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drawing2.xml" ContentType="application/vnd.openxmlformats-officedocument.drawing+xml"/>
  <Override PartName="/xl/drawings/drawing3.xml" ContentType="application/vnd.openxmlformats-officedocument.drawing+xml"/>
  <Override PartName="/xl/styles.xml" ContentType="application/vnd.openxmlformats-officedocument.spreadsheetml.styles+xml"/>
  <Override PartName="/xl/externalLinks/externalLink1.xml" ContentType="application/vnd.openxmlformats-officedocument.spreadsheetml.externalLink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2.xml" ContentType="application/vnd.openxmlformats-officedocument.spreadsheetml.externalLink+xml"/>
  <Override PartName="/xl/comments7.xml" ContentType="application/vnd.openxmlformats-officedocument.spreadsheetml.comment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_rels/sheet14.xml.rels" ContentType="application/vnd.openxmlformats-package.relationships+xml"/>
  <Override PartName="/xl/worksheets/_rels/sheet7.xml.rels" ContentType="application/vnd.openxmlformats-package.relationships+xml"/>
  <Override PartName="/xl/worksheets/_rels/sheet11.xml.rels" ContentType="application/vnd.openxmlformats-package.relationships+xml"/>
  <Override PartName="/xl/worksheets/_rels/sheet10.xml.rels" ContentType="application/vnd.openxmlformats-package.relationships+xml"/>
  <Override PartName="/xl/worksheets/_rels/sheet5.xml.rels" ContentType="application/vnd.openxmlformats-package.relationships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haredStrings.xml" ContentType="application/vnd.openxmlformats-officedocument.spreadsheetml.sharedStrings+xml"/>
  <Override PartName="/xl/comments10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DB Bill AMR" sheetId="1" state="visible" r:id="rId2"/>
    <sheet name="PDB SUM AMR" sheetId="2" state="hidden" r:id="rId3"/>
    <sheet name="Transmission_Check" sheetId="3" state="hidden" r:id="rId4"/>
    <sheet name="DESCO_NEW_FORMAT" sheetId="4" state="hidden" r:id="rId5"/>
    <sheet name="Forwarding" sheetId="5" state="hidden" r:id="rId6"/>
    <sheet name="%Loss " sheetId="6" state="visible" r:id="rId7"/>
    <sheet name="NORTH-1" sheetId="7" state="visible" r:id="rId8"/>
    <sheet name="NORTH-2" sheetId="8" state="visible" r:id="rId9"/>
    <sheet name="SOUTH-1" sheetId="9" state="visible" r:id="rId10"/>
    <sheet name="SOUTH-2" sheetId="10" state="visible" r:id="rId11"/>
    <sheet name="Summary" sheetId="11" state="visible" r:id="rId12"/>
    <sheet name="Sheet3" sheetId="12" state="hidden" r:id="rId13"/>
    <sheet name="Sheet1" sheetId="13" state="hidden" r:id="rId14"/>
    <sheet name="Linked_11KV" sheetId="14" state="hidden" r:id="rId15"/>
    <sheet name="Sheet2" sheetId="15" state="hidden" r:id="rId16"/>
    <sheet name="Linked_33KV" sheetId="16" state="hidden" r:id="rId17"/>
    <sheet name="Linked_132KV" sheetId="17" state="hidden" r:id="rId18"/>
  </sheets>
  <externalReferences>
    <externalReference r:id="rId19"/>
    <externalReference r:id="rId20"/>
  </externalReferences>
  <definedNames>
    <definedName function="false" hidden="false" localSheetId="3" name="_xlnm.Print_Area" vbProcedure="false">DESCO_NEW_FORMAT!$A$2:$Q$46</definedName>
    <definedName function="false" hidden="false" localSheetId="4" name="_xlnm.Print_Area" vbProcedure="false">Forwarding!$C$4:$G$41</definedName>
    <definedName function="false" hidden="true" localSheetId="4" name="_xlnm._FilterDatabase" vbProcedure="false">Forwarding!$C$1:$G$41</definedName>
    <definedName function="false" hidden="true" localSheetId="13" name="_xlnm._FilterDatabase" vbProcedure="false">Linked_11KV!$N$1:$N$1146</definedName>
    <definedName function="false" hidden="false" localSheetId="6" name="_xlnm.Print_Area" vbProcedure="false">'NORTH-1'!$A$254:$O$287</definedName>
    <definedName function="false" hidden="false" localSheetId="7" name="_xlnm.Print_Area" vbProcedure="false">'NORTH-2'!$A$224:$O$343</definedName>
    <definedName function="false" hidden="false" localSheetId="0" name="_xlnm.Print_Area" vbProcedure="false">'PDB Bill AMR'!$A$1:$AB$171</definedName>
    <definedName function="false" hidden="false" localSheetId="10" name="_xlnm.Print_Area" vbProcedure="false">Summary!$W$1:$AH$49</definedName>
    <definedName function="false" hidden="true" localSheetId="10" name="_xlnm._FilterDatabase" vbProcedure="false">Summary!$K$1:$AH$43</definedName>
    <definedName function="false" hidden="false" name="Beg_Bal" vbProcedure="false">#REF!</definedName>
    <definedName function="false" hidden="false" name="Cum_Int" vbProcedure="false">#REF!</definedName>
    <definedName function="false" hidden="false" name="Data" vbProcedure="false">#REF!</definedName>
    <definedName function="false" hidden="false" name="December22" vbProcedure="false">#REF!</definedName>
    <definedName function="false" hidden="false" name="December_22" vbProcedure="false">ROW(#REF!)</definedName>
    <definedName function="false" hidden="false" name="dec_22" vbProcedure="false">#REF!</definedName>
    <definedName function="false" hidden="false" name="End_Bal" vbProcedure="false">#REF!</definedName>
    <definedName function="false" hidden="false" name="Extra_Pay" vbProcedure="false">#REF!</definedName>
    <definedName function="false" hidden="false" name="Full_Print" vbProcedure="false">#REF!</definedName>
    <definedName function="false" hidden="false" name="Header_Row" vbProcedure="false">ROW(#REF!)</definedName>
    <definedName function="false" hidden="false" name="Int" vbProcedure="false">#REF!</definedName>
    <definedName function="false" hidden="false" name="Interest_Rate" vbProcedure="false">#REF!</definedName>
    <definedName function="false" hidden="false" name="Last_Row" vbProcedure="false">IF([1]desco_new_format!values_entered,Header_Row+[1]desco_new_format!number_of_payments,Header_Row)</definedName>
    <definedName function="false" hidden="false" name="Loan_Amount" vbProcedure="false">#REF!</definedName>
    <definedName function="false" hidden="false" name="Loan_Start" vbProcedure="false">#REF!</definedName>
    <definedName function="false" hidden="false" name="Loan_Years" vbProcedure="false">#REF!</definedName>
    <definedName function="false" hidden="false" name="Number_of_Payments" vbProcedure="false">MATCH(0.01,End_Bal,-1)+1</definedName>
    <definedName function="false" hidden="false" name="Num_Pmt_Per_Year" vbProcedure="false">#REF!</definedName>
    <definedName function="false" hidden="false" name="Payment_Date" vbProcedure="false">DATE(YEAR(Loan_Start),MONTH(Loan_Start)+payment_number,DAY(Loan_Start))</definedName>
    <definedName function="false" hidden="false" name="Pay_Date" vbProcedure="false">#REF!</definedName>
    <definedName function="false" hidden="false" name="Pay_Num" vbProcedure="false">#REF!</definedName>
    <definedName function="false" hidden="false" name="Princ" vbProcedure="false">#REF!</definedName>
    <definedName function="false" hidden="false" name="Print_Area_Reset" vbProcedure="false">OFFSET(Full_Print,0,0,Last_Row)</definedName>
    <definedName function="false" hidden="false" name="sayem" vbProcedure="false">#REF!</definedName>
    <definedName function="false" hidden="false" name="Scheduled_Extra_Payments" vbProcedure="false">#REF!</definedName>
    <definedName function="false" hidden="false" name="Scheduled_Interest_Rate" vbProcedure="false">#REF!</definedName>
    <definedName function="false" hidden="false" name="Scheduled_Monthly_Payment" vbProcedure="false">#REF!</definedName>
    <definedName function="false" hidden="false" name="Sched_Pay" vbProcedure="false">#REF!</definedName>
    <definedName function="false" hidden="false" name="single_page_ss" vbProcedure="false">Summary!$W$4:$AH$43</definedName>
    <definedName function="false" hidden="false" name="Sold_input" vbProcedure="false">Summary!$AQ$9:$AS$45</definedName>
    <definedName function="false" hidden="false" name="tbl_summary" vbProcedure="false">Summary!$L$6:$T$43</definedName>
    <definedName function="false" hidden="false" name="Total_Interest" vbProcedure="false">#REF!</definedName>
    <definedName function="false" hidden="false" name="Total_Pay" vbProcedure="false">#REF!</definedName>
    <definedName function="false" hidden="false" name="Values_Entered" vbProcedure="false">IF(Loan_Amount*Interest_Rate*Loan_Years*Loan_Start&gt;0,1,0)</definedName>
    <definedName function="false" hidden="false" localSheetId="0" name="Last_Row" vbProcedure="false">IF(Values_Entered,Header_Row+Number_of_Payments,Header_Row)</definedName>
    <definedName function="false" hidden="false" localSheetId="0" name="Values_Entered" vbProcedure="false">IF(Loan_Amount*Interest_Rate*Loan_Years*Loan_Start&gt;0,1,0)</definedName>
    <definedName function="false" hidden="false" localSheetId="0" name="Loan_Amount" vbProcedure="false">#REF!</definedName>
    <definedName function="false" hidden="false" localSheetId="0" name="Loan_Years" vbProcedure="false">#REF!</definedName>
    <definedName function="false" hidden="false" localSheetId="0" name="Loan_Start" vbProcedure="false">#REF!</definedName>
    <definedName function="false" hidden="false" localSheetId="0" name="Number_of_Payments" vbProcedure="false">MATCH(0.01,End_Bal,-1)+1</definedName>
    <definedName function="false" hidden="false" localSheetId="0" name="Payment_Date" vbProcedure="false">DATE(YEAR(Loan_Start),MONTH(Loan_Start)+payment_number,DAY(Loan_Start))</definedName>
    <definedName function="false" hidden="false" localSheetId="0" name="Pay_Date" vbProcedure="false">#REF!</definedName>
    <definedName function="false" hidden="false" localSheetId="0" name="Pay_Num" vbProcedure="false">#REF!</definedName>
    <definedName function="false" hidden="false" localSheetId="0" name="Princ" vbProcedure="false">#REF!</definedName>
    <definedName function="false" hidden="false" localSheetId="0" name="Print_Area_Reset" vbProcedure="false">OFFSET(Full_Print,0,0,Last_Row)</definedName>
    <definedName function="false" hidden="false" localSheetId="0" name="sayem" vbProcedure="false">#REF!</definedName>
    <definedName function="false" hidden="false" localSheetId="0" name="Scheduled_Extra_Payments" vbProcedure="false">#REF!</definedName>
    <definedName function="false" hidden="false" localSheetId="0" name="Sched_Pay" vbProcedure="false">#REF!</definedName>
    <definedName function="false" hidden="false" localSheetId="1" name="Last_Row" vbProcedure="false">#N/A</definedName>
    <definedName function="false" hidden="false" localSheetId="1" name="Number_of_Payments" vbProcedure="false">MATCH(0.01,End_Bal,-1)+1</definedName>
    <definedName function="false" hidden="false" localSheetId="1" name="OLE_LINK2" vbProcedure="false">'PDB SUM AMR'!$E$124</definedName>
    <definedName function="false" hidden="false" localSheetId="1" name="Payment_Date" vbProcedure="false">DATE(YEAR(Loan_Start),MONTH(Loan_Start)+payment_number,DAY(Loan_Start))</definedName>
    <definedName function="false" hidden="false" localSheetId="1" name="Print_Area_Reset" vbProcedure="false">OFFSET(Full_Print,0,0,'PDB SUM AMR'!Last_Row)</definedName>
    <definedName function="false" hidden="false" localSheetId="1" name="Values_Entered" vbProcedure="false">IF(Loan_Amount*Interest_Rate*Loan_Years*Loan_Start&gt;0,1,0)</definedName>
    <definedName function="false" hidden="false" localSheetId="3" name="Beg_Bal" vbProcedure="false">#REF!</definedName>
    <definedName function="false" hidden="false" localSheetId="3" name="Cum_Int" vbProcedure="false">#REF!</definedName>
    <definedName function="false" hidden="false" localSheetId="3" name="Data" vbProcedure="false">#REF!</definedName>
    <definedName function="false" hidden="false" localSheetId="3" name="End_Bal" vbProcedure="false">#REF!</definedName>
    <definedName function="false" hidden="false" localSheetId="3" name="Extra_Pay" vbProcedure="false">#REF!</definedName>
    <definedName function="false" hidden="false" localSheetId="3" name="Full_Print" vbProcedure="false">#REF!</definedName>
    <definedName function="false" hidden="false" localSheetId="3" name="Int" vbProcedure="false">#REF!</definedName>
    <definedName function="false" hidden="false" localSheetId="3" name="Interest_Rate" vbProcedure="false">#REF!</definedName>
    <definedName function="false" hidden="false" localSheetId="3" name="Last_Row" vbProcedure="false">#N/A</definedName>
    <definedName function="false" hidden="false" localSheetId="3" name="Loan_Amount" vbProcedure="false">#REF!</definedName>
    <definedName function="false" hidden="false" localSheetId="3" name="Loan_Start" vbProcedure="false">#REF!</definedName>
    <definedName function="false" hidden="false" localSheetId="3" name="Loan_Years" vbProcedure="false">#REF!</definedName>
    <definedName function="false" hidden="false" localSheetId="3" name="Number_of_Payments" vbProcedure="false">MATCH(0.01,DESCO_NEW_FORMAT!End_Bal,-1)+1</definedName>
    <definedName function="false" hidden="false" localSheetId="3" name="Num_Pmt_Per_Year" vbProcedure="false">#REF!</definedName>
    <definedName function="false" hidden="false" localSheetId="3" name="Payment_Date" vbProcedure="false">DATE(YEAR(DESCO_NEW_FORMAT!Loan_Start),MONTH(DESCO_NEW_FORMAT!Loan_Start)+payment_number,DAY(DESCO_NEW_FORMAT!Loan_Start))</definedName>
    <definedName function="false" hidden="false" localSheetId="3" name="Pay_Date" vbProcedure="false">#REF!</definedName>
    <definedName function="false" hidden="false" localSheetId="3" name="Pay_Num" vbProcedure="false">#REF!</definedName>
    <definedName function="false" hidden="false" localSheetId="3" name="Princ" vbProcedure="false">#REF!</definedName>
    <definedName function="false" hidden="false" localSheetId="3" name="Print_Area_Reset" vbProcedure="false">OFFSET(DESCO_NEW_FORMAT!Full_Print,0,0,DESCO_NEW_FORMAT!Last_Row)</definedName>
    <definedName function="false" hidden="false" localSheetId="3" name="sayem" vbProcedure="false">#REF!</definedName>
    <definedName function="false" hidden="false" localSheetId="3" name="Scheduled_Extra_Payments" vbProcedure="false">#REF!</definedName>
    <definedName function="false" hidden="false" localSheetId="3" name="Scheduled_Interest_Rate" vbProcedure="false">#REF!</definedName>
    <definedName function="false" hidden="false" localSheetId="3" name="Scheduled_Monthly_Payment" vbProcedure="false">#REF!</definedName>
    <definedName function="false" hidden="false" localSheetId="3" name="Sched_Pay" vbProcedure="false">#REF!</definedName>
    <definedName function="false" hidden="false" localSheetId="3" name="Total_Interest" vbProcedure="false">#REF!</definedName>
    <definedName function="false" hidden="false" localSheetId="3" name="Total_Pay" vbProcedure="false">#REF!</definedName>
    <definedName function="false" hidden="false" localSheetId="3" name="Values_Entered" vbProcedure="false">IF(DESCO_NEW_FORMAT!Loan_Amount*DESCO_NEW_FORMAT!Interest_Rate*DESCO_NEW_FORMAT!Loan_Years*DESCO_NEW_FORMAT!Loan_Start&gt;0,1,0)</definedName>
    <definedName function="false" hidden="false" localSheetId="4" name="Beg_Bal" vbProcedure="false">#REF!</definedName>
    <definedName function="false" hidden="false" localSheetId="4" name="Last_Row" vbProcedure="false">IF(Forwarding!Values_Entered,Header_Row+Forwarding!Number_of_Payments,Header_Row)</definedName>
    <definedName function="false" hidden="false" localSheetId="4" name="Values_Entered" vbProcedure="false">IF(Forwarding!Loan_Amount*Interest_Rate*Loan_Years*Loan_Start&gt;0,1,0)</definedName>
    <definedName function="false" hidden="false" localSheetId="4" name="Loan_Amount" vbProcedure="false">#REF!</definedName>
    <definedName function="false" hidden="false" localSheetId="4" name="Number_of_Payments" vbProcedure="false">MATCH(0.01,End_Bal,-1)+1</definedName>
    <definedName function="false" hidden="false" localSheetId="4" name="Payment_Date" vbProcedure="false">DATE(YEAR(Loan_Start),MONTH(Loan_Start)+payment_number,DAY(Loan_Start))</definedName>
    <definedName function="false" hidden="false" localSheetId="4" name="Pay_Date" vbProcedure="false">#REF!</definedName>
    <definedName function="false" hidden="false" localSheetId="4" name="Princ" vbProcedure="false">#REF!</definedName>
    <definedName function="false" hidden="false" localSheetId="4" name="Print_Area_Reset" vbProcedure="false">OFFSET(Full_Print,0,0,Forwarding!Last_Row)</definedName>
    <definedName function="false" hidden="false" localSheetId="4" name="sayem" vbProcedure="false">#REF!</definedName>
    <definedName function="false" hidden="false" localSheetId="4" name="single_page_ss" vbProcedure="false">forwarding!#ref!</definedName>
    <definedName function="false" hidden="false" localSheetId="4" name="Sold_input" vbProcedure="false">forwarding!#ref!</definedName>
    <definedName function="false" hidden="false" localSheetId="4" name="tbl_summary" vbProcedure="false">Forwarding!$C$4:$G$41</definedName>
    <definedName function="false" hidden="false" localSheetId="5" name="Last_Row" vbProcedure="false">#N/A</definedName>
    <definedName function="false" hidden="false" localSheetId="5" name="Number_of_Payments" vbProcedure="false">MATCH(0.01,End_Bal,-1)+1</definedName>
    <definedName function="false" hidden="false" localSheetId="5" name="Payment_Date" vbProcedure="false">DATE(YEAR(Loan_Start),MONTH(Loan_Start)+payment_number,DAY(Loan_Start))</definedName>
    <definedName function="false" hidden="false" localSheetId="5" name="Print_Area_Reset" vbProcedure="false">OFFSET(Full_Print,0,0,'%Loss '!Last_Row)</definedName>
    <definedName function="false" hidden="false" localSheetId="5" name="Values_Entered" vbProcedure="false">IF(Loan_Amount*Interest_Rate*Loan_Years*Loan_Start&gt;0,1,0)</definedName>
    <definedName function="false" hidden="false" localSheetId="10" name="Beg_Bal" vbProcedure="false">#REF!</definedName>
    <definedName function="false" hidden="false" localSheetId="10" name="Last_Row" vbProcedure="false">IF(Summary!Values_Entered,Header_Row+Summary!Number_of_Payments,Header_Row)</definedName>
    <definedName function="false" hidden="false" localSheetId="10" name="Values_Entered" vbProcedure="false">IF(Summary!Loan_Amount*Interest_Rate*Loan_Years*Loan_Start&gt;0,1,0)</definedName>
    <definedName function="false" hidden="false" localSheetId="10" name="Loan_Amount" vbProcedure="false">#REF!</definedName>
    <definedName function="false" hidden="false" localSheetId="10" name="Number_of_Payments" vbProcedure="false">MATCH(0.01,End_Bal,-1)+1</definedName>
    <definedName function="false" hidden="false" localSheetId="10" name="Payment_Date" vbProcedure="false">DATE(YEAR(Loan_Start),MONTH(Loan_Start)+payment_number,DAY(Loan_Start))</definedName>
    <definedName function="false" hidden="false" localSheetId="10" name="Pay_Date" vbProcedure="false">#REF!</definedName>
    <definedName function="false" hidden="false" localSheetId="10" name="Princ" vbProcedure="false">#REF!</definedName>
    <definedName function="false" hidden="false" localSheetId="10" name="Print_Area_Reset" vbProcedure="false">OFFSET(Full_Print,0,0,Summary!Last_Row)</definedName>
    <definedName function="false" hidden="false" localSheetId="10" name="sayem" vbProcedure="false">#REF!</definedName>
    <definedName function="false" hidden="false" localSheetId="16" name="Payment_Date" vbProcedure="false">DATE(YEAR(Loan_Start),MONTH(Loan_Start)+payment_number,DAY(Loan_Start))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F941" authorId="0">
      <text>
        <r>
          <rPr>
            <sz val="11"/>
            <color rgb="FF000000"/>
            <rFont val="Calibri"/>
            <family val="2"/>
            <charset val="1"/>
          </rPr>
          <t xml:space="preserve">User:
</t>
        </r>
        <r>
          <rPr>
            <sz val="9"/>
            <color rgb="FF000000"/>
            <rFont val="Tahoma"/>
            <family val="2"/>
            <charset val="1"/>
          </rPr>
          <t xml:space="preserve">Grid CF=1.5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I385" authorId="0">
      <text>
        <r>
          <rPr>
            <sz val="11"/>
            <color rgb="FF000000"/>
            <rFont val="Calibri"/>
            <family val="2"/>
            <charset val="1"/>
          </rPr>
          <t xml:space="preserve">No Reading Due to PT Out</t>
        </r>
      </text>
    </comment>
    <comment ref="I644" authorId="0">
      <text>
        <r>
          <rPr>
            <sz val="11"/>
            <color rgb="FF000000"/>
            <rFont val="Calibri"/>
            <family val="2"/>
            <charset val="1"/>
          </rPr>
          <t xml:space="preserve">No Reading due to PT Open
</t>
        </r>
      </text>
    </comment>
    <comment ref="K385" authorId="0">
      <text>
        <r>
          <rPr>
            <sz val="11"/>
            <color rgb="FF000000"/>
            <rFont val="Calibri"/>
            <family val="2"/>
            <charset val="1"/>
          </rPr>
          <t xml:space="preserve">Reading From Higher Side</t>
        </r>
      </text>
    </comment>
    <comment ref="L644" authorId="0">
      <text>
        <r>
          <rPr>
            <sz val="11"/>
            <color rgb="FF000000"/>
            <rFont val="Calibri"/>
            <family val="2"/>
            <charset val="1"/>
          </rPr>
          <t xml:space="preserve">Energy From Bangshal SS End</t>
        </r>
      </text>
    </comment>
    <comment ref="L649" authorId="0">
      <text>
        <r>
          <rPr>
            <sz val="11"/>
            <color rgb="FF000000"/>
            <rFont val="Calibri"/>
            <family val="2"/>
            <charset val="1"/>
          </rPr>
          <t xml:space="preserve">Energy From Bangshal SS End
</t>
        </r>
      </text>
    </comment>
  </commentList>
</comments>
</file>

<file path=xl/sharedStrings.xml><?xml version="1.0" encoding="utf-8"?>
<sst xmlns="http://schemas.openxmlformats.org/spreadsheetml/2006/main" count="16930" uniqueCount="5163">
  <si>
    <t xml:space="preserve">BPDB BILL FOR DPDC</t>
  </si>
  <si>
    <t xml:space="preserve">132 KV LEVEL</t>
  </si>
  <si>
    <t xml:space="preserve">Month June-2023</t>
  </si>
  <si>
    <t xml:space="preserve">Considering P.F</t>
  </si>
  <si>
    <t xml:space="preserve">132KV LEVEL</t>
  </si>
  <si>
    <t xml:space="preserve">Month :January--2018</t>
  </si>
  <si>
    <t xml:space="preserve">SUBSTATION-FEEDER-METERS INFORMATION</t>
  </si>
  <si>
    <t xml:space="preserve">KWH CALCULATION</t>
  </si>
  <si>
    <t xml:space="preserve">Energy Import / Export at 132 kV level</t>
  </si>
  <si>
    <t xml:space="preserve">Remarks for KWH</t>
  </si>
  <si>
    <t xml:space="preserve">KVAR CALCULATION</t>
  </si>
  <si>
    <t xml:space="preserve">PFC Calculation</t>
  </si>
  <si>
    <t xml:space="preserve">Remarks for KVAR</t>
  </si>
  <si>
    <t xml:space="preserve">DPDC</t>
  </si>
  <si>
    <t xml:space="preserve">PDB</t>
  </si>
  <si>
    <t xml:space="preserve">DPDC-PDB</t>
  </si>
  <si>
    <t xml:space="preserve">Acording to DPDC</t>
  </si>
  <si>
    <t xml:space="preserve">Acording to PDB</t>
  </si>
  <si>
    <t xml:space="preserve">Reactive Energy Import / Export at 132 kV level</t>
  </si>
  <si>
    <t xml:space="preserve">P.F</t>
  </si>
  <si>
    <t xml:space="preserve">Remark</t>
  </si>
  <si>
    <t xml:space="preserve">Sl No.</t>
  </si>
  <si>
    <t xml:space="preserve">NAME OF THE CIRCUIT</t>
  </si>
  <si>
    <t xml:space="preserve">Meter Location</t>
  </si>
  <si>
    <t xml:space="preserve">Voltage Level (KV)</t>
  </si>
  <si>
    <t xml:space="preserve">Meter  ID</t>
  </si>
  <si>
    <t xml:space="preserve">Meter No.</t>
  </si>
  <si>
    <t xml:space="preserve">Make</t>
  </si>
  <si>
    <t xml:space="preserve">Digital/Analog</t>
  </si>
  <si>
    <t xml:space="preserve">OMF</t>
  </si>
  <si>
    <t xml:space="preserve">Reading at 00.00hr 
01.06.2023</t>
  </si>
  <si>
    <t xml:space="preserve">Reading at 00.00hr 
01.07.2023</t>
  </si>
  <si>
    <t xml:space="preserve">Differance</t>
  </si>
  <si>
    <t xml:space="preserve">Energy Import (KWh)</t>
  </si>
  <si>
    <t xml:space="preserve">Energy Export (KWh)</t>
  </si>
  <si>
    <t xml:space="preserve">KVAR METER NO</t>
  </si>
  <si>
    <t xml:space="preserve">Diff.</t>
  </si>
  <si>
    <t xml:space="preserve">KVAR Import </t>
  </si>
  <si>
    <t xml:space="preserve">KVAR
Export </t>
  </si>
  <si>
    <t xml:space="preserve">Net Energy (KWH)</t>
  </si>
  <si>
    <t xml:space="preserve">Net Energy (KVARH)</t>
  </si>
  <si>
    <t xml:space="preserve">P.F.C Corr. Factor</t>
  </si>
  <si>
    <t xml:space="preserve">PFC Unit</t>
  </si>
  <si>
    <t xml:space="preserve">Pfc unit</t>
  </si>
  <si>
    <t xml:space="preserve">PF</t>
  </si>
  <si>
    <t xml:space="preserve">CF</t>
  </si>
  <si>
    <t xml:space="preserve">PFC Surcharge</t>
  </si>
  <si>
    <t xml:space="preserve">Difference</t>
  </si>
  <si>
    <t xml:space="preserve">132 kv PFC CALCULATION===&gt;</t>
  </si>
  <si>
    <t xml:space="preserve">Diff</t>
  </si>
  <si>
    <t xml:space="preserve">Reading at 00.00hr 
01.01.18</t>
  </si>
  <si>
    <t xml:space="preserve">Reading at 00.00hr 
01.02.18</t>
  </si>
  <si>
    <t xml:space="preserve">Rate</t>
  </si>
  <si>
    <t xml:space="preserve">Unit</t>
  </si>
  <si>
    <t xml:space="preserve">Taka</t>
  </si>
  <si>
    <t xml:space="preserve">(A) 132 KV Level   </t>
  </si>
  <si>
    <t xml:space="preserve">HASNABAD 132/33 KV S/S (Tel: 03894180291 Ex-101,01936016025 /01755582416)</t>
  </si>
  <si>
    <t xml:space="preserve">SS</t>
  </si>
  <si>
    <t xml:space="preserve">Meter No</t>
  </si>
  <si>
    <t xml:space="preserve">Feeder Name</t>
  </si>
  <si>
    <t xml:space="preserve">Net Mwh</t>
  </si>
  <si>
    <t xml:space="preserve">Net Mvarh </t>
  </si>
  <si>
    <t xml:space="preserve">Percent</t>
  </si>
  <si>
    <t xml:space="preserve">PF Unit</t>
  </si>
  <si>
    <t xml:space="preserve">PFCharge(Tk.)</t>
  </si>
  <si>
    <t xml:space="preserve">Hasnabad to Shyampur</t>
  </si>
  <si>
    <t xml:space="preserve">Hasnabad
Grid</t>
  </si>
  <si>
    <t xml:space="preserve">Export</t>
  </si>
  <si>
    <t xml:space="preserve">AMR</t>
  </si>
  <si>
    <t xml:space="preserve">Digital</t>
  </si>
  <si>
    <t xml:space="preserve">Loop PFC is Considered</t>
  </si>
  <si>
    <t xml:space="preserve">Hasnabad to Lalbagh</t>
  </si>
  <si>
    <t xml:space="preserve">HARIG</t>
  </si>
  <si>
    <t xml:space="preserve">EXP-08993646E</t>
  </si>
  <si>
    <t xml:space="preserve">Haripur-Matuail 132 KV CKT</t>
  </si>
  <si>
    <t xml:space="preserve">Hasnabad Grid</t>
  </si>
  <si>
    <t xml:space="preserve">Import</t>
  </si>
  <si>
    <t xml:space="preserve">EXP-08993647E</t>
  </si>
  <si>
    <t xml:space="preserve">Haripur-Shyampur 132 KV CKT IMP</t>
  </si>
  <si>
    <t xml:space="preserve">Hasnabad to Postogola-1</t>
  </si>
  <si>
    <t xml:space="preserve">Hasnabad to Postogola-2</t>
  </si>
  <si>
    <t xml:space="preserve">HASNG</t>
  </si>
  <si>
    <t xml:space="preserve">EXP-50146912E</t>
  </si>
  <si>
    <t xml:space="preserve">Hasnabad-kamrangirchar 132 kv CKT-1 IMP</t>
  </si>
  <si>
    <t xml:space="preserve">disputed</t>
  </si>
  <si>
    <t xml:space="preserve">Aggrekko 
100 MW (Brammhongao)</t>
  </si>
  <si>
    <t xml:space="preserve">Aggreko
Plant</t>
  </si>
  <si>
    <t xml:space="preserve">PN-1711A04601 </t>
  </si>
  <si>
    <t xml:space="preserve">EXP-08993531E</t>
  </si>
  <si>
    <t xml:space="preserve">Hasnabad-Lalbag 132 KV CKT IMP</t>
  </si>
  <si>
    <t xml:space="preserve">EXP-08993532E</t>
  </si>
  <si>
    <t xml:space="preserve">Hasnabad-Shyampur  132 KV CKT IMP</t>
  </si>
  <si>
    <t xml:space="preserve">HARIPUR 230/132 KV S/S (Tel: 01711644856)</t>
  </si>
  <si>
    <t xml:space="preserve">Total=&gt;</t>
  </si>
  <si>
    <t xml:space="preserve">Hasnabad to Kamrangirchar</t>
  </si>
  <si>
    <t xml:space="preserve">KALLG</t>
  </si>
  <si>
    <t xml:space="preserve">EXP-5014660E</t>
  </si>
  <si>
    <t xml:space="preserve">Kallyanpur-Lalbag 132 kv Ckt-2 Exp</t>
  </si>
  <si>
    <t xml:space="preserve">Maniknager-2 (new line to ullon)</t>
  </si>
  <si>
    <t xml:space="preserve">Horipur Grid</t>
  </si>
  <si>
    <t xml:space="preserve">MANIG</t>
  </si>
  <si>
    <t xml:space="preserve">50147582E</t>
  </si>
  <si>
    <t xml:space="preserve">230/132 kv Transformer-2</t>
  </si>
  <si>
    <t xml:space="preserve">PPACK</t>
  </si>
  <si>
    <t xml:space="preserve">EXP-12393383E</t>
  </si>
  <si>
    <t xml:space="preserve">Powerpack-Hasnabad-Kamrangirchar 132 kv</t>
  </si>
  <si>
    <t xml:space="preserve">P.Plant</t>
  </si>
  <si>
    <t xml:space="preserve">KALLYANPUR 132/33 KV S/S (Tel: 9007406)</t>
  </si>
  <si>
    <t xml:space="preserve">RAMPG</t>
  </si>
  <si>
    <t xml:space="preserve">EXP-08993661E</t>
  </si>
  <si>
    <t xml:space="preserve">Rampura-Mogbazar 132 kv CKT-2</t>
  </si>
  <si>
    <t xml:space="preserve">Kallyanpur to Lalbagh 1 </t>
  </si>
  <si>
    <t xml:space="preserve">Kallyanpur 
Grid</t>
  </si>
  <si>
    <t xml:space="preserve">Maniknager-2 (new line)</t>
  </si>
  <si>
    <t xml:space="preserve">Rampura-Ullon U/G 132 kv CKT-2 </t>
  </si>
  <si>
    <t xml:space="preserve">Rampura-Madartheck 132 kv CKT-1</t>
  </si>
  <si>
    <t xml:space="preserve">Kallyanpur to Lalbagh 2 </t>
  </si>
  <si>
    <t xml:space="preserve">Matuail</t>
  </si>
  <si>
    <t xml:space="preserve">0</t>
  </si>
  <si>
    <t xml:space="preserve">SIDDG</t>
  </si>
  <si>
    <t xml:space="preserve">08993683E</t>
  </si>
  <si>
    <t xml:space="preserve">Siddhirgonj 132/33 kv Transformer-1</t>
  </si>
  <si>
    <t xml:space="preserve"> </t>
  </si>
  <si>
    <t xml:space="preserve">08993682E</t>
  </si>
  <si>
    <t xml:space="preserve">Siddhirgonj 132/33 kv Transformer-2</t>
  </si>
  <si>
    <t xml:space="preserve">132/33 KV SHITALAKHYA S/S (Tel: 7647373 / 01778500119) Plant Mn-01755525013</t>
  </si>
  <si>
    <t xml:space="preserve">EXP-08993681E</t>
  </si>
  <si>
    <t xml:space="preserve">Siddhirgong-Ullon  132 kv CKT-1 IMP</t>
  </si>
  <si>
    <t xml:space="preserve">Tranformer 3</t>
  </si>
  <si>
    <t xml:space="preserve">Shitalakhya 
Grid</t>
  </si>
  <si>
    <t xml:space="preserve">EXP-08993680E</t>
  </si>
  <si>
    <t xml:space="preserve">Siddhirgong-Maniknagar 132 kv CKT-2 IMP</t>
  </si>
  <si>
    <t xml:space="preserve">Tranformer 1</t>
  </si>
  <si>
    <t xml:space="preserve">EXP- 8993555E</t>
  </si>
  <si>
    <t xml:space="preserve">Siddhirgong-Matuail 132 kv CKT IMP</t>
  </si>
  <si>
    <t xml:space="preserve">Tranformer 2</t>
  </si>
  <si>
    <t xml:space="preserve">SITAG</t>
  </si>
  <si>
    <t xml:space="preserve">080505634NE</t>
  </si>
  <si>
    <t xml:space="preserve">Sitalakhya 132/33 kv Transformer-1</t>
  </si>
  <si>
    <t xml:space="preserve">MI CEMENT</t>
  </si>
  <si>
    <t xml:space="preserve">38992489 (New)</t>
  </si>
  <si>
    <t xml:space="preserve">Main+ Backup</t>
  </si>
  <si>
    <t xml:space="preserve">080505637NE</t>
  </si>
  <si>
    <t xml:space="preserve">Sitalakhya 132/33 kv Transformer-2</t>
  </si>
  <si>
    <t xml:space="preserve">SIDDHIRGANJ 132 kV S/S (Tel: 7694743)</t>
  </si>
  <si>
    <t xml:space="preserve">Sub Total==&gt;&gt;</t>
  </si>
  <si>
    <t xml:space="preserve">XFR- T1 </t>
  </si>
  <si>
    <t xml:space="preserve">Siddhirgonj 
Grid</t>
  </si>
  <si>
    <t xml:space="preserve">132 kv DPAL</t>
  </si>
  <si>
    <t xml:space="preserve">PP</t>
  </si>
  <si>
    <t xml:space="preserve">XFR- T2 </t>
  </si>
  <si>
    <t xml:space="preserve">PDB Bill=</t>
  </si>
  <si>
    <t xml:space="preserve">Ullon-1</t>
  </si>
  <si>
    <t xml:space="preserve">Difference=</t>
  </si>
  <si>
    <t xml:space="preserve">Ullon-2</t>
  </si>
  <si>
    <t xml:space="preserve">(B) 33 KV Level   </t>
  </si>
  <si>
    <t xml:space="preserve">Hasnabad-Lalbag 33kv CKT-1</t>
  </si>
  <si>
    <t xml:space="preserve">RAMPURA 230/132 KV S/S 8853954,01711644817(anis SDE)</t>
  </si>
  <si>
    <t xml:space="preserve">Mogbazar-1</t>
  </si>
  <si>
    <t xml:space="preserve">Rumpura Grid</t>
  </si>
  <si>
    <t xml:space="preserve">Hasnabad-Postogola 33kv CKT</t>
  </si>
  <si>
    <t xml:space="preserve"> Import</t>
  </si>
  <si>
    <t xml:space="preserve">Kallyanpur-Lalmatia 33Kv U/G CKT</t>
  </si>
  <si>
    <t xml:space="preserve">Mogbazar-2</t>
  </si>
  <si>
    <t xml:space="preserve">Kallyanpur-Sherebanglanagar 33Kv U/G CKT</t>
  </si>
  <si>
    <t xml:space="preserve">SATMG</t>
  </si>
  <si>
    <t xml:space="preserve">Satmosjid 132/33 Transformer 2</t>
  </si>
  <si>
    <t xml:space="preserve">Ullon U/G -1</t>
  </si>
  <si>
    <t xml:space="preserve">Satmosjid 132/33 Transformer 1</t>
  </si>
  <si>
    <t xml:space="preserve">Ullon U/G -2</t>
  </si>
  <si>
    <t xml:space="preserve">Maniknagar -1</t>
  </si>
  <si>
    <t xml:space="preserve">D</t>
  </si>
  <si>
    <t xml:space="preserve">Madartheck 1</t>
  </si>
  <si>
    <t xml:space="preserve">Madartheck 2</t>
  </si>
  <si>
    <t xml:space="preserve">G.Total==&gt;&gt;</t>
  </si>
  <si>
    <t xml:space="preserve">Dhaka University-1 (Exp)</t>
  </si>
  <si>
    <t xml:space="preserve">Dhaka University-2 (Exp)</t>
  </si>
  <si>
    <t xml:space="preserve">Maniknagar 230/132 Kv s/s</t>
  </si>
  <si>
    <t xml:space="preserve">Maniknagar-1</t>
  </si>
  <si>
    <t xml:space="preserve">Maniknagar</t>
  </si>
  <si>
    <t xml:space="preserve">July</t>
  </si>
  <si>
    <t xml:space="preserve">Maniknagar-2</t>
  </si>
  <si>
    <t xml:space="preserve">Shyampur 230/132 Kv s/s</t>
  </si>
  <si>
    <t xml:space="preserve">T-1 Missing Unit</t>
  </si>
  <si>
    <t xml:space="preserve">Tranformer - 1</t>
  </si>
  <si>
    <t xml:space="preserve">Shyampur
230/132</t>
  </si>
  <si>
    <t xml:space="preserve">wp002497</t>
  </si>
  <si>
    <t xml:space="preserve">Tranformer - 2</t>
  </si>
  <si>
    <t xml:space="preserve">Missing Unit</t>
  </si>
  <si>
    <t xml:space="preserve">keranigonj  230/132 Kv s/s</t>
  </si>
  <si>
    <t xml:space="preserve">Keraniganj to Kamrangirchar</t>
  </si>
  <si>
    <t xml:space="preserve">Keraniganj
230/132</t>
  </si>
  <si>
    <t xml:space="preserve">Keraniganj to Lalbagh-3</t>
  </si>
  <si>
    <t xml:space="preserve">Madangonj  132/33 Kv s/s</t>
  </si>
  <si>
    <t xml:space="preserve">Char Syedpur Ckt-1</t>
  </si>
  <si>
    <t xml:space="preserve">Madonganj 132/33 KV </t>
  </si>
  <si>
    <t xml:space="preserve">Calculated Unit for Char Sayedpur Ckt-1 due to PT MCB Trip</t>
  </si>
  <si>
    <t xml:space="preserve">Char Syedpur Ckt-2</t>
  </si>
  <si>
    <t xml:space="preserve">TOTAL Import</t>
  </si>
  <si>
    <t xml:space="preserve">Active Energy ==&gt;</t>
  </si>
  <si>
    <t xml:space="preserve">Reactive Energy ==&gt;</t>
  </si>
  <si>
    <t xml:space="preserve">Calculated Unit for Char Sayedpur Ckt-2 due PT MCB Trip</t>
  </si>
  <si>
    <t xml:space="preserve">Madanganj-Fatullah Exp</t>
  </si>
  <si>
    <t xml:space="preserve">NET TOTAL  IMPORT (Energy export - Energy import)  </t>
  </si>
  <si>
    <t xml:space="preserve">Madanganj-Fatullah Imp</t>
  </si>
  <si>
    <t xml:space="preserve">Average Power Factor at 132 KV level</t>
  </si>
  <si>
    <t xml:space="preserve">Calculated Unit for Hasnabad-Aggreko-Fatullah-Shampur-Horipur Loop Due to Horipur Fatullah Circuit withdrawn form billing point &amp; Madanganj-Fatullah new billing point addition without proper Metering</t>
  </si>
  <si>
    <t xml:space="preserve">PDB 132</t>
  </si>
  <si>
    <t xml:space="preserve">TOTAL  =&gt;</t>
  </si>
  <si>
    <t xml:space="preserve">NET TOTAL  IMPORT (Energy export - Energy import)  =&gt;</t>
  </si>
  <si>
    <t xml:space="preserve">BPDB</t>
  </si>
  <si>
    <t xml:space="preserve">132 KV level</t>
  </si>
  <si>
    <t xml:space="preserve">KWH</t>
  </si>
  <si>
    <t xml:space="preserve">KVARH</t>
  </si>
  <si>
    <t xml:space="preserve">33 KV LEVEL </t>
  </si>
  <si>
    <t xml:space="preserve">Energy Import/Export at 33kV  voltage levels</t>
  </si>
  <si>
    <t xml:space="preserve">Remarks for KVAR
(Bus Loss)</t>
  </si>
  <si>
    <t xml:space="preserve">PFC Unit </t>
  </si>
  <si>
    <t xml:space="preserve">HASNABAD 132/33 KV S/S (Tel: 01936-016025, PBS)</t>
  </si>
  <si>
    <t xml:space="preserve">Postagola
(IG GATE)</t>
  </si>
  <si>
    <t xml:space="preserve">Hasnabad 132/33 kV</t>
  </si>
  <si>
    <t xml:space="preserve">8993640E</t>
  </si>
  <si>
    <t xml:space="preserve">AMR-1</t>
  </si>
  <si>
    <t xml:space="preserve">PF 0.90 Considered</t>
  </si>
  <si>
    <t xml:space="preserve">Lalbag-1</t>
  </si>
  <si>
    <t xml:space="preserve">8993861E</t>
  </si>
  <si>
    <t xml:space="preserve">AMR-2</t>
  </si>
  <si>
    <t xml:space="preserve">Lalbag-2</t>
  </si>
  <si>
    <t xml:space="preserve">AMR-3</t>
  </si>
  <si>
    <t xml:space="preserve">33 KV LEVEL</t>
  </si>
  <si>
    <t xml:space="preserve">MADANGONJ 132/33 KV S/S (Tel: 01711-202009) </t>
  </si>
  <si>
    <t xml:space="preserve">Reactive Energy Import / Export at 33 kV level</t>
  </si>
  <si>
    <t xml:space="preserve">Shah Cement</t>
  </si>
  <si>
    <t xml:space="preserve">Madangonj Grid</t>
  </si>
  <si>
    <t xml:space="preserve">AMR-4</t>
  </si>
  <si>
    <t xml:space="preserve">Mandal para</t>
  </si>
  <si>
    <t xml:space="preserve">AMR-5</t>
  </si>
  <si>
    <t xml:space="preserve">Pagla Power Generation</t>
  </si>
  <si>
    <t xml:space="preserve">Shyampur 33//11kv S/S</t>
  </si>
  <si>
    <t xml:space="preserve">NO NEED</t>
  </si>
  <si>
    <t xml:space="preserve">Pagla Rental</t>
  </si>
  <si>
    <t xml:space="preserve">-</t>
  </si>
  <si>
    <t xml:space="preserve">Jigatala
(JP garden)</t>
  </si>
  <si>
    <t xml:space="preserve">Kallyanpur </t>
  </si>
  <si>
    <t xml:space="preserve">8993834 
(old)</t>
  </si>
  <si>
    <t xml:space="preserve">AMR-6</t>
  </si>
  <si>
    <t xml:space="preserve">Meter Replaced</t>
  </si>
  <si>
    <t xml:space="preserve">38992490 
(new)</t>
  </si>
  <si>
    <t xml:space="preserve">on 27/7/2022</t>
  </si>
  <si>
    <t xml:space="preserve">new</t>
  </si>
  <si>
    <t xml:space="preserve">Shere Bangla </t>
  </si>
  <si>
    <t xml:space="preserve">AMR-7</t>
  </si>
  <si>
    <t xml:space="preserve">Satmosjid-1</t>
  </si>
  <si>
    <t xml:space="preserve">8993638E</t>
  </si>
  <si>
    <t xml:space="preserve">AMR-8</t>
  </si>
  <si>
    <t xml:space="preserve">Satmosjid -2</t>
  </si>
  <si>
    <t xml:space="preserve">8993669E</t>
  </si>
  <si>
    <t xml:space="preserve">AMR-9</t>
  </si>
  <si>
    <t xml:space="preserve">Units without wheeling Charge=&gt;</t>
  </si>
  <si>
    <t xml:space="preserve">Kallayanpur T3</t>
  </si>
  <si>
    <t xml:space="preserve">Kallayanpur T4</t>
  </si>
  <si>
    <t xml:space="preserve">Kallayanpur T5</t>
  </si>
  <si>
    <t xml:space="preserve">Export to Desco at 11 KV</t>
  </si>
  <si>
    <t xml:space="preserve">Lalmatia </t>
  </si>
  <si>
    <t xml:space="preserve">8993836E</t>
  </si>
  <si>
    <t xml:space="preserve">AMR-10</t>
  </si>
  <si>
    <t xml:space="preserve">Aganagor-1
</t>
  </si>
  <si>
    <t xml:space="preserve">import</t>
  </si>
  <si>
    <t xml:space="preserve">REB</t>
  </si>
  <si>
    <t xml:space="preserve">SATMOSJID 132/33KV SS (</t>
  </si>
  <si>
    <t xml:space="preserve">Transformer-1</t>
  </si>
  <si>
    <t xml:space="preserve">Satmosjid</t>
  </si>
  <si>
    <t xml:space="preserve">50147586E</t>
  </si>
  <si>
    <t xml:space="preserve">Aganagor-2
</t>
  </si>
  <si>
    <t xml:space="preserve">Transformer-2</t>
  </si>
  <si>
    <t xml:space="preserve">50148569E</t>
  </si>
  <si>
    <t xml:space="preserve">Aganagor-3
</t>
  </si>
  <si>
    <t xml:space="preserve">AGARGAON 132/33KV SS </t>
  </si>
  <si>
    <t xml:space="preserve">=</t>
  </si>
  <si>
    <t xml:space="preserve">33 KV Buss Loss</t>
  </si>
  <si>
    <t xml:space="preserve">DPDC-CKT-1</t>
  </si>
  <si>
    <t xml:space="preserve">Sher-e Bangla S/S01777743202</t>
  </si>
  <si>
    <t xml:space="preserve">132 kv102 MW </t>
  </si>
  <si>
    <t xml:space="preserve">QRPP</t>
  </si>
  <si>
    <t xml:space="preserve">DPDC-CKT-2</t>
  </si>
  <si>
    <t xml:space="preserve">DPDC-CKT-3</t>
  </si>
  <si>
    <t xml:space="preserve">Monipuripara-1</t>
  </si>
  <si>
    <t xml:space="preserve">Monipuripara-2</t>
  </si>
  <si>
    <t xml:space="preserve">Units without wheeling Charge( UNITS FROM QRPP)=&gt;</t>
  </si>
  <si>
    <t xml:space="preserve">Maniknagar 230/132 kv</t>
  </si>
  <si>
    <t xml:space="preserve">Axuxilary -1</t>
  </si>
  <si>
    <t xml:space="preserve">AH14044078</t>
  </si>
  <si>
    <t xml:space="preserve">Axuxilary -2</t>
  </si>
  <si>
    <t xml:space="preserve">AH14044072</t>
  </si>
  <si>
    <t xml:space="preserve">Shyampur  230/132 kv</t>
  </si>
  <si>
    <t xml:space="preserve">Aux Tr-1</t>
  </si>
  <si>
    <t xml:space="preserve">Shyampur 230/132</t>
  </si>
  <si>
    <t xml:space="preserve">0.44kv</t>
  </si>
  <si>
    <t xml:space="preserve">DHKG9742</t>
  </si>
  <si>
    <t xml:space="preserve">Aux T1</t>
  </si>
  <si>
    <t xml:space="preserve">G.E.C</t>
  </si>
  <si>
    <t xml:space="preserve">Analog</t>
  </si>
  <si>
    <t xml:space="preserve">Aux Tr-2</t>
  </si>
  <si>
    <t xml:space="preserve">Shyampur 230/133</t>
  </si>
  <si>
    <t xml:space="preserve">DHKG9743</t>
  </si>
  <si>
    <t xml:space="preserve">Aux T2</t>
  </si>
  <si>
    <t xml:space="preserve">HARIPUR 130/132 KV S/S (Tel: 01730-335255)</t>
  </si>
  <si>
    <t xml:space="preserve">TOTAL  impport =&gt;</t>
  </si>
  <si>
    <t xml:space="preserve">Wheeling  Charge Less
(Non-Grid Units at 33 kv )</t>
  </si>
  <si>
    <t xml:space="preserve">PGCB</t>
  </si>
  <si>
    <t xml:space="preserve">Total KVAR/P.F.C UNIT =&gt;</t>
  </si>
  <si>
    <t xml:space="preserve">Bus Loss Unit</t>
  </si>
  <si>
    <t xml:space="preserve">NET TOTAL  IMPORT 33 KV  (Energy export - Energy import)  =&gt;</t>
  </si>
  <si>
    <t xml:space="preserve">NET KVAR/ PFC UNIT  AT 33 KV LEVEL =&gt;</t>
  </si>
  <si>
    <t xml:space="preserve">NET TOTAL  IMPORT 11 KV  (Energy export - Energy import)  =&gt;</t>
  </si>
  <si>
    <t xml:space="preserve">Tariff  point Total  (  33 KV and 11 Kv )=&gt;</t>
  </si>
  <si>
    <t xml:space="preserve">33 KV level</t>
  </si>
  <si>
    <t xml:space="preserve">PDB Wrong</t>
  </si>
  <si>
    <t xml:space="preserve">11&amp;0.4 KV LEVEL </t>
  </si>
  <si>
    <t xml:space="preserve">Energy Import/Export at 11 kV  voltage levels</t>
  </si>
  <si>
    <t xml:space="preserve">Sher-e Bangla S/S</t>
  </si>
  <si>
    <t xml:space="preserve">KALLYANPUR 33/11 KV S/S (Tel: 01719-634120)</t>
  </si>
  <si>
    <t xml:space="preserve">Adabor 11KV O/H </t>
  </si>
  <si>
    <t xml:space="preserve">Kallyanpur 33/11KV</t>
  </si>
  <si>
    <t xml:space="preserve">Secure</t>
  </si>
  <si>
    <t xml:space="preserve">Same Meter</t>
  </si>
  <si>
    <t xml:space="preserve">Monsurabab 11KV O/H</t>
  </si>
  <si>
    <t xml:space="preserve">L &amp; G</t>
  </si>
  <si>
    <t xml:space="preserve">Beri Bandh 11KV O/H</t>
  </si>
  <si>
    <t xml:space="preserve">Swerage 11KV O/H </t>
  </si>
  <si>
    <t xml:space="preserve">Ring Road 11KV O/H</t>
  </si>
  <si>
    <t xml:space="preserve">RMU Feeder </t>
  </si>
  <si>
    <t xml:space="preserve">P.C Culture Housing 11 KV</t>
  </si>
  <si>
    <t xml:space="preserve">Dhk-15019</t>
  </si>
  <si>
    <t xml:space="preserve">`</t>
  </si>
  <si>
    <t xml:space="preserve">AGARGAON 33/11 KV S/S (Tel: 8122865)</t>
  </si>
  <si>
    <t xml:space="preserve">Shyamoli 11KV O/H</t>
  </si>
  <si>
    <t xml:space="preserve">Agargaon 33/11KV</t>
  </si>
  <si>
    <t xml:space="preserve">11 KV R.M.U Feeder</t>
  </si>
  <si>
    <t xml:space="preserve">RMU Feeder KVARH Back Calculation as per KWH Percentage</t>
  </si>
  <si>
    <t xml:space="preserve">SHYAMPUR 33KV</t>
  </si>
  <si>
    <t xml:space="preserve">NET=&gt;</t>
  </si>
  <si>
    <t xml:space="preserve">3a</t>
  </si>
  <si>
    <t xml:space="preserve">PD Betar</t>
  </si>
  <si>
    <t xml:space="preserve">3b</t>
  </si>
  <si>
    <t xml:space="preserve">SE,NB,Betar</t>
  </si>
  <si>
    <t xml:space="preserve">Average Power Factor at 33 KV level</t>
  </si>
  <si>
    <t xml:space="preserve">PDB 33</t>
  </si>
  <si>
    <t xml:space="preserve">Estimated</t>
  </si>
  <si>
    <t xml:space="preserve">3c</t>
  </si>
  <si>
    <t xml:space="preserve">NINS &amp; H</t>
  </si>
  <si>
    <t xml:space="preserve">Dhk-59122</t>
  </si>
  <si>
    <t xml:space="preserve">11 kv</t>
  </si>
  <si>
    <t xml:space="preserve">11 KV Sher-e-banglanagar </t>
  </si>
  <si>
    <t xml:space="preserve">BICC - U/G</t>
  </si>
  <si>
    <t xml:space="preserve">NEC</t>
  </si>
  <si>
    <t xml:space="preserve">Manikmia Avenue</t>
  </si>
  <si>
    <t xml:space="preserve">DHK27341</t>
  </si>
  <si>
    <t xml:space="preserve">TOTAL =&gt;</t>
  </si>
  <si>
    <t xml:space="preserve">11 kV import converted into 33 kV import (Adding 2.5%) =&gt;  ( BPDB &amp; PGCB)</t>
  </si>
  <si>
    <t xml:space="preserve">Accoding to PDB</t>
  </si>
  <si>
    <t xml:space="preserve">11 KV P.C Culture Housing </t>
  </si>
  <si>
    <t xml:space="preserve">Input</t>
  </si>
  <si>
    <t xml:space="preserve">KVAR</t>
  </si>
  <si>
    <t xml:space="preserve">Reactive Energy Import / Export at 11 kV level</t>
  </si>
  <si>
    <t xml:space="preserve">11 KV Nearest RMU</t>
  </si>
  <si>
    <t xml:space="preserve">BICC</t>
  </si>
  <si>
    <t xml:space="preserve">11 KV and .4 KV import converted into 132 KV
 for maching the calculation with PDB</t>
  </si>
  <si>
    <t xml:space="preserve">Energy Import/Export at 132 kV  voltage levels</t>
  </si>
  <si>
    <t xml:space="preserve">11 KV NEC Feeder.</t>
  </si>
  <si>
    <t xml:space="preserve">11 KV Shyamoli O/H</t>
  </si>
  <si>
    <t xml:space="preserve">Shamoly 11KV O/H</t>
  </si>
  <si>
    <t xml:space="preserve">11 KV BCFCC Feeder.</t>
  </si>
  <si>
    <t xml:space="preserve">Sher-E-Bangla Nagar</t>
  </si>
  <si>
    <t xml:space="preserve">11 KV Sher-e-bangla Nagar</t>
  </si>
  <si>
    <t xml:space="preserve">Manik Mia 11KV O/H</t>
  </si>
  <si>
    <t xml:space="preserve">11 KV Manik Mia Feeder.         </t>
  </si>
  <si>
    <t xml:space="preserve">11KV RMU U/G</t>
  </si>
  <si>
    <t xml:space="preserve">SE, NB, Betar</t>
  </si>
  <si>
    <t xml:space="preserve">NINS&amp;H</t>
  </si>
  <si>
    <t xml:space="preserve">Adabor 11KV O/H</t>
  </si>
  <si>
    <t xml:space="preserve">(Beri Bandh) 11KV O/H</t>
  </si>
  <si>
    <t xml:space="preserve">Ring Road 11 KV O/H</t>
  </si>
  <si>
    <t xml:space="preserve">Swerage 11KV O/H</t>
  </si>
  <si>
    <t xml:space="preserve">RMU 11 KV</t>
  </si>
  <si>
    <t xml:space="preserve">Monsurabad</t>
  </si>
  <si>
    <t xml:space="preserve">Sher-e-banglanagar </t>
  </si>
  <si>
    <t xml:space="preserve">BCFCC - U/G</t>
  </si>
  <si>
    <t xml:space="preserve">Import from Baridhara 33/11 KV S/S
 (Tel: 02-9888965, Mob: 01730-335248)</t>
  </si>
  <si>
    <t xml:space="preserve">Total==&gt;</t>
  </si>
  <si>
    <t xml:space="preserve">SHYAMPUR 11KV</t>
  </si>
  <si>
    <t xml:space="preserve">Nanruti S/S (Yousuf-01818284943)</t>
  </si>
  <si>
    <t xml:space="preserve">Tejgaon </t>
  </si>
  <si>
    <t xml:space="preserve">TOTAL ==&gt;</t>
  </si>
  <si>
    <t xml:space="preserve">Sum &gt;</t>
  </si>
  <si>
    <t xml:space="preserve">NET TOTAL  IMPORT (Energy export - Energy import)  ==&gt;</t>
  </si>
  <si>
    <t xml:space="preserve">Net 132KV Import &gt;</t>
  </si>
  <si>
    <t xml:space="preserve">11 kV import converted into 33 kV import (Adding 2.5%) ==&gt;  </t>
  </si>
  <si>
    <t xml:space="preserve">Average Power Factor at 33 KV level==&gt;</t>
  </si>
  <si>
    <t xml:space="preserve">SUMMARY  OF   PDB   ENERGY BILL (Certified For Payment)</t>
  </si>
  <si>
    <t xml:space="preserve">DPDC IMPORT UNIT &amp; TAKA FOR THE </t>
  </si>
  <si>
    <t xml:space="preserve">Sl.No.</t>
  </si>
  <si>
    <t xml:space="preserve">Voltage Level</t>
  </si>
  <si>
    <t xml:space="preserve">Net Import Unit at Respective Voltage Level (KWH)</t>
  </si>
  <si>
    <t xml:space="preserve">Tariff Rate at Respective Voltage Level
(Effective from 
February-2023)</t>
  </si>
  <si>
    <t xml:space="preserve">Amount (Taka)</t>
  </si>
  <si>
    <t xml:space="preserve">Remarks </t>
  </si>
  <si>
    <r>
      <rPr>
        <sz val="12"/>
        <rFont val="Droid Sans Fallback"/>
        <family val="2"/>
      </rPr>
      <t xml:space="preserve">ক্র</t>
    </r>
    <r>
      <rPr>
        <sz val="12"/>
        <rFont val="Nikosh"/>
        <family val="0"/>
        <charset val="1"/>
      </rPr>
      <t xml:space="preserve">: </t>
    </r>
    <r>
      <rPr>
        <sz val="12"/>
        <rFont val="Droid Sans Fallback"/>
        <family val="2"/>
      </rPr>
      <t xml:space="preserve">নং</t>
    </r>
  </si>
  <si>
    <t xml:space="preserve">ভোল্টেজ লেভেল</t>
  </si>
  <si>
    <t xml:space="preserve">বিউবো কর্তৃক প্রেরিত ইউনিট</t>
  </si>
  <si>
    <r>
      <rPr>
        <sz val="12"/>
        <rFont val="Droid Sans Fallback"/>
        <family val="2"/>
      </rPr>
      <t xml:space="preserve">ডিপিডিসি </t>
    </r>
    <r>
      <rPr>
        <sz val="12"/>
        <rFont val="Nikosh"/>
        <family val="0"/>
        <charset val="1"/>
      </rPr>
      <t xml:space="preserve">(T&amp;EA) </t>
    </r>
    <r>
      <rPr>
        <sz val="12"/>
        <rFont val="Droid Sans Fallback"/>
        <family val="2"/>
      </rPr>
      <t xml:space="preserve">কর্তৃক প্রত্যায়িত ইউনিট</t>
    </r>
  </si>
  <si>
    <r>
      <rPr>
        <sz val="12"/>
        <rFont val="Droid Sans Fallback"/>
        <family val="2"/>
      </rPr>
      <t xml:space="preserve">পার্থক্য </t>
    </r>
    <r>
      <rPr>
        <sz val="12"/>
        <rFont val="Nikosh"/>
        <family val="0"/>
        <charset val="1"/>
      </rPr>
      <t xml:space="preserve">(</t>
    </r>
    <r>
      <rPr>
        <sz val="12"/>
        <rFont val="Droid Sans Fallback"/>
        <family val="2"/>
      </rPr>
      <t xml:space="preserve">ইউনিট</t>
    </r>
    <r>
      <rPr>
        <sz val="12"/>
        <rFont val="Nikosh"/>
        <family val="0"/>
        <charset val="1"/>
      </rPr>
      <t xml:space="preserve">)</t>
    </r>
  </si>
  <si>
    <t xml:space="preserve">মন্তব্য</t>
  </si>
  <si>
    <r>
      <rPr>
        <sz val="12"/>
        <rFont val="Droid Sans Fallback"/>
        <family val="2"/>
      </rPr>
      <t xml:space="preserve">বিউবো কর্তৃক প্রেরিত বিল </t>
    </r>
    <r>
      <rPr>
        <sz val="12"/>
        <rFont val="Nikosh"/>
        <family val="0"/>
        <charset val="1"/>
      </rPr>
      <t xml:space="preserve">(</t>
    </r>
    <r>
      <rPr>
        <sz val="12"/>
        <rFont val="Droid Sans Fallback"/>
        <family val="2"/>
      </rPr>
      <t xml:space="preserve">টাকায়</t>
    </r>
    <r>
      <rPr>
        <sz val="12"/>
        <rFont val="Nikosh"/>
        <family val="0"/>
        <charset val="1"/>
      </rPr>
      <t xml:space="preserve">)</t>
    </r>
  </si>
  <si>
    <r>
      <rPr>
        <sz val="12"/>
        <rFont val="Droid Sans Fallback"/>
        <family val="2"/>
      </rPr>
      <t xml:space="preserve">ডিপিডিসি </t>
    </r>
    <r>
      <rPr>
        <sz val="12"/>
        <rFont val="Nikosh"/>
        <family val="0"/>
        <charset val="1"/>
      </rPr>
      <t xml:space="preserve">(T&amp;EA) </t>
    </r>
    <r>
      <rPr>
        <sz val="12"/>
        <rFont val="Droid Sans Fallback"/>
        <family val="2"/>
      </rPr>
      <t xml:space="preserve">কর্তৃক প্রত্যায়িত বিল </t>
    </r>
    <r>
      <rPr>
        <sz val="12"/>
        <rFont val="Nikosh"/>
        <family val="0"/>
        <charset val="1"/>
      </rPr>
      <t xml:space="preserve">(</t>
    </r>
    <r>
      <rPr>
        <sz val="12"/>
        <rFont val="Droid Sans Fallback"/>
        <family val="2"/>
      </rPr>
      <t xml:space="preserve">টাকায়</t>
    </r>
    <r>
      <rPr>
        <sz val="12"/>
        <rFont val="Nikosh"/>
        <family val="0"/>
        <charset val="1"/>
      </rPr>
      <t xml:space="preserve">)</t>
    </r>
  </si>
  <si>
    <r>
      <rPr>
        <sz val="12"/>
        <rFont val="Droid Sans Fallback"/>
        <family val="2"/>
      </rPr>
      <t xml:space="preserve">পার্থক্য </t>
    </r>
    <r>
      <rPr>
        <sz val="12"/>
        <rFont val="Nikosh"/>
        <family val="0"/>
        <charset val="1"/>
      </rPr>
      <t xml:space="preserve">(</t>
    </r>
    <r>
      <rPr>
        <sz val="12"/>
        <rFont val="Droid Sans Fallback"/>
        <family val="2"/>
      </rPr>
      <t xml:space="preserve">টাকায়</t>
    </r>
    <r>
      <rPr>
        <sz val="12"/>
        <rFont val="Nikosh"/>
        <family val="0"/>
        <charset val="1"/>
      </rPr>
      <t xml:space="preserve">)</t>
    </r>
  </si>
  <si>
    <t xml:space="preserve">a</t>
  </si>
  <si>
    <t xml:space="preserve">b</t>
  </si>
  <si>
    <t xml:space="preserve">c</t>
  </si>
  <si>
    <t xml:space="preserve">d</t>
  </si>
  <si>
    <t xml:space="preserve">e = c-d</t>
  </si>
  <si>
    <t xml:space="preserve">f</t>
  </si>
  <si>
    <t xml:space="preserve">132kv</t>
  </si>
  <si>
    <r>
      <rPr>
        <b val="true"/>
        <sz val="12"/>
        <rFont val="Droid Sans Fallback"/>
        <family val="2"/>
      </rPr>
      <t xml:space="preserve">১৩২ কেভি ইউনিট </t>
    </r>
    <r>
      <rPr>
        <b val="true"/>
        <sz val="12"/>
        <rFont val="Nikosh"/>
        <family val="0"/>
        <charset val="1"/>
      </rPr>
      <t xml:space="preserve">(</t>
    </r>
    <r>
      <rPr>
        <b val="true"/>
        <sz val="12"/>
        <rFont val="Droid Sans Fallback"/>
        <family val="2"/>
      </rPr>
      <t xml:space="preserve">এনার্জি</t>
    </r>
    <r>
      <rPr>
        <b val="true"/>
        <sz val="12"/>
        <rFont val="Nikosh"/>
        <family val="0"/>
        <charset val="1"/>
      </rPr>
      <t xml:space="preserve">)</t>
    </r>
  </si>
  <si>
    <r>
      <rPr>
        <b val="true"/>
        <sz val="12"/>
        <rFont val="Droid Sans Fallback"/>
        <family val="2"/>
      </rPr>
      <t xml:space="preserve">১৩২ কেভি </t>
    </r>
    <r>
      <rPr>
        <b val="true"/>
        <sz val="12"/>
        <rFont val="Nikosh"/>
        <family val="0"/>
        <charset val="1"/>
      </rPr>
      <t xml:space="preserve">(</t>
    </r>
    <r>
      <rPr>
        <b val="true"/>
        <sz val="12"/>
        <rFont val="Droid Sans Fallback"/>
        <family val="2"/>
      </rPr>
      <t xml:space="preserve">এনার্জি</t>
    </r>
    <r>
      <rPr>
        <b val="true"/>
        <sz val="12"/>
        <rFont val="Nikosh"/>
        <family val="0"/>
        <charset val="1"/>
      </rPr>
      <t xml:space="preserve">)</t>
    </r>
  </si>
  <si>
    <t xml:space="preserve">2a</t>
  </si>
  <si>
    <t xml:space="preserve">33kv</t>
  </si>
  <si>
    <r>
      <rPr>
        <sz val="12"/>
        <rFont val="Droid Sans Fallback"/>
        <family val="2"/>
      </rPr>
      <t xml:space="preserve">৩৩ কেভি ইউনিট </t>
    </r>
    <r>
      <rPr>
        <sz val="12"/>
        <rFont val="Nikosh"/>
        <family val="0"/>
        <charset val="1"/>
      </rPr>
      <t xml:space="preserve">(</t>
    </r>
    <r>
      <rPr>
        <sz val="12"/>
        <rFont val="Droid Sans Fallback"/>
        <family val="2"/>
      </rPr>
      <t xml:space="preserve">এনার্জি</t>
    </r>
    <r>
      <rPr>
        <sz val="12"/>
        <rFont val="Nikosh"/>
        <family val="0"/>
        <charset val="1"/>
      </rPr>
      <t xml:space="preserve">)</t>
    </r>
  </si>
  <si>
    <r>
      <rPr>
        <sz val="12"/>
        <rFont val="Droid Sans Fallback"/>
        <family val="2"/>
      </rPr>
      <t xml:space="preserve">৩৩ কেভি </t>
    </r>
    <r>
      <rPr>
        <sz val="12"/>
        <rFont val="Nikosh"/>
        <family val="0"/>
        <charset val="1"/>
      </rPr>
      <t xml:space="preserve">(</t>
    </r>
    <r>
      <rPr>
        <sz val="12"/>
        <rFont val="Droid Sans Fallback"/>
        <family val="2"/>
      </rPr>
      <t xml:space="preserve">এনার্জি</t>
    </r>
    <r>
      <rPr>
        <sz val="12"/>
        <rFont val="Nikosh"/>
        <family val="0"/>
        <charset val="1"/>
      </rPr>
      <t xml:space="preserve">)</t>
    </r>
  </si>
  <si>
    <t xml:space="preserve">2b</t>
  </si>
  <si>
    <t xml:space="preserve">33KV (after adding 2.5% with 11KV )</t>
  </si>
  <si>
    <r>
      <rPr>
        <sz val="12"/>
        <rFont val="Droid Sans Fallback"/>
        <family val="2"/>
      </rPr>
      <t xml:space="preserve">৩৩ কেভি ইউনিট </t>
    </r>
    <r>
      <rPr>
        <sz val="12"/>
        <rFont val="Nikosh"/>
        <family val="0"/>
        <charset val="1"/>
      </rPr>
      <t xml:space="preserve">(</t>
    </r>
    <r>
      <rPr>
        <sz val="12"/>
        <rFont val="Droid Sans Fallback"/>
        <family val="2"/>
      </rPr>
      <t xml:space="preserve">১১ কেভিকে ২</t>
    </r>
    <r>
      <rPr>
        <sz val="12"/>
        <rFont val="Nikosh"/>
        <family val="0"/>
        <charset val="1"/>
      </rPr>
      <t xml:space="preserve">.</t>
    </r>
    <r>
      <rPr>
        <sz val="12"/>
        <rFont val="Droid Sans Fallback"/>
        <family val="2"/>
      </rPr>
      <t xml:space="preserve">৫</t>
    </r>
    <r>
      <rPr>
        <sz val="12"/>
        <rFont val="Nikosh"/>
        <family val="0"/>
        <charset val="1"/>
      </rPr>
      <t xml:space="preserve">% </t>
    </r>
    <r>
      <rPr>
        <sz val="12"/>
        <rFont val="Droid Sans Fallback"/>
        <family val="2"/>
      </rPr>
      <t xml:space="preserve">যোগ করে</t>
    </r>
    <r>
      <rPr>
        <sz val="12"/>
        <rFont val="Nikosh"/>
        <family val="0"/>
        <charset val="1"/>
      </rPr>
      <t xml:space="preserve">)</t>
    </r>
  </si>
  <si>
    <r>
      <rPr>
        <sz val="12"/>
        <rFont val="Droid Sans Fallback"/>
        <family val="2"/>
      </rPr>
      <t xml:space="preserve">৩৩ কেভি </t>
    </r>
    <r>
      <rPr>
        <sz val="12"/>
        <rFont val="Nikosh"/>
        <family val="0"/>
        <charset val="1"/>
      </rPr>
      <t xml:space="preserve">(</t>
    </r>
    <r>
      <rPr>
        <sz val="12"/>
        <rFont val="Droid Sans Fallback"/>
        <family val="2"/>
      </rPr>
      <t xml:space="preserve">১১ কেভিকে ২</t>
    </r>
    <r>
      <rPr>
        <sz val="12"/>
        <rFont val="Nikosh"/>
        <family val="0"/>
        <charset val="1"/>
      </rPr>
      <t xml:space="preserve">.</t>
    </r>
    <r>
      <rPr>
        <sz val="12"/>
        <rFont val="Droid Sans Fallback"/>
        <family val="2"/>
      </rPr>
      <t xml:space="preserve">৫</t>
    </r>
    <r>
      <rPr>
        <sz val="12"/>
        <rFont val="Nikosh"/>
        <family val="0"/>
        <charset val="1"/>
      </rPr>
      <t xml:space="preserve">% </t>
    </r>
    <r>
      <rPr>
        <sz val="12"/>
        <rFont val="Droid Sans Fallback"/>
        <family val="2"/>
      </rPr>
      <t xml:space="preserve">যোগ করে</t>
    </r>
    <r>
      <rPr>
        <sz val="12"/>
        <rFont val="Nikosh"/>
        <family val="0"/>
        <charset val="1"/>
      </rPr>
      <t xml:space="preserve">)</t>
    </r>
  </si>
  <si>
    <t xml:space="preserve">2c</t>
  </si>
  <si>
    <t xml:space="preserve">Bus Loss Units
(33kv)</t>
  </si>
  <si>
    <t xml:space="preserve">৩৩ কেভি বাসলস ইউনিট</t>
  </si>
  <si>
    <t xml:space="preserve">৩৩ কেভি বাসলস</t>
  </si>
  <si>
    <t xml:space="preserve">SUB-TOTAL at 33KV 
(2a + 2b + 2c)</t>
  </si>
  <si>
    <r>
      <rPr>
        <b val="true"/>
        <sz val="12"/>
        <rFont val="Droid Sans Fallback"/>
        <family val="2"/>
      </rPr>
      <t xml:space="preserve">৩৩ কেভি মোট এনার্জি ইউনিট </t>
    </r>
    <r>
      <rPr>
        <b val="true"/>
        <sz val="12"/>
        <rFont val="Nikosh"/>
        <family val="0"/>
        <charset val="1"/>
      </rPr>
      <t xml:space="preserve">(</t>
    </r>
    <r>
      <rPr>
        <b val="true"/>
        <sz val="12"/>
        <rFont val="Droid Sans Fallback"/>
        <family val="2"/>
      </rPr>
      <t xml:space="preserve">২</t>
    </r>
    <r>
      <rPr>
        <b val="true"/>
        <sz val="12"/>
        <rFont val="Nikosh"/>
        <family val="0"/>
        <charset val="1"/>
      </rPr>
      <t xml:space="preserve">+</t>
    </r>
    <r>
      <rPr>
        <b val="true"/>
        <sz val="12"/>
        <rFont val="Droid Sans Fallback"/>
        <family val="2"/>
      </rPr>
      <t xml:space="preserve">৩</t>
    </r>
    <r>
      <rPr>
        <b val="true"/>
        <sz val="12"/>
        <rFont val="Nikosh"/>
        <family val="0"/>
        <charset val="1"/>
      </rPr>
      <t xml:space="preserve">+</t>
    </r>
    <r>
      <rPr>
        <b val="true"/>
        <sz val="12"/>
        <rFont val="Droid Sans Fallback"/>
        <family val="2"/>
      </rPr>
      <t xml:space="preserve">৪</t>
    </r>
    <r>
      <rPr>
        <b val="true"/>
        <sz val="12"/>
        <rFont val="Nikosh"/>
        <family val="0"/>
        <charset val="1"/>
      </rPr>
      <t xml:space="preserve">)</t>
    </r>
  </si>
  <si>
    <r>
      <rPr>
        <b val="true"/>
        <sz val="12"/>
        <rFont val="Droid Sans Fallback"/>
        <family val="2"/>
      </rPr>
      <t xml:space="preserve">৩৩ কেভি মোট এনার্জি </t>
    </r>
    <r>
      <rPr>
        <b val="true"/>
        <sz val="12"/>
        <rFont val="Nikosh"/>
        <family val="0"/>
        <charset val="1"/>
      </rPr>
      <t xml:space="preserve">(</t>
    </r>
    <r>
      <rPr>
        <b val="true"/>
        <sz val="12"/>
        <rFont val="Droid Sans Fallback"/>
        <family val="2"/>
      </rPr>
      <t xml:space="preserve">২</t>
    </r>
    <r>
      <rPr>
        <b val="true"/>
        <sz val="12"/>
        <rFont val="Nikosh"/>
        <family val="0"/>
        <charset val="1"/>
      </rPr>
      <t xml:space="preserve">+</t>
    </r>
    <r>
      <rPr>
        <b val="true"/>
        <sz val="12"/>
        <rFont val="Droid Sans Fallback"/>
        <family val="2"/>
      </rPr>
      <t xml:space="preserve">৩</t>
    </r>
    <r>
      <rPr>
        <b val="true"/>
        <sz val="12"/>
        <rFont val="Nikosh"/>
        <family val="0"/>
        <charset val="1"/>
      </rPr>
      <t xml:space="preserve">+</t>
    </r>
    <r>
      <rPr>
        <b val="true"/>
        <sz val="12"/>
        <rFont val="Droid Sans Fallback"/>
        <family val="2"/>
      </rPr>
      <t xml:space="preserve">৪</t>
    </r>
    <r>
      <rPr>
        <b val="true"/>
        <sz val="12"/>
        <rFont val="Nikosh"/>
        <family val="0"/>
        <charset val="1"/>
      </rPr>
      <t xml:space="preserve">)</t>
    </r>
  </si>
  <si>
    <t xml:space="preserve">TOTAL 132kv &amp; 33kv (1+3)     </t>
  </si>
  <si>
    <r>
      <rPr>
        <sz val="12"/>
        <rFont val="Droid Sans Fallback"/>
        <family val="2"/>
      </rPr>
      <t xml:space="preserve">১৩২ ও ৩৩ কেভি মোট এনার্জি </t>
    </r>
    <r>
      <rPr>
        <sz val="12"/>
        <rFont val="Nikosh"/>
        <family val="0"/>
        <charset val="1"/>
      </rPr>
      <t xml:space="preserve">(</t>
    </r>
    <r>
      <rPr>
        <sz val="12"/>
        <rFont val="Droid Sans Fallback"/>
        <family val="2"/>
      </rPr>
      <t xml:space="preserve">১</t>
    </r>
    <r>
      <rPr>
        <sz val="12"/>
        <rFont val="Nikosh"/>
        <family val="0"/>
        <charset val="1"/>
      </rPr>
      <t xml:space="preserve">+</t>
    </r>
    <r>
      <rPr>
        <sz val="12"/>
        <rFont val="Droid Sans Fallback"/>
        <family val="2"/>
      </rPr>
      <t xml:space="preserve">৫</t>
    </r>
    <r>
      <rPr>
        <sz val="12"/>
        <rFont val="Nikosh"/>
        <family val="0"/>
        <charset val="1"/>
      </rPr>
      <t xml:space="preserve">)</t>
    </r>
  </si>
  <si>
    <t xml:space="preserve">132KV P.F.C </t>
  </si>
  <si>
    <t xml:space="preserve">১৩২ কেভি পিএফসি সারচার্জের ইকুইভেলেন্ট ইউনিট</t>
  </si>
  <si>
    <t xml:space="preserve">১৩২ কেভি পিএফসি সারচার্জ</t>
  </si>
  <si>
    <t xml:space="preserve">33KV P.F.C </t>
  </si>
  <si>
    <t xml:space="preserve">৩৩ কেভি পিএফসি সারচার্জের ইকুইভেলেন্ট ইউনিট</t>
  </si>
  <si>
    <t xml:space="preserve">৩৩ কেভি পিএফসি সারচার্জ</t>
  </si>
  <si>
    <t xml:space="preserve">TOTAL 132kv &amp; 33kv 
P.F.Surcharge=&gt; (5+6)</t>
  </si>
  <si>
    <r>
      <rPr>
        <sz val="12"/>
        <rFont val="Droid Sans Fallback"/>
        <family val="2"/>
      </rPr>
      <t xml:space="preserve">মোট পিএফসি সারচার্জের ইকুইভেলেন্ট ইউনিট </t>
    </r>
    <r>
      <rPr>
        <sz val="12"/>
        <rFont val="Nikosh"/>
        <family val="0"/>
        <charset val="1"/>
      </rPr>
      <t xml:space="preserve">(</t>
    </r>
    <r>
      <rPr>
        <sz val="12"/>
        <rFont val="Droid Sans Fallback"/>
        <family val="2"/>
      </rPr>
      <t xml:space="preserve">৭</t>
    </r>
    <r>
      <rPr>
        <sz val="12"/>
        <rFont val="Nikosh"/>
        <family val="0"/>
        <charset val="1"/>
      </rPr>
      <t xml:space="preserve">+</t>
    </r>
    <r>
      <rPr>
        <sz val="12"/>
        <rFont val="Droid Sans Fallback"/>
        <family val="2"/>
      </rPr>
      <t xml:space="preserve">৮</t>
    </r>
    <r>
      <rPr>
        <sz val="12"/>
        <rFont val="Nikosh"/>
        <family val="0"/>
        <charset val="1"/>
      </rPr>
      <t xml:space="preserve">)</t>
    </r>
  </si>
  <si>
    <r>
      <rPr>
        <sz val="12"/>
        <rFont val="Droid Sans Fallback"/>
        <family val="2"/>
      </rPr>
      <t xml:space="preserve">মোটপিএফসি সারচার্জ </t>
    </r>
    <r>
      <rPr>
        <sz val="12"/>
        <rFont val="Nikosh"/>
        <family val="0"/>
        <charset val="1"/>
      </rPr>
      <t xml:space="preserve">(</t>
    </r>
    <r>
      <rPr>
        <sz val="12"/>
        <rFont val="Droid Sans Fallback"/>
        <family val="2"/>
      </rPr>
      <t xml:space="preserve">৭</t>
    </r>
    <r>
      <rPr>
        <sz val="12"/>
        <rFont val="Nikosh"/>
        <family val="0"/>
        <charset val="1"/>
      </rPr>
      <t xml:space="preserve">+</t>
    </r>
    <r>
      <rPr>
        <sz val="12"/>
        <rFont val="Droid Sans Fallback"/>
        <family val="2"/>
      </rPr>
      <t xml:space="preserve">৮</t>
    </r>
    <r>
      <rPr>
        <sz val="12"/>
        <rFont val="Nikosh"/>
        <family val="0"/>
        <charset val="1"/>
      </rPr>
      <t xml:space="preserve">)</t>
    </r>
  </si>
  <si>
    <t xml:space="preserve">TOTAL Billed Amount =&gt; (4+7)</t>
  </si>
  <si>
    <r>
      <rPr>
        <b val="true"/>
        <sz val="12"/>
        <rFont val="Droid Sans Fallback"/>
        <family val="2"/>
      </rPr>
      <t xml:space="preserve">সর্বমোট </t>
    </r>
    <r>
      <rPr>
        <b val="true"/>
        <sz val="12"/>
        <rFont val="Nikosh"/>
        <family val="0"/>
        <charset val="1"/>
      </rPr>
      <t xml:space="preserve">(</t>
    </r>
    <r>
      <rPr>
        <b val="true"/>
        <sz val="12"/>
        <rFont val="Droid Sans Fallback"/>
        <family val="2"/>
      </rPr>
      <t xml:space="preserve">৬</t>
    </r>
    <r>
      <rPr>
        <b val="true"/>
        <sz val="12"/>
        <rFont val="Nikosh"/>
        <family val="0"/>
        <charset val="1"/>
      </rPr>
      <t xml:space="preserve">+</t>
    </r>
    <r>
      <rPr>
        <b val="true"/>
        <sz val="12"/>
        <rFont val="Droid Sans Fallback"/>
        <family val="2"/>
      </rPr>
      <t xml:space="preserve">৯</t>
    </r>
    <r>
      <rPr>
        <b val="true"/>
        <sz val="12"/>
        <rFont val="Nikosh"/>
        <family val="0"/>
        <charset val="1"/>
      </rPr>
      <t xml:space="preserve">)</t>
    </r>
  </si>
  <si>
    <r>
      <rPr>
        <b val="true"/>
        <sz val="12"/>
        <rFont val="Droid Sans Fallback"/>
        <family val="2"/>
      </rPr>
      <t xml:space="preserve">সর্বমোট </t>
    </r>
    <r>
      <rPr>
        <b val="true"/>
        <sz val="12"/>
        <rFont val="Nikosh"/>
        <family val="0"/>
        <charset val="1"/>
      </rPr>
      <t xml:space="preserve">(</t>
    </r>
    <r>
      <rPr>
        <b val="true"/>
        <sz val="12"/>
        <rFont val="Droid Sans Fallback"/>
        <family val="2"/>
      </rPr>
      <t xml:space="preserve">৬</t>
    </r>
    <r>
      <rPr>
        <b val="true"/>
        <sz val="12"/>
        <rFont val="Nikosh"/>
        <family val="0"/>
        <charset val="1"/>
      </rPr>
      <t xml:space="preserve">+</t>
    </r>
    <r>
      <rPr>
        <b val="true"/>
        <sz val="12"/>
        <rFont val="Droid Sans Fallback"/>
        <family val="2"/>
      </rPr>
      <t xml:space="preserve">৯</t>
    </r>
    <r>
      <rPr>
        <b val="true"/>
        <sz val="12"/>
        <rFont val="Nikosh"/>
        <family val="0"/>
        <charset val="1"/>
      </rPr>
      <t xml:space="preserve">)</t>
    </r>
  </si>
  <si>
    <t xml:space="preserve">AIT  =&gt; (6% * Total Billed Amount)</t>
  </si>
  <si>
    <t xml:space="preserve">Source Tax</t>
  </si>
  <si>
    <t xml:space="preserve">NET BILL TOTAL  =&gt; (8-9)</t>
  </si>
  <si>
    <t xml:space="preserve">11***</t>
  </si>
  <si>
    <t xml:space="preserve">21th Installment for PDB's PFC Surcharge Due (Oct-2009 to Nov-2017)</t>
  </si>
  <si>
    <t xml:space="preserve">As per DPDC Board's Decision</t>
  </si>
  <si>
    <t xml:space="preserve">Grand TOTAL (Taka)  =&gt; (10+11)</t>
  </si>
  <si>
    <t xml:space="preserve">"In word:  Taka Seven Hundred Eighty Three Crore Eighty Seven Lac Thirty Six Thousand Eight Hundred Sixty Three and Poisa Ninety Four"</t>
  </si>
  <si>
    <t xml:space="preserve">N.B:***    Detailed Calculation of Installment for PDB's PFC Surcharge Due has been provided in Next Page</t>
  </si>
  <si>
    <t xml:space="preserve">Sub-Divisional Engineer
Tariff &amp; Energy Audit, DPDC</t>
  </si>
  <si>
    <t xml:space="preserve">Executive Engineer
Tariff &amp; Energy Audit, DPDC</t>
  </si>
  <si>
    <t xml:space="preserve">Superintending Engineer 
Tariff &amp; Energy Audit, DPDC</t>
  </si>
  <si>
    <t xml:space="preserve">Detailed Calculation of Installment for PDB's PFC Surcharge Due</t>
  </si>
  <si>
    <t xml:space="preserve">Bill Month</t>
  </si>
  <si>
    <t xml:space="preserve">Installment
No.</t>
  </si>
  <si>
    <t xml:space="preserve">Amount Per Installment (TK)</t>
  </si>
  <si>
    <t xml:space="preserve">Total Paid upto Bill Month (TK)</t>
  </si>
  <si>
    <t xml:space="preserve">Total Remaining upto Bill Month (TK)</t>
  </si>
  <si>
    <t xml:space="preserve">Status of Payment of the Installment</t>
  </si>
  <si>
    <t xml:space="preserve">Paid</t>
  </si>
  <si>
    <t xml:space="preserve">Certified For Payment</t>
  </si>
  <si>
    <t xml:space="preserve">Total</t>
  </si>
  <si>
    <t xml:space="preserve">POWER CELL REPORT ON AVERAGE POWER FACTOR OF DPDC </t>
  </si>
  <si>
    <t xml:space="preserve">SUMMARY  OF PDB's POWER FGACTOR</t>
  </si>
  <si>
    <t xml:space="preserve">P.F.C FOR THE MONTH OF</t>
  </si>
  <si>
    <t xml:space="preserve">Remarks</t>
  </si>
  <si>
    <t xml:space="preserve">SL.
NO.</t>
  </si>
  <si>
    <t xml:space="preserve">VOLTAGE LEVEL</t>
  </si>
  <si>
    <t xml:space="preserve">A</t>
  </si>
  <si>
    <t xml:space="preserve">B</t>
  </si>
  <si>
    <t xml:space="preserve">C</t>
  </si>
  <si>
    <t xml:space="preserve">D=COS(ATAN(C/B)</t>
  </si>
  <si>
    <t xml:space="preserve">132kv Level</t>
  </si>
  <si>
    <t xml:space="preserve">33kv Level</t>
  </si>
  <si>
    <t xml:space="preserve">11kv Level</t>
  </si>
  <si>
    <t xml:space="preserve">TOTAL=&gt;</t>
  </si>
  <si>
    <t xml:space="preserve">POWER FACTOR  FOR THE MONTH OF  JULY-2017 TO  </t>
  </si>
  <si>
    <t xml:space="preserve">JUNE-2018</t>
  </si>
  <si>
    <t xml:space="preserve">NAME OF THE 
MONTH&amp; YEAR</t>
  </si>
  <si>
    <t xml:space="preserve">POWER  FACTOR</t>
  </si>
  <si>
    <t xml:space="preserve">REMARKS</t>
  </si>
  <si>
    <t xml:space="preserve">D=COS(TAN-1(C/B))</t>
  </si>
  <si>
    <t xml:space="preserve">JULY--2018</t>
  </si>
  <si>
    <t xml:space="preserve">132kv,33kv &amp;11KV</t>
  </si>
  <si>
    <t xml:space="preserve">AUGUST--2018</t>
  </si>
  <si>
    <t xml:space="preserve">SEPTEMBER--2018</t>
  </si>
  <si>
    <t xml:space="preserve">OCTOBER--2018</t>
  </si>
  <si>
    <t xml:space="preserve">NOVEMBER--2018</t>
  </si>
  <si>
    <t xml:space="preserve">DECEMBER--2018</t>
  </si>
  <si>
    <t xml:space="preserve">JANUARY--2019</t>
  </si>
  <si>
    <t xml:space="preserve">FERRUARY--2019</t>
  </si>
  <si>
    <t xml:space="preserve">MARCH--2019</t>
  </si>
  <si>
    <t xml:space="preserve">APRIL--2019</t>
  </si>
  <si>
    <t xml:space="preserve">MAY--2019</t>
  </si>
  <si>
    <t xml:space="preserve">JUNE--2019</t>
  </si>
  <si>
    <t xml:space="preserve">POWER FACTOR  FOR THE MONTH OF  JULY-2016 TO  </t>
  </si>
  <si>
    <t xml:space="preserve">July to September-2018</t>
  </si>
  <si>
    <t xml:space="preserve">Every 3 Month</t>
  </si>
  <si>
    <t xml:space="preserve">October to December-2018</t>
  </si>
  <si>
    <t xml:space="preserve">January to March--2019</t>
  </si>
  <si>
    <t xml:space="preserve">April to June -- 2019</t>
  </si>
  <si>
    <t xml:space="preserve">Executive Engineer
Tariff &amp; Energy Audir, DPDC</t>
  </si>
  <si>
    <t xml:space="preserve">Superintending Engineer
Tariff &amp; Energy Audir, DPDC</t>
  </si>
  <si>
    <t xml:space="preserve">SUMMARY OF PGCB   WHEELING CHARGE  BILL</t>
  </si>
  <si>
    <t xml:space="preserve">wcwRwmwe BDwbU</t>
  </si>
  <si>
    <t xml:space="preserve">wcwRwmwe UvKv</t>
  </si>
  <si>
    <t xml:space="preserve"> (cvMjv †i›Uv‡ji</t>
  </si>
  <si>
    <t xml:space="preserve">BDwbU e¨vwZZ)</t>
  </si>
  <si>
    <t xml:space="preserve">WHEELING CHARGE  BILL FOR THE </t>
  </si>
  <si>
    <t xml:space="preserve">SL.NO.</t>
  </si>
  <si>
    <t xml:space="preserve">Net import unit at respective voltage level (KWH)</t>
  </si>
  <si>
    <t xml:space="preserve">Tariff rate at different voltage level</t>
  </si>
  <si>
    <t xml:space="preserve">µ: bs</t>
  </si>
  <si>
    <t xml:space="preserve">‡fv‡ëR †j‡fj</t>
  </si>
  <si>
    <t xml:space="preserve">weD‡ev KZ©„K †cÖwiZ
(wcGdwm ev‡`)</t>
  </si>
  <si>
    <t xml:space="preserve">wcwRwmwe KZ©„K †cÖwiZ</t>
  </si>
  <si>
    <r>
      <rPr>
        <b val="true"/>
        <sz val="12"/>
        <rFont val="Times New Roman"/>
        <family val="1"/>
        <charset val="1"/>
      </rPr>
      <t xml:space="preserve">T&amp;EA </t>
    </r>
    <r>
      <rPr>
        <b val="true"/>
        <sz val="12"/>
        <rFont val="SutonnyMJ"/>
        <family val="0"/>
        <charset val="1"/>
      </rPr>
      <t xml:space="preserve">KZ©„K cÖZ¨vwqZ</t>
    </r>
  </si>
  <si>
    <t xml:space="preserve">cv_©K¨</t>
  </si>
  <si>
    <t xml:space="preserve">gšÍe¨</t>
  </si>
  <si>
    <t xml:space="preserve">weD‡ev KZ©„K †cÖwiZ
wej
(wcGdwm ev‡`)</t>
  </si>
  <si>
    <t xml:space="preserve">Calculations for Comparison</t>
  </si>
  <si>
    <t xml:space="preserve">
Tariff Rate at Respective Voltage Level (Effective from March 2020)
</t>
  </si>
  <si>
    <t xml:space="preserve">d=b*c</t>
  </si>
  <si>
    <t xml:space="preserve">e</t>
  </si>
  <si>
    <t xml:space="preserve">K</t>
  </si>
  <si>
    <t xml:space="preserve">L</t>
  </si>
  <si>
    <t xml:space="preserve">M</t>
  </si>
  <si>
    <t xml:space="preserve">N</t>
  </si>
  <si>
    <t xml:space="preserve">O</t>
  </si>
  <si>
    <t xml:space="preserve">P = N-O</t>
  </si>
  <si>
    <t xml:space="preserve">Q</t>
  </si>
  <si>
    <t xml:space="preserve">PGCB Amount</t>
  </si>
  <si>
    <t xml:space="preserve">132 †Kwf (GbvwR©)</t>
  </si>
  <si>
    <t xml:space="preserve">kxZjÿv MÖxW|</t>
  </si>
  <si>
    <t xml:space="preserve">33 †Kwf (GbvwR©)</t>
  </si>
  <si>
    <t xml:space="preserve">g`bMÄ MÖxW|</t>
  </si>
  <si>
    <t xml:space="preserve">33KV Amount (2+3+4) =&gt;</t>
  </si>
  <si>
    <t xml:space="preserve">11KV Level   after  adding 2.5%
 (33KV LEVEL)</t>
  </si>
  <si>
    <t xml:space="preserve">33 †Kwf (11 †Kwf‡K 2.5% ‡hvM K‡i)</t>
  </si>
  <si>
    <t xml:space="preserve">kxZjÿv MÖxW =&gt;</t>
  </si>
  <si>
    <t xml:space="preserve">Bus Loss Units
(33kv level)</t>
  </si>
  <si>
    <t xml:space="preserve">33 ‡Kwf evm jm</t>
  </si>
  <si>
    <t xml:space="preserve">33 ‡Kwf evmjm</t>
  </si>
  <si>
    <t xml:space="preserve">g`bMÄ MÖxW =&gt;</t>
  </si>
  <si>
    <t xml:space="preserve">33 ‡Kwf †gvU GbvwR© (2+3+4)</t>
  </si>
  <si>
    <t xml:space="preserve">TOTAL=&gt; (1+3)</t>
  </si>
  <si>
    <t xml:space="preserve">me©‡gvU (1+5)</t>
  </si>
  <si>
    <t xml:space="preserve">Less: For Shitalkhya SS Maintenance (As per Power Division Decision)</t>
  </si>
  <si>
    <t xml:space="preserve">6***</t>
  </si>
  <si>
    <t xml:space="preserve">Add: Ref. No. 27.87.0000.517.31.031.20.43; Date:09/11/2022 (8th Installment)</t>
  </si>
  <si>
    <t xml:space="preserve">‡gvU (GbvwR©)</t>
  </si>
  <si>
    <t xml:space="preserve">Grand TOTAL=&gt; (4-5+6)</t>
  </si>
  <si>
    <t xml:space="preserve">CERTIFED UNITS</t>
  </si>
  <si>
    <t xml:space="preserve">CERTIFED TAKA</t>
  </si>
  <si>
    <t xml:space="preserve">CERTIFED TAKA 
(After Shitalkhya SS Maintenance Charge Deduction &amp; Adding 8th Installment of Wheeling Charge Due)</t>
  </si>
  <si>
    <t xml:space="preserve">evsjv</t>
  </si>
  <si>
    <t xml:space="preserve">In word: Taka Thirty One Crore Fifty Four Lac Eighty Two Thousand One Hundred and Seventy Seven</t>
  </si>
  <si>
    <t xml:space="preserve">N.B:***   Detailed Calculation of Installment for PGCB'S Due Wheeling Charge has been provided in Next Page</t>
  </si>
  <si>
    <t xml:space="preserve">Detailed Calculation of Installment for PGCB'S Due Wheeling Charge</t>
  </si>
  <si>
    <t xml:space="preserve">Total Remaining upto Bill Month</t>
  </si>
  <si>
    <t xml:space="preserve"> In word:Nine  Core Ninety  Lac Seventy Six Thousand Eight  Hundred Eighty Three Taka only.</t>
  </si>
  <si>
    <t xml:space="preserve">SUMMERY OF AVERAGE POWER FACTOR</t>
  </si>
  <si>
    <t xml:space="preserve">AUGUST 2012</t>
  </si>
  <si>
    <t xml:space="preserve">Power Factor</t>
  </si>
  <si>
    <t xml:space="preserve">132 KV</t>
  </si>
  <si>
    <t xml:space="preserve">33 KV</t>
  </si>
  <si>
    <t xml:space="preserve">11 KV</t>
  </si>
  <si>
    <t xml:space="preserve">Total </t>
  </si>
  <si>
    <t xml:space="preserve">Upstream Total</t>
  </si>
  <si>
    <t xml:space="preserve">Receiving Circuit/Substation</t>
  </si>
  <si>
    <t xml:space="preserve">Downstream Total</t>
  </si>
  <si>
    <t xml:space="preserve">Downstream Substation</t>
  </si>
  <si>
    <t xml:space="preserve">SS-wise Downstream</t>
  </si>
  <si>
    <t xml:space="preserve">Transmission Loss (KWH)</t>
  </si>
  <si>
    <t xml:space="preserve">Transmission Loss (%)</t>
  </si>
  <si>
    <t xml:space="preserve">Loop Power to Shyampur 132/33 KV &amp; Fatullah 132/33 KV Grid</t>
  </si>
  <si>
    <t xml:space="preserve">Fatullah Grid</t>
  </si>
  <si>
    <t xml:space="preserve">Shyampur Grid</t>
  </si>
  <si>
    <t xml:space="preserve">Postogola 132/33 KV Grid</t>
  </si>
  <si>
    <t xml:space="preserve">Postogola Grid</t>
  </si>
  <si>
    <t xml:space="preserve">Ullon 132/33 KV Grid &amp; Dhanmondi 132/33 KV Grid and DU 132/33 KV Grid</t>
  </si>
  <si>
    <t xml:space="preserve">Ullon Grid</t>
  </si>
  <si>
    <t xml:space="preserve">Dhanmondi Grid</t>
  </si>
  <si>
    <t xml:space="preserve">DU Grid</t>
  </si>
  <si>
    <t xml:space="preserve">Lalbagh 132/33 KV Grid, Kamrangirchar 132/33 KV Grid &amp; Jigatola 132/33 KV Grid</t>
  </si>
  <si>
    <t xml:space="preserve">Lalbagh Grid</t>
  </si>
  <si>
    <t xml:space="preserve">Kamrangirchar Grid</t>
  </si>
  <si>
    <t xml:space="preserve">Jigatola Grid</t>
  </si>
  <si>
    <t xml:space="preserve">Sitalakhya 132/33 KV Grid</t>
  </si>
  <si>
    <t xml:space="preserve">Sitalakhya Grid</t>
  </si>
  <si>
    <t xml:space="preserve">Sitalakhya NOCS</t>
  </si>
  <si>
    <t xml:space="preserve">Siddirganj 132/33 KV Grid</t>
  </si>
  <si>
    <t xml:space="preserve">Siddirganj Grid</t>
  </si>
  <si>
    <t xml:space="preserve">Ullon 132/33 KV Grid &amp; Dhanmondi 132/33 KV Grid</t>
  </si>
  <si>
    <t xml:space="preserve">Matuail 132/33 KV Grid</t>
  </si>
  <si>
    <t xml:space="preserve">Matuail Grid</t>
  </si>
  <si>
    <t xml:space="preserve">Moghbazar 132/33 KV Grid</t>
  </si>
  <si>
    <t xml:space="preserve">Moghbazar Gird</t>
  </si>
  <si>
    <t xml:space="preserve">Madartek 132/33 KV Grid</t>
  </si>
  <si>
    <t xml:space="preserve">Madartek Grid</t>
  </si>
  <si>
    <t xml:space="preserve">Maniknagar 132/33 KV Grid</t>
  </si>
  <si>
    <t xml:space="preserve">Kazla Grid</t>
  </si>
  <si>
    <t xml:space="preserve">Motijheel Grid</t>
  </si>
  <si>
    <t xml:space="preserve">Narinda Grid</t>
  </si>
  <si>
    <t xml:space="preserve">Bangabhaban Grid</t>
  </si>
  <si>
    <t xml:space="preserve">Maniknagar Grid</t>
  </si>
  <si>
    <t xml:space="preserve">Charsyedpur 132/33 KV Grid</t>
  </si>
  <si>
    <t xml:space="preserve">Charsyedpur Grid</t>
  </si>
  <si>
    <t xml:space="preserve">33 KV Transmission Loss</t>
  </si>
  <si>
    <t xml:space="preserve">11 KV Transmission Loss</t>
  </si>
  <si>
    <t xml:space="preserve">Total Transmission Loss</t>
  </si>
  <si>
    <t xml:space="preserve">From Summary Sheet</t>
  </si>
  <si>
    <t xml:space="preserve">Mismatch in KWH</t>
  </si>
  <si>
    <t xml:space="preserve">Shatmasjid + Japan Garden Ckt</t>
  </si>
  <si>
    <t xml:space="preserve">Shatmasjid  132/33 KV Grid</t>
  </si>
  <si>
    <t xml:space="preserve">Asadgate SS</t>
  </si>
  <si>
    <t xml:space="preserve">Lalmatia SS</t>
  </si>
  <si>
    <t xml:space="preserve">Japan Garden SS</t>
  </si>
  <si>
    <t xml:space="preserve">Jigatola Old SS</t>
  </si>
  <si>
    <t xml:space="preserve">Shatmasjid SS</t>
  </si>
  <si>
    <t xml:space="preserve">BGB SS</t>
  </si>
  <si>
    <t xml:space="preserve">Adabor NOCS</t>
  </si>
  <si>
    <t xml:space="preserve">Sherebanglanagar 33/11 KV SS</t>
  </si>
  <si>
    <t xml:space="preserve">Sherebanglanagar SS</t>
  </si>
  <si>
    <t xml:space="preserve">Monipuripara 33/11 KV SS</t>
  </si>
  <si>
    <t xml:space="preserve">Monipuripara  SS</t>
  </si>
  <si>
    <t xml:space="preserve">Maniknagar 33/11 KV SS</t>
  </si>
  <si>
    <t xml:space="preserve">Sherebanglanagar NOCS</t>
  </si>
  <si>
    <t xml:space="preserve">Monthly Energy Import / Export Statement </t>
  </si>
  <si>
    <t xml:space="preserve">Helper Cell</t>
  </si>
  <si>
    <t xml:space="preserve">Sl.
No.</t>
  </si>
  <si>
    <t xml:space="preserve">Consumer</t>
  </si>
  <si>
    <t xml:space="preserve">kWh Reading on</t>
  </si>
  <si>
    <t xml:space="preserve">kVarh Reading on</t>
  </si>
  <si>
    <t xml:space="preserve">Add 2.5% (only 0.4 kV Meter unit)
E=(A-B)*1.025</t>
  </si>
  <si>
    <t xml:space="preserve">OMF
F</t>
  </si>
  <si>
    <t xml:space="preserve">Total Energy kWH
G=(A-B)*1.025*F   (For 11KV Feeder)
G=(A-B)*F (For 33 KV Tariff Meters)</t>
  </si>
  <si>
    <t xml:space="preserve">Total Reactive KVARH
H=(C-D)*1.025*F   (For 11KV Feeder)
H=(C-D)*F (For 33 KV Tariff Meters)</t>
  </si>
  <si>
    <t xml:space="preserve">PF
G/SQRT (H*H+G*G)
</t>
  </si>
  <si>
    <t xml:space="preserve">PFC Units (kWh) Charged by BPDB</t>
  </si>
  <si>
    <t xml:space="preserve">Energy Imposed For PFC Surcharge (Considering PF below 0.95)</t>
  </si>
  <si>
    <t xml:space="preserve">Shared PFC units (kWh) </t>
  </si>
  <si>
    <r>
      <rPr>
        <sz val="8"/>
        <rFont val="Arial"/>
        <family val="2"/>
        <charset val="1"/>
      </rPr>
      <t xml:space="preserve">01-01-23
00:00 AM
</t>
    </r>
    <r>
      <rPr>
        <b val="true"/>
        <sz val="8"/>
        <rFont val="Arial"/>
        <family val="2"/>
        <charset val="1"/>
      </rPr>
      <t xml:space="preserve">A</t>
    </r>
  </si>
  <si>
    <r>
      <rPr>
        <sz val="8"/>
        <rFont val="Arial"/>
        <family val="2"/>
        <charset val="1"/>
      </rPr>
      <t xml:space="preserve">01-12-22
00:00 AM
</t>
    </r>
    <r>
      <rPr>
        <b val="true"/>
        <sz val="8"/>
        <rFont val="Arial"/>
        <family val="2"/>
        <charset val="1"/>
      </rPr>
      <t xml:space="preserve">B</t>
    </r>
  </si>
  <si>
    <t xml:space="preserve">KVARH for Less thant 0.95 tracking</t>
  </si>
  <si>
    <t xml:space="preserve">BPDB PFC Calculation with Range Lookup</t>
  </si>
  <si>
    <t xml:space="preserve">01</t>
  </si>
  <si>
    <t xml:space="preserve">Tariff Point</t>
  </si>
  <si>
    <t xml:space="preserve">33/11 kV, 10/14 MVA T-5 (HV)</t>
  </si>
  <si>
    <t xml:space="preserve">33 KV Panel</t>
  </si>
  <si>
    <t xml:space="preserve">Lookup Factor</t>
  </si>
  <si>
    <t xml:space="preserve">Range</t>
  </si>
  <si>
    <t xml:space="preserve">Factor</t>
  </si>
  <si>
    <t xml:space="preserve">From Kallyanpur S/S.</t>
  </si>
  <si>
    <t xml:space="preserve">Previous</t>
  </si>
  <si>
    <t xml:space="preserve">Current</t>
  </si>
  <si>
    <t xml:space="preserve">02</t>
  </si>
  <si>
    <t xml:space="preserve">33/11 kV, 20/28 MVA T-4(HV)</t>
  </si>
  <si>
    <t xml:space="preserve">T-5</t>
  </si>
  <si>
    <t xml:space="preserve">11 KV Gano Bhavan RMU</t>
  </si>
  <si>
    <t xml:space="preserve">03</t>
  </si>
  <si>
    <t xml:space="preserve">33/11 kV, 20/28 MVA T-3 (HV)</t>
  </si>
  <si>
    <t xml:space="preserve">T-4</t>
  </si>
  <si>
    <t xml:space="preserve">11 KV Beribandh Feeder.            </t>
  </si>
  <si>
    <t xml:space="preserve">Feeder's Under T-5</t>
  </si>
  <si>
    <t xml:space="preserve">T-3</t>
  </si>
  <si>
    <t xml:space="preserve">11 KV Adabor O/H </t>
  </si>
  <si>
    <t xml:space="preserve">Desco</t>
  </si>
  <si>
    <t xml:space="preserve">11 KV Paikpara  oh</t>
  </si>
  <si>
    <t xml:space="preserve">11 KV Panel</t>
  </si>
  <si>
    <t xml:space="preserve">11 KV Mansurabad </t>
  </si>
  <si>
    <t xml:space="preserve">11 KV Kallyanpur***</t>
  </si>
  <si>
    <t xml:space="preserve">DHK27331</t>
  </si>
  <si>
    <t xml:space="preserve">11 KV Ring Road Feeder</t>
  </si>
  <si>
    <t xml:space="preserve">11 KV Bashir Uddin</t>
  </si>
  <si>
    <t xml:space="preserve">11 KV Sewarage Pump</t>
  </si>
  <si>
    <t xml:space="preserve">Feeder's Under T-4</t>
  </si>
  <si>
    <t xml:space="preserve">11 KV Technical School (DPDC)</t>
  </si>
  <si>
    <t xml:space="preserve">DHK 15019</t>
  </si>
  <si>
    <t xml:space="preserve">04</t>
  </si>
  <si>
    <t xml:space="preserve">11 KV South Bishil </t>
  </si>
  <si>
    <t xml:space="preserve">DHK15017</t>
  </si>
  <si>
    <t xml:space="preserve">11 KV Goidertek (DPDC)</t>
  </si>
  <si>
    <t xml:space="preserve">DHK14996</t>
  </si>
  <si>
    <t xml:space="preserve">05</t>
  </si>
  <si>
    <t xml:space="preserve">11 KV Lalkuthy </t>
  </si>
  <si>
    <t xml:space="preserve">DHK15018</t>
  </si>
  <si>
    <t xml:space="preserve">06</t>
  </si>
  <si>
    <t xml:space="preserve">11 KV Baghbari </t>
  </si>
  <si>
    <t xml:space="preserve">DHK14956</t>
  </si>
  <si>
    <t xml:space="preserve">07</t>
  </si>
  <si>
    <t xml:space="preserve">11 KV Monsurabad (DPDC)</t>
  </si>
  <si>
    <t xml:space="preserve">From Agargaon S/S.</t>
  </si>
  <si>
    <t xml:space="preserve">08</t>
  </si>
  <si>
    <t xml:space="preserve">DHK-15027</t>
  </si>
  <si>
    <t xml:space="preserve">09</t>
  </si>
  <si>
    <t xml:space="preserve">11 KV Swerage (DPDC)</t>
  </si>
  <si>
    <t xml:space="preserve">DHK-15019</t>
  </si>
  <si>
    <t xml:space="preserve">Feeder's Under T-3</t>
  </si>
  <si>
    <t xml:space="preserve">DHK-15023</t>
  </si>
  <si>
    <t xml:space="preserve">10</t>
  </si>
  <si>
    <t xml:space="preserve">Tolarbag </t>
  </si>
  <si>
    <t xml:space="preserve">DHK15016</t>
  </si>
  <si>
    <t xml:space="preserve">DHK-15026</t>
  </si>
  <si>
    <t xml:space="preserve">11</t>
  </si>
  <si>
    <t xml:space="preserve">11 KV Beribadh (DPDC)</t>
  </si>
  <si>
    <t xml:space="preserve">DHK-15024</t>
  </si>
  <si>
    <t xml:space="preserve">12</t>
  </si>
  <si>
    <t xml:space="preserve">DHK-15025</t>
  </si>
  <si>
    <t xml:space="preserve">13</t>
  </si>
  <si>
    <t xml:space="preserve">11 KV Adabor O/H (DPDC)</t>
  </si>
  <si>
    <t xml:space="preserve">14</t>
  </si>
  <si>
    <t xml:space="preserve">11 KV Ganabhaban (DPDC)</t>
  </si>
  <si>
    <t xml:space="preserve">15</t>
  </si>
  <si>
    <t xml:space="preserve">11 KV Ring Road (DPDC)</t>
  </si>
  <si>
    <t xml:space="preserve">Calculation For Active and Reactive Energy</t>
  </si>
  <si>
    <t xml:space="preserve">KWH </t>
  </si>
  <si>
    <t xml:space="preserve">Desco all 11KV Consumpsion (by adding 2.5%)</t>
  </si>
  <si>
    <t xml:space="preserve">DPDC Total Consumption (T3 + T4 + T5 - B)</t>
  </si>
  <si>
    <t xml:space="preserve">PFC Surcharge Unit Distribution</t>
  </si>
  <si>
    <t xml:space="preserve">Charged By BPDB </t>
  </si>
  <si>
    <t xml:space="preserve">Shared by DESCO</t>
  </si>
  <si>
    <t xml:space="preserve">E</t>
  </si>
  <si>
    <t xml:space="preserve">Shared by DPDC</t>
  </si>
  <si>
    <t xml:space="preserve">Representative of DPDC</t>
  </si>
  <si>
    <t xml:space="preserve">Representative of DESCO</t>
  </si>
  <si>
    <t xml:space="preserve">Forwarding</t>
  </si>
  <si>
    <t xml:space="preserve">NOCS</t>
  </si>
  <si>
    <t xml:space="preserve">Provisional Import</t>
  </si>
  <si>
    <t xml:space="preserve">Final Import</t>
  </si>
  <si>
    <t xml:space="preserve">% of Increase/
Decrease</t>
  </si>
  <si>
    <t xml:space="preserve">Tejgaon</t>
  </si>
  <si>
    <t xml:space="preserve">Kakrail</t>
  </si>
  <si>
    <t xml:space="preserve">DPH-1 Fdr Add To Kakrail NOCS</t>
  </si>
  <si>
    <t xml:space="preserve">Moghbazar</t>
  </si>
  <si>
    <t xml:space="preserve">Ullon 132/33 Kv 33 kv Fdr Adjustment and Loss Fix</t>
  </si>
  <si>
    <t xml:space="preserve">Khilgaon</t>
  </si>
  <si>
    <t xml:space="preserve">Sherebanglanagar</t>
  </si>
  <si>
    <t xml:space="preserve">Dhanmondi</t>
  </si>
  <si>
    <t xml:space="preserve">Jhigatala</t>
  </si>
  <si>
    <t xml:space="preserve">Azimpur</t>
  </si>
  <si>
    <t xml:space="preserve">Paribagh</t>
  </si>
  <si>
    <t xml:space="preserve">Shyamoli</t>
  </si>
  <si>
    <t xml:space="preserve">Adabor</t>
  </si>
  <si>
    <t xml:space="preserve">Lalbagh</t>
  </si>
  <si>
    <t xml:space="preserve">Kamrangirchar</t>
  </si>
  <si>
    <t xml:space="preserve">Ramna</t>
  </si>
  <si>
    <t xml:space="preserve">Rajarbagh</t>
  </si>
  <si>
    <t xml:space="preserve">Bashabo</t>
  </si>
  <si>
    <t xml:space="preserve">Bonoseeri</t>
  </si>
  <si>
    <t xml:space="preserve">Bonosree 33/11 Loss Fix Reading Adjusted</t>
  </si>
  <si>
    <t xml:space="preserve">Motijheel</t>
  </si>
  <si>
    <t xml:space="preserve">Mughdapara</t>
  </si>
  <si>
    <t xml:space="preserve">Madartek 33/11 Loss Fix and Green Model Town Reading Change</t>
  </si>
  <si>
    <t xml:space="preserve">Banglabazar</t>
  </si>
  <si>
    <t xml:space="preserve">Bongshal</t>
  </si>
  <si>
    <t xml:space="preserve">Narinda</t>
  </si>
  <si>
    <t xml:space="preserve">Swamibagh</t>
  </si>
  <si>
    <t xml:space="preserve">Kazla</t>
  </si>
  <si>
    <t xml:space="preserve">Shyampur</t>
  </si>
  <si>
    <t xml:space="preserve">Postogola</t>
  </si>
  <si>
    <t xml:space="preserve">Jurain</t>
  </si>
  <si>
    <t xml:space="preserve">Narayangonj-West</t>
  </si>
  <si>
    <t xml:space="preserve">Narayangonj-East</t>
  </si>
  <si>
    <t xml:space="preserve">Damra</t>
  </si>
  <si>
    <t xml:space="preserve">Siddhirgonj</t>
  </si>
  <si>
    <t xml:space="preserve">Fatulla</t>
  </si>
  <si>
    <t xml:space="preserve">Shitalakha</t>
  </si>
  <si>
    <t xml:space="preserve">Source 132 kv Tariff Point</t>
  </si>
  <si>
    <t xml:space="preserve">Source 33 kv Tariff Point</t>
  </si>
  <si>
    <t xml:space="preserve">Source 132 kv NON Tariff Point</t>
  </si>
  <si>
    <t xml:space="preserve">Source 33 kv NON Tariff Point</t>
  </si>
  <si>
    <t xml:space="preserve">MONTHLY OPERATING DATA</t>
  </si>
  <si>
    <t xml:space="preserve">2017-18  System Loss</t>
  </si>
  <si>
    <t xml:space="preserve">IMPORT</t>
  </si>
  <si>
    <t xml:space="preserve">NORTH</t>
  </si>
  <si>
    <t xml:space="preserve">MONTH</t>
  </si>
  <si>
    <t xml:space="preserve">YEAR</t>
  </si>
  <si>
    <t xml:space="preserve">Total import</t>
  </si>
  <si>
    <t xml:space="preserve">Sales at 132kv &amp; 230kv</t>
  </si>
  <si>
    <t xml:space="preserve">Sl. No.</t>
  </si>
  <si>
    <t xml:space="preserve">Name of S/S</t>
  </si>
  <si>
    <t xml:space="preserve">Page No.</t>
  </si>
  <si>
    <t xml:space="preserve">June-2023
% of Loss</t>
  </si>
  <si>
    <t xml:space="preserve">May-2023
% of Loss</t>
  </si>
  <si>
    <t xml:space="preserve">April-2023
% of Loss</t>
  </si>
  <si>
    <t xml:space="preserve">March-2023
% of Loss</t>
  </si>
  <si>
    <t xml:space="preserve">February-2023
% of Loss</t>
  </si>
  <si>
    <t xml:space="preserve">January-2023
% of Loss</t>
  </si>
  <si>
    <t xml:space="preserve">December-2022
% of Loss</t>
  </si>
  <si>
    <t xml:space="preserve">November-2022
% of Loss</t>
  </si>
  <si>
    <t xml:space="preserve">October-2022
% of Loss</t>
  </si>
  <si>
    <t xml:space="preserve">September-2022
% of Loss</t>
  </si>
  <si>
    <t xml:space="preserve">August-2022
% of Loss</t>
  </si>
  <si>
    <t xml:space="preserve">July-2022
% of Loss</t>
  </si>
  <si>
    <t xml:space="preserve">June-2022
% of Loss</t>
  </si>
  <si>
    <t xml:space="preserve">May-2022
% of Loss</t>
  </si>
  <si>
    <t xml:space="preserve">April-2022
% of Loss</t>
  </si>
  <si>
    <t xml:space="preserve">March-2022
% of Loss</t>
  </si>
  <si>
    <t xml:space="preserve">February-2022
% of Loss</t>
  </si>
  <si>
    <t xml:space="preserve">January-2022
% of Loss</t>
  </si>
  <si>
    <t xml:space="preserve">December-2021
% of Loss</t>
  </si>
  <si>
    <t xml:space="preserve">November-2021
% of Loss</t>
  </si>
  <si>
    <t xml:space="preserve">October-2021
% of Loss</t>
  </si>
  <si>
    <t xml:space="preserve">September-2021
% of Loss</t>
  </si>
  <si>
    <t xml:space="preserve">August-2021
% of Loss</t>
  </si>
  <si>
    <t xml:space="preserve">July-2021
% of Loss</t>
  </si>
  <si>
    <t xml:space="preserve">June-2021
% of Loss</t>
  </si>
  <si>
    <t xml:space="preserve">May-2021
% of Loss</t>
  </si>
  <si>
    <t xml:space="preserve">April-2021
% of Loss</t>
  </si>
  <si>
    <t xml:space="preserve">March-2021
% of Loss</t>
  </si>
  <si>
    <t xml:space="preserve">February-2021
% of Loss</t>
  </si>
  <si>
    <t xml:space="preserve">January-2021
% of Loss</t>
  </si>
  <si>
    <t xml:space="preserve">December--2020
% of Loss</t>
  </si>
  <si>
    <t xml:space="preserve">November--2020
% of Loss</t>
  </si>
  <si>
    <t xml:space="preserve">October--2020
% of Loss</t>
  </si>
  <si>
    <t xml:space="preserve">Semtember--2020
% of Loss</t>
  </si>
  <si>
    <t xml:space="preserve">August--2020
% of Loss</t>
  </si>
  <si>
    <t xml:space="preserve">July--2020
% of Loss</t>
  </si>
  <si>
    <t xml:space="preserve">June--2020
% of Loss</t>
  </si>
  <si>
    <t xml:space="preserve">May--2020
% of Loss</t>
  </si>
  <si>
    <t xml:space="preserve">April--2020
% of Loss</t>
  </si>
  <si>
    <t xml:space="preserve">March--2020
% of Loss</t>
  </si>
  <si>
    <t xml:space="preserve">February--2020
% of Loss</t>
  </si>
  <si>
    <t xml:space="preserve">January--2020
% of Loss</t>
  </si>
  <si>
    <t xml:space="preserve">December--19
% of Loss</t>
  </si>
  <si>
    <t xml:space="preserve">November--19
% of Loss</t>
  </si>
  <si>
    <t xml:space="preserve">October--19
% of Loss</t>
  </si>
  <si>
    <t xml:space="preserve">September--19
% of Loss</t>
  </si>
  <si>
    <t xml:space="preserve">August--19
% of Loss</t>
  </si>
  <si>
    <t xml:space="preserve">July--19
% of Loss</t>
  </si>
  <si>
    <t xml:space="preserve">June--19
% of Loss</t>
  </si>
  <si>
    <t xml:space="preserve">May--19
% of Loss</t>
  </si>
  <si>
    <t xml:space="preserve">April--19
% of Loss</t>
  </si>
  <si>
    <t xml:space="preserve">March--19
% of Loss</t>
  </si>
  <si>
    <t xml:space="preserve">Feb--19
% of Loss</t>
  </si>
  <si>
    <t xml:space="preserve">Jan--19
% of Loss</t>
  </si>
  <si>
    <t xml:space="preserve">Dec--18
% of Loss</t>
  </si>
  <si>
    <t xml:space="preserve">Nov--18
% of Loss</t>
  </si>
  <si>
    <t xml:space="preserve">Oct--18
% of Loss</t>
  </si>
  <si>
    <t xml:space="preserve">Sep--18
% of Loss</t>
  </si>
  <si>
    <t xml:space="preserve">August--18
% of Loss</t>
  </si>
  <si>
    <t xml:space="preserve">July--18
% of Loss</t>
  </si>
  <si>
    <t xml:space="preserve">May--18
% of Loss</t>
  </si>
  <si>
    <t xml:space="preserve">April--18
% of Loss</t>
  </si>
  <si>
    <t xml:space="preserve">March--18
% of Loss</t>
  </si>
  <si>
    <t xml:space="preserve">Febrruary--18
% of Loss</t>
  </si>
  <si>
    <t xml:space="preserve">Dceember--17 
% of Loss</t>
  </si>
  <si>
    <t xml:space="preserve">November--17 
% of Loss</t>
  </si>
  <si>
    <t xml:space="preserve">October--17 
% of Loss</t>
  </si>
  <si>
    <t xml:space="preserve">September--17 
% of Loss</t>
  </si>
  <si>
    <t xml:space="preserve">August--17 
% of Loss</t>
  </si>
  <si>
    <t xml:space="preserve">July--17 
% of Loss</t>
  </si>
  <si>
    <t xml:space="preserve">June--17 
% of Loss</t>
  </si>
  <si>
    <t xml:space="preserve">May--17 
% of Loss</t>
  </si>
  <si>
    <t xml:space="preserve">April--17 
% of Loss</t>
  </si>
  <si>
    <t xml:space="preserve">March--17 
% of Loss</t>
  </si>
  <si>
    <t xml:space="preserve">February--17 
% of Loss</t>
  </si>
  <si>
    <t xml:space="preserve">January--17 
% of Loss</t>
  </si>
  <si>
    <t xml:space="preserve">December--16 
% of Loss</t>
  </si>
  <si>
    <t xml:space="preserve">November--16 
% of Loss</t>
  </si>
  <si>
    <t xml:space="preserve">October--16 
% of Loss</t>
  </si>
  <si>
    <t xml:space="preserve">September--16 
% of Loss</t>
  </si>
  <si>
    <t xml:space="preserve">August--16 
% of Loss</t>
  </si>
  <si>
    <t xml:space="preserve">July--16 
% of Loss</t>
  </si>
  <si>
    <t xml:space="preserve">June--16 
% of Loss</t>
  </si>
  <si>
    <t xml:space="preserve">May--16 
% of Loss</t>
  </si>
  <si>
    <t xml:space="preserve">April--16 
% of Loss</t>
  </si>
  <si>
    <t xml:space="preserve">March--16 
% of Loss</t>
  </si>
  <si>
    <t xml:space="preserve">February--16 
% of Loss</t>
  </si>
  <si>
    <t xml:space="preserve">January--16 
% of Loss</t>
  </si>
  <si>
    <t xml:space="preserve">DECEMBER--15 
% of Loss</t>
  </si>
  <si>
    <t xml:space="preserve">NOVEMBER--15 
% of Loss</t>
  </si>
  <si>
    <t xml:space="preserve">OCTOBER--15 
% of Loss</t>
  </si>
  <si>
    <t xml:space="preserve">SEPTEMBER--15 
% of Loss</t>
  </si>
  <si>
    <t xml:space="preserve">AUGUST--15 
% of Loss</t>
  </si>
  <si>
    <t xml:space="preserve">JULY--15 
% of Loss</t>
  </si>
  <si>
    <t xml:space="preserve">JUNE--15 
% of Loss</t>
  </si>
  <si>
    <t xml:space="preserve">MAy--15 
% of Loss</t>
  </si>
  <si>
    <t xml:space="preserve">April--15 
% of Loss</t>
  </si>
  <si>
    <t xml:space="preserve">March-15 
% of Loss</t>
  </si>
  <si>
    <t xml:space="preserve">February--15 
% of Loss</t>
  </si>
  <si>
    <t xml:space="preserve">January--15 
% of Loss</t>
  </si>
  <si>
    <t xml:space="preserve">December--14 
% of Loss</t>
  </si>
  <si>
    <t xml:space="preserve">November--14 
% of Loss</t>
  </si>
  <si>
    <t xml:space="preserve">October--14 
% of Loss</t>
  </si>
  <si>
    <t xml:space="preserve">Sept--14 
% of Loss</t>
  </si>
  <si>
    <t xml:space="preserve">August--14 
% of Loss</t>
  </si>
  <si>
    <t xml:space="preserve">JULY--14 
% of Loss</t>
  </si>
  <si>
    <t xml:space="preserve">JUNE--14 
% of Loss</t>
  </si>
  <si>
    <t xml:space="preserve">April--14 
% of Loss</t>
  </si>
  <si>
    <t xml:space="preserve">March--14 
% of Loss</t>
  </si>
  <si>
    <t xml:space="preserve">February--14 
% of Loss</t>
  </si>
  <si>
    <t xml:space="preserve">January--14 
% of Loss</t>
  </si>
  <si>
    <t xml:space="preserve">December--13 
% of Loss</t>
  </si>
  <si>
    <t xml:space="preserve">November--13 
% of Loss</t>
  </si>
  <si>
    <t xml:space="preserve">October--13 
% of Loss</t>
  </si>
  <si>
    <t xml:space="preserve">September--13 
% of Loss</t>
  </si>
  <si>
    <t xml:space="preserve">August--13 
% of Loss</t>
  </si>
  <si>
    <t xml:space="preserve">JULY--13 
% of Loss</t>
  </si>
  <si>
    <t xml:space="preserve">JUNE--13 
% of Loss</t>
  </si>
  <si>
    <t xml:space="preserve">MAY--13 
% of Loss</t>
  </si>
  <si>
    <t xml:space="preserve">April--13 
% of Loss</t>
  </si>
  <si>
    <t xml:space="preserve">March--13 
% of Loss</t>
  </si>
  <si>
    <t xml:space="preserve">February-13 
% of Loss</t>
  </si>
  <si>
    <t xml:space="preserve">January-13 
% of Loss</t>
  </si>
  <si>
    <t xml:space="preserve">DEC-12 
% of Loss</t>
  </si>
  <si>
    <t xml:space="preserve">NOV-12 
% of Loss</t>
  </si>
  <si>
    <t xml:space="preserve">OCT-12 
% of Loss</t>
  </si>
  <si>
    <t xml:space="preserve">SEP-12 
% of Loss</t>
  </si>
  <si>
    <t xml:space="preserve">August-12 
% of Loss</t>
  </si>
  <si>
    <t xml:space="preserve">July-12 
% of Loss</t>
  </si>
  <si>
    <t xml:space="preserve">June-12 
% of Loss</t>
  </si>
  <si>
    <t xml:space="preserve">MAY-12 
% of Loss</t>
  </si>
  <si>
    <t xml:space="preserve">April-12 
% of Loss</t>
  </si>
  <si>
    <t xml:space="preserve">March-12 
% of Loss</t>
  </si>
  <si>
    <t xml:space="preserve">February-12 
% of Loss</t>
  </si>
  <si>
    <t xml:space="preserve">January-12 
% of Loss</t>
  </si>
  <si>
    <t xml:space="preserve">December-11 
% of Loss</t>
  </si>
  <si>
    <t xml:space="preserve">November-11 
% of Loss</t>
  </si>
  <si>
    <t xml:space="preserve">October-11 
% of Loss</t>
  </si>
  <si>
    <t xml:space="preserve">September-11 
% of Loss</t>
  </si>
  <si>
    <t xml:space="preserve">AUgust-11 
% of Loss</t>
  </si>
  <si>
    <t xml:space="preserve">July-11 
% of Loss</t>
  </si>
  <si>
    <t xml:space="preserve">June-11 
% of Loss</t>
  </si>
  <si>
    <t xml:space="preserve">May-11 
% of Loss</t>
  </si>
  <si>
    <t xml:space="preserve">April-11 
% of Loss</t>
  </si>
  <si>
    <t xml:space="preserve">March-11 
% of Loss</t>
  </si>
  <si>
    <t xml:space="preserve">february-11 
% of Loss</t>
  </si>
  <si>
    <t xml:space="preserve">January-11 
% of Loss</t>
  </si>
  <si>
    <t xml:space="preserve">Oct-10  
% of Loss</t>
  </si>
  <si>
    <t xml:space="preserve">August-10  
% of Loss</t>
  </si>
  <si>
    <t xml:space="preserve">July-10  
% of Loss</t>
  </si>
  <si>
    <t xml:space="preserve">June-10  
% of Loss</t>
  </si>
  <si>
    <t xml:space="preserve">MAY-10  
% of Loss</t>
  </si>
  <si>
    <t xml:space="preserve">April-10  
% of Loss</t>
  </si>
  <si>
    <t xml:space="preserve">March-10  % of Loss</t>
  </si>
  <si>
    <t xml:space="preserve">February-10  % of Loss</t>
  </si>
  <si>
    <t xml:space="preserve">January-10  % of Loss</t>
  </si>
  <si>
    <t xml:space="preserve">December 09  % of Loss</t>
  </si>
  <si>
    <t xml:space="preserve">November -09 % of Loss</t>
  </si>
  <si>
    <t xml:space="preserve">October -09 % of Loss</t>
  </si>
  <si>
    <t xml:space="preserve">September % of Loss</t>
  </si>
  <si>
    <t xml:space="preserve">August  % of Loss</t>
  </si>
  <si>
    <t xml:space="preserve">JUly  % of Loss</t>
  </si>
  <si>
    <t xml:space="preserve">June  % of Loss</t>
  </si>
  <si>
    <t xml:space="preserve">May  % of Loss</t>
  </si>
  <si>
    <t xml:space="preserve">April % of Loss</t>
  </si>
  <si>
    <t xml:space="preserve">March % of Loss</t>
  </si>
  <si>
    <t xml:space="preserve">February % of Loss</t>
  </si>
  <si>
    <t xml:space="preserve">January % of Loss</t>
  </si>
  <si>
    <t xml:space="preserve">Moghbazar 132/33/11KV S/S</t>
  </si>
  <si>
    <t xml:space="preserve">Moghbazar 33/11KV S/S</t>
  </si>
  <si>
    <t xml:space="preserve">Green Road 33/11KV S/S</t>
  </si>
  <si>
    <t xml:space="preserve">Lalmatia  33/11KV S/S</t>
  </si>
  <si>
    <t xml:space="preserve">Tejgoan 33/11KV S/S</t>
  </si>
  <si>
    <t xml:space="preserve">OMFis not correct</t>
  </si>
  <si>
    <t xml:space="preserve">Moghbazar T&amp;T 33/11 KV,</t>
  </si>
  <si>
    <t xml:space="preserve">Dhanmondi 132/33/11KV S/S</t>
  </si>
  <si>
    <t xml:space="preserve">Dhanmondi 33/11KV S/S</t>
  </si>
  <si>
    <t xml:space="preserve">Kawranbazar  33/11KV S/S</t>
  </si>
  <si>
    <t xml:space="preserve">New Ramna   33/11KV S/S</t>
  </si>
  <si>
    <t xml:space="preserve">Ullon 132/33/11KV S/S</t>
  </si>
  <si>
    <t xml:space="preserve">Ullon local 33/11KV S/S</t>
  </si>
  <si>
    <t xml:space="preserve">Kakrail  33/11KV S/S</t>
  </si>
  <si>
    <t xml:space="preserve">Khillgaon  33/11KV S/S</t>
  </si>
  <si>
    <t xml:space="preserve">Goran  33/11KV S/S</t>
  </si>
  <si>
    <t xml:space="preserve">Taltola  33/11KV S/S</t>
  </si>
  <si>
    <t xml:space="preserve">Satmasjid 33/11KV S/S</t>
  </si>
  <si>
    <t xml:space="preserve">Jigatola OLD 33/11KV S/S</t>
  </si>
  <si>
    <t xml:space="preserve">PT FUSE OFF june</t>
  </si>
  <si>
    <t xml:space="preserve">Kallyanpur &amp; Agargaon 33/11KV S/S</t>
  </si>
  <si>
    <t xml:space="preserve">Kamrangirchar 132/33/11KV S/S</t>
  </si>
  <si>
    <t xml:space="preserve">Kamrangirchar 33/11KV S/S</t>
  </si>
  <si>
    <t xml:space="preserve">Lalbagh OLD 33/11KV S/S</t>
  </si>
  <si>
    <t xml:space="preserve">Banshal 33/11KV S/S</t>
  </si>
  <si>
    <t xml:space="preserve">Japan Garden 33/11 KV,</t>
  </si>
  <si>
    <t xml:space="preserve">Azimpur 33/11 KV, </t>
  </si>
  <si>
    <t xml:space="preserve">SHERE BANGLA NAGAR  33/11 KV S/S </t>
  </si>
  <si>
    <t xml:space="preserve">LALBAGH   132/33 KV S/S </t>
  </si>
  <si>
    <t xml:space="preserve">LALBAGH   33/11 KV S/S </t>
  </si>
  <si>
    <t xml:space="preserve">Asad Gate 33/11 KV S/S</t>
  </si>
  <si>
    <t xml:space="preserve">Shatmasjid 132/33 KV S/S</t>
  </si>
  <si>
    <t xml:space="preserve">Madartek</t>
  </si>
  <si>
    <t xml:space="preserve">Banasree 33/11 SS</t>
  </si>
  <si>
    <t xml:space="preserve">Mugdhapara Hospital</t>
  </si>
  <si>
    <t xml:space="preserve">DMC </t>
  </si>
  <si>
    <t xml:space="preserve">Green Road Dormatory 33/11 SS</t>
  </si>
  <si>
    <t xml:space="preserve">BSMMU 33/11KV S/S</t>
  </si>
  <si>
    <t xml:space="preserve">Dhaka Uddyan 33/11 KV S/S</t>
  </si>
  <si>
    <t xml:space="preserve">Dhaka University 132/33 KV S/S</t>
  </si>
  <si>
    <t xml:space="preserve">Dhaka University 33/11 KV S/S</t>
  </si>
  <si>
    <t xml:space="preserve">Monipuripara 33/11 KV S/S</t>
  </si>
  <si>
    <t xml:space="preserve">Not Clear</t>
  </si>
  <si>
    <t xml:space="preserve">BGB 33/11 KV S/S</t>
  </si>
  <si>
    <t xml:space="preserve">BB Aveneu 33/11 KV S/S</t>
  </si>
  <si>
    <t xml:space="preserve">Jigatola 132/33 KV S/S</t>
  </si>
  <si>
    <t xml:space="preserve">Jigatola New 33/11 KV S/S</t>
  </si>
  <si>
    <t xml:space="preserve">Ispahani 33/11 KV S/S</t>
  </si>
  <si>
    <t xml:space="preserve">Kamrangirchar-2 33/11 KV S/S</t>
  </si>
  <si>
    <t xml:space="preserve">SOUTH</t>
  </si>
  <si>
    <t xml:space="preserve">June--18
% of Loss</t>
  </si>
  <si>
    <t xml:space="preserve">Febrruary--17 
% of Loss</t>
  </si>
  <si>
    <t xml:space="preserve">JUNE--15 % of Loss</t>
  </si>
  <si>
    <t xml:space="preserve">May--14 
% of Loss</t>
  </si>
  <si>
    <t xml:space="preserve">April-11 % of Loss</t>
  </si>
  <si>
    <t xml:space="preserve">November  % of Loss</t>
  </si>
  <si>
    <t xml:space="preserve">October  % of Loss</t>
  </si>
  <si>
    <t xml:space="preserve">Bangabhaban 132/11KV S/S</t>
  </si>
  <si>
    <t xml:space="preserve">Narinda 132/33KV S/S</t>
  </si>
  <si>
    <t xml:space="preserve">Narinda 33/11KV S/S</t>
  </si>
  <si>
    <t xml:space="preserve">Kumertuly  33/11KV S/S</t>
  </si>
  <si>
    <t xml:space="preserve">Maniknagar 132/33/11KV S/S</t>
  </si>
  <si>
    <t xml:space="preserve">Maniknagar 33/11KV S/S</t>
  </si>
  <si>
    <t xml:space="preserve">Madarteck 132/33KV S/S</t>
  </si>
  <si>
    <t xml:space="preserve">Madarteck 33/11KV S/S</t>
  </si>
  <si>
    <t xml:space="preserve">Kazla 132/133 KV SS</t>
  </si>
  <si>
    <t xml:space="preserve">Kazla  33/11KV S/S</t>
  </si>
  <si>
    <t xml:space="preserve">Shyampur  132/33KV S/S</t>
  </si>
  <si>
    <t xml:space="preserve">Shyampur  33/11KV S/S</t>
  </si>
  <si>
    <t xml:space="preserve">Shyampur BISIC  33/11KV S/S</t>
  </si>
  <si>
    <t xml:space="preserve">Postogola 132/33 KV S/S</t>
  </si>
  <si>
    <t xml:space="preserve">Postogola 33/11KV S/S</t>
  </si>
  <si>
    <t xml:space="preserve">Fatullah Old 33/11KV S/S</t>
  </si>
  <si>
    <t xml:space="preserve">Sitalakhya  132/33KV S/S</t>
  </si>
  <si>
    <t xml:space="preserve">Sitalakhya  33/11KV S/S</t>
  </si>
  <si>
    <t xml:space="preserve">Narayangonj (west) BSCIC33/11KV S/S</t>
  </si>
  <si>
    <t xml:space="preserve">                                </t>
  </si>
  <si>
    <t xml:space="preserve">Char Syedpur 33/11KV S/S</t>
  </si>
  <si>
    <t xml:space="preserve">Siddhirganj 132/33/11KV S/S</t>
  </si>
  <si>
    <t xml:space="preserve">Siddhirganj  33/11KV S/S</t>
  </si>
  <si>
    <t xml:space="preserve">Demra 33/11KV S/S</t>
  </si>
  <si>
    <t xml:space="preserve">Mondalpara 33/11KV S/S</t>
  </si>
  <si>
    <t xml:space="preserve">Khanpur 33/11KV S/S</t>
  </si>
  <si>
    <t xml:space="preserve">Matuail 132/33 KV S/S</t>
  </si>
  <si>
    <t xml:space="preserve">Matuail 33/11KV S/S</t>
  </si>
  <si>
    <t xml:space="preserve">Sarulia  33/11KV S/S</t>
  </si>
  <si>
    <t xml:space="preserve">IG Gate GIS 33/11 kV</t>
  </si>
  <si>
    <t xml:space="preserve">Motijheel Old 33/11 kV</t>
  </si>
  <si>
    <t xml:space="preserve">Mitford 33/11 kV</t>
  </si>
  <si>
    <t xml:space="preserve">Biddyut Bhaban 33/11 KV</t>
  </si>
  <si>
    <t xml:space="preserve">Nandalalpur 33/11 kV</t>
  </si>
  <si>
    <t xml:space="preserve">Dapa 33/11 kV</t>
  </si>
  <si>
    <t xml:space="preserve">Laxmi Narayan Cotton Mill 33/11 kV</t>
  </si>
  <si>
    <t xml:space="preserve">Amulia 33/11 kv</t>
  </si>
  <si>
    <t xml:space="preserve">New Fatullah 132/33 KV SS</t>
  </si>
  <si>
    <t xml:space="preserve">New Fatullah 33/11 KV SS</t>
  </si>
  <si>
    <t xml:space="preserve">P &amp; T 33/11 KV SS</t>
  </si>
  <si>
    <t xml:space="preserve">Motijheel 132/33 KV SS</t>
  </si>
  <si>
    <t xml:space="preserve">Motijheel 33/11 KV SS (new)</t>
  </si>
  <si>
    <t xml:space="preserve">Kamalapur Railway 33/11 KV SS</t>
  </si>
  <si>
    <t xml:space="preserve">Char Syedpur 132/33KV S/S</t>
  </si>
  <si>
    <t xml:space="preserve">Char Syedpur 33/11 KV S/S New</t>
  </si>
  <si>
    <t xml:space="preserve">MI CEMENT 132/33 kV</t>
  </si>
  <si>
    <t xml:space="preserve">132 KV SIDE of___DHANMONDI 132/33/11 KV S/S</t>
  </si>
  <si>
    <t xml:space="preserve">Name of Feeders.</t>
  </si>
  <si>
    <t xml:space="preserve">Month May-2023</t>
  </si>
  <si>
    <t xml:space="preserve">Diffferance</t>
  </si>
  <si>
    <t xml:space="preserve">% of Increased/Decreased</t>
  </si>
  <si>
    <t xml:space="preserve">COMENTS</t>
  </si>
  <si>
    <t xml:space="preserve">Name of Feeder/Transformer.</t>
  </si>
  <si>
    <t xml:space="preserve">Meter</t>
  </si>
  <si>
    <t xml:space="preserve">Active Energy Reading at 00:00 Hr. on </t>
  </si>
  <si>
    <t xml:space="preserve">Active Energy in kWh</t>
  </si>
  <si>
    <t xml:space="preserve"> Corrected</t>
  </si>
  <si>
    <t xml:space="preserve">Possition</t>
  </si>
  <si>
    <t xml:space="preserve">Number</t>
  </si>
  <si>
    <t xml:space="preserve">kWh (Impt.)</t>
  </si>
  <si>
    <t xml:space="preserve">kWh (Expt.)</t>
  </si>
  <si>
    <t xml:space="preserve">for Loss</t>
  </si>
  <si>
    <t xml:space="preserve">10=9-8</t>
  </si>
  <si>
    <t xml:space="preserve">12=11*10*7</t>
  </si>
  <si>
    <t xml:space="preserve">13=11*10*7</t>
  </si>
  <si>
    <t xml:space="preserve">ULLON 132 KV SIDE</t>
  </si>
  <si>
    <t xml:space="preserve">132 KV DHANMONDI-1 CKT (IMP)</t>
  </si>
  <si>
    <t xml:space="preserve">132 KV DHANMONDI-1 CKT(EXP)</t>
  </si>
  <si>
    <t xml:space="preserve">132 KV DHANMONDI-2 CKT (IMP)</t>
  </si>
  <si>
    <t xml:space="preserve">132 KV DHANMONDI-2 CKT(EXP)</t>
  </si>
  <si>
    <t xml:space="preserve">132 KV DHANMONDI-3 CKT (IMP)</t>
  </si>
  <si>
    <t xml:space="preserve">132 KV DHANMONDI-3 CKT(EXP)</t>
  </si>
  <si>
    <t xml:space="preserve">Total 
Import/Export</t>
  </si>
  <si>
    <t xml:space="preserve">Net Total</t>
  </si>
  <si>
    <t xml:space="preserve">DHANMONDI 132 KV SIDE (RECEIVING)</t>
  </si>
  <si>
    <t xml:space="preserve">132 kV Ullon Circuit-1</t>
  </si>
  <si>
    <t xml:space="preserve">SIEM0480</t>
  </si>
  <si>
    <t xml:space="preserve">132 kV Dhaka University </t>
  </si>
  <si>
    <t xml:space="preserve">SIEM0488</t>
  </si>
  <si>
    <t xml:space="preserve">132 kV Ullon Circuit-2</t>
  </si>
  <si>
    <t xml:space="preserve">SIEM0481</t>
  </si>
  <si>
    <t xml:space="preserve">132 kV Ullon Circuit-3</t>
  </si>
  <si>
    <t xml:space="preserve">SIEM0484</t>
  </si>
  <si>
    <t xml:space="preserve">Total Import/Export</t>
  </si>
  <si>
    <t xml:space="preserve">DHANMONDI 132 KV SIDE (EXPORT TO OTHER S/S)</t>
  </si>
  <si>
    <t xml:space="preserve">132 KV Dhaka University (Export)</t>
  </si>
  <si>
    <t xml:space="preserve">EXPORT</t>
  </si>
  <si>
    <t xml:space="preserve">132 KV Dhaka University (Import)</t>
  </si>
  <si>
    <t xml:space="preserve"> Total</t>
  </si>
  <si>
    <t xml:space="preserve">DHANMONDI 132 KV SIDE</t>
  </si>
  <si>
    <t xml:space="preserve">132/33kV, 50/75 MVA GT-4 (HV)</t>
  </si>
  <si>
    <t xml:space="preserve">NET IMPORT</t>
  </si>
  <si>
    <t xml:space="preserve">SIEM0487</t>
  </si>
  <si>
    <t xml:space="preserve">132/33kV, 80/120 MVA GT-1 (HV)</t>
  </si>
  <si>
    <t xml:space="preserve">SIEM0496</t>
  </si>
  <si>
    <t xml:space="preserve">132/33kV, 80/120 MVA GT-2 (HV)</t>
  </si>
  <si>
    <t xml:space="preserve">SIEM0493</t>
  </si>
  <si>
    <t xml:space="preserve">132/33kV, 80/120 MVA GT-3 (HV) </t>
  </si>
  <si>
    <t xml:space="preserve">SIEM0497</t>
  </si>
  <si>
    <t xml:space="preserve"> 132 KV   IMPORT</t>
  </si>
  <si>
    <t xml:space="preserve"> 132 KV   EXPORT</t>
  </si>
  <si>
    <t xml:space="preserve">TRANSMISSION LOSS</t>
  </si>
  <si>
    <t xml:space="preserve">EXPORT TO OTHER S/S</t>
  </si>
  <si>
    <t xml:space="preserve"> 132 KV NET IMPORT</t>
  </si>
  <si>
    <t xml:space="preserve">IMPORT-2</t>
  </si>
  <si>
    <t xml:space="preserve">132/33 kv GT LV Side</t>
  </si>
  <si>
    <t xml:space="preserve">IMPORT-3</t>
  </si>
  <si>
    <t xml:space="preserve">LOSS UNITS=&gt;(132 HV-33 LV)</t>
  </si>
  <si>
    <t xml:space="preserve">IMPORT-4</t>
  </si>
  <si>
    <t xml:space="preserve">LOSS % IN =&gt;</t>
  </si>
  <si>
    <t xml:space="preserve">132 KV TOTAL  IMPORT</t>
  </si>
  <si>
    <t xml:space="preserve">33 KV SIDE of___DHANMONDI 132/33/11 KV S/S</t>
  </si>
  <si>
    <t xml:space="preserve">Corrected</t>
  </si>
  <si>
    <t xml:space="preserve">DHANMONDI 33 KV SIDE</t>
  </si>
  <si>
    <t xml:space="preserve">132/33 kV GT-1 Incoming</t>
  </si>
  <si>
    <t xml:space="preserve">BD001860</t>
  </si>
  <si>
    <t xml:space="preserve">132/33 kV GT-2 Incoming</t>
  </si>
  <si>
    <t xml:space="preserve">BD001818</t>
  </si>
  <si>
    <t xml:space="preserve">132/33 kV GT-3 Incoming</t>
  </si>
  <si>
    <t xml:space="preserve">BD001863</t>
  </si>
  <si>
    <t xml:space="preserve">132/33 kV GT-4 Incoming</t>
  </si>
  <si>
    <t xml:space="preserve">BD001916</t>
  </si>
  <si>
    <t xml:space="preserve">DHANMONDI 33 kV SIDE</t>
  </si>
  <si>
    <t xml:space="preserve">33/11 KV Transforfers</t>
  </si>
  <si>
    <t xml:space="preserve">Dhanmondi 33/11 kv ss</t>
  </si>
  <si>
    <t xml:space="preserve">33/11 kV 20/28 MVA T-1</t>
  </si>
  <si>
    <t xml:space="preserve">BD001861</t>
  </si>
  <si>
    <t xml:space="preserve">33/11 kV 20/28 MVA T-2</t>
  </si>
  <si>
    <t xml:space="preserve">BD001892</t>
  </si>
  <si>
    <t xml:space="preserve">33 KV Feeders</t>
  </si>
  <si>
    <t xml:space="preserve">New Ramna Circuit-1</t>
  </si>
  <si>
    <t xml:space="preserve">BD001919</t>
  </si>
  <si>
    <t xml:space="preserve">New Ramna 33/11 kv ss</t>
  </si>
  <si>
    <t xml:space="preserve">Kakrail Circuit-1</t>
  </si>
  <si>
    <t xml:space="preserve">BD001825</t>
  </si>
  <si>
    <t xml:space="preserve">Kawran Bazar Circuit-1</t>
  </si>
  <si>
    <t xml:space="preserve">BD001820</t>
  </si>
  <si>
    <t xml:space="preserve">Kakrail 33/11 kv ss</t>
  </si>
  <si>
    <t xml:space="preserve">New Ramna Circuit-2</t>
  </si>
  <si>
    <t xml:space="preserve">BD001816</t>
  </si>
  <si>
    <t xml:space="preserve">Kawran BazarCircuit-2</t>
  </si>
  <si>
    <t xml:space="preserve">BD001894</t>
  </si>
  <si>
    <t xml:space="preserve">Kawran Bazar 33/11 kv ss</t>
  </si>
  <si>
    <t xml:space="preserve">DMC Hospital Feeder</t>
  </si>
  <si>
    <t xml:space="preserve">BD001840</t>
  </si>
  <si>
    <t xml:space="preserve">Green Road Circuit-2 (U/G)</t>
  </si>
  <si>
    <t xml:space="preserve">BD001918</t>
  </si>
  <si>
    <t xml:space="preserve">DMC Hospital 33/11 kv ss</t>
  </si>
  <si>
    <t xml:space="preserve">Kakrail Circuit-2</t>
  </si>
  <si>
    <t xml:space="preserve">BD001821</t>
  </si>
  <si>
    <t xml:space="preserve">BSMMU Hospital Circuit-1</t>
  </si>
  <si>
    <t xml:space="preserve">BD001920</t>
  </si>
  <si>
    <t xml:space="preserve">Green Road 33/11 kv ss</t>
  </si>
  <si>
    <t xml:space="preserve">Azimpur Circuit-1</t>
  </si>
  <si>
    <t xml:space="preserve">BD001822</t>
  </si>
  <si>
    <t xml:space="preserve">Azimpur Circuit-2</t>
  </si>
  <si>
    <t xml:space="preserve">BD001857</t>
  </si>
  <si>
    <t xml:space="preserve">BSMMU  33/11 kv ss</t>
  </si>
  <si>
    <t xml:space="preserve">BSMMU Hospital Circuit-2</t>
  </si>
  <si>
    <t xml:space="preserve">BD001862</t>
  </si>
  <si>
    <t xml:space="preserve">Green Road Circuit-1</t>
  </si>
  <si>
    <t xml:space="preserve">BD001865</t>
  </si>
  <si>
    <t xml:space="preserve">Azimpur 33/11 kv ss</t>
  </si>
  <si>
    <t xml:space="preserve">33/0.4 kV, 500 kVA AT-1</t>
  </si>
  <si>
    <t xml:space="preserve">33/0.4 kV, 1000 kVA AT-2</t>
  </si>
  <si>
    <t xml:space="preserve">Grand Total</t>
  </si>
  <si>
    <t xml:space="preserve">11 KV SIDE of___DHANMONDI 132/33/11 KV S/S</t>
  </si>
  <si>
    <t xml:space="preserve">DHANMONDI 11 KV SIDE</t>
  </si>
  <si>
    <t xml:space="preserve">33/11 kV Transformer-2 Incoming</t>
  </si>
  <si>
    <t xml:space="preserve">DHK60884</t>
  </si>
  <si>
    <t xml:space="preserve">33/11 kV Transformer-1 Incoming</t>
  </si>
  <si>
    <t xml:space="preserve">DHK60976</t>
  </si>
  <si>
    <t xml:space="preserve">DHANMONDI 11 kV SIDE</t>
  </si>
  <si>
    <t xml:space="preserve">11 kV Balaka Feeder</t>
  </si>
  <si>
    <t xml:space="preserve">HA021100901-02</t>
  </si>
  <si>
    <t xml:space="preserve">Paribag</t>
  </si>
  <si>
    <t xml:space="preserve">11 kV Mogbazar O/H</t>
  </si>
  <si>
    <t xml:space="preserve">HA021100463-02</t>
  </si>
  <si>
    <t xml:space="preserve">11 kV Panthopath Feeder</t>
  </si>
  <si>
    <t xml:space="preserve">HA021101078-02</t>
  </si>
  <si>
    <t xml:space="preserve">11 kV Shahbagh Feeder ( old University O/H)</t>
  </si>
  <si>
    <t xml:space="preserve">DHK60882</t>
  </si>
  <si>
    <t xml:space="preserve">11 kV P G Hospital Feeder</t>
  </si>
  <si>
    <t xml:space="preserve">DHK60889</t>
  </si>
  <si>
    <t xml:space="preserve">11 kV Abdul Monem Ltd</t>
  </si>
  <si>
    <t xml:space="preserve">DHK60890</t>
  </si>
  <si>
    <t xml:space="preserve">11 kV Surjasen Hall Feeder</t>
  </si>
  <si>
    <t xml:space="preserve">DHK60880</t>
  </si>
  <si>
    <t xml:space="preserve">11 kV Azimpur-1 Feeder</t>
  </si>
  <si>
    <t xml:space="preserve">DHK60872</t>
  </si>
  <si>
    <t xml:space="preserve">11 kV TSC Feeder</t>
  </si>
  <si>
    <t xml:space="preserve">DHK60873</t>
  </si>
  <si>
    <t xml:space="preserve">11 kV SCADA Bhaban</t>
  </si>
  <si>
    <t xml:space="preserve">DHK60883</t>
  </si>
  <si>
    <t xml:space="preserve">11 kV DPH Sw/S-2</t>
  </si>
  <si>
    <t xml:space="preserve">DHK60871</t>
  </si>
  <si>
    <t xml:space="preserve">11 kV New Elephant Road Feeder</t>
  </si>
  <si>
    <t xml:space="preserve">DHK60981</t>
  </si>
  <si>
    <t xml:space="preserve">11 kV Dhanmondi O/H Feeder</t>
  </si>
  <si>
    <t xml:space="preserve">DHK61110</t>
  </si>
  <si>
    <t xml:space="preserve">11 kV Sonargaon Feeder</t>
  </si>
  <si>
    <t xml:space="preserve">DHK61115</t>
  </si>
  <si>
    <t xml:space="preserve">11 kV Museum Feeder</t>
  </si>
  <si>
    <t xml:space="preserve">DHK61107</t>
  </si>
  <si>
    <t xml:space="preserve">11 kV Shanta property</t>
  </si>
  <si>
    <t xml:space="preserve">DHK61112</t>
  </si>
  <si>
    <t xml:space="preserve">11 kV BIRDEM RMU Feeder</t>
  </si>
  <si>
    <t xml:space="preserve">DHK61108</t>
  </si>
  <si>
    <t xml:space="preserve">11 kV Azimpur-2 Feeder</t>
  </si>
  <si>
    <t xml:space="preserve">DHK61109</t>
  </si>
  <si>
    <t xml:space="preserve">11 kV DPH Sw/S-1</t>
  </si>
  <si>
    <t xml:space="preserve">DHK60978</t>
  </si>
  <si>
    <t xml:space="preserve">NOCS Wise 11 KV EXPORT </t>
  </si>
  <si>
    <t xml:space="preserve">Paribag at 33 KV level</t>
  </si>
  <si>
    <t xml:space="preserve">Azimpur at 33 KV level</t>
  </si>
  <si>
    <t xml:space="preserve">Ramna at 33 KV level</t>
  </si>
  <si>
    <t xml:space="preserve">Kakrail at 33 KV level</t>
  </si>
  <si>
    <t xml:space="preserve">Total =</t>
  </si>
  <si>
    <t xml:space="preserve">33 KV SIDE of___KAWRANBAZAR 33/11 KV S/S</t>
  </si>
  <si>
    <t xml:space="preserve"> DHMANDI 33 KV SIDE</t>
  </si>
  <si>
    <t xml:space="preserve">MOGBAZAR 33 KV SIDE</t>
  </si>
  <si>
    <t xml:space="preserve">KAWRANBAZAR 33 KV SIDE (RECEIVING)</t>
  </si>
  <si>
    <t xml:space="preserve">33 kV Dhanmondi Circuit-1</t>
  </si>
  <si>
    <t xml:space="preserve">DHK61036</t>
  </si>
  <si>
    <t xml:space="preserve">33 kV Dhanmondi Circuit-2</t>
  </si>
  <si>
    <t xml:space="preserve">DHK61037</t>
  </si>
  <si>
    <t xml:space="preserve">33 kV Moghbazar</t>
  </si>
  <si>
    <t xml:space="preserve">DHK 61038</t>
  </si>
  <si>
    <t xml:space="preserve">KAWRANBAZAR 33 KV SIDE (EXPORT TO OTHER S/S)</t>
  </si>
  <si>
    <t xml:space="preserve">Feeder No.1</t>
  </si>
  <si>
    <t xml:space="preserve">Feeder No.2</t>
  </si>
  <si>
    <t xml:space="preserve">KAWRANBAZAR 33 KV SIDE</t>
  </si>
  <si>
    <t xml:space="preserve">33/11 kV, 20/28 MVA T-1 (HV)</t>
  </si>
  <si>
    <t xml:space="preserve">DHK61039</t>
  </si>
  <si>
    <t xml:space="preserve">33/11 kV, 20/28 MVA T-2 (HV)</t>
  </si>
  <si>
    <t xml:space="preserve">DHK61040</t>
  </si>
  <si>
    <t xml:space="preserve"> 33 KV   IMPORT</t>
  </si>
  <si>
    <t xml:space="preserve"> 33 KV NET IMPORT</t>
  </si>
  <si>
    <t xml:space="preserve">BUS LOSS</t>
  </si>
  <si>
    <t xml:space="preserve">33 KV TX HV SIDE</t>
  </si>
  <si>
    <t xml:space="preserve">LOSS UNITS=&gt;</t>
  </si>
  <si>
    <t xml:space="preserve">TOTAL  IMPORT</t>
  </si>
  <si>
    <t xml:space="preserve">11 KV SIDE of___KAWRANBAZAR 33/11 KV S/S</t>
  </si>
  <si>
    <t xml:space="preserve">KAWRANBAZAR 11 KV SIDE</t>
  </si>
  <si>
    <t xml:space="preserve">33/11 kV, 20/28 MVA T-1 Incoming</t>
  </si>
  <si>
    <t xml:space="preserve">DHK00182</t>
  </si>
  <si>
    <t xml:space="preserve">33/11 kV, 20/28 MVA T-2 Incoming</t>
  </si>
  <si>
    <t xml:space="preserve">DHK00184</t>
  </si>
  <si>
    <t xml:space="preserve"> WASA Bhaban</t>
  </si>
  <si>
    <t xml:space="preserve">Shere b.nagar</t>
  </si>
  <si>
    <t xml:space="preserve">From Customer End</t>
  </si>
  <si>
    <t xml:space="preserve"> Sangsad Bhaban</t>
  </si>
  <si>
    <t xml:space="preserve">Check why Reduce</t>
  </si>
  <si>
    <t xml:space="preserve">Air Port Road (West)</t>
  </si>
  <si>
    <t xml:space="preserve">ICC (PM Office)</t>
  </si>
  <si>
    <t xml:space="preserve">(UTC) Tower </t>
  </si>
  <si>
    <t xml:space="preserve">DHK00183</t>
  </si>
  <si>
    <t xml:space="preserve">Sonargaon Hotel</t>
  </si>
  <si>
    <t xml:space="preserve">Estimated </t>
  </si>
  <si>
    <t xml:space="preserve">Panthopath</t>
  </si>
  <si>
    <t xml:space="preserve">Titas Bhaban</t>
  </si>
  <si>
    <t xml:space="preserve">DHK00190</t>
  </si>
  <si>
    <t xml:space="preserve"> Green Road Dormatory s/s</t>
  </si>
  <si>
    <t xml:space="preserve">DHK00021</t>
  </si>
  <si>
    <t xml:space="preserve">Aux. Transformer, AT-1</t>
  </si>
  <si>
    <t xml:space="preserve">85-12906</t>
  </si>
  <si>
    <t xml:space="preserve">Aux. Transformer, AT-2</t>
  </si>
  <si>
    <t xml:space="preserve">85-12909</t>
  </si>
  <si>
    <t xml:space="preserve">Shere b.nagar at 33 KV level</t>
  </si>
  <si>
    <t xml:space="preserve">Customer Name</t>
  </si>
  <si>
    <t xml:space="preserve">Customer Number</t>
  </si>
  <si>
    <t xml:space="preserve">Feeder name</t>
  </si>
  <si>
    <t xml:space="preserve">Consumption</t>
  </si>
  <si>
    <t xml:space="preserve">Square Hospital</t>
  </si>
  <si>
    <t xml:space="preserve">Wasa Bhaban</t>
  </si>
  <si>
    <t xml:space="preserve">NOCS Name</t>
  </si>
  <si>
    <t xml:space="preserve">Previous 
Off-Peak</t>
  </si>
  <si>
    <t xml:space="preserve">Present Off-Peak</t>
  </si>
  <si>
    <t xml:space="preserve">Previous Peak</t>
  </si>
  <si>
    <t xml:space="preserve">Present 
Peak</t>
  </si>
  <si>
    <t xml:space="preserve">ShereBangla Nagar</t>
  </si>
  <si>
    <t xml:space="preserve">33 KV SIDE of___NEW RAMNA 33/11 KV S/S</t>
  </si>
  <si>
    <t xml:space="preserve">NARINDA 33 KV SIDE</t>
  </si>
  <si>
    <t xml:space="preserve">NEW RAMNA 33 KV SIDE (RECEIVING)</t>
  </si>
  <si>
    <t xml:space="preserve">RECEIVE</t>
  </si>
  <si>
    <t xml:space="preserve">NEW RAMNA 33 KV SIDE (EXPORT TO OTHER S/S)</t>
  </si>
  <si>
    <t xml:space="preserve">NEW RAMNA 33 KV SIDE</t>
  </si>
  <si>
    <t xml:space="preserve">33/11 KV Transformer No.1.</t>
  </si>
  <si>
    <t xml:space="preserve">33/11 KV Transformer No.2.</t>
  </si>
  <si>
    <t xml:space="preserve">33/11 KV Transformer No.3.</t>
  </si>
  <si>
    <t xml:space="preserve">11 KV SIDE of___NEW RAMNA 33/11 KV S/S</t>
  </si>
  <si>
    <t xml:space="preserve">NEW RAMNA 11 KV SIDE</t>
  </si>
  <si>
    <t xml:space="preserve">33/11 kV T-1 Incoming (LV)</t>
  </si>
  <si>
    <t xml:space="preserve">DHK 00002</t>
  </si>
  <si>
    <t xml:space="preserve">33/11 kV T-2 Incoming (LV)</t>
  </si>
  <si>
    <t xml:space="preserve">DHK 00007</t>
  </si>
  <si>
    <t xml:space="preserve">33/11 kV, 20/28 MVA T-3 (LV) Incoming</t>
  </si>
  <si>
    <t xml:space="preserve">DHKA2182</t>
  </si>
  <si>
    <t xml:space="preserve">Converted 9 Days Reading into 31 days</t>
  </si>
  <si>
    <t xml:space="preserve">Due to BUS PT Missing</t>
  </si>
  <si>
    <t xml:space="preserve">Police Bhaban</t>
  </si>
  <si>
    <t xml:space="preserve">DHK 00005</t>
  </si>
  <si>
    <t xml:space="preserve">Water Works</t>
  </si>
  <si>
    <t xml:space="preserve">DHK 00010</t>
  </si>
  <si>
    <t xml:space="preserve">Lalbag</t>
  </si>
  <si>
    <t xml:space="preserve">GPO</t>
  </si>
  <si>
    <t xml:space="preserve">DHK 00060</t>
  </si>
  <si>
    <t xml:space="preserve">Culvert Road</t>
  </si>
  <si>
    <t xml:space="preserve">Secretariat (East)</t>
  </si>
  <si>
    <t xml:space="preserve">DHK00059</t>
  </si>
  <si>
    <t xml:space="preserve">Siddik Bazar</t>
  </si>
  <si>
    <t xml:space="preserve">DHK00076</t>
  </si>
  <si>
    <t xml:space="preserve">Bangshal</t>
  </si>
  <si>
    <t xml:space="preserve">Bokshi Bazar</t>
  </si>
  <si>
    <t xml:space="preserve">DHK 00206</t>
  </si>
  <si>
    <t xml:space="preserve">Ramna 11 kV Sw/S Circuit-1</t>
  </si>
  <si>
    <t xml:space="preserve">DHK00198</t>
  </si>
  <si>
    <t xml:space="preserve">TNT RMU</t>
  </si>
  <si>
    <t xml:space="preserve">DHK 00207</t>
  </si>
  <si>
    <t xml:space="preserve">DIT 11 kV Sw/S Circuit-1</t>
  </si>
  <si>
    <t xml:space="preserve">DHK 00052</t>
  </si>
  <si>
    <t xml:space="preserve">Secretariat (West)</t>
  </si>
  <si>
    <t xml:space="preserve">DHK 00006</t>
  </si>
  <si>
    <t xml:space="preserve">Ramna 11 kV Sw/S Circuit-2</t>
  </si>
  <si>
    <t xml:space="preserve">DHK00197</t>
  </si>
  <si>
    <t xml:space="preserve">Sayed Nazrul Islam Road</t>
  </si>
  <si>
    <t xml:space="preserve">DHK00186</t>
  </si>
  <si>
    <t xml:space="preserve">Gulistan Complex</t>
  </si>
  <si>
    <t xml:space="preserve">DHK00030</t>
  </si>
  <si>
    <t xml:space="preserve">Mohanagor Nattomanso</t>
  </si>
  <si>
    <t xml:space="preserve">DHK 00008</t>
  </si>
  <si>
    <t xml:space="preserve">DIT 11 kV Sw/S Circuit-2</t>
  </si>
  <si>
    <t xml:space="preserve">DHK00196</t>
  </si>
  <si>
    <t xml:space="preserve">Jail</t>
  </si>
  <si>
    <t xml:space="preserve">DHK00009</t>
  </si>
  <si>
    <t xml:space="preserve">Kosturi Bazar</t>
  </si>
  <si>
    <t xml:space="preserve">HA021100713-02</t>
  </si>
  <si>
    <t xml:space="preserve">Kaptan Bazar</t>
  </si>
  <si>
    <t xml:space="preserve">HA021101251-02</t>
  </si>
  <si>
    <t xml:space="preserve">G.T.V</t>
  </si>
  <si>
    <t xml:space="preserve">HA-021101054-02</t>
  </si>
  <si>
    <t xml:space="preserve">Kazi Alauddin Road</t>
  </si>
  <si>
    <t xml:space="preserve">HA021100951-02</t>
  </si>
  <si>
    <t xml:space="preserve">11/0.4 kV Aux. Transformer, AT-1</t>
  </si>
  <si>
    <t xml:space="preserve">11/0.4 kV Aux. Transformer, AT-2</t>
  </si>
  <si>
    <t xml:space="preserve">at 33 KV level</t>
  </si>
  <si>
    <t xml:space="preserve">33 KV SIDE of___ KAKRAIL 33/11 KV S/S</t>
  </si>
  <si>
    <t xml:space="preserve">Dhanmondi 33 KV SIDE</t>
  </si>
  <si>
    <t xml:space="preserve">ULLON 33 KV SIDE</t>
  </si>
  <si>
    <t xml:space="preserve">Taltola 33 KV SIDE</t>
  </si>
  <si>
    <t xml:space="preserve">33 KV Kakrail Feeder</t>
  </si>
  <si>
    <t xml:space="preserve">KAKRAIL 33 KV SIDE (RECEIVING)</t>
  </si>
  <si>
    <t xml:space="preserve">33 kV Dhanmondi-2</t>
  </si>
  <si>
    <t xml:space="preserve">06604376</t>
  </si>
  <si>
    <t xml:space="preserve">33 kV Dhanmondi-1</t>
  </si>
  <si>
    <t xml:space="preserve">06604375</t>
  </si>
  <si>
    <t xml:space="preserve">Previus Reading e amader kono dosomik cilo na</t>
  </si>
  <si>
    <t xml:space="preserve">33 KV Kakrail   From   ULLON</t>
  </si>
  <si>
    <t xml:space="preserve">33KV Kakrail   From  Taltola</t>
  </si>
  <si>
    <t xml:space="preserve">KAKRAIL 33 KV SIDE (EXPORT TO OTHER S/S)</t>
  </si>
  <si>
    <t xml:space="preserve">KAKRAIL 33 KV SIDE</t>
  </si>
  <si>
    <t xml:space="preserve">KAKRAIL 33 KV NET IMPORT</t>
  </si>
  <si>
    <t xml:space="preserve">KAKRAIL KV NET IMPORT</t>
  </si>
  <si>
    <t xml:space="preserve">11 KV SIDE of___KAKRAIL 33/11 KV S/S</t>
  </si>
  <si>
    <t xml:space="preserve">KAKRAIL 11 KV SIDE</t>
  </si>
  <si>
    <t xml:space="preserve">33/11 kV T2 Incoming (LV)</t>
  </si>
  <si>
    <t xml:space="preserve">DHK00017</t>
  </si>
  <si>
    <t xml:space="preserve">33/11 kV T1 Incoming (LV)</t>
  </si>
  <si>
    <t xml:space="preserve">DHK00018</t>
  </si>
  <si>
    <t xml:space="preserve">Pioneer</t>
  </si>
  <si>
    <t xml:space="preserve">06604395</t>
  </si>
  <si>
    <t xml:space="preserve">Pir Saheber Goli</t>
  </si>
  <si>
    <t xml:space="preserve">DHK-00102</t>
  </si>
  <si>
    <t xml:space="preserve">Rajarbag</t>
  </si>
  <si>
    <t xml:space="preserve">Montri Para</t>
  </si>
  <si>
    <t xml:space="preserve">DHK-00110</t>
  </si>
  <si>
    <t xml:space="preserve">Baily Road 11 kV Sw/S-2</t>
  </si>
  <si>
    <t xml:space="preserve">Jamuna U/G
11 KV Jonaki O/H</t>
  </si>
  <si>
    <t xml:space="preserve">D0086136</t>
  </si>
  <si>
    <t xml:space="preserve">High Court</t>
  </si>
  <si>
    <t xml:space="preserve">Secretaiat</t>
  </si>
  <si>
    <t xml:space="preserve">DHK00150</t>
  </si>
  <si>
    <t xml:space="preserve">Shanti Nagar Bazar</t>
  </si>
  <si>
    <t xml:space="preserve">06604402</t>
  </si>
  <si>
    <t xml:space="preserve">Tottho Bhovon</t>
  </si>
  <si>
    <t xml:space="preserve">Central Police Hospital/ PNT (Circuit House)</t>
  </si>
  <si>
    <t xml:space="preserve">DHK00199</t>
  </si>
  <si>
    <t xml:space="preserve">Baily Road 11 kV Sw/S-1</t>
  </si>
  <si>
    <t xml:space="preserve">DHK00027</t>
  </si>
  <si>
    <t xml:space="preserve">Bijoy Nagar</t>
  </si>
  <si>
    <t xml:space="preserve">D1025656</t>
  </si>
  <si>
    <t xml:space="preserve">Shilpakala Academy</t>
  </si>
  <si>
    <t xml:space="preserve">D0086137</t>
  </si>
  <si>
    <t xml:space="preserve">Judges Complex</t>
  </si>
  <si>
    <t xml:space="preserve">06604344</t>
  </si>
  <si>
    <t xml:space="preserve">Auxiliary Transformer, AT-1</t>
  </si>
  <si>
    <t xml:space="preserve">Auxiliary Transformer, AT-2</t>
  </si>
  <si>
    <t xml:space="preserve">33 KV SIDE of___BSMMU HOSPITAL 33/11 KV S/S</t>
  </si>
  <si>
    <t xml:space="preserve">BSMMU HOSPITAL 33 KV SIDE (RECEIVING)</t>
  </si>
  <si>
    <t xml:space="preserve">33 kV Dhanmondi Incoming Circuit-1</t>
  </si>
  <si>
    <t xml:space="preserve">BD017073</t>
  </si>
  <si>
    <t xml:space="preserve">33 kV Dhanmondi Incoming Circuit-2</t>
  </si>
  <si>
    <t xml:space="preserve">BD017074</t>
  </si>
  <si>
    <t xml:space="preserve">33 KV Ullon-1  Feeder</t>
  </si>
  <si>
    <t xml:space="preserve">DHK68132</t>
  </si>
  <si>
    <t xml:space="preserve">BSMMU HOSPITAL 33 KV SIDE (EXPORT TO OTHER S/S)</t>
  </si>
  <si>
    <t xml:space="preserve">BSMMU HOSPITAL 33 KV SIDE</t>
  </si>
  <si>
    <t xml:space="preserve">33/11 kV, 28/35 MVA T-1 (HV)</t>
  </si>
  <si>
    <t xml:space="preserve">BD017072</t>
  </si>
  <si>
    <t xml:space="preserve">33/11 kV, 28/35 MVA T-2 (HV)</t>
  </si>
  <si>
    <t xml:space="preserve">BD017076</t>
  </si>
  <si>
    <t xml:space="preserve"> 33 KV   EXPORT</t>
  </si>
  <si>
    <t xml:space="preserve">33 KV NET IMPORT</t>
  </si>
  <si>
    <t xml:space="preserve">33/11 KV XF HV SIDE</t>
  </si>
  <si>
    <t xml:space="preserve">11 KV SIDE of___BSMMU HOSPITAL 33/11 KV S/S</t>
  </si>
  <si>
    <t xml:space="preserve">BSMMU HOSPITAL 11 KV SIDE</t>
  </si>
  <si>
    <t xml:space="preserve">33/11 kV, 28/35 MVA T-1 (LV) Incoming</t>
  </si>
  <si>
    <t xml:space="preserve">BD017081</t>
  </si>
  <si>
    <t xml:space="preserve">33/11 kV, 28/35 MVA T-2 (LV) Incoming</t>
  </si>
  <si>
    <t xml:space="preserve">BD017082</t>
  </si>
  <si>
    <t xml:space="preserve">11 kV Jamuna  (F1)</t>
  </si>
  <si>
    <t xml:space="preserve">11 kV Pukur Par (F2)</t>
  </si>
  <si>
    <t xml:space="preserve">11 kV BSMMU Convention center (F3) </t>
  </si>
  <si>
    <t xml:space="preserve">BD017075</t>
  </si>
  <si>
    <t xml:space="preserve">11 kV Unique Tower Sw/S-1  (F4)</t>
  </si>
  <si>
    <t xml:space="preserve">11 kV Holi Family Feeder (F5)</t>
  </si>
  <si>
    <t xml:space="preserve">BD017077</t>
  </si>
  <si>
    <t xml:space="preserve">11 kV Navy House Feeder (F6)</t>
  </si>
  <si>
    <t xml:space="preserve">BD017078</t>
  </si>
  <si>
    <t xml:space="preserve">11 kV Paribagh Feeder (F7)</t>
  </si>
  <si>
    <t xml:space="preserve">BD017079</t>
  </si>
  <si>
    <t xml:space="preserve">11 kV BSMMU C BLOCK Feeder (F8)</t>
  </si>
  <si>
    <t xml:space="preserve">BD017080</t>
  </si>
  <si>
    <t xml:space="preserve">11 kV Oncology Bhaban (F9)</t>
  </si>
  <si>
    <t xml:space="preserve">BD017083</t>
  </si>
  <si>
    <t xml:space="preserve">Rupayan Trade Center</t>
  </si>
  <si>
    <t xml:space="preserve">BD017084</t>
  </si>
  <si>
    <t xml:space="preserve">11 kV Unique Tower Sw/S-2 (Secretary Qtr.)  (F11)</t>
  </si>
  <si>
    <t xml:space="preserve">BD017085</t>
  </si>
  <si>
    <t xml:space="preserve">11 kV BSMMU RMU (F12)</t>
  </si>
  <si>
    <t xml:space="preserve">BD017086</t>
  </si>
  <si>
    <t xml:space="preserve">11 kV  BSMMU Hospital  D BLOCK (F13)</t>
  </si>
  <si>
    <t xml:space="preserve">BD017087</t>
  </si>
  <si>
    <t xml:space="preserve">11 kV BCS Academy RMU (F14)</t>
  </si>
  <si>
    <t xml:space="preserve">BD017088</t>
  </si>
  <si>
    <t xml:space="preserve">Spare</t>
  </si>
  <si>
    <t xml:space="preserve">BD017089</t>
  </si>
  <si>
    <t xml:space="preserve">BSMMU Super Specialist Hospital RMU</t>
  </si>
  <si>
    <t xml:space="preserve">BD017090</t>
  </si>
  <si>
    <t xml:space="preserve">DHKD4418</t>
  </si>
  <si>
    <t xml:space="preserve">DHKH4413</t>
  </si>
  <si>
    <t xml:space="preserve">132 KV SIDE of___ LALBAGH 132/33/11 KV S/S</t>
  </si>
  <si>
    <t xml:space="preserve">132 KV SIDE (TARIFF POINT)</t>
  </si>
  <si>
    <t xml:space="preserve">LALBAGH 132 KV SIDE (RECEIVING)</t>
  </si>
  <si>
    <t xml:space="preserve">Kallyanpur-1</t>
  </si>
  <si>
    <t xml:space="preserve">Hasnabad (Keranigonj)</t>
  </si>
  <si>
    <t xml:space="preserve">Kallyanpur-2</t>
  </si>
  <si>
    <t xml:space="preserve">LALBAGH 132 KV SIDE (EXPORT TO OTHER S/S)</t>
  </si>
  <si>
    <t xml:space="preserve">SIEM491</t>
  </si>
  <si>
    <t xml:space="preserve">LALBAGH 132 KV SIDE</t>
  </si>
  <si>
    <t xml:space="preserve">132/33 kV, 50/75 MVA GT-1 (HV)</t>
  </si>
  <si>
    <t xml:space="preserve">SIEM494</t>
  </si>
  <si>
    <t xml:space="preserve">132/33 kV, 50/75 MVA GT-2 (HV)</t>
  </si>
  <si>
    <t xml:space="preserve"> 132 KV  NET IMPORT</t>
  </si>
  <si>
    <t xml:space="preserve">132/33 KV GT LV SIDE</t>
  </si>
  <si>
    <t xml:space="preserve">33 KV SIDE of___LALBAGH 132/33/11 KV S/S</t>
  </si>
  <si>
    <t xml:space="preserve">LALBAGH 33 KV SIDE</t>
  </si>
  <si>
    <t xml:space="preserve">132/33 kV GT-1 Incoming (LV)</t>
  </si>
  <si>
    <t xml:space="preserve">SIEM0517</t>
  </si>
  <si>
    <t xml:space="preserve">132/33 kV GT-2 Incoming (LV)</t>
  </si>
  <si>
    <t xml:space="preserve">SIEM0518</t>
  </si>
  <si>
    <t xml:space="preserve">LALBAGH 33 kV SIDE</t>
  </si>
  <si>
    <t xml:space="preserve">SIEM0502</t>
  </si>
  <si>
    <t xml:space="preserve">Lalbagh New 33/11 kv ss</t>
  </si>
  <si>
    <t xml:space="preserve">SIEM0501</t>
  </si>
  <si>
    <t xml:space="preserve">SIEM0500</t>
  </si>
  <si>
    <t xml:space="preserve">Mitford 33/11 kv ss</t>
  </si>
  <si>
    <t xml:space="preserve">Mitford Circuit-1</t>
  </si>
  <si>
    <t xml:space="preserve">SIEM0513</t>
  </si>
  <si>
    <t xml:space="preserve">SIEM0503</t>
  </si>
  <si>
    <t xml:space="preserve">SIEM0507</t>
  </si>
  <si>
    <t xml:space="preserve">Lalbagh old</t>
  </si>
  <si>
    <t xml:space="preserve">SIEM0509</t>
  </si>
  <si>
    <t xml:space="preserve">Lalbagh old 33/11 kv ss</t>
  </si>
  <si>
    <t xml:space="preserve">Mitford Circuit-2</t>
  </si>
  <si>
    <t xml:space="preserve">SIEM0511</t>
  </si>
  <si>
    <t xml:space="preserve">33/0.4 kV Auxiliary Transformer, AT-1</t>
  </si>
  <si>
    <t xml:space="preserve">DHKC7982</t>
  </si>
  <si>
    <t xml:space="preserve">33/0.4 kV Auxiliary Transformer, AT-2</t>
  </si>
  <si>
    <t xml:space="preserve">DHU02670</t>
  </si>
  <si>
    <t xml:space="preserve">11 KV SIDE of___ LALBAGH 132/33/11 KV S/S</t>
  </si>
  <si>
    <t xml:space="preserve">LALBAGH 11 KV SIDE</t>
  </si>
  <si>
    <t xml:space="preserve">DHK98833</t>
  </si>
  <si>
    <t xml:space="preserve">33/11 kV T-2  Incoming (LV)</t>
  </si>
  <si>
    <t xml:space="preserve">DHK98832</t>
  </si>
  <si>
    <t xml:space="preserve">LALBAGH 11 kV SIDE</t>
  </si>
  <si>
    <t xml:space="preserve">Chata Mosjid</t>
  </si>
  <si>
    <t xml:space="preserve">AC mosjid</t>
  </si>
  <si>
    <t xml:space="preserve">Kazi Reaz Uddin Road</t>
  </si>
  <si>
    <t xml:space="preserve">Nazimuddin </t>
  </si>
  <si>
    <t xml:space="preserve">Kamal Bagh</t>
  </si>
  <si>
    <t xml:space="preserve">Rahamatganj</t>
  </si>
  <si>
    <t xml:space="preserve">Water Works 11kV Sw/S-1</t>
  </si>
  <si>
    <t xml:space="preserve">City Colony</t>
  </si>
  <si>
    <t xml:space="preserve">Water Works 11kV Sw/S-2</t>
  </si>
  <si>
    <t xml:space="preserve">Chun Goli</t>
  </si>
  <si>
    <t xml:space="preserve">Alir Ghat</t>
  </si>
  <si>
    <t xml:space="preserve">Club Ghat</t>
  </si>
  <si>
    <t xml:space="preserve">Debidas Ghat</t>
  </si>
  <si>
    <t xml:space="preserve">33 KV SIDE of___ LALBAGH OLD 33/11 KV S/S</t>
  </si>
  <si>
    <t xml:space="preserve">LALBAG Grid 33 KV SIDE</t>
  </si>
  <si>
    <t xml:space="preserve">KAMRANGIRCHAR 33 KV SIDE</t>
  </si>
  <si>
    <t xml:space="preserve">LALBAGH OLD 33 KV SIDE (RECEIVING)</t>
  </si>
  <si>
    <t xml:space="preserve">33 KV Lalbagh Incomming</t>
  </si>
  <si>
    <t xml:space="preserve">33 KV KAMRANGIRCHAR-1</t>
  </si>
  <si>
    <t xml:space="preserve">34 KV KAMRANGIRCHAR-2</t>
  </si>
  <si>
    <t xml:space="preserve">LALBAGH OLD 33 KV SIDE (EXPORT TO OTHER S/S)</t>
  </si>
  <si>
    <t xml:space="preserve">LALBAGH OLD 33 KV SIDE</t>
  </si>
  <si>
    <t xml:space="preserve">33/11 kV, 10/14 MVA T4 (HV)</t>
  </si>
  <si>
    <t xml:space="preserve">33/11 kV, 10/14 MVA T3 (HV)</t>
  </si>
  <si>
    <t xml:space="preserve">33/11 kV, 10/14 MVA T1 (HV)</t>
  </si>
  <si>
    <t xml:space="preserve">33/11 kV, 10/14 MVA T2 (HV)</t>
  </si>
  <si>
    <t xml:space="preserve">LALBAGH OLD  33 KV NET IMPORT</t>
  </si>
  <si>
    <t xml:space="preserve">11 KV SIDE of___LALBAGH OLD 33/11 KV S/S</t>
  </si>
  <si>
    <t xml:space="preserve">LALBAGH OLD 11 KV SIDE</t>
  </si>
  <si>
    <t xml:space="preserve">33/11 kV T4 Incoming (LV)</t>
  </si>
  <si>
    <t xml:space="preserve">06604426</t>
  </si>
  <si>
    <t xml:space="preserve">Sowari Ghat</t>
  </si>
  <si>
    <t xml:space="preserve">Novo Kumar  (Kara Odidoptor)</t>
  </si>
  <si>
    <t xml:space="preserve">Eidgah</t>
  </si>
  <si>
    <t xml:space="preserve">06604339</t>
  </si>
  <si>
    <t xml:space="preserve">Modumoti</t>
  </si>
  <si>
    <t xml:space="preserve">Lalbagh O/H</t>
  </si>
  <si>
    <t xml:space="preserve">Water Works 11 kV Sw/S-2</t>
  </si>
  <si>
    <t xml:space="preserve">Islambagh</t>
  </si>
  <si>
    <t xml:space="preserve">WASA Low Lift Pump</t>
  </si>
  <si>
    <t xml:space="preserve">Shahi Mosjid</t>
  </si>
  <si>
    <t xml:space="preserve">06604459</t>
  </si>
  <si>
    <t xml:space="preserve">33/0.4 kV Auxiliary Transformer</t>
  </si>
  <si>
    <t xml:space="preserve">33 KV SIDE of___ MIDFORT 33/11 KV S/S</t>
  </si>
  <si>
    <t xml:space="preserve">MIDFORT 33 KV SIDE (RECEIVING)</t>
  </si>
  <si>
    <t xml:space="preserve">Lalbagh Circuit-1</t>
  </si>
  <si>
    <t xml:space="preserve">DHK60891</t>
  </si>
  <si>
    <t xml:space="preserve">Lalbagh Circuit-2</t>
  </si>
  <si>
    <t xml:space="preserve">DHK68131</t>
  </si>
  <si>
    <t xml:space="preserve"> MIDFORT 33 KV SIDE (EXPORT TO OTHER S/S)</t>
  </si>
  <si>
    <t xml:space="preserve">Kumartuly Circuit-1</t>
  </si>
  <si>
    <t xml:space="preserve">DHK-66493</t>
  </si>
  <si>
    <t xml:space="preserve">Kumartuly Circuit-2</t>
  </si>
  <si>
    <t xml:space="preserve">DHK-60914</t>
  </si>
  <si>
    <t xml:space="preserve"> MIDFORT 33 KV SIDE</t>
  </si>
  <si>
    <t xml:space="preserve">33/11 kV, 20/28 MVA T1 (HV)</t>
  </si>
  <si>
    <t xml:space="preserve">DHK-66494</t>
  </si>
  <si>
    <t xml:space="preserve">33/11 kV, 20/28 MVA T2 (HV)</t>
  </si>
  <si>
    <t xml:space="preserve">DHKA-2193</t>
  </si>
  <si>
    <t xml:space="preserve">11 KV SIDE of___MIDFORT 33/11 KV S/S</t>
  </si>
  <si>
    <t xml:space="preserve">MIDFORT 11 KV SIDE</t>
  </si>
  <si>
    <t xml:space="preserve">DHK-66484</t>
  </si>
  <si>
    <t xml:space="preserve">DHK-66476</t>
  </si>
  <si>
    <t xml:space="preserve">MIDFORT  11 KV SIDE</t>
  </si>
  <si>
    <t xml:space="preserve">DHK-66483</t>
  </si>
  <si>
    <t xml:space="preserve">DHK-66478</t>
  </si>
  <si>
    <t xml:space="preserve">Chawk Bazar</t>
  </si>
  <si>
    <t xml:space="preserve">DHK-60904</t>
  </si>
  <si>
    <t xml:space="preserve">DHK-66482</t>
  </si>
  <si>
    <t xml:space="preserve">Chatrabas</t>
  </si>
  <si>
    <t xml:space="preserve">DHK-66485</t>
  </si>
  <si>
    <t xml:space="preserve">Begum Bazar</t>
  </si>
  <si>
    <t xml:space="preserve">DHK-66481</t>
  </si>
  <si>
    <t xml:space="preserve">SCC ROAD</t>
  </si>
  <si>
    <t xml:space="preserve">DHK-60901</t>
  </si>
  <si>
    <t xml:space="preserve">Armanitola</t>
  </si>
  <si>
    <t xml:space="preserve">DHK-61104</t>
  </si>
  <si>
    <t xml:space="preserve">Mitford Hospital (RMU)</t>
  </si>
  <si>
    <t xml:space="preserve">DHK-61101</t>
  </si>
  <si>
    <t xml:space="preserve">Emamganj</t>
  </si>
  <si>
    <t xml:space="preserve">DHK-68130</t>
  </si>
  <si>
    <t xml:space="preserve">Kamal Dho Road</t>
  </si>
  <si>
    <t xml:space="preserve">DHK-68129</t>
  </si>
  <si>
    <t xml:space="preserve">DHK-68128</t>
  </si>
  <si>
    <t xml:space="preserve">Panghat</t>
  </si>
  <si>
    <t xml:space="preserve">DHK-68127</t>
  </si>
  <si>
    <t xml:space="preserve">11/0.4 kV Auxiliary Transformer</t>
  </si>
  <si>
    <t xml:space="preserve">U0004460</t>
  </si>
  <si>
    <t xml:space="preserve">33 KV SIDE of___  AZIMPUR 33/11 KV S/S</t>
  </si>
  <si>
    <t xml:space="preserve">GRAND TOTAL</t>
  </si>
  <si>
    <t xml:space="preserve"> AZIMPUR 33 KV SIDE (RECEIVING)</t>
  </si>
  <si>
    <t xml:space="preserve">Dhanmondi Circuit-1</t>
  </si>
  <si>
    <t xml:space="preserve">Dhanmondi Circuit-2</t>
  </si>
  <si>
    <t xml:space="preserve"> AZIMPUR 33 KV SIDE (EXPORT TO OTHER S/S)</t>
  </si>
  <si>
    <t xml:space="preserve"> AZIMPUR 33 KV SIDE</t>
  </si>
  <si>
    <t xml:space="preserve">DHK61094</t>
  </si>
  <si>
    <t xml:space="preserve">DHK60919</t>
  </si>
  <si>
    <t xml:space="preserve"> 33 KV  NET IMPORT</t>
  </si>
  <si>
    <t xml:space="preserve"> AZIMPUR 33 KV NET IMPORT</t>
  </si>
  <si>
    <t xml:space="preserve">11 KV SIDE of___AZIMPUR 33/11 KV S/S</t>
  </si>
  <si>
    <t xml:space="preserve">AZIMPUR 11 KV SIDE</t>
  </si>
  <si>
    <t xml:space="preserve">33/11 kV T1Incoming (LV)</t>
  </si>
  <si>
    <t xml:space="preserve">DHK60909</t>
  </si>
  <si>
    <t xml:space="preserve">DHK60902</t>
  </si>
  <si>
    <t xml:space="preserve">Chadni chwok</t>
  </si>
  <si>
    <t xml:space="preserve">DHK60916</t>
  </si>
  <si>
    <t xml:space="preserve">BGB</t>
  </si>
  <si>
    <t xml:space="preserve">DHK61090</t>
  </si>
  <si>
    <t xml:space="preserve">Jigatola</t>
  </si>
  <si>
    <t xml:space="preserve">Pari Bibi Mazar</t>
  </si>
  <si>
    <t xml:space="preserve">DHK61091</t>
  </si>
  <si>
    <t xml:space="preserve">DHK61086</t>
  </si>
  <si>
    <t xml:space="preserve">Aazd</t>
  </si>
  <si>
    <t xml:space="preserve">DHK61089</t>
  </si>
  <si>
    <t xml:space="preserve">Dayra Sharif</t>
  </si>
  <si>
    <t xml:space="preserve">DHK61088</t>
  </si>
  <si>
    <t xml:space="preserve">Naya palton</t>
  </si>
  <si>
    <t xml:space="preserve">DHK86065</t>
  </si>
  <si>
    <t xml:space="preserve">Viqarunnisa Noon School</t>
  </si>
  <si>
    <t xml:space="preserve">DHK66477</t>
  </si>
  <si>
    <t xml:space="preserve">Subal Das Lane</t>
  </si>
  <si>
    <t xml:space="preserve">DHK66480</t>
  </si>
  <si>
    <t xml:space="preserve">DHK61093</t>
  </si>
  <si>
    <t xml:space="preserve">Zahrul Haque Hall</t>
  </si>
  <si>
    <t xml:space="preserve">DHK66497</t>
  </si>
  <si>
    <t xml:space="preserve">Eden College</t>
  </si>
  <si>
    <t xml:space="preserve">DHK60917</t>
  </si>
  <si>
    <t xml:space="preserve">Nilkhet/ PWD-01</t>
  </si>
  <si>
    <t xml:space="preserve">DHK60918</t>
  </si>
  <si>
    <t xml:space="preserve">BUET</t>
  </si>
  <si>
    <t xml:space="preserve">DHK66496</t>
  </si>
  <si>
    <t xml:space="preserve">ELIG2780</t>
  </si>
  <si>
    <t xml:space="preserve">132 KV SIDE of___ KAMRANGIRCHAR 132/33/11 KV S/S</t>
  </si>
  <si>
    <t xml:space="preserve">Keranigonj 132 KV SIDE (TARIFF POINT)</t>
  </si>
  <si>
    <t xml:space="preserve">KAMRANGIRCHAR 132 KV SIDE (RECEIVING)</t>
  </si>
  <si>
    <t xml:space="preserve">132 kV Keranigonj</t>
  </si>
  <si>
    <t xml:space="preserve">132 kV Lalbagh</t>
  </si>
  <si>
    <t xml:space="preserve"> KAMRANGIRCHAR 33 KV SIDE (EXPORT TO OTHER S/S)</t>
  </si>
  <si>
    <t xml:space="preserve">132 kV Jigatola-1</t>
  </si>
  <si>
    <t xml:space="preserve">132 kV Jigatola-2</t>
  </si>
  <si>
    <t xml:space="preserve">KAMRANGIRCHAR 132 KV SIDE</t>
  </si>
  <si>
    <t xml:space="preserve">132/33 kV, 50/75 MVA GT-3 (HV)</t>
  </si>
  <si>
    <t xml:space="preserve">BD001910</t>
  </si>
  <si>
    <t xml:space="preserve">FROM LALBAGH 132/33 KV GRID</t>
  </si>
  <si>
    <t xml:space="preserve">33 KV SIDE of___ KAMRANGIRCHAR 132/33/11 KV S/S</t>
  </si>
  <si>
    <t xml:space="preserve">BD001914</t>
  </si>
  <si>
    <t xml:space="preserve">KAMRANGIRCHAR 33 kV SIDE</t>
  </si>
  <si>
    <t xml:space="preserve">33/11 kV, 20/28 MVA T31 (HV)</t>
  </si>
  <si>
    <t xml:space="preserve">Kamrangir Char 33/11 kv ss</t>
  </si>
  <si>
    <t xml:space="preserve">33/11 kV, 20/28 MVA T32 (HV)</t>
  </si>
  <si>
    <t xml:space="preserve">33/11 kV, 20/28 MVA T-33 (HV)</t>
  </si>
  <si>
    <t xml:space="preserve">Dhaka Uddyan 2</t>
  </si>
  <si>
    <t xml:space="preserve">BD001907</t>
  </si>
  <si>
    <t xml:space="preserve">Dhaka Uddan 33/11 kv ss</t>
  </si>
  <si>
    <t xml:space="preserve">Dhaka Uddyan 1</t>
  </si>
  <si>
    <t xml:space="preserve">BD001912</t>
  </si>
  <si>
    <t xml:space="preserve">Spare Feeder -2</t>
  </si>
  <si>
    <t xml:space="preserve">33/11 kV Transformer T-4 (Spare)</t>
  </si>
  <si>
    <t xml:space="preserve">Kamrangir Char-2 33/11 kv ss</t>
  </si>
  <si>
    <t xml:space="preserve">Zigatola Circuit-1 (BGB-1)</t>
  </si>
  <si>
    <t xml:space="preserve">Spare Feeder-1</t>
  </si>
  <si>
    <t xml:space="preserve">Kamrangir Char-2</t>
  </si>
  <si>
    <t xml:space="preserve">BGB 33/11 kv ss</t>
  </si>
  <si>
    <t xml:space="preserve">Zigatola Circuit-2 (BGB-2)</t>
  </si>
  <si>
    <t xml:space="preserve">11 KV SIDE of___KAMRANGIRCHAR 132/33/11 KV S/S</t>
  </si>
  <si>
    <t xml:space="preserve">KAMRANGIRCHAR 11 KV SIDE</t>
  </si>
  <si>
    <t xml:space="preserve">33/11 kV T-31 Incoming</t>
  </si>
  <si>
    <t xml:space="preserve">33/11 kV T-32 Incoming</t>
  </si>
  <si>
    <t xml:space="preserve">33/11 kV T-33 Incoming</t>
  </si>
  <si>
    <t xml:space="preserve">DHK 95817</t>
  </si>
  <si>
    <t xml:space="preserve">KAMRANGIRCHAR 11 kV SIDE</t>
  </si>
  <si>
    <t xml:space="preserve">Rasulpur</t>
  </si>
  <si>
    <t xml:space="preserve">HA-021101042-02</t>
  </si>
  <si>
    <t xml:space="preserve">Bheribadh</t>
  </si>
  <si>
    <t xml:space="preserve">HA-021101105-02</t>
  </si>
  <si>
    <t xml:space="preserve">Panna Tower
11 KV Faridpur Tower Express</t>
  </si>
  <si>
    <t xml:space="preserve">Panna Battery Express</t>
  </si>
  <si>
    <t xml:space="preserve">DHK15431</t>
  </si>
  <si>
    <t xml:space="preserve">ESTIMATED</t>
  </si>
  <si>
    <t xml:space="preserve">Bot Tola Mazar</t>
  </si>
  <si>
    <t xml:space="preserve">Huzur Para</t>
  </si>
  <si>
    <t xml:space="preserve">HA-021101055-02</t>
  </si>
  <si>
    <t xml:space="preserve">HA-021101015-02</t>
  </si>
  <si>
    <t xml:space="preserve">Munshihati</t>
  </si>
  <si>
    <t xml:space="preserve">HA-021100854-02</t>
  </si>
  <si>
    <t xml:space="preserve">Jhawchar</t>
  </si>
  <si>
    <t xml:space="preserve">HA-021101028-02</t>
  </si>
  <si>
    <t xml:space="preserve">RMU Express</t>
  </si>
  <si>
    <t xml:space="preserve">HA-021101248-02</t>
  </si>
  <si>
    <t xml:space="preserve">Koyla Ghat</t>
  </si>
  <si>
    <t xml:space="preserve">HA-021101259-02</t>
  </si>
  <si>
    <t xml:space="preserve">grid cf=1.5</t>
  </si>
  <si>
    <t xml:space="preserve">Load to be taken</t>
  </si>
  <si>
    <t xml:space="preserve">Muslimbagh</t>
  </si>
  <si>
    <t xml:space="preserve">HA-021100908-02</t>
  </si>
  <si>
    <t xml:space="preserve">Noyagaon</t>
  </si>
  <si>
    <t xml:space="preserve">HA-021101087-02</t>
  </si>
  <si>
    <t xml:space="preserve">METER</t>
  </si>
  <si>
    <t xml:space="preserve">Nurbagh</t>
  </si>
  <si>
    <t xml:space="preserve">HA-021100982-02</t>
  </si>
  <si>
    <t xml:space="preserve">Ali Nagar</t>
  </si>
  <si>
    <t xml:space="preserve">HA-021101022-02</t>
  </si>
  <si>
    <t xml:space="preserve">DHKE6223</t>
  </si>
  <si>
    <t xml:space="preserve">DHK37495</t>
  </si>
  <si>
    <t xml:space="preserve">33 KV SIDE of___ BGB 33/11 KV S/S</t>
  </si>
  <si>
    <t xml:space="preserve">TOTAL</t>
  </si>
  <si>
    <t xml:space="preserve">SHATMASJID 33 KV VIA JIGATOLA OLD</t>
  </si>
  <si>
    <t xml:space="preserve">NEW JIGATOLA 33 KV SIDE</t>
  </si>
  <si>
    <t xml:space="preserve"> BGB 33 KV SIDE (RECEIVING)</t>
  </si>
  <si>
    <t xml:space="preserve">33 kV Kamrangirchar-1</t>
  </si>
  <si>
    <t xml:space="preserve">33 kV Satmojid Via  Zigatola Old</t>
  </si>
  <si>
    <t xml:space="preserve">33 kV Zigatola-1</t>
  </si>
  <si>
    <t xml:space="preserve">33 kV Kamrangirchar-2</t>
  </si>
  <si>
    <t xml:space="preserve">33 kV Zigatola-2</t>
  </si>
  <si>
    <t xml:space="preserve">BGB 33 KV SIDE (EXPORT TO OTHER S/S)</t>
  </si>
  <si>
    <t xml:space="preserve">BGB 33 KV SIDE</t>
  </si>
  <si>
    <t xml:space="preserve">33/11 kV T1</t>
  </si>
  <si>
    <t xml:space="preserve">33/11 kV T2</t>
  </si>
  <si>
    <t xml:space="preserve">33/11 kV T3</t>
  </si>
  <si>
    <t xml:space="preserve"> BGB 33 KV NET IMPORT</t>
  </si>
  <si>
    <t xml:space="preserve">11 KV SIDE of___BGB 33/11 KV S/S</t>
  </si>
  <si>
    <t xml:space="preserve">BGB 11 KV SIDE</t>
  </si>
  <si>
    <t xml:space="preserve">33/11 kV T-1 Incoming</t>
  </si>
  <si>
    <t xml:space="preserve">33/11 kV T-2 Incoming</t>
  </si>
  <si>
    <t xml:space="preserve">33/11 kV T-3 Incoming</t>
  </si>
  <si>
    <t xml:space="preserve">Nababgonj Park</t>
  </si>
  <si>
    <t xml:space="preserve">Kholamura Ghat</t>
  </si>
  <si>
    <t xml:space="preserve">Khalpar</t>
  </si>
  <si>
    <t xml:space="preserve">Shahidnagar</t>
  </si>
  <si>
    <t xml:space="preserve">BGB 1  No Gate</t>
  </si>
  <si>
    <t xml:space="preserve">Ganaktuli</t>
  </si>
  <si>
    <t xml:space="preserve">Thana</t>
  </si>
  <si>
    <t xml:space="preserve">Sikder Medical</t>
  </si>
  <si>
    <t xml:space="preserve">Gas Field</t>
  </si>
  <si>
    <t xml:space="preserve">Hazaribagh</t>
  </si>
  <si>
    <t xml:space="preserve">11/0.4 kV Aux. Transformer AT-1</t>
  </si>
  <si>
    <t xml:space="preserve">I don’t know which NOCS</t>
  </si>
  <si>
    <t xml:space="preserve">11/0.4 kV Aux. Transformer AT-2</t>
  </si>
  <si>
    <t xml:space="preserve">Jigatola </t>
  </si>
  <si>
    <t xml:space="preserve">132 KV SIDE of___ JIGATOLA 132/33/11 KV S/S</t>
  </si>
  <si>
    <t xml:space="preserve">132 KV SIDE (SENDING)</t>
  </si>
  <si>
    <t xml:space="preserve">JIGATOLA 132 KV SIDE (RECEIVING)</t>
  </si>
  <si>
    <t xml:space="preserve">132 kV Kamrangirchar 1</t>
  </si>
  <si>
    <t xml:space="preserve">132 kV Kamrangirchar 2</t>
  </si>
  <si>
    <t xml:space="preserve">JIGATOLA 132 KV SIDE (EXPORT TO OTHER S/S)</t>
  </si>
  <si>
    <t xml:space="preserve">JIGATOLA 132 KV SIDE</t>
  </si>
  <si>
    <t xml:space="preserve">33 KV SIDE of___JIGATOLA 132/33/11 KV S/S</t>
  </si>
  <si>
    <t xml:space="preserve">JIGATOLA 33 KV SIDE</t>
  </si>
  <si>
    <t xml:space="preserve">132/33 kV 80/120 MVA GT-1 Incomming</t>
  </si>
  <si>
    <t xml:space="preserve">132/33 kV 80/120 MVA GT-2 Incomming</t>
  </si>
  <si>
    <t xml:space="preserve">JIGATOLA 33 kV SIDE</t>
  </si>
  <si>
    <t xml:space="preserve">33/11 kV 28/35 MVA T-1</t>
  </si>
  <si>
    <t xml:space="preserve">JIGATOLA NEW 3/11 KV SS</t>
  </si>
  <si>
    <t xml:space="preserve">33/11 kV 28/35 MVA T-2</t>
  </si>
  <si>
    <t xml:space="preserve">33/11 kV 28/35 MVA T-3</t>
  </si>
  <si>
    <t xml:space="preserve">BGB-1</t>
  </si>
  <si>
    <t xml:space="preserve">Spair</t>
  </si>
  <si>
    <t xml:space="preserve">Dhaka Uddyan-1</t>
  </si>
  <si>
    <t xml:space="preserve">Green Road -1</t>
  </si>
  <si>
    <t xml:space="preserve">Green Road -2</t>
  </si>
  <si>
    <t xml:space="preserve">Dhaka Uddyan-2</t>
  </si>
  <si>
    <t xml:space="preserve">BGB-2</t>
  </si>
  <si>
    <t xml:space="preserve">Jigatla Old 33/11 kv ss</t>
  </si>
  <si>
    <t xml:space="preserve">Jigatola Old</t>
  </si>
  <si>
    <t xml:space="preserve">33/0.4 kV, 500 kVA AT-2</t>
  </si>
  <si>
    <t xml:space="preserve">11 KV SIDE of___JIGATOLA 132/33/11 KV S/S</t>
  </si>
  <si>
    <t xml:space="preserve">JIGATOLA 11 KV SIDE</t>
  </si>
  <si>
    <t xml:space="preserve">33/11 kV Transformer-3 Incoming</t>
  </si>
  <si>
    <t xml:space="preserve">JIGATOLA 11 kV SIDE</t>
  </si>
  <si>
    <t xml:space="preserve">Salek Garden</t>
  </si>
  <si>
    <t xml:space="preserve">Jigatola Local</t>
  </si>
  <si>
    <t xml:space="preserve">Modina Rayer Bazar</t>
  </si>
  <si>
    <t xml:space="preserve">Switching</t>
  </si>
  <si>
    <t xml:space="preserve">City College</t>
  </si>
  <si>
    <t xml:space="preserve">Post Office </t>
  </si>
  <si>
    <t xml:space="preserve">Leather Institute</t>
  </si>
  <si>
    <t xml:space="preserve">Mina Bazar</t>
  </si>
  <si>
    <t xml:space="preserve">Mitali</t>
  </si>
  <si>
    <t xml:space="preserve">Road-2</t>
  </si>
  <si>
    <t xml:space="preserve">SS-2</t>
  </si>
  <si>
    <t xml:space="preserve">Bou Bazar</t>
  </si>
  <si>
    <t xml:space="preserve">Dhamondi-12</t>
  </si>
  <si>
    <t xml:space="preserve">Including Switching</t>
  </si>
  <si>
    <t xml:space="preserve">11 KV SIDE of___JIGATOLA Switching S/S</t>
  </si>
  <si>
    <t xml:space="preserve">No.</t>
  </si>
  <si>
    <t xml:space="preserve">Export  </t>
  </si>
  <si>
    <t xml:space="preserve">Import </t>
  </si>
  <si>
    <t xml:space="preserve">From Source End</t>
  </si>
  <si>
    <t xml:space="preserve">Outgoing Feeder</t>
  </si>
  <si>
    <t xml:space="preserve">11 kV Rayer Bazar Feeder</t>
  </si>
  <si>
    <t xml:space="preserve">Estimated From source End</t>
  </si>
  <si>
    <t xml:space="preserve">11 kV Madina Masjid Feeder</t>
  </si>
  <si>
    <t xml:space="preserve"> Jigatola</t>
  </si>
  <si>
    <t xml:space="preserve">33 KV SIDE of___ ZIGATOLA OLD 33/11 KV S/S</t>
  </si>
  <si>
    <t xml:space="preserve">Kamrangirchar 33 KV SIDE</t>
  </si>
  <si>
    <t xml:space="preserve">Satmasjid 33 KV SIDE</t>
  </si>
  <si>
    <t xml:space="preserve">ZIGATOLA OLD 33 KV SIDE (RECEIVING)</t>
  </si>
  <si>
    <t xml:space="preserve">ZIGATOLA OLD 33 KV SIDE (EXPORT TO OTHER S/S)</t>
  </si>
  <si>
    <t xml:space="preserve">ZIGATOLA OLD 33 KV SIDE</t>
  </si>
  <si>
    <t xml:space="preserve">DHK61073</t>
  </si>
  <si>
    <t xml:space="preserve">DHK61075</t>
  </si>
  <si>
    <t xml:space="preserve">ZIGATOLA OLD  11 KV NET IMPORT</t>
  </si>
  <si>
    <t xml:space="preserve">11 KV SIDE of___ZIGATOLA OLD 33/11 KV S/S</t>
  </si>
  <si>
    <t xml:space="preserve"> ZIGATOLA OLD 11 KV SIDE</t>
  </si>
  <si>
    <t xml:space="preserve">DHK61029</t>
  </si>
  <si>
    <t xml:space="preserve">DHK61028</t>
  </si>
  <si>
    <t xml:space="preserve">ZIGATOLA OLD 11 KV SIDE</t>
  </si>
  <si>
    <t xml:space="preserve">Lalmatia Sw/S(Dhanmondi Road 12A)</t>
  </si>
  <si>
    <t xml:space="preserve">DHK60907</t>
  </si>
  <si>
    <t xml:space="preserve">Lalmatia SW</t>
  </si>
  <si>
    <t xml:space="preserve">Mitali Road</t>
  </si>
  <si>
    <t xml:space="preserve">DHK66479</t>
  </si>
  <si>
    <t xml:space="preserve">DHK</t>
  </si>
  <si>
    <t xml:space="preserve">Simanto Square</t>
  </si>
  <si>
    <t xml:space="preserve">DHK60946</t>
  </si>
  <si>
    <t xml:space="preserve">Post Office</t>
  </si>
  <si>
    <t xml:space="preserve">DHK61074</t>
  </si>
  <si>
    <t xml:space="preserve">Hazaribagh Sw/S-2</t>
  </si>
  <si>
    <t xml:space="preserve">Green Road Via Park</t>
  </si>
  <si>
    <t xml:space="preserve">DHK61070</t>
  </si>
  <si>
    <t xml:space="preserve">PWD Quarters 
11 kV Saleq Grand</t>
  </si>
  <si>
    <t xml:space="preserve">Road No.-2</t>
  </si>
  <si>
    <t xml:space="preserve">DHK61035</t>
  </si>
  <si>
    <t xml:space="preserve">Hzaribagh O/H</t>
  </si>
  <si>
    <t xml:space="preserve">DHK61033</t>
  </si>
  <si>
    <t xml:space="preserve">B.G.B</t>
  </si>
  <si>
    <t xml:space="preserve">DHK61030</t>
  </si>
  <si>
    <t xml:space="preserve">11 kV City College</t>
  </si>
  <si>
    <t xml:space="preserve">DHK61031</t>
  </si>
  <si>
    <t xml:space="preserve">DHK61032</t>
  </si>
  <si>
    <t xml:space="preserve">Hazaribagh
 11 kv s/s</t>
  </si>
  <si>
    <t xml:space="preserve">Jigatala Local</t>
  </si>
  <si>
    <t xml:space="preserve">DHK61069</t>
  </si>
  <si>
    <t xml:space="preserve">33/0.4 kV Aux. Transformer AT-1</t>
  </si>
  <si>
    <t xml:space="preserve">33/0.4 kV Aux. Transformer AT-2</t>
  </si>
  <si>
    <t xml:space="preserve">33 KV SIDE of___ DHAKA UDDYAN 33/11 KV S/S</t>
  </si>
  <si>
    <t xml:space="preserve"> KAMRANGIRCHAR 33 KV SIDE</t>
  </si>
  <si>
    <t xml:space="preserve">33 kV Kamrangirchar Circuit-1 (O/H)</t>
  </si>
  <si>
    <t xml:space="preserve">34 kV Kamrangirchar Circuit-2 (O/H)</t>
  </si>
  <si>
    <t xml:space="preserve">DHAKA UDDYAN 33 KV SIDE (RECEIVING)</t>
  </si>
  <si>
    <t xml:space="preserve">BD017107</t>
  </si>
  <si>
    <t xml:space="preserve">33 kV Jigatala Incoming Circuit-1</t>
  </si>
  <si>
    <t xml:space="preserve">BD017098</t>
  </si>
  <si>
    <t xml:space="preserve">33 kV Jigatala Incoming Circuit-2</t>
  </si>
  <si>
    <t xml:space="preserve">BD017097</t>
  </si>
  <si>
    <t xml:space="preserve">33 kV Kamrangirchar Circuit-2 (O/H)</t>
  </si>
  <si>
    <t xml:space="preserve">BD017108</t>
  </si>
  <si>
    <t xml:space="preserve">DHAKA UDDYAN 33 KV SIDE (EXPORT TO OTHER S/S)</t>
  </si>
  <si>
    <t xml:space="preserve">DHAKA UDDYAN 33 KV SIDE</t>
  </si>
  <si>
    <t xml:space="preserve">BD017100</t>
  </si>
  <si>
    <t xml:space="preserve">33/11 kV, 28/35 MVA T-3 (Future)</t>
  </si>
  <si>
    <t xml:space="preserve">BD017109</t>
  </si>
  <si>
    <t xml:space="preserve">33 KV TX HV</t>
  </si>
  <si>
    <t xml:space="preserve">11 KV SIDE of___DHAKA UDDYAN 33/11 KV S/S</t>
  </si>
  <si>
    <t xml:space="preserve">DHAKA UDDYAN  11 KV SIDE</t>
  </si>
  <si>
    <t xml:space="preserve">BD014060</t>
  </si>
  <si>
    <t xml:space="preserve">BD014061</t>
  </si>
  <si>
    <t xml:space="preserve">BD014030</t>
  </si>
  <si>
    <t xml:space="preserve">D Block dhaka uddyan</t>
  </si>
  <si>
    <t xml:space="preserve">BD014031</t>
  </si>
  <si>
    <t xml:space="preserve">Dill Mohammad O/H</t>
  </si>
  <si>
    <t xml:space="preserve">BD014027</t>
  </si>
  <si>
    <t xml:space="preserve">Turag O/H</t>
  </si>
  <si>
    <t xml:space="preserve">BD014028</t>
  </si>
  <si>
    <t xml:space="preserve">Nabadoy O/H</t>
  </si>
  <si>
    <t xml:space="preserve">BD014025</t>
  </si>
  <si>
    <t xml:space="preserve">Chandrima O/H</t>
  </si>
  <si>
    <t xml:space="preserve">BD014024</t>
  </si>
  <si>
    <t xml:space="preserve">Shyamoli Housing Project-2</t>
  </si>
  <si>
    <t xml:space="preserve">BD014029</t>
  </si>
  <si>
    <t xml:space="preserve">BD014022</t>
  </si>
  <si>
    <t xml:space="preserve">BD014026</t>
  </si>
  <si>
    <t xml:space="preserve">BD014023</t>
  </si>
  <si>
    <t xml:space="preserve">U Lab</t>
  </si>
  <si>
    <t xml:space="preserve">BD013959</t>
  </si>
  <si>
    <t xml:space="preserve">Satmasjid</t>
  </si>
  <si>
    <t xml:space="preserve">Akota</t>
  </si>
  <si>
    <t xml:space="preserve">BD014020</t>
  </si>
  <si>
    <t xml:space="preserve"> Burigonga O/H</t>
  </si>
  <si>
    <t xml:space="preserve">BD014019</t>
  </si>
  <si>
    <t xml:space="preserve">Garden City</t>
  </si>
  <si>
    <t xml:space="preserve">BD014021</t>
  </si>
  <si>
    <t xml:space="preserve"> Avenue O/H</t>
  </si>
  <si>
    <t xml:space="preserve">BD014017</t>
  </si>
  <si>
    <t xml:space="preserve">Chand Uddyan</t>
  </si>
  <si>
    <t xml:space="preserve">BD014018</t>
  </si>
  <si>
    <t xml:space="preserve">DHKH4416</t>
  </si>
  <si>
    <t xml:space="preserve">DHKH4412</t>
  </si>
  <si>
    <t xml:space="preserve">132 KV SIDE of___ SATMOSJID 132/33/11 KV S/S</t>
  </si>
  <si>
    <t xml:space="preserve"> 33 KV SIDE (TARIFF POINT)</t>
  </si>
  <si>
    <t xml:space="preserve">SATMOSJID 33 KV SIDE (RECEIVING)</t>
  </si>
  <si>
    <t xml:space="preserve">33 KV GT-1 Incomming </t>
  </si>
  <si>
    <t xml:space="preserve">33 KV GT-2 Incomming </t>
  </si>
  <si>
    <t xml:space="preserve">33 KV Satmosjid-1 Incomming</t>
  </si>
  <si>
    <t xml:space="preserve">SATMOSJID 132 KV SIDE (EXPORT TO OTHER S/S)</t>
  </si>
  <si>
    <t xml:space="preserve">SATMOSJID 132 KV SIDE</t>
  </si>
  <si>
    <t xml:space="preserve">33 KV SIDE of___SATMOSJID 132/33/11 KV S/S</t>
  </si>
  <si>
    <t xml:space="preserve">SATMOSJID 33 KV SIDE</t>
  </si>
  <si>
    <t xml:space="preserve">132/33 kV, 80/120 MVA GT-1 Incoming</t>
  </si>
  <si>
    <t xml:space="preserve">132/33 kV, 80/120 MVA GT-2 Incoming</t>
  </si>
  <si>
    <t xml:space="preserve">132/33 KV  GT-3 Incomming</t>
  </si>
  <si>
    <t xml:space="preserve">SATMOSJID 33 kV SIDE</t>
  </si>
  <si>
    <t xml:space="preserve">SICAM</t>
  </si>
  <si>
    <t xml:space="preserve">Satmasjid 3/11 kv ss</t>
  </si>
  <si>
    <t xml:space="preserve">214393/40-2711</t>
  </si>
  <si>
    <t xml:space="preserve">BGB 33/11 KV SS</t>
  </si>
  <si>
    <t xml:space="preserve">Asad Gate Circuit-1</t>
  </si>
  <si>
    <t xml:space="preserve">214393/44-2711</t>
  </si>
  <si>
    <t xml:space="preserve">ASADGATE 33/11 KV SS</t>
  </si>
  <si>
    <t xml:space="preserve">Lalmatia Circuit-2</t>
  </si>
  <si>
    <t xml:space="preserve">LALMATIA 33/11 KV SS</t>
  </si>
  <si>
    <t xml:space="preserve">Asad Gate Circuit-2</t>
  </si>
  <si>
    <t xml:space="preserve">214393/43-2711</t>
  </si>
  <si>
    <t xml:space="preserve">JIGATOLA OLD 33/11 KV SS</t>
  </si>
  <si>
    <t xml:space="preserve">Jigatola U/G Circuit</t>
  </si>
  <si>
    <t xml:space="preserve">214393/37-2711</t>
  </si>
  <si>
    <t xml:space="preserve">JAPAN GARDEN 33/11 KV SS</t>
  </si>
  <si>
    <t xml:space="preserve">Japan Garden City-2</t>
  </si>
  <si>
    <t xml:space="preserve">11 KV SIDE of___SATMOSJID 132/33/11 KV S/S</t>
  </si>
  <si>
    <t xml:space="preserve">SATMOSJID 11 KV SIDE</t>
  </si>
  <si>
    <t xml:space="preserve">DHK60998</t>
  </si>
  <si>
    <t xml:space="preserve">DHK61044</t>
  </si>
  <si>
    <t xml:space="preserve">SATMOSJID 11 kV SIDE</t>
  </si>
  <si>
    <t xml:space="preserve">Lalmatia O/H</t>
  </si>
  <si>
    <t xml:space="preserve">DHK61042</t>
  </si>
  <si>
    <t xml:space="preserve">Asad Avenue (South)</t>
  </si>
  <si>
    <t xml:space="preserve">DHK 60999</t>
  </si>
  <si>
    <t xml:space="preserve">Madrasha Road</t>
  </si>
  <si>
    <t xml:space="preserve">DHK61004</t>
  </si>
  <si>
    <t xml:space="preserve">Bashbari</t>
  </si>
  <si>
    <t xml:space="preserve">DHK61002</t>
  </si>
  <si>
    <t xml:space="preserve">Road-27</t>
  </si>
  <si>
    <t xml:space="preserve">DHK61001</t>
  </si>
  <si>
    <t xml:space="preserve">Boishakhi O/H</t>
  </si>
  <si>
    <t xml:space="preserve">DHK61024</t>
  </si>
  <si>
    <t xml:space="preserve">Katasur O/H</t>
  </si>
  <si>
    <t xml:space="preserve">DHK61003</t>
  </si>
  <si>
    <t xml:space="preserve">Nurjahan Road</t>
  </si>
  <si>
    <t xml:space="preserve">DHK61000</t>
  </si>
  <si>
    <t xml:space="preserve">polpar over head </t>
  </si>
  <si>
    <t xml:space="preserve">Satmosjid Housing</t>
  </si>
  <si>
    <t xml:space="preserve">DHK61043</t>
  </si>
  <si>
    <t xml:space="preserve">Physical College</t>
  </si>
  <si>
    <t xml:space="preserve">DHK61041</t>
  </si>
  <si>
    <t xml:space="preserve">Asad Avenue (North)</t>
  </si>
  <si>
    <t xml:space="preserve">DHK61022</t>
  </si>
  <si>
    <t xml:space="preserve">Spare Feeder</t>
  </si>
  <si>
    <t xml:space="preserve">DHK61025</t>
  </si>
  <si>
    <t xml:space="preserve">Ghraphic artch college </t>
  </si>
  <si>
    <t xml:space="preserve">DHK61023</t>
  </si>
  <si>
    <t xml:space="preserve">Mohammadpur O/H</t>
  </si>
  <si>
    <t xml:space="preserve">Bosila Feeder</t>
  </si>
  <si>
    <t xml:space="preserve">DHK60997</t>
  </si>
  <si>
    <t xml:space="preserve">ELIB 7375</t>
  </si>
  <si>
    <t xml:space="preserve">33 KV SIDE of___ JAPAN GERDEN CITY 33/11 KV S/S</t>
  </si>
  <si>
    <t xml:space="preserve"> 33 KV SENDING SIDE (Tariff Point)</t>
  </si>
  <si>
    <t xml:space="preserve">Kallyanpur to Japangarden-1</t>
  </si>
  <si>
    <t xml:space="preserve">Kallyanpur to Japangarden-2</t>
  </si>
  <si>
    <t xml:space="preserve">JAPAN GERDEN CITY 33 KV SIDE (RECEIVING)</t>
  </si>
  <si>
    <t xml:space="preserve">Satmosjid Incoming U/G</t>
  </si>
  <si>
    <t xml:space="preserve">DHK86051</t>
  </si>
  <si>
    <t xml:space="preserve">kallyanpur U/G-2</t>
  </si>
  <si>
    <t xml:space="preserve">DHK61100</t>
  </si>
  <si>
    <t xml:space="preserve">JAPAN GERDEN CITY 33 KV SIDE (EXPORT TO OTHER S/S)</t>
  </si>
  <si>
    <t xml:space="preserve">33 KV Japan Genden City</t>
  </si>
  <si>
    <t xml:space="preserve">DHK15681</t>
  </si>
  <si>
    <t xml:space="preserve">JAPAN GERDEN CITY 33 KV SIDE</t>
  </si>
  <si>
    <t xml:space="preserve">DHK61080</t>
  </si>
  <si>
    <t xml:space="preserve">33/11 kV 20/28 MVA T-1 (HV)</t>
  </si>
  <si>
    <t xml:space="preserve">JAPAN GERDEN CITY 33 KV NET IMPORT</t>
  </si>
  <si>
    <t xml:space="preserve">11 KV SIDE of___JAPAN GERDEN CITY 33/11 KV S/S</t>
  </si>
  <si>
    <t xml:space="preserve">JAPAN GERDEN CITY 11 KV SIDE</t>
  </si>
  <si>
    <t xml:space="preserve">DHK61079</t>
  </si>
  <si>
    <t xml:space="preserve">DHK61082</t>
  </si>
  <si>
    <t xml:space="preserve">Dhaka Uddyan</t>
  </si>
  <si>
    <t xml:space="preserve">DHK86067</t>
  </si>
  <si>
    <t xml:space="preserve">Shia Mosjid</t>
  </si>
  <si>
    <t xml:space="preserve">DHK60950</t>
  </si>
  <si>
    <t xml:space="preserve">Shekhar Tek</t>
  </si>
  <si>
    <t xml:space="preserve">DHK60977</t>
  </si>
  <si>
    <t xml:space="preserve">DHK61083</t>
  </si>
  <si>
    <t xml:space="preserve">Baitul Aman Housing</t>
  </si>
  <si>
    <t xml:space="preserve">DHK668115</t>
  </si>
  <si>
    <t xml:space="preserve">Shyamoli Square</t>
  </si>
  <si>
    <t xml:space="preserve">DHK86063</t>
  </si>
  <si>
    <t xml:space="preserve">Mohammadi Housing</t>
  </si>
  <si>
    <t xml:space="preserve">DHK60948</t>
  </si>
  <si>
    <t xml:space="preserve">Chand Housing</t>
  </si>
  <si>
    <t xml:space="preserve">DHK60867</t>
  </si>
  <si>
    <t xml:space="preserve">PC Culture Housing</t>
  </si>
  <si>
    <t xml:space="preserve">DHK60979</t>
  </si>
  <si>
    <t xml:space="preserve">Mehedibagh</t>
  </si>
  <si>
    <t xml:space="preserve">DHK68121</t>
  </si>
  <si>
    <t xml:space="preserve">33/11 kV Incoming (Spare)</t>
  </si>
  <si>
    <t xml:space="preserve">132 KV SIDE of___ DHAKA UNIVERSITY 132/33/11 KV S/S</t>
  </si>
  <si>
    <t xml:space="preserve">Dhaka University-1 (Imp)</t>
  </si>
  <si>
    <t xml:space="preserve">Dhaka University-2 (Imp)</t>
  </si>
  <si>
    <t xml:space="preserve">DHAKA UNIVERSITY 132 KV SIDE (RECEIVING)</t>
  </si>
  <si>
    <t xml:space="preserve">132 kV Rampura 1</t>
  </si>
  <si>
    <t xml:space="preserve">132 kV Dhanmondi 1</t>
  </si>
  <si>
    <t xml:space="preserve">132 kV Rampura 2</t>
  </si>
  <si>
    <t xml:space="preserve">DHAKA UNIVERSITY 132 KV SIDE (EXPORT TO OTHER S/S)</t>
  </si>
  <si>
    <t xml:space="preserve">DHAKA UNIVERSITY 132 KV SIDE</t>
  </si>
  <si>
    <t xml:space="preserve">33 KV SIDE of___DHAKA UNIVERSITY 132/33/11 KV S/S</t>
  </si>
  <si>
    <t xml:space="preserve">DHAKA UNIVERSITY 33 KV SIDE</t>
  </si>
  <si>
    <t xml:space="preserve">DHAKA UNIVERSITY 33 kV SIDE</t>
  </si>
  <si>
    <t xml:space="preserve">DHAKA UNIVERSITY 33/11 KV SS</t>
  </si>
  <si>
    <t xml:space="preserve">BB Avenue-1</t>
  </si>
  <si>
    <t xml:space="preserve">BB AVENUE 33/11 KV SS</t>
  </si>
  <si>
    <t xml:space="preserve">DMC Circuit-1</t>
  </si>
  <si>
    <t xml:space="preserve">Biddyut Bhaban Circuit-1 </t>
  </si>
  <si>
    <t xml:space="preserve">DMC 33/11 KV SS</t>
  </si>
  <si>
    <t xml:space="preserve">Biddyut Bhaban Circuit-2 </t>
  </si>
  <si>
    <t xml:space="preserve">DMC Circuit-2</t>
  </si>
  <si>
    <t xml:space="preserve">BIDDYUT BHABAN 33/11 KV SS</t>
  </si>
  <si>
    <t xml:space="preserve">BB Avenue-2</t>
  </si>
  <si>
    <t xml:space="preserve">11 KV SIDE of___DHAKA UNIVERSITY 132/33/11 KV S/S</t>
  </si>
  <si>
    <t xml:space="preserve">DHAKA UNIVERSITY 11 KV SIDE</t>
  </si>
  <si>
    <t xml:space="preserve">DHAKA UNIVERSITY 11 kV SIDE</t>
  </si>
  <si>
    <t xml:space="preserve">Mokarom Bhabon</t>
  </si>
  <si>
    <t xml:space="preserve">11 kV Shaid Minar RMU</t>
  </si>
  <si>
    <t xml:space="preserve">11 kV Shaidulla Hall</t>
  </si>
  <si>
    <t xml:space="preserve">MBA Bhabon</t>
  </si>
  <si>
    <t xml:space="preserve">Suprime Court</t>
  </si>
  <si>
    <t xml:space="preserve">Karjon Hall</t>
  </si>
  <si>
    <t xml:space="preserve">Swimming Pool</t>
  </si>
  <si>
    <t xml:space="preserve">Police Head Quarter RMU</t>
  </si>
  <si>
    <t xml:space="preserve">Spare </t>
  </si>
  <si>
    <t xml:space="preserve">33 KV SIDE of___ BIDDYUT BHABAN 33/11 KV S/S</t>
  </si>
  <si>
    <t xml:space="preserve">BIDDYUT BHABAN 33 KV SIDE (RECEIVING)</t>
  </si>
  <si>
    <t xml:space="preserve">Motijheel Incoming</t>
  </si>
  <si>
    <t xml:space="preserve">DHK-C9344</t>
  </si>
  <si>
    <t xml:space="preserve">Dhaka University Incoming-1</t>
  </si>
  <si>
    <t xml:space="preserve">DHK-C9341</t>
  </si>
  <si>
    <t xml:space="preserve">PNT S/W </t>
  </si>
  <si>
    <t xml:space="preserve">DGK-C9340</t>
  </si>
  <si>
    <t xml:space="preserve">Dhaka University Incoming-2</t>
  </si>
  <si>
    <t xml:space="preserve">DHK-C9343</t>
  </si>
  <si>
    <t xml:space="preserve">BIDDYUT BHABAN 33 KV SIDE (EXPORT TO OTHER S/S)</t>
  </si>
  <si>
    <t xml:space="preserve">BIDDYUT BHABAN 33 KV SIDE</t>
  </si>
  <si>
    <t xml:space="preserve">DHK-C9342</t>
  </si>
  <si>
    <t xml:space="preserve">DHK-C9308</t>
  </si>
  <si>
    <t xml:space="preserve">11 KV SIDE of___BIDDYUT BHABAN 33/11 KV S/S</t>
  </si>
  <si>
    <t xml:space="preserve">BIDDYUT BHABAN 11 KV SIDE</t>
  </si>
  <si>
    <t xml:space="preserve">DHK-C9316</t>
  </si>
  <si>
    <t xml:space="preserve">DHK-C9377</t>
  </si>
  <si>
    <t xml:space="preserve">Segunbagicha</t>
  </si>
  <si>
    <t xml:space="preserve">DHK-C9360</t>
  </si>
  <si>
    <t xml:space="preserve">Secretariat RMU</t>
  </si>
  <si>
    <t xml:space="preserve">DHK-C9379</t>
  </si>
  <si>
    <t xml:space="preserve">NBR RMU</t>
  </si>
  <si>
    <t xml:space="preserve">DHK-C9319</t>
  </si>
  <si>
    <t xml:space="preserve">Ramna 11 kV Sw/S-2</t>
  </si>
  <si>
    <t xml:space="preserve">DHK-C9364</t>
  </si>
  <si>
    <t xml:space="preserve">Ramna 11 kV Sw/S-1</t>
  </si>
  <si>
    <t xml:space="preserve">DHK-C9375</t>
  </si>
  <si>
    <t xml:space="preserve">Family Planning</t>
  </si>
  <si>
    <t xml:space="preserve">DHK-C9378</t>
  </si>
  <si>
    <t xml:space="preserve">Muktijuddho Montranalaya</t>
  </si>
  <si>
    <t xml:space="preserve">DHK-C9376</t>
  </si>
  <si>
    <t xml:space="preserve">Purana Palton </t>
  </si>
  <si>
    <t xml:space="preserve">DHK-C9318</t>
  </si>
  <si>
    <t xml:space="preserve">Tip Top Feeder</t>
  </si>
  <si>
    <t xml:space="preserve">11/0.4 kV Auxiliary Transformer, AT</t>
  </si>
  <si>
    <t xml:space="preserve">DHKD3784</t>
  </si>
  <si>
    <t xml:space="preserve">Problem Maybe Reading Take Earlier</t>
  </si>
  <si>
    <t xml:space="preserve">33 KV SIDE of___ DMCH 33/11 KV S/S</t>
  </si>
  <si>
    <t xml:space="preserve">DMCH 33 KV SIDE (RECEIVING)</t>
  </si>
  <si>
    <t xml:space="preserve">33 kV DU Incoming Circuit-1</t>
  </si>
  <si>
    <t xml:space="preserve">00000072</t>
  </si>
  <si>
    <t xml:space="preserve">33 kV Dhanmondi Incoming</t>
  </si>
  <si>
    <t xml:space="preserve">00000082</t>
  </si>
  <si>
    <t xml:space="preserve">33 kV DU Incoming Circuit-2</t>
  </si>
  <si>
    <t xml:space="preserve">00000081</t>
  </si>
  <si>
    <t xml:space="preserve">DMCH 33 KV SIDE (EXPORT TO OTHER S/S)</t>
  </si>
  <si>
    <t xml:space="preserve">DMCH 33 KV SIDE</t>
  </si>
  <si>
    <t xml:space="preserve">00000069</t>
  </si>
  <si>
    <t xml:space="preserve">00000088</t>
  </si>
  <si>
    <t xml:space="preserve">11 KV SIDE of___DMCH 33/11 KV S/S</t>
  </si>
  <si>
    <t xml:space="preserve">DMCH 11 KV SIDE</t>
  </si>
  <si>
    <t xml:space="preserve">33/11 kV, 28/35 MVA T-1 Incoming</t>
  </si>
  <si>
    <t xml:space="preserve">00000056</t>
  </si>
  <si>
    <t xml:space="preserve">33/11 kV, 28/35 MVA T-2 Incoming</t>
  </si>
  <si>
    <t xml:space="preserve">00000034</t>
  </si>
  <si>
    <t xml:space="preserve">Nearest O/H</t>
  </si>
  <si>
    <t xml:space="preserve">00000126</t>
  </si>
  <si>
    <t xml:space="preserve">Jagannath Hall</t>
  </si>
  <si>
    <t xml:space="preserve">00000002</t>
  </si>
  <si>
    <t xml:space="preserve">Samsun Nahar Hall</t>
  </si>
  <si>
    <t xml:space="preserve">00000024</t>
  </si>
  <si>
    <t xml:space="preserve">Spare, 4L</t>
  </si>
  <si>
    <t xml:space="preserve">00000184</t>
  </si>
  <si>
    <t xml:space="preserve">Board Office O/H, (5L)</t>
  </si>
  <si>
    <t xml:space="preserve">00000023</t>
  </si>
  <si>
    <t xml:space="preserve">OT- Complex</t>
  </si>
  <si>
    <t xml:space="preserve">00000167</t>
  </si>
  <si>
    <t xml:space="preserve">Alia Mdrasha O/H, (7L)</t>
  </si>
  <si>
    <t xml:space="preserve">00000148</t>
  </si>
  <si>
    <t xml:space="preserve">Majed Sordar Road</t>
  </si>
  <si>
    <t xml:space="preserve">00000164</t>
  </si>
  <si>
    <t xml:space="preserve">Chankharpool, 9L</t>
  </si>
  <si>
    <t xml:space="preserve">00000001</t>
  </si>
  <si>
    <t xml:space="preserve">Shahidullah College O/H, (10L)</t>
  </si>
  <si>
    <t xml:space="preserve">00000003</t>
  </si>
  <si>
    <t xml:space="preserve">Ananda Bazar</t>
  </si>
  <si>
    <t xml:space="preserve">00000111</t>
  </si>
  <si>
    <t xml:space="preserve">Hosseni Dalan O/H, (12L)</t>
  </si>
  <si>
    <t xml:space="preserve">00000165</t>
  </si>
  <si>
    <t xml:space="preserve">Badrun Nessa College</t>
  </si>
  <si>
    <t xml:space="preserve">00000006</t>
  </si>
  <si>
    <t xml:space="preserve">Dhaka Medical College, Unit-II</t>
  </si>
  <si>
    <t xml:space="preserve">00000125</t>
  </si>
  <si>
    <t xml:space="preserve">Spare, 15L</t>
  </si>
  <si>
    <t xml:space="preserve">00000163</t>
  </si>
  <si>
    <t xml:space="preserve">Sheikh Hasina National Burn Institute</t>
  </si>
  <si>
    <t xml:space="preserve">00000127</t>
  </si>
  <si>
    <t xml:space="preserve">DHKF-7804</t>
  </si>
  <si>
    <t xml:space="preserve">DHKF-7802</t>
  </si>
  <si>
    <t xml:space="preserve">33 KV SIDE of___ BB AVENEU 33/11 KV S/S</t>
  </si>
  <si>
    <t xml:space="preserve"> 33 KV SIDE</t>
  </si>
  <si>
    <t xml:space="preserve">BB AVENEU 33 KV SIDE (RECEIVING)</t>
  </si>
  <si>
    <t xml:space="preserve">33 kV Dhaka University-1</t>
  </si>
  <si>
    <t xml:space="preserve">BD 017078</t>
  </si>
  <si>
    <t xml:space="preserve">33 kV Dhaka University-2</t>
  </si>
  <si>
    <t xml:space="preserve">BD 017090</t>
  </si>
  <si>
    <t xml:space="preserve">BB AVENEU 33 KV SIDE (EXPORT TO OTHER S/S)</t>
  </si>
  <si>
    <t xml:space="preserve">BB AVENEU 33 KV SIDE</t>
  </si>
  <si>
    <t xml:space="preserve">BD 017093</t>
  </si>
  <si>
    <t xml:space="preserve">BD 017094</t>
  </si>
  <si>
    <t xml:space="preserve">BB AVENEU 33 KV NET IMPORT</t>
  </si>
  <si>
    <t xml:space="preserve">11 KV SIDE of___BB AVENEU 33/11 KV S/S</t>
  </si>
  <si>
    <t xml:space="preserve">BB AVENEU 11 KV SIDE</t>
  </si>
  <si>
    <t xml:space="preserve">BD 014052</t>
  </si>
  <si>
    <t xml:space="preserve">BD 014055</t>
  </si>
  <si>
    <t xml:space="preserve">Secratariet East</t>
  </si>
  <si>
    <t xml:space="preserve">BD 013966 </t>
  </si>
  <si>
    <t xml:space="preserve">Taher Bag O/H</t>
  </si>
  <si>
    <t xml:space="preserve">BD 014045</t>
  </si>
  <si>
    <t xml:space="preserve">Al Raji Complex</t>
  </si>
  <si>
    <t xml:space="preserve">BD 013983</t>
  </si>
  <si>
    <t xml:space="preserve">Raduni</t>
  </si>
  <si>
    <t xml:space="preserve">BD 013999</t>
  </si>
  <si>
    <t xml:space="preserve">Sundor Bon Square O/H</t>
  </si>
  <si>
    <t xml:space="preserve">BD 013954</t>
  </si>
  <si>
    <t xml:space="preserve">Shromo Bhobon O/H</t>
  </si>
  <si>
    <t xml:space="preserve">BD 013985</t>
  </si>
  <si>
    <t xml:space="preserve">Nawabpur Road</t>
  </si>
  <si>
    <t xml:space="preserve">BD 013953</t>
  </si>
  <si>
    <t xml:space="preserve">BD 013991</t>
  </si>
  <si>
    <t xml:space="preserve">BD 013942</t>
  </si>
  <si>
    <t xml:space="preserve">Ahad Police Box</t>
  </si>
  <si>
    <t xml:space="preserve">BD 013984</t>
  </si>
  <si>
    <t xml:space="preserve">BD 013997</t>
  </si>
  <si>
    <t xml:space="preserve">CHECK</t>
  </si>
  <si>
    <t xml:space="preserve">Natab Bhaban</t>
  </si>
  <si>
    <t xml:space="preserve">BD 014000</t>
  </si>
  <si>
    <t xml:space="preserve">BD 014043</t>
  </si>
  <si>
    <t xml:space="preserve">Awami League Party Office</t>
  </si>
  <si>
    <t xml:space="preserve">BD 013956</t>
  </si>
  <si>
    <t xml:space="preserve">Khaddar Bazar</t>
  </si>
  <si>
    <t xml:space="preserve">BD 014012</t>
  </si>
  <si>
    <t xml:space="preserve">Bangobondu National Stidium</t>
  </si>
  <si>
    <t xml:space="preserve">BD 014008</t>
  </si>
  <si>
    <t xml:space="preserve">DHKH4418</t>
  </si>
  <si>
    <t xml:space="preserve">33 KV SIDE of___ KALLYANPUR 33/11 KV S/S</t>
  </si>
  <si>
    <t xml:space="preserve">KALLYANPUR 33 KV SIDE (RECEIVING)</t>
  </si>
  <si>
    <t xml:space="preserve">KALLYANPUR 33 KV SIDE (EXPORT TO OTHER S/S)</t>
  </si>
  <si>
    <t xml:space="preserve">KALLYANPUR 33 KV SIDE</t>
  </si>
  <si>
    <t xml:space="preserve">33/11 kV, 20/28 MVA T3</t>
  </si>
  <si>
    <t xml:space="preserve">33/11 kV, 20/28 MVA T4</t>
  </si>
  <si>
    <t xml:space="preserve">33/11 kV, 20/28 MVA T5</t>
  </si>
  <si>
    <t xml:space="preserve">KALLYANPUR 33 KV NET IMPORT</t>
  </si>
  <si>
    <t xml:space="preserve">KALLYANPUR  11 KV NET IMPORT</t>
  </si>
  <si>
    <t xml:space="preserve">TOTAL  EXPORT</t>
  </si>
  <si>
    <t xml:space="preserve">132KV NET LOSS =&gt;</t>
  </si>
  <si>
    <t xml:space="preserve">11 KV SIDE of___KALLYANPUR 33/11 KV S/S</t>
  </si>
  <si>
    <t xml:space="preserve">KALLYANPUR 11 KV SIDE</t>
  </si>
  <si>
    <t xml:space="preserve">33/11 kV, 20/28 MVA T3 Incoming</t>
  </si>
  <si>
    <t xml:space="preserve">DHK15942</t>
  </si>
  <si>
    <t xml:space="preserve">33/11 kV, 20/28 MVA T4 Incoming</t>
  </si>
  <si>
    <t xml:space="preserve">DHK15943</t>
  </si>
  <si>
    <t xml:space="preserve">33/11 kV, 10/14 MVA T5 Incoming</t>
  </si>
  <si>
    <t xml:space="preserve">DHK14997</t>
  </si>
  <si>
    <t xml:space="preserve">DHK14960</t>
  </si>
  <si>
    <t xml:space="preserve">DHK14957</t>
  </si>
  <si>
    <t xml:space="preserve">DHK14959</t>
  </si>
  <si>
    <t xml:space="preserve">DHK15019</t>
  </si>
  <si>
    <t xml:space="preserve">Export To Desco</t>
  </si>
  <si>
    <t xml:space="preserve">DESCO</t>
  </si>
  <si>
    <t xml:space="preserve">11 kV Tolarbugh</t>
  </si>
  <si>
    <t xml:space="preserve">DHK27326</t>
  </si>
  <si>
    <t xml:space="preserve">11 kV South Bisil</t>
  </si>
  <si>
    <t xml:space="preserve">11 kV Lalkhuthy</t>
  </si>
  <si>
    <t xml:space="preserve">11 kV Baghbari</t>
  </si>
  <si>
    <t xml:space="preserve">11 kV Paikpara O/H</t>
  </si>
  <si>
    <t xml:space="preserve">11 kV Kallyanpur</t>
  </si>
  <si>
    <t xml:space="preserve">11 kV Paikpara  Sw/S</t>
  </si>
  <si>
    <t xml:space="preserve">33 KV SIDE of___ Kamrangirchar-2 33/11 KV S/S</t>
  </si>
  <si>
    <t xml:space="preserve">Kamrangirchar-2 33 KV SIDE (RECEIVING)</t>
  </si>
  <si>
    <t xml:space="preserve">Kamrangirchar-2 33 KV SIDE (EXPORT TO OTHER S/S)</t>
  </si>
  <si>
    <t xml:space="preserve">Kamrangirchar Incoming</t>
  </si>
  <si>
    <t xml:space="preserve">Lalbagh Incoming</t>
  </si>
  <si>
    <t xml:space="preserve">Kamrangirchar-2 33 KV SIDE</t>
  </si>
  <si>
    <t xml:space="preserve">Transformer-01</t>
  </si>
  <si>
    <t xml:space="preserve">BD017102</t>
  </si>
  <si>
    <t xml:space="preserve">Transformer-02</t>
  </si>
  <si>
    <t xml:space="preserve">BD017105</t>
  </si>
  <si>
    <t xml:space="preserve">11 KV SIDE of___Kamrangirchar-2 33/11 KV S/S</t>
  </si>
  <si>
    <t xml:space="preserve">Kamrangirchar-2 11 KV SIDE</t>
  </si>
  <si>
    <t xml:space="preserve">Nizambag </t>
  </si>
  <si>
    <t xml:space="preserve">Merry Stopes</t>
  </si>
  <si>
    <t xml:space="preserve">Mujibur Ghat</t>
  </si>
  <si>
    <t xml:space="preserve">Madrasa </t>
  </si>
  <si>
    <t xml:space="preserve">Al-Hera </t>
  </si>
  <si>
    <t xml:space="preserve">Waz Uddin School</t>
  </si>
  <si>
    <t xml:space="preserve">BD014062</t>
  </si>
  <si>
    <t xml:space="preserve">NB: Nizambag, Merry stopes, Mujibor Ghat Energy Meter Are Display Off</t>
  </si>
  <si>
    <t xml:space="preserve">Maghbazar 132/33/11 KV 3 x 50/75 MVA Substation. Grid North 2, Phone No. 028170002, 02-48119031</t>
  </si>
  <si>
    <t xml:space="preserve">132 KV SIDE of___ MOGBAZAR 132/33/11 KV S/S</t>
  </si>
  <si>
    <t xml:space="preserve">RAMPURA 132 KV SIDE (TARIFF POINT)</t>
  </si>
  <si>
    <t xml:space="preserve">132 KV Mogbazar-2 CKT (IMP)</t>
  </si>
  <si>
    <t xml:space="preserve">132 KV Mogbazar-2 CKT(EXP)</t>
  </si>
  <si>
    <t xml:space="preserve">132 KV Mogbazar-1 CKT (IMP)</t>
  </si>
  <si>
    <t xml:space="preserve">132 KV Mogbazar-1 CKT(EXP)</t>
  </si>
  <si>
    <t xml:space="preserve">MOGBAZAR 132 KV SIDE (RECEIVING)</t>
  </si>
  <si>
    <t xml:space="preserve">132 KV Rampura-1  (IMP)</t>
  </si>
  <si>
    <t xml:space="preserve">132 KV Rampura-1 (EXP)</t>
  </si>
  <si>
    <t xml:space="preserve">132 KV Rampura-2  (IMP)</t>
  </si>
  <si>
    <t xml:space="preserve">MOGBAZAR 132 KV SIDE (EXPORT TO OTHER S/S)</t>
  </si>
  <si>
    <t xml:space="preserve">future Scope</t>
  </si>
  <si>
    <t xml:space="preserve">MOGBAZAR 132 KV SIDE</t>
  </si>
  <si>
    <t xml:space="preserve">132/33 KV  GT-1</t>
  </si>
  <si>
    <t xml:space="preserve">No meter</t>
  </si>
  <si>
    <t xml:space="preserve">132/33 KV  GT-2</t>
  </si>
  <si>
    <t xml:space="preserve">132/33 KV  GT-3</t>
  </si>
  <si>
    <t xml:space="preserve">132 KV NET IMPORT</t>
  </si>
  <si>
    <t xml:space="preserve">MOGBAZAR 33 KV NET IMPORT</t>
  </si>
  <si>
    <t xml:space="preserve">33 KV SIDE of___MOGBAZAR 132/33/11 KV S/S</t>
  </si>
  <si>
    <t xml:space="preserve">132/33 KV  GT-1 Incomming</t>
  </si>
  <si>
    <t xml:space="preserve">132/33 KV  GT-2 Incomming</t>
  </si>
  <si>
    <t xml:space="preserve">MOGBAZAR 33 kV SIDE</t>
  </si>
  <si>
    <t xml:space="preserve">MOGBAZAR 33/11 KV SS</t>
  </si>
  <si>
    <t xml:space="preserve">T2 Incomer side</t>
  </si>
  <si>
    <t xml:space="preserve">33/11 KV Transformer No.4</t>
  </si>
  <si>
    <t xml:space="preserve">T4 Incomer side</t>
  </si>
  <si>
    <t xml:space="preserve">33 kV Tejgaon U/G Feeder-1</t>
  </si>
  <si>
    <t xml:space="preserve">Tejgoan 33/11 kv ss</t>
  </si>
  <si>
    <t xml:space="preserve">33 kV Tejgaon U/G Feeder-2</t>
  </si>
  <si>
    <t xml:space="preserve">06604453</t>
  </si>
  <si>
    <t xml:space="preserve">Bashundhara City</t>
  </si>
  <si>
    <t xml:space="preserve">Ispahani 33/11 kv ss</t>
  </si>
  <si>
    <t xml:space="preserve">Ispahani-1</t>
  </si>
  <si>
    <t xml:space="preserve">From Ispahani Downsteam Estimated</t>
  </si>
  <si>
    <t xml:space="preserve">Ispahani-2 </t>
  </si>
  <si>
    <t xml:space="preserve">Green Road Dormatory 33/11 kv ss</t>
  </si>
  <si>
    <t xml:space="preserve">33 kV Green Road  Dormitory</t>
  </si>
  <si>
    <t xml:space="preserve">Reading From G. Dormitory Side</t>
  </si>
  <si>
    <t xml:space="preserve">33 KV T&amp;T-1</t>
  </si>
  <si>
    <t xml:space="preserve">T&amp;T 33/11 kv ss</t>
  </si>
  <si>
    <t xml:space="preserve">33 KV T&amp;T-2</t>
  </si>
  <si>
    <t xml:space="preserve">33KV Karwan Bazar</t>
  </si>
  <si>
    <t xml:space="preserve">74605366~4</t>
  </si>
  <si>
    <t xml:space="preserve">Kawranbazar 33/11 kv ss</t>
  </si>
  <si>
    <t xml:space="preserve">AT-1</t>
  </si>
  <si>
    <t xml:space="preserve">AT-2</t>
  </si>
  <si>
    <t xml:space="preserve">33 KV   EXPORT</t>
  </si>
  <si>
    <t xml:space="preserve">S/S % of Loss</t>
  </si>
  <si>
    <t xml:space="preserve">NOCS Sherebanglanagor at 33 KV level</t>
  </si>
  <si>
    <t xml:space="preserve">11 KV SIDE of___MOGBAZAR 132/33/11 KV S/S</t>
  </si>
  <si>
    <t xml:space="preserve">MOGBAZAR 11 KV SIDE</t>
  </si>
  <si>
    <t xml:space="preserve">33/11 kV Transformer-1</t>
  </si>
  <si>
    <t xml:space="preserve">33/11 kV Transformer-2 </t>
  </si>
  <si>
    <t xml:space="preserve">30/11009-1101</t>
  </si>
  <si>
    <t xml:space="preserve">33/11 kV Transformer-3</t>
  </si>
  <si>
    <t xml:space="preserve">33/11 kV Transformer-4 </t>
  </si>
  <si>
    <t xml:space="preserve">MOGBAZAR 11 kV SIDE</t>
  </si>
  <si>
    <t xml:space="preserve">11 kV Doctor's Lane</t>
  </si>
  <si>
    <t xml:space="preserve">T-1</t>
  </si>
  <si>
    <t xml:space="preserve">11 kV T&amp;T O/H Feeder </t>
  </si>
  <si>
    <t xml:space="preserve">11 kV Acore Ice Feeder (TEJ)</t>
  </si>
  <si>
    <t xml:space="preserve">11 kV Tejgaon S/S-1</t>
  </si>
  <si>
    <t xml:space="preserve">30/11004-1101</t>
  </si>
  <si>
    <t xml:space="preserve">11KV Ambagan</t>
  </si>
  <si>
    <t xml:space="preserve">11 kV Madhubagh  </t>
  </si>
  <si>
    <t xml:space="preserve">T-2</t>
  </si>
  <si>
    <t xml:space="preserve">30/11003-1101</t>
  </si>
  <si>
    <t xml:space="preserve">11 kV Moghbazar Nearest</t>
  </si>
  <si>
    <t xml:space="preserve">30/11005-1101</t>
  </si>
  <si>
    <t xml:space="preserve">11 kV MP Suite Feeder</t>
  </si>
  <si>
    <t xml:space="preserve">30/11010-1101</t>
  </si>
  <si>
    <t xml:space="preserve">11 kV Bangla Motor</t>
  </si>
  <si>
    <t xml:space="preserve">11 kV Kunipara Feeder </t>
  </si>
  <si>
    <t xml:space="preserve">30/11007-1102</t>
  </si>
  <si>
    <t xml:space="preserve">11 kV Iskaton</t>
  </si>
  <si>
    <t xml:space="preserve">30/11006-1101</t>
  </si>
  <si>
    <t xml:space="preserve">11 kV Ispahani Feeder </t>
  </si>
  <si>
    <t xml:space="preserve">11 kV Nayatola Feeder </t>
  </si>
  <si>
    <t xml:space="preserve">11 kV Garden Feeder (KAK)</t>
  </si>
  <si>
    <t xml:space="preserve">11 kV BSRS Feeder </t>
  </si>
  <si>
    <t xml:space="preserve">11 kV Vumi Bhaban </t>
  </si>
  <si>
    <t xml:space="preserve">11kV Moghbazar(old.buil)</t>
  </si>
  <si>
    <t xml:space="preserve">11 kV TCB Feeder</t>
  </si>
  <si>
    <t xml:space="preserve">11 kV Tejgaon SS-2</t>
  </si>
  <si>
    <t xml:space="preserve">Holy Day Inn</t>
  </si>
  <si>
    <t xml:space="preserve">According to AMR meter reading</t>
  </si>
  <si>
    <t xml:space="preserve">Polly Bhabon-2</t>
  </si>
  <si>
    <t xml:space="preserve">Consumer meter damaged, 12 months average</t>
  </si>
  <si>
    <t xml:space="preserve">Polly Bhabon-1 / ambarsaha mosjid</t>
  </si>
  <si>
    <t xml:space="preserve">11 kV Tejturibazar</t>
  </si>
  <si>
    <t xml:space="preserve">Songsad</t>
  </si>
  <si>
    <t xml:space="preserve">Chennel 24</t>
  </si>
  <si>
    <t xml:space="preserve">Sonargaon</t>
  </si>
  <si>
    <t xml:space="preserve">AT -1</t>
  </si>
  <si>
    <t xml:space="preserve">AT -2</t>
  </si>
  <si>
    <t xml:space="preserve">6 months avg loss</t>
  </si>
  <si>
    <t xml:space="preserve">AMR Meter Information</t>
  </si>
  <si>
    <t xml:space="preserve">Fedder Name</t>
  </si>
  <si>
    <t xml:space="preserve">Customer No. </t>
  </si>
  <si>
    <t xml:space="preserve">11 KV Holiday Inn</t>
  </si>
  <si>
    <t xml:space="preserve">11 KV Polly Bhaban</t>
  </si>
  <si>
    <t xml:space="preserve">Previous Off-Peak</t>
  </si>
  <si>
    <t xml:space="preserve">Present Peak</t>
  </si>
  <si>
    <t xml:space="preserve">Shah Garments</t>
  </si>
  <si>
    <t xml:space="preserve">Habib Hotel</t>
  </si>
  <si>
    <t xml:space="preserve">The Joint Director BRDB</t>
  </si>
  <si>
    <t xml:space="preserve">MOGBAZAR  T&amp;T 33/11 KV, 2X10/14 MVA SUBSTATION (NORTH)   222222016         </t>
  </si>
  <si>
    <t xml:space="preserve">33 KV SIDE of___ Mogbazar T&amp;T 33/11 KV S/S</t>
  </si>
  <si>
    <t xml:space="preserve">Mogbazar T&amp;T 33 KV SIDE (RECEIVING)</t>
  </si>
  <si>
    <t xml:space="preserve">33 kV Moghbazar-1 Feeder </t>
  </si>
  <si>
    <t xml:space="preserve">33 kV Moghbazar-2 Feeder</t>
  </si>
  <si>
    <t xml:space="preserve">33 kV Ullon Feeder</t>
  </si>
  <si>
    <t xml:space="preserve">Mogbazar T&amp;T 33 KV SIDE (EXPORT TO OTHER S/S)</t>
  </si>
  <si>
    <t xml:space="preserve">Mogbazar T&amp;T 33 KV SIDE</t>
  </si>
  <si>
    <t xml:space="preserve">33/11 kV Transfomer-1 (T1) </t>
  </si>
  <si>
    <t xml:space="preserve">33/11 kV Transfomer-2 (T2) </t>
  </si>
  <si>
    <t xml:space="preserve">Meter Problem</t>
  </si>
  <si>
    <t xml:space="preserve">33/11 KV XF LV SIDE</t>
  </si>
  <si>
    <t xml:space="preserve">11 KV SIDE of___ Mogbazar T&amp;T 33/11 KV S/S</t>
  </si>
  <si>
    <t xml:space="preserve">Mogbazar T&amp;T 11 KV SIDE</t>
  </si>
  <si>
    <t xml:space="preserve">33/11 kV Transfomer-1 Incoming</t>
  </si>
  <si>
    <t xml:space="preserve">33/11 kV Transfomer-2 Incoming</t>
  </si>
  <si>
    <t xml:space="preserve">11 kV post office</t>
  </si>
  <si>
    <t xml:space="preserve">Kakril</t>
  </si>
  <si>
    <t xml:space="preserve">11 kV anarkoli</t>
  </si>
  <si>
    <t xml:space="preserve">11 kV sonalibagh</t>
  </si>
  <si>
    <t xml:space="preserve">Mogbazar</t>
  </si>
  <si>
    <t xml:space="preserve">11 Kv desh tv</t>
  </si>
  <si>
    <t xml:space="preserve">11 Kv Btcl</t>
  </si>
  <si>
    <t xml:space="preserve">DHK86070</t>
  </si>
  <si>
    <t xml:space="preserve">11 kV century</t>
  </si>
  <si>
    <t xml:space="preserve">11 kV cinema hall</t>
  </si>
  <si>
    <t xml:space="preserve">11 kV malibagh bazar</t>
  </si>
  <si>
    <t xml:space="preserve">Khailgaon</t>
  </si>
  <si>
    <t xml:space="preserve">DHK61106</t>
  </si>
  <si>
    <t xml:space="preserve">11 kv Sherebangla</t>
  </si>
  <si>
    <t xml:space="preserve">DHK60915</t>
  </si>
  <si>
    <t xml:space="preserve">11 kV Nur Mosjid</t>
  </si>
  <si>
    <t xml:space="preserve">DHK60913</t>
  </si>
  <si>
    <t xml:space="preserve">Auxiliary</t>
  </si>
  <si>
    <t xml:space="preserve">U0004461</t>
  </si>
  <si>
    <t xml:space="preserve">Ullon 132/33 KV 3 x 35/50 MVA Substation.(Central)   Phone No. 9333940,55128099(dpdc)</t>
  </si>
  <si>
    <t xml:space="preserve">132 KV SIDE of___ULLON 132/33/11 KV S/S</t>
  </si>
  <si>
    <t xml:space="preserve">Pos</t>
  </si>
  <si>
    <t xml:space="preserve">SIDDIRGONJ 132 KV SIDE (TARIFF POINT)</t>
  </si>
  <si>
    <t xml:space="preserve">HORIPUR 132 SIDE (TARIFF POINT)</t>
  </si>
  <si>
    <t xml:space="preserve">Ullon U/G-1</t>
  </si>
  <si>
    <t xml:space="preserve">Ullon U/G-2</t>
  </si>
  <si>
    <t xml:space="preserve">ULLON 132 KV SIDE (RECEIVING)</t>
  </si>
  <si>
    <t xml:space="preserve">Meter is not working properly</t>
  </si>
  <si>
    <t xml:space="preserve">132 KV Rampura-2  (EXP)</t>
  </si>
  <si>
    <t xml:space="preserve">132 kV Siddhirgonj-1 Feeder </t>
  </si>
  <si>
    <t xml:space="preserve">132 kV Siddhirgonj-2 Feeder </t>
  </si>
  <si>
    <t xml:space="preserve">132 KV HORIPUR Feeder. (IMP)</t>
  </si>
  <si>
    <t xml:space="preserve">EXPORT TO OTHERS 132/33 KV SS</t>
  </si>
  <si>
    <t xml:space="preserve">AT Dhanmondi Side</t>
  </si>
  <si>
    <t xml:space="preserve">132 kV Dhanmondi Circuit-1</t>
  </si>
  <si>
    <t xml:space="preserve">132 kV Ullon CKT-1</t>
  </si>
  <si>
    <t xml:space="preserve">132 kV Dhanmondi Circuit-2</t>
  </si>
  <si>
    <t xml:space="preserve">132 kV Ullon CKT-2</t>
  </si>
  <si>
    <t xml:space="preserve">132 kV Dhanmondi Circuit-3</t>
  </si>
  <si>
    <t xml:space="preserve">132 kV Ullon CKT-3</t>
  </si>
  <si>
    <t xml:space="preserve">ULLON 132 KV  SIDE</t>
  </si>
  <si>
    <t xml:space="preserve">132 KV Net  EXPORT</t>
  </si>
  <si>
    <t xml:space="preserve">132/33 KV GT LV Side</t>
  </si>
  <si>
    <t xml:space="preserve">33 KV SIDE of___ULLON 132/33/11 KV S/S</t>
  </si>
  <si>
    <t xml:space="preserve">132/33 kV XF-1 Incoming</t>
  </si>
  <si>
    <t xml:space="preserve">BD001812</t>
  </si>
  <si>
    <t xml:space="preserve">132/33 kV XF-2 Incoming</t>
  </si>
  <si>
    <t xml:space="preserve">BD001858</t>
  </si>
  <si>
    <t xml:space="preserve">132/33 kV XF-3 Incoming</t>
  </si>
  <si>
    <t xml:space="preserve">BD001856</t>
  </si>
  <si>
    <t xml:space="preserve"> Taltala-1 </t>
  </si>
  <si>
    <t xml:space="preserve">BD001906</t>
  </si>
  <si>
    <t xml:space="preserve">Taltola 33/11 kv ss</t>
  </si>
  <si>
    <t xml:space="preserve">Mgbazar T&amp;T</t>
  </si>
  <si>
    <t xml:space="preserve">BD001859</t>
  </si>
  <si>
    <t xml:space="preserve">North-1</t>
  </si>
  <si>
    <t xml:space="preserve">BD001811</t>
  </si>
  <si>
    <t xml:space="preserve">Mgbazar T&amp;T 33/11 kv ss</t>
  </si>
  <si>
    <t xml:space="preserve">Taltala-2</t>
  </si>
  <si>
    <t xml:space="preserve">BD001837</t>
  </si>
  <si>
    <t xml:space="preserve">Goran</t>
  </si>
  <si>
    <t xml:space="preserve">BD001819</t>
  </si>
  <si>
    <t xml:space="preserve">Goran 33/11 kv ss</t>
  </si>
  <si>
    <t xml:space="preserve">BD001895</t>
  </si>
  <si>
    <t xml:space="preserve">AT at GIS Building</t>
  </si>
  <si>
    <t xml:space="preserve">DHKE4577</t>
  </si>
  <si>
    <t xml:space="preserve">Khilgoan 33/11 kv ss</t>
  </si>
  <si>
    <t xml:space="preserve">TOTAL=</t>
  </si>
  <si>
    <t xml:space="preserve">33 KV Local Feeder -1</t>
  </si>
  <si>
    <t xml:space="preserve">Ullon 33/11 kv ss</t>
  </si>
  <si>
    <t xml:space="preserve">33KV Local Feeder- 2</t>
  </si>
  <si>
    <t xml:space="preserve">11 KV SIDE of___ULLON 132/33/11 KV S/S</t>
  </si>
  <si>
    <t xml:space="preserve">ULLON 11 KV  SIDE</t>
  </si>
  <si>
    <t xml:space="preserve">2007-755109</t>
  </si>
  <si>
    <t xml:space="preserve">West Malibagh</t>
  </si>
  <si>
    <t xml:space="preserve">Ullon</t>
  </si>
  <si>
    <t xml:space="preserve">Mohanagar</t>
  </si>
  <si>
    <t xml:space="preserve">Bagichartek</t>
  </si>
  <si>
    <t xml:space="preserve">Mirbagh</t>
  </si>
  <si>
    <t xml:space="preserve">West Rampura</t>
  </si>
  <si>
    <t xml:space="preserve">2007-75111 </t>
  </si>
  <si>
    <t xml:space="preserve">Jilkanon</t>
  </si>
  <si>
    <t xml:space="preserve">Madertek 132/33 KV  Substation. ( North 2)  Phone: 47292879</t>
  </si>
  <si>
    <t xml:space="preserve">132 KV SIDE of___MADERTEK 132/33/11 KV S/S</t>
  </si>
  <si>
    <t xml:space="preserve">Rampura to Madartek-1</t>
  </si>
  <si>
    <t xml:space="preserve">Rampura to Madartek-2</t>
  </si>
  <si>
    <t xml:space="preserve">MADERTEK 132 KV SIDE (RECEIVING)</t>
  </si>
  <si>
    <t xml:space="preserve">132 kV  Rampura-1</t>
  </si>
  <si>
    <t xml:space="preserve">SIEM0492</t>
  </si>
  <si>
    <t xml:space="preserve">132 kV  Rampura-2</t>
  </si>
  <si>
    <t xml:space="preserve">SIEM0489</t>
  </si>
  <si>
    <t xml:space="preserve">MADERTEK 132 KV SIDE (EXPORT TO OTHER S/S)</t>
  </si>
  <si>
    <t xml:space="preserve">MADERTEK 132 KV SIDE</t>
  </si>
  <si>
    <t xml:space="preserve">133 kV GT-1</t>
  </si>
  <si>
    <t xml:space="preserve">133 kV GT-2</t>
  </si>
  <si>
    <t xml:space="preserve">33 KV SIDE of___MADERTEK 132/33/11 KV S/S</t>
  </si>
  <si>
    <t xml:space="preserve">MADERTEK 33 KV SIDE</t>
  </si>
  <si>
    <t xml:space="preserve">SIEM0516</t>
  </si>
  <si>
    <t xml:space="preserve">SIEM0515</t>
  </si>
  <si>
    <t xml:space="preserve">33/11 kv Transforfers</t>
  </si>
  <si>
    <t xml:space="preserve">33 kV T-1 </t>
  </si>
  <si>
    <t xml:space="preserve">SIEM0512</t>
  </si>
  <si>
    <t xml:space="preserve">Madartek 33/11 kv ss</t>
  </si>
  <si>
    <t xml:space="preserve">33 kV T-3</t>
  </si>
  <si>
    <t xml:space="preserve">33 kV T-2</t>
  </si>
  <si>
    <t xml:space="preserve">SIEM0505</t>
  </si>
  <si>
    <t xml:space="preserve">33 kv Feeders</t>
  </si>
  <si>
    <t xml:space="preserve">Banasree 33/11 kv ss</t>
  </si>
  <si>
    <t xml:space="preserve">Banasree-1</t>
  </si>
  <si>
    <t xml:space="preserve">SIEM0504</t>
  </si>
  <si>
    <t xml:space="preserve">SIEM0510</t>
  </si>
  <si>
    <t xml:space="preserve">Amulia</t>
  </si>
  <si>
    <t xml:space="preserve">Banasree-2</t>
  </si>
  <si>
    <t xml:space="preserve">SIEM0506</t>
  </si>
  <si>
    <t xml:space="preserve">Amulia 33/11 kv ss</t>
  </si>
  <si>
    <t xml:space="preserve">11 KV SIDE of___MADERTEK 132/33/11 KV S/S</t>
  </si>
  <si>
    <t xml:space="preserve">Madertek 11 kV Side</t>
  </si>
  <si>
    <t xml:space="preserve">GJU 71154</t>
  </si>
  <si>
    <t xml:space="preserve">GJU 71155</t>
  </si>
  <si>
    <t xml:space="preserve">Sobujbagh</t>
  </si>
  <si>
    <t xml:space="preserve">Mugdapara</t>
  </si>
  <si>
    <t xml:space="preserve">Madertek</t>
  </si>
  <si>
    <t xml:space="preserve">D0086134</t>
  </si>
  <si>
    <t xml:space="preserve">X1390296</t>
  </si>
  <si>
    <t xml:space="preserve">Dhakhingaon</t>
  </si>
  <si>
    <t xml:space="preserve">Manda</t>
  </si>
  <si>
    <t xml:space="preserve">XC570267</t>
  </si>
  <si>
    <t xml:space="preserve">Green Model Town</t>
  </si>
  <si>
    <t xml:space="preserve">Reading Corrected</t>
  </si>
  <si>
    <t xml:space="preserve">Biswa Road</t>
  </si>
  <si>
    <t xml:space="preserve">X0854272</t>
  </si>
  <si>
    <t xml:space="preserve">New Meter</t>
  </si>
  <si>
    <t xml:space="preserve">Singapur</t>
  </si>
  <si>
    <t xml:space="preserve">X1390302 (N)</t>
  </si>
  <si>
    <t xml:space="preserve">Banosree</t>
  </si>
  <si>
    <t xml:space="preserve">Trimohony</t>
  </si>
  <si>
    <t xml:space="preserve">X1390308</t>
  </si>
  <si>
    <t xml:space="preserve">Mayakanon</t>
  </si>
  <si>
    <t xml:space="preserve">Ahmedbagh</t>
  </si>
  <si>
    <t xml:space="preserve">Wasa Road</t>
  </si>
  <si>
    <t xml:space="preserve">Nandipara</t>
  </si>
  <si>
    <t xml:space="preserve">AT-1 </t>
  </si>
  <si>
    <t xml:space="preserve"> AT-2 </t>
  </si>
  <si>
    <t xml:space="preserve">Tejgaon 33/11KV, 2x 20/28  MVA Substation(North).              Phone No. 8878501,8870313(CR)</t>
  </si>
  <si>
    <t xml:space="preserve">33 KV SIDE of___TEJGOAN 33/11 KV S/S</t>
  </si>
  <si>
    <t xml:space="preserve">TEJGOAN 33 KV SIDE (RECEIVING)</t>
  </si>
  <si>
    <t xml:space="preserve">33 kV Moghbazar-1 </t>
  </si>
  <si>
    <t xml:space="preserve">33 kV Moghbazar-2 </t>
  </si>
  <si>
    <t xml:space="preserve">33 kv Ullon</t>
  </si>
  <si>
    <t xml:space="preserve">TEJGOAN 33 KV SIDE (EXPORT TO OTHER S/S)</t>
  </si>
  <si>
    <t xml:space="preserve">TEJGOAN 33 KV SIDE</t>
  </si>
  <si>
    <t xml:space="preserve">33/11 kV Transfomer-3 (T3) </t>
  </si>
  <si>
    <t xml:space="preserve">BD001872</t>
  </si>
  <si>
    <t xml:space="preserve">TEJGOAN 33 KV NET IMPORT</t>
  </si>
  <si>
    <t xml:space="preserve">33 KV TX HV Side</t>
  </si>
  <si>
    <t xml:space="preserve">11 KV SIDE of___ TEJGOAN 33/11 KV S/S</t>
  </si>
  <si>
    <t xml:space="preserve">TEJGOAN 11 KV SIDE</t>
  </si>
  <si>
    <t xml:space="preserve"> Transfomer-1 Incoming</t>
  </si>
  <si>
    <t xml:space="preserve"> Transfomer-2 Incoming</t>
  </si>
  <si>
    <t xml:space="preserve"> Transfomer-3 Incoming</t>
  </si>
  <si>
    <t xml:space="preserve">BD001875</t>
  </si>
  <si>
    <t xml:space="preserve"> Nakhal Para Feeder</t>
  </si>
  <si>
    <t xml:space="preserve"> Badda-Meghna Feeder</t>
  </si>
  <si>
    <t xml:space="preserve"> Rasulbagh Feeder</t>
  </si>
  <si>
    <t xml:space="preserve">Lukas</t>
  </si>
  <si>
    <t xml:space="preserve">8A021100948-02</t>
  </si>
  <si>
    <t xml:space="preserve">PWD RMU</t>
  </si>
  <si>
    <t xml:space="preserve"> Civil Aviation Feeder</t>
  </si>
  <si>
    <t xml:space="preserve"> Ahasanullah Eng.</t>
  </si>
  <si>
    <t xml:space="preserve">New  GMG Feeder</t>
  </si>
  <si>
    <t xml:space="preserve">Shikajo</t>
  </si>
  <si>
    <t xml:space="preserve">HA021101036-02</t>
  </si>
  <si>
    <t xml:space="preserve">Kahinur</t>
  </si>
  <si>
    <t xml:space="preserve">Link road</t>
  </si>
  <si>
    <t xml:space="preserve">8A021100380-02</t>
  </si>
  <si>
    <t xml:space="preserve">Shanta</t>
  </si>
  <si>
    <t xml:space="preserve">Karnafuly Feeder</t>
  </si>
  <si>
    <t xml:space="preserve">DHK61084</t>
  </si>
  <si>
    <t xml:space="preserve">Butex</t>
  </si>
  <si>
    <t xml:space="preserve">OriON LAB</t>
  </si>
  <si>
    <t xml:space="preserve">Nina kabbo</t>
  </si>
  <si>
    <t xml:space="preserve">201101025-2</t>
  </si>
  <si>
    <t xml:space="preserve">Satrong</t>
  </si>
  <si>
    <t xml:space="preserve">HA021100515-2</t>
  </si>
  <si>
    <t xml:space="preserve">South East RMU</t>
  </si>
  <si>
    <t xml:space="preserve">Rangs Bhaban</t>
  </si>
  <si>
    <t xml:space="preserve">HA021100939-2</t>
  </si>
  <si>
    <t xml:space="preserve">Babli</t>
  </si>
  <si>
    <t xml:space="preserve">SPL</t>
  </si>
  <si>
    <t xml:space="preserve">DNCC Hospital</t>
  </si>
  <si>
    <t xml:space="preserve">11/.415 kv Local transformer </t>
  </si>
  <si>
    <t xml:space="preserve">33 KV SIDE of___ASADGATE 33/11 KV S/S</t>
  </si>
  <si>
    <t xml:space="preserve">Satmosjid 33 KV SIDE</t>
  </si>
  <si>
    <t xml:space="preserve">ASADGATE 33 KV SIDE (RECEIVING)</t>
  </si>
  <si>
    <t xml:space="preserve"> Shatmasjid-1 </t>
  </si>
  <si>
    <t xml:space="preserve">DHKC9350</t>
  </si>
  <si>
    <t xml:space="preserve"> Shatmasjid-2 </t>
  </si>
  <si>
    <t xml:space="preserve">DHKC9354</t>
  </si>
  <si>
    <t xml:space="preserve">ASADGATE 33 KV SIDE (EXPORT TO OTHER S/S)</t>
  </si>
  <si>
    <t xml:space="preserve">ASADGATE 33 KV SIDE</t>
  </si>
  <si>
    <t xml:space="preserve"> Transfomer-1 (T1) </t>
  </si>
  <si>
    <t xml:space="preserve">DHKC9353</t>
  </si>
  <si>
    <t xml:space="preserve"> Transfomer-2 (T2) </t>
  </si>
  <si>
    <t xml:space="preserve">DHKC9305</t>
  </si>
  <si>
    <t xml:space="preserve">ASADGATE 33 KV NET IMPORT</t>
  </si>
  <si>
    <t xml:space="preserve">ASADGATE 11 KV NET IMPORT</t>
  </si>
  <si>
    <t xml:space="preserve">33 KV NET LOSS =&gt;</t>
  </si>
  <si>
    <t xml:space="preserve">11 KV SIDE of___ASADGATE 33/11 KV S/S</t>
  </si>
  <si>
    <t xml:space="preserve">ASADGATE 11 KV SIDE</t>
  </si>
  <si>
    <t xml:space="preserve">DHKC9371</t>
  </si>
  <si>
    <t xml:space="preserve">DHKC9337</t>
  </si>
  <si>
    <t xml:space="preserve">Gonobhaban</t>
  </si>
  <si>
    <t xml:space="preserve">DHKC9332</t>
  </si>
  <si>
    <t xml:space="preserve"> Rapa Plaza Feeder</t>
  </si>
  <si>
    <t xml:space="preserve">DHKC9339</t>
  </si>
  <si>
    <t xml:space="preserve"> Shukrabad/ South Plaza</t>
  </si>
  <si>
    <t xml:space="preserve">DHKC9324</t>
  </si>
  <si>
    <t xml:space="preserve">  Wasa O/H</t>
  </si>
  <si>
    <t xml:space="preserve">DHKC9333</t>
  </si>
  <si>
    <t xml:space="preserve"> Bangabandhu Memorial Museum </t>
  </si>
  <si>
    <t xml:space="preserve">DHKC9334</t>
  </si>
  <si>
    <t xml:space="preserve">Iqbal Road O/H</t>
  </si>
  <si>
    <t xml:space="preserve">DHKC9330</t>
  </si>
  <si>
    <t xml:space="preserve"> Town Hall</t>
  </si>
  <si>
    <t xml:space="preserve">DHKC9351</t>
  </si>
  <si>
    <t xml:space="preserve"> Post Office</t>
  </si>
  <si>
    <t xml:space="preserve">DHKC9331</t>
  </si>
  <si>
    <t xml:space="preserve">Shangshad Bhaban</t>
  </si>
  <si>
    <t xml:space="preserve">DHKC9370</t>
  </si>
  <si>
    <t xml:space="preserve"> Jakir Hossain Road</t>
  </si>
  <si>
    <t xml:space="preserve">DHKC9373</t>
  </si>
  <si>
    <t xml:space="preserve"> New Colony O/H Feeder</t>
  </si>
  <si>
    <t xml:space="preserve">DHKC9369</t>
  </si>
  <si>
    <t xml:space="preserve"> Aurangzeb Feeder</t>
  </si>
  <si>
    <t xml:space="preserve">DHKC9321</t>
  </si>
  <si>
    <t xml:space="preserve"> Asadgate Local Feeder</t>
  </si>
  <si>
    <t xml:space="preserve">DHKC9338</t>
  </si>
  <si>
    <t xml:space="preserve"> Sonarbangla Road</t>
  </si>
  <si>
    <t xml:space="preserve">DHKC9320</t>
  </si>
  <si>
    <t xml:space="preserve">Check</t>
  </si>
  <si>
    <t xml:space="preserve"> Humayun Road</t>
  </si>
  <si>
    <t xml:space="preserve">DHKC9366</t>
  </si>
  <si>
    <t xml:space="preserve"> NHA</t>
  </si>
  <si>
    <t xml:space="preserve">DHKC9374</t>
  </si>
  <si>
    <t xml:space="preserve">Auxiliary transformer</t>
  </si>
  <si>
    <t xml:space="preserve">33 KV SIDE of___ BANASREE 33/11 KV S/S</t>
  </si>
  <si>
    <t xml:space="preserve">MADARTEK 33 KV SIDE</t>
  </si>
  <si>
    <t xml:space="preserve">BANASREE 33 KV SIDE (RECEIVING)</t>
  </si>
  <si>
    <t xml:space="preserve">Madertek Circuit-01</t>
  </si>
  <si>
    <t xml:space="preserve">Madertek Circuit-02</t>
  </si>
  <si>
    <t xml:space="preserve">Ullon O/H</t>
  </si>
  <si>
    <t xml:space="preserve">BANASREE 33 KV SIDE (EXPORT TO OTHER S/S)</t>
  </si>
  <si>
    <t xml:space="preserve">BANASREE 33 KV SIDE</t>
  </si>
  <si>
    <t xml:space="preserve"> 33 KV  Import</t>
  </si>
  <si>
    <t xml:space="preserve">33 KV Net Import</t>
  </si>
  <si>
    <t xml:space="preserve">11 KV SIDE of___BANASREE 33/11 KV S/S</t>
  </si>
  <si>
    <t xml:space="preserve">BANASREE 11 KV SIDE</t>
  </si>
  <si>
    <t xml:space="preserve">Transformer-1 Incoming</t>
  </si>
  <si>
    <t xml:space="preserve">Transformer-2 Incoming</t>
  </si>
  <si>
    <t xml:space="preserve">Angur Jora</t>
  </si>
  <si>
    <t xml:space="preserve">Block F-G Avenue</t>
  </si>
  <si>
    <t xml:space="preserve">Banasree Main Road(Monpura)</t>
  </si>
  <si>
    <t xml:space="preserve">Baitul Kuddus</t>
  </si>
  <si>
    <t xml:space="preserve">Ideal</t>
  </si>
  <si>
    <t xml:space="preserve">Central Mosque</t>
  </si>
  <si>
    <t xml:space="preserve">Larive</t>
  </si>
  <si>
    <t xml:space="preserve">Bank Colony</t>
  </si>
  <si>
    <t xml:space="preserve">Khilgaon </t>
  </si>
  <si>
    <t xml:space="preserve">Salambagh</t>
  </si>
  <si>
    <t xml:space="preserve">Titas Road</t>
  </si>
  <si>
    <t xml:space="preserve">33 KV SIDE of___GORAN 33/11 KV S/S</t>
  </si>
  <si>
    <t xml:space="preserve">GORAN 33 KV SIDE (RECEIVING)</t>
  </si>
  <si>
    <t xml:space="preserve">HA-030701133-03</t>
  </si>
  <si>
    <t xml:space="preserve">HA-030800195-03</t>
  </si>
  <si>
    <t xml:space="preserve">GORAN 33 KV SIDE (EXPORT TO OTHER S/S)</t>
  </si>
  <si>
    <t xml:space="preserve">GORAN 33 KV SIDE</t>
  </si>
  <si>
    <t xml:space="preserve">HA-030800176-03</t>
  </si>
  <si>
    <t xml:space="preserve">Transformer-03</t>
  </si>
  <si>
    <t xml:space="preserve">DHK-57075</t>
  </si>
  <si>
    <t xml:space="preserve">Problem</t>
  </si>
  <si>
    <t xml:space="preserve"> 33 KV  IMPORT</t>
  </si>
  <si>
    <t xml:space="preserve">11 KV SIDE of___GORAN 33/11 KV S/S</t>
  </si>
  <si>
    <t xml:space="preserve">GORAN 11 KV SIDE</t>
  </si>
  <si>
    <t xml:space="preserve">33/11 kV Transfomer-3 Incoming</t>
  </si>
  <si>
    <t xml:space="preserve">Meradia</t>
  </si>
  <si>
    <t xml:space="preserve">HA-030701100-03</t>
  </si>
  <si>
    <t xml:space="preserve">NO LOAD</t>
  </si>
  <si>
    <t xml:space="preserve">Shipahibagh</t>
  </si>
  <si>
    <t xml:space="preserve">HA-021001030-02</t>
  </si>
  <si>
    <t xml:space="preserve">Farazi Hospital</t>
  </si>
  <si>
    <t xml:space="preserve">HA-030701081-03</t>
  </si>
  <si>
    <t xml:space="preserve">West Bansree</t>
  </si>
  <si>
    <t xml:space="preserve">Model School(Nearest)</t>
  </si>
  <si>
    <t xml:space="preserve">HA-030701099-03</t>
  </si>
  <si>
    <t xml:space="preserve">Bhuiyan Para</t>
  </si>
  <si>
    <t xml:space="preserve">HA-021100508-02</t>
  </si>
  <si>
    <t xml:space="preserve">Bonobithi (Ideal) School</t>
  </si>
  <si>
    <t xml:space="preserve">HA-021100879-02</t>
  </si>
  <si>
    <t xml:space="preserve">AT-01</t>
  </si>
  <si>
    <t xml:space="preserve">AT-02</t>
  </si>
  <si>
    <t xml:space="preserve">33 KV SIDE of___ LALMATIA 33/11 KV S/S</t>
  </si>
  <si>
    <t xml:space="preserve"> 33 KV Sending SIDE (Tariff Point)</t>
  </si>
  <si>
    <t xml:space="preserve">Lalmatia 33 KV SIDE (RECEIVING)</t>
  </si>
  <si>
    <t xml:space="preserve"> Shatmasjid-1  </t>
  </si>
  <si>
    <t xml:space="preserve"> Kallayanpur </t>
  </si>
  <si>
    <t xml:space="preserve">G005323170</t>
  </si>
  <si>
    <t xml:space="preserve">Lalmatia 33 KV SIDE (EXPORT TO OTHER S/S)</t>
  </si>
  <si>
    <t xml:space="preserve">Lalmatia 33 KV X_F SIDE</t>
  </si>
  <si>
    <t xml:space="preserve">DHK 00164</t>
  </si>
  <si>
    <t xml:space="preserve">DHK 00179</t>
  </si>
  <si>
    <t xml:space="preserve">LALMATIA 33 KV NET IMPORT</t>
  </si>
  <si>
    <t xml:space="preserve">LALMATIA 11 KV NET IMPORT</t>
  </si>
  <si>
    <t xml:space="preserve">11 KV SIDE of___LALMATIA 33/11 KV S/S</t>
  </si>
  <si>
    <t xml:space="preserve">Lalmatia 11 KV SIDE</t>
  </si>
  <si>
    <t xml:space="preserve">DHK000180</t>
  </si>
  <si>
    <t xml:space="preserve">DHK000177</t>
  </si>
  <si>
    <t xml:space="preserve"> Shankor O/H</t>
  </si>
  <si>
    <t xml:space="preserve">HA-021100932-02</t>
  </si>
  <si>
    <t xml:space="preserve">Bangabobondhu museum</t>
  </si>
  <si>
    <t xml:space="preserve"> Road No-13/A </t>
  </si>
  <si>
    <t xml:space="preserve"> Jaforabad </t>
  </si>
  <si>
    <t xml:space="preserve">DHK00163</t>
  </si>
  <si>
    <t xml:space="preserve"> Asadgate U/G </t>
  </si>
  <si>
    <t xml:space="preserve">DHK00174</t>
  </si>
  <si>
    <t xml:space="preserve">Road 32 ( Lalmatia 11 kV S/S) </t>
  </si>
  <si>
    <t xml:space="preserve">DHK00175</t>
  </si>
  <si>
    <t xml:space="preserve"> Road No -15 </t>
  </si>
  <si>
    <t xml:space="preserve">DHK00162</t>
  </si>
  <si>
    <t xml:space="preserve"> Road No-27 South</t>
  </si>
  <si>
    <t xml:space="preserve">DHK00161</t>
  </si>
  <si>
    <t xml:space="preserve">Road 25</t>
  </si>
  <si>
    <t xml:space="preserve">Ibne Sina</t>
  </si>
  <si>
    <t xml:space="preserve">DHK00165</t>
  </si>
  <si>
    <t xml:space="preserve"> Road No-31  (PARI)</t>
  </si>
  <si>
    <t xml:space="preserve">HA-021100490-02</t>
  </si>
  <si>
    <t xml:space="preserve">Satmoszid Road West </t>
  </si>
  <si>
    <t xml:space="preserve">HA-021101031-02</t>
  </si>
  <si>
    <t xml:space="preserve">20 days </t>
  </si>
  <si>
    <t xml:space="preserve">Converted to 31 days</t>
  </si>
  <si>
    <t xml:space="preserve">Green Road 33/11KV, 2x 20/28 MVA Substation.              Phone No. 58616194 ( North 2)</t>
  </si>
  <si>
    <t xml:space="preserve">33 KV SIDE of___GREEN ROAD 33/11 KV S/S</t>
  </si>
  <si>
    <t xml:space="preserve">Dhanmondi (33 KV Side)</t>
  </si>
  <si>
    <t xml:space="preserve">Green Road 33 KV SIDE (RECEIVING)</t>
  </si>
  <si>
    <t xml:space="preserve">33KV Dhanmondi 1</t>
  </si>
  <si>
    <t xml:space="preserve">33KV Dhanmondi 2 </t>
  </si>
  <si>
    <t xml:space="preserve">Green Road 33 KV SIDE (EXPORT TO OTHER S/S)</t>
  </si>
  <si>
    <t xml:space="preserve">Green Road Dormatory</t>
  </si>
  <si>
    <t xml:space="preserve">Green Road 33 KV X-F SIDE</t>
  </si>
  <si>
    <t xml:space="preserve">Green Road 33 KV NET IMPORT</t>
  </si>
  <si>
    <t xml:space="preserve">Green Road  11 KV NET IMPORT</t>
  </si>
  <si>
    <t xml:space="preserve">11 KV SIDE of___GREEN ROAD 33/11 KV S/S</t>
  </si>
  <si>
    <t xml:space="preserve">Green Road 11 KV X-F SIDE</t>
  </si>
  <si>
    <t xml:space="preserve">DHK 00138</t>
  </si>
  <si>
    <t xml:space="preserve">Transfomer-2 Incoming</t>
  </si>
  <si>
    <t xml:space="preserve">HA-021101496</t>
  </si>
  <si>
    <t xml:space="preserve">Green Road 11 KV SIDE</t>
  </si>
  <si>
    <t xml:space="preserve"> Lab aid/local RMU</t>
  </si>
  <si>
    <t xml:space="preserve">3C65883</t>
  </si>
  <si>
    <t xml:space="preserve"> Green View </t>
  </si>
  <si>
    <t xml:space="preserve">DHK000151</t>
  </si>
  <si>
    <t xml:space="preserve">Central Road </t>
  </si>
  <si>
    <t xml:space="preserve"> New Market </t>
  </si>
  <si>
    <t xml:space="preserve">DHK000194</t>
  </si>
  <si>
    <t xml:space="preserve"> DPH Feeder</t>
  </si>
  <si>
    <t xml:space="preserve">HA-021100459</t>
  </si>
  <si>
    <t xml:space="preserve">Dhanmondi Rd 4(md Banglo</t>
  </si>
  <si>
    <t xml:space="preserve"> Green Road East </t>
  </si>
  <si>
    <t xml:space="preserve">HA-021101050</t>
  </si>
  <si>
    <t xml:space="preserve"> North Road </t>
  </si>
  <si>
    <t xml:space="preserve">HA-021100884</t>
  </si>
  <si>
    <t xml:space="preserve"> Green road SS</t>
  </si>
  <si>
    <t xml:space="preserve">DHK00135</t>
  </si>
  <si>
    <t xml:space="preserve"> Plane Moszid </t>
  </si>
  <si>
    <t xml:space="preserve">HA-021100962</t>
  </si>
  <si>
    <t xml:space="preserve">  Malancha</t>
  </si>
  <si>
    <t xml:space="preserve">HA-021100953</t>
  </si>
  <si>
    <t xml:space="preserve">33 KV SIDE of___ GREEN ROAD DORMITORY 33/11 KV S/S</t>
  </si>
  <si>
    <t xml:space="preserve">GREEN ROAD DORMITORY  33 KV SIDE (RECEIVING)</t>
  </si>
  <si>
    <t xml:space="preserve"> Mogbazar Grid</t>
  </si>
  <si>
    <t xml:space="preserve">BD 017064</t>
  </si>
  <si>
    <t xml:space="preserve"> Green Road SS</t>
  </si>
  <si>
    <t xml:space="preserve">BD 017070</t>
  </si>
  <si>
    <t xml:space="preserve">Jigatola Ckt-1</t>
  </si>
  <si>
    <t xml:space="preserve">GREEN ROAD DORMITORY  33 KV SIDE (EXPORT TO OTHER S/S)</t>
  </si>
  <si>
    <t xml:space="preserve">GREEN ROAD DORMITORY  33 KV SIDE</t>
  </si>
  <si>
    <t xml:space="preserve">BD 017065</t>
  </si>
  <si>
    <t xml:space="preserve">BD 017069</t>
  </si>
  <si>
    <t xml:space="preserve">GREEN ROAD DORMITORY  33 KV NET IMPORT</t>
  </si>
  <si>
    <t xml:space="preserve">GREEN ROAD DORMITORY  11 KV NET IMPORT</t>
  </si>
  <si>
    <t xml:space="preserve">11 KV SIDE of___GREEN ROAD DORMITORY 33/11 KV S/S</t>
  </si>
  <si>
    <t xml:space="preserve">GREEN ROAD DORMITORY  11 KV SIDE</t>
  </si>
  <si>
    <t xml:space="preserve">Transformer-01 Incoming</t>
  </si>
  <si>
    <t xml:space="preserve">BD 014050</t>
  </si>
  <si>
    <t xml:space="preserve">Transformer-02 Incoming</t>
  </si>
  <si>
    <t xml:space="preserve">BD 014059</t>
  </si>
  <si>
    <t xml:space="preserve">North Dhanmondi</t>
  </si>
  <si>
    <t xml:space="preserve">BD 014039</t>
  </si>
  <si>
    <t xml:space="preserve">Lake circus</t>
  </si>
  <si>
    <t xml:space="preserve">BD 014047</t>
  </si>
  <si>
    <t xml:space="preserve">Bashir Uddin</t>
  </si>
  <si>
    <t xml:space="preserve">BD 014037</t>
  </si>
  <si>
    <t xml:space="preserve">Raza Bazar</t>
  </si>
  <si>
    <t xml:space="preserve">BD 013939</t>
  </si>
  <si>
    <t xml:space="preserve">Rasel Squar</t>
  </si>
  <si>
    <t xml:space="preserve">BD 013970</t>
  </si>
  <si>
    <t xml:space="preserve">Bow Bazar</t>
  </si>
  <si>
    <t xml:space="preserve">BD 013967</t>
  </si>
  <si>
    <t xml:space="preserve">BRB Hospital</t>
  </si>
  <si>
    <t xml:space="preserve">BD 014003</t>
  </si>
  <si>
    <t xml:space="preserve">Green Road North</t>
  </si>
  <si>
    <t xml:space="preserve">BD 013969</t>
  </si>
  <si>
    <t xml:space="preserve">Water Bhaban</t>
  </si>
  <si>
    <t xml:space="preserve">BD 014004</t>
  </si>
  <si>
    <t xml:space="preserve">Alamin Road</t>
  </si>
  <si>
    <t xml:space="preserve">BD 014006</t>
  </si>
  <si>
    <t xml:space="preserve">Katal Bagan </t>
  </si>
  <si>
    <t xml:space="preserve">Eastern Pantho chaya</t>
  </si>
  <si>
    <t xml:space="preserve">BD 014002</t>
  </si>
  <si>
    <t xml:space="preserve">Kalabagan</t>
  </si>
  <si>
    <t xml:space="preserve">BD 014005</t>
  </si>
  <si>
    <t xml:space="preserve">Univer Hospital</t>
  </si>
  <si>
    <t xml:space="preserve">BD 013963</t>
  </si>
  <si>
    <t xml:space="preserve">Green Road Staff Quarter(Anowar Khan Medical)</t>
  </si>
  <si>
    <t xml:space="preserve">BD 013971</t>
  </si>
  <si>
    <t xml:space="preserve">33 KV SIDE of___TALTOLA 33/11 KV S/S</t>
  </si>
  <si>
    <t xml:space="preserve">ULLON  33 KV SIDE</t>
  </si>
  <si>
    <t xml:space="preserve">TALTOLA 33 KV SIDE (RECEIVING)</t>
  </si>
  <si>
    <t xml:space="preserve">33 KV Ullon-ckt-1 incoming</t>
  </si>
  <si>
    <t xml:space="preserve">33 KV Ullon-ckt-2 incoming</t>
  </si>
  <si>
    <t xml:space="preserve">TALTOLA  33 KV SIDE (EXPORT TO OTHER S/S)</t>
  </si>
  <si>
    <t xml:space="preserve">33 KV Kakrail Feeder.(import)</t>
  </si>
  <si>
    <t xml:space="preserve">33 KV Khilgaon Feeder(Import)</t>
  </si>
  <si>
    <t xml:space="preserve">TALTOLA 33 KV SIDE</t>
  </si>
  <si>
    <t xml:space="preserve">TALTOLA 33 KV NET IMPORT</t>
  </si>
  <si>
    <t xml:space="preserve">TALTOLA  11 KV NET IMPORT</t>
  </si>
  <si>
    <t xml:space="preserve">11 KV SIDE of___TALTOLA 33/11 KV S/S</t>
  </si>
  <si>
    <t xml:space="preserve">TALTOLA 11 KV SIDE</t>
  </si>
  <si>
    <t xml:space="preserve">06604431</t>
  </si>
  <si>
    <t xml:space="preserve">06604341</t>
  </si>
  <si>
    <t xml:space="preserve">Transformer-03 Incoming</t>
  </si>
  <si>
    <t xml:space="preserve">0211001039-02</t>
  </si>
  <si>
    <t xml:space="preserve">Matir Masjid</t>
  </si>
  <si>
    <t xml:space="preserve">DHK00170</t>
  </si>
  <si>
    <t xml:space="preserve">Hajipara</t>
  </si>
  <si>
    <t xml:space="preserve">DHK-00108</t>
  </si>
  <si>
    <t xml:space="preserve">Nearest Feeder</t>
  </si>
  <si>
    <t xml:space="preserve">DHK-00106</t>
  </si>
  <si>
    <t xml:space="preserve">Reazbagh</t>
  </si>
  <si>
    <t xml:space="preserve">DHK-00109</t>
  </si>
  <si>
    <t xml:space="preserve">Chowdhury Para</t>
  </si>
  <si>
    <t xml:space="preserve">DHK-00107</t>
  </si>
  <si>
    <t xml:space="preserve">Model Colleg</t>
  </si>
  <si>
    <t xml:space="preserve">East Rampura</t>
  </si>
  <si>
    <t xml:space="preserve">DHK-00181</t>
  </si>
  <si>
    <t xml:space="preserve">Adarshabagh</t>
  </si>
  <si>
    <t xml:space="preserve">DHK-00090</t>
  </si>
  <si>
    <t xml:space="preserve">Khailgaon Govt Colony</t>
  </si>
  <si>
    <t xml:space="preserve">DHK00167</t>
  </si>
  <si>
    <t xml:space="preserve">TV Road</t>
  </si>
  <si>
    <t xml:space="preserve">Tilpa Para</t>
  </si>
  <si>
    <t xml:space="preserve">06604476</t>
  </si>
  <si>
    <t xml:space="preserve">Navana</t>
  </si>
  <si>
    <t xml:space="preserve">021100963-02</t>
  </si>
  <si>
    <t xml:space="preserve">Shantipur</t>
  </si>
  <si>
    <t xml:space="preserve">0660444</t>
  </si>
  <si>
    <t xml:space="preserve">33 KV SIDE of___ SHER-E-BANGLANAGAR 33/11 KV S/S</t>
  </si>
  <si>
    <t xml:space="preserve">Sher-e-Banglanagar Ckt-01</t>
  </si>
  <si>
    <t xml:space="preserve">Sher-e-Banglanagar Ckt-02</t>
  </si>
  <si>
    <t xml:space="preserve">SHER-E-BANGLANAGAR  33 KV SIDE (RECEIVING)</t>
  </si>
  <si>
    <t xml:space="preserve">Agargaon Ckt-01</t>
  </si>
  <si>
    <t xml:space="preserve">DHK 66505</t>
  </si>
  <si>
    <t xml:space="preserve">Agargaon Ckt-02</t>
  </si>
  <si>
    <t xml:space="preserve">DHK 66507</t>
  </si>
  <si>
    <t xml:space="preserve">SHER-E-BANGLANAGAR  33 KV SIDE (EXPORT TO OTHER S/S)</t>
  </si>
  <si>
    <t xml:space="preserve">SHER-E-BANGLANAGAR  33 KV SIDE</t>
  </si>
  <si>
    <t xml:space="preserve">DHK 66510</t>
  </si>
  <si>
    <t xml:space="preserve">DHK 66500</t>
  </si>
  <si>
    <t xml:space="preserve">SHER-E-BANGLANAGAR  33 KV NET IMPORT</t>
  </si>
  <si>
    <t xml:space="preserve">11 KV SIDE of___SHER-E-BANGLANAGAR 33/11 KV S/S</t>
  </si>
  <si>
    <t xml:space="preserve">SHER-E-BANGLANAGAR  11 KV SIDE</t>
  </si>
  <si>
    <t xml:space="preserve">DHK 66503</t>
  </si>
  <si>
    <t xml:space="preserve">DHK 66495</t>
  </si>
  <si>
    <t xml:space="preserve">Sher-e-Banglanagar Local</t>
  </si>
  <si>
    <t xml:space="preserve"> Mirpur Road East</t>
  </si>
  <si>
    <t xml:space="preserve">DHK 60961</t>
  </si>
  <si>
    <t xml:space="preserve"> Gonobhaban school</t>
  </si>
  <si>
    <t xml:space="preserve">DHK 66492</t>
  </si>
  <si>
    <t xml:space="preserve"> Babor Road</t>
  </si>
  <si>
    <t xml:space="preserve">DHK 66489</t>
  </si>
  <si>
    <t xml:space="preserve"> College Gate</t>
  </si>
  <si>
    <t xml:space="preserve">DHK 66487</t>
  </si>
  <si>
    <t xml:space="preserve"> Parade ground</t>
  </si>
  <si>
    <t xml:space="preserve">DHK 66490</t>
  </si>
  <si>
    <t xml:space="preserve">Satmosjit+Shyamoli</t>
  </si>
  <si>
    <t xml:space="preserve"> Hospital RMU</t>
  </si>
  <si>
    <t xml:space="preserve">DHK 66491</t>
  </si>
  <si>
    <t xml:space="preserve"> Shamoly Square</t>
  </si>
  <si>
    <t xml:space="preserve">DHK 61065</t>
  </si>
  <si>
    <t xml:space="preserve"> Gonobhaban RMU</t>
  </si>
  <si>
    <t xml:space="preserve">DHK 60964</t>
  </si>
  <si>
    <t xml:space="preserve"> Krishi University</t>
  </si>
  <si>
    <t xml:space="preserve">DHK 60963</t>
  </si>
  <si>
    <t xml:space="preserve"> NEC</t>
  </si>
  <si>
    <t xml:space="preserve">DHK 86073</t>
  </si>
  <si>
    <t xml:space="preserve"> Novo Theater/Army Musium</t>
  </si>
  <si>
    <t xml:space="preserve">DHK 86074</t>
  </si>
  <si>
    <t xml:space="preserve">Tejgaon+Shereb.nagar</t>
  </si>
  <si>
    <t xml:space="preserve">Netor</t>
  </si>
  <si>
    <t xml:space="preserve">DHK 60962</t>
  </si>
  <si>
    <t xml:space="preserve">Including 41% of Novo Theatre</t>
  </si>
  <si>
    <t xml:space="preserve">59% of Novo Theatre</t>
  </si>
  <si>
    <t xml:space="preserve">33 KV SIDE of___ MUGDAPARA HOSPITAL 33/11 KV S/S</t>
  </si>
  <si>
    <t xml:space="preserve">MANKNAGAR 33 KV SIDE</t>
  </si>
  <si>
    <t xml:space="preserve"> MUGDAPARA HOSPITAL 33 KV SIDE (RECEIVING)</t>
  </si>
  <si>
    <t xml:space="preserve"> Maniknagor Incoming-01</t>
  </si>
  <si>
    <t xml:space="preserve"> Maniknagor Incoming-02</t>
  </si>
  <si>
    <t xml:space="preserve"> MUGDAPARA HOSPITAL 33 KV SIDE (EXPORT TO OTHER S/S)</t>
  </si>
  <si>
    <t xml:space="preserve"> MUGDAPARA HOSPITAL 33 KV SIDE</t>
  </si>
  <si>
    <t xml:space="preserve">MUGDAPARA HOSPITAL 11 KV NET IMPORT</t>
  </si>
  <si>
    <t xml:space="preserve">11 KV SIDE of___MUGDAPARA HOSPITAL  33/11 KV S/S</t>
  </si>
  <si>
    <t xml:space="preserve">MUGDAPARA HOSPITAL 11 KV SIDE</t>
  </si>
  <si>
    <t xml:space="preserve">City Corporation</t>
  </si>
  <si>
    <t xml:space="preserve">Bot tola</t>
  </si>
  <si>
    <t xml:space="preserve">Jhilpar</t>
  </si>
  <si>
    <t xml:space="preserve">Central Bashaboo</t>
  </si>
  <si>
    <t xml:space="preserve">Kadamtala</t>
  </si>
  <si>
    <t xml:space="preserve">Ansar VDP</t>
  </si>
  <si>
    <t xml:space="preserve">Mugda Hospital Express-01</t>
  </si>
  <si>
    <t xml:space="preserve">Boro Masjid</t>
  </si>
  <si>
    <t xml:space="preserve">Anandodhara</t>
  </si>
  <si>
    <t xml:space="preserve">Culvert</t>
  </si>
  <si>
    <t xml:space="preserve">Mugda Hospital Express-02</t>
  </si>
  <si>
    <t xml:space="preserve">Jhor Pukur</t>
  </si>
  <si>
    <t xml:space="preserve">T&amp;T</t>
  </si>
  <si>
    <t xml:space="preserve">Haider Ali</t>
  </si>
  <si>
    <t xml:space="preserve">11kv Tilpapara </t>
  </si>
  <si>
    <t xml:space="preserve">33 KV SIDE of___KHILGOAN 33/11 KV S/S</t>
  </si>
  <si>
    <t xml:space="preserve">KHILGOAN 33 KV SIDE (RECEIVING)</t>
  </si>
  <si>
    <t xml:space="preserve">33 KV Taltola 1 Incomming</t>
  </si>
  <si>
    <t xml:space="preserve">33 KV Taltola 2 Incomming</t>
  </si>
  <si>
    <t xml:space="preserve">33 kV Ullon Incoming</t>
  </si>
  <si>
    <t xml:space="preserve">33 kV Maniknagor Incoming</t>
  </si>
  <si>
    <t xml:space="preserve">KHILGOAN 33 KV SIDE (EXPORT TO OTHER S/S)</t>
  </si>
  <si>
    <t xml:space="preserve">KHILGOAN 33 KV SIDE</t>
  </si>
  <si>
    <t xml:space="preserve">Transformer -01</t>
  </si>
  <si>
    <t xml:space="preserve">DHK60982</t>
  </si>
  <si>
    <t xml:space="preserve">Transformer -02</t>
  </si>
  <si>
    <t xml:space="preserve">DHK60947</t>
  </si>
  <si>
    <t xml:space="preserve">11 KV SIDE of___KHILGOAN 33/11 KV S/S</t>
  </si>
  <si>
    <t xml:space="preserve">KHILGOAN 11 KV SIDE</t>
  </si>
  <si>
    <t xml:space="preserve">DHK60927</t>
  </si>
  <si>
    <t xml:space="preserve">DHK60928</t>
  </si>
  <si>
    <t xml:space="preserve">Shantinagar s/s-1</t>
  </si>
  <si>
    <t xml:space="preserve">DHK60932</t>
  </si>
  <si>
    <t xml:space="preserve">Gulbagh</t>
  </si>
  <si>
    <t xml:space="preserve">DHK60934</t>
  </si>
  <si>
    <t xml:space="preserve">Rampura BTV</t>
  </si>
  <si>
    <t xml:space="preserve">DHK60933</t>
  </si>
  <si>
    <t xml:space="preserve">West Shantibag</t>
  </si>
  <si>
    <t xml:space="preserve">DHK60926</t>
  </si>
  <si>
    <t xml:space="preserve">East Malibagh</t>
  </si>
  <si>
    <t xml:space="preserve">DHK60929</t>
  </si>
  <si>
    <t xml:space="preserve">Police Line</t>
  </si>
  <si>
    <t xml:space="preserve">DHK60930</t>
  </si>
  <si>
    <t xml:space="preserve"> PWD RMU
11 KV Sajanpur Feeder.</t>
  </si>
  <si>
    <t xml:space="preserve">DHK61017</t>
  </si>
  <si>
    <t xml:space="preserve">Benjir Bagan</t>
  </si>
  <si>
    <t xml:space="preserve">DHK60985</t>
  </si>
  <si>
    <t xml:space="preserve">Shantinagar s/s-2</t>
  </si>
  <si>
    <t xml:space="preserve">DHK60935</t>
  </si>
  <si>
    <t xml:space="preserve">AT-1 &amp; AT-2</t>
  </si>
  <si>
    <t xml:space="preserve">ELIB 7374</t>
  </si>
  <si>
    <t xml:space="preserve">11 KV SIDE of___Santinagar Switching S/S</t>
  </si>
  <si>
    <t xml:space="preserve">Outgoing Feeders From Switching</t>
  </si>
  <si>
    <t xml:space="preserve">11 KV Shahidbagh Feeder</t>
  </si>
  <si>
    <t xml:space="preserve">Calculated</t>
  </si>
  <si>
    <t xml:space="preserve">11  Fortune(MogBazar)-new</t>
  </si>
  <si>
    <t xml:space="preserve">From Sold Unit</t>
  </si>
  <si>
    <t xml:space="preserve">Centerpoint-Kakrail </t>
  </si>
  <si>
    <t xml:space="preserve">33 KV SIDE of___ MONIPURIPARA 33/11 KV S/S</t>
  </si>
  <si>
    <t xml:space="preserve">Agargoan 33 KV SIDE</t>
  </si>
  <si>
    <t xml:space="preserve">Sherebangla to Monipuripara-1</t>
  </si>
  <si>
    <t xml:space="preserve">Sherebangla to Monipuripara-2</t>
  </si>
  <si>
    <t xml:space="preserve">MONIPURIPARA 33 KV SIDE (RECEIVING)</t>
  </si>
  <si>
    <t xml:space="preserve">BD017103</t>
  </si>
  <si>
    <t xml:space="preserve">BD017104</t>
  </si>
  <si>
    <t xml:space="preserve">MONIPURIPARA 33 KV SIDE (EXPORT TO OTHER S/S)</t>
  </si>
  <si>
    <t xml:space="preserve">MONIPURIPARA 33 KV SIDE</t>
  </si>
  <si>
    <t xml:space="preserve">11 KV SIDE of___MONIPURIPARA 33/11 KV S/S</t>
  </si>
  <si>
    <t xml:space="preserve">MONIPURIPARA 11 KV SIDE</t>
  </si>
  <si>
    <t xml:space="preserve">BD014058</t>
  </si>
  <si>
    <t xml:space="preserve">Transformer -02 Incoming</t>
  </si>
  <si>
    <t xml:space="preserve">BD013944</t>
  </si>
  <si>
    <t xml:space="preserve">Monipuripara west</t>
  </si>
  <si>
    <t xml:space="preserve">BD013947</t>
  </si>
  <si>
    <t xml:space="preserve">Biggan College</t>
  </si>
  <si>
    <t xml:space="preserve">BD013949</t>
  </si>
  <si>
    <t xml:space="preserve">Green Road South</t>
  </si>
  <si>
    <t xml:space="preserve">BD013948</t>
  </si>
  <si>
    <t xml:space="preserve">BARC Building O/H</t>
  </si>
  <si>
    <t xml:space="preserve">BD014010</t>
  </si>
  <si>
    <t xml:space="preserve">BD014036</t>
  </si>
  <si>
    <t xml:space="preserve">Chundrima Uddan</t>
  </si>
  <si>
    <t xml:space="preserve">BD014035</t>
  </si>
  <si>
    <t xml:space="preserve">Spare-02</t>
  </si>
  <si>
    <t xml:space="preserve">BD013940</t>
  </si>
  <si>
    <t xml:space="preserve">Spare-03</t>
  </si>
  <si>
    <t xml:space="preserve">BD013946</t>
  </si>
  <si>
    <t xml:space="preserve">kawran Bazar North</t>
  </si>
  <si>
    <t xml:space="preserve">BD013964</t>
  </si>
  <si>
    <t xml:space="preserve">NAM Bhanan RMU</t>
  </si>
  <si>
    <t xml:space="preserve">BD013950</t>
  </si>
  <si>
    <t xml:space="preserve">Novo Theater</t>
  </si>
  <si>
    <t xml:space="preserve">BD013938</t>
  </si>
  <si>
    <t xml:space="preserve">Monipuripara Nearest</t>
  </si>
  <si>
    <t xml:space="preserve">BD013962</t>
  </si>
  <si>
    <t xml:space="preserve">Holy Cross</t>
  </si>
  <si>
    <t xml:space="preserve">BD013965</t>
  </si>
  <si>
    <t xml:space="preserve">Honda Goli</t>
  </si>
  <si>
    <t xml:space="preserve">BD014011</t>
  </si>
  <si>
    <t xml:space="preserve">Navy Quarter</t>
  </si>
  <si>
    <t xml:space="preserve">BD013941</t>
  </si>
  <si>
    <t xml:space="preserve">33 KV SIDE of___ Ispahani 33/11 KV S/S</t>
  </si>
  <si>
    <t xml:space="preserve">Mogbazar 33 KV SIDE</t>
  </si>
  <si>
    <t xml:space="preserve">Ispahani 33 KV SIDE (RECEIVING)</t>
  </si>
  <si>
    <t xml:space="preserve">Mogbazar Ckt-01</t>
  </si>
  <si>
    <t xml:space="preserve">Mogbazar Ckt-02</t>
  </si>
  <si>
    <t xml:space="preserve">Ispahani 33 KV SIDE (EXPORT TO OTHER S/S)</t>
  </si>
  <si>
    <t xml:space="preserve">Ispahani 33 KV SIDE</t>
  </si>
  <si>
    <t xml:space="preserve">11 KV SIDE of___ Ispahani 33/11 KV S/S</t>
  </si>
  <si>
    <t xml:space="preserve">Ispahani 11 KV SIDE</t>
  </si>
  <si>
    <t xml:space="preserve">Doctor Goli</t>
  </si>
  <si>
    <t xml:space="preserve">Ispahani </t>
  </si>
  <si>
    <t xml:space="preserve">BTCL</t>
  </si>
  <si>
    <t xml:space="preserve">Vikarunnesa </t>
  </si>
  <si>
    <t xml:space="preserve">Wireless</t>
  </si>
  <si>
    <t xml:space="preserve">Kazir Goli</t>
  </si>
  <si>
    <t xml:space="preserve">132 KV SIDE of___SIDDHIRGANJ 132/33/11 KV S/S</t>
  </si>
  <si>
    <t xml:space="preserve">% of Increased/ Decreased</t>
  </si>
  <si>
    <t xml:space="preserve">Imp./Exp.</t>
  </si>
  <si>
    <t xml:space="preserve">9=8-7</t>
  </si>
  <si>
    <t xml:space="preserve">11=6*9*10</t>
  </si>
  <si>
    <t xml:space="preserve">12=6*9*11</t>
  </si>
  <si>
    <t xml:space="preserve">SIDDHIRGANJ 132 KV SIDE (TARIFF POINT)</t>
  </si>
  <si>
    <t xml:space="preserve">SIDDHIRGANJ 132 KV SIDE (RECEIVING)</t>
  </si>
  <si>
    <t xml:space="preserve">132/33 kV Transformer-1(HV) **</t>
  </si>
  <si>
    <t xml:space="preserve">P. Cell</t>
  </si>
  <si>
    <t xml:space="preserve">08993685</t>
  </si>
  <si>
    <t xml:space="preserve">132/33 kV Transformer-2(HV) **</t>
  </si>
  <si>
    <t xml:space="preserve">08993684</t>
  </si>
  <si>
    <t xml:space="preserve">Loss Units=&gt; (132 IMP-132 EXP)</t>
  </si>
  <si>
    <t xml:space="preserve">132 KV NET LOSS =&gt;</t>
  </si>
  <si>
    <t xml:space="preserve">33 KV GT INCOMING-NOCS</t>
  </si>
  <si>
    <t xml:space="preserve">Loss Units=&gt; (132 IMP-33 IMP)</t>
  </si>
  <si>
    <t xml:space="preserve">33 KV SIDE of___ SIDDHIRGANJ 132/33/11 KV S/S</t>
  </si>
  <si>
    <t xml:space="preserve">SIDDHIRGANJ 33 KV SIDE (Incomming)</t>
  </si>
  <si>
    <t xml:space="preserve">132/33 kV Transformer, T-1 (LV)</t>
  </si>
  <si>
    <t xml:space="preserve">J2002016494</t>
  </si>
  <si>
    <t xml:space="preserve">132/33 kV Transformer, T-2 (LV)</t>
  </si>
  <si>
    <t xml:space="preserve">J2002016859</t>
  </si>
  <si>
    <t xml:space="preserve">132/33 kV Transformer-1 (GT-1) Incoming</t>
  </si>
  <si>
    <t xml:space="preserve">07389553</t>
  </si>
  <si>
    <t xml:space="preserve">132/33 kV Transformer-2 (GT-2) Incoming</t>
  </si>
  <si>
    <t xml:space="preserve">07389485</t>
  </si>
  <si>
    <t xml:space="preserve">P.Cell</t>
  </si>
  <si>
    <t xml:space="preserve">08993674</t>
  </si>
  <si>
    <t xml:space="preserve">33/11 kV, 20/28 MVA Transformer-1  (T-1)</t>
  </si>
  <si>
    <t xml:space="preserve">07389555</t>
  </si>
  <si>
    <t xml:space="preserve">Siddhirganj 33/11 kv ss</t>
  </si>
  <si>
    <t xml:space="preserve">08993675</t>
  </si>
  <si>
    <t xml:space="preserve">33/11 kV, 20/28 MVA Transformer-2 (T-2)  </t>
  </si>
  <si>
    <t xml:space="preserve">07389487</t>
  </si>
  <si>
    <t xml:space="preserve">08993666</t>
  </si>
  <si>
    <t xml:space="preserve">33 kV Sarulia-1 Feeder </t>
  </si>
  <si>
    <t xml:space="preserve">Sarulia 33/11 kv ss</t>
  </si>
  <si>
    <t xml:space="preserve">08993679</t>
  </si>
  <si>
    <t xml:space="preserve">33 kV Kazla Feeder (Now AEPZ-2)</t>
  </si>
  <si>
    <t xml:space="preserve">07389552</t>
  </si>
  <si>
    <t xml:space="preserve">08993663</t>
  </si>
  <si>
    <t xml:space="preserve">33 kV Khanpur-1 Feeder</t>
  </si>
  <si>
    <t xml:space="preserve">Khanpur 33/11 kv ss</t>
  </si>
  <si>
    <t xml:space="preserve">08993677</t>
  </si>
  <si>
    <t xml:space="preserve">33 kV Demra-1 Feeder</t>
  </si>
  <si>
    <t xml:space="preserve">07389489</t>
  </si>
  <si>
    <t xml:space="preserve">08993676</t>
  </si>
  <si>
    <t xml:space="preserve">33 kV Demra-2 Feeder</t>
  </si>
  <si>
    <t xml:space="preserve">07389484</t>
  </si>
  <si>
    <t xml:space="preserve">Demra 33/11 kv ss</t>
  </si>
  <si>
    <t xml:space="preserve">08993665</t>
  </si>
  <si>
    <t xml:space="preserve">33 kV Khanpur-2  Feeder</t>
  </si>
  <si>
    <t xml:space="preserve">07389490</t>
  </si>
  <si>
    <t xml:space="preserve">08993664</t>
  </si>
  <si>
    <t xml:space="preserve">33 kV Apollo Ispat  Feeder</t>
  </si>
  <si>
    <t xml:space="preserve">Siddirgonj</t>
  </si>
  <si>
    <t xml:space="preserve">08993678</t>
  </si>
  <si>
    <t xml:space="preserve">33 kV Sarulia-2 Feeder </t>
  </si>
  <si>
    <t xml:space="preserve">07389491</t>
  </si>
  <si>
    <t xml:space="preserve">33 kV Adamjee EPZ Feeder</t>
  </si>
  <si>
    <t xml:space="preserve">ABB03919</t>
  </si>
  <si>
    <t xml:space="preserve">11 KV SIDE of___ SIDDHIRGANJ 132/33/11 KV S/S</t>
  </si>
  <si>
    <t xml:space="preserve">SIDDHIRGANJ 11 KV SIDE</t>
  </si>
  <si>
    <t xml:space="preserve">33/11 kV Transformer-1 Incoming </t>
  </si>
  <si>
    <t xml:space="preserve">New</t>
  </si>
  <si>
    <t xml:space="preserve">XA587379</t>
  </si>
  <si>
    <t xml:space="preserve">DHKA9985</t>
  </si>
  <si>
    <t xml:space="preserve">SIDDHIRGANJ 11 kV SIDE</t>
  </si>
  <si>
    <t xml:space="preserve">11 kV DCM Feeder (F-1) (old AEPZ-1) </t>
  </si>
  <si>
    <t xml:space="preserve">XA587377</t>
  </si>
  <si>
    <t xml:space="preserve">11 kV Local &amp; Staff Qtr (F-2) + Adamjeenagar Pump Station</t>
  </si>
  <si>
    <t xml:space="preserve">XA587359</t>
  </si>
  <si>
    <t xml:space="preserve">11 kV Narayangonj Direct Feeder (F-3)</t>
  </si>
  <si>
    <t xml:space="preserve">XA586385</t>
  </si>
  <si>
    <t xml:space="preserve">11 kV Ekata Steel  Feeder (F-4)</t>
  </si>
  <si>
    <t xml:space="preserve">XA587376</t>
  </si>
  <si>
    <t xml:space="preserve">11 kV Silo+Titas Feeder (F-5)</t>
  </si>
  <si>
    <t xml:space="preserve">XA575929</t>
  </si>
  <si>
    <t xml:space="preserve">11 kV Monowar  Feeder (F-6)</t>
  </si>
  <si>
    <t xml:space="preserve">XA587363</t>
  </si>
  <si>
    <t xml:space="preserve">11 kV Era Steel Feeder (F-7)</t>
  </si>
  <si>
    <t xml:space="preserve">XA587355</t>
  </si>
  <si>
    <t xml:space="preserve">Check if Zero</t>
  </si>
  <si>
    <t xml:space="preserve">11 kV Kalu Haji Road Feeder (F-8)</t>
  </si>
  <si>
    <t xml:space="preserve">11 kV Mizmizi Feeder (F-9)</t>
  </si>
  <si>
    <t xml:space="preserve">XA587358</t>
  </si>
  <si>
    <t xml:space="preserve">11 KV Jhilpar (F-10)</t>
  </si>
  <si>
    <t xml:space="preserve">XA587369</t>
  </si>
  <si>
    <t xml:space="preserve">11 kV Madrasha Road Feeder (F-11)</t>
  </si>
  <si>
    <t xml:space="preserve">XA575919</t>
  </si>
  <si>
    <t xml:space="preserve">11 kV Orion Pharma Ltd (Old EGCB 335 MW) (F-12)</t>
  </si>
  <si>
    <t xml:space="preserve">XA587383</t>
  </si>
  <si>
    <t xml:space="preserve">Seven Horse Feeder (F-13)</t>
  </si>
  <si>
    <t xml:space="preserve">XA587373</t>
  </si>
  <si>
    <t xml:space="preserve">11 kV Shanti Nagar  (F-14)</t>
  </si>
  <si>
    <t xml:space="preserve">XA587371</t>
  </si>
  <si>
    <t xml:space="preserve">Name of the Substation: Demra 33/11 kV, 2×20/28 MVA Substation. </t>
  </si>
  <si>
    <t xml:space="preserve">33 KV SIDE of___ DEMRA 33/11 KV S/S</t>
  </si>
  <si>
    <t xml:space="preserve">Siddhirgonj 33 KV SIDE</t>
  </si>
  <si>
    <t xml:space="preserve">DEMRA 33 KV SIDE (RECEIVING)</t>
  </si>
  <si>
    <t xml:space="preserve">33 kV Siddhirgonj Feeder-2  </t>
  </si>
  <si>
    <t xml:space="preserve">DHK60885</t>
  </si>
  <si>
    <t xml:space="preserve">33 kV Siddhirgonj Feeder-1 (Old Haripur Feeder)</t>
  </si>
  <si>
    <t xml:space="preserve">Meter damaged</t>
  </si>
  <si>
    <t xml:space="preserve">DEMRA 33 KV SIDE (EXPORT TO OTHER S/S)</t>
  </si>
  <si>
    <t xml:space="preserve">33 KV Multi Oil Refinery***</t>
  </si>
  <si>
    <t xml:space="preserve">DHK95595</t>
  </si>
  <si>
    <t xml:space="preserve">DEMRA 33 KV SIDE</t>
  </si>
  <si>
    <t xml:space="preserve">DHK60886</t>
  </si>
  <si>
    <t xml:space="preserve">33/11 kV, 10/14 MVA T-2 (HV)</t>
  </si>
  <si>
    <t xml:space="preserve">05002303</t>
  </si>
  <si>
    <t xml:space="preserve">33 KV Export-Import</t>
  </si>
  <si>
    <t xml:space="preserve">Total Import</t>
  </si>
  <si>
    <t xml:space="preserve">Siddirgonj NOCS</t>
  </si>
  <si>
    <t xml:space="preserve">Net Import to Demra 33/11 KV SS</t>
  </si>
  <si>
    <t xml:space="preserve">11 KV SIDE of___DEMRA 33/11 KV S/S</t>
  </si>
  <si>
    <t xml:space="preserve">DEMRA 11 KV SIDE</t>
  </si>
  <si>
    <t xml:space="preserve">33/11 kV, 20/28 MVA T-1 Incoming.</t>
  </si>
  <si>
    <t xml:space="preserve">DHK60881</t>
  </si>
  <si>
    <t xml:space="preserve">33/11 kV, 20/28 MVA T-3 Incoming.</t>
  </si>
  <si>
    <t xml:space="preserve">DHK60925</t>
  </si>
  <si>
    <t xml:space="preserve">11 kV New Town O/H (Old Sarulia U/G Cable Circuit-2)</t>
  </si>
  <si>
    <t xml:space="preserve">HA021101013-02</t>
  </si>
  <si>
    <t xml:space="preserve">11 kV DND (WASA) Feeder.</t>
  </si>
  <si>
    <t xml:space="preserve">HA021100992-02</t>
  </si>
  <si>
    <t xml:space="preserve">11 kV Local Feeder</t>
  </si>
  <si>
    <t xml:space="preserve">HA021100794-02</t>
  </si>
  <si>
    <t xml:space="preserve">11 kV Mouchak Feeder</t>
  </si>
  <si>
    <t xml:space="preserve">DHK60888</t>
  </si>
  <si>
    <t xml:space="preserve">11 kV Overhead-1 Feeder</t>
  </si>
  <si>
    <t xml:space="preserve">HA021100829-02</t>
  </si>
  <si>
    <t xml:space="preserve">11 kV Provati Steel Feeder</t>
  </si>
  <si>
    <t xml:space="preserve">DHK60874</t>
  </si>
  <si>
    <t xml:space="preserve">11 kV Islambagh Feeder.</t>
  </si>
  <si>
    <t xml:space="preserve">DHKA2190</t>
  </si>
  <si>
    <t xml:space="preserve">11 kV Taj Jute Feeder.</t>
  </si>
  <si>
    <t xml:space="preserve">DHK61062</t>
  </si>
  <si>
    <t xml:space="preserve">11 kV Al-Aksa Steel Feeder</t>
  </si>
  <si>
    <t xml:space="preserve">DHK61061</t>
  </si>
  <si>
    <t xml:space="preserve">11 kV Sahebpara O/H (Old Spare Feeder)</t>
  </si>
  <si>
    <t xml:space="preserve">DHKA2189</t>
  </si>
  <si>
    <t xml:space="preserve">11 kV Over Head Feeder-2.</t>
  </si>
  <si>
    <t xml:space="preserve">HA021100488-02</t>
  </si>
  <si>
    <t xml:space="preserve">Demra</t>
  </si>
  <si>
    <t xml:space="preserve">11 kV Shimrail Express Feeder.</t>
  </si>
  <si>
    <t xml:space="preserve">HA021100511-02</t>
  </si>
  <si>
    <t xml:space="preserve">11 kV Sarder &amp; Khadem Steel Feeder</t>
  </si>
  <si>
    <t xml:space="preserve">HA021100413-02</t>
  </si>
  <si>
    <t xml:space="preserve">11 kV Siddhirgonj Mazar Feeder</t>
  </si>
  <si>
    <t xml:space="preserve">HA021100393-02</t>
  </si>
  <si>
    <t xml:space="preserve">11 kV AST Beverage Feeder</t>
  </si>
  <si>
    <t xml:space="preserve">11 kV Karim Market Feeder</t>
  </si>
  <si>
    <t xml:space="preserve">11/0.415 kV Transformer,AT-1+AT-2</t>
  </si>
  <si>
    <t xml:space="preserve">ELIB2771</t>
  </si>
  <si>
    <t xml:space="preserve">33 KV SIDE of___ SARULIA 33/11 KV S/S</t>
  </si>
  <si>
    <t xml:space="preserve">SARULIA 33 KV SIDE (RECEIVING)</t>
  </si>
  <si>
    <t xml:space="preserve">33 kV Siddhirgonj-2 Incoming (=L31)</t>
  </si>
  <si>
    <t xml:space="preserve">33 kV Siddhirgonj-1 Incoming (=L41)</t>
  </si>
  <si>
    <t xml:space="preserve">SARULIA 33 KV SIDE (EXPORT TO OTHER S/S)</t>
  </si>
  <si>
    <t xml:space="preserve">SARULIA 33 KV SIDE</t>
  </si>
  <si>
    <t xml:space="preserve">33/11 kV Transformer-1 (=T31)</t>
  </si>
  <si>
    <t xml:space="preserve">33/11 kV Transformer-2 (=T32)</t>
  </si>
  <si>
    <t xml:space="preserve">33/11 kV Transformer-3 (=T33)</t>
  </si>
  <si>
    <t xml:space="preserve">33 KV NET Receiving</t>
  </si>
  <si>
    <t xml:space="preserve">11 KV SIDE of___SARULIA 33/11 KV S/S</t>
  </si>
  <si>
    <t xml:space="preserve">SARULIA 11 KV SIDE</t>
  </si>
  <si>
    <t xml:space="preserve">33/11 kV Transformer, T-1 Incoming (=T31A)</t>
  </si>
  <si>
    <t xml:space="preserve">33/11 kV Transformer, T-2 Incoming (=T32A)</t>
  </si>
  <si>
    <t xml:space="preserve">33/11 kV Transformer, T-3 Incoming (=T33A)</t>
  </si>
  <si>
    <t xml:space="preserve">HA021100368-02</t>
  </si>
  <si>
    <t xml:space="preserve">11 kV Dayagonj Feeder (=L11)</t>
  </si>
  <si>
    <t xml:space="preserve">11 kV Karim Jute Feeder (=L12)</t>
  </si>
  <si>
    <t xml:space="preserve">11 kV Konapara (=L13) **** </t>
  </si>
  <si>
    <t xml:space="preserve">DHKA2191</t>
  </si>
  <si>
    <t xml:space="preserve">11 kV Sanarpar Feeder (=L14)</t>
  </si>
  <si>
    <t xml:space="preserve">11 kV Latif Bawani Feeder (=L15) </t>
  </si>
  <si>
    <t xml:space="preserve">11 kV Tengra Feeder (=L16)</t>
  </si>
  <si>
    <t xml:space="preserve">11 kV Police Line Feeder  (=L17)</t>
  </si>
  <si>
    <t xml:space="preserve">11 kV Demra Bazar Feeder (=L18)</t>
  </si>
  <si>
    <t xml:space="preserve">11 kV Spare Feeder (=F9) </t>
  </si>
  <si>
    <t xml:space="preserve">HA021100859-02</t>
  </si>
  <si>
    <t xml:space="preserve">11 kV Boxnagar Feeder (=F10) </t>
  </si>
  <si>
    <t xml:space="preserve">HA021100493-02</t>
  </si>
  <si>
    <t xml:space="preserve">11 kV Baser Pool Feeder  (=L11)</t>
  </si>
  <si>
    <t xml:space="preserve">HA021100518-02</t>
  </si>
  <si>
    <t xml:space="preserve">11 kV Dip-Pur Feeder (=L12)</t>
  </si>
  <si>
    <t xml:space="preserve">HA021100697-02</t>
  </si>
  <si>
    <t xml:space="preserve">11/0.4 kV Auxiliary Transformer-1(AT-1)</t>
  </si>
  <si>
    <t xml:space="preserve">05378800</t>
  </si>
  <si>
    <t xml:space="preserve">11/0.4 kV Auxiliary Transformer-2 (AT-2)</t>
  </si>
  <si>
    <t xml:space="preserve">05395814</t>
  </si>
  <si>
    <t xml:space="preserve">33 KV SIDE of___ KHANPUR 33/11 KV S/S</t>
  </si>
  <si>
    <t xml:space="preserve">SITALAKHYA 33 KV SIDE</t>
  </si>
  <si>
    <t xml:space="preserve">Siddhirganj 33 KV SIDE</t>
  </si>
  <si>
    <t xml:space="preserve">KHANPUR 33 KV SIDE (RECEIVING)</t>
  </si>
  <si>
    <t xml:space="preserve">33 kV Shitalakhya-1 Feeder (New)</t>
  </si>
  <si>
    <t xml:space="preserve">33 kV Shitalakhya-2 Feeder (Old)</t>
  </si>
  <si>
    <t xml:space="preserve">05323185</t>
  </si>
  <si>
    <t xml:space="preserve">33 kV Siddhirgonj Feeder-1</t>
  </si>
  <si>
    <t xml:space="preserve">06604382</t>
  </si>
  <si>
    <t xml:space="preserve">33 kV Siddhirgonj Feeder-2</t>
  </si>
  <si>
    <t xml:space="preserve">06604343</t>
  </si>
  <si>
    <t xml:space="preserve">KHANPUR 33 KV SIDE (EXPORT TO OTHER S/S)</t>
  </si>
  <si>
    <t xml:space="preserve">33 kV ACI Pharmacuticles Feeder</t>
  </si>
  <si>
    <t xml:space="preserve">DHKC4791</t>
  </si>
  <si>
    <t xml:space="preserve">N.Gonj (East)</t>
  </si>
  <si>
    <t xml:space="preserve">KHANPUR 33 KV SIDE</t>
  </si>
  <si>
    <t xml:space="preserve">33/11 kV, 20/28 MVA T1 Transformer</t>
  </si>
  <si>
    <t xml:space="preserve">DHKC 9363</t>
  </si>
  <si>
    <t xml:space="preserve">33/11 kV, 20/28 MVA T4 Transformer</t>
  </si>
  <si>
    <t xml:space="preserve">DHKC 9361</t>
  </si>
  <si>
    <t xml:space="preserve">EXPORT TO N.Gonj (East)</t>
  </si>
  <si>
    <t xml:space="preserve">SIDDIRGANJ 33 KV SIDE</t>
  </si>
  <si>
    <t xml:space="preserve">11 KV SIDE of___KHANPUR 33/11 KV S/S</t>
  </si>
  <si>
    <t xml:space="preserve">KHANPUR 11 KV SIDE</t>
  </si>
  <si>
    <t xml:space="preserve">33/11 kV Transformer-3 Incoming.</t>
  </si>
  <si>
    <t xml:space="preserve">DHKC 9313</t>
  </si>
  <si>
    <t xml:space="preserve">33/11 kV Transformer-2 Incoming.</t>
  </si>
  <si>
    <t xml:space="preserve">DHKC 9346</t>
  </si>
  <si>
    <t xml:space="preserve">33/11 kV 20/28 MVA T4 Incoming</t>
  </si>
  <si>
    <t xml:space="preserve">06604325</t>
  </si>
  <si>
    <t xml:space="preserve">33/11 kV 20/28 MVA T1 Incoming </t>
  </si>
  <si>
    <t xml:space="preserve">06604374</t>
  </si>
  <si>
    <t xml:space="preserve">11 kV Khanpur Feeder</t>
  </si>
  <si>
    <t xml:space="preserve">DHKC 9348</t>
  </si>
  <si>
    <t xml:space="preserve">11 kV Mission Para Feeder.</t>
  </si>
  <si>
    <t xml:space="preserve">DHKC 9347</t>
  </si>
  <si>
    <t xml:space="preserve">11 kV Esha Kha Feeder</t>
  </si>
  <si>
    <t xml:space="preserve">DHKC 9311</t>
  </si>
  <si>
    <t xml:space="preserve">11 kV New Hazigonj Feeder</t>
  </si>
  <si>
    <t xml:space="preserve">DHKC 9314</t>
  </si>
  <si>
    <t xml:space="preserve">11 kV Spare Feeder.</t>
  </si>
  <si>
    <t xml:space="preserve">DHKC 9345</t>
  </si>
  <si>
    <t xml:space="preserve">11 kV Hospital RMU Feeder. </t>
  </si>
  <si>
    <t xml:space="preserve">11 kV Old Hajiganj Feeder.</t>
  </si>
  <si>
    <t xml:space="preserve">DHK00189</t>
  </si>
  <si>
    <t xml:space="preserve">11 kV Siraj-ud-daullah Feeder.</t>
  </si>
  <si>
    <t xml:space="preserve">06604389</t>
  </si>
  <si>
    <t xml:space="preserve">Old 33/11 kV 10/14 MVA T1 Incoming </t>
  </si>
  <si>
    <t xml:space="preserve">06604371</t>
  </si>
  <si>
    <t xml:space="preserve">11 kV B. B. Road West Feeder.</t>
  </si>
  <si>
    <t xml:space="preserve">N.Gonj (West)</t>
  </si>
  <si>
    <t xml:space="preserve">11 kV Mondalpara Feeder.</t>
  </si>
  <si>
    <t xml:space="preserve">06604394</t>
  </si>
  <si>
    <t xml:space="preserve">11 kV B. B. Road East Feeder.</t>
  </si>
  <si>
    <t xml:space="preserve">06604392</t>
  </si>
  <si>
    <t xml:space="preserve">11 kV Bishaw Road Feeder.</t>
  </si>
  <si>
    <t xml:space="preserve">06604393</t>
  </si>
  <si>
    <t xml:space="preserve">11 kV Chasara Feeder.</t>
  </si>
  <si>
    <t xml:space="preserve">06604391</t>
  </si>
  <si>
    <t xml:space="preserve">11 kV Pathan Tully Feeder.</t>
  </si>
  <si>
    <t xml:space="preserve">06604388</t>
  </si>
  <si>
    <t xml:space="preserve">11 kV Nayamati Feeder.</t>
  </si>
  <si>
    <t xml:space="preserve">DHKC9310</t>
  </si>
  <si>
    <t xml:space="preserve">DHKC9349</t>
  </si>
  <si>
    <t xml:space="preserve">DHKC9312</t>
  </si>
  <si>
    <t xml:space="preserve">33/0.415 kV Auxiliary Transformer-1</t>
  </si>
  <si>
    <t xml:space="preserve">33/0.415 kV Auxiliary Transformer-2</t>
  </si>
  <si>
    <t xml:space="preserve">132 KV SIDE of___ MATUAIL 132/33/11 KV S/S</t>
  </si>
  <si>
    <t xml:space="preserve">132 KV SENDING SIDE (TARIFF POINT)</t>
  </si>
  <si>
    <t xml:space="preserve">Siddirganj to Matuail</t>
  </si>
  <si>
    <t xml:space="preserve">Impt</t>
  </si>
  <si>
    <t xml:space="preserve">Expt</t>
  </si>
  <si>
    <t xml:space="preserve">132 kV Matuail Feeder at Maniknagar</t>
  </si>
  <si>
    <t xml:space="preserve">MATUAIL 132 KV SIDE (RECEIVING)</t>
  </si>
  <si>
    <t xml:space="preserve">132 kV Maniknagar Feeder </t>
  </si>
  <si>
    <t xml:space="preserve">06604365</t>
  </si>
  <si>
    <t xml:space="preserve">132 kV Siddhirgonj Feeder</t>
  </si>
  <si>
    <t xml:space="preserve">HA040700237-03</t>
  </si>
  <si>
    <t xml:space="preserve">06604364</t>
  </si>
  <si>
    <t xml:space="preserve">HA040700237-04</t>
  </si>
  <si>
    <t xml:space="preserve">132/33 KV Transformer, GT-1</t>
  </si>
  <si>
    <t xml:space="preserve">H/A040700240-03</t>
  </si>
  <si>
    <t xml:space="preserve">08993572</t>
  </si>
  <si>
    <t xml:space="preserve">132/33 KV Transformer, GT-2</t>
  </si>
  <si>
    <t xml:space="preserve">H/A030700918-03</t>
  </si>
  <si>
    <t xml:space="preserve">08993577</t>
  </si>
  <si>
    <t xml:space="preserve">132 KV Sending From Tariff</t>
  </si>
  <si>
    <t xml:space="preserve">132 KV Sending From Maniknagar</t>
  </si>
  <si>
    <t xml:space="preserve">33 KV SIDE of___ MATUAIL 132/33/11 KV S/S</t>
  </si>
  <si>
    <t xml:space="preserve">MATUAIL 33 KV SIDE</t>
  </si>
  <si>
    <t xml:space="preserve">132/33 KV Transformer, GT-1 Incoming</t>
  </si>
  <si>
    <t xml:space="preserve">H/A060300186-03</t>
  </si>
  <si>
    <t xml:space="preserve">08993574</t>
  </si>
  <si>
    <t xml:space="preserve">132/33 KV Transformer, GT-2 Incoming</t>
  </si>
  <si>
    <t xml:space="preserve">MATUAIL 33 kV SIDE</t>
  </si>
  <si>
    <t xml:space="preserve">33/11 KV Transformer, T-3</t>
  </si>
  <si>
    <t xml:space="preserve">H/A060300287-03</t>
  </si>
  <si>
    <t xml:space="preserve">Matuail 33/11 kv ss</t>
  </si>
  <si>
    <t xml:space="preserve">08993576</t>
  </si>
  <si>
    <t xml:space="preserve">33/11 KV Transformer, T-4</t>
  </si>
  <si>
    <t xml:space="preserve">H/A060300190-03</t>
  </si>
  <si>
    <t xml:space="preserve">08993581</t>
  </si>
  <si>
    <t xml:space="preserve"> 33 kV Laxmi Narayan Cotton Mill-1****</t>
  </si>
  <si>
    <t xml:space="preserve">00000073</t>
  </si>
  <si>
    <t xml:space="preserve">Laxmi Narayan Cotton Mill 33/11 kv ss</t>
  </si>
  <si>
    <t xml:space="preserve">33 KV Fatullah Circuit-1 (F-1)</t>
  </si>
  <si>
    <t xml:space="preserve">H/A060300311-03</t>
  </si>
  <si>
    <t xml:space="preserve">08993575</t>
  </si>
  <si>
    <t xml:space="preserve">33 kV Azizu Recycling  (Old Shyampur Feeder)[ Feeder-3]</t>
  </si>
  <si>
    <t xml:space="preserve">08993573</t>
  </si>
  <si>
    <t xml:space="preserve">Fatullah 33/11 kv ss</t>
  </si>
  <si>
    <t xml:space="preserve">33 KV Panchabati Bscic (Feeder-2)</t>
  </si>
  <si>
    <t xml:space="preserve">H/A060300263-03</t>
  </si>
  <si>
    <t xml:space="preserve">08993580</t>
  </si>
  <si>
    <t xml:space="preserve">33 KV Fatullah Circuit-2 (F-4)</t>
  </si>
  <si>
    <t xml:space="preserve">HA021100940-02</t>
  </si>
  <si>
    <t xml:space="preserve">Narayangonj 33/11 kv ss</t>
  </si>
  <si>
    <t xml:space="preserve">08993578</t>
  </si>
  <si>
    <t xml:space="preserve"> 33 kV Laxmi Narayan Cotton Mill-2****</t>
  </si>
  <si>
    <t xml:space="preserve">00000154</t>
  </si>
  <si>
    <t xml:space="preserve">EXPORT TO Matuail</t>
  </si>
  <si>
    <t xml:space="preserve">Total Export</t>
  </si>
  <si>
    <t xml:space="preserve">11 KV SIDE of___ MATUAIL 132/33/11 KV S/S</t>
  </si>
  <si>
    <t xml:space="preserve">MATUAIL 11 KV SIDE</t>
  </si>
  <si>
    <t xml:space="preserve">33/11 kV Transformer, T-3 Incoming</t>
  </si>
  <si>
    <t xml:space="preserve">33/11 kV Transformer, T-4 Incoming</t>
  </si>
  <si>
    <t xml:space="preserve">MATUAIL 11 kV SIDE</t>
  </si>
  <si>
    <t xml:space="preserve">11 kV Link Road Feeder</t>
  </si>
  <si>
    <t xml:space="preserve">Backup</t>
  </si>
  <si>
    <t xml:space="preserve">DHK66629</t>
  </si>
  <si>
    <t xml:space="preserve">HA021100475-02</t>
  </si>
  <si>
    <t xml:space="preserve">11 kV Lamapara Express Feeder</t>
  </si>
  <si>
    <t xml:space="preserve">HA021100928-03</t>
  </si>
  <si>
    <t xml:space="preserve">11 kV Kutubpur Feeder***</t>
  </si>
  <si>
    <t xml:space="preserve">DHK66616</t>
  </si>
  <si>
    <t xml:space="preserve">11 kV Ramarbagh Feeder (F1)</t>
  </si>
  <si>
    <t xml:space="preserve">DHK66625</t>
  </si>
  <si>
    <t xml:space="preserve">Fatullah</t>
  </si>
  <si>
    <t xml:space="preserve">11 kV Tushardhara Feeder (F2)</t>
  </si>
  <si>
    <t xml:space="preserve">DHK66623</t>
  </si>
  <si>
    <t xml:space="preserve">11 kV Matuail Medical Feeder (F3)</t>
  </si>
  <si>
    <t xml:space="preserve">DHK66627</t>
  </si>
  <si>
    <t xml:space="preserve">11 kV Rupayan Town Feeder (F4)</t>
  </si>
  <si>
    <t xml:space="preserve">HA021101044-02</t>
  </si>
  <si>
    <t xml:space="preserve">11 kV Shibu Market Feeder (F7)</t>
  </si>
  <si>
    <t xml:space="preserve">DHK66624</t>
  </si>
  <si>
    <t xml:space="preserve">11 kV Soma-Sagar Steel (F6)</t>
  </si>
  <si>
    <t xml:space="preserve">HA060300286-03</t>
  </si>
  <si>
    <t xml:space="preserve">11 kV Jhalkuri Feeder (F8)</t>
  </si>
  <si>
    <t xml:space="preserve">DHK66626</t>
  </si>
  <si>
    <t xml:space="preserve">11 kV Madani Nagar Feeder (F9)</t>
  </si>
  <si>
    <t xml:space="preserve">HA021100922-02</t>
  </si>
  <si>
    <t xml:space="preserve">DHK6622</t>
  </si>
  <si>
    <t xml:space="preserve">11 kV Rajmahal Feeder (F10)</t>
  </si>
  <si>
    <t xml:space="preserve">DHKA2187</t>
  </si>
  <si>
    <t xml:space="preserve">11 kV Bhuighor Bazar</t>
  </si>
  <si>
    <t xml:space="preserve">HA021100861-02</t>
  </si>
  <si>
    <t xml:space="preserve">11 kV Tokkar Math Feeder </t>
  </si>
  <si>
    <t xml:space="preserve">HA021200298-02</t>
  </si>
  <si>
    <t xml:space="preserve">11 kV Osmani Stadium Feeder*****</t>
  </si>
  <si>
    <t xml:space="preserve">XA575922</t>
  </si>
  <si>
    <t xml:space="preserve">33/0.415 KV Transformer, AT-1</t>
  </si>
  <si>
    <t xml:space="preserve">33/0.415 KV Transformer, AT-2</t>
  </si>
  <si>
    <t xml:space="preserve">33 KV SIDE of___LAXMI NARAYAN COTTON MILL 33/11 KV S/S</t>
  </si>
  <si>
    <t xml:space="preserve"> MATUAIL 33 KV SIDE</t>
  </si>
  <si>
    <t xml:space="preserve">LAXMI NARAYAN COTTON MILL 33 KV SIDE (RECEIVING)</t>
  </si>
  <si>
    <t xml:space="preserve">33 kV Matuail-2 Feeder</t>
  </si>
  <si>
    <t xml:space="preserve">00000079</t>
  </si>
  <si>
    <t xml:space="preserve">33 kV Matuail-1 Feeder</t>
  </si>
  <si>
    <t xml:space="preserve">00000114</t>
  </si>
  <si>
    <t xml:space="preserve">LAXMI NARAYAN COTTON MILL KV SIDE (EXPORT TO OTHER S/S)</t>
  </si>
  <si>
    <t xml:space="preserve">LAXMI NARAYAN COTTON MILL 33 KV SIDE</t>
  </si>
  <si>
    <t xml:space="preserve">33/11 kV, 28/35 MVA T-2 Transformer</t>
  </si>
  <si>
    <t xml:space="preserve">00000075</t>
  </si>
  <si>
    <t xml:space="preserve">33/11 kV, 28/35 MVA T-1 Transformer</t>
  </si>
  <si>
    <t xml:space="preserve">00000156</t>
  </si>
  <si>
    <t xml:space="preserve">33 KV   IMPORT</t>
  </si>
  <si>
    <t xml:space="preserve">33 KV Net  Import</t>
  </si>
  <si>
    <t xml:space="preserve">11 KV SIDE of___ LAXMI NARAYAN COTTON MILL 33/11 KV S/S</t>
  </si>
  <si>
    <t xml:space="preserve">LAXMI NARAYAN COTTON MILL 11 KV SIDE</t>
  </si>
  <si>
    <t xml:space="preserve">11 kV T-2 Incoming</t>
  </si>
  <si>
    <t xml:space="preserve">00000144</t>
  </si>
  <si>
    <t xml:space="preserve">11 kV T-1 Incoming</t>
  </si>
  <si>
    <t xml:space="preserve">00000054</t>
  </si>
  <si>
    <t xml:space="preserve">11 kV Godnail (F16)</t>
  </si>
  <si>
    <t xml:space="preserve">00000109</t>
  </si>
  <si>
    <t xml:space="preserve">11 kV M. Circus (F15)</t>
  </si>
  <si>
    <t xml:space="preserve">00000123</t>
  </si>
  <si>
    <t xml:space="preserve">11 kV Wapderpool (F14)</t>
  </si>
  <si>
    <t xml:space="preserve">00000190</t>
  </si>
  <si>
    <t xml:space="preserve">11 kV Chowdhury Bari  (F13)</t>
  </si>
  <si>
    <t xml:space="preserve">00000191</t>
  </si>
  <si>
    <t xml:space="preserve">11 kV  Ailpara (F12)</t>
  </si>
  <si>
    <t xml:space="preserve">00000192</t>
  </si>
  <si>
    <t xml:space="preserve">11 kV Spare (F11)</t>
  </si>
  <si>
    <t xml:space="preserve">00000193</t>
  </si>
  <si>
    <t xml:space="preserve">11 kV Spare (F10)</t>
  </si>
  <si>
    <t xml:space="preserve">00000194</t>
  </si>
  <si>
    <t xml:space="preserve">11 kV Spare (F9)</t>
  </si>
  <si>
    <t xml:space="preserve">00000195</t>
  </si>
  <si>
    <t xml:space="preserve">11 kV Spare (F8) </t>
  </si>
  <si>
    <t xml:space="preserve">00000196</t>
  </si>
  <si>
    <t xml:space="preserve">11 kV Zulfiqur Steel </t>
  </si>
  <si>
    <t xml:space="preserve">00000197</t>
  </si>
  <si>
    <t xml:space="preserve">11 kV New Laxmi Narayan Cotton Mill (F6)</t>
  </si>
  <si>
    <t xml:space="preserve">00000198</t>
  </si>
  <si>
    <t xml:space="preserve">11 kV Lucky Bazar (F5)</t>
  </si>
  <si>
    <t xml:space="preserve">00000199</t>
  </si>
  <si>
    <t xml:space="preserve">11 kV Enayetnagar (F4)</t>
  </si>
  <si>
    <t xml:space="preserve">00000200</t>
  </si>
  <si>
    <t xml:space="preserve">11 kV Bhuiyapara (F3)</t>
  </si>
  <si>
    <t xml:space="preserve">00000201</t>
  </si>
  <si>
    <t xml:space="preserve">11 kV Arambagh (F2)</t>
  </si>
  <si>
    <t xml:space="preserve">00000202</t>
  </si>
  <si>
    <t xml:space="preserve">11 kV Spare (F1)</t>
  </si>
  <si>
    <t xml:space="preserve">00000203</t>
  </si>
  <si>
    <t xml:space="preserve">11/0.415 kV Aux. Transformer-1</t>
  </si>
  <si>
    <t xml:space="preserve">00000204</t>
  </si>
  <si>
    <t xml:space="preserve">11/0.415 kV Aux. Transformer-2</t>
  </si>
  <si>
    <t xml:space="preserve">00000205</t>
  </si>
  <si>
    <t xml:space="preserve">33 KV SIDE of___ FATULLAH OLD 33/11 KV S/S</t>
  </si>
  <si>
    <t xml:space="preserve">New Fatullah 33 kv Side</t>
  </si>
  <si>
    <t xml:space="preserve">FATULLAH OLD 33 KV SIDE (RECEIVING)</t>
  </si>
  <si>
    <t xml:space="preserve">33 kV New Fatulla-1 (Previous Matuail Feeder-1)</t>
  </si>
  <si>
    <t xml:space="preserve">DHK60875</t>
  </si>
  <si>
    <t xml:space="preserve">33 kV New Fatulla-2</t>
  </si>
  <si>
    <t xml:space="preserve">DHK2186</t>
  </si>
  <si>
    <t xml:space="preserve">FATULLAH OLD 33 KV SIDE (EXPORT TO OTHER S/S)</t>
  </si>
  <si>
    <t xml:space="preserve">FATULLAH OLD 33 KV SIDE</t>
  </si>
  <si>
    <t xml:space="preserve">DHK60980</t>
  </si>
  <si>
    <t xml:space="preserve">  </t>
  </si>
  <si>
    <t xml:space="preserve">DHK60952</t>
  </si>
  <si>
    <t xml:space="preserve"> 33 KV Net Import</t>
  </si>
  <si>
    <t xml:space="preserve">11 KV SIDE of___FATULLAH OLD 33/11 KV S/S</t>
  </si>
  <si>
    <t xml:space="preserve">FATULLAH OLD 11 KV SIDE</t>
  </si>
  <si>
    <t xml:space="preserve">DHK61060</t>
  </si>
  <si>
    <t xml:space="preserve">DHK61054</t>
  </si>
  <si>
    <t xml:space="preserve">33/11 kV, 20/28 MVA T-3 Incoming</t>
  </si>
  <si>
    <t xml:space="preserve">DHK60924</t>
  </si>
  <si>
    <t xml:space="preserve">33/11 kV, 10/14 MVA T-4 Incoming</t>
  </si>
  <si>
    <t xml:space="preserve">DHK61051</t>
  </si>
  <si>
    <t xml:space="preserve">11 kV Minan Steel Feeder</t>
  </si>
  <si>
    <t xml:space="preserve">11  kV Shovon Garments</t>
  </si>
  <si>
    <t xml:space="preserve">HA021100480-02</t>
  </si>
  <si>
    <t xml:space="preserve">11 kV Mazar O/H Feeder</t>
  </si>
  <si>
    <t xml:space="preserve">DHK61059</t>
  </si>
  <si>
    <t xml:space="preserve">11 kV Shahjahan Steel.</t>
  </si>
  <si>
    <t xml:space="preserve">DHK61055</t>
  </si>
  <si>
    <t xml:space="preserve">11 kV Pilkuni O/H Feeder.</t>
  </si>
  <si>
    <t xml:space="preserve">DHK61058</t>
  </si>
  <si>
    <t xml:space="preserve">11 kV Narayangonj Express Feeder.</t>
  </si>
  <si>
    <t xml:space="preserve">DHK61052</t>
  </si>
  <si>
    <t xml:space="preserve">11 kV Post Office Road Feeder.</t>
  </si>
  <si>
    <t xml:space="preserve">DHK61053</t>
  </si>
  <si>
    <t xml:space="preserve">11 kV Fatullah Feeder.</t>
  </si>
  <si>
    <t xml:space="preserve">DHK61056</t>
  </si>
  <si>
    <t xml:space="preserve">11 kV Al-baraka &amp; Shah Fatullah.</t>
  </si>
  <si>
    <t xml:space="preserve">DHK61114</t>
  </si>
  <si>
    <t xml:space="preserve">11 kV Haque Steel &amp; Shilpi Steel</t>
  </si>
  <si>
    <t xml:space="preserve">DHK61111</t>
  </si>
  <si>
    <t xml:space="preserve">11 kV Dhaka Steel</t>
  </si>
  <si>
    <t xml:space="preserve">DHK60923</t>
  </si>
  <si>
    <t xml:space="preserve">11 kV Panchabati O/H Feeder</t>
  </si>
  <si>
    <t xml:space="preserve">HA021100891-02</t>
  </si>
  <si>
    <t xml:space="preserve">Sytalakhya</t>
  </si>
  <si>
    <t xml:space="preserve">11 kV Dharmagonj Feeder.</t>
  </si>
  <si>
    <t xml:space="preserve">HA021101231-02</t>
  </si>
  <si>
    <t xml:space="preserve">11 kV Sena Edible Oil Feeder.</t>
  </si>
  <si>
    <t xml:space="preserve">HA021101108-02</t>
  </si>
  <si>
    <t xml:space="preserve">11 kV Kutubail Feeder</t>
  </si>
  <si>
    <t xml:space="preserve">HA021101010-02</t>
  </si>
  <si>
    <t xml:space="preserve">11 kV Aligonj Feeder</t>
  </si>
  <si>
    <t xml:space="preserve">HA021100973-02</t>
  </si>
  <si>
    <t xml:space="preserve">11 kV Gabtoli Feeder</t>
  </si>
  <si>
    <t xml:space="preserve">HA021101005-02</t>
  </si>
  <si>
    <t xml:space="preserve">11 kV Jamuna Steel Feeder.</t>
  </si>
  <si>
    <t xml:space="preserve">HA021101045-02</t>
  </si>
  <si>
    <t xml:space="preserve">DHK00113</t>
  </si>
  <si>
    <t xml:space="preserve">11 kV Bishwa Road Feeder</t>
  </si>
  <si>
    <t xml:space="preserve">HA021100705-02</t>
  </si>
  <si>
    <t xml:space="preserve">11 kV Spare Feeder</t>
  </si>
  <si>
    <t xml:space="preserve">HA021100877-02</t>
  </si>
  <si>
    <t xml:space="preserve">33/0.415  kV, 200 kVA, AT-1+2</t>
  </si>
  <si>
    <t xml:space="preserve">ELIB7380</t>
  </si>
  <si>
    <t xml:space="preserve">132 KV SIDE of___ NEW FATULLAH 132/33/11 KV S/S</t>
  </si>
  <si>
    <t xml:space="preserve">132 kV Shyampur-1 Feeder </t>
  </si>
  <si>
    <t xml:space="preserve">041808902770</t>
  </si>
  <si>
    <t xml:space="preserve">041808904227</t>
  </si>
  <si>
    <t xml:space="preserve">132 kV Haripur Feeder </t>
  </si>
  <si>
    <t xml:space="preserve">041808902766</t>
  </si>
  <si>
    <t xml:space="preserve">041808904230</t>
  </si>
  <si>
    <t xml:space="preserve">132 kV Aggreko Feeder </t>
  </si>
  <si>
    <t xml:space="preserve">041808902768</t>
  </si>
  <si>
    <t xml:space="preserve">041808904219</t>
  </si>
  <si>
    <t xml:space="preserve">132 kV Shyampur-2 Feeder</t>
  </si>
  <si>
    <t xml:space="preserve">041808902793</t>
  </si>
  <si>
    <t xml:space="preserve">041808904278</t>
  </si>
  <si>
    <t xml:space="preserve">NEW FATULLAH 132 KV SIDE (RECEIVING)</t>
  </si>
  <si>
    <t xml:space="preserve">FATULLAH 132 KV SIDE (EXPORT TO OTHER S/S)</t>
  </si>
  <si>
    <t xml:space="preserve">FATULLAH 132 KV SIDE</t>
  </si>
  <si>
    <t xml:space="preserve">132/33 kV, 80/120 MVA GT-1 </t>
  </si>
  <si>
    <t xml:space="preserve">041808902767</t>
  </si>
  <si>
    <t xml:space="preserve">041808904228</t>
  </si>
  <si>
    <t xml:space="preserve">132/33 kV, 80/120 MVA GT-2 </t>
  </si>
  <si>
    <t xml:space="preserve">041808902792</t>
  </si>
  <si>
    <t xml:space="preserve">041808904251</t>
  </si>
  <si>
    <t xml:space="preserve">132 Sending Side</t>
  </si>
  <si>
    <t xml:space="preserve">33 KV SIDE of___NEW FATULLAH 132/33/11 KV S/S</t>
  </si>
  <si>
    <t xml:space="preserve">FATULLAH 33 KV SIDE</t>
  </si>
  <si>
    <t xml:space="preserve">132/33 kV, 80/120 MVA GT-1 Incoming (=H6)</t>
  </si>
  <si>
    <t xml:space="preserve">Main</t>
  </si>
  <si>
    <t xml:space="preserve">041808902796</t>
  </si>
  <si>
    <t xml:space="preserve">041808904255</t>
  </si>
  <si>
    <t xml:space="preserve">132/33 kV, 80/120 MVA GT-2 Incoming (=H9)</t>
  </si>
  <si>
    <t xml:space="preserve">041808902802</t>
  </si>
  <si>
    <t xml:space="preserve">041808904281</t>
  </si>
  <si>
    <t xml:space="preserve">FATULLAH 33 kV SIDE</t>
  </si>
  <si>
    <t xml:space="preserve">33/11 kV, 28/35 MVA T-1 (=H5)</t>
  </si>
  <si>
    <t xml:space="preserve">041808902868</t>
  </si>
  <si>
    <t xml:space="preserve">New Fatullah 33/11 kv ss</t>
  </si>
  <si>
    <t xml:space="preserve">041808904277</t>
  </si>
  <si>
    <t xml:space="preserve">33/11 kV, 28/35 MVA T-2 (=H10)</t>
  </si>
  <si>
    <t xml:space="preserve">041808902824</t>
  </si>
  <si>
    <t xml:space="preserve">041808904267</t>
  </si>
  <si>
    <t xml:space="preserve">33 kV Dapa Circuit-1 (=H1)</t>
  </si>
  <si>
    <t xml:space="preserve">041808902822</t>
  </si>
  <si>
    <t xml:space="preserve">Dapa 33/11 kv ss</t>
  </si>
  <si>
    <t xml:space="preserve">041808904220</t>
  </si>
  <si>
    <t xml:space="preserve">33 kV Outgoing Feeder-2 (=H2)</t>
  </si>
  <si>
    <t xml:space="preserve">041808902872</t>
  </si>
  <si>
    <t xml:space="preserve">041808904260</t>
  </si>
  <si>
    <t xml:space="preserve">33 kV Fatullah Old Circuit-1 (=H3)</t>
  </si>
  <si>
    <t xml:space="preserve">041808902828</t>
  </si>
  <si>
    <t xml:space="preserve">Old Fatullah 33/11 kv ss</t>
  </si>
  <si>
    <t xml:space="preserve">041808904262</t>
  </si>
  <si>
    <t xml:space="preserve">33 kV Outgoing Feeder-4 (=H4)</t>
  </si>
  <si>
    <t xml:space="preserve">041808902827</t>
  </si>
  <si>
    <t xml:space="preserve">041808904264</t>
  </si>
  <si>
    <t xml:space="preserve">33 kV Dapa Circuit-2 (=H11)</t>
  </si>
  <si>
    <t xml:space="preserve">041808902825</t>
  </si>
  <si>
    <t xml:space="preserve">33 kV Fatullah Old Circuit-2 (=H12)</t>
  </si>
  <si>
    <t xml:space="preserve">041808902873</t>
  </si>
  <si>
    <t xml:space="preserve">041808904258</t>
  </si>
  <si>
    <t xml:space="preserve">33 kV Outgoing Feeder-7 (=H13)</t>
  </si>
  <si>
    <t xml:space="preserve">041808904287</t>
  </si>
  <si>
    <t xml:space="preserve">041808902819</t>
  </si>
  <si>
    <t xml:space="preserve">33 kV Outgoing Feeder-8 (=H14)</t>
  </si>
  <si>
    <t xml:space="preserve">041808902847</t>
  </si>
  <si>
    <t xml:space="preserve">041808904248</t>
  </si>
  <si>
    <t xml:space="preserve">33/0.415 kV Transformer AT-1</t>
  </si>
  <si>
    <t xml:space="preserve">041811907981</t>
  </si>
  <si>
    <t xml:space="preserve">33/0.415 kV Transformer AT-2</t>
  </si>
  <si>
    <t xml:space="preserve">11 KV SIDE of___NEW FATULLAH 132/33/11 KV S/S</t>
  </si>
  <si>
    <t xml:space="preserve">FATULLAH 11 KV SIDE</t>
  </si>
  <si>
    <t xml:space="preserve">041808902832</t>
  </si>
  <si>
    <t xml:space="preserve">041808902765</t>
  </si>
  <si>
    <t xml:space="preserve">FATULLAH 11 kV SIDE</t>
  </si>
  <si>
    <t xml:space="preserve">11 kV Outgoing Feeder-1 (=F1)</t>
  </si>
  <si>
    <t xml:space="preserve">Shitalakhya</t>
  </si>
  <si>
    <t xml:space="preserve">041808902834</t>
  </si>
  <si>
    <t xml:space="preserve">11 kV Outgoing Feeder-2 (=F2)</t>
  </si>
  <si>
    <t xml:space="preserve">041808902801</t>
  </si>
  <si>
    <t xml:space="preserve">11 kV Morakhalpar (=F3)</t>
  </si>
  <si>
    <t xml:space="preserve">041808902797</t>
  </si>
  <si>
    <t xml:space="preserve">11 kV Achimtola (=F4)</t>
  </si>
  <si>
    <t xml:space="preserve">041808902780</t>
  </si>
  <si>
    <t xml:space="preserve">11 kV Horihorpara (=F5)</t>
  </si>
  <si>
    <t xml:space="preserve">041808902782</t>
  </si>
  <si>
    <t xml:space="preserve">11 kV Amtola Feeder (=F6)</t>
  </si>
  <si>
    <t xml:space="preserve">041808902773</t>
  </si>
  <si>
    <t xml:space="preserve">11 kV Outgoing Feeder-7 (=F7)</t>
  </si>
  <si>
    <t xml:space="preserve">041808902774</t>
  </si>
  <si>
    <t xml:space="preserve">11 kV Outgoing Feeder-8 with BPT-1</t>
  </si>
  <si>
    <t xml:space="preserve">041808902760</t>
  </si>
  <si>
    <t xml:space="preserve">11 kV Outgoing Feeder-9 with BPT-2</t>
  </si>
  <si>
    <t xml:space="preserve">041808902755</t>
  </si>
  <si>
    <t xml:space="preserve">11 kV Outgoing Feeder-10 (=F8)</t>
  </si>
  <si>
    <t xml:space="preserve">041808902788</t>
  </si>
  <si>
    <t xml:space="preserve">11 kV Outgoing Feeder-11 (=F9)</t>
  </si>
  <si>
    <t xml:space="preserve">041808902785</t>
  </si>
  <si>
    <t xml:space="preserve">11 kV Nabinagar (=F10)</t>
  </si>
  <si>
    <t xml:space="preserve">041808902841</t>
  </si>
  <si>
    <t xml:space="preserve">11 kV Dhalipara (=F11)</t>
  </si>
  <si>
    <t xml:space="preserve">041808902842</t>
  </si>
  <si>
    <t xml:space="preserve">11 kV Etimkhana (=F12)</t>
  </si>
  <si>
    <t xml:space="preserve">041808902840</t>
  </si>
  <si>
    <t xml:space="preserve">11 kV Premroad (=F13)</t>
  </si>
  <si>
    <t xml:space="preserve">041808902798</t>
  </si>
  <si>
    <t xml:space="preserve">11 kV Outgoing Feeder-16 (=F14)</t>
  </si>
  <si>
    <t xml:space="preserve">041808902781</t>
  </si>
  <si>
    <t xml:space="preserve">33 KV SIDE of___DAPA 33/11 KV S/S</t>
  </si>
  <si>
    <t xml:space="preserve">NEW FATULLAH 33 KV SIDE</t>
  </si>
  <si>
    <t xml:space="preserve">DAPA 33 KV SIDE (RECEIVING)</t>
  </si>
  <si>
    <t xml:space="preserve">33 kV New Fatullah Incoming Circuit-2</t>
  </si>
  <si>
    <t xml:space="preserve">33 kV Shyampur Incoming Circuit</t>
  </si>
  <si>
    <t xml:space="preserve">00000186</t>
  </si>
  <si>
    <t xml:space="preserve">33 kV Old Fatullah Feeder</t>
  </si>
  <si>
    <t xml:space="preserve">00000185</t>
  </si>
  <si>
    <t xml:space="preserve">33 kV New Fatullah Incoming Circuit-1</t>
  </si>
  <si>
    <t xml:space="preserve">DAPA 33 KV SIDE (EXPORT TO OTHER S/S)</t>
  </si>
  <si>
    <t xml:space="preserve">DAPA 33 KV SIDE</t>
  </si>
  <si>
    <t xml:space="preserve">33/11 kV, 28/35 MVA T-2 Transformer (HV)</t>
  </si>
  <si>
    <t xml:space="preserve">00000135</t>
  </si>
  <si>
    <t xml:space="preserve">33/11 kV, 28/35 MVA T-1 Transformer (HV)</t>
  </si>
  <si>
    <t xml:space="preserve">11 KV SIDE of___DAPA 33/11 KV S/S</t>
  </si>
  <si>
    <t xml:space="preserve">DAPA 11 KV SIDE</t>
  </si>
  <si>
    <t xml:space="preserve">00000035</t>
  </si>
  <si>
    <t xml:space="preserve">00000143</t>
  </si>
  <si>
    <t xml:space="preserve">11 kV Katherpol Feeder</t>
  </si>
  <si>
    <t xml:space="preserve">00000031</t>
  </si>
  <si>
    <t xml:space="preserve">11 kV Union Parishad Feeder</t>
  </si>
  <si>
    <t xml:space="preserve">00000032</t>
  </si>
  <si>
    <t xml:space="preserve">11 kV Shiachar Feeder</t>
  </si>
  <si>
    <t xml:space="preserve">00000030</t>
  </si>
  <si>
    <t xml:space="preserve">11 kV Sastapur Feeder</t>
  </si>
  <si>
    <t xml:space="preserve">00000106</t>
  </si>
  <si>
    <t xml:space="preserve">11 kV Jalal Ahmed Express</t>
  </si>
  <si>
    <t xml:space="preserve">00000172</t>
  </si>
  <si>
    <t xml:space="preserve">11 kV Lalpur Feeder</t>
  </si>
  <si>
    <t xml:space="preserve">00000044</t>
  </si>
  <si>
    <t xml:space="preserve">11 kV Kotaler Bag Feeder</t>
  </si>
  <si>
    <t xml:space="preserve">00000050</t>
  </si>
  <si>
    <t xml:space="preserve">11 kV Idrakpur Feeder</t>
  </si>
  <si>
    <t xml:space="preserve">00000021</t>
  </si>
  <si>
    <t xml:space="preserve">11 kV Isdair Feeder</t>
  </si>
  <si>
    <t xml:space="preserve">00000029</t>
  </si>
  <si>
    <t xml:space="preserve">11 kV Shah Fateullah Express</t>
  </si>
  <si>
    <t xml:space="preserve">0000051</t>
  </si>
  <si>
    <t xml:space="preserve">11/0.415 kV Auxiliary Transformer, AT-1</t>
  </si>
  <si>
    <t xml:space="preserve">DHKF 7522</t>
  </si>
  <si>
    <t xml:space="preserve">11/0.415 kV Auxiliary Transformer, AT-2</t>
  </si>
  <si>
    <t xml:space="preserve">DHKF 7523</t>
  </si>
  <si>
    <t xml:space="preserve">132 KV SIDE of___SITALAKHYA 132/33/11 KV S/S</t>
  </si>
  <si>
    <t xml:space="preserve">SITALAKHYA 132 KV SIDE (RECEIVING)</t>
  </si>
  <si>
    <t xml:space="preserve">SITALAKHYA 132 KV SIDE (EXPORT TO OTHER S/S)</t>
  </si>
  <si>
    <t xml:space="preserve">132 kV MI Cement Feeder [MICFL]</t>
  </si>
  <si>
    <t xml:space="preserve">08993599</t>
  </si>
  <si>
    <t xml:space="preserve">SITALAKHYA 132 KV SIDE</t>
  </si>
  <si>
    <t xml:space="preserve"> 132 KV NET IMPORT for Sitalakhya 33/11 KV</t>
  </si>
  <si>
    <t xml:space="preserve"> GT (33 KV Side)</t>
  </si>
  <si>
    <t xml:space="preserve">33 KV SIDE of___SITALAKHYA 132/33/11 KV S/S</t>
  </si>
  <si>
    <t xml:space="preserve">H/A030701130-03</t>
  </si>
  <si>
    <t xml:space="preserve">08993595</t>
  </si>
  <si>
    <t xml:space="preserve">08993927</t>
  </si>
  <si>
    <t xml:space="preserve">BD001913</t>
  </si>
  <si>
    <t xml:space="preserve">132/33 KV Transformer, GT-3 Incoming</t>
  </si>
  <si>
    <t xml:space="preserve">BD001915</t>
  </si>
  <si>
    <t xml:space="preserve">SITALAKHYA 33 kV SIDE</t>
  </si>
  <si>
    <t xml:space="preserve">33/11 KV Transformer T-3</t>
  </si>
  <si>
    <t xml:space="preserve">H/A030701089-03</t>
  </si>
  <si>
    <t xml:space="preserve">Sytalakhya 33/11 kv ss</t>
  </si>
  <si>
    <t xml:space="preserve">08993597</t>
  </si>
  <si>
    <t xml:space="preserve">33/11 KV Transformer T-4</t>
  </si>
  <si>
    <t xml:space="preserve">H/A030701087-03</t>
  </si>
  <si>
    <t xml:space="preserve">08993925</t>
  </si>
  <si>
    <t xml:space="preserve">33 KV Char Syedpur Feeder (F1)</t>
  </si>
  <si>
    <t xml:space="preserve">H/A030701083-03</t>
  </si>
  <si>
    <t xml:space="preserve">Char Sayedpur 33/11 kv ss</t>
  </si>
  <si>
    <t xml:space="preserve">34 KV Char Syedpur Feeder (F1)</t>
  </si>
  <si>
    <t xml:space="preserve">08993596</t>
  </si>
  <si>
    <t xml:space="preserve">33 KV Panchabati BSCIC Feeder (F3)</t>
  </si>
  <si>
    <t xml:space="preserve">H/A030701082-03</t>
  </si>
  <si>
    <t xml:space="preserve">Narayangonj BSCIC 33/11 kv ss</t>
  </si>
  <si>
    <t xml:space="preserve">34 KV Panchabati BSCIC Feeder (F3)</t>
  </si>
  <si>
    <t xml:space="preserve">08993594</t>
  </si>
  <si>
    <t xml:space="preserve">33 KV Shah Cement Feeder (F2)</t>
  </si>
  <si>
    <t xml:space="preserve">H/A030800181-03</t>
  </si>
  <si>
    <t xml:space="preserve">08993926</t>
  </si>
  <si>
    <t xml:space="preserve">33 KV Khanpur-02 (Old) Feeder (F4)</t>
  </si>
  <si>
    <t xml:space="preserve">H/A030800200-03</t>
  </si>
  <si>
    <t xml:space="preserve">08993600</t>
  </si>
  <si>
    <t xml:space="preserve">33 kV Mondolpara-2</t>
  </si>
  <si>
    <t xml:space="preserve">BD001911</t>
  </si>
  <si>
    <t xml:space="preserve">Mondolpara 33/11 kv ss</t>
  </si>
  <si>
    <t xml:space="preserve">33 kV Khanpur-01(New) Feeder</t>
  </si>
  <si>
    <t xml:space="preserve">BD001864</t>
  </si>
  <si>
    <t xml:space="preserve">33 kV Mondolpara-1 Feeder</t>
  </si>
  <si>
    <t xml:space="preserve">BD001823</t>
  </si>
  <si>
    <t xml:space="preserve">33/0.415 KV Transformer AT-1</t>
  </si>
  <si>
    <t xml:space="preserve">33/0.415 KV Transformer AT-2</t>
  </si>
  <si>
    <t xml:space="preserve">NOCS Wise 33 KV EXPORT </t>
  </si>
  <si>
    <t xml:space="preserve">11 KV SIDE of___SITALAKHYA 132/33/11 KV S/S</t>
  </si>
  <si>
    <t xml:space="preserve">SITALAKHYA 11 KV SIDE</t>
  </si>
  <si>
    <t xml:space="preserve">DHK 9372</t>
  </si>
  <si>
    <t xml:space="preserve">DHK 9368</t>
  </si>
  <si>
    <t xml:space="preserve">SITALAKHYA 11 kV SIDE</t>
  </si>
  <si>
    <t xml:space="preserve">11 kV Bholail Feeder (F-3)</t>
  </si>
  <si>
    <t xml:space="preserve">DHK 9335</t>
  </si>
  <si>
    <t xml:space="preserve">11 kV Crony Apparels (F-2)</t>
  </si>
  <si>
    <t xml:space="preserve">DHK 9336</t>
  </si>
  <si>
    <t xml:space="preserve">11 kV Baburail Feeder (F-5)</t>
  </si>
  <si>
    <t xml:space="preserve">DHK 9322</t>
  </si>
  <si>
    <t xml:space="preserve">11 kV Goghchar Feeder (F-1)</t>
  </si>
  <si>
    <t xml:space="preserve">DHK 9323</t>
  </si>
  <si>
    <t xml:space="preserve">11 kV Norshinghopur (F-2)</t>
  </si>
  <si>
    <t xml:space="preserve">DHK 9365</t>
  </si>
  <si>
    <t xml:space="preserve">11 kV Geddar Bazar Feeder (F-4)</t>
  </si>
  <si>
    <t xml:space="preserve">DHK 9367</t>
  </si>
  <si>
    <t xml:space="preserve">11 kV Noluyapara Feeder (F-6)***</t>
  </si>
  <si>
    <t xml:space="preserve">H/A030701125-03</t>
  </si>
  <si>
    <t xml:space="preserve">11 kV Kashipur Feeder (F-7)</t>
  </si>
  <si>
    <t xml:space="preserve">H/A030800169-03</t>
  </si>
  <si>
    <t xml:space="preserve">11 kV Spare Feeder (F-6)</t>
  </si>
  <si>
    <t xml:space="preserve">11 kV Paikpara Feeder (F-8)</t>
  </si>
  <si>
    <t xml:space="preserve">H/A030701098-03</t>
  </si>
  <si>
    <t xml:space="preserve">11 kV B. K. Road Feeder (F-9)</t>
  </si>
  <si>
    <t xml:space="preserve">H/A030800205-03</t>
  </si>
  <si>
    <t xml:space="preserve">11 kV Tamak Potti (Old Shahidnagar) Feeder (F-10)</t>
  </si>
  <si>
    <t xml:space="preserve">H/A030701091-03</t>
  </si>
  <si>
    <t xml:space="preserve">MI CEMENT 132/33 KV S/S</t>
  </si>
  <si>
    <t xml:space="preserve">132/33 kV Transformer (132 kV Side)</t>
  </si>
  <si>
    <t xml:space="preserve">06502030</t>
  </si>
  <si>
    <t xml:space="preserve">132/33 kV Transformer (33 kV Side)</t>
  </si>
  <si>
    <t xml:space="preserve">33 kV Outgoing Feeder-1</t>
  </si>
  <si>
    <t xml:space="preserve">33 kV Outgoing Feeder-2</t>
  </si>
  <si>
    <t xml:space="preserve">33 KV SIDE of___MONDALPARA 33/11 KV S/S</t>
  </si>
  <si>
    <t xml:space="preserve">MONDOLPARA 33 KV SIDE (RECEIVING)</t>
  </si>
  <si>
    <t xml:space="preserve">33 kV Shitalakhya-2 Feeder</t>
  </si>
  <si>
    <t xml:space="preserve">00000188</t>
  </si>
  <si>
    <t xml:space="preserve">33 kV Shitalakhya-1 Feeder</t>
  </si>
  <si>
    <t xml:space="preserve">00000153</t>
  </si>
  <si>
    <t xml:space="preserve">MONDOLPARA33 KV SIDE (EXPORT TO OTHER S/S)</t>
  </si>
  <si>
    <t xml:space="preserve">MONDOLPARA 33 KV SIDE</t>
  </si>
  <si>
    <t xml:space="preserve">00000116</t>
  </si>
  <si>
    <t xml:space="preserve">11 KV SIDE of___MONDALPARA 33/11 KV S/S</t>
  </si>
  <si>
    <t xml:space="preserve">MONDOLPARA 11 KV SIDE</t>
  </si>
  <si>
    <t xml:space="preserve">00000055</t>
  </si>
  <si>
    <t xml:space="preserve">00000017</t>
  </si>
  <si>
    <t xml:space="preserve">11 kV River View</t>
  </si>
  <si>
    <t xml:space="preserve">00000061</t>
  </si>
  <si>
    <t xml:space="preserve">11 kV Railgate B.B. Road</t>
  </si>
  <si>
    <t xml:space="preserve">11 kV DIT</t>
  </si>
  <si>
    <t xml:space="preserve">00000174</t>
  </si>
  <si>
    <t xml:space="preserve">11 kV Dalpatti</t>
  </si>
  <si>
    <t xml:space="preserve">00000182</t>
  </si>
  <si>
    <t xml:space="preserve">11 kV South Chasara</t>
  </si>
  <si>
    <t xml:space="preserve">00000043</t>
  </si>
  <si>
    <t xml:space="preserve">11 kV Spare</t>
  </si>
  <si>
    <t xml:space="preserve">00000137</t>
  </si>
  <si>
    <t xml:space="preserve">11 kV NCC Express</t>
  </si>
  <si>
    <t xml:space="preserve">00000019</t>
  </si>
  <si>
    <t xml:space="preserve">00000041</t>
  </si>
  <si>
    <t xml:space="preserve">11 kV Masuya Bazar </t>
  </si>
  <si>
    <t xml:space="preserve">00000173</t>
  </si>
  <si>
    <t xml:space="preserve">11 kV Nitaigonj</t>
  </si>
  <si>
    <t xml:space="preserve">00000189</t>
  </si>
  <si>
    <t xml:space="preserve">11 kV Shahid Nagar</t>
  </si>
  <si>
    <t xml:space="preserve">00000020</t>
  </si>
  <si>
    <t xml:space="preserve">11 kV Bangla Bazar</t>
  </si>
  <si>
    <t xml:space="preserve">00000139</t>
  </si>
  <si>
    <t xml:space="preserve">11 kV Vogoban Gonj</t>
  </si>
  <si>
    <t xml:space="preserve">00000181</t>
  </si>
  <si>
    <t xml:space="preserve">11 kV Tanbazar</t>
  </si>
  <si>
    <t xml:space="preserve">00000138</t>
  </si>
  <si>
    <t xml:space="preserve">11 kV SS Road</t>
  </si>
  <si>
    <t xml:space="preserve">00000175</t>
  </si>
  <si>
    <t xml:space="preserve">00000094</t>
  </si>
  <si>
    <t xml:space="preserve">33/0.415 kV Auxiliary-1</t>
  </si>
  <si>
    <t xml:space="preserve">33/0.415 kV Auxiliary-2</t>
  </si>
  <si>
    <t xml:space="preserve">33 KV SIDE of___NARAYANGONJ BSCIC 33/11 KV S/S</t>
  </si>
  <si>
    <t xml:space="preserve">NARAYANGONJ BSCIC 33 KV SIDE (RECEIVING)</t>
  </si>
  <si>
    <t xml:space="preserve">33 kV Matuail Feeder</t>
  </si>
  <si>
    <t xml:space="preserve">ABB03910</t>
  </si>
  <si>
    <t xml:space="preserve">33 kV Shitalakhya Feeder</t>
  </si>
  <si>
    <t xml:space="preserve">Old</t>
  </si>
  <si>
    <t xml:space="preserve">HA030800161-03</t>
  </si>
  <si>
    <t xml:space="preserve">DHKA2199</t>
  </si>
  <si>
    <t xml:space="preserve">NARAYANGONJ BSCIC 33 KV SIDE (EXPORT TO OTHER S/S)</t>
  </si>
  <si>
    <t xml:space="preserve">NARAYANGONJ BSCIC 33 KV SIDE</t>
  </si>
  <si>
    <t xml:space="preserve">33/11 kV, 20/28 MVA Transformer-3</t>
  </si>
  <si>
    <t xml:space="preserve">HA021100524-02</t>
  </si>
  <si>
    <t xml:space="preserve">DHKA2200</t>
  </si>
  <si>
    <t xml:space="preserve">33/11 kV, 10/14 MVA Transformer-2</t>
  </si>
  <si>
    <t xml:space="preserve">HA030800199-03</t>
  </si>
  <si>
    <t xml:space="preserve">DHKA2195</t>
  </si>
  <si>
    <t xml:space="preserve">33/11 kV, 10/14 MVA Transformer-1</t>
  </si>
  <si>
    <t xml:space="preserve">ABB03909</t>
  </si>
  <si>
    <t xml:space="preserve">11 KV SIDE of___NARAYANGONJ BSCIC 33/11 KV S/S</t>
  </si>
  <si>
    <t xml:space="preserve">NARAYANGONJ BSCIC 11 KV SIDE</t>
  </si>
  <si>
    <t xml:space="preserve">33/11 kV Transformer, T-2 Incoming</t>
  </si>
  <si>
    <t xml:space="preserve">33/11 kV Transformer, T-1 Incoming</t>
  </si>
  <si>
    <t xml:space="preserve">DHKA2192</t>
  </si>
  <si>
    <t xml:space="preserve">11 kV Masdair  Feeder (F-8)</t>
  </si>
  <si>
    <t xml:space="preserve">XA575914</t>
  </si>
  <si>
    <t xml:space="preserve">11 kV Narayangonj  (F-7) </t>
  </si>
  <si>
    <t xml:space="preserve">XA575915</t>
  </si>
  <si>
    <t xml:space="preserve">11 kV Nearest Feeder (F-6)</t>
  </si>
  <si>
    <t xml:space="preserve">XA575927</t>
  </si>
  <si>
    <t xml:space="preserve">11 kV BSCIC-2 Feeder (F-5)</t>
  </si>
  <si>
    <t xml:space="preserve">XA575916</t>
  </si>
  <si>
    <t xml:space="preserve">11 kV Abonti Color Tex. (F-4)</t>
  </si>
  <si>
    <t xml:space="preserve">XA575912</t>
  </si>
  <si>
    <t xml:space="preserve">11 kV BSCIC-1 Feeder (F-3)</t>
  </si>
  <si>
    <t xml:space="preserve">DHK66615</t>
  </si>
  <si>
    <t xml:space="preserve">11 kV Shasongaon Feeder (F-2) </t>
  </si>
  <si>
    <t xml:space="preserve">XA575920</t>
  </si>
  <si>
    <t xml:space="preserve">11 kV Fakir Apparels Feeder (F-1)</t>
  </si>
  <si>
    <t xml:space="preserve">11 kV MS Dyeing (Old Enayetnagar) Feeder (F-9)</t>
  </si>
  <si>
    <t xml:space="preserve">HA021100913-02</t>
  </si>
  <si>
    <t xml:space="preserve">11 kV BSCIC-4  Feeder (F-11)</t>
  </si>
  <si>
    <t xml:space="preserve">HA021100682-02</t>
  </si>
  <si>
    <t xml:space="preserve">11 kV BSCIC-3  Feeder  (F-10) </t>
  </si>
  <si>
    <t xml:space="preserve">HA021100455-02</t>
  </si>
  <si>
    <t xml:space="preserve">11/0.415 KV Transformer,AT-1</t>
  </si>
  <si>
    <t xml:space="preserve">11/0.415 KV Transformer,AT-2</t>
  </si>
  <si>
    <t xml:space="preserve">Substation: Char Syedpur 132/33 kV, 2×80/120 MVA Grid Substation (132 kV Part)</t>
  </si>
  <si>
    <t xml:space="preserve">132 KV SIDE of___CHAR SYEDPUR 132/33/11 KV S/S</t>
  </si>
  <si>
    <t xml:space="preserve"> 132 KV SENDING SIDE (TARIFF POINT)</t>
  </si>
  <si>
    <t xml:space="preserve">Madonganj to Charsyedpur-1</t>
  </si>
  <si>
    <t xml:space="preserve">Madonganj to Charsyedpur-2</t>
  </si>
  <si>
    <t xml:space="preserve">CHAR SYEDPUR 132 KV SIDE (RECEIVING)</t>
  </si>
  <si>
    <t xml:space="preserve">132 kV Madanganj Circuit-1</t>
  </si>
  <si>
    <t xml:space="preserve">041808902821</t>
  </si>
  <si>
    <t xml:space="preserve">041808904222</t>
  </si>
  <si>
    <t xml:space="preserve">132 kV Madanganj Circuit-2</t>
  </si>
  <si>
    <t xml:space="preserve">041808902865</t>
  </si>
  <si>
    <t xml:space="preserve">041808904240</t>
  </si>
  <si>
    <t xml:space="preserve">CHAR SYEDPUR 132 KV SIDE (EXPORT TO OTHER S/S)</t>
  </si>
  <si>
    <t xml:space="preserve">CHAR SYEDPUR 132 KV SIDE</t>
  </si>
  <si>
    <t xml:space="preserve">132/33 KV LV SIDE</t>
  </si>
  <si>
    <t xml:space="preserve">33 KV SIDE of___CHAR SYEDPUR 132/33/11 KV S/S</t>
  </si>
  <si>
    <t xml:space="preserve">CHAR SYEDPUR 33 KV SIDE</t>
  </si>
  <si>
    <t xml:space="preserve">041808902859</t>
  </si>
  <si>
    <t xml:space="preserve">041808904285</t>
  </si>
  <si>
    <t xml:space="preserve">041808902812</t>
  </si>
  <si>
    <t xml:space="preserve">041808904276</t>
  </si>
  <si>
    <t xml:space="preserve">CHAR SYEDPUR 33 kV SIDE</t>
  </si>
  <si>
    <t xml:space="preserve">041808902875</t>
  </si>
  <si>
    <t xml:space="preserve">041808904241</t>
  </si>
  <si>
    <t xml:space="preserve">041808902844</t>
  </si>
  <si>
    <t xml:space="preserve">041808904259</t>
  </si>
  <si>
    <t xml:space="preserve">33 kV Premier Cement VRM Circuit-1 (=H1)</t>
  </si>
  <si>
    <t xml:space="preserve">041808902866</t>
  </si>
  <si>
    <t xml:space="preserve">041808904221</t>
  </si>
  <si>
    <t xml:space="preserve">33 kV Delta Agro Premier Cement (=H2)</t>
  </si>
  <si>
    <t xml:space="preserve">041808902876</t>
  </si>
  <si>
    <t xml:space="preserve">041808904237</t>
  </si>
  <si>
    <t xml:space="preserve">33 kV Outgoing Feeder-3 (=H3)</t>
  </si>
  <si>
    <t xml:space="preserve">041808902862</t>
  </si>
  <si>
    <t xml:space="preserve">041808904239</t>
  </si>
  <si>
    <t xml:space="preserve">041808902826</t>
  </si>
  <si>
    <t xml:space="preserve">041808904245</t>
  </si>
  <si>
    <t xml:space="preserve">33 kV Premier Cement VRM Circuit-2 (=H11)</t>
  </si>
  <si>
    <t xml:space="preserve">041808902856</t>
  </si>
  <si>
    <t xml:space="preserve">041808904232</t>
  </si>
  <si>
    <t xml:space="preserve">33 kV Outgoing Feeder-6 (=H12)</t>
  </si>
  <si>
    <t xml:space="preserve">041808902816</t>
  </si>
  <si>
    <t xml:space="preserve">041808904233</t>
  </si>
  <si>
    <t xml:space="preserve">041808902857</t>
  </si>
  <si>
    <t xml:space="preserve">041808904234</t>
  </si>
  <si>
    <t xml:space="preserve">33 kV Shah Cement VRM  (=H14)</t>
  </si>
  <si>
    <t xml:space="preserve">041808902860</t>
  </si>
  <si>
    <t xml:space="preserve">041808904242</t>
  </si>
  <si>
    <t xml:space="preserve">11 KV SIDE of___CHAR SYEDPUR 132/33/11 KV S/S</t>
  </si>
  <si>
    <t xml:space="preserve">CHAR SYEDPUR 11 KV SIDE</t>
  </si>
  <si>
    <t xml:space="preserve">041808902756</t>
  </si>
  <si>
    <t xml:space="preserve">041808902778</t>
  </si>
  <si>
    <t xml:space="preserve">CHAR SYEDPUR 11 kV SIDE</t>
  </si>
  <si>
    <t xml:space="preserve">041808902757</t>
  </si>
  <si>
    <t xml:space="preserve">11 kV Char-Syedpur Feeder(=F2)</t>
  </si>
  <si>
    <t xml:space="preserve">041808902749</t>
  </si>
  <si>
    <t xml:space="preserve">11 kV UltraTech Cement  Feeder (=F3)</t>
  </si>
  <si>
    <t xml:space="preserve">041808902759</t>
  </si>
  <si>
    <t xml:space="preserve">11 kV Outgoing Feeder-4 (=F4)</t>
  </si>
  <si>
    <t xml:space="preserve">041808902748</t>
  </si>
  <si>
    <t xml:space="preserve">11 kV Outgoing Feeder-5 (=F5)</t>
  </si>
  <si>
    <t xml:space="preserve">041808902754</t>
  </si>
  <si>
    <t xml:space="preserve">11 kV Outgoing Feeder-6 (=F6)</t>
  </si>
  <si>
    <t xml:space="preserve">041808902758</t>
  </si>
  <si>
    <t xml:space="preserve">041808902776</t>
  </si>
  <si>
    <t xml:space="preserve">041808902855</t>
  </si>
  <si>
    <t xml:space="preserve">041808902854</t>
  </si>
  <si>
    <t xml:space="preserve">11 kV Mokterpur Feeder (=F8)</t>
  </si>
  <si>
    <t xml:space="preserve">041808902786</t>
  </si>
  <si>
    <t xml:space="preserve">11 kV Dhaleshwary  Feeder (=F9)</t>
  </si>
  <si>
    <t xml:space="preserve">041808902789</t>
  </si>
  <si>
    <t xml:space="preserve">11 kV Outgoing Feeder-12 (=F10)</t>
  </si>
  <si>
    <t xml:space="preserve">041808902800</t>
  </si>
  <si>
    <t xml:space="preserve">11 kV Outgoing Feeder-13 (=F11)</t>
  </si>
  <si>
    <t xml:space="preserve">041808902787</t>
  </si>
  <si>
    <t xml:space="preserve">11 kV Outgoing Feeder-14 (=F12)</t>
  </si>
  <si>
    <t xml:space="preserve">041808902777</t>
  </si>
  <si>
    <t xml:space="preserve">11 kV Outgoing Feeder-15 (=F13)</t>
  </si>
  <si>
    <t xml:space="preserve">041808902779</t>
  </si>
  <si>
    <t xml:space="preserve">041808902783</t>
  </si>
  <si>
    <t xml:space="preserve">041811907976</t>
  </si>
  <si>
    <t xml:space="preserve">33 KV SIDE of___AMULIA 33/11 KV S/S</t>
  </si>
  <si>
    <t xml:space="preserve">FROM MADERTEK 33 KV SIDE</t>
  </si>
  <si>
    <t xml:space="preserve">AMULIA 33 KV SIDE (RECEIVING)</t>
  </si>
  <si>
    <t xml:space="preserve">33 kV Madartek Receiving</t>
  </si>
  <si>
    <t xml:space="preserve">AMULIA 33 KV SIDE (EXPORT TO OTHER S/S)</t>
  </si>
  <si>
    <t xml:space="preserve">AMULIA 33 KV SIDE</t>
  </si>
  <si>
    <t xml:space="preserve">33/11 kV Transformer, T-1</t>
  </si>
  <si>
    <t xml:space="preserve">DHKA2194</t>
  </si>
  <si>
    <t xml:space="preserve">33/11 kV Transformer, T-2</t>
  </si>
  <si>
    <t xml:space="preserve">DHKA2198</t>
  </si>
  <si>
    <t xml:space="preserve">11 KV SIDE of___AMULIA 33/11 KV S/S</t>
  </si>
  <si>
    <t xml:space="preserve">AMULIA 11 KV SIDE</t>
  </si>
  <si>
    <t xml:space="preserve">HA021100461-02</t>
  </si>
  <si>
    <t xml:space="preserve">HA021100478-02</t>
  </si>
  <si>
    <t xml:space="preserve">11 kV Manikdia Feeder</t>
  </si>
  <si>
    <t xml:space="preserve">HA021100482-02</t>
  </si>
  <si>
    <t xml:space="preserve">11 kV Kayetpara Feeder</t>
  </si>
  <si>
    <t xml:space="preserve">HA021100967-02</t>
  </si>
  <si>
    <t xml:space="preserve">11 kV Paity Feeder</t>
  </si>
  <si>
    <t xml:space="preserve">HA021188676-02</t>
  </si>
  <si>
    <t xml:space="preserve">11 kV Bamuil Feeder</t>
  </si>
  <si>
    <t xml:space="preserve">HA021100981-02</t>
  </si>
  <si>
    <t xml:space="preserve">11 kV Ali Ahmed School Feeder</t>
  </si>
  <si>
    <t xml:space="preserve">HA021101235-02</t>
  </si>
  <si>
    <t xml:space="preserve">11 kV Amulia Model Town Feeder</t>
  </si>
  <si>
    <t xml:space="preserve">11 kV Rajakhali Feeder</t>
  </si>
  <si>
    <t xml:space="preserve">HA021100483-02</t>
  </si>
  <si>
    <t xml:space="preserve">33/0.415 kV Transformer, AT-2</t>
  </si>
  <si>
    <t xml:space="preserve">Modongonj 132/33 KV 2 x 35/50 MVA Substation.               (SOUTH)       Phone No. </t>
  </si>
  <si>
    <t xml:space="preserve">33 KV SIDE of___Modongonj 132/33 KV S/S</t>
  </si>
  <si>
    <t xml:space="preserve">MOGBAZAR T&amp;T 11 KV SIDE</t>
  </si>
  <si>
    <t xml:space="preserve">Bus Loss From PDB</t>
  </si>
  <si>
    <t xml:space="preserve">33 kV Shah Cement Feeder</t>
  </si>
  <si>
    <t xml:space="preserve">33 kV Mondol Para (Premire cement) Feeder</t>
  </si>
  <si>
    <t xml:space="preserve">132 KV SIDE of___MANIKNAGAR 132/33/11 KV S/S</t>
  </si>
  <si>
    <t xml:space="preserve">MANIKNAGAR 230/132 KV SIDE (TARIFF POINT)</t>
  </si>
  <si>
    <t xml:space="preserve">MANIKNAGAR 132 KV SIDE (RECEIVING)</t>
  </si>
  <si>
    <t xml:space="preserve">MANIKNAGAR 132 KV SIDE (EXPORT TO OTHER S/S)</t>
  </si>
  <si>
    <t xml:space="preserve">132 kV Narinda Circuit-1</t>
  </si>
  <si>
    <t xml:space="preserve">06604331</t>
  </si>
  <si>
    <t xml:space="preserve">132 kV Narinda Circuit-2</t>
  </si>
  <si>
    <t xml:space="preserve">06604334</t>
  </si>
  <si>
    <t xml:space="preserve">132kV  Motijheel Circuit-1</t>
  </si>
  <si>
    <t xml:space="preserve">06604332</t>
  </si>
  <si>
    <t xml:space="preserve">132kV  Motijheel Circuit-2</t>
  </si>
  <si>
    <t xml:space="preserve">06604330</t>
  </si>
  <si>
    <t xml:space="preserve">METER PROBLEM</t>
  </si>
  <si>
    <t xml:space="preserve">132 kV Kazla Circuit-1</t>
  </si>
  <si>
    <t xml:space="preserve">ABB03905</t>
  </si>
  <si>
    <t xml:space="preserve">132 kV Kazla Circuit-2</t>
  </si>
  <si>
    <t xml:space="preserve">ABB03904</t>
  </si>
  <si>
    <t xml:space="preserve">MANIKNAGAR 132 KV SIDE</t>
  </si>
  <si>
    <t xml:space="preserve">132/33 kV 50/75 MVA GT-1 (HV)</t>
  </si>
  <si>
    <t xml:space="preserve">Nill</t>
  </si>
  <si>
    <t xml:space="preserve">Export to Maniknagar Grid at 132 kV Level=</t>
  </si>
  <si>
    <t xml:space="preserve">132/33 kV 50/75 MVA GT-2 (HV)</t>
  </si>
  <si>
    <t xml:space="preserve">ABB03903</t>
  </si>
  <si>
    <t xml:space="preserve">33 KV SIDE of___MANIKNAGAR 132/33/11 KV S/S</t>
  </si>
  <si>
    <t xml:space="preserve">33 kV 50/75 MVA GT-1 Incoming (LV)</t>
  </si>
  <si>
    <t xml:space="preserve">ABB03907</t>
  </si>
  <si>
    <t xml:space="preserve">33kV 50/75 MVA GT-2 Incoming (LV)</t>
  </si>
  <si>
    <t xml:space="preserve">ABB03906</t>
  </si>
  <si>
    <t xml:space="preserve">33 kV 10/14 MVA  Transformer-1</t>
  </si>
  <si>
    <t xml:space="preserve">ABB03912</t>
  </si>
  <si>
    <t xml:space="preserve">Maniknagar 33/11 kv ss</t>
  </si>
  <si>
    <t xml:space="preserve">DHK00121</t>
  </si>
  <si>
    <t xml:space="preserve">33 kV 20/28 MVA  Transformer-2</t>
  </si>
  <si>
    <t xml:space="preserve">ABB03913</t>
  </si>
  <si>
    <t xml:space="preserve">ABB03916</t>
  </si>
  <si>
    <t xml:space="preserve">Motijheel 33/11 kv ss</t>
  </si>
  <si>
    <t xml:space="preserve">33kV Motijheel-1 Feeder</t>
  </si>
  <si>
    <t xml:space="preserve">DHK86054</t>
  </si>
  <si>
    <t xml:space="preserve">33kV Mugdapara Hospital-1 Feeder</t>
  </si>
  <si>
    <t xml:space="preserve">ABB03911</t>
  </si>
  <si>
    <t xml:space="preserve">Mugdapara Hospital 33/11 kv ss</t>
  </si>
  <si>
    <t xml:space="preserve">33kV Kazla-1 Feeder</t>
  </si>
  <si>
    <t xml:space="preserve">ABB03917</t>
  </si>
  <si>
    <t xml:space="preserve">33kV Mugdapara Hospital-2 Feeder</t>
  </si>
  <si>
    <t xml:space="preserve">ABB03918</t>
  </si>
  <si>
    <t xml:space="preserve">33kV  Khilgaon Feeder</t>
  </si>
  <si>
    <t xml:space="preserve">ABB03915</t>
  </si>
  <si>
    <t xml:space="preserve">Kazla 33/11 kv ss</t>
  </si>
  <si>
    <t xml:space="preserve">33kV Kazla-2 Feeder</t>
  </si>
  <si>
    <t xml:space="preserve">ABB03920</t>
  </si>
  <si>
    <t xml:space="preserve">33kV Motijheel-2 Feeder</t>
  </si>
  <si>
    <t xml:space="preserve">ABB03914</t>
  </si>
  <si>
    <t xml:space="preserve">33kV Water Treatment Plant</t>
  </si>
  <si>
    <t xml:space="preserve">11 KV SIDE of___MANIKNAGAR 132/33/11 KV S/S</t>
  </si>
  <si>
    <t xml:space="preserve">11kV 20/28 MVA Transformer T-2 </t>
  </si>
  <si>
    <t xml:space="preserve">11kV 10/14 MVA Transformer T-1</t>
  </si>
  <si>
    <t xml:space="preserve">Sum of Feeders under T1=</t>
  </si>
  <si>
    <t xml:space="preserve">11 kV Nearest Feeder</t>
  </si>
  <si>
    <t xml:space="preserve">HA021101060-02</t>
  </si>
  <si>
    <t xml:space="preserve">11kV Spare</t>
  </si>
  <si>
    <t xml:space="preserve">HA021100679-02</t>
  </si>
  <si>
    <t xml:space="preserve">11 kV City Palli Feeder</t>
  </si>
  <si>
    <t xml:space="preserve">HA021100937-02</t>
  </si>
  <si>
    <t xml:space="preserve">11 kV R K Mission Road Feeder</t>
  </si>
  <si>
    <t xml:space="preserve">HA021101035-02</t>
  </si>
  <si>
    <t xml:space="preserve">11 kV Janapath Feeder</t>
  </si>
  <si>
    <t xml:space="preserve">HA021100864-02</t>
  </si>
  <si>
    <t xml:space="preserve">11 kV Dhalpur Feeder</t>
  </si>
  <si>
    <t xml:space="preserve">HA021100851-02</t>
  </si>
  <si>
    <t xml:space="preserve">11kV WTP</t>
  </si>
  <si>
    <t xml:space="preserve">X0599387</t>
  </si>
  <si>
    <t xml:space="preserve">11kV Kamalapur Water pumping </t>
  </si>
  <si>
    <t xml:space="preserve">HA021100474-02</t>
  </si>
  <si>
    <t xml:space="preserve">11 kV Wasa Road Feeder</t>
  </si>
  <si>
    <t xml:space="preserve">HA021001011-02</t>
  </si>
  <si>
    <t xml:space="preserve">11kV Sutikhalpar Feeder</t>
  </si>
  <si>
    <t xml:space="preserve">HA021101047-02</t>
  </si>
  <si>
    <t xml:space="preserve">HA021101029-02</t>
  </si>
  <si>
    <t xml:space="preserve">HA021101068-02</t>
  </si>
  <si>
    <t xml:space="preserve">HA021101243-02</t>
  </si>
  <si>
    <t xml:space="preserve">33 KV SIDE of___MOTIJHEEL OLD 33/11 KV S/S</t>
  </si>
  <si>
    <t xml:space="preserve">MANIKNAGAR 33 KV SIDE</t>
  </si>
  <si>
    <t xml:space="preserve">MOGBAZAR T&amp;T 33 KV SIDE (RECEIVING)</t>
  </si>
  <si>
    <t xml:space="preserve">33 kV Maniknagar Circuit-1</t>
  </si>
  <si>
    <t xml:space="preserve">Reading Mismatch</t>
  </si>
  <si>
    <t xml:space="preserve">33 kV Maniknaga Circuit-2 at Motijhil (T-2)</t>
  </si>
  <si>
    <t xml:space="preserve">DHK68120</t>
  </si>
  <si>
    <t xml:space="preserve">MOGBAZAR T&amp;T 33 KV SIDE (EXPORT TO OTHER S/S)</t>
  </si>
  <si>
    <t xml:space="preserve">33kV Biddyut Bhaban Circuit</t>
  </si>
  <si>
    <t xml:space="preserve">From Remote End</t>
  </si>
  <si>
    <t xml:space="preserve">MOGBAZAR T&amp;T 33 KV SIDE</t>
  </si>
  <si>
    <t xml:space="preserve">33/11 kV 20/28 MVA Transformer (T-1)</t>
  </si>
  <si>
    <t xml:space="preserve">DHK86053</t>
  </si>
  <si>
    <t xml:space="preserve">33/11 kV 20/28 MVA Transformer (T-2) (Ckt-2)</t>
  </si>
  <si>
    <t xml:space="preserve">DHK86055</t>
  </si>
  <si>
    <t xml:space="preserve">33 KV IMPORT</t>
  </si>
  <si>
    <t xml:space="preserve">11 KV SIDE of___MOTIJHEEL OLD 33/11 KV S/S</t>
  </si>
  <si>
    <t xml:space="preserve">MOTIJHEEL 11 KV SIDE</t>
  </si>
  <si>
    <t xml:space="preserve">33/11 kV 20/28 MVATransformer-1 </t>
  </si>
  <si>
    <t xml:space="preserve">DHK86059</t>
  </si>
  <si>
    <t xml:space="preserve">33/11 kV 20/28 MVA Transformer-2 </t>
  </si>
  <si>
    <t xml:space="preserve">DHK86057</t>
  </si>
  <si>
    <t xml:space="preserve">11kV Fakirapul Panir Tank Feeder</t>
  </si>
  <si>
    <t xml:space="preserve">DHK86058</t>
  </si>
  <si>
    <t xml:space="preserve">11kV Station Road Feeder</t>
  </si>
  <si>
    <t xml:space="preserve">DHK86075</t>
  </si>
  <si>
    <t xml:space="preserve">11kV Box Culvert Road Feeder</t>
  </si>
  <si>
    <t xml:space="preserve">DHK86071</t>
  </si>
  <si>
    <t xml:space="preserve">11kV Mohamedan Club Feeder</t>
  </si>
  <si>
    <t xml:space="preserve">DHK86062</t>
  </si>
  <si>
    <t xml:space="preserve">Import from Narinda</t>
  </si>
  <si>
    <t xml:space="preserve">11kV Amina Ahmed Co.</t>
  </si>
  <si>
    <t xml:space="preserve">DHK95754</t>
  </si>
  <si>
    <t xml:space="preserve">11kV Bangabhaban -1</t>
  </si>
  <si>
    <t xml:space="preserve">DHK95752</t>
  </si>
  <si>
    <t xml:space="preserve">11kV Sonali Bank</t>
  </si>
  <si>
    <t xml:space="preserve">DHK95753</t>
  </si>
  <si>
    <t xml:space="preserve">11kV NCC Bank Feeder</t>
  </si>
  <si>
    <t xml:space="preserve">DHK68123</t>
  </si>
  <si>
    <t xml:space="preserve">11kV IFIC BANK Feeder</t>
  </si>
  <si>
    <t xml:space="preserve">DHK68116</t>
  </si>
  <si>
    <t xml:space="preserve">11kV Arambagh Feeder</t>
  </si>
  <si>
    <t xml:space="preserve">DHK68117</t>
  </si>
  <si>
    <t xml:space="preserve">11kV Nikotborti Feeder</t>
  </si>
  <si>
    <t xml:space="preserve">DHK68114</t>
  </si>
  <si>
    <t xml:space="preserve">11kV Agrani Bank Feeder</t>
  </si>
  <si>
    <t xml:space="preserve">DHK95756</t>
  </si>
  <si>
    <t xml:space="preserve">11kV  Bangladesh Bank-2</t>
  </si>
  <si>
    <t xml:space="preserve">DHK95755</t>
  </si>
  <si>
    <t xml:space="preserve">11kV PDB Design Feeder 14</t>
  </si>
  <si>
    <t xml:space="preserve">DHK95747</t>
  </si>
  <si>
    <t xml:space="preserve">11kV Bangabhaban-2</t>
  </si>
  <si>
    <t xml:space="preserve">DHK86056</t>
  </si>
  <si>
    <t xml:space="preserve">11/0.4 kV AT</t>
  </si>
  <si>
    <t xml:space="preserve">ELIC5429</t>
  </si>
  <si>
    <t xml:space="preserve">132 KV SIDE of___MOTIJHEEL 132/33/11 KV S/S</t>
  </si>
  <si>
    <t xml:space="preserve">MANIKNAGAR 132 KV SIDE (TARIFF POINT)</t>
  </si>
  <si>
    <t xml:space="preserve">MOTIJHEEL 132 KV SIDE (RECEIVING)</t>
  </si>
  <si>
    <t xml:space="preserve">132 kV Mniknagar Circuit-1</t>
  </si>
  <si>
    <t xml:space="preserve">Imp/Main</t>
  </si>
  <si>
    <t xml:space="preserve">Imp/Backup</t>
  </si>
  <si>
    <t xml:space="preserve">132 kV Mniknagar Circuit-2</t>
  </si>
  <si>
    <t xml:space="preserve">MOTIJHEEL 132 KV SIDE (EXPORT TO OTHER S/S)</t>
  </si>
  <si>
    <t xml:space="preserve">132 kV Bangabhaban Circuit-1</t>
  </si>
  <si>
    <t xml:space="preserve">Exp/Main</t>
  </si>
  <si>
    <t xml:space="preserve">Exp/Backup</t>
  </si>
  <si>
    <t xml:space="preserve">132 kV Bangabhaban Circuit-2</t>
  </si>
  <si>
    <t xml:space="preserve">MOTIJHEEL 132 KV SIDE</t>
  </si>
  <si>
    <t xml:space="preserve">132/33 kV 80/120 MVA GT-1 (HV) </t>
  </si>
  <si>
    <t xml:space="preserve">132/33 kV 80/120 MVA GT-2 (HV) </t>
  </si>
  <si>
    <t xml:space="preserve">33 KV SIDE of___MOTIJHEEL 132/33/11 KV S/S</t>
  </si>
  <si>
    <t xml:space="preserve">MOTIJHEEL 33 KV SIDE</t>
  </si>
  <si>
    <t xml:space="preserve">132/33 kV 80/120 MVA GT-1 Incoming (LV) </t>
  </si>
  <si>
    <t xml:space="preserve">132/33 kV 80/120 MVA GT-2 Incoming (LV) </t>
  </si>
  <si>
    <t xml:space="preserve">MOTIJHEEL 33 kV SIDE</t>
  </si>
  <si>
    <t xml:space="preserve">33 kV  28/35 MVA T-1 (HV) </t>
  </si>
  <si>
    <t xml:space="preserve">33 kV  28/35 MVA Transformer-2</t>
  </si>
  <si>
    <t xml:space="preserve">33 kV Spare Feeder 1</t>
  </si>
  <si>
    <t xml:space="preserve">33 kV Spare Feeder 2</t>
  </si>
  <si>
    <t xml:space="preserve">33 kV P &amp; T Circuit-1</t>
  </si>
  <si>
    <t xml:space="preserve"> P &amp; T 33/11 kv ss</t>
  </si>
  <si>
    <t xml:space="preserve">33 kV Kamlapur Circuit-1</t>
  </si>
  <si>
    <t xml:space="preserve"> Kamlapur Railway 33/11 kv ss</t>
  </si>
  <si>
    <t xml:space="preserve">33 kV Kamlapur- 2  Feeder </t>
  </si>
  <si>
    <t xml:space="preserve">33 kV P &amp; T - 2 Feeder </t>
  </si>
  <si>
    <t xml:space="preserve">33 kV Spare Feeder 9</t>
  </si>
  <si>
    <t xml:space="preserve">33 kV Spare Feeder 10</t>
  </si>
  <si>
    <t xml:space="preserve">0415 kV Aux Transformer (1000 KVA)</t>
  </si>
  <si>
    <t xml:space="preserve">11 KV SIDE of___MOTIJHEEL 132/33/11 KV S/S</t>
  </si>
  <si>
    <t xml:space="preserve">33/11 kV 28/35 MVA T-1 Incoming (LV)</t>
  </si>
  <si>
    <t xml:space="preserve">33/11 kV 28/35 MVA T-2 Incoming (LV)</t>
  </si>
  <si>
    <t xml:space="preserve">MOTIJHEEL 11 kV SIDE</t>
  </si>
  <si>
    <t xml:space="preserve">11 kV Central Weman</t>
  </si>
  <si>
    <t xml:space="preserve">11 kV Spare Feeder 2</t>
  </si>
  <si>
    <t xml:space="preserve">11 kV K. M. Das Len</t>
  </si>
  <si>
    <t xml:space="preserve">Swamibag</t>
  </si>
  <si>
    <t xml:space="preserve">11 kV Gopibag</t>
  </si>
  <si>
    <t xml:space="preserve">11kV SPICE TV</t>
  </si>
  <si>
    <t xml:space="preserve">11 kV Spare Feeder 6</t>
  </si>
  <si>
    <t xml:space="preserve">11 kV Spare Feeder 7</t>
  </si>
  <si>
    <t xml:space="preserve">11 kV BPT-1</t>
  </si>
  <si>
    <t xml:space="preserve">11 kV BPT-2</t>
  </si>
  <si>
    <t xml:space="preserve">10 kV Spare Feeder 8</t>
  </si>
  <si>
    <t xml:space="preserve">11 kV Spare Feeder 9</t>
  </si>
  <si>
    <t xml:space="preserve">11 kV South Kamlapur</t>
  </si>
  <si>
    <t xml:space="preserve">11 kV Spare Feeder 11</t>
  </si>
  <si>
    <t xml:space="preserve">11 kV Answer Camp</t>
  </si>
  <si>
    <t xml:space="preserve">11 kV Shapla Chattar</t>
  </si>
  <si>
    <t xml:space="preserve">11 kV Sayedabad</t>
  </si>
  <si>
    <t xml:space="preserve">33/0.4 kV Aux Transformer</t>
  </si>
  <si>
    <t xml:space="preserve">33 KV SIDE of___P &amp; T 33/11 KV S/S</t>
  </si>
  <si>
    <t xml:space="preserve">33 kV Bidyut Bhaban Circuit</t>
  </si>
  <si>
    <t xml:space="preserve">33 kV Motijheel Circuit-1</t>
  </si>
  <si>
    <t xml:space="preserve">33 kV Motijheel Circuit-2</t>
  </si>
  <si>
    <t xml:space="preserve">33 kV Kamlapur Circuit</t>
  </si>
  <si>
    <t xml:space="preserve">33 kV 28/35 MVA Transformer (T-1 )</t>
  </si>
  <si>
    <t xml:space="preserve">% diffn betn 33 kV Impt &amp; 11 kV Impt=</t>
  </si>
  <si>
    <t xml:space="preserve">33/11 kV 28/35 MVA Transformer (T-2 )</t>
  </si>
  <si>
    <t xml:space="preserve">11 KV SIDE of___P &amp; T  33/11 KV S/S</t>
  </si>
  <si>
    <t xml:space="preserve">11 kV 20/28 MVATransformer-1 </t>
  </si>
  <si>
    <t xml:space="preserve">BD014056</t>
  </si>
  <si>
    <t xml:space="preserve">11 kV 20/28 MVA Transformer-2 </t>
  </si>
  <si>
    <t xml:space="preserve">BD014057</t>
  </si>
  <si>
    <t xml:space="preserve">Inner Circular Road  Feeder</t>
  </si>
  <si>
    <t xml:space="preserve">BD014042</t>
  </si>
  <si>
    <t xml:space="preserve">NSI New Building  Expres Feeder</t>
  </si>
  <si>
    <t xml:space="preserve">BD013982</t>
  </si>
  <si>
    <t xml:space="preserve">Police Hospital RMU Feeder</t>
  </si>
  <si>
    <t xml:space="preserve">BD014044</t>
  </si>
  <si>
    <t xml:space="preserve">Kakrail 33/11 kV Substation U/G Feeder </t>
  </si>
  <si>
    <t xml:space="preserve">BD014046</t>
  </si>
  <si>
    <t xml:space="preserve">Jonaki O/H  Feeder </t>
  </si>
  <si>
    <t xml:space="preserve">BD014013</t>
  </si>
  <si>
    <t xml:space="preserve">Nayapalton Overhead Feeder</t>
  </si>
  <si>
    <t xml:space="preserve">BD014014</t>
  </si>
  <si>
    <t xml:space="preserve">Masjid Gali Over Head Feeder</t>
  </si>
  <si>
    <t xml:space="preserve">BD014016</t>
  </si>
  <si>
    <t xml:space="preserve">Spare Feeder (Feeder-8)</t>
  </si>
  <si>
    <t xml:space="preserve">BD014009</t>
  </si>
  <si>
    <t xml:space="preserve">Bangabhaban 132/11 Substation (Feeder 9)</t>
  </si>
  <si>
    <t xml:space="preserve">BD013988</t>
  </si>
  <si>
    <t xml:space="preserve">Mid Way Over Head Feeder</t>
  </si>
  <si>
    <t xml:space="preserve">BD014015</t>
  </si>
  <si>
    <t xml:space="preserve">Palton Thana Over Head Feeder</t>
  </si>
  <si>
    <t xml:space="preserve">BD014033</t>
  </si>
  <si>
    <t xml:space="preserve">Police Hospital (South) U/G Feeder 7</t>
  </si>
  <si>
    <t xml:space="preserve">BD014034</t>
  </si>
  <si>
    <t xml:space="preserve">China Town Express Feeder</t>
  </si>
  <si>
    <t xml:space="preserve">BD013943</t>
  </si>
  <si>
    <t xml:space="preserve">Fakirapul Bazar O/H Feeder</t>
  </si>
  <si>
    <t xml:space="preserve">BD014032</t>
  </si>
  <si>
    <t xml:space="preserve">PWD Ouarter (RMU)</t>
  </si>
  <si>
    <t xml:space="preserve">BD013937</t>
  </si>
  <si>
    <t xml:space="preserve">Postal Quarter RMU</t>
  </si>
  <si>
    <t xml:space="preserve">BD013945</t>
  </si>
  <si>
    <t xml:space="preserve">11/0.4 kV AT-1</t>
  </si>
  <si>
    <t xml:space="preserve">DHKH4409</t>
  </si>
  <si>
    <t xml:space="preserve">11/0.4 kV AT-2</t>
  </si>
  <si>
    <t xml:space="preserve">DHKH4411</t>
  </si>
  <si>
    <t xml:space="preserve">33 KV SIDE of___KAMALAPUR RAILWAY 33/11 KV S/S</t>
  </si>
  <si>
    <t xml:space="preserve">33 kV P&amp;T Circuit</t>
  </si>
  <si>
    <t xml:space="preserve">33 kV 28/35 MVA Transformer (T-2 )</t>
  </si>
  <si>
    <t xml:space="preserve">11 KV SIDE of___KAMALAPUR RAILWAY  33/11 KV S/S</t>
  </si>
  <si>
    <t xml:space="preserve">KAMALAPUR RAILWAY 11 KV SIDE</t>
  </si>
  <si>
    <t xml:space="preserve">11 kV 20/28  MVA    Transformer-1 </t>
  </si>
  <si>
    <t xml:space="preserve">11 kV 20/28  MVA   Transformer-2  </t>
  </si>
  <si>
    <t xml:space="preserve">Amtola O/H Feeder</t>
  </si>
  <si>
    <t xml:space="preserve">Police Telecom</t>
  </si>
  <si>
    <t xml:space="preserve">Railway Colony O/H</t>
  </si>
  <si>
    <t xml:space="preserve">Shahjahanpur O/H Feeder</t>
  </si>
  <si>
    <t xml:space="preserve">11 KV Majar Feeder</t>
  </si>
  <si>
    <t xml:space="preserve">11 kV Feeder-6</t>
  </si>
  <si>
    <t xml:space="preserve">Momenbagh O/H</t>
  </si>
  <si>
    <t xml:space="preserve">11 kV Feeder-8</t>
  </si>
  <si>
    <t xml:space="preserve">11 kV Uttara Bank Goli  Feeder-9</t>
  </si>
  <si>
    <t xml:space="preserve">11 kV Baraka O/H Feeder-10</t>
  </si>
  <si>
    <t xml:space="preserve">11 kV Feeder-11</t>
  </si>
  <si>
    <t xml:space="preserve">Dhaka Railway</t>
  </si>
  <si>
    <t xml:space="preserve">Jasimuddin Feeder-13</t>
  </si>
  <si>
    <t xml:space="preserve">Police Box Feeder-14</t>
  </si>
  <si>
    <t xml:space="preserve">11 kV Feeder-15</t>
  </si>
  <si>
    <t xml:space="preserve">11 kV Feeder-16</t>
  </si>
  <si>
    <t xml:space="preserve">Auxiliary -1 (AT-1 )</t>
  </si>
  <si>
    <t xml:space="preserve">DHKF 7632</t>
  </si>
  <si>
    <t xml:space="preserve">Auxiliary -1 (AT-2 )</t>
  </si>
  <si>
    <t xml:space="preserve">DHKF 7733</t>
  </si>
  <si>
    <t xml:space="preserve">132 KV SIDE of___ BANGABHABAN 132/11 KV S/S</t>
  </si>
  <si>
    <t xml:space="preserve">132 KV SIDE MOTIJHEEL (SENDING)</t>
  </si>
  <si>
    <t xml:space="preserve">BANGABHABAN 33 KV SIDE (RECEIVING)</t>
  </si>
  <si>
    <t xml:space="preserve">BANGABHABAN 33 KV SIDE (EXPORT TO OTHER S/S)</t>
  </si>
  <si>
    <t xml:space="preserve">BANGABHABAN 33 KV SIDE</t>
  </si>
  <si>
    <t xml:space="preserve"> 33 KV TX HV SIDE</t>
  </si>
  <si>
    <t xml:space="preserve">11 KV SIDE of___BANGABHABAN  132/11 KV S/S</t>
  </si>
  <si>
    <t xml:space="preserve">BANGABHABAN 11 KV SIDE</t>
  </si>
  <si>
    <t xml:space="preserve">11 kV 28/35 MVA  Transformer (GT-2)</t>
  </si>
  <si>
    <t xml:space="preserve">11 kV 28/35 MVA Transformer (GT-1)</t>
  </si>
  <si>
    <t xml:space="preserve">11 kV DIT S/S-1 Feeder</t>
  </si>
  <si>
    <t xml:space="preserve">Meter Bad</t>
  </si>
  <si>
    <t xml:space="preserve">11 kV Bangabhaban Switching Circuit-1</t>
  </si>
  <si>
    <t xml:space="preserve">11 kV Saidabad Water Treatment</t>
  </si>
  <si>
    <t xml:space="preserve">11 kV Bangladesh Bank Feeder</t>
  </si>
  <si>
    <t xml:space="preserve">11 kV P &amp; T Substation</t>
  </si>
  <si>
    <t xml:space="preserve">11 kV Osmani Feeder</t>
  </si>
  <si>
    <t xml:space="preserve">11 kV Modhumita via Ovisar</t>
  </si>
  <si>
    <t xml:space="preserve">11 kV Sugar Bhaban &amp; Car Parking</t>
  </si>
  <si>
    <t xml:space="preserve">11 kV Motijheel-1 Feeder </t>
  </si>
  <si>
    <t xml:space="preserve">South-2</t>
  </si>
  <si>
    <t xml:space="preserve">11 kV Navana O/H Feeder</t>
  </si>
  <si>
    <t xml:space="preserve">11 kV Bangabhaban Switching Circuit-2</t>
  </si>
  <si>
    <t xml:space="preserve">11 kV Motijheel-2  Feeder </t>
  </si>
  <si>
    <t xml:space="preserve">11 kV WAPDA building RMU Feeder</t>
  </si>
  <si>
    <t xml:space="preserve">11 kV PDB Design Feeder</t>
  </si>
  <si>
    <t xml:space="preserve">11 kV BB Hospital Zone RMU Feeder</t>
  </si>
  <si>
    <t xml:space="preserve">11 kV Sonali Bank RMU Feeder</t>
  </si>
  <si>
    <t xml:space="preserve">11 kV Janata Bank Feeder </t>
  </si>
  <si>
    <t xml:space="preserve">11 kV DIT S/S RMU Feeder</t>
  </si>
  <si>
    <t xml:space="preserve">11 kV Sena Kalyan Feeder</t>
  </si>
  <si>
    <t xml:space="preserve">11 kV BCIC  Feeder</t>
  </si>
  <si>
    <t xml:space="preserve">132 KV SIDE of___NARINDA 132/33/11 KV S/S</t>
  </si>
  <si>
    <t xml:space="preserve">132 kV Maniknagar Circuit-1 at Maniknagar</t>
  </si>
  <si>
    <t xml:space="preserve">132 kV Maniknagar Circui-2 at Maniknagar</t>
  </si>
  <si>
    <t xml:space="preserve">NARINDA 132 KV SIDE (RECEIVING)</t>
  </si>
  <si>
    <t xml:space="preserve">NARINDA 132 KV SIDE (EXPORT TO OTHER S/S)</t>
  </si>
  <si>
    <t xml:space="preserve">NARINDA 132 KV SIDE</t>
  </si>
  <si>
    <t xml:space="preserve">33 KV SIDE of___NARINDA 132/33/11 KV S/S</t>
  </si>
  <si>
    <t xml:space="preserve">132/33 kV 50/75 MVA  GT-1 Incoming</t>
  </si>
  <si>
    <t xml:space="preserve">06604301</t>
  </si>
  <si>
    <t xml:space="preserve">132/33 kV 50/75 MVA  GT-2 Incoming</t>
  </si>
  <si>
    <t xml:space="preserve">06604304</t>
  </si>
  <si>
    <t xml:space="preserve">NARINDA 33 kV SIDE</t>
  </si>
  <si>
    <t xml:space="preserve">33 kV 20/28 MVA  Transformer T-3</t>
  </si>
  <si>
    <t xml:space="preserve">06604300</t>
  </si>
  <si>
    <t xml:space="preserve">Narinda 33/11 kv ss</t>
  </si>
  <si>
    <t xml:space="preserve">33 kV 20/28 MVA Transformer T-4</t>
  </si>
  <si>
    <t xml:space="preserve">06604303</t>
  </si>
  <si>
    <t xml:space="preserve">33 kV New Ramna Feeder</t>
  </si>
  <si>
    <t xml:space="preserve">9155465/9155477</t>
  </si>
  <si>
    <t xml:space="preserve">33 kV Bangshal-1 Feeder</t>
  </si>
  <si>
    <t xml:space="preserve">06604293</t>
  </si>
  <si>
    <t xml:space="preserve">33 kV Kazla-1  Feeder</t>
  </si>
  <si>
    <t xml:space="preserve">06604297</t>
  </si>
  <si>
    <t xml:space="preserve">Bangshal 33/11 kv ss</t>
  </si>
  <si>
    <t xml:space="preserve">33 kV Kumertully-1 Feeder</t>
  </si>
  <si>
    <t xml:space="preserve">06604318</t>
  </si>
  <si>
    <t xml:space="preserve">33 kV Kumertully-2 Feeder</t>
  </si>
  <si>
    <t xml:space="preserve">06604290</t>
  </si>
  <si>
    <t xml:space="preserve">33 kV Kazla-2  Feeder</t>
  </si>
  <si>
    <t xml:space="preserve">06604326</t>
  </si>
  <si>
    <t xml:space="preserve">33 kV Bangshal-2 Feeder</t>
  </si>
  <si>
    <t xml:space="preserve">06604328</t>
  </si>
  <si>
    <t xml:space="preserve">Estimated SS End</t>
  </si>
  <si>
    <t xml:space="preserve">Kumartully 33/11 kv ss</t>
  </si>
  <si>
    <t xml:space="preserve">11 KV SIDE of___NARINDA 132/33/11 KV S/S</t>
  </si>
  <si>
    <t xml:space="preserve">NARINDA 11 KV SIDE</t>
  </si>
  <si>
    <t xml:space="preserve">33/11 kV 20/28 MVA T-3 Incoming </t>
  </si>
  <si>
    <t xml:space="preserve">06604351</t>
  </si>
  <si>
    <t xml:space="preserve">33/11 kV 20/28 MVA T-4 Incoming</t>
  </si>
  <si>
    <t xml:space="preserve">06604295</t>
  </si>
  <si>
    <t xml:space="preserve">NARINDA 11 kV SIDE</t>
  </si>
  <si>
    <t xml:space="preserve">11 kV  Bonogram Feeder </t>
  </si>
  <si>
    <t xml:space="preserve">06604467</t>
  </si>
  <si>
    <t xml:space="preserve">11 kV Sha Saheb Len Feeder</t>
  </si>
  <si>
    <t xml:space="preserve">06604469</t>
  </si>
  <si>
    <t xml:space="preserve">Export to Motijheel</t>
  </si>
  <si>
    <t xml:space="preserve">11 kV Sadiabad Water Treatment</t>
  </si>
  <si>
    <t xml:space="preserve">06604354</t>
  </si>
  <si>
    <t xml:space="preserve">11 kV Manashi Feeder</t>
  </si>
  <si>
    <t xml:space="preserve">06604353</t>
  </si>
  <si>
    <t xml:space="preserve">11 kV Jatrabari Feeder</t>
  </si>
  <si>
    <t xml:space="preserve">06604324</t>
  </si>
  <si>
    <t xml:space="preserve">Old Maniknagar</t>
  </si>
  <si>
    <t xml:space="preserve">11 kV Wari Feeder</t>
  </si>
  <si>
    <t xml:space="preserve">06604291</t>
  </si>
  <si>
    <t xml:space="preserve">Old Jatrabari</t>
  </si>
  <si>
    <t xml:space="preserve">11 kV Narinda Feeder</t>
  </si>
  <si>
    <t xml:space="preserve">06604348</t>
  </si>
  <si>
    <t xml:space="preserve">11 kV Distillary Feeder</t>
  </si>
  <si>
    <t xml:space="preserve">06604347</t>
  </si>
  <si>
    <t xml:space="preserve">11 kV Thatari Bazar Feeder</t>
  </si>
  <si>
    <t xml:space="preserve">06604296</t>
  </si>
  <si>
    <t xml:space="preserve">11 kV  Swamibagh Feeder</t>
  </si>
  <si>
    <t xml:space="preserve">06604352</t>
  </si>
  <si>
    <t xml:space="preserve">11 kV Tipu Sultan Feeder</t>
  </si>
  <si>
    <t xml:space="preserve">06604322</t>
  </si>
  <si>
    <t xml:space="preserve">06604294</t>
  </si>
  <si>
    <t xml:space="preserve">Old Wari</t>
  </si>
  <si>
    <t xml:space="preserve">11 kV Folder Street Feeder </t>
  </si>
  <si>
    <t xml:space="preserve">DHK00089</t>
  </si>
  <si>
    <t xml:space="preserve">11 kV Bhajohari Feeder</t>
  </si>
  <si>
    <t xml:space="preserve">DHK27842</t>
  </si>
  <si>
    <t xml:space="preserve">11 kV Lal mohon shaha Feeder</t>
  </si>
  <si>
    <t xml:space="preserve">DHK00086</t>
  </si>
  <si>
    <t xml:space="preserve">11 kV Dupkhola Feeder</t>
  </si>
  <si>
    <t xml:space="preserve">8838024/8838029</t>
  </si>
  <si>
    <t xml:space="preserve">11/0.4 kV Aux Transformer-1</t>
  </si>
  <si>
    <t xml:space="preserve">DHK-21032</t>
  </si>
  <si>
    <t xml:space="preserve">11/0.4 kV Aux Transformer-2</t>
  </si>
  <si>
    <t xml:space="preserve">DHK-21094</t>
  </si>
  <si>
    <t xml:space="preserve">33 KV SIDE of___KUMERTULY  33/11 KV S/S</t>
  </si>
  <si>
    <t xml:space="preserve">MITFORD 33 KV SIDE</t>
  </si>
  <si>
    <t xml:space="preserve">KUMERTULY 33 KV SIDE (RECEIVING)</t>
  </si>
  <si>
    <t xml:space="preserve">33 kV Mitford Circuit-1</t>
  </si>
  <si>
    <t xml:space="preserve">DHK60965</t>
  </si>
  <si>
    <t xml:space="preserve">33 kV Narinda Circuit-1</t>
  </si>
  <si>
    <t xml:space="preserve">DHK60959</t>
  </si>
  <si>
    <t xml:space="preserve">33 kV Mitford Circuit-2</t>
  </si>
  <si>
    <t xml:space="preserve">DHK86072</t>
  </si>
  <si>
    <t xml:space="preserve">33 kV Narinda Circuit-2</t>
  </si>
  <si>
    <t xml:space="preserve">DHK60957</t>
  </si>
  <si>
    <t xml:space="preserve">KUMERTULY 33 KV SIDE (EXPORT TO OTHER S/S)</t>
  </si>
  <si>
    <t xml:space="preserve">KUMERTULY 33 KV SIDE</t>
  </si>
  <si>
    <t xml:space="preserve">33/11 kV 20/28 MVA Transformer (T-1) </t>
  </si>
  <si>
    <t xml:space="preserve">DHK60960</t>
  </si>
  <si>
    <t xml:space="preserve">33/11 kV 20/28 MVA Transformer (T-2)</t>
  </si>
  <si>
    <t xml:space="preserve">DHK60958</t>
  </si>
  <si>
    <t xml:space="preserve"> 33 KV IMPORT</t>
  </si>
  <si>
    <t xml:space="preserve">11 KV SIDE of___KUMERTULY  33/11 KV S/S</t>
  </si>
  <si>
    <t xml:space="preserve">KUMERTULY 11 KV SIDE</t>
  </si>
  <si>
    <t xml:space="preserve">33/11 kV 20/28 MVA T-1 Incoming </t>
  </si>
  <si>
    <t xml:space="preserve">06604403</t>
  </si>
  <si>
    <t xml:space="preserve">33/11 kV 20/28 MVA T-2 Incoming</t>
  </si>
  <si>
    <t xml:space="preserve">06604410</t>
  </si>
  <si>
    <t xml:space="preserve">PT Damage</t>
  </si>
  <si>
    <t xml:space="preserve">11kV Babubazar Feeder</t>
  </si>
  <si>
    <t xml:space="preserve">DHK00004</t>
  </si>
  <si>
    <t xml:space="preserve">11kV Islampur Feeder</t>
  </si>
  <si>
    <t xml:space="preserve">06604381</t>
  </si>
  <si>
    <t xml:space="preserve">11kV Champatully Feeder</t>
  </si>
  <si>
    <t xml:space="preserve">06604404</t>
  </si>
  <si>
    <t xml:space="preserve">11kV Majar O/H Feeder</t>
  </si>
  <si>
    <t xml:space="preserve">06604385</t>
  </si>
  <si>
    <t xml:space="preserve">11kV Spare </t>
  </si>
  <si>
    <t xml:space="preserve">06604380</t>
  </si>
  <si>
    <t xml:space="preserve">11kV Sadarghat Feeder</t>
  </si>
  <si>
    <t xml:space="preserve">06604315</t>
  </si>
  <si>
    <t xml:space="preserve">11kV Mitford Hospital Feeder</t>
  </si>
  <si>
    <t xml:space="preserve">06604409</t>
  </si>
  <si>
    <t xml:space="preserve">11kV Zindabahar  Feeder</t>
  </si>
  <si>
    <t xml:space="preserve">06604405</t>
  </si>
  <si>
    <t xml:space="preserve">11kV Police fari Feeder</t>
  </si>
  <si>
    <t xml:space="preserve">06604408</t>
  </si>
  <si>
    <t xml:space="preserve">11kV Patuatully Feeder</t>
  </si>
  <si>
    <t xml:space="preserve">06604383</t>
  </si>
  <si>
    <t xml:space="preserve">11kV Laxmibazar Feeder</t>
  </si>
  <si>
    <t xml:space="preserve">06604407</t>
  </si>
  <si>
    <t xml:space="preserve">11kV Jhonson Road Feeder</t>
  </si>
  <si>
    <t xml:space="preserve">06604384</t>
  </si>
  <si>
    <t xml:space="preserve">11kV Dholaikhal Feeder</t>
  </si>
  <si>
    <t xml:space="preserve">06604379</t>
  </si>
  <si>
    <t xml:space="preserve">11kV Bikrompur Garden City Feeder</t>
  </si>
  <si>
    <t xml:space="preserve">06604406</t>
  </si>
  <si>
    <t xml:space="preserve">05379603</t>
  </si>
  <si>
    <t xml:space="preserve">05378636</t>
  </si>
  <si>
    <t xml:space="preserve">33 KV SIDE of___BANGSHAL 33/11 KV S/S</t>
  </si>
  <si>
    <t xml:space="preserve">BANGSHAL 33 KV SIDE (RECEIVING)</t>
  </si>
  <si>
    <t xml:space="preserve">Mat-152447/1191738/007</t>
  </si>
  <si>
    <t xml:space="preserve">Mat-152447/1191738/002</t>
  </si>
  <si>
    <t xml:space="preserve">33/11 kV 28/35 MVA Transformer (T-1)</t>
  </si>
  <si>
    <t xml:space="preserve">Mat-152447/1191738/009</t>
  </si>
  <si>
    <t xml:space="preserve">% diffn betn 33 kV Impt &amp; 11 kV Expt=</t>
  </si>
  <si>
    <t xml:space="preserve">33/11 kV 28/35 MVATransformer (T-2)</t>
  </si>
  <si>
    <t xml:space="preserve">Mat-152447/1191738/004</t>
  </si>
  <si>
    <t xml:space="preserve">11 KV SIDE of___BANGSHAL 33/11 KV S/S</t>
  </si>
  <si>
    <t xml:space="preserve">BANGSHAL  11 KV SIDE</t>
  </si>
  <si>
    <t xml:space="preserve">33/11 kV 28/35 MVA Transformer-1</t>
  </si>
  <si>
    <t xml:space="preserve">33/11 kV 28/35 MVA Transformer-2 </t>
  </si>
  <si>
    <t xml:space="preserve">BANGSHAL 11 KV SIDE</t>
  </si>
  <si>
    <t xml:space="preserve">11 kV Bangladesh Math Feeder</t>
  </si>
  <si>
    <t xml:space="preserve">11 kV Siddikbazar Feeder</t>
  </si>
  <si>
    <t xml:space="preserve">11 kV Tatibazar feeder</t>
  </si>
  <si>
    <t xml:space="preserve">11 kV Bangsal Road Feeder</t>
  </si>
  <si>
    <t xml:space="preserve">11 kV Hazi Osman Gani Feeder</t>
  </si>
  <si>
    <t xml:space="preserve">11 kV French Road Feeder</t>
  </si>
  <si>
    <t xml:space="preserve">11 kV North-South Road Feeder</t>
  </si>
  <si>
    <t xml:space="preserve">11 kV Nazirabazar Feeder</t>
  </si>
  <si>
    <t xml:space="preserve">11 kV Suritolla Feeder</t>
  </si>
  <si>
    <t xml:space="preserve">DHK-4415</t>
  </si>
  <si>
    <t xml:space="preserve">DHK-4410</t>
  </si>
  <si>
    <t xml:space="preserve">132 KV SIDE of___KAZLA  132/33/11 KV S/S</t>
  </si>
  <si>
    <t xml:space="preserve">132kV Kazla Circuit-1 at Maniknagar</t>
  </si>
  <si>
    <t xml:space="preserve">132 kV line Loss=</t>
  </si>
  <si>
    <t xml:space="preserve">132kV Kazla Circuit-2 at Maniknagar</t>
  </si>
  <si>
    <t xml:space="preserve">KAZLA 132 KV SIDE (RECEIVING)</t>
  </si>
  <si>
    <t xml:space="preserve">132kV Maniknagar Circuit-1</t>
  </si>
  <si>
    <t xml:space="preserve">% diffn betn 132 kV Imp &amp; 132 kV exp</t>
  </si>
  <si>
    <t xml:space="preserve">132kV Maniknagar Circuit-2</t>
  </si>
  <si>
    <t xml:space="preserve">% diffn betn 132 kV Imp &amp; 33 kV exp</t>
  </si>
  <si>
    <t xml:space="preserve">KAZLA 132 KV SIDE (EXPORT TO OTHER S/S)</t>
  </si>
  <si>
    <t xml:space="preserve">KAZLA 132 KV SIDE</t>
  </si>
  <si>
    <t xml:space="preserve">132/33 kV 80/120 MVA GT-1 (HV)</t>
  </si>
  <si>
    <t xml:space="preserve">132/33 kV 80/120 MVA GT-2 (HV)</t>
  </si>
  <si>
    <t xml:space="preserve">33 KV SIDE of___KAZLA  132/33/11 KV S/S</t>
  </si>
  <si>
    <t xml:space="preserve">Narinda (33 kV Side)</t>
  </si>
  <si>
    <t xml:space="preserve">MANKNAGAR 33 kV Side</t>
  </si>
  <si>
    <t xml:space="preserve">KAZLA 33 kV Side</t>
  </si>
  <si>
    <t xml:space="preserve">132/33 kV 80/120 MVA GT-1 Incomming (LV)</t>
  </si>
  <si>
    <t xml:space="preserve">132/33 kV 80/120 MVA GT-2 Incomming (LV)</t>
  </si>
  <si>
    <t xml:space="preserve">KAZLA 33 kV SIDE</t>
  </si>
  <si>
    <t xml:space="preserve">33/11 kV 20/28 MVA T-1 </t>
  </si>
  <si>
    <t xml:space="preserve">33/11 kV 28/35 MVA T-5</t>
  </si>
  <si>
    <t xml:space="preserve">33/11 kV 20/28 MVA T-3</t>
  </si>
  <si>
    <t xml:space="preserve">33/11 kV 10/14 MVA T-4</t>
  </si>
  <si>
    <t xml:space="preserve">33 kV Shahriar Steel Feeder    </t>
  </si>
  <si>
    <t xml:space="preserve">33 kV Kazla Outdoor Bus (Shahriar steel)</t>
  </si>
  <si>
    <t xml:space="preserve">33 kV Spare Feeder 3 </t>
  </si>
  <si>
    <t xml:space="preserve">33 kV Spare Feeder 5 </t>
  </si>
  <si>
    <t xml:space="preserve">33 kV Spare Feeder 6 </t>
  </si>
  <si>
    <t xml:space="preserve">33 kV Spare Feeder 7 </t>
  </si>
  <si>
    <t xml:space="preserve">33 kV Zahir Steel </t>
  </si>
  <si>
    <t xml:space="preserve">Auxiliary Transformer-3 (AT-3)</t>
  </si>
  <si>
    <t xml:space="preserve">KAZLA at 33 KV level</t>
  </si>
  <si>
    <t xml:space="preserve">Kazla 33/11 KV Substation</t>
  </si>
  <si>
    <t xml:space="preserve">11 KV SIDE of___KAZLA  132/33/11 KV S/S</t>
  </si>
  <si>
    <t xml:space="preserve">KAZLA 11 KV SIDE</t>
  </si>
  <si>
    <t xml:space="preserve">DHK-61009</t>
  </si>
  <si>
    <t xml:space="preserve">33/11 kV 20/28 MVA T-2 Incoming </t>
  </si>
  <si>
    <t xml:space="preserve">DHK-61124</t>
  </si>
  <si>
    <t xml:space="preserve">DHK-61015</t>
  </si>
  <si>
    <t xml:space="preserve">33/11 kV 10/14 MVA T-4 Incoming </t>
  </si>
  <si>
    <t xml:space="preserve">8L55984</t>
  </si>
  <si>
    <t xml:space="preserve">33/11 kv 28/35 MVA T-5 Incomer</t>
  </si>
  <si>
    <t xml:space="preserve">DHK00112</t>
  </si>
  <si>
    <t xml:space="preserve">KAZLA 11 kV SIDE</t>
  </si>
  <si>
    <t xml:space="preserve">11 kV Nayanagor Feeder</t>
  </si>
  <si>
    <t xml:space="preserve">DHK-61125</t>
  </si>
  <si>
    <t xml:space="preserve">11 kV Madrasa Bazar Feeder</t>
  </si>
  <si>
    <t xml:space="preserve">HA-021101033-02</t>
  </si>
  <si>
    <t xml:space="preserve">11 kV Kazla Feeder </t>
  </si>
  <si>
    <t xml:space="preserve">HA021101071</t>
  </si>
  <si>
    <t xml:space="preserve">11 kV Sayedabad Feeder </t>
  </si>
  <si>
    <t xml:space="preserve">HA021101239-02</t>
  </si>
  <si>
    <t xml:space="preserve">11 kV Zenith Feeder </t>
  </si>
  <si>
    <t xml:space="preserve">HA-021101068-02</t>
  </si>
  <si>
    <t xml:space="preserve">11 kV Paterbagh Feeder </t>
  </si>
  <si>
    <t xml:space="preserve">HA-021200060</t>
  </si>
  <si>
    <t xml:space="preserve">11 kV Matuail Feeder </t>
  </si>
  <si>
    <t xml:space="preserve">HA-021100984</t>
  </si>
  <si>
    <t xml:space="preserve">11 kV Kutubkhali Feeder </t>
  </si>
  <si>
    <t xml:space="preserve">DHK-61117</t>
  </si>
  <si>
    <t xml:space="preserve">11 kV Mridhabari Feeder </t>
  </si>
  <si>
    <t xml:space="preserve">DHK-61118</t>
  </si>
  <si>
    <t xml:space="preserve">11 kV Muslim Nagar Feeder </t>
  </si>
  <si>
    <t xml:space="preserve">DHK-61011</t>
  </si>
  <si>
    <t xml:space="preserve">11 kV Jatrabari Thana Feeder</t>
  </si>
  <si>
    <t xml:space="preserve">DHK-61010</t>
  </si>
  <si>
    <t xml:space="preserve">11 kV Mirhazirbag Feeder </t>
  </si>
  <si>
    <t xml:space="preserve">DHK-61008</t>
  </si>
  <si>
    <t xml:space="preserve">11 kV Mukti Sharani Feeder </t>
  </si>
  <si>
    <t xml:space="preserve">DHK-61014</t>
  </si>
  <si>
    <t xml:space="preserve">11 kV Kadamtali Feeder </t>
  </si>
  <si>
    <t xml:space="preserve">Shympur</t>
  </si>
  <si>
    <t xml:space="preserve">DHK-61006</t>
  </si>
  <si>
    <t xml:space="preserve">11kV Rayerbagh Feeder</t>
  </si>
  <si>
    <t xml:space="preserve">DHK-61012</t>
  </si>
  <si>
    <t xml:space="preserve">11 kV Donia Feeder</t>
  </si>
  <si>
    <t xml:space="preserve">DHK-61013</t>
  </si>
  <si>
    <t xml:space="preserve">11 kV Nimtoli Feeder</t>
  </si>
  <si>
    <t xml:space="preserve">HA-021100855-02</t>
  </si>
  <si>
    <t xml:space="preserve">11 kV Gobindapur Feeder</t>
  </si>
  <si>
    <t xml:space="preserve">HA-021101057-02</t>
  </si>
  <si>
    <t xml:space="preserve">11 kV Eidgaon (Kabarsthan) Feeder</t>
  </si>
  <si>
    <t xml:space="preserve">9A56136</t>
  </si>
  <si>
    <t xml:space="preserve">11 kV Samad Nagar Gate (Old)</t>
  </si>
  <si>
    <t xml:space="preserve">8L55983</t>
  </si>
  <si>
    <t xml:space="preserve">11 kV Dharmik Para</t>
  </si>
  <si>
    <t xml:space="preserve">8K55676</t>
  </si>
  <si>
    <t xml:space="preserve">11 kV Sheikhdi Feeder</t>
  </si>
  <si>
    <t xml:space="preserve">9A56133</t>
  </si>
  <si>
    <t xml:space="preserve">11 kV Jenith Feeder</t>
  </si>
  <si>
    <t xml:space="preserve">11 KV Samad Nagor Gate</t>
  </si>
  <si>
    <t xml:space="preserve">11 KV Bibir Bagicha</t>
  </si>
  <si>
    <t xml:space="preserve">33/0.4 kV AT-1</t>
  </si>
  <si>
    <t xml:space="preserve">33/0.4 kV AT-2</t>
  </si>
  <si>
    <t xml:space="preserve">Auxiliary Transformer</t>
  </si>
  <si>
    <t xml:space="preserve">132 KV SIDE of___SHYAMPUR 132/33/11 KV S/S</t>
  </si>
  <si>
    <t xml:space="preserve"> 132 KV SIDE (SENDNG)</t>
  </si>
  <si>
    <t xml:space="preserve">HASNABAD TO SHYAMPUR CKT</t>
  </si>
  <si>
    <t xml:space="preserve">Tranformer - 1 at Shyampur 230/132</t>
  </si>
  <si>
    <t xml:space="preserve">Tranformer - 2 at Shyampur 230/132</t>
  </si>
  <si>
    <t xml:space="preserve">SHYAMPUR 132 KV SIDE (RECEIVING)</t>
  </si>
  <si>
    <t xml:space="preserve">132 kV New Shyampur-1 (Old Haripur)</t>
  </si>
  <si>
    <t xml:space="preserve">132 kV New Shyampur-2 (Old Hasnabad)</t>
  </si>
  <si>
    <t xml:space="preserve">SHYAMPUR 132 KV SIDE (EXPORT TO OTHER S/S)</t>
  </si>
  <si>
    <t xml:space="preserve">SHYAMPUR 132 KV SIDE</t>
  </si>
  <si>
    <t xml:space="preserve">132 kV 80/120 MVA ( GT-1)</t>
  </si>
  <si>
    <t xml:space="preserve">132 kV 80/120 MVA ( GT-2)</t>
  </si>
  <si>
    <t xml:space="preserve">132 kV 80/120 MVA ( GT-3)</t>
  </si>
  <si>
    <t xml:space="preserve">132 kV 80/120 MVA ( GT-4)</t>
  </si>
  <si>
    <t xml:space="preserve">33 KV SIDE of___SHYAMPUR 132/33/11 KV S/S</t>
  </si>
  <si>
    <t xml:space="preserve">SHYAMPUR  33 KV SIDE</t>
  </si>
  <si>
    <t xml:space="preserve">33 kV 80/120 MVA Transformer-1 (GT-1)</t>
  </si>
  <si>
    <t xml:space="preserve">BD001826</t>
  </si>
  <si>
    <t xml:space="preserve">33 kV 80/120 MVA Transformer-2 (GT-2) </t>
  </si>
  <si>
    <t xml:space="preserve">BD001850</t>
  </si>
  <si>
    <t xml:space="preserve">33 kV 50/75 MVA Transformer-3 (GT-3)</t>
  </si>
  <si>
    <t xml:space="preserve">BD001835</t>
  </si>
  <si>
    <t xml:space="preserve">33 kV 50/75 MVA Transformer-4 (GT-4) </t>
  </si>
  <si>
    <t xml:space="preserve">BD001831</t>
  </si>
  <si>
    <t xml:space="preserve">SHYAMPUR  33 kV SIDE</t>
  </si>
  <si>
    <t xml:space="preserve">33 kV 20/28 MVA Transformer-1 (T-1)</t>
  </si>
  <si>
    <t xml:space="preserve">BD001808</t>
  </si>
  <si>
    <t xml:space="preserve">From Downstream</t>
  </si>
  <si>
    <t xml:space="preserve">Shyampur 33/11 kv s/s</t>
  </si>
  <si>
    <t xml:space="preserve">33 kV 20/28 MVA Transformer-2 (T-2)</t>
  </si>
  <si>
    <t xml:space="preserve">BD001834</t>
  </si>
  <si>
    <t xml:space="preserve">33 kV 20/28 MVA Transformer-3 (T-3)</t>
  </si>
  <si>
    <t xml:space="preserve">BD001846</t>
  </si>
  <si>
    <t xml:space="preserve">33 kV 20/28 MVA Transformer-4 (T-4)</t>
  </si>
  <si>
    <t xml:space="preserve">BD001847</t>
  </si>
  <si>
    <t xml:space="preserve">33 kV Rani RRM Feeder</t>
  </si>
  <si>
    <t xml:space="preserve">BD001809</t>
  </si>
  <si>
    <t xml:space="preserve">33 kV Postogola  Feeder-1.</t>
  </si>
  <si>
    <t xml:space="preserve">BD001804</t>
  </si>
  <si>
    <t xml:space="preserve">Postogola 33/11 kv s/s</t>
  </si>
  <si>
    <t xml:space="preserve">33 kV Prime Textile Feeder.</t>
  </si>
  <si>
    <t xml:space="preserve">BD001810</t>
  </si>
  <si>
    <t xml:space="preserve">33 kV Nondolalpur -1 feeder </t>
  </si>
  <si>
    <t xml:space="preserve">BD001801</t>
  </si>
  <si>
    <t xml:space="preserve">Nandalalpur 33/11 kv s/s</t>
  </si>
  <si>
    <t xml:space="preserve">33 kV Nondolalpur -2 feeder </t>
  </si>
  <si>
    <t xml:space="preserve">BD001807</t>
  </si>
  <si>
    <t xml:space="preserve">33 kV Postogola Feeder-2.</t>
  </si>
  <si>
    <t xml:space="preserve">BD001830</t>
  </si>
  <si>
    <t xml:space="preserve">33 kV Rahima Steel feeder</t>
  </si>
  <si>
    <t xml:space="preserve">BD001803</t>
  </si>
  <si>
    <t xml:space="preserve">33 kV Salam Steel Feeder</t>
  </si>
  <si>
    <t xml:space="preserve">BD001849</t>
  </si>
  <si>
    <t xml:space="preserve">33 kV Fatullah Feeder-2.</t>
  </si>
  <si>
    <t xml:space="preserve">BD001848</t>
  </si>
  <si>
    <t xml:space="preserve">Fatullah 33/11 kv s/s</t>
  </si>
  <si>
    <t xml:space="preserve">33 kV Shyampur BSCIC-1.</t>
  </si>
  <si>
    <t xml:space="preserve">BD001805</t>
  </si>
  <si>
    <t xml:space="preserve">33 kV Akhter Steel Feeder</t>
  </si>
  <si>
    <t xml:space="preserve">BD001828</t>
  </si>
  <si>
    <t xml:space="preserve">Prime Textile</t>
  </si>
  <si>
    <t xml:space="preserve">Shyampur BSCIC 33/11 kv s/s</t>
  </si>
  <si>
    <t xml:space="preserve">Old Dapa</t>
  </si>
  <si>
    <t xml:space="preserve">33 kV  Steel Famus feeder</t>
  </si>
  <si>
    <t xml:space="preserve">BD001806</t>
  </si>
  <si>
    <t xml:space="preserve">33 kV IG Gate Feeder.</t>
  </si>
  <si>
    <t xml:space="preserve">BD001802</t>
  </si>
  <si>
    <t xml:space="preserve">IG Gate 33/11 kv s/s</t>
  </si>
  <si>
    <t xml:space="preserve">33 kV Rani Kamal  Steel Feeder </t>
  </si>
  <si>
    <t xml:space="preserve">BD001829</t>
  </si>
  <si>
    <t xml:space="preserve">33 kV Shyampur BSCIC-2.</t>
  </si>
  <si>
    <t xml:space="preserve">BD001827</t>
  </si>
  <si>
    <t xml:space="preserve">33 kV  Chakda Steel Feeder</t>
  </si>
  <si>
    <t xml:space="preserve">BD001832</t>
  </si>
  <si>
    <t xml:space="preserve">Export to Other SS</t>
  </si>
  <si>
    <t xml:space="preserve">11 KV SIDE of___SHYAMPUR 132/33/11 KV S/S</t>
  </si>
  <si>
    <t xml:space="preserve">SHYAMPUR  11 KV SIDE</t>
  </si>
  <si>
    <t xml:space="preserve">11 kV 20/28 MVA Transformer-1</t>
  </si>
  <si>
    <t xml:space="preserve">BD001926</t>
  </si>
  <si>
    <t xml:space="preserve">11 kV 20/28 MVA Transformer-2</t>
  </si>
  <si>
    <t xml:space="preserve">BD001952</t>
  </si>
  <si>
    <t xml:space="preserve">11 kV20/28 MVA  Transformer-3 </t>
  </si>
  <si>
    <t xml:space="preserve">BD001927</t>
  </si>
  <si>
    <t xml:space="preserve">11 kV 20/28 MVA Transformer-4</t>
  </si>
  <si>
    <t xml:space="preserve">SHYAMPUR 11 kV SIDE</t>
  </si>
  <si>
    <t xml:space="preserve">11 kV HR (Hajrat_Rahima) Steel Express</t>
  </si>
  <si>
    <t xml:space="preserve">11 kV Road No.-21 Feeder</t>
  </si>
  <si>
    <t xml:space="preserve">BD001943</t>
  </si>
  <si>
    <t xml:space="preserve">11 kV New Chakda Feeder</t>
  </si>
  <si>
    <t xml:space="preserve">BD001932</t>
  </si>
  <si>
    <t xml:space="preserve">11 kV Burigonga Feeder</t>
  </si>
  <si>
    <t xml:space="preserve">BD001946</t>
  </si>
  <si>
    <t xml:space="preserve">11 kV Dapa-Pagla Feeder</t>
  </si>
  <si>
    <t xml:space="preserve">BD001953</t>
  </si>
  <si>
    <t xml:space="preserve">11 kV S. R. Steel Feeder. </t>
  </si>
  <si>
    <t xml:space="preserve">BD001945</t>
  </si>
  <si>
    <t xml:space="preserve">11 kV Rahima Steel Feeder.</t>
  </si>
  <si>
    <t xml:space="preserve">BD001956</t>
  </si>
  <si>
    <t xml:space="preserve">11 kV Chand Textile Feeder</t>
  </si>
  <si>
    <t xml:space="preserve">BD001933</t>
  </si>
  <si>
    <t xml:space="preserve">11 kV Kamalpur Feeder</t>
  </si>
  <si>
    <t xml:space="preserve">BD001922</t>
  </si>
  <si>
    <t xml:space="preserve">11 kV Alizan Steel Feeder </t>
  </si>
  <si>
    <t xml:space="preserve">BD001931</t>
  </si>
  <si>
    <t xml:space="preserve">11 kV Redwan Steel Feeder</t>
  </si>
  <si>
    <t xml:space="preserve">11 kV Kadamtolly Steel Feeder</t>
  </si>
  <si>
    <t xml:space="preserve">BD001923</t>
  </si>
  <si>
    <t xml:space="preserve">11 kV Orient-Al-Islam  Feeder</t>
  </si>
  <si>
    <t xml:space="preserve">BD001949</t>
  </si>
  <si>
    <t xml:space="preserve">11 kV Delpara  Feeder</t>
  </si>
  <si>
    <t xml:space="preserve">BD001937</t>
  </si>
  <si>
    <t xml:space="preserve">11 kV Wasa Feeder</t>
  </si>
  <si>
    <t xml:space="preserve">BD001928</t>
  </si>
  <si>
    <t xml:space="preserve">11 kV Al Noor-Femous Steel Feeder</t>
  </si>
  <si>
    <t xml:space="preserve">BD001938</t>
  </si>
  <si>
    <t xml:space="preserve">11 kV Shyampur Bazar Feeder</t>
  </si>
  <si>
    <t xml:space="preserve">BD001939</t>
  </si>
  <si>
    <t xml:space="preserve">11 kV Binimoy Feeder </t>
  </si>
  <si>
    <t xml:space="preserve">BD001942</t>
  </si>
  <si>
    <t xml:space="preserve">11 kV Akbar-Nabi Steel </t>
  </si>
  <si>
    <t xml:space="preserve">BD001941</t>
  </si>
  <si>
    <t xml:space="preserve">11 kV Rasulpur Feeder</t>
  </si>
  <si>
    <t xml:space="preserve"> 11 Kv  Pioneer Steel Feeder</t>
  </si>
  <si>
    <t xml:space="preserve">BD001924</t>
  </si>
  <si>
    <t xml:space="preserve">11 kV Sun Steel Feeder</t>
  </si>
  <si>
    <t xml:space="preserve">BD001935</t>
  </si>
  <si>
    <t xml:space="preserve">11 kV Taher Steel Feeder</t>
  </si>
  <si>
    <t xml:space="preserve">11 kV Igloo Feeder</t>
  </si>
  <si>
    <t xml:space="preserve">11/0.4 kV Aux Transformer, T-1</t>
  </si>
  <si>
    <t xml:space="preserve">DHK20964</t>
  </si>
  <si>
    <t xml:space="preserve">33/0.4 kV Aux TR, GT-4 (At 11 kV)</t>
  </si>
  <si>
    <t xml:space="preserve">DHK26108</t>
  </si>
  <si>
    <t xml:space="preserve">33/0.4 kV Aux TR, GT-3 (At-33 kV)</t>
  </si>
  <si>
    <t xml:space="preserve">11/0.4 kV Aux Transformer, T-2</t>
  </si>
  <si>
    <t xml:space="preserve">33 KV SIDE of___SHYAMPUR BISIC 33/11 KV S/S</t>
  </si>
  <si>
    <t xml:space="preserve">SHYAMPUR BISIC 33 KV SIDE (RECEIVING)</t>
  </si>
  <si>
    <t xml:space="preserve">33 kV Shyampur Circuit-1</t>
  </si>
  <si>
    <t xml:space="preserve">DHK61071</t>
  </si>
  <si>
    <t xml:space="preserve">33 kV Shyampur Circuit-2</t>
  </si>
  <si>
    <t xml:space="preserve">DHK61067</t>
  </si>
  <si>
    <t xml:space="preserve">SHYAMPUR BISIC 33 KV SIDE (EXPORT TO OTHER S/S)</t>
  </si>
  <si>
    <t xml:space="preserve">SHYAMPUR BISIC 33 KV SIDE</t>
  </si>
  <si>
    <t xml:space="preserve">33 kV 20/28 MVA Transformer-1</t>
  </si>
  <si>
    <t xml:space="preserve">DHK61068</t>
  </si>
  <si>
    <t xml:space="preserve">33 kV 20/28 MVA Transformer-2</t>
  </si>
  <si>
    <t xml:space="preserve">DHK61066</t>
  </si>
  <si>
    <t xml:space="preserve">11 KV SIDE of___SHYAMPUR BISIC  33/11 KV S/S</t>
  </si>
  <si>
    <t xml:space="preserve">SHYAMPUR BISIC 11 KV SIDE</t>
  </si>
  <si>
    <t xml:space="preserve">DHK61019</t>
  </si>
  <si>
    <t xml:space="preserve">DHK61018</t>
  </si>
  <si>
    <t xml:space="preserve">11 kV Nama shyampur Feeder</t>
  </si>
  <si>
    <t xml:space="preserve">HA-021101066-02</t>
  </si>
  <si>
    <t xml:space="preserve">11 kV  Bombay SweetsFeeder</t>
  </si>
  <si>
    <t xml:space="preserve">HA-021101063-02</t>
  </si>
  <si>
    <t xml:space="preserve">11 kV  H. R Steel</t>
  </si>
  <si>
    <t xml:space="preserve">HA-021100377-02</t>
  </si>
  <si>
    <t xml:space="preserve">11 kV Shyampur Incoming (F1)</t>
  </si>
  <si>
    <t xml:space="preserve">DHK61020</t>
  </si>
  <si>
    <t xml:space="preserve">11 kV Ali Bahar Feeder (F2)</t>
  </si>
  <si>
    <t xml:space="preserve">DHK61021</t>
  </si>
  <si>
    <t xml:space="preserve">11 kV Mosjid Road Feeder (F3)</t>
  </si>
  <si>
    <t xml:space="preserve">DHK60936</t>
  </si>
  <si>
    <t xml:space="preserve">11 kV Shyampur O/H Feeder (F4)</t>
  </si>
  <si>
    <t xml:space="preserve">DHK60938</t>
  </si>
  <si>
    <t xml:space="preserve">11 kV Road No-11 Feeder (F5)</t>
  </si>
  <si>
    <t xml:space="preserve">DHK60937</t>
  </si>
  <si>
    <t xml:space="preserve">11 kV Hanif Express Feeder (F6)</t>
  </si>
  <si>
    <t xml:space="preserve">DHK60939</t>
  </si>
  <si>
    <t xml:space="preserve">11 kV  Zia Sharani Road Feeder(F7)</t>
  </si>
  <si>
    <t xml:space="preserve">DHK60940</t>
  </si>
  <si>
    <t xml:space="preserve">11 kV Road-12 &amp; 13 Feeder(F8)</t>
  </si>
  <si>
    <t xml:space="preserve">DHK60941</t>
  </si>
  <si>
    <t xml:space="preserve">11 kV Rahman and Baset (F9).</t>
  </si>
  <si>
    <t xml:space="preserve">DHK60944</t>
  </si>
  <si>
    <t xml:space="preserve">11 kV Sabujbagh Feeder (F10)</t>
  </si>
  <si>
    <t xml:space="preserve">11 kV Road No-7 &amp; 8 Feeder(F11)</t>
  </si>
  <si>
    <t xml:space="preserve">DHK60943</t>
  </si>
  <si>
    <t xml:space="preserve">11 kV Hossain Express Feeder(F12)</t>
  </si>
  <si>
    <t xml:space="preserve">DHK60942</t>
  </si>
  <si>
    <t xml:space="preserve">11/0.415  kV, 200 kVA AT-1+2</t>
  </si>
  <si>
    <t xml:space="preserve">33 KV SIDE of___NANDALALPUR 33/11 KV S/S</t>
  </si>
  <si>
    <t xml:space="preserve">SHYAMPUR 33 KV SIDE</t>
  </si>
  <si>
    <t xml:space="preserve">NANDALALPUR  33 KV SIDE (RECEIVING)</t>
  </si>
  <si>
    <t xml:space="preserve">33 kV  Incoming  Ckt-1 (At Nandalalpur)</t>
  </si>
  <si>
    <t xml:space="preserve">00000084</t>
  </si>
  <si>
    <t xml:space="preserve">33 kV  Incoming Ckt-2 (At Nandalalpur)</t>
  </si>
  <si>
    <t xml:space="preserve">00000070</t>
  </si>
  <si>
    <t xml:space="preserve">NANDALALPUR  33 KV SIDE (EXPORT TO OTHER S/S)</t>
  </si>
  <si>
    <t xml:space="preserve">NANDALALPUR  33 KV SIDE</t>
  </si>
  <si>
    <t xml:space="preserve">33 kV, 28/35 MVA T-1 </t>
  </si>
  <si>
    <t xml:space="preserve">00000086</t>
  </si>
  <si>
    <t xml:space="preserve">33 kV, 28/35 MVA T-2 </t>
  </si>
  <si>
    <t xml:space="preserve">00000083</t>
  </si>
  <si>
    <t xml:space="preserve">11 KV SIDE of___NANDALALPUR  33/11 KV S/S</t>
  </si>
  <si>
    <t xml:space="preserve">NANDALALPUR  11 KV SIDE</t>
  </si>
  <si>
    <t xml:space="preserve">11 kV, 28/35 MVA T-1 Incoming.</t>
  </si>
  <si>
    <t xml:space="preserve">00000036</t>
  </si>
  <si>
    <t xml:space="preserve">11 kV, 28/35 MVA T-2 Incoming</t>
  </si>
  <si>
    <t xml:space="preserve">00000033</t>
  </si>
  <si>
    <t xml:space="preserve">00000090</t>
  </si>
  <si>
    <t xml:space="preserve">11 kV Khaza Moinuddin</t>
  </si>
  <si>
    <t xml:space="preserve">00000026</t>
  </si>
  <si>
    <t xml:space="preserve">11 kV Chitashal</t>
  </si>
  <si>
    <t xml:space="preserve">00000027</t>
  </si>
  <si>
    <t xml:space="preserve">00000157</t>
  </si>
  <si>
    <t xml:space="preserve">11 kV Rasel Germants</t>
  </si>
  <si>
    <t xml:space="preserve">00000124</t>
  </si>
  <si>
    <t xml:space="preserve">11 kV Matuail Medical (Adorsho nagar)</t>
  </si>
  <si>
    <t xml:space="preserve">00000121</t>
  </si>
  <si>
    <t xml:space="preserve">11 kV Nandalalpur </t>
  </si>
  <si>
    <t xml:space="preserve">00000010</t>
  </si>
  <si>
    <t xml:space="preserve">11 kV  Sharif Bagh</t>
  </si>
  <si>
    <t xml:space="preserve">00000132</t>
  </si>
  <si>
    <t xml:space="preserve">11 KV Nayamati</t>
  </si>
  <si>
    <t xml:space="preserve">00000158</t>
  </si>
  <si>
    <t xml:space="preserve">11 kV Pulpar</t>
  </si>
  <si>
    <t xml:space="preserve">00000160</t>
  </si>
  <si>
    <t xml:space="preserve">11 kV Shahi Bazar</t>
  </si>
  <si>
    <t xml:space="preserve">00000170</t>
  </si>
  <si>
    <t xml:space="preserve">11 kV Pagla Bazar</t>
  </si>
  <si>
    <t xml:space="preserve">00000060</t>
  </si>
  <si>
    <t xml:space="preserve">11 kV Delpara bazar</t>
  </si>
  <si>
    <t xml:space="preserve">00000063</t>
  </si>
  <si>
    <t xml:space="preserve">11 kV Bhuighor (Board mill)</t>
  </si>
  <si>
    <t xml:space="preserve">00000146</t>
  </si>
  <si>
    <t xml:space="preserve">00000059</t>
  </si>
  <si>
    <t xml:space="preserve">33/0.415  kV, 200 kVA AT-1</t>
  </si>
  <si>
    <t xml:space="preserve">33/0.415  kV, 200 kVA AT-2</t>
  </si>
  <si>
    <t xml:space="preserve">132 KV SIDE of___POSTOGOLA 132/33/11 KV S/S</t>
  </si>
  <si>
    <t xml:space="preserve">POSTOGOLA 132 KV SIDE (RECEIVING)</t>
  </si>
  <si>
    <t xml:space="preserve">132kV Hasnabad Circuit-1</t>
  </si>
  <si>
    <t xml:space="preserve">132kV Hasnabad Circuit-2</t>
  </si>
  <si>
    <t xml:space="preserve">POSTOGOLA 132 KV SIDE (EXPORT TO OTHER S/S)</t>
  </si>
  <si>
    <t xml:space="preserve">POSTOGOLA 132 KV SIDE</t>
  </si>
  <si>
    <t xml:space="preserve">33 KV SIDE of___POSTOGOLA 132/33/11 KV S/S</t>
  </si>
  <si>
    <t xml:space="preserve">POSTOGOLA 33 KV SIDE</t>
  </si>
  <si>
    <t xml:space="preserve">POSTOGOLA 33 kV SIDE</t>
  </si>
  <si>
    <t xml:space="preserve">33 kV  28/35 MVA Transformer-1</t>
  </si>
  <si>
    <t xml:space="preserve">Postogola 33/11 kv ss</t>
  </si>
  <si>
    <t xml:space="preserve">33 kV IG Gate Ckt-2</t>
  </si>
  <si>
    <t xml:space="preserve">IG Gate 33/11 kv ss</t>
  </si>
  <si>
    <t xml:space="preserve">33kV Postogola circuit-1</t>
  </si>
  <si>
    <t xml:space="preserve">31 kV Spare Feeder 4</t>
  </si>
  <si>
    <t xml:space="preserve">32 kV Spare Feeder 5</t>
  </si>
  <si>
    <t xml:space="preserve">33 kV Spare Feeder 7</t>
  </si>
  <si>
    <t xml:space="preserve">33 kV IG Gate Ckt-1</t>
  </si>
  <si>
    <t xml:space="preserve">11 KV SIDE of___ POSTOGOLA 132/33/11 KV S/S</t>
  </si>
  <si>
    <t xml:space="preserve">33 KV SENDING SIDE </t>
  </si>
  <si>
    <t xml:space="preserve">33 kV Postogola Circuit-1 at Postogola</t>
  </si>
  <si>
    <t xml:space="preserve">33 kV Postogola Circuit-2 at Shyampur</t>
  </si>
  <si>
    <t xml:space="preserve">POSTOGOLA 33 KV SIDE (RECEIVING)</t>
  </si>
  <si>
    <t xml:space="preserve">32 kV Postogola Circuit-1 (U/G) (At Postogola)</t>
  </si>
  <si>
    <t xml:space="preserve">DHK60864</t>
  </si>
  <si>
    <t xml:space="preserve">33 kV Shyampur Circuit-1 (U/G) (At Postogola)</t>
  </si>
  <si>
    <t xml:space="preserve">DHK60865</t>
  </si>
  <si>
    <t xml:space="preserve">33 kV Shyampur Circuit-2 (U/G) (At Postogola)</t>
  </si>
  <si>
    <t xml:space="preserve">DHK60863</t>
  </si>
  <si>
    <t xml:space="preserve">33 kV, 20/28 MVA T-1 (HV Side)</t>
  </si>
  <si>
    <t xml:space="preserve">DHK61027</t>
  </si>
  <si>
    <t xml:space="preserve">33 kV, 20/28 MVA T-2 (HV Side)</t>
  </si>
  <si>
    <t xml:space="preserve">POSTOGOLA  11 KV SIDE</t>
  </si>
  <si>
    <t xml:space="preserve">11 kV 20/28 MVA T-1 Incoming.</t>
  </si>
  <si>
    <t xml:space="preserve">DHK61005</t>
  </si>
  <si>
    <t xml:space="preserve">11 kV 20/28 MVA T-2 Incoming</t>
  </si>
  <si>
    <t xml:space="preserve">DHK60861</t>
  </si>
  <si>
    <t xml:space="preserve">POSTOGOLA 11 kV SIDE</t>
  </si>
  <si>
    <t xml:space="preserve">11 kV Station Road Feeder</t>
  </si>
  <si>
    <t xml:space="preserve">HA021100907-02</t>
  </si>
  <si>
    <t xml:space="preserve">11 kV Samon &amp; Sons Feeder.</t>
  </si>
  <si>
    <t xml:space="preserve">HA021100501-02</t>
  </si>
  <si>
    <t xml:space="preserve">11 kV Alam Bagh Feeder.</t>
  </si>
  <si>
    <t xml:space="preserve">HA021100718-02</t>
  </si>
  <si>
    <t xml:space="preserve">11 kV Majar O/H Feeder</t>
  </si>
  <si>
    <t xml:space="preserve">HA021100714-02</t>
  </si>
  <si>
    <t xml:space="preserve">11 kV Cyca Feeder</t>
  </si>
  <si>
    <t xml:space="preserve">DHK61081</t>
  </si>
  <si>
    <t xml:space="preserve">11 kV Housing O/H Feeder.</t>
  </si>
  <si>
    <t xml:space="preserve">DHK61085</t>
  </si>
  <si>
    <t xml:space="preserve">11 kV Munshi Bari </t>
  </si>
  <si>
    <t xml:space="preserve">DHK61078</t>
  </si>
  <si>
    <t xml:space="preserve">11 kV Cantonment Feeder  </t>
  </si>
  <si>
    <t xml:space="preserve">DHK60953</t>
  </si>
  <si>
    <t xml:space="preserve">11 kV DIT Feeder.</t>
  </si>
  <si>
    <t xml:space="preserve">DHK60868</t>
  </si>
  <si>
    <t xml:space="preserve">11 kV Jurain WASA Road Feeder</t>
  </si>
  <si>
    <t xml:space="preserve">DHK60862</t>
  </si>
  <si>
    <t xml:space="preserve">11 kV Khorshed Ali O/H Feeder.</t>
  </si>
  <si>
    <t xml:space="preserve">HA021100484-02</t>
  </si>
  <si>
    <t xml:space="preserve">11 kV Murad pur Feeder. </t>
  </si>
  <si>
    <t xml:space="preserve">HA021100680-02</t>
  </si>
  <si>
    <t xml:space="preserve">11 kV Habib Oil Feeder.</t>
  </si>
  <si>
    <t xml:space="preserve">HA021101240-02</t>
  </si>
  <si>
    <t xml:space="preserve">11 kV Rajabari Feeder.</t>
  </si>
  <si>
    <t xml:space="preserve">HA021100681-02</t>
  </si>
  <si>
    <t xml:space="preserve">ELIB67385</t>
  </si>
  <si>
    <t xml:space="preserve">33 KV SIDE of___IG GATE GIS 33/11 KV S/S</t>
  </si>
  <si>
    <t xml:space="preserve">Shyampur 33 KV SIDE</t>
  </si>
  <si>
    <t xml:space="preserve">Postogola 33 KV SIDE</t>
  </si>
  <si>
    <t xml:space="preserve">IG GATE 33 KV SIDE (RECEIVING)</t>
  </si>
  <si>
    <t xml:space="preserve">33 kV Postogola Incoming Feeder-1</t>
  </si>
  <si>
    <t xml:space="preserve">DHK60973</t>
  </si>
  <si>
    <t xml:space="preserve">33 kV Postogola Incoming Feeder-2</t>
  </si>
  <si>
    <t xml:space="preserve">DHK60966</t>
  </si>
  <si>
    <t xml:space="preserve">IG GATE 33 KV SIDE (EXPORT TO OTHER S/S)</t>
  </si>
  <si>
    <t xml:space="preserve">IG GATE 33 KV SIDE</t>
  </si>
  <si>
    <t xml:space="preserve">DHK60893</t>
  </si>
  <si>
    <t xml:space="preserve">DHK60975</t>
  </si>
  <si>
    <t xml:space="preserve">11 KV SIDE of___IG GATE GIS  33/11 KV S/S</t>
  </si>
  <si>
    <t xml:space="preserve">IG GATE 11 KV SIDE</t>
  </si>
  <si>
    <t xml:space="preserve">11 kV, 20/28 MVA T-1 Incoming.</t>
  </si>
  <si>
    <t xml:space="preserve">DHK68139</t>
  </si>
  <si>
    <t xml:space="preserve">11 kV, 20/28 MVA T-2 Incoming</t>
  </si>
  <si>
    <t xml:space="preserve">DHK68137</t>
  </si>
  <si>
    <t xml:space="preserve">11 kV Feeder-1</t>
  </si>
  <si>
    <t xml:space="preserve">DHK60892</t>
  </si>
  <si>
    <t xml:space="preserve">11 kV Feeder-2</t>
  </si>
  <si>
    <t xml:space="preserve">DHK60968</t>
  </si>
  <si>
    <t xml:space="preserve">11 kV Dholaikal RMU</t>
  </si>
  <si>
    <t xml:space="preserve">DHK60970</t>
  </si>
  <si>
    <t xml:space="preserve">11 kV Alom Gonj</t>
  </si>
  <si>
    <t xml:space="preserve">DHK60894</t>
  </si>
  <si>
    <t xml:space="preserve">11 kV Dhalka Nagar Feeder (F-5)</t>
  </si>
  <si>
    <t xml:space="preserve">DHK60895</t>
  </si>
  <si>
    <t xml:space="preserve">11 kV Farashgonj Feeder (F-6)</t>
  </si>
  <si>
    <t xml:space="preserve">DHK68133</t>
  </si>
  <si>
    <t xml:space="preserve">11 kV Doyaganj</t>
  </si>
  <si>
    <t xml:space="preserve">DHK68134</t>
  </si>
  <si>
    <t xml:space="preserve">11 kV Faridabad </t>
  </si>
  <si>
    <t xml:space="preserve">DHK68140</t>
  </si>
  <si>
    <t xml:space="preserve">11 kV Gandaria</t>
  </si>
  <si>
    <t xml:space="preserve">DHK60969</t>
  </si>
  <si>
    <t xml:space="preserve">11 kV Walter Road</t>
  </si>
  <si>
    <t xml:space="preserve">DHK68136</t>
  </si>
  <si>
    <t xml:space="preserve">11 kV Murgitola Feeder (F-11)</t>
  </si>
  <si>
    <t xml:space="preserve">DHK68138</t>
  </si>
  <si>
    <t xml:space="preserve">11 kV Feeder-12 </t>
  </si>
  <si>
    <t xml:space="preserve">DHK60900</t>
  </si>
  <si>
    <t xml:space="preserve">11 kV Begumgonj Feeder (F-13)</t>
  </si>
  <si>
    <t xml:space="preserve">DHK60899</t>
  </si>
  <si>
    <t xml:space="preserve">11 kV Lohar Pool Feeder (F-14)</t>
  </si>
  <si>
    <t xml:space="preserve">DHK60967</t>
  </si>
  <si>
    <t xml:space="preserve">ELIB2774</t>
  </si>
  <si>
    <t xml:space="preserve">Banglabazr</t>
  </si>
  <si>
    <t xml:space="preserve">Postogola   </t>
  </si>
  <si>
    <t xml:space="preserve">NOCS Import Linked From Individual Sheet (North-1. North-2, South-1, South-2)</t>
  </si>
  <si>
    <t xml:space="preserve">Import Summary Report</t>
  </si>
  <si>
    <t xml:space="preserve">System Loss Summmary Report</t>
  </si>
  <si>
    <t xml:space="preserve">Convert ICT Format to T&amp;EA Format</t>
  </si>
  <si>
    <t xml:space="preserve">North Grid</t>
  </si>
  <si>
    <t xml:space="preserve">No of Feeder</t>
  </si>
  <si>
    <t xml:space="preserve">S/S Total</t>
  </si>
  <si>
    <t xml:space="preserve">FINAL</t>
  </si>
  <si>
    <t xml:space="preserve">Date: 03.07.2023</t>
  </si>
  <si>
    <t xml:space="preserve">INPUT</t>
  </si>
  <si>
    <t xml:space="preserve">Moghbazar 
33/11KV S/S</t>
  </si>
  <si>
    <t xml:space="preserve"> Kakrail </t>
  </si>
  <si>
    <t xml:space="preserve">ZONE</t>
  </si>
  <si>
    <t xml:space="preserve">CIRCLE</t>
  </si>
  <si>
    <t xml:space="preserve">IMPORT
(This Month)</t>
  </si>
  <si>
    <t xml:space="preserve">IMPORT
(Last Month)</t>
  </si>
  <si>
    <t xml:space="preserve">SOLD</t>
  </si>
  <si>
    <t xml:space="preserve">SYSTEM
 LOSS</t>
  </si>
  <si>
    <t xml:space="preserve">SYSTEM
 LOSS(%)</t>
  </si>
  <si>
    <t xml:space="preserve">Dhaka Power Distribution Company Ltd.</t>
  </si>
  <si>
    <t xml:space="preserve">North</t>
  </si>
  <si>
    <t xml:space="preserve">Sold Unit without PFC Unit(kwh)</t>
  </si>
  <si>
    <t xml:space="preserve">PFC Unit(kwh)</t>
  </si>
  <si>
    <t xml:space="preserve">Sold Unit with PFC Unit(kwh)</t>
  </si>
  <si>
    <t xml:space="preserve"> Sold Unit for July-2018</t>
  </si>
  <si>
    <t xml:space="preserve">Shere Bangla Nagar</t>
  </si>
  <si>
    <t xml:space="preserve">CODE</t>
  </si>
  <si>
    <t xml:space="preserve">Maghbazar</t>
  </si>
  <si>
    <t xml:space="preserve">A1</t>
  </si>
  <si>
    <t xml:space="preserve">Green Road 
33/11KV S/S</t>
  </si>
  <si>
    <t xml:space="preserve">A2</t>
  </si>
  <si>
    <t xml:space="preserve">A3</t>
  </si>
  <si>
    <t xml:space="preserve">Sherebangla
nagar</t>
  </si>
  <si>
    <t xml:space="preserve">A4</t>
  </si>
  <si>
    <t xml:space="preserve">Lalmatia  
33/11KV S/S</t>
  </si>
  <si>
    <t xml:space="preserve">A5</t>
  </si>
  <si>
    <t xml:space="preserve">A6</t>
  </si>
  <si>
    <t xml:space="preserve">A7</t>
  </si>
  <si>
    <t xml:space="preserve">A8</t>
  </si>
  <si>
    <t xml:space="preserve">Tejgoan  
33/11KV S/S</t>
  </si>
  <si>
    <t xml:space="preserve"> Tejgaon </t>
  </si>
  <si>
    <t xml:space="preserve">Shamoly</t>
  </si>
  <si>
    <t xml:space="preserve">A9</t>
  </si>
  <si>
    <t xml:space="preserve">Dhanmondi 
33/11KV S/S</t>
  </si>
  <si>
    <t xml:space="preserve"> Azimpur</t>
  </si>
  <si>
    <t xml:space="preserve">B1</t>
  </si>
  <si>
    <t xml:space="preserve">RAMNA </t>
  </si>
  <si>
    <t xml:space="preserve">Central</t>
  </si>
  <si>
    <t xml:space="preserve">B2</t>
  </si>
  <si>
    <t xml:space="preserve"> Kakrail</t>
  </si>
  <si>
    <t xml:space="preserve">B3</t>
  </si>
  <si>
    <t xml:space="preserve"> Paribagh </t>
  </si>
  <si>
    <t xml:space="preserve">B4</t>
  </si>
  <si>
    <t xml:space="preserve">Kawranbazar  
33/11KV S/S</t>
  </si>
  <si>
    <t xml:space="preserve"> Tejgaon</t>
  </si>
  <si>
    <t xml:space="preserve">B5</t>
  </si>
  <si>
    <t xml:space="preserve">B6</t>
  </si>
  <si>
    <t xml:space="preserve">Bonossri</t>
  </si>
  <si>
    <t xml:space="preserve">B7</t>
  </si>
  <si>
    <t xml:space="preserve">Bnossri</t>
  </si>
  <si>
    <t xml:space="preserve">B8</t>
  </si>
  <si>
    <t xml:space="preserve">Fateullah</t>
  </si>
  <si>
    <t xml:space="preserve">New Ramna   
33/11KV S/S</t>
  </si>
  <si>
    <t xml:space="preserve">Bangshal </t>
  </si>
  <si>
    <t xml:space="preserve">B9</t>
  </si>
  <si>
    <t xml:space="preserve">C1</t>
  </si>
  <si>
    <t xml:space="preserve">C2</t>
  </si>
  <si>
    <t xml:space="preserve">C3</t>
  </si>
  <si>
    <t xml:space="preserve">C6</t>
  </si>
  <si>
    <t xml:space="preserve">Dhanmondi 132/33kv S/S</t>
  </si>
  <si>
    <t xml:space="preserve">South</t>
  </si>
  <si>
    <t xml:space="preserve">D1</t>
  </si>
  <si>
    <t xml:space="preserve">Khillgaon  
33/11KV S/S</t>
  </si>
  <si>
    <t xml:space="preserve">D2</t>
  </si>
  <si>
    <t xml:space="preserve">D3</t>
  </si>
  <si>
    <t xml:space="preserve">Maghbazaar</t>
  </si>
  <si>
    <t xml:space="preserve">D4</t>
  </si>
  <si>
    <t xml:space="preserve"> Rajarbagh</t>
  </si>
  <si>
    <t xml:space="preserve">D5</t>
  </si>
  <si>
    <t xml:space="preserve">Goran  
33/11KV S/S</t>
  </si>
  <si>
    <t xml:space="preserve">D6</t>
  </si>
  <si>
    <t xml:space="preserve">Narayangonj</t>
  </si>
  <si>
    <t xml:space="preserve">Narayangonj-
West</t>
  </si>
  <si>
    <t xml:space="preserve">D8</t>
  </si>
  <si>
    <t xml:space="preserve">Narayangonj-
East</t>
  </si>
  <si>
    <t xml:space="preserve">D9</t>
  </si>
  <si>
    <t xml:space="preserve">Taltola  
33/11KV S/S</t>
  </si>
  <si>
    <t xml:space="preserve">E1</t>
  </si>
  <si>
    <t xml:space="preserve">E2</t>
  </si>
  <si>
    <t xml:space="preserve">E3</t>
  </si>
  <si>
    <t xml:space="preserve">Sytalakha</t>
  </si>
  <si>
    <t xml:space="preserve">Satmasjid  
33/11KV S/S</t>
  </si>
  <si>
    <t xml:space="preserve">F1</t>
  </si>
  <si>
    <t xml:space="preserve">Shitalokko</t>
  </si>
  <si>
    <t xml:space="preserve">F2</t>
  </si>
  <si>
    <t xml:space="preserve">Total =&gt;</t>
  </si>
  <si>
    <t xml:space="preserve">G1</t>
  </si>
  <si>
    <t xml:space="preserve">132KV Import =&gt;</t>
  </si>
  <si>
    <t xml:space="preserve">Dhanmondi NOCS</t>
  </si>
  <si>
    <t xml:space="preserve">132KV Import(As Certified by DPDC) =&gt;</t>
  </si>
  <si>
    <t xml:space="preserve">33kv import of DPDC =&gt;</t>
  </si>
  <si>
    <t xml:space="preserve">Civil Aviation</t>
  </si>
  <si>
    <t xml:space="preserve">33kv import of DPDC=&gt;</t>
  </si>
  <si>
    <t xml:space="preserve">Diff bet. 132KV Import  &amp; 33kv import of DPDC in % =&gt;</t>
  </si>
  <si>
    <t xml:space="preserve">Japan garden Building</t>
  </si>
  <si>
    <t xml:space="preserve">Diff bet.132kv import certified by DPDC &amp; 33kv import of DPDC in % =</t>
  </si>
  <si>
    <t xml:space="preserve">DPDC SOLD UNITS=&gt;</t>
  </si>
  <si>
    <t xml:space="preserve">Kallyanpur132/33 KV S/S</t>
  </si>
  <si>
    <t xml:space="preserve">System loss at 132kv level =&gt;</t>
  </si>
  <si>
    <t xml:space="preserve">Jigatola  
33/11KV S/S</t>
  </si>
  <si>
    <t xml:space="preserve">Kallyanpur &amp;Agargaon  
33/11KV S/S</t>
  </si>
  <si>
    <t xml:space="preserve">Kamrangirchar 33/11 KV</t>
  </si>
  <si>
    <t xml:space="preserve">Lalbagh  
33/11KV S/S</t>
  </si>
  <si>
    <t xml:space="preserve"> Lalbagh</t>
  </si>
  <si>
    <t xml:space="preserve">Ullon 132/33/11 Kv S/S</t>
  </si>
  <si>
    <t xml:space="preserve">Kakrail  
33/11KV S/S</t>
  </si>
  <si>
    <t xml:space="preserve"> Rajarbaghl</t>
  </si>
  <si>
    <t xml:space="preserve"> Kamalapur </t>
  </si>
  <si>
    <t xml:space="preserve">Banshal 33/11 KV S/S</t>
  </si>
  <si>
    <t xml:space="preserve"> Banglabazar   </t>
  </si>
  <si>
    <t xml:space="preserve">Baridhara
33/11KV S/S</t>
  </si>
  <si>
    <t xml:space="preserve">Japan Garden
 33/11 KV</t>
  </si>
  <si>
    <t xml:space="preserve">Shamoly </t>
  </si>
  <si>
    <t xml:space="preserve">Satmosjit </t>
  </si>
  <si>
    <t xml:space="preserve">Azimpur 33/11 KV</t>
  </si>
  <si>
    <t xml:space="preserve">jigatola</t>
  </si>
  <si>
    <t xml:space="preserve">T&amp;T 33/11 KV</t>
  </si>
  <si>
    <t xml:space="preserve">SHERE BANGLANAGAR 33/11KV</t>
  </si>
  <si>
    <t xml:space="preserve">LALBAGH 33/11KV (GIS)</t>
  </si>
  <si>
    <t xml:space="preserve">LALBAGH</t>
  </si>
  <si>
    <t xml:space="preserve">biddut bhabon 33/11KV (GIS)</t>
  </si>
  <si>
    <t xml:space="preserve">Banasree 33/11SS</t>
  </si>
  <si>
    <t xml:space="preserve">Bansree</t>
  </si>
  <si>
    <t xml:space="preserve"> Mugdhapara Hospital 33/11 kV</t>
  </si>
  <si>
    <t xml:space="preserve">Mugdapara </t>
  </si>
  <si>
    <t xml:space="preserve">Maniknagor </t>
  </si>
  <si>
    <t xml:space="preserve">Green Road  Dormatory</t>
  </si>
  <si>
    <t xml:space="preserve">Dhaka Uddyan 33/11KV S/S</t>
  </si>
  <si>
    <t xml:space="preserve">Dhaka University 33/11 KV SS</t>
  </si>
  <si>
    <t xml:space="preserve">Manipuripara 33/11 KV SS</t>
  </si>
  <si>
    <t xml:space="preserve">Moghbazar 132/33 KV Boshundhora City</t>
  </si>
  <si>
    <t xml:space="preserve">BB Avenue 33/11 KV SS</t>
  </si>
  <si>
    <t xml:space="preserve">Ramna </t>
  </si>
  <si>
    <t xml:space="preserve">Jigatola 132/33/11 New Grid</t>
  </si>
  <si>
    <t xml:space="preserve">Ispahani 33/11 KV SS</t>
  </si>
  <si>
    <t xml:space="preserve">Kamrangirchar SS-2 33/11 KV</t>
  </si>
  <si>
    <t xml:space="preserve">NORTH ZONE TOTAL=&gt;</t>
  </si>
  <si>
    <t xml:space="preserve">diff</t>
  </si>
  <si>
    <t xml:space="preserve">GRID SOUTH</t>
  </si>
  <si>
    <t xml:space="preserve">Bangabhaban  
33/11KV S/S</t>
  </si>
  <si>
    <t xml:space="preserve">Maniknagar </t>
  </si>
  <si>
    <t xml:space="preserve"> Swamibagh </t>
  </si>
  <si>
    <t xml:space="preserve">Narinda  
33/11KV S/S</t>
  </si>
  <si>
    <t xml:space="preserve">Lalbagh   </t>
  </si>
  <si>
    <t xml:space="preserve">Motijeel</t>
  </si>
  <si>
    <t xml:space="preserve"> Narinda   </t>
  </si>
  <si>
    <t xml:space="preserve">Kumertully 33/11KV</t>
  </si>
  <si>
    <t xml:space="preserve">Bangshall</t>
  </si>
  <si>
    <t xml:space="preserve">Maderteck
33/11KV S/S</t>
  </si>
  <si>
    <t xml:space="preserve">Kazla  
33/11KV S/S</t>
  </si>
  <si>
    <t xml:space="preserve">Matual</t>
  </si>
  <si>
    <t xml:space="preserve">Shyampur   </t>
  </si>
  <si>
    <t xml:space="preserve">Kazla   </t>
  </si>
  <si>
    <t xml:space="preserve">Shyampur  132/11KV S/S</t>
  </si>
  <si>
    <t xml:space="preserve">Fatullah.</t>
  </si>
  <si>
    <t xml:space="preserve"> Fatullah </t>
  </si>
  <si>
    <t xml:space="preserve">Postogola  
33/11KV S/S</t>
  </si>
  <si>
    <t xml:space="preserve">Fatullah   
33/11KV S/S</t>
  </si>
  <si>
    <t xml:space="preserve">Narayanganj (West)</t>
  </si>
  <si>
    <t xml:space="preserve">Shitalakhy</t>
  </si>
  <si>
    <t xml:space="preserve">Sitalakhya  
33/11KV S/S</t>
  </si>
  <si>
    <t xml:space="preserve">Narayanganj (East)</t>
  </si>
  <si>
    <t xml:space="preserve">Ngonj BSCIC
33/11KV S/S</t>
  </si>
  <si>
    <t xml:space="preserve">Char Syedpuri
 33/11KV S/S</t>
  </si>
  <si>
    <t xml:space="preserve">Siddhirganj 
133/33KV S/S</t>
  </si>
  <si>
    <t xml:space="preserve">Siddhirganj</t>
  </si>
  <si>
    <t xml:space="preserve">Siddhirganj 
33/11KV S/S</t>
  </si>
  <si>
    <t xml:space="preserve">Sarulia
33/11KV S/S</t>
  </si>
  <si>
    <t xml:space="preserve">Demra 
33/11KV S/S</t>
  </si>
  <si>
    <t xml:space="preserve">Mandalpara 
33/11KV S/S</t>
  </si>
  <si>
    <t xml:space="preserve">Khanpur
33/11KV S/S</t>
  </si>
  <si>
    <t xml:space="preserve">Matuail 
33/11KV S/S</t>
  </si>
  <si>
    <t xml:space="preserve">Modongonj 
132/33 KV S/S</t>
  </si>
  <si>
    <t xml:space="preserve">Maniknagar33/11kv s/s
132/33 KV S/S</t>
  </si>
  <si>
    <t xml:space="preserve">IG Gate 33/11 kv</t>
  </si>
  <si>
    <t xml:space="preserve">Motijil 33/11kv</t>
  </si>
  <si>
    <t xml:space="preserve">kamlapur</t>
  </si>
  <si>
    <t xml:space="preserve">Mitford 33/11kv</t>
  </si>
  <si>
    <t xml:space="preserve">Banshal </t>
  </si>
  <si>
    <t xml:space="preserve">Nandalalpr 33/11 kV SS</t>
  </si>
  <si>
    <t xml:space="preserve">Matuail </t>
  </si>
  <si>
    <t xml:space="preserve">Fatullah </t>
  </si>
  <si>
    <t xml:space="preserve">Laxmi Narayan Cotton Mill</t>
  </si>
  <si>
    <t xml:space="preserve">N Gonj (East)</t>
  </si>
  <si>
    <t xml:space="preserve">Amulia 33/11 KV SS</t>
  </si>
  <si>
    <t xml:space="preserve">Sitalakhya</t>
  </si>
  <si>
    <t xml:space="preserve">P&amp;T 33/11 KV SS</t>
  </si>
  <si>
    <t xml:space="preserve">Kazla 132/33 KV SS</t>
  </si>
  <si>
    <t xml:space="preserve">132 KV Char Syedpur SS</t>
  </si>
  <si>
    <t xml:space="preserve">132/33/11 KV Motijheel SS</t>
  </si>
  <si>
    <t xml:space="preserve">South Zone</t>
  </si>
  <si>
    <t xml:space="preserve">Diff zone&amp;Nocs</t>
  </si>
  <si>
    <t xml:space="preserve">Diff=</t>
  </si>
  <si>
    <t xml:space="preserve">SL</t>
  </si>
  <si>
    <t xml:space="preserve">NORTH-1</t>
  </si>
  <si>
    <t xml:space="preserve">NORTH-2</t>
  </si>
  <si>
    <t xml:space="preserve">SOUTH-1</t>
  </si>
  <si>
    <t xml:space="preserve">SOUTH-2</t>
  </si>
  <si>
    <t xml:space="preserve">DHANMONDI 132/33 KV S/S</t>
  </si>
  <si>
    <t xml:space="preserve">MOGBAZAR 132/33 KV S/S</t>
  </si>
  <si>
    <t xml:space="preserve">SIDDHIRGANJ 132/33/11KV S/S</t>
  </si>
  <si>
    <t xml:space="preserve">MANIKNAGAR 132/33/11KV S/S</t>
  </si>
  <si>
    <t xml:space="preserve">DHANMONDI 33/11 KV S/S</t>
  </si>
  <si>
    <t xml:space="preserve">MOGBAZAR LOCAL 33/11KV</t>
  </si>
  <si>
    <t xml:space="preserve">SIDDHIRGANJ  33/11KV S/S</t>
  </si>
  <si>
    <t xml:space="preserve">MANIKNAGAR 33/11KV S/S</t>
  </si>
  <si>
    <t xml:space="preserve">KAWRANBAZAR 33/11 KV S/S </t>
  </si>
  <si>
    <t xml:space="preserve">MOGBAZAR T&amp;T 33/11KV S/S</t>
  </si>
  <si>
    <t xml:space="preserve">DEMRA 33/11KV S/S</t>
  </si>
  <si>
    <t xml:space="preserve">MOTIJHEEL OLD 33/11 KV</t>
  </si>
  <si>
    <t xml:space="preserve">NEW RAMNA 33/11 KV S/S</t>
  </si>
  <si>
    <t xml:space="preserve">ULLON 132/33 KV GIS S/S</t>
  </si>
  <si>
    <t xml:space="preserve">SARULIA  33/11KV S/S</t>
  </si>
  <si>
    <t xml:space="preserve">MOTIJHEEL 132/33 KV SS</t>
  </si>
  <si>
    <t xml:space="preserve">KAKRAIL 33/11 KV S/S</t>
  </si>
  <si>
    <t xml:space="preserve">ULLON LOCAL 33/11 KV S/S</t>
  </si>
  <si>
    <t xml:space="preserve">KHANPUR 33/11KV S/S</t>
  </si>
  <si>
    <t xml:space="preserve">MOTIJHEEL 33/11 KV SS (NEW)</t>
  </si>
  <si>
    <t xml:space="preserve">BSMMU HOSPITAL 33/11 KV S/S</t>
  </si>
  <si>
    <t xml:space="preserve">MADARTEK 132/33 KV S/S</t>
  </si>
  <si>
    <t xml:space="preserve">MATUAIL 132/33 KV S/S</t>
  </si>
  <si>
    <t xml:space="preserve">LALBAGH 132/33 KV S/S</t>
  </si>
  <si>
    <t xml:space="preserve">MADARTEK LOCAL  33/11 KV S/S</t>
  </si>
  <si>
    <t xml:space="preserve">MATUAIL 33/11KV S/S</t>
  </si>
  <si>
    <t xml:space="preserve">KAMALAPUR RAILWAY 33/11 KV SS</t>
  </si>
  <si>
    <t xml:space="preserve">LALBAGH NEW 33/11 KV S/S</t>
  </si>
  <si>
    <t xml:space="preserve">TEJGAON 33/11 KV S/S</t>
  </si>
  <si>
    <t xml:space="preserve">LAXMI NARAYAN COTTON MILL 33/11 KV</t>
  </si>
  <si>
    <t xml:space="preserve">BANGABHABAN 132/11KV S/S</t>
  </si>
  <si>
    <t xml:space="preserve">LALBAGH OLD 33/11 KV S/S</t>
  </si>
  <si>
    <t xml:space="preserve">ASADGATE 33/11 KV S/S</t>
  </si>
  <si>
    <t xml:space="preserve">FATULLAH OLD 33/11KV S/S</t>
  </si>
  <si>
    <t xml:space="preserve">NARINDA 132/33KV S/S</t>
  </si>
  <si>
    <t xml:space="preserve">MIDFORT 33/11 KV S/S</t>
  </si>
  <si>
    <t xml:space="preserve">BANASREE 33/11KV S/S</t>
  </si>
  <si>
    <t xml:space="preserve">NEW FATULLAH 132/33 KV SS</t>
  </si>
  <si>
    <t xml:space="preserve">NARINDA 33/11KV S/S</t>
  </si>
  <si>
    <t xml:space="preserve">AZIMPUR 33/11 KV S/S</t>
  </si>
  <si>
    <t xml:space="preserve">GORAN 33/11 KV S/S</t>
  </si>
  <si>
    <t xml:space="preserve">NEW FATULLAH 33/11 KV SS</t>
  </si>
  <si>
    <t xml:space="preserve">KUMERTULY  33/11KV S/S</t>
  </si>
  <si>
    <t xml:space="preserve">KAMRANGIRCHAR 132/33 KV S/S</t>
  </si>
  <si>
    <t xml:space="preserve">LALMATIA 33/11 KV S/S</t>
  </si>
  <si>
    <t xml:space="preserve">DAPA 33/11 KV</t>
  </si>
  <si>
    <t xml:space="preserve">BANGSHAL  33/11 KV</t>
  </si>
  <si>
    <t xml:space="preserve">KAMRANGIRCHAR 33/11 KV S/S</t>
  </si>
  <si>
    <t xml:space="preserve">GREEN ROAD 33/11KV S/S</t>
  </si>
  <si>
    <t xml:space="preserve">SITALAKHYA  132/33KV S/S</t>
  </si>
  <si>
    <t xml:space="preserve">KAZLA 132/133 KV SS</t>
  </si>
  <si>
    <t xml:space="preserve">GREEN ROAD DORMETORY 33/11 KV S/S</t>
  </si>
  <si>
    <t xml:space="preserve">SITALAKHYA  33/11KV S/S</t>
  </si>
  <si>
    <t xml:space="preserve">KAZLA  33/11KV S/S</t>
  </si>
  <si>
    <t xml:space="preserve">JIGATOLA 132/33 KV S/S</t>
  </si>
  <si>
    <t xml:space="preserve">TALTALA 33/11 KV S/S</t>
  </si>
  <si>
    <t xml:space="preserve">MI CEMENT 132/33 KV</t>
  </si>
  <si>
    <t xml:space="preserve">SHYAMPUR  132/33KV S/S</t>
  </si>
  <si>
    <t xml:space="preserve">JIGATOLA NEW 33/11 KV S/S</t>
  </si>
  <si>
    <t xml:space="preserve">SHER-E-BANGLANAGAR 33/11KV S/S</t>
  </si>
  <si>
    <t xml:space="preserve">MONDALPARA 33/11KV S/S</t>
  </si>
  <si>
    <t xml:space="preserve">SHYAMPUR  33/11KV S/S</t>
  </si>
  <si>
    <t xml:space="preserve">ZIGATOLA OLD 33/11 KV S/S</t>
  </si>
  <si>
    <t xml:space="preserve">MUGDAPARA HOSPITAL 33/11KV S/S</t>
  </si>
  <si>
    <t xml:space="preserve">NARAYANGONJ BSCIC 33/11KV S/S</t>
  </si>
  <si>
    <t xml:space="preserve">SHYAMPUR BISIC  33/11KV S/S</t>
  </si>
  <si>
    <t xml:space="preserve">DHAKA UDDYAN 33/11 KV S/S</t>
  </si>
  <si>
    <t xml:space="preserve">KHILGAON 33/11 KV</t>
  </si>
  <si>
    <t xml:space="preserve">CHAR SYEDPUR 132/33KV S/S</t>
  </si>
  <si>
    <t xml:space="preserve">NANDALALPUR 33/11 KV</t>
  </si>
  <si>
    <t xml:space="preserve">SATMOSJID 132/33 KV S/S</t>
  </si>
  <si>
    <t xml:space="preserve">MONIPURIPARA 33/11KV S/S</t>
  </si>
  <si>
    <t xml:space="preserve">CHAR SYEDPUR 33/11 KV S/S NEW</t>
  </si>
  <si>
    <t xml:space="preserve">POSTOGOLA 132/33 KV S/S</t>
  </si>
  <si>
    <t xml:space="preserve">SATMASJID 33/11KV S/S</t>
  </si>
  <si>
    <t xml:space="preserve">AMULIA 33/11 KV</t>
  </si>
  <si>
    <t xml:space="preserve">POSTOGOLA 33/11KV S/S</t>
  </si>
  <si>
    <t xml:space="preserve">JAPAN GERDEN CITY 33/11 KV S/S</t>
  </si>
  <si>
    <t xml:space="preserve">IG GATE GIS 33/11 KV</t>
  </si>
  <si>
    <t xml:space="preserve">DHAKA UNIVERSITY 132/33 KV S/S</t>
  </si>
  <si>
    <t xml:space="preserve">DHAKA UNIVERSITY 33/11 KV S/S</t>
  </si>
  <si>
    <t xml:space="preserve">BIDDYUT BHABAN 33/11 KV S/S</t>
  </si>
  <si>
    <t xml:space="preserve">DMCH 33/11 KV S/S</t>
  </si>
  <si>
    <t xml:space="preserve">BB AVENEU 33/11 KV S/S</t>
  </si>
  <si>
    <t xml:space="preserve">KALLYANPUR 33/11 KV S/S</t>
  </si>
  <si>
    <t xml:space="preserve">Mugdhapara Hospital 33/11 kV</t>
  </si>
  <si>
    <t xml:space="preserve">MI CEMENT  132/ 33 KV Substation</t>
  </si>
  <si>
    <t xml:space="preserve">Feeder_Name</t>
  </si>
  <si>
    <t xml:space="preserve">Voltage</t>
  </si>
  <si>
    <t xml:space="preserve">Type</t>
  </si>
  <si>
    <t xml:space="preserve">Meter_No</t>
  </si>
  <si>
    <t xml:space="preserve">Opening_Reading</t>
  </si>
  <si>
    <t xml:space="preserve">Closing_Reading</t>
  </si>
  <si>
    <t xml:space="preserve">Blank</t>
  </si>
  <si>
    <t xml:space="preserve">Corrected_Consumption</t>
  </si>
  <si>
    <t xml:space="preserve">Substation_Name</t>
  </si>
  <si>
    <t xml:space="preserve">LALBAGH New 33/11 KV S/S </t>
  </si>
  <si>
    <t xml:space="preserve">Lalbagh Old 33/11KV S/S</t>
  </si>
  <si>
    <t xml:space="preserve">Jigatola Old 33/11KV S/S</t>
  </si>
  <si>
    <t xml:space="preserve">Japan Garden 33/11 KV</t>
  </si>
  <si>
    <t xml:space="preserve">Kallyanpur 33/11KV S/S</t>
  </si>
  <si>
    <t xml:space="preserve"> Novo Theater/Army Musium (41%)</t>
  </si>
  <si>
    <t xml:space="preserve"> Novo Theater/Army Musium (59%)</t>
  </si>
  <si>
    <t xml:space="preserve">Mugdhapara Hospital 33/11 KV SS</t>
  </si>
  <si>
    <t xml:space="preserve">Fatullah OLD 33/11KV S/S</t>
  </si>
  <si>
    <t xml:space="preserve">Fatullah New 33/11 KV SS</t>
  </si>
  <si>
    <t xml:space="preserve">Narayangonj BSCIC 33/11KV S/S</t>
  </si>
  <si>
    <t xml:space="preserve">Motijheel old 33/11 kV</t>
  </si>
  <si>
    <t xml:space="preserve">Santinagar Switching S/S</t>
  </si>
  <si>
    <t xml:space="preserve">A1-Motijheel</t>
  </si>
  <si>
    <t xml:space="preserve">A2-Khilgaon</t>
  </si>
  <si>
    <t xml:space="preserve">A3-Lalbag</t>
  </si>
  <si>
    <t xml:space="preserve">A4-Kazla</t>
  </si>
  <si>
    <t xml:space="preserve">A5-Postogola</t>
  </si>
  <si>
    <t xml:space="preserve">A6-Banglabazar</t>
  </si>
  <si>
    <t xml:space="preserve">A7-N.Gonj (West)</t>
  </si>
  <si>
    <t xml:space="preserve">A8-Siddirgonj</t>
  </si>
  <si>
    <t xml:space="preserve">A9-Bashabo</t>
  </si>
  <si>
    <t xml:space="preserve">B1-Narinda</t>
  </si>
  <si>
    <t xml:space="preserve">B2-Maniknagar</t>
  </si>
  <si>
    <t xml:space="preserve">B3-Jurain</t>
  </si>
  <si>
    <t xml:space="preserve">B4-Shyampur</t>
  </si>
  <si>
    <t xml:space="preserve">B5-Swamibag</t>
  </si>
  <si>
    <t xml:space="preserve">B6-Bangshal</t>
  </si>
  <si>
    <t xml:space="preserve">B7-N.Gonj (East)</t>
  </si>
  <si>
    <t xml:space="preserve">B8-Fatullah</t>
  </si>
  <si>
    <t xml:space="preserve">B9-Mugdapara</t>
  </si>
  <si>
    <t xml:space="preserve">C1-Tejgaon</t>
  </si>
  <si>
    <t xml:space="preserve">C2-Satmasjid</t>
  </si>
  <si>
    <t xml:space="preserve">Fatullah New 132/33 KV SS</t>
  </si>
  <si>
    <t xml:space="preserve">C3-Paribag</t>
  </si>
  <si>
    <t xml:space="preserve">C6-Kakrail</t>
  </si>
  <si>
    <t xml:space="preserve">D1-Moghbazar</t>
  </si>
  <si>
    <t xml:space="preserve">D2-Dhanmondi</t>
  </si>
  <si>
    <t xml:space="preserve">D3-Ramna</t>
  </si>
  <si>
    <t xml:space="preserve">D4-Shyamoli</t>
  </si>
  <si>
    <t xml:space="preserve">D5-Shere b.nagar</t>
  </si>
  <si>
    <t xml:space="preserve">Jigatola 33/11KV S/S</t>
  </si>
  <si>
    <t xml:space="preserve">D6-Rajarbag</t>
  </si>
  <si>
    <t xml:space="preserve">D9-Azimpur</t>
  </si>
  <si>
    <t xml:space="preserve">D8-Jigatola</t>
  </si>
  <si>
    <t xml:space="preserve">E1-Demra</t>
  </si>
  <si>
    <t xml:space="preserve">E2-Matuail</t>
  </si>
  <si>
    <t xml:space="preserve">E3-Sytalakhya</t>
  </si>
  <si>
    <t xml:space="preserve">F1-Kamrangirchar</t>
  </si>
  <si>
    <t xml:space="preserve">F2-Banosree</t>
  </si>
  <si>
    <t xml:space="preserve">G1-Adabor</t>
  </si>
  <si>
    <t xml:space="preserve">Lalbagh 33/11KV S/S</t>
  </si>
  <si>
    <t xml:space="preserve">Maniknagar 132/33 S/S</t>
  </si>
</sst>
</file>

<file path=xl/styles.xml><?xml version="1.0" encoding="utf-8"?>
<styleSheet xmlns="http://schemas.openxmlformats.org/spreadsheetml/2006/main">
  <numFmts count="42">
    <numFmt numFmtId="164" formatCode="General"/>
    <numFmt numFmtId="165" formatCode="_(* #,##0.00_);_(* \(#,##0.00\);_(* \-??_);_(@_)"/>
    <numFmt numFmtId="166" formatCode="0%"/>
    <numFmt numFmtId="167" formatCode="_(* #,##0_);_(* \(#,##0\);_(* \-??_);_(@_)"/>
    <numFmt numFmtId="168" formatCode="0.00"/>
    <numFmt numFmtId="169" formatCode="0.000"/>
    <numFmt numFmtId="170" formatCode="0"/>
    <numFmt numFmtId="171" formatCode="0.00%"/>
    <numFmt numFmtId="172" formatCode="0.0000"/>
    <numFmt numFmtId="173" formatCode="0.0"/>
    <numFmt numFmtId="174" formatCode="General"/>
    <numFmt numFmtId="175" formatCode="0.0%"/>
    <numFmt numFmtId="176" formatCode="_(* #,##0.0000000_);_(* \(#,##0.0000000\);_(* \-??_);_(@_)"/>
    <numFmt numFmtId="177" formatCode="0E+00"/>
    <numFmt numFmtId="178" formatCode="#,##0.00"/>
    <numFmt numFmtId="179" formatCode="0.00000"/>
    <numFmt numFmtId="180" formatCode="_(* #,##0.0000_);_(* \(#,##0.0000\);_(* \-??_);_(@_)"/>
    <numFmt numFmtId="181" formatCode="mmm\-yy"/>
    <numFmt numFmtId="182" formatCode="0.000000"/>
    <numFmt numFmtId="183" formatCode="_(* #,##0_);_(* \(#,##0\);_(* \-???_);_(@_)"/>
    <numFmt numFmtId="184" formatCode="_(* #,##0.000000000000000_);_(* \(#,##0.000000000000000\);_(* \-??_);_(@_)"/>
    <numFmt numFmtId="185" formatCode="_(* #,##0.000000000000000_);_(* \(#,##0.000000000000000\);_(* \-???????????????_);_(@_)"/>
    <numFmt numFmtId="186" formatCode="0.00000000000"/>
    <numFmt numFmtId="187" formatCode="0.000%"/>
    <numFmt numFmtId="188" formatCode="_(* #,##0.00000_);_(* \(#,##0.00000\);_(* \-??_);_(@_)"/>
    <numFmt numFmtId="189" formatCode="0.0000000000"/>
    <numFmt numFmtId="190" formatCode="[$-5000445]0"/>
    <numFmt numFmtId="191" formatCode="_(* #,##0.0_);_(* \(#,##0.0\);_(* \-??_);_(@_)"/>
    <numFmt numFmtId="192" formatCode="_(* #,##0.000_);_(* \(#,##0.000\);_(* \-??_);_(@_)"/>
    <numFmt numFmtId="193" formatCode="0.00000000"/>
    <numFmt numFmtId="194" formatCode="@"/>
    <numFmt numFmtId="195" formatCode="_(* #,##0.000_);_(* \(#,##0.000\);_(* \-???_);_(@_)"/>
    <numFmt numFmtId="196" formatCode="#,##0_);\(#,##0\)"/>
    <numFmt numFmtId="197" formatCode="#,##0.00_);\(#,##0.00\)"/>
    <numFmt numFmtId="198" formatCode="m/d/yyyy"/>
    <numFmt numFmtId="199" formatCode="d\-mmm"/>
    <numFmt numFmtId="200" formatCode="#,##0.000"/>
    <numFmt numFmtId="201" formatCode="d/mm/yyyy"/>
    <numFmt numFmtId="202" formatCode="[$-409]d\-mmm\-yyyy;@"/>
    <numFmt numFmtId="203" formatCode="0.0000000"/>
    <numFmt numFmtId="204" formatCode="#,##0"/>
    <numFmt numFmtId="205" formatCode="###,###,##0"/>
  </numFmts>
  <fonts count="27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u val="single"/>
      <sz val="10"/>
      <color rgb="FF0563C1"/>
      <name val="Arial"/>
      <family val="2"/>
      <charset val="1"/>
    </font>
    <font>
      <sz val="10"/>
      <color rgb="FF000000"/>
      <name val="Arial"/>
      <family val="2"/>
      <charset val="1"/>
    </font>
    <font>
      <sz val="10"/>
      <color rgb="FF000000"/>
      <name val="Calibri"/>
      <family val="2"/>
      <charset val="1"/>
    </font>
    <font>
      <sz val="8"/>
      <name val="Arial"/>
      <family val="2"/>
      <charset val="1"/>
    </font>
    <font>
      <sz val="8.5"/>
      <name val="Arial"/>
      <family val="2"/>
      <charset val="1"/>
    </font>
    <font>
      <sz val="7"/>
      <name val="Arial"/>
      <family val="2"/>
      <charset val="1"/>
    </font>
    <font>
      <sz val="6"/>
      <name val="Arial"/>
      <family val="2"/>
      <charset val="1"/>
    </font>
    <font>
      <sz val="8"/>
      <color rgb="FF00B050"/>
      <name val="Arial"/>
      <family val="2"/>
      <charset val="1"/>
    </font>
    <font>
      <sz val="12"/>
      <name val="Arial"/>
      <family val="2"/>
      <charset val="1"/>
    </font>
    <font>
      <b val="true"/>
      <sz val="11"/>
      <color rgb="FFC00000"/>
      <name val="Arial"/>
      <family val="2"/>
      <charset val="1"/>
    </font>
    <font>
      <sz val="11"/>
      <name val="Arial"/>
      <family val="2"/>
      <charset val="1"/>
    </font>
    <font>
      <sz val="9"/>
      <name val="Arial"/>
      <family val="2"/>
      <charset val="1"/>
    </font>
    <font>
      <b val="true"/>
      <sz val="20"/>
      <name val="Arial"/>
      <family val="2"/>
      <charset val="1"/>
    </font>
    <font>
      <b val="true"/>
      <i val="true"/>
      <sz val="12"/>
      <name val="Arial"/>
      <family val="2"/>
      <charset val="1"/>
    </font>
    <font>
      <b val="true"/>
      <sz val="12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1"/>
      <name val="Arial"/>
      <family val="2"/>
      <charset val="1"/>
    </font>
    <font>
      <b val="true"/>
      <sz val="9"/>
      <name val="Arial"/>
      <family val="2"/>
      <charset val="1"/>
    </font>
    <font>
      <u val="single"/>
      <sz val="7"/>
      <name val="Arial"/>
      <family val="2"/>
      <charset val="1"/>
    </font>
    <font>
      <b val="true"/>
      <sz val="18"/>
      <name val="Arial"/>
      <family val="2"/>
      <charset val="1"/>
    </font>
    <font>
      <b val="true"/>
      <sz val="8.5"/>
      <name val="Arial"/>
      <family val="2"/>
      <charset val="1"/>
    </font>
    <font>
      <b val="true"/>
      <sz val="7"/>
      <name val="Arial"/>
      <family val="2"/>
      <charset val="1"/>
    </font>
    <font>
      <b val="true"/>
      <sz val="6"/>
      <name val="Arial"/>
      <family val="2"/>
      <charset val="1"/>
    </font>
    <font>
      <b val="true"/>
      <sz val="10"/>
      <name val="Arial"/>
      <family val="2"/>
      <charset val="1"/>
    </font>
    <font>
      <sz val="10"/>
      <color rgb="FF00B050"/>
      <name val="Arial"/>
      <family val="2"/>
      <charset val="1"/>
    </font>
    <font>
      <b val="true"/>
      <sz val="10"/>
      <color rgb="FFC00000"/>
      <name val="Arial"/>
      <family val="2"/>
      <charset val="1"/>
    </font>
    <font>
      <sz val="8"/>
      <color rgb="FFEFE5F7"/>
      <name val="Arial"/>
      <family val="2"/>
      <charset val="1"/>
    </font>
    <font>
      <b val="true"/>
      <sz val="8"/>
      <color rgb="FFEFE5F7"/>
      <name val="Arial"/>
      <family val="2"/>
      <charset val="1"/>
    </font>
    <font>
      <sz val="11"/>
      <color rgb="FFEFE5F7"/>
      <name val="Arial"/>
      <family val="2"/>
      <charset val="1"/>
    </font>
    <font>
      <sz val="10"/>
      <color rgb="FFEFE5F7"/>
      <name val="Arial"/>
      <family val="2"/>
      <charset val="1"/>
    </font>
    <font>
      <sz val="9"/>
      <color rgb="FFEFE5F7"/>
      <name val="Arial"/>
      <family val="2"/>
      <charset val="1"/>
    </font>
    <font>
      <sz val="8.5"/>
      <color rgb="FFEFE5F7"/>
      <name val="Arial"/>
      <family val="2"/>
      <charset val="1"/>
    </font>
    <font>
      <sz val="7"/>
      <color rgb="FFEFE5F7"/>
      <name val="Arial"/>
      <family val="2"/>
      <charset val="1"/>
    </font>
    <font>
      <sz val="6"/>
      <color rgb="FFEFE5F7"/>
      <name val="Arial"/>
      <family val="2"/>
      <charset val="1"/>
    </font>
    <font>
      <sz val="11"/>
      <color rgb="FFEFE5F7"/>
      <name val="Calibri"/>
      <family val="2"/>
      <charset val="1"/>
    </font>
    <font>
      <sz val="11"/>
      <name val="Calibri"/>
      <family val="2"/>
      <charset val="1"/>
    </font>
    <font>
      <b val="true"/>
      <sz val="12"/>
      <color rgb="FF0000FF"/>
      <name val="Arial"/>
      <family val="2"/>
      <charset val="1"/>
    </font>
    <font>
      <b val="true"/>
      <sz val="11"/>
      <color rgb="FFFF0000"/>
      <name val="Arial"/>
      <family val="2"/>
      <charset val="1"/>
    </font>
    <font>
      <b val="true"/>
      <sz val="10"/>
      <color rgb="FF00B050"/>
      <name val="Arial"/>
      <family val="2"/>
      <charset val="1"/>
    </font>
    <font>
      <b val="true"/>
      <sz val="8"/>
      <color rgb="FF00B050"/>
      <name val="Arial"/>
      <family val="2"/>
      <charset val="1"/>
    </font>
    <font>
      <b val="true"/>
      <sz val="11"/>
      <color rgb="FF00B050"/>
      <name val="Arial"/>
      <family val="2"/>
      <charset val="1"/>
    </font>
    <font>
      <b val="true"/>
      <sz val="9"/>
      <color rgb="FF00B050"/>
      <name val="Arial"/>
      <family val="2"/>
      <charset val="1"/>
    </font>
    <font>
      <sz val="11"/>
      <color rgb="FF00B050"/>
      <name val="Arial"/>
      <family val="2"/>
      <charset val="1"/>
    </font>
    <font>
      <sz val="9"/>
      <color rgb="FF00B050"/>
      <name val="Arial"/>
      <family val="2"/>
      <charset val="1"/>
    </font>
    <font>
      <sz val="7"/>
      <color rgb="FF00B050"/>
      <name val="Arial"/>
      <family val="2"/>
      <charset val="1"/>
    </font>
    <font>
      <sz val="6"/>
      <color rgb="FF00B050"/>
      <name val="Arial"/>
      <family val="2"/>
      <charset val="1"/>
    </font>
    <font>
      <b val="true"/>
      <i val="true"/>
      <sz val="10"/>
      <name val="Arial"/>
      <family val="2"/>
      <charset val="1"/>
    </font>
    <font>
      <b val="true"/>
      <i val="true"/>
      <sz val="8"/>
      <name val="Arial"/>
      <family val="2"/>
      <charset val="1"/>
    </font>
    <font>
      <b val="true"/>
      <i val="true"/>
      <sz val="11"/>
      <name val="Arial"/>
      <family val="2"/>
      <charset val="1"/>
    </font>
    <font>
      <b val="true"/>
      <i val="true"/>
      <sz val="9"/>
      <name val="Arial"/>
      <family val="2"/>
      <charset val="1"/>
    </font>
    <font>
      <b val="true"/>
      <i val="true"/>
      <sz val="16"/>
      <name val="Arial"/>
      <family val="2"/>
      <charset val="1"/>
    </font>
    <font>
      <i val="true"/>
      <sz val="8"/>
      <name val="Arial"/>
      <family val="2"/>
      <charset val="1"/>
    </font>
    <font>
      <i val="true"/>
      <sz val="11"/>
      <name val="Arial"/>
      <family val="2"/>
      <charset val="1"/>
    </font>
    <font>
      <b val="true"/>
      <i val="true"/>
      <sz val="7"/>
      <name val="Arial"/>
      <family val="2"/>
      <charset val="1"/>
    </font>
    <font>
      <b val="true"/>
      <i val="true"/>
      <sz val="6"/>
      <name val="Arial"/>
      <family val="2"/>
      <charset val="1"/>
    </font>
    <font>
      <i val="true"/>
      <sz val="10"/>
      <name val="Arial"/>
      <family val="2"/>
      <charset val="1"/>
    </font>
    <font>
      <i val="true"/>
      <sz val="9"/>
      <name val="Arial"/>
      <family val="2"/>
      <charset val="1"/>
    </font>
    <font>
      <b val="true"/>
      <sz val="14"/>
      <name val="Arial"/>
      <family val="2"/>
      <charset val="1"/>
    </font>
    <font>
      <sz val="7"/>
      <name val="Arial Narrow"/>
      <family val="2"/>
      <charset val="1"/>
    </font>
    <font>
      <b val="true"/>
      <sz val="8"/>
      <name val="Arial Narrow"/>
      <family val="2"/>
      <charset val="1"/>
    </font>
    <font>
      <b val="true"/>
      <u val="single"/>
      <sz val="8"/>
      <name val="Arial"/>
      <family val="2"/>
      <charset val="1"/>
    </font>
    <font>
      <b val="true"/>
      <u val="single"/>
      <sz val="11"/>
      <name val="Arial"/>
      <family val="2"/>
      <charset val="1"/>
    </font>
    <font>
      <sz val="10"/>
      <name val="Times New Roman"/>
      <family val="1"/>
      <charset val="1"/>
    </font>
    <font>
      <b val="true"/>
      <sz val="10"/>
      <name val="Times New Roman"/>
      <family val="1"/>
      <charset val="1"/>
    </font>
    <font>
      <sz val="8"/>
      <name val="Times New Roman"/>
      <family val="1"/>
      <charset val="1"/>
    </font>
    <font>
      <b val="true"/>
      <u val="single"/>
      <sz val="9"/>
      <name val="Arial"/>
      <family val="2"/>
      <charset val="1"/>
    </font>
    <font>
      <sz val="6.95"/>
      <name val="Arial"/>
      <family val="2"/>
      <charset val="1"/>
    </font>
    <font>
      <sz val="9"/>
      <name val="Times New Roman"/>
      <family val="1"/>
      <charset val="1"/>
    </font>
    <font>
      <b val="true"/>
      <sz val="8"/>
      <name val="Times New Roman"/>
      <family val="1"/>
      <charset val="1"/>
    </font>
    <font>
      <sz val="7"/>
      <name val="Times New Roman"/>
      <family val="1"/>
      <charset val="1"/>
    </font>
    <font>
      <sz val="6"/>
      <name val="Times New Roman"/>
      <family val="1"/>
      <charset val="1"/>
    </font>
    <font>
      <sz val="6.95"/>
      <name val="Times New Roman"/>
      <family val="1"/>
      <charset val="1"/>
    </font>
    <font>
      <sz val="18"/>
      <color rgb="FF44546A"/>
      <name val="Calibri Light"/>
      <family val="2"/>
      <charset val="1"/>
    </font>
    <font>
      <sz val="11"/>
      <color rgb="FF44546A"/>
      <name val="Calibri Light"/>
      <family val="2"/>
      <charset val="1"/>
    </font>
    <font>
      <b val="true"/>
      <sz val="16"/>
      <name val="Calibri"/>
      <family val="2"/>
      <charset val="1"/>
    </font>
    <font>
      <sz val="11"/>
      <color rgb="FF000000"/>
      <name val="Calibri Light"/>
      <family val="2"/>
      <charset val="1"/>
    </font>
    <font>
      <b val="true"/>
      <sz val="16"/>
      <name val="SutonnyMJ"/>
      <family val="0"/>
      <charset val="1"/>
    </font>
    <font>
      <sz val="14"/>
      <name val="Calibri"/>
      <family val="2"/>
      <charset val="1"/>
    </font>
    <font>
      <b val="true"/>
      <sz val="14"/>
      <name val="Calibri"/>
      <family val="2"/>
      <charset val="1"/>
    </font>
    <font>
      <b val="true"/>
      <sz val="12"/>
      <name val="Calibri"/>
      <family val="2"/>
      <charset val="1"/>
    </font>
    <font>
      <sz val="12"/>
      <name val="Droid Sans Fallback"/>
      <family val="2"/>
    </font>
    <font>
      <sz val="12"/>
      <name val="Nikosh"/>
      <family val="0"/>
      <charset val="1"/>
    </font>
    <font>
      <i val="true"/>
      <sz val="10"/>
      <name val="Nikosh"/>
      <family val="0"/>
      <charset val="1"/>
    </font>
    <font>
      <sz val="11"/>
      <name val="Calibri Light"/>
      <family val="2"/>
      <charset val="1"/>
    </font>
    <font>
      <b val="true"/>
      <sz val="12"/>
      <name val="Droid Sans Fallback"/>
      <family val="2"/>
    </font>
    <font>
      <b val="true"/>
      <sz val="12"/>
      <name val="Nikosh"/>
      <family val="0"/>
      <charset val="1"/>
    </font>
    <font>
      <b val="true"/>
      <sz val="12"/>
      <color rgb="FF00B050"/>
      <name val="NikoshBAN"/>
      <family val="0"/>
      <charset val="1"/>
    </font>
    <font>
      <b val="true"/>
      <sz val="12"/>
      <color rgb="FF00B050"/>
      <name val="SutonnyMJ"/>
      <family val="0"/>
      <charset val="1"/>
    </font>
    <font>
      <b val="true"/>
      <sz val="12"/>
      <name val="SutonnyMJ"/>
      <family val="0"/>
      <charset val="1"/>
    </font>
    <font>
      <sz val="12"/>
      <name val="SutonnyMJ"/>
      <family val="0"/>
      <charset val="1"/>
    </font>
    <font>
      <sz val="12"/>
      <color rgb="FF000000"/>
      <name val="NikoshBAN"/>
      <family val="0"/>
      <charset val="1"/>
    </font>
    <font>
      <sz val="12"/>
      <color rgb="FF000000"/>
      <name val="SutonnyMJ"/>
      <family val="0"/>
      <charset val="1"/>
    </font>
    <font>
      <b val="true"/>
      <sz val="12"/>
      <color rgb="FFFF0000"/>
      <name val="SutonnyMJ"/>
      <family val="0"/>
      <charset val="1"/>
    </font>
    <font>
      <b val="true"/>
      <sz val="11"/>
      <name val="Calibri"/>
      <family val="2"/>
      <charset val="1"/>
    </font>
    <font>
      <sz val="10"/>
      <name val="SutonnyMJ"/>
      <family val="0"/>
      <charset val="1"/>
    </font>
    <font>
      <b val="true"/>
      <sz val="12"/>
      <color rgb="FFFF0000"/>
      <name val="NikoshBAN"/>
      <family val="0"/>
      <charset val="1"/>
    </font>
    <font>
      <b val="true"/>
      <sz val="11"/>
      <name val="Calibri Light"/>
      <family val="2"/>
      <charset val="1"/>
    </font>
    <font>
      <b val="true"/>
      <sz val="20"/>
      <name val="Calibri"/>
      <family val="2"/>
      <charset val="1"/>
    </font>
    <font>
      <sz val="11"/>
      <color rgb="FFFFFFFF"/>
      <name val="Calibri Light"/>
      <family val="2"/>
      <charset val="1"/>
    </font>
    <font>
      <sz val="10"/>
      <color rgb="FFFFFFFF"/>
      <name val="Arial"/>
      <family val="2"/>
      <charset val="1"/>
    </font>
    <font>
      <b val="true"/>
      <sz val="18"/>
      <name val="Calibri"/>
      <family val="2"/>
      <charset val="1"/>
    </font>
    <font>
      <b val="true"/>
      <sz val="24"/>
      <name val="Calibri"/>
      <family val="2"/>
      <charset val="1"/>
    </font>
    <font>
      <sz val="18"/>
      <name val="Calibri"/>
      <family val="2"/>
      <charset val="1"/>
    </font>
    <font>
      <sz val="14"/>
      <name val="Calibri Light"/>
      <family val="2"/>
      <charset val="1"/>
    </font>
    <font>
      <sz val="11"/>
      <color rgb="FFFFFFFF"/>
      <name val="Calibri"/>
      <family val="2"/>
      <charset val="1"/>
    </font>
    <font>
      <sz val="11"/>
      <color rgb="FF44546A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FF0000"/>
      <name val="Calibri Light"/>
      <family val="2"/>
      <charset val="1"/>
    </font>
    <font>
      <sz val="12"/>
      <name val="Calibri"/>
      <family val="2"/>
      <charset val="1"/>
    </font>
    <font>
      <sz val="16"/>
      <color rgb="FF44546A"/>
      <name val="Calibri Light"/>
      <family val="2"/>
      <charset val="1"/>
    </font>
    <font>
      <sz val="11"/>
      <color rgb="FF00B050"/>
      <name val="Calibri Light"/>
      <family val="2"/>
      <charset val="1"/>
    </font>
    <font>
      <sz val="11"/>
      <color rgb="FF00B0F0"/>
      <name val="Calibri Light"/>
      <family val="2"/>
      <charset val="1"/>
    </font>
    <font>
      <sz val="10"/>
      <color rgb="FF00B0F0"/>
      <name val="Arial"/>
      <family val="2"/>
      <charset val="1"/>
    </font>
    <font>
      <sz val="11"/>
      <color rgb="FF548235"/>
      <name val="Calibri Light"/>
      <family val="2"/>
      <charset val="1"/>
    </font>
    <font>
      <sz val="10"/>
      <color rgb="FF548235"/>
      <name val="Arial"/>
      <family val="2"/>
      <charset val="1"/>
    </font>
    <font>
      <sz val="11"/>
      <color rgb="FFB1217E"/>
      <name val="Calibri Light"/>
      <family val="2"/>
      <charset val="1"/>
    </font>
    <font>
      <sz val="10"/>
      <color rgb="FFB1217E"/>
      <name val="Arial"/>
      <family val="2"/>
      <charset val="1"/>
    </font>
    <font>
      <sz val="22"/>
      <name val="Calibri Light"/>
      <family val="2"/>
      <charset val="1"/>
    </font>
    <font>
      <sz val="20"/>
      <name val="Calibri Light"/>
      <family val="2"/>
      <charset val="1"/>
    </font>
    <font>
      <sz val="18"/>
      <name val="Calibri Light"/>
      <family val="2"/>
      <charset val="1"/>
    </font>
    <font>
      <sz val="18"/>
      <color rgb="FF000000"/>
      <name val="Calibri Light"/>
      <family val="2"/>
      <charset val="1"/>
    </font>
    <font>
      <b val="true"/>
      <sz val="14"/>
      <name val="SutonnyMJ"/>
      <family val="0"/>
      <charset val="1"/>
    </font>
    <font>
      <sz val="12"/>
      <color rgb="FF00B050"/>
      <name val="SutonnyMJ"/>
      <family val="0"/>
      <charset val="1"/>
    </font>
    <font>
      <sz val="12"/>
      <color rgb="FF000000"/>
      <name val="Times New Roman"/>
      <family val="1"/>
      <charset val="1"/>
    </font>
    <font>
      <b val="true"/>
      <sz val="12"/>
      <color rgb="FF000000"/>
      <name val="Times New Roman"/>
      <family val="1"/>
      <charset val="1"/>
    </font>
    <font>
      <b val="true"/>
      <sz val="11"/>
      <color rgb="FF44546A"/>
      <name val="Calibri Light"/>
      <family val="2"/>
      <charset val="1"/>
    </font>
    <font>
      <b val="true"/>
      <sz val="12"/>
      <name val="Times New Roman"/>
      <family val="1"/>
      <charset val="1"/>
    </font>
    <font>
      <b val="true"/>
      <sz val="14"/>
      <name val="Arial Narrow"/>
      <family val="2"/>
      <charset val="1"/>
    </font>
    <font>
      <sz val="12"/>
      <color rgb="FFFF0000"/>
      <name val="SutonnyMJ"/>
      <family val="0"/>
      <charset val="1"/>
    </font>
    <font>
      <sz val="11"/>
      <name val="Times New Roman"/>
      <family val="1"/>
      <charset val="1"/>
    </font>
    <font>
      <sz val="12"/>
      <name val="Times New Roman"/>
      <family val="1"/>
      <charset val="1"/>
    </font>
    <font>
      <b val="true"/>
      <sz val="11"/>
      <color rgb="FF000000"/>
      <name val="Calibri Light"/>
      <family val="2"/>
      <charset val="1"/>
    </font>
    <font>
      <b val="true"/>
      <sz val="14"/>
      <color rgb="FF000000"/>
      <name val="Calibri Light"/>
      <family val="2"/>
      <charset val="1"/>
    </font>
    <font>
      <b val="true"/>
      <sz val="18"/>
      <color rgb="FF000000"/>
      <name val="Calibri Light"/>
      <family val="2"/>
      <charset val="1"/>
    </font>
    <font>
      <sz val="18"/>
      <name val="SutonnyMJ"/>
      <family val="0"/>
      <charset val="1"/>
    </font>
    <font>
      <sz val="13"/>
      <name val="Calibri Light"/>
      <family val="2"/>
      <charset val="1"/>
    </font>
    <font>
      <b val="true"/>
      <sz val="18"/>
      <name val="Calibri Light"/>
      <family val="2"/>
      <charset val="1"/>
    </font>
    <font>
      <b val="true"/>
      <sz val="14"/>
      <name val="Calibri Light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2"/>
      <color rgb="FFFF0000"/>
      <name val="Arial"/>
      <family val="2"/>
      <charset val="1"/>
    </font>
    <font>
      <b val="true"/>
      <sz val="11"/>
      <color rgb="FFFF0000"/>
      <name val="Calibri"/>
      <family val="2"/>
      <charset val="1"/>
    </font>
    <font>
      <sz val="8"/>
      <color rgb="FF000000"/>
      <name val="Calibri"/>
      <family val="2"/>
      <charset val="1"/>
    </font>
    <font>
      <b val="true"/>
      <sz val="9"/>
      <color rgb="FF000000"/>
      <name val="Arial"/>
      <family val="2"/>
      <charset val="1"/>
    </font>
    <font>
      <sz val="8"/>
      <color rgb="FF000000"/>
      <name val="Arial"/>
      <family val="2"/>
      <charset val="1"/>
    </font>
    <font>
      <sz val="9"/>
      <color rgb="FF000000"/>
      <name val="Arial"/>
      <family val="2"/>
      <charset val="1"/>
    </font>
    <font>
      <sz val="14"/>
      <name val="Arial"/>
      <family val="2"/>
      <charset val="1"/>
    </font>
    <font>
      <b val="true"/>
      <sz val="14"/>
      <color rgb="FF92D050"/>
      <name val="Arial"/>
      <family val="2"/>
      <charset val="1"/>
    </font>
    <font>
      <b val="true"/>
      <sz val="14"/>
      <color rgb="FFBDFFFF"/>
      <name val="Arial"/>
      <family val="2"/>
      <charset val="1"/>
    </font>
    <font>
      <sz val="8"/>
      <name val="Calibri"/>
      <family val="2"/>
      <charset val="1"/>
    </font>
    <font>
      <b val="true"/>
      <sz val="18"/>
      <name val="Times New Roman"/>
      <family val="1"/>
      <charset val="1"/>
    </font>
    <font>
      <b val="true"/>
      <sz val="16"/>
      <name val="Arial"/>
      <family val="2"/>
      <charset val="1"/>
    </font>
    <font>
      <b val="true"/>
      <sz val="16"/>
      <color rgb="FF000000"/>
      <name val="Arial"/>
      <family val="2"/>
      <charset val="1"/>
    </font>
    <font>
      <b val="true"/>
      <sz val="8"/>
      <color rgb="FFFF0000"/>
      <name val="Arial"/>
      <family val="2"/>
      <charset val="1"/>
    </font>
    <font>
      <b val="true"/>
      <sz val="8"/>
      <color rgb="FF000000"/>
      <name val="Arial"/>
      <family val="2"/>
      <charset val="1"/>
    </font>
    <font>
      <sz val="10"/>
      <color rgb="FFFF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0"/>
      <color rgb="FFFF0000"/>
      <name val="Arial"/>
      <family val="2"/>
      <charset val="1"/>
    </font>
    <font>
      <b val="true"/>
      <sz val="14"/>
      <color rgb="FFFF0000"/>
      <name val="Arial"/>
      <family val="2"/>
      <charset val="1"/>
    </font>
    <font>
      <sz val="10"/>
      <color rgb="FF0D0D0D"/>
      <name val="Arial"/>
      <family val="2"/>
      <charset val="1"/>
    </font>
    <font>
      <sz val="10"/>
      <color rgb="FF002060"/>
      <name val="Arial"/>
      <family val="2"/>
      <charset val="1"/>
    </font>
    <font>
      <sz val="10"/>
      <color rgb="FFC00000"/>
      <name val="Arial"/>
      <family val="2"/>
      <charset val="1"/>
    </font>
    <font>
      <b val="true"/>
      <sz val="18"/>
      <color rgb="FFFF0000"/>
      <name val="Arial"/>
      <family val="2"/>
      <charset val="1"/>
    </font>
    <font>
      <sz val="11"/>
      <color rgb="FFFF0000"/>
      <name val="Arial"/>
      <family val="2"/>
      <charset val="1"/>
    </font>
    <font>
      <sz val="7"/>
      <color rgb="FF000000"/>
      <name val="Arial"/>
      <family val="2"/>
      <charset val="1"/>
    </font>
    <font>
      <sz val="8"/>
      <color rgb="FFFF0000"/>
      <name val="Arial"/>
      <family val="2"/>
      <charset val="1"/>
    </font>
    <font>
      <b val="true"/>
      <sz val="7"/>
      <name val="Times New Roman"/>
      <family val="1"/>
      <charset val="1"/>
    </font>
    <font>
      <b val="true"/>
      <sz val="24"/>
      <name val="Times New Roman"/>
      <family val="1"/>
      <charset val="1"/>
    </font>
    <font>
      <b val="true"/>
      <sz val="12"/>
      <color rgb="FF0000FF"/>
      <name val="Times New Roman"/>
      <family val="1"/>
      <charset val="1"/>
    </font>
    <font>
      <i val="true"/>
      <sz val="12"/>
      <color rgb="FF000000"/>
      <name val="Times New Roman"/>
      <family val="1"/>
      <charset val="1"/>
    </font>
    <font>
      <i val="true"/>
      <sz val="12"/>
      <name val="Times New Roman"/>
      <family val="1"/>
      <charset val="1"/>
    </font>
    <font>
      <sz val="12"/>
      <color rgb="FF0000FF"/>
      <name val="Times New Roman"/>
      <family val="1"/>
      <charset val="1"/>
    </font>
    <font>
      <b val="true"/>
      <sz val="12"/>
      <color rgb="FFFF0000"/>
      <name val="Times New Roman"/>
      <family val="1"/>
      <charset val="1"/>
    </font>
    <font>
      <sz val="12"/>
      <color rgb="FFFF0000"/>
      <name val="Times New Roman"/>
      <family val="1"/>
      <charset val="1"/>
    </font>
    <font>
      <b val="true"/>
      <sz val="11"/>
      <name val="Times New Roman"/>
      <family val="1"/>
      <charset val="1"/>
    </font>
    <font>
      <sz val="11"/>
      <color rgb="FF000000"/>
      <name val="Times New Roman"/>
      <family val="1"/>
      <charset val="1"/>
    </font>
    <font>
      <b val="true"/>
      <sz val="12"/>
      <color rgb="FFB4C7E7"/>
      <name val="Times New Roman"/>
      <family val="1"/>
      <charset val="1"/>
    </font>
    <font>
      <b val="true"/>
      <sz val="11"/>
      <color rgb="FF000000"/>
      <name val="Times New Roman"/>
      <family val="1"/>
      <charset val="1"/>
    </font>
    <font>
      <b val="true"/>
      <sz val="9"/>
      <color rgb="FF000000"/>
      <name val="Times New Roman"/>
      <family val="1"/>
      <charset val="1"/>
    </font>
    <font>
      <b val="true"/>
      <sz val="11"/>
      <color rgb="FFFF0000"/>
      <name val="Times New Roman"/>
      <family val="1"/>
      <charset val="1"/>
    </font>
    <font>
      <sz val="9"/>
      <color rgb="FF000000"/>
      <name val="Times New Roman"/>
      <family val="1"/>
      <charset val="1"/>
    </font>
    <font>
      <b val="true"/>
      <sz val="16"/>
      <color rgb="FF0000FF"/>
      <name val="Times New Roman"/>
      <family val="1"/>
      <charset val="1"/>
    </font>
    <font>
      <b val="true"/>
      <sz val="16"/>
      <name val="Times New Roman"/>
      <family val="1"/>
      <charset val="1"/>
    </font>
    <font>
      <b val="true"/>
      <sz val="16"/>
      <color rgb="FFFF0000"/>
      <name val="Times New Roman"/>
      <family val="1"/>
      <charset val="1"/>
    </font>
    <font>
      <b val="true"/>
      <sz val="20"/>
      <color rgb="FF0000FF"/>
      <name val="Times New Roman"/>
      <family val="1"/>
      <charset val="1"/>
    </font>
    <font>
      <b val="true"/>
      <sz val="12"/>
      <color rgb="FF00B050"/>
      <name val="Times New Roman"/>
      <family val="1"/>
      <charset val="1"/>
    </font>
    <font>
      <b val="true"/>
      <sz val="10"/>
      <color rgb="FF000000"/>
      <name val="Times New Roman"/>
      <family val="1"/>
      <charset val="1"/>
    </font>
    <font>
      <sz val="10"/>
      <color rgb="FF000000"/>
      <name val="Times New Roman"/>
      <family val="1"/>
      <charset val="1"/>
    </font>
    <font>
      <b val="true"/>
      <sz val="11"/>
      <color rgb="FF0000FF"/>
      <name val="Times New Roman"/>
      <family val="1"/>
      <charset val="1"/>
    </font>
    <font>
      <sz val="14"/>
      <color rgb="FF000000"/>
      <name val="Times New Roman"/>
      <family val="1"/>
      <charset val="1"/>
    </font>
    <font>
      <b val="true"/>
      <sz val="20"/>
      <name val="Times New Roman"/>
      <family val="1"/>
      <charset val="1"/>
    </font>
    <font>
      <sz val="12"/>
      <color rgb="FF00B050"/>
      <name val="Times New Roman"/>
      <family val="1"/>
      <charset val="1"/>
    </font>
    <font>
      <b val="true"/>
      <sz val="11"/>
      <color rgb="FF000000"/>
      <name val="Arial"/>
      <family val="2"/>
      <charset val="1"/>
    </font>
    <font>
      <sz val="11"/>
      <color rgb="FF000000"/>
      <name val="Arial"/>
      <family val="2"/>
      <charset val="1"/>
    </font>
    <font>
      <b val="true"/>
      <sz val="14"/>
      <color rgb="FF000000"/>
      <name val="Times New Roman"/>
      <family val="1"/>
      <charset val="1"/>
    </font>
    <font>
      <b val="true"/>
      <u val="single"/>
      <sz val="9"/>
      <color rgb="FF000000"/>
      <name val="Arial"/>
      <family val="2"/>
      <charset val="1"/>
    </font>
    <font>
      <sz val="9"/>
      <color rgb="FF000000"/>
      <name val="Tahoma"/>
      <family val="2"/>
      <charset val="1"/>
    </font>
    <font>
      <b val="true"/>
      <sz val="9"/>
      <name val="Times New Roman"/>
      <family val="1"/>
      <charset val="1"/>
    </font>
    <font>
      <sz val="12"/>
      <color rgb="FFB4C7E7"/>
      <name val="Times New Roman"/>
      <family val="1"/>
      <charset val="1"/>
    </font>
    <font>
      <b val="true"/>
      <sz val="10"/>
      <color rgb="FFFF0000"/>
      <name val="Times New Roman"/>
      <family val="1"/>
      <charset val="1"/>
    </font>
    <font>
      <sz val="12"/>
      <color rgb="FF000000"/>
      <name val="Calibri"/>
      <family val="2"/>
      <charset val="1"/>
    </font>
    <font>
      <sz val="12"/>
      <color rgb="FF000000"/>
      <name val="Arial"/>
      <family val="2"/>
      <charset val="1"/>
    </font>
    <font>
      <b val="true"/>
      <sz val="22"/>
      <color rgb="FF000000"/>
      <name val="Times New Roman"/>
      <family val="1"/>
      <charset val="1"/>
    </font>
    <font>
      <b val="true"/>
      <i val="true"/>
      <sz val="12"/>
      <name val="Times New Roman"/>
      <family val="1"/>
      <charset val="1"/>
    </font>
    <font>
      <b val="true"/>
      <sz val="11"/>
      <color rgb="FF4472C4"/>
      <name val="Times New Roman"/>
      <family val="1"/>
      <charset val="1"/>
    </font>
    <font>
      <b val="true"/>
      <sz val="11"/>
      <color rgb="FF0000FF"/>
      <name val="Calibri"/>
      <family val="2"/>
      <charset val="1"/>
    </font>
    <font>
      <b val="true"/>
      <sz val="14"/>
      <color rgb="FF0000FF"/>
      <name val="Times New Roman"/>
      <family val="1"/>
      <charset val="1"/>
    </font>
    <font>
      <b val="true"/>
      <sz val="14"/>
      <name val="Times New Roman"/>
      <family val="1"/>
      <charset val="1"/>
    </font>
    <font>
      <b val="true"/>
      <sz val="11"/>
      <color rgb="FF00B050"/>
      <name val="Times New Roman"/>
      <family val="1"/>
      <charset val="1"/>
    </font>
    <font>
      <b val="true"/>
      <sz val="16"/>
      <color rgb="FF000000"/>
      <name val="Times New Roman"/>
      <family val="1"/>
      <charset val="1"/>
    </font>
    <font>
      <sz val="10"/>
      <color rgb="FF0000FF"/>
      <name val="Times New Roman"/>
      <family val="1"/>
      <charset val="1"/>
    </font>
    <font>
      <sz val="12"/>
      <color rgb="FF0000FF"/>
      <name val="Calibri"/>
      <family val="2"/>
      <charset val="1"/>
    </font>
    <font>
      <i val="true"/>
      <sz val="10"/>
      <color rgb="FF000000"/>
      <name val="Times New Roman"/>
      <family val="1"/>
      <charset val="1"/>
    </font>
    <font>
      <i val="true"/>
      <sz val="12"/>
      <color rgb="FF0000FF"/>
      <name val="Times New Roman"/>
      <family val="1"/>
      <charset val="1"/>
    </font>
    <font>
      <b val="true"/>
      <sz val="12"/>
      <color rgb="FF00B050"/>
      <name val="Calibri"/>
      <family val="2"/>
      <charset val="1"/>
    </font>
    <font>
      <b val="true"/>
      <u val="single"/>
      <sz val="12"/>
      <color rgb="FF000000"/>
      <name val="Times New Roman"/>
      <family val="1"/>
      <charset val="1"/>
    </font>
    <font>
      <sz val="12"/>
      <color rgb="FFFF00FF"/>
      <name val="Times New Roman"/>
      <family val="1"/>
      <charset val="1"/>
    </font>
    <font>
      <sz val="10"/>
      <color rgb="FFFF00FF"/>
      <name val="Times New Roman"/>
      <family val="1"/>
      <charset val="1"/>
    </font>
    <font>
      <sz val="12"/>
      <color rgb="FFE36C09"/>
      <name val="Times New Roman"/>
      <family val="1"/>
      <charset val="1"/>
    </font>
    <font>
      <i val="true"/>
      <sz val="10"/>
      <name val="Times New Roman"/>
      <family val="1"/>
      <charset val="1"/>
    </font>
    <font>
      <b val="true"/>
      <sz val="10"/>
      <color rgb="FF00B050"/>
      <name val="Times New Roman"/>
      <family val="1"/>
      <charset val="1"/>
    </font>
    <font>
      <sz val="10"/>
      <color rgb="FFFF0000"/>
      <name val="Times New Roman"/>
      <family val="1"/>
      <charset val="1"/>
    </font>
    <font>
      <sz val="10"/>
      <color rgb="FFE36C09"/>
      <name val="Times New Roman"/>
      <family val="1"/>
      <charset val="1"/>
    </font>
    <font>
      <sz val="12"/>
      <color rgb="FFFF33CC"/>
      <name val="Times New Roman"/>
      <family val="1"/>
      <charset val="1"/>
    </font>
    <font>
      <sz val="10"/>
      <color rgb="FFFF33CC"/>
      <name val="Times New Roman"/>
      <family val="1"/>
      <charset val="1"/>
    </font>
    <font>
      <b val="true"/>
      <sz val="12"/>
      <color rgb="FF00B050"/>
      <name val="Arial"/>
      <family val="2"/>
      <charset val="1"/>
    </font>
    <font>
      <sz val="12"/>
      <color rgb="FF38761D"/>
      <name val="Times New Roman"/>
      <family val="1"/>
      <charset val="1"/>
    </font>
    <font>
      <b val="true"/>
      <sz val="10"/>
      <color rgb="FFB4C7E7"/>
      <name val="Times New Roman"/>
      <family val="1"/>
      <charset val="1"/>
    </font>
    <font>
      <sz val="10"/>
      <color rgb="FFB4C7E7"/>
      <name val="Times New Roman"/>
      <family val="1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70C0"/>
      <name val="Times New Roman"/>
      <family val="1"/>
      <charset val="1"/>
    </font>
    <font>
      <b val="true"/>
      <sz val="11"/>
      <color rgb="FF00B050"/>
      <name val="Calibri"/>
      <family val="2"/>
      <charset val="1"/>
    </font>
    <font>
      <b val="true"/>
      <sz val="10"/>
      <color rgb="FF00B050"/>
      <name val="Calibri"/>
      <family val="2"/>
      <charset val="1"/>
    </font>
    <font>
      <b val="true"/>
      <sz val="10"/>
      <color rgb="FFFFFFFF"/>
      <name val="Times New Roman"/>
      <family val="1"/>
      <charset val="1"/>
    </font>
    <font>
      <b val="true"/>
      <sz val="20"/>
      <color rgb="FFFFFFFF"/>
      <name val="Arial"/>
      <family val="2"/>
      <charset val="1"/>
    </font>
    <font>
      <b val="true"/>
      <u val="single"/>
      <sz val="10"/>
      <name val="Arial"/>
      <family val="2"/>
      <charset val="1"/>
    </font>
    <font>
      <sz val="16"/>
      <color rgb="FF000000"/>
      <name val="Arial"/>
      <family val="2"/>
      <charset val="1"/>
    </font>
    <font>
      <sz val="14"/>
      <color rgb="FF000000"/>
      <name val="Arial"/>
      <family val="2"/>
      <charset val="1"/>
    </font>
    <font>
      <b val="true"/>
      <sz val="14"/>
      <color rgb="FF000000"/>
      <name val="Arial"/>
      <family val="2"/>
      <charset val="1"/>
    </font>
    <font>
      <b val="true"/>
      <u val="single"/>
      <sz val="14"/>
      <name val="Arial"/>
      <family val="2"/>
      <charset val="1"/>
    </font>
    <font>
      <b val="true"/>
      <sz val="12"/>
      <color rgb="FF000000"/>
      <name val="Tahoma"/>
      <family val="2"/>
      <charset val="1"/>
    </font>
    <font>
      <b val="true"/>
      <sz val="12"/>
      <color rgb="FFFF0000"/>
      <name val="Tahoma"/>
      <family val="2"/>
      <charset val="1"/>
    </font>
    <font>
      <b val="true"/>
      <sz val="8"/>
      <color rgb="FF000000"/>
      <name val="Times New Roman"/>
      <family val="1"/>
      <charset val="1"/>
    </font>
    <font>
      <b val="true"/>
      <sz val="10"/>
      <color rgb="FF000000"/>
      <name val="Tahoma"/>
      <family val="2"/>
      <charset val="1"/>
    </font>
    <font>
      <b val="true"/>
      <sz val="7"/>
      <color rgb="FF000000"/>
      <name val="Tahoma"/>
      <family val="2"/>
      <charset val="1"/>
    </font>
    <font>
      <sz val="8"/>
      <color rgb="FF000000"/>
      <name val="Tahoma"/>
      <family val="2"/>
      <charset val="1"/>
    </font>
    <font>
      <b val="true"/>
      <sz val="11"/>
      <color rgb="FF0000FF"/>
      <name val="Arial"/>
      <family val="2"/>
      <charset val="1"/>
    </font>
    <font>
      <sz val="14"/>
      <color rgb="FFFF0000"/>
      <name val="Arial"/>
      <family val="2"/>
      <charset val="1"/>
    </font>
    <font>
      <b val="true"/>
      <sz val="14"/>
      <color rgb="FF4747FF"/>
      <name val="Arial"/>
      <family val="2"/>
      <charset val="1"/>
    </font>
    <font>
      <b val="true"/>
      <sz val="11"/>
      <color rgb="FF00FF00"/>
      <name val="Arial"/>
      <family val="2"/>
      <charset val="1"/>
    </font>
    <font>
      <b val="true"/>
      <i val="true"/>
      <sz val="16"/>
      <color rgb="FFFF0000"/>
      <name val="Arial"/>
      <family val="2"/>
      <charset val="1"/>
    </font>
    <font>
      <b val="true"/>
      <sz val="12"/>
      <color rgb="FF00FF00"/>
      <name val="Arial"/>
      <family val="2"/>
      <charset val="1"/>
    </font>
    <font>
      <sz val="14"/>
      <color rgb="FF000000"/>
      <name val="Calibri"/>
      <family val="2"/>
      <charset val="1"/>
    </font>
    <font>
      <b val="true"/>
      <sz val="11"/>
      <color rgb="FFFF00FF"/>
      <name val="Arial"/>
      <family val="2"/>
      <charset val="1"/>
    </font>
    <font>
      <b val="true"/>
      <sz val="12"/>
      <color rgb="FFFF00FF"/>
      <name val="Arial"/>
      <family val="2"/>
      <charset val="1"/>
    </font>
    <font>
      <b val="true"/>
      <sz val="11"/>
      <color rgb="FF339966"/>
      <name val="Arial"/>
      <family val="2"/>
      <charset val="1"/>
    </font>
    <font>
      <b val="true"/>
      <sz val="12"/>
      <color rgb="FF339966"/>
      <name val="Arial"/>
      <family val="2"/>
      <charset val="1"/>
    </font>
    <font>
      <b val="true"/>
      <sz val="11"/>
      <color rgb="FF3366FF"/>
      <name val="Arial"/>
      <family val="2"/>
      <charset val="1"/>
    </font>
    <font>
      <b val="true"/>
      <sz val="12"/>
      <color rgb="FF3366FF"/>
      <name val="Arial"/>
      <family val="2"/>
      <charset val="1"/>
    </font>
    <font>
      <b val="true"/>
      <sz val="11"/>
      <color rgb="FF99CC00"/>
      <name val="Arial"/>
      <family val="2"/>
      <charset val="1"/>
    </font>
    <font>
      <sz val="10"/>
      <color rgb="FF7030A0"/>
      <name val="Arial"/>
      <family val="2"/>
      <charset val="1"/>
    </font>
    <font>
      <sz val="10"/>
      <color rgb="FFFF00FF"/>
      <name val="Arial"/>
      <family val="2"/>
      <charset val="1"/>
    </font>
    <font>
      <b val="true"/>
      <sz val="11"/>
      <color rgb="FF00CCFF"/>
      <name val="Arial"/>
      <family val="2"/>
      <charset val="1"/>
    </font>
    <font>
      <b val="true"/>
      <sz val="12"/>
      <color rgb="FF00CCFF"/>
      <name val="Arial"/>
      <family val="2"/>
      <charset val="1"/>
    </font>
    <font>
      <b val="true"/>
      <sz val="11"/>
      <color rgb="FF993366"/>
      <name val="Arial"/>
      <family val="2"/>
      <charset val="1"/>
    </font>
    <font>
      <b val="true"/>
      <sz val="12"/>
      <color rgb="FF993366"/>
      <name val="Arial"/>
      <family val="2"/>
      <charset val="1"/>
    </font>
    <font>
      <sz val="10"/>
      <color rgb="FF0070C0"/>
      <name val="Arial"/>
      <family val="2"/>
      <charset val="1"/>
    </font>
    <font>
      <b val="true"/>
      <u val="single"/>
      <sz val="12"/>
      <name val="Arial"/>
      <family val="2"/>
      <charset val="1"/>
    </font>
    <font>
      <b val="true"/>
      <sz val="11"/>
      <color rgb="FF993300"/>
      <name val="Arial"/>
      <family val="2"/>
      <charset val="1"/>
    </font>
    <font>
      <b val="true"/>
      <sz val="12"/>
      <color rgb="FF993300"/>
      <name val="Arial"/>
      <family val="2"/>
      <charset val="1"/>
    </font>
    <font>
      <b val="true"/>
      <sz val="12"/>
      <color rgb="FF000000"/>
      <name val="Calibri"/>
      <family val="2"/>
      <charset val="1"/>
    </font>
  </fonts>
  <fills count="40">
    <fill>
      <patternFill patternType="none"/>
    </fill>
    <fill>
      <patternFill patternType="gray125"/>
    </fill>
    <fill>
      <patternFill patternType="solid">
        <fgColor rgb="FFE4D2F2"/>
        <bgColor rgb="FFDBDBDB"/>
      </patternFill>
    </fill>
    <fill>
      <patternFill patternType="solid">
        <fgColor rgb="FFCCFFFF"/>
        <bgColor rgb="FFBDFFFF"/>
      </patternFill>
    </fill>
    <fill>
      <patternFill patternType="solid">
        <fgColor rgb="FFFFC000"/>
        <bgColor rgb="FFFFD966"/>
      </patternFill>
    </fill>
    <fill>
      <patternFill patternType="solid">
        <fgColor rgb="FF00FFFF"/>
        <bgColor rgb="FF2FFF8D"/>
      </patternFill>
    </fill>
    <fill>
      <patternFill patternType="solid">
        <fgColor rgb="FFF8CBAD"/>
        <bgColor rgb="FFFFC7CE"/>
      </patternFill>
    </fill>
    <fill>
      <patternFill patternType="solid">
        <fgColor rgb="FFFFFF00"/>
        <bgColor rgb="FFFFFF66"/>
      </patternFill>
    </fill>
    <fill>
      <patternFill patternType="mediumGray">
        <fgColor rgb="FF92D050"/>
        <bgColor rgb="FF93D031"/>
      </patternFill>
    </fill>
    <fill>
      <patternFill patternType="solid">
        <fgColor rgb="FFFBE4D5"/>
        <bgColor rgb="FFFBE5D6"/>
      </patternFill>
    </fill>
    <fill>
      <patternFill patternType="solid">
        <fgColor rgb="FF2FFF8D"/>
        <bgColor rgb="FF00FFFF"/>
      </patternFill>
    </fill>
    <fill>
      <patternFill patternType="solid">
        <fgColor rgb="FFFFFFFF"/>
        <bgColor rgb="FFF2F2F2"/>
      </patternFill>
    </fill>
    <fill>
      <patternFill patternType="darkGray">
        <fgColor rgb="FF00B050"/>
        <bgColor rgb="FF02AD53"/>
      </patternFill>
    </fill>
    <fill>
      <patternFill patternType="solid">
        <fgColor rgb="FFF2F2F2"/>
        <bgColor rgb="FFEDEDED"/>
      </patternFill>
    </fill>
    <fill>
      <patternFill patternType="solid">
        <fgColor rgb="FFB4C7E7"/>
        <bgColor rgb="FFADB9CA"/>
      </patternFill>
    </fill>
    <fill>
      <patternFill patternType="solid">
        <fgColor rgb="FFC5E0B4"/>
        <bgColor rgb="FFC6EFCE"/>
      </patternFill>
    </fill>
    <fill>
      <patternFill patternType="solid">
        <fgColor rgb="FFFFE699"/>
        <bgColor rgb="FFFFFF9B"/>
      </patternFill>
    </fill>
    <fill>
      <patternFill patternType="solid">
        <fgColor rgb="FFFBE5D6"/>
        <bgColor rgb="FFFBE4D5"/>
      </patternFill>
    </fill>
    <fill>
      <patternFill patternType="solid">
        <fgColor rgb="FFBDFFFF"/>
        <bgColor rgb="FFCCFFFF"/>
      </patternFill>
    </fill>
    <fill>
      <patternFill patternType="solid">
        <fgColor rgb="FF8E38A7"/>
        <bgColor rgb="FFB1217E"/>
      </patternFill>
    </fill>
    <fill>
      <patternFill patternType="solid">
        <fgColor rgb="FFFFF2CC"/>
        <bgColor rgb="FFFDE9D9"/>
      </patternFill>
    </fill>
    <fill>
      <patternFill patternType="solid">
        <fgColor rgb="FF00B7F7"/>
        <bgColor rgb="FF02AD53"/>
      </patternFill>
    </fill>
    <fill>
      <patternFill patternType="solid">
        <fgColor rgb="FFD1B2E8"/>
        <bgColor rgb="FFC0C0C0"/>
      </patternFill>
    </fill>
    <fill>
      <patternFill patternType="mediumGray">
        <fgColor rgb="FFADB9CA"/>
        <bgColor rgb="FF80A0C5"/>
      </patternFill>
    </fill>
    <fill>
      <patternFill patternType="solid">
        <fgColor rgb="FFDBDBDB"/>
        <bgColor rgb="FFE4D2F2"/>
      </patternFill>
    </fill>
    <fill>
      <patternFill patternType="solid">
        <fgColor rgb="FFC0C0C0"/>
        <bgColor rgb="FFC9C9C9"/>
      </patternFill>
    </fill>
    <fill>
      <patternFill patternType="solid">
        <fgColor rgb="FFADB9CA"/>
        <bgColor rgb="FFC0C0C0"/>
      </patternFill>
    </fill>
    <fill>
      <patternFill patternType="solid">
        <fgColor rgb="FFE2F0D9"/>
        <bgColor rgb="FFEDEDED"/>
      </patternFill>
    </fill>
    <fill>
      <patternFill patternType="solid">
        <fgColor rgb="FFDEEBF7"/>
        <bgColor rgb="FFDAEEF3"/>
      </patternFill>
    </fill>
    <fill>
      <patternFill patternType="solid">
        <fgColor rgb="FFC9C9C9"/>
        <bgColor rgb="FFC0C0C0"/>
      </patternFill>
    </fill>
    <fill>
      <patternFill patternType="solid">
        <fgColor rgb="FFEDEDED"/>
        <bgColor rgb="FFF2F2F2"/>
      </patternFill>
    </fill>
    <fill>
      <patternFill patternType="solid">
        <fgColor rgb="FFFFD966"/>
        <bgColor rgb="FFFFE699"/>
      </patternFill>
    </fill>
    <fill>
      <patternFill patternType="solid">
        <fgColor rgb="FFFDE9D9"/>
        <bgColor rgb="FFFBE5D6"/>
      </patternFill>
    </fill>
    <fill>
      <patternFill patternType="solid">
        <fgColor rgb="FFFFFF9B"/>
        <bgColor rgb="FFFFFF66"/>
      </patternFill>
    </fill>
    <fill>
      <patternFill patternType="solid">
        <fgColor rgb="FF8BFFFF"/>
        <bgColor rgb="FFBDFFFF"/>
      </patternFill>
    </fill>
    <fill>
      <patternFill patternType="solid">
        <fgColor rgb="FFFFFF66"/>
        <bgColor rgb="FFFFFF9B"/>
      </patternFill>
    </fill>
    <fill>
      <patternFill patternType="solid">
        <fgColor rgb="FFDAEEF3"/>
        <bgColor rgb="FFDEEBF7"/>
      </patternFill>
    </fill>
    <fill>
      <patternFill patternType="darkGray">
        <fgColor rgb="FF80A0C5"/>
        <bgColor rgb="FF3861FC"/>
      </patternFill>
    </fill>
    <fill>
      <patternFill patternType="solid">
        <fgColor rgb="FF006CC1"/>
        <bgColor rgb="FF3861FC"/>
      </patternFill>
    </fill>
    <fill>
      <patternFill patternType="solid">
        <fgColor rgb="FFFF6600"/>
        <bgColor rgb="FFE36C09"/>
      </patternFill>
    </fill>
  </fills>
  <borders count="79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/>
      <top style="medium"/>
      <bottom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thin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medium"/>
      <right/>
      <top style="thin"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 style="thin"/>
      <top/>
      <bottom style="medium"/>
      <diagonal/>
    </border>
    <border diagonalUp="false" diagonalDown="false">
      <left style="thin"/>
      <right style="thin"/>
      <top/>
      <bottom style="medium"/>
      <diagonal/>
    </border>
    <border diagonalUp="false" diagonalDown="false">
      <left style="medium"/>
      <right/>
      <top style="thin"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medium"/>
      <bottom/>
      <diagonal/>
    </border>
    <border diagonalUp="false" diagonalDown="false">
      <left style="thin"/>
      <right style="thin"/>
      <top style="thin"/>
      <bottom style="dashed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/>
      <top style="medium"/>
      <bottom style="thin"/>
      <diagonal/>
    </border>
    <border diagonalUp="false" diagonalDown="false">
      <left style="thin"/>
      <right/>
      <top/>
      <bottom style="medium"/>
      <diagonal/>
    </border>
    <border diagonalUp="false" diagonalDown="false">
      <left style="medium"/>
      <right style="thin"/>
      <top/>
      <bottom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 style="dotted"/>
      <bottom style="thin"/>
      <diagonal/>
    </border>
    <border diagonalUp="false" diagonalDown="false">
      <left style="thin"/>
      <right style="thin"/>
      <top/>
      <bottom style="dotted"/>
      <diagonal/>
    </border>
    <border diagonalUp="false" diagonalDown="false">
      <left style="thin"/>
      <right style="thin"/>
      <top style="thin"/>
      <bottom style="dotted"/>
      <diagonal/>
    </border>
    <border diagonalUp="false" diagonalDown="false">
      <left style="thin"/>
      <right/>
      <top style="thin"/>
      <bottom style="dotted"/>
      <diagonal/>
    </border>
    <border diagonalUp="false" diagonalDown="false">
      <left style="thin"/>
      <right/>
      <top/>
      <bottom style="dotted"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 style="thin"/>
      <right/>
      <top style="dotted"/>
      <bottom style="thin"/>
      <diagonal/>
    </border>
    <border diagonalUp="false" diagonalDown="false">
      <left style="thin"/>
      <right style="thin"/>
      <top style="dotted"/>
      <bottom style="dotted"/>
      <diagonal/>
    </border>
    <border diagonalUp="false" diagonalDown="false">
      <left style="thin"/>
      <right style="thin"/>
      <top style="dotted"/>
      <bottom/>
      <diagonal/>
    </border>
    <border diagonalUp="false" diagonalDown="false">
      <left style="thin"/>
      <right style="thin"/>
      <top/>
      <bottom style="double"/>
      <diagonal/>
    </border>
    <border diagonalUp="false" diagonalDown="false">
      <left style="thin"/>
      <right/>
      <top style="thin"/>
      <bottom style="double"/>
      <diagonal/>
    </border>
    <border diagonalUp="false" diagonalDown="false">
      <left/>
      <right style="thin"/>
      <top style="thin"/>
      <bottom style="double"/>
      <diagonal/>
    </border>
    <border diagonalUp="false" diagonalDown="false">
      <left style="thin"/>
      <right style="thin"/>
      <top style="thin"/>
      <bottom style="double"/>
      <diagonal/>
    </border>
    <border diagonalUp="false" diagonalDown="false">
      <left style="medium"/>
      <right style="thin"/>
      <top style="double"/>
      <bottom style="thin"/>
      <diagonal/>
    </border>
    <border diagonalUp="false" diagonalDown="false">
      <left style="thin"/>
      <right style="thin"/>
      <top style="double"/>
      <bottom style="thin"/>
      <diagonal/>
    </border>
    <border diagonalUp="false" diagonalDown="false">
      <left style="medium"/>
      <right style="thin"/>
      <top style="thin"/>
      <bottom style="double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thin"/>
      <top/>
      <bottom style="dotted"/>
      <diagonal/>
    </border>
    <border diagonalUp="false" diagonalDown="false">
      <left/>
      <right style="thin"/>
      <top style="thin"/>
      <bottom style="dotted"/>
      <diagonal/>
    </border>
    <border diagonalUp="false" diagonalDown="false">
      <left style="thin"/>
      <right/>
      <top style="medium"/>
      <bottom style="medium"/>
      <diagonal/>
    </border>
    <border diagonalUp="false" diagonalDown="false">
      <left/>
      <right style="medium"/>
      <top/>
      <bottom style="medium"/>
      <diagonal/>
    </border>
  </borders>
  <cellStyleXfs count="3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77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49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12" fillId="0" borderId="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14" fillId="0" borderId="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2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8" fillId="0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6" fillId="0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27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8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9" fillId="0" borderId="2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19" fillId="0" borderId="3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19" fillId="0" borderId="4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0" fillId="0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0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2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7" fontId="21" fillId="0" borderId="0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21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8" fontId="20" fillId="0" borderId="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8" fillId="0" borderId="5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3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27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20" fillId="0" borderId="5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0" fillId="0" borderId="0" xfId="27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8" fontId="20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4" fillId="0" borderId="5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4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6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6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6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6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20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6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6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20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21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21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6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9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8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0" borderId="6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6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1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8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0" fillId="0" borderId="1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8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2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4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15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8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6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5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9" xfId="27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6" xfId="27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8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9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9" fontId="8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8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9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4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30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4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4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1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2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3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31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33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33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33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1" fontId="33" fillId="0" borderId="9" xfId="33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33" fillId="0" borderId="6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31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31" fillId="0" borderId="13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31" fillId="0" borderId="14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31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31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2" fontId="31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34" fillId="0" borderId="10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4" fillId="0" borderId="12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4" fillId="0" borderId="9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34" fillId="0" borderId="9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34" fillId="0" borderId="9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4" fillId="0" borderId="6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31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32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4" fontId="35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31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1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32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32" fillId="0" borderId="15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6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7" fillId="0" borderId="7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8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7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4" fontId="31" fillId="0" borderId="9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4" fontId="31" fillId="0" borderId="7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1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31" fillId="0" borderId="6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1" fillId="0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4" fontId="29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9" fillId="0" borderId="6" xfId="27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39" fillId="0" borderId="9" xfId="27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31" fillId="0" borderId="12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31" fillId="0" borderId="16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34" fillId="0" borderId="9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34" fillId="0" borderId="9" xfId="33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34" fillId="0" borderId="6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34" fillId="0" borderId="9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31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32" fillId="0" borderId="17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29" fillId="0" borderId="9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2" borderId="18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5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5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15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0" fillId="2" borderId="6" xfId="27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8" fillId="2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0" fillId="2" borderId="9" xfId="27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8" fillId="2" borderId="12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8" fillId="2" borderId="16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8" fillId="2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8" fillId="2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2" fontId="8" fillId="2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10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0" xfId="2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9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2" borderId="9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4" fillId="2" borderId="9" xfId="33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4" fillId="2" borderId="6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2" borderId="9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8" fillId="2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8" fontId="20" fillId="2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6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8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2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0" fillId="2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0" fillId="2" borderId="1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2" borderId="18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2" borderId="7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2" borderId="7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2" borderId="18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2" borderId="18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2" borderId="18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2" borderId="9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8" fillId="2" borderId="7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2" borderId="6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2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2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15" fillId="2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5" fillId="2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5" fillId="2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15" fillId="2" borderId="9" xfId="3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8" fillId="2" borderId="12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8" fillId="2" borderId="16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8" fillId="2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8" fillId="2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0" fillId="2" borderId="15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2" borderId="7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8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6" fontId="30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15" fillId="2" borderId="6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12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8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2" borderId="17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4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1" fillId="3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41" fillId="3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41" fillId="3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1" fillId="3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3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41" fillId="4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2" fillId="5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8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8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8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7" fontId="20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15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5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5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8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0" fillId="0" borderId="9" xfId="27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8" fillId="0" borderId="12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8" fillId="0" borderId="16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8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8" fillId="0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2" fontId="8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8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0" borderId="10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2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9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9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4" fillId="0" borderId="9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0" borderId="6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0" borderId="9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8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8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15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43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" fillId="6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7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5" fillId="6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5" fillId="6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5" fillId="6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5" fillId="6" borderId="6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8" fillId="6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8" fillId="6" borderId="12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8" fillId="6" borderId="16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8" fillId="6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8" fillId="6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2" fontId="8" fillId="6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6" borderId="10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6" borderId="12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9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4" fillId="6" borderId="9" xfId="33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4" fillId="6" borderId="6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6" borderId="9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8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8" fillId="6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20" fillId="6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4" fontId="16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20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8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6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0" fillId="6" borderId="17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7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6" borderId="11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7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7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4" fontId="8" fillId="6" borderId="9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8" fillId="6" borderId="6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8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6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8" fillId="6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21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21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1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21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21" fillId="6" borderId="9" xfId="33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21" fillId="6" borderId="6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20" fillId="6" borderId="12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20" fillId="6" borderId="16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0" fillId="6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6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4" fillId="6" borderId="9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6" borderId="9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4" fontId="20" fillId="6" borderId="6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20" fillId="6" borderId="9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4" fontId="41" fillId="4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5" fillId="0" borderId="6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4" fillId="0" borderId="9" xfId="33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7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4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20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5" fillId="2" borderId="6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8" fillId="2" borderId="20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8" fillId="2" borderId="21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1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6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5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0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9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20" fillId="0" borderId="9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7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9" fontId="4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8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28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15" fillId="2" borderId="6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8" fillId="2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2" borderId="6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1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8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8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5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5" fillId="0" borderId="6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8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8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0" fillId="0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28" fillId="0" borderId="0" xfId="27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70" fontId="28" fillId="0" borderId="0" xfId="2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28" fillId="0" borderId="0" xfId="2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8" fillId="0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8" fontId="4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1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8" fillId="2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0" fillId="2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2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2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0" fillId="2" borderId="9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4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28" fillId="2" borderId="6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28" fillId="2" borderId="9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4" fillId="6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4" fillId="6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5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45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5" fillId="6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5" fillId="6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5" fillId="6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5" fillId="6" borderId="6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4" fillId="6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4" fillId="6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44" fillId="6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2" fontId="44" fillId="6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44" fillId="6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3" fillId="6" borderId="0" xfId="2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3" fillId="6" borderId="9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3" fillId="6" borderId="6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4" fillId="6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4" fillId="6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44" fillId="6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4" fontId="46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4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4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44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4" fillId="6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4" fillId="6" borderId="6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4" fillId="6" borderId="9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44" fillId="6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4" fillId="6" borderId="9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6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7" fillId="6" borderId="9" xfId="27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9" fontId="47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7" fillId="6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7" fillId="6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7" fillId="6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7" fillId="6" borderId="6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2" fillId="6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2" fillId="6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12" fillId="6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2" fontId="12" fillId="6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12" fillId="6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9" fillId="6" borderId="0" xfId="2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2" fillId="6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8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2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6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2" fillId="6" borderId="9" xfId="27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9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9" fillId="6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0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4" fontId="12" fillId="6" borderId="9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9" fontId="12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6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12" fillId="6" borderId="6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47" fillId="6" borderId="9" xfId="3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9" fillId="6" borderId="5" xfId="27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9" fillId="6" borderId="7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9" fillId="6" borderId="9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9" fillId="6" borderId="9" xfId="27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9" fillId="6" borderId="7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2" borderId="10" xfId="27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9" fillId="2" borderId="10" xfId="27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" fillId="2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2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2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4" fillId="0" borderId="9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0" fillId="2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21" fillId="2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1" fillId="2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1" fillId="2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1" fillId="2" borderId="6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0" fillId="2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0" fillId="2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20" fillId="2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2" fontId="20" fillId="2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20" fillId="2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8" fillId="2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8" fillId="2" borderId="9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8" fillId="2" borderId="9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2" borderId="9" xfId="33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0" fillId="2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0" fillId="2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4" fontId="22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0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2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2" borderId="9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0" fillId="2" borderId="9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4" fontId="20" fillId="2" borderId="6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1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0" fillId="0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0" fillId="0" borderId="2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20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0" fillId="0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21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1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1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1" fillId="0" borderId="6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0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0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2" fontId="20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20" fillId="0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8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8" fillId="0" borderId="9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8" fillId="0" borderId="9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0" borderId="9" xfId="33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28" fillId="0" borderId="9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20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0" fillId="0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2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0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0" borderId="11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11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11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9" fillId="0" borderId="1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2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4" fillId="2" borderId="9" xfId="33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2" borderId="6" xfId="2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0" fillId="2" borderId="11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6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9" xfId="27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3" fontId="4" fillId="2" borderId="9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6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15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4" fillId="6" borderId="9" xfId="27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6" borderId="9" xfId="27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6" borderId="6" xfId="27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4" fillId="6" borderId="9" xfId="27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8" fillId="6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4" fillId="6" borderId="9" xfId="33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6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6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6" borderId="0" xfId="2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28" fillId="6" borderId="0" xfId="27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70" fontId="28" fillId="6" borderId="0" xfId="2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8" fillId="6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6" borderId="7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8" fillId="6" borderId="9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5" fillId="2" borderId="7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2" borderId="5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2" borderId="11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2" borderId="11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2" borderId="8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28" fillId="2" borderId="6" xfId="27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2" borderId="11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9" xfId="27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9" fontId="4" fillId="2" borderId="9" xfId="27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4" fillId="2" borderId="9" xfId="33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6" xfId="27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4" fillId="2" borderId="9" xfId="27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2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7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9" fontId="4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9" fontId="4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6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20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0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0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28" fillId="0" borderId="9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9" fillId="2" borderId="11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2" borderId="12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2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7" fontId="41" fillId="3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20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9" fillId="0" borderId="11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11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11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12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0" fillId="2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0" fillId="2" borderId="11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20" fillId="2" borderId="6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2" borderId="10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9" fillId="2" borderId="10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10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9" fontId="8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0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10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4" fillId="0" borderId="9" xfId="27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4" fillId="0" borderId="9" xfId="33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4" fillId="0" borderId="9" xfId="27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0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10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9" fontId="8" fillId="0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28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8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21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2" borderId="0" xfId="2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24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2" borderId="22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2" borderId="22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6" fillId="2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2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4" fillId="7" borderId="9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20" fillId="2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5" fillId="2" borderId="25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2" borderId="11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0" fillId="2" borderId="12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2" borderId="6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0" fillId="2" borderId="12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8" fillId="2" borderId="12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2" fillId="2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8" fontId="53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53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53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53" fillId="2" borderId="6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52" fillId="2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52" fillId="2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2" fontId="52" fillId="2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8" fontId="52" fillId="2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52" fillId="2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1" fillId="2" borderId="0" xfId="2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52" fillId="2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4" fontId="54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4" fontId="52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52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52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2" borderId="25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52" fillId="2" borderId="12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52" fillId="2" borderId="12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2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52" fillId="2" borderId="6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1" fillId="2" borderId="9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2" fillId="2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2" fillId="2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8" fillId="2" borderId="0" xfId="27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70" fontId="52" fillId="2" borderId="9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52" fillId="2" borderId="24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2" fillId="2" borderId="22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2" fillId="2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52" fillId="2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2" fillId="2" borderId="15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52" fillId="2" borderId="15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4" fillId="0" borderId="9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2" fontId="15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5" fillId="2" borderId="6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2" borderId="25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2" borderId="10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20" fillId="2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2" borderId="10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20" fillId="2" borderId="10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2" fillId="2" borderId="9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2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5" fillId="2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15" fillId="2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15" fillId="2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6" fillId="2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8" fillId="2" borderId="11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0" fillId="2" borderId="6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28" fillId="2" borderId="12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8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0" borderId="1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8" fillId="0" borderId="9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19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8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8" fillId="0" borderId="12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15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6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2" fillId="0" borderId="0" xfId="27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53" fillId="0" borderId="0" xfId="27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28" fillId="0" borderId="0" xfId="27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21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41" fillId="3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2" fontId="21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3" fontId="21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21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0" xfId="2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6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0" fillId="0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9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19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52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2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8" fontId="53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53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53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53" fillId="0" borderId="6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52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52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2" fontId="52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52" fillId="0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1" fillId="0" borderId="0" xfId="2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52" fillId="0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4" fontId="54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4" fontId="52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52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52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0" borderId="25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52" fillId="0" borderId="12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52" fillId="0" borderId="12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2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52" fillId="0" borderId="6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1" fillId="0" borderId="9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2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2" fillId="0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20" fillId="0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0" fontId="19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19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9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44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21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8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20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2" fontId="15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25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12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10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20" fillId="0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0" borderId="10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20" fillId="0" borderId="10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2" fillId="0" borderId="9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3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9" fillId="7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13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0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2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9" fillId="7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21" fillId="8" borderId="9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21" fillId="8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22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5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11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9" fontId="28" fillId="0" borderId="12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53" fillId="0" borderId="2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8" fillId="0" borderId="0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8" fillId="0" borderId="2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2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21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70" fontId="28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70" fontId="2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2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1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3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8" fontId="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3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7" fontId="53" fillId="0" borderId="0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7" fontId="4" fillId="0" borderId="0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7" fontId="8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73" fontId="15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7" fontId="8" fillId="0" borderId="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3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81" fontId="20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7" fontId="21" fillId="0" borderId="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5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9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20" fillId="0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0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6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20" fillId="0" borderId="9" xfId="2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4" fontId="19" fillId="0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21" fillId="0" borderId="9" xfId="2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8" fontId="21" fillId="0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0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2" fillId="0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8" fillId="0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0" fontId="52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52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52" fillId="0" borderId="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56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56" fillId="0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56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2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53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7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56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6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4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4" fillId="0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2" fontId="8" fillId="0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2" fillId="0" borderId="0" xfId="27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53" fillId="0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81" fontId="20" fillId="0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3" fontId="4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5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5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5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5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3" fillId="0" borderId="5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2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1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3" fontId="8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5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4" fillId="0" borderId="9" xfId="2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4" fontId="4" fillId="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2" fontId="20" fillId="0" borderId="0" xfId="27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4" fillId="0" borderId="1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8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1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8" fillId="0" borderId="9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8" fillId="0" borderId="9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4" fillId="0" borderId="7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9" fontId="4" fillId="0" borderId="9" xfId="0" applyFont="true" applyBorder="true" applyAlignment="true" applyProtection="false">
      <alignment horizontal="right" vertical="center" textRotation="0" wrapText="false" indent="0" shrinkToFit="true"/>
      <protection locked="true" hidden="false"/>
    </xf>
    <xf numFmtId="167" fontId="4" fillId="0" borderId="9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79" fontId="8" fillId="2" borderId="9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9" fontId="8" fillId="2" borderId="9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8" fillId="2" borderId="9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8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9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9" fontId="8" fillId="0" borderId="9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82" fontId="8" fillId="0" borderId="9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3" fontId="8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9" fontId="8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" fillId="0" borderId="9" xfId="0" applyFont="true" applyBorder="true" applyAlignment="true" applyProtection="false">
      <alignment horizontal="right" vertical="center" textRotation="0" wrapText="false" indent="0" shrinkToFit="true"/>
      <protection locked="true" hidden="false"/>
    </xf>
    <xf numFmtId="164" fontId="52" fillId="9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3" fillId="9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2" fillId="9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1" fillId="9" borderId="0" xfId="2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52" fillId="9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4" fillId="9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2" fillId="9" borderId="7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2" fillId="9" borderId="7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58" fillId="9" borderId="7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8" fillId="9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52" fillId="9" borderId="7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8" fillId="9" borderId="7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9" fillId="9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9" fontId="52" fillId="9" borderId="9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82" fontId="52" fillId="9" borderId="9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3" fontId="52" fillId="9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52" fillId="9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52" fillId="9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2" fillId="9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2" fillId="9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10" xfId="0" applyFont="true" applyBorder="true" applyAlignment="true" applyProtection="false">
      <alignment horizontal="right" vertical="center" textRotation="0" wrapText="false" indent="0" shrinkToFit="true"/>
      <protection locked="true" hidden="false"/>
    </xf>
    <xf numFmtId="165" fontId="4" fillId="0" borderId="9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6" fillId="2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7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6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0" fillId="2" borderId="0" xfId="2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56" fillId="2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1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9" fontId="56" fillId="2" borderId="9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82" fontId="56" fillId="2" borderId="9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0" fontId="52" fillId="2" borderId="9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6" fillId="2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56" fillId="2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6" fillId="2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83" fontId="4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6" fillId="0" borderId="9" xfId="27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9" fillId="0" borderId="9" xfId="27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6" fillId="0" borderId="9" xfId="2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5" fillId="0" borderId="9" xfId="27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9" fillId="0" borderId="10" xfId="27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7" fontId="8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28" fillId="7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8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4" fillId="0" borderId="1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5" fillId="2" borderId="9" xfId="27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9" fillId="2" borderId="10" xfId="27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41" fillId="1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41" fillId="1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4" fontId="62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9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6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20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8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8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1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9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0" fillId="9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5" fillId="9" borderId="9" xfId="27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5" fillId="9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5" fillId="9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9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9" borderId="0" xfId="2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8" fillId="9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6" fillId="9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9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9" borderId="10" xfId="27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0" fillId="9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9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9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8" fillId="9" borderId="9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0" fontId="8" fillId="9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8" fillId="9" borderId="9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8" fillId="9" borderId="9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8" fillId="9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9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9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9" borderId="7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9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9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0" borderId="9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0" fillId="0" borderId="6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0" fillId="0" borderId="11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0" fillId="0" borderId="2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4" fontId="4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5" fontId="4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3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3" fillId="2" borderId="7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1" fillId="2" borderId="7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4" fillId="2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8" fillId="2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3" fillId="2" borderId="9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3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3" fillId="0" borderId="9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1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4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8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" fillId="9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9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3" fillId="9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3" fillId="9" borderId="9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1" fillId="9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4" fillId="9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8" fillId="9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8" fillId="9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0" fillId="9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8" fillId="9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9" borderId="9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41" fillId="4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16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0" fillId="0" borderId="9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8" fillId="0" borderId="9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9" fontId="28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28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6" fontId="28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8" fillId="0" borderId="1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8" fillId="0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28" fillId="0" borderId="12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28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8" fillId="0" borderId="9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3" fontId="8" fillId="0" borderId="9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6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19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9" fillId="4" borderId="1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19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9" fillId="0" borderId="1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22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4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9" fillId="0" borderId="27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2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" fillId="0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21" fillId="8" borderId="12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21" fillId="8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21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2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3" fontId="8" fillId="0" borderId="9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2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9" fillId="0" borderId="1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82" fontId="19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87" fontId="8" fillId="0" borderId="0" xfId="33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7" fontId="8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9" xfId="27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83" fontId="20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11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8" fillId="0" borderId="12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5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81" fontId="19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5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6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7" fontId="66" fillId="0" borderId="0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6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18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2" fontId="27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27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21" fillId="0" borderId="9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5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8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8" fillId="0" borderId="12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20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9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0" borderId="9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9" fillId="0" borderId="9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1" fillId="0" borderId="9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21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6" fillId="0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0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10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0" fillId="0" borderId="9" xfId="27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0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4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24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24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6" fillId="0" borderId="24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0" borderId="24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24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0" fillId="0" borderId="22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20" fillId="0" borderId="12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6" xfId="27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0" fillId="0" borderId="11" xfId="27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67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8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9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9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7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68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4" fontId="68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8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68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67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3" fontId="67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67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6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8" fillId="0" borderId="25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8" fillId="0" borderId="18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8" fillId="0" borderId="18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0" fillId="0" borderId="15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0" fontId="20" fillId="0" borderId="22" xfId="27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0" fontId="8" fillId="0" borderId="12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4" fontId="8" fillId="0" borderId="9" xfId="27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67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8" fillId="0" borderId="25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8" fillId="0" borderId="18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0" fillId="0" borderId="15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22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8" fillId="0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4" fontId="8" fillId="0" borderId="10" xfId="27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2" fillId="0" borderId="24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28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67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20" fillId="0" borderId="6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8" fillId="0" borderId="12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28" fillId="0" borderId="12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67" fillId="0" borderId="9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8" fillId="0" borderId="0" xfId="27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19" fillId="0" borderId="0" xfId="27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5" fillId="0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68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67" fillId="4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67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0" borderId="0" xfId="27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9" fontId="68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7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9" fillId="0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41" fillId="7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1" fillId="7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7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1" fillId="0" borderId="1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21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8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0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2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21" fillId="0" borderId="11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2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9" fillId="8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0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0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5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8" fontId="65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0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5" fillId="0" borderId="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5" fillId="0" borderId="0" xfId="27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8" fillId="0" borderId="5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0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20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9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" fillId="0" borderId="9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0" fillId="0" borderId="9" xfId="27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2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7" fontId="29" fillId="0" borderId="0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2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2" fontId="2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7" fontId="14" fillId="0" borderId="0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" fillId="0" borderId="9" xfId="27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8" fillId="0" borderId="9" xfId="27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9" fontId="8" fillId="0" borderId="9" xfId="27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4" fontId="71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9" fillId="0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9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9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7" fillId="0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7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69" fillId="0" borderId="0" xfId="27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4" fontId="72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3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9" fillId="0" borderId="9" xfId="27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74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5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69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76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69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9" fillId="0" borderId="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69" fillId="0" borderId="9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69" fillId="0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3" fillId="0" borderId="6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9" fillId="0" borderId="11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9" fillId="0" borderId="0" xfId="27" applyFont="true" applyBorder="false" applyAlignment="true" applyProtection="false">
      <alignment horizontal="center" vertical="center" textRotation="90" wrapText="true" indent="0" shrinkToFit="false"/>
      <protection locked="true" hidden="false"/>
    </xf>
    <xf numFmtId="164" fontId="73" fillId="0" borderId="24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4" fillId="0" borderId="24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4" fillId="0" borderId="22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5" fillId="0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4" fillId="0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69" fillId="0" borderId="10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9" fillId="0" borderId="10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6" fillId="0" borderId="10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9" fillId="0" borderId="6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9" fillId="0" borderId="10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8" fillId="0" borderId="10" xfId="27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8" fillId="0" borderId="10" xfId="27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4" fontId="8" fillId="0" borderId="10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8" fillId="0" borderId="10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6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0" fontId="20" fillId="0" borderId="12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0" fillId="0" borderId="11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18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0" fillId="0" borderId="19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0" fillId="0" borderId="25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5" xfId="27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2" fillId="0" borderId="5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20" fillId="0" borderId="6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" fillId="0" borderId="18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2" fillId="0" borderId="15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0" fontId="20" fillId="0" borderId="22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24" xfId="27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0" fillId="0" borderId="24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0" fillId="0" borderId="7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2" fillId="0" borderId="6" xfId="2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9" fontId="22" fillId="0" borderId="8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27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7" fontId="12" fillId="0" borderId="0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8" fillId="0" borderId="0" xfId="3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23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9" fillId="0" borderId="0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0" fillId="0" borderId="0" xfId="3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1" fillId="0" borderId="0" xfId="23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2" fillId="0" borderId="0" xfId="3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0" fillId="0" borderId="0" xfId="3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3" fillId="0" borderId="5" xfId="3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74" fontId="83" fillId="0" borderId="0" xfId="3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3" fillId="0" borderId="5" xfId="3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4" fillId="0" borderId="9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5" fillId="0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4" fillId="0" borderId="9" xfId="3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7" fillId="0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0" fillId="0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2" fillId="0" borderId="9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82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0" fontId="82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82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8" fontId="82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9" fontId="88" fillId="0" borderId="0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90" fontId="86" fillId="0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9" fillId="0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91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91" fontId="92" fillId="0" borderId="9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3" fillId="0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91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92" fontId="93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94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40" fillId="0" borderId="9" xfId="35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72" fontId="88" fillId="0" borderId="0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92" fontId="94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40" fillId="0" borderId="9" xfId="35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70" fontId="88" fillId="0" borderId="0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88" fillId="0" borderId="0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92" fontId="82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2" fontId="88" fillId="0" borderId="0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9" fillId="0" borderId="6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91" fillId="11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93" fillId="0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91" fillId="11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9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3" fillId="0" borderId="9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83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92" fontId="83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83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9" fontId="40" fillId="0" borderId="9" xfId="3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85" fillId="0" borderId="6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95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91" fontId="96" fillId="0" borderId="9" xfId="23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94" fillId="0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95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91" fontId="97" fillId="0" borderId="9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92" fontId="97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93" fontId="98" fillId="0" borderId="9" xfId="3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9" fillId="0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99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8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90" fontId="90" fillId="0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00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93" fillId="0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00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93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40" fillId="0" borderId="9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101" fillId="0" borderId="0" xfId="3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90" fontId="90" fillId="0" borderId="0" xfId="23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0" fillId="0" borderId="0" xfId="23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7" fontId="100" fillId="0" borderId="0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91" fontId="97" fillId="0" borderId="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93" fillId="0" borderId="0" xfId="23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100" fillId="0" borderId="0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93" fillId="0" borderId="0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102" fillId="0" borderId="9" xfId="3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3" fillId="0" borderId="0" xfId="35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04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8" fillId="0" borderId="24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105" fillId="0" borderId="24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83" fillId="0" borderId="24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06" fillId="0" borderId="24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83" fillId="0" borderId="24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93" fontId="98" fillId="0" borderId="24" xfId="3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5" fillId="0" borderId="0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7" fillId="0" borderId="0" xfId="35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07" fillId="0" borderId="0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3" fillId="0" borderId="0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3" fillId="0" borderId="0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4" fillId="0" borderId="0" xfId="23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2" fillId="0" borderId="0" xfId="35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108" fillId="0" borderId="0" xfId="3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2" fillId="0" borderId="0" xfId="3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9" fillId="0" borderId="0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109" fillId="0" borderId="0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10" fillId="0" borderId="0" xfId="3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1" fillId="0" borderId="0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12" fillId="0" borderId="0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5" fillId="0" borderId="0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03" fillId="0" borderId="0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1" fontId="82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2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82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91" fontId="82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1" fontId="83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3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83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91" fontId="83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10" fillId="0" borderId="9" xfId="3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82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3" fontId="83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2" fillId="0" borderId="0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2" fillId="0" borderId="0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91" fontId="82" fillId="0" borderId="0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8" fillId="0" borderId="0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14" fillId="0" borderId="0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4" fillId="0" borderId="5" xfId="3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81" fontId="78" fillId="0" borderId="9" xfId="3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94" fontId="78" fillId="0" borderId="9" xfId="3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8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8" fillId="0" borderId="9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8" fillId="0" borderId="9" xfId="3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78" fillId="0" borderId="9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2" fontId="78" fillId="0" borderId="9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8" fillId="0" borderId="9" xfId="35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70" fontId="78" fillId="0" borderId="0" xfId="3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1" fontId="78" fillId="0" borderId="5" xfId="3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94" fontId="78" fillId="0" borderId="5" xfId="3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81" fontId="78" fillId="0" borderId="5" xfId="3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81" fontId="78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115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5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116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6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81" fontId="116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7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78" fillId="11" borderId="9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118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8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81" fontId="118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9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94" fontId="118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118" fillId="0" borderId="9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2" fontId="118" fillId="0" borderId="9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120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94" fontId="120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2" fontId="120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81" fontId="120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1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103" fillId="11" borderId="9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78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78" fillId="0" borderId="9" xfId="3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81" fontId="78" fillId="0" borderId="0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81" fontId="78" fillId="0" borderId="0" xfId="3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8" fillId="0" borderId="0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103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8" fillId="0" borderId="0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94" fillId="0" borderId="0" xfId="23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7" fontId="0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28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28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22" fillId="0" borderId="0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0" xfId="23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23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23" fillId="0" borderId="0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124" fillId="0" borderId="0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25" fillId="0" borderId="0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8" fillId="0" borderId="0" xfId="3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4" fillId="0" borderId="0" xfId="23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6" fillId="0" borderId="0" xfId="23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25" fillId="0" borderId="0" xfId="3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1" fontId="125" fillId="0" borderId="0" xfId="3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125" fillId="0" borderId="0" xfId="3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78" fillId="0" borderId="0" xfId="3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0" fontId="94" fillId="0" borderId="0" xfId="23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4" fillId="12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97" fillId="12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96" fillId="0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1" fontId="125" fillId="0" borderId="5" xfId="3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94" fontId="125" fillId="0" borderId="5" xfId="3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27" fillId="0" borderId="0" xfId="23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28" fillId="0" borderId="9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9" fillId="0" borderId="9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0" fillId="0" borderId="0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1" fillId="0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2" fillId="0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31" fillId="0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2" fillId="0" borderId="6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2" fillId="0" borderId="12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28" fillId="0" borderId="9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128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8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78" fillId="0" borderId="0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96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97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94" fillId="7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133" fillId="7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93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94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133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0" borderId="9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128" fillId="11" borderId="9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128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2" fontId="78" fillId="0" borderId="0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94" fillId="13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94" fillId="0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0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28" fillId="0" borderId="9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94" fillId="0" borderId="6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9" fillId="0" borderId="6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129" fillId="0" borderId="9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129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78" fillId="0" borderId="0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4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35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9" fontId="128" fillId="0" borderId="9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4" fillId="0" borderId="0" xfId="23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35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4" fillId="7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96" fillId="7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33" fillId="7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94" fillId="7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4" fillId="7" borderId="0" xfId="23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96" fillId="7" borderId="0" xfId="23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133" fillId="7" borderId="0" xfId="23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94" fillId="7" borderId="0" xfId="23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0" fillId="0" borderId="0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6" fillId="0" borderId="0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6" fillId="0" borderId="24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80" fillId="0" borderId="0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80" fillId="0" borderId="0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0" fillId="0" borderId="9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137" fillId="0" borderId="9" xfId="3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80" fillId="0" borderId="0" xfId="3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4" fillId="0" borderId="0" xfId="23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38" fillId="0" borderId="0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8" fillId="0" borderId="0" xfId="35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99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9" fillId="0" borderId="0" xfId="23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38" fillId="0" borderId="0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5" fillId="0" borderId="0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40" fillId="0" borderId="0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8" fillId="0" borderId="0" xfId="35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141" fillId="0" borderId="9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142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1" fontId="108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8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08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91" fontId="108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1" fontId="142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2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42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91" fontId="142" fillId="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8" fillId="0" borderId="9" xfId="3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108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78" fillId="0" borderId="9" xfId="3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78" fillId="0" borderId="9" xfId="3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8" fillId="0" borderId="0" xfId="23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21" fillId="0" borderId="0" xfId="23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28" fillId="0" borderId="0" xfId="23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70" fontId="20" fillId="0" borderId="0" xfId="23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0" xfId="23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28" fillId="0" borderId="0" xfId="23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8" fillId="0" borderId="0" xfId="23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2" fontId="28" fillId="0" borderId="0" xfId="23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70" fontId="78" fillId="0" borderId="0" xfId="3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8" fillId="0" borderId="0" xfId="3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81" fontId="78" fillId="0" borderId="0" xfId="3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8" fillId="0" borderId="0" xfId="3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78" fillId="0" borderId="0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8" fillId="0" borderId="0" xfId="35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9" fontId="78" fillId="0" borderId="0" xfId="3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8" fillId="0" borderId="0" xfId="3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94" fontId="78" fillId="0" borderId="0" xfId="3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9" fillId="0" borderId="2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74" fontId="20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3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3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3" fillId="0" borderId="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71" fontId="143" fillId="0" borderId="9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20" fillId="0" borderId="6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4" fontId="28" fillId="0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1" fontId="0" fillId="0" borderId="9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2" fillId="0" borderId="6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0" fillId="0" borderId="9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6" borderId="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74" fontId="0" fillId="0" borderId="9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0" fillId="0" borderId="9" xfId="19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29" fillId="0" borderId="6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29" fillId="0" borderId="6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0" fillId="0" borderId="9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41" fillId="3" borderId="6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43" fillId="0" borderId="6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15" borderId="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70" fontId="0" fillId="0" borderId="9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6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7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6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0" fillId="0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7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0" fillId="0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5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9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28" fillId="0" borderId="6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18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4" fillId="0" borderId="6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19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1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8" fillId="0" borderId="2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8" fillId="0" borderId="1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8" fillId="0" borderId="1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9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6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2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8" fillId="0" borderId="6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144" fillId="3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1" fontId="144" fillId="3" borderId="9" xfId="19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43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4" fontId="145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145" fillId="0" borderId="9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95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95" fontId="145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3" fillId="22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2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22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5" fillId="2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145" fillId="22" borderId="9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3" fillId="15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4" fontId="145" fillId="1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145" fillId="15" borderId="9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45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5" fillId="0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1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20" fillId="0" borderId="1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20" fillId="0" borderId="6" xfId="2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7" fontId="4" fillId="0" borderId="6" xfId="2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70" fontId="0" fillId="0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4" fillId="0" borderId="6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0" fillId="0" borderId="9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6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9" fontId="4" fillId="0" borderId="0" xfId="0" applyFont="true" applyBorder="false" applyAlignment="true" applyProtection="false">
      <alignment horizontal="right" vertical="center" textRotation="0" wrapText="false" indent="0" shrinkToFit="true"/>
      <protection locked="true" hidden="false"/>
    </xf>
    <xf numFmtId="164" fontId="0" fillId="0" borderId="1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41" fillId="10" borderId="6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7" fontId="19" fillId="0" borderId="15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4" fontId="144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144" fillId="0" borderId="9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95" fontId="0" fillId="0" borderId="9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95" fontId="144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144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6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6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1" fillId="0" borderId="0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28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81" fontId="66" fillId="0" borderId="0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8" fillId="23" borderId="5" xfId="26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10" xfId="28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0" fillId="0" borderId="10" xfId="28" applyFont="true" applyBorder="true" applyAlignment="true" applyProtection="true">
      <alignment horizontal="center" vertical="center" textRotation="90" wrapText="true" indent="0" shrinkToFit="false"/>
      <protection locked="false" hidden="false"/>
    </xf>
    <xf numFmtId="164" fontId="20" fillId="0" borderId="9" xfId="28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6" fontId="20" fillId="0" borderId="10" xfId="2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10" xfId="2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10" xfId="28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2" fillId="0" borderId="10" xfId="28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79" fontId="8" fillId="0" borderId="10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8" fillId="20" borderId="9" xfId="26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24" borderId="9" xfId="26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94" fontId="146" fillId="0" borderId="28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0" fillId="25" borderId="1" xfId="28" applyFont="true" applyBorder="true" applyAlignment="true" applyProtection="true">
      <alignment horizontal="center" vertical="center" textRotation="90" wrapText="false" indent="0" shrinkToFit="false"/>
      <protection locked="false" hidden="false"/>
    </xf>
    <xf numFmtId="164" fontId="8" fillId="0" borderId="13" xfId="28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0" fillId="0" borderId="29" xfId="28" applyFont="true" applyBorder="true" applyAlignment="true" applyProtection="true">
      <alignment horizontal="center" vertical="center" textRotation="90" wrapText="true" indent="0" shrinkToFit="false"/>
      <protection locked="false" hidden="false"/>
    </xf>
    <xf numFmtId="164" fontId="146" fillId="0" borderId="30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9" fontId="8" fillId="0" borderId="30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5" fontId="8" fillId="0" borderId="3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8" fillId="0" borderId="3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46" fillId="0" borderId="30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46" fillId="0" borderId="30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30" xfId="28" applyFont="fals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6" fillId="0" borderId="30" xfId="28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4" fillId="0" borderId="14" xfId="28" applyFont="fals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4" fillId="20" borderId="9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6" borderId="12" xfId="2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7" borderId="9" xfId="2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7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7" fillId="11" borderId="9" xfId="23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48" fillId="0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49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11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0" fillId="5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94" fontId="146" fillId="0" borderId="31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8" fillId="0" borderId="8" xfId="28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46" fillId="0" borderId="9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9" fontId="8" fillId="0" borderId="9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5" fontId="8" fillId="0" borderId="9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46" fillId="0" borderId="9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6" fillId="0" borderId="7" xfId="28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4" fillId="0" borderId="16" xfId="28" applyFont="false" applyBorder="true" applyAlignment="true" applyProtection="true">
      <alignment horizontal="center" vertical="center" textRotation="0" wrapText="true" indent="0" shrinkToFit="false"/>
      <protection locked="false" hidden="false"/>
    </xf>
    <xf numFmtId="174" fontId="4" fillId="26" borderId="11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9" fillId="11" borderId="9" xfId="23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48" fillId="0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3" fontId="149" fillId="11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151" fillId="5" borderId="9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26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94" fontId="146" fillId="0" borderId="32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8" fillId="0" borderId="33" xfId="28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46" fillId="0" borderId="23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9" fontId="8" fillId="0" borderId="23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5" fontId="8" fillId="0" borderId="23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8" fillId="0" borderId="23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46" fillId="0" borderId="23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46" fillId="0" borderId="23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6" fillId="0" borderId="34" xfId="28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4" fillId="0" borderId="21" xfId="28" applyFont="false" applyBorder="true" applyAlignment="true" applyProtection="true">
      <alignment horizontal="center" vertical="center" textRotation="0" wrapText="true" indent="0" shrinkToFit="false"/>
      <protection locked="false" hidden="false"/>
    </xf>
    <xf numFmtId="194" fontId="146" fillId="7" borderId="35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0" fillId="7" borderId="36" xfId="28" applyFont="true" applyBorder="true" applyAlignment="true" applyProtection="true">
      <alignment horizontal="center" vertical="center" textRotation="90" wrapText="false" indent="0" shrinkToFit="false"/>
      <protection locked="false" hidden="false"/>
    </xf>
    <xf numFmtId="164" fontId="21" fillId="7" borderId="37" xfId="28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7" fontId="146" fillId="0" borderId="10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46" fillId="0" borderId="15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24" xfId="28" applyFont="fals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6" fillId="0" borderId="0" xfId="28" applyFont="true" applyBorder="false" applyAlignment="true" applyProtection="true">
      <alignment horizontal="center" vertical="center" textRotation="0" wrapText="true" indent="0" shrinkToFit="false"/>
      <protection locked="false" hidden="false"/>
    </xf>
    <xf numFmtId="164" fontId="4" fillId="0" borderId="38" xfId="28" applyFont="false" applyBorder="true" applyAlignment="true" applyProtection="true">
      <alignment horizontal="center" vertical="center" textRotation="0" wrapText="true" indent="0" shrinkToFit="false"/>
      <protection locked="false" hidden="false"/>
    </xf>
    <xf numFmtId="194" fontId="146" fillId="28" borderId="31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0" fillId="28" borderId="39" xfId="28" applyFont="true" applyBorder="true" applyAlignment="true" applyProtection="true">
      <alignment horizontal="center" vertical="center" textRotation="90" wrapText="false" indent="0" shrinkToFit="false"/>
      <protection locked="false" hidden="false"/>
    </xf>
    <xf numFmtId="164" fontId="8" fillId="28" borderId="22" xfId="28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0" fillId="28" borderId="34" xfId="28" applyFont="true" applyBorder="true" applyAlignment="true" applyProtection="true">
      <alignment horizontal="center" vertical="center" textRotation="90" wrapText="true" indent="0" shrinkToFit="false"/>
      <protection locked="false" hidden="false"/>
    </xf>
    <xf numFmtId="164" fontId="146" fillId="28" borderId="9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9" fontId="8" fillId="28" borderId="9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8" fillId="28" borderId="9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8" fillId="28" borderId="9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46" fillId="28" borderId="9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46" fillId="28" borderId="16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8" borderId="31" xfId="28" applyFont="false" applyBorder="true" applyAlignment="true" applyProtection="true">
      <alignment horizontal="general" vertical="center" textRotation="0" wrapText="false" indent="0" shrinkToFit="false"/>
      <protection locked="false" hidden="false"/>
    </xf>
    <xf numFmtId="164" fontId="4" fillId="28" borderId="1" xfId="28" applyFont="false" applyBorder="true" applyAlignment="true" applyProtection="true">
      <alignment horizontal="center" vertical="center" textRotation="0" wrapText="false" indent="0" shrinkToFit="false"/>
      <protection locked="false" hidden="false"/>
    </xf>
    <xf numFmtId="168" fontId="4" fillId="28" borderId="1" xfId="28" applyFont="fals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" fillId="28" borderId="0" xfId="26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46" fillId="28" borderId="10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46" fillId="28" borderId="40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8" borderId="35" xfId="28" applyFont="false" applyBorder="true" applyAlignment="true" applyProtection="true">
      <alignment horizontal="general" vertical="center" textRotation="0" wrapText="false" indent="0" shrinkToFit="false"/>
      <protection locked="false" hidden="false"/>
    </xf>
    <xf numFmtId="164" fontId="16" fillId="11" borderId="9" xfId="23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3" fontId="16" fillId="11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6" fillId="11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94" fontId="146" fillId="29" borderId="41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0" fillId="29" borderId="36" xfId="28" applyFont="true" applyBorder="true" applyAlignment="true" applyProtection="true">
      <alignment horizontal="center" vertical="center" textRotation="90" wrapText="false" indent="0" shrinkToFit="false"/>
      <protection locked="false" hidden="false"/>
    </xf>
    <xf numFmtId="164" fontId="21" fillId="29" borderId="37" xfId="28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7" fontId="146" fillId="0" borderId="7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46" fillId="0" borderId="9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9" xfId="28" applyFont="false" applyBorder="true" applyAlignment="true" applyProtection="true">
      <alignment horizontal="general" vertical="center" textRotation="0" wrapText="false" indent="0" shrinkToFit="false"/>
      <protection locked="false" hidden="false"/>
    </xf>
    <xf numFmtId="164" fontId="4" fillId="0" borderId="18" xfId="28" applyFont="false" applyBorder="true" applyAlignment="true" applyProtection="true">
      <alignment horizontal="general" vertical="center" textRotation="0" wrapText="false" indent="0" shrinkToFit="false"/>
      <protection locked="false" hidden="false"/>
    </xf>
    <xf numFmtId="164" fontId="8" fillId="28" borderId="12" xfId="28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0" fillId="0" borderId="34" xfId="28" applyFont="true" applyBorder="true" applyAlignment="true" applyProtection="true">
      <alignment horizontal="center" vertical="center" textRotation="90" wrapText="true" indent="0" shrinkToFit="false"/>
      <protection locked="false" hidden="false"/>
    </xf>
    <xf numFmtId="167" fontId="146" fillId="28" borderId="7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46" fillId="28" borderId="42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8" borderId="41" xfId="28" applyFont="false" applyBorder="true" applyAlignment="true" applyProtection="true">
      <alignment horizontal="general" vertical="center" textRotation="0" wrapText="false" indent="0" shrinkToFit="false"/>
      <protection locked="false" hidden="false"/>
    </xf>
    <xf numFmtId="164" fontId="151" fillId="5" borderId="9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94" fontId="146" fillId="30" borderId="28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0" fillId="30" borderId="43" xfId="28" applyFont="true" applyBorder="true" applyAlignment="true" applyProtection="true">
      <alignment horizontal="center" vertical="center" textRotation="90" wrapText="false" indent="0" shrinkToFit="false"/>
      <protection locked="false" hidden="false"/>
    </xf>
    <xf numFmtId="164" fontId="8" fillId="30" borderId="13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6" fillId="30" borderId="30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9" fontId="8" fillId="30" borderId="30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8" fillId="30" borderId="3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8" fillId="30" borderId="3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46" fillId="30" borderId="30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46" fillId="30" borderId="14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0" borderId="31" xfId="28" applyFont="false" applyBorder="true" applyAlignment="true" applyProtection="true">
      <alignment horizontal="general" vertical="center" textRotation="0" wrapText="false" indent="0" shrinkToFit="false"/>
      <protection locked="false" hidden="false"/>
    </xf>
    <xf numFmtId="174" fontId="4" fillId="30" borderId="27" xfId="28" applyFont="fals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7" fillId="11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49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2" fillId="5" borderId="9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4" fillId="30" borderId="0" xfId="26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94" fontId="146" fillId="30" borderId="31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8" fillId="30" borderId="12" xfId="28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46" fillId="30" borderId="9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9" fontId="8" fillId="30" borderId="9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8" fillId="30" borderId="9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8" fillId="30" borderId="9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46" fillId="30" borderId="9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46" fillId="30" borderId="16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2" fillId="9" borderId="9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94" fontId="146" fillId="30" borderId="35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8" fillId="30" borderId="22" xfId="28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7" fontId="146" fillId="30" borderId="10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46" fillId="30" borderId="40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0" borderId="35" xfId="28" applyFont="false" applyBorder="true" applyAlignment="true" applyProtection="true">
      <alignment horizontal="general" vertical="center" textRotation="0" wrapText="false" indent="0" shrinkToFit="false"/>
      <protection locked="false" hidden="false"/>
    </xf>
    <xf numFmtId="194" fontId="153" fillId="31" borderId="32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0" fillId="31" borderId="39" xfId="28" applyFont="true" applyBorder="true" applyAlignment="true" applyProtection="true">
      <alignment horizontal="right" vertical="center" textRotation="90" wrapText="false" indent="0" shrinkToFit="false"/>
      <protection locked="false" hidden="false"/>
    </xf>
    <xf numFmtId="164" fontId="21" fillId="31" borderId="37" xfId="28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96" fontId="20" fillId="0" borderId="23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96" fontId="20" fillId="0" borderId="9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97" fontId="20" fillId="0" borderId="9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10" xfId="28" applyFont="false" applyBorder="true" applyAlignment="true" applyProtection="true">
      <alignment horizontal="general" vertical="center" textRotation="0" wrapText="false" indent="0" shrinkToFit="false"/>
      <protection locked="false" hidden="false"/>
    </xf>
    <xf numFmtId="194" fontId="146" fillId="28" borderId="28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0" fillId="28" borderId="27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8" fillId="28" borderId="13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6" fillId="28" borderId="30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9" fontId="8" fillId="28" borderId="30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8" fillId="28" borderId="3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8" fillId="28" borderId="3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46" fillId="28" borderId="30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4" fillId="28" borderId="1" xfId="28" applyFont="fals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9" fillId="7" borderId="9" xfId="23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3" fontId="149" fillId="7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9" fillId="7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30" borderId="44" xfId="28" applyFont="true" applyBorder="true" applyAlignment="true" applyProtection="true">
      <alignment horizontal="center" vertical="center" textRotation="90" wrapText="false" indent="0" shrinkToFit="false"/>
      <protection locked="false" hidden="false"/>
    </xf>
    <xf numFmtId="174" fontId="4" fillId="30" borderId="39" xfId="28" applyFont="false" applyBorder="true" applyAlignment="true" applyProtection="true">
      <alignment horizontal="center" vertical="center" textRotation="0" wrapText="false" indent="0" shrinkToFit="false"/>
      <protection locked="false" hidden="false"/>
    </xf>
    <xf numFmtId="178" fontId="149" fillId="11" borderId="9" xfId="23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3" fontId="147" fillId="11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0" fillId="5" borderId="9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94" fontId="146" fillId="30" borderId="32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8" fillId="30" borderId="20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6" fillId="30" borderId="23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9" fontId="8" fillId="30" borderId="23" xfId="28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8" fillId="30" borderId="23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46" fillId="30" borderId="23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46" fillId="30" borderId="23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46" fillId="30" borderId="21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0" borderId="32" xfId="28" applyFont="false" applyBorder="true" applyAlignment="true" applyProtection="true">
      <alignment horizontal="general" vertical="center" textRotation="0" wrapText="false" indent="0" shrinkToFit="false"/>
      <protection locked="false" hidden="false"/>
    </xf>
    <xf numFmtId="174" fontId="4" fillId="20" borderId="18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22" fillId="0" borderId="45" xfId="26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2" fillId="0" borderId="30" xfId="26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2" fillId="0" borderId="46" xfId="26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2" fillId="0" borderId="9" xfId="26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0" fontId="16" fillId="0" borderId="9" xfId="26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2" fillId="0" borderId="47" xfId="26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2" fillId="0" borderId="23" xfId="26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16" fillId="0" borderId="23" xfId="26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2" fillId="0" borderId="37" xfId="26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2" fillId="0" borderId="48" xfId="26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2" fillId="0" borderId="30" xfId="26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6" fillId="0" borderId="14" xfId="26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2" fillId="0" borderId="9" xfId="26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6" fillId="0" borderId="16" xfId="26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2" fillId="0" borderId="23" xfId="26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6" fillId="0" borderId="21" xfId="26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26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0" xfId="26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32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0" fillId="0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4" fillId="12" borderId="4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8" fillId="11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8" fillId="11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11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0" fillId="11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11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8" fillId="11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" fillId="11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50" fillId="0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" fillId="4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8" fillId="0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" fillId="0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50" fillId="11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" fillId="11" borderId="0" xfId="32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0" fillId="11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8" fillId="0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1" borderId="0" xfId="23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11" borderId="0" xfId="2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0" xfId="23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2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11" borderId="0" xfId="2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11" borderId="0" xfId="23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11" borderId="0" xfId="23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11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9" xfId="23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0" borderId="0" xfId="23" applyFont="fals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55" fillId="11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5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6" fillId="0" borderId="0" xfId="2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5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56" fillId="11" borderId="0" xfId="2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55" fillId="11" borderId="0" xfId="2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55" fillId="11" borderId="0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2" fillId="11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2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6" fillId="0" borderId="0" xfId="2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6" fillId="11" borderId="0" xfId="2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9" fillId="0" borderId="0" xfId="23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11" borderId="0" xfId="23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23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11" borderId="0" xfId="23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11" borderId="0" xfId="23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11" borderId="0" xfId="23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3" fillId="11" borderId="9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9" xfId="23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11" borderId="9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6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1" borderId="6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1" borderId="6" xfId="23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1" borderId="9" xfId="23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98" fontId="157" fillId="11" borderId="10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11" borderId="11" xfId="23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1" borderId="11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1" borderId="6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1" borderId="12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11" borderId="9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11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1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11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8" fillId="0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8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8" fillId="11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98" fontId="20" fillId="11" borderId="30" xfId="23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99" fontId="20" fillId="11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99" fontId="26" fillId="11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6" fillId="11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11" borderId="9" xfId="23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4" borderId="9" xfId="23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8" fontId="4" fillId="0" borderId="9" xfId="23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11" borderId="9" xfId="23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6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59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0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18" borderId="9" xfId="23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8" fontId="6" fillId="0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6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8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60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61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11" borderId="12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62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4" borderId="0" xfId="23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4" fillId="18" borderId="9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63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64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65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11" borderId="9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1" borderId="24" xfId="23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0" fillId="11" borderId="24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11" borderId="0" xfId="23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10" fillId="11" borderId="0" xfId="23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42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11" borderId="12" xfId="23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6" fillId="11" borderId="12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6" fillId="11" borderId="0" xfId="23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159" fillId="11" borderId="0" xfId="23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9" xfId="23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" fillId="11" borderId="9" xfId="23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04" fillId="11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8" borderId="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11" borderId="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8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8" fontId="4" fillId="11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8" fontId="6" fillId="11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159" fillId="11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4" fillId="11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0" fillId="11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10" fillId="11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6" fillId="0" borderId="0" xfId="23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11" borderId="0" xfId="23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8" fontId="4" fillId="0" borderId="0" xfId="23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8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4" fillId="11" borderId="0" xfId="23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8" fillId="11" borderId="0" xfId="23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8" fillId="0" borderId="6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11" borderId="10" xfId="23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6" xfId="23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8" fontId="4" fillId="11" borderId="0" xfId="23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9" xfId="23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166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11" borderId="6" xfId="23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6" fillId="7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4" borderId="9" xfId="23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15" xfId="23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4" borderId="6" xfId="23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7" borderId="10" xfId="23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5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67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68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9" xfId="23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11" borderId="9" xfId="23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4" fillId="11" borderId="9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9" fillId="11" borderId="9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8" borderId="10" xfId="23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6" fillId="0" borderId="10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6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6" fillId="11" borderId="10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6" fillId="11" borderId="9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4" fillId="11" borderId="9" xfId="23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18" borderId="9" xfId="23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6" fillId="0" borderId="9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6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0" xfId="23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9" xfId="23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10" xfId="23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8" fontId="4" fillId="11" borderId="10" xfId="23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5" fillId="11" borderId="0" xfId="23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98" fontId="20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8" fillId="11" borderId="10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11" borderId="10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8" fillId="11" borderId="9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8" fillId="11" borderId="9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8" fillId="11" borderId="9" xfId="23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3" fontId="169" fillId="11" borderId="9" xfId="23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3" fontId="8" fillId="11" borderId="9" xfId="23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8" fillId="11" borderId="9" xfId="23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0" fillId="11" borderId="2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98" fontId="20" fillId="11" borderId="10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8" fillId="11" borderId="10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8" fillId="11" borderId="29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0" fillId="11" borderId="0" xfId="23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98" fontId="157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11" borderId="0" xfId="23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8" fillId="11" borderId="9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8" fillId="11" borderId="9" xfId="23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157" fillId="11" borderId="9" xfId="23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0" fontId="8" fillId="11" borderId="23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98" fontId="20" fillId="11" borderId="23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98" fontId="20" fillId="11" borderId="7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8" fillId="11" borderId="9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8" fillId="11" borderId="9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8" fillId="11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98" fontId="157" fillId="11" borderId="23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8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8" fillId="11" borderId="9" xfId="23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11" borderId="9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169" fillId="11" borderId="9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169" fillId="11" borderId="9" xfId="23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8" fillId="11" borderId="18" xfId="23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8" fillId="11" borderId="9" xfId="23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69" fillId="11" borderId="9" xfId="23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8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11" borderId="23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11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98" fontId="20" fillId="11" borderId="30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8" fillId="11" borderId="10" xfId="23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8" fillId="11" borderId="9" xfId="23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8" fillId="11" borderId="7" xfId="23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8" fillId="11" borderId="9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11" borderId="9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8" fillId="11" borderId="30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8" fillId="11" borderId="49" xfId="23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148" fillId="11" borderId="49" xfId="23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8" fillId="11" borderId="10" xfId="23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169" fillId="11" borderId="9" xfId="23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8" fillId="11" borderId="7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8" fillId="11" borderId="10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8" fillId="11" borderId="23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8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8" fillId="11" borderId="9" xfId="23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8" fillId="11" borderId="10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6" fillId="11" borderId="10" xfId="23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8" fillId="11" borderId="7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8" fillId="11" borderId="9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8" fillId="11" borderId="9" xfId="2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73" fontId="169" fillId="11" borderId="9" xfId="2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8" fontId="8" fillId="11" borderId="10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11" borderId="48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8" fillId="11" borderId="9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69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11" borderId="9" xfId="23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69" fillId="11" borderId="9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0" fillId="11" borderId="9" xfId="23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99" fontId="8" fillId="11" borderId="0" xfId="23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8" fillId="11" borderId="7" xfId="23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8" fillId="11" borderId="10" xfId="23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8" fillId="11" borderId="10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8" fillId="11" borderId="0" xfId="23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0" fillId="11" borderId="0" xfId="23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5" fillId="11" borderId="0" xfId="23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11" borderId="30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8" fillId="11" borderId="50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8" fillId="11" borderId="48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8" fillId="11" borderId="10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8" fillId="11" borderId="9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200" fontId="44" fillId="11" borderId="9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8" fontId="148" fillId="11" borderId="9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20" fillId="11" borderId="9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148" fillId="11" borderId="9" xfId="23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69" fillId="11" borderId="9" xfId="23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98" fontId="20" fillId="11" borderId="48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69" fillId="11" borderId="9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69" fillId="11" borderId="9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169" fillId="11" borderId="9" xfId="23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8" fontId="69" fillId="11" borderId="34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11" borderId="9" xfId="23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8" fontId="73" fillId="11" borderId="9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11" borderId="7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4" fillId="11" borderId="9" xfId="23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44" fillId="11" borderId="9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2" fillId="11" borderId="9" xfId="23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8" fillId="11" borderId="10" xfId="23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0" fillId="11" borderId="0" xfId="23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78" fontId="69" fillId="11" borderId="0" xfId="23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4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170" fillId="11" borderId="26" xfId="23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94" fontId="169" fillId="11" borderId="9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8" fillId="11" borderId="9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8" fillId="11" borderId="9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8" fillId="11" borderId="9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11" borderId="23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11" borderId="0" xfId="23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44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0" fillId="11" borderId="9" xfId="23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4" fillId="11" borderId="9" xfId="23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70" fontId="44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8" fillId="11" borderId="18" xfId="23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8" fillId="11" borderId="7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69" fillId="11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1" fillId="1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72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3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2" fontId="143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28" fillId="32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5" fillId="32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32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28" fillId="32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32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32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5" fillId="3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98" fontId="128" fillId="3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3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73" fillId="32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4" fillId="32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4" fillId="3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73" fillId="32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4" fillId="32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5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1" fillId="2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1" fillId="2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1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6" fillId="2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131" fillId="2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1" fillId="2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1" fillId="2" borderId="1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77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5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5" fillId="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5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1" fillId="2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5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175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75" fillId="0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75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75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75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135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75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1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175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135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175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75" fillId="0" borderId="1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135" fillId="0" borderId="1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175" fillId="0" borderId="2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135" fillId="0" borderId="2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31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31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131" fillId="0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131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3" fontId="172" fillId="0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172" fillId="0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178" fillId="0" borderId="12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131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31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175" fillId="0" borderId="1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135" fillId="0" borderId="1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178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76" fillId="3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76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76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75" fillId="7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175" fillId="0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172" fillId="0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79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6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4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1" fillId="9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1" fillId="9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1" fillId="9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31" fillId="9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31" fillId="9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1" fillId="9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1" fillId="9" borderId="1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1" fillId="9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5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1" fillId="9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76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76" fillId="33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31" fillId="9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75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80" fillId="0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3" fontId="180" fillId="0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176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76" fillId="33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176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7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7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7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78" fillId="34" borderId="4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8" fillId="3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8" fillId="34" borderId="4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1" fillId="2" borderId="4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78" fillId="2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134" fillId="0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81" fillId="7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9" fillId="0" borderId="4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181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2" fillId="0" borderId="4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183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8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4" fillId="0" borderId="4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178" fillId="1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8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4" fillId="0" borderId="4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129" fillId="0" borderId="21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4" fillId="0" borderId="5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83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7" fontId="179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17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1" fillId="21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32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5" fillId="32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28" fillId="32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32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32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5" fillId="32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32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32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3" fillId="3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73" fillId="3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75" fillId="7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9" fontId="175" fillId="7" borderId="1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75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9" fillId="34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3" fontId="175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75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76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5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85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5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5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75" fillId="7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0" fontId="175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135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176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131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79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1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75" fillId="7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72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72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0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29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5" fillId="0" borderId="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128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1" fillId="9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31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131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3" fontId="172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172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131" fillId="0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131" fillId="33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31" fillId="1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78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1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72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35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1" fillId="2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35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2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1" fillId="2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76" fillId="3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31" fillId="9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35" fillId="1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131" fillId="9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31" fillId="9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9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76" fillId="10" borderId="9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7" fontId="176" fillId="33" borderId="9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8" fontId="186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31" fillId="3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8" fillId="3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28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29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8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88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4" fontId="189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4" fontId="189" fillId="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4" fontId="189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189" fillId="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89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89" fillId="0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189" fillId="0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0" fontId="189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89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89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189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176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189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5" fillId="0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5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1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75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75" fillId="0" borderId="1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17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172" fillId="2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77" fillId="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76" fillId="2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4" fontId="189" fillId="0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4" fontId="189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189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89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89" fillId="0" borderId="1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189" fillId="0" borderId="1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175" fillId="0" borderId="1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0" fontId="135" fillId="0" borderId="1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31" fillId="2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77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72" fillId="9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77" fillId="9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76" fillId="9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31" fillId="9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75" fillId="0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0" fontId="175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75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1" fillId="9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78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31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131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73" fontId="172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9" fontId="172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70" fontId="17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176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17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179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190" fillId="0" borderId="4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178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1" fillId="0" borderId="4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79" fillId="0" borderId="4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78" fillId="0" borderId="4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83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71" fillId="2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1" fillId="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72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75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35" fillId="4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0" fontId="175" fillId="4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72" fillId="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192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87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9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29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49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93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4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19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193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1" fontId="17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201" fontId="128" fillId="3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189" fillId="2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89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189" fillId="2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1" fillId="2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1" fillId="2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1" fillId="2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75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75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75" fillId="4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3" fontId="135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35" fillId="0" borderId="6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35" fillId="0" borderId="1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176" fillId="0" borderId="9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70" fontId="172" fillId="4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0" fontId="172" fillId="4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0" fontId="135" fillId="4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172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75" fillId="7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5" fillId="10" borderId="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17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94" fillId="2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8" fillId="0" borderId="5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9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4" fontId="195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89" fillId="0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189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189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89" fillId="0" borderId="1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131" fillId="33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81" fillId="0" borderId="4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7" fontId="181" fillId="0" borderId="21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178" fillId="33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131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72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72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1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31" fillId="3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31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78" fillId="1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31" fillId="2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31" fillId="2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31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2" fontId="175" fillId="0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9" fontId="175" fillId="4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75" fillId="7" borderId="1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35" fillId="4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135" fillId="4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31" fillId="4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5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75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5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72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35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2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0" fillId="4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0" fillId="4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70" fontId="131" fillId="9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28" fillId="7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4" fontId="189" fillId="2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4" fontId="189" fillId="2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4" fontId="189" fillId="2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76" fillId="33" borderId="9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131" fillId="0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189" fillId="0" borderId="1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0" fontId="189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75" fillId="0" borderId="1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135" fillId="0" borderId="1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35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1" fillId="9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4" fontId="134" fillId="0" borderId="4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0" fontId="183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76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72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9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2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135" fillId="7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5" fillId="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4" fontId="189" fillId="2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181" fillId="0" borderId="21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75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29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72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29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5" fillId="7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0" fontId="175" fillId="7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79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7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7" fillId="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147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8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2" fontId="196" fillId="0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197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7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98" fontId="147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98" fontId="198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9" fillId="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149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97" fillId="0" borderId="1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197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47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3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149" fillId="0" borderId="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3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96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197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149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93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198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149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98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9" fillId="0" borderId="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8" fontId="196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197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149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7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93" fillId="0" borderId="1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198" fillId="0" borderId="1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149" fillId="0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9" fillId="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197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9" fillId="0" borderId="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35" fillId="1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49" fillId="10" borderId="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31" fillId="2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1" fillId="2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1" fillId="2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9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9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9" fillId="0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9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2" fontId="176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9" fillId="0" borderId="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203" fontId="17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9" fillId="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5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43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9" fillId="7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5" fillId="7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1" fillId="7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5" fillId="7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5" fillId="7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29" fillId="7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75" fillId="7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72" fillId="7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87" fillId="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176" fillId="2" borderId="9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71" fontId="129" fillId="0" borderId="21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47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189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5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9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76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76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5" fillId="0" borderId="1" xfId="0" applyFont="true" applyBorder="true" applyAlignment="true" applyProtection="false">
      <alignment horizontal="center" vertical="center" textRotation="255" wrapText="false" indent="0" shrinkToFit="false"/>
      <protection locked="true" hidden="false"/>
    </xf>
    <xf numFmtId="164" fontId="135" fillId="10" borderId="1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149" fillId="1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35" fillId="7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31" fillId="7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5" fillId="7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31" fillId="0" borderId="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7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7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128" fillId="32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73" fillId="32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1" fillId="0" borderId="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01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01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31" fillId="2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2" fillId="0" borderId="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2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2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177" fillId="7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1" fontId="176" fillId="0" borderId="12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31" fillId="9" borderId="12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02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02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02" fillId="0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180" fillId="0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128" fillId="32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73" fillId="3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83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1" fillId="9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72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1" fillId="9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35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1" fillId="0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72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29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29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29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29" fillId="7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72" fillId="7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29" fillId="7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1" fillId="9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72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131" fillId="1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31" fillId="33" borderId="9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131" fillId="12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31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72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72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72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9" fillId="3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8" fillId="0" borderId="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0" fontId="181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81" fillId="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8" fillId="0" borderId="7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68" fillId="1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03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31" fillId="2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131" fillId="2" borderId="1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131" fillId="2" borderId="7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72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135" fillId="5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72" fillId="0" borderId="9" xfId="15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9" fontId="175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5" fillId="7" borderId="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0" fontId="72" fillId="0" borderId="1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5" fillId="5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79" fillId="4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75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29" fillId="4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9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9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72" fillId="4" borderId="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0" fontId="72" fillId="4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04" fillId="1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9" fillId="7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5" fillId="5" borderId="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8" fontId="175" fillId="7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6" fillId="7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6" fillId="7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6" fillId="7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72" fillId="7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79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28" fillId="7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8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98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7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205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3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9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9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93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205" fillId="7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93" fillId="7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89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89" fillId="0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175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3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31" fillId="9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1" fillId="9" borderId="7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172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8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176" fillId="35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7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176" fillId="35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35" fillId="0" borderId="1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95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95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95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195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8" fillId="32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8" fillId="3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28" fillId="3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1" fillId="32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4" fillId="32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7" fillId="3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4" fillId="32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1" fillId="2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1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89" fillId="0" borderId="7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9" fontId="178" fillId="0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131" fillId="0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131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31" fillId="0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172" fillId="0" borderId="6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31" fillId="2" borderId="2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35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02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75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202" fillId="0" borderId="1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02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02" fillId="0" borderId="2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202" fillId="0" borderId="1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180" fillId="0" borderId="6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180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31" fillId="9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17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31" fillId="9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7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7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7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34" fillId="0" borderId="5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83" fillId="0" borderId="5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8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0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31" fillId="3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7" fillId="32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35" fillId="0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135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1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92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09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210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09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92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68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1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210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31" fillId="0" borderId="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211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3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28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31" fillId="9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131" fillId="9" borderId="1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131" fillId="9" borderId="7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186" fillId="0" borderId="9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131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75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1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211" fillId="0" borderId="0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81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9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178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1" fillId="7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31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8" fontId="175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72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75" fillId="4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35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3" fontId="131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31" fillId="0" borderId="9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131" fillId="0" borderId="9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3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55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5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4" fontId="189" fillId="2" borderId="2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189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189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4" fontId="189" fillId="2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5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75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75" fillId="0" borderId="5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9" fontId="131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76" fillId="0" borderId="7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31" fillId="9" borderId="1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175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1" fillId="2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5" fillId="7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131" fillId="7" borderId="1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72" fillId="7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79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0" fillId="7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0" fillId="7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74" fontId="189" fillId="2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77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31" fillId="0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5" fillId="3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5" fillId="33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0" fontId="135" fillId="33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31" fillId="33" borderId="1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5" fillId="3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75" fillId="3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75" fillId="33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75" fillId="33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75" fillId="3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72" fillId="3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75" fillId="33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135" fillId="3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2" fillId="3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9" fillId="3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179" fillId="3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0" fillId="33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0" fillId="33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4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76" fillId="7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135" fillId="7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89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89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89" fillId="0" borderId="5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89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89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89" fillId="0" borderId="7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13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4" fontId="189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175" fillId="4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176" fillId="4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04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4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3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8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131" fillId="0" borderId="1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9" fillId="5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7" fillId="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0" fontId="135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5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175" fillId="5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79" fillId="0" borderId="1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8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8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179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134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34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212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179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9" fillId="2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8" fillId="21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4" fillId="2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8" fillId="2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1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179" fillId="2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5" fillId="2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1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7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28" fillId="32" borderId="45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8" fillId="32" borderId="30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32" borderId="5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5" fillId="32" borderId="5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32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32" borderId="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1" fillId="32" borderId="9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1" fontId="128" fillId="32" borderId="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5" fillId="3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3" fillId="32" borderId="47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3" fillId="32" borderId="23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6" fillId="32" borderId="23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3" fillId="32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7" fillId="32" borderId="5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3" fillId="32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5" fillId="0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1" fillId="2" borderId="1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03" fillId="2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1" fillId="2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72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56" xfId="2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195" fillId="0" borderId="10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75" fillId="0" borderId="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1" fillId="2" borderId="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4" fillId="0" borderId="9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75" fillId="0" borderId="6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89" fillId="0" borderId="9" xfId="29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9" fontId="189" fillId="0" borderId="9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4" fontId="189" fillId="0" borderId="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89" fillId="0" borderId="11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4" fontId="218" fillId="0" borderId="9" xfId="2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5" fillId="0" borderId="9" xfId="2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57" xfId="2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5" fillId="0" borderId="7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4" fillId="0" borderId="7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75" fillId="0" borderId="7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89" fillId="0" borderId="18" xfId="29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9" fontId="189" fillId="0" borderId="7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4" fontId="189" fillId="0" borderId="7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89" fillId="0" borderId="17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68" fillId="0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131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76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8" fillId="2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1" fillId="2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72" fillId="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5" fillId="0" borderId="10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75" fillId="0" borderId="58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4" fillId="0" borderId="58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75" fillId="0" borderId="58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75" fillId="0" borderId="7" xfId="29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9" fontId="175" fillId="0" borderId="7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75" fillId="0" borderId="17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175" fillId="0" borderId="9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175" fillId="0" borderId="18" xfId="29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1" fontId="181" fillId="0" borderId="21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78" fillId="0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78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134" fillId="0" borderId="4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178" fillId="0" borderId="21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4" fillId="22" borderId="2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72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8" fillId="0" borderId="0" xfId="2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4" fillId="0" borderId="0" xfId="2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3" fillId="0" borderId="0" xfId="2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8" fillId="2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72" fillId="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7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5" fillId="0" borderId="46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5" fillId="0" borderId="9" xfId="29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175" fillId="0" borderId="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75" fillId="0" borderId="9" xfId="29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9" fontId="175" fillId="0" borderId="9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75" fillId="0" borderId="15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04" fillId="0" borderId="9" xfId="2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5" fillId="0" borderId="0" xfId="2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5" fillId="0" borderId="51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5" fillId="0" borderId="10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4" fillId="0" borderId="10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75" fillId="0" borderId="10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75" fillId="0" borderId="10" xfId="29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9" fontId="175" fillId="0" borderId="10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8" fillId="0" borderId="2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0" borderId="3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8" fillId="0" borderId="3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9" fillId="0" borderId="3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1" fillId="0" borderId="3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8" fillId="0" borderId="3" xfId="2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28" fillId="0" borderId="29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8" fillId="0" borderId="18" xfId="2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76" fillId="0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0" borderId="7" xfId="2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8" fillId="9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8" fillId="0" borderId="51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0" borderId="10" xfId="29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8" fillId="0" borderId="5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1" fillId="0" borderId="60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28" fillId="0" borderId="60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28" fillId="0" borderId="61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28" fillId="0" borderId="60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8" fillId="0" borderId="60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28" fillId="0" borderId="59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28" fillId="0" borderId="62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28" fillId="0" borderId="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0" borderId="9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28" fillId="0" borderId="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28" fillId="0" borderId="0" xfId="2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8" xfId="2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75" fillId="0" borderId="58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75" fillId="0" borderId="58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75" fillId="0" borderId="0" xfId="2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8" fillId="0" borderId="46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0" borderId="60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28" fillId="0" borderId="60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7" xfId="2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9" fillId="34" borderId="1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131" fillId="0" borderId="2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75" fillId="0" borderId="18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68" fillId="0" borderId="2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172" fillId="0" borderId="2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131" fillId="0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76" fillId="0" borderId="1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176" fillId="0" borderId="15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8" fillId="0" borderId="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0" borderId="9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91" fillId="0" borderId="9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8" fillId="0" borderId="9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128" fillId="0" borderId="9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29" fillId="0" borderId="9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28" fillId="0" borderId="9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9" xfId="2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72" fillId="0" borderId="9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75" fillId="0" borderId="9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8" fillId="0" borderId="9" xfId="2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8" fillId="0" borderId="9" xfId="29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8" fillId="0" borderId="63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0" borderId="34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8" fillId="0" borderId="34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1" fillId="0" borderId="34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175" fillId="0" borderId="34" xfId="29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128" fillId="0" borderId="34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9" fillId="0" borderId="34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29" fillId="12" borderId="34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29" fillId="0" borderId="34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72" fillId="0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0" borderId="12" xfId="2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0" fillId="0" borderId="0" xfId="29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28" fillId="0" borderId="0" xfId="29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220" fillId="0" borderId="0" xfId="29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28" fillId="0" borderId="0" xfId="29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21" fillId="0" borderId="0" xfId="29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28" fillId="0" borderId="0" xfId="29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7" fontId="129" fillId="0" borderId="0" xfId="29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75" fillId="0" borderId="0" xfId="29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175" fillId="0" borderId="9" xfId="2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2" fillId="9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0" borderId="7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0" borderId="7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75" fillId="0" borderId="9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28" fillId="0" borderId="0" xfId="2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8" fillId="0" borderId="10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0" borderId="10" xfId="29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8" fillId="11" borderId="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0" borderId="9" xfId="29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22" fillId="11" borderId="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2" fillId="0" borderId="9" xfId="2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2" fillId="0" borderId="0" xfId="2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222" fillId="0" borderId="0" xfId="2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5" fillId="10" borderId="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5" fillId="11" borderId="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75" fillId="0" borderId="0" xfId="2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8" fillId="0" borderId="10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8" fillId="0" borderId="53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0" borderId="29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8" fillId="0" borderId="2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1" fillId="0" borderId="29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175" fillId="0" borderId="29" xfId="29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9" fillId="0" borderId="2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29" fillId="0" borderId="29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72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5" fillId="32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7" fillId="32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5" fillId="3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3" fillId="32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7" fillId="32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2" fillId="2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189" fillId="0" borderId="18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224" fillId="0" borderId="18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89" fillId="0" borderId="18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189" fillId="0" borderId="61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89" fillId="0" borderId="60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4" fontId="189" fillId="0" borderId="60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89" fillId="0" borderId="18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189" fillId="0" borderId="18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189" fillId="0" borderId="58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224" fillId="0" borderId="58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89" fillId="0" borderId="58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89" fillId="0" borderId="64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89" fillId="0" borderId="58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89" fillId="0" borderId="58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189" fillId="0" borderId="58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189" fillId="0" borderId="5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224" fillId="0" borderId="59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89" fillId="0" borderId="60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189" fillId="0" borderId="60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89" fillId="0" borderId="65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89" fillId="0" borderId="59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189" fillId="0" borderId="60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224" fillId="0" borderId="7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89" fillId="0" borderId="17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189" fillId="0" borderId="66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89" fillId="0" borderId="7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17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91" fillId="0" borderId="10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28" fillId="0" borderId="58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28" fillId="0" borderId="58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177" fillId="0" borderId="58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77" fillId="0" borderId="51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7" fillId="0" borderId="6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77" fillId="0" borderId="10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7" fillId="0" borderId="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5" fillId="0" borderId="10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77" fillId="0" borderId="10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77" fillId="11" borderId="9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77" fillId="0" borderId="9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77" fillId="0" borderId="9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176" fillId="0" borderId="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75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28" fillId="0" borderId="10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28" fillId="0" borderId="10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28" fillId="0" borderId="10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67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8" fillId="0" borderId="6" xfId="29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128" fillId="0" borderId="9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22" fillId="0" borderId="46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2" fillId="0" borderId="9" xfId="29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22" fillId="0" borderId="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6" fillId="0" borderId="9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222" fillId="0" borderId="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2" fillId="0" borderId="9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222" fillId="0" borderId="9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222" fillId="0" borderId="9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8" fillId="0" borderId="10" xfId="29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128" fillId="0" borderId="24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68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68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70" fontId="178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76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28" fillId="0" borderId="57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9" borderId="30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1" fillId="0" borderId="7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28" fillId="0" borderId="7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8" fillId="0" borderId="56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0" borderId="18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8" fillId="0" borderId="18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1" fillId="0" borderId="18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28" fillId="0" borderId="18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8" fillId="0" borderId="6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29" fillId="0" borderId="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0" borderId="51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77" fillId="0" borderId="6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75" fillId="0" borderId="10" xfId="29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128" fillId="0" borderId="18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75" fillId="0" borderId="9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8" fillId="0" borderId="15" xfId="29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27" fillId="0" borderId="10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227" fillId="0" borderId="10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8" fillId="0" borderId="10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28" fillId="11" borderId="10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7" fillId="0" borderId="10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27" fillId="0" borderId="10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27" fillId="0" borderId="9" xfId="2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7" fillId="0" borderId="0" xfId="2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227" fillId="0" borderId="0" xfId="2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189" fillId="0" borderId="56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4" fontId="189" fillId="0" borderId="18" xfId="29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189" fillId="0" borderId="5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189" fillId="0" borderId="62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189" fillId="0" borderId="59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89" fillId="0" borderId="59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4" fontId="189" fillId="0" borderId="59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89" fillId="0" borderId="0" xfId="2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229" fillId="0" borderId="57" xfId="2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229" fillId="0" borderId="7" xfId="2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89" fillId="0" borderId="7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89" fillId="0" borderId="7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4" fontId="189" fillId="0" borderId="7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4" fontId="189" fillId="0" borderId="0" xfId="2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189" fillId="0" borderId="46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189" fillId="0" borderId="10" xfId="29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4" fontId="224" fillId="0" borderId="60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89" fillId="0" borderId="60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189" fillId="0" borderId="18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89" fillId="0" borderId="18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4" fontId="189" fillId="0" borderId="18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28" fillId="0" borderId="7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0" borderId="7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128" fillId="0" borderId="7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30" fillId="0" borderId="9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8" fillId="36" borderId="46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36" borderId="9" xfId="29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8" fillId="36" borderId="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1" fillId="36" borderId="9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28" fillId="36" borderId="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28" fillId="36" borderId="9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128" fillId="36" borderId="9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28" fillId="36" borderId="6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8" fillId="36" borderId="6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12" xfId="2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128" fillId="36" borderId="9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176" fillId="0" borderId="6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176" fillId="9" borderId="6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72" fillId="9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0" borderId="7" xfId="29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128" fillId="0" borderId="7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28" fillId="0" borderId="17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28" fillId="0" borderId="10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8" fillId="0" borderId="67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1" fillId="0" borderId="68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28" fillId="0" borderId="6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0" borderId="70" xfId="2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8" fillId="0" borderId="70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5" fillId="0" borderId="70" xfId="2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8" fillId="0" borderId="70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8" fillId="0" borderId="71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0" borderId="72" xfId="29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8" fillId="0" borderId="72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5" fillId="0" borderId="73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5" fillId="0" borderId="70" xfId="29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75" fillId="0" borderId="70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4" fillId="0" borderId="70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75" fillId="0" borderId="70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75" fillId="0" borderId="70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75" fillId="0" borderId="70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75" fillId="0" borderId="57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5" fillId="0" borderId="7" xfId="29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175" fillId="0" borderId="7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28" fillId="0" borderId="9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20" fillId="0" borderId="46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0" fillId="0" borderId="9" xfId="29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3" fontId="220" fillId="0" borderId="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0" fillId="0" borderId="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1" fillId="0" borderId="9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220" fillId="0" borderId="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220" fillId="0" borderId="9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220" fillId="0" borderId="9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20" fillId="0" borderId="51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0" fillId="0" borderId="10" xfId="29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3" fontId="220" fillId="0" borderId="10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0" fillId="0" borderId="10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1" fillId="0" borderId="10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220" fillId="0" borderId="10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220" fillId="0" borderId="10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220" fillId="0" borderId="10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220" fillId="0" borderId="10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4" fontId="224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5" fillId="0" borderId="45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5" fillId="0" borderId="54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75" fillId="0" borderId="30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5" fillId="0" borderId="13" xfId="2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4" fillId="0" borderId="30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75" fillId="0" borderId="74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0" borderId="30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128" fillId="11" borderId="13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175" fillId="0" borderId="54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172" fillId="0" borderId="30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5" fillId="0" borderId="17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05" fillId="0" borderId="8" xfId="2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28" fillId="11" borderId="75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75" fillId="0" borderId="18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172" fillId="0" borderId="7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8" fillId="0" borderId="6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05" fillId="0" borderId="12" xfId="2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28" fillId="11" borderId="76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8" fillId="11" borderId="9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128" fillId="11" borderId="10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75" fillId="0" borderId="10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75" fillId="0" borderId="6" xfId="29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75" fillId="0" borderId="6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4" fillId="0" borderId="6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128" fillId="11" borderId="22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75" fillId="0" borderId="7" xfId="29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14" fillId="0" borderId="10" xfId="29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175" fillId="0" borderId="60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28" fillId="11" borderId="9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75" fillId="1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3" fillId="2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195" fillId="0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175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7" fillId="0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7" fillId="0" borderId="1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7" fillId="0" borderId="7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231" fillId="0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178" fillId="0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4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7" fillId="32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5" fillId="32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3" fillId="32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7" fillId="3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75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7" fillId="0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75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76" fillId="0" borderId="5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0" fillId="0" borderId="5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72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75" fillId="7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7" fillId="7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72" fillId="0" borderId="5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5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172" fillId="0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8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1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2" fillId="0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8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75" fillId="5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75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131" fillId="0" borderId="7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89" fillId="0" borderId="0" xfId="29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24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89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7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4" fontId="134" fillId="0" borderId="3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4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2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2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03" fillId="0" borderId="9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4" fontId="195" fillId="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32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76" fillId="7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176" fillId="7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8" fillId="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7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5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33" fillId="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15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1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1" fillId="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172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72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14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4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7" fillId="3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3" fillId="32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3" fillId="2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7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8" fillId="2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8" fillId="9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7" fillId="32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3" fillId="3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7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1" fillId="7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7" fillId="7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75" fillId="7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78" fillId="1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189" fillId="0" borderId="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4" fontId="224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7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143" fillId="34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224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7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2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76" fillId="0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234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1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34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235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235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236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5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135" fillId="7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9" fillId="7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8" fillId="7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7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4" fillId="0" borderId="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0" fontId="179" fillId="7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98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79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98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28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76" fillId="0" borderId="9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5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4" fontId="189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7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1" fillId="9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7" fillId="0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75" fillId="0" borderId="1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12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9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4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31" fillId="2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5" fillId="1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135" fillId="1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31" fillId="10" borderId="1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7" fillId="1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75" fillId="1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75" fillId="1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75" fillId="10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75" fillId="1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72" fillId="1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75" fillId="1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72" fillId="1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224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224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7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7" fillId="0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78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5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5" fillId="0" borderId="1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1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76" fillId="0" borderId="7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8" fontId="18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1" fillId="0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32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3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8" fillId="0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32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37" fillId="37" borderId="1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4" fillId="12" borderId="1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" fillId="21" borderId="0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8" fillId="38" borderId="0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11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9" fillId="11" borderId="5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1" borderId="0" xfId="3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8" fillId="11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1" fontId="19" fillId="11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94" fontId="19" fillId="11" borderId="0" xfId="3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2" fillId="11" borderId="0" xfId="32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4" fontId="156" fillId="0" borderId="0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8" fillId="11" borderId="22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11" borderId="22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1" fontId="19" fillId="0" borderId="22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4" fontId="21" fillId="11" borderId="5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6" fillId="0" borderId="0" xfId="3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56" fillId="27" borderId="0" xfId="3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40" fillId="0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41" fillId="0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2" fillId="0" borderId="0" xfId="3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42" fillId="0" borderId="0" xfId="3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2" fillId="21" borderId="5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1" borderId="15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11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9" fillId="0" borderId="12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4" fillId="11" borderId="10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8" fillId="11" borderId="0" xfId="32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41" fillId="30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1" fillId="30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5" fillId="30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43" fillId="0" borderId="0" xfId="32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44" fillId="12" borderId="9" xfId="33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6" fillId="0" borderId="0" xfId="32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169" fillId="7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45" fillId="7" borderId="9" xfId="33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42" fillId="0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41" fillId="0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41" fillId="0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1" fillId="0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1" fillId="0" borderId="9" xfId="32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0" fillId="0" borderId="0" xfId="32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4" fontId="246" fillId="0" borderId="9" xfId="33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0" borderId="9" xfId="32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7" fillId="0" borderId="9" xfId="33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50" fillId="0" borderId="0" xfId="32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9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5" fontId="4" fillId="0" borderId="9" xfId="3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4" fillId="0" borderId="9" xfId="3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8" fillId="0" borderId="9" xfId="33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46" fillId="0" borderId="9" xfId="33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204" fontId="246" fillId="0" borderId="6" xfId="33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4" fillId="0" borderId="0" xfId="32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4" fillId="0" borderId="0" xfId="32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1" borderId="10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11" borderId="10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9" fillId="0" borderId="22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49" fillId="0" borderId="9" xfId="33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9" xfId="32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9" xfId="32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205" fontId="4" fillId="7" borderId="9" xfId="32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6" xfId="32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11" borderId="70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11" borderId="68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4" fillId="11" borderId="70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8" fillId="7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8" fillId="0" borderId="9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8" fillId="0" borderId="0" xfId="32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1" fillId="11" borderId="70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9" fillId="0" borderId="6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4" fontId="8" fillId="0" borderId="9" xfId="33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11" borderId="72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11" borderId="7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11" borderId="7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9" fillId="0" borderId="8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4" fillId="11" borderId="72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4" fillId="11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4" fillId="11" borderId="12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4" fillId="11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1" borderId="6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41" fillId="0" borderId="10" xfId="32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241" fillId="0" borderId="6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1" fillId="11" borderId="9" xfId="32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41" fillId="0" borderId="7" xfId="32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6" xfId="3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11" borderId="9" xfId="32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11" borderId="9" xfId="32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11" borderId="10" xfId="32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1" fillId="11" borderId="10" xfId="32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19" fillId="0" borderId="10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" fillId="11" borderId="10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11" borderId="2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11" borderId="30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11" borderId="54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19" fillId="0" borderId="30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" fillId="11" borderId="2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11" borderId="9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11" borderId="6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19" fillId="0" borderId="9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1" borderId="23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11" borderId="23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9" fillId="0" borderId="20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11" borderId="30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4" fillId="11" borderId="30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11" borderId="18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9" fillId="7" borderId="9" xfId="32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7" borderId="9" xfId="32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0" fontId="19" fillId="0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41" fillId="0" borderId="9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242" fillId="0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0" fillId="0" borderId="9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42" fillId="0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0" fillId="11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241" fillId="0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0" fillId="0" borderId="0" xfId="3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8" fillId="30" borderId="9" xfId="32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4" fillId="11" borderId="0" xfId="32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41" fillId="0" borderId="45" xfId="32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241" fillId="0" borderId="14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2" fillId="30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11" borderId="6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8" fillId="11" borderId="9" xfId="32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41" fillId="0" borderId="46" xfId="32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241" fillId="0" borderId="16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7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6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0" fillId="0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41" fillId="0" borderId="12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59" fillId="0" borderId="8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8" fillId="0" borderId="0" xfId="32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6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" fillId="0" borderId="9" xfId="32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51" fillId="0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241" fillId="0" borderId="16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32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70" fontId="4" fillId="0" borderId="0" xfId="32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7" borderId="6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252" fillId="7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44" fillId="0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4" fillId="0" borderId="9" xfId="32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3" fillId="0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59" fillId="0" borderId="12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254" fillId="0" borderId="24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41" fillId="0" borderId="47" xfId="32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241" fillId="0" borderId="21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2" fillId="0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44" fillId="0" borderId="12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0" fillId="0" borderId="0" xfId="32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150" fillId="0" borderId="0" xfId="32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8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59" fillId="0" borderId="22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32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4" fillId="0" borderId="0" xfId="32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159" fillId="0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32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0" fontId="255" fillId="0" borderId="12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32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57" fillId="0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58" fillId="0" borderId="12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0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9" fillId="0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60" fillId="0" borderId="12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10" xfId="32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10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9" fillId="0" borderId="12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159" fillId="0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8" xfId="32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61" fillId="0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62" fillId="0" borderId="12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63" fillId="0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9" fillId="0" borderId="12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4" fillId="0" borderId="0" xfId="32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8" fontId="264" fillId="0" borderId="0" xfId="3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7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5" fillId="0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59" fillId="0" borderId="6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66" fillId="0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67" fillId="0" borderId="12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68" fillId="0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69" fillId="0" borderId="12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0" xfId="32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8" fontId="270" fillId="0" borderId="0" xfId="3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9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41" fillId="0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12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9" xfId="32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1" fillId="0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9" fillId="0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" fillId="4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8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3" fillId="0" borderId="10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41" fillId="0" borderId="22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59" fillId="0" borderId="18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59" fillId="0" borderId="7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7" xfId="32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144" fillId="0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61" fillId="0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0" borderId="9" xfId="32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30" borderId="9" xfId="32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8" fillId="0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8" fillId="0" borderId="0" xfId="32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30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1" fillId="0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0" borderId="0" xfId="3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159" fillId="30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30" borderId="9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0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32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1" fillId="0" borderId="0" xfId="32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9" fillId="0" borderId="0" xfId="32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159" fillId="0" borderId="0" xfId="3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8" fillId="0" borderId="0" xfId="32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39" fillId="0" borderId="0" xfId="32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71" fillId="0" borderId="0" xfId="32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39" fillId="0" borderId="0" xfId="3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1" fillId="0" borderId="9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9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8" fillId="30" borderId="22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0" borderId="22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4" fontId="19" fillId="0" borderId="22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4" fillId="0" borderId="10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6" fillId="0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8" fillId="0" borderId="0" xfId="3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72" fillId="0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7" fillId="5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4" fillId="0" borderId="7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0" fillId="4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6" fillId="4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9" fillId="0" borderId="22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72" fillId="4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6" xfId="32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73" fillId="4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9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2" fillId="0" borderId="10" xfId="32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72" fillId="0" borderId="7" xfId="32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144" fillId="0" borderId="12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72" fillId="5" borderId="9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4" fillId="0" borderId="18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44" fillId="0" borderId="22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9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0" borderId="22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9" xfId="32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0" fontId="161" fillId="0" borderId="12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8" fillId="39" borderId="0" xfId="3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72" fillId="0" borderId="0" xfId="32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19" fillId="0" borderId="0" xfId="32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4" fillId="0" borderId="0" xfId="3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0" borderId="9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5" fillId="30" borderId="9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3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3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3" fillId="7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7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7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7" borderId="7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9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7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274" fillId="1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8" borderId="9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9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3" borderId="9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5" fillId="32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4" fillId="3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2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omma 2" xfId="20"/>
    <cellStyle name="Comma 3" xfId="21"/>
    <cellStyle name="Hyperlink 2" xfId="22"/>
    <cellStyle name="Normal 2" xfId="23"/>
    <cellStyle name="Normal 2 2" xfId="24"/>
    <cellStyle name="Normal 2 2 2" xfId="25"/>
    <cellStyle name="Normal 2 3" xfId="26"/>
    <cellStyle name="Normal 3" xfId="27"/>
    <cellStyle name="Normal 4" xfId="28"/>
    <cellStyle name="Normal 5" xfId="29"/>
    <cellStyle name="Normal 6" xfId="30"/>
    <cellStyle name="Normal 6 2" xfId="31"/>
    <cellStyle name="Normal 7" xfId="32"/>
    <cellStyle name="Percent 2" xfId="33"/>
    <cellStyle name="Percent 2 2" xfId="34"/>
    <cellStyle name="Excel Built-in Title" xfId="35"/>
  </cellStyles>
  <dxfs count="19">
    <dxf>
      <fill>
        <patternFill patternType="solid">
          <fgColor rgb="FF01AF51"/>
        </patternFill>
      </fill>
    </dxf>
    <dxf>
      <fill>
        <patternFill patternType="solid">
          <fgColor rgb="FFFFFFFF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00B4F4"/>
        </patternFill>
      </fill>
    </dxf>
    <dxf>
      <fill>
        <patternFill patternType="solid">
          <fgColor rgb="FFEDEDED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E2F0D9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13720B"/>
      <rgbColor rgb="FFFDE9D9"/>
      <rgbColor rgb="FFC5E0B4"/>
      <rgbColor rgb="FFFBE4D5"/>
      <rgbColor rgb="FF00B050"/>
      <rgbColor rgb="FFC0C0C0"/>
      <rgbColor rgb="FF92D050"/>
      <rgbColor rgb="FFADB9CA"/>
      <rgbColor rgb="FFB1217E"/>
      <rgbColor rgb="FFFFF2CC"/>
      <rgbColor rgb="FFCCFFFF"/>
      <rgbColor rgb="FFFBE5D6"/>
      <rgbColor rgb="FFC9C9C9"/>
      <rgbColor rgb="FF006CC1"/>
      <rgbColor rgb="FFE4D2F2"/>
      <rgbColor rgb="FFF2F2F2"/>
      <rgbColor rgb="FFFF33CC"/>
      <rgbColor rgb="FFFFFF66"/>
      <rgbColor rgb="FF8BFFFF"/>
      <rgbColor rgb="FFEFE5F7"/>
      <rgbColor rgb="FFC00000"/>
      <rgbColor rgb="FFDBDBDB"/>
      <rgbColor rgb="FFEDEDED"/>
      <rgbColor rgb="FF00B7F7"/>
      <rgbColor rgb="FFBDFFFF"/>
      <rgbColor rgb="FFC6EFCE"/>
      <rgbColor rgb="FFFFFF9B"/>
      <rgbColor rgb="FFB4C7E7"/>
      <rgbColor rgb="FFFFC7CE"/>
      <rgbColor rgb="FFD1B2E8"/>
      <rgbColor rgb="FFF8CBAD"/>
      <rgbColor rgb="FF3861FC"/>
      <rgbColor rgb="FF2FFF8D"/>
      <rgbColor rgb="FF93D031"/>
      <rgbColor rgb="FFFFC000"/>
      <rgbColor rgb="FFE36C09"/>
      <rgbColor rgb="FFFF6600"/>
      <rgbColor rgb="FF44546A"/>
      <rgbColor rgb="FF80A0C5"/>
      <rgbColor rgb="FFDEEBF7"/>
      <rgbColor rgb="FF02AD53"/>
      <rgbColor rgb="FFDAEEF3"/>
      <rgbColor rgb="FFE2F0D9"/>
      <rgbColor rgb="FF993300"/>
      <rgbColor rgb="FF8E38A7"/>
      <rgbColor rgb="FFFFD966"/>
      <rgbColor rgb="FFFFE69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externalLink" Target="externalLinks/externalLink1.xml"/><Relationship Id="rId20" Type="http://schemas.openxmlformats.org/officeDocument/2006/relationships/externalLink" Target="externalLinks/externalLink2.xml"/><Relationship Id="rId2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../../../../01%20Energy%20Balance%20New%20Format/February-2023_Final_Work_PDB_PGCB%20.xlsx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../../../../D:/Office%20Work/MOD/MOD-(2022-2023)/9.%20March-2023/Provisional%20Import/March-2023_Provisional_Work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Substation List"/>
      <sheetName val="%Loss 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%Loss "/>
      <sheetName val="Substation List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690">
          <cell r="T2690">
            <v>512599242.32514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1.v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2.v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Z664"/>
  <sheetViews>
    <sheetView showFormulas="false" showGridLines="true" showRowColHeaders="true" showZeros="true" rightToLeft="false" tabSelected="true" showOutlineSymbols="true" defaultGridColor="true" view="normal" topLeftCell="K130" colorId="64" zoomScale="90" zoomScaleNormal="90" zoomScalePageLayoutView="90" workbookViewId="0">
      <selection pane="topLeft" activeCell="K130" activeCellId="0" sqref="K130"/>
    </sheetView>
  </sheetViews>
  <sheetFormatPr defaultColWidth="9.3984375" defaultRowHeight="21.75" outlineLevelRow="0" outlineLevelCol="0"/>
  <cols>
    <col collapsed="false" customWidth="true" hidden="false" outlineLevel="0" max="1" min="1" style="1" width="3.57"/>
    <col collapsed="false" customWidth="true" hidden="false" outlineLevel="0" max="2" min="2" style="2" width="19"/>
    <col collapsed="false" customWidth="true" hidden="false" outlineLevel="0" max="3" min="3" style="1" width="6.57"/>
    <col collapsed="false" customWidth="true" hidden="false" outlineLevel="0" max="4" min="4" style="1" width="4.57"/>
    <col collapsed="false" customWidth="true" hidden="true" outlineLevel="0" max="5" min="5" style="3" width="5.42"/>
    <col collapsed="false" customWidth="true" hidden="true" outlineLevel="0" max="6" min="6" style="3" width="15.57"/>
    <col collapsed="false" customWidth="true" hidden="true" outlineLevel="0" max="7" min="7" style="3" width="6"/>
    <col collapsed="false" customWidth="true" hidden="true" outlineLevel="0" max="8" min="8" style="4" width="5"/>
    <col collapsed="false" customWidth="true" hidden="true" outlineLevel="0" max="9" min="9" style="3" width="12.43"/>
    <col collapsed="false" customWidth="true" hidden="false" outlineLevel="0" max="11" min="10" style="5" width="12.85"/>
    <col collapsed="false" customWidth="true" hidden="false" outlineLevel="0" max="12" min="12" style="1" width="9"/>
    <col collapsed="false" customWidth="true" hidden="false" outlineLevel="0" max="13" min="13" style="6" width="11.57"/>
    <col collapsed="false" customWidth="true" hidden="false" outlineLevel="0" max="14" min="14" style="7" width="15.43"/>
    <col collapsed="false" customWidth="true" hidden="false" outlineLevel="0" max="15" min="15" style="8" width="15"/>
    <col collapsed="false" customWidth="true" hidden="false" outlineLevel="0" max="16" min="16" style="1" width="10.85"/>
    <col collapsed="false" customWidth="true" hidden="false" outlineLevel="0" max="18" min="17" style="5" width="11.43"/>
    <col collapsed="false" customWidth="true" hidden="false" outlineLevel="0" max="19" min="19" style="1" width="8.43"/>
    <col collapsed="false" customWidth="true" hidden="false" outlineLevel="0" max="20" min="20" style="1" width="11.43"/>
    <col collapsed="false" customWidth="true" hidden="false" outlineLevel="0" max="21" min="21" style="1" width="14.57"/>
    <col collapsed="false" customWidth="true" hidden="false" outlineLevel="0" max="22" min="22" style="9" width="16.57"/>
    <col collapsed="false" customWidth="true" hidden="false" outlineLevel="0" max="23" min="23" style="9" width="17.41"/>
    <col collapsed="false" customWidth="true" hidden="false" outlineLevel="0" max="24" min="24" style="10" width="6.44"/>
    <col collapsed="false" customWidth="true" hidden="false" outlineLevel="0" max="25" min="25" style="1" width="6.57"/>
    <col collapsed="false" customWidth="false" hidden="false" outlineLevel="0" max="26" min="26" style="1" width="9.42"/>
    <col collapsed="false" customWidth="true" hidden="false" outlineLevel="0" max="27" min="27" style="1" width="9.56"/>
    <col collapsed="false" customWidth="true" hidden="false" outlineLevel="0" max="28" min="28" style="1" width="10.44"/>
    <col collapsed="false" customWidth="false" hidden="false" outlineLevel="0" max="29" min="29" style="11" width="9.42"/>
    <col collapsed="false" customWidth="true" hidden="false" outlineLevel="0" max="30" min="30" style="11" width="7.43"/>
    <col collapsed="false" customWidth="true" hidden="false" outlineLevel="0" max="31" min="31" style="12" width="22.57"/>
    <col collapsed="false" customWidth="true" hidden="false" outlineLevel="0" max="32" min="32" style="11" width="11"/>
    <col collapsed="false" customWidth="true" hidden="false" outlineLevel="0" max="35" min="33" style="11" width="12.43"/>
    <col collapsed="false" customWidth="true" hidden="false" outlineLevel="0" max="38" min="36" style="11" width="10.57"/>
    <col collapsed="false" customWidth="true" hidden="false" outlineLevel="0" max="40" min="39" style="11" width="11.57"/>
    <col collapsed="false" customWidth="true" hidden="false" outlineLevel="0" max="41" min="41" style="11" width="14.43"/>
    <col collapsed="false" customWidth="true" hidden="false" outlineLevel="0" max="45" min="42" style="11" width="10.57"/>
    <col collapsed="false" customWidth="true" hidden="false" outlineLevel="0" max="47" min="46" style="11" width="0.57"/>
    <col collapsed="false" customWidth="true" hidden="false" outlineLevel="0" max="48" min="48" style="11" width="10.57"/>
    <col collapsed="false" customWidth="true" hidden="false" outlineLevel="0" max="49" min="49" style="11" width="11.43"/>
    <col collapsed="false" customWidth="true" hidden="false" outlineLevel="0" max="50" min="50" style="11" width="10.57"/>
    <col collapsed="false" customWidth="false" hidden="false" outlineLevel="0" max="51" min="51" style="13" width="9.42"/>
    <col collapsed="false" customWidth="true" hidden="false" outlineLevel="0" max="52" min="52" style="13" width="19"/>
    <col collapsed="false" customWidth="true" hidden="false" outlineLevel="0" max="53" min="53" style="13" width="17.55"/>
    <col collapsed="false" customWidth="true" hidden="false" outlineLevel="0" max="54" min="54" style="13" width="10.57"/>
    <col collapsed="false" customWidth="true" hidden="false" outlineLevel="0" max="55" min="55" style="13" width="11.43"/>
    <col collapsed="false" customWidth="false" hidden="false" outlineLevel="0" max="57" min="56" style="13" width="9.42"/>
    <col collapsed="false" customWidth="true" hidden="false" outlineLevel="0" max="58" min="58" style="13" width="13.55"/>
    <col collapsed="false" customWidth="true" hidden="false" outlineLevel="0" max="59" min="59" style="13" width="13.42"/>
    <col collapsed="false" customWidth="true" hidden="false" outlineLevel="0" max="61" min="60" style="11" width="10.57"/>
    <col collapsed="false" customWidth="true" hidden="false" outlineLevel="0" max="62" min="62" style="14" width="12.57"/>
    <col collapsed="false" customWidth="true" hidden="false" outlineLevel="0" max="63" min="63" style="14" width="9.56"/>
    <col collapsed="false" customWidth="true" hidden="false" outlineLevel="0" max="65" min="64" style="15" width="11.43"/>
    <col collapsed="false" customWidth="true" hidden="false" outlineLevel="0" max="66" min="66" style="11" width="11.43"/>
    <col collapsed="false" customWidth="true" hidden="false" outlineLevel="0" max="67" min="67" style="11" width="14"/>
    <col collapsed="false" customWidth="true" hidden="false" outlineLevel="0" max="68" min="68" style="11" width="11.43"/>
    <col collapsed="false" customWidth="true" hidden="false" outlineLevel="0" max="69" min="69" style="11" width="15"/>
    <col collapsed="false" customWidth="true" hidden="false" outlineLevel="0" max="70" min="70" style="11" width="11.43"/>
    <col collapsed="false" customWidth="true" hidden="false" outlineLevel="0" max="73" min="71" style="11" width="15.43"/>
    <col collapsed="false" customWidth="true" hidden="false" outlineLevel="0" max="74" min="74" style="11" width="14.43"/>
    <col collapsed="false" customWidth="true" hidden="false" outlineLevel="0" max="75" min="75" style="11" width="11.57"/>
    <col collapsed="false" customWidth="true" hidden="false" outlineLevel="0" max="76" min="76" style="11" width="17.55"/>
    <col collapsed="false" customWidth="false" hidden="false" outlineLevel="0" max="80" min="77" style="11" width="9.42"/>
    <col collapsed="false" customWidth="true" hidden="false" outlineLevel="0" max="81" min="81" style="11" width="4.43"/>
    <col collapsed="false" customWidth="true" hidden="false" outlineLevel="0" max="82" min="82" style="12" width="10.57"/>
    <col collapsed="false" customWidth="true" hidden="false" outlineLevel="0" max="83" min="83" style="11" width="6.44"/>
    <col collapsed="false" customWidth="true" hidden="false" outlineLevel="0" max="84" min="84" style="11" width="7"/>
    <col collapsed="false" customWidth="true" hidden="false" outlineLevel="0" max="85" min="85" style="16" width="5.42"/>
    <col collapsed="false" customWidth="true" hidden="false" outlineLevel="0" max="86" min="86" style="16" width="8.43"/>
    <col collapsed="false" customWidth="true" hidden="false" outlineLevel="0" max="87" min="87" style="16" width="6.44"/>
    <col collapsed="false" customWidth="true" hidden="false" outlineLevel="0" max="88" min="88" style="17" width="6.44"/>
    <col collapsed="false" customWidth="true" hidden="false" outlineLevel="0" max="89" min="89" style="16" width="7.43"/>
    <col collapsed="false" customWidth="true" hidden="false" outlineLevel="0" max="90" min="90" style="18" width="10.44"/>
    <col collapsed="false" customWidth="true" hidden="false" outlineLevel="0" max="91" min="91" style="18" width="10"/>
    <col collapsed="false" customWidth="true" hidden="false" outlineLevel="0" max="92" min="92" style="11" width="8.57"/>
    <col collapsed="false" customWidth="true" hidden="false" outlineLevel="0" max="93" min="93" style="11" width="10.57"/>
    <col collapsed="false" customWidth="true" hidden="false" outlineLevel="0" max="94" min="94" style="11" width="11"/>
    <col collapsed="false" customWidth="true" hidden="false" outlineLevel="0" max="95" min="95" style="18" width="9.56"/>
    <col collapsed="false" customWidth="true" hidden="false" outlineLevel="0" max="96" min="96" style="18" width="10.57"/>
    <col collapsed="false" customWidth="true" hidden="false" outlineLevel="0" max="97" min="97" style="11" width="9.56"/>
    <col collapsed="false" customWidth="false" hidden="false" outlineLevel="0" max="98" min="98" style="11" width="9.42"/>
    <col collapsed="false" customWidth="true" hidden="false" outlineLevel="0" max="99" min="99" style="11" width="12.57"/>
    <col collapsed="false" customWidth="true" hidden="false" outlineLevel="0" max="100" min="100" style="14" width="14.43"/>
    <col collapsed="false" customWidth="true" hidden="false" outlineLevel="0" max="101" min="101" style="11" width="15.57"/>
    <col collapsed="false" customWidth="false" hidden="false" outlineLevel="0" max="1024" min="102" style="11" width="9.42"/>
  </cols>
  <sheetData>
    <row r="1" customFormat="false" ht="21.75" hidden="false" customHeight="true" outlineLevel="0" collapsed="false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</row>
    <row r="2" customFormat="false" ht="28.5" hidden="false" customHeight="true" outlineLevel="0" collapsed="false">
      <c r="A2" s="20"/>
      <c r="B2" s="21"/>
      <c r="C2" s="20"/>
      <c r="D2" s="20"/>
      <c r="E2" s="22"/>
      <c r="I2" s="23" t="s">
        <v>1</v>
      </c>
      <c r="J2" s="23"/>
      <c r="K2" s="23"/>
      <c r="L2" s="20"/>
      <c r="M2" s="24" t="s">
        <v>2</v>
      </c>
      <c r="N2" s="25"/>
      <c r="O2" s="26"/>
      <c r="P2" s="27"/>
      <c r="Q2" s="28"/>
      <c r="R2" s="28"/>
      <c r="S2" s="29"/>
      <c r="T2" s="29"/>
      <c r="U2" s="29"/>
      <c r="V2" s="30"/>
      <c r="W2" s="30"/>
      <c r="X2" s="31"/>
      <c r="Y2" s="29"/>
      <c r="Z2" s="29"/>
      <c r="AA2" s="29"/>
      <c r="AB2" s="29"/>
      <c r="AC2" s="32"/>
      <c r="AD2" s="32"/>
      <c r="AE2" s="33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BH2" s="32"/>
      <c r="BI2" s="32"/>
      <c r="BJ2" s="34" t="s">
        <v>3</v>
      </c>
      <c r="BK2" s="34"/>
      <c r="BL2" s="35"/>
      <c r="BM2" s="35"/>
      <c r="BN2" s="32"/>
      <c r="BO2" s="32"/>
      <c r="BP2" s="32"/>
      <c r="BQ2" s="33"/>
      <c r="BR2" s="33"/>
      <c r="BS2" s="33"/>
      <c r="BT2" s="33"/>
      <c r="BU2" s="32"/>
      <c r="BV2" s="32"/>
      <c r="BW2" s="33"/>
      <c r="BX2" s="33"/>
      <c r="BY2" s="33"/>
      <c r="BZ2" s="33"/>
      <c r="CA2" s="33"/>
      <c r="CB2" s="33"/>
      <c r="CC2" s="33"/>
      <c r="CD2" s="36"/>
      <c r="CE2" s="33"/>
      <c r="CF2" s="33"/>
      <c r="CG2" s="37"/>
      <c r="CH2" s="38" t="s">
        <v>4</v>
      </c>
      <c r="CI2" s="38"/>
      <c r="CJ2" s="38"/>
      <c r="CK2" s="39"/>
      <c r="CL2" s="40"/>
      <c r="CM2" s="40"/>
      <c r="CN2" s="33"/>
      <c r="CO2" s="33"/>
      <c r="CP2" s="41" t="s">
        <v>5</v>
      </c>
      <c r="CQ2" s="42"/>
      <c r="CR2" s="42"/>
      <c r="CS2" s="32"/>
      <c r="CT2" s="32"/>
      <c r="CU2" s="32"/>
      <c r="CV2" s="43"/>
    </row>
    <row r="3" customFormat="false" ht="33" hidden="false" customHeight="true" outlineLevel="0" collapsed="false">
      <c r="A3" s="44" t="s">
        <v>6</v>
      </c>
      <c r="B3" s="44"/>
      <c r="C3" s="44"/>
      <c r="D3" s="44"/>
      <c r="E3" s="44"/>
      <c r="F3" s="44"/>
      <c r="G3" s="44"/>
      <c r="H3" s="44"/>
      <c r="I3" s="45" t="s">
        <v>7</v>
      </c>
      <c r="J3" s="45"/>
      <c r="K3" s="45"/>
      <c r="L3" s="45"/>
      <c r="M3" s="46" t="s">
        <v>8</v>
      </c>
      <c r="N3" s="46"/>
      <c r="O3" s="47" t="s">
        <v>9</v>
      </c>
      <c r="P3" s="48" t="s">
        <v>10</v>
      </c>
      <c r="Q3" s="48"/>
      <c r="R3" s="48"/>
      <c r="S3" s="48"/>
      <c r="T3" s="48"/>
      <c r="U3" s="48"/>
      <c r="V3" s="48" t="s">
        <v>11</v>
      </c>
      <c r="W3" s="48"/>
      <c r="X3" s="48"/>
      <c r="Y3" s="48"/>
      <c r="Z3" s="48"/>
      <c r="AA3" s="49" t="s">
        <v>12</v>
      </c>
      <c r="AB3" s="49" t="s">
        <v>12</v>
      </c>
      <c r="AC3" s="32"/>
      <c r="AD3" s="32"/>
      <c r="AE3" s="32"/>
      <c r="AF3" s="50" t="s">
        <v>13</v>
      </c>
      <c r="AG3" s="50"/>
      <c r="AH3" s="50"/>
      <c r="AI3" s="50"/>
      <c r="AJ3" s="50" t="s">
        <v>14</v>
      </c>
      <c r="AK3" s="50"/>
      <c r="AL3" s="50"/>
      <c r="AM3" s="50"/>
      <c r="AN3" s="51"/>
      <c r="AO3" s="32" t="s">
        <v>15</v>
      </c>
      <c r="AP3" s="32"/>
      <c r="AQ3" s="32"/>
      <c r="AR3" s="32"/>
      <c r="AS3" s="32"/>
      <c r="AT3" s="32"/>
      <c r="AU3" s="32"/>
      <c r="AV3" s="32"/>
      <c r="AW3" s="32"/>
      <c r="AX3" s="32"/>
      <c r="BH3" s="32"/>
      <c r="BI3" s="32"/>
      <c r="BJ3" s="43" t="n">
        <v>0.9</v>
      </c>
      <c r="BK3" s="43" t="n">
        <v>0.9</v>
      </c>
      <c r="BL3" s="52" t="s">
        <v>16</v>
      </c>
      <c r="BM3" s="52"/>
      <c r="BN3" s="53" t="s">
        <v>17</v>
      </c>
      <c r="BO3" s="53"/>
      <c r="BP3" s="54" t="s">
        <v>16</v>
      </c>
      <c r="BQ3" s="33"/>
      <c r="BR3" s="33"/>
      <c r="BS3" s="33"/>
      <c r="BT3" s="33"/>
      <c r="BU3" s="32"/>
      <c r="BV3" s="32"/>
      <c r="BW3" s="33"/>
      <c r="BX3" s="33"/>
      <c r="BY3" s="33"/>
      <c r="BZ3" s="33"/>
      <c r="CA3" s="33"/>
      <c r="CB3" s="33"/>
      <c r="CC3" s="55" t="s">
        <v>6</v>
      </c>
      <c r="CD3" s="55"/>
      <c r="CE3" s="55"/>
      <c r="CF3" s="55"/>
      <c r="CG3" s="55"/>
      <c r="CH3" s="55"/>
      <c r="CI3" s="55"/>
      <c r="CJ3" s="55"/>
      <c r="CK3" s="55" t="s">
        <v>7</v>
      </c>
      <c r="CL3" s="55"/>
      <c r="CM3" s="55"/>
      <c r="CN3" s="55"/>
      <c r="CO3" s="56" t="s">
        <v>8</v>
      </c>
      <c r="CP3" s="56"/>
      <c r="CQ3" s="57" t="s">
        <v>10</v>
      </c>
      <c r="CR3" s="57"/>
      <c r="CS3" s="57"/>
      <c r="CT3" s="58" t="s">
        <v>18</v>
      </c>
      <c r="CU3" s="58"/>
      <c r="CV3" s="59" t="s">
        <v>19</v>
      </c>
      <c r="CW3" s="59" t="s">
        <v>20</v>
      </c>
    </row>
    <row r="4" customFormat="false" ht="56.25" hidden="false" customHeight="true" outlineLevel="0" collapsed="false">
      <c r="A4" s="60" t="s">
        <v>21</v>
      </c>
      <c r="B4" s="61" t="s">
        <v>22</v>
      </c>
      <c r="C4" s="60" t="s">
        <v>23</v>
      </c>
      <c r="D4" s="60" t="s">
        <v>24</v>
      </c>
      <c r="E4" s="62" t="s">
        <v>25</v>
      </c>
      <c r="F4" s="62" t="s">
        <v>26</v>
      </c>
      <c r="G4" s="62" t="s">
        <v>27</v>
      </c>
      <c r="H4" s="63" t="s">
        <v>28</v>
      </c>
      <c r="I4" s="64" t="s">
        <v>29</v>
      </c>
      <c r="J4" s="65" t="s">
        <v>30</v>
      </c>
      <c r="K4" s="65" t="s">
        <v>31</v>
      </c>
      <c r="L4" s="66" t="s">
        <v>32</v>
      </c>
      <c r="M4" s="60" t="s">
        <v>33</v>
      </c>
      <c r="N4" s="67" t="s">
        <v>34</v>
      </c>
      <c r="O4" s="47"/>
      <c r="P4" s="60" t="s">
        <v>35</v>
      </c>
      <c r="Q4" s="60" t="str">
        <f aca="false">J4</f>
        <v>Reading at 00.00hr 
01.06.2023</v>
      </c>
      <c r="R4" s="60" t="str">
        <f aca="false">K4</f>
        <v>Reading at 00.00hr 
01.07.2023</v>
      </c>
      <c r="S4" s="60" t="s">
        <v>36</v>
      </c>
      <c r="T4" s="60" t="s">
        <v>37</v>
      </c>
      <c r="U4" s="60" t="s">
        <v>38</v>
      </c>
      <c r="V4" s="68" t="s">
        <v>39</v>
      </c>
      <c r="W4" s="68" t="s">
        <v>40</v>
      </c>
      <c r="X4" s="69" t="s">
        <v>19</v>
      </c>
      <c r="Y4" s="60" t="s">
        <v>41</v>
      </c>
      <c r="Z4" s="60" t="s">
        <v>42</v>
      </c>
      <c r="AA4" s="60"/>
      <c r="AB4" s="60"/>
      <c r="AC4" s="32"/>
      <c r="AD4" s="32"/>
      <c r="AE4" s="70" t="s">
        <v>22</v>
      </c>
      <c r="AF4" s="70" t="str">
        <f aca="false">AJ4</f>
        <v>PF</v>
      </c>
      <c r="AG4" s="70" t="str">
        <f aca="false">AK4</f>
        <v>CF</v>
      </c>
      <c r="AH4" s="70" t="s">
        <v>43</v>
      </c>
      <c r="AI4" s="70" t="str">
        <f aca="false">AM4</f>
        <v>PFC Surcharge</v>
      </c>
      <c r="AJ4" s="70" t="s">
        <v>44</v>
      </c>
      <c r="AK4" s="70" t="s">
        <v>45</v>
      </c>
      <c r="AL4" s="70" t="s">
        <v>43</v>
      </c>
      <c r="AM4" s="70" t="s">
        <v>46</v>
      </c>
      <c r="AN4" s="70" t="s">
        <v>47</v>
      </c>
      <c r="AO4" s="70"/>
      <c r="AP4" s="32"/>
      <c r="AQ4" s="32"/>
      <c r="AR4" s="32" t="s">
        <v>44</v>
      </c>
      <c r="AS4" s="71" t="s">
        <v>48</v>
      </c>
      <c r="AT4" s="71"/>
      <c r="AU4" s="71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43" t="n">
        <v>0.9</v>
      </c>
      <c r="BK4" s="43" t="n">
        <v>0.9</v>
      </c>
      <c r="BL4" s="52" t="s">
        <v>33</v>
      </c>
      <c r="BM4" s="52" t="s">
        <v>34</v>
      </c>
      <c r="BN4" s="53" t="s">
        <v>33</v>
      </c>
      <c r="BO4" s="53" t="s">
        <v>34</v>
      </c>
      <c r="BP4" s="53" t="s">
        <v>49</v>
      </c>
      <c r="BQ4" s="53" t="s">
        <v>49</v>
      </c>
      <c r="BR4" s="33"/>
      <c r="BS4" s="33"/>
      <c r="BT4" s="33"/>
      <c r="BU4" s="32"/>
      <c r="BV4" s="32"/>
      <c r="BW4" s="33"/>
      <c r="BX4" s="33"/>
      <c r="BY4" s="33"/>
      <c r="BZ4" s="33"/>
      <c r="CA4" s="33"/>
      <c r="CB4" s="33"/>
      <c r="CC4" s="56" t="s">
        <v>21</v>
      </c>
      <c r="CD4" s="72" t="s">
        <v>22</v>
      </c>
      <c r="CE4" s="56" t="s">
        <v>23</v>
      </c>
      <c r="CF4" s="56" t="s">
        <v>24</v>
      </c>
      <c r="CG4" s="73" t="s">
        <v>25</v>
      </c>
      <c r="CH4" s="73" t="s">
        <v>26</v>
      </c>
      <c r="CI4" s="73" t="s">
        <v>27</v>
      </c>
      <c r="CJ4" s="74" t="s">
        <v>28</v>
      </c>
      <c r="CK4" s="75" t="s">
        <v>29</v>
      </c>
      <c r="CL4" s="76" t="s">
        <v>50</v>
      </c>
      <c r="CM4" s="76" t="s">
        <v>51</v>
      </c>
      <c r="CN4" s="73" t="s">
        <v>32</v>
      </c>
      <c r="CO4" s="56" t="s">
        <v>33</v>
      </c>
      <c r="CP4" s="56" t="s">
        <v>34</v>
      </c>
      <c r="CQ4" s="76" t="str">
        <f aca="false">CL4</f>
        <v>Reading at 00.00hr 
01.01.18</v>
      </c>
      <c r="CR4" s="76" t="str">
        <f aca="false">CM4</f>
        <v>Reading at 00.00hr 
01.02.18</v>
      </c>
      <c r="CS4" s="56" t="s">
        <v>36</v>
      </c>
      <c r="CT4" s="56" t="s">
        <v>37</v>
      </c>
      <c r="CU4" s="58" t="s">
        <v>38</v>
      </c>
      <c r="CV4" s="59"/>
      <c r="CW4" s="59"/>
    </row>
    <row r="5" customFormat="false" ht="21.75" hidden="false" customHeight="true" outlineLevel="0" collapsed="false">
      <c r="A5" s="77" t="n">
        <v>1</v>
      </c>
      <c r="B5" s="77" t="n">
        <v>2</v>
      </c>
      <c r="C5" s="77" t="n">
        <v>3</v>
      </c>
      <c r="D5" s="77" t="n">
        <v>4</v>
      </c>
      <c r="E5" s="77" t="n">
        <v>5</v>
      </c>
      <c r="F5" s="77" t="n">
        <v>6</v>
      </c>
      <c r="G5" s="77" t="n">
        <v>7</v>
      </c>
      <c r="H5" s="77" t="n">
        <v>8</v>
      </c>
      <c r="I5" s="77" t="n">
        <v>10</v>
      </c>
      <c r="J5" s="77" t="n">
        <v>12</v>
      </c>
      <c r="K5" s="77" t="n">
        <v>12</v>
      </c>
      <c r="L5" s="77" t="n">
        <v>13</v>
      </c>
      <c r="M5" s="77" t="n">
        <v>14</v>
      </c>
      <c r="N5" s="77" t="n">
        <v>15</v>
      </c>
      <c r="O5" s="77" t="n">
        <v>16</v>
      </c>
      <c r="P5" s="77" t="n">
        <v>17</v>
      </c>
      <c r="Q5" s="77" t="n">
        <v>19</v>
      </c>
      <c r="R5" s="77" t="n">
        <v>19</v>
      </c>
      <c r="S5" s="77" t="n">
        <v>20</v>
      </c>
      <c r="T5" s="77" t="n">
        <v>21</v>
      </c>
      <c r="U5" s="77" t="n">
        <v>22</v>
      </c>
      <c r="V5" s="77" t="n">
        <v>23</v>
      </c>
      <c r="W5" s="77" t="n">
        <v>24</v>
      </c>
      <c r="X5" s="77" t="n">
        <v>25</v>
      </c>
      <c r="Y5" s="77" t="n">
        <v>26</v>
      </c>
      <c r="Z5" s="77" t="n">
        <v>27</v>
      </c>
      <c r="AA5" s="77" t="n">
        <v>29</v>
      </c>
      <c r="AB5" s="77" t="n">
        <v>30</v>
      </c>
      <c r="AC5" s="32"/>
      <c r="AD5" s="32"/>
      <c r="AE5" s="70" t="n">
        <v>2</v>
      </c>
      <c r="AF5" s="70"/>
      <c r="AG5" s="70"/>
      <c r="AH5" s="70"/>
      <c r="AI5" s="70"/>
      <c r="AJ5" s="70"/>
      <c r="AK5" s="70"/>
      <c r="AL5" s="78"/>
      <c r="AM5" s="70" t="s">
        <v>52</v>
      </c>
      <c r="AN5" s="70" t="s">
        <v>53</v>
      </c>
      <c r="AO5" s="70" t="s">
        <v>54</v>
      </c>
      <c r="AP5" s="32"/>
      <c r="AQ5" s="32"/>
      <c r="AR5" s="32"/>
      <c r="AS5" s="32"/>
      <c r="AT5" s="32"/>
      <c r="AU5" s="32"/>
      <c r="AV5" s="32"/>
      <c r="AW5" s="32"/>
      <c r="AX5" s="32"/>
      <c r="AY5" s="79" t="s">
        <v>55</v>
      </c>
      <c r="AZ5" s="79"/>
      <c r="BA5" s="80"/>
      <c r="BB5" s="80"/>
      <c r="BC5" s="80"/>
      <c r="BD5" s="80"/>
      <c r="BE5" s="80"/>
      <c r="BF5" s="80" t="str">
        <f aca="false">M2</f>
        <v>Month June-2023</v>
      </c>
      <c r="BG5" s="81"/>
      <c r="BH5" s="56"/>
      <c r="BI5" s="32"/>
      <c r="BJ5" s="43" t="n">
        <f aca="false">BJ4</f>
        <v>0.9</v>
      </c>
      <c r="BK5" s="43" t="n">
        <f aca="false">BK4</f>
        <v>0.9</v>
      </c>
      <c r="BL5" s="52"/>
      <c r="BM5" s="52"/>
      <c r="BN5" s="53"/>
      <c r="BO5" s="56"/>
      <c r="BP5" s="56"/>
      <c r="BQ5" s="53"/>
      <c r="BR5" s="33"/>
      <c r="BS5" s="33"/>
      <c r="BT5" s="33"/>
      <c r="BU5" s="32"/>
      <c r="BV5" s="32"/>
      <c r="BW5" s="33"/>
      <c r="BX5" s="33"/>
      <c r="BY5" s="33"/>
      <c r="BZ5" s="33"/>
      <c r="CA5" s="33"/>
      <c r="CB5" s="33"/>
      <c r="CC5" s="56" t="n">
        <v>1</v>
      </c>
      <c r="CD5" s="56" t="n">
        <v>2</v>
      </c>
      <c r="CE5" s="56" t="n">
        <v>3</v>
      </c>
      <c r="CF5" s="56" t="n">
        <v>4</v>
      </c>
      <c r="CG5" s="56" t="n">
        <v>5</v>
      </c>
      <c r="CH5" s="56" t="n">
        <v>6</v>
      </c>
      <c r="CI5" s="56" t="n">
        <v>7</v>
      </c>
      <c r="CJ5" s="56" t="n">
        <v>8</v>
      </c>
      <c r="CK5" s="56" t="n">
        <v>9</v>
      </c>
      <c r="CL5" s="56" t="n">
        <v>10</v>
      </c>
      <c r="CM5" s="56" t="n">
        <v>11</v>
      </c>
      <c r="CN5" s="56" t="n">
        <v>12</v>
      </c>
      <c r="CO5" s="56" t="n">
        <v>13</v>
      </c>
      <c r="CP5" s="56" t="n">
        <v>14</v>
      </c>
      <c r="CQ5" s="56" t="n">
        <v>15</v>
      </c>
      <c r="CR5" s="56" t="n">
        <v>16</v>
      </c>
      <c r="CS5" s="56" t="n">
        <v>17</v>
      </c>
      <c r="CT5" s="56" t="n">
        <v>18</v>
      </c>
      <c r="CU5" s="56" t="n">
        <v>19</v>
      </c>
      <c r="CV5" s="56" t="n">
        <v>20</v>
      </c>
      <c r="CW5" s="56" t="n">
        <v>21</v>
      </c>
    </row>
    <row r="6" customFormat="false" ht="30.75" hidden="false" customHeight="true" outlineLevel="0" collapsed="false">
      <c r="A6" s="82" t="s">
        <v>56</v>
      </c>
      <c r="B6" s="82"/>
      <c r="C6" s="82"/>
      <c r="D6" s="82"/>
      <c r="E6" s="82"/>
      <c r="F6" s="82"/>
      <c r="G6" s="83"/>
      <c r="H6" s="49"/>
      <c r="I6" s="49"/>
      <c r="J6" s="84"/>
      <c r="K6" s="84"/>
      <c r="L6" s="85"/>
      <c r="M6" s="86"/>
      <c r="N6" s="87"/>
      <c r="O6" s="88"/>
      <c r="P6" s="85"/>
      <c r="Q6" s="84"/>
      <c r="R6" s="84"/>
      <c r="S6" s="85"/>
      <c r="T6" s="86"/>
      <c r="U6" s="87"/>
      <c r="V6" s="89"/>
      <c r="W6" s="89"/>
      <c r="X6" s="90"/>
      <c r="Y6" s="91"/>
      <c r="Z6" s="85"/>
      <c r="AA6" s="85"/>
      <c r="AB6" s="85"/>
      <c r="AC6" s="53" t="n">
        <v>0.89</v>
      </c>
      <c r="AD6" s="56" t="n">
        <v>0.005</v>
      </c>
      <c r="AE6" s="92"/>
      <c r="AF6" s="92"/>
      <c r="AG6" s="92"/>
      <c r="AH6" s="92"/>
      <c r="AI6" s="92"/>
      <c r="AJ6" s="92"/>
      <c r="AK6" s="92"/>
      <c r="AL6" s="93"/>
      <c r="AM6" s="94"/>
      <c r="AN6" s="94"/>
      <c r="AO6" s="94"/>
      <c r="AP6" s="33"/>
      <c r="AQ6" s="33"/>
      <c r="AR6" s="33"/>
      <c r="AS6" s="33"/>
      <c r="AT6" s="33"/>
      <c r="AU6" s="33"/>
      <c r="AV6" s="33"/>
      <c r="AW6" s="33"/>
      <c r="AX6" s="33"/>
      <c r="AY6" s="95" t="s">
        <v>57</v>
      </c>
      <c r="AZ6" s="95" t="s">
        <v>58</v>
      </c>
      <c r="BA6" s="95" t="s">
        <v>59</v>
      </c>
      <c r="BB6" s="95" t="s">
        <v>60</v>
      </c>
      <c r="BC6" s="95" t="s">
        <v>61</v>
      </c>
      <c r="BD6" s="95" t="s">
        <v>44</v>
      </c>
      <c r="BE6" s="95" t="s">
        <v>62</v>
      </c>
      <c r="BF6" s="96" t="s">
        <v>63</v>
      </c>
      <c r="BG6" s="95" t="s">
        <v>64</v>
      </c>
      <c r="BH6" s="53" t="s">
        <v>20</v>
      </c>
      <c r="BI6" s="33"/>
      <c r="BJ6" s="97" t="n">
        <f aca="false">BJ5</f>
        <v>0.9</v>
      </c>
      <c r="BK6" s="43" t="n">
        <f aca="false">BK5</f>
        <v>0.9</v>
      </c>
      <c r="BL6" s="52"/>
      <c r="BM6" s="52"/>
      <c r="BN6" s="53"/>
      <c r="BO6" s="56"/>
      <c r="BP6" s="56"/>
      <c r="BQ6" s="53"/>
      <c r="BR6" s="33"/>
      <c r="BS6" s="33"/>
      <c r="BT6" s="33"/>
      <c r="BU6" s="32"/>
      <c r="BV6" s="32"/>
      <c r="BW6" s="33"/>
      <c r="BX6" s="33"/>
      <c r="BY6" s="33"/>
      <c r="BZ6" s="33"/>
      <c r="CA6" s="33"/>
      <c r="CB6" s="33"/>
      <c r="CC6" s="56"/>
      <c r="CD6" s="56"/>
      <c r="CE6" s="56"/>
      <c r="CF6" s="56"/>
      <c r="CG6" s="56"/>
      <c r="CH6" s="56"/>
      <c r="CI6" s="56"/>
      <c r="CJ6" s="56"/>
      <c r="CK6" s="75"/>
      <c r="CL6" s="98"/>
      <c r="CM6" s="98"/>
      <c r="CN6" s="53"/>
      <c r="CO6" s="53"/>
      <c r="CP6" s="53"/>
      <c r="CQ6" s="98"/>
      <c r="CR6" s="98"/>
      <c r="CS6" s="53"/>
      <c r="CT6" s="53"/>
      <c r="CU6" s="54"/>
      <c r="CV6" s="99"/>
      <c r="CW6" s="100"/>
    </row>
    <row r="7" s="150" customFormat="true" ht="21.75" hidden="false" customHeight="true" outlineLevel="0" collapsed="false">
      <c r="A7" s="101" t="n">
        <v>1</v>
      </c>
      <c r="B7" s="102" t="s">
        <v>65</v>
      </c>
      <c r="C7" s="102" t="s">
        <v>66</v>
      </c>
      <c r="D7" s="102" t="n">
        <v>132</v>
      </c>
      <c r="E7" s="103" t="s">
        <v>67</v>
      </c>
      <c r="F7" s="102" t="n">
        <v>8993532</v>
      </c>
      <c r="G7" s="104" t="s">
        <v>68</v>
      </c>
      <c r="H7" s="104" t="s">
        <v>69</v>
      </c>
      <c r="I7" s="104" t="n">
        <v>960000</v>
      </c>
      <c r="J7" s="105" t="n">
        <v>2226.297</v>
      </c>
      <c r="K7" s="105" t="n">
        <v>2227.617</v>
      </c>
      <c r="L7" s="104" t="n">
        <f aca="false">K7-J7</f>
        <v>1.32000000000016</v>
      </c>
      <c r="M7" s="106"/>
      <c r="N7" s="107" t="n">
        <f aca="false">L7*I7</f>
        <v>1267200.00000016</v>
      </c>
      <c r="O7" s="108"/>
      <c r="P7" s="109"/>
      <c r="Q7" s="105" t="n">
        <v>1943.884</v>
      </c>
      <c r="R7" s="105" t="n">
        <v>1950.36</v>
      </c>
      <c r="S7" s="104" t="n">
        <f aca="false">R7-Q7</f>
        <v>6.47599999999989</v>
      </c>
      <c r="T7" s="106"/>
      <c r="U7" s="107" t="n">
        <f aca="false">S7*I7</f>
        <v>6216959.99999989</v>
      </c>
      <c r="V7" s="110" t="n">
        <f aca="false">N7-M8</f>
        <v>938880.000000172</v>
      </c>
      <c r="W7" s="110" t="n">
        <f aca="false">U7-T8</f>
        <v>5227199.99999988</v>
      </c>
      <c r="X7" s="111" t="n">
        <v>0.94</v>
      </c>
      <c r="Y7" s="112" t="n">
        <f aca="false">IF(AND(X7&gt;=0.885,X7&lt;0.9),1*0.005,IF(AND(X7&gt;=0.875,X7&lt;0.89),1*0.01,IF(AND(X7&gt;=0.865,X7&lt;0.88),1*0.02,IF(AND(X7&gt;=0.855,X7&lt;0.87),1*0.03,IF(AND(X7&gt;=0.845,X7&lt;0.86),1*0.04,IF(AND(X7&gt;=0.835,X7&lt;0.85),1*0.05,IF(AND(X7&gt;=0.825,X7&lt;0.84),1*0.06,IF(AND(X7&gt;=0.815,X7&lt;0.83),1*0.07,IF(AND(X7&gt;=0.805,X7&lt;0.82),1*0.08,IF(AND(X7&gt;=0.795,X7&lt;0.81),1*0.09,IF(AND(X7&gt;=0.785,X7&lt;0.8),1*0.105,IF(AND(X7&gt;=0.775,X7&lt;0.79),1*0.12,IF(AND(X7&gt;=0.765,X7&lt;0.78),1*0.135,IF(AND(X7&gt;=0.755,X7&lt;0.77),1*0.15,IF(AND(X7&gt;=0.3,X7&lt;0.76),1*0.165,0)))))))))))))))</f>
        <v>0</v>
      </c>
      <c r="Z7" s="113" t="n">
        <v>0</v>
      </c>
      <c r="AA7" s="108" t="s">
        <v>70</v>
      </c>
      <c r="AB7" s="108"/>
      <c r="AC7" s="114" t="n">
        <v>0.88</v>
      </c>
      <c r="AD7" s="115" t="n">
        <v>0.01</v>
      </c>
      <c r="AE7" s="116" t="s">
        <v>71</v>
      </c>
      <c r="AF7" s="117" t="n">
        <f aca="false">X7</f>
        <v>0.94</v>
      </c>
      <c r="AG7" s="118" t="n">
        <f aca="false">Y7</f>
        <v>0</v>
      </c>
      <c r="AH7" s="119" t="e">
        <f aca="false">#REF!</f>
        <v>#REF!</v>
      </c>
      <c r="AI7" s="119" t="e">
        <f aca="false">#REF!</f>
        <v>#REF!</v>
      </c>
      <c r="AJ7" s="120" t="n">
        <v>0.8</v>
      </c>
      <c r="AK7" s="121" t="n">
        <v>0.09</v>
      </c>
      <c r="AL7" s="122" t="n">
        <v>3715286</v>
      </c>
      <c r="AM7" s="123" t="n">
        <f aca="false">AL7*5.878</f>
        <v>21838451.108</v>
      </c>
      <c r="AN7" s="123" t="e">
        <f aca="false">AL7-AH7</f>
        <v>#REF!</v>
      </c>
      <c r="AO7" s="123" t="e">
        <f aca="false">AM7-AI7</f>
        <v>#REF!</v>
      </c>
      <c r="AP7" s="124" t="n">
        <v>0.89</v>
      </c>
      <c r="AQ7" s="125" t="n">
        <v>0.005</v>
      </c>
      <c r="AR7" s="126" t="e">
        <f aca="false">COS(ATAN(#REF!/#REF!))</f>
        <v>#REF!</v>
      </c>
      <c r="AS7" s="127"/>
      <c r="AT7" s="127"/>
      <c r="AU7" s="128"/>
      <c r="AV7" s="127" t="n">
        <v>17610187.05</v>
      </c>
      <c r="AW7" s="128" t="e">
        <f aca="false">#REF!-AV7</f>
        <v>#REF!</v>
      </c>
      <c r="AX7" s="128"/>
      <c r="AY7" s="129" t="s">
        <v>72</v>
      </c>
      <c r="AZ7" s="130" t="s">
        <v>73</v>
      </c>
      <c r="BA7" s="131" t="s">
        <v>74</v>
      </c>
      <c r="BB7" s="131" t="n">
        <f aca="false">V21</f>
        <v>18988800</v>
      </c>
      <c r="BC7" s="131" t="n">
        <f aca="false">U21</f>
        <v>7176000.00000001</v>
      </c>
      <c r="BD7" s="132" t="n">
        <f aca="false">X21</f>
        <v>0.94</v>
      </c>
      <c r="BE7" s="133"/>
      <c r="BF7" s="134"/>
      <c r="BG7" s="131"/>
      <c r="BH7" s="135"/>
      <c r="BI7" s="128"/>
      <c r="BJ7" s="136" t="n">
        <f aca="false">BJ6</f>
        <v>0.9</v>
      </c>
      <c r="BK7" s="136" t="n">
        <f aca="false">BK6</f>
        <v>0.9</v>
      </c>
      <c r="BL7" s="137" t="n">
        <f aca="false">M7</f>
        <v>0</v>
      </c>
      <c r="BM7" s="137" t="n">
        <f aca="false">N7</f>
        <v>1267200.00000016</v>
      </c>
      <c r="BN7" s="114" t="n">
        <v>0</v>
      </c>
      <c r="BO7" s="115" t="n">
        <v>31939200</v>
      </c>
      <c r="BP7" s="115" t="n">
        <f aca="false">BL7-BN7</f>
        <v>0</v>
      </c>
      <c r="BQ7" s="138" t="n">
        <f aca="false">BM7-BO7</f>
        <v>-30671999.9999998</v>
      </c>
      <c r="BR7" s="139"/>
      <c r="BS7" s="139"/>
      <c r="BT7" s="139"/>
      <c r="BU7" s="140"/>
      <c r="BV7" s="140"/>
      <c r="BW7" s="139"/>
      <c r="BX7" s="139"/>
      <c r="BY7" s="139"/>
      <c r="BZ7" s="139"/>
      <c r="CA7" s="139"/>
      <c r="CB7" s="139"/>
      <c r="CC7" s="141" t="n">
        <v>1</v>
      </c>
      <c r="CD7" s="142" t="s">
        <v>71</v>
      </c>
      <c r="CE7" s="75" t="s">
        <v>75</v>
      </c>
      <c r="CF7" s="115" t="n">
        <v>132</v>
      </c>
      <c r="CG7" s="143" t="s">
        <v>67</v>
      </c>
      <c r="CH7" s="115" t="n">
        <v>8993531</v>
      </c>
      <c r="CI7" s="143" t="s">
        <v>68</v>
      </c>
      <c r="CJ7" s="144" t="s">
        <v>69</v>
      </c>
      <c r="CK7" s="145" t="n">
        <v>960000</v>
      </c>
      <c r="CL7" s="146" t="n">
        <f aca="false">J7</f>
        <v>2226.297</v>
      </c>
      <c r="CM7" s="146" t="n">
        <f aca="false">K7</f>
        <v>2227.617</v>
      </c>
      <c r="CN7" s="147" t="n">
        <f aca="false">CM7-CL7</f>
        <v>1.32000000000016</v>
      </c>
      <c r="CO7" s="148"/>
      <c r="CP7" s="114" t="n">
        <f aca="false">CN7*CK7</f>
        <v>1267200.00000016</v>
      </c>
      <c r="CQ7" s="146" t="n">
        <v>2020.336</v>
      </c>
      <c r="CR7" s="146" t="n">
        <v>2046.546</v>
      </c>
      <c r="CS7" s="114" t="n">
        <f aca="false">CR7-CQ7</f>
        <v>26.21</v>
      </c>
      <c r="CT7" s="114"/>
      <c r="CU7" s="149" t="n">
        <f aca="false">CS7*CK7</f>
        <v>25161600</v>
      </c>
      <c r="CV7" s="117" t="n">
        <f aca="false">IF(CS7&lt;0.00001,"0",COS(ATAN(CS7/CN7)))</f>
        <v>0.0502987092273139</v>
      </c>
      <c r="CW7" s="148"/>
    </row>
    <row r="8" s="150" customFormat="true" ht="21.75" hidden="false" customHeight="true" outlineLevel="0" collapsed="false">
      <c r="A8" s="101"/>
      <c r="B8" s="102"/>
      <c r="C8" s="102"/>
      <c r="D8" s="104" t="n">
        <v>132</v>
      </c>
      <c r="E8" s="85" t="s">
        <v>76</v>
      </c>
      <c r="F8" s="102"/>
      <c r="G8" s="102"/>
      <c r="H8" s="102"/>
      <c r="I8" s="104" t="n">
        <v>960000</v>
      </c>
      <c r="J8" s="105" t="n">
        <v>666.114</v>
      </c>
      <c r="K8" s="105" t="n">
        <v>666.456</v>
      </c>
      <c r="L8" s="104" t="n">
        <f aca="false">K8-J8</f>
        <v>0.341999999999985</v>
      </c>
      <c r="M8" s="151" t="n">
        <f aca="false">L8*I8</f>
        <v>328319.999999985</v>
      </c>
      <c r="N8" s="107"/>
      <c r="O8" s="104"/>
      <c r="P8" s="109"/>
      <c r="Q8" s="105" t="n">
        <v>372.088</v>
      </c>
      <c r="R8" s="105" t="n">
        <v>373.119</v>
      </c>
      <c r="S8" s="104" t="n">
        <f aca="false">R8-Q8</f>
        <v>1.03100000000001</v>
      </c>
      <c r="T8" s="151" t="n">
        <f aca="false">S8*I8</f>
        <v>989760.000000006</v>
      </c>
      <c r="U8" s="107"/>
      <c r="V8" s="110"/>
      <c r="W8" s="110"/>
      <c r="X8" s="111"/>
      <c r="Y8" s="111"/>
      <c r="Z8" s="113" t="n">
        <f aca="false">Y8*V8</f>
        <v>0</v>
      </c>
      <c r="AA8" s="108"/>
      <c r="AB8" s="105"/>
      <c r="AC8" s="114" t="n">
        <v>0.87</v>
      </c>
      <c r="AD8" s="115" t="n">
        <v>0.02</v>
      </c>
      <c r="AE8" s="116"/>
      <c r="AF8" s="116"/>
      <c r="AG8" s="118"/>
      <c r="AH8" s="119"/>
      <c r="AI8" s="119"/>
      <c r="AJ8" s="120"/>
      <c r="AK8" s="119"/>
      <c r="AL8" s="152"/>
      <c r="AM8" s="123"/>
      <c r="AN8" s="123"/>
      <c r="AO8" s="153"/>
      <c r="AP8" s="154" t="n">
        <v>0.88</v>
      </c>
      <c r="AQ8" s="155" t="n">
        <v>0.01</v>
      </c>
      <c r="AR8" s="126"/>
      <c r="AS8" s="127"/>
      <c r="AT8" s="127"/>
      <c r="AU8" s="128"/>
      <c r="AV8" s="128"/>
      <c r="AW8" s="128"/>
      <c r="AX8" s="128"/>
      <c r="AY8" s="129" t="s">
        <v>72</v>
      </c>
      <c r="AZ8" s="130" t="s">
        <v>77</v>
      </c>
      <c r="BA8" s="131" t="s">
        <v>78</v>
      </c>
      <c r="BB8" s="131" t="e">
        <f aca="false">#REF!</f>
        <v>#REF!</v>
      </c>
      <c r="BC8" s="131" t="e">
        <f aca="false">#REF!</f>
        <v>#REF!</v>
      </c>
      <c r="BD8" s="156" t="e">
        <f aca="false">#REF!</f>
        <v>#REF!</v>
      </c>
      <c r="BE8" s="157" t="e">
        <f aca="false">#REF!</f>
        <v>#REF!</v>
      </c>
      <c r="BF8" s="158" t="e">
        <f aca="false">#REF!</f>
        <v>#REF!</v>
      </c>
      <c r="BG8" s="159" t="e">
        <f aca="false">#REF!</f>
        <v>#REF!</v>
      </c>
      <c r="BH8" s="135"/>
      <c r="BI8" s="128"/>
      <c r="BJ8" s="160" t="n">
        <f aca="false">BJ7</f>
        <v>0.9</v>
      </c>
      <c r="BK8" s="136" t="n">
        <f aca="false">BK7</f>
        <v>0.9</v>
      </c>
      <c r="BL8" s="137" t="n">
        <f aca="false">M8</f>
        <v>328319.999999985</v>
      </c>
      <c r="BM8" s="137" t="n">
        <f aca="false">N8</f>
        <v>0</v>
      </c>
      <c r="BN8" s="114"/>
      <c r="BO8" s="115"/>
      <c r="BP8" s="115" t="n">
        <f aca="false">BL8-BN8</f>
        <v>328319.999999985</v>
      </c>
      <c r="BQ8" s="138" t="n">
        <f aca="false">BM8-BO8</f>
        <v>0</v>
      </c>
      <c r="BR8" s="139"/>
      <c r="BS8" s="139"/>
      <c r="BT8" s="139"/>
      <c r="BU8" s="140"/>
      <c r="BV8" s="140"/>
      <c r="BW8" s="139"/>
      <c r="BX8" s="139"/>
      <c r="BY8" s="139"/>
      <c r="BZ8" s="139"/>
      <c r="CA8" s="139"/>
      <c r="CB8" s="139"/>
      <c r="CC8" s="161"/>
      <c r="CD8" s="142"/>
      <c r="CE8" s="75"/>
      <c r="CF8" s="115" t="n">
        <v>132</v>
      </c>
      <c r="CG8" s="145" t="s">
        <v>76</v>
      </c>
      <c r="CH8" s="115"/>
      <c r="CI8" s="143"/>
      <c r="CJ8" s="144"/>
      <c r="CK8" s="145" t="n">
        <v>960000</v>
      </c>
      <c r="CL8" s="146" t="n">
        <f aca="false">J8</f>
        <v>666.114</v>
      </c>
      <c r="CM8" s="146" t="n">
        <f aca="false">K8</f>
        <v>666.456</v>
      </c>
      <c r="CN8" s="114" t="n">
        <f aca="false">CM8-CL8</f>
        <v>0.341999999999985</v>
      </c>
      <c r="CO8" s="114" t="n">
        <f aca="false">CN8*CK8</f>
        <v>328319.999999985</v>
      </c>
      <c r="CP8" s="114"/>
      <c r="CQ8" s="146" t="n">
        <v>1108.958</v>
      </c>
      <c r="CR8" s="146" t="n">
        <v>1108.958</v>
      </c>
      <c r="CS8" s="114" t="n">
        <f aca="false">CR8-CQ8</f>
        <v>0</v>
      </c>
      <c r="CT8" s="114" t="n">
        <f aca="false">CS8*CK8</f>
        <v>0</v>
      </c>
      <c r="CU8" s="149"/>
      <c r="CV8" s="138" t="str">
        <f aca="false">IF(CS8&lt;0.00001,"0",COS(ATAN(CS8/CN8)))</f>
        <v>0</v>
      </c>
      <c r="CW8" s="148"/>
    </row>
    <row r="9" s="204" customFormat="true" ht="21.75" hidden="false" customHeight="true" outlineLevel="0" collapsed="false">
      <c r="A9" s="109" t="n">
        <v>2</v>
      </c>
      <c r="B9" s="104" t="s">
        <v>79</v>
      </c>
      <c r="C9" s="102"/>
      <c r="D9" s="104" t="n">
        <v>132</v>
      </c>
      <c r="E9" s="85" t="s">
        <v>67</v>
      </c>
      <c r="F9" s="104" t="n">
        <v>42627826</v>
      </c>
      <c r="G9" s="104" t="s">
        <v>68</v>
      </c>
      <c r="H9" s="104" t="s">
        <v>69</v>
      </c>
      <c r="I9" s="104" t="n">
        <v>960000</v>
      </c>
      <c r="J9" s="105" t="n">
        <v>231.085</v>
      </c>
      <c r="K9" s="105" t="n">
        <v>260.441</v>
      </c>
      <c r="L9" s="104" t="n">
        <f aca="false">K9-J9</f>
        <v>29.356</v>
      </c>
      <c r="M9" s="162"/>
      <c r="N9" s="163" t="n">
        <f aca="false">L9*I9</f>
        <v>28181760</v>
      </c>
      <c r="O9" s="105"/>
      <c r="P9" s="105"/>
      <c r="Q9" s="105" t="n">
        <v>103.312</v>
      </c>
      <c r="R9" s="105" t="n">
        <v>116.75</v>
      </c>
      <c r="S9" s="104" t="n">
        <f aca="false">R9-Q9</f>
        <v>13.438</v>
      </c>
      <c r="T9" s="162"/>
      <c r="U9" s="163" t="n">
        <f aca="false">S9*I9</f>
        <v>12900480</v>
      </c>
      <c r="V9" s="110" t="n">
        <f aca="false">N9-M10</f>
        <v>28181760</v>
      </c>
      <c r="W9" s="110" t="n">
        <f aca="false">U9-T10</f>
        <v>12900480</v>
      </c>
      <c r="X9" s="111" t="n">
        <f aca="false">ROUND(IF(W9&lt;0.00001,"0",COS(ATAN(W9/V9))),2)</f>
        <v>0.91</v>
      </c>
      <c r="Y9" s="112" t="n">
        <f aca="false">IF(AND(X9&gt;=0.885,X9&lt;0.9),1*0.005,IF(AND(X9&gt;=0.875,X9&lt;0.89),1*0.01,IF(AND(X9&gt;=0.865,X9&lt;0.88),1*0.02,IF(AND(X9&gt;=0.855,X9&lt;0.87),1*0.03,IF(AND(X9&gt;=0.845,X9&lt;0.86),1*0.04,IF(AND(X9&gt;=0.835,X9&lt;0.85),1*0.05,IF(AND(X9&gt;=0.825,X9&lt;0.84),1*0.06,IF(AND(X9&gt;=0.815,X9&lt;0.83),1*0.07,IF(AND(X9&gt;=0.805,X9&lt;0.82),1*0.08,IF(AND(X9&gt;=0.795,X9&lt;0.81),1*0.09,IF(AND(X9&gt;=0.785,X9&lt;0.8),1*0.105,IF(AND(X9&gt;=0.775,X9&lt;0.79),1*0.12,IF(AND(X9&gt;=0.765,X9&lt;0.78),1*0.135,IF(AND(X9&gt;=0.755,X9&lt;0.77),1*0.15,IF(AND(X9&gt;=0.3,X9&lt;0.76),1*0.165,0)))))))))))))))</f>
        <v>0</v>
      </c>
      <c r="Z9" s="113" t="n">
        <f aca="false">Y9*V9</f>
        <v>0</v>
      </c>
      <c r="AA9" s="164"/>
      <c r="AB9" s="164"/>
      <c r="AC9" s="165"/>
      <c r="AD9" s="166"/>
      <c r="AE9" s="167"/>
      <c r="AF9" s="168"/>
      <c r="AG9" s="169"/>
      <c r="AH9" s="170"/>
      <c r="AI9" s="170"/>
      <c r="AJ9" s="171"/>
      <c r="AK9" s="170"/>
      <c r="AL9" s="172"/>
      <c r="AM9" s="173"/>
      <c r="AN9" s="173"/>
      <c r="AO9" s="174"/>
      <c r="AP9" s="175"/>
      <c r="AQ9" s="176"/>
      <c r="AR9" s="177"/>
      <c r="AS9" s="178"/>
      <c r="AT9" s="178"/>
      <c r="AU9" s="179"/>
      <c r="AV9" s="179"/>
      <c r="AW9" s="179"/>
      <c r="AX9" s="179"/>
      <c r="AY9" s="180"/>
      <c r="AZ9" s="181"/>
      <c r="BA9" s="181"/>
      <c r="BB9" s="182"/>
      <c r="BC9" s="182"/>
      <c r="BD9" s="183"/>
      <c r="BE9" s="184"/>
      <c r="BF9" s="185"/>
      <c r="BG9" s="186"/>
      <c r="BH9" s="179"/>
      <c r="BI9" s="179"/>
      <c r="BJ9" s="187"/>
      <c r="BK9" s="188"/>
      <c r="BL9" s="189"/>
      <c r="BM9" s="189"/>
      <c r="BN9" s="165"/>
      <c r="BO9" s="166"/>
      <c r="BP9" s="166"/>
      <c r="BQ9" s="190"/>
      <c r="BR9" s="191"/>
      <c r="BS9" s="191"/>
      <c r="BT9" s="191"/>
      <c r="BU9" s="192"/>
      <c r="BV9" s="192"/>
      <c r="BW9" s="191"/>
      <c r="BX9" s="191"/>
      <c r="BY9" s="191"/>
      <c r="BZ9" s="191"/>
      <c r="CA9" s="191"/>
      <c r="CB9" s="191"/>
      <c r="CC9" s="193"/>
      <c r="CD9" s="194"/>
      <c r="CE9" s="75"/>
      <c r="CF9" s="195"/>
      <c r="CG9" s="196"/>
      <c r="CH9" s="197"/>
      <c r="CI9" s="198"/>
      <c r="CJ9" s="199"/>
      <c r="CK9" s="196"/>
      <c r="CL9" s="200"/>
      <c r="CM9" s="200"/>
      <c r="CN9" s="201"/>
      <c r="CO9" s="165"/>
      <c r="CP9" s="165"/>
      <c r="CQ9" s="200"/>
      <c r="CR9" s="200"/>
      <c r="CS9" s="165"/>
      <c r="CT9" s="165"/>
      <c r="CU9" s="202"/>
      <c r="CV9" s="190"/>
      <c r="CW9" s="203"/>
    </row>
    <row r="10" s="204" customFormat="true" ht="21.75" hidden="false" customHeight="true" outlineLevel="0" collapsed="false">
      <c r="A10" s="109"/>
      <c r="B10" s="104"/>
      <c r="C10" s="102"/>
      <c r="D10" s="104" t="n">
        <v>132</v>
      </c>
      <c r="E10" s="85" t="s">
        <v>76</v>
      </c>
      <c r="F10" s="104"/>
      <c r="G10" s="104"/>
      <c r="H10" s="104"/>
      <c r="I10" s="104" t="n">
        <v>960000</v>
      </c>
      <c r="J10" s="105" t="n">
        <v>0</v>
      </c>
      <c r="K10" s="105" t="n">
        <v>0</v>
      </c>
      <c r="L10" s="104" t="n">
        <f aca="false">K10-J10</f>
        <v>0</v>
      </c>
      <c r="M10" s="162" t="n">
        <f aca="false">L10*I10</f>
        <v>0</v>
      </c>
      <c r="N10" s="163"/>
      <c r="O10" s="105"/>
      <c r="P10" s="105"/>
      <c r="Q10" s="105" t="n">
        <v>0</v>
      </c>
      <c r="R10" s="105" t="n">
        <v>0</v>
      </c>
      <c r="S10" s="104" t="n">
        <f aca="false">R10-Q10</f>
        <v>0</v>
      </c>
      <c r="T10" s="162" t="n">
        <f aca="false">S10*I10</f>
        <v>0</v>
      </c>
      <c r="U10" s="163"/>
      <c r="V10" s="110"/>
      <c r="W10" s="110"/>
      <c r="X10" s="111"/>
      <c r="Y10" s="111"/>
      <c r="Z10" s="113" t="n">
        <f aca="false">Y10*V10</f>
        <v>0</v>
      </c>
      <c r="AA10" s="108"/>
      <c r="AB10" s="105"/>
      <c r="AC10" s="165"/>
      <c r="AD10" s="166"/>
      <c r="AE10" s="167"/>
      <c r="AF10" s="168"/>
      <c r="AG10" s="169"/>
      <c r="AH10" s="170"/>
      <c r="AI10" s="170"/>
      <c r="AJ10" s="171"/>
      <c r="AK10" s="170"/>
      <c r="AL10" s="172"/>
      <c r="AM10" s="173"/>
      <c r="AN10" s="173"/>
      <c r="AO10" s="174"/>
      <c r="AP10" s="175"/>
      <c r="AQ10" s="176"/>
      <c r="AR10" s="177"/>
      <c r="AS10" s="178"/>
      <c r="AT10" s="178"/>
      <c r="AU10" s="179"/>
      <c r="AV10" s="179"/>
      <c r="AW10" s="179"/>
      <c r="AX10" s="179"/>
      <c r="AY10" s="180"/>
      <c r="AZ10" s="181"/>
      <c r="BA10" s="181"/>
      <c r="BB10" s="182"/>
      <c r="BC10" s="182"/>
      <c r="BD10" s="183"/>
      <c r="BE10" s="184"/>
      <c r="BF10" s="185"/>
      <c r="BG10" s="186"/>
      <c r="BH10" s="179"/>
      <c r="BI10" s="179"/>
      <c r="BJ10" s="187"/>
      <c r="BK10" s="188"/>
      <c r="BL10" s="189"/>
      <c r="BM10" s="189"/>
      <c r="BN10" s="165"/>
      <c r="BO10" s="166"/>
      <c r="BP10" s="166"/>
      <c r="BQ10" s="190"/>
      <c r="BR10" s="191"/>
      <c r="BS10" s="191"/>
      <c r="BT10" s="191"/>
      <c r="BU10" s="192"/>
      <c r="BV10" s="192"/>
      <c r="BW10" s="191"/>
      <c r="BX10" s="191"/>
      <c r="BY10" s="191"/>
      <c r="BZ10" s="191"/>
      <c r="CA10" s="191"/>
      <c r="CB10" s="191"/>
      <c r="CC10" s="193"/>
      <c r="CD10" s="194"/>
      <c r="CE10" s="75"/>
      <c r="CF10" s="195"/>
      <c r="CG10" s="196"/>
      <c r="CH10" s="197"/>
      <c r="CI10" s="198"/>
      <c r="CJ10" s="199"/>
      <c r="CK10" s="196"/>
      <c r="CL10" s="200"/>
      <c r="CM10" s="200"/>
      <c r="CN10" s="201"/>
      <c r="CO10" s="165"/>
      <c r="CP10" s="165"/>
      <c r="CQ10" s="200"/>
      <c r="CR10" s="200"/>
      <c r="CS10" s="165"/>
      <c r="CT10" s="165"/>
      <c r="CU10" s="202"/>
      <c r="CV10" s="190"/>
      <c r="CW10" s="203"/>
    </row>
    <row r="11" s="204" customFormat="true" ht="21.75" hidden="false" customHeight="true" outlineLevel="0" collapsed="false">
      <c r="A11" s="109" t="n">
        <v>3</v>
      </c>
      <c r="B11" s="104" t="s">
        <v>80</v>
      </c>
      <c r="C11" s="102"/>
      <c r="D11" s="104" t="n">
        <v>132</v>
      </c>
      <c r="E11" s="85" t="s">
        <v>67</v>
      </c>
      <c r="F11" s="104" t="n">
        <v>42627815</v>
      </c>
      <c r="G11" s="104" t="s">
        <v>68</v>
      </c>
      <c r="H11" s="104" t="s">
        <v>69</v>
      </c>
      <c r="I11" s="104" t="n">
        <v>960000</v>
      </c>
      <c r="J11" s="105" t="n">
        <v>117.004</v>
      </c>
      <c r="K11" s="105" t="n">
        <v>125.28</v>
      </c>
      <c r="L11" s="104" t="n">
        <f aca="false">K11-J11</f>
        <v>8.276</v>
      </c>
      <c r="M11" s="162"/>
      <c r="N11" s="163" t="n">
        <f aca="false">L11*I11</f>
        <v>7944960</v>
      </c>
      <c r="O11" s="105"/>
      <c r="P11" s="105"/>
      <c r="Q11" s="105" t="n">
        <v>41.721</v>
      </c>
      <c r="R11" s="105" t="n">
        <v>44.06</v>
      </c>
      <c r="S11" s="104" t="n">
        <f aca="false">R11-Q11</f>
        <v>2.33900000000001</v>
      </c>
      <c r="T11" s="162"/>
      <c r="U11" s="163" t="n">
        <f aca="false">S11*I11</f>
        <v>2245440.00000001</v>
      </c>
      <c r="V11" s="110" t="n">
        <f aca="false">N11-M12</f>
        <v>7944960</v>
      </c>
      <c r="W11" s="110" t="n">
        <f aca="false">U11-T12</f>
        <v>2245440.00000001</v>
      </c>
      <c r="X11" s="111" t="n">
        <f aca="false">ROUND(IF(W11&lt;0.00001,"0",COS(ATAN(W11/V11))),2)</f>
        <v>0.96</v>
      </c>
      <c r="Y11" s="112" t="n">
        <f aca="false">IF(AND(X11&gt;=0.885,X11&lt;0.9),1*0.005,IF(AND(X11&gt;=0.875,X11&lt;0.89),1*0.01,IF(AND(X11&gt;=0.865,X11&lt;0.88),1*0.02,IF(AND(X11&gt;=0.855,X11&lt;0.87),1*0.03,IF(AND(X11&gt;=0.845,X11&lt;0.86),1*0.04,IF(AND(X11&gt;=0.835,X11&lt;0.85),1*0.05,IF(AND(X11&gt;=0.825,X11&lt;0.84),1*0.06,IF(AND(X11&gt;=0.815,X11&lt;0.83),1*0.07,IF(AND(X11&gt;=0.805,X11&lt;0.82),1*0.08,IF(AND(X11&gt;=0.795,X11&lt;0.81),1*0.09,IF(AND(X11&gt;=0.785,X11&lt;0.8),1*0.105,IF(AND(X11&gt;=0.775,X11&lt;0.79),1*0.12,IF(AND(X11&gt;=0.765,X11&lt;0.78),1*0.135,IF(AND(X11&gt;=0.755,X11&lt;0.77),1*0.15,IF(AND(X11&gt;=0.3,X11&lt;0.76),1*0.165,0)))))))))))))))</f>
        <v>0</v>
      </c>
      <c r="Z11" s="113" t="n">
        <f aca="false">Y11*V11</f>
        <v>0</v>
      </c>
      <c r="AA11" s="108"/>
      <c r="AB11" s="164"/>
      <c r="AC11" s="203" t="n">
        <v>0.86</v>
      </c>
      <c r="AD11" s="166" t="n">
        <v>0.03</v>
      </c>
      <c r="AE11" s="168" t="s">
        <v>65</v>
      </c>
      <c r="AF11" s="205" t="n">
        <f aca="false">X11</f>
        <v>0.96</v>
      </c>
      <c r="AG11" s="206" t="n">
        <f aca="false">Y11</f>
        <v>0</v>
      </c>
      <c r="AH11" s="207" t="e">
        <f aca="false">#REF!</f>
        <v>#REF!</v>
      </c>
      <c r="AI11" s="207" t="e">
        <f aca="false">#REF!</f>
        <v>#REF!</v>
      </c>
      <c r="AJ11" s="205" t="n">
        <v>0.86</v>
      </c>
      <c r="AK11" s="208" t="n">
        <v>0.03</v>
      </c>
      <c r="AL11" s="172" t="n">
        <v>936662</v>
      </c>
      <c r="AM11" s="173" t="n">
        <f aca="false">AL11*5.878</f>
        <v>5505699.236</v>
      </c>
      <c r="AN11" s="173" t="e">
        <f aca="false">AL11-AH11</f>
        <v>#REF!</v>
      </c>
      <c r="AO11" s="174" t="e">
        <f aca="false">AM11-AI11</f>
        <v>#REF!</v>
      </c>
      <c r="AP11" s="209" t="n">
        <v>0.87</v>
      </c>
      <c r="AQ11" s="210" t="n">
        <v>0.02</v>
      </c>
      <c r="AR11" s="177" t="e">
        <f aca="false">COS(ATAN(#REF!/#REF!))</f>
        <v>#REF!</v>
      </c>
      <c r="AS11" s="211"/>
      <c r="AT11" s="211"/>
      <c r="AU11" s="179"/>
      <c r="AV11" s="178" t="n">
        <v>3624083.25</v>
      </c>
      <c r="AW11" s="179" t="e">
        <f aca="false">#REF!-AV11</f>
        <v>#REF!</v>
      </c>
      <c r="AX11" s="179"/>
      <c r="AY11" s="180" t="s">
        <v>72</v>
      </c>
      <c r="AZ11" s="181"/>
      <c r="BA11" s="181"/>
      <c r="BB11" s="182" t="n">
        <f aca="false">V19</f>
        <v>18789119.9999999</v>
      </c>
      <c r="BC11" s="182" t="n">
        <f aca="false">W19</f>
        <v>6920640.00000006</v>
      </c>
      <c r="BD11" s="183" t="n">
        <f aca="false">X19</f>
        <v>0.94</v>
      </c>
      <c r="BE11" s="184" t="n">
        <f aca="false">Y19</f>
        <v>0</v>
      </c>
      <c r="BF11" s="185" t="e">
        <f aca="false">#REF!</f>
        <v>#REF!</v>
      </c>
      <c r="BG11" s="186" t="e">
        <f aca="false">#REF!</f>
        <v>#REF!</v>
      </c>
      <c r="BI11" s="179"/>
      <c r="BJ11" s="212" t="n">
        <f aca="false">BJ6</f>
        <v>0.9</v>
      </c>
      <c r="BK11" s="188" t="n">
        <f aca="false">BK6</f>
        <v>0.9</v>
      </c>
      <c r="BL11" s="189" t="n">
        <f aca="false">M11</f>
        <v>0</v>
      </c>
      <c r="BM11" s="189" t="n">
        <f aca="false">N11</f>
        <v>7944960</v>
      </c>
      <c r="BN11" s="165"/>
      <c r="BO11" s="165" t="n">
        <v>25914240</v>
      </c>
      <c r="BP11" s="166" t="n">
        <f aca="false">BL11-BN11</f>
        <v>0</v>
      </c>
      <c r="BQ11" s="190" t="n">
        <f aca="false">BM11-BO11</f>
        <v>-17969280</v>
      </c>
      <c r="BR11" s="191"/>
      <c r="BS11" s="191"/>
      <c r="BT11" s="191"/>
      <c r="BU11" s="191"/>
      <c r="BV11" s="191"/>
      <c r="BW11" s="191"/>
      <c r="BX11" s="191"/>
      <c r="BY11" s="191"/>
      <c r="BZ11" s="191"/>
      <c r="CA11" s="191"/>
      <c r="CB11" s="191"/>
      <c r="CC11" s="213" t="n">
        <v>2</v>
      </c>
      <c r="CD11" s="214" t="s">
        <v>65</v>
      </c>
      <c r="CE11" s="75"/>
      <c r="CF11" s="201" t="n">
        <v>132</v>
      </c>
      <c r="CG11" s="196" t="s">
        <v>67</v>
      </c>
      <c r="CH11" s="196" t="n">
        <v>8993532</v>
      </c>
      <c r="CI11" s="196" t="s">
        <v>68</v>
      </c>
      <c r="CJ11" s="215" t="s">
        <v>69</v>
      </c>
      <c r="CK11" s="196" t="n">
        <v>960000</v>
      </c>
      <c r="CL11" s="200" t="n">
        <f aca="false">J11</f>
        <v>117.004</v>
      </c>
      <c r="CM11" s="200" t="n">
        <f aca="false">K11</f>
        <v>125.28</v>
      </c>
      <c r="CN11" s="201" t="n">
        <f aca="false">CM11-CL11</f>
        <v>8.276</v>
      </c>
      <c r="CO11" s="203"/>
      <c r="CP11" s="165" t="n">
        <f aca="false">CN11*CK11</f>
        <v>7944960</v>
      </c>
      <c r="CQ11" s="200" t="n">
        <v>1401.753</v>
      </c>
      <c r="CR11" s="200" t="n">
        <v>1424.799</v>
      </c>
      <c r="CS11" s="165" t="n">
        <f aca="false">CR11-CQ11</f>
        <v>23.046</v>
      </c>
      <c r="CT11" s="165"/>
      <c r="CU11" s="202" t="n">
        <f aca="false">CS11*CK11</f>
        <v>22124160</v>
      </c>
      <c r="CV11" s="216" t="n">
        <f aca="false">IF(CS11&lt;0.00001,"0",COS(ATAN(CS11/CN11)))</f>
        <v>0.337976062995957</v>
      </c>
      <c r="CW11" s="203"/>
    </row>
    <row r="12" s="204" customFormat="true" ht="21.75" hidden="false" customHeight="true" outlineLevel="0" collapsed="false">
      <c r="A12" s="109"/>
      <c r="B12" s="104"/>
      <c r="C12" s="102"/>
      <c r="D12" s="104" t="n">
        <v>132</v>
      </c>
      <c r="E12" s="85" t="s">
        <v>76</v>
      </c>
      <c r="F12" s="104"/>
      <c r="G12" s="104"/>
      <c r="H12" s="104"/>
      <c r="I12" s="104" t="n">
        <v>960000</v>
      </c>
      <c r="J12" s="105" t="n">
        <v>0</v>
      </c>
      <c r="K12" s="105" t="n">
        <v>0</v>
      </c>
      <c r="L12" s="104" t="n">
        <f aca="false">K12-J12</f>
        <v>0</v>
      </c>
      <c r="M12" s="162" t="n">
        <f aca="false">L12*I12</f>
        <v>0</v>
      </c>
      <c r="N12" s="163"/>
      <c r="O12" s="105"/>
      <c r="P12" s="105"/>
      <c r="Q12" s="105" t="n">
        <v>0</v>
      </c>
      <c r="R12" s="105" t="n">
        <v>0</v>
      </c>
      <c r="S12" s="104" t="n">
        <f aca="false">R12-Q12</f>
        <v>0</v>
      </c>
      <c r="T12" s="162" t="n">
        <f aca="false">S12*I12</f>
        <v>0</v>
      </c>
      <c r="U12" s="163"/>
      <c r="V12" s="110"/>
      <c r="W12" s="217"/>
      <c r="X12" s="111"/>
      <c r="Y12" s="111"/>
      <c r="Z12" s="113" t="n">
        <f aca="false">Y12*V12</f>
        <v>0</v>
      </c>
      <c r="AA12" s="108"/>
      <c r="AB12" s="164"/>
      <c r="AC12" s="203" t="n">
        <v>0.85</v>
      </c>
      <c r="AD12" s="166" t="n">
        <v>0.04</v>
      </c>
      <c r="AE12" s="168"/>
      <c r="AF12" s="168"/>
      <c r="AG12" s="206"/>
      <c r="AH12" s="207"/>
      <c r="AI12" s="207"/>
      <c r="AJ12" s="205"/>
      <c r="AK12" s="207"/>
      <c r="AL12" s="218"/>
      <c r="AM12" s="173"/>
      <c r="AN12" s="173"/>
      <c r="AO12" s="207"/>
      <c r="AP12" s="209" t="n">
        <v>0.86</v>
      </c>
      <c r="AQ12" s="210" t="n">
        <v>0.03</v>
      </c>
      <c r="AR12" s="177"/>
      <c r="AS12" s="211"/>
      <c r="AT12" s="211"/>
      <c r="AU12" s="179"/>
      <c r="AV12" s="179"/>
      <c r="AW12" s="179"/>
      <c r="AX12" s="179"/>
      <c r="AY12" s="180" t="s">
        <v>81</v>
      </c>
      <c r="AZ12" s="219" t="s">
        <v>82</v>
      </c>
      <c r="BA12" s="182" t="s">
        <v>83</v>
      </c>
      <c r="BB12" s="182" t="n">
        <f aca="false">V15</f>
        <v>37065600.0000001</v>
      </c>
      <c r="BC12" s="182" t="n">
        <f aca="false">W15</f>
        <v>20373119.9999999</v>
      </c>
      <c r="BD12" s="183" t="n">
        <f aca="false">X15</f>
        <v>0.88</v>
      </c>
      <c r="BE12" s="184" t="n">
        <f aca="false">Y15</f>
        <v>0</v>
      </c>
      <c r="BF12" s="185" t="e">
        <f aca="false">#REF!</f>
        <v>#REF!</v>
      </c>
      <c r="BG12" s="186" t="e">
        <f aca="false">#REF!</f>
        <v>#REF!</v>
      </c>
      <c r="BH12" s="220" t="s">
        <v>84</v>
      </c>
      <c r="BI12" s="179"/>
      <c r="BJ12" s="212" t="n">
        <f aca="false">BJ11</f>
        <v>0.9</v>
      </c>
      <c r="BK12" s="188" t="n">
        <f aca="false">BK11</f>
        <v>0.9</v>
      </c>
      <c r="BL12" s="189" t="n">
        <f aca="false">M12</f>
        <v>0</v>
      </c>
      <c r="BM12" s="189" t="n">
        <f aca="false">N12</f>
        <v>0</v>
      </c>
      <c r="BN12" s="165"/>
      <c r="BO12" s="165"/>
      <c r="BP12" s="166" t="n">
        <f aca="false">BL12-BN12</f>
        <v>0</v>
      </c>
      <c r="BQ12" s="190" t="n">
        <f aca="false">BM12-BO12</f>
        <v>0</v>
      </c>
      <c r="BR12" s="191"/>
      <c r="BS12" s="191"/>
      <c r="BT12" s="191"/>
      <c r="BU12" s="191"/>
      <c r="BV12" s="191"/>
      <c r="BW12" s="191"/>
      <c r="BX12" s="191"/>
      <c r="BY12" s="191"/>
      <c r="BZ12" s="191"/>
      <c r="CA12" s="191"/>
      <c r="CB12" s="191"/>
      <c r="CC12" s="221"/>
      <c r="CD12" s="214"/>
      <c r="CE12" s="75"/>
      <c r="CF12" s="165" t="n">
        <v>132</v>
      </c>
      <c r="CG12" s="222" t="s">
        <v>76</v>
      </c>
      <c r="CH12" s="196"/>
      <c r="CI12" s="196"/>
      <c r="CJ12" s="215"/>
      <c r="CK12" s="222" t="n">
        <v>960000</v>
      </c>
      <c r="CL12" s="200" t="n">
        <f aca="false">J12</f>
        <v>0</v>
      </c>
      <c r="CM12" s="200" t="n">
        <f aca="false">K12</f>
        <v>0</v>
      </c>
      <c r="CN12" s="165" t="n">
        <f aca="false">CM12-CL12</f>
        <v>0</v>
      </c>
      <c r="CO12" s="165" t="n">
        <f aca="false">CN12*CK12</f>
        <v>0</v>
      </c>
      <c r="CP12" s="165"/>
      <c r="CQ12" s="200" t="n">
        <v>131.694</v>
      </c>
      <c r="CR12" s="200" t="n">
        <v>131.694</v>
      </c>
      <c r="CS12" s="165" t="n">
        <f aca="false">CR12-CQ12</f>
        <v>0</v>
      </c>
      <c r="CT12" s="165" t="n">
        <f aca="false">CS12*CK12</f>
        <v>0</v>
      </c>
      <c r="CU12" s="202"/>
      <c r="CV12" s="190" t="str">
        <f aca="false">IF(CS12&lt;0.00001,"0",COS(ATAN(CS12/CN12)))</f>
        <v>0</v>
      </c>
      <c r="CW12" s="203"/>
    </row>
    <row r="13" s="204" customFormat="true" ht="21.75" hidden="false" customHeight="true" outlineLevel="0" collapsed="false">
      <c r="A13" s="77" t="n">
        <v>4</v>
      </c>
      <c r="B13" s="223" t="s">
        <v>85</v>
      </c>
      <c r="C13" s="223" t="s">
        <v>86</v>
      </c>
      <c r="D13" s="104" t="n">
        <v>132</v>
      </c>
      <c r="E13" s="85" t="s">
        <v>67</v>
      </c>
      <c r="F13" s="223" t="s">
        <v>87</v>
      </c>
      <c r="G13" s="104" t="s">
        <v>68</v>
      </c>
      <c r="H13" s="104" t="s">
        <v>69</v>
      </c>
      <c r="I13" s="104" t="n">
        <v>960000</v>
      </c>
      <c r="J13" s="105" t="n">
        <v>363.871</v>
      </c>
      <c r="K13" s="105" t="n">
        <v>363.871</v>
      </c>
      <c r="L13" s="104" t="n">
        <f aca="false">K13-J13</f>
        <v>0</v>
      </c>
      <c r="M13" s="151"/>
      <c r="N13" s="107" t="n">
        <f aca="false">L13*I13</f>
        <v>0</v>
      </c>
      <c r="O13" s="104"/>
      <c r="P13" s="109"/>
      <c r="Q13" s="105" t="n">
        <v>211.998</v>
      </c>
      <c r="R13" s="105" t="n">
        <v>211.998</v>
      </c>
      <c r="S13" s="104" t="n">
        <f aca="false">R13-Q13</f>
        <v>0</v>
      </c>
      <c r="T13" s="151"/>
      <c r="U13" s="107" t="n">
        <f aca="false">S13*I13</f>
        <v>0</v>
      </c>
      <c r="V13" s="110" t="n">
        <f aca="false">N13-M14</f>
        <v>0</v>
      </c>
      <c r="W13" s="110" t="n">
        <f aca="false">U13-T14</f>
        <v>0</v>
      </c>
      <c r="X13" s="111"/>
      <c r="Y13" s="111"/>
      <c r="Z13" s="113" t="n">
        <f aca="false">Y13*V13</f>
        <v>0</v>
      </c>
      <c r="AA13" s="224"/>
      <c r="AB13" s="224"/>
      <c r="AC13" s="203"/>
      <c r="AD13" s="166"/>
      <c r="AE13" s="167"/>
      <c r="AF13" s="168"/>
      <c r="AG13" s="206"/>
      <c r="AH13" s="207"/>
      <c r="AI13" s="207"/>
      <c r="AJ13" s="205"/>
      <c r="AK13" s="207"/>
      <c r="AL13" s="218"/>
      <c r="AM13" s="173"/>
      <c r="AN13" s="173"/>
      <c r="AO13" s="207"/>
      <c r="AP13" s="209"/>
      <c r="AQ13" s="210"/>
      <c r="AR13" s="177"/>
      <c r="AS13" s="211"/>
      <c r="AT13" s="211"/>
      <c r="AU13" s="179"/>
      <c r="AV13" s="179"/>
      <c r="AW13" s="179"/>
      <c r="AX13" s="179"/>
      <c r="AY13" s="180" t="s">
        <v>81</v>
      </c>
      <c r="AZ13" s="219" t="s">
        <v>88</v>
      </c>
      <c r="BA13" s="182" t="s">
        <v>89</v>
      </c>
      <c r="BB13" s="182" t="n">
        <f aca="false">V7</f>
        <v>938880.000000172</v>
      </c>
      <c r="BC13" s="182" t="n">
        <f aca="false">W7</f>
        <v>5227199.99999988</v>
      </c>
      <c r="BD13" s="183" t="n">
        <f aca="false">X7</f>
        <v>0.94</v>
      </c>
      <c r="BE13" s="184" t="n">
        <f aca="false">Y7</f>
        <v>0</v>
      </c>
      <c r="BF13" s="185" t="e">
        <f aca="false">#REF!</f>
        <v>#REF!</v>
      </c>
      <c r="BG13" s="186" t="e">
        <f aca="false">#REF!</f>
        <v>#REF!</v>
      </c>
      <c r="BH13" s="220"/>
      <c r="BI13" s="179"/>
      <c r="BJ13" s="212"/>
      <c r="BK13" s="188"/>
      <c r="BL13" s="189"/>
      <c r="BM13" s="189"/>
      <c r="BN13" s="165"/>
      <c r="BO13" s="165"/>
      <c r="BP13" s="166"/>
      <c r="BQ13" s="190"/>
      <c r="BR13" s="191"/>
      <c r="BS13" s="191"/>
      <c r="BT13" s="191"/>
      <c r="BU13" s="191"/>
      <c r="BV13" s="191"/>
      <c r="BW13" s="191"/>
      <c r="BX13" s="191"/>
      <c r="BY13" s="191"/>
      <c r="BZ13" s="191"/>
      <c r="CA13" s="191"/>
      <c r="CB13" s="191"/>
      <c r="CC13" s="193"/>
      <c r="CD13" s="194"/>
      <c r="CE13" s="75"/>
      <c r="CF13" s="165"/>
      <c r="CG13" s="222"/>
      <c r="CH13" s="198"/>
      <c r="CI13" s="198"/>
      <c r="CJ13" s="199"/>
      <c r="CK13" s="222"/>
      <c r="CL13" s="200" t="n">
        <f aca="false">J13</f>
        <v>363.871</v>
      </c>
      <c r="CM13" s="200"/>
      <c r="CN13" s="165"/>
      <c r="CO13" s="165"/>
      <c r="CP13" s="165"/>
      <c r="CQ13" s="200"/>
      <c r="CR13" s="200"/>
      <c r="CS13" s="165"/>
      <c r="CT13" s="165"/>
      <c r="CU13" s="202"/>
      <c r="CV13" s="190"/>
      <c r="CW13" s="203"/>
    </row>
    <row r="14" s="204" customFormat="true" ht="21.75" hidden="false" customHeight="true" outlineLevel="0" collapsed="false">
      <c r="A14" s="77"/>
      <c r="B14" s="223"/>
      <c r="C14" s="223"/>
      <c r="D14" s="223" t="n">
        <v>132</v>
      </c>
      <c r="E14" s="225" t="s">
        <v>76</v>
      </c>
      <c r="F14" s="223"/>
      <c r="G14" s="104"/>
      <c r="H14" s="104"/>
      <c r="I14" s="104" t="n">
        <v>960000</v>
      </c>
      <c r="J14" s="105" t="n">
        <v>5.419</v>
      </c>
      <c r="K14" s="105" t="n">
        <v>5.419</v>
      </c>
      <c r="L14" s="104" t="n">
        <f aca="false">K14-J14</f>
        <v>0</v>
      </c>
      <c r="M14" s="162" t="n">
        <f aca="false">L14*I14</f>
        <v>0</v>
      </c>
      <c r="N14" s="163"/>
      <c r="O14" s="105"/>
      <c r="P14" s="105"/>
      <c r="Q14" s="105" t="n">
        <v>4.069</v>
      </c>
      <c r="R14" s="105" t="n">
        <v>4.069</v>
      </c>
      <c r="S14" s="104" t="n">
        <f aca="false">R14-Q14</f>
        <v>0</v>
      </c>
      <c r="T14" s="162" t="n">
        <f aca="false">S14*I14</f>
        <v>0</v>
      </c>
      <c r="U14" s="163"/>
      <c r="V14" s="110"/>
      <c r="W14" s="110"/>
      <c r="X14" s="111"/>
      <c r="Y14" s="111"/>
      <c r="Z14" s="113" t="n">
        <f aca="false">Y14*V14</f>
        <v>0</v>
      </c>
      <c r="AA14" s="108"/>
      <c r="AB14" s="164"/>
      <c r="AC14" s="203"/>
      <c r="AD14" s="166"/>
      <c r="AE14" s="167"/>
      <c r="AF14" s="168"/>
      <c r="AG14" s="206"/>
      <c r="AH14" s="207"/>
      <c r="AI14" s="207"/>
      <c r="AJ14" s="205"/>
      <c r="AK14" s="207"/>
      <c r="AL14" s="218"/>
      <c r="AM14" s="173"/>
      <c r="AN14" s="173"/>
      <c r="AO14" s="207"/>
      <c r="AP14" s="209"/>
      <c r="AQ14" s="210"/>
      <c r="AR14" s="177"/>
      <c r="AS14" s="211"/>
      <c r="AT14" s="211"/>
      <c r="AU14" s="179"/>
      <c r="AV14" s="179"/>
      <c r="AW14" s="179"/>
      <c r="AX14" s="179"/>
      <c r="AY14" s="180" t="s">
        <v>81</v>
      </c>
      <c r="AZ14" s="219" t="s">
        <v>90</v>
      </c>
      <c r="BA14" s="182" t="s">
        <v>91</v>
      </c>
      <c r="BB14" s="182" t="n">
        <f aca="false">V11</f>
        <v>7944960</v>
      </c>
      <c r="BC14" s="182" t="n">
        <f aca="false">W11</f>
        <v>2245440.00000001</v>
      </c>
      <c r="BD14" s="183" t="n">
        <f aca="false">X11</f>
        <v>0.96</v>
      </c>
      <c r="BE14" s="184" t="n">
        <f aca="false">Y11</f>
        <v>0</v>
      </c>
      <c r="BF14" s="185" t="e">
        <f aca="false">#REF!</f>
        <v>#REF!</v>
      </c>
      <c r="BG14" s="186" t="e">
        <f aca="false">#REF!</f>
        <v>#REF!</v>
      </c>
      <c r="BH14" s="220"/>
      <c r="BI14" s="179"/>
      <c r="BJ14" s="212"/>
      <c r="BK14" s="188"/>
      <c r="BL14" s="189"/>
      <c r="BM14" s="189"/>
      <c r="BN14" s="165"/>
      <c r="BO14" s="165"/>
      <c r="BP14" s="166"/>
      <c r="BQ14" s="190"/>
      <c r="BR14" s="191"/>
      <c r="BS14" s="191"/>
      <c r="BT14" s="191"/>
      <c r="BU14" s="191"/>
      <c r="BV14" s="191"/>
      <c r="BW14" s="191"/>
      <c r="BX14" s="191"/>
      <c r="BY14" s="191"/>
      <c r="BZ14" s="191"/>
      <c r="CA14" s="191"/>
      <c r="CB14" s="191"/>
      <c r="CC14" s="193"/>
      <c r="CD14" s="194"/>
      <c r="CE14" s="75"/>
      <c r="CF14" s="165"/>
      <c r="CG14" s="222"/>
      <c r="CH14" s="198"/>
      <c r="CI14" s="198"/>
      <c r="CJ14" s="199"/>
      <c r="CK14" s="222"/>
      <c r="CL14" s="200" t="n">
        <f aca="false">J14</f>
        <v>5.419</v>
      </c>
      <c r="CM14" s="200"/>
      <c r="CN14" s="165"/>
      <c r="CO14" s="165"/>
      <c r="CP14" s="165"/>
      <c r="CQ14" s="200"/>
      <c r="CR14" s="200"/>
      <c r="CS14" s="165"/>
      <c r="CT14" s="165"/>
      <c r="CU14" s="202"/>
      <c r="CV14" s="190"/>
      <c r="CW14" s="203"/>
    </row>
    <row r="15" customFormat="false" ht="31.5" hidden="false" customHeight="true" outlineLevel="0" collapsed="false">
      <c r="A15" s="82" t="s">
        <v>92</v>
      </c>
      <c r="B15" s="82"/>
      <c r="C15" s="82"/>
      <c r="D15" s="82"/>
      <c r="E15" s="82"/>
      <c r="F15" s="82"/>
      <c r="G15" s="226"/>
      <c r="H15" s="227"/>
      <c r="I15" s="228"/>
      <c r="J15" s="105"/>
      <c r="K15" s="105"/>
      <c r="L15" s="229" t="s">
        <v>93</v>
      </c>
      <c r="M15" s="229" t="n">
        <f aca="false">SUM(M6:M14)</f>
        <v>328319.999999985</v>
      </c>
      <c r="N15" s="230" t="n">
        <f aca="false">SUM(N7:N14)</f>
        <v>37393920.0000001</v>
      </c>
      <c r="O15" s="231" t="n">
        <f aca="false">N15-M15</f>
        <v>37065600.0000001</v>
      </c>
      <c r="P15" s="232" t="s">
        <v>93</v>
      </c>
      <c r="Q15" s="233"/>
      <c r="R15" s="233"/>
      <c r="S15" s="232"/>
      <c r="T15" s="229" t="n">
        <f aca="false">SUM(T7:T14)</f>
        <v>989760.000000006</v>
      </c>
      <c r="U15" s="231" t="n">
        <f aca="false">SUM(U7:U14)</f>
        <v>21362879.9999999</v>
      </c>
      <c r="V15" s="234" t="n">
        <f aca="false">O15</f>
        <v>37065600.0000001</v>
      </c>
      <c r="W15" s="234" t="n">
        <f aca="false">U15-T15</f>
        <v>20373119.9999999</v>
      </c>
      <c r="X15" s="235" t="n">
        <f aca="false">ROUND(IF(W15&lt;0.00001,"0",COS(ATAN(W15/V15))),2)</f>
        <v>0.88</v>
      </c>
      <c r="Y15" s="236"/>
      <c r="Z15" s="237" t="n">
        <f aca="false">Y15*W15</f>
        <v>0</v>
      </c>
      <c r="AA15" s="238"/>
      <c r="AB15" s="239"/>
      <c r="AC15" s="100" t="n">
        <v>0.84</v>
      </c>
      <c r="AD15" s="56" t="n">
        <v>0.05</v>
      </c>
      <c r="AE15" s="240" t="s">
        <v>94</v>
      </c>
      <c r="AF15" s="241" t="n">
        <f aca="false">X15</f>
        <v>0.88</v>
      </c>
      <c r="AG15" s="242" t="n">
        <f aca="false">Y15</f>
        <v>0</v>
      </c>
      <c r="AH15" s="243" t="e">
        <f aca="false">#REF!</f>
        <v>#REF!</v>
      </c>
      <c r="AI15" s="243" t="e">
        <f aca="false">#REF!</f>
        <v>#REF!</v>
      </c>
      <c r="AJ15" s="241"/>
      <c r="AK15" s="241"/>
      <c r="AL15" s="241"/>
      <c r="AM15" s="244" t="n">
        <f aca="false">AL15*5.878</f>
        <v>0</v>
      </c>
      <c r="AN15" s="244" t="e">
        <f aca="false">AL15-AH15</f>
        <v>#REF!</v>
      </c>
      <c r="AO15" s="245" t="e">
        <f aca="false">AM15-AI15</f>
        <v>#REF!</v>
      </c>
      <c r="AP15" s="246" t="n">
        <v>0.85</v>
      </c>
      <c r="AQ15" s="247" t="n">
        <v>0.04</v>
      </c>
      <c r="AR15" s="248" t="e">
        <f aca="false">COS(ATAN(#REF!/#REF!))</f>
        <v>#REF!</v>
      </c>
      <c r="AS15" s="249"/>
      <c r="AT15" s="249"/>
      <c r="AU15" s="250"/>
      <c r="AV15" s="250"/>
      <c r="AW15" s="251" t="n">
        <v>17576092.7654399</v>
      </c>
      <c r="AX15" s="250"/>
      <c r="AY15" s="252" t="s">
        <v>95</v>
      </c>
      <c r="AZ15" s="253" t="s">
        <v>96</v>
      </c>
      <c r="BA15" s="254" t="s">
        <v>97</v>
      </c>
      <c r="BB15" s="254" t="n">
        <f aca="false">V26</f>
        <v>18802559.9999994</v>
      </c>
      <c r="BC15" s="254" t="n">
        <f aca="false">W26</f>
        <v>9370559.99999997</v>
      </c>
      <c r="BD15" s="255" t="n">
        <f aca="false">X26</f>
        <v>0.9</v>
      </c>
      <c r="BE15" s="256" t="n">
        <f aca="false">Y26</f>
        <v>0</v>
      </c>
      <c r="BF15" s="257" t="e">
        <f aca="false">#REF!</f>
        <v>#REF!</v>
      </c>
      <c r="BG15" s="258" t="e">
        <f aca="false">#REF!</f>
        <v>#REF!</v>
      </c>
      <c r="BH15" s="259"/>
      <c r="BI15" s="250"/>
      <c r="BJ15" s="14" t="n">
        <f aca="false">BJ12</f>
        <v>0.9</v>
      </c>
      <c r="BK15" s="43" t="n">
        <f aca="false">BK12</f>
        <v>0.9</v>
      </c>
      <c r="BL15" s="52" t="n">
        <f aca="false">M15</f>
        <v>328319.999999985</v>
      </c>
      <c r="BM15" s="52" t="n">
        <f aca="false">N15</f>
        <v>37393920.0000001</v>
      </c>
      <c r="BN15" s="53"/>
      <c r="BO15" s="53" t="n">
        <v>26328000</v>
      </c>
      <c r="BP15" s="56" t="n">
        <f aca="false">BL15-BN15</f>
        <v>328319.999999985</v>
      </c>
      <c r="BQ15" s="260" t="n">
        <f aca="false">BM15-BO15</f>
        <v>11065920.0000001</v>
      </c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261" t="n">
        <v>3</v>
      </c>
      <c r="CD15" s="262" t="s">
        <v>94</v>
      </c>
      <c r="CE15" s="75"/>
      <c r="CF15" s="53" t="n">
        <v>132</v>
      </c>
      <c r="CG15" s="75" t="s">
        <v>67</v>
      </c>
      <c r="CH15" s="263" t="n">
        <v>50146912</v>
      </c>
      <c r="CI15" s="263" t="s">
        <v>68</v>
      </c>
      <c r="CJ15" s="264" t="s">
        <v>69</v>
      </c>
      <c r="CK15" s="75" t="n">
        <v>960000</v>
      </c>
      <c r="CL15" s="98" t="n">
        <f aca="false">J15</f>
        <v>0</v>
      </c>
      <c r="CM15" s="98" t="n">
        <f aca="false">K15</f>
        <v>0</v>
      </c>
      <c r="CN15" s="53" t="n">
        <f aca="false">CM15-CL15</f>
        <v>0</v>
      </c>
      <c r="CO15" s="100"/>
      <c r="CP15" s="53" t="n">
        <f aca="false">CN15*CK15</f>
        <v>0</v>
      </c>
      <c r="CQ15" s="98" t="n">
        <v>362.107</v>
      </c>
      <c r="CR15" s="98" t="n">
        <v>372.478</v>
      </c>
      <c r="CS15" s="53" t="n">
        <f aca="false">CR15-CQ15</f>
        <v>10.371</v>
      </c>
      <c r="CT15" s="53"/>
      <c r="CU15" s="54" t="n">
        <f aca="false">CS15*CK15</f>
        <v>9956159.99999998</v>
      </c>
      <c r="CV15" s="99" t="e">
        <f aca="false">IF(CS15&lt;0.00001,"0",COS(ATAN(CS15/CN15)))</f>
        <v>#DIV/0!</v>
      </c>
      <c r="CW15" s="100"/>
    </row>
    <row r="16" s="305" customFormat="true" ht="21.75" hidden="false" customHeight="true" outlineLevel="0" collapsed="false">
      <c r="A16" s="265" t="n">
        <v>6</v>
      </c>
      <c r="B16" s="265" t="s">
        <v>98</v>
      </c>
      <c r="C16" s="265" t="s">
        <v>99</v>
      </c>
      <c r="D16" s="102" t="n">
        <v>132</v>
      </c>
      <c r="E16" s="103" t="s">
        <v>67</v>
      </c>
      <c r="F16" s="265" t="n">
        <v>8993624</v>
      </c>
      <c r="G16" s="104" t="s">
        <v>68</v>
      </c>
      <c r="H16" s="104" t="s">
        <v>69</v>
      </c>
      <c r="I16" s="104" t="n">
        <v>960000</v>
      </c>
      <c r="J16" s="105" t="n">
        <v>4743.032</v>
      </c>
      <c r="K16" s="105" t="n">
        <v>4768.057</v>
      </c>
      <c r="L16" s="104" t="n">
        <f aca="false">K16-J16</f>
        <v>25.0249999999996</v>
      </c>
      <c r="M16" s="151"/>
      <c r="N16" s="266" t="n">
        <f aca="false">L16*I16</f>
        <v>24023999.9999996</v>
      </c>
      <c r="O16" s="104"/>
      <c r="P16" s="104"/>
      <c r="Q16" s="105" t="n">
        <v>2372.854</v>
      </c>
      <c r="R16" s="105" t="n">
        <v>2380.261</v>
      </c>
      <c r="S16" s="104" t="n">
        <f aca="false">R16-Q16</f>
        <v>7.40700000000015</v>
      </c>
      <c r="T16" s="151"/>
      <c r="U16" s="266" t="n">
        <f aca="false">S16*I16</f>
        <v>7110720.00000015</v>
      </c>
      <c r="V16" s="110" t="n">
        <f aca="false">N16-M17</f>
        <v>24023999.9999996</v>
      </c>
      <c r="W16" s="110" t="n">
        <f aca="false">U16-T17</f>
        <v>7110720.00000015</v>
      </c>
      <c r="X16" s="111" t="n">
        <f aca="false">ROUND(IF(W16&lt;0.00001,"0",COS(ATAN(W16/V16))),2)</f>
        <v>0.96</v>
      </c>
      <c r="Y16" s="112" t="n">
        <f aca="false">IF(AND(X16&gt;=0.885,X16&lt;0.9),1*0.005,IF(AND(X16&gt;=0.875,X16&lt;0.89),1*0.01,IF(AND(X16&gt;=0.865,X16&lt;0.88),1*0.02,IF(AND(X16&gt;=0.855,X16&lt;0.87),1*0.03,IF(AND(X16&gt;=0.845,X16&lt;0.86),1*0.04,IF(AND(X16&gt;=0.835,X16&lt;0.85),1*0.05,IF(AND(X16&gt;=0.825,X16&lt;0.84),1*0.06,IF(AND(X16&gt;=0.815,X16&lt;0.83),1*0.07,IF(AND(X16&gt;=0.805,X16&lt;0.82),1*0.08,IF(AND(X16&gt;=0.795,X16&lt;0.81),1*0.09,IF(AND(X16&gt;=0.785,X16&lt;0.8),1*0.105,IF(AND(X16&gt;=0.775,X16&lt;0.79),1*0.12,IF(AND(X16&gt;=0.765,X16&lt;0.78),1*0.135,IF(AND(X16&gt;=0.755,X16&lt;0.77),1*0.15,IF(AND(X16&gt;=0.3,X16&lt;0.76),1*0.165,0)))))))))))))))</f>
        <v>0</v>
      </c>
      <c r="Z16" s="113" t="n">
        <f aca="false">Y16*V16</f>
        <v>0</v>
      </c>
      <c r="AA16" s="108"/>
      <c r="AB16" s="164"/>
      <c r="AC16" s="267" t="n">
        <v>0.81</v>
      </c>
      <c r="AD16" s="268" t="n">
        <v>0.08</v>
      </c>
      <c r="AE16" s="269"/>
      <c r="AF16" s="270"/>
      <c r="AG16" s="271"/>
      <c r="AH16" s="272"/>
      <c r="AI16" s="272"/>
      <c r="AJ16" s="273"/>
      <c r="AK16" s="272"/>
      <c r="AL16" s="274"/>
      <c r="AM16" s="275"/>
      <c r="AN16" s="275"/>
      <c r="AO16" s="272"/>
      <c r="AP16" s="276" t="n">
        <v>0.82</v>
      </c>
      <c r="AQ16" s="277" t="n">
        <v>0.07</v>
      </c>
      <c r="AR16" s="278"/>
      <c r="AS16" s="279"/>
      <c r="AT16" s="279"/>
      <c r="AU16" s="280"/>
      <c r="AV16" s="280"/>
      <c r="AW16" s="280"/>
      <c r="AX16" s="280"/>
      <c r="AY16" s="281" t="s">
        <v>100</v>
      </c>
      <c r="AZ16" s="282" t="s">
        <v>101</v>
      </c>
      <c r="BA16" s="283" t="s">
        <v>102</v>
      </c>
      <c r="BB16" s="283" t="n">
        <f aca="false">V66</f>
        <v>103233600</v>
      </c>
      <c r="BC16" s="283" t="n">
        <f aca="false">W66</f>
        <v>32656320</v>
      </c>
      <c r="BD16" s="284" t="n">
        <f aca="false">X66</f>
        <v>0.95</v>
      </c>
      <c r="BE16" s="285" t="n">
        <f aca="false">Y66</f>
        <v>0</v>
      </c>
      <c r="BF16" s="286" t="e">
        <f aca="false">#REF!</f>
        <v>#REF!</v>
      </c>
      <c r="BG16" s="287" t="e">
        <f aca="false">#REF!</f>
        <v>#REF!</v>
      </c>
      <c r="BH16" s="288"/>
      <c r="BI16" s="280"/>
      <c r="BJ16" s="289" t="e">
        <f aca="false">#REF!</f>
        <v>#REF!</v>
      </c>
      <c r="BK16" s="290" t="e">
        <f aca="false">#REF!</f>
        <v>#REF!</v>
      </c>
      <c r="BL16" s="291" t="n">
        <f aca="false">M16</f>
        <v>0</v>
      </c>
      <c r="BM16" s="291" t="n">
        <f aca="false">N16</f>
        <v>24023999.9999996</v>
      </c>
      <c r="BN16" s="292" t="n">
        <v>197760</v>
      </c>
      <c r="BO16" s="292"/>
      <c r="BP16" s="293" t="n">
        <f aca="false">BL16-BN16</f>
        <v>-197760</v>
      </c>
      <c r="BQ16" s="294" t="n">
        <f aca="false">BM16-BO16</f>
        <v>24023999.9999996</v>
      </c>
      <c r="BR16" s="295"/>
      <c r="BS16" s="295"/>
      <c r="BT16" s="295"/>
      <c r="BU16" s="295"/>
      <c r="BV16" s="295"/>
      <c r="BW16" s="295"/>
      <c r="BX16" s="295"/>
      <c r="BY16" s="295"/>
      <c r="BZ16" s="295"/>
      <c r="CA16" s="295"/>
      <c r="CB16" s="295"/>
      <c r="CC16" s="296"/>
      <c r="CD16" s="297"/>
      <c r="CE16" s="75"/>
      <c r="CF16" s="298" t="n">
        <v>132</v>
      </c>
      <c r="CG16" s="299" t="s">
        <v>76</v>
      </c>
      <c r="CH16" s="300"/>
      <c r="CI16" s="300"/>
      <c r="CJ16" s="301"/>
      <c r="CK16" s="299" t="n">
        <v>960000</v>
      </c>
      <c r="CL16" s="302" t="n">
        <f aca="false">J16</f>
        <v>4743.032</v>
      </c>
      <c r="CM16" s="302" t="n">
        <f aca="false">K16</f>
        <v>4768.057</v>
      </c>
      <c r="CN16" s="292" t="n">
        <f aca="false">CM16-CL16</f>
        <v>25.0249999999996</v>
      </c>
      <c r="CO16" s="292" t="n">
        <f aca="false">CN16*CK16</f>
        <v>24023999.9999996</v>
      </c>
      <c r="CP16" s="292"/>
      <c r="CQ16" s="302" t="n">
        <v>2.109</v>
      </c>
      <c r="CR16" s="302" t="n">
        <v>2.187</v>
      </c>
      <c r="CS16" s="292" t="n">
        <f aca="false">CR16-CQ16</f>
        <v>0.0779999999999999</v>
      </c>
      <c r="CT16" s="292" t="n">
        <f aca="false">CS16*CK16</f>
        <v>74879.9999999999</v>
      </c>
      <c r="CU16" s="303"/>
      <c r="CV16" s="304" t="n">
        <f aca="false">IF(CS16&lt;0.00001,"0",COS(ATAN(CS16/CN16)))</f>
        <v>0.99999514255521</v>
      </c>
      <c r="CW16" s="267"/>
    </row>
    <row r="17" s="305" customFormat="true" ht="21.75" hidden="false" customHeight="true" outlineLevel="0" collapsed="false">
      <c r="A17" s="265"/>
      <c r="B17" s="265"/>
      <c r="C17" s="265"/>
      <c r="D17" s="223" t="n">
        <v>132</v>
      </c>
      <c r="E17" s="225" t="s">
        <v>76</v>
      </c>
      <c r="F17" s="265"/>
      <c r="G17" s="104"/>
      <c r="H17" s="104"/>
      <c r="I17" s="104" t="n">
        <v>960000</v>
      </c>
      <c r="J17" s="105" t="n">
        <v>11.003</v>
      </c>
      <c r="K17" s="105" t="n">
        <v>11.003</v>
      </c>
      <c r="L17" s="104" t="n">
        <f aca="false">K17-J17</f>
        <v>0</v>
      </c>
      <c r="M17" s="151" t="n">
        <f aca="false">L17*I17</f>
        <v>0</v>
      </c>
      <c r="N17" s="107"/>
      <c r="O17" s="104"/>
      <c r="P17" s="104"/>
      <c r="Q17" s="105" t="n">
        <v>7.78</v>
      </c>
      <c r="R17" s="105" t="n">
        <v>7.78</v>
      </c>
      <c r="S17" s="104" t="n">
        <f aca="false">R17-Q17</f>
        <v>0</v>
      </c>
      <c r="T17" s="151" t="n">
        <f aca="false">S17*I17</f>
        <v>0</v>
      </c>
      <c r="U17" s="107"/>
      <c r="V17" s="110"/>
      <c r="W17" s="110"/>
      <c r="X17" s="111"/>
      <c r="Y17" s="111"/>
      <c r="Z17" s="113" t="n">
        <f aca="false">Y17*V17</f>
        <v>0</v>
      </c>
      <c r="AA17" s="108"/>
      <c r="AB17" s="164"/>
      <c r="AC17" s="306" t="n">
        <v>0.8</v>
      </c>
      <c r="AD17" s="268" t="n">
        <v>0.09</v>
      </c>
      <c r="AE17" s="307"/>
      <c r="AF17" s="308"/>
      <c r="AG17" s="308"/>
      <c r="AH17" s="309"/>
      <c r="AI17" s="309"/>
      <c r="AJ17" s="310"/>
      <c r="AK17" s="311"/>
      <c r="AL17" s="312"/>
      <c r="AM17" s="275"/>
      <c r="AN17" s="275"/>
      <c r="AO17" s="309"/>
      <c r="AP17" s="313" t="n">
        <v>0.81</v>
      </c>
      <c r="AQ17" s="314" t="n">
        <v>0.08</v>
      </c>
      <c r="AR17" s="278"/>
      <c r="AS17" s="279"/>
      <c r="AT17" s="279"/>
      <c r="AU17" s="280"/>
      <c r="AV17" s="315" t="n">
        <f aca="false">Z7+Z11+Z15</f>
        <v>0</v>
      </c>
      <c r="AW17" s="280"/>
      <c r="AX17" s="280"/>
      <c r="AY17" s="316" t="s">
        <v>103</v>
      </c>
      <c r="AZ17" s="282" t="s">
        <v>104</v>
      </c>
      <c r="BA17" s="283" t="s">
        <v>105</v>
      </c>
      <c r="BB17" s="283" t="e">
        <f aca="false">#REF!</f>
        <v>#REF!</v>
      </c>
      <c r="BC17" s="283" t="e">
        <f aca="false">#REF!</f>
        <v>#REF!</v>
      </c>
      <c r="BD17" s="284" t="e">
        <f aca="false">#REF!</f>
        <v>#REF!</v>
      </c>
      <c r="BE17" s="317" t="e">
        <f aca="false">#REF!</f>
        <v>#REF!</v>
      </c>
      <c r="BF17" s="286" t="e">
        <f aca="false">#REF!</f>
        <v>#REF!</v>
      </c>
      <c r="BG17" s="287" t="e">
        <f aca="false">#REF!</f>
        <v>#REF!</v>
      </c>
      <c r="BH17" s="288" t="s">
        <v>106</v>
      </c>
      <c r="BI17" s="280"/>
      <c r="BJ17" s="289" t="e">
        <f aca="false">#REF!</f>
        <v>#REF!</v>
      </c>
      <c r="BK17" s="290" t="e">
        <f aca="false">BK16</f>
        <v>#REF!</v>
      </c>
      <c r="BL17" s="291" t="n">
        <f aca="false">M17</f>
        <v>0</v>
      </c>
      <c r="BM17" s="291" t="n">
        <f aca="false">N17</f>
        <v>0</v>
      </c>
      <c r="BN17" s="292" t="n">
        <f aca="false">SUM(BN7:BN16)</f>
        <v>197760</v>
      </c>
      <c r="BO17" s="292" t="n">
        <f aca="false">SUM(BO7:BO16)</f>
        <v>84181440</v>
      </c>
      <c r="BP17" s="293" t="n">
        <f aca="false">BL17-BN17</f>
        <v>-197760</v>
      </c>
      <c r="BQ17" s="294" t="n">
        <f aca="false">BM17-BO17</f>
        <v>-84181440</v>
      </c>
      <c r="BR17" s="295"/>
      <c r="BS17" s="295"/>
      <c r="BT17" s="295"/>
      <c r="BU17" s="295"/>
      <c r="BV17" s="295"/>
      <c r="BW17" s="295"/>
      <c r="BX17" s="295"/>
      <c r="BY17" s="295"/>
      <c r="BZ17" s="295"/>
      <c r="CA17" s="295"/>
      <c r="CB17" s="295"/>
      <c r="CC17" s="268"/>
      <c r="CD17" s="268"/>
      <c r="CE17" s="268"/>
      <c r="CF17" s="268"/>
      <c r="CG17" s="268"/>
      <c r="CH17" s="268"/>
      <c r="CI17" s="299"/>
      <c r="CJ17" s="318"/>
      <c r="CK17" s="299"/>
      <c r="CL17" s="302"/>
      <c r="CM17" s="302"/>
      <c r="CN17" s="268" t="s">
        <v>93</v>
      </c>
      <c r="CO17" s="268" t="e">
        <f aca="false">CO16+#REF!+CO12+CO8</f>
        <v>#REF!</v>
      </c>
      <c r="CP17" s="268" t="e">
        <f aca="false">#REF!+CP15+CP11+CP7</f>
        <v>#REF!</v>
      </c>
      <c r="CQ17" s="302"/>
      <c r="CR17" s="302"/>
      <c r="CS17" s="319"/>
      <c r="CT17" s="319" t="n">
        <f aca="false">SUM(CT7:CT16)</f>
        <v>74879.9999999999</v>
      </c>
      <c r="CU17" s="320" t="n">
        <f aca="false">SUM(CU7:CU16)</f>
        <v>57241920.0000001</v>
      </c>
      <c r="CV17" s="321"/>
      <c r="CW17" s="267"/>
    </row>
    <row r="18" customFormat="false" ht="29.25" hidden="false" customHeight="true" outlineLevel="0" collapsed="false">
      <c r="A18" s="82" t="s">
        <v>107</v>
      </c>
      <c r="B18" s="82"/>
      <c r="C18" s="82"/>
      <c r="D18" s="82"/>
      <c r="E18" s="82"/>
      <c r="F18" s="82"/>
      <c r="G18" s="226"/>
      <c r="H18" s="227"/>
      <c r="I18" s="228"/>
      <c r="J18" s="105"/>
      <c r="K18" s="105"/>
      <c r="L18" s="229" t="s">
        <v>93</v>
      </c>
      <c r="M18" s="229" t="n">
        <f aca="false">SUM(M16:M17)</f>
        <v>0</v>
      </c>
      <c r="N18" s="230" t="n">
        <f aca="false">SUM(N16:N17)</f>
        <v>24023999.9999996</v>
      </c>
      <c r="O18" s="231" t="n">
        <f aca="false">N18-M18</f>
        <v>24023999.9999996</v>
      </c>
      <c r="P18" s="232" t="s">
        <v>93</v>
      </c>
      <c r="Q18" s="233"/>
      <c r="R18" s="233"/>
      <c r="S18" s="232"/>
      <c r="T18" s="229" t="n">
        <f aca="false">SUM(T16:T17)</f>
        <v>0</v>
      </c>
      <c r="U18" s="229" t="n">
        <f aca="false">SUM(U16:U17)</f>
        <v>7110720.00000015</v>
      </c>
      <c r="V18" s="234" t="n">
        <f aca="false">O18</f>
        <v>24023999.9999996</v>
      </c>
      <c r="W18" s="322" t="n">
        <f aca="false">U18-T18</f>
        <v>7110720.00000015</v>
      </c>
      <c r="X18" s="235" t="n">
        <f aca="false">ROUND(IF(W18&lt;0.00001,"0",COS(ATAN(W18/V18))),2)</f>
        <v>0.96</v>
      </c>
      <c r="Y18" s="236"/>
      <c r="Z18" s="237" t="n">
        <f aca="false">Y18*W18</f>
        <v>0</v>
      </c>
      <c r="AA18" s="238"/>
      <c r="AB18" s="323"/>
      <c r="AC18" s="100" t="n">
        <v>0.78</v>
      </c>
      <c r="AD18" s="56" t="n">
        <v>0.12</v>
      </c>
      <c r="AE18" s="269"/>
      <c r="AF18" s="92"/>
      <c r="AG18" s="242"/>
      <c r="AH18" s="243"/>
      <c r="AI18" s="243"/>
      <c r="AJ18" s="241"/>
      <c r="AK18" s="243"/>
      <c r="AL18" s="324"/>
      <c r="AM18" s="244"/>
      <c r="AN18" s="244"/>
      <c r="AO18" s="243"/>
      <c r="AP18" s="246" t="n">
        <v>0.79</v>
      </c>
      <c r="AQ18" s="247" t="n">
        <v>0.105</v>
      </c>
      <c r="AR18" s="248"/>
      <c r="AS18" s="249"/>
      <c r="AT18" s="249"/>
      <c r="AU18" s="250"/>
      <c r="AV18" s="250"/>
      <c r="AW18" s="250"/>
      <c r="AX18" s="250"/>
      <c r="AY18" s="252" t="s">
        <v>108</v>
      </c>
      <c r="AZ18" s="253" t="s">
        <v>109</v>
      </c>
      <c r="BA18" s="254" t="s">
        <v>110</v>
      </c>
      <c r="BB18" s="254" t="n">
        <f aca="false">V49</f>
        <v>11003520</v>
      </c>
      <c r="BC18" s="254" t="n">
        <f aca="false">W49</f>
        <v>0</v>
      </c>
      <c r="BD18" s="255" t="n">
        <f aca="false">X49</f>
        <v>0</v>
      </c>
      <c r="BE18" s="325" t="n">
        <f aca="false">Y49</f>
        <v>0</v>
      </c>
      <c r="BF18" s="257" t="e">
        <f aca="false">#REF!</f>
        <v>#REF!</v>
      </c>
      <c r="BG18" s="258" t="e">
        <f aca="false">#REF!</f>
        <v>#REF!</v>
      </c>
      <c r="BH18" s="259"/>
      <c r="BI18" s="250"/>
      <c r="BJ18" s="14" t="e">
        <f aca="false">#REF!</f>
        <v>#REF!</v>
      </c>
      <c r="BK18" s="43" t="e">
        <f aca="false">#REF!</f>
        <v>#REF!</v>
      </c>
      <c r="BL18" s="52" t="n">
        <f aca="false">M18</f>
        <v>0</v>
      </c>
      <c r="BM18" s="52" t="n">
        <f aca="false">N18</f>
        <v>24023999.9999996</v>
      </c>
      <c r="BN18" s="53"/>
      <c r="BO18" s="53"/>
      <c r="BP18" s="59" t="n">
        <f aca="false">BL18-BN18</f>
        <v>0</v>
      </c>
      <c r="BQ18" s="260" t="n">
        <f aca="false">BM18-BO18</f>
        <v>24023999.9999996</v>
      </c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26"/>
      <c r="CD18" s="297"/>
      <c r="CE18" s="300"/>
      <c r="CF18" s="53" t="n">
        <v>132</v>
      </c>
      <c r="CG18" s="75" t="s">
        <v>76</v>
      </c>
      <c r="CH18" s="300"/>
      <c r="CI18" s="300" t="s">
        <v>68</v>
      </c>
      <c r="CJ18" s="301"/>
      <c r="CK18" s="75" t="n">
        <v>960000</v>
      </c>
      <c r="CL18" s="98" t="n">
        <f aca="false">J18</f>
        <v>0</v>
      </c>
      <c r="CM18" s="98" t="n">
        <f aca="false">K18</f>
        <v>0</v>
      </c>
      <c r="CN18" s="53" t="n">
        <f aca="false">CM18-CL18</f>
        <v>0</v>
      </c>
      <c r="CO18" s="53" t="n">
        <f aca="false">CN18*CK18</f>
        <v>0</v>
      </c>
      <c r="CP18" s="53"/>
      <c r="CQ18" s="98" t="n">
        <v>2.168</v>
      </c>
      <c r="CR18" s="98" t="n">
        <v>2.179</v>
      </c>
      <c r="CS18" s="53" t="n">
        <f aca="false">CR18-CQ18</f>
        <v>0.0109999999999997</v>
      </c>
      <c r="CT18" s="53" t="n">
        <f aca="false">CS18*CK18</f>
        <v>10559.9999999997</v>
      </c>
      <c r="CU18" s="54"/>
      <c r="CV18" s="99" t="e">
        <f aca="false">IF(CS18&lt;0.00001,"0",COS(ATAN(CS18/CN18)))</f>
        <v>#DIV/0!</v>
      </c>
      <c r="CW18" s="100"/>
    </row>
    <row r="19" s="204" customFormat="true" ht="21.75" hidden="false" customHeight="true" outlineLevel="0" collapsed="false">
      <c r="A19" s="102" t="n">
        <v>7</v>
      </c>
      <c r="B19" s="102" t="s">
        <v>111</v>
      </c>
      <c r="C19" s="265" t="s">
        <v>112</v>
      </c>
      <c r="D19" s="102" t="n">
        <v>132</v>
      </c>
      <c r="E19" s="103" t="s">
        <v>67</v>
      </c>
      <c r="F19" s="102" t="n">
        <v>8993518</v>
      </c>
      <c r="G19" s="104" t="s">
        <v>68</v>
      </c>
      <c r="H19" s="104" t="s">
        <v>69</v>
      </c>
      <c r="I19" s="104" t="n">
        <v>960000</v>
      </c>
      <c r="J19" s="105" t="n">
        <v>1078.582</v>
      </c>
      <c r="K19" s="105" t="n">
        <v>1098.154</v>
      </c>
      <c r="L19" s="104" t="n">
        <f aca="false">K19-J19</f>
        <v>19.5719999999999</v>
      </c>
      <c r="M19" s="104"/>
      <c r="N19" s="327" t="n">
        <f aca="false">L19*I19</f>
        <v>18789119.9999999</v>
      </c>
      <c r="O19" s="104"/>
      <c r="P19" s="104"/>
      <c r="Q19" s="105" t="n">
        <v>748.04</v>
      </c>
      <c r="R19" s="105" t="n">
        <v>755.249</v>
      </c>
      <c r="S19" s="104" t="n">
        <f aca="false">R19-Q19</f>
        <v>7.20900000000006</v>
      </c>
      <c r="T19" s="104"/>
      <c r="U19" s="327" t="n">
        <f aca="false">S19*I19</f>
        <v>6920640.00000006</v>
      </c>
      <c r="V19" s="110" t="n">
        <f aca="false">N19-M20</f>
        <v>18789119.9999999</v>
      </c>
      <c r="W19" s="110" t="n">
        <f aca="false">U19-T20</f>
        <v>6920640.00000006</v>
      </c>
      <c r="X19" s="111" t="n">
        <f aca="false">ROUND(IF(W19&lt;0.00001,"0",COS(ATAN(W19/V19))),2)</f>
        <v>0.94</v>
      </c>
      <c r="Y19" s="112" t="n">
        <f aca="false">IF(AND(X19&gt;=0.885,X19&lt;0.9),1*0.005,IF(AND(X19&gt;=0.875,X19&lt;0.89),1*0.01,IF(AND(X19&gt;=0.865,X19&lt;0.88),1*0.02,IF(AND(X19&gt;=0.855,X19&lt;0.87),1*0.03,IF(AND(X19&gt;=0.845,X19&lt;0.86),1*0.04,IF(AND(X19&gt;=0.835,X19&lt;0.85),1*0.05,IF(AND(X19&gt;=0.825,X19&lt;0.84),1*0.06,IF(AND(X19&gt;=0.815,X19&lt;0.83),1*0.07,IF(AND(X19&gt;=0.805,X19&lt;0.82),1*0.08,IF(AND(X19&gt;=0.795,X19&lt;0.81),1*0.09,IF(AND(X19&gt;=0.785,X19&lt;0.8),1*0.105,IF(AND(X19&gt;=0.775,X19&lt;0.79),1*0.12,IF(AND(X19&gt;=0.765,X19&lt;0.78),1*0.135,IF(AND(X19&gt;=0.755,X19&lt;0.77),1*0.15,IF(AND(X19&gt;=0.3,X19&lt;0.76),1*0.165,0)))))))))))))))</f>
        <v>0</v>
      </c>
      <c r="Z19" s="113" t="n">
        <f aca="false">Y19*V19</f>
        <v>0</v>
      </c>
      <c r="AA19" s="108"/>
      <c r="AB19" s="104"/>
      <c r="AC19" s="203" t="n">
        <v>0.77</v>
      </c>
      <c r="AD19" s="166" t="n">
        <v>0.135</v>
      </c>
      <c r="AE19" s="168" t="s">
        <v>113</v>
      </c>
      <c r="AF19" s="171" t="n">
        <f aca="false">X19</f>
        <v>0.94</v>
      </c>
      <c r="AG19" s="206" t="n">
        <f aca="false">Y19</f>
        <v>0</v>
      </c>
      <c r="AH19" s="207" t="e">
        <f aca="false">#REF!</f>
        <v>#REF!</v>
      </c>
      <c r="AI19" s="207"/>
      <c r="AJ19" s="205" t="n">
        <v>0.910279664555596</v>
      </c>
      <c r="AK19" s="207"/>
      <c r="AL19" s="218"/>
      <c r="AM19" s="173"/>
      <c r="AN19" s="173"/>
      <c r="AO19" s="207"/>
      <c r="AP19" s="209" t="n">
        <v>0.78</v>
      </c>
      <c r="AQ19" s="210" t="n">
        <v>0.12</v>
      </c>
      <c r="AR19" s="177" t="e">
        <f aca="false">COS(ATAN(#REF!/#REF!))</f>
        <v>#REF!</v>
      </c>
      <c r="AS19" s="211"/>
      <c r="AT19" s="211"/>
      <c r="AU19" s="179"/>
      <c r="AV19" s="178" t="n">
        <v>423441.72</v>
      </c>
      <c r="AW19" s="179" t="e">
        <f aca="false">#REF!-AV19</f>
        <v>#REF!</v>
      </c>
      <c r="AX19" s="179"/>
      <c r="AY19" s="180" t="s">
        <v>108</v>
      </c>
      <c r="AZ19" s="219" t="s">
        <v>109</v>
      </c>
      <c r="BA19" s="182" t="s">
        <v>114</v>
      </c>
      <c r="BB19" s="182" t="n">
        <f aca="false">V55</f>
        <v>88166399.9999993</v>
      </c>
      <c r="BC19" s="186" t="n">
        <f aca="false">W55</f>
        <v>34776960.0000001</v>
      </c>
      <c r="BD19" s="183" t="n">
        <f aca="false">X55</f>
        <v>0.93</v>
      </c>
      <c r="BE19" s="184" t="n">
        <f aca="false">Y55</f>
        <v>0</v>
      </c>
      <c r="BF19" s="185" t="e">
        <f aca="false">#REF!</f>
        <v>#REF!</v>
      </c>
      <c r="BG19" s="186" t="e">
        <f aca="false">#REF!</f>
        <v>#REF!</v>
      </c>
      <c r="BH19" s="203"/>
      <c r="BI19" s="179"/>
      <c r="BJ19" s="212" t="e">
        <f aca="false">BJ18</f>
        <v>#REF!</v>
      </c>
      <c r="BK19" s="188" t="e">
        <f aca="false">BK18</f>
        <v>#REF!</v>
      </c>
      <c r="BL19" s="189" t="n">
        <f aca="false">M19</f>
        <v>0</v>
      </c>
      <c r="BM19" s="189" t="n">
        <f aca="false">N19</f>
        <v>18789119.9999999</v>
      </c>
      <c r="BN19" s="165"/>
      <c r="BO19" s="165" t="n">
        <v>17099520</v>
      </c>
      <c r="BP19" s="328" t="n">
        <f aca="false">BL19-BN19</f>
        <v>0</v>
      </c>
      <c r="BQ19" s="190" t="n">
        <f aca="false">BM19-BO19</f>
        <v>1689599.99999989</v>
      </c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66" t="n">
        <v>6</v>
      </c>
      <c r="CD19" s="214" t="s">
        <v>113</v>
      </c>
      <c r="CE19" s="300"/>
      <c r="CF19" s="165" t="n">
        <v>132</v>
      </c>
      <c r="CG19" s="222" t="s">
        <v>67</v>
      </c>
      <c r="CH19" s="222" t="n">
        <v>8993624</v>
      </c>
      <c r="CI19" s="196" t="s">
        <v>68</v>
      </c>
      <c r="CJ19" s="329" t="s">
        <v>69</v>
      </c>
      <c r="CK19" s="222" t="n">
        <v>960000</v>
      </c>
      <c r="CL19" s="200" t="n">
        <f aca="false">J19</f>
        <v>1078.582</v>
      </c>
      <c r="CM19" s="200" t="n">
        <f aca="false">K19</f>
        <v>1098.154</v>
      </c>
      <c r="CN19" s="165" t="n">
        <f aca="false">CM19-CL19</f>
        <v>19.5719999999999</v>
      </c>
      <c r="CO19" s="165"/>
      <c r="CP19" s="166" t="n">
        <f aca="false">CN19*CK19</f>
        <v>18789119.9999999</v>
      </c>
      <c r="CQ19" s="200" t="n">
        <v>1800.618</v>
      </c>
      <c r="CR19" s="200" t="n">
        <v>1803.395</v>
      </c>
      <c r="CS19" s="165" t="n">
        <f aca="false">CR19-CQ19</f>
        <v>2.77700000000004</v>
      </c>
      <c r="CT19" s="165"/>
      <c r="CU19" s="202" t="n">
        <f aca="false">CS19*CK19</f>
        <v>2665920.00000004</v>
      </c>
      <c r="CV19" s="216" t="n">
        <f aca="false">IF(CS19&lt;0.00001,"0",COS(ATAN(CS19/CN19)))</f>
        <v>0.990083606264916</v>
      </c>
      <c r="CW19" s="203"/>
    </row>
    <row r="20" s="204" customFormat="true" ht="21.75" hidden="false" customHeight="true" outlineLevel="0" collapsed="false">
      <c r="A20" s="102"/>
      <c r="B20" s="102"/>
      <c r="C20" s="102"/>
      <c r="D20" s="104" t="n">
        <v>132</v>
      </c>
      <c r="E20" s="85" t="s">
        <v>76</v>
      </c>
      <c r="F20" s="102"/>
      <c r="G20" s="104"/>
      <c r="H20" s="104"/>
      <c r="I20" s="104" t="n">
        <v>960000</v>
      </c>
      <c r="J20" s="105" t="n">
        <v>70.056</v>
      </c>
      <c r="K20" s="105" t="n">
        <v>70.056</v>
      </c>
      <c r="L20" s="104" t="n">
        <f aca="false">K20-J20</f>
        <v>0</v>
      </c>
      <c r="M20" s="104" t="n">
        <f aca="false">L20*I20</f>
        <v>0</v>
      </c>
      <c r="N20" s="327"/>
      <c r="O20" s="104"/>
      <c r="P20" s="104"/>
      <c r="Q20" s="105" t="n">
        <v>141.149</v>
      </c>
      <c r="R20" s="105" t="n">
        <v>141.149</v>
      </c>
      <c r="S20" s="104" t="n">
        <f aca="false">R20-Q20</f>
        <v>0</v>
      </c>
      <c r="T20" s="104" t="n">
        <f aca="false">S20*I20</f>
        <v>0</v>
      </c>
      <c r="U20" s="327"/>
      <c r="V20" s="110"/>
      <c r="W20" s="110"/>
      <c r="X20" s="111"/>
      <c r="Y20" s="111"/>
      <c r="Z20" s="113" t="n">
        <f aca="false">Y20*V20</f>
        <v>0</v>
      </c>
      <c r="AA20" s="108"/>
      <c r="AB20" s="104"/>
      <c r="AC20" s="203" t="n">
        <v>0.76</v>
      </c>
      <c r="AD20" s="166" t="n">
        <v>0.15</v>
      </c>
      <c r="AE20" s="168"/>
      <c r="AF20" s="171"/>
      <c r="AG20" s="206"/>
      <c r="AH20" s="207"/>
      <c r="AI20" s="207"/>
      <c r="AJ20" s="205"/>
      <c r="AK20" s="207"/>
      <c r="AL20" s="218"/>
      <c r="AM20" s="173"/>
      <c r="AN20" s="173"/>
      <c r="AO20" s="207"/>
      <c r="AP20" s="209" t="n">
        <v>0.77</v>
      </c>
      <c r="AQ20" s="210" t="n">
        <v>0.135</v>
      </c>
      <c r="AR20" s="177"/>
      <c r="AS20" s="211"/>
      <c r="AT20" s="211"/>
      <c r="AU20" s="179"/>
      <c r="AV20" s="179"/>
      <c r="AW20" s="179"/>
      <c r="AX20" s="179"/>
      <c r="AY20" s="180" t="s">
        <v>108</v>
      </c>
      <c r="AZ20" s="219" t="s">
        <v>109</v>
      </c>
      <c r="BA20" s="182" t="s">
        <v>115</v>
      </c>
      <c r="BB20" s="182" t="n">
        <f aca="false">V57</f>
        <v>62636160.0000001</v>
      </c>
      <c r="BC20" s="182" t="n">
        <f aca="false">W57</f>
        <v>19319040</v>
      </c>
      <c r="BD20" s="183" t="n">
        <f aca="false">X57</f>
        <v>0.94</v>
      </c>
      <c r="BE20" s="184" t="n">
        <f aca="false">Y57</f>
        <v>0</v>
      </c>
      <c r="BF20" s="185" t="e">
        <f aca="false">#REF!</f>
        <v>#REF!</v>
      </c>
      <c r="BG20" s="186" t="e">
        <f aca="false">#REF!</f>
        <v>#REF!</v>
      </c>
      <c r="BH20" s="203"/>
      <c r="BI20" s="179"/>
      <c r="BJ20" s="212" t="e">
        <f aca="false">BJ19</f>
        <v>#REF!</v>
      </c>
      <c r="BK20" s="188" t="e">
        <f aca="false">BK19</f>
        <v>#REF!</v>
      </c>
      <c r="BL20" s="189" t="n">
        <f aca="false">M20</f>
        <v>0</v>
      </c>
      <c r="BM20" s="189" t="n">
        <f aca="false">N20</f>
        <v>0</v>
      </c>
      <c r="BN20" s="165" t="n">
        <v>22080</v>
      </c>
      <c r="BO20" s="165"/>
      <c r="BP20" s="328" t="n">
        <f aca="false">BL20-BN20</f>
        <v>-22080</v>
      </c>
      <c r="BQ20" s="190" t="n">
        <f aca="false">BM20-BO20</f>
        <v>0</v>
      </c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66"/>
      <c r="CD20" s="214"/>
      <c r="CE20" s="300"/>
      <c r="CF20" s="165" t="n">
        <v>132</v>
      </c>
      <c r="CG20" s="222" t="s">
        <v>76</v>
      </c>
      <c r="CH20" s="222"/>
      <c r="CI20" s="222"/>
      <c r="CJ20" s="329"/>
      <c r="CK20" s="222" t="n">
        <v>960000</v>
      </c>
      <c r="CL20" s="200" t="n">
        <f aca="false">J20</f>
        <v>70.056</v>
      </c>
      <c r="CM20" s="200" t="n">
        <f aca="false">K20</f>
        <v>70.056</v>
      </c>
      <c r="CN20" s="165" t="n">
        <f aca="false">CM20-CL20</f>
        <v>0</v>
      </c>
      <c r="CO20" s="165" t="n">
        <f aca="false">CN20*CK20</f>
        <v>0</v>
      </c>
      <c r="CP20" s="165"/>
      <c r="CQ20" s="200" t="n">
        <v>0.11</v>
      </c>
      <c r="CR20" s="200" t="n">
        <v>0.289</v>
      </c>
      <c r="CS20" s="165" t="n">
        <f aca="false">CR20-CQ20</f>
        <v>0.179</v>
      </c>
      <c r="CT20" s="165" t="n">
        <f aca="false">CS20*CK20</f>
        <v>171840</v>
      </c>
      <c r="CU20" s="202"/>
      <c r="CV20" s="216" t="e">
        <f aca="false">IF(CS20&lt;0.00001,"0",COS(ATAN(CS20/CN20)))</f>
        <v>#DIV/0!</v>
      </c>
      <c r="CW20" s="203"/>
    </row>
    <row r="21" s="204" customFormat="true" ht="21.75" hidden="false" customHeight="true" outlineLevel="0" collapsed="false">
      <c r="A21" s="223" t="n">
        <v>8</v>
      </c>
      <c r="B21" s="223" t="s">
        <v>116</v>
      </c>
      <c r="C21" s="265"/>
      <c r="D21" s="104" t="n">
        <v>132</v>
      </c>
      <c r="E21" s="85" t="s">
        <v>67</v>
      </c>
      <c r="F21" s="223" t="n">
        <v>5014660</v>
      </c>
      <c r="G21" s="104"/>
      <c r="H21" s="104"/>
      <c r="I21" s="104" t="n">
        <v>960000</v>
      </c>
      <c r="J21" s="105" t="n">
        <v>255.206</v>
      </c>
      <c r="K21" s="105" t="n">
        <v>274.986</v>
      </c>
      <c r="L21" s="104" t="n">
        <f aca="false">K21-J21</f>
        <v>19.78</v>
      </c>
      <c r="M21" s="104"/>
      <c r="N21" s="327" t="n">
        <f aca="false">L21*I21</f>
        <v>18988800</v>
      </c>
      <c r="O21" s="104"/>
      <c r="P21" s="104"/>
      <c r="Q21" s="105" t="n">
        <v>101.496</v>
      </c>
      <c r="R21" s="105" t="n">
        <v>108.971</v>
      </c>
      <c r="S21" s="104" t="n">
        <f aca="false">R21-Q21</f>
        <v>7.47500000000001</v>
      </c>
      <c r="T21" s="104"/>
      <c r="U21" s="327" t="n">
        <f aca="false">S21*I21</f>
        <v>7176000.00000001</v>
      </c>
      <c r="V21" s="110" t="n">
        <f aca="false">N21-M22</f>
        <v>18988800</v>
      </c>
      <c r="W21" s="110" t="n">
        <f aca="false">U21-T22</f>
        <v>7176000.00000001</v>
      </c>
      <c r="X21" s="111" t="n">
        <f aca="false">ROUND(IF(W21&lt;0.00001,"0",COS(ATAN(W21/V21))),2)</f>
        <v>0.94</v>
      </c>
      <c r="Y21" s="112" t="n">
        <f aca="false">IF(AND(X21&gt;=0.885,X21&lt;0.9),1*0.005,IF(AND(X21&gt;=0.875,X21&lt;0.89),1*0.01,IF(AND(X21&gt;=0.865,X21&lt;0.88),1*0.02,IF(AND(X21&gt;=0.855,X21&lt;0.87),1*0.03,IF(AND(X21&gt;=0.845,X21&lt;0.86),1*0.04,IF(AND(X21&gt;=0.835,X21&lt;0.85),1*0.05,IF(AND(X21&gt;=0.825,X21&lt;0.84),1*0.06,IF(AND(X21&gt;=0.815,X21&lt;0.83),1*0.07,IF(AND(X21&gt;=0.805,X21&lt;0.82),1*0.08,IF(AND(X21&gt;=0.795,X21&lt;0.81),1*0.09,IF(AND(X21&gt;=0.785,X21&lt;0.8),1*0.105,IF(AND(X21&gt;=0.775,X21&lt;0.79),1*0.12,IF(AND(X21&gt;=0.765,X21&lt;0.78),1*0.135,IF(AND(X21&gt;=0.755,X21&lt;0.77),1*0.15,IF(AND(X21&gt;=0.3,X21&lt;0.76),1*0.165,0)))))))))))))))</f>
        <v>0</v>
      </c>
      <c r="Z21" s="330" t="n">
        <f aca="false">Y21*V21</f>
        <v>0</v>
      </c>
      <c r="AA21" s="108"/>
      <c r="AB21" s="104"/>
      <c r="AC21" s="203" t="n">
        <v>0.75</v>
      </c>
      <c r="AD21" s="166" t="n">
        <v>0.165</v>
      </c>
      <c r="AE21" s="168" t="s">
        <v>117</v>
      </c>
      <c r="AF21" s="171" t="n">
        <f aca="false">X21</f>
        <v>0.94</v>
      </c>
      <c r="AG21" s="206" t="n">
        <f aca="false">Y21</f>
        <v>0</v>
      </c>
      <c r="AH21" s="207" t="e">
        <f aca="false">#REF!</f>
        <v>#REF!</v>
      </c>
      <c r="AI21" s="207" t="n">
        <f aca="false">AG21*5.878</f>
        <v>0</v>
      </c>
      <c r="AJ21" s="205" t="s">
        <v>118</v>
      </c>
      <c r="AK21" s="206"/>
      <c r="AL21" s="331"/>
      <c r="AM21" s="173"/>
      <c r="AN21" s="173"/>
      <c r="AO21" s="207"/>
      <c r="AP21" s="209" t="n">
        <v>0.76</v>
      </c>
      <c r="AQ21" s="210" t="n">
        <v>0.15</v>
      </c>
      <c r="AR21" s="177" t="e">
        <f aca="false">COS(ATAN(#REF!/#REF!))</f>
        <v>#REF!</v>
      </c>
      <c r="AS21" s="211"/>
      <c r="AT21" s="211"/>
      <c r="AU21" s="179"/>
      <c r="AV21" s="179"/>
      <c r="AW21" s="179"/>
      <c r="AX21" s="179"/>
      <c r="AY21" s="180" t="s">
        <v>119</v>
      </c>
      <c r="AZ21" s="219" t="s">
        <v>120</v>
      </c>
      <c r="BA21" s="182" t="s">
        <v>121</v>
      </c>
      <c r="BB21" s="182" t="n">
        <f aca="false">V40</f>
        <v>0</v>
      </c>
      <c r="BC21" s="182" t="n">
        <f aca="false">W40</f>
        <v>0</v>
      </c>
      <c r="BD21" s="183" t="n">
        <f aca="false">X40</f>
        <v>0</v>
      </c>
      <c r="BE21" s="184" t="n">
        <f aca="false">Y40</f>
        <v>0</v>
      </c>
      <c r="BF21" s="185" t="e">
        <f aca="false">#REF!+#REF!</f>
        <v>#REF!</v>
      </c>
      <c r="BG21" s="186" t="e">
        <f aca="false">#REF!+#REF!</f>
        <v>#REF!</v>
      </c>
      <c r="BH21" s="220"/>
      <c r="BI21" s="179"/>
      <c r="BJ21" s="212" t="e">
        <f aca="false">BJ20</f>
        <v>#REF!</v>
      </c>
      <c r="BK21" s="188" t="e">
        <f aca="false">BK20</f>
        <v>#REF!</v>
      </c>
      <c r="BL21" s="189" t="n">
        <f aca="false">M21</f>
        <v>0</v>
      </c>
      <c r="BM21" s="189" t="n">
        <f aca="false">N21</f>
        <v>18988800</v>
      </c>
      <c r="BN21" s="165"/>
      <c r="BO21" s="165" t="n">
        <v>29952960</v>
      </c>
      <c r="BP21" s="328" t="n">
        <f aca="false">BL21-BN21</f>
        <v>0</v>
      </c>
      <c r="BQ21" s="190" t="n">
        <f aca="false">BM21-BO21</f>
        <v>-10964160</v>
      </c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66" t="n">
        <v>7</v>
      </c>
      <c r="CD21" s="214" t="s">
        <v>117</v>
      </c>
      <c r="CE21" s="300"/>
      <c r="CF21" s="165" t="n">
        <v>132</v>
      </c>
      <c r="CG21" s="222" t="s">
        <v>67</v>
      </c>
      <c r="CH21" s="222" t="n">
        <v>8993646</v>
      </c>
      <c r="CI21" s="196" t="s">
        <v>68</v>
      </c>
      <c r="CJ21" s="329" t="s">
        <v>69</v>
      </c>
      <c r="CK21" s="222" t="n">
        <v>960000</v>
      </c>
      <c r="CL21" s="200" t="n">
        <f aca="false">J21</f>
        <v>255.206</v>
      </c>
      <c r="CM21" s="200" t="n">
        <f aca="false">K21</f>
        <v>274.986</v>
      </c>
      <c r="CN21" s="165" t="n">
        <f aca="false">CM21-CL21</f>
        <v>19.78</v>
      </c>
      <c r="CO21" s="165" t="s">
        <v>122</v>
      </c>
      <c r="CP21" s="165" t="n">
        <f aca="false">CN21*CK21</f>
        <v>18988800</v>
      </c>
      <c r="CQ21" s="200" t="n">
        <v>1660.595</v>
      </c>
      <c r="CR21" s="200" t="n">
        <v>1660.595</v>
      </c>
      <c r="CS21" s="165" t="n">
        <f aca="false">CR21-CQ21</f>
        <v>0</v>
      </c>
      <c r="CT21" s="165"/>
      <c r="CU21" s="202" t="n">
        <f aca="false">CS21*CK21</f>
        <v>0</v>
      </c>
      <c r="CV21" s="216" t="str">
        <f aca="false">IF(CS21&lt;0.00001,"0",COS(ATAN(CS21/CN21)))</f>
        <v>0</v>
      </c>
      <c r="CW21" s="203"/>
    </row>
    <row r="22" s="204" customFormat="true" ht="21.75" hidden="false" customHeight="true" outlineLevel="0" collapsed="false">
      <c r="A22" s="223"/>
      <c r="B22" s="223"/>
      <c r="C22" s="223"/>
      <c r="D22" s="223" t="n">
        <v>132</v>
      </c>
      <c r="E22" s="225" t="s">
        <v>76</v>
      </c>
      <c r="F22" s="223"/>
      <c r="G22" s="104"/>
      <c r="H22" s="104"/>
      <c r="I22" s="104" t="n">
        <v>960000</v>
      </c>
      <c r="J22" s="105" t="n">
        <v>4.361</v>
      </c>
      <c r="K22" s="105" t="n">
        <v>4.361</v>
      </c>
      <c r="L22" s="104" t="n">
        <f aca="false">K22-J22</f>
        <v>0</v>
      </c>
      <c r="M22" s="104" t="n">
        <f aca="false">L22*I22</f>
        <v>0</v>
      </c>
      <c r="N22" s="327"/>
      <c r="O22" s="104"/>
      <c r="P22" s="104"/>
      <c r="Q22" s="105" t="n">
        <v>30.491</v>
      </c>
      <c r="R22" s="105" t="n">
        <v>30.491</v>
      </c>
      <c r="S22" s="104" t="n">
        <f aca="false">R22-Q22</f>
        <v>0</v>
      </c>
      <c r="T22" s="104" t="n">
        <f aca="false">S22*I22</f>
        <v>0</v>
      </c>
      <c r="U22" s="327"/>
      <c r="V22" s="110"/>
      <c r="W22" s="110"/>
      <c r="X22" s="111"/>
      <c r="Y22" s="111"/>
      <c r="Z22" s="113" t="n">
        <f aca="false">Y22*V22</f>
        <v>0</v>
      </c>
      <c r="AA22" s="108"/>
      <c r="AB22" s="104"/>
      <c r="AD22" s="192"/>
      <c r="AE22" s="168"/>
      <c r="AF22" s="171"/>
      <c r="AG22" s="206"/>
      <c r="AH22" s="207"/>
      <c r="AI22" s="207"/>
      <c r="AJ22" s="205"/>
      <c r="AK22" s="207"/>
      <c r="AL22" s="218"/>
      <c r="AM22" s="173"/>
      <c r="AN22" s="173"/>
      <c r="AO22" s="207"/>
      <c r="AP22" s="332" t="n">
        <v>0.75</v>
      </c>
      <c r="AQ22" s="333" t="n">
        <v>0.165</v>
      </c>
      <c r="AR22" s="177"/>
      <c r="AS22" s="211"/>
      <c r="AT22" s="211"/>
      <c r="AU22" s="179"/>
      <c r="AV22" s="179"/>
      <c r="AW22" s="179"/>
      <c r="AX22" s="179"/>
      <c r="AY22" s="180" t="s">
        <v>119</v>
      </c>
      <c r="AZ22" s="219" t="s">
        <v>123</v>
      </c>
      <c r="BA22" s="182" t="s">
        <v>124</v>
      </c>
      <c r="BB22" s="182" t="n">
        <f aca="false">V42</f>
        <v>0</v>
      </c>
      <c r="BC22" s="182" t="n">
        <f aca="false">W42</f>
        <v>0</v>
      </c>
      <c r="BD22" s="183" t="n">
        <f aca="false">X42</f>
        <v>0</v>
      </c>
      <c r="BE22" s="184" t="n">
        <f aca="false">Y42</f>
        <v>0</v>
      </c>
      <c r="BF22" s="185" t="e">
        <f aca="false">#REF!</f>
        <v>#REF!</v>
      </c>
      <c r="BG22" s="186" t="e">
        <f aca="false">#REF!</f>
        <v>#REF!</v>
      </c>
      <c r="BH22" s="220"/>
      <c r="BI22" s="179"/>
      <c r="BJ22" s="212" t="e">
        <f aca="false">BJ21</f>
        <v>#REF!</v>
      </c>
      <c r="BK22" s="188" t="e">
        <f aca="false">BK21</f>
        <v>#REF!</v>
      </c>
      <c r="BL22" s="189" t="n">
        <f aca="false">M22</f>
        <v>0</v>
      </c>
      <c r="BM22" s="189" t="n">
        <f aca="false">N22</f>
        <v>0</v>
      </c>
      <c r="BN22" s="165"/>
      <c r="BO22" s="165"/>
      <c r="BP22" s="328" t="n">
        <f aca="false">BL22-BN22</f>
        <v>0</v>
      </c>
      <c r="BQ22" s="190" t="n">
        <f aca="false">BM22-BO22</f>
        <v>0</v>
      </c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66"/>
      <c r="CD22" s="214"/>
      <c r="CE22" s="300"/>
      <c r="CF22" s="165" t="n">
        <v>132</v>
      </c>
      <c r="CG22" s="222" t="s">
        <v>76</v>
      </c>
      <c r="CH22" s="222"/>
      <c r="CI22" s="222"/>
      <c r="CJ22" s="329"/>
      <c r="CK22" s="222" t="n">
        <v>960000</v>
      </c>
      <c r="CL22" s="200" t="n">
        <f aca="false">J22</f>
        <v>4.361</v>
      </c>
      <c r="CM22" s="200" t="n">
        <f aca="false">K22</f>
        <v>4.361</v>
      </c>
      <c r="CN22" s="165" t="n">
        <f aca="false">CM22-CL22</f>
        <v>0</v>
      </c>
      <c r="CO22" s="165" t="n">
        <f aca="false">CN22*CK22</f>
        <v>0</v>
      </c>
      <c r="CP22" s="165"/>
      <c r="CQ22" s="200" t="n">
        <v>0.002</v>
      </c>
      <c r="CR22" s="200" t="n">
        <v>0.002</v>
      </c>
      <c r="CS22" s="165" t="n">
        <f aca="false">CR22-CQ22</f>
        <v>0</v>
      </c>
      <c r="CT22" s="165" t="n">
        <f aca="false">CS22*CK22</f>
        <v>0</v>
      </c>
      <c r="CU22" s="202"/>
      <c r="CV22" s="216" t="str">
        <f aca="false">IF(CS22&lt;0.00001,"0",COS(ATAN(CS22/CN22)))</f>
        <v>0</v>
      </c>
      <c r="CW22" s="203"/>
    </row>
    <row r="23" customFormat="false" ht="31.5" hidden="false" customHeight="true" outlineLevel="0" collapsed="false">
      <c r="A23" s="82" t="s">
        <v>125</v>
      </c>
      <c r="B23" s="82"/>
      <c r="C23" s="82"/>
      <c r="D23" s="82"/>
      <c r="E23" s="82"/>
      <c r="F23" s="82"/>
      <c r="G23" s="334"/>
      <c r="H23" s="335"/>
      <c r="I23" s="335"/>
      <c r="J23" s="105" t="s">
        <v>122</v>
      </c>
      <c r="K23" s="105" t="s">
        <v>122</v>
      </c>
      <c r="L23" s="229" t="s">
        <v>93</v>
      </c>
      <c r="M23" s="229" t="n">
        <f aca="false">M20+M22</f>
        <v>0</v>
      </c>
      <c r="N23" s="230" t="n">
        <f aca="false">N19+N21</f>
        <v>37777919.9999999</v>
      </c>
      <c r="O23" s="231" t="n">
        <f aca="false">N23-M23</f>
        <v>37777919.9999999</v>
      </c>
      <c r="P23" s="232" t="s">
        <v>93</v>
      </c>
      <c r="Q23" s="233"/>
      <c r="R23" s="233"/>
      <c r="S23" s="232"/>
      <c r="T23" s="229" t="n">
        <f aca="false">SUM(T19:T22)</f>
        <v>0</v>
      </c>
      <c r="U23" s="229" t="n">
        <f aca="false">SUM(U19:U22)</f>
        <v>14096640.0000001</v>
      </c>
      <c r="V23" s="234" t="n">
        <f aca="false">O23</f>
        <v>37777919.9999999</v>
      </c>
      <c r="W23" s="322" t="n">
        <f aca="false">U23-T23</f>
        <v>14096640.0000001</v>
      </c>
      <c r="X23" s="235" t="n">
        <f aca="false">ROUND(IF(W23&lt;0.00001,"0",COS(ATAN(W23/V23))),2)</f>
        <v>0.94</v>
      </c>
      <c r="Y23" s="236"/>
      <c r="Z23" s="237" t="n">
        <f aca="false">Y23*W23</f>
        <v>0</v>
      </c>
      <c r="AA23" s="238"/>
      <c r="AB23" s="323"/>
      <c r="AD23" s="32"/>
      <c r="AE23" s="336"/>
      <c r="AF23" s="337"/>
      <c r="AG23" s="242"/>
      <c r="AH23" s="243"/>
      <c r="AI23" s="243"/>
      <c r="AJ23" s="241"/>
      <c r="AK23" s="243"/>
      <c r="AL23" s="324"/>
      <c r="AM23" s="244"/>
      <c r="AN23" s="244"/>
      <c r="AO23" s="243"/>
      <c r="AP23" s="249"/>
      <c r="AQ23" s="249"/>
      <c r="AR23" s="248"/>
      <c r="AS23" s="249"/>
      <c r="AT23" s="249"/>
      <c r="AU23" s="250"/>
      <c r="AV23" s="338" t="e">
        <f aca="false">#REF!</f>
        <v>#REF!</v>
      </c>
      <c r="AW23" s="250"/>
      <c r="AX23" s="250"/>
      <c r="AY23" s="252" t="s">
        <v>119</v>
      </c>
      <c r="AZ23" s="253" t="s">
        <v>126</v>
      </c>
      <c r="BA23" s="254" t="s">
        <v>127</v>
      </c>
      <c r="BB23" s="254" t="n">
        <f aca="false">V43</f>
        <v>12288000.0000002</v>
      </c>
      <c r="BC23" s="254" t="n">
        <f aca="false">W43</f>
        <v>1241279.9999999</v>
      </c>
      <c r="BD23" s="255" t="n">
        <f aca="false">X43</f>
        <v>0.99</v>
      </c>
      <c r="BE23" s="325" t="n">
        <f aca="false">Y43</f>
        <v>0</v>
      </c>
      <c r="BF23" s="257" t="e">
        <f aca="false">#REF!</f>
        <v>#REF!</v>
      </c>
      <c r="BG23" s="258" t="e">
        <f aca="false">#REF!</f>
        <v>#REF!</v>
      </c>
      <c r="BH23" s="259"/>
      <c r="BI23" s="250"/>
      <c r="BJ23" s="14" t="e">
        <f aca="false">BJ22</f>
        <v>#REF!</v>
      </c>
      <c r="BK23" s="43" t="e">
        <f aca="false">BK22</f>
        <v>#REF!</v>
      </c>
      <c r="BL23" s="52" t="n">
        <f aca="false">M23</f>
        <v>0</v>
      </c>
      <c r="BM23" s="52" t="n">
        <f aca="false">N23</f>
        <v>37777919.9999999</v>
      </c>
      <c r="BN23" s="53" t="n">
        <f aca="false">SUM(BN18:BN22)</f>
        <v>22080</v>
      </c>
      <c r="BO23" s="53" t="n">
        <f aca="false">SUM(BO18:BO22)</f>
        <v>47052480</v>
      </c>
      <c r="BP23" s="59" t="n">
        <f aca="false">BL23-BN23</f>
        <v>-22080</v>
      </c>
      <c r="BQ23" s="260" t="n">
        <f aca="false">BM23-BO23</f>
        <v>-9274560.0000001</v>
      </c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56"/>
      <c r="CD23" s="56"/>
      <c r="CE23" s="56"/>
      <c r="CF23" s="56"/>
      <c r="CG23" s="56"/>
      <c r="CH23" s="56"/>
      <c r="CI23" s="75"/>
      <c r="CJ23" s="339"/>
      <c r="CK23" s="75"/>
      <c r="CL23" s="98"/>
      <c r="CM23" s="98"/>
      <c r="CN23" s="56" t="s">
        <v>93</v>
      </c>
      <c r="CO23" s="56" t="n">
        <f aca="false">SUM(CO18:CO22)</f>
        <v>0</v>
      </c>
      <c r="CP23" s="56" t="n">
        <f aca="false">SUM(CP18:CP22)</f>
        <v>37777919.9999999</v>
      </c>
      <c r="CQ23" s="98"/>
      <c r="CR23" s="98"/>
      <c r="CS23" s="340"/>
      <c r="CT23" s="56" t="n">
        <f aca="false">SUM(CT18:CT22)</f>
        <v>182400</v>
      </c>
      <c r="CU23" s="58" t="n">
        <f aca="false">SUM(CU18:CU22)</f>
        <v>2665920.00000004</v>
      </c>
      <c r="CV23" s="341"/>
      <c r="CW23" s="100"/>
    </row>
    <row r="24" s="204" customFormat="true" ht="21.75" hidden="false" customHeight="true" outlineLevel="0" collapsed="false">
      <c r="A24" s="102" t="n">
        <v>9</v>
      </c>
      <c r="B24" s="342" t="s">
        <v>128</v>
      </c>
      <c r="C24" s="102" t="s">
        <v>129</v>
      </c>
      <c r="D24" s="102" t="n">
        <v>132</v>
      </c>
      <c r="E24" s="103" t="s">
        <v>67</v>
      </c>
      <c r="F24" s="102" t="n">
        <v>50501730</v>
      </c>
      <c r="G24" s="104" t="s">
        <v>68</v>
      </c>
      <c r="H24" s="104" t="s">
        <v>69</v>
      </c>
      <c r="I24" s="104" t="n">
        <v>480000</v>
      </c>
      <c r="J24" s="105" t="n">
        <v>2736.898</v>
      </c>
      <c r="K24" s="105" t="n">
        <v>2778.291</v>
      </c>
      <c r="L24" s="343" t="n">
        <f aca="false">K24-J24</f>
        <v>41.393</v>
      </c>
      <c r="M24" s="164"/>
      <c r="N24" s="327" t="n">
        <f aca="false">L24*I24</f>
        <v>19868640</v>
      </c>
      <c r="O24" s="344"/>
      <c r="P24" s="345"/>
      <c r="Q24" s="105" t="n">
        <v>1120.433</v>
      </c>
      <c r="R24" s="105" t="n">
        <v>1135.696</v>
      </c>
      <c r="S24" s="104" t="n">
        <f aca="false">R24-Q24</f>
        <v>15.2629999999999</v>
      </c>
      <c r="T24" s="164"/>
      <c r="U24" s="327" t="n">
        <f aca="false">S24*I24</f>
        <v>7326239.99999996</v>
      </c>
      <c r="V24" s="346" t="n">
        <f aca="false">N24</f>
        <v>19868640</v>
      </c>
      <c r="W24" s="346" t="n">
        <f aca="false">U24</f>
        <v>7326239.99999996</v>
      </c>
      <c r="X24" s="111" t="n">
        <f aca="false">ROUND(IF(W24&lt;0.00001,"0",COS(ATAN(W24/V24))),2)</f>
        <v>0.94</v>
      </c>
      <c r="Y24" s="112" t="n">
        <f aca="false">IF(AND(X24&gt;=0.885,X24&lt;0.9),1*0.005,IF(AND(X24&gt;=0.875,X24&lt;0.89),1*0.01,IF(AND(X24&gt;=0.865,X24&lt;0.88),1*0.02,IF(AND(X24&gt;=0.855,X24&lt;0.87),1*0.03,IF(AND(X24&gt;=0.845,X24&lt;0.86),1*0.04,IF(AND(X24&gt;=0.835,X24&lt;0.85),1*0.05,IF(AND(X24&gt;=0.825,X24&lt;0.84),1*0.06,IF(AND(X24&gt;=0.815,X24&lt;0.83),1*0.07,IF(AND(X24&gt;=0.805,X24&lt;0.82),1*0.08,IF(AND(X24&gt;=0.795,X24&lt;0.81),1*0.09,IF(AND(X24&gt;=0.785,X24&lt;0.8),1*0.105,IF(AND(X24&gt;=0.775,X24&lt;0.79),1*0.12,IF(AND(X24&gt;=0.765,X24&lt;0.78),1*0.135,IF(AND(X24&gt;=0.755,X24&lt;0.77),1*0.15,IF(AND(X24&gt;=0.3,X24&lt;0.76),1*0.165,0)))))))))))))))</f>
        <v>0</v>
      </c>
      <c r="Z24" s="113" t="n">
        <f aca="false">Y24*V24</f>
        <v>0</v>
      </c>
      <c r="AA24" s="108"/>
      <c r="AB24" s="164"/>
      <c r="AC24" s="191"/>
      <c r="AD24" s="192"/>
      <c r="AE24" s="168" t="s">
        <v>111</v>
      </c>
      <c r="AF24" s="171" t="n">
        <f aca="false">X24</f>
        <v>0.94</v>
      </c>
      <c r="AG24" s="169" t="n">
        <f aca="false">Y24</f>
        <v>0</v>
      </c>
      <c r="AH24" s="170" t="e">
        <f aca="false">#REF!</f>
        <v>#REF!</v>
      </c>
      <c r="AI24" s="170"/>
      <c r="AJ24" s="171" t="n">
        <v>0.926092359769674</v>
      </c>
      <c r="AK24" s="169"/>
      <c r="AL24" s="347"/>
      <c r="AM24" s="173"/>
      <c r="AN24" s="173"/>
      <c r="AO24" s="170"/>
      <c r="AP24" s="178"/>
      <c r="AQ24" s="178"/>
      <c r="AR24" s="177" t="e">
        <f aca="false">COS(ATAN(#REF!/#REF!))</f>
        <v>#REF!</v>
      </c>
      <c r="AS24" s="178"/>
      <c r="AT24" s="178"/>
      <c r="AU24" s="179"/>
      <c r="AV24" s="178" t="n">
        <v>304546.23</v>
      </c>
      <c r="AW24" s="179" t="e">
        <f aca="false">#REF!-AV24</f>
        <v>#REF!</v>
      </c>
      <c r="AX24" s="177"/>
      <c r="AY24" s="180" t="s">
        <v>119</v>
      </c>
      <c r="AZ24" s="219" t="s">
        <v>130</v>
      </c>
      <c r="BA24" s="182" t="s">
        <v>131</v>
      </c>
      <c r="BB24" s="182" t="n">
        <f aca="false">V45</f>
        <v>11610239.9999996</v>
      </c>
      <c r="BC24" s="182" t="n">
        <f aca="false">W45</f>
        <v>1743360.00000003</v>
      </c>
      <c r="BD24" s="183" t="n">
        <f aca="false">X45</f>
        <v>0.99</v>
      </c>
      <c r="BE24" s="184" t="n">
        <f aca="false">Y45</f>
        <v>0</v>
      </c>
      <c r="BF24" s="185" t="e">
        <f aca="false">BG24/5.878</f>
        <v>#REF!</v>
      </c>
      <c r="BG24" s="186" t="e">
        <f aca="false">#REF!</f>
        <v>#REF!</v>
      </c>
      <c r="BH24" s="220"/>
      <c r="BI24" s="177"/>
      <c r="BJ24" s="212" t="e">
        <f aca="false">BJ23</f>
        <v>#REF!</v>
      </c>
      <c r="BK24" s="188" t="e">
        <f aca="false">BK23</f>
        <v>#REF!</v>
      </c>
      <c r="BL24" s="189" t="n">
        <f aca="false">M24</f>
        <v>0</v>
      </c>
      <c r="BM24" s="189" t="n">
        <f aca="false">N24</f>
        <v>19868640</v>
      </c>
      <c r="BN24" s="165"/>
      <c r="BO24" s="165" t="n">
        <v>349440</v>
      </c>
      <c r="BP24" s="328" t="n">
        <f aca="false">BL24-BN24</f>
        <v>0</v>
      </c>
      <c r="BQ24" s="190" t="n">
        <f aca="false">BM24-BO24</f>
        <v>19519200</v>
      </c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66" t="n">
        <v>8</v>
      </c>
      <c r="CD24" s="214" t="s">
        <v>111</v>
      </c>
      <c r="CE24" s="75" t="s">
        <v>112</v>
      </c>
      <c r="CF24" s="165" t="n">
        <v>132</v>
      </c>
      <c r="CG24" s="222" t="s">
        <v>67</v>
      </c>
      <c r="CH24" s="222" t="n">
        <v>8993518</v>
      </c>
      <c r="CI24" s="196" t="s">
        <v>68</v>
      </c>
      <c r="CJ24" s="329" t="s">
        <v>69</v>
      </c>
      <c r="CK24" s="222" t="n">
        <v>960000</v>
      </c>
      <c r="CL24" s="200" t="n">
        <f aca="false">J24</f>
        <v>2736.898</v>
      </c>
      <c r="CM24" s="200" t="n">
        <f aca="false">K24</f>
        <v>2778.291</v>
      </c>
      <c r="CN24" s="165" t="n">
        <f aca="false">CM24-CL24</f>
        <v>41.393</v>
      </c>
      <c r="CO24" s="165"/>
      <c r="CP24" s="165" t="n">
        <f aca="false">CN24*CK24</f>
        <v>39737280</v>
      </c>
      <c r="CQ24" s="200" t="n">
        <v>634.446</v>
      </c>
      <c r="CR24" s="200" t="n">
        <v>634.49</v>
      </c>
      <c r="CS24" s="165" t="n">
        <f aca="false">CR24-CQ24</f>
        <v>0.0439999999999827</v>
      </c>
      <c r="CT24" s="165"/>
      <c r="CU24" s="202" t="n">
        <f aca="false">CS24*CK24</f>
        <v>42239.9999999834</v>
      </c>
      <c r="CV24" s="216" t="n">
        <f aca="false">IF(CS24&lt;0.00001,"0",COS(ATAN(CS24/CN24)))</f>
        <v>0.99999943503547</v>
      </c>
      <c r="CW24" s="203"/>
    </row>
    <row r="25" s="204" customFormat="true" ht="21.75" hidden="false" customHeight="true" outlineLevel="0" collapsed="false">
      <c r="A25" s="104" t="n">
        <v>10</v>
      </c>
      <c r="B25" s="348" t="s">
        <v>132</v>
      </c>
      <c r="C25" s="102"/>
      <c r="D25" s="104" t="n">
        <v>132</v>
      </c>
      <c r="E25" s="85" t="s">
        <v>67</v>
      </c>
      <c r="F25" s="104" t="n">
        <v>80505634</v>
      </c>
      <c r="G25" s="104"/>
      <c r="H25" s="104"/>
      <c r="I25" s="104" t="n">
        <v>480000</v>
      </c>
      <c r="J25" s="105" t="n">
        <v>8341.911</v>
      </c>
      <c r="K25" s="105" t="n">
        <v>8380.88</v>
      </c>
      <c r="L25" s="343" t="n">
        <f aca="false">K25-J25</f>
        <v>38.9689999999991</v>
      </c>
      <c r="M25" s="104"/>
      <c r="N25" s="327" t="n">
        <f aca="false">L25*I25</f>
        <v>18705119.9999996</v>
      </c>
      <c r="O25" s="349"/>
      <c r="P25" s="104"/>
      <c r="Q25" s="105" t="n">
        <v>4899.194</v>
      </c>
      <c r="R25" s="105" t="n">
        <v>4918.609</v>
      </c>
      <c r="S25" s="104" t="n">
        <f aca="false">R25-Q25</f>
        <v>19.415</v>
      </c>
      <c r="T25" s="104"/>
      <c r="U25" s="327" t="n">
        <f aca="false">S25*I25</f>
        <v>9319199.99999998</v>
      </c>
      <c r="V25" s="346" t="n">
        <f aca="false">N25</f>
        <v>18705119.9999996</v>
      </c>
      <c r="W25" s="346" t="n">
        <f aca="false">U25</f>
        <v>9319199.99999998</v>
      </c>
      <c r="X25" s="111" t="n">
        <f aca="false">ROUND(IF(W25&lt;0.00001,"0",COS(ATAN(W25/V25))),2)</f>
        <v>0.9</v>
      </c>
      <c r="Y25" s="112" t="n">
        <f aca="false">IF(AND(X25&gt;=0.885,X25&lt;0.9),1*0.005,IF(AND(X25&gt;=0.875,X25&lt;0.89),1*0.01,IF(AND(X25&gt;=0.865,X25&lt;0.88),1*0.02,IF(AND(X25&gt;=0.855,X25&lt;0.87),1*0.03,IF(AND(X25&gt;=0.845,X25&lt;0.86),1*0.04,IF(AND(X25&gt;=0.835,X25&lt;0.85),1*0.05,IF(AND(X25&gt;=0.825,X25&lt;0.84),1*0.06,IF(AND(X25&gt;=0.815,X25&lt;0.83),1*0.07,IF(AND(X25&gt;=0.805,X25&lt;0.82),1*0.08,IF(AND(X25&gt;=0.795,X25&lt;0.81),1*0.09,IF(AND(X25&gt;=0.785,X25&lt;0.8),1*0.105,IF(AND(X25&gt;=0.775,X25&lt;0.79),1*0.12,IF(AND(X25&gt;=0.765,X25&lt;0.78),1*0.135,IF(AND(X25&gt;=0.755,X25&lt;0.77),1*0.15,IF(AND(X25&gt;=0.3,X25&lt;0.76),1*0.165,0)))))))))))))))</f>
        <v>0</v>
      </c>
      <c r="Z25" s="113" t="n">
        <f aca="false">Y25*V25</f>
        <v>0</v>
      </c>
      <c r="AA25" s="108"/>
      <c r="AB25" s="349"/>
      <c r="AC25" s="191"/>
      <c r="AD25" s="192"/>
      <c r="AE25" s="168"/>
      <c r="AF25" s="171"/>
      <c r="AG25" s="169"/>
      <c r="AH25" s="170"/>
      <c r="AI25" s="170"/>
      <c r="AJ25" s="350"/>
      <c r="AK25" s="203"/>
      <c r="AL25" s="351"/>
      <c r="AM25" s="173"/>
      <c r="AN25" s="173"/>
      <c r="AO25" s="173"/>
      <c r="AP25" s="178"/>
      <c r="AQ25" s="178"/>
      <c r="AR25" s="177"/>
      <c r="AS25" s="178"/>
      <c r="AT25" s="178"/>
      <c r="AU25" s="179"/>
      <c r="AV25" s="177"/>
      <c r="AW25" s="179"/>
      <c r="AX25" s="177"/>
      <c r="AY25" s="180" t="s">
        <v>119</v>
      </c>
      <c r="AZ25" s="219" t="s">
        <v>133</v>
      </c>
      <c r="BA25" s="182" t="s">
        <v>134</v>
      </c>
      <c r="BB25" s="181" t="n">
        <f aca="false">V47</f>
        <v>26601600</v>
      </c>
      <c r="BC25" s="182" t="n">
        <f aca="false">W47</f>
        <v>11219520</v>
      </c>
      <c r="BD25" s="183" t="n">
        <f aca="false">X47</f>
        <v>0.92</v>
      </c>
      <c r="BE25" s="184" t="n">
        <f aca="false">Y47</f>
        <v>0</v>
      </c>
      <c r="BF25" s="185" t="e">
        <f aca="false">#REF!</f>
        <v>#REF!</v>
      </c>
      <c r="BG25" s="186" t="e">
        <f aca="false">#REF!</f>
        <v>#REF!</v>
      </c>
      <c r="BH25" s="220"/>
      <c r="BI25" s="177"/>
      <c r="BJ25" s="212" t="e">
        <f aca="false">BJ24</f>
        <v>#REF!</v>
      </c>
      <c r="BK25" s="188" t="e">
        <f aca="false">BK24</f>
        <v>#REF!</v>
      </c>
      <c r="BL25" s="189" t="n">
        <f aca="false">M25</f>
        <v>0</v>
      </c>
      <c r="BM25" s="189" t="n">
        <f aca="false">N25</f>
        <v>18705119.9999996</v>
      </c>
      <c r="BN25" s="165"/>
      <c r="BO25" s="165"/>
      <c r="BP25" s="328" t="n">
        <f aca="false">BL25-BN25</f>
        <v>0</v>
      </c>
      <c r="BQ25" s="190" t="n">
        <f aca="false">BM25-BO25</f>
        <v>18705119.9999996</v>
      </c>
      <c r="BR25" s="191"/>
      <c r="BS25" s="191"/>
      <c r="BT25" s="191"/>
      <c r="BU25" s="191"/>
      <c r="BV25" s="191"/>
      <c r="BW25" s="191"/>
      <c r="BX25" s="191"/>
      <c r="BY25" s="191"/>
      <c r="BZ25" s="191"/>
      <c r="CA25" s="191"/>
      <c r="CB25" s="191"/>
      <c r="CC25" s="166"/>
      <c r="CD25" s="214"/>
      <c r="CE25" s="75"/>
      <c r="CF25" s="165" t="n">
        <v>132</v>
      </c>
      <c r="CG25" s="222" t="s">
        <v>76</v>
      </c>
      <c r="CH25" s="222"/>
      <c r="CI25" s="222"/>
      <c r="CJ25" s="329"/>
      <c r="CK25" s="222" t="n">
        <v>960000</v>
      </c>
      <c r="CL25" s="200" t="n">
        <f aca="false">J25</f>
        <v>8341.911</v>
      </c>
      <c r="CM25" s="200" t="n">
        <f aca="false">K25</f>
        <v>8380.88</v>
      </c>
      <c r="CN25" s="165" t="n">
        <f aca="false">CM25-CL25</f>
        <v>38.9689999999991</v>
      </c>
      <c r="CO25" s="165" t="n">
        <f aca="false">CN25*CK25</f>
        <v>37410239.9999992</v>
      </c>
      <c r="CP25" s="165"/>
      <c r="CQ25" s="200" t="n">
        <v>132.04</v>
      </c>
      <c r="CR25" s="200" t="n">
        <v>132.04</v>
      </c>
      <c r="CS25" s="165" t="n">
        <f aca="false">CR25-CQ25</f>
        <v>0</v>
      </c>
      <c r="CT25" s="165" t="n">
        <f aca="false">CS25*CK25</f>
        <v>0</v>
      </c>
      <c r="CU25" s="202"/>
      <c r="CV25" s="216" t="str">
        <f aca="false">IF(CS25&lt;0.00001,"0",COS(ATAN(CS25/CN25)))</f>
        <v>0</v>
      </c>
      <c r="CW25" s="203"/>
    </row>
    <row r="26" s="204" customFormat="true" ht="21.75" hidden="false" customHeight="true" outlineLevel="0" collapsed="false">
      <c r="A26" s="104" t="n">
        <v>11</v>
      </c>
      <c r="B26" s="348" t="s">
        <v>135</v>
      </c>
      <c r="C26" s="102"/>
      <c r="D26" s="104" t="n">
        <v>132</v>
      </c>
      <c r="E26" s="85" t="s">
        <v>67</v>
      </c>
      <c r="F26" s="104" t="n">
        <v>80505637</v>
      </c>
      <c r="G26" s="104"/>
      <c r="H26" s="104"/>
      <c r="I26" s="104" t="n">
        <v>480000</v>
      </c>
      <c r="J26" s="105" t="n">
        <v>8293.77</v>
      </c>
      <c r="K26" s="105" t="n">
        <v>8332.942</v>
      </c>
      <c r="L26" s="343" t="n">
        <f aca="false">K26-J26</f>
        <v>39.1719999999987</v>
      </c>
      <c r="M26" s="104"/>
      <c r="N26" s="327" t="n">
        <f aca="false">L26*I26</f>
        <v>18802559.9999994</v>
      </c>
      <c r="O26" s="349"/>
      <c r="P26" s="104"/>
      <c r="Q26" s="105" t="n">
        <v>4858.482</v>
      </c>
      <c r="R26" s="105" t="n">
        <v>4878.004</v>
      </c>
      <c r="S26" s="104" t="n">
        <f aca="false">R26-Q26</f>
        <v>19.5219999999999</v>
      </c>
      <c r="T26" s="104"/>
      <c r="U26" s="327" t="n">
        <f aca="false">S26*I26</f>
        <v>9370559.99999997</v>
      </c>
      <c r="V26" s="346" t="n">
        <f aca="false">N26</f>
        <v>18802559.9999994</v>
      </c>
      <c r="W26" s="346" t="n">
        <f aca="false">U26</f>
        <v>9370559.99999997</v>
      </c>
      <c r="X26" s="111" t="n">
        <f aca="false">ROUND(IF(W26&lt;0.00001,"0",COS(ATAN(W26/V26))),2)</f>
        <v>0.9</v>
      </c>
      <c r="Y26" s="112" t="n">
        <f aca="false">IF(AND(X26&gt;=0.885,X26&lt;0.9),1*0.005,IF(AND(X26&gt;=0.875,X26&lt;0.89),1*0.01,IF(AND(X26&gt;=0.865,X26&lt;0.88),1*0.02,IF(AND(X26&gt;=0.855,X26&lt;0.87),1*0.03,IF(AND(X26&gt;=0.845,X26&lt;0.86),1*0.04,IF(AND(X26&gt;=0.835,X26&lt;0.85),1*0.05,IF(AND(X26&gt;=0.825,X26&lt;0.84),1*0.06,IF(AND(X26&gt;=0.815,X26&lt;0.83),1*0.07,IF(AND(X26&gt;=0.805,X26&lt;0.82),1*0.08,IF(AND(X26&gt;=0.795,X26&lt;0.81),1*0.09,IF(AND(X26&gt;=0.785,X26&lt;0.8),1*0.105,IF(AND(X26&gt;=0.775,X26&lt;0.79),1*0.12,IF(AND(X26&gt;=0.765,X26&lt;0.78),1*0.135,IF(AND(X26&gt;=0.755,X26&lt;0.77),1*0.15,IF(AND(X26&gt;=0.3,X26&lt;0.76),1*0.165,0)))))))))))))))</f>
        <v>0</v>
      </c>
      <c r="Z26" s="113" t="n">
        <f aca="false">Y26*V26</f>
        <v>0</v>
      </c>
      <c r="AA26" s="108"/>
      <c r="AB26" s="105"/>
      <c r="AC26" s="191"/>
      <c r="AD26" s="192"/>
      <c r="AE26" s="92" t="s">
        <v>116</v>
      </c>
      <c r="AF26" s="171" t="n">
        <f aca="false">X26</f>
        <v>0.9</v>
      </c>
      <c r="AG26" s="169" t="n">
        <f aca="false">Y26</f>
        <v>0</v>
      </c>
      <c r="AH26" s="170" t="e">
        <f aca="false">#REF!</f>
        <v>#REF!</v>
      </c>
      <c r="AI26" s="170" t="n">
        <f aca="false">AG26*5.878</f>
        <v>0</v>
      </c>
      <c r="AJ26" s="171" t="n">
        <v>0.933794721485173</v>
      </c>
      <c r="AK26" s="169"/>
      <c r="AL26" s="347"/>
      <c r="AM26" s="173"/>
      <c r="AN26" s="173"/>
      <c r="AO26" s="170"/>
      <c r="AP26" s="178"/>
      <c r="AQ26" s="178"/>
      <c r="AR26" s="177" t="e">
        <f aca="false">COS(ATAN(#REF!/#REF!))</f>
        <v>#REF!</v>
      </c>
      <c r="AS26" s="178"/>
      <c r="AT26" s="178"/>
      <c r="AU26" s="179"/>
      <c r="AV26" s="177"/>
      <c r="AW26" s="179"/>
      <c r="AX26" s="177"/>
      <c r="AY26" s="180" t="s">
        <v>136</v>
      </c>
      <c r="AZ26" s="182" t="s">
        <v>137</v>
      </c>
      <c r="BA26" s="182" t="s">
        <v>138</v>
      </c>
      <c r="BB26" s="182" t="n">
        <f aca="false">V33</f>
        <v>0</v>
      </c>
      <c r="BC26" s="182" t="n">
        <f aca="false">W33</f>
        <v>0</v>
      </c>
      <c r="BD26" s="183" t="n">
        <f aca="false">X33</f>
        <v>0</v>
      </c>
      <c r="BE26" s="184" t="n">
        <f aca="false">Y33</f>
        <v>0</v>
      </c>
      <c r="BF26" s="185" t="e">
        <f aca="false">#REF!</f>
        <v>#REF!</v>
      </c>
      <c r="BG26" s="186" t="e">
        <f aca="false">#REF!</f>
        <v>#REF!</v>
      </c>
      <c r="BH26" s="216"/>
      <c r="BI26" s="177"/>
      <c r="BJ26" s="212" t="e">
        <f aca="false">BJ25</f>
        <v>#REF!</v>
      </c>
      <c r="BK26" s="188" t="e">
        <f aca="false">BK25</f>
        <v>#REF!</v>
      </c>
      <c r="BL26" s="189" t="n">
        <f aca="false">M26</f>
        <v>0</v>
      </c>
      <c r="BM26" s="189" t="n">
        <f aca="false">N26</f>
        <v>18802559.9999994</v>
      </c>
      <c r="BN26" s="165"/>
      <c r="BO26" s="165" t="n">
        <v>352320</v>
      </c>
      <c r="BP26" s="328" t="n">
        <f aca="false">BL26-BN26</f>
        <v>0</v>
      </c>
      <c r="BQ26" s="190" t="n">
        <f aca="false">BM26-BO26</f>
        <v>18450239.9999994</v>
      </c>
      <c r="BR26" s="191"/>
      <c r="BS26" s="191"/>
      <c r="BT26" s="191"/>
      <c r="BU26" s="191"/>
      <c r="BV26" s="191"/>
      <c r="BW26" s="191"/>
      <c r="BX26" s="191"/>
      <c r="BY26" s="191"/>
      <c r="BZ26" s="191"/>
      <c r="CA26" s="191"/>
      <c r="CB26" s="191"/>
      <c r="CC26" s="56" t="n">
        <v>9</v>
      </c>
      <c r="CD26" s="352" t="s">
        <v>116</v>
      </c>
      <c r="CE26" s="75"/>
      <c r="CF26" s="165" t="n">
        <v>132</v>
      </c>
      <c r="CG26" s="222" t="s">
        <v>67</v>
      </c>
      <c r="CH26" s="75" t="n">
        <v>5014660</v>
      </c>
      <c r="CI26" s="300" t="s">
        <v>68</v>
      </c>
      <c r="CJ26" s="339" t="s">
        <v>69</v>
      </c>
      <c r="CK26" s="222" t="n">
        <v>960000</v>
      </c>
      <c r="CL26" s="200" t="n">
        <f aca="false">J26</f>
        <v>8293.77</v>
      </c>
      <c r="CM26" s="200" t="n">
        <f aca="false">K26</f>
        <v>8332.942</v>
      </c>
      <c r="CN26" s="165" t="n">
        <f aca="false">CM26-CL26</f>
        <v>39.1719999999987</v>
      </c>
      <c r="CO26" s="165"/>
      <c r="CP26" s="165" t="n">
        <f aca="false">CN26*CK26</f>
        <v>37605119.9999987</v>
      </c>
      <c r="CQ26" s="200" t="n">
        <v>6.002</v>
      </c>
      <c r="CR26" s="200" t="n">
        <v>6.043</v>
      </c>
      <c r="CS26" s="165" t="n">
        <f aca="false">CR26-CQ26</f>
        <v>0.0410000000000004</v>
      </c>
      <c r="CT26" s="165"/>
      <c r="CU26" s="202" t="n">
        <f aca="false">CS26*CK26</f>
        <v>39360.0000000004</v>
      </c>
      <c r="CV26" s="216" t="n">
        <f aca="false">IF(CS26&lt;0.00001,"0",COS(ATAN(CS26/CN26)))</f>
        <v>0.999999452245607</v>
      </c>
      <c r="CW26" s="203"/>
    </row>
    <row r="27" customFormat="false" ht="21.75" hidden="false" customHeight="true" outlineLevel="0" collapsed="false">
      <c r="A27" s="223" t="n">
        <v>12</v>
      </c>
      <c r="B27" s="353" t="s">
        <v>139</v>
      </c>
      <c r="C27" s="354"/>
      <c r="D27" s="104" t="n">
        <v>132</v>
      </c>
      <c r="E27" s="85" t="s">
        <v>67</v>
      </c>
      <c r="F27" s="104" t="s">
        <v>140</v>
      </c>
      <c r="G27" s="104"/>
      <c r="H27" s="104"/>
      <c r="I27" s="104" t="n">
        <v>480000</v>
      </c>
      <c r="J27" s="105" t="n">
        <v>237.085</v>
      </c>
      <c r="K27" s="105" t="n">
        <v>256.334</v>
      </c>
      <c r="L27" s="343" t="n">
        <f aca="false">K27-J27</f>
        <v>19.249</v>
      </c>
      <c r="M27" s="355"/>
      <c r="N27" s="327" t="n">
        <f aca="false">L27*I27</f>
        <v>9239520</v>
      </c>
      <c r="O27" s="344"/>
      <c r="P27" s="345"/>
      <c r="Q27" s="105" t="n">
        <v>46.824</v>
      </c>
      <c r="R27" s="105" t="n">
        <v>50.024</v>
      </c>
      <c r="S27" s="104" t="n">
        <f aca="false">R27-Q27</f>
        <v>3.2</v>
      </c>
      <c r="T27" s="355"/>
      <c r="U27" s="327" t="n">
        <f aca="false">S27*I27</f>
        <v>1536000</v>
      </c>
      <c r="V27" s="346" t="n">
        <f aca="false">N27</f>
        <v>9239520</v>
      </c>
      <c r="W27" s="346" t="n">
        <f aca="false">U27</f>
        <v>1536000</v>
      </c>
      <c r="X27" s="111" t="n">
        <f aca="false">ROUND(IF(W27&lt;0.00001,"0",COS(ATAN(W27/V27))),2)</f>
        <v>0.99</v>
      </c>
      <c r="Y27" s="112" t="n">
        <f aca="false">IF(AND(X27&gt;=0.885,X27&lt;0.9),1*0.005,IF(AND(X27&gt;=0.875,X27&lt;0.89),1*0.01,IF(AND(X27&gt;=0.865,X27&lt;0.88),1*0.02,IF(AND(X27&gt;=0.855,X27&lt;0.87),1*0.03,IF(AND(X27&gt;=0.845,X27&lt;0.86),1*0.04,IF(AND(X27&gt;=0.835,X27&lt;0.85),1*0.05,IF(AND(X27&gt;=0.825,X27&lt;0.84),1*0.06,IF(AND(X27&gt;=0.815,X27&lt;0.83),1*0.07,IF(AND(X27&gt;=0.805,X27&lt;0.82),1*0.08,IF(AND(X27&gt;=0.795,X27&lt;0.81),1*0.09,IF(AND(X27&gt;=0.785,X27&lt;0.8),1*0.105,IF(AND(X27&gt;=0.775,X27&lt;0.79),1*0.12,IF(AND(X27&gt;=0.765,X27&lt;0.78),1*0.135,IF(AND(X27&gt;=0.755,X27&lt;0.77),1*0.15,IF(AND(X27&gt;=0.3,X27&lt;0.76),1*0.165,0)))))))))))))))</f>
        <v>0</v>
      </c>
      <c r="Z27" s="113" t="n">
        <f aca="false">Y27*V27</f>
        <v>0</v>
      </c>
      <c r="AA27" s="108" t="s">
        <v>141</v>
      </c>
      <c r="AB27" s="108"/>
      <c r="AC27" s="33"/>
      <c r="AD27" s="32"/>
      <c r="AE27" s="92"/>
      <c r="AF27" s="337"/>
      <c r="AG27" s="356"/>
      <c r="AH27" s="94"/>
      <c r="AI27" s="94"/>
      <c r="AJ27" s="337"/>
      <c r="AK27" s="94"/>
      <c r="AL27" s="357"/>
      <c r="AM27" s="244"/>
      <c r="AN27" s="244"/>
      <c r="AO27" s="94"/>
      <c r="AP27" s="358"/>
      <c r="AQ27" s="358"/>
      <c r="AR27" s="248"/>
      <c r="AS27" s="358"/>
      <c r="AT27" s="358"/>
      <c r="AU27" s="250"/>
      <c r="AV27" s="248"/>
      <c r="AW27" s="250"/>
      <c r="AX27" s="248"/>
      <c r="AY27" s="252" t="s">
        <v>136</v>
      </c>
      <c r="AZ27" s="254" t="s">
        <v>142</v>
      </c>
      <c r="BA27" s="254" t="s">
        <v>143</v>
      </c>
      <c r="BB27" s="254" t="n">
        <f aca="false">V34</f>
        <v>0</v>
      </c>
      <c r="BC27" s="254" t="n">
        <f aca="false">W34</f>
        <v>0</v>
      </c>
      <c r="BD27" s="255" t="n">
        <f aca="false">X34</f>
        <v>0</v>
      </c>
      <c r="BE27" s="325" t="n">
        <f aca="false">Y34</f>
        <v>0</v>
      </c>
      <c r="BF27" s="257" t="e">
        <f aca="false">#REF!</f>
        <v>#REF!</v>
      </c>
      <c r="BG27" s="258" t="e">
        <f aca="false">#REF!</f>
        <v>#REF!</v>
      </c>
      <c r="BH27" s="99"/>
      <c r="BI27" s="248"/>
      <c r="BJ27" s="14" t="e">
        <f aca="false">BJ26</f>
        <v>#REF!</v>
      </c>
      <c r="BK27" s="43" t="e">
        <f aca="false">BK26</f>
        <v>#REF!</v>
      </c>
      <c r="BL27" s="52" t="n">
        <f aca="false">M27</f>
        <v>0</v>
      </c>
      <c r="BM27" s="52" t="n">
        <f aca="false">N27</f>
        <v>9239520</v>
      </c>
      <c r="BN27" s="53"/>
      <c r="BO27" s="53"/>
      <c r="BP27" s="59" t="n">
        <f aca="false">BL27-BN27</f>
        <v>0</v>
      </c>
      <c r="BQ27" s="260" t="n">
        <f aca="false">BM27-BO27</f>
        <v>9239520</v>
      </c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56"/>
      <c r="CD27" s="352"/>
      <c r="CE27" s="75"/>
      <c r="CF27" s="53" t="n">
        <v>132</v>
      </c>
      <c r="CG27" s="75" t="s">
        <v>76</v>
      </c>
      <c r="CH27" s="75"/>
      <c r="CI27" s="75"/>
      <c r="CJ27" s="339"/>
      <c r="CK27" s="75" t="n">
        <v>960000</v>
      </c>
      <c r="CL27" s="98" t="n">
        <f aca="false">J27</f>
        <v>237.085</v>
      </c>
      <c r="CM27" s="98" t="n">
        <f aca="false">K27</f>
        <v>256.334</v>
      </c>
      <c r="CN27" s="53" t="n">
        <f aca="false">CM27-CL27</f>
        <v>19.249</v>
      </c>
      <c r="CO27" s="53" t="n">
        <f aca="false">CN27*CK27</f>
        <v>18479040</v>
      </c>
      <c r="CP27" s="53"/>
      <c r="CQ27" s="98" t="n">
        <v>2.422</v>
      </c>
      <c r="CR27" s="98" t="n">
        <v>2.425</v>
      </c>
      <c r="CS27" s="53" t="n">
        <f aca="false">CR27-CQ27</f>
        <v>0.00299999999999967</v>
      </c>
      <c r="CT27" s="53" t="n">
        <f aca="false">CS27*CK27</f>
        <v>2879.99999999968</v>
      </c>
      <c r="CU27" s="54"/>
      <c r="CV27" s="99"/>
      <c r="CW27" s="100"/>
    </row>
    <row r="28" customFormat="false" ht="29.25" hidden="false" customHeight="true" outlineLevel="0" collapsed="false">
      <c r="A28" s="359" t="s">
        <v>144</v>
      </c>
      <c r="B28" s="359"/>
      <c r="C28" s="359"/>
      <c r="D28" s="359"/>
      <c r="E28" s="359"/>
      <c r="F28" s="359"/>
      <c r="G28" s="83"/>
      <c r="H28" s="49"/>
      <c r="I28" s="49"/>
      <c r="J28" s="105"/>
      <c r="K28" s="105"/>
      <c r="L28" s="229" t="s">
        <v>93</v>
      </c>
      <c r="M28" s="229"/>
      <c r="N28" s="230" t="n">
        <f aca="false">SUM(N24:N27)</f>
        <v>66615839.999999</v>
      </c>
      <c r="O28" s="231" t="n">
        <f aca="false">N28</f>
        <v>66615839.999999</v>
      </c>
      <c r="P28" s="232" t="s">
        <v>93</v>
      </c>
      <c r="Q28" s="233"/>
      <c r="R28" s="233"/>
      <c r="S28" s="232"/>
      <c r="T28" s="229"/>
      <c r="U28" s="229" t="n">
        <f aca="false">SUM(U24:U27)</f>
        <v>27551999.9999999</v>
      </c>
      <c r="V28" s="234" t="n">
        <f aca="false">O28</f>
        <v>66615839.999999</v>
      </c>
      <c r="W28" s="322" t="n">
        <f aca="false">SUM(W24:W27)</f>
        <v>27551999.9999999</v>
      </c>
      <c r="X28" s="235" t="n">
        <f aca="false">ROUND(IF(W28&lt;0.00001,"0",COS(ATAN(W28/V28))),2)</f>
        <v>0.92</v>
      </c>
      <c r="Y28" s="360" t="n">
        <f aca="false">IF(AND(X28&gt;=0.885,X28&lt;0.9),1*0.005,IF(AND(X28&gt;=0.875,X28&lt;0.89),1*0.01,IF(AND(X28&gt;=0.865,X28&lt;0.88),1*0.02,IF(AND(X28&gt;=0.855,X28&lt;0.87),1*0.03,IF(AND(X28&gt;=0.845,X28&lt;0.86),1*0.04,IF(AND(X28&gt;=0.835,X28&lt;0.85),1*0.05,IF(AND(X28&gt;=0.825,X28&lt;0.84),1*0.06,IF(AND(X28&gt;=0.815,X28&lt;0.83),1*0.07,IF(AND(X28&gt;=0.805,X28&lt;0.82),1*0.08,IF(AND(X28&gt;=0.795,X28&lt;0.81),1*0.09,IF(AND(X28&gt;=0.785,X28&lt;0.8),1*0.105,IF(AND(X28&gt;=0.775,X28&lt;0.79),1*0.12,IF(AND(X28&gt;=0.765,X28&lt;0.78),1*0.135,IF(AND(X28&gt;=0.755,X28&lt;0.77),1*0.15,IF(AND(X28&gt;=0.3,X28&lt;0.76),1*0.165,0)))))))))))))))</f>
        <v>0</v>
      </c>
      <c r="Z28" s="237" t="n">
        <f aca="false">Y28*V28</f>
        <v>0</v>
      </c>
      <c r="AA28" s="238"/>
      <c r="AB28" s="323"/>
      <c r="AD28" s="32"/>
      <c r="AE28" s="336"/>
      <c r="AF28" s="337"/>
      <c r="AG28" s="242"/>
      <c r="AH28" s="243"/>
      <c r="AI28" s="243"/>
      <c r="AJ28" s="241"/>
      <c r="AK28" s="243"/>
      <c r="AL28" s="324"/>
      <c r="AM28" s="244"/>
      <c r="AN28" s="244"/>
      <c r="AO28" s="243"/>
      <c r="AP28" s="249"/>
      <c r="AQ28" s="249"/>
      <c r="AR28" s="248"/>
      <c r="AS28" s="249"/>
      <c r="AT28" s="249"/>
      <c r="AU28" s="250"/>
      <c r="AV28" s="361" t="n">
        <f aca="false">Z24+Z26</f>
        <v>0</v>
      </c>
      <c r="AW28" s="250"/>
      <c r="AX28" s="248"/>
      <c r="BA28" s="362" t="s">
        <v>145</v>
      </c>
      <c r="BB28" s="248"/>
      <c r="BC28" s="248"/>
      <c r="BD28" s="248"/>
      <c r="BE28" s="248"/>
      <c r="BF28" s="363" t="e">
        <f aca="false">SUM(BF8:BF27)</f>
        <v>#REF!</v>
      </c>
      <c r="BG28" s="364" t="e">
        <f aca="false">SUM(BG7:BG27)</f>
        <v>#REF!</v>
      </c>
      <c r="BI28" s="365"/>
      <c r="BJ28" s="14" t="e">
        <f aca="false">BJ27</f>
        <v>#REF!</v>
      </c>
      <c r="BK28" s="43" t="e">
        <f aca="false">BK27</f>
        <v>#REF!</v>
      </c>
      <c r="BL28" s="52" t="n">
        <f aca="false">M28</f>
        <v>0</v>
      </c>
      <c r="BM28" s="52" t="n">
        <f aca="false">N28</f>
        <v>66615839.999999</v>
      </c>
      <c r="BN28" s="53"/>
      <c r="BO28" s="53" t="n">
        <f aca="false">SUM(BO24:BO27)</f>
        <v>701760</v>
      </c>
      <c r="BP28" s="59" t="n">
        <f aca="false">BL28-BN28</f>
        <v>0</v>
      </c>
      <c r="BQ28" s="260" t="n">
        <f aca="false">BM28-BO28</f>
        <v>65914079.999999</v>
      </c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56"/>
      <c r="CD28" s="56"/>
      <c r="CE28" s="56"/>
      <c r="CF28" s="56"/>
      <c r="CG28" s="56"/>
      <c r="CH28" s="56"/>
      <c r="CI28" s="56"/>
      <c r="CJ28" s="56"/>
      <c r="CK28" s="56"/>
      <c r="CL28" s="98"/>
      <c r="CM28" s="98"/>
      <c r="CN28" s="56" t="s">
        <v>93</v>
      </c>
      <c r="CO28" s="56" t="n">
        <f aca="false">CO25+CO27</f>
        <v>55889279.9999992</v>
      </c>
      <c r="CP28" s="56" t="n">
        <f aca="false">CP24+CP26</f>
        <v>77342399.9999987</v>
      </c>
      <c r="CQ28" s="98"/>
      <c r="CR28" s="98"/>
      <c r="CS28" s="53" t="n">
        <v>0</v>
      </c>
      <c r="CT28" s="56" t="n">
        <f aca="false">SUM(CT24:CT27)</f>
        <v>2879.99999999968</v>
      </c>
      <c r="CU28" s="58" t="n">
        <f aca="false">SUM(CU24:CU27)</f>
        <v>81599.9999999838</v>
      </c>
      <c r="CV28" s="341"/>
      <c r="CW28" s="100"/>
    </row>
    <row r="29" s="204" customFormat="true" ht="21.75" hidden="false" customHeight="true" outlineLevel="0" collapsed="false">
      <c r="A29" s="102" t="n">
        <v>13</v>
      </c>
      <c r="B29" s="102" t="s">
        <v>146</v>
      </c>
      <c r="C29" s="102" t="s">
        <v>147</v>
      </c>
      <c r="D29" s="102" t="n">
        <v>132</v>
      </c>
      <c r="E29" s="103" t="s">
        <v>67</v>
      </c>
      <c r="F29" s="102" t="n">
        <v>8993683</v>
      </c>
      <c r="G29" s="104" t="s">
        <v>68</v>
      </c>
      <c r="H29" s="104" t="s">
        <v>69</v>
      </c>
      <c r="I29" s="104" t="n">
        <v>960000</v>
      </c>
      <c r="J29" s="105" t="n">
        <v>8261.732</v>
      </c>
      <c r="K29" s="105" t="n">
        <v>8298.965</v>
      </c>
      <c r="L29" s="104" t="n">
        <f aca="false">K29-J29</f>
        <v>37.2330000000002</v>
      </c>
      <c r="M29" s="104"/>
      <c r="N29" s="327" t="n">
        <f aca="false">L29*I29</f>
        <v>35743680.0000002</v>
      </c>
      <c r="O29" s="327"/>
      <c r="P29" s="345"/>
      <c r="Q29" s="366" t="n">
        <v>4614.751</v>
      </c>
      <c r="R29" s="366" t="n">
        <v>4632.01</v>
      </c>
      <c r="S29" s="104" t="n">
        <f aca="false">R29-Q29</f>
        <v>17.259</v>
      </c>
      <c r="T29" s="104"/>
      <c r="U29" s="327" t="n">
        <f aca="false">S29*I29</f>
        <v>16568640</v>
      </c>
      <c r="V29" s="346" t="n">
        <f aca="false">N29</f>
        <v>35743680.0000002</v>
      </c>
      <c r="W29" s="346" t="n">
        <f aca="false">U29</f>
        <v>16568640</v>
      </c>
      <c r="X29" s="111" t="n">
        <f aca="false">ROUND(IF(W29&lt;0.00001,"0",COS(ATAN(W29/V29))),2)</f>
        <v>0.91</v>
      </c>
      <c r="Y29" s="112" t="n">
        <f aca="false">IF(AND(X29&gt;=0.885,X29&lt;0.9),1*0.005,IF(AND(X29&gt;=0.875,X29&lt;0.89),1*0.01,IF(AND(X29&gt;=0.865,X29&lt;0.88),1*0.02,IF(AND(X29&gt;=0.855,X29&lt;0.87),1*0.03,IF(AND(X29&gt;=0.845,X29&lt;0.86),1*0.04,IF(AND(X29&gt;=0.835,X29&lt;0.85),1*0.05,IF(AND(X29&gt;=0.825,X29&lt;0.84),1*0.06,IF(AND(X29&gt;=0.815,X29&lt;0.83),1*0.07,IF(AND(X29&gt;=0.805,X29&lt;0.82),1*0.08,IF(AND(X29&gt;=0.795,X29&lt;0.81),1*0.09,IF(AND(X29&gt;=0.785,X29&lt;0.8),1*0.105,IF(AND(X29&gt;=0.775,X29&lt;0.79),1*0.12,IF(AND(X29&gt;=0.765,X29&lt;0.78),1*0.135,IF(AND(X29&gt;=0.755,X29&lt;0.77),1*0.15,IF(AND(X29&gt;=0.3,X29&lt;0.76),1*0.165,0)))))))))))))))</f>
        <v>0</v>
      </c>
      <c r="Z29" s="113" t="n">
        <f aca="false">Y29*V29</f>
        <v>0</v>
      </c>
      <c r="AA29" s="108"/>
      <c r="AB29" s="164"/>
      <c r="AD29" s="192"/>
      <c r="AE29" s="367" t="s">
        <v>148</v>
      </c>
      <c r="AF29" s="171"/>
      <c r="AG29" s="206"/>
      <c r="AH29" s="207"/>
      <c r="AI29" s="207"/>
      <c r="AJ29" s="205"/>
      <c r="AK29" s="207"/>
      <c r="AL29" s="218"/>
      <c r="AM29" s="173"/>
      <c r="AN29" s="173"/>
      <c r="AO29" s="207"/>
      <c r="AP29" s="211"/>
      <c r="AQ29" s="211"/>
      <c r="AR29" s="177"/>
      <c r="AS29" s="211"/>
      <c r="AT29" s="211"/>
      <c r="AU29" s="179"/>
      <c r="AV29" s="368"/>
      <c r="AW29" s="179"/>
      <c r="AX29" s="177"/>
      <c r="AY29" s="181"/>
      <c r="AZ29" s="181"/>
      <c r="BA29" s="181"/>
      <c r="BB29" s="181"/>
      <c r="BC29" s="181"/>
      <c r="BD29" s="181"/>
      <c r="BE29" s="181"/>
      <c r="BF29" s="181"/>
      <c r="BG29" s="181"/>
      <c r="BH29" s="368"/>
      <c r="BI29" s="368"/>
      <c r="BJ29" s="212" t="e">
        <f aca="false">BJ28</f>
        <v>#REF!</v>
      </c>
      <c r="BK29" s="188" t="e">
        <f aca="false">BK28</f>
        <v>#REF!</v>
      </c>
      <c r="BL29" s="189" t="n">
        <f aca="false">M29</f>
        <v>0</v>
      </c>
      <c r="BM29" s="189" t="n">
        <f aca="false">N29</f>
        <v>35743680.0000002</v>
      </c>
      <c r="BN29" s="165"/>
      <c r="BO29" s="165"/>
      <c r="BP29" s="328" t="n">
        <f aca="false">BL29-BN29</f>
        <v>0</v>
      </c>
      <c r="BQ29" s="190" t="n">
        <f aca="false">BM29-BO29</f>
        <v>35743680.0000002</v>
      </c>
      <c r="BR29" s="191"/>
      <c r="BS29" s="191"/>
      <c r="BT29" s="191"/>
      <c r="BU29" s="191"/>
      <c r="BV29" s="191"/>
      <c r="BW29" s="191"/>
      <c r="BX29" s="191"/>
      <c r="BY29" s="191"/>
      <c r="BZ29" s="191"/>
      <c r="CA29" s="191"/>
      <c r="CB29" s="191"/>
      <c r="CC29" s="166" t="s">
        <v>149</v>
      </c>
      <c r="CD29" s="166" t="s">
        <v>148</v>
      </c>
      <c r="CE29" s="369"/>
      <c r="CF29" s="165" t="n">
        <v>132</v>
      </c>
      <c r="CG29" s="222" t="s">
        <v>67</v>
      </c>
      <c r="CH29" s="222" t="n">
        <v>16529653</v>
      </c>
      <c r="CI29" s="370"/>
      <c r="CJ29" s="371"/>
      <c r="CK29" s="222" t="n">
        <v>144000</v>
      </c>
      <c r="CL29" s="200" t="n">
        <f aca="false">J29</f>
        <v>8261.732</v>
      </c>
      <c r="CM29" s="200" t="n">
        <f aca="false">K29</f>
        <v>8298.965</v>
      </c>
      <c r="CN29" s="328" t="n">
        <f aca="false">CM29-CL29</f>
        <v>37.2330000000002</v>
      </c>
      <c r="CO29" s="203"/>
      <c r="CP29" s="166"/>
      <c r="CQ29" s="200"/>
      <c r="CR29" s="200"/>
      <c r="CS29" s="165"/>
      <c r="CT29" s="165"/>
      <c r="CU29" s="202"/>
      <c r="CV29" s="372"/>
      <c r="CW29" s="203"/>
    </row>
    <row r="30" s="204" customFormat="true" ht="21.75" hidden="false" customHeight="true" outlineLevel="0" collapsed="false">
      <c r="A30" s="104" t="n">
        <v>14</v>
      </c>
      <c r="B30" s="104" t="s">
        <v>150</v>
      </c>
      <c r="C30" s="102"/>
      <c r="D30" s="104" t="n">
        <v>132</v>
      </c>
      <c r="E30" s="85" t="s">
        <v>67</v>
      </c>
      <c r="F30" s="104" t="n">
        <v>8993682</v>
      </c>
      <c r="G30" s="104" t="s">
        <v>68</v>
      </c>
      <c r="H30" s="104" t="s">
        <v>69</v>
      </c>
      <c r="I30" s="104" t="n">
        <v>960000</v>
      </c>
      <c r="J30" s="105" t="n">
        <v>8252.57</v>
      </c>
      <c r="K30" s="105" t="n">
        <v>8289.656</v>
      </c>
      <c r="L30" s="104" t="n">
        <f aca="false">K30-J30</f>
        <v>37.0860000000012</v>
      </c>
      <c r="M30" s="104"/>
      <c r="N30" s="327" t="n">
        <f aca="false">L30*I30</f>
        <v>35602560.0000011</v>
      </c>
      <c r="O30" s="349"/>
      <c r="P30" s="373"/>
      <c r="Q30" s="366" t="n">
        <v>4609.479</v>
      </c>
      <c r="R30" s="366" t="n">
        <v>4626.732</v>
      </c>
      <c r="S30" s="104" t="n">
        <f aca="false">R30-Q30</f>
        <v>17.2529999999997</v>
      </c>
      <c r="T30" s="104"/>
      <c r="U30" s="327" t="n">
        <f aca="false">S30*I30</f>
        <v>16562879.9999997</v>
      </c>
      <c r="V30" s="346" t="n">
        <f aca="false">N30</f>
        <v>35602560.0000011</v>
      </c>
      <c r="W30" s="346" t="n">
        <f aca="false">U30</f>
        <v>16562879.9999997</v>
      </c>
      <c r="X30" s="111" t="n">
        <f aca="false">ROUND(IF(W30&lt;0.00001,"0",COS(ATAN(W30/V30))),2)</f>
        <v>0.91</v>
      </c>
      <c r="Y30" s="112" t="n">
        <f aca="false">IF(AND(X30&gt;=0.885,X30&lt;0.9),1*0.005,IF(AND(X30&gt;=0.875,X30&lt;0.89),1*0.01,IF(AND(X30&gt;=0.865,X30&lt;0.88),1*0.02,IF(AND(X30&gt;=0.855,X30&lt;0.87),1*0.03,IF(AND(X30&gt;=0.845,X30&lt;0.86),1*0.04,IF(AND(X30&gt;=0.835,X30&lt;0.85),1*0.05,IF(AND(X30&gt;=0.825,X30&lt;0.84),1*0.06,IF(AND(X30&gt;=0.815,X30&lt;0.83),1*0.07,IF(AND(X30&gt;=0.805,X30&lt;0.82),1*0.08,IF(AND(X30&gt;=0.795,X30&lt;0.81),1*0.09,IF(AND(X30&gt;=0.785,X30&lt;0.8),1*0.105,IF(AND(X30&gt;=0.775,X30&lt;0.79),1*0.12,IF(AND(X30&gt;=0.765,X30&lt;0.78),1*0.135,IF(AND(X30&gt;=0.755,X30&lt;0.77),1*0.15,IF(AND(X30&gt;=0.3,X30&lt;0.76),1*0.165,0)))))))))))))))</f>
        <v>0</v>
      </c>
      <c r="Z30" s="113" t="n">
        <f aca="false">Y30*V30</f>
        <v>0</v>
      </c>
      <c r="AA30" s="108"/>
      <c r="AB30" s="164"/>
      <c r="AD30" s="192"/>
      <c r="AE30" s="367"/>
      <c r="AF30" s="171"/>
      <c r="AG30" s="206"/>
      <c r="AH30" s="207"/>
      <c r="AI30" s="207"/>
      <c r="AJ30" s="205"/>
      <c r="AK30" s="207"/>
      <c r="AL30" s="218"/>
      <c r="AM30" s="173"/>
      <c r="AN30" s="173"/>
      <c r="AO30" s="207"/>
      <c r="AP30" s="211"/>
      <c r="AQ30" s="211"/>
      <c r="AR30" s="177"/>
      <c r="AS30" s="211"/>
      <c r="AT30" s="211"/>
      <c r="AU30" s="179"/>
      <c r="AV30" s="368"/>
      <c r="AW30" s="179"/>
      <c r="AX30" s="368"/>
      <c r="AY30" s="181"/>
      <c r="AZ30" s="181"/>
      <c r="BA30" s="182" t="s">
        <v>151</v>
      </c>
      <c r="BB30" s="182"/>
      <c r="BC30" s="182"/>
      <c r="BD30" s="182"/>
      <c r="BE30" s="182"/>
      <c r="BF30" s="374" t="n">
        <f aca="false">BG30/5.878</f>
        <v>12015662.3970738</v>
      </c>
      <c r="BG30" s="375" t="n">
        <v>70628063.57</v>
      </c>
      <c r="BH30" s="186"/>
      <c r="BI30" s="368"/>
      <c r="BJ30" s="212" t="e">
        <f aca="false">BJ29</f>
        <v>#REF!</v>
      </c>
      <c r="BK30" s="188" t="e">
        <f aca="false">BK29</f>
        <v>#REF!</v>
      </c>
      <c r="BL30" s="189" t="n">
        <f aca="false">M30</f>
        <v>0</v>
      </c>
      <c r="BM30" s="189" t="n">
        <f aca="false">N30</f>
        <v>35602560.0000011</v>
      </c>
      <c r="BN30" s="165"/>
      <c r="BO30" s="165"/>
      <c r="BP30" s="328" t="n">
        <f aca="false">BL30-BN30</f>
        <v>0</v>
      </c>
      <c r="BQ30" s="190" t="n">
        <f aca="false">BM30-BO30</f>
        <v>35602560.0000011</v>
      </c>
      <c r="BR30" s="191"/>
      <c r="BS30" s="191"/>
      <c r="BT30" s="191"/>
      <c r="BU30" s="191"/>
      <c r="BV30" s="191"/>
      <c r="BW30" s="191"/>
      <c r="BX30" s="191"/>
      <c r="BY30" s="191"/>
      <c r="BZ30" s="191"/>
      <c r="CA30" s="191"/>
      <c r="CB30" s="191"/>
      <c r="CC30" s="166"/>
      <c r="CD30" s="166"/>
      <c r="CE30" s="369"/>
      <c r="CF30" s="165" t="n">
        <v>132</v>
      </c>
      <c r="CG30" s="222" t="s">
        <v>76</v>
      </c>
      <c r="CH30" s="222"/>
      <c r="CI30" s="370"/>
      <c r="CJ30" s="371"/>
      <c r="CK30" s="222" t="n">
        <v>144000</v>
      </c>
      <c r="CL30" s="200" t="n">
        <f aca="false">J30</f>
        <v>8252.57</v>
      </c>
      <c r="CM30" s="200" t="n">
        <f aca="false">K30</f>
        <v>8289.656</v>
      </c>
      <c r="CN30" s="328" t="n">
        <f aca="false">CM30-CL30</f>
        <v>37.0860000000012</v>
      </c>
      <c r="CO30" s="203"/>
      <c r="CP30" s="166"/>
      <c r="CQ30" s="200"/>
      <c r="CR30" s="200"/>
      <c r="CS30" s="165"/>
      <c r="CT30" s="165"/>
      <c r="CU30" s="202"/>
      <c r="CV30" s="372"/>
      <c r="CW30" s="203"/>
    </row>
    <row r="31" s="376" customFormat="true" ht="21.75" hidden="false" customHeight="true" outlineLevel="0" collapsed="false">
      <c r="A31" s="104" t="n">
        <v>15</v>
      </c>
      <c r="B31" s="104" t="s">
        <v>152</v>
      </c>
      <c r="C31" s="102"/>
      <c r="D31" s="104" t="n">
        <v>132</v>
      </c>
      <c r="E31" s="85" t="s">
        <v>67</v>
      </c>
      <c r="F31" s="104" t="n">
        <v>8993681</v>
      </c>
      <c r="G31" s="104" t="s">
        <v>68</v>
      </c>
      <c r="H31" s="104" t="s">
        <v>69</v>
      </c>
      <c r="I31" s="104" t="n">
        <v>1440000</v>
      </c>
      <c r="J31" s="105" t="n">
        <v>2593.526</v>
      </c>
      <c r="K31" s="105" t="n">
        <v>2618.149</v>
      </c>
      <c r="L31" s="104" t="n">
        <f aca="false">K31-J31</f>
        <v>24.623</v>
      </c>
      <c r="M31" s="104"/>
      <c r="N31" s="327" t="n">
        <f aca="false">L31*I31</f>
        <v>35457120.0000001</v>
      </c>
      <c r="O31" s="104"/>
      <c r="P31" s="373"/>
      <c r="Q31" s="366" t="n">
        <v>1364.675</v>
      </c>
      <c r="R31" s="366" t="n">
        <v>1368.787</v>
      </c>
      <c r="S31" s="104" t="n">
        <f aca="false">R31-Q31</f>
        <v>4.11200000000008</v>
      </c>
      <c r="T31" s="104"/>
      <c r="U31" s="327" t="n">
        <f aca="false">S31*I31</f>
        <v>5921280.00000012</v>
      </c>
      <c r="V31" s="346" t="n">
        <f aca="false">N31-M32</f>
        <v>35457120.0000001</v>
      </c>
      <c r="W31" s="346" t="n">
        <f aca="false">U31-T32</f>
        <v>5921280.00000012</v>
      </c>
      <c r="X31" s="111" t="n">
        <f aca="false">ROUND(IF(W31&lt;0.00001,"0",COS(ATAN(W31/V31))),2)</f>
        <v>0.99</v>
      </c>
      <c r="Y31" s="112" t="n">
        <f aca="false">IF(AND(X31&gt;=0.885,X31&lt;0.9),1*0.005,IF(AND(X31&gt;=0.875,X31&lt;0.89),1*0.01,IF(AND(X31&gt;=0.865,X31&lt;0.88),1*0.02,IF(AND(X31&gt;=0.855,X31&lt;0.87),1*0.03,IF(AND(X31&gt;=0.845,X31&lt;0.86),1*0.04,IF(AND(X31&gt;=0.835,X31&lt;0.85),1*0.05,IF(AND(X31&gt;=0.825,X31&lt;0.84),1*0.06,IF(AND(X31&gt;=0.815,X31&lt;0.83),1*0.07,IF(AND(X31&gt;=0.805,X31&lt;0.82),1*0.08,IF(AND(X31&gt;=0.795,X31&lt;0.81),1*0.09,IF(AND(X31&gt;=0.785,X31&lt;0.8),1*0.105,IF(AND(X31&gt;=0.775,X31&lt;0.79),1*0.12,IF(AND(X31&gt;=0.765,X31&lt;0.78),1*0.135,IF(AND(X31&gt;=0.755,X31&lt;0.77),1*0.15,IF(AND(X31&gt;=0.3,X31&lt;0.76),1*0.165,0)))))))))))))))</f>
        <v>0</v>
      </c>
      <c r="Z31" s="113" t="n">
        <f aca="false">Y31*V31</f>
        <v>0</v>
      </c>
      <c r="AA31" s="108"/>
      <c r="AB31" s="164"/>
      <c r="AD31" s="377"/>
      <c r="AE31" s="378"/>
      <c r="AF31" s="379"/>
      <c r="AG31" s="380"/>
      <c r="AH31" s="381"/>
      <c r="AI31" s="381"/>
      <c r="AJ31" s="382"/>
      <c r="AK31" s="381"/>
      <c r="AL31" s="383"/>
      <c r="AM31" s="384"/>
      <c r="AN31" s="384"/>
      <c r="AO31" s="381"/>
      <c r="AP31" s="385"/>
      <c r="AQ31" s="385"/>
      <c r="AR31" s="386"/>
      <c r="AS31" s="385"/>
      <c r="AT31" s="385"/>
      <c r="AU31" s="387"/>
      <c r="AV31" s="388"/>
      <c r="AW31" s="387"/>
      <c r="AX31" s="388"/>
      <c r="AY31" s="389"/>
      <c r="AZ31" s="389"/>
      <c r="BA31" s="390" t="s">
        <v>153</v>
      </c>
      <c r="BB31" s="390"/>
      <c r="BC31" s="390"/>
      <c r="BD31" s="390"/>
      <c r="BE31" s="390"/>
      <c r="BF31" s="391" t="e">
        <f aca="false">BF30-BF28</f>
        <v>#REF!</v>
      </c>
      <c r="BG31" s="391" t="e">
        <f aca="false">BG30-BG28</f>
        <v>#REF!</v>
      </c>
      <c r="BH31" s="392"/>
      <c r="BI31" s="388"/>
      <c r="BJ31" s="393" t="e">
        <f aca="false">BJ30</f>
        <v>#REF!</v>
      </c>
      <c r="BK31" s="394" t="e">
        <f aca="false">BK30</f>
        <v>#REF!</v>
      </c>
      <c r="BL31" s="395" t="n">
        <f aca="false">M31</f>
        <v>0</v>
      </c>
      <c r="BM31" s="395" t="n">
        <f aca="false">N31</f>
        <v>35457120.0000001</v>
      </c>
      <c r="BN31" s="396"/>
      <c r="BO31" s="396"/>
      <c r="BP31" s="397" t="n">
        <f aca="false">BL31-BN31</f>
        <v>0</v>
      </c>
      <c r="BQ31" s="398" t="n">
        <f aca="false">BM31-BO31</f>
        <v>35457120.0000001</v>
      </c>
      <c r="BR31" s="377"/>
      <c r="BS31" s="377"/>
      <c r="BT31" s="377"/>
      <c r="BU31" s="377"/>
      <c r="BV31" s="377"/>
      <c r="BW31" s="377"/>
      <c r="BX31" s="377"/>
      <c r="BY31" s="377"/>
      <c r="BZ31" s="377"/>
      <c r="CA31" s="377"/>
      <c r="CB31" s="377"/>
      <c r="CC31" s="396"/>
      <c r="CD31" s="396"/>
      <c r="CE31" s="399"/>
      <c r="CF31" s="400"/>
      <c r="CG31" s="400"/>
      <c r="CH31" s="400"/>
      <c r="CI31" s="400"/>
      <c r="CJ31" s="400"/>
      <c r="CK31" s="400"/>
      <c r="CL31" s="401"/>
      <c r="CM31" s="401"/>
      <c r="CO31" s="402"/>
      <c r="CP31" s="396"/>
      <c r="CQ31" s="401"/>
      <c r="CR31" s="401"/>
      <c r="CS31" s="396"/>
      <c r="CT31" s="396"/>
      <c r="CU31" s="400"/>
      <c r="CV31" s="403"/>
      <c r="CW31" s="402"/>
    </row>
    <row r="32" s="404" customFormat="true" ht="21.75" hidden="false" customHeight="true" outlineLevel="0" collapsed="false">
      <c r="A32" s="104"/>
      <c r="B32" s="104"/>
      <c r="C32" s="104"/>
      <c r="D32" s="104" t="n">
        <v>132</v>
      </c>
      <c r="E32" s="85" t="s">
        <v>76</v>
      </c>
      <c r="F32" s="104"/>
      <c r="G32" s="104" t="s">
        <v>68</v>
      </c>
      <c r="H32" s="104"/>
      <c r="I32" s="104" t="n">
        <v>1440000</v>
      </c>
      <c r="J32" s="105" t="n">
        <v>9.184</v>
      </c>
      <c r="K32" s="105" t="n">
        <v>9.184</v>
      </c>
      <c r="L32" s="343" t="n">
        <f aca="false">K32-J32</f>
        <v>0</v>
      </c>
      <c r="M32" s="104" t="n">
        <f aca="false">L32*I32</f>
        <v>0</v>
      </c>
      <c r="N32" s="327"/>
      <c r="O32" s="104"/>
      <c r="P32" s="373"/>
      <c r="Q32" s="105" t="n">
        <v>19.005</v>
      </c>
      <c r="R32" s="105" t="n">
        <v>19.005</v>
      </c>
      <c r="S32" s="104" t="n">
        <f aca="false">R32-Q32</f>
        <v>0</v>
      </c>
      <c r="T32" s="104" t="n">
        <f aca="false">S32*I32</f>
        <v>0</v>
      </c>
      <c r="U32" s="327"/>
      <c r="V32" s="346"/>
      <c r="W32" s="346"/>
      <c r="X32" s="111"/>
      <c r="Y32" s="111"/>
      <c r="Z32" s="113" t="n">
        <f aca="false">Y32*V32</f>
        <v>0</v>
      </c>
      <c r="AA32" s="108"/>
      <c r="AB32" s="164"/>
      <c r="AD32" s="377"/>
      <c r="AE32" s="405" t="s">
        <v>128</v>
      </c>
      <c r="AF32" s="406" t="n">
        <f aca="false">X32</f>
        <v>0</v>
      </c>
      <c r="AG32" s="407" t="n">
        <f aca="false">Y32</f>
        <v>0</v>
      </c>
      <c r="AH32" s="408" t="e">
        <f aca="false">#REF!</f>
        <v>#REF!</v>
      </c>
      <c r="AI32" s="408"/>
      <c r="AJ32" s="409" t="n">
        <v>0.917968721267789</v>
      </c>
      <c r="AK32" s="408"/>
      <c r="AL32" s="410"/>
      <c r="AM32" s="411"/>
      <c r="AN32" s="411"/>
      <c r="AO32" s="408"/>
      <c r="AP32" s="412"/>
      <c r="AQ32" s="412"/>
      <c r="AR32" s="413" t="e">
        <f aca="false">COS(ATAN(#REF!/#REF!))</f>
        <v>#REF!</v>
      </c>
      <c r="AS32" s="412"/>
      <c r="AT32" s="412"/>
      <c r="AU32" s="414"/>
      <c r="AV32" s="415"/>
      <c r="AW32" s="414"/>
      <c r="AX32" s="415"/>
      <c r="AY32" s="416"/>
      <c r="AZ32" s="416"/>
      <c r="BA32" s="416"/>
      <c r="BB32" s="416"/>
      <c r="BC32" s="416"/>
      <c r="BD32" s="416"/>
      <c r="BE32" s="416"/>
      <c r="BF32" s="416"/>
      <c r="BG32" s="416"/>
      <c r="BI32" s="415"/>
      <c r="BJ32" s="417"/>
      <c r="BK32" s="394"/>
      <c r="BL32" s="418"/>
      <c r="BM32" s="418"/>
      <c r="BN32" s="419"/>
      <c r="BO32" s="419"/>
      <c r="BP32" s="397"/>
      <c r="BQ32" s="420"/>
      <c r="BR32" s="421"/>
      <c r="BS32" s="421"/>
      <c r="BT32" s="421"/>
      <c r="BU32" s="421"/>
      <c r="BV32" s="421"/>
      <c r="BW32" s="421"/>
      <c r="BX32" s="421"/>
      <c r="BY32" s="421"/>
      <c r="BZ32" s="421"/>
      <c r="CA32" s="421"/>
      <c r="CB32" s="421"/>
      <c r="CC32" s="396" t="n">
        <v>10</v>
      </c>
      <c r="CD32" s="422" t="s">
        <v>128</v>
      </c>
      <c r="CE32" s="75" t="s">
        <v>129</v>
      </c>
      <c r="CF32" s="419" t="n">
        <v>132</v>
      </c>
      <c r="CG32" s="423" t="s">
        <v>67</v>
      </c>
      <c r="CH32" s="423" t="n">
        <v>50501730</v>
      </c>
      <c r="CI32" s="424"/>
      <c r="CJ32" s="425" t="s">
        <v>69</v>
      </c>
      <c r="CK32" s="423" t="n">
        <v>480000</v>
      </c>
      <c r="CL32" s="426" t="n">
        <f aca="false">J32</f>
        <v>9.184</v>
      </c>
      <c r="CM32" s="426" t="n">
        <f aca="false">K32</f>
        <v>9.184</v>
      </c>
      <c r="CN32" s="427" t="n">
        <f aca="false">CM32-CL32</f>
        <v>0</v>
      </c>
      <c r="CO32" s="428"/>
      <c r="CP32" s="419" t="n">
        <f aca="false">CN32*CK32</f>
        <v>0</v>
      </c>
      <c r="CQ32" s="426" t="n">
        <v>155.967</v>
      </c>
      <c r="CR32" s="426" t="n">
        <v>169.111</v>
      </c>
      <c r="CS32" s="419" t="n">
        <f aca="false">CR32-CQ32</f>
        <v>13.144</v>
      </c>
      <c r="CT32" s="419"/>
      <c r="CU32" s="429" t="n">
        <f aca="false">CS32*CK32</f>
        <v>6309119.99999999</v>
      </c>
      <c r="CV32" s="427" t="e">
        <f aca="false">IF(CS32&lt;0.00001,"0",COS(ATAN(CS32/CN32)))</f>
        <v>#DIV/0!</v>
      </c>
      <c r="CW32" s="428"/>
    </row>
    <row r="33" s="404" customFormat="true" ht="21.75" hidden="false" customHeight="true" outlineLevel="0" collapsed="false">
      <c r="A33" s="104" t="n">
        <v>16</v>
      </c>
      <c r="B33" s="104" t="s">
        <v>154</v>
      </c>
      <c r="C33" s="102"/>
      <c r="D33" s="104" t="n">
        <v>132</v>
      </c>
      <c r="E33" s="85" t="s">
        <v>67</v>
      </c>
      <c r="F33" s="104" t="n">
        <v>8993680</v>
      </c>
      <c r="G33" s="104" t="s">
        <v>68</v>
      </c>
      <c r="H33" s="104" t="s">
        <v>69</v>
      </c>
      <c r="I33" s="104" t="n">
        <v>1440000</v>
      </c>
      <c r="J33" s="105" t="n">
        <v>1373.548</v>
      </c>
      <c r="K33" s="105" t="n">
        <v>1373.548</v>
      </c>
      <c r="L33" s="343" t="n">
        <f aca="false">K33-J33</f>
        <v>0</v>
      </c>
      <c r="M33" s="104"/>
      <c r="N33" s="327" t="n">
        <f aca="false">L33*I33</f>
        <v>0</v>
      </c>
      <c r="O33" s="104"/>
      <c r="P33" s="373"/>
      <c r="Q33" s="105" t="n">
        <v>1173.906</v>
      </c>
      <c r="R33" s="105" t="n">
        <v>1173.906</v>
      </c>
      <c r="S33" s="104" t="n">
        <f aca="false">R33-Q33</f>
        <v>0</v>
      </c>
      <c r="T33" s="104"/>
      <c r="U33" s="327" t="n">
        <f aca="false">S33*I33</f>
        <v>0</v>
      </c>
      <c r="V33" s="346" t="n">
        <f aca="false">N33-M34</f>
        <v>0</v>
      </c>
      <c r="W33" s="346" t="n">
        <f aca="false">U33-T34</f>
        <v>0</v>
      </c>
      <c r="X33" s="111" t="n">
        <f aca="false">ROUND(IF(W33&lt;0.00001,"0",COS(ATAN(W33/V33))),2)</f>
        <v>0</v>
      </c>
      <c r="Y33" s="112" t="n">
        <f aca="false">IF(AND(X33&gt;=0.885,X33&lt;0.9),1*0.005,IF(AND(X33&gt;=0.875,X33&lt;0.89),1*0.01,IF(AND(X33&gt;=0.865,X33&lt;0.88),1*0.02,IF(AND(X33&gt;=0.855,X33&lt;0.87),1*0.03,IF(AND(X33&gt;=0.845,X33&lt;0.86),1*0.04,IF(AND(X33&gt;=0.835,X33&lt;0.85),1*0.05,IF(AND(X33&gt;=0.825,X33&lt;0.84),1*0.06,IF(AND(X33&gt;=0.815,X33&lt;0.83),1*0.07,IF(AND(X33&gt;=0.805,X33&lt;0.82),1*0.08,IF(AND(X33&gt;=0.795,X33&lt;0.81),1*0.09,IF(AND(X33&gt;=0.785,X33&lt;0.8),1*0.105,IF(AND(X33&gt;=0.775,X33&lt;0.79),1*0.12,IF(AND(X33&gt;=0.765,X33&lt;0.78),1*0.135,IF(AND(X33&gt;=0.755,X33&lt;0.77),1*0.15,IF(AND(X33&gt;=0.3,X33&lt;0.76),1*0.165,0)))))))))))))))</f>
        <v>0</v>
      </c>
      <c r="Z33" s="113" t="n">
        <f aca="false">Y33*V33</f>
        <v>0</v>
      </c>
      <c r="AA33" s="108"/>
      <c r="AB33" s="164"/>
      <c r="AD33" s="377"/>
      <c r="AE33" s="405" t="s">
        <v>132</v>
      </c>
      <c r="AF33" s="409" t="n">
        <f aca="false">X33</f>
        <v>0</v>
      </c>
      <c r="AG33" s="407" t="n">
        <f aca="false">Y33</f>
        <v>0</v>
      </c>
      <c r="AH33" s="408" t="e">
        <f aca="false">#REF!</f>
        <v>#REF!</v>
      </c>
      <c r="AI33" s="408" t="e">
        <f aca="false">#REF!</f>
        <v>#REF!</v>
      </c>
      <c r="AJ33" s="409" t="n">
        <v>0.850750395936742</v>
      </c>
      <c r="AK33" s="430" t="n">
        <v>0.04</v>
      </c>
      <c r="AL33" s="410" t="n">
        <v>550541</v>
      </c>
      <c r="AM33" s="411" t="n">
        <f aca="false">AL33*5.878</f>
        <v>3236079.998</v>
      </c>
      <c r="AN33" s="411" t="e">
        <f aca="false">AL33-AH33</f>
        <v>#REF!</v>
      </c>
      <c r="AO33" s="408" t="e">
        <f aca="false">AM33-AI33</f>
        <v>#REF!</v>
      </c>
      <c r="AP33" s="412"/>
      <c r="AQ33" s="412"/>
      <c r="AR33" s="413" t="e">
        <f aca="false">COS(ATAN(#REF!/#REF!))</f>
        <v>#REF!</v>
      </c>
      <c r="AS33" s="412"/>
      <c r="AT33" s="412"/>
      <c r="AU33" s="414"/>
      <c r="AV33" s="412" t="n">
        <v>4415892.17</v>
      </c>
      <c r="AW33" s="414" t="e">
        <f aca="false">#REF!-AV33</f>
        <v>#REF!</v>
      </c>
      <c r="AX33" s="415"/>
      <c r="AY33" s="431" t="s">
        <v>155</v>
      </c>
      <c r="AZ33" s="431"/>
      <c r="BA33" s="416"/>
      <c r="BB33" s="416"/>
      <c r="BC33" s="416"/>
      <c r="BD33" s="416"/>
      <c r="BE33" s="416"/>
      <c r="BF33" s="416"/>
      <c r="BG33" s="416"/>
      <c r="BH33" s="415"/>
      <c r="BI33" s="415"/>
      <c r="BJ33" s="417" t="e">
        <f aca="false">BJ31</f>
        <v>#REF!</v>
      </c>
      <c r="BK33" s="394" t="e">
        <f aca="false">BK31</f>
        <v>#REF!</v>
      </c>
      <c r="BL33" s="418" t="n">
        <f aca="false">M33</f>
        <v>0</v>
      </c>
      <c r="BM33" s="418" t="n">
        <f aca="false">N33</f>
        <v>0</v>
      </c>
      <c r="BN33" s="419"/>
      <c r="BO33" s="419" t="n">
        <v>18315840</v>
      </c>
      <c r="BP33" s="397" t="n">
        <f aca="false">BL33-BN33</f>
        <v>0</v>
      </c>
      <c r="BQ33" s="420" t="n">
        <f aca="false">BM33-BO33</f>
        <v>-18315840</v>
      </c>
      <c r="BR33" s="421"/>
      <c r="BS33" s="421"/>
      <c r="BT33" s="421"/>
      <c r="BU33" s="421"/>
      <c r="BV33" s="421"/>
      <c r="BW33" s="421"/>
      <c r="BX33" s="421"/>
      <c r="BY33" s="421"/>
      <c r="BZ33" s="421"/>
      <c r="CA33" s="421"/>
      <c r="CB33" s="421"/>
      <c r="CC33" s="396" t="n">
        <v>11</v>
      </c>
      <c r="CD33" s="422" t="s">
        <v>132</v>
      </c>
      <c r="CE33" s="75"/>
      <c r="CF33" s="419" t="n">
        <v>132</v>
      </c>
      <c r="CG33" s="423" t="s">
        <v>67</v>
      </c>
      <c r="CH33" s="423" t="n">
        <v>80505634</v>
      </c>
      <c r="CI33" s="424" t="s">
        <v>68</v>
      </c>
      <c r="CJ33" s="425"/>
      <c r="CK33" s="423" t="n">
        <v>480000</v>
      </c>
      <c r="CL33" s="426" t="n">
        <f aca="false">J33</f>
        <v>1373.548</v>
      </c>
      <c r="CM33" s="426" t="e">
        <f aca="false">#REF!</f>
        <v>#REF!</v>
      </c>
      <c r="CN33" s="427" t="e">
        <f aca="false">CM33-CL33</f>
        <v>#REF!</v>
      </c>
      <c r="CO33" s="419"/>
      <c r="CP33" s="419" t="e">
        <f aca="false">CN33*CK33</f>
        <v>#REF!</v>
      </c>
      <c r="CQ33" s="426" t="n">
        <v>3659.429</v>
      </c>
      <c r="CR33" s="426" t="n">
        <v>3677.143</v>
      </c>
      <c r="CS33" s="419" t="n">
        <f aca="false">CR33-CQ33</f>
        <v>17.7139999999999</v>
      </c>
      <c r="CT33" s="419"/>
      <c r="CU33" s="429" t="n">
        <f aca="false">CS33*CK33</f>
        <v>8502719.99999997</v>
      </c>
      <c r="CV33" s="427" t="e">
        <f aca="false">IF(CS33&lt;0.00001,"0",COS(ATAN(CS33/CN33)))</f>
        <v>#REF!</v>
      </c>
      <c r="CW33" s="428"/>
    </row>
    <row r="34" s="404" customFormat="true" ht="21.75" hidden="false" customHeight="true" outlineLevel="0" collapsed="false">
      <c r="A34" s="104"/>
      <c r="B34" s="104"/>
      <c r="C34" s="104"/>
      <c r="D34" s="104" t="n">
        <v>132</v>
      </c>
      <c r="E34" s="85" t="s">
        <v>76</v>
      </c>
      <c r="F34" s="104"/>
      <c r="G34" s="104" t="s">
        <v>68</v>
      </c>
      <c r="H34" s="104"/>
      <c r="I34" s="104" t="n">
        <v>1440000</v>
      </c>
      <c r="J34" s="105" t="n">
        <v>22.279</v>
      </c>
      <c r="K34" s="105" t="n">
        <v>22.279</v>
      </c>
      <c r="L34" s="343" t="n">
        <f aca="false">K34-J34</f>
        <v>0</v>
      </c>
      <c r="M34" s="104" t="n">
        <f aca="false">L34*I34</f>
        <v>0</v>
      </c>
      <c r="N34" s="346"/>
      <c r="O34" s="104"/>
      <c r="P34" s="373"/>
      <c r="Q34" s="105" t="n">
        <v>21.331</v>
      </c>
      <c r="R34" s="105" t="n">
        <v>21.331</v>
      </c>
      <c r="S34" s="104" t="n">
        <f aca="false">R34-Q34</f>
        <v>0</v>
      </c>
      <c r="T34" s="104" t="n">
        <f aca="false">S34*I34</f>
        <v>0</v>
      </c>
      <c r="U34" s="346"/>
      <c r="V34" s="346"/>
      <c r="W34" s="346"/>
      <c r="X34" s="111"/>
      <c r="Y34" s="111"/>
      <c r="Z34" s="113" t="n">
        <f aca="false">Y34*V34</f>
        <v>0</v>
      </c>
      <c r="AA34" s="108"/>
      <c r="AB34" s="164"/>
      <c r="AD34" s="377"/>
      <c r="AE34" s="405" t="s">
        <v>135</v>
      </c>
      <c r="AF34" s="406" t="n">
        <f aca="false">X34</f>
        <v>0</v>
      </c>
      <c r="AG34" s="407" t="n">
        <f aca="false">Y34</f>
        <v>0</v>
      </c>
      <c r="AH34" s="408" t="e">
        <f aca="false">#REF!</f>
        <v>#REF!</v>
      </c>
      <c r="AI34" s="408" t="e">
        <f aca="false">#REF!</f>
        <v>#REF!</v>
      </c>
      <c r="AJ34" s="409" t="n">
        <v>0.854745895674221</v>
      </c>
      <c r="AK34" s="430" t="n">
        <v>0.04</v>
      </c>
      <c r="AL34" s="410" t="n">
        <v>562291</v>
      </c>
      <c r="AM34" s="411" t="n">
        <f aca="false">AL34*5.878</f>
        <v>3305146.498</v>
      </c>
      <c r="AN34" s="411" t="e">
        <f aca="false">AL34-AH34</f>
        <v>#REF!</v>
      </c>
      <c r="AO34" s="408" t="e">
        <f aca="false">AM34-AI34</f>
        <v>#REF!</v>
      </c>
      <c r="AP34" s="412"/>
      <c r="AQ34" s="412"/>
      <c r="AR34" s="413" t="e">
        <f aca="false">COS(ATAN(#REF!/#REF!))</f>
        <v>#REF!</v>
      </c>
      <c r="AS34" s="412"/>
      <c r="AT34" s="412"/>
      <c r="AU34" s="414"/>
      <c r="AV34" s="412" t="n">
        <v>4436657.97</v>
      </c>
      <c r="AW34" s="414" t="e">
        <f aca="false">#REF!-AV34</f>
        <v>#REF!</v>
      </c>
      <c r="AX34" s="415"/>
      <c r="AY34" s="432" t="s">
        <v>57</v>
      </c>
      <c r="AZ34" s="432" t="s">
        <v>58</v>
      </c>
      <c r="BA34" s="433" t="s">
        <v>59</v>
      </c>
      <c r="BB34" s="434" t="s">
        <v>60</v>
      </c>
      <c r="BC34" s="434" t="s">
        <v>61</v>
      </c>
      <c r="BD34" s="434" t="s">
        <v>44</v>
      </c>
      <c r="BE34" s="434" t="s">
        <v>62</v>
      </c>
      <c r="BF34" s="434" t="s">
        <v>63</v>
      </c>
      <c r="BG34" s="434" t="s">
        <v>64</v>
      </c>
      <c r="BH34" s="419" t="s">
        <v>20</v>
      </c>
      <c r="BI34" s="415"/>
      <c r="BJ34" s="417" t="e">
        <f aca="false">BJ33</f>
        <v>#REF!</v>
      </c>
      <c r="BK34" s="394" t="e">
        <f aca="false">BK33</f>
        <v>#REF!</v>
      </c>
      <c r="BL34" s="418" t="n">
        <f aca="false">M34</f>
        <v>0</v>
      </c>
      <c r="BM34" s="418" t="n">
        <f aca="false">N34</f>
        <v>0</v>
      </c>
      <c r="BN34" s="419"/>
      <c r="BO34" s="419" t="n">
        <v>18543840</v>
      </c>
      <c r="BP34" s="397" t="n">
        <f aca="false">BL34-BN34</f>
        <v>0</v>
      </c>
      <c r="BQ34" s="420" t="n">
        <f aca="false">BM34-BO34</f>
        <v>-18543840</v>
      </c>
      <c r="BR34" s="421"/>
      <c r="BS34" s="421"/>
      <c r="BT34" s="421"/>
      <c r="BU34" s="421"/>
      <c r="BV34" s="421"/>
      <c r="BW34" s="421"/>
      <c r="BX34" s="421"/>
      <c r="BY34" s="421"/>
      <c r="BZ34" s="421"/>
      <c r="CA34" s="421"/>
      <c r="CB34" s="421"/>
      <c r="CC34" s="396" t="n">
        <v>12</v>
      </c>
      <c r="CD34" s="422" t="s">
        <v>135</v>
      </c>
      <c r="CE34" s="75"/>
      <c r="CF34" s="419" t="n">
        <v>132</v>
      </c>
      <c r="CG34" s="423" t="s">
        <v>67</v>
      </c>
      <c r="CH34" s="423" t="n">
        <v>80505637</v>
      </c>
      <c r="CI34" s="435" t="s">
        <v>68</v>
      </c>
      <c r="CJ34" s="425"/>
      <c r="CK34" s="423" t="n">
        <v>480000</v>
      </c>
      <c r="CL34" s="426" t="n">
        <f aca="false">J34</f>
        <v>22.279</v>
      </c>
      <c r="CM34" s="426" t="n">
        <f aca="false">K34</f>
        <v>22.279</v>
      </c>
      <c r="CN34" s="427" t="n">
        <f aca="false">CM34-CL34</f>
        <v>0</v>
      </c>
      <c r="CO34" s="419"/>
      <c r="CP34" s="419" t="n">
        <f aca="false">CN34*CK34</f>
        <v>0</v>
      </c>
      <c r="CQ34" s="426" t="n">
        <v>3613.988</v>
      </c>
      <c r="CR34" s="426" t="n">
        <v>3631.772</v>
      </c>
      <c r="CS34" s="419" t="n">
        <f aca="false">CR34-CQ34</f>
        <v>17.7840000000001</v>
      </c>
      <c r="CT34" s="419"/>
      <c r="CU34" s="429" t="n">
        <f aca="false">CS34*CK34</f>
        <v>8536320.00000005</v>
      </c>
      <c r="CV34" s="427" t="e">
        <f aca="false">IF(CS34&lt;0.00001,"0",COS(ATAN(CS34/CN34)))</f>
        <v>#DIV/0!</v>
      </c>
      <c r="CW34" s="428"/>
    </row>
    <row r="35" s="204" customFormat="true" ht="21.75" hidden="false" customHeight="true" outlineLevel="0" collapsed="false">
      <c r="A35" s="104" t="n">
        <v>17</v>
      </c>
      <c r="B35" s="104" t="s">
        <v>117</v>
      </c>
      <c r="C35" s="102"/>
      <c r="D35" s="104" t="n">
        <v>132</v>
      </c>
      <c r="E35" s="85" t="s">
        <v>67</v>
      </c>
      <c r="F35" s="104" t="n">
        <v>8993555</v>
      </c>
      <c r="G35" s="104"/>
      <c r="H35" s="104"/>
      <c r="I35" s="104" t="n">
        <v>1440000</v>
      </c>
      <c r="J35" s="105" t="n">
        <v>2725.888</v>
      </c>
      <c r="K35" s="105" t="n">
        <v>2753.041</v>
      </c>
      <c r="L35" s="343" t="n">
        <f aca="false">K35-J35</f>
        <v>27.1530000000002</v>
      </c>
      <c r="M35" s="104"/>
      <c r="N35" s="327" t="n">
        <f aca="false">L35*I35</f>
        <v>39100320.0000004</v>
      </c>
      <c r="O35" s="104"/>
      <c r="P35" s="373"/>
      <c r="Q35" s="366" t="n">
        <v>1272.534</v>
      </c>
      <c r="R35" s="366" t="n">
        <v>1284.566</v>
      </c>
      <c r="S35" s="104" t="n">
        <f aca="false">R35-Q35</f>
        <v>12.0319999999999</v>
      </c>
      <c r="T35" s="104"/>
      <c r="U35" s="327" t="n">
        <f aca="false">S35*I35</f>
        <v>17326079.9999999</v>
      </c>
      <c r="V35" s="346" t="n">
        <f aca="false">N35-M36</f>
        <v>39100320.0000004</v>
      </c>
      <c r="W35" s="346" t="n">
        <f aca="false">U35-T36</f>
        <v>17326079.9999999</v>
      </c>
      <c r="X35" s="111" t="n">
        <f aca="false">ROUND(IF(W35&lt;0.00001,"0",COS(ATAN(W35/V35))),2)</f>
        <v>0.91</v>
      </c>
      <c r="Y35" s="112" t="n">
        <f aca="false">IF(AND(X35&gt;=0.885,X35&lt;0.9),1*0.005,IF(AND(X35&gt;=0.875,X35&lt;0.89),1*0.01,IF(AND(X35&gt;=0.865,X35&lt;0.88),1*0.02,IF(AND(X35&gt;=0.855,X35&lt;0.87),1*0.03,IF(AND(X35&gt;=0.845,X35&lt;0.86),1*0.04,IF(AND(X35&gt;=0.835,X35&lt;0.85),1*0.05,IF(AND(X35&gt;=0.825,X35&lt;0.84),1*0.06,IF(AND(X35&gt;=0.815,X35&lt;0.83),1*0.07,IF(AND(X35&gt;=0.805,X35&lt;0.82),1*0.08,IF(AND(X35&gt;=0.795,X35&lt;0.81),1*0.09,IF(AND(X35&gt;=0.785,X35&lt;0.8),1*0.105,IF(AND(X35&gt;=0.775,X35&lt;0.79),1*0.12,IF(AND(X35&gt;=0.765,X35&lt;0.78),1*0.135,IF(AND(X35&gt;=0.755,X35&lt;0.77),1*0.15,IF(AND(X35&gt;=0.3,X35&lt;0.76),1*0.165,0)))))))))))))))</f>
        <v>0</v>
      </c>
      <c r="Z35" s="113" t="n">
        <f aca="false">Y35*V35</f>
        <v>0</v>
      </c>
      <c r="AA35" s="108"/>
      <c r="AB35" s="164"/>
      <c r="AD35" s="192"/>
      <c r="AE35" s="436" t="s">
        <v>139</v>
      </c>
      <c r="AF35" s="205" t="n">
        <f aca="false">X35</f>
        <v>0.91</v>
      </c>
      <c r="AG35" s="206" t="n">
        <f aca="false">Y35</f>
        <v>0</v>
      </c>
      <c r="AH35" s="207" t="e">
        <f aca="false">#REF!</f>
        <v>#REF!</v>
      </c>
      <c r="AI35" s="207"/>
      <c r="AJ35" s="205" t="n">
        <v>0.978559083219316</v>
      </c>
      <c r="AK35" s="207"/>
      <c r="AL35" s="218"/>
      <c r="AM35" s="173"/>
      <c r="AN35" s="173"/>
      <c r="AO35" s="207"/>
      <c r="AP35" s="211"/>
      <c r="AQ35" s="211"/>
      <c r="AR35" s="177" t="e">
        <f aca="false">COS(ATAN(#REF!/#REF!))</f>
        <v>#REF!</v>
      </c>
      <c r="AS35" s="211"/>
      <c r="AT35" s="211"/>
      <c r="AU35" s="179"/>
      <c r="AV35" s="368"/>
      <c r="AW35" s="179"/>
      <c r="AX35" s="368"/>
      <c r="AY35" s="182"/>
      <c r="AZ35" s="182"/>
      <c r="BA35" s="182"/>
      <c r="BB35" s="182"/>
      <c r="BC35" s="182"/>
      <c r="BD35" s="182"/>
      <c r="BE35" s="182"/>
      <c r="BF35" s="182"/>
      <c r="BG35" s="182"/>
      <c r="BH35" s="350"/>
      <c r="BI35" s="368"/>
      <c r="BJ35" s="212" t="e">
        <f aca="false">BJ34</f>
        <v>#REF!</v>
      </c>
      <c r="BK35" s="188" t="e">
        <f aca="false">BK34</f>
        <v>#REF!</v>
      </c>
      <c r="BL35" s="189" t="n">
        <f aca="false">M35</f>
        <v>0</v>
      </c>
      <c r="BM35" s="189" t="n">
        <f aca="false">N35</f>
        <v>39100320.0000004</v>
      </c>
      <c r="BN35" s="165"/>
      <c r="BO35" s="165" t="n">
        <v>6388800</v>
      </c>
      <c r="BP35" s="328" t="n">
        <f aca="false">BL35-BN35</f>
        <v>0</v>
      </c>
      <c r="BQ35" s="190" t="n">
        <f aca="false">BM35-BO35</f>
        <v>32711520.0000004</v>
      </c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66" t="n">
        <v>13</v>
      </c>
      <c r="CD35" s="437" t="s">
        <v>139</v>
      </c>
      <c r="CE35" s="75"/>
      <c r="CF35" s="438" t="n">
        <v>132</v>
      </c>
      <c r="CG35" s="222" t="s">
        <v>67</v>
      </c>
      <c r="CH35" s="439" t="n">
        <v>8993599</v>
      </c>
      <c r="CI35" s="198"/>
      <c r="CJ35" s="440"/>
      <c r="CK35" s="439" t="n">
        <v>480000</v>
      </c>
      <c r="CL35" s="200" t="n">
        <f aca="false">J35</f>
        <v>2725.888</v>
      </c>
      <c r="CM35" s="200" t="n">
        <f aca="false">K35</f>
        <v>2753.041</v>
      </c>
      <c r="CN35" s="216" t="n">
        <f aca="false">CM35-CL35</f>
        <v>27.1530000000002</v>
      </c>
      <c r="CO35" s="165"/>
      <c r="CP35" s="165" t="n">
        <f aca="false">CN35*CK35</f>
        <v>13033440.0000001</v>
      </c>
      <c r="CQ35" s="200" t="n">
        <v>86.18</v>
      </c>
      <c r="CR35" s="200" t="n">
        <v>90.41</v>
      </c>
      <c r="CS35" s="165" t="n">
        <f aca="false">CR35-CQ35</f>
        <v>4.22999999999999</v>
      </c>
      <c r="CT35" s="165"/>
      <c r="CU35" s="202" t="n">
        <f aca="false">CS35*CK35</f>
        <v>2030400</v>
      </c>
      <c r="CV35" s="216" t="n">
        <f aca="false">IF(CS35&lt;0.00001,"0",COS(ATAN(CS35/CN35)))</f>
        <v>0.98808217798023</v>
      </c>
      <c r="CW35" s="203"/>
    </row>
    <row r="36" s="442" customFormat="true" ht="21.75" hidden="false" customHeight="true" outlineLevel="0" collapsed="false">
      <c r="A36" s="104"/>
      <c r="B36" s="104"/>
      <c r="C36" s="104"/>
      <c r="D36" s="104" t="n">
        <v>132</v>
      </c>
      <c r="E36" s="85" t="s">
        <v>76</v>
      </c>
      <c r="F36" s="104"/>
      <c r="G36" s="104"/>
      <c r="H36" s="104"/>
      <c r="I36" s="104" t="n">
        <v>1440000</v>
      </c>
      <c r="J36" s="105" t="n">
        <v>771.699</v>
      </c>
      <c r="K36" s="105" t="n">
        <v>771.699</v>
      </c>
      <c r="L36" s="343" t="n">
        <f aca="false">K36-J36</f>
        <v>0</v>
      </c>
      <c r="M36" s="104" t="n">
        <f aca="false">L36*I36</f>
        <v>0</v>
      </c>
      <c r="N36" s="441"/>
      <c r="O36" s="104"/>
      <c r="P36" s="345"/>
      <c r="Q36" s="105" t="n">
        <v>568.906</v>
      </c>
      <c r="R36" s="105" t="n">
        <v>568.906</v>
      </c>
      <c r="S36" s="104" t="n">
        <f aca="false">R36-Q36</f>
        <v>0</v>
      </c>
      <c r="T36" s="104" t="n">
        <f aca="false">S36*I36</f>
        <v>0</v>
      </c>
      <c r="U36" s="441"/>
      <c r="V36" s="346"/>
      <c r="W36" s="346"/>
      <c r="X36" s="111"/>
      <c r="Y36" s="111"/>
      <c r="Z36" s="113" t="n">
        <f aca="false">Y36*V36</f>
        <v>0</v>
      </c>
      <c r="AA36" s="108"/>
      <c r="AB36" s="164"/>
      <c r="AD36" s="192"/>
      <c r="AE36" s="367"/>
      <c r="AF36" s="443"/>
      <c r="AG36" s="444"/>
      <c r="AH36" s="443"/>
      <c r="AI36" s="443"/>
      <c r="AJ36" s="445"/>
      <c r="AK36" s="443"/>
      <c r="AL36" s="446"/>
      <c r="AM36" s="447"/>
      <c r="AN36" s="447"/>
      <c r="AO36" s="443"/>
      <c r="AP36" s="448"/>
      <c r="AQ36" s="448"/>
      <c r="AR36" s="449"/>
      <c r="AS36" s="448"/>
      <c r="AT36" s="448"/>
      <c r="AU36" s="450"/>
      <c r="AV36" s="448" t="n">
        <f aca="false">Z33+Z34</f>
        <v>0</v>
      </c>
      <c r="AW36" s="450"/>
      <c r="AX36" s="451"/>
      <c r="AY36" s="452" t="s">
        <v>81</v>
      </c>
      <c r="AZ36" s="452" t="n">
        <f aca="false">F106</f>
        <v>8993839</v>
      </c>
      <c r="BA36" s="453" t="s">
        <v>156</v>
      </c>
      <c r="BB36" s="453" t="n">
        <f aca="false">V106</f>
        <v>7832159.99999979</v>
      </c>
      <c r="BC36" s="453" t="n">
        <f aca="false">W106</f>
        <v>3090420.00000006</v>
      </c>
      <c r="BD36" s="454" t="n">
        <f aca="false">X106</f>
        <v>0.930204783451404</v>
      </c>
      <c r="BE36" s="455" t="n">
        <f aca="false">Y106</f>
        <v>0</v>
      </c>
      <c r="BF36" s="375" t="e">
        <f aca="false">#REF!</f>
        <v>#REF!</v>
      </c>
      <c r="BG36" s="375" t="e">
        <f aca="false">#REF!</f>
        <v>#REF!</v>
      </c>
      <c r="BH36" s="456"/>
      <c r="BI36" s="451"/>
      <c r="BJ36" s="457" t="e">
        <f aca="false">BJ35</f>
        <v>#REF!</v>
      </c>
      <c r="BK36" s="188" t="e">
        <f aca="false">BK35</f>
        <v>#REF!</v>
      </c>
      <c r="BL36" s="458" t="n">
        <f aca="false">K33</f>
        <v>1373.548</v>
      </c>
      <c r="BM36" s="458" t="n">
        <f aca="false">N36</f>
        <v>0</v>
      </c>
      <c r="BN36" s="166"/>
      <c r="BO36" s="166" t="n">
        <f aca="false">SUM(BO33:BO35)</f>
        <v>43248480</v>
      </c>
      <c r="BP36" s="328" t="n">
        <f aca="false">BL36-BN36</f>
        <v>1373.548</v>
      </c>
      <c r="BQ36" s="459" t="n">
        <f aca="false">BM36-BO36</f>
        <v>-43248480</v>
      </c>
      <c r="BR36" s="192"/>
      <c r="BS36" s="192"/>
      <c r="BT36" s="192"/>
      <c r="BU36" s="192"/>
      <c r="BV36" s="192"/>
      <c r="BW36" s="192"/>
      <c r="BX36" s="192"/>
      <c r="BY36" s="192"/>
      <c r="BZ36" s="192"/>
      <c r="CA36" s="192"/>
      <c r="CB36" s="192"/>
      <c r="CC36" s="166"/>
      <c r="CD36" s="460"/>
      <c r="CE36" s="461"/>
      <c r="CF36" s="462"/>
      <c r="CG36" s="462"/>
      <c r="CH36" s="462"/>
      <c r="CI36" s="462"/>
      <c r="CJ36" s="462"/>
      <c r="CK36" s="462"/>
      <c r="CL36" s="463"/>
      <c r="CM36" s="463"/>
      <c r="CN36" s="461"/>
      <c r="CO36" s="461"/>
      <c r="CP36" s="166" t="e">
        <f aca="false">SUM(CP32:CP35)</f>
        <v>#REF!</v>
      </c>
      <c r="CQ36" s="463"/>
      <c r="CR36" s="463"/>
      <c r="CS36" s="462"/>
      <c r="CT36" s="462"/>
      <c r="CU36" s="464" t="n">
        <f aca="false">SUM(CU32:CU35)</f>
        <v>25378560</v>
      </c>
      <c r="CV36" s="372"/>
      <c r="CW36" s="461"/>
    </row>
    <row r="37" s="470" customFormat="true" ht="21.75" hidden="false" customHeight="true" outlineLevel="0" collapsed="false">
      <c r="A37" s="465"/>
      <c r="B37" s="465"/>
      <c r="C37" s="465"/>
      <c r="D37" s="465"/>
      <c r="E37" s="465"/>
      <c r="F37" s="465"/>
      <c r="G37" s="466"/>
      <c r="H37" s="466"/>
      <c r="I37" s="467"/>
      <c r="J37" s="468"/>
      <c r="K37" s="468"/>
      <c r="L37" s="229" t="s">
        <v>93</v>
      </c>
      <c r="M37" s="229" t="n">
        <f aca="false">SUM(M29:M36)</f>
        <v>0</v>
      </c>
      <c r="N37" s="230" t="n">
        <f aca="false">SUM(N29:N36)</f>
        <v>145903680.000002</v>
      </c>
      <c r="O37" s="231" t="n">
        <f aca="false">N37-M37</f>
        <v>145903680.000002</v>
      </c>
      <c r="P37" s="232" t="s">
        <v>93</v>
      </c>
      <c r="Q37" s="233"/>
      <c r="R37" s="233"/>
      <c r="S37" s="232"/>
      <c r="T37" s="229" t="n">
        <f aca="false">SUM(T29:T34)</f>
        <v>0</v>
      </c>
      <c r="U37" s="229" t="n">
        <f aca="false">SUM(U29:U36)</f>
        <v>56378879.9999997</v>
      </c>
      <c r="V37" s="234" t="n">
        <f aca="false">O37</f>
        <v>145903680.000002</v>
      </c>
      <c r="W37" s="322" t="n">
        <f aca="false">U37-T37</f>
        <v>56378879.9999997</v>
      </c>
      <c r="X37" s="235" t="n">
        <f aca="false">ROUND(IF(W37&lt;0.00001,"0",COS(ATAN(W37/V37))),2)</f>
        <v>0.93</v>
      </c>
      <c r="Y37" s="469"/>
      <c r="Z37" s="237" t="n">
        <f aca="false">Y37*V37</f>
        <v>0</v>
      </c>
      <c r="AA37" s="238"/>
      <c r="AB37" s="323"/>
      <c r="AD37" s="32"/>
      <c r="AE37" s="70"/>
      <c r="AF37" s="471"/>
      <c r="AG37" s="472"/>
      <c r="AH37" s="471"/>
      <c r="AI37" s="471"/>
      <c r="AJ37" s="473"/>
      <c r="AK37" s="471"/>
      <c r="AL37" s="474"/>
      <c r="AM37" s="475"/>
      <c r="AN37" s="475"/>
      <c r="AO37" s="471"/>
      <c r="AP37" s="361"/>
      <c r="AQ37" s="361"/>
      <c r="AR37" s="476"/>
      <c r="AS37" s="361"/>
      <c r="AT37" s="361"/>
      <c r="AU37" s="477"/>
      <c r="AV37" s="361"/>
      <c r="AW37" s="477"/>
      <c r="AX37" s="478"/>
      <c r="AY37" s="479"/>
      <c r="AZ37" s="479"/>
      <c r="BA37" s="480"/>
      <c r="BB37" s="480"/>
      <c r="BC37" s="480"/>
      <c r="BD37" s="481"/>
      <c r="BE37" s="482"/>
      <c r="BF37" s="483"/>
      <c r="BG37" s="483"/>
      <c r="BH37" s="484"/>
      <c r="BI37" s="478"/>
      <c r="BJ37" s="485"/>
      <c r="BK37" s="43"/>
      <c r="BL37" s="486"/>
      <c r="BM37" s="486"/>
      <c r="BN37" s="56"/>
      <c r="BO37" s="56"/>
      <c r="BP37" s="59"/>
      <c r="BQ37" s="487"/>
      <c r="BR37" s="32"/>
      <c r="BS37" s="32"/>
      <c r="BT37" s="32"/>
      <c r="BU37" s="32"/>
      <c r="BV37" s="32"/>
      <c r="BW37" s="32"/>
      <c r="BX37" s="32"/>
      <c r="BY37" s="32"/>
      <c r="BZ37" s="32"/>
      <c r="CA37" s="32"/>
      <c r="CB37" s="32"/>
      <c r="CC37" s="58"/>
      <c r="CD37" s="488"/>
      <c r="CE37" s="489"/>
      <c r="CF37" s="490"/>
      <c r="CG37" s="490"/>
      <c r="CH37" s="490"/>
      <c r="CI37" s="490"/>
      <c r="CJ37" s="490"/>
      <c r="CK37" s="490"/>
      <c r="CL37" s="76"/>
      <c r="CM37" s="76"/>
      <c r="CN37" s="55"/>
      <c r="CP37" s="56"/>
      <c r="CQ37" s="76"/>
      <c r="CR37" s="76"/>
      <c r="CS37" s="340"/>
      <c r="CT37" s="340"/>
      <c r="CU37" s="58"/>
      <c r="CV37" s="341"/>
      <c r="CW37" s="55"/>
    </row>
    <row r="38" s="470" customFormat="true" ht="27.75" hidden="false" customHeight="true" outlineLevel="0" collapsed="false">
      <c r="A38" s="82" t="s">
        <v>157</v>
      </c>
      <c r="B38" s="82"/>
      <c r="C38" s="82"/>
      <c r="D38" s="82"/>
      <c r="E38" s="82"/>
      <c r="F38" s="82"/>
      <c r="G38" s="491"/>
      <c r="H38" s="491"/>
      <c r="I38" s="23" t="str">
        <f aca="false">$I$2</f>
        <v>132 KV LEVEL</v>
      </c>
      <c r="J38" s="23"/>
      <c r="K38" s="23"/>
      <c r="L38" s="491"/>
      <c r="M38" s="492" t="str">
        <f aca="false">$M$2</f>
        <v>Month June-2023</v>
      </c>
      <c r="N38" s="492"/>
      <c r="O38" s="492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491"/>
      <c r="AA38" s="491"/>
      <c r="AB38" s="491"/>
      <c r="AD38" s="32"/>
      <c r="AE38" s="70"/>
      <c r="AF38" s="471"/>
      <c r="AG38" s="472"/>
      <c r="AH38" s="471"/>
      <c r="AI38" s="471"/>
      <c r="AJ38" s="473"/>
      <c r="AK38" s="471"/>
      <c r="AL38" s="474"/>
      <c r="AM38" s="475"/>
      <c r="AN38" s="475"/>
      <c r="AO38" s="471"/>
      <c r="AP38" s="361"/>
      <c r="AQ38" s="361"/>
      <c r="AR38" s="476"/>
      <c r="AS38" s="361"/>
      <c r="AT38" s="361"/>
      <c r="AU38" s="477"/>
      <c r="AV38" s="361"/>
      <c r="AW38" s="477"/>
      <c r="AX38" s="478"/>
      <c r="AY38" s="479"/>
      <c r="AZ38" s="479"/>
      <c r="BA38" s="480"/>
      <c r="BB38" s="480"/>
      <c r="BC38" s="480"/>
      <c r="BD38" s="481"/>
      <c r="BE38" s="482"/>
      <c r="BF38" s="483"/>
      <c r="BG38" s="483"/>
      <c r="BH38" s="484"/>
      <c r="BI38" s="478"/>
      <c r="BJ38" s="485"/>
      <c r="BK38" s="43"/>
      <c r="BL38" s="486"/>
      <c r="BM38" s="486"/>
      <c r="BN38" s="56"/>
      <c r="BO38" s="56"/>
      <c r="BP38" s="59"/>
      <c r="BQ38" s="487"/>
      <c r="BR38" s="32"/>
      <c r="BS38" s="32"/>
      <c r="BT38" s="32"/>
      <c r="BU38" s="32"/>
      <c r="BV38" s="32"/>
      <c r="BW38" s="32"/>
      <c r="BX38" s="32"/>
      <c r="BY38" s="32"/>
      <c r="BZ38" s="32"/>
      <c r="CA38" s="32"/>
      <c r="CB38" s="32"/>
      <c r="CC38" s="58"/>
      <c r="CD38" s="488"/>
      <c r="CE38" s="489"/>
      <c r="CF38" s="490"/>
      <c r="CG38" s="490"/>
      <c r="CH38" s="490"/>
      <c r="CI38" s="490"/>
      <c r="CJ38" s="490"/>
      <c r="CK38" s="490"/>
      <c r="CL38" s="76"/>
      <c r="CM38" s="76"/>
      <c r="CN38" s="55"/>
      <c r="CP38" s="56"/>
      <c r="CQ38" s="76"/>
      <c r="CR38" s="76"/>
      <c r="CS38" s="340"/>
      <c r="CT38" s="340"/>
      <c r="CU38" s="58"/>
      <c r="CV38" s="341"/>
      <c r="CW38" s="55"/>
    </row>
    <row r="39" s="204" customFormat="true" ht="21.75" hidden="false" customHeight="true" outlineLevel="0" collapsed="false">
      <c r="A39" s="102" t="n">
        <v>18</v>
      </c>
      <c r="B39" s="102" t="s">
        <v>158</v>
      </c>
      <c r="C39" s="102" t="s">
        <v>159</v>
      </c>
      <c r="D39" s="102" t="n">
        <v>132</v>
      </c>
      <c r="E39" s="103" t="s">
        <v>67</v>
      </c>
      <c r="F39" s="102" t="n">
        <v>8993631</v>
      </c>
      <c r="G39" s="104" t="s">
        <v>68</v>
      </c>
      <c r="H39" s="104" t="s">
        <v>69</v>
      </c>
      <c r="I39" s="102" t="n">
        <v>960000</v>
      </c>
      <c r="J39" s="493" t="n">
        <v>5714.359</v>
      </c>
      <c r="K39" s="493" t="n">
        <v>5756.396</v>
      </c>
      <c r="L39" s="343" t="n">
        <f aca="false">K39-J39</f>
        <v>42.0369999999994</v>
      </c>
      <c r="M39" s="104"/>
      <c r="N39" s="327" t="n">
        <f aca="false">L39*I39</f>
        <v>40355519.9999994</v>
      </c>
      <c r="O39" s="104"/>
      <c r="P39" s="104"/>
      <c r="Q39" s="105" t="n">
        <v>2921.368</v>
      </c>
      <c r="R39" s="105" t="n">
        <v>2941.337</v>
      </c>
      <c r="S39" s="104" t="n">
        <f aca="false">R39-Q39</f>
        <v>19.9690000000001</v>
      </c>
      <c r="T39" s="104"/>
      <c r="U39" s="327" t="n">
        <f aca="false">S39*I39</f>
        <v>19170240.0000001</v>
      </c>
      <c r="V39" s="346" t="n">
        <f aca="false">N39-M40</f>
        <v>40355519.9999994</v>
      </c>
      <c r="W39" s="346" t="n">
        <f aca="false">U39-T40</f>
        <v>19170240.0000001</v>
      </c>
      <c r="X39" s="111" t="n">
        <f aca="false">ROUND(IF(W39&lt;0.00001,"0",COS(ATAN(W39/V39))),2)</f>
        <v>0.9</v>
      </c>
      <c r="Y39" s="112" t="n">
        <f aca="false">IF(AND(X39&gt;=0.885,X39&lt;0.9),1*0.005,IF(AND(X39&gt;=0.875,X39&lt;0.89),1*0.01,IF(AND(X39&gt;=0.865,X39&lt;0.88),1*0.02,IF(AND(X39&gt;=0.855,X39&lt;0.87),1*0.03,IF(AND(X39&gt;=0.845,X39&lt;0.86),1*0.04,IF(AND(X39&gt;=0.835,X39&lt;0.85),1*0.05,IF(AND(X39&gt;=0.825,X39&lt;0.84),1*0.06,IF(AND(X39&gt;=0.815,X39&lt;0.83),1*0.07,IF(AND(X39&gt;=0.805,X39&lt;0.82),1*0.08,IF(AND(X39&gt;=0.795,X39&lt;0.81),1*0.09,IF(AND(X39&gt;=0.785,X39&lt;0.8),1*0.105,IF(AND(X39&gt;=0.775,X39&lt;0.79),1*0.12,IF(AND(X39&gt;=0.765,X39&lt;0.78),1*0.135,IF(AND(X39&gt;=0.755,X39&lt;0.77),1*0.15,IF(AND(X39&gt;=0.3,X39&lt;0.76),1*0.165,0)))))))))))))))</f>
        <v>0</v>
      </c>
      <c r="Z39" s="113" t="n">
        <f aca="false">Y39*V39</f>
        <v>0</v>
      </c>
      <c r="AA39" s="108"/>
      <c r="AB39" s="164"/>
      <c r="AD39" s="192"/>
      <c r="AE39" s="494"/>
      <c r="AF39" s="207"/>
      <c r="AG39" s="206"/>
      <c r="AH39" s="207"/>
      <c r="AI39" s="207"/>
      <c r="AJ39" s="205"/>
      <c r="AK39" s="207"/>
      <c r="AL39" s="218"/>
      <c r="AM39" s="173"/>
      <c r="AN39" s="173"/>
      <c r="AO39" s="207"/>
      <c r="AP39" s="211"/>
      <c r="AQ39" s="211"/>
      <c r="AR39" s="177"/>
      <c r="AS39" s="211"/>
      <c r="AT39" s="211"/>
      <c r="AU39" s="179"/>
      <c r="AV39" s="368"/>
      <c r="AW39" s="179"/>
      <c r="AX39" s="368"/>
      <c r="AY39" s="495"/>
      <c r="AZ39" s="495" t="n">
        <f aca="false">F105</f>
        <v>8993831</v>
      </c>
      <c r="BA39" s="182" t="s">
        <v>160</v>
      </c>
      <c r="BB39" s="182" t="n">
        <f aca="false">V105</f>
        <v>6627420.00000007</v>
      </c>
      <c r="BC39" s="182" t="n">
        <f aca="false">W105</f>
        <v>2605680.00000002</v>
      </c>
      <c r="BD39" s="183" t="n">
        <f aca="false">X105</f>
        <v>0.930653454429992</v>
      </c>
      <c r="BE39" s="496" t="n">
        <f aca="false">Y105</f>
        <v>0</v>
      </c>
      <c r="BF39" s="186" t="e">
        <f aca="false">#REF!</f>
        <v>#REF!</v>
      </c>
      <c r="BG39" s="186" t="e">
        <f aca="false">#REF!</f>
        <v>#REF!</v>
      </c>
      <c r="BH39" s="350"/>
      <c r="BI39" s="368"/>
      <c r="BJ39" s="212" t="e">
        <f aca="false">BJ36</f>
        <v>#REF!</v>
      </c>
      <c r="BK39" s="188" t="e">
        <f aca="false">BK36</f>
        <v>#REF!</v>
      </c>
      <c r="BL39" s="189" t="n">
        <f aca="false">M39</f>
        <v>0</v>
      </c>
      <c r="BM39" s="189" t="n">
        <f aca="false">N39</f>
        <v>40355519.9999994</v>
      </c>
      <c r="BN39" s="165"/>
      <c r="BO39" s="165"/>
      <c r="BP39" s="328" t="n">
        <f aca="false">BL39-BN39</f>
        <v>0</v>
      </c>
      <c r="BQ39" s="190" t="n">
        <f aca="false">BM39-BO39</f>
        <v>40355519.9999994</v>
      </c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497"/>
      <c r="CD39" s="497"/>
      <c r="CE39" s="497"/>
      <c r="CF39" s="497"/>
      <c r="CG39" s="498"/>
      <c r="CH39" s="498"/>
      <c r="CI39" s="498"/>
      <c r="CJ39" s="498"/>
      <c r="CK39" s="498"/>
      <c r="CL39" s="200"/>
      <c r="CM39" s="200"/>
      <c r="CN39" s="462"/>
      <c r="CP39" s="165"/>
      <c r="CQ39" s="200"/>
      <c r="CR39" s="200"/>
      <c r="CS39" s="495"/>
      <c r="CT39" s="495"/>
      <c r="CU39" s="499"/>
      <c r="CV39" s="350"/>
      <c r="CW39" s="203"/>
    </row>
    <row r="40" s="204" customFormat="true" ht="21.75" hidden="false" customHeight="true" outlineLevel="0" collapsed="false">
      <c r="A40" s="102"/>
      <c r="B40" s="102"/>
      <c r="C40" s="102"/>
      <c r="D40" s="102"/>
      <c r="E40" s="85" t="s">
        <v>161</v>
      </c>
      <c r="F40" s="102"/>
      <c r="G40" s="104"/>
      <c r="H40" s="104"/>
      <c r="I40" s="104" t="n">
        <v>960000</v>
      </c>
      <c r="J40" s="105" t="n">
        <v>0</v>
      </c>
      <c r="K40" s="105" t="n">
        <v>0</v>
      </c>
      <c r="L40" s="343" t="n">
        <f aca="false">K40-J40</f>
        <v>0</v>
      </c>
      <c r="M40" s="104" t="n">
        <f aca="false">L40*I40</f>
        <v>0</v>
      </c>
      <c r="N40" s="327"/>
      <c r="O40" s="104"/>
      <c r="P40" s="104"/>
      <c r="Q40" s="105" t="n">
        <v>0.154</v>
      </c>
      <c r="R40" s="105" t="n">
        <v>0.154</v>
      </c>
      <c r="S40" s="104" t="n">
        <f aca="false">R40-Q40</f>
        <v>0</v>
      </c>
      <c r="T40" s="104" t="n">
        <f aca="false">S40*I40</f>
        <v>0</v>
      </c>
      <c r="U40" s="327"/>
      <c r="V40" s="346"/>
      <c r="W40" s="346"/>
      <c r="X40" s="111"/>
      <c r="Y40" s="111"/>
      <c r="Z40" s="113" t="n">
        <f aca="false">Y40*V40</f>
        <v>0</v>
      </c>
      <c r="AA40" s="108"/>
      <c r="AB40" s="164"/>
      <c r="AD40" s="192"/>
      <c r="AE40" s="168" t="s">
        <v>146</v>
      </c>
      <c r="AF40" s="205" t="n">
        <f aca="false">X40</f>
        <v>0</v>
      </c>
      <c r="AG40" s="206" t="n">
        <f aca="false">Y40</f>
        <v>0</v>
      </c>
      <c r="AH40" s="207" t="e">
        <f aca="false">#REF!</f>
        <v>#REF!</v>
      </c>
      <c r="AI40" s="207" t="e">
        <f aca="false">#REF!</f>
        <v>#REF!</v>
      </c>
      <c r="AJ40" s="205" t="n">
        <v>0.882073068302506</v>
      </c>
      <c r="AK40" s="208" t="n">
        <v>0.01</v>
      </c>
      <c r="AL40" s="331" t="n">
        <v>257688</v>
      </c>
      <c r="AM40" s="173" t="n">
        <f aca="false">AL40*5.878</f>
        <v>1514690.064</v>
      </c>
      <c r="AN40" s="173" t="e">
        <f aca="false">AL40-AH40</f>
        <v>#REF!</v>
      </c>
      <c r="AO40" s="207" t="e">
        <f aca="false">AM40-AI40</f>
        <v>#REF!</v>
      </c>
      <c r="AP40" s="211"/>
      <c r="AQ40" s="211"/>
      <c r="AR40" s="177" t="e">
        <f aca="false">COS(ATAN(#REF!/#REF!))</f>
        <v>#REF!</v>
      </c>
      <c r="AS40" s="211"/>
      <c r="AT40" s="211"/>
      <c r="AU40" s="179"/>
      <c r="AV40" s="211" t="n">
        <v>2442859.18</v>
      </c>
      <c r="AW40" s="179" t="e">
        <f aca="false">#REF!-AV40</f>
        <v>#REF!</v>
      </c>
      <c r="AX40" s="368"/>
      <c r="AY40" s="500" t="s">
        <v>95</v>
      </c>
      <c r="AZ40" s="495" t="n">
        <f aca="false">F137</f>
        <v>0</v>
      </c>
      <c r="BA40" s="182" t="s">
        <v>162</v>
      </c>
      <c r="BB40" s="182" t="n">
        <f aca="false">V137</f>
        <v>0</v>
      </c>
      <c r="BC40" s="182" t="n">
        <f aca="false">W137</f>
        <v>0</v>
      </c>
      <c r="BD40" s="183" t="n">
        <f aca="false">X137</f>
        <v>0</v>
      </c>
      <c r="BE40" s="496" t="n">
        <f aca="false">Y137</f>
        <v>0</v>
      </c>
      <c r="BF40" s="186" t="e">
        <f aca="false">#REF!</f>
        <v>#REF!</v>
      </c>
      <c r="BG40" s="186" t="e">
        <f aca="false">#REF!</f>
        <v>#REF!</v>
      </c>
      <c r="BH40" s="350"/>
      <c r="BI40" s="368"/>
      <c r="BJ40" s="212" t="e">
        <f aca="false">BJ39</f>
        <v>#REF!</v>
      </c>
      <c r="BK40" s="188" t="e">
        <f aca="false">BK39</f>
        <v>#REF!</v>
      </c>
      <c r="BL40" s="189" t="n">
        <f aca="false">M40</f>
        <v>0</v>
      </c>
      <c r="BM40" s="189" t="n">
        <f aca="false">N40</f>
        <v>0</v>
      </c>
      <c r="BN40" s="165"/>
      <c r="BO40" s="165" t="n">
        <v>25236000</v>
      </c>
      <c r="BP40" s="328" t="n">
        <f aca="false">BL40-BN40</f>
        <v>0</v>
      </c>
      <c r="BQ40" s="190" t="n">
        <f aca="false">BM40-BO40</f>
        <v>-25236000</v>
      </c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66" t="n">
        <v>14</v>
      </c>
      <c r="CD40" s="214" t="s">
        <v>146</v>
      </c>
      <c r="CE40" s="501" t="s">
        <v>147</v>
      </c>
      <c r="CF40" s="165" t="n">
        <v>132</v>
      </c>
      <c r="CG40" s="222" t="s">
        <v>67</v>
      </c>
      <c r="CH40" s="222" t="n">
        <v>8993683</v>
      </c>
      <c r="CI40" s="222" t="s">
        <v>68</v>
      </c>
      <c r="CJ40" s="329" t="s">
        <v>69</v>
      </c>
      <c r="CK40" s="222" t="n">
        <v>480000</v>
      </c>
      <c r="CL40" s="200" t="n">
        <f aca="false">J40</f>
        <v>0</v>
      </c>
      <c r="CM40" s="200" t="n">
        <f aca="false">K40</f>
        <v>0</v>
      </c>
      <c r="CN40" s="165" t="n">
        <f aca="false">CM40-CL40</f>
        <v>0</v>
      </c>
      <c r="CO40" s="165"/>
      <c r="CP40" s="165" t="n">
        <f aca="false">CN40*CK40</f>
        <v>0</v>
      </c>
      <c r="CQ40" s="200" t="n">
        <v>3455.283</v>
      </c>
      <c r="CR40" s="200" t="n">
        <v>3483.956</v>
      </c>
      <c r="CS40" s="165" t="n">
        <f aca="false">CR40-CQ40</f>
        <v>28.6730000000002</v>
      </c>
      <c r="CT40" s="165"/>
      <c r="CU40" s="202" t="n">
        <f aca="false">CS40*CK40</f>
        <v>13763040.0000001</v>
      </c>
      <c r="CV40" s="216" t="e">
        <f aca="false">IF(CS40&lt;0.00001,"0",COS(ATAN(CS40/CN40)))</f>
        <v>#DIV/0!</v>
      </c>
      <c r="CW40" s="203"/>
    </row>
    <row r="41" s="204" customFormat="true" ht="21.75" hidden="false" customHeight="true" outlineLevel="0" collapsed="false">
      <c r="A41" s="104" t="n">
        <v>19</v>
      </c>
      <c r="B41" s="104" t="s">
        <v>163</v>
      </c>
      <c r="C41" s="102"/>
      <c r="D41" s="104" t="n">
        <v>132</v>
      </c>
      <c r="E41" s="85" t="s">
        <v>67</v>
      </c>
      <c r="F41" s="104" t="n">
        <v>8993659</v>
      </c>
      <c r="G41" s="104" t="s">
        <v>68</v>
      </c>
      <c r="H41" s="104" t="s">
        <v>69</v>
      </c>
      <c r="I41" s="104" t="n">
        <v>960000</v>
      </c>
      <c r="J41" s="105" t="n">
        <v>4882.347</v>
      </c>
      <c r="K41" s="105" t="n">
        <v>4914.803</v>
      </c>
      <c r="L41" s="343" t="n">
        <f aca="false">K41-J41</f>
        <v>32.4560000000001</v>
      </c>
      <c r="M41" s="104"/>
      <c r="N41" s="327" t="n">
        <f aca="false">L41*I41</f>
        <v>31157760.0000001</v>
      </c>
      <c r="O41" s="327"/>
      <c r="P41" s="104"/>
      <c r="Q41" s="105" t="n">
        <v>2485.2</v>
      </c>
      <c r="R41" s="105" t="n">
        <v>2500.392</v>
      </c>
      <c r="S41" s="104" t="n">
        <f aca="false">R41-Q41</f>
        <v>15.192</v>
      </c>
      <c r="T41" s="104"/>
      <c r="U41" s="327" t="n">
        <f aca="false">S41*I41</f>
        <v>14584320</v>
      </c>
      <c r="V41" s="346" t="n">
        <f aca="false">N41-M42</f>
        <v>31157760.0000001</v>
      </c>
      <c r="W41" s="346" t="n">
        <f aca="false">U41-T42</f>
        <v>14584320</v>
      </c>
      <c r="X41" s="111" t="n">
        <f aca="false">ROUND(IF(W41&lt;0.00001,"0",COS(ATAN(W41/V41))),2)</f>
        <v>0.91</v>
      </c>
      <c r="Y41" s="112" t="n">
        <f aca="false">IF(AND(X41&gt;=0.885,X41&lt;0.9),1*0.005,IF(AND(X41&gt;=0.875,X41&lt;0.89),1*0.01,IF(AND(X41&gt;=0.865,X41&lt;0.88),1*0.02,IF(AND(X41&gt;=0.855,X41&lt;0.87),1*0.03,IF(AND(X41&gt;=0.845,X41&lt;0.86),1*0.04,IF(AND(X41&gt;=0.835,X41&lt;0.85),1*0.05,IF(AND(X41&gt;=0.825,X41&lt;0.84),1*0.06,IF(AND(X41&gt;=0.815,X41&lt;0.83),1*0.07,IF(AND(X41&gt;=0.805,X41&lt;0.82),1*0.08,IF(AND(X41&gt;=0.795,X41&lt;0.81),1*0.09,IF(AND(X41&gt;=0.785,X41&lt;0.8),1*0.105,IF(AND(X41&gt;=0.775,X41&lt;0.79),1*0.12,IF(AND(X41&gt;=0.765,X41&lt;0.78),1*0.135,IF(AND(X41&gt;=0.755,X41&lt;0.77),1*0.15,IF(AND(X41&gt;=0.3,X41&lt;0.76),1*0.165,0)))))))))))))))</f>
        <v>0</v>
      </c>
      <c r="Z41" s="113" t="n">
        <f aca="false">Y41*V41</f>
        <v>0</v>
      </c>
      <c r="AA41" s="108"/>
      <c r="AB41" s="164"/>
      <c r="AD41" s="192"/>
      <c r="AE41" s="168"/>
      <c r="AF41" s="205"/>
      <c r="AG41" s="206"/>
      <c r="AH41" s="207"/>
      <c r="AI41" s="207"/>
      <c r="AJ41" s="205"/>
      <c r="AK41" s="208"/>
      <c r="AL41" s="331"/>
      <c r="AM41" s="173"/>
      <c r="AN41" s="173"/>
      <c r="AO41" s="207"/>
      <c r="AP41" s="211"/>
      <c r="AQ41" s="211"/>
      <c r="AR41" s="177"/>
      <c r="AS41" s="211"/>
      <c r="AT41" s="211"/>
      <c r="AU41" s="179"/>
      <c r="AV41" s="368"/>
      <c r="AW41" s="179" t="e">
        <f aca="false">#REF!-AV41</f>
        <v>#REF!</v>
      </c>
      <c r="AX41" s="368"/>
      <c r="AY41" s="500"/>
      <c r="AZ41" s="495" t="n">
        <f aca="false">F130</f>
        <v>0</v>
      </c>
      <c r="BA41" s="182" t="s">
        <v>164</v>
      </c>
      <c r="BB41" s="182" t="n">
        <f aca="false">V130</f>
        <v>0</v>
      </c>
      <c r="BC41" s="182" t="n">
        <f aca="false">U130</f>
        <v>0</v>
      </c>
      <c r="BD41" s="183" t="n">
        <f aca="false">X130</f>
        <v>0</v>
      </c>
      <c r="BE41" s="496" t="n">
        <f aca="false">Y130</f>
        <v>0</v>
      </c>
      <c r="BF41" s="186" t="e">
        <f aca="false">#REF!</f>
        <v>#REF!</v>
      </c>
      <c r="BG41" s="186" t="e">
        <f aca="false">#REF!</f>
        <v>#REF!</v>
      </c>
      <c r="BH41" s="350"/>
      <c r="BI41" s="368"/>
      <c r="BJ41" s="212"/>
      <c r="BK41" s="188"/>
      <c r="BL41" s="189"/>
      <c r="BM41" s="189"/>
      <c r="BN41" s="165"/>
      <c r="BO41" s="165"/>
      <c r="BP41" s="328"/>
      <c r="BQ41" s="190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66"/>
      <c r="CD41" s="214"/>
      <c r="CE41" s="501"/>
      <c r="CF41" s="165"/>
      <c r="CG41" s="222"/>
      <c r="CH41" s="222"/>
      <c r="CI41" s="222"/>
      <c r="CJ41" s="329"/>
      <c r="CK41" s="222"/>
      <c r="CL41" s="200"/>
      <c r="CM41" s="200"/>
      <c r="CN41" s="165"/>
      <c r="CO41" s="165"/>
      <c r="CP41" s="165"/>
      <c r="CQ41" s="200"/>
      <c r="CR41" s="200"/>
      <c r="CS41" s="165"/>
      <c r="CT41" s="165"/>
      <c r="CU41" s="202"/>
      <c r="CV41" s="216"/>
      <c r="CW41" s="203"/>
    </row>
    <row r="42" s="204" customFormat="true" ht="21.75" hidden="false" customHeight="true" outlineLevel="0" collapsed="false">
      <c r="A42" s="104"/>
      <c r="B42" s="104"/>
      <c r="C42" s="102"/>
      <c r="D42" s="104"/>
      <c r="E42" s="85" t="s">
        <v>161</v>
      </c>
      <c r="F42" s="104"/>
      <c r="G42" s="104"/>
      <c r="H42" s="104"/>
      <c r="I42" s="104" t="n">
        <v>960000</v>
      </c>
      <c r="J42" s="105" t="n">
        <v>0.084</v>
      </c>
      <c r="K42" s="105" t="n">
        <v>0.084</v>
      </c>
      <c r="L42" s="343" t="n">
        <f aca="false">K42-J42</f>
        <v>0</v>
      </c>
      <c r="M42" s="104" t="n">
        <f aca="false">L42*I42</f>
        <v>0</v>
      </c>
      <c r="N42" s="327"/>
      <c r="O42" s="327"/>
      <c r="P42" s="104"/>
      <c r="Q42" s="105" t="n">
        <v>0.17</v>
      </c>
      <c r="R42" s="105" t="n">
        <v>0.17</v>
      </c>
      <c r="S42" s="104" t="n">
        <f aca="false">R42-Q42</f>
        <v>0</v>
      </c>
      <c r="T42" s="104" t="n">
        <f aca="false">S42*I42</f>
        <v>0</v>
      </c>
      <c r="U42" s="327"/>
      <c r="V42" s="346"/>
      <c r="W42" s="346"/>
      <c r="X42" s="111"/>
      <c r="Y42" s="111"/>
      <c r="Z42" s="113" t="n">
        <f aca="false">Y42*V42</f>
        <v>0</v>
      </c>
      <c r="AA42" s="108"/>
      <c r="AB42" s="164"/>
      <c r="AD42" s="192"/>
      <c r="AE42" s="168" t="s">
        <v>150</v>
      </c>
      <c r="AF42" s="205" t="n">
        <f aca="false">X42</f>
        <v>0</v>
      </c>
      <c r="AG42" s="206" t="n">
        <f aca="false">Y42</f>
        <v>0</v>
      </c>
      <c r="AH42" s="207" t="e">
        <f aca="false">#REF!</f>
        <v>#REF!</v>
      </c>
      <c r="AI42" s="207" t="e">
        <f aca="false">#REF!</f>
        <v>#REF!</v>
      </c>
      <c r="AJ42" s="205" t="n">
        <v>0.88143551944978</v>
      </c>
      <c r="AK42" s="208" t="n">
        <v>0.01</v>
      </c>
      <c r="AL42" s="331" t="n">
        <v>261797</v>
      </c>
      <c r="AM42" s="173" t="n">
        <f aca="false">AL42*5.878</f>
        <v>1538842.766</v>
      </c>
      <c r="AN42" s="173" t="e">
        <f aca="false">AL42-AH42</f>
        <v>#REF!</v>
      </c>
      <c r="AO42" s="207" t="e">
        <f aca="false">AM42-AI42</f>
        <v>#REF!</v>
      </c>
      <c r="AP42" s="211"/>
      <c r="AQ42" s="211"/>
      <c r="AR42" s="177" t="e">
        <f aca="false">COS(ATAN(#REF!/#REF!))</f>
        <v>#REF!</v>
      </c>
      <c r="AS42" s="211"/>
      <c r="AT42" s="211"/>
      <c r="AU42" s="179"/>
      <c r="AV42" s="368"/>
      <c r="AW42" s="179"/>
      <c r="AX42" s="368"/>
      <c r="AY42" s="500" t="s">
        <v>165</v>
      </c>
      <c r="AZ42" s="495" t="n">
        <f aca="false">F140</f>
        <v>0</v>
      </c>
      <c r="BA42" s="182" t="s">
        <v>166</v>
      </c>
      <c r="BB42" s="182" t="n">
        <f aca="false">N140</f>
        <v>0</v>
      </c>
      <c r="BC42" s="182" t="n">
        <f aca="false">W140</f>
        <v>0</v>
      </c>
      <c r="BD42" s="183" t="n">
        <f aca="false">X140</f>
        <v>0</v>
      </c>
      <c r="BE42" s="496" t="n">
        <f aca="false">Y140</f>
        <v>0</v>
      </c>
      <c r="BF42" s="186" t="e">
        <f aca="false">#REF!</f>
        <v>#REF!</v>
      </c>
      <c r="BG42" s="502" t="e">
        <f aca="false">#REF!</f>
        <v>#REF!</v>
      </c>
      <c r="BH42" s="350"/>
      <c r="BI42" s="368"/>
      <c r="BJ42" s="212" t="e">
        <f aca="false">BJ40</f>
        <v>#REF!</v>
      </c>
      <c r="BK42" s="188" t="e">
        <f aca="false">BK40</f>
        <v>#REF!</v>
      </c>
      <c r="BL42" s="189" t="n">
        <f aca="false">M42</f>
        <v>0</v>
      </c>
      <c r="BM42" s="189" t="n">
        <f aca="false">N42</f>
        <v>0</v>
      </c>
      <c r="BN42" s="165"/>
      <c r="BO42" s="165" t="n">
        <v>25056000</v>
      </c>
      <c r="BP42" s="328" t="n">
        <f aca="false">BL42-BN42</f>
        <v>0</v>
      </c>
      <c r="BQ42" s="190" t="n">
        <f aca="false">BM42-BO42</f>
        <v>-25056000</v>
      </c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66" t="n">
        <v>15</v>
      </c>
      <c r="CD42" s="214" t="s">
        <v>150</v>
      </c>
      <c r="CE42" s="501"/>
      <c r="CF42" s="165" t="n">
        <v>132</v>
      </c>
      <c r="CG42" s="222" t="s">
        <v>67</v>
      </c>
      <c r="CH42" s="222" t="n">
        <v>8993682</v>
      </c>
      <c r="CI42" s="222" t="s">
        <v>68</v>
      </c>
      <c r="CJ42" s="329" t="s">
        <v>69</v>
      </c>
      <c r="CK42" s="222" t="n">
        <v>480000</v>
      </c>
      <c r="CL42" s="200" t="n">
        <f aca="false">J42</f>
        <v>0.084</v>
      </c>
      <c r="CM42" s="200" t="n">
        <f aca="false">K42</f>
        <v>0.084</v>
      </c>
      <c r="CN42" s="165" t="n">
        <f aca="false">CM42-CL42</f>
        <v>0</v>
      </c>
      <c r="CO42" s="165"/>
      <c r="CP42" s="165" t="n">
        <f aca="false">CN42*CK42</f>
        <v>0</v>
      </c>
      <c r="CQ42" s="200" t="n">
        <v>3443.894</v>
      </c>
      <c r="CR42" s="200" t="n">
        <v>3473.119</v>
      </c>
      <c r="CS42" s="165" t="n">
        <f aca="false">CR42-CQ42</f>
        <v>29.2250000000004</v>
      </c>
      <c r="CT42" s="165"/>
      <c r="CU42" s="202" t="n">
        <f aca="false">CS42*CK42</f>
        <v>14028000.0000002</v>
      </c>
      <c r="CV42" s="216" t="e">
        <f aca="false">IF(CS42&lt;0.00001,"0",COS(ATAN(CS42/CN42)))</f>
        <v>#DIV/0!</v>
      </c>
      <c r="CW42" s="203"/>
    </row>
    <row r="43" s="305" customFormat="true" ht="21.75" hidden="false" customHeight="true" outlineLevel="0" collapsed="false">
      <c r="A43" s="104" t="n">
        <v>20</v>
      </c>
      <c r="B43" s="104" t="s">
        <v>167</v>
      </c>
      <c r="C43" s="102"/>
      <c r="D43" s="104" t="n">
        <v>132</v>
      </c>
      <c r="E43" s="85" t="s">
        <v>67</v>
      </c>
      <c r="F43" s="104" t="n">
        <v>8993659</v>
      </c>
      <c r="G43" s="104" t="s">
        <v>68</v>
      </c>
      <c r="H43" s="104" t="s">
        <v>69</v>
      </c>
      <c r="I43" s="104" t="n">
        <v>960000</v>
      </c>
      <c r="J43" s="105" t="n">
        <v>4374.65</v>
      </c>
      <c r="K43" s="105" t="n">
        <v>4387.45</v>
      </c>
      <c r="L43" s="343" t="n">
        <f aca="false">K43-J43</f>
        <v>12.8000000000002</v>
      </c>
      <c r="M43" s="104"/>
      <c r="N43" s="327" t="n">
        <f aca="false">L43*I43</f>
        <v>12288000.0000002</v>
      </c>
      <c r="O43" s="503" t="n">
        <f aca="false">N43+N45+N31+N16</f>
        <v>83379359.9999995</v>
      </c>
      <c r="P43" s="104"/>
      <c r="Q43" s="105" t="n">
        <v>1767.606</v>
      </c>
      <c r="R43" s="105" t="n">
        <v>1768.899</v>
      </c>
      <c r="S43" s="104" t="n">
        <f aca="false">R43-Q43</f>
        <v>1.29299999999989</v>
      </c>
      <c r="T43" s="104"/>
      <c r="U43" s="327" t="n">
        <f aca="false">S43*I43</f>
        <v>1241279.9999999</v>
      </c>
      <c r="V43" s="346" t="n">
        <f aca="false">N43-M44</f>
        <v>12288000.0000002</v>
      </c>
      <c r="W43" s="346" t="n">
        <f aca="false">U43-T44</f>
        <v>1241279.9999999</v>
      </c>
      <c r="X43" s="111" t="n">
        <f aca="false">ROUND(IF(W43&lt;0.00001,"0",COS(ATAN(W43/V43))),2)</f>
        <v>0.99</v>
      </c>
      <c r="Y43" s="112" t="n">
        <f aca="false">IF(AND(X43&gt;=0.885,X43&lt;0.9),1*0.005,IF(AND(X43&gt;=0.875,X43&lt;0.89),1*0.01,IF(AND(X43&gt;=0.865,X43&lt;0.88),1*0.02,IF(AND(X43&gt;=0.855,X43&lt;0.87),1*0.03,IF(AND(X43&gt;=0.845,X43&lt;0.86),1*0.04,IF(AND(X43&gt;=0.835,X43&lt;0.85),1*0.05,IF(AND(X43&gt;=0.825,X43&lt;0.84),1*0.06,IF(AND(X43&gt;=0.815,X43&lt;0.83),1*0.07,IF(AND(X43&gt;=0.805,X43&lt;0.82),1*0.08,IF(AND(X43&gt;=0.795,X43&lt;0.81),1*0.09,IF(AND(X43&gt;=0.785,X43&lt;0.8),1*0.105,IF(AND(X43&gt;=0.775,X43&lt;0.79),1*0.12,IF(AND(X43&gt;=0.765,X43&lt;0.78),1*0.135,IF(AND(X43&gt;=0.755,X43&lt;0.77),1*0.15,IF(AND(X43&gt;=0.3,X43&lt;0.76),1*0.165,0)))))))))))))))</f>
        <v>0</v>
      </c>
      <c r="Z43" s="113" t="n">
        <f aca="false">Y43*V43</f>
        <v>0</v>
      </c>
      <c r="AA43" s="108"/>
      <c r="AB43" s="164"/>
      <c r="AD43" s="504"/>
      <c r="AE43" s="270" t="s">
        <v>152</v>
      </c>
      <c r="AF43" s="505" t="n">
        <f aca="false">X43</f>
        <v>0.99</v>
      </c>
      <c r="AG43" s="271" t="n">
        <f aca="false">Y43</f>
        <v>0</v>
      </c>
      <c r="AH43" s="272" t="e">
        <f aca="false">#REF!</f>
        <v>#REF!</v>
      </c>
      <c r="AI43" s="272"/>
      <c r="AJ43" s="506" t="n">
        <v>0</v>
      </c>
      <c r="AK43" s="507"/>
      <c r="AL43" s="508"/>
      <c r="AM43" s="275"/>
      <c r="AN43" s="275"/>
      <c r="AO43" s="509"/>
      <c r="AP43" s="279"/>
      <c r="AQ43" s="279"/>
      <c r="AR43" s="278" t="e">
        <f aca="false">COS(ATAN(#REF!/#REF!))</f>
        <v>#REF!</v>
      </c>
      <c r="AS43" s="279"/>
      <c r="AT43" s="279"/>
      <c r="AU43" s="280"/>
      <c r="AV43" s="279" t="n">
        <v>1720626.97</v>
      </c>
      <c r="AW43" s="280" t="e">
        <f aca="false">#REF!-AV43</f>
        <v>#REF!</v>
      </c>
      <c r="AX43" s="510"/>
      <c r="AY43" s="507"/>
      <c r="AZ43" s="316" t="n">
        <f aca="false">F139</f>
        <v>0</v>
      </c>
      <c r="BA43" s="283" t="s">
        <v>168</v>
      </c>
      <c r="BB43" s="283" t="n">
        <f aca="false">V139</f>
        <v>0</v>
      </c>
      <c r="BC43" s="283" t="n">
        <f aca="false">W139</f>
        <v>0</v>
      </c>
      <c r="BD43" s="284" t="n">
        <f aca="false">X139</f>
        <v>0</v>
      </c>
      <c r="BE43" s="511" t="n">
        <f aca="false">Y139</f>
        <v>0</v>
      </c>
      <c r="BF43" s="287" t="e">
        <f aca="false">#REF!</f>
        <v>#REF!</v>
      </c>
      <c r="BG43" s="284" t="e">
        <f aca="false">#REF!</f>
        <v>#REF!</v>
      </c>
      <c r="BH43" s="512"/>
      <c r="BI43" s="510"/>
      <c r="BJ43" s="289" t="e">
        <f aca="false">BJ42</f>
        <v>#REF!</v>
      </c>
      <c r="BK43" s="290" t="e">
        <f aca="false">BK42</f>
        <v>#REF!</v>
      </c>
      <c r="BL43" s="291" t="n">
        <f aca="false">M43</f>
        <v>0</v>
      </c>
      <c r="BM43" s="291" t="n">
        <f aca="false">N43</f>
        <v>12288000.0000002</v>
      </c>
      <c r="BN43" s="292"/>
      <c r="BO43" s="292" t="n">
        <v>19805760</v>
      </c>
      <c r="BP43" s="293" t="n">
        <f aca="false">BL43-BN43</f>
        <v>0</v>
      </c>
      <c r="BQ43" s="294" t="n">
        <f aca="false">BM43-BO43</f>
        <v>-7517759.99999983</v>
      </c>
      <c r="BR43" s="295"/>
      <c r="BS43" s="295"/>
      <c r="BT43" s="295"/>
      <c r="BU43" s="295"/>
      <c r="BV43" s="295"/>
      <c r="BW43" s="295"/>
      <c r="BX43" s="295"/>
      <c r="BY43" s="295"/>
      <c r="BZ43" s="295"/>
      <c r="CA43" s="295"/>
      <c r="CB43" s="295"/>
      <c r="CC43" s="268" t="n">
        <v>16</v>
      </c>
      <c r="CD43" s="513" t="s">
        <v>152</v>
      </c>
      <c r="CE43" s="501"/>
      <c r="CF43" s="292" t="n">
        <v>132</v>
      </c>
      <c r="CG43" s="299" t="s">
        <v>67</v>
      </c>
      <c r="CH43" s="299" t="n">
        <v>8993681</v>
      </c>
      <c r="CI43" s="514" t="s">
        <v>68</v>
      </c>
      <c r="CJ43" s="318" t="s">
        <v>69</v>
      </c>
      <c r="CK43" s="299" t="n">
        <v>1440000</v>
      </c>
      <c r="CL43" s="302" t="n">
        <f aca="false">J43</f>
        <v>4374.65</v>
      </c>
      <c r="CM43" s="302" t="n">
        <f aca="false">K43</f>
        <v>4387.45</v>
      </c>
      <c r="CN43" s="292" t="n">
        <f aca="false">CM43-CL43</f>
        <v>12.8000000000002</v>
      </c>
      <c r="CO43" s="292"/>
      <c r="CP43" s="292" t="n">
        <f aca="false">CN43*CK43</f>
        <v>18432000.0000003</v>
      </c>
      <c r="CQ43" s="302" t="n">
        <v>1028.421</v>
      </c>
      <c r="CR43" s="302" t="n">
        <v>1028.891</v>
      </c>
      <c r="CS43" s="292" t="n">
        <f aca="false">CR43-CQ43</f>
        <v>0.470000000000027</v>
      </c>
      <c r="CT43" s="292"/>
      <c r="CU43" s="303" t="n">
        <f aca="false">CS43*CK43</f>
        <v>676800.000000039</v>
      </c>
      <c r="CV43" s="304"/>
      <c r="CW43" s="267"/>
    </row>
    <row r="44" s="305" customFormat="true" ht="21.75" hidden="false" customHeight="true" outlineLevel="0" collapsed="false">
      <c r="A44" s="104"/>
      <c r="B44" s="104"/>
      <c r="C44" s="102"/>
      <c r="D44" s="104"/>
      <c r="E44" s="85" t="s">
        <v>161</v>
      </c>
      <c r="F44" s="104"/>
      <c r="G44" s="104"/>
      <c r="H44" s="104"/>
      <c r="I44" s="104" t="n">
        <v>960000</v>
      </c>
      <c r="J44" s="105" t="n">
        <v>1.56</v>
      </c>
      <c r="K44" s="105" t="n">
        <v>1.56</v>
      </c>
      <c r="L44" s="343" t="n">
        <f aca="false">K44-J44</f>
        <v>0</v>
      </c>
      <c r="M44" s="104" t="n">
        <f aca="false">L44*I44</f>
        <v>0</v>
      </c>
      <c r="N44" s="327"/>
      <c r="O44" s="104"/>
      <c r="P44" s="104"/>
      <c r="Q44" s="105" t="n">
        <v>8.694</v>
      </c>
      <c r="R44" s="105" t="n">
        <v>8.694</v>
      </c>
      <c r="S44" s="104" t="n">
        <f aca="false">R44-Q44</f>
        <v>0</v>
      </c>
      <c r="T44" s="104" t="n">
        <f aca="false">S44*I44</f>
        <v>0</v>
      </c>
      <c r="U44" s="327"/>
      <c r="V44" s="346"/>
      <c r="W44" s="346"/>
      <c r="X44" s="111"/>
      <c r="Y44" s="111"/>
      <c r="Z44" s="113" t="n">
        <f aca="false">Y44*V44</f>
        <v>0</v>
      </c>
      <c r="AA44" s="108"/>
      <c r="AB44" s="164"/>
      <c r="AD44" s="504"/>
      <c r="AE44" s="270"/>
      <c r="AF44" s="505"/>
      <c r="AG44" s="271"/>
      <c r="AH44" s="272"/>
      <c r="AI44" s="272"/>
      <c r="AJ44" s="273"/>
      <c r="AK44" s="272"/>
      <c r="AL44" s="274"/>
      <c r="AM44" s="275"/>
      <c r="AN44" s="275"/>
      <c r="AO44" s="272"/>
      <c r="AP44" s="279"/>
      <c r="AQ44" s="279"/>
      <c r="AR44" s="278"/>
      <c r="AS44" s="279"/>
      <c r="AT44" s="279"/>
      <c r="AU44" s="280"/>
      <c r="AV44" s="510"/>
      <c r="AW44" s="280"/>
      <c r="AX44" s="510"/>
      <c r="AY44" s="515"/>
      <c r="AZ44" s="515"/>
      <c r="BA44" s="516" t="s">
        <v>145</v>
      </c>
      <c r="BB44" s="515"/>
      <c r="BC44" s="515"/>
      <c r="BD44" s="515"/>
      <c r="BE44" s="515"/>
      <c r="BF44" s="517" t="e">
        <f aca="false">SUM(BF36:BF43)</f>
        <v>#REF!</v>
      </c>
      <c r="BG44" s="517" t="e">
        <f aca="false">SUM(BG36:BG43)</f>
        <v>#REF!</v>
      </c>
      <c r="BI44" s="510"/>
      <c r="BJ44" s="289" t="e">
        <f aca="false">BJ43</f>
        <v>#REF!</v>
      </c>
      <c r="BK44" s="290" t="e">
        <f aca="false">BK43</f>
        <v>#REF!</v>
      </c>
      <c r="BL44" s="291" t="n">
        <f aca="false">M44</f>
        <v>0</v>
      </c>
      <c r="BM44" s="291" t="n">
        <f aca="false">N44</f>
        <v>0</v>
      </c>
      <c r="BN44" s="518"/>
      <c r="BO44" s="292"/>
      <c r="BP44" s="293" t="n">
        <f aca="false">BL44-BN44</f>
        <v>0</v>
      </c>
      <c r="BQ44" s="294" t="n">
        <f aca="false">BM44-BO44</f>
        <v>0</v>
      </c>
      <c r="BR44" s="295"/>
      <c r="BS44" s="295"/>
      <c r="BT44" s="295"/>
      <c r="BU44" s="295"/>
      <c r="BV44" s="295"/>
      <c r="BW44" s="295"/>
      <c r="BX44" s="295"/>
      <c r="BY44" s="295"/>
      <c r="BZ44" s="295"/>
      <c r="CA44" s="295"/>
      <c r="CB44" s="295"/>
      <c r="CC44" s="268"/>
      <c r="CD44" s="513"/>
      <c r="CE44" s="501"/>
      <c r="CF44" s="292" t="n">
        <v>132</v>
      </c>
      <c r="CG44" s="299" t="s">
        <v>76</v>
      </c>
      <c r="CH44" s="299"/>
      <c r="CI44" s="519" t="s">
        <v>68</v>
      </c>
      <c r="CJ44" s="318"/>
      <c r="CK44" s="299" t="n">
        <v>1440000</v>
      </c>
      <c r="CL44" s="302" t="n">
        <f aca="false">J44</f>
        <v>1.56</v>
      </c>
      <c r="CM44" s="302" t="n">
        <f aca="false">K44</f>
        <v>1.56</v>
      </c>
      <c r="CN44" s="292" t="n">
        <f aca="false">CM44-CL44</f>
        <v>0</v>
      </c>
      <c r="CO44" s="292" t="n">
        <f aca="false">CN44*CK44</f>
        <v>0</v>
      </c>
      <c r="CP44" s="292"/>
      <c r="CQ44" s="302" t="n">
        <v>17.383</v>
      </c>
      <c r="CR44" s="302" t="n">
        <v>17.383</v>
      </c>
      <c r="CS44" s="292" t="n">
        <f aca="false">CR44-CQ44</f>
        <v>0</v>
      </c>
      <c r="CT44" s="292" t="n">
        <f aca="false">CS44*CK44</f>
        <v>0</v>
      </c>
      <c r="CU44" s="303"/>
      <c r="CV44" s="304" t="str">
        <f aca="false">IF(CS44&lt;0.00001,"0",COS(ATAN(CS44/CN44)))</f>
        <v>0</v>
      </c>
      <c r="CW44" s="267"/>
    </row>
    <row r="45" s="305" customFormat="true" ht="21.75" hidden="false" customHeight="true" outlineLevel="0" collapsed="false">
      <c r="A45" s="104" t="n">
        <v>21</v>
      </c>
      <c r="B45" s="104" t="s">
        <v>169</v>
      </c>
      <c r="C45" s="102"/>
      <c r="D45" s="104" t="n">
        <v>132</v>
      </c>
      <c r="E45" s="85" t="s">
        <v>67</v>
      </c>
      <c r="F45" s="104" t="n">
        <v>8993660</v>
      </c>
      <c r="G45" s="104" t="s">
        <v>68</v>
      </c>
      <c r="H45" s="104" t="s">
        <v>69</v>
      </c>
      <c r="I45" s="104" t="n">
        <v>960000</v>
      </c>
      <c r="J45" s="105" t="n">
        <v>4060.204</v>
      </c>
      <c r="K45" s="105" t="n">
        <v>4072.298</v>
      </c>
      <c r="L45" s="343" t="n">
        <f aca="false">K45-J45</f>
        <v>12.0939999999996</v>
      </c>
      <c r="M45" s="104"/>
      <c r="N45" s="327" t="n">
        <f aca="false">L45*I45</f>
        <v>11610239.9999996</v>
      </c>
      <c r="O45" s="104"/>
      <c r="P45" s="104"/>
      <c r="Q45" s="105" t="n">
        <v>1628.497</v>
      </c>
      <c r="R45" s="105" t="n">
        <v>1630.313</v>
      </c>
      <c r="S45" s="104" t="n">
        <f aca="false">R45-Q45</f>
        <v>1.81600000000003</v>
      </c>
      <c r="T45" s="104"/>
      <c r="U45" s="327" t="n">
        <f aca="false">S45*I45</f>
        <v>1743360.00000003</v>
      </c>
      <c r="V45" s="346" t="n">
        <f aca="false">N45-M46</f>
        <v>11610239.9999996</v>
      </c>
      <c r="W45" s="346" t="n">
        <f aca="false">U45-T46</f>
        <v>1743360.00000003</v>
      </c>
      <c r="X45" s="111" t="n">
        <f aca="false">ROUND(IF(W45&lt;0.00001,"0",COS(ATAN(W45/V45))),2)</f>
        <v>0.99</v>
      </c>
      <c r="Y45" s="112" t="n">
        <f aca="false">IF(AND(X45&gt;=0.885,X45&lt;0.9),1*0.005,IF(AND(X45&gt;=0.875,X45&lt;0.89),1*0.01,IF(AND(X45&gt;=0.865,X45&lt;0.88),1*0.02,IF(AND(X45&gt;=0.855,X45&lt;0.87),1*0.03,IF(AND(X45&gt;=0.845,X45&lt;0.86),1*0.04,IF(AND(X45&gt;=0.835,X45&lt;0.85),1*0.05,IF(AND(X45&gt;=0.825,X45&lt;0.84),1*0.06,IF(AND(X45&gt;=0.815,X45&lt;0.83),1*0.07,IF(AND(X45&gt;=0.805,X45&lt;0.82),1*0.08,IF(AND(X45&gt;=0.795,X45&lt;0.81),1*0.09,IF(AND(X45&gt;=0.785,X45&lt;0.8),1*0.105,IF(AND(X45&gt;=0.775,X45&lt;0.79),1*0.12,IF(AND(X45&gt;=0.765,X45&lt;0.78),1*0.135,IF(AND(X45&gt;=0.755,X45&lt;0.77),1*0.15,IF(AND(X45&gt;=0.3,X45&lt;0.76),1*0.165,0)))))))))))))))</f>
        <v>0</v>
      </c>
      <c r="Z45" s="113" t="n">
        <f aca="false">Y45*V45</f>
        <v>0</v>
      </c>
      <c r="AA45" s="108"/>
      <c r="AB45" s="164"/>
      <c r="AD45" s="504"/>
      <c r="AE45" s="270" t="s">
        <v>170</v>
      </c>
      <c r="AF45" s="505" t="n">
        <f aca="false">X45</f>
        <v>0.99</v>
      </c>
      <c r="AG45" s="271" t="n">
        <f aca="false">Y45</f>
        <v>0</v>
      </c>
      <c r="AH45" s="272" t="e">
        <f aca="false">#REF!</f>
        <v>#REF!</v>
      </c>
      <c r="AI45" s="272" t="n">
        <f aca="false">AG45*5.878</f>
        <v>0</v>
      </c>
      <c r="AJ45" s="273" t="n">
        <v>0.548928918165727</v>
      </c>
      <c r="AK45" s="273"/>
      <c r="AM45" s="275"/>
      <c r="AN45" s="275"/>
      <c r="AO45" s="272" t="s">
        <v>171</v>
      </c>
      <c r="AP45" s="279"/>
      <c r="AQ45" s="279"/>
      <c r="AR45" s="278" t="e">
        <f aca="false">COS(ATAN(#REF!/#REF!))</f>
        <v>#REF!</v>
      </c>
      <c r="AS45" s="279"/>
      <c r="AT45" s="279"/>
      <c r="AU45" s="280"/>
      <c r="AV45" s="279" t="n">
        <v>286432.59</v>
      </c>
      <c r="AW45" s="280" t="e">
        <f aca="false">#REF!-AV45</f>
        <v>#REF!</v>
      </c>
      <c r="AX45" s="510"/>
      <c r="AY45" s="515"/>
      <c r="AZ45" s="515"/>
      <c r="BA45" s="515"/>
      <c r="BB45" s="515"/>
      <c r="BC45" s="515"/>
      <c r="BD45" s="515"/>
      <c r="BE45" s="515"/>
      <c r="BF45" s="515"/>
      <c r="BG45" s="515"/>
      <c r="BI45" s="510"/>
      <c r="BJ45" s="289" t="e">
        <f aca="false">BJ44</f>
        <v>#REF!</v>
      </c>
      <c r="BK45" s="290" t="e">
        <f aca="false">BK44</f>
        <v>#REF!</v>
      </c>
      <c r="BL45" s="291" t="n">
        <f aca="false">M45</f>
        <v>0</v>
      </c>
      <c r="BM45" s="291" t="n">
        <f aca="false">N45</f>
        <v>11610239.9999996</v>
      </c>
      <c r="BN45" s="292"/>
      <c r="BO45" s="292"/>
      <c r="BP45" s="293" t="n">
        <f aca="false">BL45-BN45</f>
        <v>0</v>
      </c>
      <c r="BQ45" s="294" t="n">
        <f aca="false">BM45-BO45</f>
        <v>11610239.9999996</v>
      </c>
      <c r="BR45" s="295"/>
      <c r="BS45" s="295"/>
      <c r="BT45" s="295"/>
      <c r="BU45" s="295"/>
      <c r="BV45" s="295"/>
      <c r="BW45" s="295"/>
      <c r="BX45" s="295"/>
      <c r="BY45" s="295"/>
      <c r="BZ45" s="295"/>
      <c r="CA45" s="295"/>
      <c r="CB45" s="295"/>
      <c r="CC45" s="268" t="n">
        <v>17</v>
      </c>
      <c r="CD45" s="513" t="s">
        <v>170</v>
      </c>
      <c r="CE45" s="501"/>
      <c r="CF45" s="292" t="n">
        <v>132</v>
      </c>
      <c r="CG45" s="299" t="s">
        <v>67</v>
      </c>
      <c r="CH45" s="299" t="n">
        <v>8993680</v>
      </c>
      <c r="CI45" s="514" t="s">
        <v>68</v>
      </c>
      <c r="CJ45" s="318" t="s">
        <v>69</v>
      </c>
      <c r="CK45" s="299" t="n">
        <v>1440000</v>
      </c>
      <c r="CL45" s="302" t="n">
        <f aca="false">J45</f>
        <v>4060.204</v>
      </c>
      <c r="CM45" s="302" t="n">
        <f aca="false">K45</f>
        <v>4072.298</v>
      </c>
      <c r="CN45" s="292" t="n">
        <f aca="false">CM45-CL45</f>
        <v>12.0939999999996</v>
      </c>
      <c r="CO45" s="292"/>
      <c r="CP45" s="268" t="n">
        <f aca="false">CN45*CK45</f>
        <v>17415359.9999994</v>
      </c>
      <c r="CQ45" s="302" t="n">
        <v>1172.921</v>
      </c>
      <c r="CR45" s="302" t="n">
        <v>1173.122</v>
      </c>
      <c r="CS45" s="292" t="n">
        <f aca="false">CR45-CQ45</f>
        <v>0.201000000000022</v>
      </c>
      <c r="CT45" s="292"/>
      <c r="CU45" s="303" t="n">
        <f aca="false">CS45*CK45</f>
        <v>289440.000000031</v>
      </c>
      <c r="CV45" s="304" t="n">
        <f aca="false">IF(CS45&lt;0.00001,"0",COS(ATAN(CS45/CN45)))</f>
        <v>0.999861919537826</v>
      </c>
      <c r="CW45" s="267"/>
    </row>
    <row r="46" s="305" customFormat="true" ht="21.75" hidden="false" customHeight="true" outlineLevel="0" collapsed="false">
      <c r="A46" s="104"/>
      <c r="B46" s="104"/>
      <c r="C46" s="102"/>
      <c r="D46" s="104"/>
      <c r="E46" s="85" t="s">
        <v>161</v>
      </c>
      <c r="F46" s="104"/>
      <c r="G46" s="104"/>
      <c r="H46" s="104"/>
      <c r="I46" s="104" t="n">
        <v>960000</v>
      </c>
      <c r="J46" s="105" t="n">
        <v>1.329</v>
      </c>
      <c r="K46" s="105" t="n">
        <v>1.329</v>
      </c>
      <c r="L46" s="343" t="n">
        <f aca="false">K46-J46</f>
        <v>0</v>
      </c>
      <c r="M46" s="104" t="n">
        <f aca="false">L46*I46</f>
        <v>0</v>
      </c>
      <c r="N46" s="327"/>
      <c r="O46" s="104"/>
      <c r="P46" s="104"/>
      <c r="Q46" s="105" t="n">
        <v>5.269</v>
      </c>
      <c r="R46" s="105" t="n">
        <v>5.269</v>
      </c>
      <c r="S46" s="104" t="n">
        <f aca="false">R46-Q46</f>
        <v>0</v>
      </c>
      <c r="T46" s="104" t="n">
        <f aca="false">S46*I46</f>
        <v>0</v>
      </c>
      <c r="U46" s="327"/>
      <c r="V46" s="346"/>
      <c r="W46" s="346"/>
      <c r="X46" s="111"/>
      <c r="Y46" s="111"/>
      <c r="Z46" s="113" t="n">
        <f aca="false">Y46*V46</f>
        <v>0</v>
      </c>
      <c r="AA46" s="108"/>
      <c r="AB46" s="164"/>
      <c r="AD46" s="504"/>
      <c r="AE46" s="270"/>
      <c r="AF46" s="505" t="n">
        <f aca="false">X46</f>
        <v>0</v>
      </c>
      <c r="AG46" s="271"/>
      <c r="AH46" s="272"/>
      <c r="AI46" s="272"/>
      <c r="AJ46" s="273" t="n">
        <v>0.80443026947291</v>
      </c>
      <c r="AK46" s="272"/>
      <c r="AL46" s="274"/>
      <c r="AM46" s="275"/>
      <c r="AN46" s="275"/>
      <c r="AO46" s="272" t="s">
        <v>171</v>
      </c>
      <c r="AP46" s="279"/>
      <c r="AQ46" s="279"/>
      <c r="AR46" s="278"/>
      <c r="AS46" s="279"/>
      <c r="AT46" s="279"/>
      <c r="AU46" s="280"/>
      <c r="AV46" s="510"/>
      <c r="AW46" s="280" t="e">
        <f aca="false">#REF!-AV46</f>
        <v>#REF!</v>
      </c>
      <c r="AX46" s="510"/>
      <c r="AY46" s="515"/>
      <c r="AZ46" s="515"/>
      <c r="BA46" s="283" t="s">
        <v>151</v>
      </c>
      <c r="BB46" s="283"/>
      <c r="BC46" s="283"/>
      <c r="BD46" s="283"/>
      <c r="BE46" s="283"/>
      <c r="BF46" s="520" t="n">
        <f aca="false">BG46/5.928</f>
        <v>966275.489203779</v>
      </c>
      <c r="BG46" s="520" t="n">
        <v>5728081.1</v>
      </c>
      <c r="BH46" s="512"/>
      <c r="BI46" s="510"/>
      <c r="BJ46" s="289" t="e">
        <f aca="false">BJ45</f>
        <v>#REF!</v>
      </c>
      <c r="BK46" s="290" t="e">
        <f aca="false">BK45</f>
        <v>#REF!</v>
      </c>
      <c r="BL46" s="291" t="n">
        <f aca="false">M46</f>
        <v>0</v>
      </c>
      <c r="BM46" s="291" t="n">
        <f aca="false">N46</f>
        <v>0</v>
      </c>
      <c r="BN46" s="292"/>
      <c r="BO46" s="292"/>
      <c r="BP46" s="293" t="n">
        <f aca="false">BL46-BN46</f>
        <v>0</v>
      </c>
      <c r="BQ46" s="294" t="n">
        <f aca="false">BM46-BO46</f>
        <v>0</v>
      </c>
      <c r="BR46" s="295"/>
      <c r="BS46" s="295"/>
      <c r="BT46" s="295"/>
      <c r="BU46" s="295"/>
      <c r="BV46" s="295"/>
      <c r="BW46" s="295"/>
      <c r="BX46" s="295"/>
      <c r="BY46" s="295"/>
      <c r="BZ46" s="295"/>
      <c r="CA46" s="295"/>
      <c r="CB46" s="295"/>
      <c r="CC46" s="268"/>
      <c r="CD46" s="513"/>
      <c r="CE46" s="501"/>
      <c r="CF46" s="292" t="n">
        <v>132</v>
      </c>
      <c r="CG46" s="299" t="s">
        <v>76</v>
      </c>
      <c r="CH46" s="299"/>
      <c r="CI46" s="519" t="s">
        <v>68</v>
      </c>
      <c r="CJ46" s="318"/>
      <c r="CK46" s="299" t="n">
        <v>1440000</v>
      </c>
      <c r="CL46" s="302" t="n">
        <f aca="false">J46</f>
        <v>1.329</v>
      </c>
      <c r="CM46" s="302" t="n">
        <f aca="false">K46</f>
        <v>1.329</v>
      </c>
      <c r="CN46" s="292" t="n">
        <f aca="false">CM46-CL46</f>
        <v>0</v>
      </c>
      <c r="CO46" s="292" t="n">
        <f aca="false">CN46*CK46</f>
        <v>0</v>
      </c>
      <c r="CP46" s="268"/>
      <c r="CQ46" s="302" t="n">
        <v>7.625</v>
      </c>
      <c r="CR46" s="302" t="n">
        <v>10.539</v>
      </c>
      <c r="CS46" s="292" t="n">
        <f aca="false">CR46-CQ46</f>
        <v>2.914</v>
      </c>
      <c r="CT46" s="292" t="n">
        <f aca="false">CS46*CK46</f>
        <v>4196160</v>
      </c>
      <c r="CU46" s="303"/>
      <c r="CV46" s="304" t="e">
        <f aca="false">IF(CS46&lt;0.00001,"0",COS(ATAN(CS46/CN46)))</f>
        <v>#DIV/0!</v>
      </c>
      <c r="CW46" s="267"/>
    </row>
    <row r="47" s="204" customFormat="true" ht="21.75" hidden="false" customHeight="true" outlineLevel="0" collapsed="false">
      <c r="A47" s="104" t="n">
        <v>22</v>
      </c>
      <c r="B47" s="104" t="s">
        <v>172</v>
      </c>
      <c r="C47" s="102"/>
      <c r="D47" s="104" t="n">
        <v>132</v>
      </c>
      <c r="E47" s="85" t="s">
        <v>67</v>
      </c>
      <c r="F47" s="104" t="n">
        <v>50146667</v>
      </c>
      <c r="G47" s="104" t="s">
        <v>68</v>
      </c>
      <c r="H47" s="104" t="s">
        <v>69</v>
      </c>
      <c r="I47" s="104" t="n">
        <v>960000</v>
      </c>
      <c r="J47" s="105" t="n">
        <v>1730.856</v>
      </c>
      <c r="K47" s="105" t="n">
        <v>1758.566</v>
      </c>
      <c r="L47" s="343" t="n">
        <f aca="false">K47-J47</f>
        <v>27.71</v>
      </c>
      <c r="M47" s="104"/>
      <c r="N47" s="327" t="n">
        <f aca="false">L47*I47</f>
        <v>26601600</v>
      </c>
      <c r="O47" s="521"/>
      <c r="P47" s="345"/>
      <c r="Q47" s="105" t="n">
        <v>630.701</v>
      </c>
      <c r="R47" s="105" t="n">
        <v>642.388</v>
      </c>
      <c r="S47" s="104" t="n">
        <f aca="false">R47-Q47</f>
        <v>11.687</v>
      </c>
      <c r="T47" s="104"/>
      <c r="U47" s="327" t="n">
        <f aca="false">S47*I47</f>
        <v>11219520</v>
      </c>
      <c r="V47" s="346" t="n">
        <f aca="false">N47</f>
        <v>26601600</v>
      </c>
      <c r="W47" s="346" t="n">
        <f aca="false">U47</f>
        <v>11219520</v>
      </c>
      <c r="X47" s="111" t="n">
        <f aca="false">ROUND(IF(W47&lt;0.00001,"0",COS(ATAN(W47/V47))),2)</f>
        <v>0.92</v>
      </c>
      <c r="Y47" s="112" t="n">
        <f aca="false">IF(AND(X47&gt;=0.885,X47&lt;0.9),1*0.005,IF(AND(X47&gt;=0.875,X47&lt;0.89),1*0.01,IF(AND(X47&gt;=0.865,X47&lt;0.88),1*0.02,IF(AND(X47&gt;=0.855,X47&lt;0.87),1*0.03,IF(AND(X47&gt;=0.845,X47&lt;0.86),1*0.04,IF(AND(X47&gt;=0.835,X47&lt;0.85),1*0.05,IF(AND(X47&gt;=0.825,X47&lt;0.84),1*0.06,IF(AND(X47&gt;=0.815,X47&lt;0.83),1*0.07,IF(AND(X47&gt;=0.805,X47&lt;0.82),1*0.08,IF(AND(X47&gt;=0.795,X47&lt;0.81),1*0.09,IF(AND(X47&gt;=0.785,X47&lt;0.8),1*0.105,IF(AND(X47&gt;=0.775,X47&lt;0.79),1*0.12,IF(AND(X47&gt;=0.765,X47&lt;0.78),1*0.135,IF(AND(X47&gt;=0.755,X47&lt;0.77),1*0.15,IF(AND(X47&gt;=0.3,X47&lt;0.76),1*0.165,0)))))))))))))))</f>
        <v>0</v>
      </c>
      <c r="Z47" s="113" t="n">
        <f aca="false">Y47*V47</f>
        <v>0</v>
      </c>
      <c r="AA47" s="108"/>
      <c r="AB47" s="164"/>
      <c r="AD47" s="192"/>
      <c r="AE47" s="522"/>
      <c r="AF47" s="171"/>
      <c r="AG47" s="206"/>
      <c r="AH47" s="207"/>
      <c r="AI47" s="207"/>
      <c r="AJ47" s="205"/>
      <c r="AK47" s="207"/>
      <c r="AL47" s="218"/>
      <c r="AM47" s="173"/>
      <c r="AN47" s="173"/>
      <c r="AO47" s="207"/>
      <c r="AP47" s="211"/>
      <c r="AQ47" s="211"/>
      <c r="AR47" s="177"/>
      <c r="AS47" s="211"/>
      <c r="AT47" s="211"/>
      <c r="AU47" s="179"/>
      <c r="AV47" s="211" t="n">
        <v>9263097.88</v>
      </c>
      <c r="AW47" s="179" t="e">
        <f aca="false">#REF!-AV47</f>
        <v>#REF!</v>
      </c>
      <c r="AX47" s="368"/>
      <c r="AY47" s="181"/>
      <c r="AZ47" s="181"/>
      <c r="BA47" s="182" t="s">
        <v>153</v>
      </c>
      <c r="BB47" s="182"/>
      <c r="BC47" s="182"/>
      <c r="BD47" s="182"/>
      <c r="BE47" s="182"/>
      <c r="BF47" s="375" t="e">
        <f aca="false">BF46-BF44</f>
        <v>#REF!</v>
      </c>
      <c r="BG47" s="375" t="e">
        <f aca="false">BG46-BG44</f>
        <v>#REF!</v>
      </c>
      <c r="BH47" s="350"/>
      <c r="BI47" s="368"/>
      <c r="BJ47" s="212"/>
      <c r="BK47" s="188"/>
      <c r="BL47" s="189"/>
      <c r="BM47" s="189"/>
      <c r="BN47" s="165"/>
      <c r="BO47" s="165"/>
      <c r="BP47" s="328"/>
      <c r="BQ47" s="190"/>
      <c r="BR47" s="191"/>
      <c r="BS47" s="191"/>
      <c r="BT47" s="191"/>
      <c r="BU47" s="191"/>
      <c r="BV47" s="191"/>
      <c r="BW47" s="191"/>
      <c r="BX47" s="191"/>
      <c r="BY47" s="191"/>
      <c r="BZ47" s="191"/>
      <c r="CA47" s="191"/>
      <c r="CB47" s="191"/>
      <c r="CC47" s="221"/>
      <c r="CD47" s="523"/>
      <c r="CE47" s="191"/>
      <c r="CF47" s="524"/>
      <c r="CG47" s="525"/>
      <c r="CH47" s="526"/>
      <c r="CI47" s="196"/>
      <c r="CJ47" s="215"/>
      <c r="CK47" s="222"/>
      <c r="CL47" s="200" t="n">
        <f aca="false">J47</f>
        <v>1730.856</v>
      </c>
      <c r="CM47" s="200" t="n">
        <f aca="false">K47</f>
        <v>1758.566</v>
      </c>
      <c r="CN47" s="165" t="n">
        <f aca="false">CM47-CL47</f>
        <v>27.71</v>
      </c>
      <c r="CO47" s="165"/>
      <c r="CP47" s="166"/>
      <c r="CQ47" s="200"/>
      <c r="CR47" s="200"/>
      <c r="CS47" s="165"/>
      <c r="CT47" s="165"/>
      <c r="CU47" s="202"/>
      <c r="CV47" s="216"/>
      <c r="CW47" s="203"/>
    </row>
    <row r="48" s="204" customFormat="true" ht="21.75" hidden="false" customHeight="true" outlineLevel="0" collapsed="false">
      <c r="A48" s="104" t="n">
        <v>23</v>
      </c>
      <c r="B48" s="104" t="s">
        <v>173</v>
      </c>
      <c r="C48" s="102"/>
      <c r="D48" s="104" t="n">
        <v>132</v>
      </c>
      <c r="E48" s="85" t="s">
        <v>67</v>
      </c>
      <c r="F48" s="104" t="n">
        <v>50146668</v>
      </c>
      <c r="G48" s="104"/>
      <c r="H48" s="104"/>
      <c r="I48" s="104" t="n">
        <v>960000</v>
      </c>
      <c r="J48" s="105" t="n">
        <v>1525.358</v>
      </c>
      <c r="K48" s="105" t="n">
        <v>1552.894</v>
      </c>
      <c r="L48" s="343" t="n">
        <f aca="false">K48-J48</f>
        <v>27.5360000000001</v>
      </c>
      <c r="M48" s="104"/>
      <c r="N48" s="327" t="n">
        <f aca="false">L48*I48</f>
        <v>26434560.0000001</v>
      </c>
      <c r="O48" s="349"/>
      <c r="P48" s="345"/>
      <c r="Q48" s="105" t="n">
        <v>655.937</v>
      </c>
      <c r="R48" s="105" t="n">
        <v>667.626</v>
      </c>
      <c r="S48" s="104" t="n">
        <f aca="false">R48-Q48</f>
        <v>11.689</v>
      </c>
      <c r="T48" s="104"/>
      <c r="U48" s="327" t="n">
        <f aca="false">S48*I48</f>
        <v>11221440</v>
      </c>
      <c r="V48" s="346" t="n">
        <f aca="false">N48</f>
        <v>26434560.0000001</v>
      </c>
      <c r="W48" s="346" t="n">
        <f aca="false">U48</f>
        <v>11221440</v>
      </c>
      <c r="X48" s="111" t="n">
        <f aca="false">ROUND(IF(W48&lt;0.00001,"0",COS(ATAN(W48/V48))),2)</f>
        <v>0.92</v>
      </c>
      <c r="Y48" s="112" t="n">
        <f aca="false">IF(AND(X48&gt;=0.885,X48&lt;0.9),1*0.005,IF(AND(X48&gt;=0.875,X48&lt;0.89),1*0.01,IF(AND(X48&gt;=0.865,X48&lt;0.88),1*0.02,IF(AND(X48&gt;=0.855,X48&lt;0.87),1*0.03,IF(AND(X48&gt;=0.845,X48&lt;0.86),1*0.04,IF(AND(X48&gt;=0.835,X48&lt;0.85),1*0.05,IF(AND(X48&gt;=0.825,X48&lt;0.84),1*0.06,IF(AND(X48&gt;=0.815,X48&lt;0.83),1*0.07,IF(AND(X48&gt;=0.805,X48&lt;0.82),1*0.08,IF(AND(X48&gt;=0.795,X48&lt;0.81),1*0.09,IF(AND(X48&gt;=0.785,X48&lt;0.8),1*0.105,IF(AND(X48&gt;=0.775,X48&lt;0.79),1*0.12,IF(AND(X48&gt;=0.765,X48&lt;0.78),1*0.135,IF(AND(X48&gt;=0.755,X48&lt;0.77),1*0.15,IF(AND(X48&gt;=0.3,X48&lt;0.76),1*0.165,0)))))))))))))))</f>
        <v>0</v>
      </c>
      <c r="Z48" s="113" t="n">
        <f aca="false">Y48*V48</f>
        <v>0</v>
      </c>
      <c r="AA48" s="108"/>
      <c r="AB48" s="164"/>
      <c r="AD48" s="192"/>
      <c r="AE48" s="494"/>
      <c r="AF48" s="171"/>
      <c r="AG48" s="206"/>
      <c r="AH48" s="207"/>
      <c r="AI48" s="207"/>
      <c r="AJ48" s="205"/>
      <c r="AK48" s="207"/>
      <c r="AL48" s="218"/>
      <c r="AM48" s="173"/>
      <c r="AN48" s="173"/>
      <c r="AO48" s="207"/>
      <c r="AP48" s="211"/>
      <c r="AQ48" s="211"/>
      <c r="AR48" s="177"/>
      <c r="AS48" s="211"/>
      <c r="AT48" s="211"/>
      <c r="AU48" s="179"/>
      <c r="AV48" s="448" t="n">
        <f aca="false">Z40+Z42+Z47</f>
        <v>0</v>
      </c>
      <c r="AW48" s="179"/>
      <c r="AX48" s="368"/>
      <c r="AY48" s="181"/>
      <c r="AZ48" s="181"/>
      <c r="BA48" s="527" t="s">
        <v>174</v>
      </c>
      <c r="BB48" s="528"/>
      <c r="BC48" s="528"/>
      <c r="BD48" s="528"/>
      <c r="BE48" s="219"/>
      <c r="BF48" s="186" t="e">
        <f aca="false">BF44+BF28</f>
        <v>#REF!</v>
      </c>
      <c r="BG48" s="183" t="e">
        <f aca="false">BG44+BG28</f>
        <v>#REF!</v>
      </c>
      <c r="BH48" s="182"/>
      <c r="BI48" s="368"/>
      <c r="BJ48" s="212" t="e">
        <f aca="false">BJ46</f>
        <v>#REF!</v>
      </c>
      <c r="BK48" s="188" t="e">
        <f aca="false">BK46</f>
        <v>#REF!</v>
      </c>
      <c r="BL48" s="189" t="n">
        <f aca="false">M48</f>
        <v>0</v>
      </c>
      <c r="BM48" s="189" t="n">
        <f aca="false">N48</f>
        <v>26434560.0000001</v>
      </c>
      <c r="BN48" s="165"/>
      <c r="BO48" s="165" t="n">
        <f aca="false">SUM(BO40:BO46)</f>
        <v>70097760</v>
      </c>
      <c r="BP48" s="328" t="n">
        <f aca="false">BL48-BN48</f>
        <v>0</v>
      </c>
      <c r="BQ48" s="190" t="n">
        <f aca="false">BM48-BO48</f>
        <v>-43663199.9999999</v>
      </c>
      <c r="BR48" s="191"/>
      <c r="BS48" s="191"/>
      <c r="BT48" s="191"/>
      <c r="BU48" s="191"/>
      <c r="BV48" s="191"/>
      <c r="BW48" s="191"/>
      <c r="BX48" s="191"/>
      <c r="BY48" s="191"/>
      <c r="BZ48" s="191"/>
      <c r="CA48" s="191"/>
      <c r="CB48" s="191"/>
      <c r="CC48" s="529"/>
      <c r="CD48" s="529"/>
      <c r="CE48" s="529"/>
      <c r="CF48" s="529"/>
      <c r="CG48" s="529"/>
      <c r="CH48" s="529"/>
      <c r="CI48" s="222"/>
      <c r="CJ48" s="329"/>
      <c r="CK48" s="222"/>
      <c r="CL48" s="200"/>
      <c r="CM48" s="200"/>
      <c r="CN48" s="166" t="s">
        <v>93</v>
      </c>
      <c r="CO48" s="166" t="n">
        <f aca="false">SUM(CO40:CO46)</f>
        <v>0</v>
      </c>
      <c r="CP48" s="166" t="n">
        <f aca="false">SUM(CP40:CP46)</f>
        <v>35847359.9999997</v>
      </c>
      <c r="CQ48" s="200"/>
      <c r="CR48" s="200"/>
      <c r="CS48" s="462"/>
      <c r="CT48" s="166" t="n">
        <f aca="false">SUM(CT40:CT46)</f>
        <v>4196160</v>
      </c>
      <c r="CU48" s="464" t="n">
        <f aca="false">SUM(CU40:CU46)</f>
        <v>28757280.0000004</v>
      </c>
      <c r="CV48" s="372"/>
      <c r="CW48" s="203"/>
    </row>
    <row r="49" s="204" customFormat="true" ht="21.75" hidden="false" customHeight="true" outlineLevel="0" collapsed="false">
      <c r="A49" s="104" t="n">
        <v>24</v>
      </c>
      <c r="B49" s="104" t="s">
        <v>175</v>
      </c>
      <c r="C49" s="102"/>
      <c r="D49" s="104" t="n">
        <v>132</v>
      </c>
      <c r="E49" s="85" t="s">
        <v>67</v>
      </c>
      <c r="F49" s="104" t="n">
        <v>42627810</v>
      </c>
      <c r="G49" s="104" t="s">
        <v>68</v>
      </c>
      <c r="H49" s="104" t="s">
        <v>69</v>
      </c>
      <c r="I49" s="104" t="n">
        <v>960000</v>
      </c>
      <c r="J49" s="105" t="n">
        <v>134.079</v>
      </c>
      <c r="K49" s="105" t="n">
        <v>145.541</v>
      </c>
      <c r="L49" s="343" t="n">
        <f aca="false">K49-J49</f>
        <v>11.462</v>
      </c>
      <c r="M49" s="104"/>
      <c r="N49" s="327" t="n">
        <f aca="false">L49*I49</f>
        <v>11003520</v>
      </c>
      <c r="O49" s="104"/>
      <c r="P49" s="345"/>
      <c r="Q49" s="105" t="n">
        <v>2.481</v>
      </c>
      <c r="R49" s="105" t="n">
        <v>2.481</v>
      </c>
      <c r="S49" s="104" t="n">
        <f aca="false">R49-Q49</f>
        <v>0</v>
      </c>
      <c r="T49" s="104"/>
      <c r="U49" s="327" t="n">
        <f aca="false">S49*I49</f>
        <v>0</v>
      </c>
      <c r="V49" s="346" t="n">
        <f aca="false">N49</f>
        <v>11003520</v>
      </c>
      <c r="W49" s="346" t="n">
        <f aca="false">U49</f>
        <v>0</v>
      </c>
      <c r="X49" s="111" t="n">
        <f aca="false">ROUND(IF(W49&lt;0.00001,"0",COS(ATAN(W49/V49))),2)</f>
        <v>0</v>
      </c>
      <c r="Y49" s="112" t="n">
        <f aca="false">IF(AND(X49&gt;=0.885,X49&lt;0.9),1*0.005,IF(AND(X49&gt;=0.875,X49&lt;0.89),1*0.01,IF(AND(X49&gt;=0.865,X49&lt;0.88),1*0.02,IF(AND(X49&gt;=0.855,X49&lt;0.87),1*0.03,IF(AND(X49&gt;=0.845,X49&lt;0.86),1*0.04,IF(AND(X49&gt;=0.835,X49&lt;0.85),1*0.05,IF(AND(X49&gt;=0.825,X49&lt;0.84),1*0.06,IF(AND(X49&gt;=0.815,X49&lt;0.83),1*0.07,IF(AND(X49&gt;=0.805,X49&lt;0.82),1*0.08,IF(AND(X49&gt;=0.795,X49&lt;0.81),1*0.09,IF(AND(X49&gt;=0.785,X49&lt;0.8),1*0.105,IF(AND(X49&gt;=0.775,X49&lt;0.79),1*0.12,IF(AND(X49&gt;=0.765,X49&lt;0.78),1*0.135,IF(AND(X49&gt;=0.755,X49&lt;0.77),1*0.15,IF(AND(X49&gt;=0.3,X49&lt;0.76),1*0.165,0)))))))))))))))</f>
        <v>0</v>
      </c>
      <c r="Z49" s="113" t="n">
        <f aca="false">Y49*V49</f>
        <v>0</v>
      </c>
      <c r="AA49" s="108"/>
      <c r="AB49" s="164"/>
      <c r="AD49" s="192"/>
      <c r="AE49" s="168" t="s">
        <v>158</v>
      </c>
      <c r="AF49" s="205" t="n">
        <f aca="false">X49</f>
        <v>0</v>
      </c>
      <c r="AG49" s="206" t="n">
        <f aca="false">Y49</f>
        <v>0</v>
      </c>
      <c r="AH49" s="207" t="e">
        <f aca="false">#REF!</f>
        <v>#REF!</v>
      </c>
      <c r="AI49" s="207" t="e">
        <f aca="false">#REF!</f>
        <v>#REF!</v>
      </c>
      <c r="AJ49" s="530" t="n">
        <v>0.872231877540749</v>
      </c>
      <c r="AK49" s="531" t="n">
        <v>0.02</v>
      </c>
      <c r="AL49" s="532" t="n">
        <v>449203</v>
      </c>
      <c r="AM49" s="173" t="n">
        <f aca="false">AL49*5.878</f>
        <v>2640415.234</v>
      </c>
      <c r="AN49" s="173" t="e">
        <f aca="false">AL49-AH49</f>
        <v>#REF!</v>
      </c>
      <c r="AO49" s="533" t="e">
        <f aca="false">AM49-AI49</f>
        <v>#REF!</v>
      </c>
      <c r="AP49" s="211"/>
      <c r="AQ49" s="211"/>
      <c r="AR49" s="177" t="e">
        <f aca="false">COS(ATAN(#REF!/#REF!))</f>
        <v>#REF!</v>
      </c>
      <c r="AS49" s="211"/>
      <c r="AT49" s="211"/>
      <c r="AU49" s="179"/>
      <c r="AV49" s="178" t="n">
        <v>4005767.65</v>
      </c>
      <c r="AW49" s="179" t="e">
        <f aca="false">#REF!-AV49</f>
        <v>#REF!</v>
      </c>
      <c r="AX49" s="368"/>
      <c r="AY49" s="181"/>
      <c r="AZ49" s="181"/>
      <c r="BA49" s="181"/>
      <c r="BB49" s="181"/>
      <c r="BC49" s="181"/>
      <c r="BD49" s="181"/>
      <c r="BE49" s="181"/>
      <c r="BF49" s="181"/>
      <c r="BG49" s="181"/>
      <c r="BI49" s="368"/>
      <c r="BJ49" s="212" t="e">
        <f aca="false">BJ48</f>
        <v>#REF!</v>
      </c>
      <c r="BK49" s="188" t="e">
        <f aca="false">BK48</f>
        <v>#REF!</v>
      </c>
      <c r="BL49" s="189" t="n">
        <f aca="false">M49</f>
        <v>0</v>
      </c>
      <c r="BM49" s="189" t="n">
        <f aca="false">N49</f>
        <v>11003520</v>
      </c>
      <c r="BN49" s="165"/>
      <c r="BO49" s="165" t="n">
        <v>28729920</v>
      </c>
      <c r="BP49" s="328" t="n">
        <f aca="false">BL49-BN49</f>
        <v>0</v>
      </c>
      <c r="BQ49" s="190" t="n">
        <f aca="false">BM49-BO49</f>
        <v>-17726400</v>
      </c>
      <c r="BR49" s="191"/>
      <c r="BS49" s="191"/>
      <c r="BT49" s="191"/>
      <c r="BU49" s="191"/>
      <c r="BV49" s="191"/>
      <c r="BW49" s="191"/>
      <c r="BX49" s="191"/>
      <c r="BY49" s="191"/>
      <c r="BZ49" s="191"/>
      <c r="CA49" s="191"/>
      <c r="CB49" s="191"/>
      <c r="CC49" s="166" t="n">
        <v>18</v>
      </c>
      <c r="CD49" s="214" t="s">
        <v>158</v>
      </c>
      <c r="CE49" s="53" t="s">
        <v>159</v>
      </c>
      <c r="CF49" s="165" t="n">
        <v>132</v>
      </c>
      <c r="CG49" s="222" t="s">
        <v>67</v>
      </c>
      <c r="CH49" s="222" t="n">
        <v>8993631</v>
      </c>
      <c r="CI49" s="439" t="s">
        <v>68</v>
      </c>
      <c r="CJ49" s="329" t="s">
        <v>69</v>
      </c>
      <c r="CK49" s="222" t="n">
        <v>960000</v>
      </c>
      <c r="CL49" s="200" t="n">
        <f aca="false">J49</f>
        <v>134.079</v>
      </c>
      <c r="CM49" s="200" t="n">
        <f aca="false">K49</f>
        <v>145.541</v>
      </c>
      <c r="CN49" s="165" t="n">
        <f aca="false">CM49-CL49</f>
        <v>11.462</v>
      </c>
      <c r="CO49" s="165"/>
      <c r="CP49" s="165" t="n">
        <f aca="false">CN49*CK49</f>
        <v>11003520</v>
      </c>
      <c r="CQ49" s="200" t="n">
        <v>1862.487</v>
      </c>
      <c r="CR49" s="200" t="n">
        <v>1875.606</v>
      </c>
      <c r="CS49" s="165" t="n">
        <f aca="false">CR49-CQ49</f>
        <v>13.1189999999999</v>
      </c>
      <c r="CT49" s="165"/>
      <c r="CU49" s="202" t="n">
        <f aca="false">CS49*CK49</f>
        <v>12594239.9999999</v>
      </c>
      <c r="CV49" s="216" t="n">
        <f aca="false">IF(CS49&lt;0.00001,"0",COS(ATAN(CS49/CN49)))</f>
        <v>0.657947674032392</v>
      </c>
      <c r="CW49" s="203"/>
    </row>
    <row r="50" s="204" customFormat="true" ht="21.75" hidden="false" customHeight="true" outlineLevel="0" collapsed="false">
      <c r="A50" s="104"/>
      <c r="B50" s="104"/>
      <c r="C50" s="102"/>
      <c r="D50" s="104" t="n">
        <v>132</v>
      </c>
      <c r="E50" s="85" t="s">
        <v>76</v>
      </c>
      <c r="F50" s="104"/>
      <c r="G50" s="104"/>
      <c r="H50" s="104"/>
      <c r="I50" s="104" t="n">
        <v>960000</v>
      </c>
      <c r="J50" s="105" t="n">
        <v>0</v>
      </c>
      <c r="K50" s="105" t="n">
        <v>0</v>
      </c>
      <c r="L50" s="343" t="n">
        <f aca="false">K50-J50</f>
        <v>0</v>
      </c>
      <c r="M50" s="104" t="n">
        <f aca="false">L50*I50</f>
        <v>0</v>
      </c>
      <c r="N50" s="327"/>
      <c r="O50" s="104"/>
      <c r="P50" s="345"/>
      <c r="Q50" s="105" t="n">
        <v>51.664</v>
      </c>
      <c r="R50" s="105" t="n">
        <v>55.44</v>
      </c>
      <c r="S50" s="104" t="n">
        <f aca="false">R50-Q50</f>
        <v>3.776</v>
      </c>
      <c r="T50" s="104" t="n">
        <f aca="false">S50*I50</f>
        <v>3624960</v>
      </c>
      <c r="U50" s="327"/>
      <c r="V50" s="346" t="n">
        <f aca="false">N50</f>
        <v>0</v>
      </c>
      <c r="W50" s="346"/>
      <c r="X50" s="111"/>
      <c r="Y50" s="112"/>
      <c r="Z50" s="113"/>
      <c r="AA50" s="108"/>
      <c r="AB50" s="164"/>
      <c r="AD50" s="192"/>
      <c r="AE50" s="168"/>
      <c r="AF50" s="171"/>
      <c r="AG50" s="206"/>
      <c r="AH50" s="207"/>
      <c r="AI50" s="207"/>
      <c r="AJ50" s="350"/>
      <c r="AK50" s="203"/>
      <c r="AL50" s="351"/>
      <c r="AM50" s="173"/>
      <c r="AN50" s="173"/>
      <c r="AO50" s="173"/>
      <c r="AP50" s="211"/>
      <c r="AQ50" s="211"/>
      <c r="AR50" s="177"/>
      <c r="AS50" s="211"/>
      <c r="AT50" s="211"/>
      <c r="AU50" s="179"/>
      <c r="AV50" s="368"/>
      <c r="AW50" s="179"/>
      <c r="AX50" s="368"/>
      <c r="AY50" s="181"/>
      <c r="AZ50" s="181"/>
      <c r="BA50" s="181"/>
      <c r="BB50" s="181"/>
      <c r="BC50" s="181"/>
      <c r="BD50" s="181"/>
      <c r="BE50" s="181"/>
      <c r="BF50" s="181"/>
      <c r="BG50" s="181"/>
      <c r="BI50" s="368"/>
      <c r="BJ50" s="212" t="e">
        <f aca="false">BJ49</f>
        <v>#REF!</v>
      </c>
      <c r="BK50" s="188" t="e">
        <f aca="false">BK49</f>
        <v>#REF!</v>
      </c>
      <c r="BL50" s="189" t="n">
        <f aca="false">M50</f>
        <v>0</v>
      </c>
      <c r="BM50" s="189" t="n">
        <f aca="false">N50</f>
        <v>0</v>
      </c>
      <c r="BN50" s="165"/>
      <c r="BO50" s="165"/>
      <c r="BP50" s="328" t="n">
        <f aca="false">BL50-BN50</f>
        <v>0</v>
      </c>
      <c r="BQ50" s="190" t="n">
        <f aca="false">BM50-BO50</f>
        <v>0</v>
      </c>
      <c r="BR50" s="191"/>
      <c r="BS50" s="191"/>
      <c r="BT50" s="191"/>
      <c r="BU50" s="191"/>
      <c r="BV50" s="191"/>
      <c r="BW50" s="191"/>
      <c r="BX50" s="191"/>
      <c r="BY50" s="191"/>
      <c r="BZ50" s="191"/>
      <c r="CA50" s="191"/>
      <c r="CB50" s="191"/>
      <c r="CC50" s="166"/>
      <c r="CD50" s="214"/>
      <c r="CE50" s="53"/>
      <c r="CF50" s="165"/>
      <c r="CG50" s="222" t="s">
        <v>161</v>
      </c>
      <c r="CH50" s="222"/>
      <c r="CI50" s="196" t="s">
        <v>68</v>
      </c>
      <c r="CJ50" s="329"/>
      <c r="CK50" s="222" t="n">
        <v>960000</v>
      </c>
      <c r="CL50" s="200" t="n">
        <f aca="false">J50</f>
        <v>0</v>
      </c>
      <c r="CM50" s="200" t="n">
        <f aca="false">K50</f>
        <v>0</v>
      </c>
      <c r="CN50" s="165" t="n">
        <f aca="false">CM50-CL50</f>
        <v>0</v>
      </c>
      <c r="CO50" s="165" t="n">
        <f aca="false">CN50*CK50</f>
        <v>0</v>
      </c>
      <c r="CP50" s="165"/>
      <c r="CQ50" s="200" t="n">
        <v>0.154</v>
      </c>
      <c r="CR50" s="200" t="n">
        <v>0.154</v>
      </c>
      <c r="CS50" s="165" t="n">
        <f aca="false">CR50-CQ50</f>
        <v>0</v>
      </c>
      <c r="CT50" s="165" t="n">
        <f aca="false">CS50*CK50</f>
        <v>0</v>
      </c>
      <c r="CU50" s="202"/>
      <c r="CV50" s="216" t="str">
        <f aca="false">IF(CS50&lt;0.00001,"0",COS(ATAN(CS50/CN50)))</f>
        <v>0</v>
      </c>
      <c r="CW50" s="203"/>
    </row>
    <row r="51" s="204" customFormat="true" ht="21.75" hidden="false" customHeight="true" outlineLevel="0" collapsed="false">
      <c r="A51" s="223" t="n">
        <v>25</v>
      </c>
      <c r="B51" s="534" t="s">
        <v>176</v>
      </c>
      <c r="C51" s="102"/>
      <c r="D51" s="104" t="n">
        <v>132</v>
      </c>
      <c r="E51" s="85" t="s">
        <v>67</v>
      </c>
      <c r="F51" s="223" t="n">
        <v>42627812</v>
      </c>
      <c r="G51" s="104" t="s">
        <v>68</v>
      </c>
      <c r="H51" s="104" t="s">
        <v>69</v>
      </c>
      <c r="I51" s="104" t="n">
        <v>960000</v>
      </c>
      <c r="J51" s="105" t="n">
        <v>135.244</v>
      </c>
      <c r="K51" s="105" t="n">
        <v>146.811</v>
      </c>
      <c r="L51" s="343" t="n">
        <f aca="false">K51-J51</f>
        <v>11.567</v>
      </c>
      <c r="M51" s="104"/>
      <c r="N51" s="327" t="n">
        <f aca="false">L51*I51</f>
        <v>11104320</v>
      </c>
      <c r="O51" s="104"/>
      <c r="P51" s="345"/>
      <c r="Q51" s="105" t="n">
        <v>1.801</v>
      </c>
      <c r="R51" s="105" t="n">
        <v>1.801</v>
      </c>
      <c r="S51" s="104" t="n">
        <f aca="false">R51-Q51</f>
        <v>0</v>
      </c>
      <c r="T51" s="104"/>
      <c r="U51" s="327" t="n">
        <f aca="false">S51*I51</f>
        <v>0</v>
      </c>
      <c r="V51" s="346" t="n">
        <f aca="false">N51</f>
        <v>11104320</v>
      </c>
      <c r="W51" s="346" t="n">
        <f aca="false">U51</f>
        <v>0</v>
      </c>
      <c r="X51" s="111" t="n">
        <f aca="false">ROUND(IF(W51&lt;0.00001,"0",COS(ATAN(W51/V51))),2)</f>
        <v>0</v>
      </c>
      <c r="Y51" s="112" t="n">
        <f aca="false">IF(AND(X51&gt;=0.885,X51&lt;0.9),1*0.005,IF(AND(X51&gt;=0.875,X51&lt;0.89),1*0.01,IF(AND(X51&gt;=0.865,X51&lt;0.88),1*0.02,IF(AND(X51&gt;=0.855,X51&lt;0.87),1*0.03,IF(AND(X51&gt;=0.845,X51&lt;0.86),1*0.04,IF(AND(X51&gt;=0.835,X51&lt;0.85),1*0.05,IF(AND(X51&gt;=0.825,X51&lt;0.84),1*0.06,IF(AND(X51&gt;=0.815,X51&lt;0.83),1*0.07,IF(AND(X51&gt;=0.805,X51&lt;0.82),1*0.08,IF(AND(X51&gt;=0.795,X51&lt;0.81),1*0.09,IF(AND(X51&gt;=0.785,X51&lt;0.8),1*0.105,IF(AND(X51&gt;=0.775,X51&lt;0.79),1*0.12,IF(AND(X51&gt;=0.765,X51&lt;0.78),1*0.135,IF(AND(X51&gt;=0.755,X51&lt;0.77),1*0.15,IF(AND(X51&gt;=0.3,X51&lt;0.76),1*0.165,0)))))))))))))))</f>
        <v>0</v>
      </c>
      <c r="Z51" s="113" t="n">
        <f aca="false">Y51*V51</f>
        <v>0</v>
      </c>
      <c r="AA51" s="108"/>
      <c r="AB51" s="164"/>
      <c r="AD51" s="192"/>
      <c r="AE51" s="168" t="s">
        <v>163</v>
      </c>
      <c r="AF51" s="205" t="n">
        <f aca="false">X51</f>
        <v>0</v>
      </c>
      <c r="AG51" s="206" t="n">
        <f aca="false">Y51</f>
        <v>0</v>
      </c>
      <c r="AH51" s="207" t="e">
        <f aca="false">#REF!</f>
        <v>#REF!</v>
      </c>
      <c r="AI51" s="207" t="e">
        <f aca="false">#REF!</f>
        <v>#REF!</v>
      </c>
      <c r="AJ51" s="205" t="n">
        <v>0.859618914430518</v>
      </c>
      <c r="AK51" s="208" t="n">
        <v>0.04</v>
      </c>
      <c r="AL51" s="331" t="n">
        <v>712666</v>
      </c>
      <c r="AM51" s="173" t="n">
        <f aca="false">AL51*5.878</f>
        <v>4189050.748</v>
      </c>
      <c r="AN51" s="173" t="e">
        <f aca="false">AL51-AH51</f>
        <v>#REF!</v>
      </c>
      <c r="AO51" s="207" t="e">
        <f aca="false">AM51-AI51</f>
        <v>#REF!</v>
      </c>
      <c r="AP51" s="211"/>
      <c r="AQ51" s="211"/>
      <c r="AR51" s="177" t="e">
        <f aca="false">COS(ATAN(#REF!/#REF!))</f>
        <v>#REF!</v>
      </c>
      <c r="AS51" s="211"/>
      <c r="AT51" s="211"/>
      <c r="AU51" s="179"/>
      <c r="AV51" s="178" t="n">
        <v>1576789.96</v>
      </c>
      <c r="AW51" s="179" t="e">
        <f aca="false">#REF!-AV51</f>
        <v>#REF!</v>
      </c>
      <c r="AX51" s="368"/>
      <c r="AY51" s="181"/>
      <c r="AZ51" s="181"/>
      <c r="BA51" s="181"/>
      <c r="BB51" s="181"/>
      <c r="BC51" s="181"/>
      <c r="BD51" s="181"/>
      <c r="BE51" s="181"/>
      <c r="BF51" s="181"/>
      <c r="BG51" s="181"/>
      <c r="BH51" s="368"/>
      <c r="BI51" s="368"/>
      <c r="BJ51" s="212" t="e">
        <f aca="false">BJ50</f>
        <v>#REF!</v>
      </c>
      <c r="BK51" s="188" t="e">
        <f aca="false">BK50</f>
        <v>#REF!</v>
      </c>
      <c r="BL51" s="189" t="n">
        <f aca="false">M51</f>
        <v>0</v>
      </c>
      <c r="BM51" s="189" t="n">
        <f aca="false">N51</f>
        <v>11104320</v>
      </c>
      <c r="BN51" s="203"/>
      <c r="BO51" s="203" t="n">
        <v>22309440</v>
      </c>
      <c r="BP51" s="328" t="n">
        <f aca="false">BL51-BN51</f>
        <v>0</v>
      </c>
      <c r="BQ51" s="190" t="n">
        <f aca="false">BM51-BO51</f>
        <v>-11205120</v>
      </c>
      <c r="BV51" s="191"/>
      <c r="BW51" s="191"/>
      <c r="BX51" s="191"/>
      <c r="BY51" s="191"/>
      <c r="BZ51" s="191"/>
      <c r="CA51" s="191"/>
      <c r="CB51" s="191"/>
      <c r="CC51" s="166" t="n">
        <v>19</v>
      </c>
      <c r="CD51" s="214" t="s">
        <v>163</v>
      </c>
      <c r="CE51" s="53"/>
      <c r="CF51" s="165" t="n">
        <v>132</v>
      </c>
      <c r="CG51" s="222" t="s">
        <v>67</v>
      </c>
      <c r="CH51" s="222" t="n">
        <v>8993659</v>
      </c>
      <c r="CI51" s="439" t="s">
        <v>68</v>
      </c>
      <c r="CJ51" s="329" t="s">
        <v>69</v>
      </c>
      <c r="CK51" s="222" t="n">
        <v>960000</v>
      </c>
      <c r="CL51" s="200" t="n">
        <f aca="false">J51</f>
        <v>135.244</v>
      </c>
      <c r="CM51" s="200" t="n">
        <f aca="false">K51</f>
        <v>146.811</v>
      </c>
      <c r="CN51" s="165" t="n">
        <f aca="false">CM51-CL51</f>
        <v>11.567</v>
      </c>
      <c r="CO51" s="165"/>
      <c r="CP51" s="165" t="n">
        <f aca="false">CN51*CK51</f>
        <v>11104320</v>
      </c>
      <c r="CQ51" s="200" t="n">
        <v>1668.059</v>
      </c>
      <c r="CR51" s="200" t="n">
        <v>1679.09</v>
      </c>
      <c r="CS51" s="165" t="n">
        <f aca="false">CR51-CQ51</f>
        <v>11.0309999999999</v>
      </c>
      <c r="CT51" s="165"/>
      <c r="CU51" s="202" t="n">
        <f aca="false">CS51*CK51</f>
        <v>10589760</v>
      </c>
      <c r="CV51" s="216" t="n">
        <f aca="false">IF(CS51&lt;0.00001,"0",COS(ATAN(CS51/CN51)))</f>
        <v>0.723675049129511</v>
      </c>
      <c r="CW51" s="203"/>
    </row>
    <row r="52" s="204" customFormat="true" ht="21.75" hidden="false" customHeight="true" outlineLevel="0" collapsed="false">
      <c r="A52" s="223"/>
      <c r="B52" s="534"/>
      <c r="C52" s="265"/>
      <c r="D52" s="223" t="n">
        <v>132</v>
      </c>
      <c r="E52" s="225" t="s">
        <v>76</v>
      </c>
      <c r="F52" s="223"/>
      <c r="G52" s="104"/>
      <c r="H52" s="104"/>
      <c r="I52" s="104" t="n">
        <v>960000</v>
      </c>
      <c r="J52" s="105" t="n">
        <v>0</v>
      </c>
      <c r="K52" s="105" t="n">
        <v>0</v>
      </c>
      <c r="L52" s="343" t="n">
        <f aca="false">K52-J52</f>
        <v>0</v>
      </c>
      <c r="M52" s="104" t="n">
        <f aca="false">L52*I52</f>
        <v>0</v>
      </c>
      <c r="N52" s="327"/>
      <c r="O52" s="104"/>
      <c r="P52" s="345"/>
      <c r="Q52" s="105" t="n">
        <v>51.662</v>
      </c>
      <c r="R52" s="105" t="n">
        <v>58.541</v>
      </c>
      <c r="S52" s="104" t="n">
        <f aca="false">R52-Q52</f>
        <v>6.879</v>
      </c>
      <c r="T52" s="104" t="n">
        <f aca="false">S52*I52</f>
        <v>6603840</v>
      </c>
      <c r="U52" s="327"/>
      <c r="V52" s="346"/>
      <c r="W52" s="346"/>
      <c r="X52" s="111"/>
      <c r="Y52" s="112"/>
      <c r="Z52" s="113"/>
      <c r="AA52" s="108"/>
      <c r="AB52" s="164"/>
      <c r="AD52" s="192"/>
      <c r="AE52" s="168"/>
      <c r="AF52" s="171"/>
      <c r="AG52" s="206"/>
      <c r="AH52" s="207"/>
      <c r="AI52" s="207"/>
      <c r="AJ52" s="205"/>
      <c r="AK52" s="207"/>
      <c r="AL52" s="218"/>
      <c r="AM52" s="173"/>
      <c r="AN52" s="173"/>
      <c r="AO52" s="207"/>
      <c r="AP52" s="211"/>
      <c r="AQ52" s="211"/>
      <c r="AR52" s="177"/>
      <c r="AS52" s="211"/>
      <c r="AT52" s="211"/>
      <c r="AU52" s="179"/>
      <c r="AV52" s="368"/>
      <c r="AW52" s="179"/>
      <c r="AX52" s="368"/>
      <c r="AY52" s="181"/>
      <c r="AZ52" s="181"/>
      <c r="BA52" s="181"/>
      <c r="BB52" s="181"/>
      <c r="BC52" s="181"/>
      <c r="BD52" s="181"/>
      <c r="BE52" s="181"/>
      <c r="BF52" s="181"/>
      <c r="BG52" s="181"/>
      <c r="BH52" s="368"/>
      <c r="BI52" s="368"/>
      <c r="BJ52" s="212" t="e">
        <f aca="false">BJ51</f>
        <v>#REF!</v>
      </c>
      <c r="BK52" s="188" t="e">
        <f aca="false">BK51</f>
        <v>#REF!</v>
      </c>
      <c r="BL52" s="189" t="n">
        <f aca="false">M52</f>
        <v>0</v>
      </c>
      <c r="BM52" s="189" t="n">
        <f aca="false">N52</f>
        <v>0</v>
      </c>
      <c r="BN52" s="165"/>
      <c r="BO52" s="165"/>
      <c r="BP52" s="328" t="n">
        <f aca="false">BL52-BN52</f>
        <v>0</v>
      </c>
      <c r="BQ52" s="190" t="n">
        <f aca="false">BM52-BO52</f>
        <v>0</v>
      </c>
      <c r="BR52" s="191"/>
      <c r="BS52" s="191"/>
      <c r="BT52" s="191"/>
      <c r="BU52" s="191"/>
      <c r="BV52" s="191"/>
      <c r="BW52" s="191"/>
      <c r="BX52" s="191"/>
      <c r="BY52" s="191"/>
      <c r="BZ52" s="191"/>
      <c r="CA52" s="191"/>
      <c r="CB52" s="191"/>
      <c r="CC52" s="166"/>
      <c r="CD52" s="214"/>
      <c r="CE52" s="53"/>
      <c r="CF52" s="165"/>
      <c r="CG52" s="222" t="s">
        <v>161</v>
      </c>
      <c r="CH52" s="222"/>
      <c r="CI52" s="196" t="s">
        <v>68</v>
      </c>
      <c r="CJ52" s="329"/>
      <c r="CK52" s="222" t="n">
        <v>960000</v>
      </c>
      <c r="CL52" s="200" t="n">
        <f aca="false">J52</f>
        <v>0</v>
      </c>
      <c r="CM52" s="200" t="n">
        <f aca="false">K52</f>
        <v>0</v>
      </c>
      <c r="CN52" s="165" t="n">
        <f aca="false">CM52-CL52</f>
        <v>0</v>
      </c>
      <c r="CO52" s="165" t="n">
        <f aca="false">CN52*CK52</f>
        <v>0</v>
      </c>
      <c r="CP52" s="165"/>
      <c r="CQ52" s="200" t="n">
        <v>0.17</v>
      </c>
      <c r="CR52" s="200" t="n">
        <v>0.17</v>
      </c>
      <c r="CS52" s="165" t="n">
        <f aca="false">CR52-CQ52</f>
        <v>0</v>
      </c>
      <c r="CT52" s="165" t="n">
        <f aca="false">CS52*CK52</f>
        <v>0</v>
      </c>
      <c r="CU52" s="202"/>
      <c r="CV52" s="216" t="str">
        <f aca="false">IF(CS52&lt;0.00001,"0",COS(ATAN(CS52/CN52)))</f>
        <v>0</v>
      </c>
      <c r="CW52" s="203"/>
    </row>
    <row r="53" customFormat="false" ht="21.75" hidden="false" customHeight="true" outlineLevel="0" collapsed="false">
      <c r="A53" s="82" t="s">
        <v>177</v>
      </c>
      <c r="B53" s="82"/>
      <c r="C53" s="82"/>
      <c r="D53" s="82"/>
      <c r="E53" s="82"/>
      <c r="F53" s="82"/>
      <c r="G53" s="226"/>
      <c r="H53" s="227"/>
      <c r="I53" s="535"/>
      <c r="J53" s="105"/>
      <c r="K53" s="105"/>
      <c r="L53" s="229" t="s">
        <v>93</v>
      </c>
      <c r="M53" s="229" t="n">
        <f aca="false">SUM(M39:M48)</f>
        <v>0</v>
      </c>
      <c r="N53" s="230" t="n">
        <f aca="false">SUM(N39:N51)</f>
        <v>170555519.999999</v>
      </c>
      <c r="O53" s="231" t="n">
        <f aca="false">N53-M53</f>
        <v>170555519.999999</v>
      </c>
      <c r="P53" s="232" t="s">
        <v>93</v>
      </c>
      <c r="Q53" s="233"/>
      <c r="R53" s="233"/>
      <c r="S53" s="232"/>
      <c r="T53" s="229" t="n">
        <f aca="false">T40+T42+T44+T46+T50+T52</f>
        <v>10228800</v>
      </c>
      <c r="U53" s="229" t="n">
        <f aca="false">SUM(U39:U52)</f>
        <v>59180160</v>
      </c>
      <c r="V53" s="234" t="n">
        <f aca="false">O53</f>
        <v>170555519.999999</v>
      </c>
      <c r="W53" s="322" t="n">
        <f aca="false">U53-T53</f>
        <v>48951360</v>
      </c>
      <c r="X53" s="235" t="n">
        <f aca="false">ROUND(IF(W53&lt;0.00001,"0",COS(ATAN(W53/V53))),2)</f>
        <v>0.96</v>
      </c>
      <c r="Y53" s="91"/>
      <c r="Z53" s="237" t="n">
        <f aca="false">Y53*V53</f>
        <v>0</v>
      </c>
      <c r="AA53" s="238"/>
      <c r="AB53" s="237"/>
      <c r="AD53" s="32"/>
      <c r="AE53" s="92" t="s">
        <v>167</v>
      </c>
      <c r="AF53" s="337" t="n">
        <f aca="false">X53</f>
        <v>0.96</v>
      </c>
      <c r="AG53" s="242" t="n">
        <f aca="false">Y53</f>
        <v>0</v>
      </c>
      <c r="AH53" s="243"/>
      <c r="AI53" s="243"/>
      <c r="AJ53" s="241" t="n">
        <v>0.921273424323599</v>
      </c>
      <c r="AK53" s="243"/>
      <c r="AL53" s="324"/>
      <c r="AM53" s="244"/>
      <c r="AN53" s="244"/>
      <c r="AO53" s="243"/>
      <c r="AP53" s="249"/>
      <c r="AQ53" s="249"/>
      <c r="AR53" s="248" t="e">
        <f aca="false">COS(ATAN(#REF!/#REF!))</f>
        <v>#REF!</v>
      </c>
      <c r="AS53" s="249"/>
      <c r="AT53" s="249"/>
      <c r="AU53" s="250"/>
      <c r="AV53" s="361" t="n">
        <f aca="false">Z65+Z66</f>
        <v>0</v>
      </c>
      <c r="AW53" s="250"/>
      <c r="AX53" s="365"/>
      <c r="BH53" s="365"/>
      <c r="BI53" s="365"/>
      <c r="BJ53" s="14" t="e">
        <f aca="false">BJ52</f>
        <v>#REF!</v>
      </c>
      <c r="BK53" s="43" t="e">
        <f aca="false">BK52</f>
        <v>#REF!</v>
      </c>
      <c r="BL53" s="52" t="n">
        <f aca="false">M53</f>
        <v>0</v>
      </c>
      <c r="BM53" s="52" t="n">
        <f aca="false">N53</f>
        <v>170555519.999999</v>
      </c>
      <c r="BN53" s="53"/>
      <c r="BO53" s="53" t="n">
        <v>20752320</v>
      </c>
      <c r="BP53" s="59" t="n">
        <f aca="false">BL53-BN53</f>
        <v>0</v>
      </c>
      <c r="BQ53" s="260" t="n">
        <f aca="false">BM53-BO53</f>
        <v>149803199.999999</v>
      </c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56" t="n">
        <v>20</v>
      </c>
      <c r="CD53" s="352" t="s">
        <v>167</v>
      </c>
      <c r="CE53" s="53"/>
      <c r="CF53" s="53" t="n">
        <v>132</v>
      </c>
      <c r="CG53" s="75" t="s">
        <v>67</v>
      </c>
      <c r="CH53" s="75" t="n">
        <v>8993659</v>
      </c>
      <c r="CI53" s="263" t="s">
        <v>68</v>
      </c>
      <c r="CJ53" s="339" t="s">
        <v>69</v>
      </c>
      <c r="CK53" s="75" t="n">
        <v>960000</v>
      </c>
      <c r="CL53" s="98" t="n">
        <f aca="false">J53</f>
        <v>0</v>
      </c>
      <c r="CM53" s="98" t="n">
        <f aca="false">K53</f>
        <v>0</v>
      </c>
      <c r="CN53" s="53" t="n">
        <f aca="false">CM53-CL53</f>
        <v>0</v>
      </c>
      <c r="CO53" s="53"/>
      <c r="CP53" s="53" t="n">
        <f aca="false">CN53*CK53+288</f>
        <v>288</v>
      </c>
      <c r="CQ53" s="98" t="n">
        <v>1191.821</v>
      </c>
      <c r="CR53" s="98" t="n">
        <v>1208.951</v>
      </c>
      <c r="CS53" s="53" t="n">
        <f aca="false">CR53-CQ53</f>
        <v>17.1300000000001</v>
      </c>
      <c r="CT53" s="53"/>
      <c r="CU53" s="54" t="n">
        <f aca="false">CS53*CK53</f>
        <v>16444800.0000001</v>
      </c>
      <c r="CV53" s="99" t="e">
        <f aca="false">IF(CS53&lt;0.00001,"0",COS(ATAN(CS53/CN53)))</f>
        <v>#DIV/0!</v>
      </c>
      <c r="CW53" s="100"/>
    </row>
    <row r="54" s="204" customFormat="true" ht="21.75" hidden="false" customHeight="true" outlineLevel="0" collapsed="false">
      <c r="A54" s="536" t="n">
        <v>26</v>
      </c>
      <c r="B54" s="536" t="s">
        <v>178</v>
      </c>
      <c r="C54" s="265" t="s">
        <v>179</v>
      </c>
      <c r="D54" s="102" t="n">
        <v>132</v>
      </c>
      <c r="E54" s="103" t="s">
        <v>67</v>
      </c>
      <c r="F54" s="102" t="n">
        <v>50147584</v>
      </c>
      <c r="G54" s="104"/>
      <c r="H54" s="104"/>
      <c r="I54" s="108" t="n">
        <f aca="false">1600*(132000/110)</f>
        <v>1920000</v>
      </c>
      <c r="J54" s="105" t="n">
        <v>3087.962</v>
      </c>
      <c r="K54" s="105" t="n">
        <v>3134.038</v>
      </c>
      <c r="L54" s="343" t="n">
        <f aca="false">K54-J54</f>
        <v>46.076</v>
      </c>
      <c r="M54" s="537"/>
      <c r="N54" s="327" t="n">
        <f aca="false">L54*I54</f>
        <v>88465920.0000001</v>
      </c>
      <c r="O54" s="349"/>
      <c r="P54" s="345" t="s">
        <v>180</v>
      </c>
      <c r="Q54" s="366" t="n">
        <v>1574.245</v>
      </c>
      <c r="R54" s="366" t="n">
        <v>1592.402</v>
      </c>
      <c r="S54" s="104" t="n">
        <f aca="false">R54-Q54</f>
        <v>18.1570000000002</v>
      </c>
      <c r="T54" s="537"/>
      <c r="U54" s="327" t="n">
        <f aca="false">S54*I54</f>
        <v>34861440.0000003</v>
      </c>
      <c r="V54" s="346" t="n">
        <f aca="false">N54</f>
        <v>88465920.0000001</v>
      </c>
      <c r="W54" s="346" t="n">
        <f aca="false">U54</f>
        <v>34861440.0000003</v>
      </c>
      <c r="X54" s="111" t="n">
        <f aca="false">ROUND(IF(W54&lt;0.00001,"0",COS(ATAN(W54/V54))),2)</f>
        <v>0.93</v>
      </c>
      <c r="Y54" s="112" t="n">
        <f aca="false">IF(AND(X54&gt;=0.885,X54&lt;0.9),1*0.005,IF(AND(X54&gt;=0.875,X54&lt;0.89),1*0.01,IF(AND(X54&gt;=0.865,X54&lt;0.88),1*0.02,IF(AND(X54&gt;=0.855,X54&lt;0.87),1*0.03,IF(AND(X54&gt;=0.845,X54&lt;0.86),1*0.04,IF(AND(X54&gt;=0.835,X54&lt;0.85),1*0.05,IF(AND(X54&gt;=0.825,X54&lt;0.84),1*0.06,IF(AND(X54&gt;=0.815,X54&lt;0.83),1*0.07,IF(AND(X54&gt;=0.805,X54&lt;0.82),1*0.08,IF(AND(X54&gt;=0.795,X54&lt;0.81),1*0.09,IF(AND(X54&gt;=0.785,X54&lt;0.8),1*0.105,IF(AND(X54&gt;=0.775,X54&lt;0.79),1*0.12,IF(AND(X54&gt;=0.765,X54&lt;0.78),1*0.135,IF(AND(X54&gt;=0.755,X54&lt;0.77),1*0.15,IF(AND(X54&gt;=0.3,X54&lt;0.76),1*0.165,0)))))))))))))))</f>
        <v>0</v>
      </c>
      <c r="Z54" s="113" t="n">
        <f aca="false">Y54*V54</f>
        <v>0</v>
      </c>
      <c r="AA54" s="108"/>
      <c r="AB54" s="164"/>
      <c r="AD54" s="192"/>
      <c r="AE54" s="92"/>
      <c r="AF54" s="171"/>
      <c r="AG54" s="206"/>
      <c r="AH54" s="207"/>
      <c r="AI54" s="207"/>
      <c r="AJ54" s="205"/>
      <c r="AK54" s="207"/>
      <c r="AL54" s="218"/>
      <c r="AM54" s="173"/>
      <c r="AN54" s="173"/>
      <c r="AO54" s="207"/>
      <c r="AP54" s="211"/>
      <c r="AQ54" s="211"/>
      <c r="AR54" s="177"/>
      <c r="AS54" s="211"/>
      <c r="AT54" s="211"/>
      <c r="AU54" s="179"/>
      <c r="AV54" s="368"/>
      <c r="AW54" s="179"/>
      <c r="AX54" s="368"/>
      <c r="AY54" s="181"/>
      <c r="AZ54" s="181"/>
      <c r="BA54" s="181"/>
      <c r="BB54" s="181"/>
      <c r="BC54" s="181"/>
      <c r="BD54" s="181"/>
      <c r="BE54" s="181"/>
      <c r="BF54" s="181"/>
      <c r="BG54" s="181"/>
      <c r="BH54" s="368"/>
      <c r="BI54" s="368"/>
      <c r="BJ54" s="212" t="e">
        <f aca="false">BJ53</f>
        <v>#REF!</v>
      </c>
      <c r="BK54" s="188" t="e">
        <f aca="false">BK53</f>
        <v>#REF!</v>
      </c>
      <c r="BL54" s="189" t="n">
        <f aca="false">M54</f>
        <v>0</v>
      </c>
      <c r="BM54" s="189" t="n">
        <f aca="false">N54</f>
        <v>88465920.0000001</v>
      </c>
      <c r="BN54" s="165"/>
      <c r="BO54" s="165"/>
      <c r="BP54" s="328" t="n">
        <f aca="false">BL54-BN54</f>
        <v>0</v>
      </c>
      <c r="BQ54" s="190" t="n">
        <f aca="false">BM54-BO54</f>
        <v>88465920.0000001</v>
      </c>
      <c r="BR54" s="191"/>
      <c r="BS54" s="191"/>
      <c r="BT54" s="191"/>
      <c r="BU54" s="191"/>
      <c r="BV54" s="191"/>
      <c r="BW54" s="191"/>
      <c r="BX54" s="191"/>
      <c r="BY54" s="191"/>
      <c r="BZ54" s="191"/>
      <c r="CA54" s="191"/>
      <c r="CB54" s="191"/>
      <c r="CC54" s="56"/>
      <c r="CD54" s="352"/>
      <c r="CE54" s="53"/>
      <c r="CF54" s="53"/>
      <c r="CG54" s="222" t="s">
        <v>161</v>
      </c>
      <c r="CH54" s="75"/>
      <c r="CI54" s="196" t="s">
        <v>68</v>
      </c>
      <c r="CJ54" s="339"/>
      <c r="CK54" s="222" t="n">
        <v>960000</v>
      </c>
      <c r="CL54" s="200" t="n">
        <f aca="false">J54</f>
        <v>3087.962</v>
      </c>
      <c r="CM54" s="200" t="n">
        <f aca="false">K54</f>
        <v>3134.038</v>
      </c>
      <c r="CN54" s="165" t="n">
        <f aca="false">CM54-CL54</f>
        <v>46.076</v>
      </c>
      <c r="CO54" s="165" t="n">
        <f aca="false">CN54*CK54</f>
        <v>44232960</v>
      </c>
      <c r="CP54" s="165"/>
      <c r="CQ54" s="200" t="n">
        <v>4.871</v>
      </c>
      <c r="CR54" s="200" t="n">
        <v>4.871</v>
      </c>
      <c r="CS54" s="165" t="n">
        <f aca="false">CR54-CQ54</f>
        <v>0</v>
      </c>
      <c r="CT54" s="165" t="n">
        <f aca="false">CS54*CK54</f>
        <v>0</v>
      </c>
      <c r="CU54" s="202"/>
      <c r="CV54" s="216" t="str">
        <f aca="false">IF(CS54&lt;0.00001,"0",COS(ATAN(CS54/CN54)))</f>
        <v>0</v>
      </c>
      <c r="CW54" s="203"/>
    </row>
    <row r="55" s="204" customFormat="true" ht="21.75" hidden="false" customHeight="true" outlineLevel="0" collapsed="false">
      <c r="A55" s="538" t="n">
        <v>27</v>
      </c>
      <c r="B55" s="538" t="s">
        <v>181</v>
      </c>
      <c r="C55" s="265"/>
      <c r="D55" s="223" t="n">
        <v>132</v>
      </c>
      <c r="E55" s="225" t="s">
        <v>67</v>
      </c>
      <c r="F55" s="223" t="n">
        <v>50147585</v>
      </c>
      <c r="G55" s="104"/>
      <c r="H55" s="104"/>
      <c r="I55" s="108" t="n">
        <f aca="false">1600*(132000/110)</f>
        <v>1920000</v>
      </c>
      <c r="J55" s="105" t="n">
        <v>3081.57</v>
      </c>
      <c r="K55" s="105" t="n">
        <v>3127.49</v>
      </c>
      <c r="L55" s="343" t="n">
        <f aca="false">K55-J55</f>
        <v>45.9199999999996</v>
      </c>
      <c r="M55" s="539"/>
      <c r="N55" s="327" t="n">
        <f aca="false">L55*I55</f>
        <v>88166399.9999993</v>
      </c>
      <c r="O55" s="349"/>
      <c r="P55" s="104"/>
      <c r="Q55" s="366" t="n">
        <v>1571.752</v>
      </c>
      <c r="R55" s="366" t="n">
        <v>1589.865</v>
      </c>
      <c r="S55" s="104" t="n">
        <f aca="false">R55-Q55</f>
        <v>18.1130000000001</v>
      </c>
      <c r="T55" s="539"/>
      <c r="U55" s="327" t="n">
        <f aca="false">S55*I55</f>
        <v>34776960.0000001</v>
      </c>
      <c r="V55" s="346" t="n">
        <f aca="false">N55</f>
        <v>88166399.9999993</v>
      </c>
      <c r="W55" s="346" t="n">
        <f aca="false">U55</f>
        <v>34776960.0000001</v>
      </c>
      <c r="X55" s="111" t="n">
        <f aca="false">ROUND(IF(W55&lt;0.00001,"0",COS(ATAN(W55/V55))),2)</f>
        <v>0.93</v>
      </c>
      <c r="Y55" s="112" t="n">
        <f aca="false">IF(AND(X55&gt;=0.885,X55&lt;0.9),1*0.005,IF(AND(X55&gt;=0.875,X55&lt;0.89),1*0.01,IF(AND(X55&gt;=0.865,X55&lt;0.88),1*0.02,IF(AND(X55&gt;=0.855,X55&lt;0.87),1*0.03,IF(AND(X55&gt;=0.845,X55&lt;0.86),1*0.04,IF(AND(X55&gt;=0.835,X55&lt;0.85),1*0.05,IF(AND(X55&gt;=0.825,X55&lt;0.84),1*0.06,IF(AND(X55&gt;=0.815,X55&lt;0.83),1*0.07,IF(AND(X55&gt;=0.805,X55&lt;0.82),1*0.08,IF(AND(X55&gt;=0.795,X55&lt;0.81),1*0.09,IF(AND(X55&gt;=0.785,X55&lt;0.8),1*0.105,IF(AND(X55&gt;=0.775,X55&lt;0.79),1*0.12,IF(AND(X55&gt;=0.765,X55&lt;0.78),1*0.135,IF(AND(X55&gt;=0.755,X55&lt;0.77),1*0.15,IF(AND(X55&gt;=0.3,X55&lt;0.76),1*0.165,0)))))))))))))))</f>
        <v>0</v>
      </c>
      <c r="Z55" s="113" t="n">
        <f aca="false">Y55*V55</f>
        <v>0</v>
      </c>
      <c r="AA55" s="108"/>
      <c r="AB55" s="164"/>
      <c r="AD55" s="192"/>
      <c r="AE55" s="92" t="s">
        <v>169</v>
      </c>
      <c r="AF55" s="171" t="n">
        <f aca="false">X55</f>
        <v>0.93</v>
      </c>
      <c r="AG55" s="206" t="n">
        <f aca="false">Y55</f>
        <v>0</v>
      </c>
      <c r="AH55" s="207"/>
      <c r="AI55" s="207"/>
      <c r="AJ55" s="205" t="n">
        <v>0.91439558632588</v>
      </c>
      <c r="AK55" s="207"/>
      <c r="AL55" s="218"/>
      <c r="AM55" s="173"/>
      <c r="AN55" s="173"/>
      <c r="AO55" s="207"/>
      <c r="AP55" s="211"/>
      <c r="AQ55" s="211"/>
      <c r="AR55" s="177" t="e">
        <f aca="false">COS(ATAN(#REF!/#REF!))</f>
        <v>#REF!</v>
      </c>
      <c r="AS55" s="211"/>
      <c r="AT55" s="211"/>
      <c r="AU55" s="179"/>
      <c r="AV55" s="211" t="n">
        <v>1640187.72</v>
      </c>
      <c r="AW55" s="179" t="e">
        <f aca="false">#REF!-AV55</f>
        <v>#REF!</v>
      </c>
      <c r="AX55" s="368"/>
      <c r="AY55" s="181"/>
      <c r="AZ55" s="181"/>
      <c r="BA55" s="181"/>
      <c r="BB55" s="181"/>
      <c r="BC55" s="181"/>
      <c r="BD55" s="181"/>
      <c r="BE55" s="181"/>
      <c r="BF55" s="181"/>
      <c r="BG55" s="181"/>
      <c r="BH55" s="368"/>
      <c r="BI55" s="368"/>
      <c r="BJ55" s="212" t="e">
        <f aca="false">BJ54</f>
        <v>#REF!</v>
      </c>
      <c r="BK55" s="188" t="e">
        <f aca="false">BK54</f>
        <v>#REF!</v>
      </c>
      <c r="BL55" s="189" t="n">
        <f aca="false">M55</f>
        <v>0</v>
      </c>
      <c r="BM55" s="189" t="n">
        <f aca="false">N55</f>
        <v>88166399.9999993</v>
      </c>
      <c r="BN55" s="165"/>
      <c r="BO55" s="165" t="n">
        <v>19657920</v>
      </c>
      <c r="BP55" s="328" t="n">
        <f aca="false">BL55-BN55</f>
        <v>0</v>
      </c>
      <c r="BQ55" s="190" t="n">
        <f aca="false">BM55-BO55</f>
        <v>68508479.9999993</v>
      </c>
      <c r="BR55" s="191"/>
      <c r="BS55" s="191"/>
      <c r="BT55" s="191"/>
      <c r="BU55" s="191"/>
      <c r="BV55" s="191"/>
      <c r="BW55" s="191"/>
      <c r="BX55" s="191"/>
      <c r="BY55" s="191"/>
      <c r="BZ55" s="191"/>
      <c r="CA55" s="191"/>
      <c r="CB55" s="191"/>
      <c r="CC55" s="56" t="n">
        <v>21</v>
      </c>
      <c r="CD55" s="352" t="s">
        <v>169</v>
      </c>
      <c r="CE55" s="53"/>
      <c r="CF55" s="53" t="n">
        <v>132</v>
      </c>
      <c r="CG55" s="222" t="s">
        <v>67</v>
      </c>
      <c r="CH55" s="75" t="n">
        <v>8993660</v>
      </c>
      <c r="CI55" s="439" t="s">
        <v>68</v>
      </c>
      <c r="CJ55" s="339" t="s">
        <v>69</v>
      </c>
      <c r="CK55" s="222" t="n">
        <v>960000</v>
      </c>
      <c r="CL55" s="200" t="n">
        <f aca="false">J55</f>
        <v>3081.57</v>
      </c>
      <c r="CM55" s="200" t="n">
        <f aca="false">K55</f>
        <v>3127.49</v>
      </c>
      <c r="CN55" s="165" t="n">
        <f aca="false">CM55-CL55</f>
        <v>45.9199999999996</v>
      </c>
      <c r="CO55" s="165"/>
      <c r="CP55" s="165" t="n">
        <f aca="false">CN55*CK55</f>
        <v>44083199.9999996</v>
      </c>
      <c r="CQ55" s="200" t="n">
        <v>1094.655</v>
      </c>
      <c r="CR55" s="200" t="n">
        <v>1111.663</v>
      </c>
      <c r="CS55" s="165" t="n">
        <f aca="false">CR55-CQ55</f>
        <v>17.008</v>
      </c>
      <c r="CT55" s="165"/>
      <c r="CU55" s="202" t="n">
        <f aca="false">CS55*CK55</f>
        <v>16327680</v>
      </c>
      <c r="CV55" s="216" t="n">
        <f aca="false">IF(CS55&lt;0.00001,"0",COS(ATAN(CS55/CN55)))</f>
        <v>0.937744819283886</v>
      </c>
      <c r="CW55" s="203"/>
    </row>
    <row r="56" customFormat="false" ht="21.75" hidden="false" customHeight="true" outlineLevel="0" collapsed="false">
      <c r="A56" s="82" t="s">
        <v>182</v>
      </c>
      <c r="B56" s="82"/>
      <c r="C56" s="82"/>
      <c r="D56" s="82"/>
      <c r="E56" s="82"/>
      <c r="F56" s="82"/>
      <c r="G56" s="540"/>
      <c r="H56" s="63"/>
      <c r="I56" s="541"/>
      <c r="J56" s="105"/>
      <c r="K56" s="105"/>
      <c r="L56" s="229" t="s">
        <v>93</v>
      </c>
      <c r="M56" s="229"/>
      <c r="N56" s="230" t="n">
        <f aca="false">N54+N55</f>
        <v>176632319.999999</v>
      </c>
      <c r="O56" s="231" t="n">
        <f aca="false">N56</f>
        <v>176632319.999999</v>
      </c>
      <c r="P56" s="232" t="s">
        <v>183</v>
      </c>
      <c r="Q56" s="233"/>
      <c r="R56" s="233"/>
      <c r="S56" s="232"/>
      <c r="T56" s="229"/>
      <c r="U56" s="229" t="n">
        <f aca="false">U54+U55</f>
        <v>69638400.0000004</v>
      </c>
      <c r="V56" s="234" t="n">
        <f aca="false">O56</f>
        <v>176632319.999999</v>
      </c>
      <c r="W56" s="322" t="n">
        <f aca="false">U56</f>
        <v>69638400.0000004</v>
      </c>
      <c r="X56" s="235" t="n">
        <f aca="false">ROUND(IF(W56&lt;0.00001,"0",COS(ATAN(W56/V56))),2)</f>
        <v>0.93</v>
      </c>
      <c r="Y56" s="542"/>
      <c r="Z56" s="543"/>
      <c r="AA56" s="544"/>
      <c r="AB56" s="48"/>
      <c r="AD56" s="32"/>
      <c r="AE56" s="92"/>
      <c r="AF56" s="337"/>
      <c r="AG56" s="242"/>
      <c r="AH56" s="243"/>
      <c r="AI56" s="243"/>
      <c r="AJ56" s="241"/>
      <c r="AK56" s="243"/>
      <c r="AL56" s="324"/>
      <c r="AM56" s="244"/>
      <c r="AN56" s="244"/>
      <c r="AO56" s="243"/>
      <c r="AP56" s="249"/>
      <c r="AQ56" s="249"/>
      <c r="AR56" s="248"/>
      <c r="AS56" s="249"/>
      <c r="AT56" s="249"/>
      <c r="AU56" s="250"/>
      <c r="AV56" s="365"/>
      <c r="AW56" s="250"/>
      <c r="AX56" s="365"/>
      <c r="BH56" s="365"/>
      <c r="BI56" s="365"/>
      <c r="BJ56" s="14" t="e">
        <f aca="false">BJ55</f>
        <v>#REF!</v>
      </c>
      <c r="BK56" s="43" t="e">
        <f aca="false">BK55</f>
        <v>#REF!</v>
      </c>
      <c r="BL56" s="52" t="n">
        <f aca="false">M56</f>
        <v>0</v>
      </c>
      <c r="BM56" s="52" t="n">
        <f aca="false">N56</f>
        <v>176632319.999999</v>
      </c>
      <c r="BN56" s="53" t="n">
        <v>1920</v>
      </c>
      <c r="BO56" s="53"/>
      <c r="BP56" s="59" t="n">
        <f aca="false">BL56-BN56</f>
        <v>-1920</v>
      </c>
      <c r="BQ56" s="260" t="n">
        <f aca="false">BM56-BO56</f>
        <v>176632319.999999</v>
      </c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56"/>
      <c r="CD56" s="352"/>
      <c r="CE56" s="53"/>
      <c r="CF56" s="53"/>
      <c r="CG56" s="75" t="s">
        <v>161</v>
      </c>
      <c r="CH56" s="75"/>
      <c r="CI56" s="300" t="s">
        <v>68</v>
      </c>
      <c r="CJ56" s="339"/>
      <c r="CK56" s="75" t="n">
        <v>960000</v>
      </c>
      <c r="CL56" s="98" t="n">
        <f aca="false">J56</f>
        <v>0</v>
      </c>
      <c r="CM56" s="98" t="n">
        <f aca="false">K56</f>
        <v>0</v>
      </c>
      <c r="CN56" s="53" t="n">
        <f aca="false">CM56-CL56</f>
        <v>0</v>
      </c>
      <c r="CO56" s="53" t="n">
        <f aca="false">CN56*CK56</f>
        <v>0</v>
      </c>
      <c r="CP56" s="53"/>
      <c r="CQ56" s="98" t="n">
        <v>3.421</v>
      </c>
      <c r="CR56" s="98" t="n">
        <v>3.421</v>
      </c>
      <c r="CS56" s="53" t="n">
        <f aca="false">CR56-CQ56</f>
        <v>0</v>
      </c>
      <c r="CT56" s="53" t="n">
        <f aca="false">CS56*CK56</f>
        <v>0</v>
      </c>
      <c r="CU56" s="54"/>
      <c r="CV56" s="99" t="str">
        <f aca="false">IF(CS56&lt;0.00001,"0",COS(ATAN(CS56/CN56)))</f>
        <v>0</v>
      </c>
      <c r="CW56" s="100"/>
    </row>
    <row r="57" s="204" customFormat="true" ht="21.75" hidden="false" customHeight="true" outlineLevel="0" collapsed="false">
      <c r="A57" s="102" t="n">
        <v>28</v>
      </c>
      <c r="B57" s="102" t="s">
        <v>184</v>
      </c>
      <c r="C57" s="265" t="s">
        <v>185</v>
      </c>
      <c r="D57" s="102" t="n">
        <v>132</v>
      </c>
      <c r="E57" s="103" t="s">
        <v>67</v>
      </c>
      <c r="F57" s="102" t="n">
        <v>38992560</v>
      </c>
      <c r="G57" s="104"/>
      <c r="H57" s="104"/>
      <c r="I57" s="108" t="n">
        <f aca="false">1600*(132000/110)</f>
        <v>1920000</v>
      </c>
      <c r="J57" s="105" t="n">
        <v>1376.368</v>
      </c>
      <c r="K57" s="105" t="n">
        <v>1408.991</v>
      </c>
      <c r="L57" s="343" t="n">
        <f aca="false">K57-J57</f>
        <v>32.623</v>
      </c>
      <c r="M57" s="539"/>
      <c r="N57" s="327" t="n">
        <f aca="false">L57*I57+P57</f>
        <v>62636160.0000001</v>
      </c>
      <c r="O57" s="349"/>
      <c r="P57" s="109" t="n">
        <v>0</v>
      </c>
      <c r="Q57" s="105" t="n">
        <v>686.869</v>
      </c>
      <c r="R57" s="105" t="n">
        <v>696.931</v>
      </c>
      <c r="S57" s="343" t="n">
        <f aca="false">R57-Q57</f>
        <v>10.062</v>
      </c>
      <c r="T57" s="539"/>
      <c r="U57" s="327" t="n">
        <f aca="false">S57*I57+AA59</f>
        <v>19319040</v>
      </c>
      <c r="V57" s="346" t="n">
        <f aca="false">N57-M58</f>
        <v>62636160.0000001</v>
      </c>
      <c r="W57" s="346" t="n">
        <f aca="false">U57</f>
        <v>19319040</v>
      </c>
      <c r="X57" s="111" t="n">
        <v>0.94</v>
      </c>
      <c r="Y57" s="112" t="n">
        <f aca="false">IF(AND(X57&gt;=0.885,X57&lt;0.9),1*0.005,IF(AND(X57&gt;=0.875,X57&lt;0.89),1*0.01,IF(AND(X57&gt;=0.865,X57&lt;0.88),1*0.02,IF(AND(X57&gt;=0.855,X57&lt;0.87),1*0.03,IF(AND(X57&gt;=0.845,X57&lt;0.86),1*0.04,IF(AND(X57&gt;=0.835,X57&lt;0.85),1*0.05,IF(AND(X57&gt;=0.825,X57&lt;0.84),1*0.06,IF(AND(X57&gt;=0.815,X57&lt;0.83),1*0.07,IF(AND(X57&gt;=0.805,X57&lt;0.82),1*0.08,IF(AND(X57&gt;=0.795,X57&lt;0.81),1*0.09,IF(AND(X57&gt;=0.785,X57&lt;0.8),1*0.105,IF(AND(X57&gt;=0.775,X57&lt;0.79),1*0.12,IF(AND(X57&gt;=0.765,X57&lt;0.78),1*0.135,IF(AND(X57&gt;=0.755,X57&lt;0.77),1*0.15,IF(AND(X57&gt;=0.3,X57&lt;0.76),1*0.165,0)))))))))))))))</f>
        <v>0</v>
      </c>
      <c r="Z57" s="113" t="n">
        <f aca="false">Y57*V57</f>
        <v>0</v>
      </c>
      <c r="AA57" s="108" t="s">
        <v>70</v>
      </c>
      <c r="AB57" s="108"/>
      <c r="AD57" s="192"/>
      <c r="AE57" s="168" t="s">
        <v>172</v>
      </c>
      <c r="AF57" s="171" t="n">
        <f aca="false">X57</f>
        <v>0.94</v>
      </c>
      <c r="AG57" s="206" t="n">
        <f aca="false">Y57</f>
        <v>0</v>
      </c>
      <c r="AH57" s="207"/>
      <c r="AI57" s="207"/>
      <c r="AJ57" s="205" t="n">
        <v>0.931479451966336</v>
      </c>
      <c r="AK57" s="207"/>
      <c r="AL57" s="218"/>
      <c r="AM57" s="173"/>
      <c r="AN57" s="173"/>
      <c r="AO57" s="207"/>
      <c r="AP57" s="211"/>
      <c r="AQ57" s="211"/>
      <c r="AR57" s="177" t="e">
        <f aca="false">COS(ATAN(#REF!/#REF!))</f>
        <v>#REF!</v>
      </c>
      <c r="AS57" s="211"/>
      <c r="AT57" s="211"/>
      <c r="AU57" s="179"/>
      <c r="AV57" s="178" t="n">
        <v>403606.99</v>
      </c>
      <c r="AW57" s="179" t="e">
        <f aca="false">#REF!-AV57</f>
        <v>#REF!</v>
      </c>
      <c r="AX57" s="368"/>
      <c r="AY57" s="181"/>
      <c r="AZ57" s="181"/>
      <c r="BA57" s="181"/>
      <c r="BB57" s="181"/>
      <c r="BC57" s="181"/>
      <c r="BD57" s="181"/>
      <c r="BE57" s="181"/>
      <c r="BF57" s="181"/>
      <c r="BG57" s="181"/>
      <c r="BH57" s="368"/>
      <c r="BI57" s="368"/>
      <c r="BJ57" s="212" t="e">
        <f aca="false">BJ56</f>
        <v>#REF!</v>
      </c>
      <c r="BK57" s="188" t="e">
        <f aca="false">BK56</f>
        <v>#REF!</v>
      </c>
      <c r="BL57" s="189" t="n">
        <f aca="false">M57</f>
        <v>0</v>
      </c>
      <c r="BM57" s="189" t="n">
        <f aca="false">N57</f>
        <v>62636160.0000001</v>
      </c>
      <c r="BN57" s="165"/>
      <c r="BO57" s="165" t="n">
        <v>6391680</v>
      </c>
      <c r="BP57" s="328" t="n">
        <f aca="false">BL57-BN57</f>
        <v>0</v>
      </c>
      <c r="BQ57" s="190" t="n">
        <f aca="false">BM57-BO57</f>
        <v>56244480.0000001</v>
      </c>
      <c r="BR57" s="191"/>
      <c r="BS57" s="191"/>
      <c r="BT57" s="191"/>
      <c r="BU57" s="191"/>
      <c r="BV57" s="191"/>
      <c r="BW57" s="191"/>
      <c r="BX57" s="191"/>
      <c r="BY57" s="191"/>
      <c r="BZ57" s="191"/>
      <c r="CA57" s="191"/>
      <c r="CB57" s="191"/>
      <c r="CC57" s="166" t="n">
        <v>22</v>
      </c>
      <c r="CD57" s="214" t="s">
        <v>172</v>
      </c>
      <c r="CE57" s="53"/>
      <c r="CF57" s="165" t="n">
        <v>132</v>
      </c>
      <c r="CG57" s="222" t="s">
        <v>67</v>
      </c>
      <c r="CH57" s="222" t="n">
        <v>50146667</v>
      </c>
      <c r="CI57" s="222" t="s">
        <v>68</v>
      </c>
      <c r="CJ57" s="329" t="s">
        <v>69</v>
      </c>
      <c r="CK57" s="222" t="n">
        <v>960000</v>
      </c>
      <c r="CL57" s="200" t="n">
        <f aca="false">J57</f>
        <v>1376.368</v>
      </c>
      <c r="CM57" s="200" t="n">
        <f aca="false">K57</f>
        <v>1408.991</v>
      </c>
      <c r="CN57" s="165" t="n">
        <f aca="false">CM57-CL57</f>
        <v>32.623</v>
      </c>
      <c r="CO57" s="165"/>
      <c r="CP57" s="165" t="n">
        <f aca="false">CN57*CK57</f>
        <v>31318080</v>
      </c>
      <c r="CQ57" s="200" t="n">
        <v>182.547</v>
      </c>
      <c r="CR57" s="200" t="n">
        <v>185.946</v>
      </c>
      <c r="CS57" s="165" t="n">
        <f aca="false">CR57-CQ57</f>
        <v>3.399</v>
      </c>
      <c r="CT57" s="165"/>
      <c r="CU57" s="202" t="n">
        <f aca="false">CS57*CK57</f>
        <v>3263040</v>
      </c>
      <c r="CV57" s="216" t="n">
        <f aca="false">IF(CS57&lt;0.00001,"0",COS(ATAN(CS57/CN57)))</f>
        <v>0.994615986844125</v>
      </c>
      <c r="CW57" s="203"/>
    </row>
    <row r="58" s="204" customFormat="true" ht="21.75" hidden="false" customHeight="true" outlineLevel="0" collapsed="false">
      <c r="A58" s="102"/>
      <c r="B58" s="102"/>
      <c r="C58" s="102"/>
      <c r="D58" s="104" t="n">
        <v>132</v>
      </c>
      <c r="E58" s="85" t="s">
        <v>76</v>
      </c>
      <c r="F58" s="104" t="s">
        <v>186</v>
      </c>
      <c r="G58" s="104"/>
      <c r="H58" s="104"/>
      <c r="I58" s="108" t="n">
        <f aca="false">1600*(132000/110)</f>
        <v>1920000</v>
      </c>
      <c r="J58" s="105" t="n">
        <v>0.245</v>
      </c>
      <c r="K58" s="105" t="n">
        <v>0.245</v>
      </c>
      <c r="L58" s="343" t="n">
        <f aca="false">K58-J58</f>
        <v>0</v>
      </c>
      <c r="M58" s="113" t="n">
        <f aca="false">L58*I58</f>
        <v>0</v>
      </c>
      <c r="N58" s="346"/>
      <c r="O58" s="224"/>
      <c r="P58" s="104"/>
      <c r="Q58" s="105" t="n">
        <v>9.391</v>
      </c>
      <c r="R58" s="105" t="n">
        <v>9.392</v>
      </c>
      <c r="S58" s="343" t="n">
        <f aca="false">R58-Q58</f>
        <v>0.000999999999999446</v>
      </c>
      <c r="T58" s="113" t="n">
        <f aca="false">S58*I58</f>
        <v>1919.99999999894</v>
      </c>
      <c r="U58" s="346"/>
      <c r="V58" s="545"/>
      <c r="W58" s="545"/>
      <c r="X58" s="111"/>
      <c r="Y58" s="112" t="n">
        <f aca="false">IF(AND(X58&gt;=0.885,X58&lt;0.9),1*0.005,IF(AND(X58&gt;=0.875,X58&lt;0.89),1*0.01,IF(AND(X58&gt;=0.865,X58&lt;0.88),1*0.02,IF(AND(X58&gt;=0.855,X58&lt;0.87),1*0.03,IF(AND(X58&gt;=0.845,X58&lt;0.86),1*0.04,IF(AND(X58&gt;=0.835,X58&lt;0.85),1*0.05,IF(AND(X58&gt;=0.825,X58&lt;0.84),1*0.06,IF(AND(X58&gt;=0.815,X58&lt;0.83),1*0.07,IF(AND(X58&gt;=0.805,X58&lt;0.82),1*0.08,IF(AND(X58&gt;=0.795,X58&lt;0.81),1*0.09,IF(AND(X58&gt;=0.785,X58&lt;0.8),1*0.105,IF(AND(X58&gt;=0.775,X58&lt;0.79),1*0.12,IF(AND(X58&gt;=0.765,X58&lt;0.78),1*0.135,IF(AND(X58&gt;=0.755,X58&lt;0.77),1*0.15,IF(AND(X58&gt;=0.3,X58&lt;0.76),1*0.165,0)))))))))))))))</f>
        <v>0</v>
      </c>
      <c r="Z58" s="113" t="n">
        <f aca="false">Y58*V58</f>
        <v>0</v>
      </c>
      <c r="AA58" s="546"/>
      <c r="AB58" s="547"/>
      <c r="AD58" s="192"/>
      <c r="AE58" s="168"/>
      <c r="AF58" s="171"/>
      <c r="AG58" s="206"/>
      <c r="AH58" s="207"/>
      <c r="AI58" s="207"/>
      <c r="AJ58" s="205"/>
      <c r="AK58" s="207"/>
      <c r="AL58" s="218"/>
      <c r="AM58" s="173"/>
      <c r="AN58" s="173"/>
      <c r="AO58" s="207"/>
      <c r="AP58" s="211"/>
      <c r="AQ58" s="211"/>
      <c r="AR58" s="177"/>
      <c r="AS58" s="211"/>
      <c r="AT58" s="211"/>
      <c r="AU58" s="179"/>
      <c r="AV58" s="178"/>
      <c r="AW58" s="179"/>
      <c r="AX58" s="368"/>
      <c r="AY58" s="181"/>
      <c r="AZ58" s="181"/>
      <c r="BA58" s="181"/>
      <c r="BB58" s="181"/>
      <c r="BC58" s="181"/>
      <c r="BD58" s="181"/>
      <c r="BE58" s="181"/>
      <c r="BF58" s="181"/>
      <c r="BG58" s="181"/>
      <c r="BH58" s="368"/>
      <c r="BI58" s="368"/>
      <c r="BJ58" s="212"/>
      <c r="BK58" s="188"/>
      <c r="BL58" s="189"/>
      <c r="BM58" s="189"/>
      <c r="BN58" s="165"/>
      <c r="BO58" s="165"/>
      <c r="BP58" s="328"/>
      <c r="BQ58" s="190"/>
      <c r="BR58" s="191"/>
      <c r="BS58" s="191"/>
      <c r="BT58" s="191"/>
      <c r="BU58" s="191"/>
      <c r="BV58" s="191"/>
      <c r="BW58" s="191"/>
      <c r="BX58" s="191"/>
      <c r="BY58" s="191"/>
      <c r="BZ58" s="191"/>
      <c r="CA58" s="191"/>
      <c r="CB58" s="191"/>
      <c r="CC58" s="166"/>
      <c r="CD58" s="214"/>
      <c r="CE58" s="53"/>
      <c r="CF58" s="165"/>
      <c r="CG58" s="222"/>
      <c r="CH58" s="222"/>
      <c r="CI58" s="222"/>
      <c r="CJ58" s="329"/>
      <c r="CK58" s="222"/>
      <c r="CL58" s="200"/>
      <c r="CM58" s="200"/>
      <c r="CN58" s="165"/>
      <c r="CO58" s="165"/>
      <c r="CP58" s="165"/>
      <c r="CQ58" s="200"/>
      <c r="CR58" s="200"/>
      <c r="CS58" s="165"/>
      <c r="CT58" s="165"/>
      <c r="CU58" s="202"/>
      <c r="CV58" s="216"/>
      <c r="CW58" s="203"/>
    </row>
    <row r="59" s="204" customFormat="true" ht="21.75" hidden="false" customHeight="true" outlineLevel="0" collapsed="false">
      <c r="A59" s="223" t="n">
        <v>29</v>
      </c>
      <c r="B59" s="223" t="s">
        <v>187</v>
      </c>
      <c r="C59" s="265"/>
      <c r="D59" s="104" t="n">
        <v>132</v>
      </c>
      <c r="E59" s="85" t="s">
        <v>76</v>
      </c>
      <c r="F59" s="104" t="n">
        <v>38992559</v>
      </c>
      <c r="G59" s="104"/>
      <c r="H59" s="104"/>
      <c r="I59" s="108" t="n">
        <v>1920000</v>
      </c>
      <c r="J59" s="105" t="n">
        <v>0.216</v>
      </c>
      <c r="K59" s="105" t="n">
        <v>0.216</v>
      </c>
      <c r="L59" s="343" t="n">
        <f aca="false">K59-J59</f>
        <v>0</v>
      </c>
      <c r="M59" s="104" t="n">
        <f aca="false">L59*I59</f>
        <v>0</v>
      </c>
      <c r="N59" s="327"/>
      <c r="O59" s="349"/>
      <c r="P59" s="104"/>
      <c r="Q59" s="105" t="n">
        <v>9.657</v>
      </c>
      <c r="R59" s="105" t="n">
        <v>9.657</v>
      </c>
      <c r="S59" s="343" t="n">
        <f aca="false">R59-Q59</f>
        <v>0</v>
      </c>
      <c r="T59" s="104" t="n">
        <f aca="false">S59*I59</f>
        <v>0</v>
      </c>
      <c r="U59" s="327"/>
      <c r="V59" s="545"/>
      <c r="W59" s="545"/>
      <c r="X59" s="111"/>
      <c r="Y59" s="111"/>
      <c r="Z59" s="547"/>
      <c r="AA59" s="109" t="n">
        <v>0</v>
      </c>
      <c r="AB59" s="109" t="s">
        <v>188</v>
      </c>
      <c r="AD59" s="192"/>
      <c r="AE59" s="168" t="s">
        <v>173</v>
      </c>
      <c r="AF59" s="171" t="n">
        <f aca="false">X59</f>
        <v>0</v>
      </c>
      <c r="AG59" s="206"/>
      <c r="AH59" s="207"/>
      <c r="AI59" s="207"/>
      <c r="AJ59" s="205" t="n">
        <v>0.9203876015064</v>
      </c>
      <c r="AK59" s="207"/>
      <c r="AL59" s="218"/>
      <c r="AM59" s="173"/>
      <c r="AN59" s="173"/>
      <c r="AO59" s="207"/>
      <c r="AP59" s="211"/>
      <c r="AQ59" s="211"/>
      <c r="AR59" s="177" t="e">
        <f aca="false">COS(ATAN(#REF!/#REF!))</f>
        <v>#REF!</v>
      </c>
      <c r="AS59" s="211"/>
      <c r="AT59" s="211"/>
      <c r="AU59" s="179"/>
      <c r="AV59" s="368"/>
      <c r="AW59" s="179"/>
      <c r="AX59" s="368"/>
      <c r="AY59" s="181"/>
      <c r="AZ59" s="181"/>
      <c r="BA59" s="181"/>
      <c r="BB59" s="181"/>
      <c r="BC59" s="181"/>
      <c r="BD59" s="181"/>
      <c r="BE59" s="181"/>
      <c r="BF59" s="181"/>
      <c r="BG59" s="181"/>
      <c r="BH59" s="368"/>
      <c r="BI59" s="368"/>
      <c r="BJ59" s="212" t="e">
        <f aca="false">BJ57</f>
        <v>#REF!</v>
      </c>
      <c r="BK59" s="188" t="e">
        <f aca="false">BK57</f>
        <v>#REF!</v>
      </c>
      <c r="BL59" s="189" t="n">
        <f aca="false">M59</f>
        <v>0</v>
      </c>
      <c r="BM59" s="189" t="n">
        <f aca="false">N59</f>
        <v>0</v>
      </c>
      <c r="BN59" s="165"/>
      <c r="BO59" s="165" t="n">
        <v>6862080</v>
      </c>
      <c r="BP59" s="328" t="n">
        <f aca="false">BL59-BN59</f>
        <v>0</v>
      </c>
      <c r="BQ59" s="190" t="n">
        <f aca="false">BM59-BO59</f>
        <v>-6862080</v>
      </c>
      <c r="BR59" s="191"/>
      <c r="BS59" s="191"/>
      <c r="BT59" s="191"/>
      <c r="BU59" s="191"/>
      <c r="BV59" s="191"/>
      <c r="BW59" s="191"/>
      <c r="BX59" s="191"/>
      <c r="BY59" s="191"/>
      <c r="BZ59" s="191"/>
      <c r="CA59" s="191"/>
      <c r="CB59" s="191"/>
      <c r="CC59" s="166" t="n">
        <v>23</v>
      </c>
      <c r="CD59" s="214" t="s">
        <v>173</v>
      </c>
      <c r="CE59" s="53"/>
      <c r="CF59" s="165" t="n">
        <v>132</v>
      </c>
      <c r="CG59" s="222" t="s">
        <v>67</v>
      </c>
      <c r="CH59" s="222" t="n">
        <v>50146668</v>
      </c>
      <c r="CI59" s="222" t="s">
        <v>68</v>
      </c>
      <c r="CJ59" s="329" t="s">
        <v>69</v>
      </c>
      <c r="CK59" s="222" t="n">
        <v>960000</v>
      </c>
      <c r="CL59" s="200" t="n">
        <f aca="false">J59</f>
        <v>0.216</v>
      </c>
      <c r="CM59" s="200" t="n">
        <f aca="false">K59</f>
        <v>0.216</v>
      </c>
      <c r="CN59" s="165" t="n">
        <f aca="false">CM59-CL59</f>
        <v>0</v>
      </c>
      <c r="CO59" s="165"/>
      <c r="CP59" s="165" t="n">
        <f aca="false">CN59*CK59</f>
        <v>0</v>
      </c>
      <c r="CQ59" s="200" t="n">
        <v>152.673</v>
      </c>
      <c r="CR59" s="200" t="n">
        <v>156.273</v>
      </c>
      <c r="CS59" s="165" t="n">
        <f aca="false">CR59-CQ59</f>
        <v>3.59999999999999</v>
      </c>
      <c r="CT59" s="165"/>
      <c r="CU59" s="202" t="n">
        <f aca="false">CS59*CK59</f>
        <v>3455999.99999999</v>
      </c>
      <c r="CV59" s="216" t="e">
        <f aca="false">IF(CS59&lt;0.00001,"0",COS(ATAN(CS59/CN59)))</f>
        <v>#DIV/0!</v>
      </c>
      <c r="CW59" s="203"/>
    </row>
    <row r="60" s="204" customFormat="true" ht="21.75" hidden="false" customHeight="true" outlineLevel="0" collapsed="false">
      <c r="A60" s="223"/>
      <c r="B60" s="223"/>
      <c r="C60" s="223"/>
      <c r="D60" s="223" t="n">
        <v>132</v>
      </c>
      <c r="E60" s="225" t="s">
        <v>67</v>
      </c>
      <c r="F60" s="223" t="n">
        <v>38992559</v>
      </c>
      <c r="G60" s="104"/>
      <c r="H60" s="104"/>
      <c r="I60" s="108" t="n">
        <f aca="false">1600*(132000/110)</f>
        <v>1920000</v>
      </c>
      <c r="J60" s="105" t="n">
        <v>1467.736</v>
      </c>
      <c r="K60" s="105" t="n">
        <v>1500.185</v>
      </c>
      <c r="L60" s="343" t="n">
        <f aca="false">K60-J60</f>
        <v>32.4489999999998</v>
      </c>
      <c r="M60" s="539"/>
      <c r="N60" s="327" t="n">
        <f aca="false">L60*I60</f>
        <v>62302079.9999997</v>
      </c>
      <c r="O60" s="349"/>
      <c r="P60" s="104"/>
      <c r="Q60" s="105" t="n">
        <v>726.775</v>
      </c>
      <c r="R60" s="105" t="n">
        <v>736.877</v>
      </c>
      <c r="S60" s="343" t="n">
        <f aca="false">R60-Q60</f>
        <v>10.102</v>
      </c>
      <c r="T60" s="539"/>
      <c r="U60" s="327" t="n">
        <f aca="false">S60*I60</f>
        <v>19395840</v>
      </c>
      <c r="V60" s="346" t="n">
        <f aca="false">N60-M59</f>
        <v>62302079.9999997</v>
      </c>
      <c r="W60" s="346" t="n">
        <f aca="false">U60</f>
        <v>19395840</v>
      </c>
      <c r="X60" s="111" t="n">
        <v>0.94</v>
      </c>
      <c r="Y60" s="112" t="n">
        <f aca="false">IF(AND(X60&gt;=0.885,X60&lt;0.9),1*0.005,IF(AND(X60&gt;=0.875,X60&lt;0.89),1*0.01,IF(AND(X60&gt;=0.865,X60&lt;0.88),1*0.02,IF(AND(X60&gt;=0.855,X60&lt;0.87),1*0.03,IF(AND(X60&gt;=0.845,X60&lt;0.86),1*0.04,IF(AND(X60&gt;=0.835,X60&lt;0.85),1*0.05,IF(AND(X60&gt;=0.825,X60&lt;0.84),1*0.06,IF(AND(X60&gt;=0.815,X60&lt;0.83),1*0.07,IF(AND(X60&gt;=0.805,X60&lt;0.82),1*0.08,IF(AND(X60&gt;=0.795,X60&lt;0.81),1*0.09,IF(AND(X60&gt;=0.785,X60&lt;0.8),1*0.105,IF(AND(X60&gt;=0.775,X60&lt;0.79),1*0.12,IF(AND(X60&gt;=0.765,X60&lt;0.78),1*0.135,IF(AND(X60&gt;=0.755,X60&lt;0.77),1*0.15,IF(AND(X60&gt;=0.3,X60&lt;0.76),1*0.165,0)))))))))))))))</f>
        <v>0</v>
      </c>
      <c r="Z60" s="113" t="n">
        <f aca="false">Y60*V60</f>
        <v>0</v>
      </c>
      <c r="AA60" s="108" t="s">
        <v>70</v>
      </c>
      <c r="AB60" s="108"/>
      <c r="AD60" s="192"/>
      <c r="AE60" s="168"/>
      <c r="AF60" s="171"/>
      <c r="AG60" s="206"/>
      <c r="AH60" s="207"/>
      <c r="AI60" s="207"/>
      <c r="AJ60" s="205"/>
      <c r="AK60" s="207"/>
      <c r="AL60" s="218"/>
      <c r="AM60" s="173"/>
      <c r="AN60" s="173"/>
      <c r="AO60" s="207"/>
      <c r="AP60" s="211"/>
      <c r="AQ60" s="211"/>
      <c r="AR60" s="177"/>
      <c r="AS60" s="211"/>
      <c r="AT60" s="211"/>
      <c r="AU60" s="179"/>
      <c r="AV60" s="368"/>
      <c r="AW60" s="179"/>
      <c r="AX60" s="368"/>
      <c r="AY60" s="181"/>
      <c r="AZ60" s="181"/>
      <c r="BA60" s="181"/>
      <c r="BB60" s="181"/>
      <c r="BC60" s="181"/>
      <c r="BD60" s="181"/>
      <c r="BE60" s="181"/>
      <c r="BF60" s="181"/>
      <c r="BG60" s="181"/>
      <c r="BH60" s="368"/>
      <c r="BI60" s="368"/>
      <c r="BJ60" s="212"/>
      <c r="BK60" s="188"/>
      <c r="BL60" s="189"/>
      <c r="BM60" s="189"/>
      <c r="BN60" s="165"/>
      <c r="BO60" s="165"/>
      <c r="BP60" s="328"/>
      <c r="BQ60" s="190"/>
      <c r="BR60" s="191"/>
      <c r="BS60" s="191"/>
      <c r="BT60" s="191"/>
      <c r="BU60" s="191"/>
      <c r="BV60" s="191"/>
      <c r="BW60" s="191"/>
      <c r="BX60" s="191"/>
      <c r="BY60" s="191"/>
      <c r="BZ60" s="191"/>
      <c r="CA60" s="191"/>
      <c r="CB60" s="191"/>
      <c r="CC60" s="464"/>
      <c r="CD60" s="548"/>
      <c r="CE60" s="524"/>
      <c r="CF60" s="524"/>
      <c r="CG60" s="525"/>
      <c r="CH60" s="549"/>
      <c r="CI60" s="222"/>
      <c r="CJ60" s="329"/>
      <c r="CK60" s="550"/>
      <c r="CL60" s="200" t="n">
        <f aca="false">J60</f>
        <v>1467.736</v>
      </c>
      <c r="CM60" s="200"/>
      <c r="CN60" s="165"/>
      <c r="CO60" s="165"/>
      <c r="CP60" s="165"/>
      <c r="CQ60" s="200"/>
      <c r="CR60" s="200"/>
      <c r="CS60" s="524"/>
      <c r="CT60" s="165"/>
      <c r="CU60" s="202"/>
      <c r="CV60" s="216"/>
      <c r="CW60" s="203"/>
    </row>
    <row r="61" customFormat="false" ht="21.75" hidden="false" customHeight="true" outlineLevel="0" collapsed="false">
      <c r="A61" s="82" t="s">
        <v>189</v>
      </c>
      <c r="B61" s="82"/>
      <c r="C61" s="82"/>
      <c r="D61" s="82"/>
      <c r="E61" s="82"/>
      <c r="F61" s="82"/>
      <c r="G61" s="540"/>
      <c r="H61" s="63" t="s">
        <v>14</v>
      </c>
      <c r="I61" s="62" t="n">
        <v>81086400</v>
      </c>
      <c r="J61" s="105"/>
      <c r="K61" s="105"/>
      <c r="L61" s="229" t="s">
        <v>93</v>
      </c>
      <c r="M61" s="229" t="n">
        <f aca="false">SUM(M57:M60)</f>
        <v>0</v>
      </c>
      <c r="N61" s="230" t="n">
        <f aca="false">SUM(N57:N60)</f>
        <v>124938240</v>
      </c>
      <c r="O61" s="231" t="n">
        <f aca="false">N61-M61</f>
        <v>124938240</v>
      </c>
      <c r="P61" s="232"/>
      <c r="Q61" s="233" t="s">
        <v>122</v>
      </c>
      <c r="R61" s="233" t="s">
        <v>122</v>
      </c>
      <c r="S61" s="551" t="n">
        <f aca="false">U61-T61</f>
        <v>38712960</v>
      </c>
      <c r="T61" s="229" t="n">
        <f aca="false">T57+T58+T59+T60</f>
        <v>1919.99999999894</v>
      </c>
      <c r="U61" s="231" t="n">
        <f aca="false">SUM(U57:U60)</f>
        <v>38714880</v>
      </c>
      <c r="V61" s="234" t="n">
        <f aca="false">O61</f>
        <v>124938240</v>
      </c>
      <c r="W61" s="234" t="n">
        <f aca="false">S61</f>
        <v>38712960</v>
      </c>
      <c r="X61" s="235" t="n">
        <v>0.94</v>
      </c>
      <c r="Y61" s="469"/>
      <c r="Z61" s="552"/>
      <c r="AA61" s="544"/>
      <c r="AB61" s="543"/>
      <c r="AD61" s="32"/>
      <c r="AE61" s="92"/>
      <c r="AF61" s="337"/>
      <c r="AG61" s="242"/>
      <c r="AH61" s="243"/>
      <c r="AI61" s="243"/>
      <c r="AJ61" s="241"/>
      <c r="AK61" s="243"/>
      <c r="AL61" s="324"/>
      <c r="AM61" s="244"/>
      <c r="AN61" s="244"/>
      <c r="AO61" s="243"/>
      <c r="AP61" s="249"/>
      <c r="AQ61" s="249"/>
      <c r="AR61" s="248"/>
      <c r="AS61" s="249"/>
      <c r="AT61" s="249"/>
      <c r="AU61" s="250"/>
      <c r="AV61" s="365"/>
      <c r="AW61" s="250"/>
      <c r="AX61" s="365"/>
      <c r="BH61" s="365"/>
      <c r="BI61" s="365"/>
      <c r="BK61" s="43"/>
      <c r="BL61" s="52"/>
      <c r="BM61" s="52"/>
      <c r="BN61" s="53"/>
      <c r="BO61" s="53"/>
      <c r="BP61" s="59"/>
      <c r="BQ61" s="260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58"/>
      <c r="CD61" s="553"/>
      <c r="CE61" s="554"/>
      <c r="CF61" s="554"/>
      <c r="CG61" s="555"/>
      <c r="CH61" s="556"/>
      <c r="CI61" s="75"/>
      <c r="CJ61" s="339"/>
      <c r="CK61" s="37"/>
      <c r="CL61" s="98" t="n">
        <f aca="false">J61</f>
        <v>0</v>
      </c>
      <c r="CM61" s="98"/>
      <c r="CN61" s="53"/>
      <c r="CO61" s="53"/>
      <c r="CP61" s="53"/>
      <c r="CQ61" s="98"/>
      <c r="CR61" s="98"/>
      <c r="CS61" s="554"/>
      <c r="CT61" s="53"/>
      <c r="CU61" s="54"/>
      <c r="CV61" s="99"/>
      <c r="CW61" s="100"/>
    </row>
    <row r="62" customFormat="false" ht="21.75" hidden="false" customHeight="true" outlineLevel="0" collapsed="false">
      <c r="A62" s="102" t="n">
        <v>30</v>
      </c>
      <c r="B62" s="102" t="s">
        <v>190</v>
      </c>
      <c r="C62" s="265" t="s">
        <v>191</v>
      </c>
      <c r="D62" s="102" t="n">
        <v>132</v>
      </c>
      <c r="E62" s="102" t="s">
        <v>67</v>
      </c>
      <c r="F62" s="102" t="n">
        <v>38992596</v>
      </c>
      <c r="G62" s="104"/>
      <c r="H62" s="104"/>
      <c r="I62" s="108" t="n">
        <v>1440000</v>
      </c>
      <c r="J62" s="557" t="n">
        <v>816.161</v>
      </c>
      <c r="K62" s="557" t="n">
        <v>851.661</v>
      </c>
      <c r="L62" s="343" t="n">
        <f aca="false">K62-J62</f>
        <v>35.5</v>
      </c>
      <c r="M62" s="539"/>
      <c r="N62" s="327" t="n">
        <f aca="false">L62*I62</f>
        <v>51120000</v>
      </c>
      <c r="O62" s="344"/>
      <c r="P62" s="104"/>
      <c r="Q62" s="557" t="n">
        <v>185.308</v>
      </c>
      <c r="R62" s="557" t="n">
        <v>190.217</v>
      </c>
      <c r="S62" s="343" t="n">
        <f aca="false">R62-Q62</f>
        <v>4.90900000000002</v>
      </c>
      <c r="T62" s="539"/>
      <c r="U62" s="327" t="n">
        <f aca="false">S62*I62</f>
        <v>7068960.00000003</v>
      </c>
      <c r="V62" s="346" t="n">
        <f aca="false">N62-M63</f>
        <v>51120000</v>
      </c>
      <c r="W62" s="346" t="n">
        <f aca="false">U62-T63</f>
        <v>7063200.00000003</v>
      </c>
      <c r="X62" s="111" t="n">
        <f aca="false">ROUND(IF(W62&lt;0.00001,"0",COS(ATAN(W62/V62))),2)</f>
        <v>0.99</v>
      </c>
      <c r="Y62" s="112" t="n">
        <f aca="false">IF(AND(X62&gt;=0.885,X62&lt;0.9),1*0.005,IF(AND(X62&gt;=0.875,X62&lt;0.89),1*0.01,IF(AND(X62&gt;=0.865,X62&lt;0.88),1*0.02,IF(AND(X62&gt;=0.855,X62&lt;0.87),1*0.03,IF(AND(X62&gt;=0.845,X62&lt;0.86),1*0.04,IF(AND(X62&gt;=0.835,X62&lt;0.85),1*0.05,IF(AND(X62&gt;=0.825,X62&lt;0.84),1*0.06,IF(AND(X62&gt;=0.815,X62&lt;0.83),1*0.07,IF(AND(X62&gt;=0.805,X62&lt;0.82),1*0.08,IF(AND(X62&gt;=0.795,X62&lt;0.81),1*0.09,IF(AND(X62&gt;=0.785,X62&lt;0.8),1*0.105,IF(AND(X62&gt;=0.775,X62&lt;0.79),1*0.12,IF(AND(X62&gt;=0.765,X62&lt;0.78),1*0.135,IF(AND(X62&gt;=0.755,X62&lt;0.77),1*0.15,IF(AND(X62&gt;=0.3,X62&lt;0.76),1*0.165,0)))))))))))))))</f>
        <v>0</v>
      </c>
      <c r="Z62" s="113" t="n">
        <f aca="false">Y62*V62</f>
        <v>0</v>
      </c>
      <c r="AA62" s="108"/>
      <c r="AB62" s="164"/>
      <c r="AD62" s="32"/>
      <c r="AE62" s="92"/>
      <c r="AF62" s="337"/>
      <c r="AG62" s="242"/>
      <c r="AH62" s="243"/>
      <c r="AI62" s="243"/>
      <c r="AJ62" s="241"/>
      <c r="AK62" s="243"/>
      <c r="AL62" s="324"/>
      <c r="AM62" s="244"/>
      <c r="AN62" s="244"/>
      <c r="AO62" s="243"/>
      <c r="AP62" s="249"/>
      <c r="AQ62" s="249"/>
      <c r="AR62" s="248"/>
      <c r="AS62" s="249"/>
      <c r="AT62" s="249"/>
      <c r="AU62" s="250"/>
      <c r="AV62" s="365"/>
      <c r="AW62" s="250"/>
      <c r="AX62" s="365"/>
      <c r="BH62" s="365"/>
      <c r="BI62" s="365"/>
      <c r="BK62" s="43"/>
      <c r="BL62" s="52"/>
      <c r="BM62" s="52"/>
      <c r="BN62" s="53"/>
      <c r="BO62" s="53"/>
      <c r="BP62" s="59"/>
      <c r="BQ62" s="260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58"/>
      <c r="CD62" s="553"/>
      <c r="CE62" s="554"/>
      <c r="CF62" s="554"/>
      <c r="CG62" s="555"/>
      <c r="CH62" s="556"/>
      <c r="CI62" s="75"/>
      <c r="CJ62" s="339"/>
      <c r="CK62" s="37"/>
      <c r="CL62" s="98" t="n">
        <f aca="false">J62</f>
        <v>816.161</v>
      </c>
      <c r="CM62" s="98"/>
      <c r="CN62" s="53"/>
      <c r="CO62" s="53"/>
      <c r="CP62" s="53"/>
      <c r="CQ62" s="98"/>
      <c r="CR62" s="98"/>
      <c r="CS62" s="554"/>
      <c r="CT62" s="53"/>
      <c r="CU62" s="54"/>
      <c r="CV62" s="99"/>
      <c r="CW62" s="100"/>
    </row>
    <row r="63" customFormat="false" ht="21.75" hidden="false" customHeight="true" outlineLevel="0" collapsed="false">
      <c r="A63" s="102"/>
      <c r="B63" s="102"/>
      <c r="C63" s="102"/>
      <c r="D63" s="104" t="n">
        <v>132</v>
      </c>
      <c r="E63" s="104" t="s">
        <v>76</v>
      </c>
      <c r="F63" s="102"/>
      <c r="G63" s="104"/>
      <c r="H63" s="104"/>
      <c r="I63" s="108" t="n">
        <v>1440000</v>
      </c>
      <c r="J63" s="557" t="n">
        <v>0.021</v>
      </c>
      <c r="K63" s="557" t="n">
        <v>0.021</v>
      </c>
      <c r="L63" s="343" t="n">
        <f aca="false">K63-J63</f>
        <v>0</v>
      </c>
      <c r="M63" s="113" t="n">
        <f aca="false">L63*I63</f>
        <v>0</v>
      </c>
      <c r="N63" s="327"/>
      <c r="O63" s="344"/>
      <c r="P63" s="104"/>
      <c r="Q63" s="557" t="n">
        <v>0.831</v>
      </c>
      <c r="R63" s="557" t="n">
        <v>0.835</v>
      </c>
      <c r="S63" s="343" t="n">
        <f aca="false">R63-Q63</f>
        <v>0.004</v>
      </c>
      <c r="T63" s="113" t="n">
        <f aca="false">S63*I63</f>
        <v>5760.00000000001</v>
      </c>
      <c r="U63" s="327"/>
      <c r="V63" s="346"/>
      <c r="W63" s="346"/>
      <c r="X63" s="111"/>
      <c r="Y63" s="112"/>
      <c r="Z63" s="113"/>
      <c r="AA63" s="111"/>
      <c r="AB63" s="111"/>
      <c r="AD63" s="32"/>
      <c r="AE63" s="92"/>
      <c r="AF63" s="337"/>
      <c r="AG63" s="242"/>
      <c r="AH63" s="243"/>
      <c r="AI63" s="243"/>
      <c r="AJ63" s="241"/>
      <c r="AK63" s="243"/>
      <c r="AL63" s="324"/>
      <c r="AM63" s="244"/>
      <c r="AN63" s="244"/>
      <c r="AO63" s="243"/>
      <c r="AP63" s="249"/>
      <c r="AQ63" s="249"/>
      <c r="AR63" s="248"/>
      <c r="AS63" s="249"/>
      <c r="AT63" s="249"/>
      <c r="AU63" s="250"/>
      <c r="AV63" s="365"/>
      <c r="AW63" s="250"/>
      <c r="AX63" s="365"/>
      <c r="BH63" s="365"/>
      <c r="BI63" s="365"/>
      <c r="BK63" s="43"/>
      <c r="BL63" s="52"/>
      <c r="BM63" s="52"/>
      <c r="BN63" s="53"/>
      <c r="BO63" s="53"/>
      <c r="BP63" s="59"/>
      <c r="BQ63" s="260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58"/>
      <c r="CD63" s="553"/>
      <c r="CE63" s="554"/>
      <c r="CF63" s="554"/>
      <c r="CG63" s="555"/>
      <c r="CH63" s="556"/>
      <c r="CI63" s="75"/>
      <c r="CJ63" s="339"/>
      <c r="CK63" s="37"/>
      <c r="CL63" s="98" t="n">
        <f aca="false">J63</f>
        <v>0.021</v>
      </c>
      <c r="CM63" s="98"/>
      <c r="CN63" s="53"/>
      <c r="CO63" s="53"/>
      <c r="CP63" s="53"/>
      <c r="CQ63" s="98"/>
      <c r="CR63" s="98"/>
      <c r="CS63" s="554"/>
      <c r="CT63" s="53"/>
      <c r="CU63" s="54"/>
      <c r="CV63" s="99"/>
      <c r="CW63" s="100"/>
    </row>
    <row r="64" s="204" customFormat="true" ht="21.75" hidden="false" customHeight="true" outlineLevel="0" collapsed="false">
      <c r="A64" s="223" t="n">
        <v>31</v>
      </c>
      <c r="B64" s="223" t="s">
        <v>192</v>
      </c>
      <c r="C64" s="265"/>
      <c r="D64" s="104" t="n">
        <v>132</v>
      </c>
      <c r="E64" s="104" t="s">
        <v>67</v>
      </c>
      <c r="F64" s="223" t="n">
        <v>38992597</v>
      </c>
      <c r="G64" s="104"/>
      <c r="H64" s="104"/>
      <c r="I64" s="108" t="n">
        <v>1440000</v>
      </c>
      <c r="J64" s="557" t="n">
        <v>539.605</v>
      </c>
      <c r="K64" s="557" t="n">
        <v>575.795</v>
      </c>
      <c r="L64" s="343" t="n">
        <f aca="false">K64-J64</f>
        <v>36.1899999999999</v>
      </c>
      <c r="M64" s="104"/>
      <c r="N64" s="327" t="n">
        <f aca="false">L64*I64+P64</f>
        <v>52113599.9999999</v>
      </c>
      <c r="O64" s="344"/>
      <c r="P64" s="104"/>
      <c r="Q64" s="557" t="n">
        <v>217.857</v>
      </c>
      <c r="R64" s="557" t="n">
        <v>235.63</v>
      </c>
      <c r="S64" s="343" t="n">
        <f aca="false">R64-Q64</f>
        <v>17.773</v>
      </c>
      <c r="T64" s="104"/>
      <c r="U64" s="327" t="n">
        <f aca="false">S64*I64+AA64</f>
        <v>25593120</v>
      </c>
      <c r="V64" s="346" t="n">
        <f aca="false">N64-M65</f>
        <v>52113599.9999999</v>
      </c>
      <c r="W64" s="346" t="n">
        <f aca="false">U64-T65</f>
        <v>25593120</v>
      </c>
      <c r="X64" s="111" t="n">
        <f aca="false">ROUND(IF(W64&lt;0.00001,"0",COS(ATAN(W64/V64))),2)</f>
        <v>0.9</v>
      </c>
      <c r="Y64" s="112" t="n">
        <f aca="false">IF(AND(X64&gt;=0.885,X64&lt;0.9),1*0.005,IF(AND(X64&gt;=0.875,X64&lt;0.89),1*0.01,IF(AND(X64&gt;=0.865,X64&lt;0.88),1*0.02,IF(AND(X64&gt;=0.855,X64&lt;0.87),1*0.03,IF(AND(X64&gt;=0.845,X64&lt;0.86),1*0.04,IF(AND(X64&gt;=0.835,X64&lt;0.85),1*0.05,IF(AND(X64&gt;=0.825,X64&lt;0.84),1*0.06,IF(AND(X64&gt;=0.815,X64&lt;0.83),1*0.07,IF(AND(X64&gt;=0.805,X64&lt;0.82),1*0.08,IF(AND(X64&gt;=0.795,X64&lt;0.81),1*0.09,IF(AND(X64&gt;=0.785,X64&lt;0.8),1*0.105,IF(AND(X64&gt;=0.775,X64&lt;0.79),1*0.12,IF(AND(X64&gt;=0.765,X64&lt;0.78),1*0.135,IF(AND(X64&gt;=0.755,X64&lt;0.77),1*0.15,IF(AND(X64&gt;=0.3,X64&lt;0.76),1*0.165,0)))))))))))))))</f>
        <v>0</v>
      </c>
      <c r="Z64" s="113" t="n">
        <f aca="false">Y64*V64</f>
        <v>0</v>
      </c>
      <c r="AA64" s="111"/>
      <c r="AB64" s="111"/>
      <c r="AD64" s="192"/>
      <c r="AE64" s="494"/>
      <c r="AF64" s="171"/>
      <c r="AG64" s="206"/>
      <c r="AH64" s="207"/>
      <c r="AI64" s="207"/>
      <c r="AJ64" s="205"/>
      <c r="AK64" s="207"/>
      <c r="AL64" s="218"/>
      <c r="AM64" s="173"/>
      <c r="AN64" s="173"/>
      <c r="AO64" s="207"/>
      <c r="AP64" s="211"/>
      <c r="AQ64" s="211"/>
      <c r="AR64" s="177"/>
      <c r="AS64" s="211"/>
      <c r="AT64" s="211"/>
      <c r="AU64" s="179"/>
      <c r="AV64" s="448" t="n">
        <f aca="false">Z59+Z51+Z49</f>
        <v>0</v>
      </c>
      <c r="AW64" s="179"/>
      <c r="AX64" s="368"/>
      <c r="AY64" s="181"/>
      <c r="AZ64" s="181"/>
      <c r="BA64" s="181"/>
      <c r="BB64" s="181"/>
      <c r="BC64" s="181"/>
      <c r="BD64" s="181"/>
      <c r="BE64" s="181"/>
      <c r="BF64" s="181"/>
      <c r="BG64" s="181"/>
      <c r="BH64" s="368"/>
      <c r="BI64" s="368"/>
      <c r="BJ64" s="212" t="e">
        <f aca="false">BJ59</f>
        <v>#REF!</v>
      </c>
      <c r="BK64" s="188" t="e">
        <f aca="false">BK59</f>
        <v>#REF!</v>
      </c>
      <c r="BL64" s="189" t="n">
        <f aca="false">M64</f>
        <v>0</v>
      </c>
      <c r="BM64" s="189" t="n">
        <f aca="false">N64</f>
        <v>52113599.9999999</v>
      </c>
      <c r="BN64" s="165" t="n">
        <f aca="false">SUM(BN49:BN59)</f>
        <v>1920</v>
      </c>
      <c r="BO64" s="165" t="n">
        <f aca="false">SUM(BO49:BO59)</f>
        <v>104703360</v>
      </c>
      <c r="BP64" s="328" t="n">
        <f aca="false">BL64-BN64</f>
        <v>-1920</v>
      </c>
      <c r="BQ64" s="190" t="n">
        <f aca="false">BM64-BO64</f>
        <v>-52589760.0000001</v>
      </c>
      <c r="BR64" s="191"/>
      <c r="BS64" s="191"/>
      <c r="BT64" s="191"/>
      <c r="BU64" s="191"/>
      <c r="BV64" s="191"/>
      <c r="BW64" s="191"/>
      <c r="BX64" s="191"/>
      <c r="BY64" s="191"/>
      <c r="BZ64" s="191"/>
      <c r="CA64" s="191"/>
      <c r="CB64" s="191"/>
      <c r="CC64" s="529"/>
      <c r="CD64" s="529"/>
      <c r="CE64" s="529"/>
      <c r="CF64" s="529"/>
      <c r="CG64" s="529"/>
      <c r="CH64" s="529"/>
      <c r="CI64" s="222"/>
      <c r="CJ64" s="329"/>
      <c r="CK64" s="558"/>
      <c r="CL64" s="200"/>
      <c r="CM64" s="200"/>
      <c r="CN64" s="166" t="s">
        <v>93</v>
      </c>
      <c r="CO64" s="166" t="n">
        <f aca="false">SUM(CO49:CO56)</f>
        <v>44232960</v>
      </c>
      <c r="CP64" s="166" t="n">
        <f aca="false">SUM(CP49:CP59)</f>
        <v>97509407.9999997</v>
      </c>
      <c r="CQ64" s="200"/>
      <c r="CR64" s="200"/>
      <c r="CS64" s="559"/>
      <c r="CT64" s="166" t="n">
        <f aca="false">CT50+CT52+CT54+CT56</f>
        <v>0</v>
      </c>
      <c r="CU64" s="560" t="n">
        <f aca="false">SUM(CU49:CU59)</f>
        <v>62675520</v>
      </c>
      <c r="CV64" s="372"/>
      <c r="CW64" s="203"/>
    </row>
    <row r="65" s="204" customFormat="true" ht="21.75" hidden="false" customHeight="true" outlineLevel="0" collapsed="false">
      <c r="A65" s="223"/>
      <c r="B65" s="223"/>
      <c r="C65" s="223"/>
      <c r="D65" s="223" t="n">
        <v>132</v>
      </c>
      <c r="E65" s="223" t="s">
        <v>76</v>
      </c>
      <c r="F65" s="223"/>
      <c r="G65" s="104"/>
      <c r="H65" s="104"/>
      <c r="I65" s="108" t="n">
        <v>1440000</v>
      </c>
      <c r="J65" s="557" t="n">
        <v>0</v>
      </c>
      <c r="K65" s="557" t="n">
        <v>0</v>
      </c>
      <c r="L65" s="343" t="n">
        <f aca="false">K65-J65</f>
        <v>0</v>
      </c>
      <c r="M65" s="113" t="n">
        <f aca="false">L65*I65</f>
        <v>0</v>
      </c>
      <c r="N65" s="327"/>
      <c r="O65" s="344"/>
      <c r="P65" s="104"/>
      <c r="Q65" s="557" t="n">
        <v>0.831</v>
      </c>
      <c r="R65" s="557" t="n">
        <v>0.831</v>
      </c>
      <c r="S65" s="343" t="n">
        <f aca="false">R65-Q65</f>
        <v>0</v>
      </c>
      <c r="T65" s="113" t="n">
        <f aca="false">S65*I65</f>
        <v>0</v>
      </c>
      <c r="U65" s="327"/>
      <c r="V65" s="346" t="n">
        <f aca="false">N65-M64</f>
        <v>0</v>
      </c>
      <c r="W65" s="346" t="n">
        <f aca="false">U65-T64</f>
        <v>0</v>
      </c>
      <c r="X65" s="111"/>
      <c r="Y65" s="112"/>
      <c r="Z65" s="113"/>
      <c r="AA65" s="108"/>
      <c r="AB65" s="164"/>
      <c r="AD65" s="192"/>
      <c r="AE65" s="561" t="s">
        <v>178</v>
      </c>
      <c r="AF65" s="205" t="n">
        <f aca="false">X65</f>
        <v>0</v>
      </c>
      <c r="AG65" s="205" t="n">
        <f aca="false">Y65</f>
        <v>0</v>
      </c>
      <c r="AH65" s="207" t="e">
        <f aca="false">#REF!</f>
        <v>#REF!</v>
      </c>
      <c r="AI65" s="207" t="e">
        <f aca="false">#REF!</f>
        <v>#REF!</v>
      </c>
      <c r="AJ65" s="530" t="n">
        <v>0.888543053948386</v>
      </c>
      <c r="AK65" s="531" t="n">
        <v>0.01</v>
      </c>
      <c r="AL65" s="532" t="n">
        <v>586810</v>
      </c>
      <c r="AM65" s="173" t="n">
        <f aca="false">AL65*5.878</f>
        <v>3449269.18</v>
      </c>
      <c r="AN65" s="173" t="e">
        <f aca="false">AL65-AH65</f>
        <v>#REF!</v>
      </c>
      <c r="AO65" s="533" t="e">
        <f aca="false">AM65-AI65</f>
        <v>#REF!</v>
      </c>
      <c r="AP65" s="211" t="n">
        <v>3</v>
      </c>
      <c r="AQ65" s="211"/>
      <c r="AR65" s="177" t="e">
        <f aca="false">COS(ATAN(#REF!/#REF!))</f>
        <v>#REF!</v>
      </c>
      <c r="AS65" s="211"/>
      <c r="AT65" s="211"/>
      <c r="AU65" s="179"/>
      <c r="AV65" s="178" t="n">
        <v>3285623.31</v>
      </c>
      <c r="AW65" s="179" t="e">
        <f aca="false">#REF!-AV65</f>
        <v>#REF!</v>
      </c>
      <c r="AX65" s="368"/>
      <c r="AY65" s="368"/>
      <c r="AZ65" s="181"/>
      <c r="BA65" s="181"/>
      <c r="BB65" s="181"/>
      <c r="BC65" s="181"/>
      <c r="BD65" s="181"/>
      <c r="BE65" s="181"/>
      <c r="BF65" s="181"/>
      <c r="BG65" s="181"/>
      <c r="BH65" s="368"/>
      <c r="BI65" s="368"/>
      <c r="BJ65" s="212" t="e">
        <f aca="false">BJ64</f>
        <v>#REF!</v>
      </c>
      <c r="BK65" s="188" t="e">
        <f aca="false">BK64</f>
        <v>#REF!</v>
      </c>
      <c r="BL65" s="189" t="n">
        <f aca="false">M65</f>
        <v>0</v>
      </c>
      <c r="BM65" s="189" t="n">
        <f aca="false">N65</f>
        <v>0</v>
      </c>
      <c r="BN65" s="165"/>
      <c r="BO65" s="165" t="n">
        <v>37914240</v>
      </c>
      <c r="BP65" s="328" t="n">
        <f aca="false">BL65-BN65</f>
        <v>0</v>
      </c>
      <c r="BQ65" s="190" t="n">
        <f aca="false">BM65-BO65</f>
        <v>-37914240</v>
      </c>
      <c r="BR65" s="191"/>
      <c r="BS65" s="191"/>
      <c r="BT65" s="191"/>
      <c r="BU65" s="191"/>
      <c r="BV65" s="191"/>
      <c r="BW65" s="191"/>
      <c r="BX65" s="191"/>
      <c r="BY65" s="191"/>
      <c r="BZ65" s="191"/>
      <c r="CA65" s="191"/>
      <c r="CB65" s="191"/>
      <c r="CC65" s="369" t="n">
        <v>24</v>
      </c>
      <c r="CD65" s="562" t="s">
        <v>178</v>
      </c>
      <c r="CE65" s="352" t="s">
        <v>179</v>
      </c>
      <c r="CF65" s="438" t="n">
        <v>132</v>
      </c>
      <c r="CG65" s="222" t="s">
        <v>67</v>
      </c>
      <c r="CH65" s="222" t="n">
        <v>50147584</v>
      </c>
      <c r="CI65" s="222"/>
      <c r="CJ65" s="329"/>
      <c r="CK65" s="563" t="n">
        <f aca="false">1600*(132000/110)</f>
        <v>1920000</v>
      </c>
      <c r="CL65" s="200" t="n">
        <f aca="false">J65</f>
        <v>0</v>
      </c>
      <c r="CM65" s="200" t="n">
        <f aca="false">K65</f>
        <v>0</v>
      </c>
      <c r="CN65" s="216" t="n">
        <f aca="false">CM65-CL65</f>
        <v>0</v>
      </c>
      <c r="CO65" s="564"/>
      <c r="CP65" s="165" t="n">
        <f aca="false">CN65*CK65</f>
        <v>0</v>
      </c>
      <c r="CQ65" s="200" t="n">
        <v>645.022</v>
      </c>
      <c r="CR65" s="200" t="n">
        <v>660.803</v>
      </c>
      <c r="CS65" s="165" t="n">
        <f aca="false">CR65-CQ65</f>
        <v>15.781</v>
      </c>
      <c r="CT65" s="165"/>
      <c r="CU65" s="202" t="n">
        <f aca="false">CS65*CK65</f>
        <v>30299519.9999999</v>
      </c>
      <c r="CV65" s="216" t="e">
        <f aca="false">IF(CS65&lt;0.00001,"0",COS(ATAN(CS65/CN65)))</f>
        <v>#DIV/0!</v>
      </c>
      <c r="CW65" s="203"/>
    </row>
    <row r="66" customFormat="false" ht="21.75" hidden="false" customHeight="true" outlineLevel="0" collapsed="false">
      <c r="A66" s="82" t="s">
        <v>193</v>
      </c>
      <c r="B66" s="82"/>
      <c r="C66" s="82"/>
      <c r="D66" s="82"/>
      <c r="E66" s="82"/>
      <c r="F66" s="82"/>
      <c r="G66" s="226"/>
      <c r="H66" s="227"/>
      <c r="I66" s="565"/>
      <c r="J66" s="105"/>
      <c r="K66" s="105"/>
      <c r="L66" s="229" t="s">
        <v>93</v>
      </c>
      <c r="M66" s="229" t="n">
        <f aca="false">SUM(M62:M65)</f>
        <v>0</v>
      </c>
      <c r="N66" s="230" t="n">
        <f aca="false">SUM(N62:N65)</f>
        <v>103233600</v>
      </c>
      <c r="O66" s="231" t="n">
        <f aca="false">N66</f>
        <v>103233600</v>
      </c>
      <c r="P66" s="232" t="s">
        <v>188</v>
      </c>
      <c r="Q66" s="233"/>
      <c r="R66" s="233"/>
      <c r="S66" s="232"/>
      <c r="T66" s="229" t="n">
        <f aca="false">SUM(T62:T65)</f>
        <v>5760.00000000001</v>
      </c>
      <c r="U66" s="229" t="n">
        <f aca="false">SUM(U62:U65)</f>
        <v>32662080</v>
      </c>
      <c r="V66" s="234" t="n">
        <f aca="false">O66</f>
        <v>103233600</v>
      </c>
      <c r="W66" s="322" t="n">
        <f aca="false">U66-T66</f>
        <v>32656320</v>
      </c>
      <c r="X66" s="235" t="n">
        <f aca="false">ROUND(IF(W66&lt;0.00001,"0",COS(ATAN(W66/V66))),2)</f>
        <v>0.95</v>
      </c>
      <c r="Y66" s="91"/>
      <c r="Z66" s="237"/>
      <c r="AA66" s="60" t="s">
        <v>188</v>
      </c>
      <c r="AB66" s="323"/>
      <c r="AD66" s="32"/>
      <c r="AE66" s="566" t="s">
        <v>181</v>
      </c>
      <c r="AF66" s="241" t="n">
        <f aca="false">X66</f>
        <v>0.95</v>
      </c>
      <c r="AG66" s="241" t="n">
        <f aca="false">Y66</f>
        <v>0</v>
      </c>
      <c r="AH66" s="243" t="e">
        <f aca="false">#REF!</f>
        <v>#REF!</v>
      </c>
      <c r="AI66" s="243" t="e">
        <f aca="false">#REF!</f>
        <v>#REF!</v>
      </c>
      <c r="AJ66" s="567" t="n">
        <v>0.888754504827783</v>
      </c>
      <c r="AK66" s="568" t="n">
        <v>0.01</v>
      </c>
      <c r="AL66" s="96" t="n">
        <v>578093</v>
      </c>
      <c r="AM66" s="244" t="n">
        <f aca="false">AL66*5.878</f>
        <v>3398030.654</v>
      </c>
      <c r="AN66" s="244" t="e">
        <f aca="false">AL66-AH66</f>
        <v>#REF!</v>
      </c>
      <c r="AO66" s="569" t="e">
        <f aca="false">AM66-AI66</f>
        <v>#REF!</v>
      </c>
      <c r="AP66" s="249" t="n">
        <v>2</v>
      </c>
      <c r="AQ66" s="249"/>
      <c r="AR66" s="248" t="e">
        <f aca="false">COS(ATAN(#REF!/#REF!))</f>
        <v>#REF!</v>
      </c>
      <c r="AS66" s="249"/>
      <c r="AT66" s="249"/>
      <c r="AU66" s="250"/>
      <c r="AV66" s="358" t="n">
        <v>3282801.87</v>
      </c>
      <c r="AW66" s="250" t="e">
        <f aca="false">#REF!-AV66</f>
        <v>#REF!</v>
      </c>
      <c r="AX66" s="365"/>
      <c r="AY66" s="365"/>
      <c r="BH66" s="365"/>
      <c r="BI66" s="365"/>
      <c r="BJ66" s="14" t="e">
        <f aca="false">BJ65</f>
        <v>#REF!</v>
      </c>
      <c r="BK66" s="43" t="e">
        <f aca="false">BK65</f>
        <v>#REF!</v>
      </c>
      <c r="BL66" s="52" t="n">
        <f aca="false">M66</f>
        <v>0</v>
      </c>
      <c r="BM66" s="52" t="n">
        <f aca="false">N66</f>
        <v>103233600</v>
      </c>
      <c r="BN66" s="53"/>
      <c r="BO66" s="53" t="n">
        <v>38054400</v>
      </c>
      <c r="BP66" s="59" t="n">
        <f aca="false">BL66-BN66</f>
        <v>0</v>
      </c>
      <c r="BQ66" s="260" t="n">
        <f aca="false">BM66-BO66</f>
        <v>65179199.9999999</v>
      </c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56" t="n">
        <v>25</v>
      </c>
      <c r="CD66" s="570" t="s">
        <v>181</v>
      </c>
      <c r="CE66" s="352"/>
      <c r="CF66" s="501" t="n">
        <v>132</v>
      </c>
      <c r="CG66" s="75" t="s">
        <v>67</v>
      </c>
      <c r="CH66" s="75" t="n">
        <v>50147585</v>
      </c>
      <c r="CI66" s="75"/>
      <c r="CJ66" s="339"/>
      <c r="CK66" s="571" t="n">
        <f aca="false">1600*(132000/110)</f>
        <v>1920000</v>
      </c>
      <c r="CL66" s="98" t="n">
        <f aca="false">J66</f>
        <v>0</v>
      </c>
      <c r="CM66" s="98" t="n">
        <f aca="false">K66</f>
        <v>0</v>
      </c>
      <c r="CN66" s="53" t="n">
        <f aca="false">CM66-CL66</f>
        <v>0</v>
      </c>
      <c r="CO66" s="572"/>
      <c r="CP66" s="53" t="n">
        <f aca="false">CN66*CK66</f>
        <v>0</v>
      </c>
      <c r="CQ66" s="98" t="n">
        <v>646.845</v>
      </c>
      <c r="CR66" s="98" t="n">
        <v>662.374</v>
      </c>
      <c r="CS66" s="53" t="n">
        <f aca="false">CR66-CQ66</f>
        <v>15.529</v>
      </c>
      <c r="CT66" s="53"/>
      <c r="CU66" s="54" t="n">
        <f aca="false">CS66*CK66</f>
        <v>29815680</v>
      </c>
      <c r="CV66" s="99" t="e">
        <f aca="false">IF(CS66&lt;0.00001,"0",COS(ATAN(CS66/CN66)))</f>
        <v>#DIV/0!</v>
      </c>
      <c r="CW66" s="100"/>
    </row>
    <row r="67" s="442" customFormat="true" ht="21.75" hidden="false" customHeight="true" outlineLevel="0" collapsed="false">
      <c r="A67" s="102" t="n">
        <v>32</v>
      </c>
      <c r="B67" s="102" t="s">
        <v>194</v>
      </c>
      <c r="C67" s="102" t="s">
        <v>195</v>
      </c>
      <c r="D67" s="102" t="n">
        <v>132</v>
      </c>
      <c r="E67" s="103" t="s">
        <v>67</v>
      </c>
      <c r="F67" s="102" t="n">
        <v>42627811</v>
      </c>
      <c r="G67" s="104"/>
      <c r="H67" s="104"/>
      <c r="I67" s="108" t="n">
        <v>960000</v>
      </c>
      <c r="J67" s="105" t="n">
        <v>235.539</v>
      </c>
      <c r="K67" s="105" t="n">
        <v>247.775</v>
      </c>
      <c r="L67" s="343" t="n">
        <f aca="false">K67-J67</f>
        <v>12.236</v>
      </c>
      <c r="M67" s="573"/>
      <c r="N67" s="441" t="n">
        <f aca="false">L67*I67+P67</f>
        <v>11746560</v>
      </c>
      <c r="O67" s="574"/>
      <c r="P67" s="109" t="n">
        <v>0</v>
      </c>
      <c r="Q67" s="105" t="n">
        <v>61.712</v>
      </c>
      <c r="R67" s="105" t="n">
        <v>64.691</v>
      </c>
      <c r="S67" s="343" t="n">
        <f aca="false">R67-Q67</f>
        <v>2.979</v>
      </c>
      <c r="T67" s="573"/>
      <c r="U67" s="441" t="n">
        <f aca="false">S67*I67+AA67</f>
        <v>2859840</v>
      </c>
      <c r="V67" s="346" t="n">
        <f aca="false">N67</f>
        <v>11746560</v>
      </c>
      <c r="W67" s="346" t="n">
        <f aca="false">U67</f>
        <v>2859840</v>
      </c>
      <c r="X67" s="111" t="n">
        <f aca="false">ROUND(IF(W67&lt;0.00001,"0",COS(ATAN(W67/V67))),2)</f>
        <v>0.97</v>
      </c>
      <c r="Y67" s="112" t="n">
        <f aca="false">IF(AND(X67&gt;=0.885,X67&lt;0.9),1*0.005,IF(AND(X67&gt;=0.875,X67&lt;0.89),1*0.01,IF(AND(X67&gt;=0.865,X67&lt;0.88),1*0.02,IF(AND(X67&gt;=0.855,X67&lt;0.87),1*0.03,IF(AND(X67&gt;=0.845,X67&lt;0.86),1*0.04,IF(AND(X67&gt;=0.835,X67&lt;0.85),1*0.05,IF(AND(X67&gt;=0.825,X67&lt;0.84),1*0.06,IF(AND(X67&gt;=0.815,X67&lt;0.83),1*0.07,IF(AND(X67&gt;=0.805,X67&lt;0.82),1*0.08,IF(AND(X67&gt;=0.795,X67&lt;0.81),1*0.09,IF(AND(X67&gt;=0.785,X67&lt;0.8),1*0.105,IF(AND(X67&gt;=0.775,X67&lt;0.79),1*0.12,IF(AND(X67&gt;=0.765,X67&lt;0.78),1*0.135,IF(AND(X67&gt;=0.755,X67&lt;0.77),1*0.15,IF(AND(X67&gt;=0.3,X67&lt;0.76),1*0.165,0)))))))))))))))</f>
        <v>0</v>
      </c>
      <c r="Z67" s="113" t="n">
        <f aca="false">Y67*V67</f>
        <v>0</v>
      </c>
      <c r="AA67" s="109" t="n">
        <v>0</v>
      </c>
      <c r="AB67" s="164"/>
      <c r="AD67" s="192"/>
      <c r="AE67" s="367"/>
      <c r="AF67" s="575"/>
      <c r="AG67" s="443"/>
      <c r="AH67" s="443"/>
      <c r="AI67" s="443"/>
      <c r="AJ67" s="445"/>
      <c r="AK67" s="443"/>
      <c r="AL67" s="446"/>
      <c r="AM67" s="447"/>
      <c r="AN67" s="447"/>
      <c r="AO67" s="443"/>
      <c r="AP67" s="448"/>
      <c r="AQ67" s="448"/>
      <c r="AR67" s="449" t="e">
        <f aca="false">COS(ATAN(#REF!/#REF!))</f>
        <v>#REF!</v>
      </c>
      <c r="AS67" s="448"/>
      <c r="AT67" s="448"/>
      <c r="AU67" s="450"/>
      <c r="AV67" s="448" t="e">
        <f aca="false">SUM(AV7:AV66)</f>
        <v>#REF!</v>
      </c>
      <c r="AX67" s="451" t="n">
        <v>67003528.91</v>
      </c>
      <c r="AY67" s="459" t="n">
        <f aca="false">AX67/5.878</f>
        <v>11399035.2007486</v>
      </c>
      <c r="AZ67" s="576"/>
      <c r="BA67" s="576"/>
      <c r="BB67" s="576"/>
      <c r="BC67" s="576"/>
      <c r="BD67" s="576"/>
      <c r="BE67" s="576"/>
      <c r="BF67" s="576"/>
      <c r="BG67" s="576"/>
      <c r="BJ67" s="457" t="e">
        <f aca="false">BJ66</f>
        <v>#REF!</v>
      </c>
      <c r="BK67" s="188" t="e">
        <f aca="false">BK66</f>
        <v>#REF!</v>
      </c>
      <c r="BL67" s="458" t="n">
        <f aca="false">M67</f>
        <v>0</v>
      </c>
      <c r="BM67" s="458" t="n">
        <f aca="false">N67</f>
        <v>11746560</v>
      </c>
      <c r="BN67" s="166"/>
      <c r="BO67" s="166" t="n">
        <f aca="false">SUM(BO65:BO66)</f>
        <v>75968640</v>
      </c>
      <c r="BP67" s="328" t="n">
        <f aca="false">BL67-BN67</f>
        <v>0</v>
      </c>
      <c r="BQ67" s="459" t="n">
        <f aca="false">BM67-BO67</f>
        <v>-64222080</v>
      </c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577"/>
      <c r="CD67" s="578"/>
      <c r="CE67" s="579"/>
      <c r="CF67" s="369"/>
      <c r="CG67" s="580"/>
      <c r="CH67" s="580"/>
      <c r="CI67" s="580"/>
      <c r="CJ67" s="581" t="s">
        <v>14</v>
      </c>
      <c r="CK67" s="580" t="n">
        <v>81086400</v>
      </c>
      <c r="CL67" s="463" t="s">
        <v>49</v>
      </c>
      <c r="CM67" s="463" t="s">
        <v>49</v>
      </c>
      <c r="CN67" s="166" t="s">
        <v>93</v>
      </c>
      <c r="CO67" s="166"/>
      <c r="CP67" s="166" t="n">
        <f aca="false">SUM(CP65:CP66)</f>
        <v>0</v>
      </c>
      <c r="CQ67" s="463"/>
      <c r="CR67" s="463"/>
      <c r="CS67" s="462"/>
      <c r="CT67" s="166" t="n">
        <f aca="false">CT66+CT65</f>
        <v>0</v>
      </c>
      <c r="CU67" s="560" t="n">
        <f aca="false">CU66+CU65</f>
        <v>60115199.9999999</v>
      </c>
      <c r="CV67" s="462"/>
      <c r="CW67" s="461"/>
    </row>
    <row r="68" s="442" customFormat="true" ht="21.75" hidden="false" customHeight="true" outlineLevel="0" collapsed="false">
      <c r="A68" s="102"/>
      <c r="B68" s="102"/>
      <c r="C68" s="102"/>
      <c r="D68" s="104" t="s">
        <v>196</v>
      </c>
      <c r="E68" s="104"/>
      <c r="F68" s="104"/>
      <c r="G68" s="104"/>
      <c r="H68" s="104"/>
      <c r="I68" s="104"/>
      <c r="J68" s="104"/>
      <c r="K68" s="104"/>
      <c r="L68" s="104"/>
      <c r="M68" s="573"/>
      <c r="N68" s="582" t="n">
        <v>16853.26</v>
      </c>
      <c r="O68" s="574"/>
      <c r="P68" s="109"/>
      <c r="Q68" s="105"/>
      <c r="R68" s="105"/>
      <c r="S68" s="343"/>
      <c r="T68" s="573"/>
      <c r="U68" s="582" t="n">
        <v>4103</v>
      </c>
      <c r="V68" s="346"/>
      <c r="W68" s="346"/>
      <c r="X68" s="111"/>
      <c r="Y68" s="112"/>
      <c r="Z68" s="113"/>
      <c r="AA68" s="109"/>
      <c r="AB68" s="164"/>
      <c r="AD68" s="192"/>
      <c r="AE68" s="367"/>
      <c r="AF68" s="575"/>
      <c r="AG68" s="443"/>
      <c r="AH68" s="443"/>
      <c r="AI68" s="443"/>
      <c r="AJ68" s="445"/>
      <c r="AK68" s="443"/>
      <c r="AL68" s="446"/>
      <c r="AM68" s="447"/>
      <c r="AN68" s="447"/>
      <c r="AO68" s="443"/>
      <c r="AP68" s="448"/>
      <c r="AQ68" s="448"/>
      <c r="AR68" s="449"/>
      <c r="AS68" s="448"/>
      <c r="AT68" s="448"/>
      <c r="AU68" s="450"/>
      <c r="AV68" s="448"/>
      <c r="AX68" s="451"/>
      <c r="AY68" s="583"/>
      <c r="AZ68" s="576"/>
      <c r="BA68" s="576"/>
      <c r="BB68" s="576"/>
      <c r="BC68" s="576"/>
      <c r="BD68" s="576"/>
      <c r="BE68" s="576"/>
      <c r="BF68" s="576"/>
      <c r="BG68" s="576"/>
      <c r="BJ68" s="457"/>
      <c r="BK68" s="188"/>
      <c r="BL68" s="458"/>
      <c r="BM68" s="458"/>
      <c r="BN68" s="166"/>
      <c r="BO68" s="166"/>
      <c r="BP68" s="328"/>
      <c r="BQ68" s="459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584"/>
      <c r="CE68" s="579"/>
      <c r="CF68" s="369"/>
      <c r="CG68" s="580"/>
      <c r="CH68" s="580"/>
      <c r="CI68" s="580"/>
      <c r="CJ68" s="581"/>
      <c r="CK68" s="580"/>
      <c r="CL68" s="585"/>
      <c r="CM68" s="585"/>
      <c r="CN68" s="586"/>
      <c r="CO68" s="166"/>
      <c r="CP68" s="166"/>
      <c r="CQ68" s="587"/>
      <c r="CR68" s="585"/>
      <c r="CS68" s="588"/>
      <c r="CT68" s="166"/>
      <c r="CU68" s="560"/>
      <c r="CV68" s="462"/>
      <c r="CW68" s="461"/>
    </row>
    <row r="69" s="613" customFormat="true" ht="21.75" hidden="false" customHeight="true" outlineLevel="0" collapsed="false">
      <c r="A69" s="104" t="n">
        <v>33</v>
      </c>
      <c r="B69" s="104" t="s">
        <v>197</v>
      </c>
      <c r="C69" s="102"/>
      <c r="D69" s="104" t="n">
        <v>132</v>
      </c>
      <c r="E69" s="85" t="s">
        <v>67</v>
      </c>
      <c r="F69" s="104" t="n">
        <v>42627824</v>
      </c>
      <c r="G69" s="104"/>
      <c r="H69" s="104"/>
      <c r="I69" s="108" t="n">
        <v>960000</v>
      </c>
      <c r="J69" s="105" t="n">
        <v>144.939</v>
      </c>
      <c r="K69" s="105" t="n">
        <v>159.043</v>
      </c>
      <c r="L69" s="343" t="n">
        <f aca="false">K69-J69</f>
        <v>14.104</v>
      </c>
      <c r="M69" s="573"/>
      <c r="N69" s="441" t="n">
        <f aca="false">L69*I69</f>
        <v>13539840</v>
      </c>
      <c r="O69" s="574"/>
      <c r="P69" s="108"/>
      <c r="Q69" s="105" t="n">
        <v>31.207</v>
      </c>
      <c r="R69" s="105" t="n">
        <v>35.118</v>
      </c>
      <c r="S69" s="343" t="n">
        <f aca="false">R69-Q69</f>
        <v>3.911</v>
      </c>
      <c r="T69" s="573"/>
      <c r="U69" s="441" t="n">
        <f aca="false">S69*I69</f>
        <v>3754560</v>
      </c>
      <c r="V69" s="346" t="n">
        <f aca="false">N69</f>
        <v>13539840</v>
      </c>
      <c r="W69" s="346" t="n">
        <f aca="false">U69</f>
        <v>3754560</v>
      </c>
      <c r="X69" s="111" t="n">
        <f aca="false">ROUND(IF(W69&lt;0.00001,"0",COS(ATAN(W69/V69))),2)</f>
        <v>0.96</v>
      </c>
      <c r="Y69" s="112" t="n">
        <f aca="false">IF(AND(X69&gt;=0.885,X69&lt;0.9),1*0.005,IF(AND(X69&gt;=0.875,X69&lt;0.89),1*0.01,IF(AND(X69&gt;=0.865,X69&lt;0.88),1*0.02,IF(AND(X69&gt;=0.855,X69&lt;0.87),1*0.03,IF(AND(X69&gt;=0.845,X69&lt;0.86),1*0.04,IF(AND(X69&gt;=0.835,X69&lt;0.85),1*0.05,IF(AND(X69&gt;=0.825,X69&lt;0.84),1*0.06,IF(AND(X69&gt;=0.815,X69&lt;0.83),1*0.07,IF(AND(X69&gt;=0.805,X69&lt;0.82),1*0.08,IF(AND(X69&gt;=0.795,X69&lt;0.81),1*0.09,IF(AND(X69&gt;=0.785,X69&lt;0.8),1*0.105,IF(AND(X69&gt;=0.775,X69&lt;0.79),1*0.12,IF(AND(X69&gt;=0.765,X69&lt;0.78),1*0.135,IF(AND(X69&gt;=0.755,X69&lt;0.77),1*0.15,IF(AND(X69&gt;=0.3,X69&lt;0.76),1*0.165,0)))))))))))))))</f>
        <v>0</v>
      </c>
      <c r="Z69" s="113" t="n">
        <f aca="false">Y69*V69</f>
        <v>0</v>
      </c>
      <c r="AA69" s="108"/>
      <c r="AB69" s="164"/>
      <c r="AC69" s="589"/>
      <c r="AD69" s="590"/>
      <c r="AE69" s="591"/>
      <c r="AF69" s="592"/>
      <c r="AG69" s="593"/>
      <c r="AH69" s="593"/>
      <c r="AI69" s="593"/>
      <c r="AJ69" s="592"/>
      <c r="AK69" s="593"/>
      <c r="AL69" s="594"/>
      <c r="AM69" s="595"/>
      <c r="AN69" s="595"/>
      <c r="AO69" s="593"/>
      <c r="AP69" s="596"/>
      <c r="AQ69" s="596"/>
      <c r="AR69" s="596"/>
      <c r="AS69" s="596"/>
      <c r="AT69" s="596"/>
      <c r="AU69" s="597"/>
      <c r="AV69" s="598"/>
      <c r="AW69" s="598"/>
      <c r="AX69" s="599" t="e">
        <f aca="false">AX67-#REF!</f>
        <v>#REF!</v>
      </c>
      <c r="AY69" s="599" t="e">
        <f aca="false">#REF!-AY67</f>
        <v>#REF!</v>
      </c>
      <c r="AZ69" s="600"/>
      <c r="BA69" s="600"/>
      <c r="BB69" s="600"/>
      <c r="BC69" s="600"/>
      <c r="BD69" s="600"/>
      <c r="BE69" s="600"/>
      <c r="BF69" s="600"/>
      <c r="BG69" s="600"/>
      <c r="BH69" s="598"/>
      <c r="BI69" s="598"/>
      <c r="BJ69" s="601" t="e">
        <f aca="false">BJ67</f>
        <v>#REF!</v>
      </c>
      <c r="BK69" s="598" t="e">
        <f aca="false">BK67</f>
        <v>#REF!</v>
      </c>
      <c r="BL69" s="602" t="n">
        <f aca="false">M69</f>
        <v>0</v>
      </c>
      <c r="BM69" s="602" t="n">
        <f aca="false">N69</f>
        <v>13539840</v>
      </c>
      <c r="BN69" s="603" t="n">
        <f aca="false">BN64+BN48+BN36+BN28+BN23+BN17</f>
        <v>221760</v>
      </c>
      <c r="BO69" s="603" t="n">
        <f aca="false">BO67+BO64+BO48+BO36+BO28+BO23+BO17</f>
        <v>425953920</v>
      </c>
      <c r="BP69" s="604" t="n">
        <f aca="false">BL69-BN69</f>
        <v>-221760</v>
      </c>
      <c r="BQ69" s="605" t="n">
        <f aca="false">BM69-BO69</f>
        <v>-412414080</v>
      </c>
      <c r="BR69" s="590"/>
      <c r="BS69" s="590"/>
      <c r="BT69" s="590"/>
      <c r="BU69" s="590"/>
      <c r="BV69" s="590"/>
      <c r="BW69" s="590"/>
      <c r="BX69" s="590"/>
      <c r="BY69" s="590"/>
      <c r="BZ69" s="590"/>
      <c r="CA69" s="590"/>
      <c r="CB69" s="590"/>
      <c r="CC69" s="590"/>
      <c r="CD69" s="606"/>
      <c r="CE69" s="607" t="s">
        <v>198</v>
      </c>
      <c r="CF69" s="607"/>
      <c r="CG69" s="607"/>
      <c r="CH69" s="607"/>
      <c r="CI69" s="607"/>
      <c r="CJ69" s="607"/>
      <c r="CK69" s="607"/>
      <c r="CL69" s="608" t="s">
        <v>199</v>
      </c>
      <c r="CM69" s="608"/>
      <c r="CN69" s="608"/>
      <c r="CO69" s="603" t="e">
        <f aca="false">CO64+CO48+CO39+CO28+CO23+CO17</f>
        <v>#REF!</v>
      </c>
      <c r="CP69" s="605" t="e">
        <f aca="false">SUM(CP64,CP48,CP36,CP28,CP23,CP17,CP67)</f>
        <v>#REF!</v>
      </c>
      <c r="CQ69" s="609" t="s">
        <v>200</v>
      </c>
      <c r="CR69" s="609"/>
      <c r="CS69" s="609"/>
      <c r="CT69" s="603" t="n">
        <f aca="false">SUM(CT67,CT64,CT48,CT36,CT28,CT23,CT17)</f>
        <v>4456320</v>
      </c>
      <c r="CU69" s="610" t="n">
        <f aca="false">SUM(CU67,CU64,CU48,CU36,CU28,CU23,CU17)</f>
        <v>236916000</v>
      </c>
      <c r="CV69" s="611"/>
      <c r="CW69" s="612"/>
    </row>
    <row r="70" s="613" customFormat="true" ht="21.75" hidden="false" customHeight="true" outlineLevel="0" collapsed="false">
      <c r="A70" s="223"/>
      <c r="B70" s="104"/>
      <c r="C70" s="102"/>
      <c r="D70" s="104" t="s">
        <v>201</v>
      </c>
      <c r="E70" s="104"/>
      <c r="F70" s="104"/>
      <c r="G70" s="104"/>
      <c r="H70" s="104"/>
      <c r="I70" s="104"/>
      <c r="J70" s="104"/>
      <c r="K70" s="104"/>
      <c r="L70" s="104"/>
      <c r="M70" s="573"/>
      <c r="N70" s="582" t="n">
        <v>354818.25</v>
      </c>
      <c r="O70" s="574"/>
      <c r="P70" s="108"/>
      <c r="Q70" s="105"/>
      <c r="R70" s="105"/>
      <c r="S70" s="343"/>
      <c r="T70" s="573"/>
      <c r="U70" s="582" t="n">
        <v>98390</v>
      </c>
      <c r="V70" s="346"/>
      <c r="W70" s="346"/>
      <c r="X70" s="111"/>
      <c r="Y70" s="112"/>
      <c r="Z70" s="113"/>
      <c r="AA70" s="108"/>
      <c r="AB70" s="164"/>
      <c r="AC70" s="614"/>
      <c r="AD70" s="590"/>
      <c r="AE70" s="591"/>
      <c r="AF70" s="592"/>
      <c r="AG70" s="593"/>
      <c r="AH70" s="593"/>
      <c r="AI70" s="593"/>
      <c r="AJ70" s="592"/>
      <c r="AK70" s="593"/>
      <c r="AL70" s="594"/>
      <c r="AM70" s="595"/>
      <c r="AN70" s="595"/>
      <c r="AO70" s="593"/>
      <c r="AP70" s="596"/>
      <c r="AQ70" s="596"/>
      <c r="AR70" s="596"/>
      <c r="AS70" s="596"/>
      <c r="AT70" s="596"/>
      <c r="AU70" s="597"/>
      <c r="AV70" s="598"/>
      <c r="AW70" s="598"/>
      <c r="AX70" s="599"/>
      <c r="AY70" s="599"/>
      <c r="AZ70" s="600"/>
      <c r="BA70" s="600"/>
      <c r="BB70" s="600"/>
      <c r="BC70" s="600"/>
      <c r="BD70" s="600"/>
      <c r="BE70" s="600"/>
      <c r="BF70" s="600"/>
      <c r="BG70" s="600"/>
      <c r="BH70" s="598"/>
      <c r="BI70" s="598"/>
      <c r="BJ70" s="601"/>
      <c r="BK70" s="598"/>
      <c r="BL70" s="602"/>
      <c r="BM70" s="602"/>
      <c r="BN70" s="603"/>
      <c r="BO70" s="603"/>
      <c r="BP70" s="604"/>
      <c r="BQ70" s="605"/>
      <c r="BR70" s="590"/>
      <c r="BS70" s="590"/>
      <c r="BT70" s="590"/>
      <c r="BU70" s="590"/>
      <c r="BV70" s="590"/>
      <c r="BW70" s="590"/>
      <c r="BX70" s="590"/>
      <c r="BY70" s="590"/>
      <c r="BZ70" s="590"/>
      <c r="CA70" s="590"/>
      <c r="CB70" s="590"/>
      <c r="CC70" s="590"/>
      <c r="CD70" s="606"/>
      <c r="CE70" s="607"/>
      <c r="CF70" s="615"/>
      <c r="CG70" s="615"/>
      <c r="CH70" s="615"/>
      <c r="CI70" s="615"/>
      <c r="CJ70" s="615"/>
      <c r="CK70" s="615"/>
      <c r="CL70" s="616"/>
      <c r="CM70" s="616"/>
      <c r="CN70" s="617"/>
      <c r="CO70" s="618"/>
      <c r="CP70" s="619"/>
      <c r="CQ70" s="620"/>
      <c r="CR70" s="616"/>
      <c r="CS70" s="617"/>
      <c r="CT70" s="618"/>
      <c r="CU70" s="621"/>
      <c r="CV70" s="611"/>
      <c r="CW70" s="612"/>
    </row>
    <row r="71" s="204" customFormat="true" ht="21.75" hidden="false" customHeight="true" outlineLevel="0" collapsed="false">
      <c r="A71" s="104" t="n">
        <v>34</v>
      </c>
      <c r="B71" s="104" t="s">
        <v>202</v>
      </c>
      <c r="C71" s="102"/>
      <c r="D71" s="104" t="n">
        <v>132</v>
      </c>
      <c r="E71" s="85" t="s">
        <v>67</v>
      </c>
      <c r="F71" s="104" t="n">
        <v>38992544</v>
      </c>
      <c r="G71" s="104"/>
      <c r="H71" s="104"/>
      <c r="I71" s="108" t="n">
        <v>960000</v>
      </c>
      <c r="J71" s="105" t="n">
        <v>32.177</v>
      </c>
      <c r="K71" s="105" t="n">
        <v>32.177</v>
      </c>
      <c r="L71" s="343" t="n">
        <f aca="false">K71-J71</f>
        <v>0</v>
      </c>
      <c r="M71" s="573"/>
      <c r="N71" s="622" t="n">
        <f aca="false">L71*I71</f>
        <v>0</v>
      </c>
      <c r="O71" s="574"/>
      <c r="P71" s="108"/>
      <c r="Q71" s="105" t="n">
        <v>16.205</v>
      </c>
      <c r="R71" s="105" t="n">
        <v>16.205</v>
      </c>
      <c r="S71" s="343" t="n">
        <f aca="false">R71-Q71</f>
        <v>0</v>
      </c>
      <c r="T71" s="573"/>
      <c r="U71" s="441" t="n">
        <f aca="false">S71*I71</f>
        <v>0</v>
      </c>
      <c r="V71" s="346" t="n">
        <f aca="false">N71</f>
        <v>0</v>
      </c>
      <c r="W71" s="346" t="n">
        <f aca="false">U71</f>
        <v>0</v>
      </c>
      <c r="X71" s="111"/>
      <c r="Y71" s="112"/>
      <c r="Z71" s="113"/>
      <c r="AA71" s="108"/>
      <c r="AB71" s="164"/>
      <c r="AC71" s="179"/>
      <c r="AD71" s="192"/>
      <c r="AE71" s="623"/>
      <c r="AF71" s="171" t="s">
        <v>53</v>
      </c>
      <c r="AG71" s="170" t="e">
        <f aca="false">#REF!</f>
        <v>#REF!</v>
      </c>
      <c r="AH71" s="170" t="e">
        <f aca="false">SUM(AH7:AH69)</f>
        <v>#REF!</v>
      </c>
      <c r="AI71" s="170" t="e">
        <f aca="false">SUM(AI7:AI69)</f>
        <v>#REF!</v>
      </c>
      <c r="AJ71" s="170"/>
      <c r="AK71" s="170"/>
      <c r="AL71" s="624" t="n">
        <f aca="false">SUM(AL7:AL69)</f>
        <v>8611037</v>
      </c>
      <c r="AM71" s="173" t="n">
        <f aca="false">SUM(AM7:AM69)</f>
        <v>50615675.486</v>
      </c>
      <c r="AN71" s="173" t="e">
        <f aca="false">AL71-AH71</f>
        <v>#REF!</v>
      </c>
      <c r="AO71" s="170" t="e">
        <f aca="false">SUM(AO7:AO69)</f>
        <v>#REF!</v>
      </c>
      <c r="AP71" s="178" t="e">
        <f aca="false">AM71-AI71-AO71</f>
        <v>#REF!</v>
      </c>
      <c r="AQ71" s="178"/>
      <c r="AR71" s="178"/>
      <c r="AS71" s="178"/>
      <c r="AT71" s="178"/>
      <c r="AU71" s="178"/>
      <c r="AV71" s="583" t="e">
        <f aca="false">AV17+AV23+AV28+AV36+AV48+AV53+AV64</f>
        <v>#REF!</v>
      </c>
      <c r="AX71" s="368"/>
      <c r="AY71" s="368"/>
      <c r="AZ71" s="181"/>
      <c r="BA71" s="181"/>
      <c r="BB71" s="181"/>
      <c r="BC71" s="181"/>
      <c r="BD71" s="181"/>
      <c r="BE71" s="181"/>
      <c r="BF71" s="181"/>
      <c r="BG71" s="181"/>
      <c r="BH71" s="187"/>
      <c r="BI71" s="187"/>
      <c r="BJ71" s="212" t="e">
        <f aca="false">BJ69</f>
        <v>#REF!</v>
      </c>
      <c r="BK71" s="188" t="e">
        <f aca="false">BK69</f>
        <v>#REF!</v>
      </c>
      <c r="BL71" s="189"/>
      <c r="BM71" s="189" t="n">
        <f aca="false">N71</f>
        <v>0</v>
      </c>
      <c r="BN71" s="165"/>
      <c r="BO71" s="165" t="n">
        <f aca="false">BO69-BN69</f>
        <v>425732160</v>
      </c>
      <c r="BP71" s="166" t="n">
        <f aca="false">BL71-BN71</f>
        <v>0</v>
      </c>
      <c r="BQ71" s="190" t="n">
        <f aca="false">BM71-BO71</f>
        <v>-425732160</v>
      </c>
      <c r="BR71" s="191"/>
      <c r="BS71" s="191"/>
      <c r="BT71" s="191"/>
      <c r="BU71" s="191"/>
      <c r="BV71" s="191"/>
      <c r="BW71" s="191"/>
      <c r="BX71" s="191"/>
      <c r="BY71" s="191"/>
      <c r="BZ71" s="191"/>
      <c r="CA71" s="191"/>
      <c r="CB71" s="191"/>
      <c r="CC71" s="191"/>
      <c r="CD71" s="625"/>
      <c r="CE71" s="586" t="s">
        <v>203</v>
      </c>
      <c r="CF71" s="586"/>
      <c r="CG71" s="586"/>
      <c r="CH71" s="586"/>
      <c r="CI71" s="586"/>
      <c r="CJ71" s="586"/>
      <c r="CK71" s="586"/>
      <c r="CL71" s="369" t="s">
        <v>199</v>
      </c>
      <c r="CM71" s="369"/>
      <c r="CN71" s="369"/>
      <c r="CO71" s="626"/>
      <c r="CP71" s="627" t="e">
        <f aca="false">CP69-CO69</f>
        <v>#REF!</v>
      </c>
      <c r="CQ71" s="369" t="s">
        <v>200</v>
      </c>
      <c r="CR71" s="369"/>
      <c r="CS71" s="369"/>
      <c r="CT71" s="628"/>
      <c r="CU71" s="629" t="n">
        <f aca="false">(CU69-CT69)</f>
        <v>232459680</v>
      </c>
      <c r="CV71" s="630" t="e">
        <f aca="false">COS(ATAN(CU71/CP71))</f>
        <v>#REF!</v>
      </c>
      <c r="CW71" s="203"/>
    </row>
    <row r="72" s="204" customFormat="true" ht="21.75" hidden="false" customHeight="true" outlineLevel="0" collapsed="false">
      <c r="A72" s="104"/>
      <c r="B72" s="104" t="s">
        <v>204</v>
      </c>
      <c r="C72" s="102"/>
      <c r="D72" s="104" t="n">
        <v>132</v>
      </c>
      <c r="E72" s="85" t="s">
        <v>76</v>
      </c>
      <c r="F72" s="104" t="n">
        <v>38992544</v>
      </c>
      <c r="G72" s="104"/>
      <c r="H72" s="104"/>
      <c r="I72" s="108" t="n">
        <v>960000</v>
      </c>
      <c r="J72" s="105" t="n">
        <v>18.041</v>
      </c>
      <c r="K72" s="105" t="n">
        <v>18.041</v>
      </c>
      <c r="L72" s="343" t="n">
        <f aca="false">K72-J72</f>
        <v>0</v>
      </c>
      <c r="M72" s="113" t="n">
        <f aca="false">L72*I72</f>
        <v>0</v>
      </c>
      <c r="N72" s="441"/>
      <c r="O72" s="574"/>
      <c r="P72" s="108"/>
      <c r="Q72" s="105" t="n">
        <v>14.511</v>
      </c>
      <c r="R72" s="105" t="n">
        <v>14.511</v>
      </c>
      <c r="S72" s="343" t="n">
        <f aca="false">R72-Q72</f>
        <v>0</v>
      </c>
      <c r="T72" s="113" t="n">
        <f aca="false">S72*I72</f>
        <v>0</v>
      </c>
      <c r="U72" s="441"/>
      <c r="V72" s="346"/>
      <c r="W72" s="346"/>
      <c r="X72" s="111"/>
      <c r="Y72" s="112"/>
      <c r="Z72" s="113"/>
      <c r="AA72" s="108"/>
      <c r="AB72" s="164"/>
      <c r="AC72" s="191"/>
      <c r="AD72" s="191"/>
      <c r="AE72" s="631"/>
      <c r="AF72" s="632"/>
      <c r="AG72" s="633"/>
      <c r="AH72" s="633"/>
      <c r="AI72" s="633"/>
      <c r="AJ72" s="634"/>
      <c r="AK72" s="634"/>
      <c r="AL72" s="634"/>
      <c r="AM72" s="634"/>
      <c r="AN72" s="634"/>
      <c r="AO72" s="634"/>
      <c r="AP72" s="178"/>
      <c r="AQ72" s="178"/>
      <c r="AR72" s="178"/>
      <c r="AS72" s="178"/>
      <c r="AT72" s="178"/>
      <c r="AU72" s="179"/>
      <c r="AX72" s="368"/>
      <c r="AY72" s="368"/>
      <c r="AZ72" s="181"/>
      <c r="BA72" s="181"/>
      <c r="BB72" s="181"/>
      <c r="BC72" s="181"/>
      <c r="BD72" s="181"/>
      <c r="BE72" s="181"/>
      <c r="BF72" s="181"/>
      <c r="BG72" s="181"/>
      <c r="BH72" s="187"/>
      <c r="BI72" s="187"/>
      <c r="BJ72" s="187"/>
      <c r="BK72" s="187"/>
      <c r="BL72" s="635"/>
      <c r="BM72" s="635"/>
      <c r="BN72" s="191"/>
      <c r="BO72" s="191"/>
      <c r="BP72" s="191"/>
      <c r="BQ72" s="191"/>
      <c r="BR72" s="191"/>
      <c r="BS72" s="191"/>
      <c r="BT72" s="191"/>
      <c r="BU72" s="191"/>
      <c r="BV72" s="191"/>
      <c r="BW72" s="191"/>
      <c r="BX72" s="191"/>
      <c r="BY72" s="191"/>
      <c r="BZ72" s="191"/>
      <c r="CA72" s="191"/>
      <c r="CB72" s="191"/>
      <c r="CC72" s="191"/>
      <c r="CD72" s="625"/>
      <c r="CE72" s="636" t="s">
        <v>205</v>
      </c>
      <c r="CF72" s="636"/>
      <c r="CG72" s="636"/>
      <c r="CH72" s="636"/>
      <c r="CI72" s="636"/>
      <c r="CJ72" s="636"/>
      <c r="CK72" s="636"/>
      <c r="CL72" s="637"/>
      <c r="CM72" s="637"/>
      <c r="CN72" s="637"/>
      <c r="CO72" s="637"/>
      <c r="CP72" s="637"/>
      <c r="CQ72" s="637"/>
      <c r="CR72" s="637"/>
      <c r="CS72" s="637"/>
      <c r="CT72" s="637"/>
      <c r="CU72" s="637"/>
      <c r="CV72" s="638" t="e">
        <f aca="false">CV71</f>
        <v>#REF!</v>
      </c>
      <c r="CW72" s="203"/>
    </row>
    <row r="73" customFormat="false" ht="37.5" hidden="false" customHeight="true" outlineLevel="0" collapsed="false">
      <c r="A73" s="639" t="s">
        <v>206</v>
      </c>
      <c r="B73" s="639"/>
      <c r="C73" s="639"/>
      <c r="D73" s="639"/>
      <c r="E73" s="639"/>
      <c r="F73" s="639"/>
      <c r="G73" s="639"/>
      <c r="H73" s="639"/>
      <c r="I73" s="639"/>
      <c r="J73" s="639"/>
      <c r="K73" s="639"/>
      <c r="L73" s="639"/>
      <c r="M73" s="640"/>
      <c r="N73" s="641"/>
      <c r="O73" s="642"/>
      <c r="P73" s="238"/>
      <c r="Q73" s="105"/>
      <c r="R73" s="105"/>
      <c r="S73" s="643"/>
      <c r="T73" s="60"/>
      <c r="U73" s="85"/>
      <c r="V73" s="68"/>
      <c r="W73" s="68"/>
      <c r="X73" s="90"/>
      <c r="Y73" s="91"/>
      <c r="Z73" s="237"/>
      <c r="AA73" s="238"/>
      <c r="AB73" s="323"/>
      <c r="AC73" s="644"/>
      <c r="AD73" s="33"/>
      <c r="AE73" s="645"/>
      <c r="AF73" s="645"/>
      <c r="AG73" s="645"/>
      <c r="AH73" s="645"/>
      <c r="AI73" s="645"/>
      <c r="AJ73" s="646"/>
      <c r="AK73" s="646"/>
      <c r="AL73" s="646"/>
      <c r="AM73" s="646"/>
      <c r="AN73" s="646"/>
      <c r="AO73" s="646"/>
      <c r="AP73" s="358"/>
      <c r="AQ73" s="358"/>
      <c r="AR73" s="358"/>
      <c r="AS73" s="358"/>
      <c r="AT73" s="358"/>
      <c r="AU73" s="250"/>
      <c r="AV73" s="33"/>
      <c r="AW73" s="33"/>
      <c r="AX73" s="365"/>
      <c r="AY73" s="365"/>
      <c r="BH73" s="97"/>
      <c r="BI73" s="97"/>
      <c r="BJ73" s="97"/>
      <c r="BK73" s="97"/>
      <c r="BL73" s="647"/>
      <c r="BM73" s="647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6"/>
      <c r="CE73" s="33"/>
      <c r="CF73" s="33"/>
      <c r="CG73" s="37"/>
      <c r="CH73" s="37"/>
      <c r="CI73" s="37"/>
      <c r="CJ73" s="37"/>
      <c r="CK73" s="37"/>
      <c r="CL73" s="37"/>
      <c r="CM73" s="648"/>
      <c r="CN73" s="649"/>
      <c r="CO73" s="650"/>
      <c r="CP73" s="651"/>
      <c r="CT73" s="338"/>
      <c r="CU73" s="33"/>
      <c r="CV73" s="97"/>
    </row>
    <row r="74" s="470" customFormat="true" ht="21.75" hidden="false" customHeight="true" outlineLevel="0" collapsed="false">
      <c r="A74" s="85"/>
      <c r="B74" s="652"/>
      <c r="C74" s="652"/>
      <c r="D74" s="85"/>
      <c r="E74" s="228"/>
      <c r="F74" s="228"/>
      <c r="G74" s="228"/>
      <c r="H74" s="227"/>
      <c r="I74" s="565"/>
      <c r="J74" s="105"/>
      <c r="K74" s="105"/>
      <c r="L74" s="229" t="s">
        <v>93</v>
      </c>
      <c r="M74" s="653" t="n">
        <f aca="false">M72</f>
        <v>0</v>
      </c>
      <c r="N74" s="230" t="n">
        <f aca="false">SUM(N67:N73)</f>
        <v>25658071.51</v>
      </c>
      <c r="O74" s="231" t="n">
        <f aca="false">N74-M74</f>
        <v>25658071.51</v>
      </c>
      <c r="P74" s="232"/>
      <c r="Q74" s="233"/>
      <c r="R74" s="233"/>
      <c r="S74" s="232"/>
      <c r="T74" s="229" t="n">
        <f aca="false">T72</f>
        <v>0</v>
      </c>
      <c r="U74" s="229" t="n">
        <f aca="false">SUM(U67:U73)</f>
        <v>6716893</v>
      </c>
      <c r="V74" s="234" t="n">
        <f aca="false">O74</f>
        <v>25658071.51</v>
      </c>
      <c r="W74" s="322" t="n">
        <f aca="false">U74-T74</f>
        <v>6716893</v>
      </c>
      <c r="X74" s="235" t="n">
        <f aca="false">ROUND(IF(W74&lt;0.00001,"0",COS(ATAN(W74/V74))),2)</f>
        <v>0.97</v>
      </c>
      <c r="Y74" s="91"/>
      <c r="Z74" s="237"/>
      <c r="AA74" s="238"/>
      <c r="AB74" s="323"/>
      <c r="AC74" s="32"/>
      <c r="AD74" s="32"/>
      <c r="AE74" s="651"/>
      <c r="AF74" s="654" t="s">
        <v>207</v>
      </c>
      <c r="AG74" s="651"/>
      <c r="AH74" s="651"/>
      <c r="AI74" s="655" t="n">
        <v>70628063.57</v>
      </c>
      <c r="AJ74" s="656"/>
      <c r="AK74" s="656"/>
      <c r="AL74" s="656"/>
      <c r="AM74" s="656"/>
      <c r="AN74" s="656"/>
      <c r="AO74" s="656"/>
      <c r="AP74" s="338"/>
      <c r="AQ74" s="338"/>
      <c r="AR74" s="338"/>
      <c r="AS74" s="338"/>
      <c r="AT74" s="338"/>
      <c r="AU74" s="477"/>
      <c r="AV74" s="32"/>
      <c r="AW74" s="32" t="n">
        <v>2019622.176</v>
      </c>
      <c r="AX74" s="478" t="e">
        <f aca="false">+#REF!+AW74</f>
        <v>#REF!</v>
      </c>
      <c r="AY74" s="478"/>
      <c r="AZ74" s="657"/>
      <c r="BA74" s="657"/>
      <c r="BB74" s="657"/>
      <c r="BC74" s="657"/>
      <c r="BD74" s="657"/>
      <c r="BE74" s="657"/>
      <c r="BF74" s="657"/>
      <c r="BG74" s="657"/>
      <c r="BH74" s="32"/>
      <c r="BI74" s="32"/>
      <c r="BJ74" s="43"/>
      <c r="BK74" s="43"/>
      <c r="BL74" s="35"/>
      <c r="BM74" s="35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658"/>
      <c r="CE74" s="32"/>
      <c r="CF74" s="32"/>
      <c r="CG74" s="659"/>
      <c r="CH74" s="659"/>
      <c r="CI74" s="659"/>
      <c r="CJ74" s="659"/>
      <c r="CK74" s="659"/>
      <c r="CL74" s="659"/>
      <c r="CM74" s="42"/>
      <c r="CN74" s="651"/>
      <c r="CO74" s="651"/>
      <c r="CP74" s="651"/>
      <c r="CQ74" s="651"/>
      <c r="CR74" s="651"/>
      <c r="CS74" s="651"/>
      <c r="CT74" s="651"/>
      <c r="CU74" s="651"/>
      <c r="CV74" s="43"/>
    </row>
    <row r="75" s="693" customFormat="true" ht="21.75" hidden="false" customHeight="true" outlineLevel="0" collapsed="false">
      <c r="A75" s="660"/>
      <c r="B75" s="661"/>
      <c r="C75" s="661"/>
      <c r="D75" s="662"/>
      <c r="E75" s="663"/>
      <c r="F75" s="663"/>
      <c r="G75" s="663"/>
      <c r="H75" s="664"/>
      <c r="I75" s="665"/>
      <c r="J75" s="105"/>
      <c r="K75" s="105"/>
      <c r="L75" s="666"/>
      <c r="M75" s="666"/>
      <c r="N75" s="667"/>
      <c r="O75" s="668"/>
      <c r="P75" s="669"/>
      <c r="Q75" s="105"/>
      <c r="R75" s="105"/>
      <c r="S75" s="669"/>
      <c r="T75" s="666"/>
      <c r="U75" s="666"/>
      <c r="V75" s="668"/>
      <c r="W75" s="666"/>
      <c r="X75" s="90"/>
      <c r="Y75" s="91"/>
      <c r="Z75" s="237"/>
      <c r="AA75" s="238"/>
      <c r="AB75" s="323"/>
      <c r="AC75" s="670"/>
      <c r="AD75" s="671"/>
      <c r="AE75" s="672"/>
      <c r="AF75" s="673"/>
      <c r="AG75" s="674"/>
      <c r="AH75" s="674"/>
      <c r="AI75" s="674"/>
      <c r="AJ75" s="673"/>
      <c r="AK75" s="674"/>
      <c r="AL75" s="675"/>
      <c r="AM75" s="676"/>
      <c r="AN75" s="676"/>
      <c r="AO75" s="674"/>
      <c r="AP75" s="677"/>
      <c r="AQ75" s="677"/>
      <c r="AR75" s="677"/>
      <c r="AS75" s="677"/>
      <c r="AT75" s="677"/>
      <c r="AU75" s="678"/>
      <c r="AV75" s="670"/>
      <c r="AW75" s="670"/>
      <c r="AX75" s="679" t="e">
        <f aca="false">AX74-#REF!</f>
        <v>#REF!</v>
      </c>
      <c r="AY75" s="679" t="e">
        <f aca="false">#REF!-AY74</f>
        <v>#REF!</v>
      </c>
      <c r="AZ75" s="680"/>
      <c r="BA75" s="680"/>
      <c r="BB75" s="680"/>
      <c r="BC75" s="680"/>
      <c r="BD75" s="680"/>
      <c r="BE75" s="680"/>
      <c r="BF75" s="680"/>
      <c r="BG75" s="680"/>
      <c r="BH75" s="670"/>
      <c r="BI75" s="670"/>
      <c r="BJ75" s="681" t="n">
        <f aca="false">BJ74</f>
        <v>0</v>
      </c>
      <c r="BK75" s="670" t="n">
        <f aca="false">BK74</f>
        <v>0</v>
      </c>
      <c r="BL75" s="682" t="n">
        <f aca="false">M75</f>
        <v>0</v>
      </c>
      <c r="BM75" s="682" t="n">
        <f aca="false">N75</f>
        <v>0</v>
      </c>
      <c r="BN75" s="683" t="n">
        <f aca="false">BN71+BN53+BN43+BN33+BN28+BN21</f>
        <v>0</v>
      </c>
      <c r="BO75" s="683" t="n">
        <f aca="false">BO74+BO71+BO53+BO43+BO33+BO28+BO21</f>
        <v>515260800</v>
      </c>
      <c r="BP75" s="684" t="n">
        <f aca="false">BL75-BN75</f>
        <v>0</v>
      </c>
      <c r="BQ75" s="685" t="n">
        <f aca="false">BM75-BO75</f>
        <v>-515260800</v>
      </c>
      <c r="BR75" s="671"/>
      <c r="BS75" s="671"/>
      <c r="BT75" s="671"/>
      <c r="BU75" s="671"/>
      <c r="BV75" s="671"/>
      <c r="BW75" s="671"/>
      <c r="BX75" s="671"/>
      <c r="BY75" s="671"/>
      <c r="BZ75" s="671"/>
      <c r="CA75" s="671"/>
      <c r="CB75" s="671"/>
      <c r="CC75" s="671"/>
      <c r="CD75" s="686"/>
      <c r="CE75" s="687" t="s">
        <v>198</v>
      </c>
      <c r="CF75" s="687"/>
      <c r="CG75" s="687"/>
      <c r="CH75" s="687"/>
      <c r="CI75" s="687"/>
      <c r="CJ75" s="687"/>
      <c r="CK75" s="687"/>
      <c r="CL75" s="688" t="s">
        <v>199</v>
      </c>
      <c r="CM75" s="688"/>
      <c r="CN75" s="688"/>
      <c r="CO75" s="683" t="e">
        <f aca="false">CO71+CO53+CO44+CO33+CO28+CO21</f>
        <v>#VALUE!</v>
      </c>
      <c r="CP75" s="685" t="e">
        <f aca="false">SUM(CP71,CP53,CP43,CP33,CP28,CP21,CP74)</f>
        <v>#REF!</v>
      </c>
      <c r="CQ75" s="689" t="s">
        <v>200</v>
      </c>
      <c r="CR75" s="689"/>
      <c r="CS75" s="689"/>
      <c r="CT75" s="683" t="n">
        <f aca="false">SUM(CT74,CT71,CT53,CT43,CT33,CT28,CT21)</f>
        <v>2879.99999999968</v>
      </c>
      <c r="CU75" s="690" t="n">
        <f aca="false">SUM(CU74,CU71,CU53,CU43,CU33,CU28,CU21)</f>
        <v>258165600</v>
      </c>
      <c r="CV75" s="691"/>
      <c r="CW75" s="692"/>
    </row>
    <row r="76" customFormat="false" ht="21.75" hidden="false" customHeight="true" outlineLevel="0" collapsed="false">
      <c r="A76" s="60" t="s">
        <v>208</v>
      </c>
      <c r="B76" s="60"/>
      <c r="C76" s="60"/>
      <c r="D76" s="60"/>
      <c r="E76" s="60"/>
      <c r="F76" s="60"/>
      <c r="G76" s="60"/>
      <c r="H76" s="60"/>
      <c r="I76" s="60"/>
      <c r="J76" s="694"/>
      <c r="K76" s="694"/>
      <c r="L76" s="49"/>
      <c r="M76" s="695" t="n">
        <f aca="false">SUM(M7:M74)/2</f>
        <v>328319.999999985</v>
      </c>
      <c r="N76" s="695" t="n">
        <f aca="false">SUM(N7:N74)/2</f>
        <v>912733111.509999</v>
      </c>
      <c r="O76" s="669"/>
      <c r="P76" s="666"/>
      <c r="Q76" s="696"/>
      <c r="R76" s="696"/>
      <c r="S76" s="697"/>
      <c r="T76" s="698" t="n">
        <f aca="false">SUM(T61,T53,T37,T23,T18,T15,T66,T74)</f>
        <v>11226240</v>
      </c>
      <c r="U76" s="698" t="n">
        <f aca="false">SUM(U61,U53,U37,U28,U23,U18,U15,U56,U66,U74)</f>
        <v>333413533</v>
      </c>
      <c r="V76" s="68"/>
      <c r="W76" s="68"/>
      <c r="X76" s="699"/>
      <c r="Y76" s="700"/>
      <c r="Z76" s="700"/>
      <c r="AA76" s="544"/>
      <c r="AB76" s="701"/>
      <c r="AC76" s="250"/>
      <c r="AD76" s="32"/>
      <c r="AE76" s="702"/>
      <c r="AF76" s="337" t="s">
        <v>53</v>
      </c>
      <c r="AG76" s="94" t="e">
        <f aca="false">#REF!</f>
        <v>#REF!</v>
      </c>
      <c r="AH76" s="94" t="e">
        <f aca="false">SUM(AH12:AH75)</f>
        <v>#REF!</v>
      </c>
      <c r="AI76" s="94" t="e">
        <f aca="false">SUM(AI12:AI75)</f>
        <v>#REF!</v>
      </c>
      <c r="AJ76" s="94"/>
      <c r="AK76" s="94"/>
      <c r="AL76" s="357" t="n">
        <f aca="false">SUM(AL12:AL75)</f>
        <v>12570126</v>
      </c>
      <c r="AM76" s="244" t="n">
        <f aca="false">SUM(AM12:AM75)</f>
        <v>73887200.628</v>
      </c>
      <c r="AN76" s="244" t="e">
        <f aca="false">AL76-AH76</f>
        <v>#REF!</v>
      </c>
      <c r="AO76" s="94" t="e">
        <f aca="false">SUM(AO12:AO75)</f>
        <v>#REF!</v>
      </c>
      <c r="AP76" s="358" t="e">
        <f aca="false">AM76-AI76-AO76</f>
        <v>#REF!</v>
      </c>
      <c r="AQ76" s="358"/>
      <c r="AR76" s="358"/>
      <c r="AS76" s="358"/>
      <c r="AT76" s="358"/>
      <c r="AU76" s="358"/>
      <c r="AV76" s="338" t="e">
        <f aca="false">AV21+AV28+AV33+AV43+AV53+AV58+AV71</f>
        <v>#REF!</v>
      </c>
      <c r="AX76" s="365"/>
      <c r="AY76" s="365"/>
      <c r="BH76" s="97"/>
      <c r="BI76" s="97"/>
      <c r="BJ76" s="14" t="n">
        <f aca="false">BJ75</f>
        <v>0</v>
      </c>
      <c r="BK76" s="43" t="n">
        <f aca="false">BK75</f>
        <v>0</v>
      </c>
      <c r="BL76" s="52"/>
      <c r="BM76" s="52" t="n">
        <f aca="false">N76</f>
        <v>912733111.509999</v>
      </c>
      <c r="BN76" s="53"/>
      <c r="BO76" s="53" t="n">
        <f aca="false">BO75-BN75</f>
        <v>515260800</v>
      </c>
      <c r="BP76" s="56" t="n">
        <f aca="false">BL76-BN76</f>
        <v>0</v>
      </c>
      <c r="BQ76" s="260" t="n">
        <f aca="false">BM76-BO76</f>
        <v>397472311.509999</v>
      </c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703"/>
      <c r="CE76" s="704" t="s">
        <v>203</v>
      </c>
      <c r="CF76" s="704"/>
      <c r="CG76" s="704"/>
      <c r="CH76" s="704"/>
      <c r="CI76" s="704"/>
      <c r="CJ76" s="704"/>
      <c r="CK76" s="704"/>
      <c r="CL76" s="705" t="s">
        <v>199</v>
      </c>
      <c r="CM76" s="705"/>
      <c r="CN76" s="705"/>
      <c r="CO76" s="706"/>
      <c r="CP76" s="707" t="e">
        <f aca="false">CP75-CO75</f>
        <v>#REF!</v>
      </c>
      <c r="CQ76" s="705" t="s">
        <v>200</v>
      </c>
      <c r="CR76" s="705"/>
      <c r="CS76" s="705"/>
      <c r="CT76" s="708"/>
      <c r="CU76" s="709" t="n">
        <f aca="false">(CU75-CT75)</f>
        <v>258162720</v>
      </c>
      <c r="CV76" s="710" t="e">
        <f aca="false">COS(ATAN(CU76/CP76))</f>
        <v>#REF!</v>
      </c>
      <c r="CW76" s="100"/>
    </row>
    <row r="77" customFormat="false" ht="21.75" hidden="false" customHeight="true" outlineLevel="0" collapsed="false">
      <c r="A77" s="60" t="s">
        <v>209</v>
      </c>
      <c r="B77" s="60"/>
      <c r="C77" s="60"/>
      <c r="D77" s="60"/>
      <c r="E77" s="60"/>
      <c r="F77" s="60"/>
      <c r="G77" s="60"/>
      <c r="H77" s="60"/>
      <c r="I77" s="60"/>
      <c r="J77" s="694"/>
      <c r="K77" s="694"/>
      <c r="L77" s="711" t="s">
        <v>210</v>
      </c>
      <c r="M77" s="323"/>
      <c r="N77" s="712" t="n">
        <f aca="false">N76-M76</f>
        <v>912404791.509999</v>
      </c>
      <c r="O77" s="713" t="n">
        <f aca="false">SUM(O7:O76)-O43-O47</f>
        <v>912404791.509999</v>
      </c>
      <c r="P77" s="668" t="n">
        <f aca="false">O77-N77</f>
        <v>0</v>
      </c>
      <c r="Q77" s="714"/>
      <c r="R77" s="714"/>
      <c r="S77" s="715"/>
      <c r="T77" s="715"/>
      <c r="U77" s="716" t="n">
        <f aca="false">(U76-T76)</f>
        <v>322187293</v>
      </c>
      <c r="V77" s="717" t="n">
        <f aca="false">SUM(V15,V18,V23,V28,V37,V53,V56,V61,V66,V74)</f>
        <v>912404791.509999</v>
      </c>
      <c r="W77" s="718" t="n">
        <f aca="false">SUM(W74,W66,W61,W56,W53,W37,W28,W23,W18,W15)</f>
        <v>322187293</v>
      </c>
      <c r="X77" s="235" t="n">
        <f aca="false">ROUND(IF(W77&lt;0.00001,"0",COS(ATAN(W77/V77))),2)</f>
        <v>0.94</v>
      </c>
      <c r="Y77" s="719"/>
      <c r="Z77" s="720" t="n">
        <f aca="false">SUM(Z7:Z76)</f>
        <v>0</v>
      </c>
      <c r="AA77" s="544"/>
      <c r="AB77" s="236" t="n">
        <f aca="false">COS(ATAN(U77/N77))</f>
        <v>0.942937753812257</v>
      </c>
      <c r="AC77" s="33"/>
      <c r="AD77" s="33"/>
      <c r="AF77" s="645"/>
      <c r="AG77" s="721"/>
      <c r="AH77" s="721"/>
      <c r="AI77" s="721"/>
      <c r="AJ77" s="646"/>
      <c r="AK77" s="646"/>
      <c r="AL77" s="646"/>
      <c r="AM77" s="646"/>
      <c r="AN77" s="646"/>
      <c r="AO77" s="646"/>
      <c r="AP77" s="358"/>
      <c r="AQ77" s="358"/>
      <c r="AR77" s="358"/>
      <c r="AS77" s="358"/>
      <c r="AT77" s="358"/>
      <c r="AU77" s="250"/>
      <c r="AX77" s="365"/>
      <c r="AY77" s="365"/>
      <c r="BH77" s="97"/>
      <c r="BI77" s="97"/>
      <c r="BJ77" s="97"/>
      <c r="BK77" s="97"/>
      <c r="BL77" s="647"/>
      <c r="BM77" s="647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703"/>
      <c r="CE77" s="722" t="s">
        <v>205</v>
      </c>
      <c r="CF77" s="722"/>
      <c r="CG77" s="722"/>
      <c r="CH77" s="722"/>
      <c r="CI77" s="722"/>
      <c r="CJ77" s="722"/>
      <c r="CK77" s="722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723" t="e">
        <f aca="false">CV76</f>
        <v>#REF!</v>
      </c>
      <c r="CW77" s="100"/>
    </row>
    <row r="78" customFormat="false" ht="21.75" hidden="false" customHeight="true" outlineLevel="0" collapsed="false">
      <c r="B78" s="1"/>
      <c r="E78" s="1"/>
      <c r="F78" s="1"/>
      <c r="G78" s="1"/>
      <c r="H78" s="1"/>
      <c r="I78" s="1"/>
      <c r="J78" s="1"/>
      <c r="K78" s="1"/>
      <c r="M78" s="724"/>
      <c r="N78" s="725"/>
      <c r="O78" s="726"/>
      <c r="P78" s="20"/>
      <c r="Q78" s="1"/>
      <c r="R78" s="1"/>
      <c r="V78" s="727"/>
      <c r="W78" s="30"/>
      <c r="X78" s="728"/>
      <c r="Y78" s="729"/>
      <c r="Z78" s="730"/>
      <c r="AA78" s="20"/>
      <c r="AB78" s="20"/>
      <c r="AC78" s="358"/>
      <c r="AD78" s="33"/>
      <c r="AE78" s="645"/>
      <c r="AF78" s="645"/>
      <c r="AG78" s="645"/>
      <c r="AH78" s="645"/>
      <c r="AI78" s="645"/>
      <c r="AJ78" s="646"/>
      <c r="AK78" s="646"/>
      <c r="AL78" s="646"/>
      <c r="AM78" s="646"/>
      <c r="AN78" s="646"/>
      <c r="AO78" s="646"/>
      <c r="AP78" s="358"/>
      <c r="AQ78" s="358"/>
      <c r="AR78" s="358"/>
      <c r="AS78" s="358"/>
      <c r="AT78" s="358"/>
      <c r="AU78" s="250"/>
      <c r="AV78" s="33"/>
      <c r="AW78" s="33"/>
      <c r="AX78" s="365"/>
      <c r="AY78" s="365"/>
      <c r="BH78" s="97"/>
      <c r="BI78" s="97"/>
      <c r="BJ78" s="97"/>
      <c r="BK78" s="97"/>
      <c r="BL78" s="647"/>
      <c r="BM78" s="647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6"/>
      <c r="CE78" s="33"/>
      <c r="CF78" s="33"/>
      <c r="CG78" s="37"/>
      <c r="CH78" s="37"/>
      <c r="CI78" s="37"/>
      <c r="CJ78" s="37"/>
      <c r="CK78" s="37"/>
      <c r="CL78" s="37"/>
      <c r="CM78" s="648"/>
      <c r="CN78" s="649"/>
      <c r="CO78" s="650"/>
      <c r="CP78" s="651"/>
      <c r="CT78" s="338"/>
      <c r="CU78" s="33"/>
      <c r="CV78" s="97"/>
    </row>
    <row r="79" customFormat="false" ht="21.75" hidden="false" customHeight="true" outlineLevel="0" collapsed="false">
      <c r="B79" s="1"/>
      <c r="E79" s="1"/>
      <c r="F79" s="1"/>
      <c r="G79" s="1"/>
      <c r="H79" s="1"/>
      <c r="I79" s="1"/>
      <c r="J79" s="1" t="s">
        <v>122</v>
      </c>
      <c r="K79" s="1" t="s">
        <v>122</v>
      </c>
      <c r="M79" s="109" t="s">
        <v>211</v>
      </c>
      <c r="N79" s="68" t="s">
        <v>212</v>
      </c>
      <c r="O79" s="344" t="s">
        <v>213</v>
      </c>
      <c r="P79" s="344"/>
      <c r="Q79" s="1"/>
      <c r="R79" s="1"/>
      <c r="T79" s="731"/>
      <c r="U79" s="732"/>
      <c r="V79" s="733"/>
      <c r="W79" s="30"/>
      <c r="X79" s="734"/>
      <c r="Y79" s="20"/>
      <c r="Z79" s="20"/>
      <c r="AA79" s="20"/>
      <c r="AB79" s="735"/>
      <c r="AC79" s="358"/>
      <c r="AD79" s="33"/>
      <c r="AE79" s="645"/>
      <c r="AF79" s="645"/>
      <c r="AG79" s="645"/>
      <c r="AH79" s="645"/>
      <c r="AI79" s="645"/>
      <c r="AJ79" s="646"/>
      <c r="AK79" s="646"/>
      <c r="AL79" s="646"/>
      <c r="AM79" s="646"/>
      <c r="AN79" s="646"/>
      <c r="AO79" s="646"/>
      <c r="AP79" s="358"/>
      <c r="AQ79" s="358"/>
      <c r="AR79" s="358"/>
      <c r="AS79" s="358"/>
      <c r="AT79" s="358"/>
      <c r="AU79" s="250"/>
      <c r="AV79" s="33"/>
      <c r="AW79" s="33"/>
      <c r="AX79" s="365"/>
      <c r="AY79" s="365"/>
      <c r="BH79" s="97"/>
      <c r="BI79" s="97"/>
      <c r="BJ79" s="97"/>
      <c r="BK79" s="97"/>
      <c r="BL79" s="647"/>
      <c r="BM79" s="647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6"/>
      <c r="CE79" s="33"/>
      <c r="CF79" s="33"/>
      <c r="CG79" s="37"/>
      <c r="CH79" s="37"/>
      <c r="CI79" s="37"/>
      <c r="CJ79" s="37"/>
      <c r="CK79" s="37"/>
      <c r="CL79" s="37"/>
      <c r="CM79" s="648"/>
      <c r="CN79" s="649"/>
      <c r="CO79" s="650"/>
      <c r="CP79" s="651"/>
      <c r="CT79" s="338"/>
      <c r="CU79" s="33"/>
      <c r="CV79" s="97"/>
    </row>
    <row r="80" customFormat="false" ht="21.75" hidden="false" customHeight="true" outlineLevel="0" collapsed="false">
      <c r="B80" s="1"/>
      <c r="E80" s="1"/>
      <c r="F80" s="1"/>
      <c r="G80" s="1"/>
      <c r="H80" s="1"/>
      <c r="I80" s="1"/>
      <c r="J80" s="1"/>
      <c r="K80" s="1"/>
      <c r="L80" s="736"/>
      <c r="M80" s="109"/>
      <c r="N80" s="346" t="n">
        <f aca="false">N77</f>
        <v>912404791.509999</v>
      </c>
      <c r="O80" s="344" t="n">
        <f aca="false">U77</f>
        <v>322187293</v>
      </c>
      <c r="P80" s="344"/>
      <c r="Q80" s="1"/>
      <c r="R80" s="1"/>
      <c r="V80" s="733"/>
      <c r="W80" s="30"/>
      <c r="X80" s="734"/>
      <c r="Y80" s="20"/>
      <c r="Z80" s="737"/>
      <c r="AA80" s="20"/>
      <c r="AB80" s="20"/>
      <c r="AC80" s="358"/>
      <c r="AD80" s="33"/>
      <c r="AE80" s="645"/>
      <c r="AF80" s="645"/>
      <c r="AG80" s="645"/>
      <c r="AH80" s="645"/>
      <c r="AI80" s="645"/>
      <c r="AJ80" s="646"/>
      <c r="AK80" s="646"/>
      <c r="AL80" s="646"/>
      <c r="AM80" s="646"/>
      <c r="AN80" s="646"/>
      <c r="AO80" s="646"/>
      <c r="AP80" s="358"/>
      <c r="AQ80" s="358"/>
      <c r="AR80" s="358"/>
      <c r="AS80" s="358"/>
      <c r="AT80" s="358"/>
      <c r="AU80" s="250"/>
      <c r="AV80" s="33"/>
      <c r="AW80" s="33"/>
      <c r="AX80" s="365"/>
      <c r="AY80" s="365"/>
      <c r="BH80" s="97"/>
      <c r="BI80" s="97"/>
      <c r="BJ80" s="97"/>
      <c r="BK80" s="97"/>
      <c r="BL80" s="647"/>
      <c r="BM80" s="647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6"/>
      <c r="CE80" s="33"/>
      <c r="CF80" s="33"/>
      <c r="CG80" s="37"/>
      <c r="CH80" s="37"/>
      <c r="CI80" s="37"/>
      <c r="CJ80" s="37"/>
      <c r="CK80" s="37"/>
      <c r="CL80" s="37"/>
      <c r="CM80" s="648"/>
      <c r="CN80" s="649"/>
      <c r="CO80" s="650"/>
      <c r="CP80" s="651"/>
      <c r="CT80" s="338"/>
      <c r="CU80" s="33"/>
      <c r="CV80" s="97"/>
    </row>
    <row r="81" customFormat="false" ht="21.75" hidden="false" customHeight="true" outlineLevel="0" collapsed="false">
      <c r="B81" s="1"/>
      <c r="E81" s="1"/>
      <c r="F81" s="1"/>
      <c r="G81" s="1"/>
      <c r="H81" s="1"/>
      <c r="I81" s="1"/>
      <c r="J81" s="1"/>
      <c r="K81" s="1"/>
      <c r="L81" s="736"/>
      <c r="M81" s="738"/>
      <c r="N81" s="739"/>
      <c r="O81" s="740"/>
      <c r="P81" s="20"/>
      <c r="Q81" s="1"/>
      <c r="R81" s="1"/>
      <c r="S81" s="491"/>
      <c r="T81" s="491"/>
      <c r="U81" s="491"/>
      <c r="V81" s="741"/>
      <c r="W81" s="742"/>
      <c r="X81" s="743"/>
      <c r="Y81" s="20"/>
      <c r="Z81" s="20"/>
      <c r="AA81" s="20"/>
      <c r="AB81" s="20"/>
      <c r="AC81" s="358"/>
      <c r="AD81" s="33"/>
      <c r="AE81" s="645"/>
      <c r="AF81" s="645"/>
      <c r="AG81" s="645"/>
      <c r="AH81" s="645"/>
      <c r="AI81" s="645"/>
      <c r="AJ81" s="646"/>
      <c r="AK81" s="646"/>
      <c r="AL81" s="646"/>
      <c r="AM81" s="646"/>
      <c r="AN81" s="646"/>
      <c r="AO81" s="646"/>
      <c r="AP81" s="358"/>
      <c r="AQ81" s="358"/>
      <c r="AR81" s="358"/>
      <c r="AS81" s="358"/>
      <c r="AT81" s="358"/>
      <c r="AU81" s="250"/>
      <c r="AV81" s="33"/>
      <c r="AW81" s="33"/>
      <c r="AX81" s="365"/>
      <c r="AY81" s="365"/>
      <c r="BH81" s="97"/>
      <c r="BI81" s="97"/>
      <c r="BJ81" s="97"/>
      <c r="BK81" s="97"/>
      <c r="BL81" s="647"/>
      <c r="BM81" s="647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6"/>
      <c r="CE81" s="33"/>
      <c r="CF81" s="33"/>
      <c r="CG81" s="37"/>
      <c r="CH81" s="37"/>
      <c r="CI81" s="37"/>
      <c r="CJ81" s="37"/>
      <c r="CK81" s="37"/>
      <c r="CL81" s="37"/>
      <c r="CM81" s="648"/>
      <c r="CN81" s="649"/>
      <c r="CO81" s="650"/>
      <c r="CP81" s="651"/>
      <c r="CT81" s="338"/>
      <c r="CU81" s="33"/>
      <c r="CV81" s="97"/>
    </row>
    <row r="82" customFormat="false" ht="21.75" hidden="false" customHeight="true" outlineLevel="0" collapsed="false">
      <c r="B82" s="1"/>
      <c r="E82" s="1"/>
      <c r="F82" s="1"/>
      <c r="G82" s="1"/>
      <c r="H82" s="1"/>
      <c r="I82" s="1"/>
      <c r="J82" s="1"/>
      <c r="K82" s="1"/>
      <c r="L82" s="736"/>
      <c r="M82" s="744"/>
      <c r="N82" s="745"/>
      <c r="O82" s="746"/>
      <c r="P82" s="744"/>
      <c r="Q82" s="747"/>
      <c r="R82" s="747"/>
      <c r="S82" s="491"/>
      <c r="T82" s="491"/>
      <c r="U82" s="491"/>
      <c r="V82" s="741"/>
      <c r="W82" s="741"/>
      <c r="X82" s="743"/>
      <c r="AA82" s="20"/>
      <c r="AB82" s="20"/>
      <c r="AC82" s="358"/>
      <c r="AD82" s="33"/>
      <c r="AE82" s="645"/>
      <c r="AF82" s="645"/>
      <c r="AG82" s="645"/>
      <c r="AH82" s="645"/>
      <c r="AI82" s="645"/>
      <c r="AJ82" s="646"/>
      <c r="AK82" s="646"/>
      <c r="AL82" s="646"/>
      <c r="AM82" s="646"/>
      <c r="AN82" s="646"/>
      <c r="AO82" s="646"/>
      <c r="AP82" s="358"/>
      <c r="AQ82" s="358"/>
      <c r="AR82" s="358"/>
      <c r="AS82" s="358"/>
      <c r="AT82" s="358"/>
      <c r="AU82" s="250"/>
      <c r="AV82" s="33"/>
      <c r="AW82" s="33"/>
      <c r="AX82" s="365"/>
      <c r="AY82" s="365"/>
      <c r="BH82" s="97"/>
      <c r="BI82" s="97"/>
      <c r="BJ82" s="97"/>
      <c r="BK82" s="97"/>
      <c r="BL82" s="647"/>
      <c r="BM82" s="647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6"/>
      <c r="CE82" s="33"/>
      <c r="CF82" s="33"/>
      <c r="CG82" s="37"/>
      <c r="CH82" s="37"/>
      <c r="CI82" s="37"/>
      <c r="CJ82" s="37"/>
      <c r="CK82" s="37"/>
      <c r="CL82" s="37"/>
      <c r="CM82" s="648"/>
      <c r="CN82" s="649"/>
      <c r="CO82" s="650"/>
      <c r="CP82" s="651"/>
      <c r="CT82" s="338"/>
      <c r="CU82" s="33"/>
      <c r="CV82" s="97"/>
    </row>
    <row r="83" customFormat="false" ht="21.75" hidden="false" customHeight="true" outlineLevel="0" collapsed="false">
      <c r="B83" s="1"/>
      <c r="E83" s="1"/>
      <c r="F83" s="1"/>
      <c r="G83" s="1"/>
      <c r="H83" s="1"/>
      <c r="I83" s="1"/>
      <c r="J83" s="1"/>
      <c r="K83" s="1"/>
      <c r="L83" s="736"/>
      <c r="M83" s="744"/>
      <c r="N83" s="491" t="n">
        <v>650527200</v>
      </c>
      <c r="O83" s="491" t="n">
        <f aca="false">10821120+14965440+10251840+22655520+35816640+28646400+41260800+25261440+15157440+6366720</f>
        <v>211203360</v>
      </c>
      <c r="P83" s="744"/>
      <c r="Q83" s="748"/>
      <c r="R83" s="748"/>
      <c r="S83" s="491"/>
      <c r="T83" s="491"/>
      <c r="U83" s="491"/>
      <c r="V83" s="741"/>
      <c r="W83" s="741"/>
      <c r="X83" s="743"/>
      <c r="AA83" s="20"/>
      <c r="AB83" s="20"/>
      <c r="AC83" s="33"/>
      <c r="AD83" s="33"/>
      <c r="AE83" s="645"/>
      <c r="AF83" s="645" t="s">
        <v>49</v>
      </c>
      <c r="AG83" s="645"/>
      <c r="AH83" s="645"/>
      <c r="AI83" s="749" t="e">
        <f aca="false">AI74-AI71</f>
        <v>#REF!</v>
      </c>
      <c r="AJ83" s="646"/>
      <c r="AK83" s="646"/>
      <c r="AL83" s="646"/>
      <c r="AM83" s="646"/>
      <c r="AN83" s="646"/>
      <c r="AO83" s="646"/>
      <c r="AP83" s="358"/>
      <c r="AQ83" s="358"/>
      <c r="AR83" s="358"/>
      <c r="AS83" s="358"/>
      <c r="AT83" s="358"/>
      <c r="AU83" s="250"/>
      <c r="AV83" s="33"/>
      <c r="AW83" s="33"/>
      <c r="AX83" s="365"/>
      <c r="AY83" s="365"/>
      <c r="BH83" s="33"/>
      <c r="BI83" s="33"/>
      <c r="BJ83" s="97"/>
      <c r="BK83" s="97"/>
      <c r="BL83" s="647"/>
      <c r="BM83" s="647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6"/>
      <c r="CE83" s="33"/>
      <c r="CF83" s="33"/>
      <c r="CG83" s="37"/>
      <c r="CH83" s="37"/>
      <c r="CI83" s="37"/>
      <c r="CJ83" s="37"/>
      <c r="CK83" s="37"/>
      <c r="CL83" s="37"/>
      <c r="CM83" s="42"/>
      <c r="CN83" s="651"/>
      <c r="CO83" s="651"/>
      <c r="CP83" s="651"/>
      <c r="CQ83" s="651"/>
      <c r="CR83" s="651"/>
      <c r="CS83" s="651"/>
      <c r="CT83" s="651"/>
      <c r="CU83" s="651"/>
      <c r="CV83" s="651"/>
    </row>
    <row r="84" customFormat="false" ht="21.75" hidden="false" customHeight="true" outlineLevel="0" collapsed="false">
      <c r="B84" s="1"/>
      <c r="E84" s="1"/>
      <c r="F84" s="1"/>
      <c r="G84" s="1"/>
      <c r="H84" s="1"/>
      <c r="I84" s="1"/>
      <c r="J84" s="1"/>
      <c r="K84" s="1"/>
      <c r="M84" s="1"/>
      <c r="N84" s="750"/>
      <c r="Q84" s="1"/>
      <c r="R84" s="1"/>
      <c r="V84" s="733"/>
      <c r="W84" s="30"/>
      <c r="X84" s="734"/>
      <c r="Y84" s="20"/>
      <c r="Z84" s="20"/>
      <c r="AA84" s="20"/>
      <c r="AB84" s="20"/>
      <c r="AC84" s="33"/>
      <c r="AD84" s="33"/>
      <c r="AE84" s="36"/>
      <c r="AF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250"/>
      <c r="AV84" s="33"/>
      <c r="AW84" s="33"/>
      <c r="AX84" s="33"/>
      <c r="BH84" s="33"/>
      <c r="BI84" s="33"/>
      <c r="BJ84" s="97"/>
      <c r="BK84" s="97"/>
      <c r="BL84" s="647"/>
      <c r="BM84" s="647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6"/>
      <c r="CE84" s="33"/>
      <c r="CF84" s="33"/>
      <c r="CG84" s="37"/>
      <c r="CH84" s="37"/>
      <c r="CI84" s="37"/>
      <c r="CJ84" s="37"/>
      <c r="CK84" s="37"/>
      <c r="CL84" s="37"/>
      <c r="CM84" s="648"/>
      <c r="CN84" s="751"/>
      <c r="CO84" s="751"/>
      <c r="CP84" s="751"/>
      <c r="CQ84" s="751"/>
      <c r="CR84" s="751"/>
      <c r="CS84" s="751"/>
      <c r="CT84" s="751"/>
      <c r="CU84" s="751"/>
      <c r="CV84" s="97"/>
    </row>
    <row r="85" customFormat="false" ht="21.75" hidden="false" customHeight="true" outlineLevel="0" collapsed="false">
      <c r="B85" s="1"/>
      <c r="E85" s="1"/>
      <c r="F85" s="1"/>
      <c r="G85" s="1"/>
      <c r="H85" s="1"/>
      <c r="I85" s="1"/>
      <c r="J85" s="1"/>
      <c r="K85" s="1"/>
      <c r="M85" s="1"/>
      <c r="N85" s="750"/>
      <c r="Q85" s="1"/>
      <c r="R85" s="1"/>
      <c r="V85" s="733"/>
      <c r="W85" s="30"/>
      <c r="X85" s="734"/>
      <c r="Y85" s="20"/>
      <c r="Z85" s="20"/>
      <c r="AA85" s="20"/>
      <c r="AB85" s="20"/>
      <c r="AC85" s="33"/>
      <c r="AD85" s="33"/>
      <c r="AE85" s="36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250"/>
      <c r="AV85" s="33"/>
      <c r="AW85" s="33"/>
      <c r="AX85" s="33"/>
      <c r="BH85" s="33"/>
      <c r="BI85" s="33"/>
      <c r="BJ85" s="97"/>
      <c r="BK85" s="97"/>
      <c r="BL85" s="647"/>
      <c r="BM85" s="647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6"/>
      <c r="CE85" s="33"/>
      <c r="CF85" s="33"/>
      <c r="CG85" s="37"/>
      <c r="CH85" s="37"/>
      <c r="CI85" s="37"/>
      <c r="CJ85" s="752"/>
      <c r="CK85" s="37"/>
      <c r="CL85" s="648"/>
      <c r="CM85" s="648"/>
      <c r="CN85" s="751"/>
      <c r="CO85" s="751"/>
      <c r="CP85" s="751"/>
      <c r="CQ85" s="753"/>
      <c r="CR85" s="753"/>
      <c r="CS85" s="33"/>
      <c r="CT85" s="33"/>
      <c r="CU85" s="33"/>
      <c r="CV85" s="97"/>
    </row>
    <row r="86" customFormat="false" ht="21.75" hidden="false" customHeight="true" outlineLevel="0" collapsed="false">
      <c r="B86" s="1"/>
      <c r="E86" s="1"/>
      <c r="F86" s="1"/>
      <c r="G86" s="1"/>
      <c r="H86" s="1"/>
      <c r="I86" s="1"/>
      <c r="J86" s="1"/>
      <c r="K86" s="1"/>
      <c r="M86" s="1"/>
      <c r="N86" s="750"/>
      <c r="Q86" s="1"/>
      <c r="R86" s="1"/>
      <c r="V86" s="733"/>
      <c r="W86" s="754"/>
      <c r="AC86" s="33"/>
      <c r="AD86" s="33"/>
      <c r="AE86" s="36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250"/>
      <c r="AV86" s="33"/>
      <c r="AW86" s="33"/>
      <c r="AX86" s="33"/>
      <c r="BH86" s="33"/>
      <c r="BI86" s="33"/>
      <c r="BJ86" s="97"/>
      <c r="BK86" s="97"/>
      <c r="BL86" s="647"/>
      <c r="BM86" s="647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6"/>
      <c r="CE86" s="33"/>
      <c r="CF86" s="33"/>
      <c r="CG86" s="37"/>
      <c r="CH86" s="37"/>
      <c r="CI86" s="37"/>
      <c r="CJ86" s="752"/>
      <c r="CK86" s="37"/>
      <c r="CL86" s="648"/>
      <c r="CM86" s="648"/>
      <c r="CN86" s="751"/>
      <c r="CO86" s="751"/>
      <c r="CP86" s="751"/>
      <c r="CQ86" s="753"/>
      <c r="CR86" s="753"/>
      <c r="CS86" s="33"/>
      <c r="CT86" s="33"/>
      <c r="CU86" s="33"/>
      <c r="CV86" s="97"/>
    </row>
    <row r="87" customFormat="false" ht="33" hidden="false" customHeight="true" outlineLevel="0" collapsed="false">
      <c r="A87" s="755"/>
      <c r="C87" s="756"/>
      <c r="D87" s="756"/>
      <c r="E87" s="756"/>
      <c r="F87" s="756"/>
      <c r="G87" s="756"/>
      <c r="H87" s="756"/>
      <c r="I87" s="23" t="s">
        <v>214</v>
      </c>
      <c r="J87" s="23"/>
      <c r="K87" s="23"/>
      <c r="M87" s="757" t="str">
        <f aca="false">$M$2</f>
        <v>Month June-2023</v>
      </c>
      <c r="N87" s="757"/>
      <c r="O87" s="757"/>
      <c r="V87" s="733"/>
      <c r="W87" s="754"/>
      <c r="AC87" s="33"/>
      <c r="AD87" s="33"/>
      <c r="AE87" s="36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250"/>
      <c r="AV87" s="33"/>
      <c r="AW87" s="33"/>
      <c r="AX87" s="33"/>
      <c r="BH87" s="33"/>
      <c r="BI87" s="33"/>
      <c r="BJ87" s="97"/>
      <c r="BK87" s="97"/>
      <c r="BL87" s="647"/>
      <c r="BM87" s="647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6"/>
      <c r="CE87" s="33"/>
      <c r="CF87" s="33"/>
      <c r="CG87" s="37"/>
      <c r="CH87" s="37"/>
      <c r="CI87" s="37"/>
      <c r="CJ87" s="752"/>
      <c r="CK87" s="37"/>
      <c r="CL87" s="648"/>
      <c r="CM87" s="648"/>
      <c r="CN87" s="751"/>
      <c r="CO87" s="751"/>
      <c r="CP87" s="751"/>
      <c r="CQ87" s="753"/>
      <c r="CR87" s="753"/>
      <c r="CS87" s="33"/>
      <c r="CT87" s="33"/>
      <c r="CU87" s="33"/>
      <c r="CV87" s="97"/>
    </row>
    <row r="88" customFormat="false" ht="30" hidden="false" customHeight="true" outlineLevel="0" collapsed="false">
      <c r="A88" s="48" t="s">
        <v>6</v>
      </c>
      <c r="B88" s="48"/>
      <c r="C88" s="48"/>
      <c r="D88" s="48"/>
      <c r="E88" s="48"/>
      <c r="F88" s="48"/>
      <c r="G88" s="48"/>
      <c r="H88" s="48"/>
      <c r="I88" s="48" t="s">
        <v>7</v>
      </c>
      <c r="J88" s="48"/>
      <c r="K88" s="48"/>
      <c r="L88" s="48"/>
      <c r="M88" s="65" t="s">
        <v>215</v>
      </c>
      <c r="N88" s="65"/>
      <c r="O88" s="47" t="s">
        <v>9</v>
      </c>
      <c r="P88" s="48" t="s">
        <v>10</v>
      </c>
      <c r="Q88" s="48"/>
      <c r="R88" s="48"/>
      <c r="S88" s="48"/>
      <c r="T88" s="48"/>
      <c r="U88" s="48"/>
      <c r="V88" s="48" t="s">
        <v>11</v>
      </c>
      <c r="W88" s="48"/>
      <c r="X88" s="48"/>
      <c r="Y88" s="48"/>
      <c r="Z88" s="758"/>
      <c r="AA88" s="60" t="s">
        <v>12</v>
      </c>
      <c r="AB88" s="60" t="s">
        <v>216</v>
      </c>
      <c r="AC88" s="33"/>
      <c r="AD88" s="33"/>
      <c r="AE88" s="36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250"/>
      <c r="AV88" s="33"/>
      <c r="AW88" s="33"/>
      <c r="AX88" s="33"/>
      <c r="BH88" s="33"/>
      <c r="BI88" s="33"/>
      <c r="BJ88" s="97"/>
      <c r="BK88" s="97"/>
      <c r="BL88" s="647"/>
      <c r="BM88" s="647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6"/>
      <c r="CE88" s="33"/>
      <c r="CF88" s="33"/>
      <c r="CG88" s="37"/>
      <c r="CH88" s="37"/>
      <c r="CI88" s="37"/>
      <c r="CJ88" s="752"/>
      <c r="CK88" s="37"/>
      <c r="CL88" s="648"/>
      <c r="CM88" s="648"/>
      <c r="CN88" s="751"/>
      <c r="CO88" s="751"/>
      <c r="CP88" s="751"/>
      <c r="CQ88" s="753"/>
      <c r="CR88" s="753"/>
      <c r="CS88" s="33"/>
      <c r="CT88" s="33"/>
      <c r="CU88" s="33"/>
      <c r="CV88" s="97"/>
    </row>
    <row r="89" customFormat="false" ht="56.25" hidden="false" customHeight="false" outlineLevel="0" collapsed="false">
      <c r="A89" s="60" t="s">
        <v>21</v>
      </c>
      <c r="B89" s="61" t="s">
        <v>22</v>
      </c>
      <c r="C89" s="60" t="s">
        <v>23</v>
      </c>
      <c r="D89" s="60" t="s">
        <v>24</v>
      </c>
      <c r="E89" s="62" t="s">
        <v>25</v>
      </c>
      <c r="F89" s="62" t="s">
        <v>26</v>
      </c>
      <c r="G89" s="62" t="s">
        <v>27</v>
      </c>
      <c r="H89" s="63" t="s">
        <v>28</v>
      </c>
      <c r="I89" s="228" t="s">
        <v>29</v>
      </c>
      <c r="J89" s="759" t="str">
        <f aca="false">J4</f>
        <v>Reading at 00.00hr 
01.06.2023</v>
      </c>
      <c r="K89" s="759" t="str">
        <f aca="false">K4</f>
        <v>Reading at 00.00hr 
01.07.2023</v>
      </c>
      <c r="L89" s="60" t="s">
        <v>32</v>
      </c>
      <c r="M89" s="60" t="s">
        <v>33</v>
      </c>
      <c r="N89" s="67" t="s">
        <v>34</v>
      </c>
      <c r="O89" s="47"/>
      <c r="P89" s="60" t="s">
        <v>35</v>
      </c>
      <c r="Q89" s="759" t="str">
        <f aca="false">Q4</f>
        <v>Reading at 00.00hr 
01.06.2023</v>
      </c>
      <c r="R89" s="759" t="str">
        <f aca="false">R4</f>
        <v>Reading at 00.00hr 
01.07.2023</v>
      </c>
      <c r="S89" s="60" t="s">
        <v>36</v>
      </c>
      <c r="T89" s="60" t="s">
        <v>37</v>
      </c>
      <c r="U89" s="60" t="s">
        <v>38</v>
      </c>
      <c r="V89" s="68" t="s">
        <v>39</v>
      </c>
      <c r="W89" s="68" t="s">
        <v>40</v>
      </c>
      <c r="X89" s="69" t="s">
        <v>19</v>
      </c>
      <c r="Y89" s="60" t="s">
        <v>41</v>
      </c>
      <c r="Z89" s="60" t="s">
        <v>217</v>
      </c>
      <c r="AA89" s="60"/>
      <c r="AB89" s="60"/>
      <c r="AC89" s="33"/>
      <c r="AD89" s="33"/>
      <c r="AE89" s="36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250"/>
      <c r="AV89" s="33"/>
      <c r="AW89" s="33"/>
      <c r="AX89" s="33"/>
      <c r="BH89" s="33"/>
      <c r="BI89" s="33"/>
      <c r="BJ89" s="97"/>
      <c r="BK89" s="97"/>
      <c r="BL89" s="647"/>
      <c r="BM89" s="647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6"/>
      <c r="CE89" s="33"/>
      <c r="CF89" s="33"/>
      <c r="CG89" s="37"/>
      <c r="CH89" s="37"/>
      <c r="CI89" s="37"/>
      <c r="CJ89" s="752"/>
      <c r="CK89" s="37"/>
      <c r="CL89" s="648"/>
      <c r="CM89" s="648"/>
      <c r="CN89" s="751"/>
      <c r="CO89" s="751"/>
      <c r="CP89" s="751"/>
      <c r="CQ89" s="753"/>
      <c r="CR89" s="753"/>
      <c r="CS89" s="33"/>
      <c r="CT89" s="33"/>
      <c r="CU89" s="33"/>
      <c r="CV89" s="97"/>
    </row>
    <row r="90" customFormat="false" ht="21.75" hidden="false" customHeight="true" outlineLevel="0" collapsed="false">
      <c r="A90" s="760" t="n">
        <v>1</v>
      </c>
      <c r="B90" s="761" t="n">
        <v>2</v>
      </c>
      <c r="C90" s="760" t="n">
        <v>3</v>
      </c>
      <c r="D90" s="760" t="n">
        <v>4</v>
      </c>
      <c r="E90" s="762" t="n">
        <v>5</v>
      </c>
      <c r="F90" s="762" t="n">
        <v>6</v>
      </c>
      <c r="G90" s="62" t="n">
        <v>7</v>
      </c>
      <c r="H90" s="63" t="n">
        <v>8</v>
      </c>
      <c r="I90" s="228" t="n">
        <v>9</v>
      </c>
      <c r="J90" s="759" t="n">
        <v>11</v>
      </c>
      <c r="K90" s="759" t="n">
        <v>11</v>
      </c>
      <c r="L90" s="759" t="n">
        <v>12</v>
      </c>
      <c r="M90" s="759" t="n">
        <v>13</v>
      </c>
      <c r="N90" s="763" t="n">
        <v>14</v>
      </c>
      <c r="O90" s="764" t="n">
        <v>15</v>
      </c>
      <c r="P90" s="759" t="n">
        <v>16</v>
      </c>
      <c r="Q90" s="759" t="n">
        <v>18</v>
      </c>
      <c r="R90" s="759" t="n">
        <v>18</v>
      </c>
      <c r="S90" s="759" t="n">
        <v>19</v>
      </c>
      <c r="T90" s="759" t="n">
        <v>20</v>
      </c>
      <c r="U90" s="759" t="n">
        <v>21</v>
      </c>
      <c r="V90" s="765" t="n">
        <v>22</v>
      </c>
      <c r="W90" s="765" t="n">
        <v>23</v>
      </c>
      <c r="X90" s="766" t="n">
        <v>24</v>
      </c>
      <c r="Y90" s="759" t="n">
        <v>25</v>
      </c>
      <c r="Z90" s="759" t="n">
        <v>26</v>
      </c>
      <c r="AA90" s="759" t="n">
        <v>30</v>
      </c>
      <c r="AB90" s="759" t="n">
        <v>28</v>
      </c>
      <c r="AC90" s="33"/>
      <c r="AD90" s="33"/>
      <c r="AE90" s="36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250"/>
      <c r="AV90" s="33"/>
      <c r="AW90" s="33"/>
      <c r="AX90" s="33"/>
      <c r="BH90" s="33"/>
      <c r="BI90" s="33"/>
      <c r="BJ90" s="97"/>
      <c r="BK90" s="97"/>
      <c r="BL90" s="647"/>
      <c r="BM90" s="647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6"/>
      <c r="CE90" s="33"/>
      <c r="CF90" s="33"/>
      <c r="CG90" s="37"/>
      <c r="CH90" s="37"/>
      <c r="CI90" s="37"/>
      <c r="CJ90" s="752"/>
      <c r="CK90" s="37"/>
      <c r="CL90" s="648"/>
      <c r="CM90" s="648"/>
      <c r="CN90" s="751"/>
      <c r="CO90" s="751"/>
      <c r="CP90" s="751"/>
      <c r="CQ90" s="753"/>
      <c r="CR90" s="753"/>
      <c r="CS90" s="33"/>
      <c r="CT90" s="33"/>
      <c r="CU90" s="33"/>
      <c r="CV90" s="97"/>
    </row>
    <row r="91" customFormat="false" ht="21.75" hidden="false" customHeight="true" outlineLevel="0" collapsed="false">
      <c r="A91" s="767" t="s">
        <v>218</v>
      </c>
      <c r="B91" s="767"/>
      <c r="C91" s="767"/>
      <c r="D91" s="767"/>
      <c r="E91" s="767"/>
      <c r="F91" s="767"/>
      <c r="G91" s="768"/>
      <c r="H91" s="768"/>
      <c r="I91" s="768"/>
      <c r="J91" s="769"/>
      <c r="K91" s="769"/>
      <c r="L91" s="770"/>
      <c r="M91" s="771"/>
      <c r="N91" s="772"/>
      <c r="O91" s="695"/>
      <c r="P91" s="773"/>
      <c r="Q91" s="774"/>
      <c r="R91" s="774"/>
      <c r="S91" s="775"/>
      <c r="T91" s="776"/>
      <c r="U91" s="776"/>
      <c r="V91" s="777"/>
      <c r="W91" s="777"/>
      <c r="X91" s="778"/>
      <c r="Y91" s="779"/>
      <c r="Z91" s="779"/>
      <c r="AA91" s="776"/>
      <c r="AB91" s="780"/>
      <c r="AC91" s="33"/>
      <c r="AD91" s="33"/>
      <c r="AE91" s="36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250"/>
      <c r="AV91" s="33"/>
      <c r="AW91" s="33"/>
      <c r="AX91" s="33"/>
      <c r="BH91" s="33"/>
      <c r="BI91" s="33"/>
      <c r="BJ91" s="97"/>
      <c r="BK91" s="97"/>
      <c r="BL91" s="647"/>
      <c r="BM91" s="647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6"/>
      <c r="CE91" s="33"/>
      <c r="CF91" s="33"/>
      <c r="CG91" s="37"/>
      <c r="CH91" s="37"/>
      <c r="CI91" s="37"/>
      <c r="CJ91" s="752"/>
      <c r="CK91" s="37"/>
      <c r="CL91" s="648"/>
      <c r="CM91" s="648"/>
      <c r="CN91" s="751"/>
      <c r="CO91" s="751"/>
      <c r="CP91" s="751"/>
      <c r="CQ91" s="753"/>
      <c r="CR91" s="753"/>
      <c r="CS91" s="33"/>
      <c r="CT91" s="33"/>
      <c r="CU91" s="33"/>
      <c r="CV91" s="97"/>
    </row>
    <row r="92" customFormat="false" ht="21.75" hidden="false" customHeight="true" outlineLevel="0" collapsed="false">
      <c r="A92" s="102" t="n">
        <v>1</v>
      </c>
      <c r="B92" s="102" t="s">
        <v>219</v>
      </c>
      <c r="C92" s="265" t="s">
        <v>220</v>
      </c>
      <c r="D92" s="102" t="n">
        <v>33</v>
      </c>
      <c r="E92" s="103" t="s">
        <v>67</v>
      </c>
      <c r="F92" s="781" t="s">
        <v>221</v>
      </c>
      <c r="G92" s="104" t="s">
        <v>222</v>
      </c>
      <c r="H92" s="104" t="s">
        <v>69</v>
      </c>
      <c r="I92" s="104" t="n">
        <v>48000</v>
      </c>
      <c r="J92" s="744" t="n">
        <v>11910.314</v>
      </c>
      <c r="K92" s="744" t="n">
        <v>11910.314</v>
      </c>
      <c r="L92" s="782" t="n">
        <f aca="false">K92-J92</f>
        <v>0</v>
      </c>
      <c r="M92" s="104"/>
      <c r="N92" s="327" t="n">
        <f aca="false">L92*I92</f>
        <v>0</v>
      </c>
      <c r="O92" s="538"/>
      <c r="P92" s="108"/>
      <c r="Q92" s="744" t="n">
        <v>6895.224</v>
      </c>
      <c r="R92" s="744" t="n">
        <v>6895.224</v>
      </c>
      <c r="S92" s="104" t="n">
        <f aca="false">R92-Q92</f>
        <v>0</v>
      </c>
      <c r="T92" s="104"/>
      <c r="U92" s="104" t="n">
        <f aca="false">S92*I92</f>
        <v>0</v>
      </c>
      <c r="V92" s="346" t="n">
        <f aca="false">N92</f>
        <v>0</v>
      </c>
      <c r="W92" s="346" t="n">
        <f aca="false">U92</f>
        <v>0</v>
      </c>
      <c r="X92" s="111" t="str">
        <f aca="false">IFERROR(IF(W92&lt;0.01,"0",COS(ATAN(W92/V92))),0)</f>
        <v>0</v>
      </c>
      <c r="Y92" s="112" t="n">
        <f aca="false">IF(AND(X92&gt;=0.885,X92&lt;0.9),1*0.005,IF(AND(X92&gt;=0.875,X92&lt;0.89),1*0.01,IF(AND(X92&gt;=0.865,X92&lt;0.88),1*0.02,IF(AND(X92&gt;=0.855,X92&lt;0.87),1*0.03,IF(AND(X92&gt;=0.845,X92&lt;0.86),1*0.04,IF(AND(X92&gt;=0.835,X92&lt;0.85),1*0.05,IF(AND(X92&gt;=0.825,X92&lt;0.84),1*0.06,IF(AND(X92&gt;=0.815,X92&lt;0.83),1*0.07,IF(AND(X92&gt;=0.805,X92&lt;0.82),1*0.08,IF(AND(X92&gt;=0.795,X92&lt;0.81),1*0.09,IF(AND(X92&gt;=0.785,X92&lt;0.8),1*0.105,IF(AND(X92&gt;=0.775,X92&lt;0.79),1*0.12,IF(AND(X92&gt;=0.765,X92&lt;0.78),1*0.135,IF(AND(X92&gt;=0.755,X92&lt;0.77),1*0.15,IF(AND(X92&gt;=0.745,X92&lt;0.76),1*0.165,0)))))))))))))))</f>
        <v>0</v>
      </c>
      <c r="Z92" s="113" t="n">
        <f aca="false">Y92*V92</f>
        <v>0</v>
      </c>
      <c r="AA92" s="108" t="s">
        <v>223</v>
      </c>
      <c r="AB92" s="104" t="n">
        <v>0</v>
      </c>
      <c r="AC92" s="33"/>
      <c r="AD92" s="33"/>
      <c r="AE92" s="36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250"/>
      <c r="AV92" s="33"/>
      <c r="AW92" s="33"/>
      <c r="AX92" s="33"/>
      <c r="BH92" s="33"/>
      <c r="BI92" s="33"/>
      <c r="BJ92" s="97"/>
      <c r="BK92" s="97"/>
      <c r="BL92" s="647"/>
      <c r="BM92" s="647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6"/>
      <c r="CE92" s="33"/>
      <c r="CF92" s="33"/>
      <c r="CG92" s="37"/>
      <c r="CH92" s="37"/>
      <c r="CI92" s="37"/>
      <c r="CJ92" s="752"/>
      <c r="CK92" s="37"/>
      <c r="CL92" s="648"/>
      <c r="CM92" s="648"/>
      <c r="CN92" s="751"/>
      <c r="CO92" s="751"/>
      <c r="CP92" s="751"/>
      <c r="CQ92" s="753"/>
      <c r="CR92" s="753"/>
      <c r="CS92" s="33"/>
      <c r="CT92" s="33"/>
      <c r="CU92" s="33"/>
      <c r="CV92" s="97"/>
    </row>
    <row r="93" customFormat="false" ht="21.75" hidden="false" customHeight="true" outlineLevel="0" collapsed="false">
      <c r="A93" s="223" t="n">
        <v>2</v>
      </c>
      <c r="B93" s="223" t="s">
        <v>224</v>
      </c>
      <c r="C93" s="265"/>
      <c r="D93" s="104" t="n">
        <v>33</v>
      </c>
      <c r="E93" s="85" t="s">
        <v>67</v>
      </c>
      <c r="F93" s="104" t="s">
        <v>225</v>
      </c>
      <c r="G93" s="104" t="s">
        <v>226</v>
      </c>
      <c r="H93" s="104" t="s">
        <v>69</v>
      </c>
      <c r="I93" s="104" t="n">
        <v>48000</v>
      </c>
      <c r="J93" s="744" t="n">
        <v>14467.636</v>
      </c>
      <c r="K93" s="744" t="n">
        <v>14467.636</v>
      </c>
      <c r="L93" s="104" t="n">
        <f aca="false">K93-J93</f>
        <v>0</v>
      </c>
      <c r="M93" s="104"/>
      <c r="N93" s="327" t="n">
        <f aca="false">L93*I93</f>
        <v>0</v>
      </c>
      <c r="O93" s="536"/>
      <c r="P93" s="104"/>
      <c r="Q93" s="783" t="n">
        <v>9301.512</v>
      </c>
      <c r="R93" s="783" t="n">
        <v>9301.512</v>
      </c>
      <c r="S93" s="104" t="n">
        <f aca="false">R93-Q93</f>
        <v>0</v>
      </c>
      <c r="T93" s="104"/>
      <c r="U93" s="503" t="n">
        <f aca="false">S93*I93</f>
        <v>0</v>
      </c>
      <c r="V93" s="346" t="n">
        <f aca="false">N93</f>
        <v>0</v>
      </c>
      <c r="W93" s="346" t="n">
        <f aca="false">U93</f>
        <v>0</v>
      </c>
      <c r="X93" s="111" t="str">
        <f aca="false">IFERROR(IF(W93&lt;0.01,"0",COS(ATAN(W93/V93))),0)</f>
        <v>0</v>
      </c>
      <c r="Y93" s="112" t="n">
        <f aca="false">IF(AND(X93&gt;=0.885,X93&lt;0.9),1*0.005,IF(AND(X93&gt;=0.875,X93&lt;0.89),1*0.01,IF(AND(X93&gt;=0.865,X93&lt;0.88),1*0.02,IF(AND(X93&gt;=0.855,X93&lt;0.87),1*0.03,IF(AND(X93&gt;=0.845,X93&lt;0.86),1*0.04,IF(AND(X93&gt;=0.835,X93&lt;0.85),1*0.05,IF(AND(X93&gt;=0.825,X93&lt;0.84),1*0.06,IF(AND(X93&gt;=0.815,X93&lt;0.83),1*0.07,IF(AND(X93&gt;=0.805,X93&lt;0.82),1*0.08,IF(AND(X93&gt;=0.795,X93&lt;0.81),1*0.09,IF(AND(X93&gt;=0.785,X93&lt;0.8),1*0.105,IF(AND(X93&gt;=0.775,X93&lt;0.79),1*0.12,IF(AND(X93&gt;=0.765,X93&lt;0.78),1*0.135,IF(AND(X93&gt;=0.755,X93&lt;0.77),1*0.15,IF(AND(X93&gt;=0.745,X93&lt;0.76),1*0.165,0)))))))))))))))</f>
        <v>0</v>
      </c>
      <c r="Z93" s="112" t="n">
        <f aca="false">Y93*V93</f>
        <v>0</v>
      </c>
      <c r="AA93" s="108"/>
      <c r="AB93" s="104" t="n">
        <v>0</v>
      </c>
      <c r="AU93" s="784"/>
      <c r="CL93" s="785"/>
      <c r="CM93" s="785"/>
      <c r="CN93" s="786"/>
      <c r="CO93" s="786"/>
      <c r="CP93" s="786"/>
      <c r="CQ93" s="787"/>
      <c r="CR93" s="787"/>
    </row>
    <row r="94" customFormat="false" ht="21.75" hidden="false" customHeight="true" outlineLevel="0" collapsed="false">
      <c r="A94" s="223" t="n">
        <v>3</v>
      </c>
      <c r="B94" s="223" t="s">
        <v>227</v>
      </c>
      <c r="C94" s="265"/>
      <c r="D94" s="223" t="n">
        <v>33</v>
      </c>
      <c r="E94" s="225" t="s">
        <v>67</v>
      </c>
      <c r="F94" s="223" t="n">
        <v>8993798</v>
      </c>
      <c r="G94" s="104" t="s">
        <v>228</v>
      </c>
      <c r="H94" s="104" t="n">
        <v>1</v>
      </c>
      <c r="I94" s="104" t="n">
        <v>48000</v>
      </c>
      <c r="J94" s="783" t="n">
        <v>60.352</v>
      </c>
      <c r="K94" s="783" t="n">
        <v>60.352</v>
      </c>
      <c r="L94" s="104" t="n">
        <f aca="false">K94-J94</f>
        <v>0</v>
      </c>
      <c r="M94" s="343"/>
      <c r="N94" s="327" t="n">
        <f aca="false">L94*I94+P94</f>
        <v>0</v>
      </c>
      <c r="O94" s="109"/>
      <c r="P94" s="108"/>
      <c r="Q94" s="783" t="n">
        <v>19.51</v>
      </c>
      <c r="R94" s="783" t="n">
        <v>19.51</v>
      </c>
      <c r="S94" s="104" t="n">
        <f aca="false">R94-Q94</f>
        <v>0</v>
      </c>
      <c r="T94" s="104"/>
      <c r="U94" s="503" t="n">
        <f aca="false">S94*I94+DZ94</f>
        <v>0</v>
      </c>
      <c r="V94" s="346" t="n">
        <f aca="false">N94</f>
        <v>0</v>
      </c>
      <c r="W94" s="346" t="n">
        <f aca="false">U94</f>
        <v>0</v>
      </c>
      <c r="X94" s="111" t="str">
        <f aca="false">IF(W94&lt;0.00001,"0",COS(ATAN(W94/V94)))</f>
        <v>0</v>
      </c>
      <c r="Y94" s="788" t="n">
        <f aca="false">IF(AND(X94&gt;=0.885,X94&lt;0.9),1*y1140.005,IF(AND(X94&gt;=0.875,X94&lt;0.89),1*0.01,IF(AND(X94&gt;=0.865,X94&lt;0.88),1*0.02,IF(AND(X94&gt;=0.855,X94&lt;0.87),1*0.03,IF(AND(X94&gt;=0.845,X94&lt;0.86),1*0.04,IF(AND(X94&gt;=0.835,X94&lt;0.85),1*0.05,IF(AND(X94&gt;=0.825,X94&lt;0.84),1*0.06,IF(AND(X94&gt;=0.815,X94&lt;0.83),1*0.07,IF(AND(X94&gt;=0.805,X94&lt;0.82),1*0.08,IF(AND(X94&gt;=0.795,X94&lt;0.81),1*0.09,IF(AND(X94&gt;=0.785,X94&lt;0.8),1*0.105,IF(AND(X94&gt;=0.775,X94&lt;0.79),1*0.12,IF(AND(X94&gt;=0.765,X94&lt;0.78),1*0.135,IF(AND(X94&gt;=0.755,X94&lt;0.77),1*0.15,IF(AND(X94&gt;=0.745,X94&lt;0.76),1*0.165,0)))))))))))))))</f>
        <v>0</v>
      </c>
      <c r="Z94" s="112" t="n">
        <f aca="false">Y94*V94</f>
        <v>0</v>
      </c>
      <c r="AA94" s="108"/>
      <c r="AB94" s="104" t="n">
        <v>0</v>
      </c>
      <c r="AE94" s="789"/>
      <c r="AU94" s="784"/>
      <c r="CC94" s="790"/>
      <c r="CD94" s="789"/>
      <c r="CE94" s="790"/>
      <c r="CF94" s="790"/>
      <c r="CG94" s="791"/>
      <c r="CH94" s="791"/>
      <c r="CI94" s="791"/>
      <c r="CJ94" s="792"/>
      <c r="CK94" s="791"/>
      <c r="CL94" s="793" t="s">
        <v>229</v>
      </c>
      <c r="CM94" s="793"/>
      <c r="CN94" s="793"/>
      <c r="CO94" s="793"/>
      <c r="CP94" s="793"/>
    </row>
    <row r="95" customFormat="false" ht="21.75" hidden="false" customHeight="true" outlineLevel="0" collapsed="false">
      <c r="A95" s="767" t="s">
        <v>230</v>
      </c>
      <c r="B95" s="767"/>
      <c r="C95" s="767"/>
      <c r="D95" s="767"/>
      <c r="E95" s="767"/>
      <c r="F95" s="767"/>
      <c r="G95" s="794"/>
      <c r="H95" s="795" t="n">
        <v>5241</v>
      </c>
      <c r="I95" s="796" t="n">
        <v>179431602</v>
      </c>
      <c r="J95" s="49"/>
      <c r="K95" s="49"/>
      <c r="L95" s="229" t="s">
        <v>93</v>
      </c>
      <c r="M95" s="229"/>
      <c r="N95" s="230" t="n">
        <f aca="false">SUM(N92:N94)</f>
        <v>0</v>
      </c>
      <c r="O95" s="231"/>
      <c r="P95" s="232"/>
      <c r="Q95" s="233"/>
      <c r="R95" s="233"/>
      <c r="S95" s="232"/>
      <c r="T95" s="229"/>
      <c r="U95" s="229" t="n">
        <f aca="false">SUM(U92:U94)</f>
        <v>0</v>
      </c>
      <c r="V95" s="322" t="n">
        <f aca="false">SUM(V92:V94)</f>
        <v>0</v>
      </c>
      <c r="W95" s="322" t="n">
        <f aca="false">SUM(W92:W94)</f>
        <v>0</v>
      </c>
      <c r="X95" s="235" t="str">
        <f aca="false">IF(S95&lt;0.00001,"0",COS(ATAN(S95/L95)))</f>
        <v>0</v>
      </c>
      <c r="Y95" s="797"/>
      <c r="Z95" s="91" t="n">
        <f aca="false">Y95*V95</f>
        <v>0</v>
      </c>
      <c r="AA95" s="544"/>
      <c r="AB95" s="60" t="n">
        <f aca="false">SUM(AB92:AB94)</f>
        <v>0</v>
      </c>
      <c r="AC95" s="32"/>
      <c r="AD95" s="32"/>
      <c r="AE95" s="32"/>
      <c r="AF95" s="50" t="s">
        <v>13</v>
      </c>
      <c r="AG95" s="50"/>
      <c r="AH95" s="50"/>
      <c r="AI95" s="50"/>
      <c r="AJ95" s="50" t="s">
        <v>14</v>
      </c>
      <c r="AK95" s="50"/>
      <c r="AL95" s="50"/>
      <c r="AM95" s="50"/>
      <c r="AN95" s="798" t="s">
        <v>15</v>
      </c>
      <c r="AO95" s="798"/>
      <c r="AP95" s="32"/>
      <c r="AQ95" s="32"/>
      <c r="AR95" s="32"/>
      <c r="AS95" s="32"/>
      <c r="AT95" s="32"/>
      <c r="AU95" s="477"/>
      <c r="AV95" s="32"/>
      <c r="AW95" s="32"/>
      <c r="AX95" s="32"/>
      <c r="BH95" s="32"/>
      <c r="BI95" s="32"/>
      <c r="BJ95" s="43"/>
      <c r="BK95" s="97"/>
      <c r="BL95" s="52" t="s">
        <v>16</v>
      </c>
      <c r="BM95" s="52"/>
      <c r="BN95" s="53" t="s">
        <v>17</v>
      </c>
      <c r="BO95" s="53"/>
      <c r="BP95" s="54" t="s">
        <v>16</v>
      </c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55" t="s">
        <v>6</v>
      </c>
      <c r="CD95" s="55"/>
      <c r="CE95" s="55"/>
      <c r="CF95" s="55"/>
      <c r="CG95" s="55"/>
      <c r="CH95" s="55"/>
      <c r="CI95" s="55"/>
      <c r="CJ95" s="55"/>
      <c r="CK95" s="55" t="s">
        <v>7</v>
      </c>
      <c r="CL95" s="55"/>
      <c r="CM95" s="55"/>
      <c r="CN95" s="55"/>
      <c r="CO95" s="56" t="s">
        <v>215</v>
      </c>
      <c r="CP95" s="56"/>
      <c r="CQ95" s="57" t="s">
        <v>10</v>
      </c>
      <c r="CR95" s="57"/>
      <c r="CS95" s="57"/>
      <c r="CT95" s="56" t="s">
        <v>231</v>
      </c>
      <c r="CU95" s="56"/>
      <c r="CV95" s="59" t="s">
        <v>19</v>
      </c>
      <c r="CW95" s="59" t="s">
        <v>20</v>
      </c>
    </row>
    <row r="96" customFormat="false" ht="21.75" hidden="false" customHeight="true" outlineLevel="0" collapsed="false">
      <c r="A96" s="102"/>
      <c r="B96" s="102" t="s">
        <v>232</v>
      </c>
      <c r="C96" s="265" t="s">
        <v>233</v>
      </c>
      <c r="D96" s="102" t="n">
        <v>33</v>
      </c>
      <c r="E96" s="103" t="s">
        <v>67</v>
      </c>
      <c r="F96" s="799" t="n">
        <v>8993841</v>
      </c>
      <c r="G96" s="104" t="s">
        <v>234</v>
      </c>
      <c r="H96" s="104" t="s">
        <v>69</v>
      </c>
      <c r="I96" s="441" t="n">
        <v>18000</v>
      </c>
      <c r="J96" s="783" t="n">
        <v>29344.892</v>
      </c>
      <c r="K96" s="783" t="n">
        <v>29344.892</v>
      </c>
      <c r="L96" s="104" t="n">
        <f aca="false">K96-J96</f>
        <v>0</v>
      </c>
      <c r="M96" s="104"/>
      <c r="N96" s="800" t="n">
        <f aca="false">L96*I96</f>
        <v>0</v>
      </c>
      <c r="O96" s="104"/>
      <c r="P96" s="104"/>
      <c r="Q96" s="783" t="n">
        <v>7711.314</v>
      </c>
      <c r="R96" s="783" t="n">
        <v>7711.314</v>
      </c>
      <c r="S96" s="104" t="n">
        <f aca="false">R96-Q96</f>
        <v>0</v>
      </c>
      <c r="T96" s="104"/>
      <c r="U96" s="104" t="n">
        <f aca="false">S96*I96</f>
        <v>0</v>
      </c>
      <c r="V96" s="346" t="n">
        <f aca="false">N96</f>
        <v>0</v>
      </c>
      <c r="W96" s="346" t="n">
        <v>0</v>
      </c>
      <c r="X96" s="111" t="str">
        <f aca="false">IF(W96&lt;0.00001,"0",COS(ATAN(W96/V96)))</f>
        <v>0</v>
      </c>
      <c r="Y96" s="788" t="n">
        <f aca="false">IF(AND(X96&gt;=0.885,X96&lt;0.9),1*0.005,IF(AND(X96&gt;=0.875,X96&lt;0.89),1*0.01,IF(AND(X96&gt;=0.865,X96&lt;0.88),1*0.02,IF(AND(X96&gt;=0.855,X96&lt;0.87),1*0.03,IF(AND(X96&gt;=0.845,X96&lt;0.86),1*0.04,IF(AND(X96&gt;=0.835,X96&lt;0.85),1*0.05,IF(AND(X96&gt;=0.825,X96&lt;0.84),1*0.06,IF(AND(X96&gt;=0.815,X96&lt;0.83),1*0.07,IF(AND(X96&gt;=0.805,X96&lt;0.82),1*0.08,IF(AND(X96&gt;=0.795,X96&lt;0.81),1*0.09,IF(AND(X96&gt;=0.785,X96&lt;0.8),1*0.105,IF(AND(X96&gt;=0.775,X96&lt;0.79),1*0.12,IF(AND(X96&gt;=0.765,X96&lt;0.78),1*0.135,IF(AND(X96&gt;=0.755,X96&lt;0.77),1*0.15,IF(AND(X96&gt;=0.745,X96&lt;0.76),1*0.165,0)))))))))))))))</f>
        <v>0</v>
      </c>
      <c r="Z96" s="112" t="n">
        <f aca="false">Y96*V96</f>
        <v>0</v>
      </c>
      <c r="AA96" s="108"/>
      <c r="AB96" s="104" t="n">
        <v>0</v>
      </c>
      <c r="AC96" s="32"/>
      <c r="AD96" s="32"/>
      <c r="AE96" s="70" t="s">
        <v>22</v>
      </c>
      <c r="AF96" s="70" t="str">
        <f aca="false">AJ96</f>
        <v>PF</v>
      </c>
      <c r="AG96" s="70" t="str">
        <f aca="false">AK96</f>
        <v>CF</v>
      </c>
      <c r="AH96" s="70" t="s">
        <v>43</v>
      </c>
      <c r="AI96" s="70" t="str">
        <f aca="false">AM96</f>
        <v>PFC Surcharge</v>
      </c>
      <c r="AJ96" s="70" t="s">
        <v>44</v>
      </c>
      <c r="AK96" s="70" t="s">
        <v>45</v>
      </c>
      <c r="AL96" s="70" t="s">
        <v>43</v>
      </c>
      <c r="AM96" s="70" t="s">
        <v>46</v>
      </c>
      <c r="AN96" s="70" t="s">
        <v>47</v>
      </c>
      <c r="AO96" s="70"/>
      <c r="AP96" s="32"/>
      <c r="AQ96" s="32"/>
      <c r="AR96" s="32"/>
      <c r="AS96" s="32"/>
      <c r="AT96" s="32"/>
      <c r="AU96" s="477"/>
      <c r="AV96" s="32"/>
      <c r="AW96" s="32"/>
      <c r="AX96" s="32"/>
      <c r="BH96" s="32"/>
      <c r="BI96" s="32"/>
      <c r="BJ96" s="43"/>
      <c r="BK96" s="97" t="s">
        <v>14</v>
      </c>
      <c r="BL96" s="52" t="s">
        <v>33</v>
      </c>
      <c r="BM96" s="52" t="s">
        <v>34</v>
      </c>
      <c r="BN96" s="53" t="s">
        <v>33</v>
      </c>
      <c r="BO96" s="53" t="s">
        <v>34</v>
      </c>
      <c r="BP96" s="53" t="s">
        <v>49</v>
      </c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56" t="s">
        <v>21</v>
      </c>
      <c r="CD96" s="72" t="s">
        <v>22</v>
      </c>
      <c r="CE96" s="56" t="s">
        <v>23</v>
      </c>
      <c r="CF96" s="56" t="s">
        <v>24</v>
      </c>
      <c r="CG96" s="73" t="s">
        <v>25</v>
      </c>
      <c r="CH96" s="73" t="s">
        <v>26</v>
      </c>
      <c r="CI96" s="73" t="s">
        <v>27</v>
      </c>
      <c r="CJ96" s="74" t="s">
        <v>28</v>
      </c>
      <c r="CK96" s="75" t="s">
        <v>29</v>
      </c>
      <c r="CL96" s="76" t="str">
        <f aca="false">CL4</f>
        <v>Reading at 00.00hr 
01.01.18</v>
      </c>
      <c r="CM96" s="76" t="str">
        <f aca="false">CM4</f>
        <v>Reading at 00.00hr 
01.02.18</v>
      </c>
      <c r="CN96" s="56" t="s">
        <v>32</v>
      </c>
      <c r="CO96" s="56" t="s">
        <v>33</v>
      </c>
      <c r="CP96" s="56" t="s">
        <v>34</v>
      </c>
      <c r="CQ96" s="76" t="str">
        <f aca="false">CQ4</f>
        <v>Reading at 00.00hr 
01.01.18</v>
      </c>
      <c r="CR96" s="76" t="str">
        <f aca="false">CR4</f>
        <v>Reading at 00.00hr 
01.02.18</v>
      </c>
      <c r="CS96" s="56" t="s">
        <v>36</v>
      </c>
      <c r="CT96" s="56" t="s">
        <v>37</v>
      </c>
      <c r="CU96" s="56" t="s">
        <v>38</v>
      </c>
      <c r="CV96" s="59"/>
      <c r="CW96" s="59"/>
    </row>
    <row r="97" customFormat="false" ht="21.75" hidden="false" customHeight="true" outlineLevel="0" collapsed="false">
      <c r="A97" s="104" t="n">
        <v>4</v>
      </c>
      <c r="B97" s="109" t="s">
        <v>232</v>
      </c>
      <c r="C97" s="265"/>
      <c r="D97" s="104" t="n">
        <v>33</v>
      </c>
      <c r="E97" s="85" t="s">
        <v>67</v>
      </c>
      <c r="F97" s="801" t="n">
        <v>8993841</v>
      </c>
      <c r="G97" s="104" t="s">
        <v>234</v>
      </c>
      <c r="H97" s="104" t="s">
        <v>69</v>
      </c>
      <c r="I97" s="441" t="n">
        <v>36000</v>
      </c>
      <c r="J97" s="105" t="n">
        <v>39195.806</v>
      </c>
      <c r="K97" s="105" t="n">
        <v>39285.417</v>
      </c>
      <c r="L97" s="104" t="n">
        <f aca="false">K97-J97</f>
        <v>89.6110000000044</v>
      </c>
      <c r="M97" s="104"/>
      <c r="N97" s="800" t="n">
        <f aca="false">L97*I97</f>
        <v>3225996.00000016</v>
      </c>
      <c r="O97" s="104"/>
      <c r="P97" s="104"/>
      <c r="Q97" s="783" t="n">
        <v>10339.1</v>
      </c>
      <c r="R97" s="783" t="n">
        <v>10366.967</v>
      </c>
      <c r="S97" s="104" t="n">
        <f aca="false">R97-Q97</f>
        <v>27.8670000000002</v>
      </c>
      <c r="T97" s="104"/>
      <c r="U97" s="104" t="n">
        <f aca="false">S97*I97</f>
        <v>1003212.00000001</v>
      </c>
      <c r="V97" s="346" t="n">
        <f aca="false">N97</f>
        <v>3225996.00000016</v>
      </c>
      <c r="W97" s="346" t="n">
        <f aca="false">U97</f>
        <v>1003212.00000001</v>
      </c>
      <c r="X97" s="111" t="n">
        <f aca="false">IF(W97&lt;0.00001,"0",COS(ATAN(W97/V97)))</f>
        <v>0.954892973661338</v>
      </c>
      <c r="Y97" s="788" t="n">
        <f aca="false">IF(AND(X97&gt;=0.885,X97&lt;0.9),1*0.005,IF(AND(X97&gt;=0.875,X97&lt;0.89),1*0.01,IF(AND(X97&gt;=0.865,X97&lt;0.88),1*0.02,IF(AND(X97&gt;=0.855,X97&lt;0.87),1*0.03,IF(AND(X97&gt;=0.845,X97&lt;0.86),1*0.04,IF(AND(X97&gt;=0.835,X97&lt;0.85),1*0.05,IF(AND(X97&gt;=0.825,X97&lt;0.84),1*0.06,IF(AND(X97&gt;=0.815,X97&lt;0.83),1*0.07,IF(AND(X97&gt;=0.805,X97&lt;0.82),1*0.08,IF(AND(X97&gt;=0.795,X97&lt;0.81),1*0.09,IF(AND(X97&gt;=0.785,X97&lt;0.8),1*0.105,IF(AND(X97&gt;=0.775,X97&lt;0.79),1*0.12,IF(AND(X97&gt;=0.765,X97&lt;0.78),1*0.135,IF(AND(X97&gt;=0.755,X97&lt;0.77),1*0.15,IF(AND(X97&gt;=0.745,X97&lt;0.76),1*0.165,0)))))))))))))))</f>
        <v>0</v>
      </c>
      <c r="Z97" s="112" t="n">
        <f aca="false">Y97*V97</f>
        <v>0</v>
      </c>
      <c r="AA97" s="108"/>
      <c r="AB97" s="104" t="n">
        <v>733</v>
      </c>
      <c r="AC97" s="42"/>
      <c r="AD97" s="32"/>
      <c r="AE97" s="70" t="n">
        <v>2</v>
      </c>
      <c r="AF97" s="70" t="n">
        <v>30</v>
      </c>
      <c r="AG97" s="70" t="n">
        <v>31</v>
      </c>
      <c r="AH97" s="70" t="n">
        <v>32</v>
      </c>
      <c r="AI97" s="70" t="n">
        <v>33</v>
      </c>
      <c r="AJ97" s="76" t="n">
        <v>34</v>
      </c>
      <c r="AK97" s="76" t="n">
        <v>35</v>
      </c>
      <c r="AL97" s="76" t="n">
        <v>36</v>
      </c>
      <c r="AM97" s="76" t="n">
        <v>37</v>
      </c>
      <c r="AN97" s="76" t="n">
        <v>38</v>
      </c>
      <c r="AO97" s="76" t="n">
        <v>39</v>
      </c>
      <c r="AP97" s="42"/>
      <c r="AQ97" s="42"/>
      <c r="AR97" s="42"/>
      <c r="AS97" s="42"/>
      <c r="AT97" s="42"/>
      <c r="AU97" s="802"/>
      <c r="AV97" s="42"/>
      <c r="AW97" s="42"/>
      <c r="AX97" s="42"/>
      <c r="BH97" s="42"/>
      <c r="BI97" s="42"/>
      <c r="BJ97" s="43"/>
      <c r="BK97" s="97"/>
      <c r="BL97" s="52"/>
      <c r="BM97" s="52"/>
      <c r="BN97" s="53"/>
      <c r="BO97" s="53"/>
      <c r="BP97" s="100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56" t="n">
        <v>1</v>
      </c>
      <c r="CD97" s="56" t="n">
        <v>2</v>
      </c>
      <c r="CE97" s="56" t="n">
        <v>3</v>
      </c>
      <c r="CF97" s="56" t="n">
        <v>4</v>
      </c>
      <c r="CG97" s="56" t="n">
        <v>5</v>
      </c>
      <c r="CH97" s="56" t="n">
        <v>6</v>
      </c>
      <c r="CI97" s="56" t="n">
        <v>7</v>
      </c>
      <c r="CJ97" s="56" t="n">
        <v>8</v>
      </c>
      <c r="CK97" s="56" t="n">
        <v>9</v>
      </c>
      <c r="CL97" s="56" t="n">
        <v>10</v>
      </c>
      <c r="CM97" s="56" t="n">
        <v>11</v>
      </c>
      <c r="CN97" s="56" t="n">
        <v>12</v>
      </c>
      <c r="CO97" s="56" t="n">
        <v>13</v>
      </c>
      <c r="CP97" s="56" t="n">
        <v>14</v>
      </c>
      <c r="CQ97" s="56" t="n">
        <v>15</v>
      </c>
      <c r="CR97" s="56" t="n">
        <v>16</v>
      </c>
      <c r="CS97" s="56" t="n">
        <v>17</v>
      </c>
      <c r="CT97" s="56" t="n">
        <v>18</v>
      </c>
      <c r="CU97" s="56" t="n">
        <v>19</v>
      </c>
      <c r="CV97" s="56" t="n">
        <v>20</v>
      </c>
      <c r="CW97" s="56" t="n">
        <v>21</v>
      </c>
    </row>
    <row r="98" customFormat="false" ht="21.75" hidden="false" customHeight="true" outlineLevel="0" collapsed="false">
      <c r="A98" s="223" t="n">
        <v>5</v>
      </c>
      <c r="B98" s="223" t="s">
        <v>235</v>
      </c>
      <c r="C98" s="265"/>
      <c r="D98" s="223" t="n">
        <v>33</v>
      </c>
      <c r="E98" s="225" t="s">
        <v>67</v>
      </c>
      <c r="F98" s="803" t="n">
        <v>8993842</v>
      </c>
      <c r="G98" s="104" t="s">
        <v>236</v>
      </c>
      <c r="H98" s="104" t="s">
        <v>69</v>
      </c>
      <c r="I98" s="441" t="n">
        <v>180000</v>
      </c>
      <c r="J98" s="105" t="n">
        <v>2588.486</v>
      </c>
      <c r="K98" s="105" t="n">
        <v>2588.486</v>
      </c>
      <c r="L98" s="104" t="n">
        <f aca="false">K98-J98</f>
        <v>0</v>
      </c>
      <c r="M98" s="503"/>
      <c r="N98" s="800" t="n">
        <f aca="false">L98*I98</f>
        <v>0</v>
      </c>
      <c r="O98" s="104"/>
      <c r="P98" s="104"/>
      <c r="Q98" s="783" t="n">
        <v>633.753</v>
      </c>
      <c r="R98" s="783" t="n">
        <v>633.753</v>
      </c>
      <c r="S98" s="104" t="n">
        <f aca="false">R98-Q98</f>
        <v>0</v>
      </c>
      <c r="T98" s="104"/>
      <c r="U98" s="804" t="n">
        <f aca="false">S98*I98</f>
        <v>0</v>
      </c>
      <c r="V98" s="346" t="n">
        <f aca="false">N98</f>
        <v>0</v>
      </c>
      <c r="W98" s="346" t="n">
        <f aca="false">U98</f>
        <v>0</v>
      </c>
      <c r="X98" s="111" t="str">
        <f aca="false">IF(W98&lt;0.00001,"0",COS(ATAN(W98/V98)))</f>
        <v>0</v>
      </c>
      <c r="Y98" s="788" t="n">
        <f aca="false">IF(AND(X98&gt;=0.885,X98&lt;0.9),1*0.005,IF(AND(X98&gt;=0.875,X98&lt;0.89),1*0.01,IF(AND(X98&gt;=0.865,X98&lt;0.88),1*0.02,IF(AND(X98&gt;=0.855,X98&lt;0.87),1*0.03,IF(AND(X98&gt;=0.845,X98&lt;0.86),1*0.04,IF(AND(X98&gt;=0.835,X98&lt;0.85),1*0.05,IF(AND(X98&gt;=0.825,X98&lt;0.84),1*0.06,IF(AND(X98&gt;=0.815,X98&lt;0.83),1*0.07,IF(AND(X98&gt;=0.805,X98&lt;0.82),1*0.08,IF(AND(X98&gt;=0.795,X98&lt;0.81),1*0.09,IF(AND(X98&gt;=0.785,X98&lt;0.8),1*0.105,IF(AND(X98&gt;=0.775,X98&lt;0.79),1*0.12,IF(AND(X98&gt;=0.765,X98&lt;0.78),1*0.135,IF(AND(X98&gt;=0.755,X98&lt;0.77),1*0.15,IF(AND(X98&gt;=0.745,X98&lt;0.76),1*0.165,0)))))))))))))))</f>
        <v>0</v>
      </c>
      <c r="Z98" s="112" t="n">
        <f aca="false">Y98*V98</f>
        <v>0</v>
      </c>
      <c r="AA98" s="108"/>
      <c r="AB98" s="104" t="n">
        <v>0</v>
      </c>
      <c r="AC98" s="33"/>
      <c r="AD98" s="32"/>
      <c r="AE98" s="92"/>
      <c r="AF98" s="92"/>
      <c r="AG98" s="92"/>
      <c r="AH98" s="92"/>
      <c r="AI98" s="92"/>
      <c r="AJ98" s="53"/>
      <c r="AK98" s="53"/>
      <c r="AL98" s="53"/>
      <c r="AM98" s="53"/>
      <c r="AN98" s="53"/>
      <c r="AO98" s="53"/>
      <c r="AP98" s="33"/>
      <c r="AQ98" s="33"/>
      <c r="AR98" s="33"/>
      <c r="AS98" s="33"/>
      <c r="AT98" s="33"/>
      <c r="AU98" s="250"/>
      <c r="AV98" s="33"/>
      <c r="AW98" s="33"/>
      <c r="AX98" s="33"/>
      <c r="BH98" s="33"/>
      <c r="BI98" s="33"/>
      <c r="BJ98" s="97"/>
      <c r="BK98" s="97"/>
      <c r="BL98" s="52"/>
      <c r="BM98" s="52"/>
      <c r="BN98" s="53"/>
      <c r="BO98" s="53"/>
      <c r="BP98" s="100"/>
      <c r="BU98" s="33"/>
      <c r="BV98" s="33"/>
      <c r="BW98" s="33"/>
      <c r="BX98" s="33"/>
      <c r="BY98" s="33"/>
      <c r="BZ98" s="33"/>
      <c r="CA98" s="33"/>
      <c r="CB98" s="33"/>
      <c r="CC98" s="56" t="s">
        <v>237</v>
      </c>
      <c r="CD98" s="56"/>
      <c r="CE98" s="56"/>
      <c r="CF98" s="56"/>
      <c r="CG98" s="56"/>
      <c r="CH98" s="56"/>
      <c r="CI98" s="75"/>
      <c r="CJ98" s="339"/>
      <c r="CK98" s="75"/>
      <c r="CL98" s="98"/>
      <c r="CM98" s="98"/>
      <c r="CN98" s="53"/>
      <c r="CO98" s="53"/>
      <c r="CP98" s="53"/>
      <c r="CQ98" s="98"/>
      <c r="CR98" s="98"/>
      <c r="CS98" s="53"/>
      <c r="CT98" s="53"/>
      <c r="CU98" s="53"/>
      <c r="CV98" s="805"/>
      <c r="CW98" s="100"/>
    </row>
    <row r="99" customFormat="false" ht="21.75" hidden="false" customHeight="true" outlineLevel="0" collapsed="false">
      <c r="A99" s="767" t="s">
        <v>107</v>
      </c>
      <c r="B99" s="767"/>
      <c r="C99" s="767"/>
      <c r="D99" s="767"/>
      <c r="E99" s="767"/>
      <c r="F99" s="767"/>
      <c r="G99" s="226"/>
      <c r="H99" s="227"/>
      <c r="I99" s="228"/>
      <c r="J99" s="769"/>
      <c r="K99" s="769"/>
      <c r="L99" s="229" t="s">
        <v>93</v>
      </c>
      <c r="M99" s="229"/>
      <c r="N99" s="230" t="n">
        <f aca="false">N96+N97+N98</f>
        <v>3225996.00000016</v>
      </c>
      <c r="O99" s="231" t="s">
        <v>188</v>
      </c>
      <c r="P99" s="232"/>
      <c r="Q99" s="233"/>
      <c r="R99" s="233"/>
      <c r="S99" s="232"/>
      <c r="T99" s="229"/>
      <c r="U99" s="229" t="n">
        <f aca="false">SUM(U96:U98)</f>
        <v>1003212.00000001</v>
      </c>
      <c r="V99" s="234" t="n">
        <f aca="false">SUM(V97:V98)</f>
        <v>3225996.00000016</v>
      </c>
      <c r="W99" s="322" t="n">
        <f aca="false">SUM(W97:W98)</f>
        <v>1003212.00000001</v>
      </c>
      <c r="X99" s="235"/>
      <c r="Y99" s="797"/>
      <c r="Z99" s="91" t="n">
        <f aca="false">Y99*V99</f>
        <v>0</v>
      </c>
      <c r="AA99" s="323"/>
      <c r="AB99" s="666" t="n">
        <f aca="false">SUM(AB96:AB98)</f>
        <v>733</v>
      </c>
      <c r="AC99" s="33"/>
      <c r="AD99" s="32"/>
      <c r="AE99" s="92" t="s">
        <v>238</v>
      </c>
      <c r="AF99" s="92"/>
      <c r="AG99" s="92"/>
      <c r="AH99" s="92"/>
      <c r="AI99" s="92"/>
      <c r="AJ99" s="53"/>
      <c r="AK99" s="53"/>
      <c r="AL99" s="53"/>
      <c r="AM99" s="53"/>
      <c r="AN99" s="53"/>
      <c r="AO99" s="53"/>
      <c r="AP99" s="33"/>
      <c r="AQ99" s="33"/>
      <c r="AR99" s="33"/>
      <c r="AS99" s="33"/>
      <c r="AT99" s="33"/>
      <c r="AU99" s="250"/>
      <c r="AV99" s="33"/>
      <c r="AW99" s="33"/>
      <c r="AX99" s="33"/>
      <c r="BH99" s="33"/>
      <c r="BI99" s="33"/>
      <c r="BJ99" s="97"/>
      <c r="BK99" s="97"/>
      <c r="BL99" s="52" t="n">
        <f aca="false">I99</f>
        <v>0</v>
      </c>
      <c r="BM99" s="52" t="n">
        <f aca="false">N99</f>
        <v>3225996.00000016</v>
      </c>
      <c r="BN99" s="53" t="n">
        <v>0</v>
      </c>
      <c r="BO99" s="53" t="s">
        <v>239</v>
      </c>
      <c r="BP99" s="5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56" t="n">
        <v>1</v>
      </c>
      <c r="CD99" s="53" t="s">
        <v>238</v>
      </c>
      <c r="CE99" s="53" t="s">
        <v>240</v>
      </c>
      <c r="CF99" s="571" t="n">
        <v>33</v>
      </c>
      <c r="CG99" s="260" t="s">
        <v>67</v>
      </c>
      <c r="CH99" s="806" t="n">
        <v>96833444</v>
      </c>
      <c r="CI99" s="75" t="s">
        <v>241</v>
      </c>
      <c r="CJ99" s="339" t="s">
        <v>69</v>
      </c>
      <c r="CK99" s="75" t="n">
        <v>1000</v>
      </c>
      <c r="CL99" s="807" t="n">
        <f aca="false">J99</f>
        <v>0</v>
      </c>
      <c r="CM99" s="807" t="n">
        <f aca="false">K99</f>
        <v>0</v>
      </c>
      <c r="CN99" s="53" t="n">
        <f aca="false">CM99-CL99</f>
        <v>0</v>
      </c>
      <c r="CP99" s="260" t="n">
        <f aca="false">CN99*CK99</f>
        <v>0</v>
      </c>
      <c r="CQ99" s="808" t="n">
        <f aca="false">Q99</f>
        <v>0</v>
      </c>
      <c r="CR99" s="808" t="n">
        <f aca="false">R99</f>
        <v>0</v>
      </c>
      <c r="CS99" s="99" t="n">
        <f aca="false">CR99-CQ99</f>
        <v>0</v>
      </c>
      <c r="CT99" s="53"/>
      <c r="CU99" s="53" t="n">
        <f aca="false">CS99*CK99</f>
        <v>0</v>
      </c>
      <c r="CV99" s="805" t="str">
        <f aca="false">IF(CS99&lt;0.00001,"0",COS(ATAN(CS99/CN99)))</f>
        <v>0</v>
      </c>
      <c r="CW99" s="100"/>
    </row>
    <row r="100" customFormat="false" ht="21.75" hidden="false" customHeight="true" outlineLevel="0" collapsed="false">
      <c r="A100" s="102" t="n">
        <v>6</v>
      </c>
      <c r="B100" s="809" t="s">
        <v>242</v>
      </c>
      <c r="C100" s="265" t="s">
        <v>243</v>
      </c>
      <c r="D100" s="102" t="n">
        <v>33</v>
      </c>
      <c r="E100" s="103" t="s">
        <v>67</v>
      </c>
      <c r="F100" s="102" t="s">
        <v>244</v>
      </c>
      <c r="G100" s="104" t="s">
        <v>245</v>
      </c>
      <c r="H100" s="104" t="s">
        <v>69</v>
      </c>
      <c r="I100" s="441" t="n">
        <v>180000</v>
      </c>
      <c r="J100" s="783" t="n">
        <v>1072.053</v>
      </c>
      <c r="K100" s="783" t="n">
        <v>1072.053</v>
      </c>
      <c r="L100" s="783" t="n">
        <f aca="false">K100-J100</f>
        <v>0</v>
      </c>
      <c r="M100" s="783"/>
      <c r="N100" s="800" t="n">
        <f aca="false">L100*I100</f>
        <v>0</v>
      </c>
      <c r="O100" s="783" t="s">
        <v>212</v>
      </c>
      <c r="P100" s="783" t="s">
        <v>213</v>
      </c>
      <c r="Q100" s="783" t="n">
        <v>547.36</v>
      </c>
      <c r="R100" s="783" t="n">
        <v>547.36</v>
      </c>
      <c r="S100" s="783" t="n">
        <f aca="false">R100-Q100</f>
        <v>0</v>
      </c>
      <c r="T100" s="783"/>
      <c r="U100" s="800" t="n">
        <f aca="false">S100*I100</f>
        <v>0</v>
      </c>
      <c r="V100" s="346" t="n">
        <f aca="false">N100</f>
        <v>0</v>
      </c>
      <c r="W100" s="346" t="n">
        <f aca="false">U100</f>
        <v>0</v>
      </c>
      <c r="X100" s="111" t="str">
        <f aca="false">IF(S100&lt;0.00001,"0",COS(ATAN(S100/L100)))</f>
        <v>0</v>
      </c>
      <c r="Y100" s="112" t="n">
        <f aca="false">IF(AND(X100&gt;=0.885,X100&lt;0.9),1*0.005,IF(AND(X100&gt;=0.875,X100&lt;0.89),1*0.01,IF(AND(X100&gt;=0.865,X100&lt;0.88),1*0.02,IF(AND(X100&gt;=0.855,X100&lt;0.87),1*0.03,IF(AND(X100&gt;=0.845,X100&lt;0.86),1*0.04,IF(AND(X100&gt;=0.835,X100&lt;0.85),1*0.05,IF(AND(X100&gt;=0.825,X100&lt;0.84),1*0.06,IF(AND(X100&gt;=0.815,X100&lt;0.83),1*0.07,IF(AND(X100&gt;=0.805,X100&lt;0.82),1*0.08,IF(AND(X100&gt;=0.795,X100&lt;0.81),1*0.09,IF(AND(X100&gt;=0.785,X100&lt;0.8),1*0.105,IF(AND(X100&gt;=0.775,X100&lt;0.79),1*0.12,IF(AND(X100&gt;=0.765,X100&lt;0.78),1*0.135,IF(AND(X100&gt;=0.755,X100&lt;0.77),1*0.15,IF(AND(X100&gt;=0.745,X100&lt;0.76),1*0.165,0)))))))))))))))</f>
        <v>0</v>
      </c>
      <c r="Z100" s="112" t="n">
        <f aca="false">Y100*V100</f>
        <v>0</v>
      </c>
      <c r="AA100" s="108" t="s">
        <v>246</v>
      </c>
      <c r="AB100" s="104"/>
      <c r="AC100" s="33"/>
      <c r="AD100" s="32"/>
      <c r="AE100" s="92"/>
      <c r="AF100" s="92"/>
      <c r="AG100" s="92"/>
      <c r="AH100" s="92"/>
      <c r="AI100" s="92"/>
      <c r="AJ100" s="53"/>
      <c r="AK100" s="53"/>
      <c r="AL100" s="53"/>
      <c r="AM100" s="53"/>
      <c r="AN100" s="53"/>
      <c r="AO100" s="53"/>
      <c r="AP100" s="33"/>
      <c r="AQ100" s="33"/>
      <c r="AR100" s="33"/>
      <c r="AS100" s="33"/>
      <c r="AT100" s="33"/>
      <c r="AU100" s="250"/>
      <c r="AV100" s="33"/>
      <c r="AW100" s="33"/>
      <c r="AX100" s="33"/>
      <c r="BH100" s="33"/>
      <c r="BI100" s="33"/>
      <c r="BJ100" s="97"/>
      <c r="BK100" s="97"/>
      <c r="BL100" s="52" t="n">
        <f aca="false">I100</f>
        <v>180000</v>
      </c>
      <c r="BM100" s="52" t="n">
        <f aca="false">N100</f>
        <v>0</v>
      </c>
      <c r="BN100" s="53" t="n">
        <v>0</v>
      </c>
      <c r="BO100" s="53" t="s">
        <v>239</v>
      </c>
      <c r="BP100" s="5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56"/>
      <c r="CD100" s="53"/>
      <c r="CE100" s="53"/>
      <c r="CF100" s="571"/>
      <c r="CG100" s="75" t="s">
        <v>76</v>
      </c>
      <c r="CH100" s="806"/>
      <c r="CI100" s="75"/>
      <c r="CJ100" s="339" t="s">
        <v>69</v>
      </c>
      <c r="CK100" s="75" t="n">
        <v>1000</v>
      </c>
      <c r="CL100" s="807" t="n">
        <f aca="false">J100</f>
        <v>1072.053</v>
      </c>
      <c r="CM100" s="807" t="n">
        <f aca="false">K100</f>
        <v>1072.053</v>
      </c>
      <c r="CN100" s="53" t="n">
        <f aca="false">CM100-CL100</f>
        <v>0</v>
      </c>
      <c r="CO100" s="53" t="n">
        <f aca="false">CN100*CK100</f>
        <v>0</v>
      </c>
      <c r="CP100" s="53"/>
      <c r="CQ100" s="808" t="n">
        <f aca="false">Q100</f>
        <v>547.36</v>
      </c>
      <c r="CR100" s="808" t="n">
        <f aca="false">R100</f>
        <v>547.36</v>
      </c>
      <c r="CS100" s="99" t="n">
        <f aca="false">CR100-CQ100</f>
        <v>0</v>
      </c>
      <c r="CT100" s="53" t="n">
        <f aca="false">CS100*CK100</f>
        <v>0</v>
      </c>
      <c r="CU100" s="53"/>
      <c r="CV100" s="805" t="str">
        <f aca="false">IF(CS100&lt;0.00001,"0",COS(ATAN(CS100/CN100)))</f>
        <v>0</v>
      </c>
      <c r="CW100" s="100"/>
    </row>
    <row r="101" s="204" customFormat="true" ht="21.75" hidden="false" customHeight="true" outlineLevel="0" collapsed="false">
      <c r="A101" s="102"/>
      <c r="B101" s="809"/>
      <c r="C101" s="265"/>
      <c r="D101" s="104" t="n">
        <v>33</v>
      </c>
      <c r="E101" s="85" t="s">
        <v>67</v>
      </c>
      <c r="F101" s="104" t="s">
        <v>247</v>
      </c>
      <c r="G101" s="104"/>
      <c r="H101" s="104"/>
      <c r="I101" s="441" t="n">
        <v>180000</v>
      </c>
      <c r="J101" s="783" t="n">
        <v>1.103</v>
      </c>
      <c r="K101" s="783" t="n">
        <v>1.16</v>
      </c>
      <c r="L101" s="343" t="n">
        <f aca="false">K101-J101</f>
        <v>0.0569999999999999</v>
      </c>
      <c r="M101" s="810"/>
      <c r="N101" s="811" t="n">
        <f aca="false">L101*I101</f>
        <v>10260</v>
      </c>
      <c r="O101" s="104"/>
      <c r="P101" s="104"/>
      <c r="Q101" s="783" t="n">
        <v>0.103</v>
      </c>
      <c r="R101" s="783" t="n">
        <v>0.103</v>
      </c>
      <c r="S101" s="104" t="n">
        <f aca="false">R101-Q101</f>
        <v>0</v>
      </c>
      <c r="T101" s="810"/>
      <c r="U101" s="811" t="n">
        <f aca="false">S101*I101</f>
        <v>0</v>
      </c>
      <c r="V101" s="346" t="n">
        <f aca="false">N101</f>
        <v>10260</v>
      </c>
      <c r="W101" s="346" t="n">
        <f aca="false">U101</f>
        <v>0</v>
      </c>
      <c r="X101" s="111" t="str">
        <f aca="false">IF(S101&lt;0.00001,"0",COS(ATAN(S101/L101)))</f>
        <v>0</v>
      </c>
      <c r="Y101" s="112" t="n">
        <f aca="false">IF(AND(X101&gt;=0.885,X101&lt;0.9),1*0.005,IF(AND(X101&gt;=0.875,X101&lt;0.89),1*0.01,IF(AND(X101&gt;=0.865,X101&lt;0.88),1*0.02,IF(AND(X101&gt;=0.855,X101&lt;0.87),1*0.03,IF(AND(X101&gt;=0.845,X101&lt;0.86),1*0.04,IF(AND(X101&gt;=0.835,X101&lt;0.85),1*0.05,IF(AND(X101&gt;=0.825,X101&lt;0.84),1*0.06,IF(AND(X101&gt;=0.815,X101&lt;0.83),1*0.07,IF(AND(X101&gt;=0.805,X101&lt;0.82),1*0.08,IF(AND(X101&gt;=0.795,X101&lt;0.81),1*0.09,IF(AND(X101&gt;=0.785,X101&lt;0.8),1*0.105,IF(AND(X101&gt;=0.775,X101&lt;0.79),1*0.12,IF(AND(X101&gt;=0.765,X101&lt;0.78),1*0.135,IF(AND(X101&gt;=0.755,X101&lt;0.77),1*0.15,IF(AND(X101&gt;=0.745,X101&lt;0.76),1*0.165,0)))))))))))))))</f>
        <v>0</v>
      </c>
      <c r="Z101" s="112" t="n">
        <f aca="false">Y101*V101</f>
        <v>0</v>
      </c>
      <c r="AA101" s="344" t="s">
        <v>248</v>
      </c>
      <c r="AB101" s="104"/>
      <c r="AC101" s="191"/>
      <c r="AD101" s="192"/>
      <c r="AE101" s="92" t="s">
        <v>238</v>
      </c>
      <c r="AF101" s="168"/>
      <c r="AG101" s="168"/>
      <c r="AH101" s="168"/>
      <c r="AI101" s="168"/>
      <c r="AJ101" s="165"/>
      <c r="AK101" s="165"/>
      <c r="AL101" s="165"/>
      <c r="AM101" s="165"/>
      <c r="AN101" s="165"/>
      <c r="AO101" s="165"/>
      <c r="AP101" s="191"/>
      <c r="AQ101" s="191"/>
      <c r="AR101" s="191"/>
      <c r="AS101" s="191"/>
      <c r="AT101" s="191"/>
      <c r="AU101" s="191"/>
      <c r="AV101" s="191"/>
      <c r="AW101" s="191"/>
      <c r="AX101" s="191"/>
      <c r="AY101" s="181"/>
      <c r="AZ101" s="181"/>
      <c r="BA101" s="181"/>
      <c r="BB101" s="181"/>
      <c r="BC101" s="181"/>
      <c r="BD101" s="181"/>
      <c r="BE101" s="181"/>
      <c r="BF101" s="181"/>
      <c r="BG101" s="181"/>
      <c r="BH101" s="191"/>
      <c r="BI101" s="191"/>
      <c r="BJ101" s="187"/>
      <c r="BK101" s="187"/>
      <c r="BL101" s="189"/>
      <c r="BM101" s="189"/>
      <c r="BN101" s="165"/>
      <c r="BO101" s="165"/>
      <c r="BP101" s="165"/>
      <c r="BQ101" s="191"/>
      <c r="BR101" s="191"/>
      <c r="BS101" s="191"/>
      <c r="BT101" s="191"/>
      <c r="BU101" s="191"/>
      <c r="BV101" s="191"/>
      <c r="BW101" s="191"/>
      <c r="BX101" s="191"/>
      <c r="BY101" s="191"/>
      <c r="BZ101" s="191"/>
      <c r="CA101" s="191"/>
      <c r="CB101" s="191"/>
      <c r="CC101" s="56"/>
      <c r="CD101" s="53" t="s">
        <v>238</v>
      </c>
      <c r="CE101" s="53" t="s">
        <v>240</v>
      </c>
      <c r="CF101" s="571" t="n">
        <v>33</v>
      </c>
      <c r="CG101" s="190" t="s">
        <v>67</v>
      </c>
      <c r="CH101" s="806" t="n">
        <v>216742477</v>
      </c>
      <c r="CI101" s="196" t="s">
        <v>249</v>
      </c>
      <c r="CJ101" s="329"/>
      <c r="CK101" s="222" t="n">
        <v>82500</v>
      </c>
      <c r="CL101" s="812" t="n">
        <f aca="false">J101</f>
        <v>1.103</v>
      </c>
      <c r="CM101" s="813" t="n">
        <f aca="false">K101</f>
        <v>1.16</v>
      </c>
      <c r="CN101" s="220" t="n">
        <f aca="false">CM101-CL101</f>
        <v>0.0569999999999999</v>
      </c>
      <c r="CP101" s="459" t="n">
        <f aca="false">CN101*CK101+3</f>
        <v>4705.5</v>
      </c>
      <c r="CQ101" s="814" t="n">
        <f aca="false">Q101</f>
        <v>0.103</v>
      </c>
      <c r="CR101" s="814" t="n">
        <f aca="false">R101</f>
        <v>0.103</v>
      </c>
      <c r="CS101" s="216" t="n">
        <f aca="false">CR101-CQ101</f>
        <v>0</v>
      </c>
      <c r="CT101" s="165"/>
      <c r="CU101" s="165" t="n">
        <f aca="false">CS101*CK101</f>
        <v>0</v>
      </c>
      <c r="CV101" s="815" t="str">
        <f aca="false">IF(CS101&lt;0.00001,"0",COS(ATAN(CS101/CN101)))</f>
        <v>0</v>
      </c>
      <c r="CW101" s="203"/>
    </row>
    <row r="102" customFormat="false" ht="21.75" hidden="false" customHeight="true" outlineLevel="0" collapsed="false">
      <c r="A102" s="104" t="n">
        <v>7</v>
      </c>
      <c r="B102" s="816" t="s">
        <v>250</v>
      </c>
      <c r="C102" s="265"/>
      <c r="D102" s="104" t="n">
        <v>33</v>
      </c>
      <c r="E102" s="85" t="s">
        <v>67</v>
      </c>
      <c r="F102" s="164" t="n">
        <v>8993833</v>
      </c>
      <c r="G102" s="104" t="s">
        <v>251</v>
      </c>
      <c r="H102" s="104" t="s">
        <v>69</v>
      </c>
      <c r="I102" s="441" t="n">
        <v>180000</v>
      </c>
      <c r="J102" s="783" t="n">
        <v>317.19</v>
      </c>
      <c r="K102" s="783" t="n">
        <v>317.19</v>
      </c>
      <c r="L102" s="104" t="n">
        <f aca="false">K102-J102</f>
        <v>0</v>
      </c>
      <c r="M102" s="810"/>
      <c r="N102" s="811" t="n">
        <f aca="false">L102*I102</f>
        <v>0</v>
      </c>
      <c r="O102" s="104"/>
      <c r="P102" s="104"/>
      <c r="Q102" s="783" t="n">
        <v>244.203</v>
      </c>
      <c r="R102" s="783" t="n">
        <v>244.203</v>
      </c>
      <c r="S102" s="104" t="n">
        <f aca="false">R102-Q102</f>
        <v>0</v>
      </c>
      <c r="T102" s="810"/>
      <c r="U102" s="811" t="n">
        <f aca="false">S102*I102</f>
        <v>0</v>
      </c>
      <c r="V102" s="346" t="n">
        <f aca="false">N102</f>
        <v>0</v>
      </c>
      <c r="W102" s="346" t="n">
        <f aca="false">U102</f>
        <v>0</v>
      </c>
      <c r="X102" s="111" t="str">
        <f aca="false">IF(W102&lt;0.00001,"0",COS(ATAN(W102/V102)))</f>
        <v>0</v>
      </c>
      <c r="Y102" s="112" t="n">
        <v>0</v>
      </c>
      <c r="Z102" s="113" t="n">
        <f aca="false">Y102*V102</f>
        <v>0</v>
      </c>
      <c r="AA102" s="817"/>
      <c r="AB102" s="104"/>
      <c r="AC102" s="33"/>
      <c r="AD102" s="32"/>
      <c r="AE102" s="92"/>
      <c r="AF102" s="92"/>
      <c r="AG102" s="92"/>
      <c r="AH102" s="92"/>
      <c r="AI102" s="92"/>
      <c r="AJ102" s="53"/>
      <c r="AK102" s="53"/>
      <c r="AL102" s="53"/>
      <c r="AM102" s="53"/>
      <c r="AN102" s="53"/>
      <c r="AO102" s="53"/>
      <c r="AP102" s="33"/>
      <c r="AQ102" s="33"/>
      <c r="AR102" s="33"/>
      <c r="AS102" s="33"/>
      <c r="AT102" s="33"/>
      <c r="AU102" s="33"/>
      <c r="AV102" s="33"/>
      <c r="AW102" s="33"/>
      <c r="AX102" s="33"/>
      <c r="BH102" s="33"/>
      <c r="BI102" s="33"/>
      <c r="BJ102" s="97"/>
      <c r="BK102" s="97"/>
      <c r="BL102" s="52"/>
      <c r="BM102" s="52"/>
      <c r="BN102" s="53"/>
      <c r="BO102" s="53"/>
      <c r="BP102" s="5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56"/>
      <c r="CD102" s="53"/>
      <c r="CE102" s="53"/>
      <c r="CF102" s="571"/>
      <c r="CG102" s="75" t="s">
        <v>76</v>
      </c>
      <c r="CH102" s="806"/>
      <c r="CI102" s="300"/>
      <c r="CJ102" s="339"/>
      <c r="CK102" s="75" t="n">
        <v>82500</v>
      </c>
      <c r="CL102" s="818" t="n">
        <f aca="false">J102</f>
        <v>317.19</v>
      </c>
      <c r="CM102" s="819" t="n">
        <f aca="false">K102</f>
        <v>317.19</v>
      </c>
      <c r="CN102" s="53" t="n">
        <f aca="false">CM102-CL102</f>
        <v>0</v>
      </c>
      <c r="CO102" s="820" t="n">
        <f aca="false">CN102*CK102</f>
        <v>0</v>
      </c>
      <c r="CP102" s="53"/>
      <c r="CQ102" s="818" t="n">
        <f aca="false">Q102</f>
        <v>244.203</v>
      </c>
      <c r="CR102" s="818" t="n">
        <f aca="false">R102</f>
        <v>244.203</v>
      </c>
      <c r="CS102" s="821" t="n">
        <f aca="false">CR102-CQ102</f>
        <v>0</v>
      </c>
      <c r="CT102" s="53" t="n">
        <f aca="false">CS102*CK102</f>
        <v>0</v>
      </c>
      <c r="CU102" s="53"/>
      <c r="CV102" s="805" t="str">
        <f aca="false">IF(CS102&lt;0.00001,"0",COS(ATAN(CS102/CN102)))</f>
        <v>0</v>
      </c>
      <c r="CW102" s="100"/>
    </row>
    <row r="103" s="842" customFormat="true" ht="21.75" hidden="false" customHeight="true" outlineLevel="0" collapsed="false">
      <c r="A103" s="104" t="n">
        <v>8</v>
      </c>
      <c r="B103" s="816" t="s">
        <v>252</v>
      </c>
      <c r="C103" s="265"/>
      <c r="D103" s="104" t="n">
        <v>33</v>
      </c>
      <c r="E103" s="85" t="s">
        <v>67</v>
      </c>
      <c r="F103" s="164" t="s">
        <v>253</v>
      </c>
      <c r="G103" s="104" t="s">
        <v>254</v>
      </c>
      <c r="H103" s="104" t="s">
        <v>69</v>
      </c>
      <c r="I103" s="441" t="n">
        <v>180000</v>
      </c>
      <c r="J103" s="783" t="n">
        <v>4175.969</v>
      </c>
      <c r="K103" s="783" t="n">
        <v>4184.327</v>
      </c>
      <c r="L103" s="104" t="n">
        <f aca="false">K103-J103</f>
        <v>8.35800000000017</v>
      </c>
      <c r="M103" s="822"/>
      <c r="N103" s="811" t="n">
        <f aca="false">L103*I103</f>
        <v>1504440.00000003</v>
      </c>
      <c r="O103" s="104"/>
      <c r="P103" s="104"/>
      <c r="Q103" s="783" t="n">
        <v>2253.803</v>
      </c>
      <c r="R103" s="783" t="n">
        <v>2254.664</v>
      </c>
      <c r="S103" s="104" t="n">
        <f aca="false">R103-Q103</f>
        <v>0.861000000000331</v>
      </c>
      <c r="T103" s="822"/>
      <c r="U103" s="811" t="n">
        <f aca="false">S103*I103</f>
        <v>154980.00000006</v>
      </c>
      <c r="V103" s="346" t="n">
        <f aca="false">N103</f>
        <v>1504440.00000003</v>
      </c>
      <c r="W103" s="346" t="n">
        <f aca="false">U103</f>
        <v>154980.00000006</v>
      </c>
      <c r="X103" s="111" t="n">
        <f aca="false">IF(S103&lt;0.00001,"0",COS(ATAN(S103/L103)))</f>
        <v>0.994735808384184</v>
      </c>
      <c r="Y103" s="112" t="n">
        <f aca="false">IF(AND(X103&gt;=0.885,X103&lt;0.9),1*0.005,IF(AND(X103&gt;=0.875,X103&lt;0.89),1*0.01,IF(AND(X103&gt;=0.865,X103&lt;0.88),1*0.02,IF(AND(X103&gt;=0.855,X103&lt;0.87),1*0.03,IF(AND(X103&gt;=0.845,X103&lt;0.86),1*0.04,IF(AND(X103&gt;=0.835,X103&lt;0.85),1*0.05,IF(AND(X103&gt;=0.825,X103&lt;0.84),1*0.06,IF(AND(X103&gt;=0.815,X103&lt;0.83),1*0.07,IF(AND(X103&gt;=0.805,X103&lt;0.82),1*0.08,IF(AND(X103&gt;=0.795,X103&lt;0.81),1*0.09,IF(AND(X103&gt;=0.785,X103&lt;0.8),1*0.105,IF(AND(X103&gt;=0.775,X103&lt;0.79),1*0.12,IF(AND(X103&gt;=0.765,X103&lt;0.78),1*0.135,IF(AND(X103&gt;=0.755,X103&lt;0.77),1*0.15,IF(AND(X103&gt;=0.745,X103&lt;0.76),1*0.165,0)))))))))))))))</f>
        <v>0</v>
      </c>
      <c r="Z103" s="112" t="n">
        <f aca="false">Y103*V103</f>
        <v>0</v>
      </c>
      <c r="AA103" s="344"/>
      <c r="AB103" s="104"/>
      <c r="AC103" s="823"/>
      <c r="AD103" s="823"/>
      <c r="AE103" s="824"/>
      <c r="AF103" s="824"/>
      <c r="AG103" s="824"/>
      <c r="AH103" s="824"/>
      <c r="AI103" s="824"/>
      <c r="AJ103" s="825"/>
      <c r="AK103" s="825"/>
      <c r="AL103" s="825"/>
      <c r="AM103" s="825"/>
      <c r="AN103" s="825"/>
      <c r="AO103" s="825"/>
      <c r="AP103" s="823"/>
      <c r="AQ103" s="823"/>
      <c r="AR103" s="823"/>
      <c r="AS103" s="823"/>
      <c r="AT103" s="823"/>
      <c r="AU103" s="823"/>
      <c r="AV103" s="823"/>
      <c r="AW103" s="823"/>
      <c r="AX103" s="823"/>
      <c r="AY103" s="826"/>
      <c r="AZ103" s="826"/>
      <c r="BA103" s="826"/>
      <c r="BB103" s="826"/>
      <c r="BC103" s="826"/>
      <c r="BD103" s="826"/>
      <c r="BE103" s="826"/>
      <c r="BF103" s="826"/>
      <c r="BG103" s="826"/>
      <c r="BH103" s="823"/>
      <c r="BI103" s="823"/>
      <c r="BJ103" s="827"/>
      <c r="BK103" s="827"/>
      <c r="BL103" s="828"/>
      <c r="BM103" s="828"/>
      <c r="BN103" s="825"/>
      <c r="BO103" s="825"/>
      <c r="BP103" s="825"/>
      <c r="BQ103" s="823"/>
      <c r="BR103" s="823"/>
      <c r="BS103" s="823"/>
      <c r="BT103" s="823"/>
      <c r="BU103" s="823"/>
      <c r="BV103" s="823"/>
      <c r="BW103" s="823"/>
      <c r="BX103" s="823"/>
      <c r="BY103" s="823"/>
      <c r="BZ103" s="823"/>
      <c r="CA103" s="823"/>
      <c r="CB103" s="823"/>
      <c r="CC103" s="825"/>
      <c r="CD103" s="829"/>
      <c r="CE103" s="830"/>
      <c r="CF103" s="831"/>
      <c r="CG103" s="832"/>
      <c r="CH103" s="833"/>
      <c r="CI103" s="834"/>
      <c r="CJ103" s="835"/>
      <c r="CK103" s="832"/>
      <c r="CL103" s="836"/>
      <c r="CM103" s="837"/>
      <c r="CN103" s="825" t="n">
        <v>0</v>
      </c>
      <c r="CO103" s="838" t="n">
        <f aca="false">CO100+CO102</f>
        <v>0</v>
      </c>
      <c r="CP103" s="839" t="n">
        <f aca="false">CP99+CP101</f>
        <v>4705.5</v>
      </c>
      <c r="CQ103" s="836"/>
      <c r="CR103" s="836"/>
      <c r="CS103" s="825"/>
      <c r="CT103" s="825"/>
      <c r="CU103" s="825"/>
      <c r="CV103" s="840"/>
      <c r="CW103" s="841"/>
    </row>
    <row r="104" s="856" customFormat="true" ht="21.75" hidden="false" customHeight="true" outlineLevel="0" collapsed="false">
      <c r="A104" s="104" t="n">
        <v>9</v>
      </c>
      <c r="B104" s="816" t="s">
        <v>255</v>
      </c>
      <c r="C104" s="265"/>
      <c r="D104" s="104" t="n">
        <v>33</v>
      </c>
      <c r="E104" s="85" t="s">
        <v>67</v>
      </c>
      <c r="F104" s="164" t="s">
        <v>256</v>
      </c>
      <c r="G104" s="104" t="s">
        <v>257</v>
      </c>
      <c r="H104" s="104" t="s">
        <v>69</v>
      </c>
      <c r="I104" s="441" t="n">
        <v>180000</v>
      </c>
      <c r="J104" s="783" t="n">
        <v>5705.38</v>
      </c>
      <c r="K104" s="783" t="n">
        <v>5753.894</v>
      </c>
      <c r="L104" s="104" t="n">
        <f aca="false">K104-J104</f>
        <v>48.5140000000001</v>
      </c>
      <c r="M104" s="843"/>
      <c r="N104" s="844" t="n">
        <f aca="false">L104*I104</f>
        <v>8732520.00000002</v>
      </c>
      <c r="O104" s="104"/>
      <c r="P104" s="104" t="n">
        <v>16790</v>
      </c>
      <c r="Q104" s="783" t="n">
        <v>2607.416</v>
      </c>
      <c r="R104" s="783" t="n">
        <v>2625.381</v>
      </c>
      <c r="S104" s="104" t="n">
        <f aca="false">R104-Q104</f>
        <v>17.9649999999997</v>
      </c>
      <c r="T104" s="843"/>
      <c r="U104" s="811" t="n">
        <f aca="false">S104*I104</f>
        <v>3233699.99999994</v>
      </c>
      <c r="V104" s="346" t="n">
        <f aca="false">N104</f>
        <v>8732520.00000002</v>
      </c>
      <c r="W104" s="346" t="n">
        <f aca="false">U104</f>
        <v>3233699.99999994</v>
      </c>
      <c r="X104" s="111" t="n">
        <f aca="false">IF(W104&lt;0.00001,"0",COS(ATAN(W104/V104)))</f>
        <v>0.937768578710281</v>
      </c>
      <c r="Y104" s="788" t="n">
        <f aca="false">IF(AND(X104&gt;=0.885,X104&lt;0.9),1*0.005,IF(AND(X104&gt;=0.875,X104&lt;0.89),1*0.01,IF(AND(X104&gt;=0.865,X104&lt;0.88),1*0.02,IF(AND(X104&gt;=0.855,X104&lt;0.87),1*0.03,IF(AND(X104&gt;=0.845,X104&lt;0.86),1*0.04,IF(AND(X104&gt;=0.835,X104&lt;0.85),1*0.05,IF(AND(X104&gt;=0.825,X104&lt;0.84),1*0.06,IF(AND(X104&gt;=0.815,X104&lt;0.83),1*0.07,IF(AND(X104&gt;=0.805,X104&lt;0.82),1*0.08,IF(AND(X104&gt;=0.795,X104&lt;0.81),1*0.09,IF(AND(X104&gt;=0.785,X104&lt;0.8),1*0.105,IF(AND(X104&gt;=0.775,X104&lt;0.79),1*0.12,IF(AND(X104&gt;=0.765,X104&lt;0.78),1*0.135,IF(AND(X104&gt;=0.755,X104&lt;0.77),1*0.15,IF(AND(X104&gt;=0.745,X104&lt;0.76),1*0.165,0)))))))))))))))</f>
        <v>0</v>
      </c>
      <c r="Z104" s="112" t="n">
        <f aca="false">Y104*V104</f>
        <v>0</v>
      </c>
      <c r="AA104" s="108"/>
      <c r="AB104" s="104"/>
      <c r="AC104" s="845"/>
      <c r="AD104" s="590"/>
      <c r="AE104" s="846"/>
      <c r="AF104" s="846"/>
      <c r="AG104" s="846"/>
      <c r="AH104" s="846"/>
      <c r="AI104" s="846"/>
      <c r="AJ104" s="847"/>
      <c r="AK104" s="847"/>
      <c r="AL104" s="847"/>
      <c r="AM104" s="847"/>
      <c r="AN104" s="847"/>
      <c r="AO104" s="847"/>
      <c r="AP104" s="845"/>
      <c r="AQ104" s="845"/>
      <c r="AR104" s="845"/>
      <c r="AS104" s="845"/>
      <c r="AT104" s="845"/>
      <c r="AU104" s="845"/>
      <c r="AV104" s="845"/>
      <c r="AW104" s="845"/>
      <c r="AX104" s="845"/>
      <c r="AY104" s="848"/>
      <c r="AZ104" s="848"/>
      <c r="BA104" s="848"/>
      <c r="BB104" s="848"/>
      <c r="BC104" s="848"/>
      <c r="BD104" s="848"/>
      <c r="BE104" s="848"/>
      <c r="BF104" s="848"/>
      <c r="BG104" s="848"/>
      <c r="BH104" s="845"/>
      <c r="BI104" s="845"/>
      <c r="BJ104" s="849"/>
      <c r="BK104" s="849"/>
      <c r="BL104" s="850"/>
      <c r="BM104" s="850"/>
      <c r="BN104" s="847"/>
      <c r="BO104" s="847"/>
      <c r="BP104" s="847"/>
      <c r="BQ104" s="845"/>
      <c r="BR104" s="845"/>
      <c r="BS104" s="845"/>
      <c r="BT104" s="845"/>
      <c r="BU104" s="845"/>
      <c r="BV104" s="845"/>
      <c r="BW104" s="845"/>
      <c r="BX104" s="845"/>
      <c r="BY104" s="845"/>
      <c r="BZ104" s="845"/>
      <c r="CA104" s="845"/>
      <c r="CB104" s="845"/>
      <c r="CC104" s="609" t="s">
        <v>218</v>
      </c>
      <c r="CD104" s="609"/>
      <c r="CE104" s="609"/>
      <c r="CF104" s="609"/>
      <c r="CG104" s="609"/>
      <c r="CH104" s="609"/>
      <c r="CI104" s="609" t="s">
        <v>258</v>
      </c>
      <c r="CJ104" s="609"/>
      <c r="CK104" s="609"/>
      <c r="CL104" s="851"/>
      <c r="CM104" s="852"/>
      <c r="CN104" s="853" t="n">
        <f aca="false">CP103-CO103</f>
        <v>4705.5</v>
      </c>
      <c r="CO104" s="595"/>
      <c r="CP104" s="601"/>
      <c r="CQ104" s="851"/>
      <c r="CR104" s="851"/>
      <c r="CS104" s="854"/>
      <c r="CT104" s="603" t="n">
        <f aca="false">CT100+CT102</f>
        <v>0</v>
      </c>
      <c r="CU104" s="603" t="n">
        <f aca="false">CU99+CU101</f>
        <v>0</v>
      </c>
      <c r="CV104" s="855"/>
      <c r="CW104" s="854"/>
    </row>
    <row r="105" customFormat="false" ht="21.75" hidden="false" customHeight="true" outlineLevel="0" collapsed="false">
      <c r="A105" s="104" t="n">
        <v>10</v>
      </c>
      <c r="B105" s="816" t="s">
        <v>259</v>
      </c>
      <c r="C105" s="265"/>
      <c r="D105" s="104" t="n">
        <v>33</v>
      </c>
      <c r="E105" s="85" t="s">
        <v>67</v>
      </c>
      <c r="F105" s="164" t="n">
        <v>8993831</v>
      </c>
      <c r="G105" s="104"/>
      <c r="H105" s="104"/>
      <c r="I105" s="441" t="n">
        <v>180000</v>
      </c>
      <c r="J105" s="783" t="n">
        <v>6458.759</v>
      </c>
      <c r="K105" s="783" t="n">
        <v>6495.578</v>
      </c>
      <c r="L105" s="104" t="n">
        <f aca="false">K105-J105</f>
        <v>36.8190000000004</v>
      </c>
      <c r="M105" s="810"/>
      <c r="N105" s="811" t="n">
        <f aca="false">L105*I105</f>
        <v>6627420.00000007</v>
      </c>
      <c r="O105" s="857"/>
      <c r="P105" s="804"/>
      <c r="Q105" s="783" t="n">
        <v>3161.659</v>
      </c>
      <c r="R105" s="783" t="n">
        <v>3176.135</v>
      </c>
      <c r="S105" s="104" t="n">
        <f aca="false">R105-Q105</f>
        <v>14.4760000000001</v>
      </c>
      <c r="T105" s="810"/>
      <c r="U105" s="811" t="n">
        <f aca="false">S105*I105</f>
        <v>2605680.00000002</v>
      </c>
      <c r="V105" s="346" t="n">
        <f aca="false">N105</f>
        <v>6627420.00000007</v>
      </c>
      <c r="W105" s="346" t="n">
        <f aca="false">U105</f>
        <v>2605680.00000002</v>
      </c>
      <c r="X105" s="111" t="n">
        <f aca="false">IF(W105&lt;0.00001,"0",COS(ATAN(W105/V105)))</f>
        <v>0.930653454429992</v>
      </c>
      <c r="Y105" s="788" t="n">
        <f aca="false">IF(AND(X105&gt;=0.885,X105&lt;0.9),1*0.005,IF(AND(X105&gt;=0.875,X105&lt;0.89),1*0.01,IF(AND(X105&gt;=0.865,X105&lt;0.88),1*0.02,IF(AND(X105&gt;=0.855,X105&lt;0.87),1*0.03,IF(AND(X105&gt;=0.845,X105&lt;0.86),1*0.04,IF(AND(X105&gt;=0.835,X105&lt;0.85),1*0.05,IF(AND(X105&gt;=0.825,X105&lt;0.84),1*0.06,IF(AND(X105&gt;=0.815,X105&lt;0.83),1*0.07,IF(AND(X105&gt;=0.805,X105&lt;0.82),1*0.08,IF(AND(X105&gt;=0.795,X105&lt;0.81),1*0.09,IF(AND(X105&gt;=0.785,X105&lt;0.8),1*0.105,IF(AND(X105&gt;=0.775,X105&lt;0.79),1*0.12,IF(AND(X105&gt;=0.765,X105&lt;0.78),1*0.135,IF(AND(X105&gt;=0.755,X105&lt;0.77),1*0.15,IF(AND(X105&gt;=0.745,X105&lt;0.76),1*0.165,0)))))))))))))))</f>
        <v>0</v>
      </c>
      <c r="Z105" s="112" t="n">
        <f aca="false">Y105*V105</f>
        <v>0</v>
      </c>
      <c r="AA105" s="108"/>
      <c r="AB105" s="104"/>
      <c r="AC105" s="33"/>
      <c r="AD105" s="32"/>
      <c r="AE105" s="858" t="s">
        <v>219</v>
      </c>
      <c r="AF105" s="337" t="n">
        <f aca="false">X105</f>
        <v>0.930653454429992</v>
      </c>
      <c r="AG105" s="92" t="n">
        <f aca="false">Y105</f>
        <v>0</v>
      </c>
      <c r="AH105" s="94" t="e">
        <f aca="false">#REF!</f>
        <v>#REF!</v>
      </c>
      <c r="AI105" s="94" t="e">
        <f aca="false">AH105*5.928</f>
        <v>#REF!</v>
      </c>
      <c r="AJ105" s="53"/>
      <c r="AK105" s="53"/>
      <c r="AL105" s="53"/>
      <c r="AM105" s="53"/>
      <c r="AN105" s="260" t="e">
        <f aca="false">AL105-AH105</f>
        <v>#REF!</v>
      </c>
      <c r="AO105" s="260" t="e">
        <f aca="false">AM105-AI105</f>
        <v>#REF!</v>
      </c>
      <c r="AP105" s="33"/>
      <c r="AQ105" s="33"/>
      <c r="AR105" s="33"/>
      <c r="AS105" s="33"/>
      <c r="AT105" s="33"/>
      <c r="AU105" s="33"/>
      <c r="AV105" s="33"/>
      <c r="AW105" s="33"/>
      <c r="AX105" s="33"/>
      <c r="BH105" s="33"/>
      <c r="BI105" s="33"/>
      <c r="BJ105" s="97"/>
      <c r="BK105" s="97"/>
      <c r="BL105" s="52" t="n">
        <f aca="false">M105</f>
        <v>0</v>
      </c>
      <c r="BM105" s="52" t="n">
        <f aca="false">N105</f>
        <v>6627420.00000007</v>
      </c>
      <c r="BN105" s="53" t="n">
        <v>0</v>
      </c>
      <c r="BO105" s="53" t="n">
        <v>0</v>
      </c>
      <c r="BP105" s="53" t="n">
        <f aca="false">BN105-BL105</f>
        <v>0</v>
      </c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56" t="n">
        <v>2</v>
      </c>
      <c r="CD105" s="859" t="s">
        <v>219</v>
      </c>
      <c r="CE105" s="75" t="s">
        <v>220</v>
      </c>
      <c r="CF105" s="53" t="n">
        <v>33</v>
      </c>
      <c r="CG105" s="75" t="s">
        <v>67</v>
      </c>
      <c r="CH105" s="860" t="s">
        <v>221</v>
      </c>
      <c r="CI105" s="75" t="s">
        <v>222</v>
      </c>
      <c r="CJ105" s="339" t="s">
        <v>69</v>
      </c>
      <c r="CK105" s="75" t="n">
        <v>48000</v>
      </c>
      <c r="CL105" s="807" t="n">
        <f aca="false">J105</f>
        <v>6458.759</v>
      </c>
      <c r="CM105" s="807" t="n">
        <f aca="false">K105</f>
        <v>6495.578</v>
      </c>
      <c r="CN105" s="99" t="n">
        <f aca="false">CM105-CL105</f>
        <v>36.8190000000004</v>
      </c>
      <c r="CO105" s="53"/>
      <c r="CP105" s="53" t="n">
        <f aca="false">CN105*CK105</f>
        <v>1767312.00000002</v>
      </c>
      <c r="CQ105" s="807" t="n">
        <f aca="false">Q105</f>
        <v>3161.659</v>
      </c>
      <c r="CR105" s="807" t="n">
        <f aca="false">R105</f>
        <v>3176.135</v>
      </c>
      <c r="CS105" s="53" t="n">
        <f aca="false">CR105-CQ105</f>
        <v>14.4760000000001</v>
      </c>
      <c r="CT105" s="53"/>
      <c r="CU105" s="53" t="n">
        <f aca="false">CS105*CK105</f>
        <v>694848.000000005</v>
      </c>
      <c r="CV105" s="99" t="n">
        <f aca="false">IF(CS105&lt;0.00001,"0",COS(ATAN(CS105/CN105)))</f>
        <v>0.930653454429992</v>
      </c>
      <c r="CW105" s="100"/>
    </row>
    <row r="106" customFormat="false" ht="21.75" hidden="false" customHeight="true" outlineLevel="0" collapsed="false">
      <c r="A106" s="104" t="n">
        <v>11</v>
      </c>
      <c r="B106" s="816" t="s">
        <v>260</v>
      </c>
      <c r="C106" s="265"/>
      <c r="D106" s="104" t="n">
        <v>33</v>
      </c>
      <c r="E106" s="85" t="s">
        <v>67</v>
      </c>
      <c r="F106" s="164" t="n">
        <v>8993839</v>
      </c>
      <c r="G106" s="104"/>
      <c r="H106" s="104"/>
      <c r="I106" s="441" t="n">
        <v>180000</v>
      </c>
      <c r="J106" s="783" t="n">
        <v>8574.056</v>
      </c>
      <c r="K106" s="783" t="n">
        <v>8617.568</v>
      </c>
      <c r="L106" s="104" t="n">
        <f aca="false">K106-J106</f>
        <v>43.5119999999988</v>
      </c>
      <c r="M106" s="810"/>
      <c r="N106" s="811" t="n">
        <f aca="false">L106*I106</f>
        <v>7832159.99999979</v>
      </c>
      <c r="O106" s="857"/>
      <c r="P106" s="104"/>
      <c r="Q106" s="783" t="n">
        <v>4003.47</v>
      </c>
      <c r="R106" s="783" t="n">
        <v>4020.639</v>
      </c>
      <c r="S106" s="104" t="n">
        <f aca="false">R106-Q106</f>
        <v>17.1690000000003</v>
      </c>
      <c r="T106" s="810"/>
      <c r="U106" s="811" t="n">
        <f aca="false">S106*I106</f>
        <v>3090420.00000006</v>
      </c>
      <c r="V106" s="346" t="n">
        <f aca="false">N106</f>
        <v>7832159.99999979</v>
      </c>
      <c r="W106" s="346" t="n">
        <f aca="false">U106</f>
        <v>3090420.00000006</v>
      </c>
      <c r="X106" s="111" t="n">
        <f aca="false">IF(W106&lt;0.00001,"0",COS(ATAN(W106/V106)))</f>
        <v>0.930204783451404</v>
      </c>
      <c r="Y106" s="788" t="n">
        <f aca="false">IF(AND(X106&gt;=0.885,X106&lt;0.9),1*0.005,IF(AND(X106&gt;=0.875,X106&lt;0.89),1*0.01,IF(AND(X106&gt;=0.865,X106&lt;0.88),1*0.02,IF(AND(X106&gt;=0.855,X106&lt;0.87),1*0.03,IF(AND(X106&gt;=0.845,X106&lt;0.86),1*0.04,IF(AND(X106&gt;=0.835,X106&lt;0.85),1*0.05,IF(AND(X106&gt;=0.825,X106&lt;0.84),1*0.06,IF(AND(X106&gt;=0.815,X106&lt;0.83),1*0.07,IF(AND(X106&gt;=0.805,X106&lt;0.82),1*0.08,IF(AND(X106&gt;=0.795,X106&lt;0.81),1*0.09,IF(AND(X106&gt;=0.785,X106&lt;0.8),1*0.105,IF(AND(X106&gt;=0.775,X106&lt;0.79),1*0.12,IF(AND(X106&gt;=0.765,X106&lt;0.78),1*0.135,IF(AND(X106&gt;=0.755,X106&lt;0.77),1*0.15,IF(AND(X106&gt;=0.745,X106&lt;0.76),1*0.165,0)))))))))))))))</f>
        <v>0</v>
      </c>
      <c r="Z106" s="112" t="n">
        <f aca="false">Y106*V106</f>
        <v>0</v>
      </c>
      <c r="AA106" s="108"/>
      <c r="AB106" s="104"/>
      <c r="AC106" s="33"/>
      <c r="AD106" s="32"/>
      <c r="AE106" s="861" t="s">
        <v>224</v>
      </c>
      <c r="AF106" s="337" t="n">
        <f aca="false">X106</f>
        <v>0.930204783451404</v>
      </c>
      <c r="AG106" s="92" t="n">
        <f aca="false">Y106</f>
        <v>0</v>
      </c>
      <c r="AH106" s="94" t="e">
        <f aca="false">#REF!</f>
        <v>#REF!</v>
      </c>
      <c r="AI106" s="94" t="e">
        <f aca="false">AH106*5.928</f>
        <v>#REF!</v>
      </c>
      <c r="AJ106" s="53"/>
      <c r="AK106" s="53"/>
      <c r="AL106" s="53"/>
      <c r="AM106" s="53"/>
      <c r="AN106" s="260" t="e">
        <f aca="false">AL106-AH106</f>
        <v>#REF!</v>
      </c>
      <c r="AO106" s="260" t="e">
        <f aca="false">AM106-AI106</f>
        <v>#REF!</v>
      </c>
      <c r="AP106" s="33"/>
      <c r="AQ106" s="33"/>
      <c r="AR106" s="33"/>
      <c r="AS106" s="33"/>
      <c r="AT106" s="33"/>
      <c r="AU106" s="33"/>
      <c r="AV106" s="33"/>
      <c r="AW106" s="33"/>
      <c r="AX106" s="33"/>
      <c r="BH106" s="33"/>
      <c r="BI106" s="33"/>
      <c r="BJ106" s="97"/>
      <c r="BK106" s="97" t="n">
        <v>13363</v>
      </c>
      <c r="BL106" s="52" t="n">
        <f aca="false">M106</f>
        <v>0</v>
      </c>
      <c r="BM106" s="52" t="n">
        <f aca="false">N106</f>
        <v>7832159.99999979</v>
      </c>
      <c r="BN106" s="53" t="n">
        <v>0</v>
      </c>
      <c r="BO106" s="53" t="n">
        <v>2863680</v>
      </c>
      <c r="BP106" s="53" t="n">
        <f aca="false">BN106-BL106</f>
        <v>0</v>
      </c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  <c r="CA106" s="33"/>
      <c r="CB106" s="33"/>
      <c r="CC106" s="705" t="n">
        <v>3</v>
      </c>
      <c r="CD106" s="862" t="s">
        <v>224</v>
      </c>
      <c r="CE106" s="75"/>
      <c r="CF106" s="53" t="n">
        <v>33</v>
      </c>
      <c r="CG106" s="75" t="s">
        <v>67</v>
      </c>
      <c r="CH106" s="75" t="s">
        <v>225</v>
      </c>
      <c r="CI106" s="75" t="s">
        <v>226</v>
      </c>
      <c r="CJ106" s="339" t="s">
        <v>69</v>
      </c>
      <c r="CK106" s="75" t="n">
        <v>48000</v>
      </c>
      <c r="CL106" s="807" t="n">
        <f aca="false">J106</f>
        <v>8574.056</v>
      </c>
      <c r="CM106" s="807" t="n">
        <f aca="false">K106</f>
        <v>8617.568</v>
      </c>
      <c r="CN106" s="53" t="n">
        <f aca="false">CM106-CL106</f>
        <v>43.5119999999988</v>
      </c>
      <c r="CO106" s="53"/>
      <c r="CP106" s="260" t="n">
        <f aca="false">CN106*CK106</f>
        <v>2088575.99999994</v>
      </c>
      <c r="CQ106" s="807" t="n">
        <f aca="false">Q106</f>
        <v>4003.47</v>
      </c>
      <c r="CR106" s="807" t="n">
        <f aca="false">R106</f>
        <v>4020.639</v>
      </c>
      <c r="CS106" s="53" t="n">
        <f aca="false">CR106-CQ106</f>
        <v>17.1690000000003</v>
      </c>
      <c r="CT106" s="53"/>
      <c r="CU106" s="53" t="n">
        <f aca="false">CS106*CK106</f>
        <v>824112.000000016</v>
      </c>
      <c r="CV106" s="99" t="n">
        <f aca="false">IF(CS106&lt;0.00001,"0",COS(ATAN(CS106/CN106)))</f>
        <v>0.930204783451404</v>
      </c>
      <c r="CW106" s="100"/>
    </row>
    <row r="107" customFormat="false" ht="21.75" hidden="false" customHeight="true" outlineLevel="0" collapsed="false">
      <c r="A107" s="104" t="n">
        <v>12</v>
      </c>
      <c r="B107" s="816" t="s">
        <v>261</v>
      </c>
      <c r="C107" s="265"/>
      <c r="D107" s="104" t="n">
        <v>33</v>
      </c>
      <c r="E107" s="85" t="s">
        <v>67</v>
      </c>
      <c r="F107" s="164" t="n">
        <v>38992611</v>
      </c>
      <c r="G107" s="104"/>
      <c r="H107" s="104"/>
      <c r="I107" s="441" t="n">
        <v>180000</v>
      </c>
      <c r="J107" s="783" t="n">
        <v>65.069</v>
      </c>
      <c r="K107" s="783" t="n">
        <v>86.616</v>
      </c>
      <c r="L107" s="104" t="n">
        <f aca="false">K107-J107</f>
        <v>21.547</v>
      </c>
      <c r="M107" s="810"/>
      <c r="N107" s="811" t="n">
        <f aca="false">L107*I107</f>
        <v>3878460</v>
      </c>
      <c r="O107" s="857"/>
      <c r="P107" s="104" t="n">
        <v>57240</v>
      </c>
      <c r="Q107" s="783" t="n">
        <v>15.871</v>
      </c>
      <c r="R107" s="783" t="n">
        <v>21.209</v>
      </c>
      <c r="S107" s="104" t="n">
        <f aca="false">R107-Q107</f>
        <v>5.338</v>
      </c>
      <c r="T107" s="810"/>
      <c r="U107" s="811" t="n">
        <f aca="false">S107*I107</f>
        <v>960840</v>
      </c>
      <c r="V107" s="346" t="n">
        <f aca="false">N107</f>
        <v>3878460</v>
      </c>
      <c r="W107" s="346" t="n">
        <f aca="false">U107</f>
        <v>960840</v>
      </c>
      <c r="X107" s="111" t="n">
        <f aca="false">IF(W107&lt;0.00001,"0",COS(ATAN(W107/V107)))</f>
        <v>0.970657029509716</v>
      </c>
      <c r="Y107" s="788" t="n">
        <f aca="false">IF(AND(X107&gt;=0.885,X107&lt;0.9),1*0.005,IF(AND(X107&gt;=0.875,X107&lt;0.89),1*0.01,IF(AND(X107&gt;=0.865,X107&lt;0.88),1*0.02,IF(AND(X107&gt;=0.855,X107&lt;0.87),1*0.03,IF(AND(X107&gt;=0.845,X107&lt;0.86),1*0.04,IF(AND(X107&gt;=0.835,X107&lt;0.85),1*0.05,IF(AND(X107&gt;=0.825,X107&lt;0.84),1*0.06,IF(AND(X107&gt;=0.815,X107&lt;0.83),1*0.07,IF(AND(X107&gt;=0.805,X107&lt;0.82),1*0.08,IF(AND(X107&gt;=0.795,X107&lt;0.81),1*0.09,IF(AND(X107&gt;=0.785,X107&lt;0.8),1*0.105,IF(AND(X107&gt;=0.775,X107&lt;0.79),1*0.12,IF(AND(X107&gt;=0.765,X107&lt;0.78),1*0.135,IF(AND(X107&gt;=0.755,X107&lt;0.77),1*0.15,IF(AND(X107&gt;=0.745,X107&lt;0.76),1*0.165,0)))))))))))))))</f>
        <v>0</v>
      </c>
      <c r="Z107" s="112" t="n">
        <f aca="false">Y107*V107</f>
        <v>0</v>
      </c>
      <c r="AA107" s="108"/>
      <c r="AB107" s="104"/>
      <c r="AC107" s="33"/>
      <c r="AD107" s="32"/>
      <c r="AE107" s="861" t="s">
        <v>227</v>
      </c>
      <c r="AF107" s="356" t="n">
        <f aca="false">X107</f>
        <v>0.970657029509716</v>
      </c>
      <c r="AG107" s="92" t="n">
        <f aca="false">Y107</f>
        <v>0</v>
      </c>
      <c r="AH107" s="92" t="e">
        <f aca="false">#REF!</f>
        <v>#REF!</v>
      </c>
      <c r="AI107" s="94" t="e">
        <f aca="false">AH107*5.928</f>
        <v>#REF!</v>
      </c>
      <c r="AJ107" s="53"/>
      <c r="AK107" s="53"/>
      <c r="AL107" s="53"/>
      <c r="AM107" s="53"/>
      <c r="AN107" s="53" t="e">
        <f aca="false">AL107-AH107</f>
        <v>#REF!</v>
      </c>
      <c r="AO107" s="53"/>
      <c r="AP107" s="33"/>
      <c r="AQ107" s="33"/>
      <c r="AR107" s="33"/>
      <c r="AS107" s="33"/>
      <c r="AT107" s="33"/>
      <c r="AU107" s="33"/>
      <c r="AV107" s="476" t="n">
        <f aca="false">Z105+Z106</f>
        <v>0</v>
      </c>
      <c r="AW107" s="33"/>
      <c r="AX107" s="33"/>
      <c r="BH107" s="33"/>
      <c r="BI107" s="33"/>
      <c r="BJ107" s="97"/>
      <c r="BK107" s="97" t="n">
        <v>8899</v>
      </c>
      <c r="BL107" s="52" t="n">
        <f aca="false">M107</f>
        <v>0</v>
      </c>
      <c r="BM107" s="52" t="n">
        <f aca="false">N107</f>
        <v>3878460</v>
      </c>
      <c r="BN107" s="53" t="n">
        <v>0</v>
      </c>
      <c r="BO107" s="53" t="n">
        <v>129744</v>
      </c>
      <c r="BP107" s="53" t="n">
        <f aca="false">BN107-BL107</f>
        <v>0</v>
      </c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705" t="n">
        <v>4</v>
      </c>
      <c r="CD107" s="862" t="s">
        <v>227</v>
      </c>
      <c r="CE107" s="75"/>
      <c r="CF107" s="53" t="n">
        <v>33</v>
      </c>
      <c r="CG107" s="75" t="s">
        <v>67</v>
      </c>
      <c r="CH107" s="75" t="n">
        <v>8993820</v>
      </c>
      <c r="CI107" s="75" t="s">
        <v>228</v>
      </c>
      <c r="CJ107" s="339" t="s">
        <v>69</v>
      </c>
      <c r="CK107" s="75" t="n">
        <v>48000</v>
      </c>
      <c r="CL107" s="807" t="n">
        <f aca="false">J107</f>
        <v>65.069</v>
      </c>
      <c r="CM107" s="807" t="n">
        <f aca="false">K107</f>
        <v>86.616</v>
      </c>
      <c r="CN107" s="53" t="n">
        <f aca="false">CM107-CL107</f>
        <v>21.547</v>
      </c>
      <c r="CO107" s="99"/>
      <c r="CP107" s="260" t="n">
        <f aca="false">CN107*CK107</f>
        <v>1034256</v>
      </c>
      <c r="CQ107" s="808" t="n">
        <f aca="false">Q107</f>
        <v>15.871</v>
      </c>
      <c r="CR107" s="808" t="n">
        <f aca="false">R107</f>
        <v>21.209</v>
      </c>
      <c r="CS107" s="53" t="n">
        <f aca="false">CR107-CQ107</f>
        <v>5.338</v>
      </c>
      <c r="CT107" s="53"/>
      <c r="CU107" s="53" t="n">
        <f aca="false">CS107*CK107</f>
        <v>256224</v>
      </c>
      <c r="CV107" s="805" t="n">
        <f aca="false">IF(CS107&lt;0.00001,"0",COS(ATAN(CS107/CN107)))</f>
        <v>0.970657029509716</v>
      </c>
      <c r="CW107" s="100"/>
      <c r="DZ107" s="863"/>
    </row>
    <row r="108" customFormat="false" ht="21.75" hidden="false" customHeight="true" outlineLevel="0" collapsed="false">
      <c r="A108" s="104"/>
      <c r="B108" s="104" t="s">
        <v>262</v>
      </c>
      <c r="C108" s="265"/>
      <c r="D108" s="104"/>
      <c r="E108" s="104"/>
      <c r="F108" s="801"/>
      <c r="G108" s="104"/>
      <c r="H108" s="104"/>
      <c r="I108" s="441"/>
      <c r="J108" s="783"/>
      <c r="K108" s="783"/>
      <c r="L108" s="104"/>
      <c r="M108" s="864" t="n">
        <v>7037675</v>
      </c>
      <c r="N108" s="811"/>
      <c r="O108" s="104"/>
      <c r="P108" s="104"/>
      <c r="Q108" s="783"/>
      <c r="R108" s="783"/>
      <c r="S108" s="104"/>
      <c r="T108" s="864" t="n">
        <v>1276740</v>
      </c>
      <c r="U108" s="811"/>
      <c r="V108" s="346" t="n">
        <f aca="false">-M108</f>
        <v>-7037675</v>
      </c>
      <c r="W108" s="346" t="n">
        <f aca="false">-T108</f>
        <v>-1276740</v>
      </c>
      <c r="X108" s="111" t="str">
        <f aca="false">IF(W108&lt;0.00001,"0",COS(ATAN(W108/V108)))</f>
        <v>0</v>
      </c>
      <c r="Y108" s="788" t="n">
        <f aca="false">IF(AND(X108&gt;=0.885,X108&lt;0.9),1*0.005,IF(AND(X108&gt;=0.875,X108&lt;0.89),1*0.01,IF(AND(X108&gt;=0.865,X108&lt;0.88),1*0.02,IF(AND(X108&gt;=0.855,X108&lt;0.87),1*0.03,IF(AND(X108&gt;=0.845,X108&lt;0.86),1*0.04,IF(AND(X108&gt;=0.835,X108&lt;0.85),1*0.05,IF(AND(X108&gt;=0.825,X108&lt;0.84),1*0.06,IF(AND(X108&gt;=0.815,X108&lt;0.83),1*0.07,IF(AND(X108&gt;=0.805,X108&lt;0.82),1*0.08,IF(AND(X108&gt;=0.795,X108&lt;0.81),1*0.09,IF(AND(X108&gt;=0.785,X108&lt;0.8),1*0.105,IF(AND(X108&gt;=0.775,X108&lt;0.79),1*0.12,IF(AND(X108&gt;=0.765,X108&lt;0.78),1*0.135,IF(AND(X108&gt;=0.755,X108&lt;0.77),1*0.15,IF(AND(X108&gt;=0.745,X108&lt;0.76),1*0.165,0)))))))))))))))</f>
        <v>0</v>
      </c>
      <c r="Z108" s="112" t="n">
        <f aca="false">Y108*V108</f>
        <v>-0</v>
      </c>
      <c r="AA108" s="108"/>
      <c r="AB108" s="104"/>
      <c r="AC108" s="33"/>
      <c r="AD108" s="32"/>
      <c r="AE108" s="861"/>
      <c r="AF108" s="356"/>
      <c r="AG108" s="92"/>
      <c r="AH108" s="92"/>
      <c r="AI108" s="94"/>
      <c r="AJ108" s="53"/>
      <c r="AK108" s="53"/>
      <c r="AL108" s="53"/>
      <c r="AM108" s="53"/>
      <c r="AN108" s="53"/>
      <c r="AO108" s="53"/>
      <c r="AP108" s="33"/>
      <c r="AQ108" s="33"/>
      <c r="AR108" s="33"/>
      <c r="AS108" s="33"/>
      <c r="AT108" s="33"/>
      <c r="AU108" s="33"/>
      <c r="AV108" s="476"/>
      <c r="AW108" s="33"/>
      <c r="AX108" s="33"/>
      <c r="BH108" s="33"/>
      <c r="BI108" s="33"/>
      <c r="BJ108" s="97"/>
      <c r="BK108" s="97"/>
      <c r="BL108" s="52"/>
      <c r="BM108" s="52"/>
      <c r="BN108" s="53"/>
      <c r="BO108" s="53"/>
      <c r="BP108" s="5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705"/>
      <c r="CD108" s="862"/>
      <c r="CE108" s="75"/>
      <c r="CF108" s="53"/>
      <c r="CG108" s="75"/>
      <c r="CH108" s="75"/>
      <c r="CI108" s="75"/>
      <c r="CJ108" s="339"/>
      <c r="CK108" s="75"/>
      <c r="CL108" s="807"/>
      <c r="CM108" s="807"/>
      <c r="CN108" s="53"/>
      <c r="CO108" s="99"/>
      <c r="CP108" s="260"/>
      <c r="CQ108" s="808"/>
      <c r="CR108" s="808"/>
      <c r="CS108" s="53"/>
      <c r="CT108" s="53"/>
      <c r="CU108" s="53"/>
      <c r="CV108" s="805"/>
      <c r="CW108" s="100"/>
    </row>
    <row r="109" s="204" customFormat="true" ht="21.75" hidden="false" customHeight="true" outlineLevel="0" collapsed="false">
      <c r="A109" s="223" t="n">
        <v>13</v>
      </c>
      <c r="B109" s="223" t="s">
        <v>263</v>
      </c>
      <c r="C109" s="265"/>
      <c r="D109" s="223" t="n">
        <v>33</v>
      </c>
      <c r="E109" s="225" t="s">
        <v>67</v>
      </c>
      <c r="F109" s="865" t="s">
        <v>264</v>
      </c>
      <c r="G109" s="223" t="s">
        <v>265</v>
      </c>
      <c r="H109" s="866" t="n">
        <v>1</v>
      </c>
      <c r="I109" s="867" t="n">
        <v>180000</v>
      </c>
      <c r="J109" s="783" t="n">
        <v>5413.706</v>
      </c>
      <c r="K109" s="783" t="n">
        <v>5450.602</v>
      </c>
      <c r="L109" s="783" t="n">
        <f aca="false">K109-J109</f>
        <v>36.8959999999997</v>
      </c>
      <c r="M109" s="783"/>
      <c r="N109" s="800" t="n">
        <f aca="false">L109*I109*H109</f>
        <v>6641279.99999995</v>
      </c>
      <c r="O109" s="783"/>
      <c r="P109" s="783"/>
      <c r="Q109" s="783" t="n">
        <v>2671.485</v>
      </c>
      <c r="R109" s="783" t="n">
        <v>2685.406</v>
      </c>
      <c r="S109" s="343" t="n">
        <f aca="false">R109-Q109</f>
        <v>13.9209999999998</v>
      </c>
      <c r="T109" s="783"/>
      <c r="U109" s="800" t="n">
        <f aca="false">S109*I109*H109</f>
        <v>2505779.99999997</v>
      </c>
      <c r="V109" s="346" t="n">
        <f aca="false">N109</f>
        <v>6641279.99999995</v>
      </c>
      <c r="W109" s="346" t="n">
        <f aca="false">U109</f>
        <v>2505779.99999997</v>
      </c>
      <c r="X109" s="111" t="n">
        <f aca="false">IF(OR(N109=0,W109&lt;0.00001),"0",COS(ATAN(W109/V109)))</f>
        <v>0.935618628657159</v>
      </c>
      <c r="Y109" s="112" t="n">
        <v>0</v>
      </c>
      <c r="Z109" s="112" t="n">
        <f aca="false">Y109*V109</f>
        <v>0</v>
      </c>
      <c r="AA109" s="108"/>
      <c r="AB109" s="104"/>
      <c r="AC109" s="191"/>
      <c r="AD109" s="192"/>
      <c r="AE109" s="868"/>
      <c r="AF109" s="169"/>
      <c r="AG109" s="168"/>
      <c r="AH109" s="168"/>
      <c r="AI109" s="170"/>
      <c r="AJ109" s="165"/>
      <c r="AK109" s="165"/>
      <c r="AL109" s="165"/>
      <c r="AM109" s="165"/>
      <c r="AN109" s="165"/>
      <c r="AO109" s="165"/>
      <c r="AP109" s="191"/>
      <c r="AQ109" s="191"/>
      <c r="AR109" s="191"/>
      <c r="AS109" s="191"/>
      <c r="AT109" s="191"/>
      <c r="AU109" s="191"/>
      <c r="AV109" s="449"/>
      <c r="AW109" s="191"/>
      <c r="AX109" s="191"/>
      <c r="AY109" s="181"/>
      <c r="AZ109" s="181"/>
      <c r="BA109" s="181"/>
      <c r="BB109" s="181"/>
      <c r="BC109" s="181"/>
      <c r="BD109" s="181"/>
      <c r="BE109" s="181"/>
      <c r="BF109" s="181"/>
      <c r="BG109" s="181"/>
      <c r="BH109" s="191"/>
      <c r="BI109" s="191"/>
      <c r="BJ109" s="187"/>
      <c r="BK109" s="187"/>
      <c r="BL109" s="189"/>
      <c r="BM109" s="189"/>
      <c r="BN109" s="165"/>
      <c r="BO109" s="165"/>
      <c r="BP109" s="165"/>
      <c r="BQ109" s="191"/>
      <c r="BR109" s="191"/>
      <c r="BS109" s="191"/>
      <c r="BT109" s="191"/>
      <c r="BU109" s="191"/>
      <c r="BV109" s="191"/>
      <c r="BW109" s="191"/>
      <c r="BX109" s="191"/>
      <c r="BY109" s="191"/>
      <c r="BZ109" s="191"/>
      <c r="CA109" s="191"/>
      <c r="CB109" s="191"/>
      <c r="CC109" s="369"/>
      <c r="CD109" s="869"/>
      <c r="CE109" s="75"/>
      <c r="CF109" s="165"/>
      <c r="CG109" s="222"/>
      <c r="CH109" s="222"/>
      <c r="CI109" s="222"/>
      <c r="CJ109" s="329"/>
      <c r="CK109" s="222"/>
      <c r="CL109" s="813"/>
      <c r="CM109" s="813"/>
      <c r="CN109" s="165"/>
      <c r="CO109" s="216"/>
      <c r="CP109" s="190"/>
      <c r="CQ109" s="814"/>
      <c r="CR109" s="814"/>
      <c r="CS109" s="165"/>
      <c r="CT109" s="165"/>
      <c r="CU109" s="165"/>
      <c r="CV109" s="815"/>
      <c r="CW109" s="203"/>
    </row>
    <row r="110" customFormat="false" ht="21.75" hidden="false" customHeight="true" outlineLevel="0" collapsed="false">
      <c r="A110" s="870"/>
      <c r="B110" s="870"/>
      <c r="C110" s="870"/>
      <c r="D110" s="870"/>
      <c r="E110" s="870"/>
      <c r="F110" s="870"/>
      <c r="G110" s="62"/>
      <c r="H110" s="63"/>
      <c r="I110" s="228"/>
      <c r="J110" s="769"/>
      <c r="K110" s="769"/>
      <c r="L110" s="229" t="s">
        <v>93</v>
      </c>
      <c r="M110" s="229" t="n">
        <f aca="false">M108</f>
        <v>7037675</v>
      </c>
      <c r="N110" s="871" t="n">
        <f aca="false">SUM(N100:N109)</f>
        <v>35226539.9999999</v>
      </c>
      <c r="O110" s="231" t="n">
        <f aca="false">N110-M110</f>
        <v>28188864.9999999</v>
      </c>
      <c r="P110" s="232"/>
      <c r="Q110" s="233"/>
      <c r="R110" s="233"/>
      <c r="S110" s="232"/>
      <c r="T110" s="229" t="n">
        <f aca="false">T108</f>
        <v>1276740</v>
      </c>
      <c r="U110" s="872" t="n">
        <f aca="false">U109+U104+U103+U102+U100+U105+U106+U107+U101</f>
        <v>12551400.0000001</v>
      </c>
      <c r="V110" s="234" t="n">
        <f aca="false">SUM(V100:V109)</f>
        <v>28188864.9999999</v>
      </c>
      <c r="W110" s="234" t="n">
        <f aca="false">SUM(W100:W109)</f>
        <v>11274660.0000001</v>
      </c>
      <c r="X110" s="235"/>
      <c r="Y110" s="355"/>
      <c r="Z110" s="91"/>
      <c r="AA110" s="544"/>
      <c r="AB110" s="873" t="n">
        <f aca="false">SUM(AB101:AB109)</f>
        <v>0</v>
      </c>
      <c r="AC110" s="33"/>
      <c r="AD110" s="32"/>
      <c r="AE110" s="861" t="s">
        <v>266</v>
      </c>
      <c r="AF110" s="92"/>
      <c r="AG110" s="92"/>
      <c r="AH110" s="92"/>
      <c r="AI110" s="94"/>
      <c r="AJ110" s="53"/>
      <c r="AK110" s="53"/>
      <c r="AL110" s="53"/>
      <c r="AM110" s="53"/>
      <c r="AN110" s="53"/>
      <c r="AO110" s="53"/>
      <c r="AP110" s="33"/>
      <c r="AQ110" s="33"/>
      <c r="AR110" s="33"/>
      <c r="AS110" s="33"/>
      <c r="AT110" s="33"/>
      <c r="AU110" s="33"/>
      <c r="AV110" s="33"/>
      <c r="AW110" s="33"/>
      <c r="AX110" s="33"/>
      <c r="BH110" s="33"/>
      <c r="BI110" s="33"/>
      <c r="BJ110" s="97"/>
      <c r="BK110" s="97"/>
      <c r="BL110" s="52"/>
      <c r="BM110" s="52"/>
      <c r="BN110" s="53"/>
      <c r="BO110" s="53"/>
      <c r="BP110" s="5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874" t="n">
        <v>1</v>
      </c>
      <c r="CD110" s="862" t="s">
        <v>266</v>
      </c>
      <c r="CE110" s="75"/>
      <c r="CF110" s="53" t="n">
        <v>33</v>
      </c>
      <c r="CG110" s="75" t="s">
        <v>267</v>
      </c>
      <c r="CH110" s="75" t="n">
        <v>122218112</v>
      </c>
      <c r="CI110" s="75" t="s">
        <v>268</v>
      </c>
      <c r="CJ110" s="339" t="n">
        <v>1.005</v>
      </c>
      <c r="CK110" s="875" t="n">
        <v>1000</v>
      </c>
      <c r="CL110" s="807" t="n">
        <f aca="false">J110</f>
        <v>0</v>
      </c>
      <c r="CM110" s="807" t="n">
        <f aca="false">K110</f>
        <v>0</v>
      </c>
      <c r="CN110" s="53" t="n">
        <f aca="false">CM110-CL110</f>
        <v>0</v>
      </c>
      <c r="CO110" s="260" t="n">
        <f aca="false">CN110*CK110*CJ110</f>
        <v>0</v>
      </c>
      <c r="CP110" s="260"/>
      <c r="CQ110" s="808"/>
      <c r="CR110" s="808"/>
      <c r="CS110" s="876"/>
      <c r="CT110" s="53"/>
      <c r="CU110" s="53"/>
      <c r="CV110" s="805"/>
      <c r="CW110" s="100"/>
    </row>
    <row r="111" customFormat="false" ht="21.75" hidden="false" customHeight="true" outlineLevel="0" collapsed="false">
      <c r="A111" s="767" t="s">
        <v>269</v>
      </c>
      <c r="B111" s="767"/>
      <c r="C111" s="767"/>
      <c r="D111" s="767"/>
      <c r="E111" s="767"/>
      <c r="F111" s="767"/>
      <c r="G111" s="877"/>
      <c r="H111" s="878"/>
      <c r="I111" s="23"/>
      <c r="J111" s="23"/>
      <c r="K111" s="23"/>
      <c r="L111" s="666"/>
      <c r="M111" s="757"/>
      <c r="N111" s="757"/>
      <c r="O111" s="757"/>
      <c r="P111" s="879"/>
      <c r="Q111" s="105"/>
      <c r="R111" s="105"/>
      <c r="S111" s="669"/>
      <c r="T111" s="695"/>
      <c r="U111" s="668"/>
      <c r="V111" s="668"/>
      <c r="W111" s="668"/>
      <c r="X111" s="69"/>
      <c r="Y111" s="355"/>
      <c r="Z111" s="91"/>
      <c r="AA111" s="880" t="s">
        <v>122</v>
      </c>
      <c r="AB111" s="881"/>
      <c r="AC111" s="33"/>
      <c r="AD111" s="32"/>
      <c r="AE111" s="861"/>
      <c r="AF111" s="92"/>
      <c r="AG111" s="92"/>
      <c r="AH111" s="92"/>
      <c r="AI111" s="94"/>
      <c r="AJ111" s="53"/>
      <c r="AK111" s="53"/>
      <c r="AL111" s="53"/>
      <c r="AM111" s="53"/>
      <c r="AN111" s="53"/>
      <c r="AO111" s="53"/>
      <c r="AP111" s="33"/>
      <c r="AQ111" s="33"/>
      <c r="AR111" s="33"/>
      <c r="AS111" s="33"/>
      <c r="AT111" s="33"/>
      <c r="AU111" s="33"/>
      <c r="AV111" s="33"/>
      <c r="AW111" s="33"/>
      <c r="AX111" s="33"/>
      <c r="BH111" s="33"/>
      <c r="BI111" s="33"/>
      <c r="BJ111" s="97"/>
      <c r="BK111" s="97"/>
      <c r="BL111" s="52"/>
      <c r="BM111" s="52"/>
      <c r="BN111" s="53"/>
      <c r="BO111" s="53"/>
      <c r="BP111" s="5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874"/>
      <c r="CD111" s="862"/>
      <c r="CE111" s="75"/>
      <c r="CF111" s="53"/>
      <c r="CG111" s="75"/>
      <c r="CH111" s="75"/>
      <c r="CI111" s="75"/>
      <c r="CJ111" s="339"/>
      <c r="CK111" s="875"/>
      <c r="CL111" s="807"/>
      <c r="CM111" s="807"/>
      <c r="CN111" s="53"/>
      <c r="CO111" s="260"/>
      <c r="CP111" s="260"/>
      <c r="CQ111" s="808"/>
      <c r="CR111" s="808"/>
      <c r="CS111" s="876"/>
      <c r="CT111" s="53"/>
      <c r="CU111" s="53"/>
      <c r="CV111" s="805"/>
      <c r="CW111" s="100"/>
    </row>
    <row r="112" s="907" customFormat="true" ht="21.75" hidden="false" customHeight="true" outlineLevel="0" collapsed="false">
      <c r="A112" s="102" t="n">
        <v>14</v>
      </c>
      <c r="B112" s="102" t="s">
        <v>270</v>
      </c>
      <c r="C112" s="102" t="s">
        <v>271</v>
      </c>
      <c r="D112" s="102" t="n">
        <v>33</v>
      </c>
      <c r="E112" s="103" t="s">
        <v>67</v>
      </c>
      <c r="F112" s="102" t="s">
        <v>272</v>
      </c>
      <c r="G112" s="109"/>
      <c r="H112" s="109" t="n">
        <v>1</v>
      </c>
      <c r="I112" s="104" t="n">
        <v>750000</v>
      </c>
      <c r="J112" s="783" t="n">
        <v>3062.422</v>
      </c>
      <c r="K112" s="783" t="n">
        <v>3099.791</v>
      </c>
      <c r="L112" s="343" t="n">
        <f aca="false">K112-J112</f>
        <v>37.3690000000001</v>
      </c>
      <c r="M112" s="882"/>
      <c r="N112" s="441" t="n">
        <f aca="false">L112*I112+M112</f>
        <v>28026750.0000001</v>
      </c>
      <c r="O112" s="883"/>
      <c r="P112" s="884"/>
      <c r="Q112" s="783" t="n">
        <v>1546.826</v>
      </c>
      <c r="R112" s="783" t="n">
        <v>1562.816</v>
      </c>
      <c r="S112" s="343" t="n">
        <f aca="false">R112-Q112</f>
        <v>15.99</v>
      </c>
      <c r="T112" s="104" t="s">
        <v>122</v>
      </c>
      <c r="U112" s="503" t="n">
        <f aca="false">S112*I112*H112</f>
        <v>11992500</v>
      </c>
      <c r="V112" s="346" t="n">
        <f aca="false">N112</f>
        <v>28026750.0000001</v>
      </c>
      <c r="W112" s="346" t="n">
        <f aca="false">U112</f>
        <v>11992500</v>
      </c>
      <c r="X112" s="111" t="n">
        <f aca="false">IF(W112&lt;0.00001,"0",COS(ATAN(W112/V112)))</f>
        <v>0.919370119719671</v>
      </c>
      <c r="Y112" s="112" t="n">
        <f aca="false">IF(AND(X112&gt;=0.885,X112&lt;0.9),1*0.005,IF(AND(X112&gt;=0.875,X112&lt;0.89),1*0.01,IF(AND(X112&gt;=0.865,X112&lt;0.88),1*0.02,IF(AND(X112&gt;=0.855,X112&lt;0.87),1*0.03,IF(AND(X112&gt;=0.845,X112&lt;0.86),1*0.04,IF(AND(X112&gt;=0.835,X112&lt;0.85),1*0.05,IF(AND(X112&gt;=0.825,X112&lt;0.84),1*0.06,IF(AND(X112&gt;=0.815,X112&lt;0.83),1*0.07,IF(AND(X112&gt;=0.805,X112&lt;0.82),1*0.08,IF(AND(X112&gt;=0.795,X112&lt;0.81),1*0.09,IF(AND(X112&gt;=0.785,X112&lt;0.8),1*0.105,IF(AND(X112&gt;=0.775,X112&lt;0.79),1*0.12,IF(AND(X112&gt;=0.765,X112&lt;0.78),1*0.135,IF(AND(X112&gt;=0.755,X112&lt;0.77),1*0.15,IF(AND(X112&gt;=0.745,X112&lt;0.76),1*0.165,0)))))))))))))))</f>
        <v>0</v>
      </c>
      <c r="Z112" s="113" t="n">
        <f aca="false">Y112*V112</f>
        <v>0</v>
      </c>
      <c r="AA112" s="885"/>
      <c r="AB112" s="886"/>
      <c r="AC112" s="887"/>
      <c r="AD112" s="888"/>
      <c r="AE112" s="889" t="s">
        <v>273</v>
      </c>
      <c r="AF112" s="890"/>
      <c r="AG112" s="890"/>
      <c r="AH112" s="890"/>
      <c r="AI112" s="891"/>
      <c r="AJ112" s="892"/>
      <c r="AK112" s="892"/>
      <c r="AL112" s="892"/>
      <c r="AM112" s="892"/>
      <c r="AN112" s="892"/>
      <c r="AO112" s="892"/>
      <c r="AP112" s="887"/>
      <c r="AQ112" s="887"/>
      <c r="AR112" s="887"/>
      <c r="AS112" s="887"/>
      <c r="AT112" s="887"/>
      <c r="AU112" s="887"/>
      <c r="AV112" s="887"/>
      <c r="AW112" s="887"/>
      <c r="AX112" s="887"/>
      <c r="AY112" s="893"/>
      <c r="AZ112" s="893"/>
      <c r="BA112" s="893"/>
      <c r="BB112" s="893"/>
      <c r="BC112" s="893"/>
      <c r="BD112" s="893"/>
      <c r="BE112" s="893"/>
      <c r="BF112" s="893"/>
      <c r="BG112" s="893"/>
      <c r="BH112" s="887"/>
      <c r="BI112" s="887"/>
      <c r="BJ112" s="894"/>
      <c r="BK112" s="894"/>
      <c r="BL112" s="895"/>
      <c r="BM112" s="895"/>
      <c r="BN112" s="892"/>
      <c r="BO112" s="892"/>
      <c r="BP112" s="892"/>
      <c r="BQ112" s="887"/>
      <c r="BR112" s="887"/>
      <c r="BS112" s="887"/>
      <c r="BT112" s="887"/>
      <c r="BU112" s="887"/>
      <c r="BV112" s="887"/>
      <c r="BW112" s="887"/>
      <c r="BX112" s="887"/>
      <c r="BY112" s="887"/>
      <c r="BZ112" s="887"/>
      <c r="CA112" s="887"/>
      <c r="CB112" s="887"/>
      <c r="CC112" s="896" t="n">
        <v>2</v>
      </c>
      <c r="CD112" s="897" t="s">
        <v>273</v>
      </c>
      <c r="CE112" s="75"/>
      <c r="CF112" s="892" t="n">
        <v>33</v>
      </c>
      <c r="CG112" s="898" t="s">
        <v>267</v>
      </c>
      <c r="CH112" s="898" t="n">
        <v>12920031</v>
      </c>
      <c r="CI112" s="898" t="s">
        <v>268</v>
      </c>
      <c r="CJ112" s="899" t="n">
        <v>1.005</v>
      </c>
      <c r="CK112" s="900" t="n">
        <v>5500</v>
      </c>
      <c r="CL112" s="901" t="n">
        <f aca="false">J112</f>
        <v>3062.422</v>
      </c>
      <c r="CM112" s="901" t="n">
        <f aca="false">K112</f>
        <v>3099.791</v>
      </c>
      <c r="CN112" s="892" t="n">
        <f aca="false">CM112-CL112</f>
        <v>37.3690000000001</v>
      </c>
      <c r="CO112" s="902" t="n">
        <f aca="false">CN112*CK112*CJ112</f>
        <v>206557.147500001</v>
      </c>
      <c r="CP112" s="902"/>
      <c r="CQ112" s="903"/>
      <c r="CR112" s="903"/>
      <c r="CS112" s="904"/>
      <c r="CT112" s="892"/>
      <c r="CU112" s="892"/>
      <c r="CV112" s="905"/>
      <c r="CW112" s="906"/>
    </row>
    <row r="113" s="907" customFormat="true" ht="21.75" hidden="false" customHeight="true" outlineLevel="0" collapsed="false">
      <c r="A113" s="104" t="n">
        <v>15</v>
      </c>
      <c r="B113" s="104" t="s">
        <v>274</v>
      </c>
      <c r="C113" s="102"/>
      <c r="D113" s="104" t="n">
        <v>33</v>
      </c>
      <c r="E113" s="85" t="s">
        <v>67</v>
      </c>
      <c r="F113" s="104" t="s">
        <v>275</v>
      </c>
      <c r="G113" s="109"/>
      <c r="H113" s="109" t="n">
        <v>1</v>
      </c>
      <c r="I113" s="104" t="n">
        <v>750000</v>
      </c>
      <c r="J113" s="783" t="n">
        <v>2701.161</v>
      </c>
      <c r="K113" s="783" t="n">
        <v>2739.184</v>
      </c>
      <c r="L113" s="782" t="n">
        <f aca="false">K113-J113</f>
        <v>38.0230000000001</v>
      </c>
      <c r="M113" s="882"/>
      <c r="N113" s="441" t="n">
        <f aca="false">L113*I113</f>
        <v>28517250.0000001</v>
      </c>
      <c r="O113" s="883"/>
      <c r="P113" s="884"/>
      <c r="Q113" s="783" t="n">
        <v>1342.604</v>
      </c>
      <c r="R113" s="783" t="n">
        <v>1358.853</v>
      </c>
      <c r="S113" s="343" t="n">
        <f aca="false">R113-Q113</f>
        <v>16.249</v>
      </c>
      <c r="T113" s="104"/>
      <c r="U113" s="503" t="n">
        <f aca="false">S113*I113*H113</f>
        <v>12186750</v>
      </c>
      <c r="V113" s="346" t="n">
        <f aca="false">N113</f>
        <v>28517250.0000001</v>
      </c>
      <c r="W113" s="346" t="n">
        <f aca="false">U113</f>
        <v>12186750</v>
      </c>
      <c r="X113" s="111" t="n">
        <f aca="false">IF(W113&lt;0.00001,"0",COS(ATAN(W113/V113)))</f>
        <v>0.919552331594644</v>
      </c>
      <c r="Y113" s="112" t="n">
        <f aca="false">IF(AND(X113&gt;=0.885,X113&lt;0.9),1*0.005,IF(AND(X113&gt;=0.875,X113&lt;0.89),1*0.01,IF(AND(X113&gt;=0.865,X113&lt;0.88),1*0.02,IF(AND(X113&gt;=0.855,X113&lt;0.87),1*0.03,IF(AND(X113&gt;=0.845,X113&lt;0.86),1*0.04,IF(AND(X113&gt;=0.835,X113&lt;0.85),1*0.05,IF(AND(X113&gt;=0.825,X113&lt;0.84),1*0.06,IF(AND(X113&gt;=0.815,X113&lt;0.83),1*0.07,IF(AND(X113&gt;=0.805,X113&lt;0.82),1*0.08,IF(AND(X113&gt;=0.795,X113&lt;0.81),1*0.09,IF(AND(X113&gt;=0.785,X113&lt;0.8),1*0.105,IF(AND(X113&gt;=0.775,X113&lt;0.79),1*0.12,IF(AND(X113&gt;=0.765,X113&lt;0.78),1*0.135,IF(AND(X113&gt;=0.755,X113&lt;0.77),1*0.15,IF(AND(X113&gt;=0.745,X113&lt;0.76),1*0.165,0)))))))))))))))</f>
        <v>0</v>
      </c>
      <c r="Z113" s="113" t="n">
        <f aca="false">Y113*V113</f>
        <v>0</v>
      </c>
      <c r="AA113" s="108"/>
      <c r="AB113" s="108"/>
      <c r="AC113" s="887"/>
      <c r="AD113" s="888"/>
      <c r="AE113" s="889" t="s">
        <v>276</v>
      </c>
      <c r="AF113" s="890"/>
      <c r="AG113" s="890"/>
      <c r="AH113" s="890"/>
      <c r="AI113" s="891"/>
      <c r="AJ113" s="892"/>
      <c r="AK113" s="892"/>
      <c r="AL113" s="892"/>
      <c r="AM113" s="892"/>
      <c r="AN113" s="892"/>
      <c r="AO113" s="892"/>
      <c r="AP113" s="887"/>
      <c r="AQ113" s="887"/>
      <c r="AR113" s="887"/>
      <c r="AS113" s="887"/>
      <c r="AT113" s="887"/>
      <c r="AU113" s="887"/>
      <c r="AV113" s="887"/>
      <c r="AW113" s="887"/>
      <c r="AX113" s="887"/>
      <c r="AY113" s="893"/>
      <c r="AZ113" s="893"/>
      <c r="BA113" s="893"/>
      <c r="BB113" s="893"/>
      <c r="BC113" s="893"/>
      <c r="BD113" s="893"/>
      <c r="BE113" s="893"/>
      <c r="BF113" s="893"/>
      <c r="BG113" s="893"/>
      <c r="BH113" s="887"/>
      <c r="BI113" s="887"/>
      <c r="BJ113" s="894"/>
      <c r="BK113" s="894"/>
      <c r="BL113" s="895"/>
      <c r="BM113" s="895"/>
      <c r="BN113" s="892"/>
      <c r="BO113" s="892"/>
      <c r="BP113" s="892"/>
      <c r="BQ113" s="887"/>
      <c r="BR113" s="887"/>
      <c r="BS113" s="887"/>
      <c r="BT113" s="887"/>
      <c r="BU113" s="887"/>
      <c r="BV113" s="887"/>
      <c r="BW113" s="887"/>
      <c r="BX113" s="887"/>
      <c r="BY113" s="887"/>
      <c r="BZ113" s="887"/>
      <c r="CA113" s="887"/>
      <c r="CB113" s="887"/>
      <c r="CC113" s="896" t="n">
        <v>3</v>
      </c>
      <c r="CD113" s="897" t="s">
        <v>276</v>
      </c>
      <c r="CE113" s="908"/>
      <c r="CF113" s="892" t="n">
        <v>33</v>
      </c>
      <c r="CG113" s="898" t="s">
        <v>267</v>
      </c>
      <c r="CH113" s="909" t="n">
        <v>15716186</v>
      </c>
      <c r="CI113" s="909" t="s">
        <v>268</v>
      </c>
      <c r="CJ113" s="910" t="n">
        <v>1.005</v>
      </c>
      <c r="CK113" s="900" t="n">
        <v>5500</v>
      </c>
      <c r="CL113" s="901" t="n">
        <f aca="false">J113</f>
        <v>2701.161</v>
      </c>
      <c r="CM113" s="901" t="n">
        <f aca="false">K113</f>
        <v>2739.184</v>
      </c>
      <c r="CN113" s="892" t="n">
        <f aca="false">CM113-CL113</f>
        <v>38.0230000000001</v>
      </c>
      <c r="CO113" s="902" t="n">
        <f aca="false">CN113*CK113*CJ113</f>
        <v>210172.132500001</v>
      </c>
      <c r="CP113" s="902"/>
      <c r="CQ113" s="903"/>
      <c r="CR113" s="903"/>
      <c r="CS113" s="904"/>
      <c r="CT113" s="892"/>
      <c r="CU113" s="892"/>
      <c r="CV113" s="905"/>
      <c r="CW113" s="906"/>
    </row>
    <row r="114" customFormat="false" ht="21.75" hidden="false" customHeight="true" outlineLevel="0" collapsed="false">
      <c r="A114" s="767" t="s">
        <v>277</v>
      </c>
      <c r="B114" s="767"/>
      <c r="C114" s="767"/>
      <c r="D114" s="767"/>
      <c r="E114" s="767"/>
      <c r="F114" s="767"/>
      <c r="G114" s="911" t="s">
        <v>45</v>
      </c>
      <c r="H114" s="911" t="s">
        <v>278</v>
      </c>
      <c r="I114" s="109" t="n">
        <v>1.00100083</v>
      </c>
      <c r="J114" s="769"/>
      <c r="K114" s="769"/>
      <c r="L114" s="229" t="s">
        <v>93</v>
      </c>
      <c r="M114" s="229"/>
      <c r="N114" s="230" t="n">
        <f aca="false">N112+N113</f>
        <v>56544000.0000002</v>
      </c>
      <c r="O114" s="231"/>
      <c r="P114" s="232"/>
      <c r="Q114" s="233"/>
      <c r="R114" s="233"/>
      <c r="S114" s="232"/>
      <c r="T114" s="229"/>
      <c r="U114" s="229" t="n">
        <f aca="false">SUM(U112:U113)</f>
        <v>24179250</v>
      </c>
      <c r="V114" s="234" t="n">
        <f aca="false">SUM(V112:V113)</f>
        <v>56544000.0000002</v>
      </c>
      <c r="W114" s="322" t="n">
        <f aca="false">SUM(W112:W113)</f>
        <v>24179250</v>
      </c>
      <c r="X114" s="235"/>
      <c r="Y114" s="237" t="n">
        <f aca="false">IF(AND(X114&gt;=0.885,X114&lt;0.9),1*0.005,IF(AND(X114&gt;=0.875,X114&lt;0.89),1*0.01,IF(AND(X114&gt;=0.865,X114&lt;0.88),1*0.02,IF(AND(X114&gt;=0.855,X114&lt;0.87),1*0.03,IF(AND(X114&gt;=0.845,X114&lt;0.86),1*0.04,IF(AND(X114&gt;=0.835,X114&lt;0.85),1*0.05,IF(AND(X114&gt;=0.825,X114&lt;0.84),1*0.06,IF(AND(X114&gt;=0.815,X114&lt;0.83),1*0.07,IF(AND(X114&gt;=0.805,X114&lt;0.82),1*0.08,IF(AND(X114&gt;=0.795,X114&lt;0.81),1*0.09,IF(AND(X114&gt;=0.785,X114&lt;0.8),1*0.105,IF(AND(X114&gt;=0.775,X114&lt;0.79),1*0.12,IF(AND(X114&gt;=0.765,X114&lt;0.78),1*0.135,IF(AND(X114&gt;=0.755,X114&lt;0.77),1*0.15,IF(AND(X114&gt;=0.745,X114&lt;0.76),1*0.165,0)))))))))))))))</f>
        <v>0</v>
      </c>
      <c r="Z114" s="91" t="n">
        <f aca="false">Y114*V114</f>
        <v>0</v>
      </c>
      <c r="AA114" s="238"/>
      <c r="AB114" s="60"/>
      <c r="AC114" s="33"/>
      <c r="AD114" s="32"/>
      <c r="AE114" s="912"/>
      <c r="AF114" s="92"/>
      <c r="AG114" s="92"/>
      <c r="AH114" s="92"/>
      <c r="AI114" s="94"/>
      <c r="AJ114" s="53"/>
      <c r="AK114" s="53"/>
      <c r="AL114" s="53"/>
      <c r="AM114" s="53"/>
      <c r="AN114" s="53"/>
      <c r="AO114" s="53"/>
      <c r="AP114" s="33"/>
      <c r="AQ114" s="33"/>
      <c r="AR114" s="33"/>
      <c r="AS114" s="33"/>
      <c r="AT114" s="33"/>
      <c r="AU114" s="33"/>
      <c r="AV114" s="33"/>
      <c r="AW114" s="33"/>
      <c r="AX114" s="33"/>
      <c r="BH114" s="33"/>
      <c r="BI114" s="33"/>
      <c r="BJ114" s="97"/>
      <c r="BK114" s="97"/>
      <c r="BL114" s="52"/>
      <c r="BM114" s="52"/>
      <c r="BN114" s="53"/>
      <c r="BO114" s="53"/>
      <c r="BP114" s="5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33"/>
      <c r="CC114" s="913" t="s">
        <v>230</v>
      </c>
      <c r="CD114" s="914"/>
      <c r="CE114" s="914"/>
      <c r="CF114" s="914"/>
      <c r="CG114" s="914"/>
      <c r="CH114" s="915" t="s">
        <v>279</v>
      </c>
      <c r="CI114" s="915"/>
      <c r="CJ114" s="264" t="n">
        <v>12922</v>
      </c>
      <c r="CK114" s="556"/>
      <c r="CL114" s="807"/>
      <c r="CM114" s="807"/>
      <c r="CN114" s="56" t="s">
        <v>93</v>
      </c>
      <c r="CO114" s="487" t="n">
        <f aca="false">SUM(CO110:CO113)</f>
        <v>416729.280000002</v>
      </c>
      <c r="CP114" s="487" t="n">
        <f aca="false">SUM(CP105:CP107)</f>
        <v>4890143.99999996</v>
      </c>
      <c r="CQ114" s="808"/>
      <c r="CR114" s="808"/>
      <c r="CS114" s="100"/>
      <c r="CT114" s="56"/>
      <c r="CU114" s="56" t="n">
        <f aca="false">SUM(CU105:CU112)</f>
        <v>1775184.00000002</v>
      </c>
      <c r="CV114" s="259" t="str">
        <f aca="false">IF(CS114&lt;0.00001,"0",COS(ATAN(CS114/CN114)))</f>
        <v>0</v>
      </c>
      <c r="CW114" s="100"/>
    </row>
    <row r="115" s="204" customFormat="true" ht="21.75" hidden="false" customHeight="true" outlineLevel="0" collapsed="false">
      <c r="A115" s="104" t="n">
        <v>16</v>
      </c>
      <c r="B115" s="164" t="s">
        <v>280</v>
      </c>
      <c r="C115" s="104" t="s">
        <v>281</v>
      </c>
      <c r="D115" s="164" t="n">
        <v>33</v>
      </c>
      <c r="E115" s="85" t="s">
        <v>67</v>
      </c>
      <c r="F115" s="104" t="n">
        <v>35786569</v>
      </c>
      <c r="G115" s="343" t="n">
        <f aca="false">$I$114</f>
        <v>1.00100083</v>
      </c>
      <c r="H115" s="104" t="n">
        <v>1</v>
      </c>
      <c r="I115" s="104" t="n">
        <v>180000</v>
      </c>
      <c r="J115" s="783" t="n">
        <v>1853.024</v>
      </c>
      <c r="K115" s="783" t="n">
        <v>1885.528</v>
      </c>
      <c r="L115" s="343" t="n">
        <f aca="false">K115-J115</f>
        <v>32.5040000000001</v>
      </c>
      <c r="M115" s="882"/>
      <c r="N115" s="441" t="n">
        <f aca="false">+L115*I115*G115</f>
        <v>5856575.57609762</v>
      </c>
      <c r="O115" s="916"/>
      <c r="P115" s="917"/>
      <c r="Q115" s="783" t="n">
        <v>629.834</v>
      </c>
      <c r="R115" s="783" t="n">
        <v>638.443</v>
      </c>
      <c r="S115" s="343" t="n">
        <f aca="false">R115-Q115</f>
        <v>8.60900000000004</v>
      </c>
      <c r="T115" s="104"/>
      <c r="U115" s="327" t="n">
        <f aca="false">S115*I115*G115</f>
        <v>1551170.90618461</v>
      </c>
      <c r="V115" s="346" t="n">
        <f aca="false">N115</f>
        <v>5856575.57609762</v>
      </c>
      <c r="W115" s="346" t="n">
        <f aca="false">U115</f>
        <v>1551170.90618461</v>
      </c>
      <c r="X115" s="111" t="n">
        <f aca="false">IF(W115&lt;0.00001,"0",COS(ATAN(W115/V115)))</f>
        <v>0.96666843357676</v>
      </c>
      <c r="Y115" s="788" t="n">
        <f aca="false">IF(AND(X115&gt;=0.885,X115&lt;0.9),1*0.005,IF(AND(X115&gt;=0.875,X115&lt;0.89),1*0.01,IF(AND(X115&gt;=0.865,X115&lt;0.88),1*0.02,IF(AND(X115&gt;=0.855,X115&lt;0.87),1*0.03,IF(AND(X115&gt;=0.845,X115&lt;0.86),1*0.04,IF(AND(X115&gt;=0.835,X115&lt;0.85),1*0.05,IF(AND(X115&gt;=0.825,X115&lt;0.84),1*0.06,IF(AND(X115&gt;=0.815,X115&lt;0.83),1*0.07,IF(AND(X115&gt;=0.805,X115&lt;0.82),1*0.08,IF(AND(X115&gt;=0.795,X115&lt;0.81),1*0.09,IF(AND(X115&gt;=0.785,X115&lt;0.8),1*0.105,IF(AND(X115&gt;=0.775,X115&lt;0.79),1*0.12,IF(AND(X115&gt;=0.765,X115&lt;0.78),1*0.135,IF(AND(X115&gt;=0.755,X115&lt;0.77),1*0.15,IF(AND(X115&gt;=0.745,X115&lt;0.76),1*0.165,0)))))))))))))))</f>
        <v>0</v>
      </c>
      <c r="Z115" s="112" t="n">
        <f aca="false">Y115*V115</f>
        <v>0</v>
      </c>
      <c r="AA115" s="108"/>
      <c r="AB115" s="104"/>
      <c r="AC115" s="191"/>
      <c r="AD115" s="192"/>
      <c r="AE115" s="367" t="s">
        <v>282</v>
      </c>
      <c r="AF115" s="168"/>
      <c r="AG115" s="168"/>
      <c r="AH115" s="168"/>
      <c r="AI115" s="170"/>
      <c r="AJ115" s="165"/>
      <c r="AK115" s="165"/>
      <c r="AL115" s="165"/>
      <c r="AM115" s="165"/>
      <c r="AN115" s="165"/>
      <c r="AO115" s="165"/>
      <c r="AP115" s="191"/>
      <c r="AQ115" s="191"/>
      <c r="AR115" s="191"/>
      <c r="AS115" s="191"/>
      <c r="AT115" s="191"/>
      <c r="AU115" s="191"/>
      <c r="AV115" s="191"/>
      <c r="AW115" s="191"/>
      <c r="AX115" s="191"/>
      <c r="AY115" s="181"/>
      <c r="AZ115" s="181"/>
      <c r="BA115" s="181"/>
      <c r="BB115" s="181"/>
      <c r="BC115" s="181"/>
      <c r="BD115" s="181"/>
      <c r="BE115" s="181"/>
      <c r="BF115" s="181"/>
      <c r="BG115" s="181"/>
      <c r="BH115" s="191"/>
      <c r="BI115" s="191"/>
      <c r="BJ115" s="187"/>
      <c r="BK115" s="187"/>
      <c r="BL115" s="189"/>
      <c r="BM115" s="189"/>
      <c r="BN115" s="165"/>
      <c r="BO115" s="165"/>
      <c r="BP115" s="165"/>
      <c r="BQ115" s="191"/>
      <c r="BR115" s="191"/>
      <c r="BS115" s="191"/>
      <c r="BT115" s="191"/>
      <c r="BU115" s="191"/>
      <c r="BV115" s="191"/>
      <c r="BW115" s="191"/>
      <c r="BX115" s="191"/>
      <c r="BY115" s="191"/>
      <c r="BZ115" s="191"/>
      <c r="CA115" s="191"/>
      <c r="CB115" s="191"/>
      <c r="CC115" s="166" t="s">
        <v>149</v>
      </c>
      <c r="CD115" s="166" t="s">
        <v>282</v>
      </c>
      <c r="CE115" s="166"/>
      <c r="CF115" s="166" t="s">
        <v>283</v>
      </c>
      <c r="CG115" s="918" t="s">
        <v>267</v>
      </c>
      <c r="CH115" s="195" t="n">
        <v>13176571</v>
      </c>
      <c r="CI115" s="919"/>
      <c r="CJ115" s="920"/>
      <c r="CK115" s="921" t="n">
        <v>960000</v>
      </c>
      <c r="CL115" s="813" t="n">
        <f aca="false">J115</f>
        <v>1853.024</v>
      </c>
      <c r="CM115" s="813" t="n">
        <f aca="false">K115</f>
        <v>1885.528</v>
      </c>
      <c r="CN115" s="216" t="n">
        <f aca="false">CM115-CL115</f>
        <v>32.5040000000001</v>
      </c>
      <c r="CO115" s="459"/>
      <c r="CP115" s="459"/>
      <c r="CQ115" s="814"/>
      <c r="CR115" s="814"/>
      <c r="CS115" s="203"/>
      <c r="CT115" s="166"/>
      <c r="CU115" s="166"/>
      <c r="CV115" s="922"/>
      <c r="CW115" s="203"/>
    </row>
    <row r="116" s="204" customFormat="true" ht="21.75" hidden="false" customHeight="true" outlineLevel="0" collapsed="false">
      <c r="A116" s="104" t="n">
        <v>17</v>
      </c>
      <c r="B116" s="164" t="s">
        <v>284</v>
      </c>
      <c r="C116" s="104"/>
      <c r="D116" s="164" t="n">
        <v>33</v>
      </c>
      <c r="E116" s="85" t="s">
        <v>67</v>
      </c>
      <c r="F116" s="104" t="n">
        <v>35786575</v>
      </c>
      <c r="G116" s="343" t="n">
        <f aca="false">$I$114</f>
        <v>1.00100083</v>
      </c>
      <c r="H116" s="104" t="n">
        <v>1</v>
      </c>
      <c r="I116" s="104" t="n">
        <v>180000</v>
      </c>
      <c r="J116" s="783" t="n">
        <v>630.272</v>
      </c>
      <c r="K116" s="783" t="n">
        <v>646.365</v>
      </c>
      <c r="L116" s="343" t="n">
        <f aca="false">K116-J116</f>
        <v>16.093</v>
      </c>
      <c r="M116" s="882"/>
      <c r="N116" s="441" t="n">
        <f aca="false">+L116*I116*G116</f>
        <v>2899639.14429419</v>
      </c>
      <c r="O116" s="104"/>
      <c r="P116" s="917"/>
      <c r="Q116" s="783" t="n">
        <v>43.198</v>
      </c>
      <c r="R116" s="783" t="n">
        <v>44.81</v>
      </c>
      <c r="S116" s="343" t="n">
        <f aca="false">R116-Q116</f>
        <v>1.612</v>
      </c>
      <c r="T116" s="104"/>
      <c r="U116" s="327" t="n">
        <f aca="false">S116*I116*G116</f>
        <v>290450.4008328</v>
      </c>
      <c r="V116" s="346" t="n">
        <f aca="false">N116</f>
        <v>2899639.14429419</v>
      </c>
      <c r="W116" s="346" t="n">
        <f aca="false">U116</f>
        <v>290450.4008328</v>
      </c>
      <c r="X116" s="111" t="n">
        <f aca="false">IF(W116&lt;0.00001,"0",COS(ATAN(W116/V116)))</f>
        <v>0.995020647828668</v>
      </c>
      <c r="Y116" s="788" t="n">
        <f aca="false">IF(AND(X116&gt;=0.885,X116&lt;0.9),1*0.005,IF(AND(X116&gt;=0.875,X116&lt;0.89),1*0.01,IF(AND(X116&gt;=0.865,X116&lt;0.88),1*0.02,IF(AND(X116&gt;=0.855,X116&lt;0.87),1*0.03,IF(AND(X116&gt;=0.845,X116&lt;0.86),1*0.04,IF(AND(X116&gt;=0.835,X116&lt;0.85),1*0.05,IF(AND(X116&gt;=0.825,X116&lt;0.84),1*0.06,IF(AND(X116&gt;=0.815,X116&lt;0.83),1*0.07,IF(AND(X116&gt;=0.805,X116&lt;0.82),1*0.08,IF(AND(X116&gt;=0.795,X116&lt;0.81),1*0.09,IF(AND(X116&gt;=0.785,X116&lt;0.8),1*0.105,IF(AND(X116&gt;=0.775,X116&lt;0.79),1*0.12,IF(AND(X116&gt;=0.765,X116&lt;0.78),1*0.135,IF(AND(X116&gt;=0.755,X116&lt;0.77),1*0.15,IF(AND(X116&gt;=0.745,X116&lt;0.76),1*0.165,0)))))))))))))))</f>
        <v>0</v>
      </c>
      <c r="Z116" s="112" t="n">
        <f aca="false">Y116*V116</f>
        <v>0</v>
      </c>
      <c r="AA116" s="108"/>
      <c r="AB116" s="104"/>
      <c r="AC116" s="191"/>
      <c r="AD116" s="192"/>
      <c r="AE116" s="367"/>
      <c r="AF116" s="168"/>
      <c r="AG116" s="168"/>
      <c r="AH116" s="168"/>
      <c r="AI116" s="170"/>
      <c r="AJ116" s="165"/>
      <c r="AK116" s="165"/>
      <c r="AL116" s="165"/>
      <c r="AM116" s="165"/>
      <c r="AN116" s="165"/>
      <c r="AO116" s="165"/>
      <c r="AP116" s="191"/>
      <c r="AQ116" s="191"/>
      <c r="AR116" s="191"/>
      <c r="AS116" s="191"/>
      <c r="AT116" s="191"/>
      <c r="AU116" s="191"/>
      <c r="AV116" s="191"/>
      <c r="AW116" s="191"/>
      <c r="AX116" s="191"/>
      <c r="AY116" s="181"/>
      <c r="AZ116" s="181"/>
      <c r="BA116" s="181"/>
      <c r="BB116" s="181"/>
      <c r="BC116" s="181"/>
      <c r="BD116" s="181"/>
      <c r="BE116" s="181"/>
      <c r="BF116" s="181"/>
      <c r="BG116" s="181"/>
      <c r="BH116" s="191"/>
      <c r="BI116" s="191"/>
      <c r="BJ116" s="187"/>
      <c r="BK116" s="187"/>
      <c r="BL116" s="189"/>
      <c r="BM116" s="189"/>
      <c r="BN116" s="165"/>
      <c r="BO116" s="165"/>
      <c r="BP116" s="165"/>
      <c r="BQ116" s="191"/>
      <c r="BR116" s="191"/>
      <c r="BS116" s="191"/>
      <c r="BT116" s="191"/>
      <c r="BU116" s="191"/>
      <c r="BV116" s="191"/>
      <c r="BW116" s="191"/>
      <c r="BX116" s="191"/>
      <c r="BY116" s="191"/>
      <c r="BZ116" s="191"/>
      <c r="CA116" s="191"/>
      <c r="CB116" s="191"/>
      <c r="CC116" s="166"/>
      <c r="CD116" s="166"/>
      <c r="CE116" s="166"/>
      <c r="CF116" s="166"/>
      <c r="CG116" s="918" t="s">
        <v>67</v>
      </c>
      <c r="CH116" s="195"/>
      <c r="CI116" s="923"/>
      <c r="CJ116" s="371"/>
      <c r="CK116" s="921" t="n">
        <v>960000</v>
      </c>
      <c r="CL116" s="813" t="n">
        <f aca="false">J116</f>
        <v>630.272</v>
      </c>
      <c r="CM116" s="813" t="n">
        <f aca="false">K116</f>
        <v>646.365</v>
      </c>
      <c r="CN116" s="216" t="n">
        <f aca="false">CM116-CL116</f>
        <v>16.093</v>
      </c>
      <c r="CO116" s="173"/>
      <c r="CP116" s="459"/>
      <c r="CQ116" s="814"/>
      <c r="CR116" s="814"/>
      <c r="CS116" s="203"/>
      <c r="CT116" s="166"/>
      <c r="CU116" s="166"/>
      <c r="CV116" s="922"/>
      <c r="CW116" s="203"/>
    </row>
    <row r="117" customFormat="false" ht="21.75" hidden="false" customHeight="true" outlineLevel="0" collapsed="false">
      <c r="A117" s="104" t="n">
        <v>18</v>
      </c>
      <c r="B117" s="164" t="s">
        <v>285</v>
      </c>
      <c r="C117" s="104"/>
      <c r="D117" s="164" t="n">
        <v>33</v>
      </c>
      <c r="E117" s="85" t="s">
        <v>67</v>
      </c>
      <c r="F117" s="104" t="n">
        <v>35786580</v>
      </c>
      <c r="G117" s="343" t="n">
        <f aca="false">$I$114</f>
        <v>1.00100083</v>
      </c>
      <c r="H117" s="104" t="n">
        <v>1</v>
      </c>
      <c r="I117" s="104" t="n">
        <v>180000</v>
      </c>
      <c r="J117" s="783" t="n">
        <v>106.915</v>
      </c>
      <c r="K117" s="783" t="n">
        <v>106.915</v>
      </c>
      <c r="L117" s="343" t="n">
        <f aca="false">K117-J117</f>
        <v>0</v>
      </c>
      <c r="M117" s="882"/>
      <c r="N117" s="441" t="n">
        <f aca="false">+L117*I117*G117</f>
        <v>0</v>
      </c>
      <c r="O117" s="104"/>
      <c r="P117" s="917"/>
      <c r="Q117" s="783" t="n">
        <v>4.16</v>
      </c>
      <c r="R117" s="783" t="n">
        <v>4.16</v>
      </c>
      <c r="S117" s="343" t="n">
        <f aca="false">R117-Q117</f>
        <v>0</v>
      </c>
      <c r="T117" s="104"/>
      <c r="U117" s="327" t="n">
        <f aca="false">S117*I117*G117</f>
        <v>0</v>
      </c>
      <c r="V117" s="346" t="n">
        <f aca="false">N117</f>
        <v>0</v>
      </c>
      <c r="W117" s="346" t="n">
        <f aca="false">U117</f>
        <v>0</v>
      </c>
      <c r="X117" s="111" t="str">
        <f aca="false">IF(W117&lt;0.00001,"0",COS(ATAN(W117/V117)))</f>
        <v>0</v>
      </c>
      <c r="Y117" s="788" t="n">
        <f aca="false">IF(AND(X117&gt;=0.885,X117&lt;0.9),1*0.005,IF(AND(X117&gt;=0.875,X117&lt;0.89),1*0.01,IF(AND(X117&gt;=0.865,X117&lt;0.88),1*0.02,IF(AND(X117&gt;=0.855,X117&lt;0.87),1*0.03,IF(AND(X117&gt;=0.845,X117&lt;0.86),1*0.04,IF(AND(X117&gt;=0.835,X117&lt;0.85),1*0.05,IF(AND(X117&gt;=0.825,X117&lt;0.84),1*0.06,IF(AND(X117&gt;=0.815,X117&lt;0.83),1*0.07,IF(AND(X117&gt;=0.805,X117&lt;0.82),1*0.08,IF(AND(X117&gt;=0.795,X117&lt;0.81),1*0.09,IF(AND(X117&gt;=0.785,X117&lt;0.8),1*0.105,IF(AND(X117&gt;=0.775,X117&lt;0.79),1*0.12,IF(AND(X117&gt;=0.765,X117&lt;0.78),1*0.135,IF(AND(X117&gt;=0.755,X117&lt;0.77),1*0.15,IF(AND(X117&gt;=0.745,X117&lt;0.76),1*0.165,0)))))))))))))))</f>
        <v>0</v>
      </c>
      <c r="Z117" s="112" t="n">
        <f aca="false">Y117*V117</f>
        <v>0</v>
      </c>
      <c r="AA117" s="108"/>
      <c r="AB117" s="104"/>
      <c r="AC117" s="33"/>
      <c r="AD117" s="32"/>
      <c r="AE117" s="70"/>
      <c r="AF117" s="92"/>
      <c r="AG117" s="92"/>
      <c r="AH117" s="92"/>
      <c r="AI117" s="94"/>
      <c r="AJ117" s="53"/>
      <c r="AK117" s="53"/>
      <c r="AL117" s="53"/>
      <c r="AM117" s="53"/>
      <c r="AN117" s="53"/>
      <c r="AO117" s="53"/>
      <c r="AP117" s="33"/>
      <c r="AQ117" s="33"/>
      <c r="AR117" s="33"/>
      <c r="AS117" s="33"/>
      <c r="AT117" s="33"/>
      <c r="AU117" s="33"/>
      <c r="AV117" s="33"/>
      <c r="AW117" s="33"/>
      <c r="AX117" s="33"/>
      <c r="BH117" s="33"/>
      <c r="BI117" s="33"/>
      <c r="BJ117" s="97"/>
      <c r="BK117" s="97"/>
      <c r="BL117" s="52"/>
      <c r="BM117" s="52"/>
      <c r="BN117" s="53"/>
      <c r="BO117" s="53"/>
      <c r="BP117" s="5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56"/>
      <c r="CD117" s="56"/>
      <c r="CE117" s="56"/>
      <c r="CF117" s="56"/>
      <c r="CG117" s="924"/>
      <c r="CH117" s="56"/>
      <c r="CI117" s="925"/>
      <c r="CJ117" s="926"/>
      <c r="CK117" s="927"/>
      <c r="CL117" s="807"/>
      <c r="CM117" s="807"/>
      <c r="CN117" s="99"/>
      <c r="CO117" s="244"/>
      <c r="CP117" s="487"/>
      <c r="CQ117" s="808"/>
      <c r="CR117" s="808"/>
      <c r="CS117" s="100"/>
      <c r="CT117" s="56"/>
      <c r="CU117" s="56"/>
      <c r="CV117" s="928"/>
      <c r="CW117" s="100"/>
    </row>
    <row r="118" s="907" customFormat="true" ht="21.75" hidden="false" customHeight="true" outlineLevel="0" collapsed="false">
      <c r="A118" s="104" t="n">
        <v>19</v>
      </c>
      <c r="B118" s="164" t="s">
        <v>286</v>
      </c>
      <c r="C118" s="104"/>
      <c r="D118" s="164"/>
      <c r="E118" s="85"/>
      <c r="F118" s="104"/>
      <c r="G118" s="343" t="n">
        <f aca="false">$I$114</f>
        <v>1.00100083</v>
      </c>
      <c r="H118" s="104" t="n">
        <v>1</v>
      </c>
      <c r="I118" s="104" t="n">
        <v>180000</v>
      </c>
      <c r="J118" s="783" t="n">
        <v>990.553</v>
      </c>
      <c r="K118" s="783" t="n">
        <v>1026.085</v>
      </c>
      <c r="L118" s="343" t="n">
        <f aca="false">K118-J118</f>
        <v>35.532</v>
      </c>
      <c r="M118" s="882"/>
      <c r="N118" s="441" t="n">
        <f aca="false">+L118*I118*G118</f>
        <v>6402161.06848081</v>
      </c>
      <c r="O118" s="104"/>
      <c r="P118" s="917"/>
      <c r="Q118" s="783" t="n">
        <v>422.754</v>
      </c>
      <c r="R118" s="783" t="n">
        <v>435.896</v>
      </c>
      <c r="S118" s="343" t="n">
        <f aca="false">R118-Q118</f>
        <v>13.142</v>
      </c>
      <c r="T118" s="104"/>
      <c r="U118" s="327" t="n">
        <f aca="false">S118*I118*G118</f>
        <v>2367927.5234148</v>
      </c>
      <c r="V118" s="346" t="n">
        <f aca="false">N118</f>
        <v>6402161.06848081</v>
      </c>
      <c r="W118" s="346" t="n">
        <f aca="false">U118</f>
        <v>2367927.5234148</v>
      </c>
      <c r="X118" s="111" t="n">
        <f aca="false">IF(W118&lt;0.00001,"0",COS(ATAN(W118/V118)))</f>
        <v>0.937903413919158</v>
      </c>
      <c r="Y118" s="788" t="n">
        <f aca="false">IF(AND(X118&gt;=0.885,X118&lt;0.9),1*0.005,IF(AND(X118&gt;=0.875,X118&lt;0.89),1*0.01,IF(AND(X118&gt;=0.865,X118&lt;0.88),1*0.02,IF(AND(X118&gt;=0.855,X118&lt;0.87),1*0.03,IF(AND(X118&gt;=0.845,X118&lt;0.86),1*0.04,IF(AND(X118&gt;=0.835,X118&lt;0.85),1*0.05,IF(AND(X118&gt;=0.825,X118&lt;0.84),1*0.06,IF(AND(X118&gt;=0.815,X118&lt;0.83),1*0.07,IF(AND(X118&gt;=0.805,X118&lt;0.82),1*0.08,IF(AND(X118&gt;=0.795,X118&lt;0.81),1*0.09,IF(AND(X118&gt;=0.785,X118&lt;0.8),1*0.105,IF(AND(X118&gt;=0.775,X118&lt;0.79),1*0.12,IF(AND(X118&gt;=0.765,X118&lt;0.78),1*0.135,IF(AND(X118&gt;=0.755,X118&lt;0.77),1*0.15,IF(AND(X118&gt;=0.745,X118&lt;0.76),1*0.165,0)))))))))))))))</f>
        <v>0</v>
      </c>
      <c r="Z118" s="112" t="n">
        <f aca="false">Y118*V118</f>
        <v>0</v>
      </c>
      <c r="AA118" s="108"/>
      <c r="AB118" s="104"/>
      <c r="AC118" s="887"/>
      <c r="AD118" s="888"/>
      <c r="AE118" s="929"/>
      <c r="AF118" s="890"/>
      <c r="AG118" s="890"/>
      <c r="AH118" s="890"/>
      <c r="AI118" s="891"/>
      <c r="AJ118" s="892"/>
      <c r="AK118" s="892"/>
      <c r="AL118" s="892"/>
      <c r="AM118" s="892"/>
      <c r="AN118" s="892"/>
      <c r="AO118" s="892"/>
      <c r="AP118" s="887"/>
      <c r="AQ118" s="887"/>
      <c r="AR118" s="887"/>
      <c r="AS118" s="887"/>
      <c r="AT118" s="887"/>
      <c r="AU118" s="887"/>
      <c r="AV118" s="887"/>
      <c r="AW118" s="887"/>
      <c r="AX118" s="887"/>
      <c r="AY118" s="893"/>
      <c r="AZ118" s="893"/>
      <c r="BA118" s="893"/>
      <c r="BB118" s="893"/>
      <c r="BC118" s="893"/>
      <c r="BD118" s="893"/>
      <c r="BE118" s="893"/>
      <c r="BF118" s="893"/>
      <c r="BG118" s="893"/>
      <c r="BH118" s="887"/>
      <c r="BI118" s="887"/>
      <c r="BJ118" s="894"/>
      <c r="BK118" s="894"/>
      <c r="BL118" s="895"/>
      <c r="BM118" s="895"/>
      <c r="BN118" s="892"/>
      <c r="BO118" s="892"/>
      <c r="BP118" s="892"/>
      <c r="BQ118" s="887"/>
      <c r="BR118" s="887"/>
      <c r="BS118" s="887"/>
      <c r="BT118" s="887"/>
      <c r="BU118" s="887"/>
      <c r="BV118" s="887"/>
      <c r="BW118" s="887"/>
      <c r="BX118" s="887"/>
      <c r="BY118" s="887"/>
      <c r="BZ118" s="887"/>
      <c r="CA118" s="887"/>
      <c r="CB118" s="887"/>
      <c r="CC118" s="930"/>
      <c r="CD118" s="930"/>
      <c r="CE118" s="930"/>
      <c r="CF118" s="930"/>
      <c r="CG118" s="931"/>
      <c r="CH118" s="930"/>
      <c r="CI118" s="932"/>
      <c r="CJ118" s="933"/>
      <c r="CK118" s="934"/>
      <c r="CL118" s="901"/>
      <c r="CM118" s="901"/>
      <c r="CN118" s="935"/>
      <c r="CO118" s="936"/>
      <c r="CP118" s="937"/>
      <c r="CQ118" s="903"/>
      <c r="CR118" s="903"/>
      <c r="CS118" s="906"/>
      <c r="CT118" s="930"/>
      <c r="CU118" s="930"/>
      <c r="CV118" s="938"/>
      <c r="CW118" s="906"/>
    </row>
    <row r="119" s="907" customFormat="true" ht="21.75" hidden="false" customHeight="true" outlineLevel="0" collapsed="false">
      <c r="A119" s="104" t="n">
        <v>20</v>
      </c>
      <c r="B119" s="164" t="s">
        <v>287</v>
      </c>
      <c r="C119" s="104"/>
      <c r="D119" s="164"/>
      <c r="E119" s="85"/>
      <c r="F119" s="104"/>
      <c r="G119" s="343" t="n">
        <f aca="false">$I$114</f>
        <v>1.00100083</v>
      </c>
      <c r="H119" s="104" t="n">
        <v>1</v>
      </c>
      <c r="I119" s="104" t="n">
        <v>180000</v>
      </c>
      <c r="J119" s="783" t="n">
        <v>716.372</v>
      </c>
      <c r="K119" s="783" t="n">
        <v>741.116</v>
      </c>
      <c r="L119" s="343" t="n">
        <f aca="false">K119-J119</f>
        <v>24.744</v>
      </c>
      <c r="M119" s="882"/>
      <c r="N119" s="441" t="n">
        <f aca="false">+L119*I119*G119</f>
        <v>4458377.6167536</v>
      </c>
      <c r="O119" s="104"/>
      <c r="P119" s="917"/>
      <c r="Q119" s="783" t="n">
        <v>268.299</v>
      </c>
      <c r="R119" s="783" t="n">
        <v>275.308</v>
      </c>
      <c r="S119" s="343" t="n">
        <f aca="false">R119-Q119</f>
        <v>7.00900000000001</v>
      </c>
      <c r="T119" s="104"/>
      <c r="U119" s="327" t="n">
        <f aca="false">S119*I119*G119</f>
        <v>1262882.6671446</v>
      </c>
      <c r="V119" s="346" t="n">
        <f aca="false">N119</f>
        <v>4458377.6167536</v>
      </c>
      <c r="W119" s="346" t="n">
        <f aca="false">U119</f>
        <v>1262882.6671446</v>
      </c>
      <c r="X119" s="111" t="n">
        <f aca="false">IF(W119&lt;0.00001,"0",COS(ATAN(W119/V119)))</f>
        <v>0.962145081289561</v>
      </c>
      <c r="Y119" s="788" t="n">
        <f aca="false">IF(AND(X119&gt;=0.885,X119&lt;0.9),1*0.005,IF(AND(X119&gt;=0.875,X119&lt;0.89),1*0.01,IF(AND(X119&gt;=0.865,X119&lt;0.88),1*0.02,IF(AND(X119&gt;=0.855,X119&lt;0.87),1*0.03,IF(AND(X119&gt;=0.845,X119&lt;0.86),1*0.04,IF(AND(X119&gt;=0.835,X119&lt;0.85),1*0.05,IF(AND(X119&gt;=0.825,X119&lt;0.84),1*0.06,IF(AND(X119&gt;=0.815,X119&lt;0.83),1*0.07,IF(AND(X119&gt;=0.805,X119&lt;0.82),1*0.08,IF(AND(X119&gt;=0.795,X119&lt;0.81),1*0.09,IF(AND(X119&gt;=0.785,X119&lt;0.8),1*0.105,IF(AND(X119&gt;=0.775,X119&lt;0.79),1*0.12,IF(AND(X119&gt;=0.765,X119&lt;0.78),1*0.135,IF(AND(X119&gt;=0.755,X119&lt;0.77),1*0.15,IF(AND(X119&gt;=0.745,X119&lt;0.76),1*0.165,0)))))))))))))))</f>
        <v>0</v>
      </c>
      <c r="Z119" s="112" t="n">
        <f aca="false">Y119*V119</f>
        <v>0</v>
      </c>
      <c r="AA119" s="108"/>
      <c r="AB119" s="104"/>
      <c r="AC119" s="887"/>
      <c r="AD119" s="888"/>
      <c r="AE119" s="890"/>
      <c r="AF119" s="890"/>
      <c r="AG119" s="890"/>
      <c r="AH119" s="890"/>
      <c r="AI119" s="891"/>
      <c r="AJ119" s="892"/>
      <c r="AK119" s="892"/>
      <c r="AL119" s="892"/>
      <c r="AM119" s="892"/>
      <c r="AN119" s="892"/>
      <c r="AO119" s="892"/>
      <c r="AP119" s="887"/>
      <c r="AQ119" s="887"/>
      <c r="AR119" s="887"/>
      <c r="AS119" s="887"/>
      <c r="AT119" s="887"/>
      <c r="AU119" s="887"/>
      <c r="AV119" s="887"/>
      <c r="AW119" s="887"/>
      <c r="AX119" s="887"/>
      <c r="AY119" s="893"/>
      <c r="AZ119" s="893"/>
      <c r="BA119" s="893"/>
      <c r="BB119" s="893"/>
      <c r="BC119" s="893"/>
      <c r="BD119" s="893"/>
      <c r="BE119" s="893"/>
      <c r="BF119" s="893"/>
      <c r="BG119" s="893"/>
      <c r="BH119" s="887"/>
      <c r="BI119" s="887"/>
      <c r="BJ119" s="894"/>
      <c r="BK119" s="894"/>
      <c r="BL119" s="895"/>
      <c r="BM119" s="895"/>
      <c r="BN119" s="892"/>
      <c r="BO119" s="892"/>
      <c r="BP119" s="892"/>
      <c r="BQ119" s="887"/>
      <c r="BR119" s="887"/>
      <c r="BS119" s="887"/>
      <c r="BT119" s="887"/>
      <c r="BU119" s="887"/>
      <c r="BV119" s="887"/>
      <c r="BW119" s="887"/>
      <c r="BX119" s="887"/>
      <c r="BY119" s="887"/>
      <c r="BZ119" s="887"/>
      <c r="CA119" s="887"/>
      <c r="CB119" s="887"/>
      <c r="CC119" s="930"/>
      <c r="CD119" s="930" t="s">
        <v>288</v>
      </c>
      <c r="CE119" s="930"/>
      <c r="CF119" s="930"/>
      <c r="CG119" s="930"/>
      <c r="CH119" s="930"/>
      <c r="CI119" s="930"/>
      <c r="CJ119" s="939"/>
      <c r="CK119" s="939"/>
      <c r="CL119" s="901"/>
      <c r="CM119" s="901"/>
      <c r="CN119" s="906"/>
      <c r="CO119" s="906"/>
      <c r="CP119" s="937"/>
      <c r="CQ119" s="903"/>
      <c r="CR119" s="903"/>
      <c r="CS119" s="906"/>
      <c r="CT119" s="930"/>
      <c r="CU119" s="930"/>
      <c r="CV119" s="938"/>
      <c r="CW119" s="906"/>
    </row>
    <row r="120" customFormat="false" ht="21.75" hidden="false" customHeight="true" outlineLevel="0" collapsed="false">
      <c r="A120" s="767" t="s">
        <v>289</v>
      </c>
      <c r="B120" s="767"/>
      <c r="C120" s="767"/>
      <c r="D120" s="767"/>
      <c r="E120" s="767"/>
      <c r="F120" s="767"/>
      <c r="G120" s="911" t="s">
        <v>45</v>
      </c>
      <c r="H120" s="911" t="s">
        <v>278</v>
      </c>
      <c r="I120" s="109" t="n">
        <v>1.025</v>
      </c>
      <c r="J120" s="769"/>
      <c r="K120" s="769"/>
      <c r="L120" s="229"/>
      <c r="M120" s="229"/>
      <c r="N120" s="230" t="n">
        <f aca="false">SUM(N115:N119)</f>
        <v>19616753.4056262</v>
      </c>
      <c r="O120" s="231"/>
      <c r="P120" s="232"/>
      <c r="Q120" s="233"/>
      <c r="R120" s="233"/>
      <c r="S120" s="232"/>
      <c r="T120" s="229"/>
      <c r="U120" s="653" t="n">
        <f aca="false">SUM(U115:U119)</f>
        <v>5472431.49757681</v>
      </c>
      <c r="V120" s="234" t="n">
        <f aca="false">SUM(V115:V119)</f>
        <v>19616753.4056262</v>
      </c>
      <c r="W120" s="940" t="n">
        <f aca="false">SUM(W115:W119)</f>
        <v>5472431.49757681</v>
      </c>
      <c r="X120" s="235"/>
      <c r="Y120" s="355"/>
      <c r="Z120" s="91" t="n">
        <f aca="false">Y120*V120</f>
        <v>0</v>
      </c>
      <c r="AA120" s="60"/>
      <c r="AB120" s="941"/>
      <c r="AC120" s="33"/>
      <c r="AD120" s="32"/>
      <c r="AE120" s="92" t="s">
        <v>232</v>
      </c>
      <c r="AF120" s="356" t="n">
        <f aca="false">X120</f>
        <v>0</v>
      </c>
      <c r="AG120" s="92" t="n">
        <f aca="false">Y120</f>
        <v>0</v>
      </c>
      <c r="AH120" s="92" t="e">
        <f aca="false">#REF!</f>
        <v>#REF!</v>
      </c>
      <c r="AI120" s="94"/>
      <c r="AJ120" s="53"/>
      <c r="AK120" s="53"/>
      <c r="AL120" s="53"/>
      <c r="AM120" s="53"/>
      <c r="AN120" s="53"/>
      <c r="AO120" s="53"/>
      <c r="AP120" s="33"/>
      <c r="AQ120" s="33"/>
      <c r="AR120" s="33"/>
      <c r="AS120" s="33"/>
      <c r="AT120" s="33"/>
      <c r="AU120" s="33"/>
      <c r="AV120" s="33"/>
      <c r="AW120" s="33"/>
      <c r="AX120" s="33"/>
      <c r="BH120" s="33"/>
      <c r="BI120" s="33"/>
      <c r="BJ120" s="97"/>
      <c r="BK120" s="97"/>
      <c r="BL120" s="52" t="n">
        <f aca="false">M120</f>
        <v>0</v>
      </c>
      <c r="BM120" s="942" t="n">
        <f aca="false">N120</f>
        <v>19616753.4056262</v>
      </c>
      <c r="BN120" s="53" t="n">
        <v>0</v>
      </c>
      <c r="BO120" s="53" t="n">
        <v>5352552</v>
      </c>
      <c r="BP120" s="53" t="n">
        <f aca="false">BN120-BL120</f>
        <v>0</v>
      </c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56" t="n">
        <v>5</v>
      </c>
      <c r="CD120" s="352" t="s">
        <v>232</v>
      </c>
      <c r="CE120" s="75" t="s">
        <v>233</v>
      </c>
      <c r="CF120" s="53" t="n">
        <v>33</v>
      </c>
      <c r="CG120" s="75" t="s">
        <v>67</v>
      </c>
      <c r="CH120" s="860" t="n">
        <v>8993841</v>
      </c>
      <c r="CI120" s="75" t="s">
        <v>234</v>
      </c>
      <c r="CJ120" s="339" t="s">
        <v>69</v>
      </c>
      <c r="CK120" s="943" t="n">
        <v>18000</v>
      </c>
      <c r="CL120" s="807" t="n">
        <f aca="false">J120</f>
        <v>0</v>
      </c>
      <c r="CM120" s="807" t="n">
        <f aca="false">K120</f>
        <v>0</v>
      </c>
      <c r="CN120" s="53" t="n">
        <f aca="false">CM120-CL120</f>
        <v>0</v>
      </c>
      <c r="CO120" s="53"/>
      <c r="CP120" s="944" t="n">
        <f aca="false">CN120*CK120</f>
        <v>0</v>
      </c>
      <c r="CQ120" s="807" t="n">
        <f aca="false">Q120</f>
        <v>0</v>
      </c>
      <c r="CR120" s="807" t="n">
        <f aca="false">R120</f>
        <v>0</v>
      </c>
      <c r="CS120" s="53" t="n">
        <f aca="false">CR120-CQ120</f>
        <v>0</v>
      </c>
      <c r="CT120" s="53"/>
      <c r="CU120" s="53" t="n">
        <f aca="false">CS120*CK120</f>
        <v>0</v>
      </c>
      <c r="CV120" s="805" t="str">
        <f aca="false">IF(CS120&lt;0.00001,"0",COS(ATAN(CS120/CN120)))</f>
        <v>0</v>
      </c>
      <c r="CW120" s="100"/>
    </row>
    <row r="121" customFormat="false" ht="21.75" hidden="false" customHeight="true" outlineLevel="0" collapsed="false">
      <c r="A121" s="104" t="n">
        <v>21</v>
      </c>
      <c r="B121" s="349" t="s">
        <v>290</v>
      </c>
      <c r="C121" s="104" t="s">
        <v>179</v>
      </c>
      <c r="D121" s="164" t="n">
        <v>33</v>
      </c>
      <c r="E121" s="85" t="s">
        <v>67</v>
      </c>
      <c r="F121" s="104" t="s">
        <v>291</v>
      </c>
      <c r="G121" s="945" t="n">
        <f aca="false">$I$120</f>
        <v>1.025</v>
      </c>
      <c r="H121" s="109"/>
      <c r="I121" s="104" t="n">
        <v>1</v>
      </c>
      <c r="J121" s="783" t="n">
        <v>391339</v>
      </c>
      <c r="K121" s="783" t="n">
        <v>397817.5</v>
      </c>
      <c r="L121" s="104" t="n">
        <f aca="false">K121-J121</f>
        <v>6478.5</v>
      </c>
      <c r="M121" s="946"/>
      <c r="N121" s="441" t="n">
        <f aca="false">L121*I121*G121</f>
        <v>6640.4625</v>
      </c>
      <c r="O121" s="104"/>
      <c r="P121" s="783"/>
      <c r="Q121" s="783" t="n">
        <v>250703.8</v>
      </c>
      <c r="R121" s="783" t="n">
        <v>254717.8</v>
      </c>
      <c r="S121" s="108" t="n">
        <f aca="false">R121-Q121</f>
        <v>4014</v>
      </c>
      <c r="T121" s="104"/>
      <c r="U121" s="108" t="n">
        <f aca="false">S121*G121</f>
        <v>4114.35</v>
      </c>
      <c r="V121" s="346" t="n">
        <f aca="false">N121</f>
        <v>6640.4625</v>
      </c>
      <c r="W121" s="346" t="n">
        <f aca="false">U121</f>
        <v>4114.35</v>
      </c>
      <c r="X121" s="111" t="n">
        <f aca="false">IF(W121&lt;0.00001,"0",COS(ATAN(W121/V121)))</f>
        <v>0.850059551619015</v>
      </c>
      <c r="Y121" s="788" t="n">
        <f aca="false">IF(AND(X121&gt;=0.885,X121&lt;0.9),1*0.005,IF(AND(X121&gt;=0.875,X121&lt;0.89),1*0.01,IF(AND(X121&gt;=0.865,X121&lt;0.88),1*0.02,IF(AND(X121&gt;=0.855,X121&lt;0.87),1*0.03,IF(AND(X121&gt;=0.845,X121&lt;0.86),1*0.04,IF(AND(X121&gt;=0.835,X121&lt;0.85),1*0.05,IF(AND(X121&gt;=0.825,X121&lt;0.84),1*0.06,IF(AND(X121&gt;=0.815,X121&lt;0.83),1*0.07,IF(AND(X121&gt;=0.805,X121&lt;0.82),1*0.08,IF(AND(X121&gt;=0.795,X121&lt;0.81),1*0.09,IF(AND(X121&gt;=0.785,X121&lt;0.8),1*0.105,IF(AND(X121&gt;=0.775,X121&lt;0.79),1*0.12,IF(AND(X121&gt;=0.765,X121&lt;0.78),1*0.135,IF(AND(X121&gt;=0.755,X121&lt;0.77),1*0.15,IF(AND(X121&gt;=0.745,X121&lt;0.76),1*0.165,0)))))))))))))))</f>
        <v>0.04</v>
      </c>
      <c r="Z121" s="112" t="n">
        <v>0</v>
      </c>
      <c r="AA121" s="344"/>
      <c r="AB121" s="941"/>
      <c r="AC121" s="33"/>
      <c r="AD121" s="32"/>
      <c r="AE121" s="92" t="s">
        <v>232</v>
      </c>
      <c r="AF121" s="356" t="n">
        <f aca="false">X121</f>
        <v>0.850059551619015</v>
      </c>
      <c r="AG121" s="92" t="n">
        <f aca="false">Y121</f>
        <v>0.04</v>
      </c>
      <c r="AH121" s="92" t="e">
        <f aca="false">#REF!</f>
        <v>#REF!</v>
      </c>
      <c r="AI121" s="94"/>
      <c r="AJ121" s="53"/>
      <c r="AK121" s="53"/>
      <c r="AL121" s="53"/>
      <c r="AM121" s="53"/>
      <c r="AN121" s="53"/>
      <c r="AO121" s="53"/>
      <c r="AP121" s="33"/>
      <c r="AQ121" s="33"/>
      <c r="AR121" s="33"/>
      <c r="AS121" s="33"/>
      <c r="AT121" s="33"/>
      <c r="AU121" s="33"/>
      <c r="AV121" s="33"/>
      <c r="AW121" s="33"/>
      <c r="AX121" s="33"/>
      <c r="BH121" s="33"/>
      <c r="BI121" s="33"/>
      <c r="BJ121" s="97"/>
      <c r="BK121" s="97"/>
      <c r="BL121" s="52" t="n">
        <f aca="false">M121</f>
        <v>0</v>
      </c>
      <c r="BM121" s="942" t="n">
        <f aca="false">N121</f>
        <v>6640.4625</v>
      </c>
      <c r="BN121" s="53" t="n">
        <v>0</v>
      </c>
      <c r="BO121" s="53" t="n">
        <v>5352552</v>
      </c>
      <c r="BP121" s="53" t="n">
        <f aca="false">BN121-BL121</f>
        <v>0</v>
      </c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56" t="n">
        <v>5</v>
      </c>
      <c r="CD121" s="352" t="s">
        <v>232</v>
      </c>
      <c r="CE121" s="75"/>
      <c r="CF121" s="53" t="n">
        <v>33</v>
      </c>
      <c r="CG121" s="75" t="s">
        <v>67</v>
      </c>
      <c r="CH121" s="860" t="n">
        <v>8993841</v>
      </c>
      <c r="CI121" s="75" t="s">
        <v>234</v>
      </c>
      <c r="CJ121" s="339" t="s">
        <v>69</v>
      </c>
      <c r="CK121" s="943" t="n">
        <v>18000</v>
      </c>
      <c r="CL121" s="807" t="n">
        <f aca="false">J121</f>
        <v>391339</v>
      </c>
      <c r="CM121" s="807" t="n">
        <f aca="false">K121</f>
        <v>397817.5</v>
      </c>
      <c r="CN121" s="53" t="n">
        <f aca="false">CM121-CL121</f>
        <v>6478.5</v>
      </c>
      <c r="CO121" s="53"/>
      <c r="CP121" s="944" t="n">
        <f aca="false">CN121*CK121</f>
        <v>116613000</v>
      </c>
      <c r="CQ121" s="807" t="n">
        <f aca="false">Q121</f>
        <v>250703.8</v>
      </c>
      <c r="CR121" s="807" t="n">
        <f aca="false">R121</f>
        <v>254717.8</v>
      </c>
      <c r="CS121" s="53" t="n">
        <f aca="false">CR121-CQ121</f>
        <v>4014</v>
      </c>
      <c r="CT121" s="53"/>
      <c r="CU121" s="53" t="n">
        <f aca="false">CS121*CK121</f>
        <v>72252000</v>
      </c>
      <c r="CV121" s="805" t="n">
        <f aca="false">IF(CS121&lt;0.00001,"0",COS(ATAN(CS121/CN121)))</f>
        <v>0.850059551619015</v>
      </c>
      <c r="CW121" s="100"/>
    </row>
    <row r="122" customFormat="false" ht="21.75" hidden="false" customHeight="true" outlineLevel="0" collapsed="false">
      <c r="A122" s="104" t="n">
        <v>22</v>
      </c>
      <c r="B122" s="349" t="s">
        <v>292</v>
      </c>
      <c r="C122" s="104"/>
      <c r="D122" s="164" t="n">
        <v>33</v>
      </c>
      <c r="E122" s="85" t="s">
        <v>67</v>
      </c>
      <c r="F122" s="104" t="s">
        <v>293</v>
      </c>
      <c r="G122" s="945" t="n">
        <f aca="false">$I$120</f>
        <v>1.025</v>
      </c>
      <c r="H122" s="109"/>
      <c r="I122" s="104" t="n">
        <v>1</v>
      </c>
      <c r="J122" s="783" t="n">
        <v>364399.6</v>
      </c>
      <c r="K122" s="783" t="n">
        <v>369244.1</v>
      </c>
      <c r="L122" s="104" t="n">
        <f aca="false">K122-J122</f>
        <v>4844.5</v>
      </c>
      <c r="M122" s="947"/>
      <c r="N122" s="441" t="n">
        <f aca="false">L122*I122*G122</f>
        <v>4965.6125</v>
      </c>
      <c r="O122" s="700"/>
      <c r="P122" s="783"/>
      <c r="Q122" s="783" t="n">
        <v>126702.6</v>
      </c>
      <c r="R122" s="783" t="n">
        <v>129044.5</v>
      </c>
      <c r="S122" s="108" t="n">
        <f aca="false">R122-Q122</f>
        <v>2341.89999999999</v>
      </c>
      <c r="T122" s="104"/>
      <c r="U122" s="108" t="n">
        <f aca="false">S122*G122</f>
        <v>2400.44749999999</v>
      </c>
      <c r="V122" s="346" t="n">
        <f aca="false">N122</f>
        <v>4965.6125</v>
      </c>
      <c r="W122" s="346" t="n">
        <f aca="false">U122</f>
        <v>2400.44749999999</v>
      </c>
      <c r="X122" s="111" t="n">
        <f aca="false">IF(W122&lt;0.00001,"0",COS(ATAN(W122/V122)))</f>
        <v>0.900320431978122</v>
      </c>
      <c r="Y122" s="788" t="n">
        <f aca="false">IF(AND(X122&gt;=0.885,X122&lt;0.9),1*0.005,IF(AND(X122&gt;=0.875,X122&lt;0.89),1*0.01,IF(AND(X122&gt;=0.865,X122&lt;0.88),1*0.02,IF(AND(X122&gt;=0.855,X122&lt;0.87),1*0.03,IF(AND(X122&gt;=0.845,X122&lt;0.86),1*0.04,IF(AND(X122&gt;=0.835,X122&lt;0.85),1*0.05,IF(AND(X122&gt;=0.825,X122&lt;0.84),1*0.06,IF(AND(X122&gt;=0.815,X122&lt;0.83),1*0.07,IF(AND(X122&gt;=0.805,X122&lt;0.82),1*0.08,IF(AND(X122&gt;=0.795,X122&lt;0.81),1*0.09,IF(AND(X122&gt;=0.785,X122&lt;0.8),1*0.105,IF(AND(X122&gt;=0.775,X122&lt;0.79),1*0.12,IF(AND(X122&gt;=0.765,X122&lt;0.78),1*0.135,IF(AND(X122&gt;=0.755,X122&lt;0.77),1*0.15,IF(AND(X122&gt;=0.745,X122&lt;0.76),1*0.165,0)))))))))))))))</f>
        <v>0</v>
      </c>
      <c r="Z122" s="112" t="n">
        <v>0</v>
      </c>
      <c r="AA122" s="108"/>
      <c r="AB122" s="941"/>
      <c r="AC122" s="33"/>
      <c r="AD122" s="32"/>
      <c r="AE122" s="92" t="s">
        <v>235</v>
      </c>
      <c r="AF122" s="356" t="n">
        <f aca="false">X122</f>
        <v>0.900320431978122</v>
      </c>
      <c r="AG122" s="92" t="n">
        <f aca="false">Y122</f>
        <v>0</v>
      </c>
      <c r="AH122" s="92" t="e">
        <f aca="false">#REF!</f>
        <v>#REF!</v>
      </c>
      <c r="AI122" s="94"/>
      <c r="AJ122" s="53"/>
      <c r="AK122" s="53"/>
      <c r="AL122" s="53"/>
      <c r="AM122" s="53"/>
      <c r="AN122" s="53"/>
      <c r="AO122" s="53"/>
      <c r="AP122" s="33"/>
      <c r="AQ122" s="33"/>
      <c r="AR122" s="33"/>
      <c r="AS122" s="33"/>
      <c r="AT122" s="33"/>
      <c r="AU122" s="33"/>
      <c r="AV122" s="33"/>
      <c r="AW122" s="33"/>
      <c r="AX122" s="33"/>
      <c r="BH122" s="33"/>
      <c r="BI122" s="33"/>
      <c r="BJ122" s="97"/>
      <c r="BK122" s="97"/>
      <c r="BL122" s="52" t="n">
        <f aca="false">M122</f>
        <v>0</v>
      </c>
      <c r="BM122" s="52" t="n">
        <f aca="false">N122</f>
        <v>4965.6125</v>
      </c>
      <c r="BN122" s="53" t="n">
        <v>0</v>
      </c>
      <c r="BO122" s="53" t="n">
        <v>4402000</v>
      </c>
      <c r="BP122" s="53" t="n">
        <f aca="false">BN122-BL122</f>
        <v>0</v>
      </c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56" t="n">
        <v>6</v>
      </c>
      <c r="CD122" s="352" t="s">
        <v>235</v>
      </c>
      <c r="CE122" s="75"/>
      <c r="CF122" s="53" t="n">
        <v>33</v>
      </c>
      <c r="CG122" s="75" t="s">
        <v>67</v>
      </c>
      <c r="CH122" s="860" t="n">
        <v>8993842</v>
      </c>
      <c r="CI122" s="75" t="s">
        <v>236</v>
      </c>
      <c r="CJ122" s="339" t="s">
        <v>69</v>
      </c>
      <c r="CK122" s="943" t="n">
        <v>180000</v>
      </c>
      <c r="CL122" s="807" t="n">
        <f aca="false">J122</f>
        <v>364399.6</v>
      </c>
      <c r="CM122" s="807" t="n">
        <f aca="false">K122</f>
        <v>369244.1</v>
      </c>
      <c r="CN122" s="53" t="n">
        <f aca="false">CM122-CL122</f>
        <v>4844.5</v>
      </c>
      <c r="CO122" s="53"/>
      <c r="CP122" s="944" t="n">
        <f aca="false">CN122*CK122</f>
        <v>872010000</v>
      </c>
      <c r="CQ122" s="807" t="n">
        <f aca="false">Q122</f>
        <v>126702.6</v>
      </c>
      <c r="CR122" s="807" t="n">
        <f aca="false">R122</f>
        <v>129044.5</v>
      </c>
      <c r="CS122" s="53" t="n">
        <f aca="false">CR122-CQ122</f>
        <v>2341.89999999999</v>
      </c>
      <c r="CT122" s="53"/>
      <c r="CU122" s="53" t="n">
        <f aca="false">CS122*CK122</f>
        <v>421541999.999999</v>
      </c>
      <c r="CV122" s="805" t="n">
        <f aca="false">IF(CS122&lt;0.00001,"0",COS(ATAN(CS122/CN122)))</f>
        <v>0.900320431978122</v>
      </c>
      <c r="CW122" s="100"/>
    </row>
    <row r="123" customFormat="false" ht="21.75" hidden="false" customHeight="true" outlineLevel="0" collapsed="false">
      <c r="A123" s="767" t="s">
        <v>294</v>
      </c>
      <c r="B123" s="767"/>
      <c r="C123" s="767"/>
      <c r="D123" s="767"/>
      <c r="E123" s="767"/>
      <c r="F123" s="767"/>
      <c r="G123" s="911" t="s">
        <v>45</v>
      </c>
      <c r="H123" s="911" t="s">
        <v>278</v>
      </c>
      <c r="I123" s="109" t="n">
        <v>1.025</v>
      </c>
      <c r="J123" s="948"/>
      <c r="K123" s="948"/>
      <c r="L123" s="229"/>
      <c r="M123" s="229"/>
      <c r="N123" s="230" t="n">
        <f aca="false">N122+N121</f>
        <v>11606.075</v>
      </c>
      <c r="O123" s="231"/>
      <c r="P123" s="232"/>
      <c r="Q123" s="233"/>
      <c r="R123" s="233"/>
      <c r="S123" s="232"/>
      <c r="T123" s="229"/>
      <c r="U123" s="229" t="n">
        <f aca="false">SUM(U121:U122)</f>
        <v>6514.79749999999</v>
      </c>
      <c r="V123" s="234" t="n">
        <f aca="false">SUM(V121:V122)</f>
        <v>11606.075</v>
      </c>
      <c r="W123" s="940" t="n">
        <f aca="false">SUM(W121:W122)</f>
        <v>6514.79749999999</v>
      </c>
      <c r="X123" s="235"/>
      <c r="Y123" s="355"/>
      <c r="Z123" s="573" t="n">
        <f aca="false">Z121+Z113+Z112+Z109+Z104+Z92+Z93+Z105+Z106-Z121+Z107+Z100+Z102</f>
        <v>0</v>
      </c>
      <c r="AA123" s="60" t="n">
        <f aca="false">Z123*5.928</f>
        <v>0</v>
      </c>
      <c r="AB123" s="941"/>
      <c r="AC123" s="33"/>
      <c r="AD123" s="32"/>
      <c r="AE123" s="92"/>
      <c r="AF123" s="356"/>
      <c r="AG123" s="92"/>
      <c r="AH123" s="92"/>
      <c r="AI123" s="94"/>
      <c r="AJ123" s="53"/>
      <c r="AK123" s="53"/>
      <c r="AL123" s="53"/>
      <c r="AM123" s="53"/>
      <c r="AN123" s="53"/>
      <c r="AO123" s="53"/>
      <c r="AP123" s="33"/>
      <c r="AQ123" s="33"/>
      <c r="AR123" s="33"/>
      <c r="AS123" s="33"/>
      <c r="AT123" s="33"/>
      <c r="AU123" s="33"/>
      <c r="AV123" s="33"/>
      <c r="AW123" s="33"/>
      <c r="AX123" s="33"/>
      <c r="BH123" s="33"/>
      <c r="BI123" s="33"/>
      <c r="BJ123" s="97"/>
      <c r="BK123" s="97"/>
      <c r="BL123" s="52"/>
      <c r="BM123" s="52"/>
      <c r="BN123" s="53"/>
      <c r="BO123" s="53"/>
      <c r="BP123" s="5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56"/>
      <c r="CD123" s="352"/>
      <c r="CE123" s="75"/>
      <c r="CF123" s="53"/>
      <c r="CG123" s="75"/>
      <c r="CH123" s="860"/>
      <c r="CI123" s="75"/>
      <c r="CJ123" s="339"/>
      <c r="CK123" s="943"/>
      <c r="CL123" s="807"/>
      <c r="CM123" s="807"/>
      <c r="CN123" s="53"/>
      <c r="CO123" s="53"/>
      <c r="CP123" s="944"/>
      <c r="CQ123" s="807"/>
      <c r="CR123" s="807"/>
      <c r="CS123" s="53"/>
      <c r="CT123" s="53"/>
      <c r="CU123" s="53"/>
      <c r="CV123" s="805"/>
      <c r="CW123" s="100"/>
    </row>
    <row r="124" customFormat="false" ht="21.75" hidden="false" customHeight="true" outlineLevel="0" collapsed="false">
      <c r="A124" s="102" t="n">
        <v>23</v>
      </c>
      <c r="B124" s="102" t="s">
        <v>295</v>
      </c>
      <c r="C124" s="102" t="s">
        <v>296</v>
      </c>
      <c r="D124" s="102" t="s">
        <v>297</v>
      </c>
      <c r="E124" s="103" t="s">
        <v>67</v>
      </c>
      <c r="F124" s="536" t="s">
        <v>298</v>
      </c>
      <c r="G124" s="945" t="n">
        <f aca="false">$I$123</f>
        <v>1.025</v>
      </c>
      <c r="H124" s="109" t="n">
        <v>1</v>
      </c>
      <c r="I124" s="104" t="n">
        <v>2400</v>
      </c>
      <c r="J124" s="783" t="n">
        <v>337.075</v>
      </c>
      <c r="K124" s="783" t="n">
        <v>341.169</v>
      </c>
      <c r="L124" s="104" t="n">
        <f aca="false">K124-J124</f>
        <v>4.09399999999999</v>
      </c>
      <c r="M124" s="945"/>
      <c r="N124" s="441" t="n">
        <f aca="false">L124*I124*G124</f>
        <v>10071.24</v>
      </c>
      <c r="O124" s="700"/>
      <c r="P124" s="949"/>
      <c r="Q124" s="783" t="n">
        <v>213.274</v>
      </c>
      <c r="R124" s="783" t="n">
        <v>216.631</v>
      </c>
      <c r="S124" s="111" t="n">
        <f aca="false">R124-Q124</f>
        <v>3.357</v>
      </c>
      <c r="T124" s="109"/>
      <c r="U124" s="344" t="n">
        <f aca="false">S124*I124*G124</f>
        <v>8258.22</v>
      </c>
      <c r="V124" s="950" t="n">
        <f aca="false">N124</f>
        <v>10071.24</v>
      </c>
      <c r="W124" s="346" t="n">
        <f aca="false">U124</f>
        <v>8258.22</v>
      </c>
      <c r="X124" s="951"/>
      <c r="Y124" s="355"/>
      <c r="Z124" s="573"/>
      <c r="AA124" s="109"/>
      <c r="AB124" s="941"/>
      <c r="AC124" s="33"/>
      <c r="AD124" s="32"/>
      <c r="AE124" s="92" t="s">
        <v>299</v>
      </c>
      <c r="AF124" s="92"/>
      <c r="AG124" s="92"/>
      <c r="AH124" s="92"/>
      <c r="AI124" s="94"/>
      <c r="AJ124" s="53"/>
      <c r="AK124" s="53"/>
      <c r="AL124" s="53"/>
      <c r="AM124" s="53"/>
      <c r="AN124" s="53"/>
      <c r="AO124" s="53"/>
      <c r="AP124" s="33"/>
      <c r="AQ124" s="33"/>
      <c r="AR124" s="33"/>
      <c r="AS124" s="33"/>
      <c r="AT124" s="33"/>
      <c r="AU124" s="33"/>
      <c r="AV124" s="33"/>
      <c r="AW124" s="33"/>
      <c r="AX124" s="33"/>
      <c r="BH124" s="33"/>
      <c r="BI124" s="33"/>
      <c r="BJ124" s="97"/>
      <c r="BK124" s="97"/>
      <c r="BL124" s="52" t="n">
        <f aca="false">M124</f>
        <v>0</v>
      </c>
      <c r="BM124" s="52" t="n">
        <f aca="false">N124</f>
        <v>10071.24</v>
      </c>
      <c r="BN124" s="53" t="n">
        <v>0</v>
      </c>
      <c r="BO124" s="53" t="n">
        <v>0</v>
      </c>
      <c r="BP124" s="53" t="n">
        <f aca="false">BN124-BL124</f>
        <v>0</v>
      </c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56" t="n">
        <v>7</v>
      </c>
      <c r="CD124" s="352" t="s">
        <v>299</v>
      </c>
      <c r="CE124" s="75"/>
      <c r="CF124" s="53" t="n">
        <v>0.4</v>
      </c>
      <c r="CG124" s="75" t="s">
        <v>67</v>
      </c>
      <c r="CH124" s="75" t="n">
        <v>9187973</v>
      </c>
      <c r="CI124" s="75" t="s">
        <v>300</v>
      </c>
      <c r="CJ124" s="339" t="s">
        <v>301</v>
      </c>
      <c r="CK124" s="75" t="n">
        <v>10</v>
      </c>
      <c r="CL124" s="952" t="n">
        <f aca="false">J124</f>
        <v>337.075</v>
      </c>
      <c r="CM124" s="952" t="n">
        <f aca="false">K124</f>
        <v>341.169</v>
      </c>
      <c r="CN124" s="260" t="n">
        <f aca="false">CM124-CL124</f>
        <v>4.09399999999999</v>
      </c>
      <c r="CO124" s="53"/>
      <c r="CP124" s="952" t="n">
        <v>0</v>
      </c>
      <c r="CQ124" s="953" t="n">
        <f aca="false">Q124</f>
        <v>213.274</v>
      </c>
      <c r="CR124" s="953" t="n">
        <f aca="false">R124</f>
        <v>216.631</v>
      </c>
      <c r="CS124" s="53" t="n">
        <f aca="false">CR124-CQ124</f>
        <v>3.357</v>
      </c>
      <c r="CT124" s="53"/>
      <c r="CU124" s="53" t="n">
        <f aca="false">CS124*CK124</f>
        <v>33.57</v>
      </c>
      <c r="CV124" s="805" t="n">
        <f aca="false">IF(CS124&lt;0.00001,"0",COS(ATAN(CS124/CN124)))</f>
        <v>0.773275199278628</v>
      </c>
      <c r="CW124" s="100"/>
    </row>
    <row r="125" customFormat="false" ht="21.75" hidden="false" customHeight="true" outlineLevel="0" collapsed="false">
      <c r="A125" s="104" t="n">
        <v>24</v>
      </c>
      <c r="B125" s="104" t="s">
        <v>302</v>
      </c>
      <c r="C125" s="104" t="s">
        <v>303</v>
      </c>
      <c r="D125" s="104" t="s">
        <v>297</v>
      </c>
      <c r="E125" s="85" t="s">
        <v>67</v>
      </c>
      <c r="F125" s="349" t="s">
        <v>304</v>
      </c>
      <c r="G125" s="945" t="n">
        <f aca="false">$I$123</f>
        <v>1.025</v>
      </c>
      <c r="H125" s="109"/>
      <c r="I125" s="104" t="n">
        <v>2400</v>
      </c>
      <c r="J125" s="783" t="n">
        <v>82.99</v>
      </c>
      <c r="K125" s="783" t="n">
        <v>87.479</v>
      </c>
      <c r="L125" s="104" t="n">
        <f aca="false">K125-J125</f>
        <v>4.489</v>
      </c>
      <c r="M125" s="945"/>
      <c r="N125" s="441" t="n">
        <f aca="false">L125*I125*G125</f>
        <v>11042.94</v>
      </c>
      <c r="O125" s="700"/>
      <c r="P125" s="949"/>
      <c r="Q125" s="783" t="n">
        <v>46.059</v>
      </c>
      <c r="R125" s="783" t="n">
        <v>48.561</v>
      </c>
      <c r="S125" s="111" t="n">
        <f aca="false">R125-Q125</f>
        <v>2.502</v>
      </c>
      <c r="T125" s="109"/>
      <c r="U125" s="344" t="n">
        <f aca="false">S125*I125*G125</f>
        <v>6154.92000000001</v>
      </c>
      <c r="V125" s="950" t="n">
        <f aca="false">N125</f>
        <v>11042.94</v>
      </c>
      <c r="W125" s="346" t="n">
        <f aca="false">U125</f>
        <v>6154.92000000001</v>
      </c>
      <c r="X125" s="951"/>
      <c r="Y125" s="355"/>
      <c r="Z125" s="573"/>
      <c r="AA125" s="109"/>
      <c r="AB125" s="108"/>
      <c r="AC125" s="33"/>
      <c r="AD125" s="32"/>
      <c r="AE125" s="92" t="s">
        <v>305</v>
      </c>
      <c r="AF125" s="92"/>
      <c r="AG125" s="92"/>
      <c r="AH125" s="92"/>
      <c r="AI125" s="94"/>
      <c r="AJ125" s="53"/>
      <c r="AK125" s="53"/>
      <c r="AL125" s="53"/>
      <c r="AM125" s="53"/>
      <c r="AN125" s="53"/>
      <c r="AO125" s="53"/>
      <c r="AP125" s="33"/>
      <c r="AQ125" s="33"/>
      <c r="AR125" s="33"/>
      <c r="AS125" s="33"/>
      <c r="AT125" s="33"/>
      <c r="AU125" s="33"/>
      <c r="AV125" s="33"/>
      <c r="AW125" s="33"/>
      <c r="AX125" s="33"/>
      <c r="BH125" s="33"/>
      <c r="BI125" s="33"/>
      <c r="BJ125" s="97"/>
      <c r="BK125" s="97"/>
      <c r="BL125" s="52" t="n">
        <f aca="false">M125</f>
        <v>0</v>
      </c>
      <c r="BM125" s="52" t="n">
        <f aca="false">N125</f>
        <v>11042.94</v>
      </c>
      <c r="BN125" s="53" t="n">
        <v>0</v>
      </c>
      <c r="BO125" s="53" t="n">
        <v>15440</v>
      </c>
      <c r="BP125" s="53" t="n">
        <f aca="false">BN125-BL125</f>
        <v>0</v>
      </c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56" t="n">
        <v>8</v>
      </c>
      <c r="CD125" s="352" t="s">
        <v>305</v>
      </c>
      <c r="CE125" s="75"/>
      <c r="CF125" s="53" t="n">
        <v>0.4</v>
      </c>
      <c r="CG125" s="75" t="s">
        <v>67</v>
      </c>
      <c r="CH125" s="75" t="n">
        <v>9187972</v>
      </c>
      <c r="CI125" s="75" t="s">
        <v>300</v>
      </c>
      <c r="CJ125" s="339" t="s">
        <v>301</v>
      </c>
      <c r="CK125" s="75" t="n">
        <v>10</v>
      </c>
      <c r="CL125" s="952" t="n">
        <f aca="false">J125</f>
        <v>82.99</v>
      </c>
      <c r="CM125" s="952" t="n">
        <f aca="false">K125</f>
        <v>87.479</v>
      </c>
      <c r="CN125" s="99" t="n">
        <f aca="false">CM125-CL125</f>
        <v>4.489</v>
      </c>
      <c r="CO125" s="53" t="n">
        <v>1.025</v>
      </c>
      <c r="CP125" s="944" t="n">
        <f aca="false">CN125*CK125*CO125</f>
        <v>46.01225</v>
      </c>
      <c r="CQ125" s="953" t="n">
        <f aca="false">Q125</f>
        <v>46.059</v>
      </c>
      <c r="CR125" s="953" t="n">
        <f aca="false">R125</f>
        <v>48.561</v>
      </c>
      <c r="CS125" s="53" t="n">
        <f aca="false">CR125-CQ125</f>
        <v>2.502</v>
      </c>
      <c r="CT125" s="53"/>
      <c r="CU125" s="53" t="n">
        <f aca="false">CS125*CK125</f>
        <v>25.02</v>
      </c>
      <c r="CV125" s="805" t="n">
        <f aca="false">IF(CS125&lt;0.00001,"0",COS(ATAN(CS125/CN125)))</f>
        <v>0.873486415220897</v>
      </c>
      <c r="CW125" s="100"/>
    </row>
    <row r="126" customFormat="false" ht="21.75" hidden="false" customHeight="true" outlineLevel="0" collapsed="false">
      <c r="A126" s="660"/>
      <c r="B126" s="661"/>
      <c r="C126" s="661"/>
      <c r="D126" s="662"/>
      <c r="E126" s="663"/>
      <c r="F126" s="954"/>
      <c r="G126" s="954"/>
      <c r="H126" s="63"/>
      <c r="I126" s="228"/>
      <c r="J126" s="84"/>
      <c r="K126" s="84"/>
      <c r="L126" s="229"/>
      <c r="M126" s="229"/>
      <c r="N126" s="230" t="n">
        <f aca="false">N124+N125</f>
        <v>21114.18</v>
      </c>
      <c r="O126" s="231"/>
      <c r="P126" s="232"/>
      <c r="Q126" s="233"/>
      <c r="R126" s="233"/>
      <c r="S126" s="232"/>
      <c r="T126" s="229"/>
      <c r="U126" s="653" t="n">
        <f aca="false">U124+U125</f>
        <v>14413.14</v>
      </c>
      <c r="V126" s="234" t="n">
        <f aca="false">SUM(V124:V125)</f>
        <v>21114.18</v>
      </c>
      <c r="W126" s="940" t="n">
        <f aca="false">SUM(W124:W125)</f>
        <v>14413.14</v>
      </c>
      <c r="X126" s="235"/>
      <c r="Y126" s="355"/>
      <c r="Z126" s="573"/>
      <c r="AA126" s="60"/>
      <c r="AB126" s="60"/>
      <c r="AC126" s="33"/>
      <c r="AD126" s="32"/>
      <c r="AE126" s="92"/>
      <c r="AF126" s="92"/>
      <c r="AG126" s="92"/>
      <c r="AH126" s="92"/>
      <c r="AI126" s="94"/>
      <c r="AJ126" s="53"/>
      <c r="AK126" s="53"/>
      <c r="AL126" s="53"/>
      <c r="AM126" s="53"/>
      <c r="AN126" s="53"/>
      <c r="AO126" s="53"/>
      <c r="AP126" s="33"/>
      <c r="AQ126" s="33"/>
      <c r="AR126" s="33"/>
      <c r="AS126" s="33"/>
      <c r="AT126" s="33"/>
      <c r="AU126" s="33"/>
      <c r="AV126" s="33"/>
      <c r="AW126" s="33"/>
      <c r="AX126" s="33"/>
      <c r="BH126" s="33"/>
      <c r="BI126" s="33"/>
      <c r="BJ126" s="97"/>
      <c r="BK126" s="97"/>
      <c r="BL126" s="52"/>
      <c r="BM126" s="52"/>
      <c r="BN126" s="53"/>
      <c r="BO126" s="53"/>
      <c r="BP126" s="5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58" t="s">
        <v>306</v>
      </c>
      <c r="CD126" s="58"/>
      <c r="CE126" s="58"/>
      <c r="CF126" s="58"/>
      <c r="CG126" s="56"/>
      <c r="CH126" s="56"/>
      <c r="CI126" s="56"/>
      <c r="CJ126" s="56"/>
      <c r="CK126" s="340"/>
      <c r="CL126" s="807"/>
      <c r="CM126" s="952"/>
      <c r="CN126" s="487"/>
      <c r="CP126" s="487" t="n">
        <f aca="false">SUM(CP120:CP125)</f>
        <v>988623046.01225</v>
      </c>
      <c r="CQ126" s="808"/>
      <c r="CR126" s="808"/>
      <c r="CS126" s="100"/>
      <c r="CT126" s="100"/>
      <c r="CU126" s="100"/>
      <c r="CV126" s="928"/>
      <c r="CW126" s="100"/>
    </row>
    <row r="127" customFormat="false" ht="21.75" hidden="false" customHeight="true" outlineLevel="0" collapsed="false">
      <c r="A127" s="955" t="s">
        <v>307</v>
      </c>
      <c r="B127" s="955"/>
      <c r="C127" s="956" t="s">
        <v>308</v>
      </c>
      <c r="D127" s="956"/>
      <c r="E127" s="956"/>
      <c r="F127" s="956"/>
      <c r="G127" s="956"/>
      <c r="H127" s="60" t="s">
        <v>309</v>
      </c>
      <c r="I127" s="60" t="e">
        <f aca="false">#REF!+L91</f>
        <v>#REF!</v>
      </c>
      <c r="J127" s="957"/>
      <c r="K127" s="957"/>
      <c r="L127" s="49"/>
      <c r="M127" s="958" t="n">
        <f aca="false">M110</f>
        <v>7037675</v>
      </c>
      <c r="N127" s="959" t="n">
        <f aca="false">N110+N99+N95+N120+N123+N114+N126</f>
        <v>114646009.660626</v>
      </c>
      <c r="O127" s="960"/>
      <c r="P127" s="355" t="s">
        <v>310</v>
      </c>
      <c r="Q127" s="355"/>
      <c r="R127" s="355"/>
      <c r="S127" s="355"/>
      <c r="T127" s="958" t="n">
        <f aca="false">T91+T108</f>
        <v>1276740</v>
      </c>
      <c r="U127" s="961" t="n">
        <f aca="false">U114+U110+U99+U95+U123+U91+U120+U126</f>
        <v>43227221.4350769</v>
      </c>
      <c r="V127" s="68"/>
      <c r="W127" s="68"/>
      <c r="X127" s="69"/>
      <c r="Y127" s="544"/>
      <c r="Z127" s="544" t="n">
        <f aca="false">Z123</f>
        <v>0</v>
      </c>
      <c r="AA127" s="544" t="s">
        <v>311</v>
      </c>
      <c r="AB127" s="695" t="n">
        <f aca="false">SUM(AB95,AB99,AB110,AB120,AB123,AB126)</f>
        <v>733</v>
      </c>
      <c r="AC127" s="35"/>
      <c r="AD127" s="32"/>
      <c r="AE127" s="70"/>
      <c r="AF127" s="92"/>
      <c r="AG127" s="92"/>
      <c r="AH127" s="92"/>
      <c r="AI127" s="94"/>
      <c r="AJ127" s="53"/>
      <c r="AK127" s="53"/>
      <c r="AL127" s="53"/>
      <c r="AM127" s="53"/>
      <c r="AN127" s="53"/>
      <c r="AO127" s="53"/>
      <c r="AP127" s="33"/>
      <c r="AQ127" s="33"/>
      <c r="AR127" s="33"/>
      <c r="AS127" s="33"/>
      <c r="AT127" s="33"/>
      <c r="AU127" s="33"/>
      <c r="AV127" s="33"/>
      <c r="AW127" s="33"/>
      <c r="AX127" s="33"/>
      <c r="BH127" s="33"/>
      <c r="BI127" s="33"/>
      <c r="BJ127" s="962"/>
      <c r="BK127" s="97"/>
      <c r="BL127" s="52"/>
      <c r="BM127" s="52"/>
      <c r="BN127" s="53"/>
      <c r="BO127" s="53"/>
      <c r="BP127" s="5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56" t="s">
        <v>107</v>
      </c>
      <c r="CD127" s="56"/>
      <c r="CE127" s="56"/>
      <c r="CF127" s="56"/>
      <c r="CG127" s="56"/>
      <c r="CH127" s="56"/>
      <c r="CI127" s="75"/>
      <c r="CJ127" s="339"/>
      <c r="CK127" s="75"/>
      <c r="CL127" s="807"/>
      <c r="CM127" s="952"/>
      <c r="CN127" s="56" t="s">
        <v>93</v>
      </c>
      <c r="CO127" s="56"/>
      <c r="CP127" s="56"/>
      <c r="CQ127" s="808"/>
      <c r="CR127" s="808"/>
      <c r="CS127" s="100"/>
      <c r="CT127" s="100"/>
      <c r="CU127" s="56" t="n">
        <f aca="false">SUM(CU120:CU126)</f>
        <v>493794058.589999</v>
      </c>
      <c r="CV127" s="928"/>
      <c r="CW127" s="100"/>
    </row>
    <row r="128" customFormat="false" ht="29.25" hidden="false" customHeight="true" outlineLevel="0" collapsed="false">
      <c r="A128" s="955" t="s">
        <v>312</v>
      </c>
      <c r="B128" s="955"/>
      <c r="C128" s="955"/>
      <c r="D128" s="955"/>
      <c r="E128" s="955"/>
      <c r="F128" s="955"/>
      <c r="G128" s="955"/>
      <c r="H128" s="60" t="s">
        <v>309</v>
      </c>
      <c r="I128" s="60" t="e">
        <f aca="false">N128-I127</f>
        <v>#REF!</v>
      </c>
      <c r="J128" s="957"/>
      <c r="K128" s="957"/>
      <c r="L128" s="963" t="s">
        <v>210</v>
      </c>
      <c r="M128" s="964"/>
      <c r="N128" s="965" t="n">
        <f aca="false">N127-M127</f>
        <v>107608334.660626</v>
      </c>
      <c r="O128" s="966" t="s">
        <v>313</v>
      </c>
      <c r="P128" s="966"/>
      <c r="Q128" s="966"/>
      <c r="R128" s="966"/>
      <c r="S128" s="966"/>
      <c r="T128" s="967"/>
      <c r="U128" s="667" t="n">
        <f aca="false">U127-T127</f>
        <v>41950481.4350769</v>
      </c>
      <c r="V128" s="968" t="n">
        <f aca="false">SUM(V91:V127)/2</f>
        <v>107608334.660627</v>
      </c>
      <c r="W128" s="969" t="n">
        <f aca="false">SUM(W91:W127)/2</f>
        <v>41950481.4350769</v>
      </c>
      <c r="X128" s="970" t="n">
        <f aca="false">COS(ATAN(W128/V128))</f>
        <v>0.931703695691413</v>
      </c>
      <c r="Y128" s="544"/>
      <c r="Z128" s="544"/>
      <c r="AA128" s="971"/>
      <c r="AB128" s="643" t="n">
        <f aca="false">COS(ATAN(U128/N128))</f>
        <v>0.931703695691413</v>
      </c>
      <c r="AC128" s="33"/>
      <c r="AD128" s="32"/>
      <c r="AE128" s="858" t="s">
        <v>242</v>
      </c>
      <c r="AF128" s="92"/>
      <c r="AG128" s="92"/>
      <c r="AH128" s="92"/>
      <c r="AI128" s="94"/>
      <c r="AJ128" s="53"/>
      <c r="AK128" s="53"/>
      <c r="AL128" s="53"/>
      <c r="AM128" s="53"/>
      <c r="AN128" s="53"/>
      <c r="AO128" s="53"/>
      <c r="AP128" s="33"/>
      <c r="AQ128" s="33"/>
      <c r="AR128" s="33"/>
      <c r="AS128" s="33"/>
      <c r="AT128" s="33"/>
      <c r="AU128" s="33"/>
      <c r="AV128" s="33"/>
      <c r="AW128" s="33"/>
      <c r="AX128" s="33"/>
      <c r="BH128" s="33"/>
      <c r="BI128" s="33"/>
      <c r="BJ128" s="97"/>
      <c r="BK128" s="97"/>
      <c r="BL128" s="52" t="n">
        <f aca="false">M128</f>
        <v>0</v>
      </c>
      <c r="BM128" s="52" t="e">
        <f aca="false">#REF!</f>
        <v>#REF!</v>
      </c>
      <c r="BN128" s="53" t="n">
        <v>0</v>
      </c>
      <c r="BO128" s="53" t="n">
        <v>0</v>
      </c>
      <c r="BP128" s="53" t="n">
        <f aca="false">BN128-BL128</f>
        <v>0</v>
      </c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56" t="n">
        <v>9</v>
      </c>
      <c r="CD128" s="859" t="s">
        <v>242</v>
      </c>
      <c r="CE128" s="75" t="s">
        <v>243</v>
      </c>
      <c r="CF128" s="53" t="n">
        <v>33</v>
      </c>
      <c r="CG128" s="75" t="s">
        <v>67</v>
      </c>
      <c r="CH128" s="860" t="n">
        <v>8993834</v>
      </c>
      <c r="CI128" s="75" t="s">
        <v>245</v>
      </c>
      <c r="CJ128" s="339" t="s">
        <v>69</v>
      </c>
      <c r="CK128" s="943" t="n">
        <v>180000</v>
      </c>
      <c r="CL128" s="807" t="n">
        <v>1071.741</v>
      </c>
      <c r="CM128" s="807" t="n">
        <f aca="false">K128</f>
        <v>0</v>
      </c>
      <c r="CN128" s="99" t="n">
        <f aca="false">CM128-CL128</f>
        <v>-1071.741</v>
      </c>
      <c r="CO128" s="53"/>
      <c r="CP128" s="972" t="n">
        <f aca="false">CN128*CK128</f>
        <v>-192913380</v>
      </c>
      <c r="CQ128" s="807" t="n">
        <f aca="false">Q128</f>
        <v>0</v>
      </c>
      <c r="CR128" s="807" t="n">
        <f aca="false">R128</f>
        <v>0</v>
      </c>
      <c r="CS128" s="53" t="n">
        <f aca="false">CR128-CQ128</f>
        <v>0</v>
      </c>
      <c r="CT128" s="53"/>
      <c r="CU128" s="53" t="n">
        <f aca="false">CS128*CK128</f>
        <v>0</v>
      </c>
      <c r="CV128" s="805" t="str">
        <f aca="false">IF(CS128&lt;0.00001,"0",COS(ATAN(CS128/CN128)))</f>
        <v>0</v>
      </c>
      <c r="CW128" s="100"/>
    </row>
    <row r="129" customFormat="false" ht="21.75" hidden="false" customHeight="true" outlineLevel="0" collapsed="false">
      <c r="A129" s="955" t="s">
        <v>314</v>
      </c>
      <c r="B129" s="955"/>
      <c r="C129" s="955"/>
      <c r="D129" s="955"/>
      <c r="E129" s="955"/>
      <c r="F129" s="955"/>
      <c r="G129" s="955"/>
      <c r="H129" s="60" t="s">
        <v>309</v>
      </c>
      <c r="I129" s="60"/>
      <c r="J129" s="84"/>
      <c r="K129" s="84"/>
      <c r="L129" s="84"/>
      <c r="M129" s="323"/>
      <c r="N129" s="695" t="n">
        <f aca="false">N168</f>
        <v>728262.500000034</v>
      </c>
      <c r="O129" s="973" t="s">
        <v>315</v>
      </c>
      <c r="P129" s="973"/>
      <c r="Q129" s="973"/>
      <c r="R129" s="973"/>
      <c r="S129" s="973" t="n">
        <f aca="false">N129+N128</f>
        <v>108336597.160627</v>
      </c>
      <c r="T129" s="974"/>
      <c r="U129" s="103"/>
      <c r="V129" s="68"/>
      <c r="W129" s="68"/>
      <c r="X129" s="90"/>
      <c r="Y129" s="85"/>
      <c r="Z129" s="85"/>
      <c r="AA129" s="85"/>
      <c r="AB129" s="85"/>
      <c r="AC129" s="33"/>
      <c r="AD129" s="32"/>
      <c r="AE129" s="858"/>
      <c r="AF129" s="92"/>
      <c r="AG129" s="92"/>
      <c r="AH129" s="92"/>
      <c r="AI129" s="94"/>
      <c r="AJ129" s="53"/>
      <c r="AK129" s="53"/>
      <c r="AL129" s="53"/>
      <c r="AM129" s="53"/>
      <c r="AN129" s="53"/>
      <c r="AO129" s="53"/>
      <c r="AP129" s="33"/>
      <c r="AQ129" s="33"/>
      <c r="AR129" s="33"/>
      <c r="AS129" s="33"/>
      <c r="AT129" s="33"/>
      <c r="AU129" s="33"/>
      <c r="AV129" s="33"/>
      <c r="AW129" s="33"/>
      <c r="AX129" s="33"/>
      <c r="BH129" s="33"/>
      <c r="BI129" s="33"/>
      <c r="BJ129" s="97"/>
      <c r="BK129" s="97"/>
      <c r="BL129" s="52"/>
      <c r="BM129" s="52"/>
      <c r="BN129" s="53"/>
      <c r="BO129" s="53"/>
      <c r="BP129" s="5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33"/>
      <c r="CB129" s="33"/>
      <c r="CC129" s="56"/>
      <c r="CD129" s="859"/>
      <c r="CE129" s="75"/>
      <c r="CF129" s="53"/>
      <c r="CG129" s="75"/>
      <c r="CH129" s="860"/>
      <c r="CI129" s="75"/>
      <c r="CJ129" s="339"/>
      <c r="CK129" s="943"/>
      <c r="CL129" s="807"/>
      <c r="CM129" s="807"/>
      <c r="CN129" s="99"/>
      <c r="CO129" s="53"/>
      <c r="CP129" s="972"/>
      <c r="CQ129" s="807"/>
      <c r="CR129" s="807"/>
      <c r="CS129" s="53"/>
      <c r="CT129" s="53"/>
      <c r="CU129" s="53"/>
      <c r="CV129" s="805"/>
      <c r="CW129" s="100"/>
    </row>
    <row r="130" customFormat="false" ht="21.75" hidden="false" customHeight="true" outlineLevel="0" collapsed="false">
      <c r="A130" s="29"/>
      <c r="B130" s="29"/>
      <c r="C130" s="29"/>
      <c r="D130" s="29"/>
      <c r="E130" s="29"/>
      <c r="F130" s="29"/>
      <c r="G130" s="29"/>
      <c r="H130" s="975"/>
      <c r="J130" s="747"/>
      <c r="K130" s="747"/>
      <c r="L130" s="747"/>
      <c r="M130" s="747"/>
      <c r="N130" s="747"/>
      <c r="O130" s="747"/>
      <c r="P130" s="747"/>
      <c r="Q130" s="747"/>
      <c r="R130" s="747"/>
      <c r="S130" s="20"/>
      <c r="T130" s="20"/>
      <c r="U130" s="20"/>
      <c r="V130" s="491"/>
      <c r="W130" s="491"/>
      <c r="X130" s="734"/>
      <c r="Y130" s="20"/>
      <c r="Z130" s="20"/>
      <c r="AA130" s="20"/>
      <c r="AB130" s="20"/>
      <c r="AC130" s="33"/>
      <c r="AD130" s="32"/>
      <c r="AE130" s="861" t="s">
        <v>250</v>
      </c>
      <c r="AF130" s="337" t="n">
        <f aca="false">X130</f>
        <v>0</v>
      </c>
      <c r="AG130" s="92" t="n">
        <f aca="false">Y130</f>
        <v>0</v>
      </c>
      <c r="AH130" s="92" t="e">
        <f aca="false">#REF!</f>
        <v>#REF!</v>
      </c>
      <c r="AI130" s="94" t="e">
        <f aca="false">AH130*5.928</f>
        <v>#REF!</v>
      </c>
      <c r="AJ130" s="53"/>
      <c r="AK130" s="53"/>
      <c r="AL130" s="53"/>
      <c r="AM130" s="53"/>
      <c r="AN130" s="260" t="e">
        <f aca="false">AL130-AH130</f>
        <v>#REF!</v>
      </c>
      <c r="AO130" s="260" t="e">
        <f aca="false">AM130-AI130</f>
        <v>#REF!</v>
      </c>
      <c r="AP130" s="33"/>
      <c r="AQ130" s="33"/>
      <c r="AR130" s="33"/>
      <c r="AS130" s="33"/>
      <c r="AT130" s="33"/>
      <c r="AU130" s="33"/>
      <c r="AV130" s="33"/>
      <c r="AW130" s="33"/>
      <c r="AX130" s="33"/>
      <c r="BH130" s="33"/>
      <c r="BI130" s="33"/>
      <c r="BJ130" s="97"/>
      <c r="BK130" s="97"/>
      <c r="BL130" s="52" t="n">
        <f aca="false">M130</f>
        <v>0</v>
      </c>
      <c r="BM130" s="52" t="n">
        <f aca="false">N130</f>
        <v>0</v>
      </c>
      <c r="BN130" s="53" t="n">
        <v>0</v>
      </c>
      <c r="BO130" s="53" t="n">
        <v>640000</v>
      </c>
      <c r="BP130" s="53" t="n">
        <f aca="false">BN130-BL130</f>
        <v>0</v>
      </c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33"/>
      <c r="CB130" s="33"/>
      <c r="CC130" s="56" t="n">
        <v>10</v>
      </c>
      <c r="CD130" s="859" t="s">
        <v>250</v>
      </c>
      <c r="CE130" s="75"/>
      <c r="CF130" s="53" t="n">
        <v>33</v>
      </c>
      <c r="CG130" s="75" t="s">
        <v>67</v>
      </c>
      <c r="CH130" s="860" t="n">
        <v>8993833</v>
      </c>
      <c r="CI130" s="75" t="s">
        <v>251</v>
      </c>
      <c r="CJ130" s="339" t="s">
        <v>69</v>
      </c>
      <c r="CK130" s="943" t="n">
        <v>180000</v>
      </c>
      <c r="CL130" s="807" t="n">
        <v>298.605</v>
      </c>
      <c r="CM130" s="807" t="n">
        <f aca="false">K130</f>
        <v>0</v>
      </c>
      <c r="CN130" s="53" t="n">
        <f aca="false">CM130-CL130</f>
        <v>-298.605</v>
      </c>
      <c r="CO130" s="53"/>
      <c r="CP130" s="972" t="n">
        <f aca="false">CN130*CK130</f>
        <v>-53748900</v>
      </c>
      <c r="CQ130" s="807" t="n">
        <f aca="false">Q130</f>
        <v>0</v>
      </c>
      <c r="CR130" s="807" t="n">
        <f aca="false">R130</f>
        <v>0</v>
      </c>
      <c r="CS130" s="53" t="n">
        <f aca="false">CR130-CQ130</f>
        <v>0</v>
      </c>
      <c r="CT130" s="53"/>
      <c r="CU130" s="53" t="n">
        <f aca="false">CS130*CK130</f>
        <v>0</v>
      </c>
      <c r="CV130" s="99" t="str">
        <f aca="false">IF(CS130&lt;0.00001,"0",COS(ATAN(CS130/CN130)))</f>
        <v>0</v>
      </c>
      <c r="CW130" s="100"/>
    </row>
    <row r="131" customFormat="false" ht="21.75" hidden="false" customHeight="true" outlineLevel="0" collapsed="false">
      <c r="A131" s="20"/>
      <c r="B131" s="21"/>
      <c r="C131" s="20"/>
      <c r="D131" s="20"/>
      <c r="E131" s="22"/>
      <c r="F131" s="22"/>
      <c r="G131" s="22"/>
      <c r="H131" s="976"/>
      <c r="I131" s="22"/>
      <c r="J131" s="747"/>
      <c r="K131" s="747"/>
      <c r="L131" s="747"/>
      <c r="M131" s="666" t="s">
        <v>316</v>
      </c>
      <c r="N131" s="667" t="s">
        <v>212</v>
      </c>
      <c r="O131" s="695" t="s">
        <v>213</v>
      </c>
      <c r="P131" s="695"/>
      <c r="Q131" s="744"/>
      <c r="R131" s="744"/>
      <c r="S131" s="491"/>
      <c r="T131" s="491"/>
      <c r="U131" s="20"/>
      <c r="V131" s="30"/>
      <c r="W131" s="30"/>
      <c r="X131" s="734"/>
      <c r="Y131" s="20"/>
      <c r="Z131" s="20"/>
      <c r="AA131" s="20"/>
      <c r="AB131" s="20"/>
      <c r="AC131" s="33"/>
      <c r="AD131" s="32"/>
      <c r="AE131" s="861" t="s">
        <v>252</v>
      </c>
      <c r="AF131" s="92"/>
      <c r="AG131" s="92"/>
      <c r="AH131" s="92"/>
      <c r="AI131" s="94"/>
      <c r="AJ131" s="53"/>
      <c r="AK131" s="53"/>
      <c r="AL131" s="53"/>
      <c r="AM131" s="53"/>
      <c r="AN131" s="53"/>
      <c r="AO131" s="260"/>
      <c r="AP131" s="33"/>
      <c r="AQ131" s="33"/>
      <c r="AR131" s="33"/>
      <c r="AS131" s="33"/>
      <c r="AT131" s="33"/>
      <c r="AU131" s="33"/>
      <c r="AV131" s="33"/>
      <c r="AW131" s="33"/>
      <c r="AX131" s="33"/>
      <c r="BH131" s="33"/>
      <c r="BI131" s="33"/>
      <c r="BJ131" s="97" t="s">
        <v>317</v>
      </c>
      <c r="BK131" s="97" t="n">
        <v>114789</v>
      </c>
      <c r="BL131" s="52" t="str">
        <f aca="false">M131</f>
        <v>33 KV level</v>
      </c>
      <c r="BM131" s="52" t="str">
        <f aca="false">N131</f>
        <v>KWH</v>
      </c>
      <c r="BN131" s="53" t="n">
        <v>0</v>
      </c>
      <c r="BO131" s="53" t="n">
        <v>12255000</v>
      </c>
      <c r="BP131" s="53" t="e">
        <f aca="false">BN131-BL131</f>
        <v>#VALUE!</v>
      </c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33"/>
      <c r="CB131" s="33"/>
      <c r="CC131" s="56" t="n">
        <v>11</v>
      </c>
      <c r="CD131" s="859" t="s">
        <v>252</v>
      </c>
      <c r="CE131" s="75"/>
      <c r="CF131" s="53" t="n">
        <v>33</v>
      </c>
      <c r="CG131" s="75" t="s">
        <v>67</v>
      </c>
      <c r="CH131" s="860" t="s">
        <v>253</v>
      </c>
      <c r="CI131" s="75" t="s">
        <v>254</v>
      </c>
      <c r="CJ131" s="339" t="s">
        <v>69</v>
      </c>
      <c r="CK131" s="943" t="n">
        <v>180000</v>
      </c>
      <c r="CL131" s="807" t="n">
        <v>3925.828</v>
      </c>
      <c r="CM131" s="807" t="n">
        <f aca="false">K131</f>
        <v>0</v>
      </c>
      <c r="CN131" s="53" t="n">
        <f aca="false">CM131-CL131</f>
        <v>-3925.828</v>
      </c>
      <c r="CO131" s="53"/>
      <c r="CP131" s="972" t="n">
        <f aca="false">CN131*CK131</f>
        <v>-706649040</v>
      </c>
      <c r="CQ131" s="807" t="n">
        <f aca="false">Q131</f>
        <v>0</v>
      </c>
      <c r="CR131" s="807" t="n">
        <f aca="false">R131</f>
        <v>0</v>
      </c>
      <c r="CS131" s="53" t="n">
        <f aca="false">CR131-CQ131</f>
        <v>0</v>
      </c>
      <c r="CT131" s="53"/>
      <c r="CU131" s="53" t="n">
        <f aca="false">CS131*CK131</f>
        <v>0</v>
      </c>
      <c r="CV131" s="99" t="str">
        <f aca="false">IF(CS131&lt;0.00001,"0",COS(ATAN(CS131/CN131)))</f>
        <v>0</v>
      </c>
      <c r="CW131" s="100"/>
    </row>
    <row r="132" customFormat="false" ht="21.75" hidden="false" customHeight="true" outlineLevel="0" collapsed="false">
      <c r="B132" s="977"/>
      <c r="C132" s="978"/>
      <c r="D132" s="978"/>
      <c r="E132" s="491"/>
      <c r="F132" s="491"/>
      <c r="G132" s="728"/>
      <c r="H132" s="728"/>
      <c r="I132" s="491"/>
      <c r="J132" s="744"/>
      <c r="K132" s="744"/>
      <c r="L132" s="747"/>
      <c r="M132" s="666"/>
      <c r="N132" s="667" t="n">
        <f aca="false">N128</f>
        <v>107608334.660626</v>
      </c>
      <c r="O132" s="695" t="n">
        <f aca="false">U128</f>
        <v>41950481.4350769</v>
      </c>
      <c r="P132" s="695"/>
      <c r="Q132" s="744"/>
      <c r="R132" s="744"/>
      <c r="S132" s="491"/>
      <c r="T132" s="491"/>
      <c r="U132" s="735"/>
      <c r="V132" s="30"/>
      <c r="W132" s="30"/>
      <c r="X132" s="734"/>
      <c r="Y132" s="20"/>
      <c r="Z132" s="20"/>
      <c r="AA132" s="20"/>
      <c r="AB132" s="20" t="s">
        <v>122</v>
      </c>
      <c r="AC132" s="33"/>
      <c r="AD132" s="32"/>
      <c r="AE132" s="861" t="s">
        <v>255</v>
      </c>
      <c r="AF132" s="337" t="n">
        <f aca="false">X132</f>
        <v>0</v>
      </c>
      <c r="AG132" s="92" t="n">
        <f aca="false">Y132</f>
        <v>0</v>
      </c>
      <c r="AH132" s="92" t="e">
        <f aca="false">#REF!</f>
        <v>#REF!</v>
      </c>
      <c r="AI132" s="94"/>
      <c r="AJ132" s="53"/>
      <c r="AK132" s="53"/>
      <c r="AL132" s="53"/>
      <c r="AM132" s="53"/>
      <c r="AN132" s="53"/>
      <c r="AO132" s="260"/>
      <c r="AP132" s="33"/>
      <c r="AQ132" s="33"/>
      <c r="AR132" s="33"/>
      <c r="AS132" s="33"/>
      <c r="AT132" s="33"/>
      <c r="AU132" s="33"/>
      <c r="AV132" s="33"/>
      <c r="AW132" s="33"/>
      <c r="AX132" s="33"/>
      <c r="BH132" s="33"/>
      <c r="BI132" s="33"/>
      <c r="BJ132" s="97"/>
      <c r="BK132" s="97"/>
      <c r="BL132" s="52" t="n">
        <f aca="false">M132</f>
        <v>0</v>
      </c>
      <c r="BM132" s="52" t="n">
        <f aca="false">N132</f>
        <v>107608334.660626</v>
      </c>
      <c r="BN132" s="53" t="n">
        <v>0</v>
      </c>
      <c r="BO132" s="53" t="n">
        <v>1370000</v>
      </c>
      <c r="BP132" s="53" t="n">
        <f aca="false">BN132-BL132</f>
        <v>0</v>
      </c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33"/>
      <c r="CB132" s="33"/>
      <c r="CC132" s="56" t="n">
        <v>12</v>
      </c>
      <c r="CD132" s="859" t="s">
        <v>255</v>
      </c>
      <c r="CE132" s="75"/>
      <c r="CF132" s="53" t="n">
        <v>33</v>
      </c>
      <c r="CG132" s="75" t="s">
        <v>67</v>
      </c>
      <c r="CH132" s="860" t="s">
        <v>256</v>
      </c>
      <c r="CI132" s="75" t="s">
        <v>257</v>
      </c>
      <c r="CJ132" s="339" t="s">
        <v>69</v>
      </c>
      <c r="CK132" s="943" t="n">
        <v>180000</v>
      </c>
      <c r="CL132" s="807" t="n">
        <v>3400.926</v>
      </c>
      <c r="CM132" s="807" t="n">
        <f aca="false">K132</f>
        <v>0</v>
      </c>
      <c r="CN132" s="53" t="n">
        <f aca="false">CM132-CL132</f>
        <v>-3400.926</v>
      </c>
      <c r="CO132" s="53"/>
      <c r="CP132" s="972" t="n">
        <f aca="false">CN132*CK132</f>
        <v>-612166680</v>
      </c>
      <c r="CQ132" s="807" t="n">
        <f aca="false">Q132</f>
        <v>0</v>
      </c>
      <c r="CR132" s="807" t="n">
        <f aca="false">R132</f>
        <v>0</v>
      </c>
      <c r="CS132" s="53" t="n">
        <f aca="false">CR132-CQ132</f>
        <v>0</v>
      </c>
      <c r="CT132" s="53"/>
      <c r="CU132" s="53" t="n">
        <f aca="false">CS132*CK132</f>
        <v>0</v>
      </c>
      <c r="CV132" s="99" t="str">
        <f aca="false">IF(CS132&lt;0.00001,"0",COS(ATAN(CS132/CN132)))</f>
        <v>0</v>
      </c>
      <c r="CW132" s="100"/>
    </row>
    <row r="133" customFormat="false" ht="21.75" hidden="false" customHeight="true" outlineLevel="0" collapsed="false">
      <c r="A133" s="747"/>
      <c r="B133" s="747"/>
      <c r="C133" s="747"/>
      <c r="D133" s="747"/>
      <c r="E133" s="747"/>
      <c r="F133" s="748"/>
      <c r="G133" s="747"/>
      <c r="H133" s="976"/>
      <c r="I133" s="979"/>
      <c r="J133" s="747"/>
      <c r="K133" s="747"/>
      <c r="L133" s="20"/>
      <c r="M133" s="744"/>
      <c r="N133" s="745"/>
      <c r="O133" s="746"/>
      <c r="P133" s="744"/>
      <c r="Q133" s="747"/>
      <c r="R133" s="747"/>
      <c r="S133" s="491"/>
      <c r="T133" s="491"/>
      <c r="U133" s="491"/>
      <c r="V133" s="741"/>
      <c r="W133" s="741"/>
      <c r="X133" s="743"/>
      <c r="Y133" s="491"/>
      <c r="Z133" s="980"/>
      <c r="AA133" s="20"/>
      <c r="AB133" s="20"/>
      <c r="AC133" s="33"/>
      <c r="AD133" s="32"/>
      <c r="AE133" s="861"/>
      <c r="AF133" s="337"/>
      <c r="AG133" s="92"/>
      <c r="AH133" s="92"/>
      <c r="AI133" s="94"/>
      <c r="AJ133" s="53"/>
      <c r="AK133" s="53"/>
      <c r="AL133" s="53"/>
      <c r="AM133" s="53"/>
      <c r="AN133" s="53"/>
      <c r="AO133" s="260"/>
      <c r="AP133" s="33"/>
      <c r="AQ133" s="33"/>
      <c r="AR133" s="33"/>
      <c r="AS133" s="33"/>
      <c r="AT133" s="33"/>
      <c r="AU133" s="33"/>
      <c r="AV133" s="33"/>
      <c r="AW133" s="33"/>
      <c r="AX133" s="33"/>
      <c r="BH133" s="33"/>
      <c r="BI133" s="33"/>
      <c r="BJ133" s="97"/>
      <c r="BK133" s="97"/>
      <c r="BL133" s="52"/>
      <c r="BM133" s="52"/>
      <c r="BN133" s="53"/>
      <c r="BO133" s="53"/>
      <c r="BP133" s="5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  <c r="CA133" s="33"/>
      <c r="CB133" s="33"/>
      <c r="CC133" s="56"/>
      <c r="CD133" s="859"/>
      <c r="CE133" s="75"/>
      <c r="CF133" s="53"/>
      <c r="CG133" s="75"/>
      <c r="CH133" s="860"/>
      <c r="CI133" s="75"/>
      <c r="CJ133" s="339"/>
      <c r="CK133" s="943"/>
      <c r="CL133" s="807"/>
      <c r="CM133" s="807"/>
      <c r="CN133" s="53"/>
      <c r="CO133" s="53"/>
      <c r="CP133" s="972"/>
      <c r="CQ133" s="807"/>
      <c r="CR133" s="807"/>
      <c r="CS133" s="53"/>
      <c r="CT133" s="53"/>
      <c r="CU133" s="53"/>
      <c r="CV133" s="99"/>
      <c r="CW133" s="100"/>
    </row>
    <row r="134" customFormat="false" ht="21.75" hidden="false" customHeight="true" outlineLevel="0" collapsed="false">
      <c r="A134" s="747"/>
      <c r="B134" s="747"/>
      <c r="C134" s="747"/>
      <c r="D134" s="747"/>
      <c r="E134" s="747"/>
      <c r="F134" s="747"/>
      <c r="G134" s="747"/>
      <c r="H134" s="976"/>
      <c r="I134" s="22" t="s">
        <v>122</v>
      </c>
      <c r="J134" s="747"/>
      <c r="K134" s="747"/>
      <c r="L134" s="20"/>
      <c r="M134" s="744"/>
      <c r="N134" s="745"/>
      <c r="O134" s="746"/>
      <c r="P134" s="744"/>
      <c r="Q134" s="747"/>
      <c r="R134" s="747"/>
      <c r="S134" s="491"/>
      <c r="T134" s="491"/>
      <c r="U134" s="491"/>
      <c r="V134" s="741"/>
      <c r="W134" s="741"/>
      <c r="X134" s="743"/>
      <c r="Y134" s="491"/>
      <c r="Z134" s="20"/>
      <c r="AA134" s="20"/>
      <c r="AB134" s="20"/>
      <c r="AC134" s="33"/>
      <c r="AD134" s="32"/>
      <c r="AE134" s="861"/>
      <c r="AF134" s="337"/>
      <c r="AG134" s="92"/>
      <c r="AH134" s="92"/>
      <c r="AI134" s="94"/>
      <c r="AJ134" s="53"/>
      <c r="AK134" s="53"/>
      <c r="AL134" s="53"/>
      <c r="AM134" s="53"/>
      <c r="AN134" s="53"/>
      <c r="AO134" s="260"/>
      <c r="AP134" s="33"/>
      <c r="AQ134" s="33"/>
      <c r="AR134" s="33"/>
      <c r="AS134" s="33"/>
      <c r="AT134" s="33"/>
      <c r="AU134" s="33"/>
      <c r="AV134" s="33"/>
      <c r="AW134" s="33"/>
      <c r="AX134" s="33"/>
      <c r="BH134" s="33"/>
      <c r="BI134" s="33"/>
      <c r="BJ134" s="97"/>
      <c r="BK134" s="97"/>
      <c r="BL134" s="52"/>
      <c r="BM134" s="52"/>
      <c r="BN134" s="53"/>
      <c r="BO134" s="53"/>
      <c r="BP134" s="5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  <c r="CA134" s="33"/>
      <c r="CB134" s="33"/>
      <c r="CC134" s="56"/>
      <c r="CD134" s="859"/>
      <c r="CE134" s="75"/>
      <c r="CF134" s="53"/>
      <c r="CG134" s="75"/>
      <c r="CH134" s="860"/>
      <c r="CI134" s="75"/>
      <c r="CJ134" s="339"/>
      <c r="CK134" s="943"/>
      <c r="CL134" s="807"/>
      <c r="CM134" s="807"/>
      <c r="CN134" s="53"/>
      <c r="CO134" s="53"/>
      <c r="CP134" s="972"/>
      <c r="CQ134" s="807"/>
      <c r="CR134" s="807"/>
      <c r="CS134" s="53"/>
      <c r="CT134" s="53"/>
      <c r="CU134" s="53"/>
      <c r="CV134" s="99"/>
      <c r="CW134" s="100"/>
    </row>
    <row r="135" customFormat="false" ht="21.75" hidden="false" customHeight="true" outlineLevel="0" collapsed="false">
      <c r="G135" s="22"/>
      <c r="H135" s="976"/>
      <c r="I135" s="22"/>
      <c r="J135" s="747" t="s">
        <v>122</v>
      </c>
      <c r="K135" s="747" t="s">
        <v>122</v>
      </c>
      <c r="L135" s="20"/>
      <c r="N135" s="981"/>
      <c r="O135" s="746"/>
      <c r="P135" s="744"/>
      <c r="Q135" s="747"/>
      <c r="R135" s="747"/>
      <c r="S135" s="491"/>
      <c r="T135" s="491"/>
      <c r="U135" s="491"/>
      <c r="V135" s="741"/>
      <c r="W135" s="741"/>
      <c r="X135" s="743"/>
      <c r="Y135" s="491"/>
      <c r="Z135" s="20"/>
      <c r="AA135" s="20"/>
      <c r="AB135" s="20"/>
      <c r="AC135" s="33"/>
      <c r="AD135" s="32"/>
      <c r="AE135" s="861"/>
      <c r="AF135" s="337"/>
      <c r="AG135" s="92"/>
      <c r="AH135" s="92"/>
      <c r="AI135" s="94"/>
      <c r="AJ135" s="53"/>
      <c r="AK135" s="53"/>
      <c r="AL135" s="53"/>
      <c r="AM135" s="53"/>
      <c r="AN135" s="53"/>
      <c r="AO135" s="260"/>
      <c r="AP135" s="33"/>
      <c r="AQ135" s="33"/>
      <c r="AR135" s="33"/>
      <c r="AS135" s="33"/>
      <c r="AT135" s="33"/>
      <c r="AU135" s="33"/>
      <c r="AV135" s="33"/>
      <c r="AW135" s="33"/>
      <c r="AX135" s="33"/>
      <c r="BH135" s="33"/>
      <c r="BI135" s="33"/>
      <c r="BJ135" s="97"/>
      <c r="BK135" s="97"/>
      <c r="BL135" s="52"/>
      <c r="BM135" s="52"/>
      <c r="BN135" s="53"/>
      <c r="BO135" s="53"/>
      <c r="BP135" s="5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33"/>
      <c r="CB135" s="33"/>
      <c r="CC135" s="56"/>
      <c r="CD135" s="859"/>
      <c r="CE135" s="75"/>
      <c r="CF135" s="53"/>
      <c r="CG135" s="75"/>
      <c r="CH135" s="860"/>
      <c r="CI135" s="75"/>
      <c r="CJ135" s="339"/>
      <c r="CK135" s="943"/>
      <c r="CL135" s="807"/>
      <c r="CM135" s="807"/>
      <c r="CN135" s="53"/>
      <c r="CO135" s="53"/>
      <c r="CP135" s="972"/>
      <c r="CQ135" s="807"/>
      <c r="CR135" s="807"/>
      <c r="CS135" s="53"/>
      <c r="CT135" s="53"/>
      <c r="CU135" s="53"/>
      <c r="CV135" s="99"/>
      <c r="CW135" s="100"/>
    </row>
    <row r="136" customFormat="false" ht="21.75" hidden="false" customHeight="true" outlineLevel="0" collapsed="false">
      <c r="A136" s="20"/>
      <c r="B136" s="21"/>
      <c r="C136" s="20"/>
      <c r="D136" s="20"/>
      <c r="E136" s="22"/>
      <c r="F136" s="22"/>
      <c r="G136" s="22"/>
      <c r="H136" s="976"/>
      <c r="I136" s="22"/>
      <c r="J136" s="747"/>
      <c r="K136" s="747"/>
      <c r="L136" s="20"/>
      <c r="M136" s="20"/>
      <c r="N136" s="725"/>
      <c r="O136" s="740"/>
      <c r="P136" s="20"/>
      <c r="Q136" s="747"/>
      <c r="R136" s="747"/>
      <c r="S136" s="491"/>
      <c r="T136" s="491"/>
      <c r="U136" s="491"/>
      <c r="V136" s="741"/>
      <c r="W136" s="741"/>
      <c r="X136" s="743"/>
      <c r="Y136" s="491"/>
      <c r="Z136" s="20"/>
      <c r="AA136" s="20"/>
      <c r="AB136" s="20"/>
      <c r="AC136" s="33"/>
      <c r="AD136" s="32"/>
      <c r="AE136" s="861"/>
      <c r="AF136" s="337"/>
      <c r="AG136" s="92"/>
      <c r="AH136" s="92"/>
      <c r="AI136" s="94"/>
      <c r="AJ136" s="53"/>
      <c r="AK136" s="53"/>
      <c r="AL136" s="53"/>
      <c r="AM136" s="53"/>
      <c r="AN136" s="53"/>
      <c r="AO136" s="260"/>
      <c r="AP136" s="33"/>
      <c r="AQ136" s="33"/>
      <c r="AR136" s="33"/>
      <c r="AS136" s="33"/>
      <c r="AT136" s="33"/>
      <c r="AU136" s="33"/>
      <c r="AV136" s="33"/>
      <c r="AW136" s="33"/>
      <c r="AX136" s="33"/>
      <c r="BH136" s="33"/>
      <c r="BI136" s="33"/>
      <c r="BJ136" s="97"/>
      <c r="BK136" s="97"/>
      <c r="BL136" s="52"/>
      <c r="BM136" s="52"/>
      <c r="BN136" s="53"/>
      <c r="BO136" s="53"/>
      <c r="BP136" s="5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  <c r="CA136" s="33"/>
      <c r="CB136" s="33"/>
      <c r="CC136" s="56"/>
      <c r="CD136" s="859"/>
      <c r="CE136" s="75"/>
      <c r="CF136" s="53"/>
      <c r="CG136" s="75"/>
      <c r="CH136" s="860"/>
      <c r="CI136" s="75"/>
      <c r="CJ136" s="339"/>
      <c r="CK136" s="943"/>
      <c r="CL136" s="807"/>
      <c r="CM136" s="807"/>
      <c r="CN136" s="53"/>
      <c r="CO136" s="53"/>
      <c r="CP136" s="972"/>
      <c r="CQ136" s="807"/>
      <c r="CR136" s="807"/>
      <c r="CS136" s="53"/>
      <c r="CT136" s="53"/>
      <c r="CU136" s="53"/>
      <c r="CV136" s="99"/>
      <c r="CW136" s="100"/>
    </row>
    <row r="137" customFormat="false" ht="21.75" hidden="false" customHeight="true" outlineLevel="0" collapsed="false">
      <c r="A137" s="20"/>
      <c r="B137" s="21"/>
      <c r="C137" s="20"/>
      <c r="D137" s="20"/>
      <c r="E137" s="22"/>
      <c r="F137" s="22"/>
      <c r="G137" s="22"/>
      <c r="H137" s="976"/>
      <c r="I137" s="22"/>
      <c r="J137" s="747"/>
      <c r="K137" s="747"/>
      <c r="L137" s="20"/>
      <c r="M137" s="20"/>
      <c r="N137" s="725"/>
      <c r="O137" s="740"/>
      <c r="P137" s="20"/>
      <c r="S137" s="20"/>
      <c r="T137" s="20"/>
      <c r="U137" s="20"/>
      <c r="V137" s="30"/>
      <c r="W137" s="30"/>
      <c r="X137" s="734"/>
      <c r="Y137" s="20"/>
      <c r="Z137" s="20"/>
      <c r="AA137" s="20"/>
      <c r="AB137" s="20"/>
      <c r="AC137" s="33"/>
      <c r="AD137" s="32"/>
      <c r="AE137" s="861" t="s">
        <v>263</v>
      </c>
      <c r="AF137" s="337" t="n">
        <f aca="false">X137</f>
        <v>0</v>
      </c>
      <c r="AG137" s="92" t="n">
        <f aca="false">Y137</f>
        <v>0</v>
      </c>
      <c r="AH137" s="92" t="e">
        <f aca="false">#REF!</f>
        <v>#REF!</v>
      </c>
      <c r="AI137" s="94" t="e">
        <f aca="false">AH137*5.928</f>
        <v>#REF!</v>
      </c>
      <c r="AJ137" s="53"/>
      <c r="AK137" s="53"/>
      <c r="AL137" s="53"/>
      <c r="AM137" s="53"/>
      <c r="AN137" s="260" t="e">
        <f aca="false">AL137-AH137</f>
        <v>#REF!</v>
      </c>
      <c r="AO137" s="260" t="e">
        <f aca="false">AM137-AI137</f>
        <v>#REF!</v>
      </c>
      <c r="AP137" s="33"/>
      <c r="AQ137" s="33"/>
      <c r="AR137" s="33"/>
      <c r="AS137" s="33"/>
      <c r="AT137" s="33"/>
      <c r="AU137" s="33"/>
      <c r="AV137" s="33"/>
      <c r="AW137" s="33"/>
      <c r="AX137" s="33"/>
      <c r="BH137" s="33"/>
      <c r="BI137" s="33"/>
      <c r="BJ137" s="97"/>
      <c r="BK137" s="97" t="n">
        <f aca="false">SUM(BK106:BK132)</f>
        <v>137051</v>
      </c>
      <c r="BL137" s="52" t="n">
        <f aca="false">O137</f>
        <v>0</v>
      </c>
      <c r="BM137" s="52" t="n">
        <f aca="false">N137</f>
        <v>0</v>
      </c>
      <c r="BN137" s="53" t="n">
        <v>0</v>
      </c>
      <c r="BO137" s="53" t="n">
        <v>10341000</v>
      </c>
      <c r="BP137" s="53" t="n">
        <f aca="false">BN137-BL137</f>
        <v>0</v>
      </c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  <c r="CA137" s="33"/>
      <c r="CB137" s="33"/>
      <c r="CC137" s="56" t="n">
        <v>13</v>
      </c>
      <c r="CD137" s="859" t="s">
        <v>263</v>
      </c>
      <c r="CE137" s="75"/>
      <c r="CF137" s="53" t="n">
        <v>33</v>
      </c>
      <c r="CG137" s="75" t="s">
        <v>67</v>
      </c>
      <c r="CH137" s="860" t="s">
        <v>264</v>
      </c>
      <c r="CI137" s="75" t="s">
        <v>265</v>
      </c>
      <c r="CJ137" s="486" t="n">
        <v>1</v>
      </c>
      <c r="CK137" s="943" t="n">
        <v>180000</v>
      </c>
      <c r="CL137" s="807" t="n">
        <v>4091.905</v>
      </c>
      <c r="CM137" s="807" t="n">
        <f aca="false">K137</f>
        <v>0</v>
      </c>
      <c r="CN137" s="53" t="n">
        <f aca="false">CM137-CL137</f>
        <v>-4091.905</v>
      </c>
      <c r="CO137" s="53"/>
      <c r="CP137" s="972" t="n">
        <f aca="false">CN137*CK137*CJ137</f>
        <v>-736542900</v>
      </c>
      <c r="CQ137" s="807" t="n">
        <f aca="false">Q137</f>
        <v>0</v>
      </c>
      <c r="CR137" s="807" t="n">
        <f aca="false">R137</f>
        <v>0</v>
      </c>
      <c r="CS137" s="53" t="n">
        <f aca="false">CR137-CQ137</f>
        <v>0</v>
      </c>
      <c r="CT137" s="53"/>
      <c r="CU137" s="982" t="n">
        <f aca="false">CS137*CK137*CJ137</f>
        <v>0</v>
      </c>
      <c r="CV137" s="99" t="str">
        <f aca="false">IF(CS137&lt;0.00001,"0",COS(ATAN(CS137/CN137)))</f>
        <v>0</v>
      </c>
      <c r="CW137" s="100"/>
    </row>
    <row r="138" customFormat="false" ht="21.75" hidden="false" customHeight="true" outlineLevel="0" collapsed="false">
      <c r="A138" s="20"/>
      <c r="B138" s="21"/>
      <c r="C138" s="20"/>
      <c r="D138" s="20"/>
      <c r="E138" s="22"/>
      <c r="F138" s="22"/>
      <c r="G138" s="22"/>
      <c r="H138" s="976"/>
      <c r="I138" s="22"/>
      <c r="J138" s="747"/>
      <c r="K138" s="747"/>
      <c r="L138" s="20"/>
      <c r="M138" s="20"/>
      <c r="N138" s="725"/>
      <c r="O138" s="740"/>
      <c r="P138" s="20"/>
      <c r="Q138" s="747"/>
      <c r="R138" s="747"/>
      <c r="S138" s="20"/>
      <c r="T138" s="20"/>
      <c r="U138" s="20"/>
      <c r="V138" s="30"/>
      <c r="W138" s="30"/>
      <c r="X138" s="734"/>
      <c r="Y138" s="20"/>
      <c r="Z138" s="20"/>
      <c r="AA138" s="20"/>
      <c r="AB138" s="20"/>
      <c r="AC138" s="33"/>
      <c r="AD138" s="32"/>
      <c r="AE138" s="92"/>
      <c r="AF138" s="92"/>
      <c r="AG138" s="92"/>
      <c r="AH138" s="92"/>
      <c r="AI138" s="94"/>
      <c r="AJ138" s="53"/>
      <c r="AK138" s="53"/>
      <c r="AL138" s="53"/>
      <c r="AM138" s="53"/>
      <c r="AN138" s="53"/>
      <c r="AO138" s="260"/>
      <c r="AP138" s="33"/>
      <c r="AQ138" s="33"/>
      <c r="AR138" s="33"/>
      <c r="AS138" s="33"/>
      <c r="AT138" s="33"/>
      <c r="AU138" s="33"/>
      <c r="AV138" s="33"/>
      <c r="AW138" s="33"/>
      <c r="AX138" s="33"/>
      <c r="BH138" s="33"/>
      <c r="BI138" s="33"/>
      <c r="BJ138" s="97"/>
      <c r="BK138" s="97"/>
      <c r="BL138" s="942" t="n">
        <f aca="false">SUM(BL99:BL137)</f>
        <v>180000</v>
      </c>
      <c r="BM138" s="52" t="e">
        <f aca="false">SUM(BM99:BM137)</f>
        <v>#REF!</v>
      </c>
      <c r="BN138" s="53" t="n">
        <f aca="false">SUM(BN99:BN137)</f>
        <v>0</v>
      </c>
      <c r="BO138" s="53" t="n">
        <f aca="false">SUM(BO99:BO137)</f>
        <v>42721968</v>
      </c>
      <c r="BP138" s="5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33"/>
      <c r="CB138" s="33"/>
      <c r="CC138" s="983" t="s">
        <v>269</v>
      </c>
      <c r="CD138" s="983"/>
      <c r="CE138" s="983"/>
      <c r="CF138" s="983"/>
      <c r="CG138" s="983"/>
      <c r="CH138" s="983"/>
      <c r="CI138" s="73"/>
      <c r="CJ138" s="74"/>
      <c r="CK138" s="75"/>
      <c r="CL138" s="807"/>
      <c r="CM138" s="807"/>
      <c r="CN138" s="56" t="s">
        <v>93</v>
      </c>
      <c r="CP138" s="984" t="n">
        <f aca="false">SUM(CP128:CP137)</f>
        <v>-2302020900</v>
      </c>
      <c r="CQ138" s="807"/>
      <c r="CR138" s="807"/>
      <c r="CS138" s="985"/>
      <c r="CT138" s="56"/>
      <c r="CU138" s="56" t="n">
        <f aca="false">CU137+CU132+CU131+CU130+CU128</f>
        <v>0</v>
      </c>
      <c r="CV138" s="986"/>
      <c r="CW138" s="100"/>
    </row>
    <row r="139" customFormat="false" ht="21.75" hidden="false" customHeight="true" outlineLevel="0" collapsed="false">
      <c r="A139" s="29"/>
      <c r="B139" s="2" t="s">
        <v>318</v>
      </c>
      <c r="C139" s="987"/>
      <c r="D139" s="987"/>
      <c r="E139" s="987"/>
      <c r="F139" s="987"/>
      <c r="G139" s="987"/>
      <c r="H139" s="987"/>
      <c r="I139" s="23"/>
      <c r="J139" s="23"/>
      <c r="K139" s="23"/>
      <c r="L139" s="20"/>
      <c r="M139" s="988"/>
      <c r="N139" s="988" t="n">
        <f aca="false">P87</f>
        <v>0</v>
      </c>
      <c r="O139" s="988"/>
      <c r="Q139" s="989"/>
      <c r="R139" s="989"/>
      <c r="S139" s="990"/>
      <c r="T139" s="990"/>
      <c r="U139" s="990"/>
      <c r="V139" s="991"/>
      <c r="W139" s="991"/>
      <c r="X139" s="992"/>
      <c r="Y139" s="990"/>
      <c r="Z139" s="990"/>
      <c r="AA139" s="990"/>
      <c r="AB139" s="990"/>
      <c r="AC139" s="33"/>
      <c r="AD139" s="32"/>
      <c r="AE139" s="92" t="s">
        <v>270</v>
      </c>
      <c r="AF139" s="337" t="n">
        <f aca="false">X139</f>
        <v>0</v>
      </c>
      <c r="AG139" s="92" t="n">
        <f aca="false">Y139</f>
        <v>0</v>
      </c>
      <c r="AH139" s="92" t="e">
        <f aca="false">#REF!</f>
        <v>#REF!</v>
      </c>
      <c r="AI139" s="94" t="e">
        <f aca="false">AH139*5.928</f>
        <v>#REF!</v>
      </c>
      <c r="AJ139" s="53"/>
      <c r="AK139" s="53"/>
      <c r="AL139" s="53"/>
      <c r="AM139" s="53"/>
      <c r="AN139" s="260" t="e">
        <f aca="false">AL139-AH139</f>
        <v>#REF!</v>
      </c>
      <c r="AO139" s="260" t="e">
        <f aca="false">AM139-AI139</f>
        <v>#REF!</v>
      </c>
      <c r="AP139" s="33"/>
      <c r="AQ139" s="33"/>
      <c r="AR139" s="33"/>
      <c r="AS139" s="33"/>
      <c r="AT139" s="33"/>
      <c r="AU139" s="33"/>
      <c r="AV139" s="33"/>
      <c r="AW139" s="33"/>
      <c r="AX139" s="33"/>
      <c r="BH139" s="33"/>
      <c r="BI139" s="33"/>
      <c r="BJ139" s="97"/>
      <c r="BK139" s="97"/>
      <c r="BL139" s="942"/>
      <c r="BM139" s="52"/>
      <c r="BN139" s="53"/>
      <c r="BO139" s="53"/>
      <c r="BP139" s="5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  <c r="CA139" s="33"/>
      <c r="CB139" s="33"/>
      <c r="CC139" s="56" t="n">
        <v>14</v>
      </c>
      <c r="CD139" s="352" t="s">
        <v>270</v>
      </c>
      <c r="CE139" s="75" t="s">
        <v>271</v>
      </c>
      <c r="CF139" s="53" t="n">
        <v>33</v>
      </c>
      <c r="CG139" s="75" t="s">
        <v>67</v>
      </c>
      <c r="CH139" s="75" t="s">
        <v>272</v>
      </c>
      <c r="CI139" s="73"/>
      <c r="CJ139" s="74" t="n">
        <v>1</v>
      </c>
      <c r="CK139" s="75" t="n">
        <v>750000</v>
      </c>
      <c r="CL139" s="807" t="n">
        <v>872.986</v>
      </c>
      <c r="CM139" s="807" t="n">
        <f aca="false">K139</f>
        <v>0</v>
      </c>
      <c r="CN139" s="99" t="n">
        <f aca="false">CM139-CL139</f>
        <v>-872.986</v>
      </c>
      <c r="CO139" s="336" t="n">
        <v>0</v>
      </c>
      <c r="CP139" s="53" t="n">
        <f aca="false">CN139*CK139+CO139</f>
        <v>-654739500</v>
      </c>
      <c r="CQ139" s="808" t="n">
        <f aca="false">Q139</f>
        <v>0</v>
      </c>
      <c r="CR139" s="808" t="n">
        <f aca="false">R139</f>
        <v>0</v>
      </c>
      <c r="CS139" s="99" t="n">
        <f aca="false">CR139-CQ139</f>
        <v>0</v>
      </c>
      <c r="CT139" s="53"/>
      <c r="CU139" s="982" t="n">
        <f aca="false">CS139*CK139*CJ139</f>
        <v>0</v>
      </c>
      <c r="CV139" s="99" t="str">
        <f aca="false">IF(CU139&lt;0.00001,"0",COS(ATAN(CU139/CP139)))</f>
        <v>0</v>
      </c>
      <c r="CW139" s="100"/>
    </row>
    <row r="140" customFormat="false" ht="21.75" hidden="false" customHeight="true" outlineLevel="0" collapsed="false">
      <c r="A140" s="993"/>
      <c r="B140" s="993"/>
      <c r="C140" s="993"/>
      <c r="D140" s="993"/>
      <c r="E140" s="993"/>
      <c r="F140" s="993"/>
      <c r="G140" s="993"/>
      <c r="H140" s="993"/>
      <c r="I140" s="993"/>
      <c r="J140" s="993"/>
      <c r="K140" s="993"/>
      <c r="L140" s="993"/>
      <c r="M140" s="993"/>
      <c r="N140" s="993"/>
      <c r="O140" s="993"/>
      <c r="P140" s="20"/>
      <c r="Q140" s="28"/>
      <c r="R140" s="28"/>
      <c r="S140" s="29"/>
      <c r="T140" s="29"/>
      <c r="U140" s="29"/>
      <c r="V140" s="30"/>
      <c r="W140" s="30"/>
      <c r="X140" s="31"/>
      <c r="Y140" s="29"/>
      <c r="Z140" s="29"/>
      <c r="AA140" s="29"/>
      <c r="AB140" s="29"/>
      <c r="AC140" s="358"/>
      <c r="AD140" s="32"/>
      <c r="AE140" s="92" t="s">
        <v>274</v>
      </c>
      <c r="AF140" s="337" t="n">
        <f aca="false">X140</f>
        <v>0</v>
      </c>
      <c r="AG140" s="92" t="n">
        <f aca="false">Y140</f>
        <v>0</v>
      </c>
      <c r="AH140" s="92" t="e">
        <f aca="false">#REF!</f>
        <v>#REF!</v>
      </c>
      <c r="AI140" s="94" t="e">
        <f aca="false">AH140*5.928</f>
        <v>#REF!</v>
      </c>
      <c r="AJ140" s="260"/>
      <c r="AK140" s="260"/>
      <c r="AL140" s="260"/>
      <c r="AM140" s="260"/>
      <c r="AN140" s="260" t="e">
        <f aca="false">AL140-AH140</f>
        <v>#REF!</v>
      </c>
      <c r="AO140" s="260" t="e">
        <f aca="false">AM140-AI140</f>
        <v>#REF!</v>
      </c>
      <c r="AP140" s="358"/>
      <c r="AQ140" s="358"/>
      <c r="AR140" s="358"/>
      <c r="AS140" s="358"/>
      <c r="AT140" s="358"/>
      <c r="AU140" s="358"/>
      <c r="AV140" s="358"/>
      <c r="AW140" s="358"/>
      <c r="AX140" s="358"/>
      <c r="BH140" s="358"/>
      <c r="BI140" s="358"/>
      <c r="BJ140" s="97"/>
      <c r="BK140" s="97"/>
      <c r="BL140" s="942"/>
      <c r="BM140" s="52"/>
      <c r="BN140" s="53"/>
      <c r="BO140" s="53"/>
      <c r="BP140" s="5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33"/>
      <c r="CB140" s="33"/>
      <c r="CC140" s="56" t="n">
        <v>15</v>
      </c>
      <c r="CD140" s="352" t="s">
        <v>274</v>
      </c>
      <c r="CE140" s="75"/>
      <c r="CF140" s="53" t="n">
        <v>33</v>
      </c>
      <c r="CG140" s="75" t="s">
        <v>67</v>
      </c>
      <c r="CH140" s="75" t="s">
        <v>275</v>
      </c>
      <c r="CI140" s="73"/>
      <c r="CJ140" s="74" t="n">
        <v>1</v>
      </c>
      <c r="CK140" s="75" t="n">
        <v>750000</v>
      </c>
      <c r="CL140" s="807" t="n">
        <v>467.14</v>
      </c>
      <c r="CM140" s="807" t="n">
        <f aca="false">K140</f>
        <v>0</v>
      </c>
      <c r="CN140" s="259" t="n">
        <f aca="false">CM140-CL140</f>
        <v>-467.14</v>
      </c>
      <c r="CO140" s="100"/>
      <c r="CP140" s="53" t="n">
        <f aca="false">CN140*CK140</f>
        <v>-350355000</v>
      </c>
      <c r="CQ140" s="807" t="n">
        <f aca="false">Q140</f>
        <v>0</v>
      </c>
      <c r="CR140" s="807" t="n">
        <f aca="false">R140</f>
        <v>0</v>
      </c>
      <c r="CS140" s="99" t="n">
        <f aca="false">CR140-CQ140</f>
        <v>0</v>
      </c>
      <c r="CT140" s="53"/>
      <c r="CU140" s="982" t="n">
        <f aca="false">CS140*CK140*CJ140</f>
        <v>0</v>
      </c>
      <c r="CV140" s="99" t="str">
        <f aca="false">IF(CU140&lt;0.00001,"0",COS(ATAN(CU140/CP140)))</f>
        <v>0</v>
      </c>
      <c r="CW140" s="100"/>
    </row>
    <row r="141" customFormat="false" ht="21.75" hidden="false" customHeight="true" outlineLevel="0" collapsed="false">
      <c r="A141" s="48" t="s">
        <v>6</v>
      </c>
      <c r="B141" s="48"/>
      <c r="C141" s="48"/>
      <c r="D141" s="48"/>
      <c r="E141" s="48"/>
      <c r="F141" s="48"/>
      <c r="G141" s="48"/>
      <c r="H141" s="48"/>
      <c r="I141" s="48" t="s">
        <v>7</v>
      </c>
      <c r="J141" s="48"/>
      <c r="K141" s="48"/>
      <c r="L141" s="48"/>
      <c r="M141" s="60" t="s">
        <v>319</v>
      </c>
      <c r="N141" s="60"/>
      <c r="O141" s="666" t="s">
        <v>9</v>
      </c>
      <c r="P141" s="48" t="s">
        <v>10</v>
      </c>
      <c r="Q141" s="48"/>
      <c r="R141" s="48"/>
      <c r="S141" s="48"/>
      <c r="T141" s="48"/>
      <c r="U141" s="48"/>
      <c r="V141" s="48"/>
      <c r="W141" s="48"/>
      <c r="X141" s="48"/>
      <c r="Y141" s="48"/>
      <c r="Z141" s="994"/>
      <c r="AA141" s="760"/>
      <c r="AB141" s="60" t="s">
        <v>12</v>
      </c>
      <c r="AC141" s="33"/>
      <c r="AD141" s="32"/>
      <c r="AE141" s="92"/>
      <c r="AF141" s="92"/>
      <c r="AG141" s="92"/>
      <c r="AH141" s="92" t="e">
        <f aca="false">#REF!</f>
        <v>#REF!</v>
      </c>
      <c r="AI141" s="94"/>
      <c r="AJ141" s="53"/>
      <c r="AK141" s="53"/>
      <c r="AL141" s="53"/>
      <c r="AM141" s="53"/>
      <c r="AN141" s="53"/>
      <c r="AO141" s="53"/>
      <c r="AP141" s="33"/>
      <c r="AQ141" s="33"/>
      <c r="AR141" s="33"/>
      <c r="AS141" s="33"/>
      <c r="AT141" s="33"/>
      <c r="AU141" s="33"/>
      <c r="AV141" s="33"/>
      <c r="AW141" s="33"/>
      <c r="AX141" s="33"/>
      <c r="BH141" s="33"/>
      <c r="BI141" s="33"/>
      <c r="BJ141" s="97"/>
      <c r="BK141" s="97"/>
      <c r="BL141" s="942"/>
      <c r="BM141" s="52"/>
      <c r="BN141" s="53"/>
      <c r="BO141" s="53"/>
      <c r="BP141" s="5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  <c r="CA141" s="33"/>
      <c r="CB141" s="33"/>
      <c r="CC141" s="53"/>
      <c r="CD141" s="352"/>
      <c r="CE141" s="995"/>
      <c r="CF141" s="53"/>
      <c r="CG141" s="75"/>
      <c r="CH141" s="75"/>
      <c r="CI141" s="73"/>
      <c r="CJ141" s="74"/>
      <c r="CK141" s="75"/>
      <c r="CL141" s="807"/>
      <c r="CM141" s="807"/>
      <c r="CN141" s="56" t="s">
        <v>93</v>
      </c>
      <c r="CO141" s="100"/>
      <c r="CP141" s="56" t="n">
        <f aca="false">CP139+CP140</f>
        <v>-1005094500</v>
      </c>
      <c r="CQ141" s="807"/>
      <c r="CR141" s="807"/>
      <c r="CS141" s="53"/>
      <c r="CT141" s="53"/>
      <c r="CU141" s="487" t="n">
        <f aca="false">SUM(CU139:CU140)</f>
        <v>0</v>
      </c>
      <c r="CV141" s="259" t="str">
        <f aca="false">IF(CU141&lt;0.00001,"0",COS(ATAN(CU141/CP141)))</f>
        <v>0</v>
      </c>
      <c r="CW141" s="100"/>
    </row>
    <row r="142" customFormat="false" ht="56.25" hidden="false" customHeight="true" outlineLevel="0" collapsed="false">
      <c r="A142" s="60" t="s">
        <v>21</v>
      </c>
      <c r="B142" s="61" t="s">
        <v>22</v>
      </c>
      <c r="C142" s="60" t="s">
        <v>23</v>
      </c>
      <c r="D142" s="60" t="s">
        <v>24</v>
      </c>
      <c r="E142" s="62" t="s">
        <v>25</v>
      </c>
      <c r="F142" s="62" t="s">
        <v>26</v>
      </c>
      <c r="G142" s="62" t="s">
        <v>27</v>
      </c>
      <c r="H142" s="63" t="s">
        <v>45</v>
      </c>
      <c r="I142" s="228" t="s">
        <v>29</v>
      </c>
      <c r="J142" s="759" t="str">
        <f aca="false">J89</f>
        <v>Reading at 00.00hr 
01.06.2023</v>
      </c>
      <c r="K142" s="759" t="str">
        <f aca="false">K89</f>
        <v>Reading at 00.00hr 
01.07.2023</v>
      </c>
      <c r="L142" s="60" t="s">
        <v>32</v>
      </c>
      <c r="M142" s="60" t="s">
        <v>33</v>
      </c>
      <c r="N142" s="67" t="s">
        <v>34</v>
      </c>
      <c r="O142" s="666"/>
      <c r="P142" s="60" t="s">
        <v>35</v>
      </c>
      <c r="Q142" s="759" t="str">
        <f aca="false">J142</f>
        <v>Reading at 00.00hr 
01.06.2023</v>
      </c>
      <c r="R142" s="759" t="str">
        <f aca="false">K142</f>
        <v>Reading at 00.00hr 
01.07.2023</v>
      </c>
      <c r="S142" s="60" t="s">
        <v>36</v>
      </c>
      <c r="T142" s="60" t="s">
        <v>37</v>
      </c>
      <c r="U142" s="60" t="s">
        <v>38</v>
      </c>
      <c r="V142" s="68"/>
      <c r="W142" s="68"/>
      <c r="X142" s="69" t="s">
        <v>19</v>
      </c>
      <c r="Y142" s="60" t="s">
        <v>41</v>
      </c>
      <c r="Z142" s="65"/>
      <c r="AA142" s="65"/>
      <c r="AB142" s="60"/>
      <c r="AC142" s="33"/>
      <c r="AD142" s="32"/>
      <c r="AE142" s="336" t="s">
        <v>280</v>
      </c>
      <c r="AF142" s="92"/>
      <c r="AG142" s="92"/>
      <c r="AH142" s="92"/>
      <c r="AI142" s="94"/>
      <c r="AJ142" s="53"/>
      <c r="AK142" s="53"/>
      <c r="AL142" s="53"/>
      <c r="AM142" s="53"/>
      <c r="AN142" s="53"/>
      <c r="AO142" s="53"/>
      <c r="AP142" s="33"/>
      <c r="AQ142" s="33"/>
      <c r="AR142" s="33"/>
      <c r="AS142" s="33"/>
      <c r="AT142" s="33"/>
      <c r="AU142" s="33"/>
      <c r="AV142" s="33"/>
      <c r="AW142" s="33"/>
      <c r="AX142" s="33"/>
      <c r="BH142" s="33"/>
      <c r="BI142" s="33"/>
      <c r="BJ142" s="97"/>
      <c r="BK142" s="97"/>
      <c r="BL142" s="942"/>
      <c r="BM142" s="52"/>
      <c r="BN142" s="53"/>
      <c r="BO142" s="53"/>
      <c r="BP142" s="5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33"/>
      <c r="CB142" s="33"/>
      <c r="CC142" s="56" t="n">
        <v>16</v>
      </c>
      <c r="CD142" s="100" t="s">
        <v>280</v>
      </c>
      <c r="CE142" s="75" t="s">
        <v>320</v>
      </c>
      <c r="CF142" s="100" t="n">
        <v>33</v>
      </c>
      <c r="CG142" s="75" t="s">
        <v>67</v>
      </c>
      <c r="CH142" s="75"/>
      <c r="CI142" s="996" t="n">
        <v>1.001553398</v>
      </c>
      <c r="CJ142" s="339"/>
      <c r="CK142" s="75" t="n">
        <v>180000</v>
      </c>
      <c r="CL142" s="807" t="n">
        <v>579.468</v>
      </c>
      <c r="CM142" s="807" t="str">
        <f aca="false">K142</f>
        <v>Reading at 00.00hr 
01.07.2023</v>
      </c>
      <c r="CN142" s="53" t="e">
        <f aca="false">CM142-CL142</f>
        <v>#VALUE!</v>
      </c>
      <c r="CO142" s="53"/>
      <c r="CP142" s="260" t="e">
        <f aca="false">CN142*CK142*CI142</f>
        <v>#VALUE!</v>
      </c>
      <c r="CQ142" s="807" t="str">
        <f aca="false">Q142</f>
        <v>Reading at 00.00hr 
01.06.2023</v>
      </c>
      <c r="CR142" s="807" t="str">
        <f aca="false">R142</f>
        <v>Reading at 00.00hr 
01.07.2023</v>
      </c>
      <c r="CS142" s="99" t="e">
        <f aca="false">CR142-CQ142</f>
        <v>#VALUE!</v>
      </c>
      <c r="CT142" s="53"/>
      <c r="CU142" s="53" t="e">
        <f aca="false">CS142*CK142*CI142</f>
        <v>#VALUE!</v>
      </c>
      <c r="CV142" s="259" t="e">
        <f aca="false">IF(CU142&lt;0.00001,"0",COS(ATAN(CU142/CP142)))</f>
        <v>#VALUE!</v>
      </c>
      <c r="CW142" s="100"/>
    </row>
    <row r="143" customFormat="false" ht="21.75" hidden="false" customHeight="true" outlineLevel="0" collapsed="false">
      <c r="A143" s="760" t="n">
        <v>1</v>
      </c>
      <c r="B143" s="761" t="n">
        <v>2</v>
      </c>
      <c r="C143" s="760" t="n">
        <v>3</v>
      </c>
      <c r="D143" s="760" t="n">
        <v>4</v>
      </c>
      <c r="E143" s="762" t="n">
        <v>5</v>
      </c>
      <c r="F143" s="762" t="n">
        <v>6</v>
      </c>
      <c r="G143" s="62" t="n">
        <v>7</v>
      </c>
      <c r="H143" s="63" t="n">
        <v>8</v>
      </c>
      <c r="I143" s="62" t="n">
        <v>9</v>
      </c>
      <c r="J143" s="62" t="n">
        <v>11</v>
      </c>
      <c r="K143" s="62" t="n">
        <v>11</v>
      </c>
      <c r="L143" s="63" t="n">
        <v>12</v>
      </c>
      <c r="M143" s="62" t="n">
        <v>13</v>
      </c>
      <c r="N143" s="997" t="n">
        <v>14</v>
      </c>
      <c r="O143" s="666" t="n">
        <v>15</v>
      </c>
      <c r="P143" s="63" t="n">
        <v>16</v>
      </c>
      <c r="Q143" s="63" t="n">
        <v>18</v>
      </c>
      <c r="R143" s="63" t="n">
        <v>18</v>
      </c>
      <c r="S143" s="62" t="n">
        <v>19</v>
      </c>
      <c r="T143" s="63" t="n">
        <v>20</v>
      </c>
      <c r="U143" s="62" t="n">
        <v>21</v>
      </c>
      <c r="V143" s="68"/>
      <c r="W143" s="68"/>
      <c r="X143" s="69" t="n">
        <v>22</v>
      </c>
      <c r="Y143" s="62" t="n">
        <v>23</v>
      </c>
      <c r="Z143" s="62"/>
      <c r="AA143" s="62"/>
      <c r="AB143" s="63" t="n">
        <v>26</v>
      </c>
      <c r="AC143" s="33"/>
      <c r="AD143" s="32"/>
      <c r="AE143" s="336" t="s">
        <v>284</v>
      </c>
      <c r="AF143" s="92"/>
      <c r="AG143" s="92"/>
      <c r="AH143" s="92"/>
      <c r="AI143" s="94"/>
      <c r="AJ143" s="53"/>
      <c r="AK143" s="53"/>
      <c r="AL143" s="53"/>
      <c r="AM143" s="53"/>
      <c r="AN143" s="53"/>
      <c r="AO143" s="53"/>
      <c r="AP143" s="33"/>
      <c r="AQ143" s="33"/>
      <c r="AR143" s="33"/>
      <c r="AS143" s="33"/>
      <c r="AT143" s="33"/>
      <c r="AU143" s="33"/>
      <c r="AV143" s="33"/>
      <c r="AW143" s="33"/>
      <c r="AX143" s="33"/>
      <c r="BH143" s="33"/>
      <c r="BI143" s="33"/>
      <c r="BJ143" s="97"/>
      <c r="BK143" s="97"/>
      <c r="BL143" s="942"/>
      <c r="BM143" s="52"/>
      <c r="BN143" s="53"/>
      <c r="BO143" s="53"/>
      <c r="BP143" s="5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  <c r="CA143" s="33"/>
      <c r="CB143" s="33"/>
      <c r="CC143" s="56" t="n">
        <v>17</v>
      </c>
      <c r="CD143" s="100" t="s">
        <v>284</v>
      </c>
      <c r="CE143" s="75"/>
      <c r="CF143" s="100" t="n">
        <v>33</v>
      </c>
      <c r="CG143" s="75" t="s">
        <v>67</v>
      </c>
      <c r="CH143" s="75"/>
      <c r="CI143" s="996" t="n">
        <v>1.001553398</v>
      </c>
      <c r="CJ143" s="339"/>
      <c r="CK143" s="75" t="n">
        <v>180000</v>
      </c>
      <c r="CL143" s="807" t="n">
        <v>110.481</v>
      </c>
      <c r="CM143" s="807" t="n">
        <f aca="false">K143</f>
        <v>11</v>
      </c>
      <c r="CN143" s="53" t="n">
        <f aca="false">CM143-CL143</f>
        <v>-99.481</v>
      </c>
      <c r="CO143" s="53"/>
      <c r="CP143" s="260" t="n">
        <f aca="false">CN143*CK143*CI143</f>
        <v>-17934396.0455588</v>
      </c>
      <c r="CQ143" s="807" t="n">
        <f aca="false">Q143</f>
        <v>18</v>
      </c>
      <c r="CR143" s="807" t="n">
        <f aca="false">R143</f>
        <v>18</v>
      </c>
      <c r="CS143" s="99" t="n">
        <f aca="false">CR143-CQ143</f>
        <v>0</v>
      </c>
      <c r="CT143" s="53"/>
      <c r="CU143" s="53" t="n">
        <f aca="false">CS143*CK143*CI143</f>
        <v>0</v>
      </c>
      <c r="CV143" s="259" t="str">
        <f aca="false">IF(CU143&lt;0.00001,"0",COS(ATAN(CU143/CP143)))</f>
        <v>0</v>
      </c>
      <c r="CW143" s="100"/>
    </row>
    <row r="144" customFormat="false" ht="21.75" hidden="false" customHeight="true" outlineLevel="0" collapsed="false">
      <c r="A144" s="82" t="s">
        <v>321</v>
      </c>
      <c r="B144" s="82"/>
      <c r="C144" s="82"/>
      <c r="D144" s="82"/>
      <c r="E144" s="82"/>
      <c r="F144" s="82"/>
      <c r="G144" s="226"/>
      <c r="H144" s="227"/>
      <c r="I144" s="228"/>
      <c r="J144" s="84"/>
      <c r="K144" s="84"/>
      <c r="L144" s="85"/>
      <c r="M144" s="85"/>
      <c r="N144" s="863"/>
      <c r="O144" s="88"/>
      <c r="P144" s="85"/>
      <c r="Q144" s="957"/>
      <c r="R144" s="957"/>
      <c r="S144" s="323"/>
      <c r="T144" s="323"/>
      <c r="U144" s="323"/>
      <c r="V144" s="998"/>
      <c r="W144" s="998"/>
      <c r="X144" s="999"/>
      <c r="Y144" s="323"/>
      <c r="Z144" s="323"/>
      <c r="AA144" s="323"/>
      <c r="AB144" s="323"/>
      <c r="AC144" s="33"/>
      <c r="AD144" s="32"/>
      <c r="AE144" s="336" t="s">
        <v>284</v>
      </c>
      <c r="AF144" s="92"/>
      <c r="AG144" s="92"/>
      <c r="AH144" s="92"/>
      <c r="AI144" s="94"/>
      <c r="AJ144" s="53"/>
      <c r="AK144" s="53"/>
      <c r="AL144" s="53"/>
      <c r="AM144" s="53"/>
      <c r="AN144" s="53"/>
      <c r="AO144" s="53"/>
      <c r="AP144" s="33"/>
      <c r="AQ144" s="33"/>
      <c r="AR144" s="33"/>
      <c r="AS144" s="33"/>
      <c r="AT144" s="33"/>
      <c r="AU144" s="33"/>
      <c r="AV144" s="33"/>
      <c r="AW144" s="33"/>
      <c r="AX144" s="33"/>
      <c r="BH144" s="33"/>
      <c r="BI144" s="33"/>
      <c r="BJ144" s="97"/>
      <c r="BK144" s="97"/>
      <c r="BL144" s="942"/>
      <c r="BM144" s="52"/>
      <c r="BN144" s="53"/>
      <c r="BO144" s="53"/>
      <c r="BP144" s="5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  <c r="CA144" s="33"/>
      <c r="CB144" s="33"/>
      <c r="CC144" s="56" t="n">
        <v>17</v>
      </c>
      <c r="CD144" s="100" t="s">
        <v>284</v>
      </c>
      <c r="CE144" s="75"/>
      <c r="CF144" s="100" t="n">
        <v>33</v>
      </c>
      <c r="CG144" s="75" t="s">
        <v>67</v>
      </c>
      <c r="CH144" s="75"/>
      <c r="CI144" s="996" t="n">
        <v>1.001553398</v>
      </c>
      <c r="CJ144" s="339"/>
      <c r="CK144" s="75" t="n">
        <v>180000</v>
      </c>
      <c r="CL144" s="807" t="n">
        <v>110.481</v>
      </c>
      <c r="CM144" s="807" t="n">
        <f aca="false">K144</f>
        <v>0</v>
      </c>
      <c r="CN144" s="53" t="n">
        <f aca="false">CM144-CL144</f>
        <v>-110.481</v>
      </c>
      <c r="CO144" s="53"/>
      <c r="CP144" s="260" t="n">
        <f aca="false">CN144*CK144*CI144</f>
        <v>-19917471.7735988</v>
      </c>
      <c r="CQ144" s="807" t="n">
        <f aca="false">Q144</f>
        <v>0</v>
      </c>
      <c r="CR144" s="807" t="e">
        <f aca="false">#REF!</f>
        <v>#REF!</v>
      </c>
      <c r="CS144" s="99" t="e">
        <f aca="false">CR144-CQ144</f>
        <v>#REF!</v>
      </c>
      <c r="CT144" s="53"/>
      <c r="CU144" s="53" t="e">
        <f aca="false">CS144*CK144*CI144</f>
        <v>#REF!</v>
      </c>
      <c r="CV144" s="259" t="e">
        <f aca="false">IF(CU144&lt;0.00001,"0",COS(ATAN(CU144/CP144)))</f>
        <v>#REF!</v>
      </c>
      <c r="CW144" s="100"/>
    </row>
    <row r="145" customFormat="false" ht="21.75" hidden="false" customHeight="true" outlineLevel="0" collapsed="false">
      <c r="A145" s="103"/>
      <c r="B145" s="103" t="s">
        <v>322</v>
      </c>
      <c r="C145" s="1000" t="s">
        <v>323</v>
      </c>
      <c r="D145" s="65" t="n">
        <v>11</v>
      </c>
      <c r="E145" s="64" t="s">
        <v>67</v>
      </c>
      <c r="F145" s="64" t="n">
        <v>14957</v>
      </c>
      <c r="G145" s="228" t="s">
        <v>324</v>
      </c>
      <c r="H145" s="227" t="s">
        <v>69</v>
      </c>
      <c r="I145" s="228" t="n">
        <v>40000</v>
      </c>
      <c r="J145" s="1001" t="n">
        <v>1915.47</v>
      </c>
      <c r="K145" s="1001" t="n">
        <v>1915.47</v>
      </c>
      <c r="L145" s="85" t="n">
        <f aca="false">K145-J145</f>
        <v>0</v>
      </c>
      <c r="M145" s="85"/>
      <c r="N145" s="863" t="n">
        <f aca="false">L145*I145</f>
        <v>0</v>
      </c>
      <c r="O145" s="88"/>
      <c r="P145" s="85" t="s">
        <v>325</v>
      </c>
      <c r="Q145" s="957" t="n">
        <v>6270.8</v>
      </c>
      <c r="R145" s="957" t="n">
        <v>6270.8</v>
      </c>
      <c r="S145" s="85" t="n">
        <f aca="false">R145-Q145</f>
        <v>0</v>
      </c>
      <c r="T145" s="85"/>
      <c r="U145" s="85" t="n">
        <f aca="false">S145*I145</f>
        <v>0</v>
      </c>
      <c r="V145" s="68"/>
      <c r="W145" s="68"/>
      <c r="X145" s="90" t="str">
        <f aca="false">IF(S145&lt;0.00001,"0",COS(ATAN(S145/L145)))</f>
        <v>0</v>
      </c>
      <c r="Y145" s="797" t="str">
        <f aca="false">IF(X145&gt;0.9,"1",0.9/X145)</f>
        <v>1</v>
      </c>
      <c r="Z145" s="797"/>
      <c r="AA145" s="238"/>
      <c r="AB145" s="85"/>
      <c r="AC145" s="33"/>
      <c r="AD145" s="32"/>
      <c r="AE145" s="336"/>
      <c r="AF145" s="92"/>
      <c r="AG145" s="92"/>
      <c r="AH145" s="92"/>
      <c r="AI145" s="94"/>
      <c r="AJ145" s="53"/>
      <c r="AK145" s="53"/>
      <c r="AL145" s="53"/>
      <c r="AM145" s="53"/>
      <c r="AN145" s="53"/>
      <c r="AO145" s="53"/>
      <c r="AP145" s="33"/>
      <c r="AQ145" s="33"/>
      <c r="AR145" s="33"/>
      <c r="AS145" s="33"/>
      <c r="AT145" s="33"/>
      <c r="AU145" s="33"/>
      <c r="AV145" s="33"/>
      <c r="AW145" s="33"/>
      <c r="AX145" s="33"/>
      <c r="BH145" s="33"/>
      <c r="BI145" s="33"/>
      <c r="BJ145" s="97"/>
      <c r="BK145" s="97"/>
      <c r="BL145" s="942"/>
      <c r="BM145" s="52"/>
      <c r="BN145" s="53"/>
      <c r="BO145" s="53"/>
      <c r="BP145" s="5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  <c r="CA145" s="33"/>
      <c r="CB145" s="33"/>
      <c r="CC145" s="56"/>
      <c r="CD145" s="100"/>
      <c r="CE145" s="75"/>
      <c r="CF145" s="100"/>
      <c r="CG145" s="75"/>
      <c r="CH145" s="75"/>
      <c r="CI145" s="996"/>
      <c r="CJ145" s="339"/>
      <c r="CK145" s="75"/>
      <c r="CL145" s="807"/>
      <c r="CM145" s="807"/>
      <c r="CN145" s="53"/>
      <c r="CO145" s="53"/>
      <c r="CP145" s="260"/>
      <c r="CQ145" s="807"/>
      <c r="CR145" s="807"/>
      <c r="CS145" s="99"/>
      <c r="CT145" s="53"/>
      <c r="CU145" s="53"/>
      <c r="CV145" s="1002"/>
      <c r="CW145" s="100"/>
    </row>
    <row r="146" customFormat="false" ht="21.75" hidden="false" customHeight="true" outlineLevel="0" collapsed="false">
      <c r="A146" s="85"/>
      <c r="B146" s="85" t="s">
        <v>326</v>
      </c>
      <c r="C146" s="1000"/>
      <c r="D146" s="60" t="n">
        <v>11</v>
      </c>
      <c r="E146" s="228" t="s">
        <v>67</v>
      </c>
      <c r="F146" s="228" t="n">
        <v>77816681</v>
      </c>
      <c r="G146" s="228" t="s">
        <v>327</v>
      </c>
      <c r="H146" s="227" t="s">
        <v>69</v>
      </c>
      <c r="I146" s="228" t="n">
        <v>8000</v>
      </c>
      <c r="J146" s="1001" t="n">
        <v>40126.43</v>
      </c>
      <c r="K146" s="1001" t="n">
        <v>40126.43</v>
      </c>
      <c r="L146" s="85" t="n">
        <f aca="false">K146-J146</f>
        <v>0</v>
      </c>
      <c r="M146" s="85"/>
      <c r="N146" s="863" t="n">
        <f aca="false">L146*I146</f>
        <v>0</v>
      </c>
      <c r="O146" s="88"/>
      <c r="P146" s="85"/>
      <c r="Q146" s="957" t="n">
        <v>20599.05</v>
      </c>
      <c r="R146" s="957" t="n">
        <v>20599.05</v>
      </c>
      <c r="S146" s="85" t="n">
        <f aca="false">R146-Q146</f>
        <v>0</v>
      </c>
      <c r="T146" s="85"/>
      <c r="U146" s="85" t="n">
        <f aca="false">S146*I146</f>
        <v>0</v>
      </c>
      <c r="V146" s="68"/>
      <c r="W146" s="68"/>
      <c r="X146" s="90" t="str">
        <f aca="false">IF(S146&lt;0.00001,"0",COS(ATAN(S146/L146)))</f>
        <v>0</v>
      </c>
      <c r="Y146" s="797" t="str">
        <f aca="false">IF(X146&gt;0.9,"1",0.9/X146)</f>
        <v>1</v>
      </c>
      <c r="Z146" s="797"/>
      <c r="AA146" s="238"/>
      <c r="AB146" s="85"/>
      <c r="AC146" s="33"/>
      <c r="AD146" s="32"/>
      <c r="AE146" s="336"/>
      <c r="AF146" s="92"/>
      <c r="AG146" s="92"/>
      <c r="AH146" s="92"/>
      <c r="AI146" s="94"/>
      <c r="AJ146" s="53"/>
      <c r="AK146" s="53"/>
      <c r="AL146" s="53"/>
      <c r="AM146" s="53"/>
      <c r="AN146" s="53"/>
      <c r="AO146" s="53"/>
      <c r="AP146" s="33"/>
      <c r="AQ146" s="33"/>
      <c r="AR146" s="33"/>
      <c r="AS146" s="33"/>
      <c r="AT146" s="33"/>
      <c r="AU146" s="33"/>
      <c r="AV146" s="33"/>
      <c r="AW146" s="33"/>
      <c r="AX146" s="33"/>
      <c r="BH146" s="33"/>
      <c r="BI146" s="33"/>
      <c r="BJ146" s="97"/>
      <c r="BK146" s="97"/>
      <c r="BL146" s="942"/>
      <c r="BM146" s="52"/>
      <c r="BN146" s="53"/>
      <c r="BO146" s="53"/>
      <c r="BP146" s="5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33"/>
      <c r="CB146" s="33"/>
      <c r="CC146" s="56"/>
      <c r="CD146" s="100"/>
      <c r="CE146" s="75"/>
      <c r="CF146" s="100"/>
      <c r="CG146" s="75"/>
      <c r="CH146" s="75"/>
      <c r="CI146" s="996"/>
      <c r="CJ146" s="339"/>
      <c r="CK146" s="75"/>
      <c r="CL146" s="807"/>
      <c r="CM146" s="807"/>
      <c r="CN146" s="53"/>
      <c r="CO146" s="53"/>
      <c r="CP146" s="260"/>
      <c r="CQ146" s="807"/>
      <c r="CR146" s="807"/>
      <c r="CS146" s="99"/>
      <c r="CT146" s="53"/>
      <c r="CU146" s="53"/>
      <c r="CV146" s="1002"/>
      <c r="CW146" s="100"/>
    </row>
    <row r="147" customFormat="false" ht="21.75" hidden="false" customHeight="true" outlineLevel="0" collapsed="false">
      <c r="A147" s="85"/>
      <c r="B147" s="85" t="s">
        <v>328</v>
      </c>
      <c r="C147" s="1000"/>
      <c r="D147" s="60" t="n">
        <v>11</v>
      </c>
      <c r="E147" s="228" t="s">
        <v>67</v>
      </c>
      <c r="F147" s="228" t="n">
        <v>14960</v>
      </c>
      <c r="G147" s="228" t="s">
        <v>324</v>
      </c>
      <c r="H147" s="227" t="s">
        <v>69</v>
      </c>
      <c r="I147" s="228" t="n">
        <v>40000</v>
      </c>
      <c r="J147" s="1001" t="n">
        <v>9317.28</v>
      </c>
      <c r="K147" s="1001" t="n">
        <v>9317.28</v>
      </c>
      <c r="L147" s="85" t="n">
        <f aca="false">K147-J147</f>
        <v>0</v>
      </c>
      <c r="M147" s="85"/>
      <c r="N147" s="863" t="n">
        <f aca="false">L147*I147</f>
        <v>0</v>
      </c>
      <c r="O147" s="88"/>
      <c r="P147" s="85"/>
      <c r="Q147" s="957" t="n">
        <v>3844.13</v>
      </c>
      <c r="R147" s="957" t="n">
        <v>3844.13</v>
      </c>
      <c r="S147" s="85" t="n">
        <f aca="false">R147-Q147</f>
        <v>0</v>
      </c>
      <c r="T147" s="85"/>
      <c r="U147" s="85" t="n">
        <f aca="false">S147*I147</f>
        <v>0</v>
      </c>
      <c r="V147" s="68"/>
      <c r="W147" s="68"/>
      <c r="X147" s="90" t="str">
        <f aca="false">IF(S147&lt;0.00001,"0",COS(ATAN(S147/L147)))</f>
        <v>0</v>
      </c>
      <c r="Y147" s="797" t="str">
        <f aca="false">IF(X147&gt;0.9,"1",0.9/X147)</f>
        <v>1</v>
      </c>
      <c r="Z147" s="797"/>
      <c r="AA147" s="238"/>
      <c r="AB147" s="85"/>
      <c r="AC147" s="33"/>
      <c r="AD147" s="32"/>
      <c r="AE147" s="92"/>
      <c r="AF147" s="92"/>
      <c r="AG147" s="92"/>
      <c r="AH147" s="92"/>
      <c r="AI147" s="94"/>
      <c r="AJ147" s="53"/>
      <c r="AK147" s="53"/>
      <c r="AL147" s="53"/>
      <c r="AM147" s="53"/>
      <c r="AN147" s="53"/>
      <c r="AO147" s="53"/>
      <c r="AP147" s="33"/>
      <c r="AQ147" s="33"/>
      <c r="AR147" s="33"/>
      <c r="AS147" s="33"/>
      <c r="AT147" s="33"/>
      <c r="AU147" s="33"/>
      <c r="AV147" s="33"/>
      <c r="AW147" s="33"/>
      <c r="AX147" s="33"/>
      <c r="BH147" s="33"/>
      <c r="BI147" s="33"/>
      <c r="BJ147" s="97"/>
      <c r="BK147" s="97"/>
      <c r="BL147" s="942"/>
      <c r="BM147" s="52"/>
      <c r="BN147" s="53"/>
      <c r="BO147" s="53"/>
      <c r="BP147" s="5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  <c r="CA147" s="33"/>
      <c r="CB147" s="33"/>
      <c r="CC147" s="53"/>
      <c r="CD147" s="352" t="s">
        <v>289</v>
      </c>
      <c r="CE147" s="352"/>
      <c r="CF147" s="352"/>
      <c r="CG147" s="352"/>
      <c r="CH147" s="352"/>
      <c r="CI147" s="352"/>
      <c r="CJ147" s="352"/>
      <c r="CK147" s="352"/>
      <c r="CL147" s="807"/>
      <c r="CM147" s="807"/>
      <c r="CN147" s="56"/>
      <c r="CO147" s="1003"/>
      <c r="CP147" s="487" t="e">
        <f aca="false">SUM(CP142:CP144)</f>
        <v>#VALUE!</v>
      </c>
      <c r="CQ147" s="807"/>
      <c r="CR147" s="807"/>
      <c r="CS147" s="1004"/>
      <c r="CT147" s="56"/>
      <c r="CU147" s="56"/>
      <c r="CV147" s="986"/>
      <c r="CW147" s="100"/>
    </row>
    <row r="148" customFormat="false" ht="21.75" hidden="false" customHeight="true" outlineLevel="0" collapsed="false">
      <c r="A148" s="85"/>
      <c r="B148" s="85" t="s">
        <v>329</v>
      </c>
      <c r="C148" s="1000"/>
      <c r="D148" s="60" t="n">
        <v>11</v>
      </c>
      <c r="E148" s="228" t="s">
        <v>67</v>
      </c>
      <c r="F148" s="228" t="n">
        <v>14959</v>
      </c>
      <c r="G148" s="228" t="s">
        <v>324</v>
      </c>
      <c r="H148" s="227" t="s">
        <v>69</v>
      </c>
      <c r="I148" s="228" t="n">
        <v>40000</v>
      </c>
      <c r="J148" s="1001" t="n">
        <v>782.24</v>
      </c>
      <c r="K148" s="1001" t="n">
        <v>782.24</v>
      </c>
      <c r="L148" s="85" t="n">
        <f aca="false">K148-J148</f>
        <v>0</v>
      </c>
      <c r="M148" s="85"/>
      <c r="N148" s="863" t="n">
        <f aca="false">L148*I148</f>
        <v>0</v>
      </c>
      <c r="O148" s="88"/>
      <c r="P148" s="85"/>
      <c r="Q148" s="957" t="n">
        <v>4541.95</v>
      </c>
      <c r="R148" s="957" t="n">
        <v>4541.95</v>
      </c>
      <c r="S148" s="85" t="n">
        <f aca="false">R148-Q148</f>
        <v>0</v>
      </c>
      <c r="T148" s="85"/>
      <c r="U148" s="85" t="n">
        <f aca="false">S148*I148</f>
        <v>0</v>
      </c>
      <c r="V148" s="68"/>
      <c r="W148" s="68"/>
      <c r="X148" s="90" t="str">
        <f aca="false">IF(S148&lt;0.00001,"0",COS(ATAN(S148/L148)))</f>
        <v>0</v>
      </c>
      <c r="Y148" s="797" t="str">
        <f aca="false">IF(X148&gt;0.9,"1",0.9/X148)</f>
        <v>1</v>
      </c>
      <c r="Z148" s="797"/>
      <c r="AA148" s="238"/>
      <c r="AB148" s="85"/>
      <c r="AC148" s="33"/>
      <c r="AD148" s="32"/>
      <c r="AE148" s="1005" t="s">
        <v>290</v>
      </c>
      <c r="AF148" s="92"/>
      <c r="AG148" s="92"/>
      <c r="AH148" s="92"/>
      <c r="AI148" s="94"/>
      <c r="AJ148" s="53"/>
      <c r="AK148" s="53"/>
      <c r="AL148" s="53"/>
      <c r="AM148" s="53"/>
      <c r="AN148" s="53"/>
      <c r="AO148" s="53"/>
      <c r="AP148" s="33"/>
      <c r="AQ148" s="33"/>
      <c r="AR148" s="33"/>
      <c r="AS148" s="33"/>
      <c r="AT148" s="33"/>
      <c r="AU148" s="33"/>
      <c r="AV148" s="33"/>
      <c r="AW148" s="33"/>
      <c r="AX148" s="33"/>
      <c r="BH148" s="33"/>
      <c r="BI148" s="33"/>
      <c r="BJ148" s="97"/>
      <c r="BK148" s="97"/>
      <c r="BL148" s="942"/>
      <c r="BM148" s="52"/>
      <c r="BN148" s="53"/>
      <c r="BO148" s="53"/>
      <c r="BP148" s="5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56" t="n">
        <v>18</v>
      </c>
      <c r="CD148" s="1006" t="s">
        <v>290</v>
      </c>
      <c r="CE148" s="262" t="s">
        <v>179</v>
      </c>
      <c r="CF148" s="100" t="n">
        <v>33</v>
      </c>
      <c r="CG148" s="75" t="s">
        <v>67</v>
      </c>
      <c r="CH148" s="1007" t="s">
        <v>291</v>
      </c>
      <c r="CI148" s="53" t="n">
        <v>1</v>
      </c>
      <c r="CJ148" s="74"/>
      <c r="CK148" s="75" t="n">
        <v>1</v>
      </c>
      <c r="CL148" s="953" t="n">
        <f aca="false">J148</f>
        <v>782.24</v>
      </c>
      <c r="CM148" s="953" t="n">
        <f aca="false">K148</f>
        <v>782.24</v>
      </c>
      <c r="CN148" s="53" t="n">
        <f aca="false">CM148-CL148</f>
        <v>0</v>
      </c>
      <c r="CO148" s="1003"/>
      <c r="CP148" s="260" t="n">
        <f aca="false">CN148*CK148*CI148</f>
        <v>0</v>
      </c>
      <c r="CQ148" s="953" t="n">
        <f aca="false">Q148</f>
        <v>4541.95</v>
      </c>
      <c r="CR148" s="953" t="n">
        <f aca="false">R148</f>
        <v>4541.95</v>
      </c>
      <c r="CS148" s="53" t="n">
        <f aca="false">CR148-CQ148</f>
        <v>0</v>
      </c>
      <c r="CT148" s="53"/>
      <c r="CU148" s="260" t="n">
        <f aca="false">CS148*CK148</f>
        <v>0</v>
      </c>
      <c r="CV148" s="805" t="str">
        <f aca="false">IF(CS148&lt;0.00001,"0",COS(ATAN(CS148/CN148)))</f>
        <v>0</v>
      </c>
      <c r="CW148" s="100"/>
    </row>
    <row r="149" customFormat="false" ht="21.75" hidden="false" customHeight="true" outlineLevel="0" collapsed="false">
      <c r="A149" s="85"/>
      <c r="B149" s="85" t="s">
        <v>330</v>
      </c>
      <c r="C149" s="1000"/>
      <c r="D149" s="60" t="n">
        <v>11</v>
      </c>
      <c r="E149" s="228" t="s">
        <v>67</v>
      </c>
      <c r="F149" s="228" t="n">
        <v>77816675</v>
      </c>
      <c r="G149" s="228" t="s">
        <v>327</v>
      </c>
      <c r="H149" s="227" t="s">
        <v>69</v>
      </c>
      <c r="I149" s="228" t="n">
        <v>8000</v>
      </c>
      <c r="J149" s="1001" t="n">
        <v>34050.59</v>
      </c>
      <c r="K149" s="1001" t="n">
        <v>34050.59</v>
      </c>
      <c r="L149" s="85" t="n">
        <f aca="false">K149-J149</f>
        <v>0</v>
      </c>
      <c r="M149" s="85"/>
      <c r="N149" s="863" t="n">
        <f aca="false">L149*I149</f>
        <v>0</v>
      </c>
      <c r="O149" s="88"/>
      <c r="P149" s="85"/>
      <c r="Q149" s="957" t="n">
        <v>17224.86</v>
      </c>
      <c r="R149" s="957" t="n">
        <v>17224.86</v>
      </c>
      <c r="S149" s="85" t="n">
        <f aca="false">R149-Q149</f>
        <v>0</v>
      </c>
      <c r="T149" s="85"/>
      <c r="U149" s="85" t="n">
        <f aca="false">S149*I149</f>
        <v>0</v>
      </c>
      <c r="V149" s="68"/>
      <c r="W149" s="68"/>
      <c r="X149" s="90" t="str">
        <f aca="false">IF(S149&lt;0.00001,"0",COS(ATAN(S149/L149)))</f>
        <v>0</v>
      </c>
      <c r="Y149" s="797" t="str">
        <f aca="false">IF(X149&gt;0.9,"1",0.9/X149)</f>
        <v>1</v>
      </c>
      <c r="Z149" s="797"/>
      <c r="AA149" s="238"/>
      <c r="AB149" s="85"/>
      <c r="AC149" s="33"/>
      <c r="AD149" s="32"/>
      <c r="AE149" s="1005" t="s">
        <v>292</v>
      </c>
      <c r="AF149" s="92"/>
      <c r="AG149" s="92"/>
      <c r="AH149" s="92"/>
      <c r="AI149" s="94"/>
      <c r="AJ149" s="53"/>
      <c r="AK149" s="53"/>
      <c r="AL149" s="53"/>
      <c r="AM149" s="53"/>
      <c r="AN149" s="53"/>
      <c r="AO149" s="53"/>
      <c r="AP149" s="33"/>
      <c r="AQ149" s="33"/>
      <c r="AR149" s="33"/>
      <c r="AS149" s="33"/>
      <c r="AT149" s="33"/>
      <c r="AU149" s="33"/>
      <c r="AV149" s="33"/>
      <c r="AW149" s="33"/>
      <c r="AX149" s="33"/>
      <c r="BH149" s="33"/>
      <c r="BI149" s="33"/>
      <c r="BJ149" s="97"/>
      <c r="BK149" s="97"/>
      <c r="BL149" s="942"/>
      <c r="BM149" s="52"/>
      <c r="BN149" s="53"/>
      <c r="BO149" s="53"/>
      <c r="BP149" s="5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705" t="n">
        <v>19</v>
      </c>
      <c r="CD149" s="570" t="s">
        <v>292</v>
      </c>
      <c r="CE149" s="262"/>
      <c r="CF149" s="100" t="n">
        <v>33</v>
      </c>
      <c r="CG149" s="75" t="s">
        <v>67</v>
      </c>
      <c r="CH149" s="1007" t="s">
        <v>293</v>
      </c>
      <c r="CI149" s="53" t="n">
        <v>1</v>
      </c>
      <c r="CJ149" s="74"/>
      <c r="CK149" s="75" t="n">
        <v>1</v>
      </c>
      <c r="CL149" s="953" t="n">
        <f aca="false">J149</f>
        <v>34050.59</v>
      </c>
      <c r="CM149" s="953" t="n">
        <f aca="false">K149</f>
        <v>34050.59</v>
      </c>
      <c r="CN149" s="53" t="n">
        <f aca="false">CM149-CL149</f>
        <v>0</v>
      </c>
      <c r="CO149" s="1003"/>
      <c r="CP149" s="260" t="n">
        <f aca="false">CN149*CK149*CI149</f>
        <v>0</v>
      </c>
      <c r="CQ149" s="953" t="n">
        <f aca="false">Q149</f>
        <v>17224.86</v>
      </c>
      <c r="CR149" s="953" t="n">
        <f aca="false">R149</f>
        <v>17224.86</v>
      </c>
      <c r="CS149" s="53" t="n">
        <f aca="false">CR149-CQ149</f>
        <v>0</v>
      </c>
      <c r="CT149" s="53"/>
      <c r="CU149" s="260" t="n">
        <f aca="false">CS149*CK149</f>
        <v>0</v>
      </c>
      <c r="CV149" s="805" t="str">
        <f aca="false">IF(CS149&lt;0.00001,"0",COS(ATAN(CS149/CN149)))</f>
        <v>0</v>
      </c>
      <c r="CW149" s="100"/>
    </row>
    <row r="150" customFormat="false" ht="21.75" hidden="false" customHeight="true" outlineLevel="0" collapsed="false">
      <c r="A150" s="85"/>
      <c r="B150" s="85" t="s">
        <v>331</v>
      </c>
      <c r="C150" s="1000"/>
      <c r="D150" s="60" t="n">
        <v>11</v>
      </c>
      <c r="E150" s="228" t="s">
        <v>67</v>
      </c>
      <c r="F150" s="228" t="n">
        <v>14997</v>
      </c>
      <c r="G150" s="228" t="s">
        <v>324</v>
      </c>
      <c r="H150" s="227" t="s">
        <v>69</v>
      </c>
      <c r="I150" s="228" t="n">
        <v>40000</v>
      </c>
      <c r="J150" s="1001" t="n">
        <v>994.03</v>
      </c>
      <c r="K150" s="1001" t="n">
        <v>994.03</v>
      </c>
      <c r="L150" s="85" t="n">
        <f aca="false">K150-J150</f>
        <v>0</v>
      </c>
      <c r="M150" s="85"/>
      <c r="N150" s="863" t="n">
        <f aca="false">L150*I150</f>
        <v>0</v>
      </c>
      <c r="O150" s="88"/>
      <c r="P150" s="85"/>
      <c r="Q150" s="957" t="n">
        <v>211.73</v>
      </c>
      <c r="R150" s="957" t="n">
        <v>211.73</v>
      </c>
      <c r="S150" s="85" t="n">
        <f aca="false">R150-Q150</f>
        <v>0</v>
      </c>
      <c r="T150" s="85"/>
      <c r="U150" s="85" t="n">
        <f aca="false">S150*I150</f>
        <v>0</v>
      </c>
      <c r="V150" s="68"/>
      <c r="W150" s="68"/>
      <c r="X150" s="90" t="str">
        <f aca="false">IF(S150&lt;0.00001,"0",COS(ATAN(S150/L150)))</f>
        <v>0</v>
      </c>
      <c r="Y150" s="797" t="str">
        <f aca="false">IF(X150&gt;0.9,"1",0.9/X150)</f>
        <v>1</v>
      </c>
      <c r="Z150" s="797"/>
      <c r="AA150" s="238"/>
      <c r="AB150" s="85"/>
      <c r="AC150" s="358"/>
      <c r="AD150" s="32"/>
      <c r="AE150" s="92"/>
      <c r="AF150" s="70" t="str">
        <f aca="false">AF71</f>
        <v>Unit</v>
      </c>
      <c r="AG150" s="70" t="e">
        <f aca="false">AH155</f>
        <v>#REF!</v>
      </c>
      <c r="AH150" s="70"/>
      <c r="AI150" s="1008"/>
      <c r="AJ150" s="53"/>
      <c r="AK150" s="53"/>
      <c r="AL150" s="53"/>
      <c r="AM150" s="53"/>
      <c r="AN150" s="53"/>
      <c r="AO150" s="53"/>
      <c r="AP150" s="33"/>
      <c r="AQ150" s="33"/>
      <c r="AR150" s="33"/>
      <c r="AS150" s="33"/>
      <c r="AT150" s="33"/>
      <c r="AU150" s="33"/>
      <c r="AV150" s="33"/>
      <c r="AW150" s="33"/>
      <c r="AX150" s="33"/>
      <c r="BH150" s="33"/>
      <c r="BI150" s="33"/>
      <c r="BJ150" s="97"/>
      <c r="BK150" s="97"/>
      <c r="BL150" s="942"/>
      <c r="BM150" s="52"/>
      <c r="BN150" s="53"/>
      <c r="BO150" s="53"/>
      <c r="BP150" s="5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53"/>
      <c r="CD150" s="352"/>
      <c r="CE150" s="262"/>
      <c r="CF150" s="501"/>
      <c r="CG150" s="263"/>
      <c r="CH150" s="1009"/>
      <c r="CI150" s="1009"/>
      <c r="CJ150" s="1010"/>
      <c r="CK150" s="263"/>
      <c r="CL150" s="1011"/>
      <c r="CM150" s="1011"/>
      <c r="CN150" s="705"/>
      <c r="CO150" s="1003"/>
      <c r="CP150" s="487" t="n">
        <f aca="false">CP149+CP148</f>
        <v>0</v>
      </c>
      <c r="CQ150" s="1012"/>
      <c r="CR150" s="1012"/>
      <c r="CS150" s="1004"/>
      <c r="CT150" s="56"/>
      <c r="CU150" s="487" t="n">
        <f aca="false">SUM(CU148:CU149)</f>
        <v>0</v>
      </c>
      <c r="CV150" s="986"/>
      <c r="CW150" s="100"/>
    </row>
    <row r="151" customFormat="false" ht="21.75" hidden="false" customHeight="true" outlineLevel="0" collapsed="false">
      <c r="A151" s="225"/>
      <c r="B151" s="225" t="s">
        <v>332</v>
      </c>
      <c r="C151" s="1000"/>
      <c r="D151" s="760" t="n">
        <v>11</v>
      </c>
      <c r="E151" s="1013" t="s">
        <v>67</v>
      </c>
      <c r="F151" s="1013" t="s">
        <v>333</v>
      </c>
      <c r="G151" s="228" t="s">
        <v>324</v>
      </c>
      <c r="H151" s="227" t="s">
        <v>69</v>
      </c>
      <c r="I151" s="228" t="n">
        <v>40000</v>
      </c>
      <c r="J151" s="1001" t="n">
        <v>5335.08</v>
      </c>
      <c r="K151" s="1001" t="n">
        <v>5335.08</v>
      </c>
      <c r="L151" s="85" t="n">
        <f aca="false">K151-J151</f>
        <v>0</v>
      </c>
      <c r="M151" s="85" t="s">
        <v>334</v>
      </c>
      <c r="N151" s="863" t="n">
        <f aca="false">L151*I151</f>
        <v>0</v>
      </c>
      <c r="O151" s="88"/>
      <c r="P151" s="85"/>
      <c r="Q151" s="84" t="n">
        <v>2356.43</v>
      </c>
      <c r="R151" s="84" t="n">
        <v>2356.43</v>
      </c>
      <c r="S151" s="85" t="n">
        <f aca="false">R151-Q151</f>
        <v>0</v>
      </c>
      <c r="T151" s="85"/>
      <c r="U151" s="85" t="n">
        <f aca="false">S151*I151</f>
        <v>0</v>
      </c>
      <c r="V151" s="68"/>
      <c r="W151" s="68"/>
      <c r="X151" s="90" t="str">
        <f aca="false">IF(S151&lt;0.00001,"0",COS(ATAN(S151/L151)))</f>
        <v>0</v>
      </c>
      <c r="Y151" s="797" t="str">
        <f aca="false">IF(X151&gt;0.9,"1",0.9/X151)</f>
        <v>1</v>
      </c>
      <c r="Z151" s="797"/>
      <c r="AA151" s="238"/>
      <c r="AB151" s="85"/>
      <c r="AC151" s="358"/>
      <c r="AD151" s="32"/>
      <c r="AE151" s="92"/>
      <c r="AF151" s="70"/>
      <c r="AG151" s="70"/>
      <c r="AH151" s="70"/>
      <c r="AI151" s="1008"/>
      <c r="AJ151" s="53"/>
      <c r="AK151" s="53"/>
      <c r="AL151" s="53"/>
      <c r="AM151" s="53"/>
      <c r="AN151" s="53"/>
      <c r="AO151" s="53"/>
      <c r="AP151" s="33"/>
      <c r="AQ151" s="33"/>
      <c r="AR151" s="33"/>
      <c r="AS151" s="33"/>
      <c r="AT151" s="33"/>
      <c r="AU151" s="33"/>
      <c r="AV151" s="33"/>
      <c r="AW151" s="33"/>
      <c r="AX151" s="33"/>
      <c r="BH151" s="33"/>
      <c r="BI151" s="33"/>
      <c r="BJ151" s="97"/>
      <c r="BK151" s="97"/>
      <c r="BL151" s="942"/>
      <c r="BM151" s="52"/>
      <c r="BN151" s="53"/>
      <c r="BO151" s="53"/>
      <c r="BP151" s="5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  <c r="CA151" s="33"/>
      <c r="CB151" s="33"/>
      <c r="CC151" s="33"/>
      <c r="CD151" s="36"/>
      <c r="CE151" s="1014"/>
      <c r="CF151" s="1015"/>
      <c r="CG151" s="1016"/>
      <c r="CH151" s="1017"/>
      <c r="CI151" s="1017"/>
      <c r="CJ151" s="1018"/>
      <c r="CK151" s="1016"/>
      <c r="CL151" s="1019"/>
      <c r="CM151" s="1019"/>
      <c r="CN151" s="1020"/>
      <c r="CO151" s="1021"/>
      <c r="CP151" s="707"/>
      <c r="CQ151" s="1022"/>
      <c r="CR151" s="1023"/>
      <c r="CS151" s="986"/>
      <c r="CT151" s="56"/>
      <c r="CU151" s="707"/>
      <c r="CV151" s="986"/>
      <c r="CW151" s="100"/>
    </row>
    <row r="152" customFormat="false" ht="21.75" hidden="false" customHeight="true" outlineLevel="0" collapsed="false">
      <c r="A152" s="82" t="s">
        <v>335</v>
      </c>
      <c r="B152" s="82"/>
      <c r="C152" s="82"/>
      <c r="D152" s="82"/>
      <c r="E152" s="82"/>
      <c r="F152" s="82"/>
      <c r="G152" s="226"/>
      <c r="H152" s="227"/>
      <c r="I152" s="228"/>
      <c r="J152" s="1001"/>
      <c r="K152" s="1001"/>
      <c r="L152" s="29" t="s">
        <v>93</v>
      </c>
      <c r="M152" s="60"/>
      <c r="N152" s="67" t="n">
        <f aca="false">SUM(N145:N151)</f>
        <v>0</v>
      </c>
      <c r="O152" s="666" t="n">
        <f aca="false">N152*1.025</f>
        <v>0</v>
      </c>
      <c r="P152" s="85"/>
      <c r="Q152" s="84"/>
      <c r="R152" s="84"/>
      <c r="S152" s="323"/>
      <c r="T152" s="323"/>
      <c r="U152" s="60" t="n">
        <f aca="false">SUM(U145:U151)</f>
        <v>0</v>
      </c>
      <c r="V152" s="68"/>
      <c r="W152" s="68"/>
      <c r="X152" s="999"/>
      <c r="Y152" s="797"/>
      <c r="Z152" s="797"/>
      <c r="AA152" s="544"/>
      <c r="AB152" s="323"/>
      <c r="AC152" s="358"/>
      <c r="AD152" s="32"/>
      <c r="AE152" s="92"/>
      <c r="AF152" s="70"/>
      <c r="AG152" s="70"/>
      <c r="AH152" s="70"/>
      <c r="AI152" s="1008"/>
      <c r="AJ152" s="53"/>
      <c r="AK152" s="53"/>
      <c r="AL152" s="53"/>
      <c r="AM152" s="53"/>
      <c r="AN152" s="53"/>
      <c r="AO152" s="53"/>
      <c r="AP152" s="33"/>
      <c r="AQ152" s="33"/>
      <c r="AR152" s="33"/>
      <c r="AS152" s="33"/>
      <c r="AT152" s="33"/>
      <c r="AU152" s="33"/>
      <c r="AV152" s="33"/>
      <c r="AW152" s="33"/>
      <c r="AX152" s="33"/>
      <c r="BH152" s="33"/>
      <c r="BI152" s="33"/>
      <c r="BJ152" s="97"/>
      <c r="BK152" s="97"/>
      <c r="BL152" s="942"/>
      <c r="BM152" s="52"/>
      <c r="BN152" s="53"/>
      <c r="BO152" s="53"/>
      <c r="BP152" s="5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6"/>
      <c r="CE152" s="1014"/>
      <c r="CF152" s="1015"/>
      <c r="CG152" s="1016"/>
      <c r="CH152" s="1017"/>
      <c r="CI152" s="1017"/>
      <c r="CJ152" s="1018"/>
      <c r="CK152" s="1016"/>
      <c r="CL152" s="1019"/>
      <c r="CM152" s="1019"/>
      <c r="CN152" s="1020"/>
      <c r="CO152" s="1021"/>
      <c r="CP152" s="707"/>
      <c r="CQ152" s="1022"/>
      <c r="CR152" s="1023"/>
      <c r="CS152" s="986"/>
      <c r="CT152" s="56"/>
      <c r="CU152" s="707"/>
      <c r="CV152" s="986"/>
      <c r="CW152" s="100"/>
    </row>
    <row r="153" customFormat="false" ht="21.75" hidden="false" customHeight="true" outlineLevel="0" collapsed="false">
      <c r="A153" s="1024" t="n">
        <v>1</v>
      </c>
      <c r="B153" s="1024" t="s">
        <v>336</v>
      </c>
      <c r="C153" s="1024" t="s">
        <v>337</v>
      </c>
      <c r="D153" s="1025" t="n">
        <v>11</v>
      </c>
      <c r="E153" s="1026" t="s">
        <v>67</v>
      </c>
      <c r="F153" s="1024" t="n">
        <v>15026</v>
      </c>
      <c r="G153" s="1027" t="s">
        <v>324</v>
      </c>
      <c r="H153" s="1027" t="s">
        <v>69</v>
      </c>
      <c r="I153" s="1028" t="n">
        <v>40000</v>
      </c>
      <c r="J153" s="1029" t="n">
        <v>9151.97</v>
      </c>
      <c r="K153" s="1029" t="n">
        <v>9164.92</v>
      </c>
      <c r="L153" s="1030" t="n">
        <f aca="false">K153-J153</f>
        <v>12.9500000000007</v>
      </c>
      <c r="M153" s="1031"/>
      <c r="N153" s="1032" t="n">
        <f aca="false">L153*I153</f>
        <v>518000.000000029</v>
      </c>
      <c r="O153" s="1032" t="n">
        <f aca="false">N153*2.5%+N153</f>
        <v>530950.00000003</v>
      </c>
      <c r="P153" s="1031" t="s">
        <v>325</v>
      </c>
      <c r="Q153" s="1029" t="n">
        <v>3452.81</v>
      </c>
      <c r="R153" s="1029" t="n">
        <v>3457.08</v>
      </c>
      <c r="S153" s="1030" t="n">
        <f aca="false">R153-Q153</f>
        <v>4.26999999999998</v>
      </c>
      <c r="T153" s="1028"/>
      <c r="U153" s="1028" t="n">
        <f aca="false">S153*I153</f>
        <v>170799.999999999</v>
      </c>
      <c r="V153" s="1032" t="n">
        <f aca="false">U153*2.5%+U153</f>
        <v>175069.999999999</v>
      </c>
      <c r="W153" s="1032"/>
      <c r="X153" s="1033" t="n">
        <f aca="false">IF(S153&lt;0.00001,"0",COS(ATAN(S153/L153)))</f>
        <v>0.949705005976409</v>
      </c>
      <c r="Y153" s="1034" t="str">
        <f aca="false">IF(X153&gt;0.9,"1",0.9/X153)</f>
        <v>1</v>
      </c>
      <c r="Z153" s="1034"/>
      <c r="AA153" s="1035"/>
      <c r="AB153" s="1028"/>
      <c r="AC153" s="358"/>
      <c r="AD153" s="32"/>
      <c r="AE153" s="92"/>
      <c r="AF153" s="70"/>
      <c r="AG153" s="70"/>
      <c r="AH153" s="70"/>
      <c r="AI153" s="1008"/>
      <c r="AJ153" s="53"/>
      <c r="AK153" s="53"/>
      <c r="AL153" s="53"/>
      <c r="AM153" s="53"/>
      <c r="AN153" s="53"/>
      <c r="AO153" s="53"/>
      <c r="AP153" s="33"/>
      <c r="AQ153" s="33"/>
      <c r="AR153" s="33"/>
      <c r="AS153" s="33"/>
      <c r="AT153" s="33"/>
      <c r="AU153" s="33"/>
      <c r="AV153" s="33"/>
      <c r="AW153" s="33"/>
      <c r="AX153" s="33"/>
      <c r="BH153" s="33"/>
      <c r="BI153" s="33"/>
      <c r="BJ153" s="97"/>
      <c r="BK153" s="97"/>
      <c r="BL153" s="942"/>
      <c r="BM153" s="52"/>
      <c r="BN153" s="53"/>
      <c r="BO153" s="53"/>
      <c r="BP153" s="5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6"/>
      <c r="CE153" s="1014"/>
      <c r="CF153" s="1015"/>
      <c r="CG153" s="1016"/>
      <c r="CH153" s="1017"/>
      <c r="CI153" s="1017"/>
      <c r="CJ153" s="1018"/>
      <c r="CK153" s="1016"/>
      <c r="CL153" s="1019"/>
      <c r="CM153" s="1019"/>
      <c r="CN153" s="1020"/>
      <c r="CO153" s="1021"/>
      <c r="CP153" s="707"/>
      <c r="CQ153" s="1022"/>
      <c r="CR153" s="1023"/>
      <c r="CS153" s="986"/>
      <c r="CT153" s="56"/>
      <c r="CU153" s="707"/>
      <c r="CV153" s="986"/>
      <c r="CW153" s="100"/>
    </row>
    <row r="154" customFormat="false" ht="21.75" hidden="false" customHeight="true" outlineLevel="0" collapsed="false">
      <c r="A154" s="1028" t="n">
        <v>2</v>
      </c>
      <c r="B154" s="1028" t="s">
        <v>338</v>
      </c>
      <c r="C154" s="1024"/>
      <c r="D154" s="1031" t="n">
        <v>11</v>
      </c>
      <c r="E154" s="1027" t="s">
        <v>67</v>
      </c>
      <c r="F154" s="1028" t="n">
        <v>15027</v>
      </c>
      <c r="G154" s="1027" t="s">
        <v>324</v>
      </c>
      <c r="H154" s="1027" t="s">
        <v>69</v>
      </c>
      <c r="I154" s="1028" t="n">
        <v>40000</v>
      </c>
      <c r="J154" s="1029" t="n">
        <v>3855.49</v>
      </c>
      <c r="K154" s="1029" t="n">
        <v>3859.52</v>
      </c>
      <c r="L154" s="1030" t="n">
        <f aca="false">K154-J154</f>
        <v>4.0300000000002</v>
      </c>
      <c r="M154" s="1031"/>
      <c r="N154" s="1032" t="n">
        <f aca="false">L154*I154</f>
        <v>161200.000000008</v>
      </c>
      <c r="O154" s="1032" t="n">
        <f aca="false">N154*2.5%+N154</f>
        <v>165230.000000008</v>
      </c>
      <c r="P154" s="1031"/>
      <c r="Q154" s="1029" t="n">
        <v>1262.76</v>
      </c>
      <c r="R154" s="1029" t="n">
        <v>1262.98</v>
      </c>
      <c r="S154" s="1030" t="n">
        <f aca="false">R154-Q154</f>
        <v>0.220000000000027</v>
      </c>
      <c r="T154" s="1028"/>
      <c r="U154" s="1028" t="n">
        <f aca="false">S154*I154</f>
        <v>8800.00000000109</v>
      </c>
      <c r="V154" s="1032" t="n">
        <f aca="false">U154*2.5%+U154</f>
        <v>9020.00000000112</v>
      </c>
      <c r="W154" s="1032"/>
      <c r="X154" s="1033" t="n">
        <f aca="false">IF(S154&lt;0.00001,"0",COS(ATAN(S154/L154)))</f>
        <v>0.998513256986281</v>
      </c>
      <c r="Y154" s="1034" t="str">
        <f aca="false">IF(X154&gt;0.9,"1",0.9/X154)</f>
        <v>1</v>
      </c>
      <c r="Z154" s="1034"/>
      <c r="AA154" s="1036" t="n">
        <f aca="false">(N154-M166)/N154*(S154*I154)</f>
        <v>8063.0272952864</v>
      </c>
      <c r="AB154" s="1035" t="s">
        <v>339</v>
      </c>
      <c r="AC154" s="358"/>
      <c r="AD154" s="32"/>
      <c r="AE154" s="94"/>
      <c r="AF154" s="70"/>
      <c r="AG154" s="70" t="n">
        <v>5.928</v>
      </c>
      <c r="AH154" s="70"/>
      <c r="AI154" s="1008"/>
      <c r="AJ154" s="260"/>
      <c r="AK154" s="260"/>
      <c r="AL154" s="260"/>
      <c r="AM154" s="260"/>
      <c r="AN154" s="260"/>
      <c r="AO154" s="260"/>
      <c r="AP154" s="1037"/>
      <c r="AQ154" s="1038"/>
      <c r="AR154" s="1038"/>
      <c r="AS154" s="1038"/>
      <c r="AT154" s="1038"/>
      <c r="AU154" s="1038"/>
      <c r="AV154" s="1038"/>
      <c r="AW154" s="1038"/>
      <c r="AX154" s="1038"/>
      <c r="BH154" s="1038"/>
      <c r="BI154" s="1038"/>
      <c r="BJ154" s="1039"/>
      <c r="BK154" s="1039" t="s">
        <v>340</v>
      </c>
      <c r="BL154" s="52" t="s">
        <v>341</v>
      </c>
      <c r="BM154" s="52" t="e">
        <f aca="false">BM138-BL138</f>
        <v>#REF!</v>
      </c>
      <c r="BN154" s="53" t="s">
        <v>341</v>
      </c>
      <c r="BO154" s="53" t="n">
        <f aca="false">BO138-BN138</f>
        <v>42721968</v>
      </c>
      <c r="BP154" s="5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1040" t="str">
        <f aca="false">CE69</f>
        <v>TOTAL Import</v>
      </c>
      <c r="CF154" s="1040"/>
      <c r="CG154" s="1040"/>
      <c r="CH154" s="1040"/>
      <c r="CI154" s="1040"/>
      <c r="CJ154" s="1040"/>
      <c r="CK154" s="1040"/>
      <c r="CL154" s="1041" t="str">
        <f aca="false">CL69</f>
        <v>Active Energy ==&gt;</v>
      </c>
      <c r="CM154" s="1041"/>
      <c r="CN154" s="1041"/>
      <c r="CO154" s="1042" t="n">
        <f aca="false">CO114+CO127+CO103+CO138</f>
        <v>416729.280000002</v>
      </c>
      <c r="CP154" s="707" t="e">
        <f aca="false">CP138+CP127+CP126+CP114+CP101+CP147+CP150+CP141</f>
        <v>#VALUE!</v>
      </c>
      <c r="CQ154" s="1043" t="str">
        <f aca="false">CQ69</f>
        <v>Reactive Energy ==&gt;</v>
      </c>
      <c r="CR154" s="1043"/>
      <c r="CS154" s="1043"/>
      <c r="CT154" s="56" t="n">
        <f aca="false">CT104</f>
        <v>0</v>
      </c>
      <c r="CU154" s="707" t="n">
        <f aca="false">CU141+CU138+CU127+CU114+CU150+CU104</f>
        <v>495569242.589999</v>
      </c>
      <c r="CV154" s="56"/>
      <c r="CW154" s="100"/>
      <c r="DZ154" s="33" t="s">
        <v>311</v>
      </c>
    </row>
    <row r="155" customFormat="false" ht="21.75" hidden="false" customHeight="true" outlineLevel="0" collapsed="false">
      <c r="A155" s="1028" t="s">
        <v>342</v>
      </c>
      <c r="B155" s="1028" t="s">
        <v>343</v>
      </c>
      <c r="C155" s="1024"/>
      <c r="D155" s="1031" t="n">
        <v>11</v>
      </c>
      <c r="E155" s="1027" t="s">
        <v>76</v>
      </c>
      <c r="F155" s="1028" t="n">
        <v>2612100427</v>
      </c>
      <c r="G155" s="1027"/>
      <c r="H155" s="1027" t="s">
        <v>69</v>
      </c>
      <c r="I155" s="1028" t="n">
        <v>600</v>
      </c>
      <c r="J155" s="1029" t="n">
        <v>8820</v>
      </c>
      <c r="K155" s="1029" t="n">
        <v>8834</v>
      </c>
      <c r="L155" s="1030" t="n">
        <f aca="false">K155-J155</f>
        <v>14</v>
      </c>
      <c r="M155" s="1031" t="n">
        <f aca="false">L155*I155</f>
        <v>8400</v>
      </c>
      <c r="N155" s="1032"/>
      <c r="O155" s="1032" t="n">
        <f aca="false">M155*2.5%+M155</f>
        <v>8610</v>
      </c>
      <c r="P155" s="1031"/>
      <c r="Q155" s="1029" t="n">
        <v>2870</v>
      </c>
      <c r="R155" s="1029" t="n">
        <v>2874</v>
      </c>
      <c r="S155" s="1030" t="n">
        <f aca="false">R155-Q155</f>
        <v>4</v>
      </c>
      <c r="T155" s="1028" t="n">
        <f aca="false">S155*I155</f>
        <v>2400</v>
      </c>
      <c r="U155" s="1044"/>
      <c r="V155" s="1032" t="n">
        <f aca="false">T155*2.5%+T155</f>
        <v>2460</v>
      </c>
      <c r="W155" s="1032"/>
      <c r="X155" s="1033" t="n">
        <f aca="false">IF(S155&lt;0.00001,"0",COS(ATAN(S155/L155)))</f>
        <v>0.961523947640823</v>
      </c>
      <c r="Y155" s="1034" t="str">
        <f aca="false">IF(X155&gt;0.9,"1",0.9/X155)</f>
        <v>1</v>
      </c>
      <c r="Z155" s="1034"/>
      <c r="AA155" s="1035"/>
      <c r="AB155" s="1035"/>
      <c r="AC155" s="248"/>
      <c r="AD155" s="32"/>
      <c r="AE155" s="337"/>
      <c r="AF155" s="70" t="n">
        <f aca="false">AF73</f>
        <v>0</v>
      </c>
      <c r="AG155" s="1008" t="e">
        <f aca="false">AG150*AG154</f>
        <v>#REF!</v>
      </c>
      <c r="AH155" s="94" t="e">
        <f aca="false">SUM(AH105:AH154)</f>
        <v>#REF!</v>
      </c>
      <c r="AI155" s="1008" t="e">
        <f aca="false">SUM(AI105:AI154)</f>
        <v>#REF!</v>
      </c>
      <c r="AJ155" s="99"/>
      <c r="AK155" s="99"/>
      <c r="AL155" s="99"/>
      <c r="AM155" s="99"/>
      <c r="AN155" s="260" t="e">
        <f aca="false">SUM(AN105:AN154)</f>
        <v>#REF!</v>
      </c>
      <c r="AO155" s="260" t="e">
        <f aca="false">SUM(AO105:AO154)</f>
        <v>#REF!</v>
      </c>
      <c r="AP155" s="1045"/>
      <c r="AQ155" s="1046"/>
      <c r="AR155" s="1046"/>
      <c r="AS155" s="1046"/>
      <c r="AT155" s="1046"/>
      <c r="AU155" s="1046"/>
      <c r="AV155" s="1046"/>
      <c r="AW155" s="1046"/>
      <c r="AX155" s="1046"/>
      <c r="BH155" s="1046"/>
      <c r="BI155" s="1046"/>
      <c r="BJ155" s="1039"/>
      <c r="BK155" s="1039"/>
      <c r="BL155" s="52"/>
      <c r="BM155" s="52"/>
      <c r="BN155" s="53"/>
      <c r="BO155" s="53"/>
      <c r="BP155" s="5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  <c r="CA155" s="33"/>
      <c r="CB155" s="33"/>
      <c r="CC155" s="33"/>
      <c r="CD155" s="33"/>
      <c r="CE155" s="1047" t="str">
        <f aca="false">CE71</f>
        <v>NET TOTAL  IMPORT (Energy export - Energy import)</v>
      </c>
      <c r="CF155" s="1047"/>
      <c r="CG155" s="1047"/>
      <c r="CH155" s="1047"/>
      <c r="CI155" s="1047"/>
      <c r="CJ155" s="1047"/>
      <c r="CK155" s="1047"/>
      <c r="CL155" s="1041" t="str">
        <f aca="false">CL71</f>
        <v>Active Energy ==&gt;</v>
      </c>
      <c r="CM155" s="1041"/>
      <c r="CN155" s="1041"/>
      <c r="CO155" s="1048"/>
      <c r="CP155" s="1049" t="e">
        <f aca="false">CP154-CO154</f>
        <v>#VALUE!</v>
      </c>
      <c r="CQ155" s="1050" t="str">
        <f aca="false">CQ71</f>
        <v>Reactive Energy ==&gt;</v>
      </c>
      <c r="CR155" s="1050"/>
      <c r="CS155" s="1050"/>
      <c r="CT155" s="1051"/>
      <c r="CU155" s="1049" t="n">
        <f aca="false">(CU154-CT154)</f>
        <v>495569242.589999</v>
      </c>
      <c r="CV155" s="1052" t="e">
        <f aca="false">COS(ATAN(CU155/CP155))</f>
        <v>#VALUE!</v>
      </c>
      <c r="CW155" s="100"/>
    </row>
    <row r="156" customFormat="false" ht="21.75" hidden="false" customHeight="true" outlineLevel="0" collapsed="false">
      <c r="A156" s="1028" t="s">
        <v>344</v>
      </c>
      <c r="B156" s="1028" t="s">
        <v>345</v>
      </c>
      <c r="C156" s="1024"/>
      <c r="D156" s="1031" t="n">
        <v>11</v>
      </c>
      <c r="E156" s="1027" t="s">
        <v>76</v>
      </c>
      <c r="F156" s="1028" t="n">
        <v>2612100517</v>
      </c>
      <c r="G156" s="1027"/>
      <c r="H156" s="1027" t="s">
        <v>69</v>
      </c>
      <c r="I156" s="1028" t="n">
        <v>1800</v>
      </c>
      <c r="J156" s="1053" t="n">
        <v>2444.43</v>
      </c>
      <c r="K156" s="1053" t="n">
        <v>2444.43</v>
      </c>
      <c r="L156" s="1028" t="n">
        <f aca="false">K156-J156</f>
        <v>0</v>
      </c>
      <c r="M156" s="1031" t="n">
        <f aca="false">L156*I156</f>
        <v>0</v>
      </c>
      <c r="N156" s="1032"/>
      <c r="O156" s="1032" t="n">
        <f aca="false">M156*2.5%+M156</f>
        <v>0</v>
      </c>
      <c r="P156" s="1031"/>
      <c r="Q156" s="1053" t="n">
        <v>572</v>
      </c>
      <c r="R156" s="1053" t="n">
        <v>572</v>
      </c>
      <c r="S156" s="1028" t="n">
        <f aca="false">R156-Q156</f>
        <v>0</v>
      </c>
      <c r="T156" s="1028" t="n">
        <f aca="false">S156*I156</f>
        <v>0</v>
      </c>
      <c r="U156" s="1044"/>
      <c r="V156" s="1032" t="n">
        <f aca="false">T156*2.5%+T156</f>
        <v>0</v>
      </c>
      <c r="W156" s="1032"/>
      <c r="X156" s="1033" t="str">
        <f aca="false">IF(S156&lt;0.00001,"0",COS(ATAN(S156/L156)))</f>
        <v>0</v>
      </c>
      <c r="Y156" s="1034" t="str">
        <f aca="false">IF(X156&gt;0.9,"1",0.9/X156)</f>
        <v>1</v>
      </c>
      <c r="Z156" s="1034"/>
      <c r="AA156" s="1035"/>
      <c r="AB156" s="1028"/>
      <c r="AC156" s="33"/>
      <c r="AD156" s="32"/>
      <c r="AE156" s="645"/>
      <c r="AH156" s="645"/>
      <c r="AI156" s="645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BH156" s="33"/>
      <c r="BI156" s="33"/>
      <c r="BJ156" s="97"/>
      <c r="BK156" s="97"/>
      <c r="BL156" s="647"/>
      <c r="BM156" s="647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  <c r="CA156" s="33"/>
      <c r="CB156" s="33"/>
      <c r="CC156" s="33"/>
      <c r="CD156" s="33"/>
      <c r="CE156" s="1054" t="s">
        <v>346</v>
      </c>
      <c r="CF156" s="1054"/>
      <c r="CG156" s="1054"/>
      <c r="CH156" s="1054"/>
      <c r="CI156" s="1054"/>
      <c r="CJ156" s="1054"/>
      <c r="CK156" s="1054"/>
      <c r="CL156" s="1055"/>
      <c r="CM156" s="1055"/>
      <c r="CN156" s="1055"/>
      <c r="CO156" s="1055"/>
      <c r="CP156" s="1055"/>
      <c r="CQ156" s="1055"/>
      <c r="CR156" s="1055"/>
      <c r="CS156" s="1055"/>
      <c r="CT156" s="1055"/>
      <c r="CU156" s="1055"/>
      <c r="CV156" s="1056" t="e">
        <f aca="false">CV155</f>
        <v>#VALUE!</v>
      </c>
      <c r="CW156" s="100"/>
    </row>
    <row r="157" customFormat="false" ht="21.75" hidden="false" customHeight="true" outlineLevel="0" collapsed="false">
      <c r="A157" s="1028" t="s">
        <v>344</v>
      </c>
      <c r="B157" s="1028" t="s">
        <v>345</v>
      </c>
      <c r="C157" s="1024"/>
      <c r="D157" s="1031" t="n">
        <v>11</v>
      </c>
      <c r="E157" s="1027" t="s">
        <v>76</v>
      </c>
      <c r="F157" s="1028" t="n">
        <v>645015020085</v>
      </c>
      <c r="G157" s="1027"/>
      <c r="H157" s="1027" t="s">
        <v>69</v>
      </c>
      <c r="I157" s="1028" t="n">
        <v>300</v>
      </c>
      <c r="J157" s="1029" t="n">
        <v>1398</v>
      </c>
      <c r="K157" s="1029" t="n">
        <v>1398</v>
      </c>
      <c r="L157" s="1030" t="n">
        <f aca="false">K157-J157</f>
        <v>0</v>
      </c>
      <c r="M157" s="1031" t="n">
        <f aca="false">L157*I157</f>
        <v>0</v>
      </c>
      <c r="N157" s="1057"/>
      <c r="O157" s="1032" t="n">
        <f aca="false">M157*2.5%+M157</f>
        <v>0</v>
      </c>
      <c r="P157" s="1031"/>
      <c r="Q157" s="1029" t="n">
        <v>494</v>
      </c>
      <c r="R157" s="1029" t="n">
        <v>494</v>
      </c>
      <c r="S157" s="1030" t="n">
        <f aca="false">R157-Q157</f>
        <v>0</v>
      </c>
      <c r="T157" s="1028" t="n">
        <f aca="false">S157*I157</f>
        <v>0</v>
      </c>
      <c r="U157" s="1044"/>
      <c r="V157" s="1032" t="n">
        <f aca="false">T157*2.5%+T157</f>
        <v>0</v>
      </c>
      <c r="W157" s="1032"/>
      <c r="X157" s="1033" t="str">
        <f aca="false">IF(S157&lt;0.00001,"0",COS(ATAN(S157/L157)))</f>
        <v>0</v>
      </c>
      <c r="Y157" s="1034" t="str">
        <f aca="false">IF(X157&gt;0.9,"1",0.9/X157)</f>
        <v>1</v>
      </c>
      <c r="Z157" s="1034"/>
      <c r="AA157" s="1035"/>
      <c r="AB157" s="1028"/>
      <c r="AC157" s="33"/>
      <c r="AD157" s="32"/>
      <c r="AE157" s="645"/>
      <c r="AF157" s="702" t="s">
        <v>347</v>
      </c>
      <c r="AG157" s="645" t="n">
        <v>0</v>
      </c>
      <c r="AH157" s="645"/>
      <c r="AI157" s="645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BH157" s="33"/>
      <c r="BI157" s="33"/>
      <c r="BJ157" s="97"/>
      <c r="BK157" s="97"/>
      <c r="BL157" s="647"/>
      <c r="BM157" s="647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7"/>
      <c r="CH157" s="37"/>
      <c r="CI157" s="37"/>
      <c r="CJ157" s="752"/>
      <c r="CK157" s="37"/>
      <c r="CL157" s="1058"/>
      <c r="CM157" s="1058"/>
      <c r="CN157" s="358"/>
      <c r="CO157" s="358"/>
      <c r="CP157" s="358"/>
      <c r="CQ157" s="358"/>
      <c r="CR157" s="358"/>
      <c r="CS157" s="358"/>
      <c r="CT157" s="358"/>
      <c r="CU157" s="33"/>
      <c r="CV157" s="97"/>
    </row>
    <row r="158" customFormat="false" ht="21.75" hidden="false" customHeight="true" outlineLevel="0" collapsed="false">
      <c r="A158" s="1028" t="s">
        <v>249</v>
      </c>
      <c r="B158" s="1028" t="s">
        <v>345</v>
      </c>
      <c r="C158" s="1024"/>
      <c r="D158" s="1031" t="n">
        <v>11</v>
      </c>
      <c r="E158" s="1027" t="s">
        <v>76</v>
      </c>
      <c r="F158" s="1028" t="n">
        <v>645015020085</v>
      </c>
      <c r="G158" s="1027"/>
      <c r="H158" s="1027"/>
      <c r="I158" s="1028" t="n">
        <v>300</v>
      </c>
      <c r="J158" s="1029" t="n">
        <v>739</v>
      </c>
      <c r="K158" s="1029" t="n">
        <v>756</v>
      </c>
      <c r="L158" s="1030" t="n">
        <f aca="false">K158-J158</f>
        <v>17</v>
      </c>
      <c r="M158" s="1031" t="n">
        <f aca="false">L158*I158</f>
        <v>5100</v>
      </c>
      <c r="N158" s="1057"/>
      <c r="O158" s="1032" t="n">
        <f aca="false">M158*2.5%+M158</f>
        <v>5227.5</v>
      </c>
      <c r="P158" s="1031"/>
      <c r="Q158" s="1029" t="n">
        <v>236</v>
      </c>
      <c r="R158" s="1029" t="n">
        <v>243</v>
      </c>
      <c r="S158" s="1030" t="n">
        <f aca="false">R158-Q158</f>
        <v>7</v>
      </c>
      <c r="T158" s="1028" t="n">
        <f aca="false">S158*I158</f>
        <v>2100</v>
      </c>
      <c r="U158" s="1044"/>
      <c r="V158" s="1032" t="n">
        <f aca="false">T158*2.5%+T158</f>
        <v>2152.5</v>
      </c>
      <c r="W158" s="1032"/>
      <c r="X158" s="1033" t="n">
        <f aca="false">IF(S158&lt;0.00001,"0",COS(ATAN(S158/L158)))</f>
        <v>0.924678098474716</v>
      </c>
      <c r="Y158" s="1034" t="str">
        <f aca="false">IF(X158&gt;0.9,"1",0.9/X158)</f>
        <v>1</v>
      </c>
      <c r="Z158" s="1034"/>
      <c r="AA158" s="1035" t="s">
        <v>348</v>
      </c>
      <c r="AB158" s="1028"/>
      <c r="AC158" s="33"/>
      <c r="AD158" s="32"/>
      <c r="AE158" s="1059"/>
      <c r="AF158" s="1060" t="s">
        <v>49</v>
      </c>
      <c r="AG158" s="646" t="e">
        <f aca="false">AG155-AG157</f>
        <v>#REF!</v>
      </c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BH158" s="33"/>
      <c r="BI158" s="33"/>
      <c r="BJ158" s="97"/>
      <c r="BK158" s="97"/>
      <c r="BL158" s="647"/>
      <c r="BM158" s="647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7"/>
      <c r="CL158" s="42"/>
      <c r="CM158" s="42"/>
      <c r="CN158" s="358"/>
      <c r="CO158" s="358"/>
      <c r="CP158" s="358"/>
      <c r="CQ158" s="358"/>
      <c r="CR158" s="358"/>
      <c r="CS158" s="358"/>
      <c r="CT158" s="358"/>
      <c r="CU158" s="33"/>
      <c r="CV158" s="97"/>
    </row>
    <row r="159" customFormat="false" ht="21.75" hidden="false" customHeight="true" outlineLevel="0" collapsed="false">
      <c r="A159" s="1028" t="s">
        <v>349</v>
      </c>
      <c r="B159" s="1028" t="s">
        <v>350</v>
      </c>
      <c r="C159" s="1024"/>
      <c r="D159" s="1031" t="n">
        <v>11</v>
      </c>
      <c r="E159" s="1027" t="s">
        <v>76</v>
      </c>
      <c r="F159" s="1028" t="s">
        <v>351</v>
      </c>
      <c r="G159" s="1027"/>
      <c r="H159" s="1027" t="s">
        <v>69</v>
      </c>
      <c r="I159" s="1028" t="n">
        <v>1000</v>
      </c>
      <c r="J159" s="1029" t="n">
        <v>26885</v>
      </c>
      <c r="K159" s="1029" t="n">
        <v>26885</v>
      </c>
      <c r="L159" s="1030" t="n">
        <f aca="false">K159-J159</f>
        <v>0</v>
      </c>
      <c r="M159" s="1031" t="n">
        <f aca="false">L159*I159</f>
        <v>0</v>
      </c>
      <c r="N159" s="1032"/>
      <c r="O159" s="1032" t="n">
        <f aca="false">M159*2.5%+M159</f>
        <v>0</v>
      </c>
      <c r="P159" s="1031"/>
      <c r="Q159" s="1029" t="n">
        <v>11652</v>
      </c>
      <c r="R159" s="1029" t="n">
        <v>11652</v>
      </c>
      <c r="S159" s="1061" t="n">
        <f aca="false">R159-Q159</f>
        <v>0</v>
      </c>
      <c r="T159" s="1062" t="n">
        <f aca="false">S159*I159</f>
        <v>0</v>
      </c>
      <c r="U159" s="1044"/>
      <c r="V159" s="1032" t="n">
        <f aca="false">T159*2.5%+T159</f>
        <v>0</v>
      </c>
      <c r="W159" s="1032"/>
      <c r="X159" s="1033" t="str">
        <f aca="false">IF(S159&lt;0.00001,"0",COS(ATAN(S159/L159)))</f>
        <v>0</v>
      </c>
      <c r="Y159" s="1034" t="str">
        <f aca="false">IF(X159&gt;0.9,"1",0.9/X159)</f>
        <v>1</v>
      </c>
      <c r="Z159" s="1034"/>
      <c r="AA159" s="1035"/>
      <c r="AB159" s="1028"/>
      <c r="AC159" s="33"/>
      <c r="AD159" s="32"/>
      <c r="AE159" s="33" t="s">
        <v>352</v>
      </c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BH159" s="33"/>
      <c r="BI159" s="33"/>
      <c r="BJ159" s="97"/>
      <c r="BK159" s="97"/>
      <c r="BL159" s="647"/>
      <c r="BM159" s="647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1059"/>
      <c r="CD159" s="1059"/>
      <c r="CE159" s="1059"/>
      <c r="CF159" s="1059"/>
      <c r="CG159" s="1059"/>
      <c r="CH159" s="1059"/>
      <c r="CI159" s="1059"/>
      <c r="CJ159" s="752"/>
      <c r="CK159" s="37"/>
      <c r="CL159" s="40"/>
      <c r="CM159" s="40"/>
      <c r="CN159" s="40"/>
      <c r="CO159" s="40"/>
      <c r="CP159" s="40"/>
      <c r="CQ159" s="40"/>
      <c r="CR159" s="40"/>
      <c r="CS159" s="40"/>
      <c r="CT159" s="40"/>
      <c r="CU159" s="40"/>
      <c r="CV159" s="97"/>
    </row>
    <row r="160" customFormat="false" ht="21.75" hidden="false" customHeight="true" outlineLevel="0" collapsed="false">
      <c r="A160" s="1028" t="n">
        <v>4</v>
      </c>
      <c r="B160" s="1028" t="s">
        <v>353</v>
      </c>
      <c r="C160" s="1024"/>
      <c r="D160" s="1031" t="n">
        <v>11</v>
      </c>
      <c r="E160" s="1027" t="s">
        <v>67</v>
      </c>
      <c r="F160" s="1028" t="n">
        <v>15025</v>
      </c>
      <c r="G160" s="1027" t="s">
        <v>324</v>
      </c>
      <c r="H160" s="1027" t="s">
        <v>69</v>
      </c>
      <c r="I160" s="1028" t="n">
        <v>40000</v>
      </c>
      <c r="J160" s="1029" t="n">
        <v>3975.03</v>
      </c>
      <c r="K160" s="1029" t="n">
        <v>3976.15</v>
      </c>
      <c r="L160" s="1030" t="n">
        <f aca="false">K160-J160</f>
        <v>1.11999999999989</v>
      </c>
      <c r="M160" s="1031"/>
      <c r="N160" s="1032" t="n">
        <f aca="false">L160*I160</f>
        <v>44799.9999999956</v>
      </c>
      <c r="O160" s="1032" t="n">
        <f aca="false">N160*2.5%+N160</f>
        <v>45919.9999999955</v>
      </c>
      <c r="P160" s="1031"/>
      <c r="Q160" s="1029" t="n">
        <v>1886.11</v>
      </c>
      <c r="R160" s="1029" t="n">
        <v>1886.88</v>
      </c>
      <c r="S160" s="1030" t="n">
        <f aca="false">R160-Q160</f>
        <v>0.770000000000209</v>
      </c>
      <c r="T160" s="1028"/>
      <c r="U160" s="1028" t="n">
        <f aca="false">S160*I160</f>
        <v>30800.0000000084</v>
      </c>
      <c r="V160" s="1032" t="n">
        <f aca="false">U160*2.5%+U160</f>
        <v>31570.0000000086</v>
      </c>
      <c r="W160" s="1032"/>
      <c r="X160" s="1033" t="n">
        <f aca="false">IF(S160&lt;0.00001,"0",COS(ATAN(S160/L160)))</f>
        <v>0.82404192419927</v>
      </c>
      <c r="Y160" s="1063" t="n">
        <f aca="false">IF(X160&gt;0.9,"1",0.9/X160)</f>
        <v>1.09217744094093</v>
      </c>
      <c r="Z160" s="1063"/>
      <c r="AA160" s="1035"/>
      <c r="AB160" s="1028"/>
      <c r="AC160" s="33"/>
      <c r="AD160" s="32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BH160" s="33"/>
      <c r="BI160" s="33"/>
      <c r="BJ160" s="97"/>
      <c r="BK160" s="97"/>
      <c r="BL160" s="647"/>
      <c r="BM160" s="647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1059"/>
      <c r="CD160" s="1059"/>
      <c r="CE160" s="1059"/>
      <c r="CF160" s="1059"/>
      <c r="CG160" s="1059"/>
      <c r="CH160" s="1059"/>
      <c r="CI160" s="1059"/>
      <c r="CJ160" s="752"/>
      <c r="CK160" s="37"/>
      <c r="CL160" s="40"/>
      <c r="CM160" s="40"/>
      <c r="CN160" s="40"/>
      <c r="CO160" s="40"/>
      <c r="CP160" s="40"/>
      <c r="CQ160" s="40"/>
      <c r="CR160" s="40"/>
      <c r="CS160" s="40"/>
      <c r="CT160" s="40"/>
      <c r="CU160" s="40"/>
      <c r="CV160" s="40"/>
    </row>
    <row r="161" customFormat="false" ht="21.75" hidden="false" customHeight="true" outlineLevel="0" collapsed="false">
      <c r="A161" s="1028" t="n">
        <v>5</v>
      </c>
      <c r="B161" s="1028" t="s">
        <v>354</v>
      </c>
      <c r="C161" s="1024"/>
      <c r="D161" s="1031" t="n">
        <v>11</v>
      </c>
      <c r="E161" s="1027" t="s">
        <v>67</v>
      </c>
      <c r="F161" s="1028" t="n">
        <v>15024</v>
      </c>
      <c r="G161" s="1027" t="s">
        <v>324</v>
      </c>
      <c r="H161" s="1027" t="s">
        <v>69</v>
      </c>
      <c r="I161" s="1028" t="n">
        <v>40000</v>
      </c>
      <c r="J161" s="1029" t="n">
        <v>1038.1</v>
      </c>
      <c r="K161" s="1029" t="n">
        <v>1038.1</v>
      </c>
      <c r="L161" s="1030" t="n">
        <f aca="false">K161-J161</f>
        <v>0</v>
      </c>
      <c r="M161" s="1031"/>
      <c r="N161" s="1032" t="n">
        <f aca="false">L161*I161</f>
        <v>0</v>
      </c>
      <c r="O161" s="1032" t="n">
        <f aca="false">N161*2.5%+N161</f>
        <v>0</v>
      </c>
      <c r="P161" s="1031"/>
      <c r="Q161" s="1029" t="n">
        <v>297.32</v>
      </c>
      <c r="R161" s="1029" t="n">
        <v>297.32</v>
      </c>
      <c r="S161" s="1030" t="n">
        <f aca="false">R161-Q161</f>
        <v>0</v>
      </c>
      <c r="T161" s="1028"/>
      <c r="U161" s="1028" t="n">
        <f aca="false">S161*I161</f>
        <v>0</v>
      </c>
      <c r="V161" s="1032" t="n">
        <f aca="false">U161*2.5%+U161</f>
        <v>0</v>
      </c>
      <c r="W161" s="1032"/>
      <c r="X161" s="1033" t="str">
        <f aca="false">IF(S161&lt;0.00001,"0",COS(ATAN(S161/L161)))</f>
        <v>0</v>
      </c>
      <c r="Y161" s="1034" t="str">
        <f aca="false">IF(X161&gt;0.9,"1",0.9/X161)</f>
        <v>1</v>
      </c>
      <c r="Z161" s="1034"/>
      <c r="AA161" s="1035"/>
      <c r="AB161" s="1028"/>
      <c r="AC161" s="33"/>
      <c r="AD161" s="32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BH161" s="33"/>
      <c r="BI161" s="33"/>
      <c r="BJ161" s="97"/>
      <c r="BK161" s="97"/>
      <c r="BL161" s="647"/>
      <c r="BM161" s="647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1059"/>
      <c r="CD161" s="1059"/>
      <c r="CE161" s="1059"/>
      <c r="CF161" s="1059"/>
      <c r="CG161" s="1059"/>
      <c r="CH161" s="1059"/>
      <c r="CI161" s="1059"/>
      <c r="CJ161" s="1059"/>
      <c r="CK161" s="1059"/>
      <c r="CL161" s="1064"/>
      <c r="CM161" s="40"/>
      <c r="CN161" s="40"/>
      <c r="CO161" s="40"/>
      <c r="CP161" s="40"/>
      <c r="CQ161" s="40"/>
      <c r="CR161" s="40"/>
      <c r="CS161" s="40"/>
      <c r="CT161" s="40"/>
      <c r="CU161" s="40"/>
      <c r="CV161" s="40"/>
    </row>
    <row r="162" customFormat="false" ht="21.75" hidden="false" customHeight="true" outlineLevel="0" collapsed="false">
      <c r="A162" s="1028" t="n">
        <v>6</v>
      </c>
      <c r="B162" s="1028" t="s">
        <v>355</v>
      </c>
      <c r="C162" s="1024"/>
      <c r="D162" s="1031" t="n">
        <v>11</v>
      </c>
      <c r="E162" s="1027" t="s">
        <v>67</v>
      </c>
      <c r="F162" s="1028" t="n">
        <v>15023</v>
      </c>
      <c r="G162" s="1027" t="s">
        <v>324</v>
      </c>
      <c r="H162" s="1027" t="s">
        <v>69</v>
      </c>
      <c r="I162" s="1028" t="n">
        <v>40000</v>
      </c>
      <c r="J162" s="1029" t="n">
        <v>431.56</v>
      </c>
      <c r="K162" s="1029" t="n">
        <v>431.56</v>
      </c>
      <c r="L162" s="1030" t="n">
        <f aca="false">K162-J162</f>
        <v>0</v>
      </c>
      <c r="M162" s="1065"/>
      <c r="N162" s="1032" t="n">
        <f aca="false">L162*I162</f>
        <v>0</v>
      </c>
      <c r="O162" s="1032" t="n">
        <f aca="false">N162*2.5%+N162</f>
        <v>0</v>
      </c>
      <c r="P162" s="1031"/>
      <c r="Q162" s="1029" t="n">
        <v>56.29</v>
      </c>
      <c r="R162" s="1029" t="n">
        <v>56.29</v>
      </c>
      <c r="S162" s="1030" t="n">
        <f aca="false">R162-Q162</f>
        <v>0</v>
      </c>
      <c r="T162" s="1028"/>
      <c r="U162" s="1028" t="n">
        <f aca="false">S162*I162</f>
        <v>0</v>
      </c>
      <c r="V162" s="1032" t="n">
        <f aca="false">U162*2.5%+U162</f>
        <v>0</v>
      </c>
      <c r="W162" s="1032"/>
      <c r="X162" s="1033" t="str">
        <f aca="false">IF(S162&lt;0.00001,"0",COS(ATAN(S162/L162)))</f>
        <v>0</v>
      </c>
      <c r="Y162" s="1034" t="str">
        <f aca="false">IF(X162&gt;0.9,"1",0.9/X162)</f>
        <v>1</v>
      </c>
      <c r="Z162" s="1034"/>
      <c r="AA162" s="1035"/>
      <c r="AB162" s="1028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BH162" s="33"/>
      <c r="BI162" s="33"/>
      <c r="BJ162" s="97"/>
      <c r="BK162" s="97"/>
      <c r="BL162" s="647"/>
      <c r="BM162" s="647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1059"/>
      <c r="CD162" s="1059"/>
      <c r="CE162" s="1059"/>
      <c r="CF162" s="1059"/>
      <c r="CG162" s="1059"/>
      <c r="CH162" s="1059"/>
      <c r="CI162" s="1059"/>
      <c r="CJ162" s="752"/>
      <c r="CK162" s="37"/>
      <c r="CL162" s="40"/>
      <c r="CM162" s="40"/>
      <c r="CN162" s="40"/>
      <c r="CO162" s="40"/>
      <c r="CP162" s="40"/>
      <c r="CQ162" s="40"/>
      <c r="CR162" s="40"/>
      <c r="CS162" s="40"/>
      <c r="CT162" s="40"/>
      <c r="CU162" s="40"/>
      <c r="CV162" s="40"/>
    </row>
    <row r="163" customFormat="false" ht="21.75" hidden="false" customHeight="true" outlineLevel="0" collapsed="false">
      <c r="A163" s="1028" t="n">
        <v>7</v>
      </c>
      <c r="B163" s="1028" t="s">
        <v>356</v>
      </c>
      <c r="C163" s="1024"/>
      <c r="D163" s="1031" t="n">
        <v>11</v>
      </c>
      <c r="E163" s="1027" t="s">
        <v>67</v>
      </c>
      <c r="F163" s="1028" t="n">
        <v>76026327</v>
      </c>
      <c r="G163" s="1027" t="s">
        <v>327</v>
      </c>
      <c r="H163" s="1027" t="s">
        <v>69</v>
      </c>
      <c r="I163" s="1028" t="n">
        <v>40000</v>
      </c>
      <c r="J163" s="1053" t="n">
        <v>3357</v>
      </c>
      <c r="K163" s="1053" t="n">
        <v>3357</v>
      </c>
      <c r="L163" s="1028" t="n">
        <f aca="false">K163-J163</f>
        <v>0</v>
      </c>
      <c r="M163" s="1031"/>
      <c r="N163" s="1032" t="n">
        <f aca="false">L163*I163</f>
        <v>0</v>
      </c>
      <c r="O163" s="1032" t="n">
        <f aca="false">N163*2.5%+N163</f>
        <v>0</v>
      </c>
      <c r="P163" s="1031"/>
      <c r="Q163" s="1053" t="n">
        <v>1465</v>
      </c>
      <c r="R163" s="1053" t="n">
        <v>1465</v>
      </c>
      <c r="S163" s="1028" t="n">
        <f aca="false">R163-Q163</f>
        <v>0</v>
      </c>
      <c r="T163" s="1028"/>
      <c r="U163" s="1028" t="n">
        <f aca="false">S163*I163</f>
        <v>0</v>
      </c>
      <c r="V163" s="1032" t="n">
        <f aca="false">U163*2.5%+U163</f>
        <v>0</v>
      </c>
      <c r="W163" s="1032"/>
      <c r="X163" s="1033" t="str">
        <f aca="false">IF(S163&lt;0.00001,"0",COS(ATAN(S163/L163)))</f>
        <v>0</v>
      </c>
      <c r="Y163" s="1034" t="str">
        <f aca="false">IF(X163&gt;0.9,"1",0.9/X163)</f>
        <v>1</v>
      </c>
      <c r="Z163" s="1034"/>
      <c r="AA163" s="1035"/>
      <c r="AB163" s="1028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BH163" s="33"/>
      <c r="BI163" s="33"/>
      <c r="BJ163" s="97"/>
      <c r="BK163" s="97"/>
      <c r="BL163" s="647"/>
      <c r="BM163" s="647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1059"/>
      <c r="CD163" s="1059"/>
      <c r="CE163" s="1059"/>
      <c r="CF163" s="1059"/>
      <c r="CG163" s="1059"/>
      <c r="CH163" s="1059"/>
      <c r="CI163" s="1059"/>
      <c r="CJ163" s="752"/>
      <c r="CK163" s="37"/>
      <c r="CL163" s="40"/>
      <c r="CM163" s="40"/>
      <c r="CN163" s="33"/>
      <c r="CO163" s="33"/>
      <c r="CP163" s="33"/>
      <c r="CQ163" s="40"/>
      <c r="CR163" s="40"/>
      <c r="CS163" s="33"/>
      <c r="CT163" s="33"/>
      <c r="CU163" s="40"/>
      <c r="CV163" s="40"/>
    </row>
    <row r="164" customFormat="false" ht="21.75" hidden="false" customHeight="true" outlineLevel="0" collapsed="false">
      <c r="A164" s="1028"/>
      <c r="B164" s="1028" t="s">
        <v>356</v>
      </c>
      <c r="C164" s="1028" t="s">
        <v>249</v>
      </c>
      <c r="D164" s="1031" t="n">
        <v>11</v>
      </c>
      <c r="E164" s="1027" t="s">
        <v>67</v>
      </c>
      <c r="F164" s="1066" t="s">
        <v>357</v>
      </c>
      <c r="G164" s="1067"/>
      <c r="H164" s="1027" t="s">
        <v>69</v>
      </c>
      <c r="I164" s="1028" t="n">
        <v>40000</v>
      </c>
      <c r="J164" s="1029" t="n">
        <v>175.92</v>
      </c>
      <c r="K164" s="1029" t="n">
        <v>175.92</v>
      </c>
      <c r="L164" s="1030" t="n">
        <f aca="false">K164-J164</f>
        <v>0</v>
      </c>
      <c r="M164" s="1031"/>
      <c r="N164" s="1032" t="n">
        <f aca="false">L164*I164</f>
        <v>0</v>
      </c>
      <c r="O164" s="1032" t="n">
        <f aca="false">N164*2.5%+N164</f>
        <v>0</v>
      </c>
      <c r="P164" s="1031"/>
      <c r="Q164" s="1029" t="n">
        <v>57.975</v>
      </c>
      <c r="R164" s="1029" t="n">
        <v>57.975</v>
      </c>
      <c r="S164" s="1030" t="n">
        <f aca="false">R164-Q164</f>
        <v>0</v>
      </c>
      <c r="T164" s="1028"/>
      <c r="U164" s="1028" t="n">
        <f aca="false">S164*I164</f>
        <v>0</v>
      </c>
      <c r="V164" s="1032" t="n">
        <f aca="false">U164*2.5%+U164</f>
        <v>0</v>
      </c>
      <c r="W164" s="1032"/>
      <c r="X164" s="1033"/>
      <c r="Y164" s="1034"/>
      <c r="Z164" s="1034"/>
      <c r="AA164" s="1035"/>
      <c r="AB164" s="1028"/>
      <c r="AC164" s="33"/>
      <c r="AD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BH164" s="33"/>
      <c r="BI164" s="33"/>
      <c r="BJ164" s="97"/>
      <c r="BK164" s="97"/>
      <c r="BL164" s="647"/>
      <c r="BM164" s="647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I164" s="37"/>
      <c r="CJ164" s="752"/>
      <c r="CK164" s="37"/>
      <c r="CL164" s="40"/>
      <c r="CM164" s="40"/>
      <c r="CN164" s="33"/>
      <c r="CO164" s="33"/>
      <c r="CP164" s="33"/>
      <c r="CQ164" s="40"/>
      <c r="CR164" s="40"/>
      <c r="CS164" s="33"/>
      <c r="CT164" s="33"/>
      <c r="CU164" s="40"/>
      <c r="CV164" s="97"/>
    </row>
    <row r="165" customFormat="false" ht="21.75" hidden="false" customHeight="true" outlineLevel="0" collapsed="false">
      <c r="A165" s="60"/>
      <c r="B165" s="60"/>
      <c r="C165" s="60"/>
      <c r="D165" s="60"/>
      <c r="E165" s="60"/>
      <c r="F165" s="60"/>
      <c r="G165" s="60"/>
      <c r="H165" s="227"/>
      <c r="I165" s="228"/>
      <c r="J165" s="1001"/>
      <c r="K165" s="1001"/>
      <c r="L165" s="229" t="s">
        <v>93</v>
      </c>
      <c r="M165" s="229"/>
      <c r="N165" s="230" t="n">
        <f aca="false">SUM(N153:N164)</f>
        <v>724000.000000033</v>
      </c>
      <c r="O165" s="231" t="n">
        <f aca="false">N165*1.025</f>
        <v>742100.000000034</v>
      </c>
      <c r="P165" s="232"/>
      <c r="Q165" s="233"/>
      <c r="R165" s="233"/>
      <c r="S165" s="232"/>
      <c r="T165" s="229" t="n">
        <f aca="false">T155+T156+T159+T157+T158</f>
        <v>4500</v>
      </c>
      <c r="U165" s="229" t="n">
        <f aca="false">SUM(U153:U164)</f>
        <v>210400.000000009</v>
      </c>
      <c r="V165" s="1068"/>
      <c r="W165" s="1069"/>
      <c r="X165" s="235"/>
      <c r="Y165" s="797"/>
      <c r="Z165" s="797"/>
      <c r="AA165" s="544"/>
      <c r="AB165" s="323"/>
      <c r="AC165" s="33"/>
      <c r="AD165" s="33"/>
      <c r="AE165" s="36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BH165" s="33"/>
      <c r="BI165" s="33"/>
      <c r="BJ165" s="97"/>
      <c r="BK165" s="97"/>
      <c r="BL165" s="647"/>
      <c r="BM165" s="647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6"/>
      <c r="CE165" s="33"/>
      <c r="CF165" s="33"/>
      <c r="CG165" s="37"/>
      <c r="CH165" s="37"/>
      <c r="CI165" s="37"/>
      <c r="CJ165" s="752"/>
      <c r="CK165" s="37"/>
      <c r="CL165" s="40"/>
      <c r="CM165" s="40"/>
      <c r="CN165" s="33"/>
      <c r="CO165" s="33"/>
      <c r="CP165" s="33"/>
      <c r="CQ165" s="40"/>
      <c r="CR165" s="40"/>
      <c r="CS165" s="33"/>
      <c r="CT165" s="33"/>
      <c r="CU165" s="33"/>
      <c r="CV165" s="97"/>
    </row>
    <row r="166" customFormat="false" ht="21.75" hidden="false" customHeight="true" outlineLevel="0" collapsed="false">
      <c r="A166" s="60" t="s">
        <v>358</v>
      </c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95" t="n">
        <f aca="false">SUM(M153:M165)</f>
        <v>13500</v>
      </c>
      <c r="N166" s="667" t="n">
        <f aca="false">N165+N152</f>
        <v>724000.000000033</v>
      </c>
      <c r="O166" s="88"/>
      <c r="P166" s="85"/>
      <c r="Q166" s="1070" t="s">
        <v>122</v>
      </c>
      <c r="R166" s="1070" t="s">
        <v>122</v>
      </c>
      <c r="S166" s="884"/>
      <c r="T166" s="695" t="n">
        <f aca="false">T165</f>
        <v>4500</v>
      </c>
      <c r="U166" s="667" t="n">
        <f aca="false">U165+U152</f>
        <v>210400.000000009</v>
      </c>
      <c r="V166" s="1071"/>
      <c r="W166" s="1071"/>
      <c r="X166" s="1072"/>
      <c r="Y166" s="1073"/>
      <c r="Z166" s="1073"/>
      <c r="AA166" s="544"/>
      <c r="AB166" s="85"/>
      <c r="AC166" s="33"/>
      <c r="AD166" s="33"/>
      <c r="AE166" s="36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BH166" s="33"/>
      <c r="BI166" s="33"/>
      <c r="BJ166" s="97"/>
      <c r="BK166" s="97"/>
      <c r="BL166" s="647"/>
      <c r="BM166" s="647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6"/>
      <c r="CE166" s="33"/>
      <c r="CF166" s="33"/>
      <c r="CG166" s="37"/>
      <c r="CH166" s="37"/>
      <c r="CI166" s="37"/>
      <c r="CJ166" s="752"/>
      <c r="CK166" s="37"/>
      <c r="CL166" s="40"/>
      <c r="CM166" s="40"/>
      <c r="CN166" s="33"/>
      <c r="CO166" s="33"/>
      <c r="CP166" s="33"/>
      <c r="CS166" s="33"/>
      <c r="CT166" s="33"/>
      <c r="CU166" s="33"/>
      <c r="CV166" s="97"/>
    </row>
    <row r="167" customFormat="false" ht="21.75" hidden="false" customHeight="true" outlineLevel="0" collapsed="false">
      <c r="A167" s="60" t="s">
        <v>209</v>
      </c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66"/>
      <c r="N167" s="667" t="n">
        <f aca="false">N166-M166</f>
        <v>710500.000000033</v>
      </c>
      <c r="O167" s="88"/>
      <c r="P167" s="85"/>
      <c r="Q167" s="1074"/>
      <c r="R167" s="1074"/>
      <c r="S167" s="1075"/>
      <c r="T167" s="666"/>
      <c r="U167" s="667" t="n">
        <f aca="false">U166-T166</f>
        <v>205900.000000009</v>
      </c>
      <c r="V167" s="1076"/>
      <c r="W167" s="1076"/>
      <c r="X167" s="1072"/>
      <c r="Y167" s="1077"/>
      <c r="Z167" s="1077"/>
      <c r="AA167" s="544"/>
      <c r="AB167" s="236" t="n">
        <f aca="false">COS(ATAN(U167/N167))</f>
        <v>0.960481556799002</v>
      </c>
      <c r="AC167" s="33"/>
      <c r="AD167" s="33"/>
      <c r="AE167" s="36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BH167" s="33"/>
      <c r="BI167" s="33"/>
      <c r="BJ167" s="97"/>
      <c r="BK167" s="97"/>
      <c r="BL167" s="647"/>
      <c r="BM167" s="647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6"/>
      <c r="CE167" s="33"/>
      <c r="CF167" s="33"/>
      <c r="CG167" s="37"/>
      <c r="CH167" s="37"/>
      <c r="CI167" s="37"/>
      <c r="CJ167" s="752"/>
      <c r="CK167" s="37"/>
      <c r="CL167" s="40"/>
      <c r="CM167" s="40"/>
      <c r="CN167" s="33"/>
      <c r="CO167" s="33"/>
      <c r="CP167" s="33"/>
      <c r="CQ167" s="40"/>
      <c r="CR167" s="40"/>
      <c r="CS167" s="33"/>
      <c r="CU167" s="33"/>
      <c r="CV167" s="97"/>
    </row>
    <row r="168" customFormat="false" ht="21.75" hidden="false" customHeight="true" outlineLevel="0" collapsed="false">
      <c r="A168" s="60" t="s">
        <v>359</v>
      </c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1078"/>
      <c r="N168" s="1079" t="n">
        <f aca="false">N167*1.025</f>
        <v>728262.500000034</v>
      </c>
      <c r="O168" s="88"/>
      <c r="P168" s="660"/>
      <c r="Q168" s="1074"/>
      <c r="R168" s="1074"/>
      <c r="S168" s="1080"/>
      <c r="T168" s="1078"/>
      <c r="U168" s="1079" t="n">
        <f aca="false">U167*1.025</f>
        <v>211047.500000009</v>
      </c>
      <c r="V168" s="1071"/>
      <c r="W168" s="1071"/>
      <c r="X168" s="970" t="n">
        <f aca="false">COS(ATAN(U168/N168))</f>
        <v>0.960481556799002</v>
      </c>
      <c r="Y168" s="1081"/>
      <c r="Z168" s="1081"/>
      <c r="AA168" s="544"/>
      <c r="AB168" s="643" t="n">
        <f aca="false">COS(ATAN(U168/N168))</f>
        <v>0.960481556799002</v>
      </c>
      <c r="AC168" s="1082"/>
      <c r="AD168" s="1082"/>
      <c r="AE168" s="658"/>
      <c r="AF168" s="1082"/>
      <c r="AG168" s="1082"/>
      <c r="AH168" s="1082"/>
      <c r="AI168" s="1082"/>
      <c r="AJ168" s="1082"/>
      <c r="AK168" s="1082"/>
      <c r="AL168" s="1082"/>
      <c r="AM168" s="1082"/>
      <c r="AN168" s="1082"/>
      <c r="AO168" s="1082"/>
      <c r="AP168" s="1082"/>
      <c r="AQ168" s="1082"/>
      <c r="AR168" s="1082"/>
      <c r="AS168" s="1082"/>
      <c r="AT168" s="1082"/>
      <c r="AU168" s="1082"/>
      <c r="AV168" s="1082"/>
      <c r="AW168" s="1082"/>
      <c r="AX168" s="1082"/>
      <c r="BA168" s="13" t="s">
        <v>360</v>
      </c>
      <c r="BH168" s="1082"/>
      <c r="BI168" s="1082"/>
      <c r="BJ168" s="1083"/>
      <c r="BK168" s="1083"/>
      <c r="BL168" s="1084"/>
      <c r="BM168" s="1084"/>
      <c r="BN168" s="1082"/>
      <c r="BO168" s="1082"/>
      <c r="BP168" s="1082"/>
      <c r="BQ168" s="1082"/>
      <c r="BR168" s="1082"/>
      <c r="BS168" s="1082"/>
      <c r="BT168" s="1082"/>
      <c r="BU168" s="1082"/>
      <c r="BV168" s="32"/>
      <c r="BW168" s="33"/>
      <c r="BX168" s="33"/>
      <c r="BY168" s="33"/>
      <c r="BZ168" s="33"/>
      <c r="CA168" s="33"/>
      <c r="CB168" s="33"/>
      <c r="CC168" s="32"/>
      <c r="CD168" s="658"/>
      <c r="CE168" s="32"/>
      <c r="CF168" s="32"/>
      <c r="CG168" s="659"/>
      <c r="CH168" s="1085" t="s">
        <v>318</v>
      </c>
      <c r="CI168" s="1085"/>
      <c r="CJ168" s="1085"/>
      <c r="CK168" s="1085"/>
      <c r="CL168" s="1085"/>
      <c r="CM168" s="40"/>
      <c r="CN168" s="33"/>
      <c r="CO168" s="32"/>
      <c r="CP168" s="753"/>
      <c r="CQ168" s="1086"/>
      <c r="CR168" s="1086"/>
      <c r="CS168" s="1082"/>
      <c r="CT168" s="1082"/>
      <c r="CU168" s="1082"/>
      <c r="CV168" s="1083"/>
    </row>
    <row r="169" customFormat="false" ht="21.75" hidden="false" customHeight="true" outlineLevel="0" collapsed="false">
      <c r="A169" s="20"/>
      <c r="B169" s="21"/>
      <c r="C169" s="20"/>
      <c r="D169" s="20"/>
      <c r="E169" s="22"/>
      <c r="F169" s="22"/>
      <c r="G169" s="22"/>
      <c r="H169" s="976"/>
      <c r="I169" s="22"/>
      <c r="J169" s="747"/>
      <c r="K169" s="747"/>
      <c r="L169" s="20"/>
      <c r="M169" s="20"/>
      <c r="N169" s="750"/>
      <c r="O169" s="740"/>
      <c r="P169" s="20"/>
      <c r="Q169" s="747"/>
      <c r="R169" s="747"/>
      <c r="S169" s="20"/>
      <c r="T169" s="20"/>
      <c r="U169" s="20"/>
      <c r="V169" s="30"/>
      <c r="W169" s="30"/>
      <c r="X169" s="734"/>
      <c r="Y169" s="20"/>
      <c r="Z169" s="20"/>
      <c r="AA169" s="20"/>
      <c r="AB169" s="20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BH169" s="32"/>
      <c r="BI169" s="32"/>
      <c r="BJ169" s="43"/>
      <c r="BK169" s="43"/>
      <c r="BL169" s="35"/>
      <c r="BM169" s="35"/>
      <c r="BN169" s="32"/>
      <c r="BO169" s="32"/>
      <c r="BP169" s="32"/>
      <c r="BQ169" s="32"/>
      <c r="BR169" s="32"/>
      <c r="BS169" s="32"/>
      <c r="BT169" s="32"/>
      <c r="BU169" s="32"/>
      <c r="BV169" s="32"/>
      <c r="BW169" s="33"/>
      <c r="BX169" s="33"/>
      <c r="BY169" s="33"/>
      <c r="BZ169" s="33"/>
      <c r="CA169" s="33"/>
      <c r="CB169" s="33"/>
      <c r="CC169" s="1087"/>
      <c r="CD169" s="1087"/>
      <c r="CE169" s="1087"/>
      <c r="CF169" s="1087"/>
      <c r="CG169" s="1087"/>
      <c r="CH169" s="1087"/>
      <c r="CI169" s="1087"/>
      <c r="CJ169" s="1087"/>
      <c r="CK169" s="1087"/>
      <c r="CL169" s="1087"/>
      <c r="CM169" s="1087"/>
      <c r="CN169" s="1087"/>
      <c r="CO169" s="1087"/>
      <c r="CP169" s="1087"/>
      <c r="CQ169" s="42"/>
      <c r="CR169" s="42"/>
      <c r="CS169" s="32"/>
      <c r="CT169" s="32"/>
      <c r="CU169" s="32"/>
      <c r="CV169" s="43"/>
    </row>
    <row r="170" customFormat="false" ht="21.75" hidden="false" customHeight="true" outlineLevel="0" collapsed="false">
      <c r="A170" s="747"/>
      <c r="B170" s="747" t="s">
        <v>361</v>
      </c>
      <c r="C170" s="747"/>
      <c r="D170" s="747"/>
      <c r="E170" s="747"/>
      <c r="F170" s="747"/>
      <c r="G170" s="747"/>
      <c r="H170" s="976"/>
      <c r="I170" s="22"/>
      <c r="J170" s="747"/>
      <c r="K170" s="747"/>
      <c r="M170" s="1"/>
      <c r="N170" s="666" t="s">
        <v>316</v>
      </c>
      <c r="O170" s="667" t="s">
        <v>212</v>
      </c>
      <c r="P170" s="667" t="s">
        <v>213</v>
      </c>
      <c r="Q170" s="1088"/>
      <c r="R170" s="1088"/>
      <c r="S170" s="491"/>
      <c r="T170" s="1089"/>
      <c r="U170" s="491"/>
      <c r="V170" s="741"/>
      <c r="W170" s="741"/>
      <c r="X170" s="743"/>
      <c r="Y170" s="491"/>
      <c r="Z170" s="20"/>
      <c r="AA170" s="20"/>
      <c r="AB170" s="20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Z170" s="254"/>
      <c r="BA170" s="254" t="s">
        <v>362</v>
      </c>
      <c r="BB170" s="254" t="s">
        <v>212</v>
      </c>
      <c r="BC170" s="254" t="s">
        <v>363</v>
      </c>
      <c r="BH170" s="32"/>
      <c r="BI170" s="32"/>
      <c r="BJ170" s="43"/>
      <c r="BK170" s="97"/>
      <c r="BL170" s="52" t="s">
        <v>16</v>
      </c>
      <c r="BM170" s="52"/>
      <c r="BN170" s="53" t="s">
        <v>17</v>
      </c>
      <c r="BO170" s="53"/>
      <c r="BP170" s="54" t="s">
        <v>16</v>
      </c>
      <c r="BQ170" s="53"/>
      <c r="BR170" s="53"/>
      <c r="BS170" s="53"/>
      <c r="BT170" s="53"/>
      <c r="BU170" s="33"/>
      <c r="BV170" s="33"/>
      <c r="BW170" s="33"/>
      <c r="BX170" s="33"/>
      <c r="BY170" s="33"/>
      <c r="BZ170" s="33"/>
      <c r="CA170" s="33"/>
      <c r="CB170" s="33"/>
      <c r="CC170" s="55" t="s">
        <v>6</v>
      </c>
      <c r="CD170" s="55"/>
      <c r="CE170" s="55"/>
      <c r="CF170" s="55"/>
      <c r="CG170" s="55"/>
      <c r="CH170" s="55"/>
      <c r="CI170" s="55"/>
      <c r="CJ170" s="55"/>
      <c r="CK170" s="55" t="s">
        <v>7</v>
      </c>
      <c r="CL170" s="55"/>
      <c r="CM170" s="55"/>
      <c r="CN170" s="55"/>
      <c r="CO170" s="56" t="s">
        <v>319</v>
      </c>
      <c r="CP170" s="56"/>
      <c r="CQ170" s="1090" t="str">
        <f aca="false">CQ95</f>
        <v>KVAR CALCULATION</v>
      </c>
      <c r="CR170" s="1090"/>
      <c r="CS170" s="1090"/>
      <c r="CT170" s="56" t="s">
        <v>364</v>
      </c>
      <c r="CU170" s="56"/>
      <c r="CV170" s="59" t="s">
        <v>19</v>
      </c>
      <c r="CW170" s="59" t="s">
        <v>20</v>
      </c>
    </row>
    <row r="171" customFormat="false" ht="21.75" hidden="false" customHeight="true" outlineLevel="0" collapsed="false">
      <c r="A171" s="747"/>
      <c r="B171" s="747" t="s">
        <v>365</v>
      </c>
      <c r="C171" s="747"/>
      <c r="D171" s="747"/>
      <c r="E171" s="747"/>
      <c r="F171" s="747"/>
      <c r="G171" s="747"/>
      <c r="H171" s="976"/>
      <c r="I171" s="22"/>
      <c r="J171" s="747" t="s">
        <v>122</v>
      </c>
      <c r="K171" s="747" t="s">
        <v>122</v>
      </c>
      <c r="M171" s="744"/>
      <c r="N171" s="666"/>
      <c r="O171" s="1091" t="n">
        <f aca="false">N168</f>
        <v>728262.500000034</v>
      </c>
      <c r="P171" s="1091" t="n">
        <f aca="false">U168</f>
        <v>211047.500000009</v>
      </c>
      <c r="Q171" s="1088"/>
      <c r="R171" s="1088"/>
      <c r="S171" s="491"/>
      <c r="T171" s="491"/>
      <c r="U171" s="491"/>
      <c r="V171" s="741"/>
      <c r="W171" s="741"/>
      <c r="X171" s="743"/>
      <c r="Y171" s="491"/>
      <c r="Z171" s="980"/>
      <c r="AA171" s="20"/>
      <c r="AB171" s="20"/>
      <c r="AC171" s="326"/>
      <c r="AD171" s="326"/>
      <c r="AE171" s="72" t="s">
        <v>22</v>
      </c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Z171" s="254" t="s">
        <v>366</v>
      </c>
      <c r="BA171" s="254"/>
      <c r="BB171" s="254" t="n">
        <v>962.34</v>
      </c>
      <c r="BC171" s="254" t="n">
        <v>265.23</v>
      </c>
      <c r="BH171" s="32"/>
      <c r="BI171" s="32"/>
      <c r="BJ171" s="43"/>
      <c r="BK171" s="97"/>
      <c r="BL171" s="52" t="s">
        <v>33</v>
      </c>
      <c r="BM171" s="52" t="s">
        <v>34</v>
      </c>
      <c r="BN171" s="53" t="s">
        <v>33</v>
      </c>
      <c r="BO171" s="53" t="s">
        <v>34</v>
      </c>
      <c r="BP171" s="53" t="s">
        <v>49</v>
      </c>
      <c r="BQ171" s="53"/>
      <c r="BR171" s="53"/>
      <c r="BS171" s="53"/>
      <c r="BT171" s="53"/>
      <c r="BU171" s="33"/>
      <c r="BV171" s="33"/>
      <c r="BW171" s="56" t="s">
        <v>367</v>
      </c>
      <c r="BX171" s="56"/>
      <c r="BY171" s="56"/>
      <c r="BZ171" s="56"/>
      <c r="CA171" s="1092" t="s">
        <v>368</v>
      </c>
      <c r="CB171" s="33"/>
      <c r="CC171" s="1092"/>
      <c r="CD171" s="72" t="s">
        <v>22</v>
      </c>
      <c r="CE171" s="56" t="s">
        <v>23</v>
      </c>
      <c r="CF171" s="1093" t="s">
        <v>24</v>
      </c>
      <c r="CG171" s="73" t="s">
        <v>25</v>
      </c>
      <c r="CH171" s="73" t="s">
        <v>26</v>
      </c>
      <c r="CI171" s="73" t="s">
        <v>27</v>
      </c>
      <c r="CJ171" s="74" t="s">
        <v>28</v>
      </c>
      <c r="CK171" s="75" t="s">
        <v>29</v>
      </c>
      <c r="CL171" s="76" t="str">
        <f aca="false">CL96</f>
        <v>Reading at 00.00hr 
01.01.18</v>
      </c>
      <c r="CM171" s="76" t="str">
        <f aca="false">CM96</f>
        <v>Reading at 00.00hr 
01.02.18</v>
      </c>
      <c r="CN171" s="56" t="s">
        <v>32</v>
      </c>
      <c r="CO171" s="56" t="s">
        <v>33</v>
      </c>
      <c r="CP171" s="56" t="s">
        <v>34</v>
      </c>
      <c r="CQ171" s="76" t="str">
        <f aca="false">CL171</f>
        <v>Reading at 00.00hr 
01.01.18</v>
      </c>
      <c r="CR171" s="76" t="str">
        <f aca="false">CM171</f>
        <v>Reading at 00.00hr 
01.02.18</v>
      </c>
      <c r="CS171" s="56" t="s">
        <v>36</v>
      </c>
      <c r="CT171" s="56" t="s">
        <v>37</v>
      </c>
      <c r="CU171" s="56" t="s">
        <v>38</v>
      </c>
      <c r="CV171" s="59"/>
      <c r="CW171" s="59"/>
    </row>
    <row r="172" customFormat="false" ht="21.75" hidden="false" customHeight="true" outlineLevel="0" collapsed="false">
      <c r="A172" s="747"/>
      <c r="B172" s="747" t="s">
        <v>369</v>
      </c>
      <c r="C172" s="747"/>
      <c r="D172" s="747"/>
      <c r="E172" s="747"/>
      <c r="F172" s="747"/>
      <c r="G172" s="747"/>
      <c r="H172" s="976"/>
      <c r="I172" s="22"/>
      <c r="J172" s="747"/>
      <c r="K172" s="747"/>
      <c r="M172" s="1094"/>
      <c r="N172" s="1095"/>
      <c r="O172" s="746"/>
      <c r="P172" s="1096"/>
      <c r="Q172" s="1088"/>
      <c r="R172" s="1088"/>
      <c r="V172" s="1097"/>
      <c r="W172" s="1097"/>
      <c r="X172" s="743"/>
      <c r="Z172" s="20"/>
      <c r="AA172" s="20"/>
      <c r="AB172" s="20"/>
      <c r="AC172" s="74"/>
      <c r="AD172" s="74"/>
      <c r="AE172" s="72" t="n">
        <v>2</v>
      </c>
      <c r="AF172" s="1098"/>
      <c r="AG172" s="1098"/>
      <c r="AH172" s="1098"/>
      <c r="AI172" s="1098"/>
      <c r="AJ172" s="1098"/>
      <c r="AK172" s="1098"/>
      <c r="AL172" s="1098"/>
      <c r="AM172" s="1098"/>
      <c r="AN172" s="1098"/>
      <c r="AO172" s="1098"/>
      <c r="AP172" s="1098"/>
      <c r="AQ172" s="1098"/>
      <c r="AR172" s="1098"/>
      <c r="AS172" s="1098"/>
      <c r="AT172" s="1098"/>
      <c r="AU172" s="1098"/>
      <c r="AV172" s="1098"/>
      <c r="AW172" s="1098"/>
      <c r="AX172" s="1098"/>
      <c r="AZ172" s="254" t="s">
        <v>355</v>
      </c>
      <c r="BA172" s="254"/>
      <c r="BB172" s="254" t="n">
        <v>431.17</v>
      </c>
      <c r="BC172" s="254" t="n">
        <v>56.22</v>
      </c>
      <c r="BH172" s="1098"/>
      <c r="BI172" s="1098"/>
      <c r="BJ172" s="43"/>
      <c r="BK172" s="97"/>
      <c r="BL172" s="52" t="n">
        <f aca="false">M172</f>
        <v>0</v>
      </c>
      <c r="BM172" s="52" t="n">
        <f aca="false">N172</f>
        <v>0</v>
      </c>
      <c r="BN172" s="53"/>
      <c r="BO172" s="53"/>
      <c r="BP172" s="100"/>
      <c r="BU172" s="33"/>
      <c r="BV172" s="33"/>
      <c r="BW172" s="53" t="s">
        <v>21</v>
      </c>
      <c r="BX172" s="53" t="s">
        <v>22</v>
      </c>
      <c r="BY172" s="53" t="s">
        <v>23</v>
      </c>
      <c r="BZ172" s="53" t="s">
        <v>24</v>
      </c>
      <c r="CA172" s="53" t="s">
        <v>33</v>
      </c>
      <c r="CB172" s="33"/>
      <c r="CC172" s="56" t="n">
        <v>1</v>
      </c>
      <c r="CD172" s="56" t="n">
        <v>2</v>
      </c>
      <c r="CE172" s="56" t="n">
        <v>3</v>
      </c>
      <c r="CF172" s="56" t="n">
        <v>4</v>
      </c>
      <c r="CG172" s="56" t="n">
        <v>5</v>
      </c>
      <c r="CH172" s="56" t="n">
        <v>6</v>
      </c>
      <c r="CI172" s="56" t="n">
        <v>7</v>
      </c>
      <c r="CJ172" s="56" t="n">
        <v>8</v>
      </c>
      <c r="CK172" s="56" t="n">
        <v>9</v>
      </c>
      <c r="CL172" s="56" t="n">
        <v>10</v>
      </c>
      <c r="CM172" s="56" t="n">
        <v>11</v>
      </c>
      <c r="CN172" s="56" t="n">
        <v>12</v>
      </c>
      <c r="CO172" s="56" t="n">
        <v>13</v>
      </c>
      <c r="CP172" s="56" t="n">
        <v>14</v>
      </c>
      <c r="CQ172" s="56" t="n">
        <v>15</v>
      </c>
      <c r="CR172" s="56" t="n">
        <v>16</v>
      </c>
      <c r="CS172" s="56" t="n">
        <v>17</v>
      </c>
      <c r="CT172" s="56" t="n">
        <v>18</v>
      </c>
      <c r="CU172" s="56" t="n">
        <v>19</v>
      </c>
      <c r="CV172" s="56" t="n">
        <v>20</v>
      </c>
      <c r="CW172" s="56" t="n">
        <v>21</v>
      </c>
    </row>
    <row r="173" customFormat="false" ht="21.75" hidden="false" customHeight="true" outlineLevel="0" collapsed="false">
      <c r="A173" s="747"/>
      <c r="B173" s="747" t="s">
        <v>370</v>
      </c>
      <c r="C173" s="747"/>
      <c r="D173" s="747"/>
      <c r="E173" s="747"/>
      <c r="F173" s="747"/>
      <c r="G173" s="747"/>
      <c r="H173" s="976"/>
      <c r="I173" s="22"/>
      <c r="J173" s="747"/>
      <c r="K173" s="747"/>
      <c r="M173" s="1094"/>
      <c r="N173" s="1095"/>
      <c r="O173" s="746"/>
      <c r="P173" s="1096"/>
      <c r="Q173" s="1088"/>
      <c r="R173" s="1088"/>
      <c r="S173" s="1099"/>
      <c r="T173" s="1099"/>
      <c r="U173" s="1100"/>
      <c r="V173" s="1101"/>
      <c r="W173" s="1101"/>
      <c r="X173" s="31"/>
      <c r="Y173" s="20"/>
      <c r="Z173" s="20"/>
      <c r="AA173" s="20"/>
      <c r="AB173" s="20"/>
      <c r="AE173" s="11"/>
      <c r="AZ173" s="254" t="s">
        <v>371</v>
      </c>
      <c r="BA173" s="254"/>
      <c r="BB173" s="254" t="n">
        <v>8700.85</v>
      </c>
      <c r="BC173" s="254" t="n">
        <v>3294.12</v>
      </c>
      <c r="BK173" s="97"/>
      <c r="BL173" s="52" t="n">
        <f aca="false">M173</f>
        <v>0</v>
      </c>
      <c r="BM173" s="52" t="n">
        <f aca="false">N173</f>
        <v>0</v>
      </c>
      <c r="BN173" s="53" t="n">
        <v>0</v>
      </c>
      <c r="BO173" s="53" t="n">
        <v>0</v>
      </c>
      <c r="BP173" s="100"/>
      <c r="BU173" s="33"/>
      <c r="BV173" s="33"/>
      <c r="BW173" s="53" t="n">
        <v>1</v>
      </c>
      <c r="BX173" s="53" t="n">
        <v>2</v>
      </c>
      <c r="BY173" s="53" t="n">
        <v>3</v>
      </c>
      <c r="BZ173" s="53" t="n">
        <v>4</v>
      </c>
      <c r="CA173" s="53" t="n">
        <v>14</v>
      </c>
      <c r="CB173" s="33"/>
      <c r="CC173" s="56" t="s">
        <v>321</v>
      </c>
      <c r="CD173" s="56"/>
      <c r="CE173" s="56"/>
      <c r="CF173" s="56"/>
      <c r="CG173" s="56"/>
      <c r="CH173" s="56"/>
      <c r="CI173" s="75"/>
      <c r="CJ173" s="339"/>
      <c r="CK173" s="75"/>
      <c r="CL173" s="98"/>
      <c r="CM173" s="98"/>
      <c r="CN173" s="53"/>
      <c r="CO173" s="53"/>
      <c r="CP173" s="53"/>
      <c r="CQ173" s="1102"/>
      <c r="CR173" s="1102"/>
      <c r="CS173" s="100"/>
      <c r="CT173" s="100"/>
      <c r="CU173" s="100"/>
      <c r="CV173" s="928"/>
      <c r="CW173" s="100"/>
    </row>
    <row r="174" customFormat="false" ht="21.75" hidden="false" customHeight="true" outlineLevel="0" collapsed="false">
      <c r="B174" s="2" t="s">
        <v>372</v>
      </c>
      <c r="J174" s="744"/>
      <c r="K174" s="744"/>
      <c r="L174" s="1096"/>
      <c r="M174" s="1094"/>
      <c r="N174" s="1095"/>
      <c r="O174" s="746"/>
      <c r="P174" s="1096"/>
      <c r="Q174" s="744"/>
      <c r="R174" s="744"/>
      <c r="V174" s="1097"/>
      <c r="W174" s="1097"/>
      <c r="X174" s="743"/>
      <c r="AC174" s="53"/>
      <c r="AD174" s="53"/>
      <c r="AE174" s="53" t="s">
        <v>322</v>
      </c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Z174" s="254" t="s">
        <v>373</v>
      </c>
      <c r="BA174" s="254"/>
      <c r="BB174" s="254" t="n">
        <v>3602.65</v>
      </c>
      <c r="BC174" s="254" t="n">
        <v>1739.62</v>
      </c>
      <c r="BH174" s="33"/>
      <c r="BI174" s="33"/>
      <c r="BJ174" s="97"/>
      <c r="BK174" s="97" t="e">
        <f aca="false">#REF!*1.025</f>
        <v>#REF!</v>
      </c>
      <c r="BL174" s="52" t="n">
        <f aca="false">M174</f>
        <v>0</v>
      </c>
      <c r="BM174" s="52" t="n">
        <f aca="false">N174</f>
        <v>0</v>
      </c>
      <c r="BN174" s="53" t="n">
        <v>0</v>
      </c>
      <c r="BO174" s="53" t="n">
        <v>1770400</v>
      </c>
      <c r="BP174" s="53" t="n">
        <f aca="false">BN174-BL174</f>
        <v>0</v>
      </c>
      <c r="BQ174" s="33"/>
      <c r="BR174" s="33"/>
      <c r="BS174" s="33"/>
      <c r="BT174" s="33"/>
      <c r="BU174" s="33"/>
      <c r="BV174" s="33"/>
      <c r="BW174" s="56" t="s">
        <v>321</v>
      </c>
      <c r="BX174" s="56"/>
      <c r="BY174" s="56"/>
      <c r="BZ174" s="56"/>
      <c r="CA174" s="53"/>
      <c r="CB174" s="33"/>
      <c r="CC174" s="56" t="n">
        <v>1</v>
      </c>
      <c r="CD174" s="53" t="s">
        <v>322</v>
      </c>
      <c r="CE174" s="1103" t="s">
        <v>323</v>
      </c>
      <c r="CF174" s="56" t="n">
        <v>11</v>
      </c>
      <c r="CG174" s="75" t="s">
        <v>67</v>
      </c>
      <c r="CH174" s="75" t="n">
        <v>14957</v>
      </c>
      <c r="CI174" s="75" t="s">
        <v>324</v>
      </c>
      <c r="CJ174" s="339" t="s">
        <v>69</v>
      </c>
      <c r="CK174" s="75" t="n">
        <v>40000</v>
      </c>
      <c r="CL174" s="1104" t="n">
        <f aca="false">J174</f>
        <v>0</v>
      </c>
      <c r="CM174" s="1104" t="n">
        <f aca="false">K174</f>
        <v>0</v>
      </c>
      <c r="CN174" s="53" t="n">
        <f aca="false">CM174-CL174</f>
        <v>0</v>
      </c>
      <c r="CO174" s="53"/>
      <c r="CP174" s="53" t="n">
        <f aca="false">CN174*CK174</f>
        <v>0</v>
      </c>
      <c r="CQ174" s="1105" t="n">
        <f aca="false">Q174</f>
        <v>0</v>
      </c>
      <c r="CR174" s="1105" t="n">
        <f aca="false">R174</f>
        <v>0</v>
      </c>
      <c r="CS174" s="53" t="n">
        <f aca="false">CR174-CQ174</f>
        <v>0</v>
      </c>
      <c r="CT174" s="53"/>
      <c r="CU174" s="53" t="n">
        <f aca="false">CS174*CK174</f>
        <v>0</v>
      </c>
      <c r="CV174" s="805" t="str">
        <f aca="false">IF(CS174&lt;0.00001,"0",COS(ATAN(CS174/CN174)))</f>
        <v>0</v>
      </c>
      <c r="CW174" s="100"/>
    </row>
    <row r="175" customFormat="false" ht="21.75" hidden="false" customHeight="true" outlineLevel="0" collapsed="false">
      <c r="B175" s="2" t="s">
        <v>374</v>
      </c>
      <c r="J175" s="744"/>
      <c r="K175" s="744"/>
      <c r="L175" s="1096"/>
      <c r="M175" s="1094"/>
      <c r="N175" s="1095"/>
      <c r="O175" s="746"/>
      <c r="P175" s="1096"/>
      <c r="Q175" s="744"/>
      <c r="R175" s="744"/>
      <c r="V175" s="1097"/>
      <c r="W175" s="1097"/>
      <c r="X175" s="743"/>
      <c r="AC175" s="53"/>
      <c r="AD175" s="53"/>
      <c r="AE175" s="53" t="s">
        <v>326</v>
      </c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Z175" s="254" t="s">
        <v>375</v>
      </c>
      <c r="BA175" s="254"/>
      <c r="BB175" s="254" t="n">
        <v>2963</v>
      </c>
      <c r="BC175" s="254" t="n">
        <v>1326</v>
      </c>
      <c r="BH175" s="33"/>
      <c r="BI175" s="33"/>
      <c r="BJ175" s="97"/>
      <c r="BK175" s="97"/>
      <c r="BL175" s="52" t="n">
        <f aca="false">M175</f>
        <v>0</v>
      </c>
      <c r="BM175" s="52" t="n">
        <f aca="false">N175</f>
        <v>0</v>
      </c>
      <c r="BN175" s="53" t="n">
        <v>0</v>
      </c>
      <c r="BO175" s="53" t="n">
        <v>2723600</v>
      </c>
      <c r="BP175" s="53" t="n">
        <f aca="false">BN175-BL175</f>
        <v>0</v>
      </c>
      <c r="BQ175" s="33"/>
      <c r="BR175" s="33"/>
      <c r="BS175" s="33"/>
      <c r="BT175" s="33"/>
      <c r="BU175" s="33"/>
      <c r="BV175" s="33"/>
      <c r="BW175" s="53" t="n">
        <v>1</v>
      </c>
      <c r="BX175" s="53" t="s">
        <v>322</v>
      </c>
      <c r="BY175" s="53" t="s">
        <v>323</v>
      </c>
      <c r="BZ175" s="53" t="n">
        <v>11</v>
      </c>
      <c r="CA175" s="53"/>
      <c r="CB175" s="33"/>
      <c r="CC175" s="56" t="n">
        <v>2</v>
      </c>
      <c r="CD175" s="53" t="s">
        <v>326</v>
      </c>
      <c r="CE175" s="1103"/>
      <c r="CF175" s="56" t="n">
        <v>11</v>
      </c>
      <c r="CG175" s="75" t="s">
        <v>67</v>
      </c>
      <c r="CH175" s="75" t="n">
        <v>77816681</v>
      </c>
      <c r="CI175" s="75" t="s">
        <v>327</v>
      </c>
      <c r="CJ175" s="339" t="s">
        <v>69</v>
      </c>
      <c r="CK175" s="75" t="n">
        <v>8000</v>
      </c>
      <c r="CL175" s="1104" t="n">
        <f aca="false">J175</f>
        <v>0</v>
      </c>
      <c r="CM175" s="1104" t="n">
        <f aca="false">K175</f>
        <v>0</v>
      </c>
      <c r="CN175" s="53" t="n">
        <f aca="false">CM175-CL175</f>
        <v>0</v>
      </c>
      <c r="CO175" s="53"/>
      <c r="CP175" s="53" t="n">
        <f aca="false">CN175*CK175</f>
        <v>0</v>
      </c>
      <c r="CQ175" s="1105" t="n">
        <f aca="false">Q175</f>
        <v>0</v>
      </c>
      <c r="CR175" s="1105" t="n">
        <f aca="false">R175</f>
        <v>0</v>
      </c>
      <c r="CS175" s="53" t="n">
        <f aca="false">CR175-CQ175</f>
        <v>0</v>
      </c>
      <c r="CT175" s="53"/>
      <c r="CU175" s="53" t="n">
        <f aca="false">CS175*CK175</f>
        <v>0</v>
      </c>
      <c r="CV175" s="805" t="str">
        <f aca="false">IF(CS175&lt;0.00001,"0",COS(ATAN(CS175/CN175)))</f>
        <v>0</v>
      </c>
      <c r="CW175" s="100"/>
    </row>
    <row r="176" customFormat="false" ht="21.75" hidden="false" customHeight="true" outlineLevel="0" collapsed="false">
      <c r="B176" s="2" t="s">
        <v>376</v>
      </c>
      <c r="J176" s="744"/>
      <c r="K176" s="744"/>
      <c r="L176" s="1096"/>
      <c r="M176" s="1094"/>
      <c r="N176" s="1095"/>
      <c r="O176" s="746"/>
      <c r="P176" s="1096"/>
      <c r="Q176" s="744"/>
      <c r="R176" s="744"/>
      <c r="V176" s="1097"/>
      <c r="W176" s="1097"/>
      <c r="X176" s="743"/>
      <c r="AC176" s="53"/>
      <c r="AD176" s="53"/>
      <c r="AE176" s="53" t="s">
        <v>328</v>
      </c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Z176" s="254"/>
      <c r="BA176" s="254"/>
      <c r="BB176" s="254"/>
      <c r="BC176" s="254"/>
      <c r="BH176" s="33"/>
      <c r="BI176" s="33"/>
      <c r="BJ176" s="97"/>
      <c r="BK176" s="97"/>
      <c r="BL176" s="52" t="n">
        <f aca="false">M176</f>
        <v>0</v>
      </c>
      <c r="BM176" s="52" t="n">
        <f aca="false">N176</f>
        <v>0</v>
      </c>
      <c r="BN176" s="53" t="n">
        <v>0</v>
      </c>
      <c r="BO176" s="53" t="n">
        <v>2425600</v>
      </c>
      <c r="BP176" s="53" t="n">
        <f aca="false">BN176-BL176</f>
        <v>0</v>
      </c>
      <c r="BQ176" s="33"/>
      <c r="BR176" s="33"/>
      <c r="BS176" s="33"/>
      <c r="BT176" s="33"/>
      <c r="BU176" s="33"/>
      <c r="BV176" s="33"/>
      <c r="BW176" s="53" t="n">
        <v>2</v>
      </c>
      <c r="BX176" s="53" t="s">
        <v>326</v>
      </c>
      <c r="BY176" s="53"/>
      <c r="BZ176" s="53" t="n">
        <v>11</v>
      </c>
      <c r="CA176" s="53"/>
      <c r="CB176" s="33"/>
      <c r="CC176" s="56" t="n">
        <v>3</v>
      </c>
      <c r="CD176" s="53" t="s">
        <v>328</v>
      </c>
      <c r="CE176" s="1103"/>
      <c r="CF176" s="56" t="n">
        <v>11</v>
      </c>
      <c r="CG176" s="75" t="s">
        <v>67</v>
      </c>
      <c r="CH176" s="75" t="n">
        <v>14960</v>
      </c>
      <c r="CI176" s="75" t="s">
        <v>324</v>
      </c>
      <c r="CJ176" s="339" t="s">
        <v>69</v>
      </c>
      <c r="CK176" s="75" t="n">
        <v>40000</v>
      </c>
      <c r="CL176" s="1104" t="n">
        <f aca="false">J176</f>
        <v>0</v>
      </c>
      <c r="CM176" s="1104" t="n">
        <f aca="false">K176</f>
        <v>0</v>
      </c>
      <c r="CN176" s="53" t="n">
        <f aca="false">CM176-CL176</f>
        <v>0</v>
      </c>
      <c r="CO176" s="53"/>
      <c r="CP176" s="53" t="n">
        <f aca="false">CN176*CK176</f>
        <v>0</v>
      </c>
      <c r="CQ176" s="1105" t="n">
        <f aca="false">Q176</f>
        <v>0</v>
      </c>
      <c r="CR176" s="1105" t="n">
        <f aca="false">R176</f>
        <v>0</v>
      </c>
      <c r="CS176" s="53" t="n">
        <f aca="false">CR176-CQ176</f>
        <v>0</v>
      </c>
      <c r="CT176" s="53"/>
      <c r="CU176" s="53" t="n">
        <f aca="false">CS176*CK176</f>
        <v>0</v>
      </c>
      <c r="CV176" s="805" t="str">
        <f aca="false">IF(CS176&lt;0.00001,"0",COS(ATAN(CS176/CN176)))</f>
        <v>0</v>
      </c>
      <c r="CW176" s="100"/>
    </row>
    <row r="177" customFormat="false" ht="21.75" hidden="false" customHeight="true" outlineLevel="0" collapsed="false">
      <c r="J177" s="744"/>
      <c r="K177" s="744"/>
      <c r="L177" s="1096"/>
      <c r="M177" s="1094"/>
      <c r="N177" s="1095"/>
      <c r="O177" s="746"/>
      <c r="P177" s="1096"/>
      <c r="Q177" s="744"/>
      <c r="R177" s="744"/>
      <c r="V177" s="1097"/>
      <c r="W177" s="1097"/>
      <c r="X177" s="743"/>
      <c r="AC177" s="53"/>
      <c r="AD177" s="53"/>
      <c r="AE177" s="53" t="s">
        <v>329</v>
      </c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Z177" s="254" t="s">
        <v>377</v>
      </c>
      <c r="BA177" s="254"/>
      <c r="BB177" s="254" t="n">
        <v>3335.92</v>
      </c>
      <c r="BC177" s="254" t="n">
        <v>1118.77</v>
      </c>
      <c r="BH177" s="33"/>
      <c r="BI177" s="33"/>
      <c r="BJ177" s="97"/>
      <c r="BK177" s="97"/>
      <c r="BL177" s="52" t="n">
        <f aca="false">M177</f>
        <v>0</v>
      </c>
      <c r="BM177" s="52" t="n">
        <f aca="false">N177</f>
        <v>0</v>
      </c>
      <c r="BN177" s="53" t="n">
        <v>0</v>
      </c>
      <c r="BO177" s="53" t="n">
        <v>2718800</v>
      </c>
      <c r="BP177" s="53" t="n">
        <f aca="false">BN177-BL177</f>
        <v>0</v>
      </c>
      <c r="BQ177" s="33"/>
      <c r="BR177" s="33"/>
      <c r="BS177" s="33"/>
      <c r="BT177" s="33"/>
      <c r="BU177" s="33"/>
      <c r="BV177" s="33"/>
      <c r="BW177" s="53" t="n">
        <v>3</v>
      </c>
      <c r="BX177" s="53" t="s">
        <v>328</v>
      </c>
      <c r="BY177" s="53"/>
      <c r="BZ177" s="53" t="n">
        <v>11</v>
      </c>
      <c r="CA177" s="53"/>
      <c r="CB177" s="33"/>
      <c r="CC177" s="56" t="n">
        <v>4</v>
      </c>
      <c r="CD177" s="53" t="s">
        <v>329</v>
      </c>
      <c r="CE177" s="1103"/>
      <c r="CF177" s="56" t="n">
        <v>11</v>
      </c>
      <c r="CG177" s="75" t="s">
        <v>67</v>
      </c>
      <c r="CH177" s="75" t="n">
        <v>14959</v>
      </c>
      <c r="CI177" s="75" t="s">
        <v>324</v>
      </c>
      <c r="CJ177" s="339" t="s">
        <v>69</v>
      </c>
      <c r="CK177" s="75" t="n">
        <v>40000</v>
      </c>
      <c r="CL177" s="1104" t="n">
        <f aca="false">J177</f>
        <v>0</v>
      </c>
      <c r="CM177" s="1104" t="n">
        <f aca="false">K177</f>
        <v>0</v>
      </c>
      <c r="CN177" s="53" t="n">
        <f aca="false">CM177-CL177</f>
        <v>0</v>
      </c>
      <c r="CO177" s="53"/>
      <c r="CP177" s="53" t="n">
        <f aca="false">CN177*CK177</f>
        <v>0</v>
      </c>
      <c r="CQ177" s="1105" t="n">
        <f aca="false">Q177</f>
        <v>0</v>
      </c>
      <c r="CR177" s="1105" t="n">
        <f aca="false">R177</f>
        <v>0</v>
      </c>
      <c r="CS177" s="53" t="n">
        <f aca="false">CR177-CQ177</f>
        <v>0</v>
      </c>
      <c r="CT177" s="53"/>
      <c r="CU177" s="53" t="n">
        <f aca="false">CS177*CK177</f>
        <v>0</v>
      </c>
      <c r="CV177" s="805" t="str">
        <f aca="false">IF(CS177&lt;0.00001,"0",COS(ATAN(CS177/CN177)))</f>
        <v>0</v>
      </c>
      <c r="CW177" s="100"/>
    </row>
    <row r="178" customFormat="false" ht="21.75" hidden="false" customHeight="true" outlineLevel="0" collapsed="false">
      <c r="J178" s="744"/>
      <c r="K178" s="744"/>
      <c r="L178" s="1096"/>
      <c r="M178" s="1094"/>
      <c r="N178" s="1095"/>
      <c r="O178" s="746"/>
      <c r="P178" s="1096"/>
      <c r="Q178" s="744"/>
      <c r="R178" s="744"/>
      <c r="V178" s="1097"/>
      <c r="W178" s="1097"/>
      <c r="X178" s="743"/>
      <c r="AC178" s="53"/>
      <c r="AD178" s="53"/>
      <c r="AE178" s="53" t="s">
        <v>330</v>
      </c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Z178" s="254"/>
      <c r="BA178" s="254"/>
      <c r="BB178" s="254"/>
      <c r="BC178" s="254"/>
      <c r="BH178" s="33"/>
      <c r="BI178" s="33"/>
      <c r="BJ178" s="97"/>
      <c r="BK178" s="97" t="e">
        <f aca="false">#REF!*1.025</f>
        <v>#REF!</v>
      </c>
      <c r="BL178" s="52" t="n">
        <f aca="false">M178</f>
        <v>0</v>
      </c>
      <c r="BM178" s="52" t="n">
        <f aca="false">N178</f>
        <v>0</v>
      </c>
      <c r="BN178" s="53" t="n">
        <v>0</v>
      </c>
      <c r="BO178" s="53" t="n">
        <v>2162240</v>
      </c>
      <c r="BP178" s="53" t="n">
        <f aca="false">BN178-BL178</f>
        <v>0</v>
      </c>
      <c r="BQ178" s="33"/>
      <c r="BR178" s="33"/>
      <c r="BS178" s="33"/>
      <c r="BT178" s="33"/>
      <c r="BU178" s="33"/>
      <c r="BV178" s="33"/>
      <c r="BW178" s="53" t="n">
        <v>4</v>
      </c>
      <c r="BX178" s="53" t="s">
        <v>329</v>
      </c>
      <c r="BY178" s="53"/>
      <c r="BZ178" s="53" t="n">
        <v>11</v>
      </c>
      <c r="CA178" s="53"/>
      <c r="CB178" s="33"/>
      <c r="CC178" s="56" t="n">
        <v>5</v>
      </c>
      <c r="CD178" s="53" t="s">
        <v>330</v>
      </c>
      <c r="CE178" s="1103"/>
      <c r="CF178" s="56" t="n">
        <v>11</v>
      </c>
      <c r="CG178" s="75" t="s">
        <v>67</v>
      </c>
      <c r="CH178" s="75" t="n">
        <v>77816675</v>
      </c>
      <c r="CI178" s="75" t="s">
        <v>327</v>
      </c>
      <c r="CJ178" s="339" t="s">
        <v>69</v>
      </c>
      <c r="CK178" s="75" t="n">
        <v>8000</v>
      </c>
      <c r="CL178" s="1104" t="n">
        <f aca="false">J178</f>
        <v>0</v>
      </c>
      <c r="CM178" s="1104" t="n">
        <f aca="false">K178</f>
        <v>0</v>
      </c>
      <c r="CN178" s="53" t="n">
        <f aca="false">CM178-CL178</f>
        <v>0</v>
      </c>
      <c r="CO178" s="53"/>
      <c r="CP178" s="53" t="n">
        <f aca="false">CN178*CK178</f>
        <v>0</v>
      </c>
      <c r="CQ178" s="1105" t="n">
        <f aca="false">Q178</f>
        <v>0</v>
      </c>
      <c r="CR178" s="1105" t="n">
        <f aca="false">R178</f>
        <v>0</v>
      </c>
      <c r="CS178" s="53" t="n">
        <f aca="false">CR178-CQ178</f>
        <v>0</v>
      </c>
      <c r="CT178" s="53"/>
      <c r="CU178" s="53" t="n">
        <f aca="false">CS178*CK178</f>
        <v>0</v>
      </c>
      <c r="CV178" s="805" t="str">
        <f aca="false">IF(CS178&lt;0.00001,"0",COS(ATAN(CS178/CN178)))</f>
        <v>0</v>
      </c>
      <c r="CW178" s="100"/>
    </row>
    <row r="179" customFormat="false" ht="21.75" hidden="false" customHeight="true" outlineLevel="0" collapsed="false">
      <c r="J179" s="744"/>
      <c r="K179" s="744"/>
      <c r="L179" s="1096"/>
      <c r="M179" s="1094"/>
      <c r="N179" s="1095"/>
      <c r="O179" s="746"/>
      <c r="P179" s="1096"/>
      <c r="Q179" s="744"/>
      <c r="R179" s="744"/>
      <c r="V179" s="1097"/>
      <c r="W179" s="1097"/>
      <c r="X179" s="743"/>
      <c r="AC179" s="53"/>
      <c r="AD179" s="53"/>
      <c r="AE179" s="53" t="s">
        <v>331</v>
      </c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Z179" s="254" t="s">
        <v>343</v>
      </c>
      <c r="BA179" s="254"/>
      <c r="BB179" s="254" t="n">
        <v>2961</v>
      </c>
      <c r="BC179" s="254" t="n">
        <v>799</v>
      </c>
      <c r="BH179" s="33"/>
      <c r="BI179" s="33"/>
      <c r="BJ179" s="97"/>
      <c r="BK179" s="97"/>
      <c r="BL179" s="52" t="n">
        <f aca="false">M179</f>
        <v>0</v>
      </c>
      <c r="BM179" s="52" t="n">
        <f aca="false">N179</f>
        <v>0</v>
      </c>
      <c r="BN179" s="53" t="n">
        <v>0</v>
      </c>
      <c r="BO179" s="53" t="n">
        <v>203200</v>
      </c>
      <c r="BP179" s="53" t="n">
        <f aca="false">BN179-BL179</f>
        <v>0</v>
      </c>
      <c r="BQ179" s="33"/>
      <c r="BR179" s="33"/>
      <c r="BS179" s="33"/>
      <c r="BT179" s="33"/>
      <c r="BU179" s="33"/>
      <c r="BV179" s="33"/>
      <c r="BW179" s="53" t="n">
        <v>5</v>
      </c>
      <c r="BX179" s="53" t="s">
        <v>330</v>
      </c>
      <c r="BY179" s="53"/>
      <c r="BZ179" s="53" t="n">
        <v>11</v>
      </c>
      <c r="CA179" s="53"/>
      <c r="CB179" s="33"/>
      <c r="CC179" s="56" t="n">
        <v>6</v>
      </c>
      <c r="CD179" s="53" t="s">
        <v>331</v>
      </c>
      <c r="CE179" s="1103"/>
      <c r="CF179" s="56" t="n">
        <v>11</v>
      </c>
      <c r="CG179" s="75" t="s">
        <v>67</v>
      </c>
      <c r="CH179" s="75" t="n">
        <v>14997</v>
      </c>
      <c r="CI179" s="75" t="s">
        <v>324</v>
      </c>
      <c r="CJ179" s="339" t="s">
        <v>69</v>
      </c>
      <c r="CK179" s="75" t="n">
        <v>40000</v>
      </c>
      <c r="CL179" s="1104" t="n">
        <f aca="false">J179</f>
        <v>0</v>
      </c>
      <c r="CM179" s="1104" t="n">
        <f aca="false">K179</f>
        <v>0</v>
      </c>
      <c r="CN179" s="53" t="n">
        <f aca="false">CM179-CL179</f>
        <v>0</v>
      </c>
      <c r="CO179" s="53"/>
      <c r="CP179" s="53" t="n">
        <f aca="false">CN179*CK179</f>
        <v>0</v>
      </c>
      <c r="CQ179" s="1105" t="n">
        <f aca="false">Q179</f>
        <v>0</v>
      </c>
      <c r="CR179" s="1105" t="n">
        <f aca="false">R179</f>
        <v>0</v>
      </c>
      <c r="CS179" s="53" t="n">
        <f aca="false">CR179-CQ179</f>
        <v>0</v>
      </c>
      <c r="CT179" s="53"/>
      <c r="CU179" s="53" t="n">
        <f aca="false">CS179*CK179</f>
        <v>0</v>
      </c>
      <c r="CV179" s="805" t="str">
        <f aca="false">IF(CS179&lt;0.00001,"0",COS(ATAN(CS179/CN179)))</f>
        <v>0</v>
      </c>
      <c r="CW179" s="100"/>
    </row>
    <row r="180" customFormat="false" ht="21.75" hidden="false" customHeight="true" outlineLevel="0" collapsed="false">
      <c r="J180" s="744"/>
      <c r="K180" s="744"/>
      <c r="L180" s="1096"/>
      <c r="M180" s="1094"/>
      <c r="N180" s="1095"/>
      <c r="O180" s="746"/>
      <c r="P180" s="1096"/>
      <c r="Q180" s="744"/>
      <c r="R180" s="744"/>
      <c r="V180" s="1097"/>
      <c r="W180" s="1097"/>
      <c r="X180" s="743"/>
      <c r="AC180" s="53"/>
      <c r="AD180" s="53"/>
      <c r="AE180" s="53" t="s">
        <v>332</v>
      </c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Z180" s="254" t="s">
        <v>378</v>
      </c>
      <c r="BA180" s="254"/>
      <c r="BB180" s="254" t="n">
        <v>2075</v>
      </c>
      <c r="BC180" s="254" t="n">
        <v>509</v>
      </c>
      <c r="BH180" s="33"/>
      <c r="BI180" s="33"/>
      <c r="BJ180" s="97"/>
      <c r="BK180" s="97" t="e">
        <f aca="false">#REF!*1.025</f>
        <v>#REF!</v>
      </c>
      <c r="BL180" s="52" t="n">
        <f aca="false">M180</f>
        <v>0</v>
      </c>
      <c r="BM180" s="52" t="n">
        <f aca="false">N180</f>
        <v>0</v>
      </c>
      <c r="BN180" s="53" t="n">
        <v>0</v>
      </c>
      <c r="BO180" s="53" t="n">
        <v>1652000</v>
      </c>
      <c r="BP180" s="53" t="n">
        <f aca="false">BN180-BL180</f>
        <v>0</v>
      </c>
      <c r="BQ180" s="33"/>
      <c r="BR180" s="33"/>
      <c r="BS180" s="33"/>
      <c r="BT180" s="33"/>
      <c r="BU180" s="33"/>
      <c r="BV180" s="33"/>
      <c r="BW180" s="53" t="n">
        <v>6</v>
      </c>
      <c r="BX180" s="53" t="s">
        <v>331</v>
      </c>
      <c r="BY180" s="53"/>
      <c r="BZ180" s="53" t="n">
        <v>11</v>
      </c>
      <c r="CA180" s="53"/>
      <c r="CB180" s="33"/>
      <c r="CC180" s="53"/>
      <c r="CD180" s="53" t="s">
        <v>332</v>
      </c>
      <c r="CE180" s="1103"/>
      <c r="CF180" s="56" t="n">
        <v>11</v>
      </c>
      <c r="CG180" s="75" t="s">
        <v>67</v>
      </c>
      <c r="CH180" s="75" t="s">
        <v>333</v>
      </c>
      <c r="CI180" s="75" t="s">
        <v>324</v>
      </c>
      <c r="CJ180" s="339" t="s">
        <v>69</v>
      </c>
      <c r="CK180" s="75" t="n">
        <v>40000</v>
      </c>
      <c r="CL180" s="1104" t="n">
        <f aca="false">J180</f>
        <v>0</v>
      </c>
      <c r="CM180" s="1104" t="n">
        <f aca="false">K180</f>
        <v>0</v>
      </c>
      <c r="CN180" s="53" t="n">
        <f aca="false">CM180-CL180</f>
        <v>0</v>
      </c>
      <c r="CO180" s="53"/>
      <c r="CP180" s="53" t="n">
        <f aca="false">CN180*CK180</f>
        <v>0</v>
      </c>
      <c r="CQ180" s="1105" t="n">
        <f aca="false">Q180</f>
        <v>0</v>
      </c>
      <c r="CR180" s="1105" t="n">
        <f aca="false">R180</f>
        <v>0</v>
      </c>
      <c r="CS180" s="53" t="n">
        <f aca="false">CR180-CQ180</f>
        <v>0</v>
      </c>
      <c r="CT180" s="53"/>
      <c r="CU180" s="53" t="n">
        <f aca="false">CS180*CK180</f>
        <v>0</v>
      </c>
      <c r="CV180" s="805" t="str">
        <f aca="false">IF(CS180&lt;0.00001,"0",COS(ATAN(CS180/CN180)))</f>
        <v>0</v>
      </c>
      <c r="CW180" s="100"/>
    </row>
    <row r="181" customFormat="false" ht="21.75" hidden="false" customHeight="true" outlineLevel="0" collapsed="false">
      <c r="J181" s="744"/>
      <c r="K181" s="744"/>
      <c r="L181" s="1096"/>
      <c r="M181" s="1094"/>
      <c r="N181" s="1095"/>
      <c r="O181" s="746"/>
      <c r="P181" s="1096"/>
      <c r="Q181" s="744"/>
      <c r="R181" s="744"/>
      <c r="V181" s="1097"/>
      <c r="W181" s="1097"/>
      <c r="X181" s="743"/>
      <c r="AE181" s="11"/>
      <c r="AZ181" s="254" t="s">
        <v>379</v>
      </c>
      <c r="BA181" s="254"/>
      <c r="BB181" s="254" t="n">
        <v>13570</v>
      </c>
      <c r="BC181" s="254" t="n">
        <v>6541</v>
      </c>
      <c r="BK181" s="97" t="e">
        <f aca="false">SUM(BK174:BK180)</f>
        <v>#REF!</v>
      </c>
      <c r="BL181" s="52"/>
      <c r="BM181" s="52" t="n">
        <f aca="false">SUM(BM173:BM180)</f>
        <v>0</v>
      </c>
      <c r="BN181" s="53"/>
      <c r="BO181" s="53" t="n">
        <f aca="false">SUM(BO173:BO180)</f>
        <v>13655840</v>
      </c>
      <c r="BP181" s="53"/>
      <c r="BQ181" s="33"/>
      <c r="BR181" s="33"/>
      <c r="BS181" s="33"/>
      <c r="BT181" s="33"/>
      <c r="BU181" s="33"/>
      <c r="BV181" s="33"/>
      <c r="BW181" s="53" t="n">
        <v>7</v>
      </c>
      <c r="BX181" s="53" t="s">
        <v>332</v>
      </c>
      <c r="BY181" s="53"/>
      <c r="BZ181" s="53" t="n">
        <v>11</v>
      </c>
      <c r="CA181" s="53"/>
      <c r="CB181" s="33"/>
      <c r="CC181" s="56" t="s">
        <v>335</v>
      </c>
      <c r="CD181" s="56"/>
      <c r="CE181" s="56"/>
      <c r="CF181" s="56"/>
      <c r="CG181" s="56"/>
      <c r="CH181" s="56"/>
      <c r="CI181" s="75"/>
      <c r="CJ181" s="339"/>
      <c r="CK181" s="75"/>
      <c r="CL181" s="1104"/>
      <c r="CM181" s="1104"/>
      <c r="CN181" s="32" t="s">
        <v>93</v>
      </c>
      <c r="CO181" s="56"/>
      <c r="CP181" s="56" t="n">
        <f aca="false">SUM(CP174:CP180)</f>
        <v>0</v>
      </c>
      <c r="CQ181" s="1105"/>
      <c r="CR181" s="1105" t="n">
        <f aca="false">R181</f>
        <v>0</v>
      </c>
      <c r="CS181" s="100"/>
      <c r="CT181" s="100"/>
      <c r="CU181" s="56" t="n">
        <f aca="false">SUM(CU174:CU180)</f>
        <v>0</v>
      </c>
      <c r="CV181" s="928"/>
      <c r="CW181" s="100"/>
    </row>
    <row r="182" s="1106" customFormat="true" ht="21.75" hidden="false" customHeight="true" outlineLevel="0" collapsed="false">
      <c r="J182" s="744"/>
      <c r="K182" s="744"/>
      <c r="L182" s="1096"/>
      <c r="M182" s="1094"/>
      <c r="N182" s="1095"/>
      <c r="O182" s="746"/>
      <c r="P182" s="1096"/>
      <c r="Q182" s="744"/>
      <c r="R182" s="744"/>
      <c r="V182" s="1097"/>
      <c r="W182" s="1097"/>
      <c r="X182" s="743"/>
      <c r="AC182" s="1107"/>
      <c r="AD182" s="1107"/>
      <c r="AE182" s="1107" t="s">
        <v>336</v>
      </c>
      <c r="AF182" s="1108"/>
      <c r="AG182" s="1108"/>
      <c r="AH182" s="1108"/>
      <c r="AI182" s="1108"/>
      <c r="AJ182" s="1108"/>
      <c r="AK182" s="1108"/>
      <c r="AL182" s="1108"/>
      <c r="AM182" s="1108"/>
      <c r="AN182" s="1108"/>
      <c r="AO182" s="1108"/>
      <c r="AP182" s="1108"/>
      <c r="AQ182" s="1108"/>
      <c r="AR182" s="1108"/>
      <c r="AS182" s="1108"/>
      <c r="AT182" s="1108"/>
      <c r="AU182" s="1108"/>
      <c r="AV182" s="1108"/>
      <c r="AW182" s="1108"/>
      <c r="AX182" s="1108"/>
      <c r="AY182" s="1109"/>
      <c r="AZ182" s="1110"/>
      <c r="BA182" s="1110"/>
      <c r="BB182" s="1110"/>
      <c r="BC182" s="1110"/>
      <c r="BD182" s="1109"/>
      <c r="BE182" s="1109"/>
      <c r="BF182" s="1109"/>
      <c r="BG182" s="1109"/>
      <c r="BH182" s="1108"/>
      <c r="BI182" s="1108"/>
      <c r="BJ182" s="1111"/>
      <c r="BK182" s="1111" t="e">
        <f aca="false">BK181*1.025</f>
        <v>#REF!</v>
      </c>
      <c r="BL182" s="1112" t="n">
        <f aca="false">M182</f>
        <v>0</v>
      </c>
      <c r="BM182" s="1112" t="n">
        <f aca="false">N182</f>
        <v>0</v>
      </c>
      <c r="BN182" s="1107" t="n">
        <v>0</v>
      </c>
      <c r="BO182" s="1107" t="n">
        <v>2340400</v>
      </c>
      <c r="BP182" s="1107" t="n">
        <f aca="false">BN182-BL182</f>
        <v>0</v>
      </c>
      <c r="BQ182" s="1108"/>
      <c r="BR182" s="1108"/>
      <c r="BS182" s="1108"/>
      <c r="BT182" s="1108"/>
      <c r="BU182" s="1108"/>
      <c r="BV182" s="1108"/>
      <c r="BW182" s="1113" t="s">
        <v>335</v>
      </c>
      <c r="BX182" s="1113"/>
      <c r="BY182" s="1113"/>
      <c r="BZ182" s="1113"/>
      <c r="CA182" s="1113"/>
      <c r="CB182" s="1108"/>
      <c r="CC182" s="1113" t="n">
        <v>7</v>
      </c>
      <c r="CD182" s="1107" t="s">
        <v>336</v>
      </c>
      <c r="CE182" s="1114" t="s">
        <v>337</v>
      </c>
      <c r="CF182" s="1113" t="n">
        <v>11</v>
      </c>
      <c r="CG182" s="1115" t="s">
        <v>67</v>
      </c>
      <c r="CH182" s="1115" t="n">
        <v>15026</v>
      </c>
      <c r="CI182" s="1115" t="s">
        <v>324</v>
      </c>
      <c r="CJ182" s="1116" t="s">
        <v>69</v>
      </c>
      <c r="CK182" s="1115" t="n">
        <v>40000</v>
      </c>
      <c r="CL182" s="1117" t="n">
        <f aca="false">J182</f>
        <v>0</v>
      </c>
      <c r="CM182" s="1117" t="n">
        <f aca="false">K182</f>
        <v>0</v>
      </c>
      <c r="CN182" s="1107" t="n">
        <f aca="false">CM182-CL182</f>
        <v>0</v>
      </c>
      <c r="CO182" s="1107"/>
      <c r="CP182" s="1107" t="n">
        <f aca="false">CN182*CK182</f>
        <v>0</v>
      </c>
      <c r="CQ182" s="1118" t="n">
        <f aca="false">Q182</f>
        <v>0</v>
      </c>
      <c r="CR182" s="1118" t="n">
        <f aca="false">R182</f>
        <v>0</v>
      </c>
      <c r="CS182" s="1107" t="n">
        <f aca="false">CR182-CQ182</f>
        <v>0</v>
      </c>
      <c r="CT182" s="1107"/>
      <c r="CU182" s="1107" t="n">
        <f aca="false">CS182*CK182</f>
        <v>0</v>
      </c>
      <c r="CV182" s="1119" t="str">
        <f aca="false">IF(CS182&lt;0.00001,"0",COS(ATAN(CS182/CN182)))</f>
        <v>0</v>
      </c>
      <c r="CW182" s="1120"/>
    </row>
    <row r="183" s="1106" customFormat="true" ht="21.75" hidden="false" customHeight="true" outlineLevel="0" collapsed="false">
      <c r="J183" s="744"/>
      <c r="K183" s="744"/>
      <c r="L183" s="1096"/>
      <c r="M183" s="1094"/>
      <c r="N183" s="1095"/>
      <c r="O183" s="746"/>
      <c r="P183" s="1096"/>
      <c r="Q183" s="744"/>
      <c r="R183" s="744"/>
      <c r="V183" s="1097"/>
      <c r="W183" s="1097"/>
      <c r="X183" s="743"/>
      <c r="AC183" s="1107"/>
      <c r="AD183" s="1107"/>
      <c r="AE183" s="1107" t="s">
        <v>338</v>
      </c>
      <c r="AF183" s="1108"/>
      <c r="AG183" s="1108"/>
      <c r="AH183" s="1108"/>
      <c r="AI183" s="1108"/>
      <c r="AJ183" s="1108"/>
      <c r="AK183" s="1108"/>
      <c r="AL183" s="1108"/>
      <c r="AM183" s="1108"/>
      <c r="AN183" s="1108"/>
      <c r="AO183" s="1108"/>
      <c r="AP183" s="1108"/>
      <c r="AQ183" s="1108"/>
      <c r="AR183" s="1108"/>
      <c r="AS183" s="1108"/>
      <c r="AT183" s="1108"/>
      <c r="AU183" s="1108"/>
      <c r="AV183" s="1108"/>
      <c r="AW183" s="1108"/>
      <c r="AX183" s="1108"/>
      <c r="AY183" s="1109"/>
      <c r="AZ183" s="1110" t="s">
        <v>380</v>
      </c>
      <c r="BA183" s="1110"/>
      <c r="BB183" s="1110" t="n">
        <v>1568.4</v>
      </c>
      <c r="BC183" s="1110" t="n">
        <v>6107.4</v>
      </c>
      <c r="BD183" s="1109"/>
      <c r="BE183" s="1109"/>
      <c r="BF183" s="1109"/>
      <c r="BG183" s="1109"/>
      <c r="BH183" s="1108"/>
      <c r="BI183" s="1108"/>
      <c r="BJ183" s="1111"/>
      <c r="BK183" s="1111" t="e">
        <f aca="false">#REF!*1.05</f>
        <v>#REF!</v>
      </c>
      <c r="BL183" s="1112" t="n">
        <f aca="false">M183</f>
        <v>0</v>
      </c>
      <c r="BM183" s="1112" t="n">
        <f aca="false">N183</f>
        <v>0</v>
      </c>
      <c r="BN183" s="1107" t="n">
        <v>0</v>
      </c>
      <c r="BO183" s="1107" t="n">
        <v>906000</v>
      </c>
      <c r="BP183" s="1107" t="n">
        <f aca="false">BN183-BL183</f>
        <v>0</v>
      </c>
      <c r="BQ183" s="1108"/>
      <c r="BR183" s="1108"/>
      <c r="BS183" s="1108"/>
      <c r="BT183" s="1108"/>
      <c r="BU183" s="1108"/>
      <c r="BV183" s="1108"/>
      <c r="BW183" s="1107" t="n">
        <v>7</v>
      </c>
      <c r="BX183" s="1107" t="s">
        <v>336</v>
      </c>
      <c r="BY183" s="53" t="s">
        <v>337</v>
      </c>
      <c r="BZ183" s="1107" t="n">
        <v>11</v>
      </c>
      <c r="CA183" s="1107"/>
      <c r="CB183" s="1108"/>
      <c r="CC183" s="1113" t="n">
        <v>8</v>
      </c>
      <c r="CD183" s="1107" t="s">
        <v>338</v>
      </c>
      <c r="CE183" s="1114"/>
      <c r="CF183" s="1113" t="n">
        <v>11</v>
      </c>
      <c r="CG183" s="1115" t="s">
        <v>67</v>
      </c>
      <c r="CH183" s="1115" t="n">
        <v>15027</v>
      </c>
      <c r="CI183" s="1115" t="s">
        <v>324</v>
      </c>
      <c r="CJ183" s="1116" t="s">
        <v>69</v>
      </c>
      <c r="CK183" s="1115" t="n">
        <v>40000</v>
      </c>
      <c r="CL183" s="1117" t="n">
        <f aca="false">J183</f>
        <v>0</v>
      </c>
      <c r="CM183" s="1117" t="n">
        <f aca="false">K183</f>
        <v>0</v>
      </c>
      <c r="CN183" s="1107" t="n">
        <f aca="false">CM183-CL183</f>
        <v>0</v>
      </c>
      <c r="CO183" s="1107"/>
      <c r="CP183" s="1107" t="n">
        <f aca="false">CN183*CK183</f>
        <v>0</v>
      </c>
      <c r="CQ183" s="1118" t="n">
        <f aca="false">Q183</f>
        <v>0</v>
      </c>
      <c r="CR183" s="1118" t="n">
        <f aca="false">R183</f>
        <v>0</v>
      </c>
      <c r="CS183" s="1107" t="n">
        <f aca="false">CR183-CQ183</f>
        <v>0</v>
      </c>
      <c r="CT183" s="1107"/>
      <c r="CU183" s="1107" t="n">
        <f aca="false">CS183*CK183</f>
        <v>0</v>
      </c>
      <c r="CV183" s="1119" t="str">
        <f aca="false">IF(CS183&lt;0.00001,"0",COS(ATAN(CS183/CN183)))</f>
        <v>0</v>
      </c>
      <c r="CW183" s="1120"/>
    </row>
    <row r="184" s="1106" customFormat="true" ht="21.75" hidden="false" customHeight="true" outlineLevel="0" collapsed="false">
      <c r="J184" s="744"/>
      <c r="K184" s="744"/>
      <c r="L184" s="1096"/>
      <c r="M184" s="1094"/>
      <c r="N184" s="1095"/>
      <c r="O184" s="746"/>
      <c r="P184" s="1096"/>
      <c r="Q184" s="744"/>
      <c r="R184" s="744"/>
      <c r="V184" s="1097"/>
      <c r="W184" s="1097"/>
      <c r="X184" s="743"/>
      <c r="AC184" s="1107"/>
      <c r="AD184" s="1107"/>
      <c r="AE184" s="1107"/>
      <c r="AF184" s="1108"/>
      <c r="AG184" s="1108"/>
      <c r="AH184" s="1108"/>
      <c r="AI184" s="1108"/>
      <c r="AJ184" s="1108"/>
      <c r="AK184" s="1108"/>
      <c r="AL184" s="1108"/>
      <c r="AM184" s="1108"/>
      <c r="AN184" s="1108"/>
      <c r="AO184" s="1108"/>
      <c r="AP184" s="1108"/>
      <c r="AQ184" s="1108"/>
      <c r="AR184" s="1108"/>
      <c r="AS184" s="1108"/>
      <c r="AT184" s="1108"/>
      <c r="AU184" s="1108"/>
      <c r="AV184" s="1108"/>
      <c r="AW184" s="1108"/>
      <c r="AX184" s="1108"/>
      <c r="AY184" s="1109"/>
      <c r="AZ184" s="1110" t="s">
        <v>381</v>
      </c>
      <c r="BA184" s="1110"/>
      <c r="BB184" s="1110" t="n">
        <v>9192.76</v>
      </c>
      <c r="BC184" s="1110" t="n">
        <v>3796.33</v>
      </c>
      <c r="BD184" s="1109"/>
      <c r="BE184" s="1109"/>
      <c r="BF184" s="1109"/>
      <c r="BG184" s="1109"/>
      <c r="BH184" s="1108"/>
      <c r="BI184" s="1108"/>
      <c r="BJ184" s="1111"/>
      <c r="BK184" s="1111"/>
      <c r="BL184" s="1112"/>
      <c r="BM184" s="1112" t="n">
        <f aca="false">N184</f>
        <v>0</v>
      </c>
      <c r="BN184" s="1107"/>
      <c r="BO184" s="1107"/>
      <c r="BP184" s="1107"/>
      <c r="BQ184" s="1108"/>
      <c r="BR184" s="1108"/>
      <c r="BS184" s="1108"/>
      <c r="BT184" s="1108"/>
      <c r="BU184" s="1108"/>
      <c r="BV184" s="1108"/>
      <c r="BW184" s="1107"/>
      <c r="BX184" s="1107"/>
      <c r="BY184" s="53"/>
      <c r="BZ184" s="1107"/>
      <c r="CA184" s="1107"/>
      <c r="CB184" s="1108"/>
      <c r="CC184" s="1113"/>
      <c r="CD184" s="1107"/>
      <c r="CE184" s="1114"/>
      <c r="CF184" s="1113"/>
      <c r="CG184" s="1115"/>
      <c r="CH184" s="1115"/>
      <c r="CI184" s="1115"/>
      <c r="CJ184" s="1116"/>
      <c r="CK184" s="1115"/>
      <c r="CL184" s="1117" t="n">
        <f aca="false">J184</f>
        <v>0</v>
      </c>
      <c r="CM184" s="1117" t="n">
        <f aca="false">K184</f>
        <v>0</v>
      </c>
      <c r="CN184" s="1107" t="n">
        <f aca="false">CM184-CL184</f>
        <v>0</v>
      </c>
      <c r="CO184" s="1107"/>
      <c r="CP184" s="1107"/>
      <c r="CQ184" s="1118" t="n">
        <f aca="false">Q184</f>
        <v>0</v>
      </c>
      <c r="CR184" s="1118" t="n">
        <f aca="false">R184</f>
        <v>0</v>
      </c>
      <c r="CS184" s="1107" t="n">
        <f aca="false">CR184-CQ184</f>
        <v>0</v>
      </c>
      <c r="CT184" s="1107"/>
      <c r="CU184" s="1107"/>
      <c r="CV184" s="1119" t="str">
        <f aca="false">IF(CS184&lt;0.00001,"0",COS(ATAN(CS184/CN184)))</f>
        <v>0</v>
      </c>
      <c r="CW184" s="1120"/>
    </row>
    <row r="185" s="1106" customFormat="true" ht="21.75" hidden="false" customHeight="true" outlineLevel="0" collapsed="false">
      <c r="J185" s="744"/>
      <c r="K185" s="744"/>
      <c r="L185" s="1096"/>
      <c r="M185" s="1094"/>
      <c r="N185" s="1095"/>
      <c r="O185" s="746"/>
      <c r="P185" s="1096"/>
      <c r="Q185" s="744"/>
      <c r="R185" s="744"/>
      <c r="V185" s="1097"/>
      <c r="W185" s="1097"/>
      <c r="X185" s="743"/>
      <c r="AC185" s="1107"/>
      <c r="AD185" s="1107"/>
      <c r="AE185" s="1107"/>
      <c r="AF185" s="1108"/>
      <c r="AG185" s="1108"/>
      <c r="AH185" s="1108"/>
      <c r="AI185" s="1108"/>
      <c r="AJ185" s="1108"/>
      <c r="AK185" s="1108"/>
      <c r="AL185" s="1108"/>
      <c r="AM185" s="1108"/>
      <c r="AN185" s="1108"/>
      <c r="AO185" s="1108"/>
      <c r="AP185" s="1108"/>
      <c r="AQ185" s="1108"/>
      <c r="AR185" s="1108"/>
      <c r="AS185" s="1108"/>
      <c r="AT185" s="1108"/>
      <c r="AU185" s="1108"/>
      <c r="AV185" s="1108"/>
      <c r="AW185" s="1108"/>
      <c r="AX185" s="1108"/>
      <c r="AY185" s="1109"/>
      <c r="AZ185" s="1110" t="s">
        <v>382</v>
      </c>
      <c r="BA185" s="1110"/>
      <c r="BB185" s="1110" t="n">
        <v>32749.69</v>
      </c>
      <c r="BC185" s="1110" t="n">
        <v>16758.17</v>
      </c>
      <c r="BD185" s="1109"/>
      <c r="BE185" s="1109"/>
      <c r="BF185" s="1109"/>
      <c r="BG185" s="1109"/>
      <c r="BH185" s="1108"/>
      <c r="BI185" s="1108"/>
      <c r="BJ185" s="1111"/>
      <c r="BK185" s="1111"/>
      <c r="BL185" s="1112"/>
      <c r="BM185" s="1112" t="n">
        <f aca="false">N185</f>
        <v>0</v>
      </c>
      <c r="BN185" s="1107"/>
      <c r="BO185" s="1107"/>
      <c r="BP185" s="1107"/>
      <c r="BQ185" s="1108"/>
      <c r="BR185" s="1108"/>
      <c r="BS185" s="1108"/>
      <c r="BT185" s="1108"/>
      <c r="BU185" s="1108"/>
      <c r="BV185" s="1108"/>
      <c r="BW185" s="1107"/>
      <c r="BX185" s="1107"/>
      <c r="BY185" s="53"/>
      <c r="BZ185" s="1107"/>
      <c r="CA185" s="1107"/>
      <c r="CB185" s="1108"/>
      <c r="CC185" s="1113"/>
      <c r="CD185" s="1107"/>
      <c r="CE185" s="1114"/>
      <c r="CF185" s="1113"/>
      <c r="CG185" s="1115"/>
      <c r="CH185" s="1115"/>
      <c r="CI185" s="1115"/>
      <c r="CJ185" s="1116"/>
      <c r="CK185" s="1115"/>
      <c r="CL185" s="1117" t="n">
        <f aca="false">J185</f>
        <v>0</v>
      </c>
      <c r="CM185" s="1117" t="n">
        <f aca="false">K185</f>
        <v>0</v>
      </c>
      <c r="CN185" s="1107" t="n">
        <f aca="false">CM185-CL185</f>
        <v>0</v>
      </c>
      <c r="CO185" s="1107"/>
      <c r="CP185" s="1107"/>
      <c r="CQ185" s="1118" t="n">
        <f aca="false">Q185</f>
        <v>0</v>
      </c>
      <c r="CR185" s="1118" t="n">
        <f aca="false">R185</f>
        <v>0</v>
      </c>
      <c r="CS185" s="1107" t="n">
        <f aca="false">CR185-CQ185</f>
        <v>0</v>
      </c>
      <c r="CT185" s="1107"/>
      <c r="CU185" s="1107"/>
      <c r="CV185" s="1119" t="str">
        <f aca="false">IF(CS185&lt;0.00001,"0",COS(ATAN(CS185/CN185)))</f>
        <v>0</v>
      </c>
      <c r="CW185" s="1120"/>
    </row>
    <row r="186" s="1106" customFormat="true" ht="21.75" hidden="false" customHeight="true" outlineLevel="0" collapsed="false">
      <c r="J186" s="744"/>
      <c r="K186" s="744"/>
      <c r="L186" s="1096"/>
      <c r="M186" s="1094"/>
      <c r="N186" s="1095"/>
      <c r="O186" s="746"/>
      <c r="P186" s="1096"/>
      <c r="Q186" s="744"/>
      <c r="R186" s="744"/>
      <c r="V186" s="1097"/>
      <c r="W186" s="1097"/>
      <c r="X186" s="743"/>
      <c r="AC186" s="1107"/>
      <c r="AD186" s="1107"/>
      <c r="AE186" s="1107"/>
      <c r="AF186" s="1108"/>
      <c r="AG186" s="1108"/>
      <c r="AH186" s="1108"/>
      <c r="AI186" s="1108"/>
      <c r="AJ186" s="1108"/>
      <c r="AK186" s="1108"/>
      <c r="AL186" s="1108"/>
      <c r="AM186" s="1108"/>
      <c r="AN186" s="1108"/>
      <c r="AO186" s="1108"/>
      <c r="AP186" s="1108"/>
      <c r="AQ186" s="1108"/>
      <c r="AR186" s="1108"/>
      <c r="AS186" s="1108"/>
      <c r="AT186" s="1108"/>
      <c r="AU186" s="1108"/>
      <c r="AV186" s="1108"/>
      <c r="AW186" s="1108"/>
      <c r="AX186" s="1108"/>
      <c r="AY186" s="1109"/>
      <c r="AZ186" s="1110"/>
      <c r="BA186" s="1110"/>
      <c r="BB186" s="1110"/>
      <c r="BC186" s="1110"/>
      <c r="BD186" s="1109"/>
      <c r="BE186" s="1109"/>
      <c r="BF186" s="1109"/>
      <c r="BG186" s="1109"/>
      <c r="BH186" s="1108"/>
      <c r="BI186" s="1108"/>
      <c r="BJ186" s="1111"/>
      <c r="BK186" s="1111"/>
      <c r="BL186" s="1112"/>
      <c r="BM186" s="1112"/>
      <c r="BN186" s="1107"/>
      <c r="BO186" s="1107"/>
      <c r="BP186" s="1107"/>
      <c r="BQ186" s="1108"/>
      <c r="BR186" s="1108"/>
      <c r="BS186" s="1108"/>
      <c r="BT186" s="1108"/>
      <c r="BU186" s="1108"/>
      <c r="BV186" s="1108"/>
      <c r="BW186" s="1107"/>
      <c r="BX186" s="1107"/>
      <c r="BY186" s="53"/>
      <c r="BZ186" s="1107"/>
      <c r="CA186" s="1107"/>
      <c r="CB186" s="1108"/>
      <c r="CC186" s="1113"/>
      <c r="CD186" s="1107"/>
      <c r="CE186" s="1114"/>
      <c r="CF186" s="1113"/>
      <c r="CG186" s="1115"/>
      <c r="CH186" s="1115"/>
      <c r="CI186" s="1115"/>
      <c r="CJ186" s="1116"/>
      <c r="CK186" s="1115"/>
      <c r="CL186" s="1117" t="n">
        <f aca="false">J186</f>
        <v>0</v>
      </c>
      <c r="CM186" s="1117" t="n">
        <f aca="false">K186</f>
        <v>0</v>
      </c>
      <c r="CN186" s="1107" t="n">
        <f aca="false">CM186-CL186</f>
        <v>0</v>
      </c>
      <c r="CO186" s="1107"/>
      <c r="CP186" s="1107"/>
      <c r="CQ186" s="1118" t="n">
        <f aca="false">Q186</f>
        <v>0</v>
      </c>
      <c r="CR186" s="1118" t="n">
        <f aca="false">R186</f>
        <v>0</v>
      </c>
      <c r="CS186" s="1107" t="n">
        <f aca="false">CR186-CQ186</f>
        <v>0</v>
      </c>
      <c r="CT186" s="1107"/>
      <c r="CU186" s="1107"/>
      <c r="CV186" s="1119" t="str">
        <f aca="false">IF(CS186&lt;0.00001,"0",COS(ATAN(CS186/CN186)))</f>
        <v>0</v>
      </c>
      <c r="CW186" s="1120"/>
    </row>
    <row r="187" s="1106" customFormat="true" ht="21.75" hidden="false" customHeight="true" outlineLevel="0" collapsed="false">
      <c r="J187" s="744"/>
      <c r="K187" s="744"/>
      <c r="L187" s="1096"/>
      <c r="M187" s="1094"/>
      <c r="N187" s="1095"/>
      <c r="O187" s="746"/>
      <c r="P187" s="1096"/>
      <c r="Q187" s="744"/>
      <c r="R187" s="744"/>
      <c r="V187" s="1097"/>
      <c r="W187" s="1097"/>
      <c r="X187" s="743"/>
      <c r="AC187" s="1107"/>
      <c r="AD187" s="1107"/>
      <c r="AE187" s="1107"/>
      <c r="AF187" s="1108"/>
      <c r="AG187" s="1108"/>
      <c r="AH187" s="1108"/>
      <c r="AI187" s="1108"/>
      <c r="AJ187" s="1108"/>
      <c r="AK187" s="1108"/>
      <c r="AL187" s="1108"/>
      <c r="AM187" s="1108"/>
      <c r="AN187" s="1108"/>
      <c r="AO187" s="1108"/>
      <c r="AP187" s="1108"/>
      <c r="AQ187" s="1108"/>
      <c r="AR187" s="1108"/>
      <c r="AS187" s="1108"/>
      <c r="AT187" s="1108"/>
      <c r="AU187" s="1108"/>
      <c r="AV187" s="1108"/>
      <c r="AW187" s="1108"/>
      <c r="AX187" s="1108"/>
      <c r="AY187" s="1109"/>
      <c r="AZ187" s="1110"/>
      <c r="BA187" s="1110"/>
      <c r="BB187" s="1110"/>
      <c r="BC187" s="1110"/>
      <c r="BD187" s="1109"/>
      <c r="BE187" s="1109"/>
      <c r="BF187" s="1109"/>
      <c r="BG187" s="1109"/>
      <c r="BH187" s="1108"/>
      <c r="BI187" s="1108"/>
      <c r="BJ187" s="1111"/>
      <c r="BK187" s="1111"/>
      <c r="BL187" s="1112"/>
      <c r="BM187" s="1112"/>
      <c r="BN187" s="1107"/>
      <c r="BO187" s="1107"/>
      <c r="BP187" s="1107"/>
      <c r="BQ187" s="1108"/>
      <c r="BR187" s="1108"/>
      <c r="BS187" s="1108"/>
      <c r="BT187" s="1108"/>
      <c r="BU187" s="1108"/>
      <c r="BV187" s="1108"/>
      <c r="BW187" s="1107"/>
      <c r="BX187" s="1107"/>
      <c r="BY187" s="53"/>
      <c r="BZ187" s="1107"/>
      <c r="CA187" s="1107"/>
      <c r="CB187" s="1108"/>
      <c r="CC187" s="1113"/>
      <c r="CD187" s="1107"/>
      <c r="CE187" s="1114"/>
      <c r="CF187" s="1113"/>
      <c r="CG187" s="1115"/>
      <c r="CH187" s="1115"/>
      <c r="CI187" s="1115"/>
      <c r="CJ187" s="1116"/>
      <c r="CK187" s="1115"/>
      <c r="CL187" s="1117" t="n">
        <f aca="false">J187</f>
        <v>0</v>
      </c>
      <c r="CM187" s="1117" t="n">
        <f aca="false">K187</f>
        <v>0</v>
      </c>
      <c r="CN187" s="1107" t="n">
        <f aca="false">CM187-CL187</f>
        <v>0</v>
      </c>
      <c r="CO187" s="1107"/>
      <c r="CP187" s="1107"/>
      <c r="CQ187" s="1118" t="n">
        <f aca="false">Q187</f>
        <v>0</v>
      </c>
      <c r="CR187" s="1118" t="n">
        <f aca="false">R187</f>
        <v>0</v>
      </c>
      <c r="CS187" s="1107" t="n">
        <f aca="false">CR187-CQ187</f>
        <v>0</v>
      </c>
      <c r="CT187" s="1107"/>
      <c r="CU187" s="1107"/>
      <c r="CV187" s="1119" t="str">
        <f aca="false">IF(CS187&lt;0.00001,"0",COS(ATAN(CS187/CN187)))</f>
        <v>0</v>
      </c>
      <c r="CW187" s="1120"/>
    </row>
    <row r="188" s="1106" customFormat="true" ht="21.75" hidden="false" customHeight="true" outlineLevel="0" collapsed="false">
      <c r="J188" s="744"/>
      <c r="K188" s="744"/>
      <c r="L188" s="1096"/>
      <c r="M188" s="1094"/>
      <c r="N188" s="1095"/>
      <c r="O188" s="746"/>
      <c r="P188" s="1096"/>
      <c r="Q188" s="744"/>
      <c r="R188" s="744"/>
      <c r="V188" s="1097"/>
      <c r="W188" s="1097"/>
      <c r="X188" s="743"/>
      <c r="AC188" s="1107"/>
      <c r="AD188" s="1107"/>
      <c r="AE188" s="1107"/>
      <c r="AF188" s="1108"/>
      <c r="AG188" s="1108"/>
      <c r="AH188" s="1108"/>
      <c r="AI188" s="1108"/>
      <c r="AJ188" s="1108"/>
      <c r="AK188" s="1108"/>
      <c r="AL188" s="1108"/>
      <c r="AM188" s="1108"/>
      <c r="AN188" s="1108"/>
      <c r="AO188" s="1108"/>
      <c r="AP188" s="1108"/>
      <c r="AQ188" s="1108"/>
      <c r="AR188" s="1108"/>
      <c r="AS188" s="1108"/>
      <c r="AT188" s="1108"/>
      <c r="AU188" s="1108"/>
      <c r="AV188" s="1108"/>
      <c r="AW188" s="1108"/>
      <c r="AX188" s="1108"/>
      <c r="AY188" s="1109"/>
      <c r="AZ188" s="1110" t="s">
        <v>383</v>
      </c>
      <c r="BA188" s="1110"/>
      <c r="BB188" s="1110" t="n">
        <v>480.82</v>
      </c>
      <c r="BC188" s="1110" t="n">
        <v>4422.64</v>
      </c>
      <c r="BD188" s="1109"/>
      <c r="BE188" s="1109"/>
      <c r="BF188" s="1109"/>
      <c r="BG188" s="1109"/>
      <c r="BH188" s="1108"/>
      <c r="BI188" s="1108"/>
      <c r="BJ188" s="1111"/>
      <c r="BK188" s="1111"/>
      <c r="BL188" s="1112"/>
      <c r="BM188" s="1112" t="n">
        <f aca="false">N188</f>
        <v>0</v>
      </c>
      <c r="BN188" s="1107"/>
      <c r="BO188" s="1107"/>
      <c r="BP188" s="1107"/>
      <c r="BQ188" s="1108"/>
      <c r="BR188" s="1108"/>
      <c r="BS188" s="1108"/>
      <c r="BT188" s="1108"/>
      <c r="BU188" s="1108"/>
      <c r="BV188" s="1108"/>
      <c r="BW188" s="1107"/>
      <c r="BX188" s="1107"/>
      <c r="BY188" s="53"/>
      <c r="BZ188" s="1107"/>
      <c r="CA188" s="1107"/>
      <c r="CB188" s="1108"/>
      <c r="CC188" s="1113"/>
      <c r="CD188" s="1107"/>
      <c r="CE188" s="1114"/>
      <c r="CF188" s="1113"/>
      <c r="CG188" s="1115"/>
      <c r="CH188" s="1115"/>
      <c r="CI188" s="1115"/>
      <c r="CJ188" s="1116"/>
      <c r="CK188" s="1115"/>
      <c r="CL188" s="1117" t="n">
        <f aca="false">J188</f>
        <v>0</v>
      </c>
      <c r="CM188" s="1117" t="n">
        <f aca="false">K188</f>
        <v>0</v>
      </c>
      <c r="CN188" s="1107" t="n">
        <f aca="false">CM188-CL188</f>
        <v>0</v>
      </c>
      <c r="CO188" s="1107"/>
      <c r="CP188" s="1107"/>
      <c r="CQ188" s="1118" t="n">
        <f aca="false">Q188</f>
        <v>0</v>
      </c>
      <c r="CR188" s="1118" t="n">
        <f aca="false">R188</f>
        <v>0</v>
      </c>
      <c r="CS188" s="1107" t="n">
        <f aca="false">CR188-CQ188</f>
        <v>0</v>
      </c>
      <c r="CT188" s="1107"/>
      <c r="CU188" s="1107"/>
      <c r="CV188" s="1119" t="str">
        <f aca="false">IF(CS188&lt;0.00001,"0",COS(ATAN(CS188/CN188)))</f>
        <v>0</v>
      </c>
      <c r="CW188" s="1120"/>
    </row>
    <row r="189" s="1106" customFormat="true" ht="21.75" hidden="false" customHeight="true" outlineLevel="0" collapsed="false">
      <c r="J189" s="744"/>
      <c r="K189" s="744"/>
      <c r="L189" s="1096"/>
      <c r="M189" s="1094"/>
      <c r="N189" s="1095"/>
      <c r="O189" s="746"/>
      <c r="P189" s="1096"/>
      <c r="Q189" s="744"/>
      <c r="R189" s="744"/>
      <c r="V189" s="1097"/>
      <c r="W189" s="1097"/>
      <c r="X189" s="743"/>
      <c r="AC189" s="1107"/>
      <c r="AD189" s="1107"/>
      <c r="AE189" s="1107" t="s">
        <v>353</v>
      </c>
      <c r="AF189" s="1108"/>
      <c r="AG189" s="1108"/>
      <c r="AH189" s="1108"/>
      <c r="AI189" s="1108"/>
      <c r="AJ189" s="1108"/>
      <c r="AK189" s="1108"/>
      <c r="AL189" s="1108"/>
      <c r="AM189" s="1108"/>
      <c r="AN189" s="1108"/>
      <c r="AO189" s="1108"/>
      <c r="AP189" s="1108"/>
      <c r="AQ189" s="1108"/>
      <c r="AR189" s="1108"/>
      <c r="AS189" s="1108"/>
      <c r="AT189" s="1108"/>
      <c r="AU189" s="1108"/>
      <c r="AV189" s="1108"/>
      <c r="AW189" s="1108"/>
      <c r="AX189" s="1108"/>
      <c r="AY189" s="1109"/>
      <c r="AZ189" s="1110" t="s">
        <v>384</v>
      </c>
      <c r="BA189" s="1110"/>
      <c r="BB189" s="1110" t="n">
        <v>993.85</v>
      </c>
      <c r="BC189" s="1110" t="n">
        <v>211.73</v>
      </c>
      <c r="BD189" s="1109"/>
      <c r="BE189" s="1109"/>
      <c r="BF189" s="1109"/>
      <c r="BG189" s="1109"/>
      <c r="BH189" s="1108"/>
      <c r="BI189" s="1108"/>
      <c r="BJ189" s="1111"/>
      <c r="BK189" s="1111" t="e">
        <f aca="false">BK181+BK137</f>
        <v>#REF!</v>
      </c>
      <c r="BL189" s="1112" t="n">
        <f aca="false">M189</f>
        <v>0</v>
      </c>
      <c r="BM189" s="1112" t="n">
        <f aca="false">N189</f>
        <v>0</v>
      </c>
      <c r="BN189" s="1107" t="n">
        <v>0</v>
      </c>
      <c r="BO189" s="1107" t="n">
        <v>443600</v>
      </c>
      <c r="BP189" s="1107" t="n">
        <f aca="false">BN189-BL189</f>
        <v>0</v>
      </c>
      <c r="BQ189" s="1108"/>
      <c r="BR189" s="1108"/>
      <c r="BS189" s="1108"/>
      <c r="BT189" s="1108"/>
      <c r="BU189" s="1108"/>
      <c r="BV189" s="1108"/>
      <c r="BW189" s="1107" t="n">
        <v>8</v>
      </c>
      <c r="BX189" s="1107" t="s">
        <v>338</v>
      </c>
      <c r="BY189" s="53"/>
      <c r="BZ189" s="1107" t="n">
        <v>11</v>
      </c>
      <c r="CA189" s="1107"/>
      <c r="CB189" s="1108"/>
      <c r="CC189" s="1113" t="n">
        <v>9</v>
      </c>
      <c r="CD189" s="1107" t="s">
        <v>353</v>
      </c>
      <c r="CE189" s="1114"/>
      <c r="CF189" s="1113" t="n">
        <v>11</v>
      </c>
      <c r="CG189" s="1115" t="s">
        <v>67</v>
      </c>
      <c r="CH189" s="1115" t="n">
        <v>15025</v>
      </c>
      <c r="CI189" s="1115" t="s">
        <v>324</v>
      </c>
      <c r="CJ189" s="1116" t="s">
        <v>69</v>
      </c>
      <c r="CK189" s="1115" t="n">
        <v>40000</v>
      </c>
      <c r="CL189" s="1117" t="n">
        <f aca="false">J189</f>
        <v>0</v>
      </c>
      <c r="CM189" s="1117" t="n">
        <f aca="false">K189</f>
        <v>0</v>
      </c>
      <c r="CN189" s="1107" t="n">
        <f aca="false">CM189-CL189</f>
        <v>0</v>
      </c>
      <c r="CO189" s="1107"/>
      <c r="CP189" s="1107" t="n">
        <f aca="false">CN189*CK189</f>
        <v>0</v>
      </c>
      <c r="CQ189" s="1118" t="n">
        <f aca="false">Q189</f>
        <v>0</v>
      </c>
      <c r="CR189" s="1118" t="n">
        <f aca="false">R189</f>
        <v>0</v>
      </c>
      <c r="CS189" s="1107" t="n">
        <f aca="false">CR189-CQ189</f>
        <v>0</v>
      </c>
      <c r="CT189" s="1107"/>
      <c r="CU189" s="1107" t="n">
        <f aca="false">CS189*CK189</f>
        <v>0</v>
      </c>
      <c r="CV189" s="1121" t="str">
        <f aca="false">IF(CS189&lt;0.00001,"0",COS(ATAN(CS189/CN189)))</f>
        <v>0</v>
      </c>
      <c r="CW189" s="1120"/>
    </row>
    <row r="190" s="1106" customFormat="true" ht="21.75" hidden="false" customHeight="true" outlineLevel="0" collapsed="false">
      <c r="J190" s="744"/>
      <c r="K190" s="744"/>
      <c r="L190" s="1096"/>
      <c r="M190" s="1094"/>
      <c r="N190" s="1095"/>
      <c r="O190" s="746"/>
      <c r="P190" s="1096"/>
      <c r="Q190" s="744"/>
      <c r="R190" s="744"/>
      <c r="V190" s="1097"/>
      <c r="W190" s="1097"/>
      <c r="X190" s="743"/>
      <c r="AC190" s="1107"/>
      <c r="AD190" s="1107"/>
      <c r="AE190" s="1107" t="s">
        <v>354</v>
      </c>
      <c r="AF190" s="1108"/>
      <c r="AG190" s="1108"/>
      <c r="AH190" s="1108"/>
      <c r="AI190" s="1108"/>
      <c r="AJ190" s="1108"/>
      <c r="AK190" s="1108"/>
      <c r="AL190" s="1108"/>
      <c r="AM190" s="1108"/>
      <c r="AN190" s="1108"/>
      <c r="AO190" s="1108"/>
      <c r="AP190" s="1108"/>
      <c r="AQ190" s="1108"/>
      <c r="AR190" s="1108"/>
      <c r="AS190" s="1108"/>
      <c r="AT190" s="1108"/>
      <c r="AU190" s="1108"/>
      <c r="AV190" s="1108"/>
      <c r="AW190" s="1108"/>
      <c r="AX190" s="1108"/>
      <c r="AY190" s="1109"/>
      <c r="AZ190" s="1110" t="s">
        <v>385</v>
      </c>
      <c r="BA190" s="1110"/>
      <c r="BB190" s="1110" t="n">
        <v>38635.52</v>
      </c>
      <c r="BC190" s="1110" t="n">
        <v>19957.6</v>
      </c>
      <c r="BD190" s="1109"/>
      <c r="BE190" s="1109"/>
      <c r="BF190" s="1109"/>
      <c r="BG190" s="1109"/>
      <c r="BH190" s="1108"/>
      <c r="BI190" s="1108"/>
      <c r="BJ190" s="1111"/>
      <c r="BK190" s="1111" t="e">
        <f aca="false">BK189*1.025</f>
        <v>#REF!</v>
      </c>
      <c r="BL190" s="1112" t="n">
        <f aca="false">M190</f>
        <v>0</v>
      </c>
      <c r="BM190" s="1112" t="n">
        <f aca="false">N190</f>
        <v>0</v>
      </c>
      <c r="BN190" s="1107" t="n">
        <v>0</v>
      </c>
      <c r="BO190" s="1107" t="n">
        <v>322800</v>
      </c>
      <c r="BP190" s="1107" t="n">
        <f aca="false">BN190-BL190</f>
        <v>0</v>
      </c>
      <c r="BQ190" s="1108"/>
      <c r="BR190" s="1108"/>
      <c r="BS190" s="1108"/>
      <c r="BT190" s="1108"/>
      <c r="BU190" s="1108"/>
      <c r="BV190" s="1108"/>
      <c r="BW190" s="1107" t="n">
        <v>9</v>
      </c>
      <c r="BX190" s="1107" t="s">
        <v>386</v>
      </c>
      <c r="BY190" s="53"/>
      <c r="BZ190" s="1107" t="n">
        <v>11</v>
      </c>
      <c r="CA190" s="1107"/>
      <c r="CB190" s="1108"/>
      <c r="CC190" s="1113" t="n">
        <v>10</v>
      </c>
      <c r="CD190" s="1107" t="s">
        <v>354</v>
      </c>
      <c r="CE190" s="1114"/>
      <c r="CF190" s="1113" t="n">
        <v>11</v>
      </c>
      <c r="CG190" s="1115" t="s">
        <v>67</v>
      </c>
      <c r="CH190" s="1115" t="n">
        <v>15024</v>
      </c>
      <c r="CI190" s="1115" t="s">
        <v>324</v>
      </c>
      <c r="CJ190" s="1116" t="s">
        <v>69</v>
      </c>
      <c r="CK190" s="1115" t="n">
        <v>40000</v>
      </c>
      <c r="CL190" s="1117" t="n">
        <f aca="false">J190</f>
        <v>0</v>
      </c>
      <c r="CM190" s="1117" t="n">
        <f aca="false">K190</f>
        <v>0</v>
      </c>
      <c r="CN190" s="1107" t="n">
        <f aca="false">CM190-CL190</f>
        <v>0</v>
      </c>
      <c r="CO190" s="1107"/>
      <c r="CP190" s="1107" t="n">
        <f aca="false">CN190*CK190</f>
        <v>0</v>
      </c>
      <c r="CQ190" s="1118" t="n">
        <f aca="false">Q190</f>
        <v>0</v>
      </c>
      <c r="CR190" s="1118" t="n">
        <f aca="false">R190</f>
        <v>0</v>
      </c>
      <c r="CS190" s="1107" t="n">
        <f aca="false">CR190-CQ190</f>
        <v>0</v>
      </c>
      <c r="CT190" s="1107"/>
      <c r="CU190" s="1107" t="n">
        <f aca="false">CS190*CK190</f>
        <v>0</v>
      </c>
      <c r="CV190" s="1119" t="str">
        <f aca="false">IF(CS190&lt;0.00001,"0",COS(ATAN(CS190/CN190)))</f>
        <v>0</v>
      </c>
      <c r="CW190" s="1120"/>
    </row>
    <row r="191" s="1106" customFormat="true" ht="21.75" hidden="false" customHeight="true" outlineLevel="0" collapsed="false">
      <c r="J191" s="744"/>
      <c r="K191" s="744"/>
      <c r="L191" s="1096"/>
      <c r="M191" s="1094"/>
      <c r="N191" s="1095"/>
      <c r="O191" s="746"/>
      <c r="P191" s="1096"/>
      <c r="Q191" s="744"/>
      <c r="R191" s="744"/>
      <c r="V191" s="1097"/>
      <c r="W191" s="1097"/>
      <c r="X191" s="743"/>
      <c r="AC191" s="1107"/>
      <c r="AD191" s="1107"/>
      <c r="AE191" s="1107" t="s">
        <v>355</v>
      </c>
      <c r="AF191" s="1108"/>
      <c r="AG191" s="1108"/>
      <c r="AH191" s="1108"/>
      <c r="AI191" s="1108"/>
      <c r="AJ191" s="1108"/>
      <c r="AK191" s="1108"/>
      <c r="AL191" s="1108"/>
      <c r="AM191" s="1108"/>
      <c r="AN191" s="1108"/>
      <c r="AO191" s="1108"/>
      <c r="AP191" s="1108"/>
      <c r="AQ191" s="1108"/>
      <c r="AR191" s="1108"/>
      <c r="AS191" s="1108"/>
      <c r="AT191" s="1108"/>
      <c r="AU191" s="1108"/>
      <c r="AV191" s="1108"/>
      <c r="AW191" s="1108"/>
      <c r="AX191" s="1108"/>
      <c r="AY191" s="1109"/>
      <c r="AZ191" s="1109"/>
      <c r="BA191" s="1109"/>
      <c r="BB191" s="1109"/>
      <c r="BC191" s="1109"/>
      <c r="BD191" s="1109"/>
      <c r="BE191" s="1109"/>
      <c r="BF191" s="1109"/>
      <c r="BG191" s="1109"/>
      <c r="BH191" s="1108"/>
      <c r="BI191" s="1108"/>
      <c r="BJ191" s="1111"/>
      <c r="BK191" s="1111"/>
      <c r="BL191" s="1112" t="n">
        <f aca="false">M191</f>
        <v>0</v>
      </c>
      <c r="BM191" s="1112" t="n">
        <f aca="false">N191</f>
        <v>0</v>
      </c>
      <c r="BN191" s="1107" t="n">
        <v>0</v>
      </c>
      <c r="BO191" s="1107" t="n">
        <v>115200</v>
      </c>
      <c r="BP191" s="1107" t="n">
        <f aca="false">BN191-BL191</f>
        <v>0</v>
      </c>
      <c r="BQ191" s="1108"/>
      <c r="BR191" s="1108"/>
      <c r="BS191" s="1108"/>
      <c r="BT191" s="1108"/>
      <c r="BU191" s="1108"/>
      <c r="BV191" s="1108"/>
      <c r="BW191" s="1107" t="n">
        <v>10</v>
      </c>
      <c r="BX191" s="1107" t="s">
        <v>387</v>
      </c>
      <c r="BY191" s="53"/>
      <c r="BZ191" s="1107" t="n">
        <v>11</v>
      </c>
      <c r="CA191" s="1107"/>
      <c r="CB191" s="1108"/>
      <c r="CC191" s="1113" t="n">
        <v>11</v>
      </c>
      <c r="CD191" s="1107" t="s">
        <v>355</v>
      </c>
      <c r="CE191" s="1114"/>
      <c r="CF191" s="1113" t="n">
        <v>11</v>
      </c>
      <c r="CG191" s="1115" t="s">
        <v>67</v>
      </c>
      <c r="CH191" s="1115" t="n">
        <v>15023</v>
      </c>
      <c r="CI191" s="1115" t="s">
        <v>324</v>
      </c>
      <c r="CJ191" s="1116" t="s">
        <v>69</v>
      </c>
      <c r="CK191" s="1115" t="n">
        <v>40000</v>
      </c>
      <c r="CL191" s="1117" t="n">
        <f aca="false">J191</f>
        <v>0</v>
      </c>
      <c r="CM191" s="1117" t="n">
        <f aca="false">K191</f>
        <v>0</v>
      </c>
      <c r="CN191" s="1107" t="n">
        <f aca="false">CM191-CL191</f>
        <v>0</v>
      </c>
      <c r="CO191" s="1117"/>
      <c r="CP191" s="1107" t="n">
        <f aca="false">CN191*CK191</f>
        <v>0</v>
      </c>
      <c r="CQ191" s="1118" t="n">
        <f aca="false">Q191</f>
        <v>0</v>
      </c>
      <c r="CR191" s="1118" t="n">
        <f aca="false">R191</f>
        <v>0</v>
      </c>
      <c r="CS191" s="1107" t="n">
        <f aca="false">CR191-CQ191</f>
        <v>0</v>
      </c>
      <c r="CT191" s="1107"/>
      <c r="CU191" s="1107" t="n">
        <f aca="false">CS191*CK191</f>
        <v>0</v>
      </c>
      <c r="CV191" s="1119" t="str">
        <f aca="false">IF(CS191&lt;0.00001,"0",COS(ATAN(CS191/CN191)))</f>
        <v>0</v>
      </c>
      <c r="CW191" s="1120"/>
    </row>
    <row r="192" s="1106" customFormat="true" ht="21.75" hidden="false" customHeight="true" outlineLevel="0" collapsed="false">
      <c r="J192" s="744"/>
      <c r="K192" s="744"/>
      <c r="L192" s="1096"/>
      <c r="M192" s="1094"/>
      <c r="N192" s="1095"/>
      <c r="O192" s="746"/>
      <c r="P192" s="1096"/>
      <c r="Q192" s="744"/>
      <c r="R192" s="744"/>
      <c r="V192" s="1097"/>
      <c r="W192" s="1097"/>
      <c r="X192" s="743"/>
      <c r="AC192" s="1107"/>
      <c r="AD192" s="1107"/>
      <c r="AE192" s="1107" t="s">
        <v>356</v>
      </c>
      <c r="AF192" s="1108"/>
      <c r="AG192" s="1108"/>
      <c r="AH192" s="1108"/>
      <c r="AI192" s="1108"/>
      <c r="AJ192" s="1108"/>
      <c r="AK192" s="1108"/>
      <c r="AL192" s="1108"/>
      <c r="AM192" s="1108"/>
      <c r="AN192" s="1108"/>
      <c r="AO192" s="1108"/>
      <c r="AP192" s="1108"/>
      <c r="AQ192" s="1108"/>
      <c r="AR192" s="1108"/>
      <c r="AS192" s="1108"/>
      <c r="AT192" s="1108"/>
      <c r="AU192" s="1108"/>
      <c r="AV192" s="1108"/>
      <c r="AW192" s="1108"/>
      <c r="AX192" s="1108"/>
      <c r="AY192" s="1109"/>
      <c r="AZ192" s="1109"/>
      <c r="BA192" s="1109"/>
      <c r="BB192" s="1109"/>
      <c r="BC192" s="1109"/>
      <c r="BD192" s="1109"/>
      <c r="BE192" s="1109"/>
      <c r="BF192" s="1109"/>
      <c r="BG192" s="1109"/>
      <c r="BH192" s="1108"/>
      <c r="BI192" s="1108"/>
      <c r="BJ192" s="1111"/>
      <c r="BK192" s="1111"/>
      <c r="BL192" s="1112" t="n">
        <f aca="false">M192</f>
        <v>0</v>
      </c>
      <c r="BM192" s="1112" t="n">
        <f aca="false">N192</f>
        <v>0</v>
      </c>
      <c r="BN192" s="1107" t="n">
        <v>0</v>
      </c>
      <c r="BO192" s="1107" t="n">
        <v>900000</v>
      </c>
      <c r="BP192" s="1107" t="n">
        <f aca="false">BN192-BL192</f>
        <v>0</v>
      </c>
      <c r="BQ192" s="1108"/>
      <c r="BR192" s="1108"/>
      <c r="BS192" s="1108"/>
      <c r="BT192" s="1108"/>
      <c r="BU192" s="1108"/>
      <c r="BV192" s="1108"/>
      <c r="BW192" s="1107" t="n">
        <v>11</v>
      </c>
      <c r="BX192" s="1107" t="s">
        <v>355</v>
      </c>
      <c r="BY192" s="53"/>
      <c r="BZ192" s="1107" t="n">
        <v>11</v>
      </c>
      <c r="CA192" s="1107"/>
      <c r="CB192" s="1108"/>
      <c r="CC192" s="1113" t="n">
        <v>12</v>
      </c>
      <c r="CD192" s="1107" t="s">
        <v>356</v>
      </c>
      <c r="CE192" s="1114"/>
      <c r="CF192" s="1113" t="n">
        <v>11</v>
      </c>
      <c r="CG192" s="1115" t="s">
        <v>67</v>
      </c>
      <c r="CH192" s="1115" t="n">
        <v>76026327</v>
      </c>
      <c r="CI192" s="1115" t="s">
        <v>327</v>
      </c>
      <c r="CJ192" s="1116" t="s">
        <v>69</v>
      </c>
      <c r="CK192" s="1115" t="n">
        <v>40000</v>
      </c>
      <c r="CL192" s="1117" t="n">
        <f aca="false">J192</f>
        <v>0</v>
      </c>
      <c r="CM192" s="1117" t="n">
        <f aca="false">K192</f>
        <v>0</v>
      </c>
      <c r="CN192" s="1107" t="n">
        <f aca="false">CM192-CL192</f>
        <v>0</v>
      </c>
      <c r="CO192" s="1107"/>
      <c r="CP192" s="1107" t="n">
        <f aca="false">CN192*CK192</f>
        <v>0</v>
      </c>
      <c r="CQ192" s="1118" t="n">
        <f aca="false">Q192</f>
        <v>0</v>
      </c>
      <c r="CR192" s="1118" t="n">
        <f aca="false">R192</f>
        <v>0</v>
      </c>
      <c r="CS192" s="1107" t="n">
        <f aca="false">CR192-CQ192</f>
        <v>0</v>
      </c>
      <c r="CT192" s="1107"/>
      <c r="CU192" s="1107" t="n">
        <f aca="false">CS192*CK192</f>
        <v>0</v>
      </c>
      <c r="CV192" s="1122" t="str">
        <f aca="false">IF(CS192&lt;0.00001,"0",COS(ATAN(CS192/CN192)))</f>
        <v>0</v>
      </c>
      <c r="CW192" s="1120"/>
    </row>
    <row r="193" s="1106" customFormat="true" ht="21.75" hidden="false" customHeight="true" outlineLevel="0" collapsed="false">
      <c r="J193" s="744"/>
      <c r="K193" s="744"/>
      <c r="L193" s="1096"/>
      <c r="M193" s="1094"/>
      <c r="N193" s="1095"/>
      <c r="O193" s="746"/>
      <c r="P193" s="1096"/>
      <c r="Q193" s="744"/>
      <c r="R193" s="744"/>
      <c r="V193" s="1097"/>
      <c r="W193" s="1097"/>
      <c r="X193" s="743"/>
      <c r="AC193" s="1108"/>
      <c r="AD193" s="1108"/>
      <c r="AE193" s="1108"/>
      <c r="AF193" s="1108"/>
      <c r="AG193" s="1108"/>
      <c r="AH193" s="1108"/>
      <c r="AI193" s="1108"/>
      <c r="AJ193" s="1108"/>
      <c r="AK193" s="1108"/>
      <c r="AL193" s="1108"/>
      <c r="AM193" s="1108"/>
      <c r="AN193" s="1108"/>
      <c r="AO193" s="1108"/>
      <c r="AP193" s="1108"/>
      <c r="AQ193" s="1108"/>
      <c r="AR193" s="1108"/>
      <c r="AS193" s="1108"/>
      <c r="AT193" s="1108"/>
      <c r="AU193" s="1108"/>
      <c r="AV193" s="1108"/>
      <c r="AW193" s="1108"/>
      <c r="AX193" s="1108"/>
      <c r="AY193" s="1109"/>
      <c r="AZ193" s="1109"/>
      <c r="BA193" s="1109"/>
      <c r="BB193" s="1109"/>
      <c r="BC193" s="1109"/>
      <c r="BD193" s="1109"/>
      <c r="BE193" s="1109"/>
      <c r="BF193" s="1109"/>
      <c r="BG193" s="1109"/>
      <c r="BH193" s="1108"/>
      <c r="BI193" s="1108"/>
      <c r="BJ193" s="1111"/>
      <c r="BK193" s="1111"/>
      <c r="BL193" s="1112"/>
      <c r="BM193" s="1112"/>
      <c r="BN193" s="1107"/>
      <c r="BO193" s="1107"/>
      <c r="BP193" s="1107"/>
      <c r="BQ193" s="1108"/>
      <c r="BR193" s="1108"/>
      <c r="BS193" s="1108"/>
      <c r="BT193" s="1108"/>
      <c r="BU193" s="1108"/>
      <c r="BV193" s="1108"/>
      <c r="BW193" s="1107"/>
      <c r="BX193" s="1107"/>
      <c r="BY193" s="53"/>
      <c r="BZ193" s="1107"/>
      <c r="CA193" s="1107"/>
      <c r="CB193" s="1108"/>
      <c r="CC193" s="1123"/>
      <c r="CD193" s="1124"/>
      <c r="CE193" s="1125"/>
      <c r="CF193" s="1126"/>
      <c r="CG193" s="1127"/>
      <c r="CH193" s="1127"/>
      <c r="CI193" s="1128"/>
      <c r="CJ193" s="1129"/>
      <c r="CK193" s="1130"/>
      <c r="CL193" s="1131"/>
      <c r="CM193" s="1131"/>
      <c r="CN193" s="1108"/>
      <c r="CO193" s="1132"/>
      <c r="CP193" s="1107"/>
      <c r="CQ193" s="1133"/>
      <c r="CR193" s="1133"/>
      <c r="CS193" s="1132"/>
      <c r="CT193" s="1132"/>
      <c r="CU193" s="1134"/>
      <c r="CV193" s="1122"/>
      <c r="CW193" s="1135"/>
    </row>
    <row r="194" customFormat="false" ht="21.75" hidden="false" customHeight="true" outlineLevel="0" collapsed="false">
      <c r="J194" s="744"/>
      <c r="K194" s="744"/>
      <c r="L194" s="1096"/>
      <c r="M194" s="1094"/>
      <c r="N194" s="1095"/>
      <c r="O194" s="746"/>
      <c r="P194" s="1096"/>
      <c r="Q194" s="744"/>
      <c r="R194" s="744"/>
      <c r="V194" s="1097"/>
      <c r="W194" s="1097"/>
      <c r="X194" s="743"/>
      <c r="AE194" s="11"/>
      <c r="BK194" s="97"/>
      <c r="BL194" s="52"/>
      <c r="BM194" s="52"/>
      <c r="BN194" s="53"/>
      <c r="BO194" s="53"/>
      <c r="BP194" s="53"/>
      <c r="BQ194" s="33"/>
      <c r="BR194" s="33"/>
      <c r="BS194" s="33"/>
      <c r="BT194" s="33"/>
      <c r="BU194" s="33"/>
      <c r="BV194" s="33"/>
      <c r="BW194" s="53" t="n">
        <v>12</v>
      </c>
      <c r="BX194" s="53" t="s">
        <v>356</v>
      </c>
      <c r="BY194" s="53"/>
      <c r="BZ194" s="53" t="n">
        <v>11</v>
      </c>
      <c r="CA194" s="53"/>
      <c r="CB194" s="33"/>
      <c r="CC194" s="56" t="s">
        <v>388</v>
      </c>
      <c r="CD194" s="56"/>
      <c r="CE194" s="56"/>
      <c r="CF194" s="56"/>
      <c r="CG194" s="56"/>
      <c r="CH194" s="56"/>
      <c r="CI194" s="56"/>
      <c r="CJ194" s="264"/>
      <c r="CK194" s="263"/>
      <c r="CL194" s="1136"/>
      <c r="CM194" s="1136"/>
      <c r="CN194" s="32" t="s">
        <v>389</v>
      </c>
      <c r="CO194" s="501"/>
      <c r="CP194" s="56" t="n">
        <f aca="false">SUM(CP182:CP192)</f>
        <v>0</v>
      </c>
      <c r="CQ194" s="1137"/>
      <c r="CR194" s="1137"/>
      <c r="CS194" s="1138"/>
      <c r="CT194" s="1138"/>
      <c r="CU194" s="58" t="n">
        <f aca="false">SUM(CU182:CU192)</f>
        <v>0</v>
      </c>
      <c r="CV194" s="1139"/>
      <c r="CW194" s="100"/>
    </row>
    <row r="195" customFormat="false" ht="21.75" hidden="false" customHeight="true" outlineLevel="0" collapsed="false">
      <c r="J195" s="744"/>
      <c r="K195" s="744"/>
      <c r="L195" s="1096"/>
      <c r="M195" s="1094"/>
      <c r="N195" s="1095"/>
      <c r="O195" s="746"/>
      <c r="P195" s="1096"/>
      <c r="Q195" s="744"/>
      <c r="R195" s="744"/>
      <c r="V195" s="1097"/>
      <c r="W195" s="1097"/>
      <c r="X195" s="74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BH195" s="33"/>
      <c r="BI195" s="33"/>
      <c r="BJ195" s="97"/>
      <c r="BK195" s="97" t="s">
        <v>390</v>
      </c>
      <c r="BL195" s="52" t="e">
        <f aca="false">#REF!</f>
        <v>#REF!</v>
      </c>
      <c r="BM195" s="52" t="n">
        <f aca="false">BM192+BM191+BM190+BM189+BM183+BM182+BM180+BM179+BM178+BM177+BM176+BM175+BM174</f>
        <v>0</v>
      </c>
      <c r="BN195" s="53" t="n">
        <v>118200</v>
      </c>
      <c r="BO195" s="53" t="n">
        <f aca="false">BO192+BO191+BO190+BO189+BO183+BO182+BO180+BO179+BO178+BO177+BO176+BO175+BO174</f>
        <v>18683840</v>
      </c>
      <c r="BP195" s="53"/>
      <c r="BQ195" s="33"/>
      <c r="BR195" s="33"/>
      <c r="BS195" s="33"/>
      <c r="BT195" s="33"/>
      <c r="BU195" s="358"/>
      <c r="BV195" s="33"/>
      <c r="BW195" s="53" t="n">
        <v>4</v>
      </c>
      <c r="BX195" s="53" t="s">
        <v>391</v>
      </c>
      <c r="BY195" s="53" t="s">
        <v>392</v>
      </c>
      <c r="BZ195" s="53" t="n">
        <v>0.4</v>
      </c>
      <c r="CA195" s="805" t="e">
        <f aca="false">#REF!*#REF!*1.075</f>
        <v>#REF!</v>
      </c>
      <c r="CB195" s="33"/>
      <c r="CD195" s="36"/>
      <c r="CE195" s="1140" t="s">
        <v>393</v>
      </c>
      <c r="CF195" s="1140"/>
      <c r="CG195" s="1140"/>
      <c r="CH195" s="1140"/>
      <c r="CI195" s="1140"/>
      <c r="CJ195" s="1140"/>
      <c r="CK195" s="1140"/>
      <c r="CL195" s="1140"/>
      <c r="CM195" s="1140"/>
      <c r="CN195" s="1140"/>
      <c r="CO195" s="1141"/>
      <c r="CP195" s="1142" t="n">
        <f aca="false">CP194+CP181</f>
        <v>0</v>
      </c>
      <c r="CQ195" s="1022"/>
      <c r="CR195" s="1023"/>
      <c r="CS195" s="985"/>
      <c r="CT195" s="704"/>
      <c r="CU195" s="1142" t="n">
        <f aca="false">CU194+CU181</f>
        <v>0</v>
      </c>
      <c r="CV195" s="1143"/>
      <c r="CW195" s="100"/>
    </row>
    <row r="196" customFormat="false" ht="21.75" hidden="false" customHeight="true" outlineLevel="0" collapsed="false">
      <c r="J196" s="744"/>
      <c r="K196" s="744"/>
      <c r="L196" s="1096"/>
      <c r="M196" s="1094"/>
      <c r="N196" s="1095"/>
      <c r="O196" s="746"/>
      <c r="P196" s="1096"/>
      <c r="Q196" s="744"/>
      <c r="R196" s="744"/>
      <c r="V196" s="1097"/>
      <c r="W196" s="1097"/>
      <c r="X196" s="743"/>
      <c r="AC196" s="97"/>
      <c r="AD196" s="97"/>
      <c r="AE196" s="97"/>
      <c r="AF196" s="97"/>
      <c r="AG196" s="97"/>
      <c r="AH196" s="97"/>
      <c r="AI196" s="97"/>
      <c r="AJ196" s="97"/>
      <c r="AK196" s="97"/>
      <c r="AL196" s="97"/>
      <c r="AM196" s="97"/>
      <c r="AN196" s="97"/>
      <c r="AO196" s="97"/>
      <c r="AP196" s="97"/>
      <c r="AQ196" s="97"/>
      <c r="AR196" s="97"/>
      <c r="AS196" s="97"/>
      <c r="AT196" s="97"/>
      <c r="AU196" s="97"/>
      <c r="AV196" s="97"/>
      <c r="AW196" s="97"/>
      <c r="AX196" s="97"/>
      <c r="BH196" s="97"/>
      <c r="BI196" s="97"/>
      <c r="BJ196" s="97"/>
      <c r="BK196" s="97"/>
      <c r="BL196" s="52"/>
      <c r="BM196" s="52"/>
      <c r="BN196" s="53"/>
      <c r="BO196" s="53"/>
      <c r="BP196" s="53"/>
      <c r="BQ196" s="33"/>
      <c r="BR196" s="33"/>
      <c r="BS196" s="33"/>
      <c r="BT196" s="33"/>
      <c r="BU196" s="33"/>
      <c r="BV196" s="33"/>
      <c r="BW196" s="56" t="s">
        <v>394</v>
      </c>
      <c r="BX196" s="56"/>
      <c r="BY196" s="56"/>
      <c r="BZ196" s="56"/>
      <c r="CA196" s="487" t="e">
        <f aca="false">SUM(CA195:CA195)</f>
        <v>#REF!</v>
      </c>
      <c r="CB196" s="33"/>
      <c r="CD196" s="36"/>
      <c r="CE196" s="1144" t="s">
        <v>395</v>
      </c>
      <c r="CF196" s="1144"/>
      <c r="CG196" s="1144"/>
      <c r="CH196" s="1144"/>
      <c r="CI196" s="1144"/>
      <c r="CJ196" s="1144"/>
      <c r="CK196" s="1144"/>
      <c r="CL196" s="1144"/>
      <c r="CM196" s="1144"/>
      <c r="CN196" s="1144"/>
      <c r="CO196" s="1145"/>
      <c r="CP196" s="1141" t="n">
        <f aca="false">CP195-CO195</f>
        <v>0</v>
      </c>
      <c r="CQ196" s="1146"/>
      <c r="CR196" s="1146"/>
      <c r="CS196" s="1147"/>
      <c r="CT196" s="1147"/>
      <c r="CU196" s="1148" t="n">
        <f aca="false">CU195-CT195</f>
        <v>0</v>
      </c>
      <c r="CV196" s="1149"/>
      <c r="CW196" s="100"/>
    </row>
    <row r="197" customFormat="false" ht="21.75" hidden="false" customHeight="true" outlineLevel="0" collapsed="false">
      <c r="J197" s="744"/>
      <c r="K197" s="744"/>
      <c r="L197" s="1096"/>
      <c r="M197" s="1094"/>
      <c r="N197" s="1095"/>
      <c r="O197" s="746"/>
      <c r="P197" s="1096"/>
      <c r="Q197" s="744"/>
      <c r="R197" s="744"/>
      <c r="V197" s="1097"/>
      <c r="W197" s="1097"/>
      <c r="X197" s="743"/>
      <c r="AC197" s="248"/>
      <c r="AD197" s="248"/>
      <c r="AE197" s="248"/>
      <c r="AF197" s="248"/>
      <c r="AG197" s="248"/>
      <c r="AH197" s="248"/>
      <c r="AI197" s="248"/>
      <c r="AJ197" s="248"/>
      <c r="AK197" s="248"/>
      <c r="AL197" s="248"/>
      <c r="AM197" s="248"/>
      <c r="AN197" s="248"/>
      <c r="AO197" s="248"/>
      <c r="AP197" s="248"/>
      <c r="AQ197" s="248"/>
      <c r="AR197" s="248"/>
      <c r="AS197" s="248"/>
      <c r="AT197" s="248"/>
      <c r="AU197" s="248"/>
      <c r="AV197" s="248"/>
      <c r="AW197" s="248"/>
      <c r="AX197" s="248"/>
      <c r="BH197" s="248"/>
      <c r="BI197" s="248"/>
      <c r="BJ197" s="97"/>
      <c r="BK197" s="97"/>
      <c r="BL197" s="52"/>
      <c r="BM197" s="52"/>
      <c r="BN197" s="53"/>
      <c r="BO197" s="53"/>
      <c r="BP197" s="53"/>
      <c r="BQ197" s="33"/>
      <c r="BR197" s="33"/>
      <c r="BS197" s="33"/>
      <c r="BT197" s="33"/>
      <c r="BU197" s="33"/>
      <c r="BV197" s="33"/>
      <c r="BW197" s="56" t="s">
        <v>396</v>
      </c>
      <c r="BX197" s="56"/>
      <c r="BY197" s="56"/>
      <c r="BZ197" s="56"/>
      <c r="CA197" s="53"/>
      <c r="CB197" s="33"/>
      <c r="CD197" s="36"/>
      <c r="CE197" s="1150" t="s">
        <v>397</v>
      </c>
      <c r="CF197" s="1150"/>
      <c r="CG197" s="1150"/>
      <c r="CH197" s="1150"/>
      <c r="CI197" s="1150"/>
      <c r="CJ197" s="1150"/>
      <c r="CK197" s="1150"/>
      <c r="CL197" s="1150"/>
      <c r="CM197" s="1150"/>
      <c r="CN197" s="1150"/>
      <c r="CO197" s="1048"/>
      <c r="CP197" s="1151" t="n">
        <f aca="false">CP196*1.025</f>
        <v>0</v>
      </c>
      <c r="CQ197" s="1152"/>
      <c r="CR197" s="1152"/>
      <c r="CS197" s="1153"/>
      <c r="CT197" s="1153"/>
      <c r="CU197" s="1047" t="n">
        <f aca="false">CU196*1.025</f>
        <v>0</v>
      </c>
      <c r="CV197" s="1154"/>
      <c r="CW197" s="100"/>
    </row>
    <row r="198" customFormat="false" ht="21.75" hidden="false" customHeight="true" outlineLevel="0" collapsed="false">
      <c r="J198" s="744"/>
      <c r="K198" s="744"/>
      <c r="L198" s="1096"/>
      <c r="M198" s="1094"/>
      <c r="N198" s="1095"/>
      <c r="O198" s="746"/>
      <c r="P198" s="1096"/>
      <c r="Q198" s="744"/>
      <c r="R198" s="744"/>
      <c r="V198" s="1097"/>
      <c r="W198" s="1097"/>
      <c r="X198" s="743"/>
      <c r="AC198" s="33"/>
      <c r="AD198" s="33"/>
      <c r="AE198" s="36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BH198" s="33"/>
      <c r="BI198" s="33"/>
      <c r="BJ198" s="97"/>
      <c r="BK198" s="97"/>
      <c r="BL198" s="647"/>
      <c r="BM198" s="647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6"/>
      <c r="CE198" s="1155" t="s">
        <v>398</v>
      </c>
      <c r="CF198" s="1155"/>
      <c r="CG198" s="1155"/>
      <c r="CH198" s="1155"/>
      <c r="CI198" s="1155"/>
      <c r="CJ198" s="1155"/>
      <c r="CK198" s="1155"/>
      <c r="CL198" s="1155"/>
      <c r="CM198" s="1155"/>
      <c r="CN198" s="1155"/>
      <c r="CO198" s="1055"/>
      <c r="CP198" s="1055"/>
      <c r="CQ198" s="1055"/>
      <c r="CR198" s="1055"/>
      <c r="CS198" s="1055"/>
      <c r="CT198" s="1055"/>
      <c r="CU198" s="1055"/>
      <c r="CV198" s="1156" t="str">
        <f aca="false">CV192</f>
        <v>0</v>
      </c>
      <c r="CW198" s="100"/>
    </row>
    <row r="199" customFormat="false" ht="21.75" hidden="false" customHeight="true" outlineLevel="0" collapsed="false">
      <c r="J199" s="744"/>
      <c r="K199" s="744"/>
      <c r="L199" s="1096"/>
      <c r="M199" s="1094"/>
      <c r="N199" s="1095"/>
      <c r="O199" s="746"/>
      <c r="P199" s="1096"/>
      <c r="Q199" s="744"/>
      <c r="R199" s="744"/>
      <c r="V199" s="1097"/>
      <c r="W199" s="1097"/>
      <c r="X199" s="74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BH199" s="33"/>
      <c r="BI199" s="33"/>
      <c r="BJ199" s="97"/>
      <c r="BK199" s="97"/>
      <c r="BL199" s="647"/>
      <c r="BM199" s="647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1059"/>
      <c r="CD199" s="1059"/>
      <c r="CE199" s="1059"/>
      <c r="CF199" s="1059"/>
      <c r="CG199" s="1059"/>
      <c r="CH199" s="1059"/>
      <c r="CI199" s="1059"/>
      <c r="CJ199" s="752"/>
      <c r="CK199" s="37"/>
      <c r="CL199" s="40"/>
      <c r="CM199" s="40"/>
      <c r="CP199" s="1059"/>
      <c r="CQ199" s="1059"/>
      <c r="CR199" s="1059"/>
      <c r="CS199" s="1059"/>
      <c r="CT199" s="1059"/>
      <c r="CU199" s="1059"/>
      <c r="CV199" s="1059"/>
      <c r="CW199" s="1059"/>
    </row>
    <row r="200" customFormat="false" ht="21.75" hidden="false" customHeight="true" outlineLevel="0" collapsed="false">
      <c r="J200" s="744"/>
      <c r="K200" s="744"/>
      <c r="L200" s="1096"/>
      <c r="M200" s="1094"/>
      <c r="N200" s="1095"/>
      <c r="O200" s="746"/>
      <c r="P200" s="1096"/>
      <c r="Q200" s="744"/>
      <c r="R200" s="744"/>
      <c r="V200" s="1097"/>
      <c r="W200" s="1097"/>
      <c r="X200" s="74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BH200" s="33"/>
      <c r="BI200" s="33"/>
      <c r="BJ200" s="97"/>
      <c r="BK200" s="97"/>
      <c r="BL200" s="647"/>
      <c r="BM200" s="647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1059"/>
      <c r="CD200" s="1059"/>
      <c r="CE200" s="1059"/>
      <c r="CF200" s="1059"/>
      <c r="CG200" s="1059"/>
      <c r="CH200" s="1059"/>
      <c r="CI200" s="1059"/>
      <c r="CJ200" s="752"/>
      <c r="CK200" s="37"/>
      <c r="CL200" s="40"/>
      <c r="CM200" s="40"/>
      <c r="CP200" s="1059"/>
      <c r="CQ200" s="1059"/>
      <c r="CR200" s="1059"/>
      <c r="CS200" s="1059"/>
      <c r="CT200" s="1059"/>
      <c r="CU200" s="1059"/>
      <c r="CV200" s="1059"/>
      <c r="CW200" s="1059"/>
    </row>
    <row r="201" customFormat="false" ht="21.75" hidden="false" customHeight="true" outlineLevel="0" collapsed="false">
      <c r="J201" s="744"/>
      <c r="K201" s="744"/>
      <c r="L201" s="1096"/>
      <c r="M201" s="1094"/>
      <c r="N201" s="1095"/>
      <c r="O201" s="746"/>
      <c r="P201" s="1096"/>
      <c r="Q201" s="744"/>
      <c r="R201" s="744"/>
      <c r="V201" s="1097"/>
      <c r="W201" s="1097"/>
      <c r="X201" s="74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BH201" s="33"/>
      <c r="BI201" s="33"/>
      <c r="BJ201" s="97"/>
      <c r="BK201" s="97"/>
      <c r="BL201" s="647"/>
      <c r="BM201" s="647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1059"/>
      <c r="CD201" s="1059"/>
      <c r="CE201" s="1059"/>
      <c r="CF201" s="1059"/>
      <c r="CG201" s="1059"/>
      <c r="CH201" s="1059"/>
      <c r="CI201" s="1059"/>
      <c r="CJ201" s="752"/>
      <c r="CK201" s="37"/>
      <c r="CL201" s="40"/>
      <c r="CM201" s="40"/>
      <c r="CP201" s="1059"/>
      <c r="CQ201" s="1059"/>
      <c r="CR201" s="1059"/>
      <c r="CS201" s="1059"/>
      <c r="CT201" s="1059"/>
      <c r="CU201" s="1059"/>
      <c r="CV201" s="1059"/>
      <c r="CW201" s="1059"/>
    </row>
    <row r="202" customFormat="false" ht="21.75" hidden="false" customHeight="true" outlineLevel="0" collapsed="false">
      <c r="J202" s="744"/>
      <c r="K202" s="744"/>
      <c r="L202" s="1096"/>
      <c r="M202" s="1094"/>
      <c r="N202" s="1095"/>
      <c r="O202" s="746"/>
      <c r="P202" s="1096"/>
      <c r="Q202" s="744"/>
      <c r="R202" s="744"/>
      <c r="V202" s="1097"/>
      <c r="W202" s="1097"/>
      <c r="X202" s="74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BH202" s="33"/>
      <c r="BI202" s="33"/>
      <c r="BJ202" s="97"/>
      <c r="BK202" s="97"/>
      <c r="BL202" s="647"/>
      <c r="BM202" s="647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1059"/>
      <c r="CD202" s="1059"/>
      <c r="CE202" s="1059"/>
      <c r="CF202" s="1059"/>
      <c r="CG202" s="1059"/>
      <c r="CH202" s="1059"/>
      <c r="CI202" s="1059"/>
      <c r="CJ202" s="752"/>
      <c r="CK202" s="37"/>
      <c r="CL202" s="40"/>
      <c r="CM202" s="40"/>
      <c r="CP202" s="1059"/>
      <c r="CQ202" s="1059"/>
      <c r="CR202" s="1059"/>
      <c r="CS202" s="1059"/>
      <c r="CT202" s="1059"/>
      <c r="CU202" s="1059"/>
      <c r="CV202" s="1059"/>
      <c r="CW202" s="1059"/>
    </row>
    <row r="203" s="1157" customFormat="true" ht="21.75" hidden="false" customHeight="true" outlineLevel="0" collapsed="false">
      <c r="J203" s="744"/>
      <c r="K203" s="744"/>
      <c r="L203" s="1096"/>
      <c r="M203" s="1094"/>
      <c r="N203" s="1095"/>
      <c r="O203" s="746"/>
      <c r="P203" s="1096"/>
      <c r="Q203" s="744"/>
      <c r="R203" s="744"/>
      <c r="V203" s="1097"/>
      <c r="W203" s="1097"/>
      <c r="X203" s="743"/>
    </row>
    <row r="204" s="1157" customFormat="true" ht="21.75" hidden="false" customHeight="true" outlineLevel="0" collapsed="false">
      <c r="J204" s="744"/>
      <c r="K204" s="744"/>
      <c r="L204" s="1096"/>
      <c r="M204" s="1094"/>
      <c r="N204" s="1095"/>
      <c r="O204" s="746"/>
      <c r="P204" s="1096"/>
      <c r="Q204" s="744"/>
      <c r="R204" s="744"/>
      <c r="V204" s="1097"/>
      <c r="W204" s="1097"/>
      <c r="X204" s="743"/>
    </row>
    <row r="205" s="1157" customFormat="true" ht="21.75" hidden="false" customHeight="true" outlineLevel="0" collapsed="false">
      <c r="J205" s="744"/>
      <c r="K205" s="744"/>
      <c r="L205" s="1096"/>
      <c r="M205" s="1094"/>
      <c r="N205" s="1095"/>
      <c r="O205" s="746"/>
      <c r="P205" s="1096"/>
      <c r="Q205" s="744"/>
      <c r="R205" s="744"/>
      <c r="V205" s="1097"/>
      <c r="W205" s="1097"/>
      <c r="X205" s="743"/>
    </row>
    <row r="206" s="1157" customFormat="true" ht="21.75" hidden="false" customHeight="true" outlineLevel="0" collapsed="false">
      <c r="J206" s="744"/>
      <c r="K206" s="744"/>
      <c r="L206" s="1096"/>
      <c r="M206" s="1094"/>
      <c r="N206" s="1095"/>
      <c r="O206" s="746"/>
      <c r="P206" s="1096"/>
      <c r="Q206" s="744"/>
      <c r="R206" s="744"/>
      <c r="V206" s="1097"/>
      <c r="W206" s="1097"/>
      <c r="X206" s="743"/>
    </row>
    <row r="207" s="1157" customFormat="true" ht="21.75" hidden="false" customHeight="true" outlineLevel="0" collapsed="false">
      <c r="J207" s="744"/>
      <c r="K207" s="744"/>
      <c r="L207" s="1096"/>
      <c r="M207" s="1094"/>
      <c r="N207" s="1095"/>
      <c r="O207" s="746"/>
      <c r="P207" s="1096"/>
      <c r="Q207" s="744"/>
      <c r="R207" s="744"/>
      <c r="V207" s="1097"/>
      <c r="W207" s="1097"/>
      <c r="X207" s="743"/>
    </row>
    <row r="208" s="1157" customFormat="true" ht="21.75" hidden="false" customHeight="true" outlineLevel="0" collapsed="false">
      <c r="J208" s="744"/>
      <c r="K208" s="744"/>
      <c r="L208" s="1096"/>
      <c r="M208" s="1094"/>
      <c r="N208" s="1095"/>
      <c r="O208" s="746"/>
      <c r="P208" s="1096"/>
      <c r="Q208" s="744"/>
      <c r="R208" s="744"/>
      <c r="V208" s="1097"/>
      <c r="W208" s="1097"/>
      <c r="X208" s="743"/>
    </row>
    <row r="209" s="1157" customFormat="true" ht="21.75" hidden="false" customHeight="true" outlineLevel="0" collapsed="false">
      <c r="J209" s="744"/>
      <c r="K209" s="744"/>
      <c r="L209" s="1096"/>
      <c r="M209" s="1094"/>
      <c r="N209" s="1095"/>
      <c r="O209" s="746"/>
      <c r="P209" s="1096"/>
      <c r="Q209" s="744"/>
      <c r="R209" s="744"/>
      <c r="V209" s="1097"/>
      <c r="W209" s="1097"/>
      <c r="X209" s="743"/>
    </row>
    <row r="210" s="1157" customFormat="true" ht="21.75" hidden="false" customHeight="true" outlineLevel="0" collapsed="false">
      <c r="J210" s="744"/>
      <c r="K210" s="744"/>
      <c r="L210" s="1096"/>
      <c r="M210" s="1094"/>
      <c r="N210" s="1095"/>
      <c r="O210" s="746"/>
      <c r="P210" s="1096"/>
      <c r="Q210" s="744"/>
      <c r="R210" s="744"/>
      <c r="V210" s="1097"/>
      <c r="W210" s="1097"/>
      <c r="X210" s="743"/>
    </row>
    <row r="211" s="1157" customFormat="true" ht="21.75" hidden="false" customHeight="true" outlineLevel="0" collapsed="false">
      <c r="J211" s="744"/>
      <c r="K211" s="744"/>
      <c r="L211" s="1096"/>
      <c r="M211" s="1094"/>
      <c r="N211" s="1095"/>
      <c r="O211" s="746"/>
      <c r="P211" s="1096"/>
      <c r="Q211" s="744"/>
      <c r="R211" s="744"/>
      <c r="V211" s="1097"/>
      <c r="W211" s="1097"/>
      <c r="X211" s="743"/>
    </row>
    <row r="212" s="1157" customFormat="true" ht="21.75" hidden="false" customHeight="true" outlineLevel="0" collapsed="false">
      <c r="J212" s="744"/>
      <c r="K212" s="744"/>
      <c r="L212" s="1096"/>
      <c r="M212" s="1094"/>
      <c r="N212" s="1095"/>
      <c r="O212" s="746"/>
      <c r="P212" s="1096"/>
      <c r="Q212" s="744"/>
      <c r="R212" s="744"/>
      <c r="V212" s="1097"/>
      <c r="W212" s="1097"/>
      <c r="X212" s="743"/>
    </row>
    <row r="213" s="1157" customFormat="true" ht="21.75" hidden="false" customHeight="true" outlineLevel="0" collapsed="false">
      <c r="J213" s="744"/>
      <c r="K213" s="744"/>
      <c r="L213" s="1096"/>
      <c r="M213" s="1094"/>
      <c r="N213" s="1095"/>
      <c r="O213" s="746"/>
      <c r="P213" s="1096"/>
      <c r="Q213" s="744"/>
      <c r="R213" s="744"/>
      <c r="V213" s="1097"/>
      <c r="W213" s="1097"/>
      <c r="X213" s="743"/>
    </row>
    <row r="214" s="1157" customFormat="true" ht="21.75" hidden="false" customHeight="true" outlineLevel="0" collapsed="false">
      <c r="J214" s="744"/>
      <c r="K214" s="744"/>
      <c r="L214" s="1096"/>
      <c r="M214" s="1094"/>
      <c r="N214" s="1095"/>
      <c r="O214" s="746"/>
      <c r="P214" s="1096"/>
      <c r="Q214" s="744"/>
      <c r="R214" s="744"/>
      <c r="V214" s="1097"/>
      <c r="W214" s="1097"/>
      <c r="X214" s="743"/>
    </row>
    <row r="215" s="1157" customFormat="true" ht="21.75" hidden="false" customHeight="true" outlineLevel="0" collapsed="false">
      <c r="J215" s="744"/>
      <c r="K215" s="744"/>
      <c r="L215" s="1096"/>
      <c r="M215" s="1094"/>
      <c r="N215" s="1095"/>
      <c r="O215" s="746"/>
      <c r="P215" s="1096"/>
      <c r="Q215" s="744"/>
      <c r="R215" s="744"/>
      <c r="V215" s="1097"/>
      <c r="W215" s="1097"/>
      <c r="X215" s="743"/>
    </row>
    <row r="216" s="1157" customFormat="true" ht="21.75" hidden="false" customHeight="true" outlineLevel="0" collapsed="false">
      <c r="J216" s="744"/>
      <c r="K216" s="744"/>
      <c r="L216" s="1096"/>
      <c r="M216" s="1094"/>
      <c r="N216" s="1095"/>
      <c r="O216" s="746"/>
      <c r="P216" s="1096"/>
      <c r="Q216" s="744"/>
      <c r="R216" s="744"/>
      <c r="V216" s="1097"/>
      <c r="W216" s="1097"/>
      <c r="X216" s="743"/>
    </row>
    <row r="217" s="1157" customFormat="true" ht="21.75" hidden="false" customHeight="true" outlineLevel="0" collapsed="false">
      <c r="J217" s="744"/>
      <c r="K217" s="744"/>
      <c r="L217" s="1096"/>
      <c r="M217" s="1094"/>
      <c r="N217" s="1095"/>
      <c r="O217" s="746"/>
      <c r="P217" s="1096"/>
      <c r="Q217" s="744"/>
      <c r="R217" s="744"/>
      <c r="V217" s="1097"/>
      <c r="W217" s="1097"/>
      <c r="X217" s="743"/>
    </row>
    <row r="218" s="1157" customFormat="true" ht="21.75" hidden="false" customHeight="true" outlineLevel="0" collapsed="false">
      <c r="J218" s="744"/>
      <c r="K218" s="744"/>
      <c r="L218" s="1096"/>
      <c r="M218" s="1094"/>
      <c r="N218" s="1095"/>
      <c r="O218" s="746"/>
      <c r="P218" s="1096"/>
      <c r="Q218" s="744"/>
      <c r="R218" s="744"/>
      <c r="V218" s="1097"/>
      <c r="W218" s="1097"/>
      <c r="X218" s="743"/>
    </row>
    <row r="219" s="1157" customFormat="true" ht="21.75" hidden="false" customHeight="true" outlineLevel="0" collapsed="false">
      <c r="J219" s="744"/>
      <c r="K219" s="744"/>
      <c r="L219" s="1096"/>
      <c r="M219" s="1094"/>
      <c r="N219" s="1095"/>
      <c r="O219" s="746"/>
      <c r="P219" s="1096"/>
      <c r="Q219" s="744"/>
      <c r="R219" s="744"/>
      <c r="V219" s="1097"/>
      <c r="W219" s="1097"/>
      <c r="X219" s="743"/>
    </row>
    <row r="220" s="1157" customFormat="true" ht="21.75" hidden="false" customHeight="true" outlineLevel="0" collapsed="false">
      <c r="J220" s="744"/>
      <c r="K220" s="744"/>
      <c r="L220" s="1096"/>
      <c r="M220" s="1094"/>
      <c r="N220" s="1095"/>
      <c r="O220" s="746"/>
      <c r="P220" s="1096"/>
      <c r="Q220" s="744"/>
      <c r="R220" s="744"/>
      <c r="V220" s="1097"/>
      <c r="W220" s="1097"/>
      <c r="X220" s="743"/>
    </row>
    <row r="221" s="1157" customFormat="true" ht="21.75" hidden="false" customHeight="true" outlineLevel="0" collapsed="false">
      <c r="J221" s="744"/>
      <c r="K221" s="744"/>
      <c r="L221" s="1096"/>
      <c r="M221" s="1094"/>
      <c r="N221" s="1095"/>
      <c r="O221" s="746"/>
      <c r="P221" s="1096"/>
      <c r="Q221" s="744"/>
      <c r="R221" s="744"/>
      <c r="V221" s="1097"/>
      <c r="W221" s="1097"/>
      <c r="X221" s="743"/>
    </row>
    <row r="222" s="1157" customFormat="true" ht="21.75" hidden="false" customHeight="true" outlineLevel="0" collapsed="false">
      <c r="J222" s="744"/>
      <c r="K222" s="744"/>
      <c r="L222" s="1096"/>
      <c r="M222" s="1094"/>
      <c r="N222" s="1095"/>
      <c r="O222" s="746"/>
      <c r="P222" s="1096"/>
      <c r="Q222" s="744"/>
      <c r="R222" s="744"/>
      <c r="V222" s="1097"/>
      <c r="W222" s="1097"/>
      <c r="X222" s="743"/>
    </row>
    <row r="223" s="1157" customFormat="true" ht="21.75" hidden="false" customHeight="true" outlineLevel="0" collapsed="false">
      <c r="J223" s="744"/>
      <c r="K223" s="744"/>
      <c r="L223" s="1096"/>
      <c r="M223" s="1094"/>
      <c r="N223" s="1095"/>
      <c r="O223" s="746"/>
      <c r="P223" s="1096"/>
      <c r="Q223" s="744"/>
      <c r="R223" s="744"/>
      <c r="V223" s="1097"/>
      <c r="W223" s="1097"/>
      <c r="X223" s="743"/>
    </row>
    <row r="224" s="1157" customFormat="true" ht="21.75" hidden="false" customHeight="true" outlineLevel="0" collapsed="false">
      <c r="J224" s="744"/>
      <c r="K224" s="744"/>
      <c r="L224" s="1096"/>
      <c r="M224" s="1094"/>
      <c r="N224" s="1095"/>
      <c r="O224" s="746"/>
      <c r="P224" s="1096"/>
      <c r="Q224" s="744"/>
      <c r="R224" s="744"/>
      <c r="V224" s="1097"/>
      <c r="W224" s="1097"/>
      <c r="X224" s="743"/>
    </row>
    <row r="225" s="1157" customFormat="true" ht="21.75" hidden="false" customHeight="true" outlineLevel="0" collapsed="false">
      <c r="J225" s="744"/>
      <c r="K225" s="744"/>
      <c r="L225" s="1096"/>
      <c r="M225" s="1094"/>
      <c r="N225" s="1095"/>
      <c r="O225" s="746"/>
      <c r="P225" s="1096"/>
      <c r="Q225" s="744"/>
      <c r="R225" s="744"/>
      <c r="V225" s="1097"/>
      <c r="W225" s="1097"/>
      <c r="X225" s="743"/>
    </row>
    <row r="226" s="1157" customFormat="true" ht="21.75" hidden="false" customHeight="true" outlineLevel="0" collapsed="false">
      <c r="J226" s="744"/>
      <c r="K226" s="744"/>
      <c r="L226" s="1096"/>
      <c r="M226" s="1094"/>
      <c r="N226" s="1095"/>
      <c r="O226" s="746"/>
      <c r="P226" s="1096"/>
      <c r="Q226" s="744"/>
      <c r="R226" s="744"/>
      <c r="V226" s="1097"/>
      <c r="W226" s="1097"/>
      <c r="X226" s="743"/>
    </row>
    <row r="227" s="1157" customFormat="true" ht="21.75" hidden="false" customHeight="true" outlineLevel="0" collapsed="false">
      <c r="J227" s="744"/>
      <c r="K227" s="744"/>
      <c r="L227" s="1096"/>
      <c r="M227" s="1094"/>
      <c r="N227" s="1095"/>
      <c r="O227" s="746"/>
      <c r="P227" s="1096"/>
      <c r="Q227" s="744"/>
      <c r="R227" s="744"/>
      <c r="V227" s="1097"/>
      <c r="W227" s="1097"/>
      <c r="X227" s="743"/>
    </row>
    <row r="228" s="1157" customFormat="true" ht="21.75" hidden="false" customHeight="true" outlineLevel="0" collapsed="false">
      <c r="J228" s="744"/>
      <c r="K228" s="744"/>
      <c r="L228" s="1096"/>
      <c r="M228" s="1094"/>
      <c r="N228" s="1095"/>
      <c r="O228" s="746"/>
      <c r="P228" s="1096"/>
      <c r="Q228" s="744"/>
      <c r="R228" s="744"/>
      <c r="V228" s="1097"/>
      <c r="W228" s="1097"/>
      <c r="X228" s="743"/>
    </row>
    <row r="229" s="1157" customFormat="true" ht="21.75" hidden="false" customHeight="true" outlineLevel="0" collapsed="false">
      <c r="J229" s="744"/>
      <c r="K229" s="744"/>
      <c r="L229" s="1096"/>
      <c r="M229" s="1094"/>
      <c r="N229" s="1095"/>
      <c r="O229" s="746"/>
      <c r="P229" s="1096"/>
      <c r="Q229" s="744"/>
      <c r="R229" s="744"/>
      <c r="V229" s="1097"/>
      <c r="W229" s="1097"/>
      <c r="X229" s="743"/>
    </row>
    <row r="230" s="1157" customFormat="true" ht="21.75" hidden="false" customHeight="true" outlineLevel="0" collapsed="false">
      <c r="J230" s="744"/>
      <c r="K230" s="744"/>
      <c r="L230" s="1096"/>
      <c r="M230" s="1094"/>
      <c r="N230" s="1095"/>
      <c r="O230" s="746"/>
      <c r="P230" s="1096"/>
      <c r="Q230" s="744"/>
      <c r="R230" s="744"/>
      <c r="V230" s="1097"/>
      <c r="W230" s="1097"/>
      <c r="X230" s="743"/>
    </row>
    <row r="231" s="1157" customFormat="true" ht="21.75" hidden="false" customHeight="true" outlineLevel="0" collapsed="false">
      <c r="J231" s="744"/>
      <c r="K231" s="744"/>
      <c r="L231" s="1096"/>
      <c r="M231" s="1094"/>
      <c r="N231" s="1095"/>
      <c r="O231" s="746"/>
      <c r="P231" s="1096"/>
      <c r="Q231" s="744"/>
      <c r="R231" s="744"/>
      <c r="V231" s="1097"/>
      <c r="W231" s="1097"/>
      <c r="X231" s="743"/>
    </row>
    <row r="232" s="1157" customFormat="true" ht="21.75" hidden="false" customHeight="true" outlineLevel="0" collapsed="false">
      <c r="J232" s="744"/>
      <c r="K232" s="744"/>
      <c r="L232" s="1096"/>
      <c r="M232" s="1094"/>
      <c r="N232" s="1095"/>
      <c r="O232" s="746"/>
      <c r="P232" s="1096"/>
      <c r="Q232" s="744"/>
      <c r="R232" s="744"/>
      <c r="V232" s="1097"/>
      <c r="W232" s="1097"/>
      <c r="X232" s="743"/>
    </row>
    <row r="233" s="1157" customFormat="true" ht="21.75" hidden="false" customHeight="true" outlineLevel="0" collapsed="false">
      <c r="J233" s="744"/>
      <c r="K233" s="744"/>
      <c r="L233" s="1096"/>
      <c r="M233" s="1094"/>
      <c r="N233" s="1095"/>
      <c r="O233" s="746"/>
      <c r="P233" s="1096"/>
      <c r="Q233" s="744"/>
      <c r="R233" s="744"/>
      <c r="V233" s="1097"/>
      <c r="W233" s="1097"/>
      <c r="X233" s="743"/>
    </row>
    <row r="234" s="1157" customFormat="true" ht="21.75" hidden="false" customHeight="true" outlineLevel="0" collapsed="false">
      <c r="J234" s="744"/>
      <c r="K234" s="744"/>
      <c r="L234" s="1096"/>
      <c r="M234" s="1094"/>
      <c r="N234" s="1095"/>
      <c r="O234" s="746"/>
      <c r="P234" s="1096"/>
      <c r="Q234" s="744"/>
      <c r="R234" s="744"/>
      <c r="V234" s="1097"/>
      <c r="W234" s="1097"/>
      <c r="X234" s="743"/>
    </row>
    <row r="235" s="1157" customFormat="true" ht="21.75" hidden="false" customHeight="true" outlineLevel="0" collapsed="false">
      <c r="J235" s="744"/>
      <c r="K235" s="744"/>
      <c r="L235" s="1096"/>
      <c r="M235" s="1094"/>
      <c r="N235" s="1095"/>
      <c r="O235" s="746"/>
      <c r="P235" s="1096"/>
      <c r="Q235" s="744"/>
      <c r="R235" s="744"/>
      <c r="V235" s="1097"/>
      <c r="W235" s="1097"/>
      <c r="X235" s="743"/>
    </row>
    <row r="236" s="1157" customFormat="true" ht="21.75" hidden="false" customHeight="true" outlineLevel="0" collapsed="false">
      <c r="J236" s="744"/>
      <c r="K236" s="744"/>
      <c r="L236" s="1096"/>
      <c r="M236" s="1094"/>
      <c r="N236" s="1095"/>
      <c r="O236" s="746"/>
      <c r="P236" s="1096"/>
      <c r="Q236" s="744"/>
      <c r="R236" s="744"/>
      <c r="V236" s="1097"/>
      <c r="W236" s="1097"/>
      <c r="X236" s="743"/>
    </row>
    <row r="237" s="1157" customFormat="true" ht="21.75" hidden="false" customHeight="true" outlineLevel="0" collapsed="false">
      <c r="J237" s="744"/>
      <c r="K237" s="744"/>
      <c r="L237" s="1096"/>
      <c r="M237" s="1094"/>
      <c r="N237" s="1095"/>
      <c r="O237" s="746"/>
      <c r="P237" s="1096"/>
      <c r="Q237" s="744"/>
      <c r="R237" s="744"/>
      <c r="V237" s="1097"/>
      <c r="W237" s="1097"/>
      <c r="X237" s="743"/>
    </row>
    <row r="238" s="1157" customFormat="true" ht="21.75" hidden="false" customHeight="true" outlineLevel="0" collapsed="false">
      <c r="J238" s="744"/>
      <c r="K238" s="744"/>
      <c r="L238" s="1096"/>
      <c r="M238" s="1094"/>
      <c r="N238" s="1095"/>
      <c r="O238" s="746"/>
      <c r="P238" s="1096"/>
      <c r="Q238" s="744"/>
      <c r="R238" s="744"/>
      <c r="V238" s="1097"/>
      <c r="W238" s="1097"/>
      <c r="X238" s="743"/>
    </row>
    <row r="239" s="1157" customFormat="true" ht="21.75" hidden="false" customHeight="true" outlineLevel="0" collapsed="false">
      <c r="J239" s="744"/>
      <c r="K239" s="744"/>
      <c r="L239" s="1096"/>
      <c r="M239" s="1094"/>
      <c r="N239" s="1095"/>
      <c r="O239" s="746"/>
      <c r="P239" s="1096"/>
      <c r="Q239" s="744"/>
      <c r="R239" s="744"/>
      <c r="V239" s="1097"/>
      <c r="W239" s="1097"/>
      <c r="X239" s="743"/>
    </row>
    <row r="240" s="1157" customFormat="true" ht="21.75" hidden="false" customHeight="true" outlineLevel="0" collapsed="false">
      <c r="J240" s="744"/>
      <c r="K240" s="744"/>
      <c r="L240" s="1096"/>
      <c r="M240" s="1094"/>
      <c r="N240" s="1095"/>
      <c r="O240" s="746"/>
      <c r="P240" s="1096"/>
      <c r="Q240" s="744"/>
      <c r="R240" s="744"/>
      <c r="V240" s="1097"/>
      <c r="W240" s="1097"/>
      <c r="X240" s="743"/>
    </row>
    <row r="241" s="1157" customFormat="true" ht="21.75" hidden="false" customHeight="true" outlineLevel="0" collapsed="false">
      <c r="J241" s="744"/>
      <c r="K241" s="744"/>
      <c r="L241" s="1096"/>
      <c r="M241" s="1094"/>
      <c r="N241" s="1095"/>
      <c r="O241" s="746"/>
      <c r="P241" s="1096"/>
      <c r="Q241" s="744"/>
      <c r="R241" s="744"/>
      <c r="V241" s="1097"/>
      <c r="W241" s="1097"/>
      <c r="X241" s="743"/>
    </row>
    <row r="242" s="1157" customFormat="true" ht="21.75" hidden="false" customHeight="true" outlineLevel="0" collapsed="false">
      <c r="J242" s="744"/>
      <c r="K242" s="744"/>
      <c r="L242" s="1096"/>
      <c r="M242" s="1094"/>
      <c r="N242" s="1095"/>
      <c r="O242" s="746"/>
      <c r="P242" s="1096"/>
      <c r="Q242" s="744"/>
      <c r="R242" s="744"/>
      <c r="V242" s="1097"/>
      <c r="W242" s="1097"/>
      <c r="X242" s="743"/>
    </row>
    <row r="243" s="1157" customFormat="true" ht="21.75" hidden="false" customHeight="true" outlineLevel="0" collapsed="false">
      <c r="J243" s="744"/>
      <c r="K243" s="744"/>
      <c r="L243" s="1096"/>
      <c r="M243" s="1094"/>
      <c r="N243" s="1095"/>
      <c r="O243" s="746"/>
      <c r="P243" s="1096"/>
      <c r="Q243" s="744"/>
      <c r="R243" s="744"/>
      <c r="V243" s="1097"/>
      <c r="W243" s="1097"/>
      <c r="X243" s="743"/>
    </row>
    <row r="244" s="1157" customFormat="true" ht="21.75" hidden="false" customHeight="true" outlineLevel="0" collapsed="false">
      <c r="J244" s="744"/>
      <c r="K244" s="744"/>
      <c r="L244" s="1096"/>
      <c r="M244" s="1094"/>
      <c r="N244" s="1095"/>
      <c r="O244" s="746"/>
      <c r="P244" s="1096"/>
      <c r="Q244" s="744"/>
      <c r="R244" s="744"/>
      <c r="V244" s="1097"/>
      <c r="W244" s="1097"/>
      <c r="X244" s="743"/>
    </row>
    <row r="245" s="1157" customFormat="true" ht="21.75" hidden="false" customHeight="true" outlineLevel="0" collapsed="false">
      <c r="J245" s="744"/>
      <c r="K245" s="744"/>
      <c r="L245" s="1096"/>
      <c r="M245" s="1094"/>
      <c r="N245" s="1095"/>
      <c r="O245" s="746"/>
      <c r="P245" s="1096"/>
      <c r="Q245" s="744"/>
      <c r="R245" s="744"/>
      <c r="V245" s="1097"/>
      <c r="W245" s="1097"/>
      <c r="X245" s="743"/>
    </row>
    <row r="246" s="1157" customFormat="true" ht="21.75" hidden="false" customHeight="true" outlineLevel="0" collapsed="false">
      <c r="J246" s="744"/>
      <c r="K246" s="744"/>
      <c r="L246" s="1096"/>
      <c r="M246" s="1094"/>
      <c r="N246" s="1095"/>
      <c r="O246" s="746"/>
      <c r="P246" s="1096"/>
      <c r="Q246" s="744"/>
      <c r="R246" s="744"/>
      <c r="V246" s="1097"/>
      <c r="W246" s="1097"/>
      <c r="X246" s="743"/>
    </row>
    <row r="247" s="1157" customFormat="true" ht="21.75" hidden="false" customHeight="true" outlineLevel="0" collapsed="false">
      <c r="J247" s="744"/>
      <c r="K247" s="744"/>
      <c r="L247" s="1096"/>
      <c r="M247" s="1094"/>
      <c r="N247" s="1095"/>
      <c r="O247" s="746"/>
      <c r="P247" s="1096"/>
      <c r="Q247" s="744"/>
      <c r="R247" s="744"/>
      <c r="V247" s="1097"/>
      <c r="W247" s="1097"/>
      <c r="X247" s="743"/>
    </row>
    <row r="248" s="1157" customFormat="true" ht="21.75" hidden="false" customHeight="true" outlineLevel="0" collapsed="false">
      <c r="J248" s="744"/>
      <c r="K248" s="744"/>
      <c r="L248" s="1096"/>
      <c r="M248" s="1094"/>
      <c r="N248" s="1095"/>
      <c r="O248" s="746"/>
      <c r="P248" s="1096"/>
      <c r="Q248" s="744"/>
      <c r="R248" s="744"/>
      <c r="V248" s="1097"/>
      <c r="W248" s="1097"/>
      <c r="X248" s="743"/>
    </row>
    <row r="249" s="1157" customFormat="true" ht="21.75" hidden="false" customHeight="true" outlineLevel="0" collapsed="false">
      <c r="J249" s="744"/>
      <c r="K249" s="744"/>
      <c r="L249" s="1096"/>
      <c r="M249" s="1094"/>
      <c r="N249" s="1095"/>
      <c r="O249" s="746"/>
      <c r="P249" s="1096"/>
      <c r="Q249" s="744"/>
      <c r="R249" s="744"/>
      <c r="V249" s="1097"/>
      <c r="W249" s="1097"/>
      <c r="X249" s="743"/>
    </row>
    <row r="250" s="1157" customFormat="true" ht="21.75" hidden="false" customHeight="true" outlineLevel="0" collapsed="false">
      <c r="J250" s="744"/>
      <c r="K250" s="744"/>
      <c r="L250" s="1096"/>
      <c r="M250" s="1094"/>
      <c r="N250" s="1095"/>
      <c r="O250" s="746"/>
      <c r="P250" s="1096"/>
      <c r="Q250" s="744"/>
      <c r="R250" s="744"/>
      <c r="V250" s="1097"/>
      <c r="W250" s="1097"/>
      <c r="X250" s="743"/>
    </row>
    <row r="251" s="1157" customFormat="true" ht="21.75" hidden="false" customHeight="true" outlineLevel="0" collapsed="false">
      <c r="J251" s="744"/>
      <c r="K251" s="744"/>
      <c r="L251" s="1096"/>
      <c r="M251" s="1094"/>
      <c r="N251" s="1095"/>
      <c r="O251" s="746"/>
      <c r="P251" s="1096"/>
      <c r="Q251" s="744"/>
      <c r="R251" s="744"/>
      <c r="V251" s="1097"/>
      <c r="W251" s="1097"/>
      <c r="X251" s="743"/>
    </row>
    <row r="252" s="1157" customFormat="true" ht="21.75" hidden="false" customHeight="true" outlineLevel="0" collapsed="false">
      <c r="J252" s="744"/>
      <c r="K252" s="744"/>
      <c r="L252" s="1096"/>
      <c r="M252" s="1094"/>
      <c r="N252" s="1095"/>
      <c r="O252" s="746"/>
      <c r="P252" s="1096"/>
      <c r="Q252" s="744"/>
      <c r="R252" s="744"/>
      <c r="V252" s="1097"/>
      <c r="W252" s="1097"/>
      <c r="X252" s="743"/>
    </row>
    <row r="253" s="1157" customFormat="true" ht="21.75" hidden="false" customHeight="true" outlineLevel="0" collapsed="false">
      <c r="J253" s="744"/>
      <c r="K253" s="744"/>
      <c r="L253" s="1096"/>
      <c r="M253" s="1094"/>
      <c r="N253" s="1095"/>
      <c r="O253" s="746"/>
      <c r="P253" s="1096"/>
      <c r="Q253" s="744"/>
      <c r="R253" s="744"/>
      <c r="V253" s="1097"/>
      <c r="W253" s="1097"/>
      <c r="X253" s="743"/>
    </row>
    <row r="254" s="1157" customFormat="true" ht="21.75" hidden="false" customHeight="true" outlineLevel="0" collapsed="false">
      <c r="J254" s="744"/>
      <c r="K254" s="744"/>
      <c r="L254" s="1096"/>
      <c r="M254" s="1094"/>
      <c r="N254" s="1095"/>
      <c r="O254" s="746"/>
      <c r="P254" s="1096"/>
      <c r="Q254" s="744"/>
      <c r="R254" s="744"/>
      <c r="V254" s="1097"/>
      <c r="W254" s="1097"/>
      <c r="X254" s="743"/>
    </row>
    <row r="255" s="1157" customFormat="true" ht="21.75" hidden="false" customHeight="true" outlineLevel="0" collapsed="false">
      <c r="J255" s="744"/>
      <c r="K255" s="744"/>
      <c r="L255" s="1096"/>
      <c r="M255" s="1094"/>
      <c r="N255" s="1095"/>
      <c r="O255" s="746"/>
      <c r="P255" s="1096"/>
      <c r="Q255" s="744"/>
      <c r="R255" s="744"/>
      <c r="V255" s="1097"/>
      <c r="W255" s="1097"/>
      <c r="X255" s="743"/>
    </row>
    <row r="256" s="1157" customFormat="true" ht="21.75" hidden="false" customHeight="true" outlineLevel="0" collapsed="false">
      <c r="J256" s="744"/>
      <c r="K256" s="744"/>
      <c r="L256" s="1096"/>
      <c r="M256" s="1094"/>
      <c r="N256" s="1095"/>
      <c r="O256" s="746"/>
      <c r="P256" s="1096"/>
      <c r="Q256" s="744"/>
      <c r="R256" s="744"/>
      <c r="V256" s="1097"/>
      <c r="W256" s="1097"/>
      <c r="X256" s="743"/>
    </row>
    <row r="257" s="1157" customFormat="true" ht="21.75" hidden="false" customHeight="true" outlineLevel="0" collapsed="false">
      <c r="J257" s="744"/>
      <c r="K257" s="744"/>
      <c r="L257" s="1096"/>
      <c r="M257" s="1094"/>
      <c r="N257" s="1095"/>
      <c r="O257" s="746"/>
      <c r="P257" s="1096"/>
      <c r="Q257" s="744"/>
      <c r="R257" s="744"/>
      <c r="V257" s="1097"/>
      <c r="W257" s="1097"/>
      <c r="X257" s="743"/>
    </row>
    <row r="258" s="1157" customFormat="true" ht="21.75" hidden="false" customHeight="true" outlineLevel="0" collapsed="false">
      <c r="J258" s="744"/>
      <c r="K258" s="744"/>
      <c r="L258" s="1096"/>
      <c r="M258" s="1094"/>
      <c r="N258" s="1095"/>
      <c r="O258" s="746"/>
      <c r="P258" s="1096"/>
      <c r="Q258" s="744"/>
      <c r="R258" s="744"/>
      <c r="V258" s="1097"/>
      <c r="W258" s="1097"/>
      <c r="X258" s="743"/>
    </row>
    <row r="259" s="1157" customFormat="true" ht="21.75" hidden="false" customHeight="true" outlineLevel="0" collapsed="false">
      <c r="J259" s="744"/>
      <c r="K259" s="744"/>
      <c r="L259" s="1096"/>
      <c r="M259" s="1094"/>
      <c r="N259" s="1095"/>
      <c r="O259" s="746"/>
      <c r="P259" s="1096"/>
      <c r="Q259" s="744"/>
      <c r="R259" s="744"/>
      <c r="V259" s="1097"/>
      <c r="W259" s="1097"/>
      <c r="X259" s="743"/>
    </row>
    <row r="260" s="1157" customFormat="true" ht="21.75" hidden="false" customHeight="true" outlineLevel="0" collapsed="false">
      <c r="J260" s="744"/>
      <c r="K260" s="744"/>
      <c r="L260" s="1096"/>
      <c r="M260" s="1094"/>
      <c r="N260" s="1095"/>
      <c r="O260" s="746"/>
      <c r="P260" s="1096"/>
      <c r="Q260" s="744"/>
      <c r="R260" s="744"/>
      <c r="V260" s="1097"/>
      <c r="W260" s="1097"/>
      <c r="X260" s="743"/>
    </row>
    <row r="261" s="1157" customFormat="true" ht="21.75" hidden="false" customHeight="true" outlineLevel="0" collapsed="false">
      <c r="J261" s="744"/>
      <c r="K261" s="744"/>
      <c r="L261" s="1096"/>
      <c r="M261" s="1094"/>
      <c r="N261" s="1095"/>
      <c r="O261" s="746"/>
      <c r="P261" s="1096"/>
      <c r="Q261" s="744"/>
      <c r="R261" s="744"/>
      <c r="V261" s="1097"/>
      <c r="W261" s="1097"/>
      <c r="X261" s="743"/>
    </row>
    <row r="262" s="1157" customFormat="true" ht="21.75" hidden="false" customHeight="true" outlineLevel="0" collapsed="false">
      <c r="J262" s="744"/>
      <c r="K262" s="744"/>
      <c r="L262" s="1096"/>
      <c r="M262" s="1094"/>
      <c r="N262" s="1095"/>
      <c r="O262" s="746"/>
      <c r="P262" s="1096"/>
      <c r="Q262" s="744"/>
      <c r="R262" s="744"/>
      <c r="V262" s="1097"/>
      <c r="W262" s="1097"/>
      <c r="X262" s="743"/>
    </row>
    <row r="263" s="1157" customFormat="true" ht="21.75" hidden="false" customHeight="true" outlineLevel="0" collapsed="false">
      <c r="J263" s="744"/>
      <c r="K263" s="744"/>
      <c r="L263" s="1096"/>
      <c r="M263" s="1094"/>
      <c r="N263" s="1095"/>
      <c r="O263" s="746"/>
      <c r="P263" s="1096"/>
      <c r="Q263" s="744"/>
      <c r="R263" s="744"/>
      <c r="V263" s="1097"/>
      <c r="W263" s="1097"/>
      <c r="X263" s="743"/>
    </row>
    <row r="264" s="1157" customFormat="true" ht="21.75" hidden="false" customHeight="true" outlineLevel="0" collapsed="false">
      <c r="J264" s="744"/>
      <c r="K264" s="744"/>
      <c r="L264" s="1096"/>
      <c r="M264" s="1094"/>
      <c r="N264" s="1095"/>
      <c r="O264" s="746"/>
      <c r="P264" s="1096"/>
      <c r="Q264" s="744"/>
      <c r="R264" s="744"/>
      <c r="V264" s="1097"/>
      <c r="W264" s="1097"/>
      <c r="X264" s="743"/>
    </row>
    <row r="265" s="1157" customFormat="true" ht="21.75" hidden="false" customHeight="true" outlineLevel="0" collapsed="false">
      <c r="J265" s="744"/>
      <c r="K265" s="744"/>
      <c r="L265" s="1096"/>
      <c r="M265" s="1094"/>
      <c r="N265" s="1095"/>
      <c r="O265" s="746"/>
      <c r="P265" s="1096"/>
      <c r="Q265" s="744"/>
      <c r="R265" s="744"/>
      <c r="V265" s="1097"/>
      <c r="W265" s="1097"/>
      <c r="X265" s="743"/>
    </row>
    <row r="266" s="1157" customFormat="true" ht="21.75" hidden="false" customHeight="true" outlineLevel="0" collapsed="false">
      <c r="J266" s="744"/>
      <c r="K266" s="744"/>
      <c r="L266" s="1096"/>
      <c r="M266" s="1094"/>
      <c r="N266" s="1095"/>
      <c r="O266" s="746"/>
      <c r="P266" s="1096"/>
      <c r="Q266" s="744"/>
      <c r="R266" s="744"/>
      <c r="V266" s="1097"/>
      <c r="W266" s="1097"/>
      <c r="X266" s="743"/>
    </row>
    <row r="267" s="1157" customFormat="true" ht="21.75" hidden="false" customHeight="true" outlineLevel="0" collapsed="false">
      <c r="J267" s="744"/>
      <c r="K267" s="744"/>
      <c r="L267" s="1096"/>
      <c r="M267" s="1094"/>
      <c r="N267" s="1095"/>
      <c r="O267" s="746"/>
      <c r="P267" s="1096"/>
      <c r="Q267" s="744"/>
      <c r="R267" s="744"/>
      <c r="V267" s="1097"/>
      <c r="W267" s="1097"/>
      <c r="X267" s="743"/>
    </row>
    <row r="268" s="1157" customFormat="true" ht="21.75" hidden="false" customHeight="true" outlineLevel="0" collapsed="false">
      <c r="J268" s="744"/>
      <c r="K268" s="744"/>
      <c r="L268" s="1096"/>
      <c r="M268" s="1094"/>
      <c r="N268" s="1095"/>
      <c r="O268" s="746"/>
      <c r="P268" s="1096"/>
      <c r="Q268" s="744"/>
      <c r="R268" s="744"/>
      <c r="V268" s="1097"/>
      <c r="W268" s="1097"/>
      <c r="X268" s="743"/>
    </row>
    <row r="269" s="1157" customFormat="true" ht="21.75" hidden="false" customHeight="true" outlineLevel="0" collapsed="false">
      <c r="J269" s="744"/>
      <c r="K269" s="744"/>
      <c r="L269" s="1096"/>
      <c r="M269" s="1094"/>
      <c r="N269" s="1095"/>
      <c r="O269" s="746"/>
      <c r="P269" s="1096"/>
      <c r="Q269" s="744"/>
      <c r="R269" s="744"/>
      <c r="V269" s="1097"/>
      <c r="W269" s="1097"/>
      <c r="X269" s="743"/>
    </row>
    <row r="270" s="1157" customFormat="true" ht="21.75" hidden="false" customHeight="true" outlineLevel="0" collapsed="false">
      <c r="J270" s="744"/>
      <c r="K270" s="744"/>
      <c r="L270" s="1096"/>
      <c r="M270" s="1094"/>
      <c r="N270" s="1095"/>
      <c r="O270" s="746"/>
      <c r="P270" s="1096"/>
      <c r="Q270" s="744"/>
      <c r="R270" s="744"/>
      <c r="V270" s="1097"/>
      <c r="W270" s="1097"/>
      <c r="X270" s="743"/>
    </row>
    <row r="271" s="1157" customFormat="true" ht="21.75" hidden="false" customHeight="true" outlineLevel="0" collapsed="false">
      <c r="J271" s="744"/>
      <c r="K271" s="744"/>
      <c r="L271" s="1096"/>
      <c r="M271" s="1094"/>
      <c r="N271" s="1095"/>
      <c r="O271" s="746"/>
      <c r="P271" s="1096"/>
      <c r="Q271" s="744"/>
      <c r="R271" s="744"/>
      <c r="V271" s="1097"/>
      <c r="W271" s="1097"/>
      <c r="X271" s="743"/>
    </row>
    <row r="272" s="1157" customFormat="true" ht="21.75" hidden="false" customHeight="true" outlineLevel="0" collapsed="false">
      <c r="J272" s="744"/>
      <c r="K272" s="744"/>
      <c r="L272" s="1096"/>
      <c r="M272" s="1094"/>
      <c r="N272" s="1095"/>
      <c r="O272" s="746"/>
      <c r="P272" s="1096"/>
      <c r="Q272" s="744"/>
      <c r="R272" s="744"/>
      <c r="V272" s="1097"/>
      <c r="W272" s="1097"/>
      <c r="X272" s="743"/>
    </row>
    <row r="273" s="1157" customFormat="true" ht="21.75" hidden="false" customHeight="true" outlineLevel="0" collapsed="false">
      <c r="J273" s="744"/>
      <c r="K273" s="744"/>
      <c r="L273" s="1096"/>
      <c r="M273" s="1094"/>
      <c r="N273" s="1095"/>
      <c r="O273" s="746"/>
      <c r="P273" s="1096"/>
      <c r="Q273" s="744"/>
      <c r="R273" s="744"/>
      <c r="V273" s="1097"/>
      <c r="W273" s="1097"/>
      <c r="X273" s="743"/>
    </row>
    <row r="274" s="1157" customFormat="true" ht="21.75" hidden="false" customHeight="true" outlineLevel="0" collapsed="false">
      <c r="J274" s="744"/>
      <c r="K274" s="744"/>
      <c r="L274" s="1096"/>
      <c r="M274" s="1094"/>
      <c r="N274" s="1095"/>
      <c r="O274" s="746"/>
      <c r="P274" s="1096"/>
      <c r="Q274" s="744"/>
      <c r="R274" s="744"/>
      <c r="V274" s="1097"/>
      <c r="W274" s="1097"/>
      <c r="X274" s="743"/>
    </row>
    <row r="275" s="1157" customFormat="true" ht="21.75" hidden="false" customHeight="true" outlineLevel="0" collapsed="false">
      <c r="J275" s="744"/>
      <c r="K275" s="744"/>
      <c r="L275" s="1096"/>
      <c r="M275" s="1094"/>
      <c r="N275" s="1095"/>
      <c r="O275" s="746"/>
      <c r="P275" s="1096"/>
      <c r="Q275" s="744"/>
      <c r="R275" s="744"/>
      <c r="V275" s="1097"/>
      <c r="W275" s="1097"/>
      <c r="X275" s="743"/>
    </row>
    <row r="276" s="1157" customFormat="true" ht="21.75" hidden="false" customHeight="true" outlineLevel="0" collapsed="false">
      <c r="J276" s="744"/>
      <c r="K276" s="744"/>
      <c r="L276" s="1096"/>
      <c r="M276" s="1094"/>
      <c r="N276" s="1095"/>
      <c r="O276" s="746"/>
      <c r="P276" s="1096"/>
      <c r="Q276" s="744"/>
      <c r="R276" s="744"/>
      <c r="V276" s="1097"/>
      <c r="W276" s="1097"/>
      <c r="X276" s="743"/>
    </row>
    <row r="277" s="1157" customFormat="true" ht="21.75" hidden="false" customHeight="true" outlineLevel="0" collapsed="false">
      <c r="J277" s="744"/>
      <c r="K277" s="744"/>
      <c r="L277" s="1096"/>
      <c r="M277" s="1094"/>
      <c r="N277" s="1095"/>
      <c r="O277" s="746"/>
      <c r="P277" s="1096"/>
      <c r="Q277" s="744"/>
      <c r="R277" s="744"/>
      <c r="V277" s="1097"/>
      <c r="W277" s="1097"/>
      <c r="X277" s="743"/>
    </row>
    <row r="278" s="1157" customFormat="true" ht="21.75" hidden="false" customHeight="true" outlineLevel="0" collapsed="false">
      <c r="J278" s="744"/>
      <c r="K278" s="744"/>
      <c r="L278" s="1096"/>
      <c r="M278" s="1094"/>
      <c r="N278" s="1095"/>
      <c r="O278" s="746"/>
      <c r="P278" s="1096"/>
      <c r="Q278" s="744"/>
      <c r="R278" s="744"/>
      <c r="V278" s="1097"/>
      <c r="W278" s="1097"/>
      <c r="X278" s="743"/>
    </row>
    <row r="279" s="1157" customFormat="true" ht="21.75" hidden="false" customHeight="true" outlineLevel="0" collapsed="false">
      <c r="J279" s="744"/>
      <c r="K279" s="744"/>
      <c r="L279" s="1096"/>
      <c r="M279" s="1094"/>
      <c r="N279" s="1095"/>
      <c r="O279" s="746"/>
      <c r="P279" s="1096"/>
      <c r="Q279" s="744"/>
      <c r="R279" s="744"/>
      <c r="V279" s="1097"/>
      <c r="W279" s="1097"/>
      <c r="X279" s="743"/>
    </row>
    <row r="280" s="1157" customFormat="true" ht="21.75" hidden="false" customHeight="true" outlineLevel="0" collapsed="false">
      <c r="J280" s="744"/>
      <c r="K280" s="744"/>
      <c r="L280" s="1096"/>
      <c r="M280" s="1094"/>
      <c r="N280" s="1095"/>
      <c r="O280" s="746"/>
      <c r="P280" s="1096"/>
      <c r="Q280" s="744"/>
      <c r="R280" s="744"/>
      <c r="V280" s="1097"/>
      <c r="W280" s="1097"/>
      <c r="X280" s="743"/>
    </row>
    <row r="281" s="1157" customFormat="true" ht="21.75" hidden="false" customHeight="true" outlineLevel="0" collapsed="false">
      <c r="J281" s="744"/>
      <c r="K281" s="744"/>
      <c r="L281" s="1096"/>
      <c r="M281" s="1094"/>
      <c r="N281" s="1095"/>
      <c r="O281" s="746"/>
      <c r="P281" s="1096"/>
      <c r="Q281" s="744"/>
      <c r="R281" s="744"/>
      <c r="V281" s="1097"/>
      <c r="W281" s="1097"/>
      <c r="X281" s="743"/>
    </row>
    <row r="282" s="1157" customFormat="true" ht="21.75" hidden="false" customHeight="true" outlineLevel="0" collapsed="false">
      <c r="J282" s="744"/>
      <c r="K282" s="744"/>
      <c r="L282" s="1096"/>
      <c r="M282" s="1094"/>
      <c r="N282" s="1095"/>
      <c r="O282" s="746"/>
      <c r="P282" s="1096"/>
      <c r="Q282" s="744"/>
      <c r="R282" s="744"/>
      <c r="V282" s="1097"/>
      <c r="W282" s="1097"/>
      <c r="X282" s="743"/>
    </row>
    <row r="283" s="1157" customFormat="true" ht="21.75" hidden="false" customHeight="true" outlineLevel="0" collapsed="false">
      <c r="J283" s="744"/>
      <c r="K283" s="744"/>
      <c r="L283" s="1096"/>
      <c r="M283" s="1094"/>
      <c r="N283" s="1095"/>
      <c r="O283" s="746"/>
      <c r="P283" s="1096"/>
      <c r="Q283" s="744"/>
      <c r="R283" s="744"/>
      <c r="V283" s="1097"/>
      <c r="W283" s="1097"/>
      <c r="X283" s="743"/>
    </row>
    <row r="284" s="1157" customFormat="true" ht="21.75" hidden="false" customHeight="true" outlineLevel="0" collapsed="false">
      <c r="J284" s="744"/>
      <c r="K284" s="744"/>
      <c r="L284" s="1096"/>
      <c r="M284" s="1094"/>
      <c r="N284" s="1095"/>
      <c r="O284" s="746"/>
      <c r="P284" s="1096"/>
      <c r="Q284" s="744"/>
      <c r="R284" s="744"/>
      <c r="V284" s="1097"/>
      <c r="W284" s="1097"/>
      <c r="X284" s="743"/>
    </row>
    <row r="285" s="1157" customFormat="true" ht="21.75" hidden="false" customHeight="true" outlineLevel="0" collapsed="false">
      <c r="J285" s="744"/>
      <c r="K285" s="744"/>
      <c r="L285" s="1096"/>
      <c r="M285" s="1094"/>
      <c r="N285" s="1095"/>
      <c r="O285" s="746"/>
      <c r="P285" s="1096"/>
      <c r="Q285" s="744"/>
      <c r="R285" s="744"/>
      <c r="V285" s="1097"/>
      <c r="W285" s="1097"/>
      <c r="X285" s="743"/>
    </row>
    <row r="286" s="1157" customFormat="true" ht="21.75" hidden="false" customHeight="true" outlineLevel="0" collapsed="false">
      <c r="J286" s="744"/>
      <c r="K286" s="744"/>
      <c r="L286" s="1096"/>
      <c r="M286" s="1094"/>
      <c r="N286" s="1095"/>
      <c r="O286" s="746"/>
      <c r="P286" s="1096"/>
      <c r="Q286" s="744"/>
      <c r="R286" s="744"/>
      <c r="V286" s="1097"/>
      <c r="W286" s="1097"/>
      <c r="X286" s="743"/>
    </row>
    <row r="287" s="1157" customFormat="true" ht="21.75" hidden="false" customHeight="true" outlineLevel="0" collapsed="false">
      <c r="J287" s="744"/>
      <c r="K287" s="744"/>
      <c r="L287" s="1096"/>
      <c r="M287" s="1094"/>
      <c r="N287" s="1095"/>
      <c r="O287" s="746"/>
      <c r="P287" s="1096"/>
      <c r="Q287" s="744"/>
      <c r="R287" s="744"/>
      <c r="V287" s="1097"/>
      <c r="W287" s="1097"/>
      <c r="X287" s="743"/>
    </row>
    <row r="288" s="1157" customFormat="true" ht="21.75" hidden="false" customHeight="true" outlineLevel="0" collapsed="false">
      <c r="J288" s="744"/>
      <c r="K288" s="744"/>
      <c r="L288" s="1096"/>
      <c r="M288" s="1094"/>
      <c r="N288" s="1095"/>
      <c r="O288" s="746"/>
      <c r="P288" s="1096"/>
      <c r="Q288" s="744"/>
      <c r="R288" s="744"/>
      <c r="V288" s="1097"/>
      <c r="W288" s="1097"/>
      <c r="X288" s="743"/>
    </row>
    <row r="289" s="1157" customFormat="true" ht="21.75" hidden="false" customHeight="true" outlineLevel="0" collapsed="false">
      <c r="J289" s="744"/>
      <c r="K289" s="744"/>
      <c r="L289" s="1096"/>
      <c r="M289" s="1094"/>
      <c r="N289" s="1095"/>
      <c r="O289" s="746"/>
      <c r="P289" s="1096"/>
      <c r="Q289" s="744"/>
      <c r="R289" s="744"/>
      <c r="V289" s="1097"/>
      <c r="W289" s="1097"/>
      <c r="X289" s="743"/>
    </row>
    <row r="290" s="1157" customFormat="true" ht="21.75" hidden="false" customHeight="true" outlineLevel="0" collapsed="false">
      <c r="J290" s="744"/>
      <c r="K290" s="744"/>
      <c r="L290" s="1096"/>
      <c r="M290" s="1094"/>
      <c r="N290" s="1095"/>
      <c r="O290" s="746"/>
      <c r="P290" s="1096"/>
      <c r="Q290" s="744"/>
      <c r="R290" s="744"/>
      <c r="V290" s="1097"/>
      <c r="W290" s="1097"/>
      <c r="X290" s="743"/>
    </row>
    <row r="291" s="1157" customFormat="true" ht="21.75" hidden="false" customHeight="true" outlineLevel="0" collapsed="false">
      <c r="J291" s="744"/>
      <c r="K291" s="744"/>
      <c r="L291" s="1096"/>
      <c r="M291" s="1094"/>
      <c r="N291" s="1095"/>
      <c r="O291" s="746"/>
      <c r="P291" s="1096"/>
      <c r="Q291" s="744"/>
      <c r="R291" s="744"/>
      <c r="V291" s="1097"/>
      <c r="W291" s="1097"/>
      <c r="X291" s="743"/>
    </row>
    <row r="292" s="1157" customFormat="true" ht="21.75" hidden="false" customHeight="true" outlineLevel="0" collapsed="false">
      <c r="J292" s="744"/>
      <c r="K292" s="744"/>
      <c r="L292" s="1096"/>
      <c r="M292" s="1094"/>
      <c r="N292" s="1095"/>
      <c r="O292" s="746"/>
      <c r="P292" s="1096"/>
      <c r="Q292" s="744"/>
      <c r="R292" s="744"/>
      <c r="V292" s="1097"/>
      <c r="W292" s="1097"/>
      <c r="X292" s="743"/>
    </row>
    <row r="293" s="1157" customFormat="true" ht="21.75" hidden="false" customHeight="true" outlineLevel="0" collapsed="false">
      <c r="J293" s="744"/>
      <c r="K293" s="744"/>
      <c r="L293" s="1096"/>
      <c r="M293" s="1094"/>
      <c r="N293" s="1095"/>
      <c r="O293" s="746"/>
      <c r="P293" s="1096"/>
      <c r="Q293" s="744"/>
      <c r="R293" s="744"/>
      <c r="V293" s="1097"/>
      <c r="W293" s="1097"/>
      <c r="X293" s="743"/>
    </row>
    <row r="294" s="1157" customFormat="true" ht="21.75" hidden="false" customHeight="true" outlineLevel="0" collapsed="false">
      <c r="J294" s="744"/>
      <c r="K294" s="744"/>
      <c r="L294" s="1096"/>
      <c r="M294" s="1094"/>
      <c r="N294" s="1095"/>
      <c r="O294" s="746"/>
      <c r="P294" s="1096"/>
      <c r="Q294" s="744"/>
      <c r="R294" s="744"/>
      <c r="V294" s="1097"/>
      <c r="W294" s="1097"/>
      <c r="X294" s="743"/>
    </row>
    <row r="295" s="1157" customFormat="true" ht="21.75" hidden="false" customHeight="true" outlineLevel="0" collapsed="false">
      <c r="J295" s="744"/>
      <c r="K295" s="744"/>
      <c r="L295" s="1096"/>
      <c r="M295" s="1094"/>
      <c r="N295" s="1095"/>
      <c r="O295" s="746"/>
      <c r="P295" s="1096"/>
      <c r="Q295" s="744"/>
      <c r="R295" s="744"/>
      <c r="V295" s="1097"/>
      <c r="W295" s="1097"/>
      <c r="X295" s="743"/>
    </row>
    <row r="296" s="1157" customFormat="true" ht="21.75" hidden="false" customHeight="true" outlineLevel="0" collapsed="false">
      <c r="J296" s="744"/>
      <c r="K296" s="744"/>
      <c r="L296" s="1096"/>
      <c r="M296" s="1094"/>
      <c r="N296" s="1095"/>
      <c r="O296" s="746"/>
      <c r="P296" s="1096"/>
      <c r="Q296" s="744"/>
      <c r="R296" s="744"/>
      <c r="V296" s="1097"/>
      <c r="W296" s="1097"/>
      <c r="X296" s="743"/>
    </row>
    <row r="297" s="1157" customFormat="true" ht="21.75" hidden="false" customHeight="true" outlineLevel="0" collapsed="false">
      <c r="J297" s="744"/>
      <c r="K297" s="744"/>
      <c r="L297" s="1096"/>
      <c r="M297" s="1094"/>
      <c r="N297" s="1095"/>
      <c r="O297" s="746"/>
      <c r="P297" s="1096"/>
      <c r="Q297" s="744"/>
      <c r="R297" s="744"/>
      <c r="V297" s="1097"/>
      <c r="W297" s="1097"/>
      <c r="X297" s="743"/>
    </row>
    <row r="298" s="1157" customFormat="true" ht="21.75" hidden="false" customHeight="true" outlineLevel="0" collapsed="false">
      <c r="J298" s="744"/>
      <c r="K298" s="744"/>
      <c r="L298" s="1096"/>
      <c r="M298" s="1094"/>
      <c r="N298" s="1095"/>
      <c r="O298" s="746"/>
      <c r="P298" s="1096"/>
      <c r="Q298" s="744"/>
      <c r="R298" s="744"/>
      <c r="V298" s="1097"/>
      <c r="W298" s="1097"/>
      <c r="X298" s="743"/>
    </row>
    <row r="299" s="1157" customFormat="true" ht="21.75" hidden="false" customHeight="true" outlineLevel="0" collapsed="false">
      <c r="J299" s="744"/>
      <c r="K299" s="744"/>
      <c r="L299" s="1096"/>
      <c r="M299" s="1094"/>
      <c r="N299" s="1095"/>
      <c r="O299" s="746"/>
      <c r="P299" s="1096"/>
      <c r="Q299" s="744"/>
      <c r="R299" s="744"/>
      <c r="V299" s="1097"/>
      <c r="W299" s="1097"/>
      <c r="X299" s="743"/>
    </row>
    <row r="300" s="1157" customFormat="true" ht="21.75" hidden="false" customHeight="true" outlineLevel="0" collapsed="false">
      <c r="J300" s="744"/>
      <c r="K300" s="744"/>
      <c r="L300" s="1096"/>
      <c r="M300" s="1094"/>
      <c r="N300" s="1095"/>
      <c r="O300" s="746"/>
      <c r="P300" s="1096"/>
      <c r="Q300" s="744"/>
      <c r="R300" s="744"/>
      <c r="V300" s="1097"/>
      <c r="W300" s="1097"/>
      <c r="X300" s="743"/>
    </row>
    <row r="301" s="1157" customFormat="true" ht="21.75" hidden="false" customHeight="true" outlineLevel="0" collapsed="false">
      <c r="J301" s="744"/>
      <c r="K301" s="744"/>
      <c r="L301" s="1096"/>
      <c r="M301" s="1094"/>
      <c r="N301" s="1095"/>
      <c r="O301" s="746"/>
      <c r="P301" s="1096"/>
      <c r="Q301" s="744"/>
      <c r="R301" s="744"/>
      <c r="V301" s="1097"/>
      <c r="W301" s="1097"/>
      <c r="X301" s="743"/>
    </row>
    <row r="302" s="1157" customFormat="true" ht="21.75" hidden="false" customHeight="true" outlineLevel="0" collapsed="false">
      <c r="J302" s="744"/>
      <c r="K302" s="744"/>
      <c r="L302" s="1096"/>
      <c r="M302" s="1094"/>
      <c r="N302" s="1095"/>
      <c r="O302" s="746"/>
      <c r="P302" s="1096"/>
      <c r="Q302" s="744"/>
      <c r="R302" s="744"/>
      <c r="V302" s="1097"/>
      <c r="W302" s="1097"/>
      <c r="X302" s="743"/>
    </row>
    <row r="303" s="1157" customFormat="true" ht="21.75" hidden="false" customHeight="true" outlineLevel="0" collapsed="false">
      <c r="J303" s="744"/>
      <c r="K303" s="744"/>
      <c r="L303" s="1096"/>
      <c r="M303" s="1094"/>
      <c r="N303" s="1095"/>
      <c r="O303" s="746"/>
      <c r="P303" s="1096"/>
      <c r="Q303" s="744"/>
      <c r="R303" s="744"/>
      <c r="V303" s="1097"/>
      <c r="W303" s="1097"/>
      <c r="X303" s="743"/>
    </row>
    <row r="304" s="1157" customFormat="true" ht="21.75" hidden="false" customHeight="true" outlineLevel="0" collapsed="false">
      <c r="J304" s="744"/>
      <c r="K304" s="744"/>
      <c r="L304" s="1096"/>
      <c r="M304" s="1094"/>
      <c r="N304" s="1095"/>
      <c r="O304" s="746"/>
      <c r="P304" s="1096"/>
      <c r="Q304" s="744"/>
      <c r="R304" s="744"/>
      <c r="V304" s="1097"/>
      <c r="W304" s="1097"/>
      <c r="X304" s="743"/>
    </row>
    <row r="305" s="1157" customFormat="true" ht="21.75" hidden="false" customHeight="true" outlineLevel="0" collapsed="false">
      <c r="J305" s="744"/>
      <c r="K305" s="744"/>
      <c r="L305" s="1096"/>
      <c r="M305" s="1094"/>
      <c r="N305" s="1095"/>
      <c r="O305" s="746"/>
      <c r="P305" s="1096"/>
      <c r="Q305" s="744"/>
      <c r="R305" s="744"/>
      <c r="V305" s="1097"/>
      <c r="W305" s="1097"/>
      <c r="X305" s="743"/>
    </row>
    <row r="306" s="1157" customFormat="true" ht="21.75" hidden="false" customHeight="true" outlineLevel="0" collapsed="false">
      <c r="J306" s="744"/>
      <c r="K306" s="744"/>
      <c r="L306" s="1096"/>
      <c r="M306" s="1094"/>
      <c r="N306" s="1095"/>
      <c r="O306" s="746"/>
      <c r="P306" s="1096"/>
      <c r="Q306" s="744"/>
      <c r="R306" s="744"/>
      <c r="V306" s="1097"/>
      <c r="W306" s="1097"/>
      <c r="X306" s="743"/>
    </row>
    <row r="307" s="1157" customFormat="true" ht="21.75" hidden="false" customHeight="true" outlineLevel="0" collapsed="false">
      <c r="J307" s="744"/>
      <c r="K307" s="744"/>
      <c r="L307" s="1096"/>
      <c r="M307" s="1094"/>
      <c r="N307" s="1095"/>
      <c r="O307" s="746"/>
      <c r="P307" s="1096"/>
      <c r="Q307" s="744"/>
      <c r="R307" s="744"/>
      <c r="V307" s="1097"/>
      <c r="W307" s="1097"/>
      <c r="X307" s="743"/>
    </row>
    <row r="308" s="1157" customFormat="true" ht="21.75" hidden="false" customHeight="true" outlineLevel="0" collapsed="false">
      <c r="J308" s="744"/>
      <c r="K308" s="744"/>
      <c r="L308" s="1096"/>
      <c r="M308" s="1094"/>
      <c r="N308" s="1095"/>
      <c r="O308" s="746"/>
      <c r="P308" s="1096"/>
      <c r="Q308" s="744"/>
      <c r="R308" s="744"/>
      <c r="V308" s="1097"/>
      <c r="W308" s="1097"/>
      <c r="X308" s="743"/>
    </row>
    <row r="309" s="1157" customFormat="true" ht="21.75" hidden="false" customHeight="true" outlineLevel="0" collapsed="false">
      <c r="J309" s="744"/>
      <c r="K309" s="744"/>
      <c r="L309" s="1096"/>
      <c r="M309" s="1094"/>
      <c r="N309" s="1095"/>
      <c r="O309" s="746"/>
      <c r="P309" s="1096"/>
      <c r="Q309" s="744"/>
      <c r="R309" s="744"/>
      <c r="V309" s="1097"/>
      <c r="W309" s="1097"/>
      <c r="X309" s="743"/>
    </row>
    <row r="310" s="1157" customFormat="true" ht="21.75" hidden="false" customHeight="true" outlineLevel="0" collapsed="false">
      <c r="J310" s="744"/>
      <c r="K310" s="744"/>
      <c r="L310" s="1096"/>
      <c r="M310" s="1094"/>
      <c r="N310" s="1095"/>
      <c r="O310" s="746"/>
      <c r="P310" s="1096"/>
      <c r="Q310" s="744"/>
      <c r="R310" s="744"/>
      <c r="V310" s="1097"/>
      <c r="W310" s="1097"/>
      <c r="X310" s="743"/>
    </row>
    <row r="311" s="1157" customFormat="true" ht="21.75" hidden="false" customHeight="true" outlineLevel="0" collapsed="false">
      <c r="J311" s="744"/>
      <c r="K311" s="744"/>
      <c r="L311" s="1096"/>
      <c r="M311" s="1094"/>
      <c r="N311" s="1095"/>
      <c r="O311" s="746"/>
      <c r="P311" s="1096"/>
      <c r="Q311" s="744"/>
      <c r="R311" s="744"/>
      <c r="V311" s="1097"/>
      <c r="W311" s="1097"/>
      <c r="X311" s="743"/>
    </row>
    <row r="312" s="1157" customFormat="true" ht="21.75" hidden="false" customHeight="true" outlineLevel="0" collapsed="false">
      <c r="J312" s="744"/>
      <c r="K312" s="744"/>
      <c r="L312" s="1096"/>
      <c r="M312" s="1094"/>
      <c r="N312" s="1095"/>
      <c r="O312" s="746"/>
      <c r="P312" s="1096"/>
      <c r="Q312" s="744"/>
      <c r="R312" s="744"/>
      <c r="V312" s="1097"/>
      <c r="W312" s="1097"/>
      <c r="X312" s="743"/>
    </row>
    <row r="313" s="1157" customFormat="true" ht="21.75" hidden="false" customHeight="true" outlineLevel="0" collapsed="false">
      <c r="J313" s="744"/>
      <c r="K313" s="744"/>
      <c r="L313" s="1096"/>
      <c r="M313" s="1094"/>
      <c r="N313" s="1095"/>
      <c r="O313" s="746"/>
      <c r="P313" s="1096"/>
      <c r="Q313" s="744"/>
      <c r="R313" s="744"/>
      <c r="V313" s="1097"/>
      <c r="W313" s="1097"/>
      <c r="X313" s="743"/>
    </row>
    <row r="314" s="1157" customFormat="true" ht="21.75" hidden="false" customHeight="true" outlineLevel="0" collapsed="false">
      <c r="J314" s="744"/>
      <c r="K314" s="744"/>
      <c r="L314" s="1096"/>
      <c r="M314" s="1094"/>
      <c r="N314" s="1095"/>
      <c r="O314" s="746"/>
      <c r="P314" s="1096"/>
      <c r="Q314" s="744"/>
      <c r="R314" s="744"/>
      <c r="V314" s="1097"/>
      <c r="W314" s="1097"/>
      <c r="X314" s="743"/>
    </row>
    <row r="315" s="1157" customFormat="true" ht="21.75" hidden="false" customHeight="true" outlineLevel="0" collapsed="false">
      <c r="J315" s="744"/>
      <c r="K315" s="744"/>
      <c r="L315" s="1096"/>
      <c r="M315" s="1094"/>
      <c r="N315" s="1095"/>
      <c r="O315" s="746"/>
      <c r="P315" s="1096"/>
      <c r="Q315" s="744"/>
      <c r="R315" s="744"/>
      <c r="V315" s="1097"/>
      <c r="W315" s="1097"/>
      <c r="X315" s="743"/>
    </row>
    <row r="316" s="1157" customFormat="true" ht="21.75" hidden="false" customHeight="true" outlineLevel="0" collapsed="false">
      <c r="J316" s="744"/>
      <c r="K316" s="744"/>
      <c r="L316" s="1096"/>
      <c r="M316" s="1094"/>
      <c r="N316" s="1095"/>
      <c r="O316" s="746"/>
      <c r="P316" s="1096"/>
      <c r="Q316" s="744"/>
      <c r="R316" s="744"/>
      <c r="V316" s="1097"/>
      <c r="W316" s="1097"/>
      <c r="X316" s="743"/>
    </row>
    <row r="317" s="1157" customFormat="true" ht="21.75" hidden="false" customHeight="true" outlineLevel="0" collapsed="false">
      <c r="J317" s="744"/>
      <c r="K317" s="744"/>
      <c r="L317" s="1096"/>
      <c r="M317" s="1094"/>
      <c r="N317" s="1095"/>
      <c r="O317" s="746"/>
      <c r="P317" s="1096"/>
      <c r="Q317" s="744"/>
      <c r="R317" s="744"/>
      <c r="V317" s="1097"/>
      <c r="W317" s="1097"/>
      <c r="X317" s="743"/>
    </row>
    <row r="318" s="1157" customFormat="true" ht="21.75" hidden="false" customHeight="true" outlineLevel="0" collapsed="false">
      <c r="J318" s="744"/>
      <c r="K318" s="744"/>
      <c r="L318" s="1096"/>
      <c r="M318" s="1094"/>
      <c r="N318" s="1095"/>
      <c r="O318" s="746"/>
      <c r="P318" s="1096"/>
      <c r="Q318" s="744"/>
      <c r="R318" s="744"/>
      <c r="V318" s="1097"/>
      <c r="W318" s="1097"/>
      <c r="X318" s="743"/>
    </row>
    <row r="319" s="1157" customFormat="true" ht="21.75" hidden="false" customHeight="true" outlineLevel="0" collapsed="false">
      <c r="J319" s="744"/>
      <c r="K319" s="744"/>
      <c r="L319" s="1096"/>
      <c r="M319" s="1094"/>
      <c r="N319" s="1095"/>
      <c r="O319" s="746"/>
      <c r="P319" s="1096"/>
      <c r="Q319" s="744"/>
      <c r="R319" s="744"/>
      <c r="V319" s="1097"/>
      <c r="W319" s="1097"/>
      <c r="X319" s="743"/>
    </row>
    <row r="320" s="1157" customFormat="true" ht="21.75" hidden="false" customHeight="true" outlineLevel="0" collapsed="false">
      <c r="J320" s="744"/>
      <c r="K320" s="744"/>
      <c r="L320" s="1096"/>
      <c r="M320" s="1094"/>
      <c r="N320" s="1095"/>
      <c r="O320" s="746"/>
      <c r="P320" s="1096"/>
      <c r="Q320" s="744"/>
      <c r="R320" s="744"/>
      <c r="V320" s="1097"/>
      <c r="W320" s="1097"/>
      <c r="X320" s="743"/>
    </row>
    <row r="321" s="1157" customFormat="true" ht="21.75" hidden="false" customHeight="true" outlineLevel="0" collapsed="false">
      <c r="J321" s="744"/>
      <c r="K321" s="744"/>
      <c r="L321" s="1096"/>
      <c r="M321" s="1094"/>
      <c r="N321" s="1095"/>
      <c r="O321" s="746"/>
      <c r="P321" s="1096"/>
      <c r="Q321" s="744"/>
      <c r="R321" s="744"/>
      <c r="V321" s="1097"/>
      <c r="W321" s="1097"/>
      <c r="X321" s="743"/>
    </row>
    <row r="322" s="1157" customFormat="true" ht="21.75" hidden="false" customHeight="true" outlineLevel="0" collapsed="false">
      <c r="J322" s="744"/>
      <c r="K322" s="744"/>
      <c r="L322" s="1096"/>
      <c r="M322" s="1094"/>
      <c r="N322" s="1095"/>
      <c r="O322" s="746"/>
      <c r="P322" s="1096"/>
      <c r="Q322" s="744"/>
      <c r="R322" s="744"/>
      <c r="V322" s="1097"/>
      <c r="W322" s="1097"/>
      <c r="X322" s="743"/>
    </row>
    <row r="323" s="1157" customFormat="true" ht="21.75" hidden="false" customHeight="true" outlineLevel="0" collapsed="false">
      <c r="J323" s="744"/>
      <c r="K323" s="744"/>
      <c r="L323" s="1096"/>
      <c r="M323" s="1094"/>
      <c r="N323" s="1095"/>
      <c r="O323" s="746"/>
      <c r="P323" s="1096"/>
      <c r="Q323" s="744"/>
      <c r="R323" s="744"/>
      <c r="V323" s="1097"/>
      <c r="W323" s="1097"/>
      <c r="X323" s="743"/>
    </row>
    <row r="324" s="1157" customFormat="true" ht="21.75" hidden="false" customHeight="true" outlineLevel="0" collapsed="false">
      <c r="J324" s="744"/>
      <c r="K324" s="744"/>
      <c r="L324" s="1096"/>
      <c r="M324" s="1094"/>
      <c r="N324" s="1095"/>
      <c r="O324" s="746"/>
      <c r="P324" s="1096"/>
      <c r="Q324" s="744"/>
      <c r="R324" s="744"/>
      <c r="V324" s="1097"/>
      <c r="W324" s="1097"/>
      <c r="X324" s="743"/>
    </row>
    <row r="325" s="1157" customFormat="true" ht="21.75" hidden="false" customHeight="true" outlineLevel="0" collapsed="false">
      <c r="J325" s="744"/>
      <c r="K325" s="744"/>
      <c r="L325" s="1096"/>
      <c r="M325" s="1094"/>
      <c r="N325" s="1095"/>
      <c r="O325" s="746"/>
      <c r="P325" s="1096"/>
      <c r="Q325" s="744"/>
      <c r="R325" s="744"/>
      <c r="V325" s="1097"/>
      <c r="W325" s="1097"/>
      <c r="X325" s="743"/>
    </row>
    <row r="326" s="1157" customFormat="true" ht="21.75" hidden="false" customHeight="true" outlineLevel="0" collapsed="false">
      <c r="J326" s="744"/>
      <c r="K326" s="744"/>
      <c r="L326" s="1096"/>
      <c r="M326" s="1094"/>
      <c r="N326" s="1095"/>
      <c r="O326" s="746"/>
      <c r="P326" s="1096"/>
      <c r="Q326" s="744"/>
      <c r="R326" s="744"/>
      <c r="V326" s="1097"/>
      <c r="W326" s="1097"/>
      <c r="X326" s="743"/>
    </row>
    <row r="327" s="1157" customFormat="true" ht="21.75" hidden="false" customHeight="true" outlineLevel="0" collapsed="false">
      <c r="J327" s="744"/>
      <c r="K327" s="744"/>
      <c r="L327" s="1096"/>
      <c r="M327" s="1094"/>
      <c r="N327" s="1095"/>
      <c r="O327" s="746"/>
      <c r="P327" s="1096"/>
      <c r="Q327" s="744"/>
      <c r="R327" s="744"/>
      <c r="V327" s="1097"/>
      <c r="W327" s="1097"/>
      <c r="X327" s="743"/>
    </row>
    <row r="328" s="1157" customFormat="true" ht="21.75" hidden="false" customHeight="true" outlineLevel="0" collapsed="false">
      <c r="J328" s="744"/>
      <c r="K328" s="744"/>
      <c r="L328" s="1096"/>
      <c r="M328" s="1094"/>
      <c r="N328" s="1095"/>
      <c r="O328" s="746"/>
      <c r="P328" s="1096"/>
      <c r="Q328" s="744"/>
      <c r="R328" s="744"/>
      <c r="V328" s="1097"/>
      <c r="W328" s="1097"/>
      <c r="X328" s="743"/>
    </row>
    <row r="329" s="1157" customFormat="true" ht="21.75" hidden="false" customHeight="true" outlineLevel="0" collapsed="false">
      <c r="J329" s="744"/>
      <c r="K329" s="744"/>
      <c r="L329" s="1096"/>
      <c r="M329" s="1094"/>
      <c r="N329" s="1095"/>
      <c r="O329" s="746"/>
      <c r="P329" s="1096"/>
      <c r="Q329" s="744"/>
      <c r="R329" s="744"/>
      <c r="V329" s="1097"/>
      <c r="W329" s="1097"/>
      <c r="X329" s="743"/>
    </row>
    <row r="330" s="1157" customFormat="true" ht="21.75" hidden="false" customHeight="true" outlineLevel="0" collapsed="false">
      <c r="J330" s="744"/>
      <c r="K330" s="744"/>
      <c r="L330" s="1096"/>
      <c r="M330" s="1094"/>
      <c r="N330" s="1095"/>
      <c r="O330" s="746"/>
      <c r="P330" s="1096"/>
      <c r="Q330" s="744"/>
      <c r="R330" s="744"/>
      <c r="V330" s="1097"/>
      <c r="W330" s="1097"/>
      <c r="X330" s="743"/>
    </row>
    <row r="331" s="1157" customFormat="true" ht="21.75" hidden="false" customHeight="true" outlineLevel="0" collapsed="false">
      <c r="J331" s="744"/>
      <c r="K331" s="744"/>
      <c r="L331" s="1096"/>
      <c r="M331" s="1094"/>
      <c r="N331" s="1095"/>
      <c r="O331" s="746"/>
      <c r="P331" s="1096"/>
      <c r="Q331" s="744"/>
      <c r="R331" s="744"/>
      <c r="V331" s="1097"/>
      <c r="W331" s="1097"/>
      <c r="X331" s="743"/>
    </row>
    <row r="332" s="1157" customFormat="true" ht="21.75" hidden="false" customHeight="true" outlineLevel="0" collapsed="false">
      <c r="J332" s="744"/>
      <c r="K332" s="744"/>
      <c r="L332" s="1096"/>
      <c r="M332" s="1094"/>
      <c r="N332" s="1095"/>
      <c r="O332" s="746"/>
      <c r="P332" s="1096"/>
      <c r="Q332" s="744"/>
      <c r="R332" s="744"/>
      <c r="V332" s="1097"/>
      <c r="W332" s="1097"/>
      <c r="X332" s="743"/>
    </row>
    <row r="333" s="1157" customFormat="true" ht="21.75" hidden="false" customHeight="true" outlineLevel="0" collapsed="false">
      <c r="J333" s="744"/>
      <c r="K333" s="744"/>
      <c r="L333" s="1096"/>
      <c r="M333" s="1094"/>
      <c r="N333" s="1095"/>
      <c r="O333" s="746"/>
      <c r="P333" s="1096"/>
      <c r="Q333" s="744"/>
      <c r="R333" s="744"/>
      <c r="V333" s="1097"/>
      <c r="W333" s="1097"/>
      <c r="X333" s="743"/>
    </row>
    <row r="334" s="1157" customFormat="true" ht="21.75" hidden="false" customHeight="true" outlineLevel="0" collapsed="false">
      <c r="J334" s="744"/>
      <c r="K334" s="744"/>
      <c r="L334" s="1096"/>
      <c r="M334" s="1094"/>
      <c r="N334" s="1095"/>
      <c r="O334" s="746"/>
      <c r="P334" s="1096"/>
      <c r="Q334" s="744"/>
      <c r="R334" s="744"/>
      <c r="V334" s="1097"/>
      <c r="W334" s="1097"/>
      <c r="X334" s="743"/>
    </row>
    <row r="335" s="1157" customFormat="true" ht="21.75" hidden="false" customHeight="true" outlineLevel="0" collapsed="false">
      <c r="J335" s="744"/>
      <c r="K335" s="744"/>
      <c r="L335" s="1096"/>
      <c r="M335" s="1094"/>
      <c r="N335" s="1095"/>
      <c r="O335" s="746"/>
      <c r="P335" s="1096"/>
      <c r="Q335" s="744"/>
      <c r="R335" s="744"/>
      <c r="V335" s="1097"/>
      <c r="W335" s="1097"/>
      <c r="X335" s="743"/>
    </row>
    <row r="336" s="1157" customFormat="true" ht="21.75" hidden="false" customHeight="true" outlineLevel="0" collapsed="false">
      <c r="J336" s="744"/>
      <c r="K336" s="744"/>
      <c r="L336" s="1096"/>
      <c r="M336" s="1094"/>
      <c r="N336" s="1095"/>
      <c r="O336" s="746"/>
      <c r="P336" s="1096"/>
      <c r="Q336" s="744"/>
      <c r="R336" s="744"/>
      <c r="V336" s="1097"/>
      <c r="W336" s="1097"/>
      <c r="X336" s="743"/>
    </row>
    <row r="337" s="1157" customFormat="true" ht="21.75" hidden="false" customHeight="true" outlineLevel="0" collapsed="false">
      <c r="J337" s="744"/>
      <c r="K337" s="744"/>
      <c r="L337" s="1096"/>
      <c r="M337" s="1094"/>
      <c r="N337" s="1095"/>
      <c r="O337" s="746"/>
      <c r="P337" s="1096"/>
      <c r="Q337" s="744"/>
      <c r="R337" s="744"/>
      <c r="V337" s="1097"/>
      <c r="W337" s="1097"/>
      <c r="X337" s="743"/>
    </row>
    <row r="338" s="1157" customFormat="true" ht="21.75" hidden="false" customHeight="true" outlineLevel="0" collapsed="false">
      <c r="J338" s="744"/>
      <c r="K338" s="744"/>
      <c r="L338" s="1096"/>
      <c r="M338" s="1094"/>
      <c r="N338" s="1095"/>
      <c r="O338" s="746"/>
      <c r="P338" s="1096"/>
      <c r="Q338" s="744"/>
      <c r="R338" s="744"/>
      <c r="V338" s="1097"/>
      <c r="W338" s="1097"/>
      <c r="X338" s="743"/>
    </row>
    <row r="339" s="1157" customFormat="true" ht="21.75" hidden="false" customHeight="true" outlineLevel="0" collapsed="false">
      <c r="J339" s="744"/>
      <c r="K339" s="744"/>
      <c r="L339" s="1096"/>
      <c r="M339" s="1094"/>
      <c r="N339" s="1095"/>
      <c r="O339" s="746"/>
      <c r="P339" s="1096"/>
      <c r="Q339" s="744"/>
      <c r="R339" s="744"/>
      <c r="V339" s="1097"/>
      <c r="W339" s="1097"/>
      <c r="X339" s="743"/>
    </row>
    <row r="340" s="1157" customFormat="true" ht="21.75" hidden="false" customHeight="true" outlineLevel="0" collapsed="false">
      <c r="J340" s="744"/>
      <c r="K340" s="744"/>
      <c r="L340" s="1096"/>
      <c r="M340" s="1094"/>
      <c r="N340" s="1095"/>
      <c r="O340" s="746"/>
      <c r="P340" s="1096"/>
      <c r="Q340" s="744"/>
      <c r="R340" s="744"/>
      <c r="V340" s="1097"/>
      <c r="W340" s="1097"/>
      <c r="X340" s="743"/>
    </row>
    <row r="341" s="1157" customFormat="true" ht="21.75" hidden="false" customHeight="true" outlineLevel="0" collapsed="false">
      <c r="J341" s="744"/>
      <c r="K341" s="744"/>
      <c r="L341" s="1096"/>
      <c r="M341" s="1094"/>
      <c r="N341" s="1095"/>
      <c r="O341" s="746"/>
      <c r="P341" s="1096"/>
      <c r="Q341" s="744"/>
      <c r="R341" s="744"/>
      <c r="V341" s="1097"/>
      <c r="W341" s="1097"/>
      <c r="X341" s="743"/>
    </row>
    <row r="342" s="1157" customFormat="true" ht="21.75" hidden="false" customHeight="true" outlineLevel="0" collapsed="false">
      <c r="J342" s="744"/>
      <c r="K342" s="744"/>
      <c r="L342" s="1096"/>
      <c r="M342" s="1094"/>
      <c r="N342" s="1095"/>
      <c r="O342" s="746"/>
      <c r="P342" s="1096"/>
      <c r="Q342" s="744"/>
      <c r="R342" s="744"/>
      <c r="V342" s="1097"/>
      <c r="W342" s="1097"/>
      <c r="X342" s="743"/>
    </row>
    <row r="343" s="1157" customFormat="true" ht="21.75" hidden="false" customHeight="true" outlineLevel="0" collapsed="false">
      <c r="J343" s="744"/>
      <c r="K343" s="744"/>
      <c r="L343" s="1096"/>
      <c r="M343" s="1094"/>
      <c r="N343" s="1095"/>
      <c r="O343" s="746"/>
      <c r="P343" s="1096"/>
      <c r="Q343" s="744"/>
      <c r="R343" s="744"/>
      <c r="V343" s="1097"/>
      <c r="W343" s="1097"/>
      <c r="X343" s="743"/>
    </row>
    <row r="344" s="1157" customFormat="true" ht="21.75" hidden="false" customHeight="true" outlineLevel="0" collapsed="false">
      <c r="J344" s="744"/>
      <c r="K344" s="744"/>
      <c r="L344" s="1096"/>
      <c r="M344" s="1094"/>
      <c r="N344" s="1095"/>
      <c r="O344" s="746"/>
      <c r="P344" s="1096"/>
      <c r="Q344" s="744"/>
      <c r="R344" s="744"/>
      <c r="V344" s="1097"/>
      <c r="W344" s="1097"/>
      <c r="X344" s="743"/>
    </row>
    <row r="345" s="1157" customFormat="true" ht="21.75" hidden="false" customHeight="true" outlineLevel="0" collapsed="false">
      <c r="J345" s="744"/>
      <c r="K345" s="744"/>
      <c r="L345" s="1096"/>
      <c r="M345" s="1094"/>
      <c r="N345" s="1095"/>
      <c r="O345" s="746"/>
      <c r="P345" s="1096"/>
      <c r="Q345" s="744"/>
      <c r="R345" s="744"/>
      <c r="V345" s="1097"/>
      <c r="W345" s="1097"/>
      <c r="X345" s="743"/>
    </row>
    <row r="346" s="1157" customFormat="true" ht="21.75" hidden="false" customHeight="true" outlineLevel="0" collapsed="false">
      <c r="J346" s="744"/>
      <c r="K346" s="744"/>
      <c r="L346" s="1096"/>
      <c r="M346" s="1094"/>
      <c r="N346" s="1095"/>
      <c r="O346" s="746"/>
      <c r="P346" s="1096"/>
      <c r="Q346" s="744"/>
      <c r="R346" s="744"/>
      <c r="V346" s="1097"/>
      <c r="W346" s="1097"/>
      <c r="X346" s="743"/>
    </row>
    <row r="347" s="1157" customFormat="true" ht="21.75" hidden="false" customHeight="true" outlineLevel="0" collapsed="false">
      <c r="J347" s="744"/>
      <c r="K347" s="744"/>
      <c r="L347" s="1096"/>
      <c r="M347" s="1094"/>
      <c r="N347" s="1095"/>
      <c r="O347" s="746"/>
      <c r="P347" s="1096"/>
      <c r="Q347" s="744"/>
      <c r="R347" s="744"/>
      <c r="V347" s="1097"/>
      <c r="W347" s="1097"/>
      <c r="X347" s="743"/>
    </row>
    <row r="348" s="1157" customFormat="true" ht="21.75" hidden="false" customHeight="true" outlineLevel="0" collapsed="false">
      <c r="J348" s="744"/>
      <c r="K348" s="744"/>
      <c r="L348" s="1096"/>
      <c r="M348" s="1094"/>
      <c r="N348" s="1095"/>
      <c r="O348" s="746"/>
      <c r="P348" s="1096"/>
      <c r="Q348" s="744"/>
      <c r="R348" s="744"/>
      <c r="V348" s="1097"/>
      <c r="W348" s="1097"/>
      <c r="X348" s="743"/>
    </row>
    <row r="349" s="1157" customFormat="true" ht="21.75" hidden="false" customHeight="true" outlineLevel="0" collapsed="false">
      <c r="J349" s="744"/>
      <c r="K349" s="744"/>
      <c r="L349" s="1096"/>
      <c r="M349" s="1094"/>
      <c r="N349" s="1095"/>
      <c r="O349" s="746"/>
      <c r="P349" s="1096"/>
      <c r="Q349" s="744"/>
      <c r="R349" s="744"/>
      <c r="V349" s="1097"/>
      <c r="W349" s="1097"/>
      <c r="X349" s="743"/>
    </row>
    <row r="350" s="1157" customFormat="true" ht="21.75" hidden="false" customHeight="true" outlineLevel="0" collapsed="false">
      <c r="J350" s="744"/>
      <c r="K350" s="744"/>
      <c r="L350" s="1096"/>
      <c r="M350" s="1094"/>
      <c r="N350" s="1095"/>
      <c r="O350" s="746"/>
      <c r="P350" s="1096"/>
      <c r="Q350" s="744"/>
      <c r="R350" s="744"/>
      <c r="V350" s="1097"/>
      <c r="W350" s="1097"/>
      <c r="X350" s="743"/>
    </row>
    <row r="351" s="1157" customFormat="true" ht="21.75" hidden="false" customHeight="true" outlineLevel="0" collapsed="false">
      <c r="J351" s="744"/>
      <c r="K351" s="744"/>
      <c r="L351" s="1096"/>
      <c r="M351" s="1094"/>
      <c r="N351" s="1095"/>
      <c r="O351" s="746"/>
      <c r="P351" s="1096"/>
      <c r="Q351" s="744"/>
      <c r="R351" s="744"/>
      <c r="V351" s="1097"/>
      <c r="W351" s="1097"/>
      <c r="X351" s="743"/>
    </row>
    <row r="352" s="1157" customFormat="true" ht="21.75" hidden="false" customHeight="true" outlineLevel="0" collapsed="false">
      <c r="J352" s="744"/>
      <c r="K352" s="744"/>
      <c r="L352" s="1096"/>
      <c r="M352" s="1094"/>
      <c r="N352" s="1095"/>
      <c r="O352" s="746"/>
      <c r="P352" s="1096"/>
      <c r="Q352" s="744"/>
      <c r="R352" s="744"/>
      <c r="V352" s="1097"/>
      <c r="W352" s="1097"/>
      <c r="X352" s="743"/>
    </row>
    <row r="353" s="1157" customFormat="true" ht="21.75" hidden="false" customHeight="true" outlineLevel="0" collapsed="false">
      <c r="J353" s="744"/>
      <c r="K353" s="744"/>
      <c r="L353" s="1096"/>
      <c r="M353" s="1094"/>
      <c r="N353" s="1095"/>
      <c r="O353" s="746"/>
      <c r="P353" s="1096"/>
      <c r="Q353" s="744"/>
      <c r="R353" s="744"/>
      <c r="V353" s="1097"/>
      <c r="W353" s="1097"/>
      <c r="X353" s="743"/>
    </row>
    <row r="354" s="1157" customFormat="true" ht="21.75" hidden="false" customHeight="true" outlineLevel="0" collapsed="false">
      <c r="J354" s="744"/>
      <c r="K354" s="744"/>
      <c r="L354" s="1096"/>
      <c r="M354" s="1094"/>
      <c r="N354" s="1095"/>
      <c r="O354" s="746"/>
      <c r="P354" s="1096"/>
      <c r="Q354" s="744"/>
      <c r="R354" s="744"/>
      <c r="V354" s="1097"/>
      <c r="W354" s="1097"/>
      <c r="X354" s="743"/>
    </row>
    <row r="355" s="1157" customFormat="true" ht="21.75" hidden="false" customHeight="true" outlineLevel="0" collapsed="false">
      <c r="J355" s="744"/>
      <c r="K355" s="744"/>
      <c r="L355" s="1096"/>
      <c r="M355" s="1094"/>
      <c r="N355" s="1095"/>
      <c r="O355" s="746"/>
      <c r="P355" s="1096"/>
      <c r="Q355" s="744"/>
      <c r="R355" s="744"/>
      <c r="V355" s="1097"/>
      <c r="W355" s="1097"/>
      <c r="X355" s="743"/>
    </row>
    <row r="356" s="1157" customFormat="true" ht="21.75" hidden="false" customHeight="true" outlineLevel="0" collapsed="false">
      <c r="J356" s="744"/>
      <c r="K356" s="744"/>
      <c r="L356" s="1096"/>
      <c r="M356" s="1094"/>
      <c r="N356" s="1095"/>
      <c r="O356" s="746"/>
      <c r="P356" s="1096"/>
      <c r="Q356" s="744"/>
      <c r="R356" s="744"/>
      <c r="V356" s="1097"/>
      <c r="W356" s="1097"/>
      <c r="X356" s="743"/>
    </row>
    <row r="357" s="1157" customFormat="true" ht="21.75" hidden="false" customHeight="true" outlineLevel="0" collapsed="false">
      <c r="J357" s="744"/>
      <c r="K357" s="744"/>
      <c r="L357" s="1096"/>
      <c r="M357" s="1094"/>
      <c r="N357" s="1095"/>
      <c r="O357" s="746"/>
      <c r="P357" s="1096"/>
      <c r="Q357" s="744"/>
      <c r="R357" s="744"/>
      <c r="V357" s="1097"/>
      <c r="W357" s="1097"/>
      <c r="X357" s="743"/>
    </row>
    <row r="358" s="1157" customFormat="true" ht="21.75" hidden="false" customHeight="true" outlineLevel="0" collapsed="false">
      <c r="J358" s="744"/>
      <c r="K358" s="744"/>
      <c r="L358" s="1096"/>
      <c r="M358" s="1094"/>
      <c r="N358" s="1095"/>
      <c r="O358" s="746"/>
      <c r="P358" s="1096"/>
      <c r="Q358" s="744"/>
      <c r="R358" s="744"/>
      <c r="V358" s="1097"/>
      <c r="W358" s="1097"/>
      <c r="X358" s="743"/>
    </row>
    <row r="359" s="1157" customFormat="true" ht="21.75" hidden="false" customHeight="true" outlineLevel="0" collapsed="false">
      <c r="J359" s="744"/>
      <c r="K359" s="744"/>
      <c r="L359" s="1096"/>
      <c r="M359" s="1094"/>
      <c r="N359" s="1095"/>
      <c r="O359" s="746"/>
      <c r="P359" s="1096"/>
      <c r="Q359" s="744"/>
      <c r="R359" s="744"/>
      <c r="V359" s="1097"/>
      <c r="W359" s="1097"/>
      <c r="X359" s="743"/>
    </row>
    <row r="360" s="1157" customFormat="true" ht="21.75" hidden="false" customHeight="true" outlineLevel="0" collapsed="false">
      <c r="J360" s="744"/>
      <c r="K360" s="744"/>
      <c r="L360" s="1096"/>
      <c r="M360" s="1094"/>
      <c r="N360" s="1095"/>
      <c r="O360" s="746"/>
      <c r="P360" s="1096"/>
      <c r="Q360" s="744"/>
      <c r="R360" s="744"/>
      <c r="V360" s="1097"/>
      <c r="W360" s="1097"/>
      <c r="X360" s="743"/>
    </row>
    <row r="361" s="1157" customFormat="true" ht="21.75" hidden="false" customHeight="true" outlineLevel="0" collapsed="false">
      <c r="J361" s="744"/>
      <c r="K361" s="744"/>
      <c r="L361" s="1096"/>
      <c r="M361" s="1094"/>
      <c r="N361" s="1095"/>
      <c r="O361" s="746"/>
      <c r="P361" s="1096"/>
      <c r="Q361" s="744"/>
      <c r="R361" s="744"/>
      <c r="V361" s="1097"/>
      <c r="W361" s="1097"/>
      <c r="X361" s="743"/>
    </row>
    <row r="362" s="1157" customFormat="true" ht="21.75" hidden="false" customHeight="true" outlineLevel="0" collapsed="false">
      <c r="J362" s="744"/>
      <c r="K362" s="744"/>
      <c r="L362" s="1096"/>
      <c r="M362" s="1094"/>
      <c r="N362" s="1095"/>
      <c r="O362" s="746"/>
      <c r="P362" s="1096"/>
      <c r="Q362" s="744"/>
      <c r="R362" s="744"/>
      <c r="V362" s="1097"/>
      <c r="W362" s="1097"/>
      <c r="X362" s="743"/>
    </row>
    <row r="363" s="1157" customFormat="true" ht="21.75" hidden="false" customHeight="true" outlineLevel="0" collapsed="false">
      <c r="J363" s="744"/>
      <c r="K363" s="744"/>
      <c r="L363" s="1096"/>
      <c r="M363" s="1094"/>
      <c r="N363" s="1095"/>
      <c r="O363" s="746"/>
      <c r="P363" s="1096"/>
      <c r="Q363" s="744"/>
      <c r="R363" s="744"/>
      <c r="V363" s="1097"/>
      <c r="W363" s="1097"/>
      <c r="X363" s="743"/>
    </row>
    <row r="364" s="1157" customFormat="true" ht="21.75" hidden="false" customHeight="true" outlineLevel="0" collapsed="false">
      <c r="J364" s="744"/>
      <c r="K364" s="744"/>
      <c r="L364" s="1096"/>
      <c r="M364" s="1094"/>
      <c r="N364" s="1095"/>
      <c r="O364" s="746"/>
      <c r="P364" s="1096"/>
      <c r="Q364" s="744"/>
      <c r="R364" s="744"/>
      <c r="V364" s="1097"/>
      <c r="W364" s="1097"/>
      <c r="X364" s="743"/>
    </row>
    <row r="365" s="1157" customFormat="true" ht="21.75" hidden="false" customHeight="true" outlineLevel="0" collapsed="false">
      <c r="J365" s="744"/>
      <c r="K365" s="744"/>
      <c r="L365" s="1096"/>
      <c r="M365" s="1094"/>
      <c r="N365" s="1095"/>
      <c r="O365" s="746"/>
      <c r="P365" s="1096"/>
      <c r="Q365" s="744"/>
      <c r="R365" s="744"/>
      <c r="V365" s="1097"/>
      <c r="W365" s="1097"/>
      <c r="X365" s="743"/>
    </row>
    <row r="366" s="1157" customFormat="true" ht="21.75" hidden="false" customHeight="true" outlineLevel="0" collapsed="false">
      <c r="J366" s="744"/>
      <c r="K366" s="744"/>
      <c r="L366" s="1096"/>
      <c r="M366" s="1094"/>
      <c r="N366" s="1095"/>
      <c r="O366" s="746"/>
      <c r="P366" s="1096"/>
      <c r="Q366" s="744"/>
      <c r="R366" s="744"/>
      <c r="V366" s="1097"/>
      <c r="W366" s="1097"/>
      <c r="X366" s="743"/>
    </row>
    <row r="367" s="1157" customFormat="true" ht="21.75" hidden="false" customHeight="true" outlineLevel="0" collapsed="false">
      <c r="J367" s="744"/>
      <c r="K367" s="744"/>
      <c r="L367" s="1096"/>
      <c r="M367" s="1094"/>
      <c r="N367" s="1095"/>
      <c r="O367" s="746"/>
      <c r="P367" s="1096"/>
      <c r="Q367" s="744"/>
      <c r="R367" s="744"/>
      <c r="V367" s="1097"/>
      <c r="W367" s="1097"/>
      <c r="X367" s="743"/>
    </row>
    <row r="368" s="1157" customFormat="true" ht="21.75" hidden="false" customHeight="true" outlineLevel="0" collapsed="false">
      <c r="J368" s="744"/>
      <c r="K368" s="744"/>
      <c r="L368" s="1096"/>
      <c r="M368" s="1094"/>
      <c r="N368" s="1095"/>
      <c r="O368" s="746"/>
      <c r="P368" s="1096"/>
      <c r="Q368" s="744"/>
      <c r="R368" s="744"/>
      <c r="V368" s="1097"/>
      <c r="W368" s="1097"/>
      <c r="X368" s="743"/>
    </row>
    <row r="369" s="1157" customFormat="true" ht="21.75" hidden="false" customHeight="true" outlineLevel="0" collapsed="false">
      <c r="J369" s="744"/>
      <c r="K369" s="744"/>
      <c r="L369" s="1096"/>
      <c r="M369" s="1094"/>
      <c r="N369" s="1095"/>
      <c r="O369" s="746"/>
      <c r="P369" s="1096"/>
      <c r="Q369" s="744"/>
      <c r="R369" s="744"/>
      <c r="V369" s="1097"/>
      <c r="W369" s="1097"/>
      <c r="X369" s="743"/>
    </row>
    <row r="370" s="1157" customFormat="true" ht="21.75" hidden="false" customHeight="true" outlineLevel="0" collapsed="false">
      <c r="J370" s="744"/>
      <c r="K370" s="744"/>
      <c r="L370" s="1096"/>
      <c r="M370" s="1094"/>
      <c r="N370" s="1095"/>
      <c r="O370" s="746"/>
      <c r="P370" s="1096"/>
      <c r="Q370" s="744"/>
      <c r="R370" s="744"/>
      <c r="V370" s="1097"/>
      <c r="W370" s="1097"/>
      <c r="X370" s="743"/>
    </row>
    <row r="371" s="1157" customFormat="true" ht="21.75" hidden="false" customHeight="true" outlineLevel="0" collapsed="false">
      <c r="J371" s="744"/>
      <c r="K371" s="744"/>
      <c r="L371" s="1096"/>
      <c r="M371" s="1094"/>
      <c r="N371" s="1095"/>
      <c r="O371" s="746"/>
      <c r="P371" s="1096"/>
      <c r="Q371" s="744"/>
      <c r="R371" s="744"/>
      <c r="V371" s="1097"/>
      <c r="W371" s="1097"/>
      <c r="X371" s="743"/>
    </row>
    <row r="372" s="1157" customFormat="true" ht="21.75" hidden="false" customHeight="true" outlineLevel="0" collapsed="false">
      <c r="J372" s="744"/>
      <c r="K372" s="744"/>
      <c r="L372" s="1096"/>
      <c r="M372" s="1094"/>
      <c r="N372" s="1095"/>
      <c r="O372" s="746"/>
      <c r="P372" s="1096"/>
      <c r="Q372" s="744"/>
      <c r="R372" s="744"/>
      <c r="V372" s="1097"/>
      <c r="W372" s="1097"/>
      <c r="X372" s="743"/>
    </row>
    <row r="373" s="1157" customFormat="true" ht="21.75" hidden="false" customHeight="true" outlineLevel="0" collapsed="false">
      <c r="J373" s="744"/>
      <c r="K373" s="744"/>
      <c r="L373" s="1096"/>
      <c r="M373" s="1094"/>
      <c r="N373" s="1095"/>
      <c r="O373" s="746"/>
      <c r="P373" s="1096"/>
      <c r="Q373" s="744"/>
      <c r="R373" s="744"/>
      <c r="V373" s="1097"/>
      <c r="W373" s="1097"/>
      <c r="X373" s="743"/>
    </row>
    <row r="374" s="1157" customFormat="true" ht="21.75" hidden="false" customHeight="true" outlineLevel="0" collapsed="false">
      <c r="J374" s="744"/>
      <c r="K374" s="744"/>
      <c r="L374" s="1096"/>
      <c r="M374" s="1094"/>
      <c r="N374" s="1095"/>
      <c r="O374" s="746"/>
      <c r="P374" s="1096"/>
      <c r="Q374" s="744"/>
      <c r="R374" s="744"/>
      <c r="V374" s="1097"/>
      <c r="W374" s="1097"/>
      <c r="X374" s="743"/>
    </row>
    <row r="375" s="1157" customFormat="true" ht="21.75" hidden="false" customHeight="true" outlineLevel="0" collapsed="false">
      <c r="J375" s="744"/>
      <c r="K375" s="744"/>
      <c r="L375" s="1096"/>
      <c r="M375" s="1094"/>
      <c r="N375" s="1095"/>
      <c r="O375" s="746"/>
      <c r="P375" s="1096"/>
      <c r="Q375" s="744"/>
      <c r="R375" s="744"/>
      <c r="V375" s="1097"/>
      <c r="W375" s="1097"/>
      <c r="X375" s="743"/>
    </row>
    <row r="376" s="1157" customFormat="true" ht="21.75" hidden="false" customHeight="true" outlineLevel="0" collapsed="false">
      <c r="J376" s="744"/>
      <c r="K376" s="744"/>
      <c r="L376" s="1096"/>
      <c r="M376" s="1094"/>
      <c r="N376" s="1095"/>
      <c r="O376" s="746"/>
      <c r="P376" s="1096"/>
      <c r="Q376" s="744"/>
      <c r="R376" s="744"/>
      <c r="V376" s="1097"/>
      <c r="W376" s="1097"/>
      <c r="X376" s="743"/>
    </row>
    <row r="377" s="1157" customFormat="true" ht="21.75" hidden="false" customHeight="true" outlineLevel="0" collapsed="false">
      <c r="J377" s="744"/>
      <c r="K377" s="744"/>
      <c r="L377" s="1096"/>
      <c r="M377" s="1094"/>
      <c r="N377" s="1095"/>
      <c r="O377" s="746"/>
      <c r="P377" s="1096"/>
      <c r="Q377" s="744"/>
      <c r="R377" s="744"/>
      <c r="V377" s="1097"/>
      <c r="W377" s="1097"/>
      <c r="X377" s="743"/>
    </row>
    <row r="378" s="1157" customFormat="true" ht="21.75" hidden="false" customHeight="true" outlineLevel="0" collapsed="false">
      <c r="J378" s="744"/>
      <c r="K378" s="744"/>
      <c r="L378" s="1096"/>
      <c r="M378" s="1094"/>
      <c r="N378" s="1095"/>
      <c r="O378" s="746"/>
      <c r="P378" s="1096"/>
      <c r="Q378" s="744"/>
      <c r="R378" s="744"/>
      <c r="V378" s="1097"/>
      <c r="W378" s="1097"/>
      <c r="X378" s="743"/>
    </row>
    <row r="379" s="1157" customFormat="true" ht="21.75" hidden="false" customHeight="true" outlineLevel="0" collapsed="false">
      <c r="J379" s="744"/>
      <c r="K379" s="744"/>
      <c r="L379" s="1096"/>
      <c r="M379" s="1094"/>
      <c r="N379" s="1095"/>
      <c r="O379" s="746"/>
      <c r="P379" s="1096"/>
      <c r="Q379" s="744"/>
      <c r="R379" s="744"/>
      <c r="V379" s="1097"/>
      <c r="W379" s="1097"/>
      <c r="X379" s="743"/>
    </row>
    <row r="380" s="1157" customFormat="true" ht="21.75" hidden="false" customHeight="true" outlineLevel="0" collapsed="false">
      <c r="J380" s="744"/>
      <c r="K380" s="744"/>
      <c r="L380" s="1096"/>
      <c r="M380" s="1094"/>
      <c r="N380" s="1095"/>
      <c r="O380" s="746"/>
      <c r="P380" s="1096"/>
      <c r="Q380" s="744"/>
      <c r="R380" s="744"/>
      <c r="V380" s="1097"/>
      <c r="W380" s="1097"/>
      <c r="X380" s="743"/>
    </row>
    <row r="381" s="1157" customFormat="true" ht="21.75" hidden="false" customHeight="true" outlineLevel="0" collapsed="false">
      <c r="J381" s="744"/>
      <c r="K381" s="744"/>
      <c r="L381" s="1096"/>
      <c r="M381" s="1094"/>
      <c r="N381" s="1095"/>
      <c r="O381" s="746"/>
      <c r="P381" s="1096"/>
      <c r="Q381" s="744"/>
      <c r="R381" s="744"/>
      <c r="V381" s="1097"/>
      <c r="W381" s="1097"/>
      <c r="X381" s="743"/>
    </row>
    <row r="382" s="1157" customFormat="true" ht="21.75" hidden="false" customHeight="true" outlineLevel="0" collapsed="false">
      <c r="J382" s="744"/>
      <c r="K382" s="744"/>
      <c r="L382" s="1096"/>
      <c r="M382" s="1094"/>
      <c r="N382" s="1095"/>
      <c r="O382" s="746"/>
      <c r="P382" s="1096"/>
      <c r="Q382" s="744"/>
      <c r="R382" s="744"/>
      <c r="V382" s="1097"/>
      <c r="W382" s="1097"/>
      <c r="X382" s="743"/>
    </row>
    <row r="383" s="1157" customFormat="true" ht="21.75" hidden="false" customHeight="true" outlineLevel="0" collapsed="false">
      <c r="J383" s="744"/>
      <c r="K383" s="744"/>
      <c r="L383" s="1096"/>
      <c r="M383" s="1094"/>
      <c r="N383" s="1095"/>
      <c r="O383" s="746"/>
      <c r="P383" s="1096"/>
      <c r="Q383" s="744"/>
      <c r="R383" s="744"/>
      <c r="V383" s="1097"/>
      <c r="W383" s="1097"/>
      <c r="X383" s="743"/>
    </row>
    <row r="384" s="1157" customFormat="true" ht="21.75" hidden="false" customHeight="true" outlineLevel="0" collapsed="false">
      <c r="J384" s="744"/>
      <c r="K384" s="744"/>
      <c r="L384" s="1096"/>
      <c r="M384" s="1094"/>
      <c r="N384" s="1095"/>
      <c r="O384" s="746"/>
      <c r="P384" s="1096"/>
      <c r="Q384" s="744"/>
      <c r="R384" s="744"/>
      <c r="V384" s="1097"/>
      <c r="W384" s="1097"/>
      <c r="X384" s="743"/>
    </row>
    <row r="385" s="1157" customFormat="true" ht="21.75" hidden="false" customHeight="true" outlineLevel="0" collapsed="false">
      <c r="J385" s="744"/>
      <c r="K385" s="744"/>
      <c r="L385" s="1096"/>
      <c r="M385" s="1094"/>
      <c r="N385" s="1095"/>
      <c r="O385" s="746"/>
      <c r="P385" s="1096"/>
      <c r="Q385" s="744"/>
      <c r="R385" s="744"/>
      <c r="V385" s="1097"/>
      <c r="W385" s="1097"/>
      <c r="X385" s="743"/>
    </row>
    <row r="386" s="1157" customFormat="true" ht="21.75" hidden="false" customHeight="true" outlineLevel="0" collapsed="false">
      <c r="J386" s="744"/>
      <c r="K386" s="744"/>
      <c r="L386" s="1096"/>
      <c r="M386" s="1094"/>
      <c r="N386" s="1095"/>
      <c r="O386" s="746"/>
      <c r="P386" s="1096"/>
      <c r="Q386" s="744"/>
      <c r="R386" s="744"/>
      <c r="V386" s="1097"/>
      <c r="W386" s="1097"/>
      <c r="X386" s="743"/>
    </row>
    <row r="387" s="1157" customFormat="true" ht="21.75" hidden="false" customHeight="true" outlineLevel="0" collapsed="false">
      <c r="J387" s="744"/>
      <c r="K387" s="744"/>
      <c r="L387" s="1096"/>
      <c r="M387" s="1094"/>
      <c r="N387" s="1095"/>
      <c r="O387" s="746"/>
      <c r="P387" s="1096"/>
      <c r="Q387" s="744"/>
      <c r="R387" s="744"/>
      <c r="V387" s="1097"/>
      <c r="W387" s="1097"/>
      <c r="X387" s="743"/>
    </row>
    <row r="388" s="1157" customFormat="true" ht="21.75" hidden="false" customHeight="true" outlineLevel="0" collapsed="false">
      <c r="J388" s="744"/>
      <c r="K388" s="744"/>
      <c r="L388" s="1096"/>
      <c r="M388" s="1094"/>
      <c r="N388" s="1095"/>
      <c r="O388" s="746"/>
      <c r="P388" s="1096"/>
      <c r="Q388" s="744"/>
      <c r="R388" s="744"/>
      <c r="V388" s="1097"/>
      <c r="W388" s="1097"/>
      <c r="X388" s="743"/>
    </row>
    <row r="389" s="1157" customFormat="true" ht="21.75" hidden="false" customHeight="true" outlineLevel="0" collapsed="false">
      <c r="J389" s="744"/>
      <c r="K389" s="744"/>
      <c r="L389" s="1096"/>
      <c r="M389" s="1094"/>
      <c r="N389" s="1095"/>
      <c r="O389" s="746"/>
      <c r="P389" s="1096"/>
      <c r="Q389" s="744"/>
      <c r="R389" s="744"/>
      <c r="V389" s="1097"/>
      <c r="W389" s="1097"/>
      <c r="X389" s="743"/>
    </row>
    <row r="390" s="1157" customFormat="true" ht="21.75" hidden="false" customHeight="true" outlineLevel="0" collapsed="false">
      <c r="J390" s="744"/>
      <c r="K390" s="744"/>
      <c r="L390" s="1096"/>
      <c r="M390" s="1094"/>
      <c r="N390" s="1095"/>
      <c r="O390" s="746"/>
      <c r="P390" s="1096"/>
      <c r="Q390" s="744"/>
      <c r="R390" s="744"/>
      <c r="V390" s="1097"/>
      <c r="W390" s="1097"/>
      <c r="X390" s="743"/>
    </row>
    <row r="391" s="1157" customFormat="true" ht="21.75" hidden="false" customHeight="true" outlineLevel="0" collapsed="false">
      <c r="J391" s="744"/>
      <c r="K391" s="744"/>
      <c r="L391" s="1096"/>
      <c r="M391" s="1094"/>
      <c r="N391" s="1095"/>
      <c r="O391" s="746"/>
      <c r="P391" s="1096"/>
      <c r="Q391" s="744"/>
      <c r="R391" s="744"/>
      <c r="V391" s="1097"/>
      <c r="W391" s="1097"/>
      <c r="X391" s="743"/>
    </row>
    <row r="392" s="1157" customFormat="true" ht="21.75" hidden="false" customHeight="true" outlineLevel="0" collapsed="false">
      <c r="J392" s="744"/>
      <c r="K392" s="744"/>
      <c r="L392" s="1096"/>
      <c r="M392" s="1094"/>
      <c r="N392" s="1095"/>
      <c r="O392" s="746"/>
      <c r="P392" s="1096"/>
      <c r="Q392" s="744"/>
      <c r="R392" s="744"/>
      <c r="V392" s="1097"/>
      <c r="W392" s="1097"/>
      <c r="X392" s="743"/>
    </row>
    <row r="393" s="1157" customFormat="true" ht="21.75" hidden="false" customHeight="true" outlineLevel="0" collapsed="false">
      <c r="J393" s="744"/>
      <c r="K393" s="744"/>
      <c r="L393" s="1096"/>
      <c r="M393" s="1094"/>
      <c r="N393" s="1095"/>
      <c r="O393" s="746"/>
      <c r="P393" s="1096"/>
      <c r="Q393" s="744"/>
      <c r="R393" s="744"/>
      <c r="V393" s="1097"/>
      <c r="W393" s="1097"/>
      <c r="X393" s="743"/>
    </row>
    <row r="394" s="1157" customFormat="true" ht="21.75" hidden="false" customHeight="true" outlineLevel="0" collapsed="false">
      <c r="J394" s="744"/>
      <c r="K394" s="744"/>
      <c r="L394" s="1096"/>
      <c r="M394" s="1094"/>
      <c r="N394" s="1095"/>
      <c r="O394" s="746"/>
      <c r="P394" s="1096"/>
      <c r="Q394" s="744"/>
      <c r="R394" s="744"/>
      <c r="V394" s="1097"/>
      <c r="W394" s="1097"/>
      <c r="X394" s="743"/>
    </row>
    <row r="395" s="1157" customFormat="true" ht="21.75" hidden="false" customHeight="true" outlineLevel="0" collapsed="false">
      <c r="J395" s="744"/>
      <c r="K395" s="744"/>
      <c r="L395" s="1096"/>
      <c r="M395" s="1094"/>
      <c r="N395" s="1095"/>
      <c r="O395" s="746"/>
      <c r="P395" s="1096"/>
      <c r="Q395" s="744"/>
      <c r="R395" s="744"/>
      <c r="V395" s="1097"/>
      <c r="W395" s="1097"/>
      <c r="X395" s="743"/>
    </row>
    <row r="396" s="1157" customFormat="true" ht="21.75" hidden="false" customHeight="true" outlineLevel="0" collapsed="false">
      <c r="J396" s="744"/>
      <c r="K396" s="744"/>
      <c r="L396" s="1096"/>
      <c r="M396" s="1094"/>
      <c r="N396" s="1095"/>
      <c r="O396" s="746"/>
      <c r="P396" s="1096"/>
      <c r="Q396" s="744"/>
      <c r="R396" s="744"/>
      <c r="V396" s="1097"/>
      <c r="W396" s="1097"/>
      <c r="X396" s="743"/>
    </row>
    <row r="397" s="1157" customFormat="true" ht="21.75" hidden="false" customHeight="true" outlineLevel="0" collapsed="false">
      <c r="J397" s="744"/>
      <c r="K397" s="744"/>
      <c r="L397" s="1096"/>
      <c r="M397" s="1094"/>
      <c r="N397" s="1095"/>
      <c r="O397" s="746"/>
      <c r="P397" s="1096"/>
      <c r="Q397" s="744"/>
      <c r="R397" s="744"/>
      <c r="V397" s="1097"/>
      <c r="W397" s="1097"/>
      <c r="X397" s="743"/>
    </row>
    <row r="398" s="1157" customFormat="true" ht="21.75" hidden="false" customHeight="true" outlineLevel="0" collapsed="false">
      <c r="J398" s="744"/>
      <c r="K398" s="744"/>
      <c r="L398" s="1096"/>
      <c r="M398" s="1094"/>
      <c r="N398" s="1095"/>
      <c r="O398" s="746"/>
      <c r="P398" s="1096"/>
      <c r="Q398" s="744"/>
      <c r="R398" s="744"/>
      <c r="V398" s="1097"/>
      <c r="W398" s="1097"/>
      <c r="X398" s="743"/>
    </row>
    <row r="399" s="1157" customFormat="true" ht="21.75" hidden="false" customHeight="true" outlineLevel="0" collapsed="false">
      <c r="J399" s="744"/>
      <c r="K399" s="744"/>
      <c r="L399" s="1096"/>
      <c r="M399" s="1094"/>
      <c r="N399" s="1095"/>
      <c r="O399" s="746"/>
      <c r="P399" s="1096"/>
      <c r="Q399" s="744"/>
      <c r="R399" s="744"/>
      <c r="V399" s="1097"/>
      <c r="W399" s="1097"/>
      <c r="X399" s="743"/>
    </row>
    <row r="400" s="1157" customFormat="true" ht="21.75" hidden="false" customHeight="true" outlineLevel="0" collapsed="false">
      <c r="J400" s="744"/>
      <c r="K400" s="744"/>
      <c r="L400" s="1096"/>
      <c r="M400" s="1094"/>
      <c r="N400" s="1095"/>
      <c r="O400" s="746"/>
      <c r="P400" s="1096"/>
      <c r="Q400" s="744"/>
      <c r="R400" s="744"/>
      <c r="V400" s="1097"/>
      <c r="W400" s="1097"/>
      <c r="X400" s="743"/>
    </row>
    <row r="401" s="1157" customFormat="true" ht="21.75" hidden="false" customHeight="true" outlineLevel="0" collapsed="false">
      <c r="J401" s="744"/>
      <c r="K401" s="744"/>
      <c r="L401" s="1096"/>
      <c r="M401" s="1094"/>
      <c r="N401" s="1095"/>
      <c r="O401" s="746"/>
      <c r="P401" s="1096"/>
      <c r="Q401" s="744"/>
      <c r="R401" s="744"/>
      <c r="V401" s="1097"/>
      <c r="W401" s="1097"/>
      <c r="X401" s="743"/>
    </row>
    <row r="402" s="1157" customFormat="true" ht="21.75" hidden="false" customHeight="true" outlineLevel="0" collapsed="false">
      <c r="J402" s="744"/>
      <c r="K402" s="744"/>
      <c r="L402" s="1096"/>
      <c r="M402" s="1094"/>
      <c r="N402" s="1095"/>
      <c r="O402" s="746"/>
      <c r="P402" s="1096"/>
      <c r="Q402" s="744"/>
      <c r="R402" s="744"/>
      <c r="V402" s="1097"/>
      <c r="W402" s="1097"/>
      <c r="X402" s="743"/>
    </row>
    <row r="403" s="1157" customFormat="true" ht="21.75" hidden="false" customHeight="true" outlineLevel="0" collapsed="false">
      <c r="J403" s="744"/>
      <c r="K403" s="744"/>
      <c r="L403" s="1096"/>
      <c r="M403" s="1094"/>
      <c r="N403" s="1095"/>
      <c r="O403" s="746"/>
      <c r="P403" s="1096"/>
      <c r="Q403" s="744"/>
      <c r="R403" s="744"/>
      <c r="V403" s="1097"/>
      <c r="W403" s="1097"/>
      <c r="X403" s="743"/>
    </row>
    <row r="404" s="1157" customFormat="true" ht="21.75" hidden="false" customHeight="true" outlineLevel="0" collapsed="false">
      <c r="J404" s="744"/>
      <c r="K404" s="744"/>
      <c r="L404" s="1096"/>
      <c r="M404" s="1094"/>
      <c r="N404" s="1095"/>
      <c r="O404" s="746"/>
      <c r="P404" s="1096"/>
      <c r="Q404" s="744"/>
      <c r="R404" s="744"/>
      <c r="V404" s="1097"/>
      <c r="W404" s="1097"/>
      <c r="X404" s="743"/>
    </row>
    <row r="405" s="1157" customFormat="true" ht="21.75" hidden="false" customHeight="true" outlineLevel="0" collapsed="false">
      <c r="J405" s="744"/>
      <c r="K405" s="744"/>
      <c r="L405" s="1096"/>
      <c r="M405" s="1094"/>
      <c r="N405" s="1095"/>
      <c r="O405" s="746"/>
      <c r="P405" s="1096"/>
      <c r="Q405" s="744"/>
      <c r="R405" s="744"/>
      <c r="V405" s="1097"/>
      <c r="W405" s="1097"/>
      <c r="X405" s="743"/>
    </row>
    <row r="406" s="1157" customFormat="true" ht="21.75" hidden="false" customHeight="true" outlineLevel="0" collapsed="false">
      <c r="J406" s="744"/>
      <c r="K406" s="744"/>
      <c r="L406" s="1096"/>
      <c r="M406" s="1094"/>
      <c r="N406" s="1095"/>
      <c r="O406" s="746"/>
      <c r="P406" s="1096"/>
      <c r="Q406" s="744"/>
      <c r="R406" s="744"/>
      <c r="V406" s="1097"/>
      <c r="W406" s="1097"/>
      <c r="X406" s="743"/>
    </row>
    <row r="407" s="1157" customFormat="true" ht="21.75" hidden="false" customHeight="true" outlineLevel="0" collapsed="false">
      <c r="J407" s="744"/>
      <c r="K407" s="744"/>
      <c r="L407" s="1096"/>
      <c r="M407" s="1094"/>
      <c r="N407" s="1095"/>
      <c r="O407" s="746"/>
      <c r="P407" s="1096"/>
      <c r="Q407" s="744"/>
      <c r="R407" s="744"/>
      <c r="V407" s="1097"/>
      <c r="W407" s="1097"/>
      <c r="X407" s="743"/>
    </row>
    <row r="408" s="1157" customFormat="true" ht="21.75" hidden="false" customHeight="true" outlineLevel="0" collapsed="false">
      <c r="J408" s="744"/>
      <c r="K408" s="744"/>
      <c r="L408" s="1096"/>
      <c r="M408" s="1094"/>
      <c r="N408" s="1095"/>
      <c r="O408" s="746"/>
      <c r="P408" s="1096"/>
      <c r="Q408" s="744"/>
      <c r="R408" s="744"/>
      <c r="V408" s="1097"/>
      <c r="W408" s="1097"/>
      <c r="X408" s="743"/>
    </row>
    <row r="409" s="1157" customFormat="true" ht="21.75" hidden="false" customHeight="true" outlineLevel="0" collapsed="false">
      <c r="J409" s="744"/>
      <c r="K409" s="744"/>
      <c r="L409" s="1096"/>
      <c r="M409" s="1094"/>
      <c r="N409" s="1095"/>
      <c r="O409" s="746"/>
      <c r="P409" s="1096"/>
      <c r="Q409" s="744"/>
      <c r="R409" s="744"/>
      <c r="V409" s="1097"/>
      <c r="W409" s="1097"/>
      <c r="X409" s="743"/>
    </row>
    <row r="410" s="1157" customFormat="true" ht="21.75" hidden="false" customHeight="true" outlineLevel="0" collapsed="false">
      <c r="J410" s="744"/>
      <c r="K410" s="744"/>
      <c r="L410" s="1096"/>
      <c r="M410" s="1094"/>
      <c r="N410" s="1095"/>
      <c r="O410" s="746"/>
      <c r="P410" s="1096"/>
      <c r="Q410" s="744"/>
      <c r="R410" s="744"/>
      <c r="V410" s="1097"/>
      <c r="W410" s="1097"/>
      <c r="X410" s="743"/>
    </row>
    <row r="411" s="1157" customFormat="true" ht="21.75" hidden="false" customHeight="true" outlineLevel="0" collapsed="false">
      <c r="J411" s="744"/>
      <c r="K411" s="744"/>
      <c r="L411" s="1096"/>
      <c r="M411" s="1094"/>
      <c r="N411" s="1095"/>
      <c r="O411" s="746"/>
      <c r="P411" s="1096"/>
      <c r="Q411" s="744"/>
      <c r="R411" s="744"/>
      <c r="V411" s="1097"/>
      <c r="W411" s="1097"/>
      <c r="X411" s="743"/>
    </row>
    <row r="412" s="1157" customFormat="true" ht="21.75" hidden="false" customHeight="true" outlineLevel="0" collapsed="false">
      <c r="J412" s="744"/>
      <c r="K412" s="744"/>
      <c r="L412" s="1096"/>
      <c r="M412" s="1094"/>
      <c r="N412" s="1095"/>
      <c r="O412" s="746"/>
      <c r="P412" s="1096"/>
      <c r="Q412" s="744"/>
      <c r="R412" s="744"/>
      <c r="V412" s="1097"/>
      <c r="W412" s="1097"/>
      <c r="X412" s="743"/>
    </row>
    <row r="413" s="1157" customFormat="true" ht="21.75" hidden="false" customHeight="true" outlineLevel="0" collapsed="false">
      <c r="J413" s="744"/>
      <c r="K413" s="744"/>
      <c r="L413" s="1096"/>
      <c r="M413" s="1094"/>
      <c r="N413" s="1095"/>
      <c r="O413" s="746"/>
      <c r="P413" s="1096"/>
      <c r="Q413" s="744"/>
      <c r="R413" s="744"/>
      <c r="V413" s="1097"/>
      <c r="W413" s="1097"/>
      <c r="X413" s="743"/>
    </row>
    <row r="414" s="1157" customFormat="true" ht="21.75" hidden="false" customHeight="true" outlineLevel="0" collapsed="false">
      <c r="J414" s="744"/>
      <c r="K414" s="744"/>
      <c r="L414" s="1096"/>
      <c r="M414" s="1094"/>
      <c r="N414" s="1095"/>
      <c r="O414" s="746"/>
      <c r="P414" s="1096"/>
      <c r="Q414" s="744"/>
      <c r="R414" s="744"/>
      <c r="V414" s="1097"/>
      <c r="W414" s="1097"/>
      <c r="X414" s="743"/>
    </row>
    <row r="415" s="1157" customFormat="true" ht="21.75" hidden="false" customHeight="true" outlineLevel="0" collapsed="false">
      <c r="J415" s="744"/>
      <c r="K415" s="744"/>
      <c r="L415" s="1096"/>
      <c r="M415" s="1094"/>
      <c r="N415" s="1095"/>
      <c r="O415" s="746"/>
      <c r="P415" s="1096"/>
      <c r="Q415" s="744"/>
      <c r="R415" s="744"/>
      <c r="V415" s="1097"/>
      <c r="W415" s="1097"/>
      <c r="X415" s="743"/>
    </row>
    <row r="416" s="1157" customFormat="true" ht="21.75" hidden="false" customHeight="true" outlineLevel="0" collapsed="false">
      <c r="J416" s="744"/>
      <c r="K416" s="744"/>
      <c r="L416" s="1096"/>
      <c r="M416" s="1094"/>
      <c r="N416" s="1095"/>
      <c r="O416" s="746"/>
      <c r="P416" s="1096"/>
      <c r="Q416" s="744"/>
      <c r="R416" s="744"/>
      <c r="V416" s="1097"/>
      <c r="W416" s="1097"/>
      <c r="X416" s="743"/>
    </row>
    <row r="417" s="1157" customFormat="true" ht="21.75" hidden="false" customHeight="true" outlineLevel="0" collapsed="false">
      <c r="J417" s="744"/>
      <c r="K417" s="744"/>
      <c r="L417" s="1096"/>
      <c r="M417" s="1094"/>
      <c r="N417" s="1095"/>
      <c r="O417" s="746"/>
      <c r="P417" s="1096"/>
      <c r="Q417" s="744"/>
      <c r="R417" s="744"/>
      <c r="V417" s="1097"/>
      <c r="W417" s="1097"/>
      <c r="X417" s="743"/>
    </row>
    <row r="418" s="1157" customFormat="true" ht="21.75" hidden="false" customHeight="true" outlineLevel="0" collapsed="false">
      <c r="J418" s="744"/>
      <c r="K418" s="744"/>
      <c r="L418" s="1096"/>
      <c r="M418" s="1094"/>
      <c r="N418" s="1095"/>
      <c r="O418" s="746"/>
      <c r="P418" s="1096"/>
      <c r="Q418" s="744"/>
      <c r="R418" s="744"/>
      <c r="V418" s="1097"/>
      <c r="W418" s="1097"/>
      <c r="X418" s="743"/>
    </row>
    <row r="419" s="1157" customFormat="true" ht="21.75" hidden="false" customHeight="true" outlineLevel="0" collapsed="false">
      <c r="J419" s="744"/>
      <c r="K419" s="744"/>
      <c r="L419" s="1096"/>
      <c r="M419" s="1094"/>
      <c r="N419" s="1095"/>
      <c r="O419" s="746"/>
      <c r="P419" s="1096"/>
      <c r="Q419" s="744"/>
      <c r="R419" s="744"/>
      <c r="V419" s="1097"/>
      <c r="W419" s="1097"/>
      <c r="X419" s="743"/>
    </row>
    <row r="420" s="1157" customFormat="true" ht="21.75" hidden="false" customHeight="true" outlineLevel="0" collapsed="false">
      <c r="J420" s="744"/>
      <c r="K420" s="744"/>
      <c r="L420" s="1096"/>
      <c r="M420" s="1094"/>
      <c r="N420" s="1095"/>
      <c r="O420" s="746"/>
      <c r="P420" s="1096"/>
      <c r="Q420" s="744"/>
      <c r="R420" s="744"/>
      <c r="V420" s="1097"/>
      <c r="W420" s="1097"/>
      <c r="X420" s="743"/>
    </row>
    <row r="421" s="1157" customFormat="true" ht="21.75" hidden="false" customHeight="true" outlineLevel="0" collapsed="false">
      <c r="J421" s="744"/>
      <c r="K421" s="744"/>
      <c r="L421" s="1096"/>
      <c r="M421" s="1094"/>
      <c r="N421" s="1095"/>
      <c r="O421" s="746"/>
      <c r="P421" s="1096"/>
      <c r="Q421" s="744"/>
      <c r="R421" s="744"/>
      <c r="V421" s="1097"/>
      <c r="W421" s="1097"/>
      <c r="X421" s="743"/>
    </row>
    <row r="422" s="1157" customFormat="true" ht="21.75" hidden="false" customHeight="true" outlineLevel="0" collapsed="false">
      <c r="J422" s="744"/>
      <c r="K422" s="744"/>
      <c r="L422" s="1096"/>
      <c r="M422" s="1094"/>
      <c r="N422" s="1095"/>
      <c r="O422" s="746"/>
      <c r="P422" s="1096"/>
      <c r="Q422" s="744"/>
      <c r="R422" s="744"/>
      <c r="V422" s="1097"/>
      <c r="W422" s="1097"/>
      <c r="X422" s="743"/>
    </row>
    <row r="423" s="1157" customFormat="true" ht="21.75" hidden="false" customHeight="true" outlineLevel="0" collapsed="false">
      <c r="J423" s="744"/>
      <c r="K423" s="744"/>
      <c r="L423" s="1096"/>
      <c r="M423" s="1094"/>
      <c r="N423" s="1095"/>
      <c r="O423" s="746"/>
      <c r="P423" s="1096"/>
      <c r="Q423" s="744"/>
      <c r="R423" s="744"/>
      <c r="V423" s="1097"/>
      <c r="W423" s="1097"/>
      <c r="X423" s="743"/>
    </row>
    <row r="424" s="1157" customFormat="true" ht="21.75" hidden="false" customHeight="true" outlineLevel="0" collapsed="false">
      <c r="J424" s="744"/>
      <c r="K424" s="744"/>
      <c r="L424" s="1096"/>
      <c r="M424" s="1094"/>
      <c r="N424" s="1095"/>
      <c r="O424" s="746"/>
      <c r="P424" s="1096"/>
      <c r="Q424" s="744"/>
      <c r="R424" s="744"/>
      <c r="V424" s="1097"/>
      <c r="W424" s="1097"/>
      <c r="X424" s="743"/>
    </row>
    <row r="425" s="1157" customFormat="true" ht="21.75" hidden="false" customHeight="true" outlineLevel="0" collapsed="false">
      <c r="J425" s="744"/>
      <c r="K425" s="744"/>
      <c r="L425" s="1096"/>
      <c r="M425" s="1094"/>
      <c r="N425" s="1095"/>
      <c r="O425" s="746"/>
      <c r="P425" s="1096"/>
      <c r="Q425" s="744"/>
      <c r="R425" s="744"/>
      <c r="V425" s="1097"/>
      <c r="W425" s="1097"/>
      <c r="X425" s="743"/>
    </row>
    <row r="426" s="1157" customFormat="true" ht="21.75" hidden="false" customHeight="true" outlineLevel="0" collapsed="false">
      <c r="J426" s="744"/>
      <c r="K426" s="744"/>
      <c r="L426" s="1096"/>
      <c r="M426" s="1094"/>
      <c r="N426" s="1095"/>
      <c r="O426" s="746"/>
      <c r="P426" s="1096"/>
      <c r="Q426" s="744"/>
      <c r="R426" s="744"/>
      <c r="V426" s="1097"/>
      <c r="W426" s="1097"/>
      <c r="X426" s="743"/>
    </row>
    <row r="427" s="1157" customFormat="true" ht="21.75" hidden="false" customHeight="true" outlineLevel="0" collapsed="false">
      <c r="J427" s="744"/>
      <c r="K427" s="744"/>
      <c r="L427" s="1096"/>
      <c r="M427" s="1094"/>
      <c r="N427" s="1095"/>
      <c r="O427" s="746"/>
      <c r="P427" s="1096"/>
      <c r="Q427" s="744"/>
      <c r="R427" s="744"/>
      <c r="V427" s="1097"/>
      <c r="W427" s="1097"/>
      <c r="X427" s="743"/>
    </row>
    <row r="428" s="1157" customFormat="true" ht="21.75" hidden="false" customHeight="true" outlineLevel="0" collapsed="false">
      <c r="J428" s="744"/>
      <c r="K428" s="744"/>
      <c r="L428" s="1096"/>
      <c r="M428" s="1094"/>
      <c r="N428" s="1095"/>
      <c r="O428" s="746"/>
      <c r="P428" s="1096"/>
      <c r="Q428" s="744"/>
      <c r="R428" s="744"/>
      <c r="V428" s="1097"/>
      <c r="W428" s="1097"/>
      <c r="X428" s="743"/>
    </row>
    <row r="429" s="1157" customFormat="true" ht="21.75" hidden="false" customHeight="true" outlineLevel="0" collapsed="false">
      <c r="J429" s="744"/>
      <c r="K429" s="744"/>
      <c r="L429" s="1096"/>
      <c r="M429" s="1094"/>
      <c r="N429" s="1095"/>
      <c r="O429" s="746"/>
      <c r="P429" s="1096"/>
      <c r="Q429" s="744"/>
      <c r="R429" s="744"/>
      <c r="V429" s="1097"/>
      <c r="W429" s="1097"/>
      <c r="X429" s="743"/>
    </row>
    <row r="430" s="1157" customFormat="true" ht="21.75" hidden="false" customHeight="true" outlineLevel="0" collapsed="false">
      <c r="J430" s="744"/>
      <c r="K430" s="744"/>
      <c r="L430" s="1096"/>
      <c r="M430" s="1094"/>
      <c r="N430" s="1095"/>
      <c r="O430" s="746"/>
      <c r="P430" s="1096"/>
      <c r="Q430" s="744"/>
      <c r="R430" s="744"/>
      <c r="V430" s="1097"/>
      <c r="W430" s="1097"/>
      <c r="X430" s="743"/>
    </row>
    <row r="431" s="1157" customFormat="true" ht="21.75" hidden="false" customHeight="true" outlineLevel="0" collapsed="false">
      <c r="J431" s="744"/>
      <c r="K431" s="744"/>
      <c r="L431" s="1096"/>
      <c r="M431" s="1094"/>
      <c r="N431" s="1095"/>
      <c r="O431" s="746"/>
      <c r="P431" s="1096"/>
      <c r="Q431" s="744"/>
      <c r="R431" s="744"/>
      <c r="V431" s="1097"/>
      <c r="W431" s="1097"/>
      <c r="X431" s="743"/>
    </row>
    <row r="432" s="1157" customFormat="true" ht="21.75" hidden="false" customHeight="true" outlineLevel="0" collapsed="false">
      <c r="J432" s="744"/>
      <c r="K432" s="744"/>
      <c r="L432" s="1096"/>
      <c r="M432" s="1094"/>
      <c r="N432" s="1095"/>
      <c r="O432" s="746"/>
      <c r="P432" s="1096"/>
      <c r="Q432" s="744"/>
      <c r="R432" s="744"/>
      <c r="V432" s="1097"/>
      <c r="W432" s="1097"/>
      <c r="X432" s="743"/>
    </row>
    <row r="433" s="1157" customFormat="true" ht="21.75" hidden="false" customHeight="true" outlineLevel="0" collapsed="false">
      <c r="J433" s="744"/>
      <c r="K433" s="744"/>
      <c r="L433" s="1096"/>
      <c r="M433" s="1094"/>
      <c r="N433" s="1095"/>
      <c r="O433" s="746"/>
      <c r="P433" s="1096"/>
      <c r="Q433" s="744"/>
      <c r="R433" s="744"/>
      <c r="V433" s="1097"/>
      <c r="W433" s="1097"/>
      <c r="X433" s="743"/>
    </row>
    <row r="434" s="1157" customFormat="true" ht="21.75" hidden="false" customHeight="true" outlineLevel="0" collapsed="false">
      <c r="J434" s="744"/>
      <c r="K434" s="744"/>
      <c r="L434" s="1096"/>
      <c r="M434" s="1094"/>
      <c r="N434" s="1095"/>
      <c r="O434" s="746"/>
      <c r="P434" s="1096"/>
      <c r="Q434" s="744"/>
      <c r="R434" s="744"/>
      <c r="V434" s="1097"/>
      <c r="W434" s="1097"/>
      <c r="X434" s="743"/>
    </row>
    <row r="435" s="1157" customFormat="true" ht="21.75" hidden="false" customHeight="true" outlineLevel="0" collapsed="false">
      <c r="J435" s="744"/>
      <c r="K435" s="744"/>
      <c r="L435" s="1096"/>
      <c r="M435" s="1094"/>
      <c r="N435" s="1095"/>
      <c r="O435" s="746"/>
      <c r="P435" s="1096"/>
      <c r="Q435" s="744"/>
      <c r="R435" s="744"/>
      <c r="V435" s="1097"/>
      <c r="W435" s="1097"/>
      <c r="X435" s="743"/>
    </row>
    <row r="436" s="1157" customFormat="true" ht="21.75" hidden="false" customHeight="true" outlineLevel="0" collapsed="false">
      <c r="J436" s="744"/>
      <c r="K436" s="744"/>
      <c r="L436" s="1096"/>
      <c r="M436" s="1094"/>
      <c r="N436" s="1095"/>
      <c r="O436" s="746"/>
      <c r="P436" s="1096"/>
      <c r="Q436" s="744"/>
      <c r="R436" s="744"/>
      <c r="V436" s="1097"/>
      <c r="W436" s="1097"/>
      <c r="X436" s="743"/>
    </row>
    <row r="437" s="1157" customFormat="true" ht="21.75" hidden="false" customHeight="true" outlineLevel="0" collapsed="false">
      <c r="J437" s="744"/>
      <c r="K437" s="744"/>
      <c r="L437" s="1096"/>
      <c r="M437" s="1094"/>
      <c r="N437" s="1095"/>
      <c r="O437" s="746"/>
      <c r="P437" s="1096"/>
      <c r="Q437" s="744"/>
      <c r="R437" s="744"/>
      <c r="V437" s="1097"/>
      <c r="W437" s="1097"/>
      <c r="X437" s="743"/>
    </row>
    <row r="438" s="1157" customFormat="true" ht="21.75" hidden="false" customHeight="true" outlineLevel="0" collapsed="false">
      <c r="J438" s="744"/>
      <c r="K438" s="744"/>
      <c r="L438" s="1096"/>
      <c r="M438" s="1094"/>
      <c r="N438" s="1095"/>
      <c r="O438" s="746"/>
      <c r="P438" s="1096"/>
      <c r="Q438" s="744"/>
      <c r="R438" s="744"/>
      <c r="V438" s="1097"/>
      <c r="W438" s="1097"/>
      <c r="X438" s="743"/>
    </row>
    <row r="439" s="1157" customFormat="true" ht="21.75" hidden="false" customHeight="true" outlineLevel="0" collapsed="false">
      <c r="J439" s="744"/>
      <c r="K439" s="744"/>
      <c r="L439" s="1096"/>
      <c r="M439" s="1094"/>
      <c r="N439" s="1095"/>
      <c r="O439" s="746"/>
      <c r="P439" s="1096"/>
      <c r="Q439" s="744"/>
      <c r="R439" s="744"/>
      <c r="V439" s="1097"/>
      <c r="W439" s="1097"/>
      <c r="X439" s="743"/>
    </row>
    <row r="440" s="1157" customFormat="true" ht="21.75" hidden="false" customHeight="true" outlineLevel="0" collapsed="false">
      <c r="J440" s="744"/>
      <c r="K440" s="744"/>
      <c r="L440" s="1096"/>
      <c r="M440" s="1094"/>
      <c r="N440" s="1095"/>
      <c r="O440" s="746"/>
      <c r="P440" s="1096"/>
      <c r="Q440" s="744"/>
      <c r="R440" s="744"/>
      <c r="V440" s="1097"/>
      <c r="W440" s="1097"/>
      <c r="X440" s="743"/>
    </row>
    <row r="441" s="1157" customFormat="true" ht="21.75" hidden="false" customHeight="true" outlineLevel="0" collapsed="false">
      <c r="J441" s="744"/>
      <c r="K441" s="744"/>
      <c r="L441" s="1096"/>
      <c r="M441" s="1094"/>
      <c r="N441" s="1095"/>
      <c r="O441" s="746"/>
      <c r="P441" s="1096"/>
      <c r="Q441" s="744"/>
      <c r="R441" s="744"/>
      <c r="V441" s="1097"/>
      <c r="W441" s="1097"/>
      <c r="X441" s="743"/>
    </row>
    <row r="442" s="1157" customFormat="true" ht="21.75" hidden="false" customHeight="true" outlineLevel="0" collapsed="false">
      <c r="J442" s="744"/>
      <c r="K442" s="744"/>
      <c r="L442" s="1096"/>
      <c r="M442" s="1094"/>
      <c r="N442" s="1095"/>
      <c r="O442" s="746"/>
      <c r="P442" s="1096"/>
      <c r="Q442" s="744"/>
      <c r="R442" s="744"/>
      <c r="V442" s="1097"/>
      <c r="W442" s="1097"/>
      <c r="X442" s="743"/>
    </row>
    <row r="443" s="1157" customFormat="true" ht="21.75" hidden="false" customHeight="true" outlineLevel="0" collapsed="false">
      <c r="J443" s="744"/>
      <c r="K443" s="744"/>
      <c r="L443" s="1096"/>
      <c r="M443" s="1094"/>
      <c r="N443" s="1095"/>
      <c r="O443" s="746"/>
      <c r="P443" s="1096"/>
      <c r="Q443" s="744"/>
      <c r="R443" s="744"/>
      <c r="V443" s="1097"/>
      <c r="W443" s="1097"/>
      <c r="X443" s="743"/>
    </row>
    <row r="444" s="1157" customFormat="true" ht="21.75" hidden="false" customHeight="true" outlineLevel="0" collapsed="false">
      <c r="J444" s="744"/>
      <c r="K444" s="744"/>
      <c r="L444" s="1096"/>
      <c r="M444" s="1094"/>
      <c r="N444" s="1095"/>
      <c r="O444" s="746"/>
      <c r="P444" s="1096"/>
      <c r="Q444" s="744"/>
      <c r="R444" s="744"/>
      <c r="V444" s="1097"/>
      <c r="W444" s="1097"/>
      <c r="X444" s="743"/>
    </row>
    <row r="445" s="1157" customFormat="true" ht="21.75" hidden="false" customHeight="true" outlineLevel="0" collapsed="false">
      <c r="J445" s="744"/>
      <c r="K445" s="744"/>
      <c r="L445" s="1096"/>
      <c r="M445" s="1094"/>
      <c r="N445" s="1095"/>
      <c r="O445" s="746"/>
      <c r="P445" s="1096"/>
      <c r="Q445" s="744"/>
      <c r="R445" s="744"/>
      <c r="V445" s="1097"/>
      <c r="W445" s="1097"/>
      <c r="X445" s="743"/>
    </row>
    <row r="446" s="1157" customFormat="true" ht="21.75" hidden="false" customHeight="true" outlineLevel="0" collapsed="false">
      <c r="J446" s="744"/>
      <c r="K446" s="744"/>
      <c r="L446" s="1096"/>
      <c r="M446" s="1094"/>
      <c r="N446" s="1095"/>
      <c r="O446" s="746"/>
      <c r="P446" s="1096"/>
      <c r="Q446" s="744"/>
      <c r="R446" s="744"/>
      <c r="V446" s="1097"/>
      <c r="W446" s="1097"/>
      <c r="X446" s="743"/>
    </row>
    <row r="447" s="1157" customFormat="true" ht="21.75" hidden="false" customHeight="true" outlineLevel="0" collapsed="false">
      <c r="J447" s="744"/>
      <c r="K447" s="744"/>
      <c r="L447" s="1096"/>
      <c r="M447" s="1094"/>
      <c r="N447" s="1095"/>
      <c r="O447" s="746"/>
      <c r="P447" s="1096"/>
      <c r="Q447" s="744"/>
      <c r="R447" s="744"/>
      <c r="V447" s="1097"/>
      <c r="W447" s="1097"/>
      <c r="X447" s="743"/>
    </row>
    <row r="448" s="1157" customFormat="true" ht="21.75" hidden="false" customHeight="true" outlineLevel="0" collapsed="false">
      <c r="J448" s="744"/>
      <c r="K448" s="744"/>
      <c r="L448" s="1096"/>
      <c r="M448" s="1094"/>
      <c r="N448" s="1095"/>
      <c r="O448" s="746"/>
      <c r="P448" s="1096"/>
      <c r="Q448" s="744"/>
      <c r="R448" s="744"/>
      <c r="V448" s="1097"/>
      <c r="W448" s="1097"/>
      <c r="X448" s="743"/>
    </row>
    <row r="449" s="1157" customFormat="true" ht="21.75" hidden="false" customHeight="true" outlineLevel="0" collapsed="false">
      <c r="J449" s="744"/>
      <c r="K449" s="744"/>
      <c r="L449" s="1096"/>
      <c r="M449" s="1094"/>
      <c r="N449" s="1095"/>
      <c r="O449" s="746"/>
      <c r="P449" s="1096"/>
      <c r="Q449" s="744"/>
      <c r="R449" s="744"/>
      <c r="V449" s="1097"/>
      <c r="W449" s="1097"/>
      <c r="X449" s="743"/>
    </row>
    <row r="450" s="1157" customFormat="true" ht="21.75" hidden="false" customHeight="true" outlineLevel="0" collapsed="false">
      <c r="J450" s="744"/>
      <c r="K450" s="744"/>
      <c r="L450" s="1096"/>
      <c r="M450" s="1094"/>
      <c r="N450" s="1095"/>
      <c r="O450" s="746"/>
      <c r="P450" s="1096"/>
      <c r="Q450" s="744"/>
      <c r="R450" s="744"/>
      <c r="V450" s="1097"/>
      <c r="W450" s="1097"/>
      <c r="X450" s="743"/>
    </row>
    <row r="451" s="1157" customFormat="true" ht="21.75" hidden="false" customHeight="true" outlineLevel="0" collapsed="false">
      <c r="J451" s="744"/>
      <c r="K451" s="744"/>
      <c r="L451" s="1096"/>
      <c r="M451" s="1094"/>
      <c r="N451" s="1095"/>
      <c r="O451" s="746"/>
      <c r="P451" s="1096"/>
      <c r="Q451" s="744"/>
      <c r="R451" s="744"/>
      <c r="V451" s="1097"/>
      <c r="W451" s="1097"/>
      <c r="X451" s="743"/>
    </row>
    <row r="452" s="1157" customFormat="true" ht="21.75" hidden="false" customHeight="true" outlineLevel="0" collapsed="false">
      <c r="J452" s="744"/>
      <c r="K452" s="744"/>
      <c r="L452" s="1096"/>
      <c r="M452" s="1094"/>
      <c r="N452" s="1095"/>
      <c r="O452" s="746"/>
      <c r="P452" s="1096"/>
      <c r="Q452" s="744"/>
      <c r="R452" s="744"/>
      <c r="V452" s="1097"/>
      <c r="W452" s="1097"/>
      <c r="X452" s="743"/>
    </row>
    <row r="453" s="1157" customFormat="true" ht="21.75" hidden="false" customHeight="true" outlineLevel="0" collapsed="false">
      <c r="J453" s="744"/>
      <c r="K453" s="744"/>
      <c r="L453" s="1096"/>
      <c r="M453" s="1094"/>
      <c r="N453" s="1095"/>
      <c r="O453" s="746"/>
      <c r="P453" s="1096"/>
      <c r="Q453" s="744"/>
      <c r="R453" s="744"/>
      <c r="V453" s="1097"/>
      <c r="W453" s="1097"/>
      <c r="X453" s="743"/>
    </row>
    <row r="454" s="1157" customFormat="true" ht="21.75" hidden="false" customHeight="true" outlineLevel="0" collapsed="false">
      <c r="J454" s="744"/>
      <c r="K454" s="744"/>
      <c r="L454" s="1096"/>
      <c r="M454" s="1094"/>
      <c r="N454" s="1095"/>
      <c r="O454" s="746"/>
      <c r="P454" s="1096"/>
      <c r="Q454" s="744"/>
      <c r="R454" s="744"/>
      <c r="V454" s="1097"/>
      <c r="W454" s="1097"/>
      <c r="X454" s="743"/>
    </row>
    <row r="455" s="1157" customFormat="true" ht="21.75" hidden="false" customHeight="true" outlineLevel="0" collapsed="false">
      <c r="J455" s="744"/>
      <c r="K455" s="744"/>
      <c r="L455" s="1096"/>
      <c r="M455" s="1094"/>
      <c r="N455" s="1095"/>
      <c r="O455" s="746"/>
      <c r="P455" s="1096"/>
      <c r="Q455" s="744"/>
      <c r="R455" s="744"/>
      <c r="V455" s="1097"/>
      <c r="W455" s="1097"/>
      <c r="X455" s="743"/>
    </row>
    <row r="456" s="1157" customFormat="true" ht="21.75" hidden="false" customHeight="true" outlineLevel="0" collapsed="false">
      <c r="J456" s="744"/>
      <c r="K456" s="744"/>
      <c r="L456" s="1096"/>
      <c r="M456" s="1094"/>
      <c r="N456" s="1095"/>
      <c r="O456" s="746"/>
      <c r="P456" s="1096"/>
      <c r="Q456" s="744"/>
      <c r="R456" s="744"/>
      <c r="V456" s="1097"/>
      <c r="W456" s="1097"/>
      <c r="X456" s="743"/>
    </row>
    <row r="457" s="1157" customFormat="true" ht="21.75" hidden="false" customHeight="true" outlineLevel="0" collapsed="false">
      <c r="J457" s="744"/>
      <c r="K457" s="744"/>
      <c r="L457" s="1096"/>
      <c r="M457" s="1094"/>
      <c r="N457" s="1095"/>
      <c r="O457" s="746"/>
      <c r="P457" s="1096"/>
      <c r="Q457" s="744"/>
      <c r="R457" s="744"/>
      <c r="V457" s="1097"/>
      <c r="W457" s="1097"/>
      <c r="X457" s="743"/>
    </row>
    <row r="458" s="1157" customFormat="true" ht="21.75" hidden="false" customHeight="true" outlineLevel="0" collapsed="false">
      <c r="J458" s="744"/>
      <c r="K458" s="744"/>
      <c r="L458" s="1096"/>
      <c r="M458" s="1094"/>
      <c r="N458" s="1095"/>
      <c r="O458" s="746"/>
      <c r="P458" s="1096"/>
      <c r="Q458" s="744"/>
      <c r="R458" s="744"/>
      <c r="V458" s="1097"/>
      <c r="W458" s="1097"/>
      <c r="X458" s="743"/>
    </row>
    <row r="459" s="1157" customFormat="true" ht="21.75" hidden="false" customHeight="true" outlineLevel="0" collapsed="false">
      <c r="J459" s="744"/>
      <c r="K459" s="744"/>
      <c r="L459" s="1096"/>
      <c r="M459" s="1094"/>
      <c r="N459" s="1095"/>
      <c r="O459" s="746"/>
      <c r="P459" s="1096"/>
      <c r="Q459" s="744"/>
      <c r="R459" s="744"/>
      <c r="V459" s="1097"/>
      <c r="W459" s="1097"/>
      <c r="X459" s="743"/>
    </row>
    <row r="460" s="1157" customFormat="true" ht="21.75" hidden="false" customHeight="true" outlineLevel="0" collapsed="false">
      <c r="J460" s="744"/>
      <c r="K460" s="744"/>
      <c r="L460" s="1096"/>
      <c r="M460" s="1094"/>
      <c r="N460" s="1095"/>
      <c r="O460" s="746"/>
      <c r="P460" s="1096"/>
      <c r="Q460" s="744"/>
      <c r="R460" s="744"/>
      <c r="V460" s="1097"/>
      <c r="W460" s="1097"/>
      <c r="X460" s="743"/>
    </row>
    <row r="461" s="1157" customFormat="true" ht="21.75" hidden="false" customHeight="true" outlineLevel="0" collapsed="false">
      <c r="J461" s="744"/>
      <c r="K461" s="744"/>
      <c r="L461" s="1096"/>
      <c r="M461" s="1094"/>
      <c r="N461" s="1095"/>
      <c r="O461" s="746"/>
      <c r="P461" s="1096"/>
      <c r="Q461" s="744"/>
      <c r="R461" s="744"/>
      <c r="V461" s="1097"/>
      <c r="W461" s="1097"/>
      <c r="X461" s="743"/>
    </row>
    <row r="462" s="1157" customFormat="true" ht="21.75" hidden="false" customHeight="true" outlineLevel="0" collapsed="false">
      <c r="J462" s="744"/>
      <c r="K462" s="744"/>
      <c r="L462" s="1096"/>
      <c r="M462" s="1094"/>
      <c r="N462" s="1095"/>
      <c r="O462" s="746"/>
      <c r="P462" s="1096"/>
      <c r="Q462" s="744"/>
      <c r="R462" s="744"/>
      <c r="V462" s="1097"/>
      <c r="W462" s="1097"/>
      <c r="X462" s="743"/>
    </row>
    <row r="463" s="1157" customFormat="true" ht="21.75" hidden="false" customHeight="true" outlineLevel="0" collapsed="false">
      <c r="J463" s="744"/>
      <c r="K463" s="744"/>
      <c r="L463" s="1096"/>
      <c r="M463" s="1094"/>
      <c r="N463" s="1095"/>
      <c r="O463" s="746"/>
      <c r="P463" s="1096"/>
      <c r="Q463" s="744"/>
      <c r="R463" s="744"/>
      <c r="V463" s="1097"/>
      <c r="W463" s="1097"/>
      <c r="X463" s="743"/>
    </row>
    <row r="464" s="1157" customFormat="true" ht="21.75" hidden="false" customHeight="true" outlineLevel="0" collapsed="false">
      <c r="J464" s="744"/>
      <c r="K464" s="744"/>
      <c r="L464" s="1096"/>
      <c r="M464" s="1094"/>
      <c r="N464" s="1095"/>
      <c r="O464" s="746"/>
      <c r="P464" s="1096"/>
      <c r="Q464" s="744"/>
      <c r="R464" s="744"/>
      <c r="V464" s="1097"/>
      <c r="W464" s="1097"/>
      <c r="X464" s="743"/>
    </row>
    <row r="465" s="1157" customFormat="true" ht="21.75" hidden="false" customHeight="true" outlineLevel="0" collapsed="false">
      <c r="J465" s="744"/>
      <c r="K465" s="744"/>
      <c r="L465" s="1096"/>
      <c r="M465" s="1094"/>
      <c r="N465" s="1095"/>
      <c r="O465" s="746"/>
      <c r="P465" s="1096"/>
      <c r="Q465" s="744"/>
      <c r="R465" s="744"/>
      <c r="V465" s="1097"/>
      <c r="W465" s="1097"/>
      <c r="X465" s="743"/>
    </row>
    <row r="466" s="1157" customFormat="true" ht="21.75" hidden="false" customHeight="true" outlineLevel="0" collapsed="false">
      <c r="J466" s="744"/>
      <c r="K466" s="744"/>
      <c r="L466" s="1096"/>
      <c r="M466" s="1094"/>
      <c r="N466" s="1095"/>
      <c r="O466" s="746"/>
      <c r="P466" s="1096"/>
      <c r="Q466" s="744"/>
      <c r="R466" s="744"/>
      <c r="V466" s="1097"/>
      <c r="W466" s="1097"/>
      <c r="X466" s="743"/>
    </row>
    <row r="467" s="1157" customFormat="true" ht="21.75" hidden="false" customHeight="true" outlineLevel="0" collapsed="false">
      <c r="J467" s="744"/>
      <c r="K467" s="744"/>
      <c r="L467" s="1096"/>
      <c r="M467" s="1094"/>
      <c r="N467" s="1095"/>
      <c r="O467" s="746"/>
      <c r="P467" s="1096"/>
      <c r="Q467" s="744"/>
      <c r="R467" s="744"/>
      <c r="V467" s="1097"/>
      <c r="W467" s="1097"/>
      <c r="X467" s="743"/>
    </row>
    <row r="468" s="1157" customFormat="true" ht="21.75" hidden="false" customHeight="true" outlineLevel="0" collapsed="false">
      <c r="J468" s="744"/>
      <c r="K468" s="744"/>
      <c r="L468" s="1096"/>
      <c r="M468" s="1094"/>
      <c r="N468" s="1095"/>
      <c r="O468" s="746"/>
      <c r="P468" s="1096"/>
      <c r="Q468" s="744"/>
      <c r="R468" s="744"/>
      <c r="V468" s="1097"/>
      <c r="W468" s="1097"/>
      <c r="X468" s="743"/>
    </row>
    <row r="469" s="1157" customFormat="true" ht="21.75" hidden="false" customHeight="true" outlineLevel="0" collapsed="false">
      <c r="J469" s="744"/>
      <c r="K469" s="744"/>
      <c r="L469" s="1096"/>
      <c r="M469" s="1094"/>
      <c r="N469" s="1095"/>
      <c r="O469" s="746"/>
      <c r="P469" s="1096"/>
      <c r="Q469" s="744"/>
      <c r="R469" s="744"/>
      <c r="V469" s="1097"/>
      <c r="W469" s="1097"/>
      <c r="X469" s="743"/>
    </row>
    <row r="470" s="1157" customFormat="true" ht="21.75" hidden="false" customHeight="true" outlineLevel="0" collapsed="false">
      <c r="J470" s="744"/>
      <c r="K470" s="744"/>
      <c r="L470" s="1096"/>
      <c r="M470" s="1094"/>
      <c r="N470" s="1095"/>
      <c r="O470" s="746"/>
      <c r="P470" s="1096"/>
      <c r="Q470" s="744"/>
      <c r="R470" s="744"/>
      <c r="V470" s="1097"/>
      <c r="W470" s="1097"/>
      <c r="X470" s="743"/>
    </row>
    <row r="471" s="1157" customFormat="true" ht="21.75" hidden="false" customHeight="true" outlineLevel="0" collapsed="false">
      <c r="J471" s="744"/>
      <c r="K471" s="744"/>
      <c r="L471" s="1096"/>
      <c r="M471" s="1094"/>
      <c r="N471" s="1095"/>
      <c r="O471" s="746"/>
      <c r="P471" s="1096"/>
      <c r="Q471" s="744"/>
      <c r="R471" s="744"/>
      <c r="V471" s="1097"/>
      <c r="W471" s="1097"/>
      <c r="X471" s="743"/>
    </row>
    <row r="472" s="1157" customFormat="true" ht="21.75" hidden="false" customHeight="true" outlineLevel="0" collapsed="false">
      <c r="J472" s="744"/>
      <c r="K472" s="744"/>
      <c r="L472" s="1096"/>
      <c r="M472" s="1094"/>
      <c r="N472" s="1095"/>
      <c r="O472" s="746"/>
      <c r="P472" s="1096"/>
      <c r="Q472" s="744"/>
      <c r="R472" s="744"/>
      <c r="V472" s="1097"/>
      <c r="W472" s="1097"/>
      <c r="X472" s="743"/>
    </row>
    <row r="473" s="1157" customFormat="true" ht="21.75" hidden="false" customHeight="true" outlineLevel="0" collapsed="false">
      <c r="J473" s="744"/>
      <c r="K473" s="744"/>
      <c r="L473" s="1096"/>
      <c r="M473" s="1094"/>
      <c r="N473" s="1095"/>
      <c r="O473" s="746"/>
      <c r="P473" s="1096"/>
      <c r="Q473" s="744"/>
      <c r="R473" s="744"/>
      <c r="V473" s="1097"/>
      <c r="W473" s="1097"/>
      <c r="X473" s="743"/>
    </row>
    <row r="474" s="1157" customFormat="true" ht="21.75" hidden="false" customHeight="true" outlineLevel="0" collapsed="false">
      <c r="J474" s="744"/>
      <c r="K474" s="744"/>
      <c r="L474" s="1096"/>
      <c r="M474" s="1094"/>
      <c r="N474" s="1095"/>
      <c r="O474" s="746"/>
      <c r="P474" s="1096"/>
      <c r="Q474" s="744"/>
      <c r="R474" s="744"/>
      <c r="V474" s="1097"/>
      <c r="W474" s="1097"/>
      <c r="X474" s="743"/>
    </row>
    <row r="475" s="1157" customFormat="true" ht="21.75" hidden="false" customHeight="true" outlineLevel="0" collapsed="false">
      <c r="J475" s="744"/>
      <c r="K475" s="744"/>
      <c r="L475" s="1096"/>
      <c r="M475" s="1094"/>
      <c r="N475" s="1095"/>
      <c r="O475" s="746"/>
      <c r="P475" s="1096"/>
      <c r="Q475" s="744"/>
      <c r="R475" s="744"/>
      <c r="V475" s="1097"/>
      <c r="W475" s="1097"/>
      <c r="X475" s="743"/>
    </row>
    <row r="476" s="1157" customFormat="true" ht="21.75" hidden="false" customHeight="true" outlineLevel="0" collapsed="false">
      <c r="J476" s="744"/>
      <c r="K476" s="744"/>
      <c r="L476" s="1096"/>
      <c r="M476" s="1094"/>
      <c r="N476" s="1095"/>
      <c r="O476" s="746"/>
      <c r="P476" s="1096"/>
      <c r="Q476" s="744"/>
      <c r="R476" s="744"/>
      <c r="V476" s="1097"/>
      <c r="W476" s="1097"/>
      <c r="X476" s="743"/>
    </row>
    <row r="477" s="1157" customFormat="true" ht="21.75" hidden="false" customHeight="true" outlineLevel="0" collapsed="false">
      <c r="J477" s="744"/>
      <c r="K477" s="744"/>
      <c r="L477" s="1096"/>
      <c r="M477" s="1094"/>
      <c r="N477" s="1095"/>
      <c r="O477" s="746"/>
      <c r="P477" s="1096"/>
      <c r="Q477" s="744"/>
      <c r="R477" s="744"/>
      <c r="V477" s="1097"/>
      <c r="W477" s="1097"/>
      <c r="X477" s="743"/>
    </row>
    <row r="478" s="1157" customFormat="true" ht="21.75" hidden="false" customHeight="true" outlineLevel="0" collapsed="false">
      <c r="J478" s="744"/>
      <c r="K478" s="744"/>
      <c r="L478" s="1096"/>
      <c r="M478" s="1094"/>
      <c r="N478" s="1095"/>
      <c r="O478" s="746"/>
      <c r="P478" s="1096"/>
      <c r="Q478" s="744"/>
      <c r="R478" s="744"/>
      <c r="V478" s="1097"/>
      <c r="W478" s="1097"/>
      <c r="X478" s="743"/>
    </row>
    <row r="479" s="1157" customFormat="true" ht="21.75" hidden="false" customHeight="true" outlineLevel="0" collapsed="false">
      <c r="J479" s="744"/>
      <c r="K479" s="744"/>
      <c r="L479" s="1096"/>
      <c r="M479" s="1094"/>
      <c r="N479" s="1095"/>
      <c r="O479" s="746"/>
      <c r="P479" s="1096"/>
      <c r="Q479" s="744"/>
      <c r="R479" s="744"/>
      <c r="V479" s="1097"/>
      <c r="W479" s="1097"/>
      <c r="X479" s="743"/>
    </row>
    <row r="480" s="1157" customFormat="true" ht="21.75" hidden="false" customHeight="true" outlineLevel="0" collapsed="false">
      <c r="J480" s="744"/>
      <c r="K480" s="744"/>
      <c r="L480" s="1096"/>
      <c r="M480" s="1094"/>
      <c r="N480" s="1095"/>
      <c r="O480" s="746"/>
      <c r="P480" s="1096"/>
      <c r="Q480" s="744"/>
      <c r="R480" s="744"/>
      <c r="V480" s="1097"/>
      <c r="W480" s="1097"/>
      <c r="X480" s="743"/>
    </row>
    <row r="481" s="1157" customFormat="true" ht="21.75" hidden="false" customHeight="true" outlineLevel="0" collapsed="false">
      <c r="J481" s="744"/>
      <c r="K481" s="744"/>
      <c r="L481" s="1096"/>
      <c r="M481" s="1094"/>
      <c r="N481" s="1095"/>
      <c r="O481" s="746"/>
      <c r="P481" s="1096"/>
      <c r="Q481" s="744"/>
      <c r="R481" s="744"/>
      <c r="V481" s="1097"/>
      <c r="W481" s="1097"/>
      <c r="X481" s="743"/>
    </row>
    <row r="482" s="1157" customFormat="true" ht="21.75" hidden="false" customHeight="true" outlineLevel="0" collapsed="false">
      <c r="J482" s="744"/>
      <c r="K482" s="744"/>
      <c r="L482" s="1096"/>
      <c r="M482" s="1094"/>
      <c r="N482" s="1095"/>
      <c r="O482" s="746"/>
      <c r="P482" s="1096"/>
      <c r="Q482" s="744"/>
      <c r="R482" s="744"/>
      <c r="V482" s="1097"/>
      <c r="W482" s="1097"/>
      <c r="X482" s="743"/>
    </row>
    <row r="483" s="1157" customFormat="true" ht="21.75" hidden="false" customHeight="true" outlineLevel="0" collapsed="false">
      <c r="J483" s="744"/>
      <c r="K483" s="744"/>
      <c r="L483" s="1096"/>
      <c r="M483" s="1094"/>
      <c r="N483" s="1095"/>
      <c r="O483" s="746"/>
      <c r="P483" s="1096"/>
      <c r="Q483" s="744"/>
      <c r="R483" s="744"/>
      <c r="V483" s="1097"/>
      <c r="W483" s="1097"/>
      <c r="X483" s="743"/>
    </row>
    <row r="484" s="1157" customFormat="true" ht="21.75" hidden="false" customHeight="true" outlineLevel="0" collapsed="false">
      <c r="J484" s="744"/>
      <c r="K484" s="744"/>
      <c r="L484" s="1096"/>
      <c r="M484" s="1094"/>
      <c r="N484" s="1095"/>
      <c r="O484" s="746"/>
      <c r="P484" s="1096"/>
      <c r="Q484" s="744"/>
      <c r="R484" s="744"/>
      <c r="V484" s="1097"/>
      <c r="W484" s="1097"/>
      <c r="X484" s="743"/>
    </row>
    <row r="485" s="1157" customFormat="true" ht="21.75" hidden="false" customHeight="true" outlineLevel="0" collapsed="false">
      <c r="J485" s="744"/>
      <c r="K485" s="744"/>
      <c r="L485" s="1096"/>
      <c r="M485" s="1094"/>
      <c r="N485" s="1095"/>
      <c r="O485" s="746"/>
      <c r="P485" s="1096"/>
      <c r="Q485" s="744"/>
      <c r="R485" s="744"/>
      <c r="V485" s="1097"/>
      <c r="W485" s="1097"/>
      <c r="X485" s="743"/>
    </row>
    <row r="486" s="1157" customFormat="true" ht="21.75" hidden="false" customHeight="true" outlineLevel="0" collapsed="false">
      <c r="J486" s="744"/>
      <c r="K486" s="744"/>
      <c r="L486" s="1096"/>
      <c r="M486" s="1094"/>
      <c r="N486" s="1095"/>
      <c r="O486" s="746"/>
      <c r="P486" s="1096"/>
      <c r="Q486" s="744"/>
      <c r="R486" s="744"/>
      <c r="V486" s="1097"/>
      <c r="W486" s="1097"/>
      <c r="X486" s="743"/>
    </row>
    <row r="487" s="1157" customFormat="true" ht="21.75" hidden="false" customHeight="true" outlineLevel="0" collapsed="false">
      <c r="J487" s="744"/>
      <c r="K487" s="744"/>
      <c r="L487" s="1096"/>
      <c r="M487" s="1094"/>
      <c r="N487" s="1095"/>
      <c r="O487" s="746"/>
      <c r="P487" s="1096"/>
      <c r="Q487" s="744"/>
      <c r="R487" s="744"/>
      <c r="V487" s="1097"/>
      <c r="W487" s="1097"/>
      <c r="X487" s="743"/>
    </row>
    <row r="488" s="1157" customFormat="true" ht="21.75" hidden="false" customHeight="true" outlineLevel="0" collapsed="false">
      <c r="J488" s="744"/>
      <c r="K488" s="744"/>
      <c r="L488" s="1096"/>
      <c r="M488" s="1094"/>
      <c r="N488" s="1095"/>
      <c r="O488" s="746"/>
      <c r="P488" s="1096"/>
      <c r="Q488" s="744"/>
      <c r="R488" s="744"/>
      <c r="V488" s="1097"/>
      <c r="W488" s="1097"/>
      <c r="X488" s="743"/>
    </row>
    <row r="489" s="1157" customFormat="true" ht="21.75" hidden="false" customHeight="true" outlineLevel="0" collapsed="false">
      <c r="J489" s="744"/>
      <c r="K489" s="744"/>
      <c r="L489" s="1096"/>
      <c r="M489" s="1094"/>
      <c r="N489" s="1095"/>
      <c r="O489" s="746"/>
      <c r="P489" s="1096"/>
      <c r="Q489" s="744"/>
      <c r="R489" s="744"/>
      <c r="V489" s="1097"/>
      <c r="W489" s="1097"/>
      <c r="X489" s="743"/>
    </row>
    <row r="490" s="1157" customFormat="true" ht="21.75" hidden="false" customHeight="true" outlineLevel="0" collapsed="false">
      <c r="J490" s="744"/>
      <c r="K490" s="744"/>
      <c r="L490" s="1096"/>
      <c r="M490" s="1094"/>
      <c r="N490" s="1095"/>
      <c r="O490" s="746"/>
      <c r="P490" s="1096"/>
      <c r="Q490" s="744"/>
      <c r="R490" s="744"/>
      <c r="V490" s="1097"/>
      <c r="W490" s="1097"/>
      <c r="X490" s="743"/>
    </row>
    <row r="491" s="1157" customFormat="true" ht="21.75" hidden="false" customHeight="true" outlineLevel="0" collapsed="false">
      <c r="J491" s="744"/>
      <c r="K491" s="744"/>
      <c r="L491" s="1096"/>
      <c r="M491" s="1094"/>
      <c r="N491" s="1095"/>
      <c r="O491" s="746"/>
      <c r="P491" s="1096"/>
      <c r="Q491" s="744"/>
      <c r="R491" s="744"/>
      <c r="V491" s="1097"/>
      <c r="W491" s="1097"/>
      <c r="X491" s="743"/>
    </row>
    <row r="492" s="1157" customFormat="true" ht="21.75" hidden="false" customHeight="true" outlineLevel="0" collapsed="false">
      <c r="J492" s="744"/>
      <c r="K492" s="744"/>
      <c r="L492" s="1096"/>
      <c r="M492" s="1094"/>
      <c r="N492" s="1095"/>
      <c r="O492" s="746"/>
      <c r="P492" s="1096"/>
      <c r="Q492" s="744"/>
      <c r="R492" s="744"/>
      <c r="V492" s="1097"/>
      <c r="W492" s="1097"/>
      <c r="X492" s="743"/>
    </row>
    <row r="493" s="1157" customFormat="true" ht="21.75" hidden="false" customHeight="true" outlineLevel="0" collapsed="false">
      <c r="J493" s="744"/>
      <c r="K493" s="744"/>
      <c r="L493" s="1096"/>
      <c r="M493" s="1094"/>
      <c r="N493" s="1095"/>
      <c r="O493" s="746"/>
      <c r="P493" s="1096"/>
      <c r="Q493" s="744"/>
      <c r="R493" s="744"/>
      <c r="V493" s="1097"/>
      <c r="W493" s="1097"/>
      <c r="X493" s="743"/>
    </row>
    <row r="494" s="1157" customFormat="true" ht="21.75" hidden="false" customHeight="true" outlineLevel="0" collapsed="false">
      <c r="J494" s="744"/>
      <c r="K494" s="744"/>
      <c r="L494" s="1096"/>
      <c r="M494" s="1094"/>
      <c r="N494" s="1095"/>
      <c r="O494" s="746"/>
      <c r="P494" s="1096"/>
      <c r="Q494" s="744"/>
      <c r="R494" s="744"/>
      <c r="V494" s="1097"/>
      <c r="W494" s="1097"/>
      <c r="X494" s="743"/>
    </row>
    <row r="495" s="1157" customFormat="true" ht="21.75" hidden="false" customHeight="true" outlineLevel="0" collapsed="false">
      <c r="J495" s="744"/>
      <c r="K495" s="744"/>
      <c r="L495" s="1096"/>
      <c r="M495" s="1094"/>
      <c r="N495" s="1095"/>
      <c r="O495" s="746"/>
      <c r="P495" s="1096"/>
      <c r="Q495" s="744"/>
      <c r="R495" s="744"/>
      <c r="V495" s="1097"/>
      <c r="W495" s="1097"/>
      <c r="X495" s="743"/>
    </row>
    <row r="496" s="1157" customFormat="true" ht="21.75" hidden="false" customHeight="true" outlineLevel="0" collapsed="false">
      <c r="J496" s="744"/>
      <c r="K496" s="744"/>
      <c r="L496" s="1096"/>
      <c r="M496" s="1094"/>
      <c r="N496" s="1095"/>
      <c r="O496" s="746"/>
      <c r="P496" s="1096"/>
      <c r="Q496" s="744"/>
      <c r="R496" s="744"/>
      <c r="V496" s="1097"/>
      <c r="W496" s="1097"/>
      <c r="X496" s="743"/>
    </row>
    <row r="497" s="1157" customFormat="true" ht="21.75" hidden="false" customHeight="true" outlineLevel="0" collapsed="false">
      <c r="J497" s="744"/>
      <c r="K497" s="744"/>
      <c r="L497" s="1096"/>
      <c r="M497" s="1094"/>
      <c r="N497" s="1095"/>
      <c r="O497" s="746"/>
      <c r="P497" s="1096"/>
      <c r="Q497" s="744"/>
      <c r="R497" s="744"/>
      <c r="V497" s="1097"/>
      <c r="W497" s="1097"/>
      <c r="X497" s="743"/>
    </row>
    <row r="498" s="1157" customFormat="true" ht="21.75" hidden="false" customHeight="true" outlineLevel="0" collapsed="false">
      <c r="J498" s="744"/>
      <c r="K498" s="744"/>
      <c r="L498" s="1096"/>
      <c r="M498" s="1094"/>
      <c r="N498" s="1095"/>
      <c r="O498" s="746"/>
      <c r="P498" s="1096"/>
      <c r="Q498" s="744"/>
      <c r="R498" s="744"/>
      <c r="V498" s="1097"/>
      <c r="W498" s="1097"/>
      <c r="X498" s="743"/>
    </row>
    <row r="499" s="1157" customFormat="true" ht="21.75" hidden="false" customHeight="true" outlineLevel="0" collapsed="false">
      <c r="J499" s="744"/>
      <c r="K499" s="744"/>
      <c r="L499" s="1096"/>
      <c r="M499" s="1094"/>
      <c r="N499" s="1095"/>
      <c r="O499" s="746"/>
      <c r="P499" s="1096"/>
      <c r="Q499" s="744"/>
      <c r="R499" s="744"/>
      <c r="V499" s="1097"/>
      <c r="W499" s="1097"/>
      <c r="X499" s="743"/>
    </row>
    <row r="500" s="1157" customFormat="true" ht="21.75" hidden="false" customHeight="true" outlineLevel="0" collapsed="false">
      <c r="J500" s="744"/>
      <c r="K500" s="744"/>
      <c r="L500" s="1096"/>
      <c r="M500" s="1094"/>
      <c r="N500" s="1095"/>
      <c r="O500" s="746"/>
      <c r="P500" s="1096"/>
      <c r="Q500" s="744"/>
      <c r="R500" s="744"/>
      <c r="V500" s="1097"/>
      <c r="W500" s="1097"/>
      <c r="X500" s="743"/>
    </row>
    <row r="501" s="1157" customFormat="true" ht="21.75" hidden="false" customHeight="true" outlineLevel="0" collapsed="false">
      <c r="J501" s="744"/>
      <c r="K501" s="744"/>
      <c r="L501" s="1096"/>
      <c r="M501" s="1094"/>
      <c r="N501" s="1095"/>
      <c r="O501" s="746"/>
      <c r="P501" s="1096"/>
      <c r="Q501" s="744"/>
      <c r="R501" s="744"/>
      <c r="V501" s="1097"/>
      <c r="W501" s="1097"/>
      <c r="X501" s="743"/>
    </row>
    <row r="502" s="1157" customFormat="true" ht="21.75" hidden="false" customHeight="true" outlineLevel="0" collapsed="false">
      <c r="J502" s="744"/>
      <c r="K502" s="744"/>
      <c r="L502" s="1096"/>
      <c r="M502" s="1094"/>
      <c r="N502" s="1095"/>
      <c r="O502" s="746"/>
      <c r="P502" s="1096"/>
      <c r="Q502" s="744"/>
      <c r="R502" s="744"/>
      <c r="V502" s="1097"/>
      <c r="W502" s="1097"/>
      <c r="X502" s="743"/>
    </row>
    <row r="503" s="1157" customFormat="true" ht="21.75" hidden="false" customHeight="true" outlineLevel="0" collapsed="false">
      <c r="J503" s="744"/>
      <c r="K503" s="744"/>
      <c r="L503" s="1096"/>
      <c r="M503" s="1094"/>
      <c r="N503" s="1095"/>
      <c r="O503" s="746"/>
      <c r="P503" s="1096"/>
      <c r="Q503" s="744"/>
      <c r="R503" s="744"/>
      <c r="V503" s="1097"/>
      <c r="W503" s="1097"/>
      <c r="X503" s="743"/>
    </row>
    <row r="504" s="1157" customFormat="true" ht="21.75" hidden="false" customHeight="true" outlineLevel="0" collapsed="false">
      <c r="J504" s="744"/>
      <c r="K504" s="744"/>
      <c r="L504" s="1096"/>
      <c r="M504" s="1094"/>
      <c r="N504" s="1095"/>
      <c r="O504" s="746"/>
      <c r="P504" s="1096"/>
      <c r="Q504" s="744"/>
      <c r="R504" s="744"/>
      <c r="V504" s="1097"/>
      <c r="W504" s="1097"/>
      <c r="X504" s="743"/>
    </row>
    <row r="505" s="1157" customFormat="true" ht="21.75" hidden="false" customHeight="true" outlineLevel="0" collapsed="false">
      <c r="J505" s="744"/>
      <c r="K505" s="744"/>
      <c r="L505" s="1096"/>
      <c r="M505" s="1094"/>
      <c r="N505" s="1095"/>
      <c r="O505" s="746"/>
      <c r="P505" s="1096"/>
      <c r="Q505" s="744"/>
      <c r="R505" s="744"/>
      <c r="V505" s="1097"/>
      <c r="W505" s="1097"/>
      <c r="X505" s="743"/>
    </row>
    <row r="506" s="1157" customFormat="true" ht="21.75" hidden="false" customHeight="true" outlineLevel="0" collapsed="false">
      <c r="J506" s="744"/>
      <c r="K506" s="744"/>
      <c r="L506" s="1096"/>
      <c r="M506" s="1094"/>
      <c r="N506" s="1095"/>
      <c r="O506" s="746"/>
      <c r="P506" s="1096"/>
      <c r="Q506" s="744"/>
      <c r="R506" s="744"/>
      <c r="V506" s="1097"/>
      <c r="W506" s="1097"/>
      <c r="X506" s="743"/>
    </row>
    <row r="507" s="1157" customFormat="true" ht="21.75" hidden="false" customHeight="true" outlineLevel="0" collapsed="false">
      <c r="J507" s="744"/>
      <c r="K507" s="744"/>
      <c r="L507" s="1096"/>
      <c r="M507" s="1094"/>
      <c r="N507" s="1095"/>
      <c r="O507" s="746"/>
      <c r="P507" s="1096"/>
      <c r="Q507" s="744"/>
      <c r="R507" s="744"/>
      <c r="V507" s="1097"/>
      <c r="W507" s="1097"/>
      <c r="X507" s="743"/>
    </row>
    <row r="508" s="1157" customFormat="true" ht="21.75" hidden="false" customHeight="true" outlineLevel="0" collapsed="false">
      <c r="J508" s="744"/>
      <c r="K508" s="744"/>
      <c r="L508" s="1096"/>
      <c r="M508" s="1094"/>
      <c r="N508" s="1095"/>
      <c r="O508" s="746"/>
      <c r="P508" s="1096"/>
      <c r="Q508" s="744"/>
      <c r="R508" s="744"/>
      <c r="V508" s="1097"/>
      <c r="W508" s="1097"/>
      <c r="X508" s="743"/>
    </row>
    <row r="509" s="1157" customFormat="true" ht="21.75" hidden="false" customHeight="true" outlineLevel="0" collapsed="false">
      <c r="J509" s="744"/>
      <c r="K509" s="744"/>
      <c r="L509" s="1096"/>
      <c r="M509" s="1094"/>
      <c r="N509" s="1095"/>
      <c r="O509" s="746"/>
      <c r="P509" s="1096"/>
      <c r="Q509" s="744"/>
      <c r="R509" s="744"/>
      <c r="V509" s="1097"/>
      <c r="W509" s="1097"/>
      <c r="X509" s="743"/>
    </row>
    <row r="510" s="1157" customFormat="true" ht="21.75" hidden="false" customHeight="true" outlineLevel="0" collapsed="false">
      <c r="J510" s="744"/>
      <c r="K510" s="744"/>
      <c r="L510" s="1096"/>
      <c r="M510" s="1094"/>
      <c r="N510" s="1095"/>
      <c r="O510" s="746"/>
      <c r="P510" s="1096"/>
      <c r="Q510" s="744"/>
      <c r="R510" s="744"/>
      <c r="V510" s="1097"/>
      <c r="W510" s="1097"/>
      <c r="X510" s="743"/>
    </row>
    <row r="511" s="1157" customFormat="true" ht="21.75" hidden="false" customHeight="true" outlineLevel="0" collapsed="false">
      <c r="J511" s="744"/>
      <c r="K511" s="744"/>
      <c r="L511" s="1096"/>
      <c r="M511" s="1094"/>
      <c r="N511" s="1095"/>
      <c r="O511" s="746"/>
      <c r="P511" s="1096"/>
      <c r="Q511" s="744"/>
      <c r="R511" s="744"/>
      <c r="V511" s="1097"/>
      <c r="W511" s="1097"/>
      <c r="X511" s="743"/>
    </row>
    <row r="512" s="1157" customFormat="true" ht="21.75" hidden="false" customHeight="true" outlineLevel="0" collapsed="false">
      <c r="J512" s="744"/>
      <c r="K512" s="744"/>
      <c r="L512" s="1096"/>
      <c r="M512" s="1094"/>
      <c r="N512" s="1095"/>
      <c r="O512" s="746"/>
      <c r="P512" s="1096"/>
      <c r="Q512" s="744"/>
      <c r="R512" s="744"/>
      <c r="V512" s="1097"/>
      <c r="W512" s="1097"/>
      <c r="X512" s="743"/>
    </row>
    <row r="513" s="1157" customFormat="true" ht="21.75" hidden="false" customHeight="true" outlineLevel="0" collapsed="false">
      <c r="J513" s="744"/>
      <c r="K513" s="744"/>
      <c r="L513" s="1096"/>
      <c r="M513" s="1094"/>
      <c r="N513" s="1095"/>
      <c r="O513" s="746"/>
      <c r="P513" s="1096"/>
      <c r="Q513" s="744"/>
      <c r="R513" s="744"/>
      <c r="V513" s="1097"/>
      <c r="W513" s="1097"/>
      <c r="X513" s="743"/>
    </row>
    <row r="514" s="1157" customFormat="true" ht="21.75" hidden="false" customHeight="true" outlineLevel="0" collapsed="false">
      <c r="J514" s="744"/>
      <c r="K514" s="744"/>
      <c r="L514" s="1096"/>
      <c r="M514" s="1094"/>
      <c r="N514" s="1095"/>
      <c r="O514" s="746"/>
      <c r="P514" s="1096"/>
      <c r="Q514" s="744"/>
      <c r="R514" s="744"/>
      <c r="V514" s="1097"/>
      <c r="W514" s="1097"/>
      <c r="X514" s="743"/>
    </row>
    <row r="515" s="1157" customFormat="true" ht="21.75" hidden="false" customHeight="true" outlineLevel="0" collapsed="false">
      <c r="J515" s="744"/>
      <c r="K515" s="744"/>
      <c r="L515" s="1096"/>
      <c r="M515" s="1094"/>
      <c r="N515" s="1095"/>
      <c r="O515" s="746"/>
      <c r="P515" s="1096"/>
      <c r="Q515" s="744"/>
      <c r="R515" s="744"/>
      <c r="V515" s="1097"/>
      <c r="W515" s="1097"/>
      <c r="X515" s="743"/>
    </row>
    <row r="516" s="1157" customFormat="true" ht="21.75" hidden="false" customHeight="true" outlineLevel="0" collapsed="false">
      <c r="J516" s="744"/>
      <c r="K516" s="744"/>
      <c r="L516" s="1096"/>
      <c r="M516" s="1094"/>
      <c r="N516" s="1095"/>
      <c r="O516" s="746"/>
      <c r="P516" s="1096"/>
      <c r="Q516" s="744"/>
      <c r="R516" s="744"/>
      <c r="V516" s="1097"/>
      <c r="W516" s="1097"/>
      <c r="X516" s="743"/>
    </row>
    <row r="517" s="1157" customFormat="true" ht="21.75" hidden="false" customHeight="true" outlineLevel="0" collapsed="false">
      <c r="J517" s="744"/>
      <c r="K517" s="744"/>
      <c r="L517" s="1096"/>
      <c r="M517" s="1094"/>
      <c r="N517" s="1095"/>
      <c r="O517" s="746"/>
      <c r="P517" s="1096"/>
      <c r="Q517" s="744"/>
      <c r="R517" s="744"/>
      <c r="V517" s="1097"/>
      <c r="W517" s="1097"/>
      <c r="X517" s="743"/>
    </row>
    <row r="518" s="1157" customFormat="true" ht="21.75" hidden="false" customHeight="true" outlineLevel="0" collapsed="false">
      <c r="J518" s="744"/>
      <c r="K518" s="744"/>
      <c r="L518" s="1096"/>
      <c r="M518" s="1094"/>
      <c r="N518" s="1095"/>
      <c r="O518" s="746"/>
      <c r="P518" s="1096"/>
      <c r="Q518" s="744"/>
      <c r="R518" s="744"/>
      <c r="V518" s="1097"/>
      <c r="W518" s="1097"/>
      <c r="X518" s="743"/>
    </row>
    <row r="519" s="1157" customFormat="true" ht="21.75" hidden="false" customHeight="true" outlineLevel="0" collapsed="false">
      <c r="J519" s="744"/>
      <c r="K519" s="744"/>
      <c r="L519" s="1096"/>
      <c r="M519" s="1094"/>
      <c r="N519" s="1095"/>
      <c r="O519" s="746"/>
      <c r="P519" s="1096"/>
      <c r="Q519" s="744"/>
      <c r="R519" s="744"/>
      <c r="V519" s="1097"/>
      <c r="W519" s="1097"/>
      <c r="X519" s="743"/>
    </row>
    <row r="520" s="1157" customFormat="true" ht="21.75" hidden="false" customHeight="true" outlineLevel="0" collapsed="false">
      <c r="J520" s="744"/>
      <c r="K520" s="744"/>
      <c r="L520" s="1096"/>
      <c r="M520" s="1094"/>
      <c r="N520" s="1095"/>
      <c r="O520" s="746"/>
      <c r="P520" s="1096"/>
      <c r="Q520" s="744"/>
      <c r="R520" s="744"/>
      <c r="V520" s="1097"/>
      <c r="W520" s="1097"/>
      <c r="X520" s="743"/>
    </row>
    <row r="521" s="1157" customFormat="true" ht="21.75" hidden="false" customHeight="true" outlineLevel="0" collapsed="false">
      <c r="J521" s="744"/>
      <c r="K521" s="744"/>
      <c r="L521" s="1096"/>
      <c r="M521" s="1094"/>
      <c r="N521" s="1095"/>
      <c r="O521" s="746"/>
      <c r="P521" s="1096"/>
      <c r="Q521" s="744"/>
      <c r="R521" s="744"/>
      <c r="V521" s="1097"/>
      <c r="W521" s="1097"/>
      <c r="X521" s="743"/>
    </row>
    <row r="522" s="1157" customFormat="true" ht="21.75" hidden="false" customHeight="true" outlineLevel="0" collapsed="false">
      <c r="J522" s="744"/>
      <c r="K522" s="744"/>
      <c r="L522" s="1096"/>
      <c r="M522" s="1094"/>
      <c r="N522" s="1095"/>
      <c r="O522" s="746"/>
      <c r="P522" s="1096"/>
      <c r="Q522" s="744"/>
      <c r="R522" s="744"/>
      <c r="V522" s="1097"/>
      <c r="W522" s="1097"/>
      <c r="X522" s="743"/>
    </row>
    <row r="523" s="1157" customFormat="true" ht="21.75" hidden="false" customHeight="true" outlineLevel="0" collapsed="false">
      <c r="J523" s="744"/>
      <c r="K523" s="744"/>
      <c r="L523" s="1096"/>
      <c r="M523" s="1094"/>
      <c r="N523" s="1095"/>
      <c r="O523" s="746"/>
      <c r="P523" s="1096"/>
      <c r="Q523" s="744"/>
      <c r="R523" s="744"/>
      <c r="V523" s="1097"/>
      <c r="W523" s="1097"/>
      <c r="X523" s="743"/>
    </row>
    <row r="524" s="1157" customFormat="true" ht="21.75" hidden="false" customHeight="true" outlineLevel="0" collapsed="false">
      <c r="J524" s="744"/>
      <c r="K524" s="744"/>
      <c r="L524" s="1096"/>
      <c r="M524" s="1094"/>
      <c r="N524" s="1095"/>
      <c r="O524" s="746"/>
      <c r="P524" s="1096"/>
      <c r="Q524" s="744"/>
      <c r="R524" s="744"/>
      <c r="V524" s="1097"/>
      <c r="W524" s="1097"/>
      <c r="X524" s="743"/>
    </row>
    <row r="525" s="1157" customFormat="true" ht="21.75" hidden="false" customHeight="true" outlineLevel="0" collapsed="false">
      <c r="J525" s="744"/>
      <c r="K525" s="744"/>
      <c r="L525" s="1096"/>
      <c r="M525" s="1094"/>
      <c r="N525" s="1095"/>
      <c r="O525" s="746"/>
      <c r="P525" s="1096"/>
      <c r="Q525" s="744"/>
      <c r="R525" s="744"/>
      <c r="V525" s="1097"/>
      <c r="W525" s="1097"/>
      <c r="X525" s="743"/>
    </row>
    <row r="526" s="1157" customFormat="true" ht="21.75" hidden="false" customHeight="true" outlineLevel="0" collapsed="false">
      <c r="J526" s="744"/>
      <c r="K526" s="744"/>
      <c r="L526" s="1096"/>
      <c r="M526" s="1094"/>
      <c r="N526" s="1095"/>
      <c r="O526" s="746"/>
      <c r="P526" s="1096"/>
      <c r="Q526" s="744"/>
      <c r="R526" s="744"/>
      <c r="V526" s="1097"/>
      <c r="W526" s="1097"/>
      <c r="X526" s="743"/>
    </row>
    <row r="527" s="1157" customFormat="true" ht="21.75" hidden="false" customHeight="true" outlineLevel="0" collapsed="false">
      <c r="J527" s="744"/>
      <c r="K527" s="744"/>
      <c r="L527" s="1096"/>
      <c r="M527" s="1094"/>
      <c r="N527" s="1095"/>
      <c r="O527" s="746"/>
      <c r="P527" s="1096"/>
      <c r="Q527" s="744"/>
      <c r="R527" s="744"/>
      <c r="V527" s="1097"/>
      <c r="W527" s="1097"/>
      <c r="X527" s="743"/>
    </row>
    <row r="528" s="1157" customFormat="true" ht="21.75" hidden="false" customHeight="true" outlineLevel="0" collapsed="false">
      <c r="J528" s="744"/>
      <c r="K528" s="744"/>
      <c r="L528" s="1096"/>
      <c r="M528" s="1094"/>
      <c r="N528" s="1095"/>
      <c r="O528" s="746"/>
      <c r="P528" s="1096"/>
      <c r="Q528" s="744"/>
      <c r="R528" s="744"/>
      <c r="V528" s="1097"/>
      <c r="W528" s="1097"/>
      <c r="X528" s="743"/>
    </row>
    <row r="529" s="1157" customFormat="true" ht="21.75" hidden="false" customHeight="true" outlineLevel="0" collapsed="false">
      <c r="J529" s="744"/>
      <c r="K529" s="744"/>
      <c r="L529" s="1096"/>
      <c r="M529" s="1094"/>
      <c r="N529" s="1095"/>
      <c r="O529" s="746"/>
      <c r="P529" s="1096"/>
      <c r="Q529" s="744"/>
      <c r="R529" s="744"/>
      <c r="V529" s="1097"/>
      <c r="W529" s="1097"/>
      <c r="X529" s="743"/>
    </row>
    <row r="530" s="1157" customFormat="true" ht="21.75" hidden="false" customHeight="true" outlineLevel="0" collapsed="false">
      <c r="J530" s="744"/>
      <c r="K530" s="744"/>
      <c r="L530" s="1096"/>
      <c r="M530" s="1094"/>
      <c r="N530" s="1095"/>
      <c r="O530" s="746"/>
      <c r="P530" s="1096"/>
      <c r="Q530" s="744"/>
      <c r="R530" s="744"/>
      <c r="V530" s="1097"/>
      <c r="W530" s="1097"/>
      <c r="X530" s="743"/>
    </row>
    <row r="531" s="1157" customFormat="true" ht="21.75" hidden="false" customHeight="true" outlineLevel="0" collapsed="false">
      <c r="J531" s="744"/>
      <c r="K531" s="744"/>
      <c r="L531" s="1096"/>
      <c r="M531" s="1094"/>
      <c r="N531" s="1095"/>
      <c r="O531" s="746"/>
      <c r="P531" s="1096"/>
      <c r="Q531" s="744"/>
      <c r="R531" s="744"/>
      <c r="V531" s="1097"/>
      <c r="W531" s="1097"/>
      <c r="X531" s="743"/>
    </row>
    <row r="532" s="1157" customFormat="true" ht="21.75" hidden="false" customHeight="true" outlineLevel="0" collapsed="false">
      <c r="J532" s="744"/>
      <c r="K532" s="744"/>
      <c r="L532" s="1096"/>
      <c r="M532" s="1094"/>
      <c r="N532" s="1095"/>
      <c r="O532" s="746"/>
      <c r="P532" s="1096"/>
      <c r="Q532" s="744"/>
      <c r="R532" s="744"/>
      <c r="V532" s="1097"/>
      <c r="W532" s="1097"/>
      <c r="X532" s="743"/>
    </row>
    <row r="533" s="1157" customFormat="true" ht="21.75" hidden="false" customHeight="true" outlineLevel="0" collapsed="false">
      <c r="J533" s="744"/>
      <c r="K533" s="744"/>
      <c r="L533" s="1096"/>
      <c r="M533" s="1094"/>
      <c r="N533" s="1095"/>
      <c r="O533" s="746"/>
      <c r="P533" s="1096"/>
      <c r="Q533" s="744"/>
      <c r="R533" s="744"/>
      <c r="V533" s="1097"/>
      <c r="W533" s="1097"/>
      <c r="X533" s="743"/>
    </row>
    <row r="534" s="1157" customFormat="true" ht="21.75" hidden="false" customHeight="true" outlineLevel="0" collapsed="false">
      <c r="J534" s="744"/>
      <c r="K534" s="744"/>
      <c r="L534" s="1096"/>
      <c r="M534" s="1094"/>
      <c r="N534" s="1095"/>
      <c r="O534" s="746"/>
      <c r="P534" s="1096"/>
      <c r="Q534" s="744"/>
      <c r="R534" s="744"/>
      <c r="V534" s="1097"/>
      <c r="W534" s="1097"/>
      <c r="X534" s="743"/>
    </row>
    <row r="535" s="1157" customFormat="true" ht="21.75" hidden="false" customHeight="true" outlineLevel="0" collapsed="false">
      <c r="J535" s="744"/>
      <c r="K535" s="744"/>
      <c r="L535" s="1096"/>
      <c r="M535" s="1094"/>
      <c r="N535" s="1095"/>
      <c r="O535" s="746"/>
      <c r="P535" s="1096"/>
      <c r="Q535" s="744"/>
      <c r="R535" s="744"/>
      <c r="V535" s="1097"/>
      <c r="W535" s="1097"/>
      <c r="X535" s="743"/>
    </row>
    <row r="536" s="1157" customFormat="true" ht="21.75" hidden="false" customHeight="true" outlineLevel="0" collapsed="false">
      <c r="J536" s="744"/>
      <c r="K536" s="744"/>
      <c r="L536" s="1096"/>
      <c r="M536" s="1094"/>
      <c r="N536" s="1095"/>
      <c r="O536" s="746"/>
      <c r="P536" s="1096"/>
      <c r="Q536" s="744"/>
      <c r="R536" s="744"/>
      <c r="V536" s="1097"/>
      <c r="W536" s="1097"/>
      <c r="X536" s="743"/>
    </row>
    <row r="537" s="1157" customFormat="true" ht="21.75" hidden="false" customHeight="true" outlineLevel="0" collapsed="false">
      <c r="J537" s="744"/>
      <c r="K537" s="744"/>
      <c r="L537" s="1096"/>
      <c r="M537" s="1094"/>
      <c r="N537" s="1095"/>
      <c r="O537" s="746"/>
      <c r="P537" s="1096"/>
      <c r="Q537" s="744"/>
      <c r="R537" s="744"/>
      <c r="V537" s="1097"/>
      <c r="W537" s="1097"/>
      <c r="X537" s="743"/>
    </row>
    <row r="538" s="1157" customFormat="true" ht="21.75" hidden="false" customHeight="true" outlineLevel="0" collapsed="false">
      <c r="J538" s="744"/>
      <c r="K538" s="744"/>
      <c r="L538" s="1096"/>
      <c r="M538" s="1094"/>
      <c r="N538" s="1095"/>
      <c r="O538" s="746"/>
      <c r="P538" s="1096"/>
      <c r="Q538" s="744"/>
      <c r="R538" s="744"/>
      <c r="V538" s="1097"/>
      <c r="W538" s="1097"/>
      <c r="X538" s="743"/>
    </row>
    <row r="539" s="1157" customFormat="true" ht="21.75" hidden="false" customHeight="true" outlineLevel="0" collapsed="false">
      <c r="J539" s="744"/>
      <c r="K539" s="744"/>
      <c r="L539" s="1096"/>
      <c r="M539" s="1094"/>
      <c r="N539" s="1095"/>
      <c r="O539" s="746"/>
      <c r="P539" s="1096"/>
      <c r="Q539" s="744"/>
      <c r="R539" s="744"/>
      <c r="V539" s="1097"/>
      <c r="W539" s="1097"/>
      <c r="X539" s="743"/>
    </row>
    <row r="540" s="1157" customFormat="true" ht="21.75" hidden="false" customHeight="true" outlineLevel="0" collapsed="false">
      <c r="J540" s="744"/>
      <c r="K540" s="744"/>
      <c r="L540" s="1096"/>
      <c r="M540" s="1094"/>
      <c r="N540" s="1095"/>
      <c r="O540" s="746"/>
      <c r="P540" s="1096"/>
      <c r="Q540" s="744"/>
      <c r="R540" s="744"/>
      <c r="V540" s="1097"/>
      <c r="W540" s="1097"/>
      <c r="X540" s="743"/>
    </row>
    <row r="541" s="1157" customFormat="true" ht="21.75" hidden="false" customHeight="true" outlineLevel="0" collapsed="false">
      <c r="J541" s="744"/>
      <c r="K541" s="744"/>
      <c r="L541" s="1096"/>
      <c r="M541" s="1094"/>
      <c r="N541" s="1095"/>
      <c r="O541" s="746"/>
      <c r="P541" s="1096"/>
      <c r="Q541" s="744"/>
      <c r="R541" s="744"/>
      <c r="V541" s="1097"/>
      <c r="W541" s="1097"/>
      <c r="X541" s="743"/>
    </row>
    <row r="542" s="1157" customFormat="true" ht="21.75" hidden="false" customHeight="true" outlineLevel="0" collapsed="false">
      <c r="J542" s="744"/>
      <c r="K542" s="744"/>
      <c r="L542" s="1096"/>
      <c r="M542" s="1094"/>
      <c r="N542" s="1095"/>
      <c r="O542" s="746"/>
      <c r="P542" s="1096"/>
      <c r="Q542" s="744"/>
      <c r="R542" s="744"/>
      <c r="V542" s="1097"/>
      <c r="W542" s="1097"/>
      <c r="X542" s="743"/>
    </row>
    <row r="543" s="1157" customFormat="true" ht="21.75" hidden="false" customHeight="true" outlineLevel="0" collapsed="false">
      <c r="J543" s="744"/>
      <c r="K543" s="744"/>
      <c r="L543" s="1096"/>
      <c r="M543" s="1094"/>
      <c r="N543" s="1095"/>
      <c r="O543" s="746"/>
      <c r="P543" s="1096"/>
      <c r="Q543" s="744"/>
      <c r="R543" s="744"/>
      <c r="V543" s="1097"/>
      <c r="W543" s="1097"/>
      <c r="X543" s="743"/>
    </row>
    <row r="544" s="1157" customFormat="true" ht="21.75" hidden="false" customHeight="true" outlineLevel="0" collapsed="false">
      <c r="J544" s="744"/>
      <c r="K544" s="744"/>
      <c r="L544" s="1096"/>
      <c r="M544" s="1094"/>
      <c r="N544" s="1095"/>
      <c r="O544" s="746"/>
      <c r="P544" s="1096"/>
      <c r="Q544" s="744"/>
      <c r="R544" s="744"/>
      <c r="V544" s="1097"/>
      <c r="W544" s="1097"/>
      <c r="X544" s="743"/>
    </row>
    <row r="545" s="1157" customFormat="true" ht="21.75" hidden="false" customHeight="true" outlineLevel="0" collapsed="false">
      <c r="J545" s="744"/>
      <c r="K545" s="744"/>
      <c r="L545" s="1096"/>
      <c r="M545" s="1094"/>
      <c r="N545" s="1095"/>
      <c r="O545" s="746"/>
      <c r="P545" s="1096"/>
      <c r="Q545" s="744"/>
      <c r="R545" s="744"/>
      <c r="V545" s="1097"/>
      <c r="W545" s="1097"/>
      <c r="X545" s="743"/>
    </row>
    <row r="546" s="1157" customFormat="true" ht="21.75" hidden="false" customHeight="true" outlineLevel="0" collapsed="false">
      <c r="J546" s="744"/>
      <c r="K546" s="744"/>
      <c r="L546" s="1096"/>
      <c r="M546" s="1094"/>
      <c r="N546" s="1095"/>
      <c r="O546" s="746"/>
      <c r="P546" s="1096"/>
      <c r="Q546" s="744"/>
      <c r="R546" s="744"/>
      <c r="V546" s="1097"/>
      <c r="W546" s="1097"/>
      <c r="X546" s="743"/>
    </row>
    <row r="547" s="1157" customFormat="true" ht="21.75" hidden="false" customHeight="true" outlineLevel="0" collapsed="false">
      <c r="J547" s="744"/>
      <c r="K547" s="744"/>
      <c r="L547" s="1096"/>
      <c r="M547" s="1094"/>
      <c r="N547" s="1095"/>
      <c r="O547" s="746"/>
      <c r="P547" s="1096"/>
      <c r="Q547" s="744"/>
      <c r="R547" s="744"/>
      <c r="V547" s="1097"/>
      <c r="W547" s="1097"/>
      <c r="X547" s="743"/>
    </row>
    <row r="548" s="1157" customFormat="true" ht="21.75" hidden="false" customHeight="true" outlineLevel="0" collapsed="false">
      <c r="J548" s="744"/>
      <c r="K548" s="744"/>
      <c r="L548" s="1096"/>
      <c r="M548" s="1094"/>
      <c r="N548" s="1095"/>
      <c r="O548" s="746"/>
      <c r="P548" s="1096"/>
      <c r="Q548" s="744"/>
      <c r="R548" s="744"/>
      <c r="V548" s="1097"/>
      <c r="W548" s="1097"/>
      <c r="X548" s="743"/>
    </row>
    <row r="549" s="1157" customFormat="true" ht="21.75" hidden="false" customHeight="true" outlineLevel="0" collapsed="false">
      <c r="J549" s="744"/>
      <c r="K549" s="744"/>
      <c r="L549" s="1096"/>
      <c r="M549" s="1094"/>
      <c r="N549" s="1095"/>
      <c r="O549" s="746"/>
      <c r="P549" s="1096"/>
      <c r="Q549" s="744"/>
      <c r="R549" s="744"/>
      <c r="V549" s="1097"/>
      <c r="W549" s="1097"/>
      <c r="X549" s="743"/>
    </row>
    <row r="550" s="1157" customFormat="true" ht="21.75" hidden="false" customHeight="true" outlineLevel="0" collapsed="false">
      <c r="J550" s="744"/>
      <c r="K550" s="744"/>
      <c r="L550" s="1096"/>
      <c r="M550" s="1094"/>
      <c r="N550" s="1095"/>
      <c r="O550" s="746"/>
      <c r="P550" s="1096"/>
      <c r="Q550" s="744"/>
      <c r="R550" s="744"/>
      <c r="V550" s="1097"/>
      <c r="W550" s="1097"/>
      <c r="X550" s="743"/>
    </row>
    <row r="551" s="1157" customFormat="true" ht="21.75" hidden="false" customHeight="true" outlineLevel="0" collapsed="false">
      <c r="J551" s="744"/>
      <c r="K551" s="744"/>
      <c r="L551" s="1096"/>
      <c r="M551" s="1094"/>
      <c r="N551" s="1095"/>
      <c r="O551" s="746"/>
      <c r="P551" s="1096"/>
      <c r="Q551" s="744"/>
      <c r="R551" s="744"/>
      <c r="V551" s="1097"/>
      <c r="W551" s="1097"/>
      <c r="X551" s="743"/>
    </row>
    <row r="552" s="1157" customFormat="true" ht="21.75" hidden="false" customHeight="true" outlineLevel="0" collapsed="false">
      <c r="J552" s="744"/>
      <c r="K552" s="744"/>
      <c r="L552" s="1096"/>
      <c r="M552" s="1094"/>
      <c r="N552" s="1095"/>
      <c r="O552" s="746"/>
      <c r="P552" s="1096"/>
      <c r="Q552" s="744"/>
      <c r="R552" s="744"/>
      <c r="V552" s="1097"/>
      <c r="W552" s="1097"/>
      <c r="X552" s="743"/>
    </row>
    <row r="553" s="1157" customFormat="true" ht="21.75" hidden="false" customHeight="true" outlineLevel="0" collapsed="false">
      <c r="J553" s="744"/>
      <c r="K553" s="744"/>
      <c r="L553" s="1096"/>
      <c r="M553" s="1094"/>
      <c r="N553" s="1095"/>
      <c r="O553" s="746"/>
      <c r="P553" s="1096"/>
      <c r="Q553" s="744"/>
      <c r="R553" s="744"/>
      <c r="V553" s="1097"/>
      <c r="W553" s="1097"/>
      <c r="X553" s="743"/>
    </row>
    <row r="554" s="1157" customFormat="true" ht="21.75" hidden="false" customHeight="true" outlineLevel="0" collapsed="false">
      <c r="J554" s="744"/>
      <c r="K554" s="744"/>
      <c r="L554" s="1096"/>
      <c r="M554" s="1094"/>
      <c r="N554" s="1095"/>
      <c r="O554" s="746"/>
      <c r="P554" s="1096"/>
      <c r="Q554" s="744"/>
      <c r="R554" s="744"/>
      <c r="V554" s="1097"/>
      <c r="W554" s="1097"/>
      <c r="X554" s="743"/>
    </row>
    <row r="555" s="1157" customFormat="true" ht="21.75" hidden="false" customHeight="true" outlineLevel="0" collapsed="false">
      <c r="J555" s="744"/>
      <c r="K555" s="744"/>
      <c r="L555" s="1096"/>
      <c r="M555" s="1094"/>
      <c r="N555" s="1095"/>
      <c r="O555" s="746"/>
      <c r="P555" s="1096"/>
      <c r="Q555" s="744"/>
      <c r="R555" s="744"/>
      <c r="V555" s="1097"/>
      <c r="W555" s="1097"/>
      <c r="X555" s="743"/>
    </row>
    <row r="556" s="1157" customFormat="true" ht="21.75" hidden="false" customHeight="true" outlineLevel="0" collapsed="false">
      <c r="J556" s="744"/>
      <c r="K556" s="744"/>
      <c r="L556" s="1096"/>
      <c r="M556" s="1094"/>
      <c r="N556" s="1095"/>
      <c r="O556" s="746"/>
      <c r="P556" s="1096"/>
      <c r="Q556" s="744"/>
      <c r="R556" s="744"/>
      <c r="V556" s="1097"/>
      <c r="W556" s="1097"/>
      <c r="X556" s="743"/>
    </row>
    <row r="557" s="1157" customFormat="true" ht="21.75" hidden="false" customHeight="true" outlineLevel="0" collapsed="false">
      <c r="J557" s="744"/>
      <c r="K557" s="744"/>
      <c r="L557" s="1096"/>
      <c r="M557" s="1094"/>
      <c r="N557" s="1095"/>
      <c r="O557" s="746"/>
      <c r="P557" s="1096"/>
      <c r="Q557" s="744"/>
      <c r="R557" s="744"/>
      <c r="V557" s="1097"/>
      <c r="W557" s="1097"/>
      <c r="X557" s="743"/>
    </row>
    <row r="558" s="1157" customFormat="true" ht="21.75" hidden="false" customHeight="true" outlineLevel="0" collapsed="false">
      <c r="J558" s="744"/>
      <c r="K558" s="744"/>
      <c r="L558" s="1096"/>
      <c r="M558" s="1094"/>
      <c r="N558" s="1095"/>
      <c r="O558" s="746"/>
      <c r="P558" s="1096"/>
      <c r="Q558" s="744"/>
      <c r="R558" s="744"/>
      <c r="V558" s="1097"/>
      <c r="W558" s="1097"/>
      <c r="X558" s="743"/>
    </row>
    <row r="559" s="1157" customFormat="true" ht="21.75" hidden="false" customHeight="true" outlineLevel="0" collapsed="false">
      <c r="J559" s="744"/>
      <c r="K559" s="744"/>
      <c r="L559" s="1096"/>
      <c r="M559" s="1094"/>
      <c r="N559" s="1095"/>
      <c r="O559" s="746"/>
      <c r="P559" s="1096"/>
      <c r="Q559" s="744"/>
      <c r="R559" s="744"/>
      <c r="V559" s="1097"/>
      <c r="W559" s="1097"/>
      <c r="X559" s="743"/>
    </row>
    <row r="560" s="1157" customFormat="true" ht="21.75" hidden="false" customHeight="true" outlineLevel="0" collapsed="false">
      <c r="J560" s="744"/>
      <c r="K560" s="744"/>
      <c r="L560" s="1096"/>
      <c r="M560" s="1094"/>
      <c r="N560" s="1095"/>
      <c r="O560" s="746"/>
      <c r="P560" s="1096"/>
      <c r="Q560" s="744"/>
      <c r="R560" s="744"/>
      <c r="V560" s="1097"/>
      <c r="W560" s="1097"/>
      <c r="X560" s="743"/>
    </row>
    <row r="561" s="1157" customFormat="true" ht="21.75" hidden="false" customHeight="true" outlineLevel="0" collapsed="false">
      <c r="J561" s="744"/>
      <c r="K561" s="744"/>
      <c r="L561" s="1096"/>
      <c r="M561" s="1094"/>
      <c r="N561" s="1095"/>
      <c r="O561" s="746"/>
      <c r="P561" s="1096"/>
      <c r="Q561" s="744"/>
      <c r="R561" s="744"/>
      <c r="V561" s="1097"/>
      <c r="W561" s="1097"/>
      <c r="X561" s="743"/>
    </row>
    <row r="562" s="1157" customFormat="true" ht="21.75" hidden="false" customHeight="true" outlineLevel="0" collapsed="false">
      <c r="J562" s="744"/>
      <c r="K562" s="744"/>
      <c r="L562" s="1096"/>
      <c r="M562" s="1094"/>
      <c r="N562" s="1095"/>
      <c r="O562" s="746"/>
      <c r="P562" s="1096"/>
      <c r="Q562" s="744"/>
      <c r="R562" s="744"/>
      <c r="V562" s="1097"/>
      <c r="W562" s="1097"/>
      <c r="X562" s="743"/>
    </row>
    <row r="563" s="1157" customFormat="true" ht="21.75" hidden="false" customHeight="true" outlineLevel="0" collapsed="false">
      <c r="J563" s="744"/>
      <c r="K563" s="744"/>
      <c r="L563" s="1096"/>
      <c r="M563" s="1094"/>
      <c r="N563" s="1095"/>
      <c r="O563" s="746"/>
      <c r="P563" s="1096"/>
      <c r="Q563" s="744"/>
      <c r="R563" s="744"/>
      <c r="V563" s="1097"/>
      <c r="W563" s="1097"/>
      <c r="X563" s="743"/>
    </row>
    <row r="564" s="1157" customFormat="true" ht="21.75" hidden="false" customHeight="true" outlineLevel="0" collapsed="false">
      <c r="J564" s="744"/>
      <c r="K564" s="744"/>
      <c r="L564" s="1096"/>
      <c r="M564" s="1094"/>
      <c r="N564" s="1095"/>
      <c r="O564" s="746"/>
      <c r="P564" s="1096"/>
      <c r="Q564" s="744"/>
      <c r="R564" s="744"/>
      <c r="V564" s="1097"/>
      <c r="W564" s="1097"/>
      <c r="X564" s="743"/>
    </row>
    <row r="565" s="1157" customFormat="true" ht="21.75" hidden="false" customHeight="true" outlineLevel="0" collapsed="false">
      <c r="J565" s="744"/>
      <c r="K565" s="744"/>
      <c r="L565" s="1096"/>
      <c r="M565" s="1094"/>
      <c r="N565" s="1095"/>
      <c r="O565" s="746"/>
      <c r="P565" s="1096"/>
      <c r="Q565" s="744"/>
      <c r="R565" s="744"/>
      <c r="V565" s="1097"/>
      <c r="W565" s="1097"/>
      <c r="X565" s="743"/>
    </row>
    <row r="566" s="1157" customFormat="true" ht="21.75" hidden="false" customHeight="true" outlineLevel="0" collapsed="false">
      <c r="J566" s="744"/>
      <c r="K566" s="744"/>
      <c r="L566" s="1096"/>
      <c r="M566" s="1094"/>
      <c r="N566" s="1095"/>
      <c r="O566" s="746"/>
      <c r="P566" s="1096"/>
      <c r="Q566" s="744"/>
      <c r="R566" s="744"/>
      <c r="V566" s="1097"/>
      <c r="W566" s="1097"/>
      <c r="X566" s="743"/>
    </row>
    <row r="567" s="1157" customFormat="true" ht="21.75" hidden="false" customHeight="true" outlineLevel="0" collapsed="false">
      <c r="J567" s="744"/>
      <c r="K567" s="744"/>
      <c r="L567" s="1096"/>
      <c r="M567" s="1094"/>
      <c r="N567" s="1095"/>
      <c r="O567" s="746"/>
      <c r="P567" s="1096"/>
      <c r="Q567" s="744"/>
      <c r="R567" s="744"/>
      <c r="V567" s="1097"/>
      <c r="W567" s="1097"/>
      <c r="X567" s="743"/>
    </row>
    <row r="568" s="1157" customFormat="true" ht="21.75" hidden="false" customHeight="true" outlineLevel="0" collapsed="false">
      <c r="J568" s="744"/>
      <c r="K568" s="744"/>
      <c r="L568" s="1096"/>
      <c r="M568" s="1094"/>
      <c r="N568" s="1095"/>
      <c r="O568" s="746"/>
      <c r="P568" s="1096"/>
      <c r="Q568" s="744"/>
      <c r="R568" s="744"/>
      <c r="V568" s="1097"/>
      <c r="W568" s="1097"/>
      <c r="X568" s="743"/>
    </row>
    <row r="569" s="1157" customFormat="true" ht="21.75" hidden="false" customHeight="true" outlineLevel="0" collapsed="false">
      <c r="J569" s="744"/>
      <c r="K569" s="744"/>
      <c r="L569" s="1096"/>
      <c r="M569" s="1094"/>
      <c r="N569" s="1095"/>
      <c r="O569" s="746"/>
      <c r="P569" s="1096"/>
      <c r="Q569" s="744"/>
      <c r="R569" s="744"/>
      <c r="V569" s="1097"/>
      <c r="W569" s="1097"/>
      <c r="X569" s="743"/>
    </row>
    <row r="570" s="1157" customFormat="true" ht="21.75" hidden="false" customHeight="true" outlineLevel="0" collapsed="false">
      <c r="J570" s="744"/>
      <c r="K570" s="744"/>
      <c r="L570" s="1096"/>
      <c r="M570" s="1094"/>
      <c r="N570" s="1095"/>
      <c r="O570" s="746"/>
      <c r="P570" s="1096"/>
      <c r="Q570" s="744"/>
      <c r="R570" s="744"/>
      <c r="V570" s="1097"/>
      <c r="W570" s="1097"/>
      <c r="X570" s="743"/>
    </row>
    <row r="571" s="1157" customFormat="true" ht="21.75" hidden="false" customHeight="true" outlineLevel="0" collapsed="false">
      <c r="J571" s="744"/>
      <c r="K571" s="744"/>
      <c r="L571" s="1096"/>
      <c r="M571" s="1094"/>
      <c r="N571" s="1095"/>
      <c r="O571" s="746"/>
      <c r="P571" s="1096"/>
      <c r="Q571" s="744"/>
      <c r="R571" s="744"/>
      <c r="V571" s="1097"/>
      <c r="W571" s="1097"/>
      <c r="X571" s="743"/>
    </row>
    <row r="572" s="1157" customFormat="true" ht="21.75" hidden="false" customHeight="true" outlineLevel="0" collapsed="false">
      <c r="J572" s="744"/>
      <c r="K572" s="744"/>
      <c r="L572" s="1096"/>
      <c r="M572" s="1094"/>
      <c r="N572" s="1095"/>
      <c r="O572" s="746"/>
      <c r="P572" s="1096"/>
      <c r="Q572" s="744"/>
      <c r="R572" s="744"/>
      <c r="V572" s="1097"/>
      <c r="W572" s="1097"/>
      <c r="X572" s="743"/>
    </row>
    <row r="573" s="1157" customFormat="true" ht="21.75" hidden="false" customHeight="true" outlineLevel="0" collapsed="false">
      <c r="J573" s="744"/>
      <c r="K573" s="744"/>
      <c r="L573" s="1096"/>
      <c r="M573" s="1094"/>
      <c r="N573" s="1095"/>
      <c r="O573" s="746"/>
      <c r="P573" s="1096"/>
      <c r="Q573" s="744"/>
      <c r="R573" s="744"/>
      <c r="V573" s="1097"/>
      <c r="W573" s="1097"/>
      <c r="X573" s="743"/>
    </row>
    <row r="574" s="1157" customFormat="true" ht="21.75" hidden="false" customHeight="true" outlineLevel="0" collapsed="false">
      <c r="J574" s="744"/>
      <c r="K574" s="744"/>
      <c r="L574" s="1096"/>
      <c r="M574" s="1094"/>
      <c r="N574" s="1095"/>
      <c r="O574" s="746"/>
      <c r="P574" s="1096"/>
      <c r="Q574" s="744"/>
      <c r="R574" s="744"/>
      <c r="V574" s="1097"/>
      <c r="W574" s="1097"/>
      <c r="X574" s="743"/>
    </row>
    <row r="575" s="1157" customFormat="true" ht="21.75" hidden="false" customHeight="true" outlineLevel="0" collapsed="false">
      <c r="J575" s="744"/>
      <c r="K575" s="744"/>
      <c r="L575" s="1096"/>
      <c r="M575" s="1094"/>
      <c r="N575" s="1095"/>
      <c r="O575" s="746"/>
      <c r="P575" s="1096"/>
      <c r="Q575" s="744"/>
      <c r="R575" s="744"/>
      <c r="V575" s="1097"/>
      <c r="W575" s="1097"/>
      <c r="X575" s="743"/>
    </row>
    <row r="576" s="1157" customFormat="true" ht="21.75" hidden="false" customHeight="true" outlineLevel="0" collapsed="false">
      <c r="J576" s="744"/>
      <c r="K576" s="744"/>
      <c r="L576" s="1096"/>
      <c r="M576" s="1094"/>
      <c r="N576" s="1095"/>
      <c r="O576" s="746"/>
      <c r="P576" s="1096"/>
      <c r="Q576" s="744"/>
      <c r="R576" s="744"/>
      <c r="V576" s="1097"/>
      <c r="W576" s="1097"/>
      <c r="X576" s="743"/>
    </row>
    <row r="577" s="1157" customFormat="true" ht="21.75" hidden="false" customHeight="true" outlineLevel="0" collapsed="false">
      <c r="J577" s="744"/>
      <c r="K577" s="744"/>
      <c r="L577" s="1096"/>
      <c r="M577" s="1094"/>
      <c r="N577" s="1095"/>
      <c r="O577" s="746"/>
      <c r="P577" s="1096"/>
      <c r="Q577" s="744"/>
      <c r="R577" s="744"/>
      <c r="V577" s="1097"/>
      <c r="W577" s="1097"/>
      <c r="X577" s="743"/>
    </row>
    <row r="578" s="1157" customFormat="true" ht="21.75" hidden="false" customHeight="true" outlineLevel="0" collapsed="false">
      <c r="J578" s="744"/>
      <c r="K578" s="744"/>
      <c r="L578" s="1096"/>
      <c r="M578" s="1094"/>
      <c r="N578" s="1095"/>
      <c r="O578" s="746"/>
      <c r="P578" s="1096"/>
      <c r="Q578" s="744"/>
      <c r="R578" s="744"/>
      <c r="V578" s="1097"/>
      <c r="W578" s="1097"/>
      <c r="X578" s="743"/>
    </row>
    <row r="579" s="1157" customFormat="true" ht="21.75" hidden="false" customHeight="true" outlineLevel="0" collapsed="false">
      <c r="J579" s="744"/>
      <c r="K579" s="744"/>
      <c r="L579" s="1096"/>
      <c r="M579" s="1094"/>
      <c r="N579" s="1095"/>
      <c r="O579" s="746"/>
      <c r="P579" s="1096"/>
      <c r="Q579" s="744"/>
      <c r="R579" s="744"/>
      <c r="V579" s="1097"/>
      <c r="W579" s="1097"/>
      <c r="X579" s="743"/>
    </row>
    <row r="580" s="1157" customFormat="true" ht="21.75" hidden="false" customHeight="true" outlineLevel="0" collapsed="false">
      <c r="J580" s="744"/>
      <c r="K580" s="744"/>
      <c r="L580" s="1096"/>
      <c r="M580" s="1094"/>
      <c r="N580" s="1095"/>
      <c r="O580" s="746"/>
      <c r="P580" s="1096"/>
      <c r="Q580" s="744"/>
      <c r="R580" s="744"/>
      <c r="V580" s="1097"/>
      <c r="W580" s="1097"/>
      <c r="X580" s="743"/>
    </row>
    <row r="581" s="1157" customFormat="true" ht="21.75" hidden="false" customHeight="true" outlineLevel="0" collapsed="false">
      <c r="J581" s="744"/>
      <c r="K581" s="744"/>
      <c r="L581" s="1096"/>
      <c r="M581" s="1094"/>
      <c r="N581" s="1095"/>
      <c r="O581" s="746"/>
      <c r="P581" s="1096"/>
      <c r="Q581" s="744"/>
      <c r="R581" s="744"/>
      <c r="V581" s="1097"/>
      <c r="W581" s="1097"/>
      <c r="X581" s="743"/>
    </row>
    <row r="582" s="1157" customFormat="true" ht="21.75" hidden="false" customHeight="true" outlineLevel="0" collapsed="false">
      <c r="J582" s="744"/>
      <c r="K582" s="744"/>
      <c r="L582" s="1096"/>
      <c r="M582" s="1094"/>
      <c r="N582" s="1095"/>
      <c r="O582" s="746"/>
      <c r="P582" s="1096"/>
      <c r="Q582" s="744"/>
      <c r="R582" s="744"/>
      <c r="V582" s="1097"/>
      <c r="W582" s="1097"/>
      <c r="X582" s="743"/>
    </row>
    <row r="583" s="1157" customFormat="true" ht="21.75" hidden="false" customHeight="true" outlineLevel="0" collapsed="false">
      <c r="J583" s="744"/>
      <c r="K583" s="744"/>
      <c r="L583" s="1096"/>
      <c r="M583" s="1094"/>
      <c r="N583" s="1095"/>
      <c r="O583" s="746"/>
      <c r="P583" s="1096"/>
      <c r="Q583" s="744"/>
      <c r="R583" s="744"/>
      <c r="V583" s="1097"/>
      <c r="W583" s="1097"/>
      <c r="X583" s="743"/>
    </row>
    <row r="584" s="1157" customFormat="true" ht="21.75" hidden="false" customHeight="true" outlineLevel="0" collapsed="false">
      <c r="J584" s="744"/>
      <c r="K584" s="744"/>
      <c r="L584" s="1096"/>
      <c r="M584" s="1094"/>
      <c r="N584" s="1095"/>
      <c r="O584" s="746"/>
      <c r="P584" s="1096"/>
      <c r="Q584" s="744"/>
      <c r="R584" s="744"/>
      <c r="V584" s="1097"/>
      <c r="W584" s="1097"/>
      <c r="X584" s="743"/>
    </row>
    <row r="585" s="1157" customFormat="true" ht="21.75" hidden="false" customHeight="true" outlineLevel="0" collapsed="false">
      <c r="J585" s="744"/>
      <c r="K585" s="744"/>
      <c r="L585" s="1096"/>
      <c r="M585" s="1094"/>
      <c r="N585" s="1095"/>
      <c r="O585" s="746"/>
      <c r="P585" s="1096"/>
      <c r="Q585" s="744"/>
      <c r="R585" s="744"/>
      <c r="V585" s="1097"/>
      <c r="W585" s="1097"/>
      <c r="X585" s="743"/>
    </row>
    <row r="586" s="1157" customFormat="true" ht="21.75" hidden="false" customHeight="true" outlineLevel="0" collapsed="false">
      <c r="J586" s="744"/>
      <c r="K586" s="744"/>
      <c r="L586" s="1096"/>
      <c r="M586" s="1094"/>
      <c r="N586" s="1095"/>
      <c r="O586" s="746"/>
      <c r="P586" s="1096"/>
      <c r="Q586" s="744"/>
      <c r="R586" s="744"/>
      <c r="V586" s="1097"/>
      <c r="W586" s="1097"/>
      <c r="X586" s="743"/>
    </row>
    <row r="587" s="1157" customFormat="true" ht="21.75" hidden="false" customHeight="true" outlineLevel="0" collapsed="false">
      <c r="J587" s="744"/>
      <c r="K587" s="744"/>
      <c r="L587" s="1096"/>
      <c r="M587" s="1094"/>
      <c r="N587" s="1095"/>
      <c r="O587" s="746"/>
      <c r="P587" s="1096"/>
      <c r="Q587" s="744"/>
      <c r="R587" s="744"/>
      <c r="V587" s="1097"/>
      <c r="W587" s="1097"/>
      <c r="X587" s="743"/>
    </row>
    <row r="588" s="1157" customFormat="true" ht="21.75" hidden="false" customHeight="true" outlineLevel="0" collapsed="false">
      <c r="J588" s="744"/>
      <c r="K588" s="744"/>
      <c r="L588" s="1096"/>
      <c r="M588" s="1094"/>
      <c r="N588" s="1095"/>
      <c r="O588" s="746"/>
      <c r="P588" s="1096"/>
      <c r="Q588" s="744"/>
      <c r="R588" s="744"/>
      <c r="V588" s="1097"/>
      <c r="W588" s="1097"/>
      <c r="X588" s="743"/>
    </row>
    <row r="589" s="1157" customFormat="true" ht="21.75" hidden="false" customHeight="true" outlineLevel="0" collapsed="false">
      <c r="J589" s="744"/>
      <c r="K589" s="744"/>
      <c r="L589" s="1096"/>
      <c r="M589" s="1094"/>
      <c r="N589" s="1095"/>
      <c r="O589" s="746"/>
      <c r="P589" s="1096"/>
      <c r="Q589" s="744"/>
      <c r="R589" s="744"/>
      <c r="V589" s="1097"/>
      <c r="W589" s="1097"/>
      <c r="X589" s="743"/>
    </row>
    <row r="590" s="1157" customFormat="true" ht="21.75" hidden="false" customHeight="true" outlineLevel="0" collapsed="false">
      <c r="J590" s="744"/>
      <c r="K590" s="744"/>
      <c r="L590" s="1096"/>
      <c r="M590" s="1094"/>
      <c r="N590" s="1095"/>
      <c r="O590" s="746"/>
      <c r="P590" s="1096"/>
      <c r="Q590" s="744"/>
      <c r="R590" s="744"/>
      <c r="V590" s="1097"/>
      <c r="W590" s="1097"/>
      <c r="X590" s="743"/>
    </row>
    <row r="591" s="1157" customFormat="true" ht="21.75" hidden="false" customHeight="true" outlineLevel="0" collapsed="false">
      <c r="J591" s="744"/>
      <c r="K591" s="744"/>
      <c r="L591" s="1096"/>
      <c r="M591" s="1094"/>
      <c r="N591" s="1095"/>
      <c r="O591" s="746"/>
      <c r="P591" s="1096"/>
      <c r="Q591" s="744"/>
      <c r="R591" s="744"/>
      <c r="V591" s="1097"/>
      <c r="W591" s="1097"/>
      <c r="X591" s="743"/>
    </row>
    <row r="592" s="1157" customFormat="true" ht="21.75" hidden="false" customHeight="true" outlineLevel="0" collapsed="false">
      <c r="J592" s="744"/>
      <c r="K592" s="744"/>
      <c r="L592" s="1096"/>
      <c r="M592" s="1094"/>
      <c r="N592" s="1095"/>
      <c r="O592" s="746"/>
      <c r="P592" s="1096"/>
      <c r="Q592" s="744"/>
      <c r="R592" s="744"/>
      <c r="V592" s="1097"/>
      <c r="W592" s="1097"/>
      <c r="X592" s="743"/>
    </row>
    <row r="593" s="1157" customFormat="true" ht="21.75" hidden="false" customHeight="true" outlineLevel="0" collapsed="false">
      <c r="J593" s="744"/>
      <c r="K593" s="744"/>
      <c r="L593" s="1096"/>
      <c r="M593" s="1094"/>
      <c r="N593" s="1095"/>
      <c r="O593" s="746"/>
      <c r="P593" s="1096"/>
      <c r="Q593" s="744"/>
      <c r="R593" s="744"/>
      <c r="V593" s="1097"/>
      <c r="W593" s="1097"/>
      <c r="X593" s="743"/>
    </row>
    <row r="594" s="1157" customFormat="true" ht="21.75" hidden="false" customHeight="true" outlineLevel="0" collapsed="false">
      <c r="J594" s="744"/>
      <c r="K594" s="744"/>
      <c r="L594" s="1096"/>
      <c r="M594" s="1094"/>
      <c r="N594" s="1095"/>
      <c r="O594" s="746"/>
      <c r="P594" s="1096"/>
      <c r="Q594" s="744"/>
      <c r="R594" s="744"/>
      <c r="V594" s="1097"/>
      <c r="W594" s="1097"/>
      <c r="X594" s="743"/>
    </row>
    <row r="595" s="1157" customFormat="true" ht="21.75" hidden="false" customHeight="true" outlineLevel="0" collapsed="false">
      <c r="J595" s="744"/>
      <c r="K595" s="744"/>
      <c r="L595" s="1096"/>
      <c r="M595" s="1094"/>
      <c r="N595" s="1095"/>
      <c r="O595" s="746"/>
      <c r="P595" s="1096"/>
      <c r="Q595" s="744"/>
      <c r="R595" s="744"/>
      <c r="V595" s="1097"/>
      <c r="W595" s="1097"/>
      <c r="X595" s="743"/>
    </row>
    <row r="596" s="1157" customFormat="true" ht="21.75" hidden="false" customHeight="true" outlineLevel="0" collapsed="false">
      <c r="J596" s="744"/>
      <c r="K596" s="744"/>
      <c r="L596" s="1096"/>
      <c r="M596" s="1094"/>
      <c r="N596" s="1095"/>
      <c r="O596" s="746"/>
      <c r="P596" s="1096"/>
      <c r="Q596" s="744"/>
      <c r="R596" s="744"/>
      <c r="V596" s="1097"/>
      <c r="W596" s="1097"/>
      <c r="X596" s="743"/>
    </row>
    <row r="597" s="1157" customFormat="true" ht="21.75" hidden="false" customHeight="true" outlineLevel="0" collapsed="false">
      <c r="J597" s="744"/>
      <c r="K597" s="744"/>
      <c r="L597" s="1096"/>
      <c r="M597" s="1094"/>
      <c r="N597" s="1095"/>
      <c r="O597" s="746"/>
      <c r="P597" s="1096"/>
      <c r="Q597" s="744"/>
      <c r="R597" s="744"/>
      <c r="V597" s="1097"/>
      <c r="W597" s="1097"/>
      <c r="X597" s="743"/>
    </row>
    <row r="598" s="1157" customFormat="true" ht="21.75" hidden="false" customHeight="true" outlineLevel="0" collapsed="false">
      <c r="J598" s="744"/>
      <c r="K598" s="744"/>
      <c r="L598" s="1096"/>
      <c r="M598" s="1094"/>
      <c r="N598" s="1095"/>
      <c r="O598" s="746"/>
      <c r="P598" s="1096"/>
      <c r="Q598" s="744"/>
      <c r="R598" s="744"/>
      <c r="V598" s="1097"/>
      <c r="W598" s="1097"/>
      <c r="X598" s="743"/>
    </row>
    <row r="599" s="1157" customFormat="true" ht="21.75" hidden="false" customHeight="true" outlineLevel="0" collapsed="false">
      <c r="J599" s="744"/>
      <c r="K599" s="744"/>
      <c r="L599" s="1096"/>
      <c r="M599" s="1094"/>
      <c r="N599" s="1095"/>
      <c r="O599" s="746"/>
      <c r="P599" s="1096"/>
      <c r="Q599" s="744"/>
      <c r="R599" s="744"/>
      <c r="V599" s="1097"/>
      <c r="W599" s="1097"/>
      <c r="X599" s="743"/>
    </row>
    <row r="600" s="1157" customFormat="true" ht="21.75" hidden="false" customHeight="true" outlineLevel="0" collapsed="false">
      <c r="J600" s="744"/>
      <c r="K600" s="744"/>
      <c r="L600" s="1096"/>
      <c r="M600" s="1094"/>
      <c r="N600" s="1095"/>
      <c r="O600" s="746"/>
      <c r="P600" s="1096"/>
      <c r="Q600" s="744"/>
      <c r="R600" s="744"/>
      <c r="V600" s="1097"/>
      <c r="W600" s="1097"/>
      <c r="X600" s="743"/>
    </row>
    <row r="601" s="1157" customFormat="true" ht="21.75" hidden="false" customHeight="true" outlineLevel="0" collapsed="false">
      <c r="J601" s="744"/>
      <c r="K601" s="744"/>
      <c r="L601" s="1096"/>
      <c r="M601" s="1094"/>
      <c r="N601" s="1095"/>
      <c r="O601" s="746"/>
      <c r="P601" s="1096"/>
      <c r="Q601" s="744"/>
      <c r="R601" s="744"/>
      <c r="V601" s="1097"/>
      <c r="W601" s="1097"/>
      <c r="X601" s="743"/>
    </row>
    <row r="602" s="1157" customFormat="true" ht="21.75" hidden="false" customHeight="true" outlineLevel="0" collapsed="false">
      <c r="J602" s="744"/>
      <c r="K602" s="744"/>
      <c r="L602" s="1096"/>
      <c r="M602" s="1094"/>
      <c r="N602" s="1095"/>
      <c r="O602" s="746"/>
      <c r="P602" s="1096"/>
      <c r="Q602" s="744"/>
      <c r="R602" s="744"/>
      <c r="V602" s="1097"/>
      <c r="W602" s="1097"/>
      <c r="X602" s="743"/>
    </row>
    <row r="603" s="1157" customFormat="true" ht="21.75" hidden="false" customHeight="true" outlineLevel="0" collapsed="false">
      <c r="J603" s="744"/>
      <c r="K603" s="744"/>
      <c r="L603" s="1096"/>
      <c r="M603" s="1094"/>
      <c r="N603" s="1095"/>
      <c r="O603" s="746"/>
      <c r="P603" s="1096"/>
      <c r="Q603" s="744"/>
      <c r="R603" s="744"/>
      <c r="V603" s="1097"/>
      <c r="W603" s="1097"/>
      <c r="X603" s="743"/>
    </row>
    <row r="604" s="1157" customFormat="true" ht="21.75" hidden="false" customHeight="true" outlineLevel="0" collapsed="false">
      <c r="J604" s="744"/>
      <c r="K604" s="744"/>
      <c r="L604" s="1096"/>
      <c r="M604" s="1094"/>
      <c r="N604" s="1095"/>
      <c r="O604" s="746"/>
      <c r="P604" s="1096"/>
      <c r="Q604" s="744"/>
      <c r="R604" s="744"/>
      <c r="V604" s="1097"/>
      <c r="W604" s="1097"/>
      <c r="X604" s="743"/>
    </row>
    <row r="605" s="1157" customFormat="true" ht="21.75" hidden="false" customHeight="true" outlineLevel="0" collapsed="false">
      <c r="J605" s="744"/>
      <c r="K605" s="744"/>
      <c r="L605" s="1096"/>
      <c r="M605" s="1094"/>
      <c r="N605" s="1095"/>
      <c r="O605" s="746"/>
      <c r="P605" s="1096"/>
      <c r="Q605" s="744"/>
      <c r="R605" s="744"/>
      <c r="V605" s="1097"/>
      <c r="W605" s="1097"/>
      <c r="X605" s="743"/>
    </row>
    <row r="606" s="1157" customFormat="true" ht="21.75" hidden="false" customHeight="true" outlineLevel="0" collapsed="false">
      <c r="J606" s="744"/>
      <c r="K606" s="744"/>
      <c r="L606" s="1096"/>
      <c r="M606" s="1094"/>
      <c r="N606" s="1095"/>
      <c r="O606" s="746"/>
      <c r="P606" s="1096"/>
      <c r="Q606" s="744"/>
      <c r="R606" s="744"/>
      <c r="V606" s="1097"/>
      <c r="W606" s="1097"/>
      <c r="X606" s="743"/>
    </row>
    <row r="607" s="1157" customFormat="true" ht="21.75" hidden="false" customHeight="true" outlineLevel="0" collapsed="false">
      <c r="J607" s="744"/>
      <c r="K607" s="744"/>
      <c r="L607" s="1096"/>
      <c r="M607" s="1094"/>
      <c r="N607" s="1095"/>
      <c r="O607" s="746"/>
      <c r="P607" s="1096"/>
      <c r="Q607" s="744"/>
      <c r="R607" s="744"/>
      <c r="V607" s="1097"/>
      <c r="W607" s="1097"/>
      <c r="X607" s="743"/>
    </row>
    <row r="608" s="1157" customFormat="true" ht="21.75" hidden="false" customHeight="true" outlineLevel="0" collapsed="false">
      <c r="J608" s="744"/>
      <c r="K608" s="744"/>
      <c r="L608" s="1096"/>
      <c r="M608" s="1094"/>
      <c r="N608" s="1095"/>
      <c r="O608" s="746"/>
      <c r="P608" s="1096"/>
      <c r="Q608" s="744"/>
      <c r="R608" s="744"/>
      <c r="V608" s="1097"/>
      <c r="W608" s="1097"/>
      <c r="X608" s="743"/>
    </row>
    <row r="609" s="1157" customFormat="true" ht="21.75" hidden="false" customHeight="true" outlineLevel="0" collapsed="false">
      <c r="J609" s="744"/>
      <c r="K609" s="744"/>
      <c r="L609" s="1096"/>
      <c r="M609" s="1094"/>
      <c r="N609" s="1095"/>
      <c r="O609" s="746"/>
      <c r="P609" s="1096"/>
      <c r="Q609" s="744"/>
      <c r="R609" s="744"/>
      <c r="V609" s="1097"/>
      <c r="W609" s="1097"/>
      <c r="X609" s="743"/>
    </row>
    <row r="610" s="1157" customFormat="true" ht="21.75" hidden="false" customHeight="true" outlineLevel="0" collapsed="false">
      <c r="J610" s="744"/>
      <c r="K610" s="744"/>
      <c r="L610" s="1096"/>
      <c r="M610" s="1094"/>
      <c r="N610" s="1095"/>
      <c r="O610" s="746"/>
      <c r="P610" s="1096"/>
      <c r="Q610" s="744"/>
      <c r="R610" s="744"/>
      <c r="V610" s="1097"/>
      <c r="W610" s="1097"/>
      <c r="X610" s="743"/>
    </row>
    <row r="611" s="1157" customFormat="true" ht="21.75" hidden="false" customHeight="true" outlineLevel="0" collapsed="false">
      <c r="J611" s="744"/>
      <c r="K611" s="744"/>
      <c r="L611" s="1096"/>
      <c r="M611" s="1094"/>
      <c r="N611" s="1095"/>
      <c r="O611" s="746"/>
      <c r="P611" s="1096"/>
      <c r="Q611" s="744"/>
      <c r="R611" s="744"/>
      <c r="V611" s="1097"/>
      <c r="W611" s="1097"/>
      <c r="X611" s="743"/>
    </row>
    <row r="612" s="1157" customFormat="true" ht="21.75" hidden="false" customHeight="true" outlineLevel="0" collapsed="false">
      <c r="J612" s="744"/>
      <c r="K612" s="744"/>
      <c r="L612" s="1096"/>
      <c r="M612" s="1094"/>
      <c r="N612" s="1095"/>
      <c r="O612" s="746"/>
      <c r="P612" s="1096"/>
      <c r="Q612" s="744"/>
      <c r="R612" s="744"/>
      <c r="V612" s="1097"/>
      <c r="W612" s="1097"/>
      <c r="X612" s="743"/>
    </row>
    <row r="613" s="1157" customFormat="true" ht="21.75" hidden="false" customHeight="true" outlineLevel="0" collapsed="false">
      <c r="J613" s="744"/>
      <c r="K613" s="744"/>
      <c r="L613" s="1096"/>
      <c r="M613" s="1094"/>
      <c r="N613" s="1095"/>
      <c r="O613" s="746"/>
      <c r="P613" s="1096"/>
      <c r="Q613" s="744"/>
      <c r="R613" s="744"/>
      <c r="V613" s="1097"/>
      <c r="W613" s="1097"/>
      <c r="X613" s="743"/>
    </row>
    <row r="614" s="1157" customFormat="true" ht="21.75" hidden="false" customHeight="true" outlineLevel="0" collapsed="false">
      <c r="J614" s="744"/>
      <c r="K614" s="744"/>
      <c r="L614" s="1096"/>
      <c r="M614" s="1094"/>
      <c r="N614" s="1095"/>
      <c r="O614" s="746"/>
      <c r="P614" s="1096"/>
      <c r="Q614" s="744"/>
      <c r="R614" s="744"/>
      <c r="V614" s="1097"/>
      <c r="W614" s="1097"/>
      <c r="X614" s="743"/>
    </row>
    <row r="615" s="1157" customFormat="true" ht="21.75" hidden="false" customHeight="true" outlineLevel="0" collapsed="false">
      <c r="J615" s="744"/>
      <c r="K615" s="744"/>
      <c r="L615" s="1096"/>
      <c r="M615" s="1094"/>
      <c r="N615" s="1095"/>
      <c r="O615" s="746"/>
      <c r="P615" s="1096"/>
      <c r="Q615" s="744"/>
      <c r="R615" s="744"/>
      <c r="V615" s="1097"/>
      <c r="W615" s="1097"/>
      <c r="X615" s="743"/>
    </row>
    <row r="616" s="1157" customFormat="true" ht="21.75" hidden="false" customHeight="true" outlineLevel="0" collapsed="false">
      <c r="J616" s="744"/>
      <c r="K616" s="744"/>
      <c r="L616" s="1096"/>
      <c r="M616" s="1094"/>
      <c r="N616" s="1095"/>
      <c r="O616" s="746"/>
      <c r="P616" s="1096"/>
      <c r="Q616" s="744"/>
      <c r="R616" s="744"/>
      <c r="V616" s="1097"/>
      <c r="W616" s="1097"/>
      <c r="X616" s="743"/>
    </row>
    <row r="617" s="1157" customFormat="true" ht="21.75" hidden="false" customHeight="true" outlineLevel="0" collapsed="false">
      <c r="J617" s="744"/>
      <c r="K617" s="744"/>
      <c r="L617" s="1096"/>
      <c r="M617" s="1094"/>
      <c r="N617" s="1095"/>
      <c r="O617" s="746"/>
      <c r="P617" s="1096"/>
      <c r="Q617" s="744"/>
      <c r="R617" s="744"/>
      <c r="V617" s="1097"/>
      <c r="W617" s="1097"/>
      <c r="X617" s="743"/>
    </row>
    <row r="618" s="1157" customFormat="true" ht="21.75" hidden="false" customHeight="true" outlineLevel="0" collapsed="false">
      <c r="J618" s="744"/>
      <c r="K618" s="744"/>
      <c r="L618" s="1096"/>
      <c r="M618" s="1094"/>
      <c r="N618" s="1095"/>
      <c r="O618" s="746"/>
      <c r="P618" s="1096"/>
      <c r="Q618" s="744"/>
      <c r="R618" s="744"/>
      <c r="V618" s="1097"/>
      <c r="W618" s="1097"/>
      <c r="X618" s="743"/>
    </row>
    <row r="619" s="1157" customFormat="true" ht="21.75" hidden="false" customHeight="true" outlineLevel="0" collapsed="false">
      <c r="J619" s="744"/>
      <c r="K619" s="744"/>
      <c r="L619" s="1096"/>
      <c r="M619" s="1094"/>
      <c r="N619" s="1095"/>
      <c r="O619" s="746"/>
      <c r="P619" s="1096"/>
      <c r="Q619" s="744"/>
      <c r="R619" s="744"/>
      <c r="V619" s="1097"/>
      <c r="W619" s="1097"/>
      <c r="X619" s="743"/>
    </row>
    <row r="620" s="1157" customFormat="true" ht="21.75" hidden="false" customHeight="true" outlineLevel="0" collapsed="false">
      <c r="J620" s="744"/>
      <c r="K620" s="744"/>
      <c r="L620" s="1096"/>
      <c r="M620" s="1094"/>
      <c r="N620" s="1095"/>
      <c r="O620" s="746"/>
      <c r="P620" s="1096"/>
      <c r="Q620" s="744"/>
      <c r="R620" s="744"/>
      <c r="V620" s="1097"/>
      <c r="W620" s="1097"/>
      <c r="X620" s="743"/>
    </row>
    <row r="621" s="1157" customFormat="true" ht="21.75" hidden="false" customHeight="true" outlineLevel="0" collapsed="false">
      <c r="J621" s="744"/>
      <c r="K621" s="744"/>
      <c r="L621" s="1096"/>
      <c r="M621" s="1094"/>
      <c r="N621" s="1095"/>
      <c r="O621" s="746"/>
      <c r="P621" s="1096"/>
      <c r="Q621" s="744"/>
      <c r="R621" s="744"/>
      <c r="V621" s="1097"/>
      <c r="W621" s="1097"/>
      <c r="X621" s="743"/>
    </row>
    <row r="622" s="1157" customFormat="true" ht="21.75" hidden="false" customHeight="true" outlineLevel="0" collapsed="false">
      <c r="J622" s="744"/>
      <c r="K622" s="744"/>
      <c r="L622" s="1096"/>
      <c r="M622" s="1094"/>
      <c r="N622" s="1095"/>
      <c r="O622" s="746"/>
      <c r="P622" s="1096"/>
      <c r="Q622" s="744"/>
      <c r="R622" s="744"/>
      <c r="V622" s="1097"/>
      <c r="W622" s="1097"/>
      <c r="X622" s="743"/>
    </row>
    <row r="623" s="1157" customFormat="true" ht="21.75" hidden="false" customHeight="true" outlineLevel="0" collapsed="false">
      <c r="J623" s="744"/>
      <c r="K623" s="744"/>
      <c r="L623" s="1096"/>
      <c r="M623" s="1094"/>
      <c r="N623" s="1095"/>
      <c r="O623" s="746"/>
      <c r="P623" s="1096"/>
      <c r="Q623" s="744"/>
      <c r="R623" s="744"/>
      <c r="V623" s="1097"/>
      <c r="W623" s="1097"/>
      <c r="X623" s="743"/>
    </row>
    <row r="624" s="1157" customFormat="true" ht="21.75" hidden="false" customHeight="true" outlineLevel="0" collapsed="false">
      <c r="J624" s="744"/>
      <c r="K624" s="744"/>
      <c r="L624" s="1096"/>
      <c r="M624" s="1094"/>
      <c r="N624" s="1095"/>
      <c r="O624" s="746"/>
      <c r="P624" s="1096"/>
      <c r="Q624" s="744"/>
      <c r="R624" s="744"/>
      <c r="V624" s="1097"/>
      <c r="W624" s="1097"/>
      <c r="X624" s="743"/>
    </row>
    <row r="625" s="1157" customFormat="true" ht="21.75" hidden="false" customHeight="true" outlineLevel="0" collapsed="false">
      <c r="J625" s="744"/>
      <c r="K625" s="744"/>
      <c r="L625" s="1096"/>
      <c r="M625" s="1094"/>
      <c r="N625" s="1095"/>
      <c r="O625" s="746"/>
      <c r="P625" s="1096"/>
      <c r="Q625" s="744"/>
      <c r="R625" s="744"/>
      <c r="V625" s="1097"/>
      <c r="W625" s="1097"/>
      <c r="X625" s="743"/>
    </row>
    <row r="626" s="1157" customFormat="true" ht="21.75" hidden="false" customHeight="true" outlineLevel="0" collapsed="false">
      <c r="J626" s="744"/>
      <c r="K626" s="744"/>
      <c r="L626" s="1096"/>
      <c r="M626" s="1094"/>
      <c r="N626" s="1095"/>
      <c r="O626" s="746"/>
      <c r="P626" s="1096"/>
      <c r="Q626" s="744"/>
      <c r="R626" s="744"/>
      <c r="V626" s="1097"/>
      <c r="W626" s="1097"/>
      <c r="X626" s="743"/>
    </row>
    <row r="627" s="1157" customFormat="true" ht="21.75" hidden="false" customHeight="true" outlineLevel="0" collapsed="false">
      <c r="J627" s="744"/>
      <c r="K627" s="744"/>
      <c r="L627" s="1096"/>
      <c r="M627" s="1094"/>
      <c r="N627" s="1095"/>
      <c r="O627" s="746"/>
      <c r="P627" s="1096"/>
      <c r="Q627" s="744"/>
      <c r="R627" s="744"/>
      <c r="V627" s="1097"/>
      <c r="W627" s="1097"/>
      <c r="X627" s="743"/>
    </row>
    <row r="628" s="1157" customFormat="true" ht="21.75" hidden="false" customHeight="true" outlineLevel="0" collapsed="false">
      <c r="A628" s="20"/>
      <c r="B628" s="21"/>
      <c r="C628" s="20"/>
      <c r="D628" s="20"/>
      <c r="E628" s="22"/>
      <c r="F628" s="22"/>
      <c r="G628" s="22"/>
      <c r="H628" s="976"/>
      <c r="I628" s="22"/>
      <c r="J628" s="747"/>
      <c r="K628" s="747"/>
      <c r="L628" s="20"/>
      <c r="M628" s="1158"/>
      <c r="N628" s="1159"/>
      <c r="O628" s="740"/>
      <c r="P628" s="20"/>
      <c r="Q628" s="747"/>
      <c r="R628" s="747"/>
      <c r="S628" s="20"/>
      <c r="T628" s="20"/>
      <c r="U628" s="20"/>
      <c r="V628" s="1101"/>
      <c r="W628" s="1101"/>
      <c r="X628" s="734"/>
      <c r="Y628" s="20"/>
      <c r="Z628" s="20"/>
      <c r="AA628" s="20"/>
      <c r="AB628" s="20"/>
    </row>
    <row r="629" s="1157" customFormat="true" ht="21.75" hidden="false" customHeight="true" outlineLevel="0" collapsed="false">
      <c r="A629" s="20"/>
      <c r="B629" s="21"/>
      <c r="C629" s="20"/>
      <c r="D629" s="20"/>
      <c r="E629" s="22"/>
      <c r="F629" s="22"/>
      <c r="G629" s="22"/>
      <c r="H629" s="976"/>
      <c r="I629" s="22"/>
      <c r="J629" s="747"/>
      <c r="K629" s="747"/>
      <c r="L629" s="20"/>
      <c r="M629" s="1158"/>
      <c r="N629" s="1159"/>
      <c r="O629" s="740"/>
      <c r="P629" s="20"/>
      <c r="Q629" s="747"/>
      <c r="R629" s="747"/>
      <c r="S629" s="20"/>
      <c r="T629" s="20"/>
      <c r="U629" s="20"/>
      <c r="V629" s="1101"/>
      <c r="W629" s="1101"/>
      <c r="X629" s="734"/>
      <c r="Y629" s="20"/>
      <c r="Z629" s="20"/>
      <c r="AA629" s="20"/>
      <c r="AB629" s="20"/>
    </row>
    <row r="630" s="1157" customFormat="true" ht="21.75" hidden="false" customHeight="true" outlineLevel="0" collapsed="false">
      <c r="A630" s="20"/>
      <c r="B630" s="21"/>
      <c r="C630" s="20"/>
      <c r="D630" s="20"/>
      <c r="E630" s="22"/>
      <c r="F630" s="22"/>
      <c r="G630" s="22"/>
      <c r="H630" s="976"/>
      <c r="I630" s="22"/>
      <c r="J630" s="747"/>
      <c r="K630" s="747"/>
      <c r="L630" s="20"/>
      <c r="M630" s="1158"/>
      <c r="N630" s="1159"/>
      <c r="O630" s="740"/>
      <c r="P630" s="20"/>
      <c r="Q630" s="747"/>
      <c r="R630" s="747"/>
      <c r="S630" s="20"/>
      <c r="T630" s="20"/>
      <c r="U630" s="20"/>
      <c r="V630" s="1101"/>
      <c r="W630" s="1101"/>
      <c r="X630" s="734"/>
      <c r="Y630" s="20"/>
      <c r="Z630" s="20"/>
      <c r="AA630" s="20"/>
      <c r="AB630" s="20"/>
    </row>
    <row r="631" s="1157" customFormat="true" ht="21.75" hidden="false" customHeight="true" outlineLevel="0" collapsed="false">
      <c r="A631" s="20"/>
      <c r="B631" s="21"/>
      <c r="C631" s="20"/>
      <c r="D631" s="20"/>
      <c r="E631" s="22"/>
      <c r="F631" s="22"/>
      <c r="G631" s="22"/>
      <c r="H631" s="976"/>
      <c r="I631" s="22"/>
      <c r="J631" s="747"/>
      <c r="K631" s="747"/>
      <c r="L631" s="20"/>
      <c r="M631" s="1158"/>
      <c r="N631" s="1159"/>
      <c r="O631" s="740"/>
      <c r="P631" s="20"/>
      <c r="Q631" s="747"/>
      <c r="R631" s="747"/>
      <c r="S631" s="20"/>
      <c r="T631" s="20"/>
      <c r="U631" s="20"/>
      <c r="V631" s="1101"/>
      <c r="W631" s="1101"/>
      <c r="X631" s="734"/>
      <c r="Y631" s="20"/>
      <c r="Z631" s="20"/>
      <c r="AA631" s="20"/>
      <c r="AB631" s="20"/>
    </row>
    <row r="632" s="1157" customFormat="true" ht="21.75" hidden="false" customHeight="true" outlineLevel="0" collapsed="false">
      <c r="A632" s="20"/>
      <c r="B632" s="21"/>
      <c r="C632" s="20"/>
      <c r="D632" s="20"/>
      <c r="E632" s="22"/>
      <c r="F632" s="22"/>
      <c r="G632" s="22"/>
      <c r="H632" s="976"/>
      <c r="I632" s="22"/>
      <c r="J632" s="747"/>
      <c r="K632" s="747"/>
      <c r="L632" s="20"/>
      <c r="M632" s="1158"/>
      <c r="N632" s="1159"/>
      <c r="O632" s="740"/>
      <c r="P632" s="20"/>
      <c r="Q632" s="747"/>
      <c r="R632" s="747"/>
      <c r="S632" s="20"/>
      <c r="T632" s="20"/>
      <c r="U632" s="20"/>
      <c r="V632" s="1101"/>
      <c r="W632" s="1101"/>
      <c r="X632" s="734"/>
      <c r="Y632" s="20"/>
      <c r="Z632" s="20"/>
      <c r="AA632" s="20"/>
      <c r="AB632" s="20"/>
    </row>
    <row r="633" s="1157" customFormat="true" ht="21.75" hidden="false" customHeight="true" outlineLevel="0" collapsed="false">
      <c r="A633" s="20"/>
      <c r="B633" s="21"/>
      <c r="C633" s="20"/>
      <c r="D633" s="20"/>
      <c r="E633" s="22"/>
      <c r="F633" s="22"/>
      <c r="G633" s="22"/>
      <c r="H633" s="976"/>
      <c r="I633" s="22"/>
      <c r="J633" s="747"/>
      <c r="K633" s="747"/>
      <c r="L633" s="20"/>
      <c r="M633" s="1158"/>
      <c r="N633" s="1159"/>
      <c r="O633" s="740"/>
      <c r="P633" s="20"/>
      <c r="Q633" s="747"/>
      <c r="R633" s="747"/>
      <c r="S633" s="20"/>
      <c r="T633" s="20"/>
      <c r="U633" s="20"/>
      <c r="V633" s="1101"/>
      <c r="W633" s="1101"/>
      <c r="X633" s="734"/>
      <c r="Y633" s="20"/>
      <c r="Z633" s="20"/>
      <c r="AA633" s="20"/>
      <c r="AB633" s="20"/>
    </row>
    <row r="634" s="1157" customFormat="true" ht="21.75" hidden="false" customHeight="true" outlineLevel="0" collapsed="false">
      <c r="A634" s="20"/>
      <c r="B634" s="21"/>
      <c r="C634" s="20"/>
      <c r="D634" s="20"/>
      <c r="E634" s="22"/>
      <c r="F634" s="22"/>
      <c r="G634" s="22"/>
      <c r="H634" s="976"/>
      <c r="I634" s="22"/>
      <c r="J634" s="747"/>
      <c r="K634" s="747"/>
      <c r="L634" s="20"/>
      <c r="M634" s="1158"/>
      <c r="N634" s="1159"/>
      <c r="O634" s="740"/>
      <c r="P634" s="20"/>
      <c r="Q634" s="747"/>
      <c r="R634" s="747"/>
      <c r="S634" s="20"/>
      <c r="T634" s="20"/>
      <c r="U634" s="20"/>
      <c r="V634" s="1101"/>
      <c r="W634" s="1101"/>
      <c r="X634" s="734"/>
      <c r="Y634" s="20"/>
      <c r="Z634" s="20"/>
      <c r="AA634" s="20"/>
      <c r="AB634" s="20"/>
    </row>
    <row r="635" s="1157" customFormat="true" ht="21.75" hidden="false" customHeight="true" outlineLevel="0" collapsed="false">
      <c r="A635" s="1"/>
      <c r="B635" s="2"/>
      <c r="C635" s="1"/>
      <c r="D635" s="1"/>
      <c r="E635" s="3"/>
      <c r="F635" s="3"/>
      <c r="G635" s="3"/>
      <c r="H635" s="4"/>
      <c r="I635" s="3"/>
      <c r="J635" s="5"/>
      <c r="K635" s="5"/>
      <c r="L635" s="1"/>
      <c r="M635" s="6"/>
      <c r="N635" s="7"/>
      <c r="O635" s="8"/>
      <c r="P635" s="1"/>
      <c r="Q635" s="747"/>
      <c r="R635" s="747"/>
      <c r="S635" s="20"/>
      <c r="T635" s="20"/>
      <c r="U635" s="20"/>
      <c r="V635" s="1101"/>
      <c r="W635" s="1101"/>
      <c r="X635" s="734"/>
      <c r="Y635" s="20"/>
      <c r="Z635" s="20"/>
      <c r="AA635" s="20"/>
      <c r="AB635" s="20"/>
    </row>
    <row r="636" s="1157" customFormat="true" ht="21.75" hidden="false" customHeight="true" outlineLevel="0" collapsed="false">
      <c r="A636" s="1"/>
      <c r="B636" s="2"/>
      <c r="C636" s="1"/>
      <c r="D636" s="1"/>
      <c r="E636" s="3"/>
      <c r="F636" s="3"/>
      <c r="G636" s="3"/>
      <c r="H636" s="4"/>
      <c r="I636" s="3"/>
      <c r="J636" s="5"/>
      <c r="K636" s="5"/>
      <c r="L636" s="1"/>
      <c r="M636" s="6"/>
      <c r="N636" s="7"/>
      <c r="O636" s="8"/>
      <c r="P636" s="1"/>
      <c r="Q636" s="5"/>
      <c r="R636" s="5"/>
      <c r="S636" s="1"/>
      <c r="T636" s="1"/>
      <c r="U636" s="1"/>
      <c r="V636" s="9"/>
      <c r="W636" s="9"/>
      <c r="X636" s="10"/>
      <c r="Y636" s="1"/>
      <c r="Z636" s="1"/>
      <c r="AA636" s="1"/>
      <c r="AB636" s="1"/>
    </row>
    <row r="637" s="1157" customFormat="true" ht="21.75" hidden="false" customHeight="true" outlineLevel="0" collapsed="false">
      <c r="A637" s="1"/>
      <c r="B637" s="2"/>
      <c r="C637" s="1"/>
      <c r="D637" s="1"/>
      <c r="E637" s="3"/>
      <c r="F637" s="3"/>
      <c r="G637" s="3"/>
      <c r="H637" s="4"/>
      <c r="I637" s="3"/>
      <c r="J637" s="5"/>
      <c r="K637" s="5"/>
      <c r="L637" s="1"/>
      <c r="M637" s="6"/>
      <c r="N637" s="7"/>
      <c r="O637" s="8"/>
      <c r="P637" s="1"/>
      <c r="Q637" s="5"/>
      <c r="R637" s="5"/>
      <c r="S637" s="1"/>
      <c r="T637" s="1"/>
      <c r="U637" s="1"/>
      <c r="V637" s="9"/>
      <c r="W637" s="9"/>
      <c r="X637" s="10"/>
      <c r="Y637" s="1"/>
      <c r="Z637" s="1"/>
      <c r="AA637" s="1"/>
      <c r="AB637" s="1"/>
    </row>
    <row r="638" s="1157" customFormat="true" ht="21.75" hidden="false" customHeight="true" outlineLevel="0" collapsed="false">
      <c r="A638" s="1"/>
      <c r="B638" s="2"/>
      <c r="C638" s="1"/>
      <c r="D638" s="1"/>
      <c r="E638" s="3"/>
      <c r="F638" s="3"/>
      <c r="G638" s="3"/>
      <c r="H638" s="4"/>
      <c r="I638" s="3"/>
      <c r="J638" s="5"/>
      <c r="K638" s="5"/>
      <c r="L638" s="1"/>
      <c r="M638" s="6"/>
      <c r="N638" s="7"/>
      <c r="O638" s="8"/>
      <c r="P638" s="1"/>
      <c r="Q638" s="5"/>
      <c r="R638" s="5"/>
      <c r="S638" s="1"/>
      <c r="T638" s="1"/>
      <c r="U638" s="1"/>
      <c r="V638" s="9"/>
      <c r="W638" s="9"/>
      <c r="X638" s="10"/>
      <c r="Y638" s="1"/>
      <c r="Z638" s="1"/>
      <c r="AA638" s="1"/>
      <c r="AB638" s="1"/>
    </row>
    <row r="639" s="1157" customFormat="true" ht="21.75" hidden="false" customHeight="true" outlineLevel="0" collapsed="false">
      <c r="A639" s="1"/>
      <c r="B639" s="2"/>
      <c r="C639" s="1"/>
      <c r="D639" s="1"/>
      <c r="E639" s="3"/>
      <c r="F639" s="3"/>
      <c r="G639" s="3"/>
      <c r="H639" s="4"/>
      <c r="I639" s="3"/>
      <c r="J639" s="5"/>
      <c r="K639" s="5"/>
      <c r="L639" s="1"/>
      <c r="M639" s="6"/>
      <c r="N639" s="7"/>
      <c r="O639" s="8"/>
      <c r="P639" s="1"/>
      <c r="Q639" s="5"/>
      <c r="R639" s="5"/>
      <c r="S639" s="1"/>
      <c r="T639" s="1"/>
      <c r="U639" s="1"/>
      <c r="V639" s="9"/>
      <c r="W639" s="9"/>
      <c r="X639" s="10"/>
      <c r="Y639" s="1"/>
      <c r="Z639" s="1"/>
      <c r="AA639" s="1"/>
      <c r="AB639" s="1"/>
    </row>
    <row r="640" s="1157" customFormat="true" ht="21.75" hidden="false" customHeight="true" outlineLevel="0" collapsed="false">
      <c r="A640" s="1"/>
      <c r="B640" s="2"/>
      <c r="C640" s="1"/>
      <c r="D640" s="1"/>
      <c r="E640" s="3"/>
      <c r="F640" s="3"/>
      <c r="G640" s="3"/>
      <c r="H640" s="4"/>
      <c r="I640" s="3"/>
      <c r="J640" s="5"/>
      <c r="K640" s="5"/>
      <c r="L640" s="1"/>
      <c r="M640" s="6"/>
      <c r="N640" s="7"/>
      <c r="O640" s="8"/>
      <c r="P640" s="1"/>
      <c r="Q640" s="5"/>
      <c r="R640" s="5"/>
      <c r="S640" s="1"/>
      <c r="T640" s="1"/>
      <c r="U640" s="1"/>
      <c r="V640" s="9"/>
      <c r="W640" s="9"/>
      <c r="X640" s="10"/>
      <c r="Y640" s="1"/>
      <c r="Z640" s="1"/>
      <c r="AA640" s="1"/>
      <c r="AB640" s="1"/>
    </row>
    <row r="641" s="1157" customFormat="true" ht="21.75" hidden="false" customHeight="true" outlineLevel="0" collapsed="false">
      <c r="A641" s="1"/>
      <c r="B641" s="2"/>
      <c r="C641" s="1"/>
      <c r="D641" s="1"/>
      <c r="E641" s="3"/>
      <c r="F641" s="3"/>
      <c r="G641" s="3"/>
      <c r="H641" s="4"/>
      <c r="I641" s="3"/>
      <c r="J641" s="5"/>
      <c r="K641" s="5"/>
      <c r="L641" s="1"/>
      <c r="M641" s="6"/>
      <c r="N641" s="7"/>
      <c r="O641" s="8"/>
      <c r="P641" s="1"/>
      <c r="Q641" s="5"/>
      <c r="R641" s="5"/>
      <c r="S641" s="1"/>
      <c r="T641" s="1"/>
      <c r="U641" s="1"/>
      <c r="V641" s="9"/>
      <c r="W641" s="9"/>
      <c r="X641" s="10"/>
      <c r="Y641" s="1"/>
      <c r="Z641" s="1"/>
      <c r="AA641" s="1"/>
      <c r="AB641" s="1"/>
    </row>
    <row r="642" s="1157" customFormat="true" ht="21.75" hidden="false" customHeight="true" outlineLevel="0" collapsed="false">
      <c r="A642" s="1"/>
      <c r="B642" s="2"/>
      <c r="C642" s="1"/>
      <c r="D642" s="1"/>
      <c r="E642" s="3"/>
      <c r="F642" s="3"/>
      <c r="G642" s="3"/>
      <c r="H642" s="4"/>
      <c r="I642" s="3"/>
      <c r="J642" s="5"/>
      <c r="K642" s="5"/>
      <c r="L642" s="1"/>
      <c r="M642" s="6"/>
      <c r="N642" s="7"/>
      <c r="O642" s="8"/>
      <c r="P642" s="1"/>
      <c r="Q642" s="5"/>
      <c r="R642" s="5"/>
      <c r="S642" s="1"/>
      <c r="T642" s="1"/>
      <c r="U642" s="1"/>
      <c r="V642" s="9"/>
      <c r="W642" s="9"/>
      <c r="X642" s="10"/>
      <c r="Y642" s="1"/>
      <c r="Z642" s="1"/>
      <c r="AA642" s="1"/>
      <c r="AB642" s="1"/>
    </row>
    <row r="643" s="1157" customFormat="true" ht="21.75" hidden="false" customHeight="true" outlineLevel="0" collapsed="false">
      <c r="A643" s="1"/>
      <c r="B643" s="2"/>
      <c r="C643" s="1"/>
      <c r="D643" s="1"/>
      <c r="E643" s="3"/>
      <c r="F643" s="3"/>
      <c r="G643" s="3"/>
      <c r="H643" s="4"/>
      <c r="I643" s="3"/>
      <c r="J643" s="5"/>
      <c r="K643" s="5"/>
      <c r="L643" s="1"/>
      <c r="M643" s="6"/>
      <c r="N643" s="7"/>
      <c r="O643" s="8"/>
      <c r="P643" s="1"/>
      <c r="Q643" s="5"/>
      <c r="R643" s="5"/>
      <c r="S643" s="1"/>
      <c r="T643" s="1"/>
      <c r="U643" s="1"/>
      <c r="V643" s="9"/>
      <c r="W643" s="9"/>
      <c r="X643" s="10"/>
      <c r="Y643" s="1"/>
      <c r="Z643" s="1"/>
      <c r="AA643" s="1"/>
      <c r="AB643" s="1"/>
    </row>
    <row r="644" s="1157" customFormat="true" ht="21.75" hidden="false" customHeight="true" outlineLevel="0" collapsed="false">
      <c r="A644" s="1"/>
      <c r="B644" s="2"/>
      <c r="C644" s="1"/>
      <c r="D644" s="1"/>
      <c r="E644" s="3"/>
      <c r="F644" s="3"/>
      <c r="G644" s="3"/>
      <c r="H644" s="4"/>
      <c r="I644" s="3"/>
      <c r="J644" s="5"/>
      <c r="K644" s="5"/>
      <c r="L644" s="1"/>
      <c r="M644" s="6"/>
      <c r="N644" s="7"/>
      <c r="O644" s="8"/>
      <c r="P644" s="1"/>
      <c r="Q644" s="5"/>
      <c r="R644" s="5"/>
      <c r="S644" s="1"/>
      <c r="T644" s="1"/>
      <c r="U644" s="1"/>
      <c r="V644" s="9"/>
      <c r="W644" s="9"/>
      <c r="X644" s="10"/>
      <c r="Y644" s="1"/>
      <c r="Z644" s="1"/>
      <c r="AA644" s="1"/>
      <c r="AB644" s="1"/>
    </row>
    <row r="645" s="1157" customFormat="true" ht="21.75" hidden="false" customHeight="true" outlineLevel="0" collapsed="false">
      <c r="A645" s="1"/>
      <c r="B645" s="2"/>
      <c r="C645" s="1"/>
      <c r="D645" s="1"/>
      <c r="E645" s="3"/>
      <c r="F645" s="3"/>
      <c r="G645" s="3"/>
      <c r="H645" s="4"/>
      <c r="I645" s="3"/>
      <c r="J645" s="5"/>
      <c r="K645" s="5"/>
      <c r="L645" s="1"/>
      <c r="M645" s="6"/>
      <c r="N645" s="7"/>
      <c r="O645" s="8"/>
      <c r="P645" s="1"/>
      <c r="Q645" s="5"/>
      <c r="R645" s="5"/>
      <c r="S645" s="1"/>
      <c r="T645" s="1"/>
      <c r="U645" s="1"/>
      <c r="V645" s="9"/>
      <c r="W645" s="9"/>
      <c r="X645" s="10"/>
      <c r="Y645" s="1"/>
      <c r="Z645" s="1"/>
      <c r="AA645" s="1"/>
      <c r="AB645" s="1"/>
    </row>
    <row r="646" s="1157" customFormat="true" ht="21.75" hidden="false" customHeight="true" outlineLevel="0" collapsed="false">
      <c r="A646" s="1"/>
      <c r="B646" s="2"/>
      <c r="C646" s="1"/>
      <c r="D646" s="1"/>
      <c r="E646" s="3"/>
      <c r="F646" s="3"/>
      <c r="G646" s="3"/>
      <c r="H646" s="4"/>
      <c r="I646" s="3"/>
      <c r="J646" s="5"/>
      <c r="K646" s="5"/>
      <c r="L646" s="1"/>
      <c r="M646" s="6"/>
      <c r="N646" s="7"/>
      <c r="O646" s="8"/>
      <c r="P646" s="1"/>
      <c r="Q646" s="5"/>
      <c r="R646" s="5"/>
      <c r="S646" s="1"/>
      <c r="T646" s="1"/>
      <c r="U646" s="1"/>
      <c r="V646" s="9"/>
      <c r="W646" s="9"/>
      <c r="X646" s="10"/>
      <c r="Y646" s="1"/>
      <c r="Z646" s="1"/>
      <c r="AA646" s="1"/>
      <c r="AB646" s="1"/>
    </row>
    <row r="647" s="1157" customFormat="true" ht="21.75" hidden="false" customHeight="true" outlineLevel="0" collapsed="false">
      <c r="A647" s="1"/>
      <c r="B647" s="2"/>
      <c r="C647" s="1"/>
      <c r="D647" s="1"/>
      <c r="E647" s="3"/>
      <c r="F647" s="3"/>
      <c r="G647" s="3"/>
      <c r="H647" s="4"/>
      <c r="I647" s="3"/>
      <c r="J647" s="5"/>
      <c r="K647" s="5"/>
      <c r="L647" s="1"/>
      <c r="M647" s="6"/>
      <c r="N647" s="7"/>
      <c r="O647" s="8"/>
      <c r="P647" s="1"/>
      <c r="Q647" s="5"/>
      <c r="R647" s="5"/>
      <c r="S647" s="1"/>
      <c r="T647" s="1"/>
      <c r="U647" s="1"/>
      <c r="V647" s="9"/>
      <c r="W647" s="9"/>
      <c r="X647" s="10"/>
      <c r="Y647" s="1"/>
      <c r="Z647" s="1"/>
      <c r="AA647" s="1"/>
      <c r="AB647" s="1"/>
    </row>
    <row r="648" s="1157" customFormat="true" ht="21.75" hidden="false" customHeight="true" outlineLevel="0" collapsed="false">
      <c r="A648" s="1"/>
      <c r="B648" s="2"/>
      <c r="C648" s="1"/>
      <c r="D648" s="1"/>
      <c r="E648" s="3"/>
      <c r="F648" s="3"/>
      <c r="G648" s="3"/>
      <c r="H648" s="4"/>
      <c r="I648" s="3"/>
      <c r="J648" s="5"/>
      <c r="K648" s="5"/>
      <c r="L648" s="1"/>
      <c r="M648" s="6"/>
      <c r="N648" s="7"/>
      <c r="O648" s="8"/>
      <c r="P648" s="1"/>
      <c r="Q648" s="5"/>
      <c r="R648" s="5"/>
      <c r="S648" s="1"/>
      <c r="T648" s="1"/>
      <c r="U648" s="1"/>
      <c r="V648" s="9"/>
      <c r="W648" s="9"/>
      <c r="X648" s="10"/>
      <c r="Y648" s="1"/>
      <c r="Z648" s="1"/>
      <c r="AA648" s="1"/>
      <c r="AB648" s="1"/>
    </row>
    <row r="649" s="1157" customFormat="true" ht="21.75" hidden="false" customHeight="true" outlineLevel="0" collapsed="false">
      <c r="A649" s="1"/>
      <c r="B649" s="2"/>
      <c r="C649" s="1"/>
      <c r="D649" s="1"/>
      <c r="E649" s="3"/>
      <c r="F649" s="3"/>
      <c r="G649" s="3"/>
      <c r="H649" s="4"/>
      <c r="I649" s="3"/>
      <c r="J649" s="5"/>
      <c r="K649" s="5"/>
      <c r="L649" s="1"/>
      <c r="M649" s="6"/>
      <c r="N649" s="7"/>
      <c r="O649" s="8"/>
      <c r="P649" s="1"/>
      <c r="Q649" s="5"/>
      <c r="R649" s="5"/>
      <c r="S649" s="1"/>
      <c r="T649" s="1"/>
      <c r="U649" s="1"/>
      <c r="V649" s="9"/>
      <c r="W649" s="9"/>
      <c r="X649" s="10"/>
      <c r="Y649" s="1"/>
      <c r="Z649" s="1"/>
      <c r="AA649" s="1"/>
      <c r="AB649" s="1"/>
    </row>
    <row r="650" s="1157" customFormat="true" ht="21.75" hidden="false" customHeight="true" outlineLevel="0" collapsed="false">
      <c r="A650" s="1"/>
      <c r="B650" s="2"/>
      <c r="C650" s="1"/>
      <c r="D650" s="1"/>
      <c r="E650" s="3"/>
      <c r="F650" s="3"/>
      <c r="G650" s="3"/>
      <c r="H650" s="4"/>
      <c r="I650" s="3"/>
      <c r="J650" s="5"/>
      <c r="K650" s="5"/>
      <c r="L650" s="1"/>
      <c r="M650" s="6"/>
      <c r="N650" s="7"/>
      <c r="O650" s="8"/>
      <c r="P650" s="1"/>
      <c r="Q650" s="5"/>
      <c r="R650" s="5"/>
      <c r="S650" s="1"/>
      <c r="T650" s="1"/>
      <c r="U650" s="1"/>
      <c r="V650" s="9"/>
      <c r="W650" s="9"/>
      <c r="X650" s="10"/>
      <c r="Y650" s="1"/>
      <c r="Z650" s="1"/>
      <c r="AA650" s="1"/>
      <c r="AB650" s="1"/>
    </row>
    <row r="651" s="1157" customFormat="true" ht="21.75" hidden="false" customHeight="true" outlineLevel="0" collapsed="false">
      <c r="A651" s="1"/>
      <c r="B651" s="2"/>
      <c r="C651" s="1"/>
      <c r="D651" s="1"/>
      <c r="E651" s="3"/>
      <c r="F651" s="3"/>
      <c r="G651" s="3"/>
      <c r="H651" s="4"/>
      <c r="I651" s="3"/>
      <c r="J651" s="5"/>
      <c r="K651" s="5"/>
      <c r="L651" s="1"/>
      <c r="M651" s="6"/>
      <c r="N651" s="7"/>
      <c r="O651" s="8"/>
      <c r="P651" s="1"/>
      <c r="Q651" s="5"/>
      <c r="R651" s="5"/>
      <c r="S651" s="1"/>
      <c r="T651" s="1"/>
      <c r="U651" s="1"/>
      <c r="V651" s="9"/>
      <c r="W651" s="9"/>
      <c r="X651" s="10"/>
      <c r="Y651" s="1"/>
      <c r="Z651" s="1"/>
      <c r="AA651" s="1"/>
      <c r="AB651" s="1"/>
    </row>
    <row r="652" s="1157" customFormat="true" ht="21.75" hidden="false" customHeight="true" outlineLevel="0" collapsed="false">
      <c r="A652" s="1"/>
      <c r="B652" s="2"/>
      <c r="C652" s="1"/>
      <c r="D652" s="1"/>
      <c r="E652" s="3"/>
      <c r="F652" s="3"/>
      <c r="G652" s="3"/>
      <c r="H652" s="4"/>
      <c r="I652" s="3"/>
      <c r="J652" s="5"/>
      <c r="K652" s="5"/>
      <c r="L652" s="1"/>
      <c r="M652" s="6"/>
      <c r="N652" s="7"/>
      <c r="O652" s="8"/>
      <c r="P652" s="1"/>
      <c r="Q652" s="5"/>
      <c r="R652" s="5"/>
      <c r="S652" s="1"/>
      <c r="T652" s="1"/>
      <c r="U652" s="1"/>
      <c r="V652" s="9"/>
      <c r="W652" s="9"/>
      <c r="X652" s="10"/>
      <c r="Y652" s="1"/>
      <c r="Z652" s="1"/>
      <c r="AA652" s="1"/>
      <c r="AB652" s="1"/>
    </row>
    <row r="653" s="1157" customFormat="true" ht="21.75" hidden="false" customHeight="true" outlineLevel="0" collapsed="false">
      <c r="A653" s="1"/>
      <c r="B653" s="2"/>
      <c r="C653" s="1"/>
      <c r="D653" s="1"/>
      <c r="E653" s="3"/>
      <c r="F653" s="3"/>
      <c r="G653" s="3"/>
      <c r="H653" s="4"/>
      <c r="I653" s="3"/>
      <c r="J653" s="5"/>
      <c r="K653" s="5"/>
      <c r="L653" s="1"/>
      <c r="M653" s="6"/>
      <c r="N653" s="7"/>
      <c r="O653" s="8"/>
      <c r="P653" s="1"/>
      <c r="Q653" s="5"/>
      <c r="R653" s="5"/>
      <c r="S653" s="1"/>
      <c r="T653" s="1"/>
      <c r="U653" s="1"/>
      <c r="V653" s="9"/>
      <c r="W653" s="9"/>
      <c r="X653" s="10"/>
      <c r="Y653" s="1"/>
      <c r="Z653" s="1"/>
      <c r="AA653" s="1"/>
      <c r="AB653" s="1"/>
    </row>
    <row r="654" s="1157" customFormat="true" ht="21.75" hidden="false" customHeight="true" outlineLevel="0" collapsed="false">
      <c r="A654" s="1"/>
      <c r="B654" s="2"/>
      <c r="C654" s="1"/>
      <c r="D654" s="1"/>
      <c r="E654" s="3"/>
      <c r="F654" s="3"/>
      <c r="G654" s="3"/>
      <c r="H654" s="4"/>
      <c r="I654" s="3"/>
      <c r="J654" s="5"/>
      <c r="K654" s="5"/>
      <c r="L654" s="1"/>
      <c r="M654" s="6"/>
      <c r="N654" s="7"/>
      <c r="O654" s="8"/>
      <c r="P654" s="1"/>
      <c r="Q654" s="5"/>
      <c r="R654" s="5"/>
      <c r="S654" s="1"/>
      <c r="T654" s="1"/>
      <c r="U654" s="1"/>
      <c r="V654" s="9"/>
      <c r="W654" s="9"/>
      <c r="X654" s="10"/>
      <c r="Y654" s="1"/>
      <c r="Z654" s="1"/>
      <c r="AA654" s="1"/>
      <c r="AB654" s="1"/>
    </row>
    <row r="655" s="1157" customFormat="true" ht="21.75" hidden="false" customHeight="true" outlineLevel="0" collapsed="false">
      <c r="A655" s="1"/>
      <c r="B655" s="2"/>
      <c r="C655" s="1"/>
      <c r="D655" s="1"/>
      <c r="E655" s="3"/>
      <c r="F655" s="3"/>
      <c r="G655" s="3"/>
      <c r="H655" s="4"/>
      <c r="I655" s="3"/>
      <c r="J655" s="5"/>
      <c r="K655" s="5"/>
      <c r="L655" s="1"/>
      <c r="M655" s="6"/>
      <c r="N655" s="7"/>
      <c r="O655" s="8"/>
      <c r="P655" s="1"/>
      <c r="Q655" s="5"/>
      <c r="R655" s="5"/>
      <c r="S655" s="1"/>
      <c r="T655" s="1"/>
      <c r="U655" s="1"/>
      <c r="V655" s="9"/>
      <c r="W655" s="9"/>
      <c r="X655" s="10"/>
      <c r="Y655" s="1"/>
      <c r="Z655" s="1"/>
      <c r="AA655" s="1"/>
      <c r="AB655" s="1"/>
    </row>
    <row r="656" s="1157" customFormat="true" ht="21.75" hidden="false" customHeight="true" outlineLevel="0" collapsed="false">
      <c r="A656" s="1"/>
      <c r="B656" s="2"/>
      <c r="C656" s="1"/>
      <c r="D656" s="1"/>
      <c r="E656" s="3"/>
      <c r="F656" s="3"/>
      <c r="G656" s="3"/>
      <c r="H656" s="4"/>
      <c r="I656" s="3"/>
      <c r="J656" s="5"/>
      <c r="K656" s="5"/>
      <c r="L656" s="1"/>
      <c r="M656" s="6"/>
      <c r="N656" s="7"/>
      <c r="O656" s="8"/>
      <c r="P656" s="1"/>
      <c r="Q656" s="5"/>
      <c r="R656" s="5"/>
      <c r="S656" s="1"/>
      <c r="T656" s="1"/>
      <c r="U656" s="1"/>
      <c r="V656" s="9"/>
      <c r="W656" s="9"/>
      <c r="X656" s="10"/>
      <c r="Y656" s="1"/>
      <c r="Z656" s="1"/>
      <c r="AA656" s="1"/>
      <c r="AB656" s="1"/>
    </row>
    <row r="657" customFormat="false" ht="21.75" hidden="false" customHeight="true" outlineLevel="0" collapsed="false">
      <c r="AC657" s="33"/>
      <c r="AD657" s="33"/>
      <c r="AE657" s="36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BH657" s="33"/>
      <c r="BI657" s="33"/>
      <c r="BJ657" s="97"/>
      <c r="BK657" s="97"/>
      <c r="BL657" s="647"/>
      <c r="BM657" s="647"/>
      <c r="BN657" s="33"/>
      <c r="BO657" s="33"/>
      <c r="BP657" s="33"/>
      <c r="BQ657" s="33"/>
      <c r="BR657" s="33"/>
      <c r="BS657" s="33"/>
      <c r="BT657" s="33"/>
      <c r="BU657" s="33"/>
      <c r="BV657" s="33"/>
      <c r="BW657" s="33"/>
      <c r="BX657" s="33"/>
      <c r="BY657" s="33"/>
      <c r="BZ657" s="33"/>
      <c r="CA657" s="33"/>
      <c r="CB657" s="33"/>
      <c r="CC657" s="33"/>
      <c r="CD657" s="36"/>
      <c r="CE657" s="33"/>
      <c r="CF657" s="33"/>
      <c r="CG657" s="37"/>
      <c r="CH657" s="37"/>
      <c r="CI657" s="37"/>
      <c r="CJ657" s="752"/>
      <c r="CK657" s="37"/>
      <c r="CL657" s="40"/>
      <c r="CM657" s="40"/>
      <c r="CN657" s="33"/>
      <c r="CO657" s="33"/>
      <c r="CP657" s="33"/>
      <c r="CQ657" s="40"/>
      <c r="CR657" s="40"/>
      <c r="CS657" s="33"/>
      <c r="CT657" s="33"/>
      <c r="CU657" s="33"/>
      <c r="CV657" s="97"/>
    </row>
    <row r="658" customFormat="false" ht="21.75" hidden="false" customHeight="true" outlineLevel="0" collapsed="false">
      <c r="AC658" s="33"/>
      <c r="AD658" s="33"/>
      <c r="AE658" s="36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BH658" s="33"/>
      <c r="BI658" s="33"/>
      <c r="BJ658" s="97"/>
      <c r="BK658" s="97"/>
      <c r="BL658" s="647"/>
      <c r="BM658" s="647"/>
      <c r="BN658" s="33"/>
      <c r="BO658" s="33"/>
      <c r="BP658" s="33"/>
      <c r="BQ658" s="33"/>
      <c r="BR658" s="33"/>
      <c r="BS658" s="33"/>
      <c r="BT658" s="33"/>
      <c r="BU658" s="33"/>
      <c r="BV658" s="33"/>
      <c r="BW658" s="33"/>
      <c r="BX658" s="33"/>
      <c r="BY658" s="33"/>
      <c r="BZ658" s="33"/>
      <c r="CA658" s="33"/>
      <c r="CB658" s="33"/>
      <c r="CC658" s="33"/>
      <c r="CD658" s="36"/>
      <c r="CE658" s="33"/>
      <c r="CF658" s="33"/>
      <c r="CG658" s="37"/>
      <c r="CH658" s="37"/>
      <c r="CI658" s="37"/>
      <c r="CJ658" s="752"/>
      <c r="CK658" s="37"/>
      <c r="CL658" s="40"/>
      <c r="CM658" s="40"/>
      <c r="CN658" s="33"/>
      <c r="CO658" s="33"/>
      <c r="CP658" s="33"/>
      <c r="CQ658" s="40"/>
      <c r="CR658" s="40"/>
      <c r="CS658" s="33"/>
      <c r="CT658" s="33"/>
      <c r="CU658" s="33"/>
      <c r="CV658" s="97"/>
    </row>
    <row r="659" customFormat="false" ht="21.75" hidden="false" customHeight="true" outlineLevel="0" collapsed="false">
      <c r="AC659" s="33"/>
      <c r="AD659" s="33"/>
      <c r="AE659" s="36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BH659" s="33"/>
      <c r="BI659" s="33"/>
      <c r="BJ659" s="97"/>
      <c r="BK659" s="97"/>
      <c r="BL659" s="647"/>
      <c r="BM659" s="647"/>
      <c r="BN659" s="33"/>
      <c r="BO659" s="33"/>
      <c r="BP659" s="33"/>
      <c r="BQ659" s="33"/>
      <c r="BR659" s="33"/>
      <c r="BS659" s="33"/>
      <c r="BT659" s="33"/>
      <c r="BU659" s="33"/>
      <c r="BV659" s="33"/>
      <c r="BW659" s="33"/>
      <c r="BX659" s="33"/>
      <c r="BY659" s="33"/>
      <c r="BZ659" s="33"/>
      <c r="CA659" s="33"/>
      <c r="CB659" s="33"/>
      <c r="CC659" s="33"/>
      <c r="CD659" s="36"/>
      <c r="CE659" s="33"/>
      <c r="CF659" s="33"/>
      <c r="CG659" s="37"/>
      <c r="CH659" s="37"/>
      <c r="CI659" s="37"/>
      <c r="CJ659" s="752"/>
      <c r="CK659" s="37"/>
      <c r="CL659" s="40"/>
      <c r="CM659" s="40"/>
      <c r="CN659" s="33"/>
      <c r="CO659" s="33"/>
      <c r="CP659" s="33"/>
      <c r="CQ659" s="40"/>
      <c r="CR659" s="40"/>
      <c r="CS659" s="33"/>
      <c r="CT659" s="33"/>
      <c r="CU659" s="33"/>
      <c r="CV659" s="97"/>
    </row>
    <row r="660" customFormat="false" ht="21.75" hidden="false" customHeight="true" outlineLevel="0" collapsed="false">
      <c r="AC660" s="33"/>
      <c r="AD660" s="33"/>
      <c r="AE660" s="36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BH660" s="33"/>
      <c r="BI660" s="33"/>
      <c r="BJ660" s="97"/>
      <c r="BK660" s="97"/>
      <c r="BL660" s="647"/>
      <c r="BM660" s="647"/>
      <c r="BN660" s="33"/>
      <c r="BO660" s="33"/>
      <c r="BP660" s="33"/>
      <c r="BQ660" s="33"/>
      <c r="BR660" s="33"/>
      <c r="BS660" s="33"/>
      <c r="BT660" s="33"/>
      <c r="BU660" s="33"/>
      <c r="BV660" s="33"/>
      <c r="BW660" s="33"/>
      <c r="BX660" s="33"/>
      <c r="BY660" s="33"/>
      <c r="BZ660" s="33"/>
      <c r="CA660" s="33"/>
      <c r="CB660" s="33"/>
      <c r="CC660" s="33"/>
      <c r="CD660" s="36"/>
      <c r="CE660" s="33"/>
      <c r="CF660" s="33"/>
      <c r="CG660" s="37"/>
      <c r="CH660" s="37"/>
      <c r="CI660" s="37"/>
      <c r="CJ660" s="752"/>
      <c r="CK660" s="37"/>
      <c r="CL660" s="40"/>
      <c r="CM660" s="40"/>
      <c r="CN660" s="33"/>
      <c r="CO660" s="33"/>
      <c r="CP660" s="33"/>
      <c r="CQ660" s="40"/>
      <c r="CR660" s="40"/>
      <c r="CS660" s="33"/>
      <c r="CT660" s="33"/>
      <c r="CU660" s="33"/>
      <c r="CV660" s="97"/>
    </row>
    <row r="661" customFormat="false" ht="21.75" hidden="false" customHeight="true" outlineLevel="0" collapsed="false">
      <c r="AC661" s="33"/>
      <c r="AD661" s="33"/>
      <c r="AE661" s="36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BH661" s="33"/>
      <c r="BI661" s="33"/>
      <c r="BJ661" s="97"/>
      <c r="BK661" s="97"/>
      <c r="BL661" s="647"/>
      <c r="BM661" s="647"/>
      <c r="BN661" s="33"/>
      <c r="BO661" s="33"/>
      <c r="BP661" s="33"/>
      <c r="BQ661" s="33"/>
      <c r="BR661" s="33"/>
      <c r="BS661" s="33"/>
      <c r="BT661" s="33"/>
      <c r="BU661" s="33"/>
      <c r="BV661" s="33"/>
      <c r="BW661" s="33"/>
      <c r="BX661" s="33"/>
      <c r="BY661" s="33"/>
      <c r="BZ661" s="33"/>
      <c r="CA661" s="33"/>
      <c r="CB661" s="33"/>
      <c r="CC661" s="33"/>
      <c r="CD661" s="36"/>
      <c r="CE661" s="33"/>
      <c r="CF661" s="33"/>
      <c r="CG661" s="37"/>
      <c r="CH661" s="37"/>
      <c r="CI661" s="37"/>
      <c r="CJ661" s="752"/>
      <c r="CK661" s="37"/>
      <c r="CL661" s="40"/>
      <c r="CM661" s="40"/>
      <c r="CN661" s="33"/>
      <c r="CO661" s="33"/>
      <c r="CP661" s="33"/>
      <c r="CQ661" s="40"/>
      <c r="CR661" s="40"/>
      <c r="CS661" s="33"/>
      <c r="CT661" s="33"/>
      <c r="CU661" s="33"/>
      <c r="CV661" s="97"/>
    </row>
    <row r="662" customFormat="false" ht="21.75" hidden="false" customHeight="true" outlineLevel="0" collapsed="false">
      <c r="AC662" s="33"/>
      <c r="AD662" s="33"/>
      <c r="AE662" s="36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BH662" s="33"/>
      <c r="BI662" s="33"/>
      <c r="BJ662" s="97"/>
      <c r="BK662" s="97"/>
      <c r="BL662" s="647"/>
      <c r="BM662" s="647"/>
      <c r="BN662" s="33"/>
      <c r="BO662" s="33"/>
      <c r="BP662" s="33"/>
      <c r="BQ662" s="33"/>
      <c r="BR662" s="33"/>
      <c r="BS662" s="33"/>
      <c r="BT662" s="33"/>
      <c r="BU662" s="33"/>
      <c r="BV662" s="33"/>
      <c r="BW662" s="33"/>
      <c r="BX662" s="33"/>
      <c r="BY662" s="33"/>
      <c r="BZ662" s="33"/>
      <c r="CA662" s="33"/>
      <c r="CB662" s="33"/>
      <c r="CC662" s="33"/>
      <c r="CD662" s="36"/>
      <c r="CE662" s="33"/>
      <c r="CF662" s="33"/>
      <c r="CG662" s="37"/>
      <c r="CH662" s="37"/>
      <c r="CI662" s="37"/>
      <c r="CJ662" s="752"/>
      <c r="CK662" s="37"/>
      <c r="CL662" s="40"/>
      <c r="CM662" s="40"/>
      <c r="CN662" s="33"/>
      <c r="CO662" s="33"/>
      <c r="CP662" s="33"/>
      <c r="CQ662" s="40"/>
      <c r="CR662" s="40"/>
      <c r="CS662" s="33"/>
      <c r="CT662" s="33"/>
      <c r="CU662" s="33"/>
      <c r="CV662" s="97"/>
    </row>
    <row r="663" customFormat="false" ht="21.75" hidden="false" customHeight="true" outlineLevel="0" collapsed="false">
      <c r="AC663" s="33"/>
      <c r="AD663" s="33"/>
      <c r="AE663" s="36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BH663" s="33"/>
      <c r="BI663" s="33"/>
      <c r="BJ663" s="97"/>
      <c r="BK663" s="97"/>
      <c r="BL663" s="647"/>
      <c r="BM663" s="647"/>
      <c r="BN663" s="33"/>
      <c r="BO663" s="33"/>
      <c r="BP663" s="33"/>
      <c r="BQ663" s="33"/>
      <c r="BR663" s="33"/>
      <c r="BS663" s="33"/>
      <c r="BT663" s="33"/>
      <c r="BU663" s="33"/>
      <c r="BV663" s="33"/>
      <c r="BW663" s="33"/>
      <c r="BX663" s="33"/>
      <c r="BY663" s="33"/>
      <c r="BZ663" s="33"/>
      <c r="CA663" s="33"/>
      <c r="CB663" s="33"/>
      <c r="CC663" s="33"/>
      <c r="CD663" s="36"/>
      <c r="CE663" s="33"/>
      <c r="CF663" s="33"/>
      <c r="CG663" s="37"/>
      <c r="CH663" s="37"/>
      <c r="CI663" s="37"/>
      <c r="CJ663" s="752"/>
      <c r="CK663" s="37"/>
      <c r="CL663" s="40"/>
      <c r="CM663" s="40"/>
      <c r="CN663" s="33"/>
      <c r="CO663" s="33"/>
      <c r="CP663" s="33"/>
      <c r="CQ663" s="40"/>
      <c r="CR663" s="40"/>
      <c r="CS663" s="33"/>
      <c r="CT663" s="33"/>
      <c r="CU663" s="33"/>
      <c r="CV663" s="97"/>
    </row>
    <row r="664" customFormat="false" ht="21.75" hidden="false" customHeight="true" outlineLevel="0" collapsed="false">
      <c r="AC664" s="33"/>
      <c r="AD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BH664" s="33"/>
      <c r="BI664" s="33"/>
      <c r="BJ664" s="97"/>
      <c r="BK664" s="97"/>
      <c r="BL664" s="647"/>
      <c r="BM664" s="647"/>
      <c r="BN664" s="33"/>
      <c r="BO664" s="33"/>
      <c r="BP664" s="33"/>
      <c r="BQ664" s="33"/>
      <c r="BR664" s="33"/>
      <c r="BS664" s="33"/>
      <c r="BT664" s="33"/>
      <c r="BU664" s="33"/>
      <c r="BV664" s="33"/>
      <c r="BW664" s="33"/>
      <c r="BX664" s="33"/>
      <c r="BY664" s="33"/>
      <c r="BZ664" s="33"/>
      <c r="CA664" s="33"/>
      <c r="CB664" s="33"/>
      <c r="CQ664" s="40"/>
      <c r="CR664" s="40"/>
      <c r="CS664" s="33"/>
      <c r="CT664" s="33"/>
      <c r="CU664" s="33"/>
      <c r="CV664" s="97"/>
    </row>
  </sheetData>
  <mergeCells count="417">
    <mergeCell ref="A1:AB1"/>
    <mergeCell ref="I2:K2"/>
    <mergeCell ref="BJ2:BK2"/>
    <mergeCell ref="CH2:CJ2"/>
    <mergeCell ref="A3:H3"/>
    <mergeCell ref="I3:L3"/>
    <mergeCell ref="M3:N3"/>
    <mergeCell ref="O3:O4"/>
    <mergeCell ref="P3:U3"/>
    <mergeCell ref="V3:Y3"/>
    <mergeCell ref="AF3:AI3"/>
    <mergeCell ref="AJ3:AM3"/>
    <mergeCell ref="BL3:BM3"/>
    <mergeCell ref="BN3:BO3"/>
    <mergeCell ref="CC3:CJ3"/>
    <mergeCell ref="CK3:CN3"/>
    <mergeCell ref="CO3:CP3"/>
    <mergeCell ref="CQ3:CS3"/>
    <mergeCell ref="CT3:CU3"/>
    <mergeCell ref="CV3:CV4"/>
    <mergeCell ref="CW3:CW4"/>
    <mergeCell ref="AA4:AB4"/>
    <mergeCell ref="AN4:AO4"/>
    <mergeCell ref="AS4:AU4"/>
    <mergeCell ref="AY5:AZ5"/>
    <mergeCell ref="A6:F6"/>
    <mergeCell ref="CC6:CJ6"/>
    <mergeCell ref="A7:A8"/>
    <mergeCell ref="B7:B8"/>
    <mergeCell ref="C7:C12"/>
    <mergeCell ref="F7:F8"/>
    <mergeCell ref="G7:G8"/>
    <mergeCell ref="H7:H8"/>
    <mergeCell ref="AA7:AB7"/>
    <mergeCell ref="AE7:AE8"/>
    <mergeCell ref="CD7:CD8"/>
    <mergeCell ref="CE7:CE16"/>
    <mergeCell ref="CH7:CH8"/>
    <mergeCell ref="CI7:CI8"/>
    <mergeCell ref="CJ7:CJ8"/>
    <mergeCell ref="A9:A10"/>
    <mergeCell ref="B9:B10"/>
    <mergeCell ref="F9:F10"/>
    <mergeCell ref="G9:G10"/>
    <mergeCell ref="H9:H10"/>
    <mergeCell ref="AA9:AB9"/>
    <mergeCell ref="A11:A12"/>
    <mergeCell ref="B11:B12"/>
    <mergeCell ref="F11:F12"/>
    <mergeCell ref="G11:G12"/>
    <mergeCell ref="H11:H12"/>
    <mergeCell ref="AE11:AE12"/>
    <mergeCell ref="CD11:CD12"/>
    <mergeCell ref="CH11:CH12"/>
    <mergeCell ref="CI11:CI12"/>
    <mergeCell ref="CJ11:CJ12"/>
    <mergeCell ref="A13:A14"/>
    <mergeCell ref="B13:B14"/>
    <mergeCell ref="C13:C14"/>
    <mergeCell ref="F13:F14"/>
    <mergeCell ref="G13:G14"/>
    <mergeCell ref="H13:H14"/>
    <mergeCell ref="A15:F15"/>
    <mergeCell ref="A16:A17"/>
    <mergeCell ref="B16:B17"/>
    <mergeCell ref="C16:C17"/>
    <mergeCell ref="F16:F17"/>
    <mergeCell ref="G16:G17"/>
    <mergeCell ref="H16:H17"/>
    <mergeCell ref="AB16:AB17"/>
    <mergeCell ref="CC17:CH17"/>
    <mergeCell ref="A18:F18"/>
    <mergeCell ref="CE18:CE22"/>
    <mergeCell ref="A19:A20"/>
    <mergeCell ref="B19:B20"/>
    <mergeCell ref="C19:C22"/>
    <mergeCell ref="F19:F20"/>
    <mergeCell ref="G19:G22"/>
    <mergeCell ref="H19:H22"/>
    <mergeCell ref="AB19:AB22"/>
    <mergeCell ref="AE19:AE20"/>
    <mergeCell ref="CC19:CC20"/>
    <mergeCell ref="CD19:CD20"/>
    <mergeCell ref="CH19:CH20"/>
    <mergeCell ref="CI19:CI20"/>
    <mergeCell ref="CJ19:CJ20"/>
    <mergeCell ref="A21:A22"/>
    <mergeCell ref="B21:B22"/>
    <mergeCell ref="F21:F22"/>
    <mergeCell ref="AE21:AE22"/>
    <mergeCell ref="CC21:CC22"/>
    <mergeCell ref="CD21:CD22"/>
    <mergeCell ref="CH21:CH22"/>
    <mergeCell ref="CI21:CI22"/>
    <mergeCell ref="CJ21:CJ22"/>
    <mergeCell ref="A23:F23"/>
    <mergeCell ref="CC23:CH23"/>
    <mergeCell ref="C24:C26"/>
    <mergeCell ref="G24:G27"/>
    <mergeCell ref="H24:H27"/>
    <mergeCell ref="AE24:AE25"/>
    <mergeCell ref="CC24:CC25"/>
    <mergeCell ref="CD24:CD25"/>
    <mergeCell ref="CE24:CE27"/>
    <mergeCell ref="CH24:CH25"/>
    <mergeCell ref="CI24:CI25"/>
    <mergeCell ref="CJ24:CJ25"/>
    <mergeCell ref="AE26:AE27"/>
    <mergeCell ref="CC26:CC27"/>
    <mergeCell ref="CD26:CD27"/>
    <mergeCell ref="CH26:CH27"/>
    <mergeCell ref="CI26:CI27"/>
    <mergeCell ref="CJ26:CJ27"/>
    <mergeCell ref="AA27:AB27"/>
    <mergeCell ref="A28:F28"/>
    <mergeCell ref="CC28:CK28"/>
    <mergeCell ref="C29:C36"/>
    <mergeCell ref="AB29:AB30"/>
    <mergeCell ref="AE29:AE30"/>
    <mergeCell ref="CC29:CC30"/>
    <mergeCell ref="CD29:CD30"/>
    <mergeCell ref="CH29:CH30"/>
    <mergeCell ref="A31:A32"/>
    <mergeCell ref="B31:B32"/>
    <mergeCell ref="F31:F32"/>
    <mergeCell ref="H31:H32"/>
    <mergeCell ref="O31:O32"/>
    <mergeCell ref="AB31:AB32"/>
    <mergeCell ref="CF31:CK31"/>
    <mergeCell ref="CE32:CE35"/>
    <mergeCell ref="CJ32:CJ34"/>
    <mergeCell ref="A33:A34"/>
    <mergeCell ref="B33:B34"/>
    <mergeCell ref="F33:F34"/>
    <mergeCell ref="H33:H34"/>
    <mergeCell ref="O33:O34"/>
    <mergeCell ref="AB33:AB34"/>
    <mergeCell ref="A35:A36"/>
    <mergeCell ref="B35:B36"/>
    <mergeCell ref="F35:F36"/>
    <mergeCell ref="H35:H36"/>
    <mergeCell ref="A37:F37"/>
    <mergeCell ref="A38:F38"/>
    <mergeCell ref="I38:K38"/>
    <mergeCell ref="M38:O38"/>
    <mergeCell ref="A39:A40"/>
    <mergeCell ref="B39:B40"/>
    <mergeCell ref="C39:C51"/>
    <mergeCell ref="D39:D40"/>
    <mergeCell ref="F39:F40"/>
    <mergeCell ref="G39:G40"/>
    <mergeCell ref="H39:H40"/>
    <mergeCell ref="CC39:CF39"/>
    <mergeCell ref="CG39:CK39"/>
    <mergeCell ref="CE40:CE46"/>
    <mergeCell ref="A41:A42"/>
    <mergeCell ref="B41:B42"/>
    <mergeCell ref="D41:D42"/>
    <mergeCell ref="F41:F42"/>
    <mergeCell ref="G41:G42"/>
    <mergeCell ref="H41:H42"/>
    <mergeCell ref="A43:A44"/>
    <mergeCell ref="B43:B44"/>
    <mergeCell ref="D43:D44"/>
    <mergeCell ref="F43:F44"/>
    <mergeCell ref="G43:G44"/>
    <mergeCell ref="H43:H44"/>
    <mergeCell ref="AE43:AE44"/>
    <mergeCell ref="CC43:CC44"/>
    <mergeCell ref="CD43:CD44"/>
    <mergeCell ref="CH43:CH44"/>
    <mergeCell ref="CJ43:CJ44"/>
    <mergeCell ref="A45:A46"/>
    <mergeCell ref="B45:B46"/>
    <mergeCell ref="D45:D46"/>
    <mergeCell ref="F45:F46"/>
    <mergeCell ref="G45:G46"/>
    <mergeCell ref="H45:H46"/>
    <mergeCell ref="AE45:AE46"/>
    <mergeCell ref="CC45:CC46"/>
    <mergeCell ref="CD45:CD46"/>
    <mergeCell ref="CH45:CH46"/>
    <mergeCell ref="CJ45:CJ46"/>
    <mergeCell ref="G47:G48"/>
    <mergeCell ref="H47:H48"/>
    <mergeCell ref="CC48:CH48"/>
    <mergeCell ref="A49:A50"/>
    <mergeCell ref="B49:B50"/>
    <mergeCell ref="F49:F50"/>
    <mergeCell ref="G49:G50"/>
    <mergeCell ref="H49:H50"/>
    <mergeCell ref="AE49:AE50"/>
    <mergeCell ref="CC49:CC50"/>
    <mergeCell ref="CD49:CD50"/>
    <mergeCell ref="CE49:CE59"/>
    <mergeCell ref="CF49:CF50"/>
    <mergeCell ref="CH49:CH50"/>
    <mergeCell ref="CJ49:CJ50"/>
    <mergeCell ref="A51:A52"/>
    <mergeCell ref="B51:B52"/>
    <mergeCell ref="F51:F52"/>
    <mergeCell ref="G51:G52"/>
    <mergeCell ref="H51:H52"/>
    <mergeCell ref="AE51:AE52"/>
    <mergeCell ref="CC51:CC52"/>
    <mergeCell ref="CD51:CD52"/>
    <mergeCell ref="CF51:CF52"/>
    <mergeCell ref="CH51:CH52"/>
    <mergeCell ref="CJ51:CJ52"/>
    <mergeCell ref="A53:F53"/>
    <mergeCell ref="AE53:AE54"/>
    <mergeCell ref="CC53:CC54"/>
    <mergeCell ref="CD53:CD54"/>
    <mergeCell ref="CF53:CF54"/>
    <mergeCell ref="CH53:CH54"/>
    <mergeCell ref="CJ53:CJ54"/>
    <mergeCell ref="C54:C55"/>
    <mergeCell ref="AE55:AE56"/>
    <mergeCell ref="CC55:CC56"/>
    <mergeCell ref="CD55:CD56"/>
    <mergeCell ref="CF55:CF56"/>
    <mergeCell ref="CH55:CH56"/>
    <mergeCell ref="CJ55:CJ56"/>
    <mergeCell ref="A56:F56"/>
    <mergeCell ref="A57:A58"/>
    <mergeCell ref="B57:B58"/>
    <mergeCell ref="C57:C60"/>
    <mergeCell ref="AA57:AB57"/>
    <mergeCell ref="A59:A60"/>
    <mergeCell ref="B59:B60"/>
    <mergeCell ref="AA60:AB60"/>
    <mergeCell ref="A61:F61"/>
    <mergeCell ref="A62:A63"/>
    <mergeCell ref="B62:B63"/>
    <mergeCell ref="C62:C65"/>
    <mergeCell ref="F62:F63"/>
    <mergeCell ref="A64:A65"/>
    <mergeCell ref="B64:B65"/>
    <mergeCell ref="F64:F65"/>
    <mergeCell ref="CC64:CH64"/>
    <mergeCell ref="CE65:CE66"/>
    <mergeCell ref="A66:F66"/>
    <mergeCell ref="C67:C72"/>
    <mergeCell ref="D68:L68"/>
    <mergeCell ref="CE69:CK69"/>
    <mergeCell ref="CL69:CN69"/>
    <mergeCell ref="CQ69:CS69"/>
    <mergeCell ref="D70:L70"/>
    <mergeCell ref="A71:A72"/>
    <mergeCell ref="CE71:CK71"/>
    <mergeCell ref="CL71:CN71"/>
    <mergeCell ref="CQ71:CS71"/>
    <mergeCell ref="CE72:CK72"/>
    <mergeCell ref="CL72:CU72"/>
    <mergeCell ref="A73:L73"/>
    <mergeCell ref="CE75:CK75"/>
    <mergeCell ref="CL75:CN75"/>
    <mergeCell ref="CQ75:CS75"/>
    <mergeCell ref="A76:I76"/>
    <mergeCell ref="CE76:CK76"/>
    <mergeCell ref="CL76:CN76"/>
    <mergeCell ref="CQ76:CS76"/>
    <mergeCell ref="A77:I77"/>
    <mergeCell ref="CE77:CK77"/>
    <mergeCell ref="CL77:CU77"/>
    <mergeCell ref="M79:M80"/>
    <mergeCell ref="O79:P79"/>
    <mergeCell ref="O80:P80"/>
    <mergeCell ref="I87:K87"/>
    <mergeCell ref="M87:O87"/>
    <mergeCell ref="A88:H88"/>
    <mergeCell ref="I88:L88"/>
    <mergeCell ref="M88:N88"/>
    <mergeCell ref="O88:O89"/>
    <mergeCell ref="P88:U88"/>
    <mergeCell ref="V88:Y88"/>
    <mergeCell ref="AA88:AA89"/>
    <mergeCell ref="AB88:AB89"/>
    <mergeCell ref="A91:F91"/>
    <mergeCell ref="G91:I91"/>
    <mergeCell ref="C92:C94"/>
    <mergeCell ref="CL94:CP94"/>
    <mergeCell ref="A95:F95"/>
    <mergeCell ref="AF95:AI95"/>
    <mergeCell ref="AJ95:AM95"/>
    <mergeCell ref="AN95:AO95"/>
    <mergeCell ref="BL95:BM95"/>
    <mergeCell ref="BN95:BO95"/>
    <mergeCell ref="CC95:CJ95"/>
    <mergeCell ref="CK95:CN95"/>
    <mergeCell ref="CO95:CP95"/>
    <mergeCell ref="CQ95:CS95"/>
    <mergeCell ref="CT95:CU95"/>
    <mergeCell ref="CV95:CV96"/>
    <mergeCell ref="CW95:CW96"/>
    <mergeCell ref="C96:C98"/>
    <mergeCell ref="AN96:AO96"/>
    <mergeCell ref="CC98:CH98"/>
    <mergeCell ref="A99:F99"/>
    <mergeCell ref="AE99:AE100"/>
    <mergeCell ref="CC99:CC102"/>
    <mergeCell ref="CD99:CD100"/>
    <mergeCell ref="CE99:CE100"/>
    <mergeCell ref="CF99:CF100"/>
    <mergeCell ref="CH99:CH100"/>
    <mergeCell ref="CI99:CI100"/>
    <mergeCell ref="A100:A101"/>
    <mergeCell ref="B100:B101"/>
    <mergeCell ref="C100:C109"/>
    <mergeCell ref="AE101:AE102"/>
    <mergeCell ref="CD101:CD102"/>
    <mergeCell ref="CE101:CE102"/>
    <mergeCell ref="CF101:CF102"/>
    <mergeCell ref="CH101:CH102"/>
    <mergeCell ref="CC104:CH104"/>
    <mergeCell ref="CI104:CK104"/>
    <mergeCell ref="CE105:CE112"/>
    <mergeCell ref="A111:F111"/>
    <mergeCell ref="I111:K111"/>
    <mergeCell ref="M111:O111"/>
    <mergeCell ref="C112:C113"/>
    <mergeCell ref="A114:F114"/>
    <mergeCell ref="CH114:CI114"/>
    <mergeCell ref="C115:C119"/>
    <mergeCell ref="AE115:AE116"/>
    <mergeCell ref="CC115:CC116"/>
    <mergeCell ref="CD115:CD116"/>
    <mergeCell ref="CF115:CF116"/>
    <mergeCell ref="CH115:CH116"/>
    <mergeCell ref="CD119:CI119"/>
    <mergeCell ref="A120:F120"/>
    <mergeCell ref="CE120:CE125"/>
    <mergeCell ref="C121:C122"/>
    <mergeCell ref="A123:F123"/>
    <mergeCell ref="CC126:CF126"/>
    <mergeCell ref="CG126:CJ126"/>
    <mergeCell ref="A127:B127"/>
    <mergeCell ref="C127:G127"/>
    <mergeCell ref="H127:I127"/>
    <mergeCell ref="P127:S127"/>
    <mergeCell ref="CC127:CH127"/>
    <mergeCell ref="A128:G128"/>
    <mergeCell ref="H128:I128"/>
    <mergeCell ref="O128:S128"/>
    <mergeCell ref="CE128:CE137"/>
    <mergeCell ref="A129:G129"/>
    <mergeCell ref="H129:I129"/>
    <mergeCell ref="O129:S129"/>
    <mergeCell ref="M131:M132"/>
    <mergeCell ref="O131:P131"/>
    <mergeCell ref="C132:D132"/>
    <mergeCell ref="O132:P132"/>
    <mergeCell ref="CC138:CH138"/>
    <mergeCell ref="I139:K139"/>
    <mergeCell ref="M139:O139"/>
    <mergeCell ref="CE139:CE140"/>
    <mergeCell ref="A140:O140"/>
    <mergeCell ref="A141:H141"/>
    <mergeCell ref="I141:L141"/>
    <mergeCell ref="M141:N141"/>
    <mergeCell ref="O141:O142"/>
    <mergeCell ref="P141:Y141"/>
    <mergeCell ref="AB141:AB142"/>
    <mergeCell ref="CE142:CE144"/>
    <mergeCell ref="A144:F144"/>
    <mergeCell ref="C145:C151"/>
    <mergeCell ref="P145:P151"/>
    <mergeCell ref="CD147:CK147"/>
    <mergeCell ref="CE148:CE150"/>
    <mergeCell ref="A152:F152"/>
    <mergeCell ref="C153:C163"/>
    <mergeCell ref="P153:P163"/>
    <mergeCell ref="AB154:AB155"/>
    <mergeCell ref="BK154:BK155"/>
    <mergeCell ref="CE154:CK154"/>
    <mergeCell ref="CL154:CN154"/>
    <mergeCell ref="CQ154:CS154"/>
    <mergeCell ref="CE155:CK155"/>
    <mergeCell ref="CL155:CN155"/>
    <mergeCell ref="CQ155:CS155"/>
    <mergeCell ref="CE156:CK156"/>
    <mergeCell ref="CL156:CU156"/>
    <mergeCell ref="A163:A164"/>
    <mergeCell ref="A165:G165"/>
    <mergeCell ref="A166:L166"/>
    <mergeCell ref="A167:L167"/>
    <mergeCell ref="A168:L168"/>
    <mergeCell ref="CH168:CL168"/>
    <mergeCell ref="CC169:CP169"/>
    <mergeCell ref="N170:N171"/>
    <mergeCell ref="BL170:BM170"/>
    <mergeCell ref="BN170:BO170"/>
    <mergeCell ref="CC170:CJ170"/>
    <mergeCell ref="CK170:CN170"/>
    <mergeCell ref="CO170:CP170"/>
    <mergeCell ref="CQ170:CS170"/>
    <mergeCell ref="CT170:CU170"/>
    <mergeCell ref="CV170:CV171"/>
    <mergeCell ref="CW170:CW171"/>
    <mergeCell ref="BW171:BZ171"/>
    <mergeCell ref="CC173:CH173"/>
    <mergeCell ref="BW174:BZ174"/>
    <mergeCell ref="CE174:CE180"/>
    <mergeCell ref="BY175:BY181"/>
    <mergeCell ref="CC181:CH181"/>
    <mergeCell ref="BW182:BZ182"/>
    <mergeCell ref="CE182:CE192"/>
    <mergeCell ref="BY183:BY194"/>
    <mergeCell ref="CC194:CI194"/>
    <mergeCell ref="CW194:CW197"/>
    <mergeCell ref="CE195:CN195"/>
    <mergeCell ref="BW196:BZ196"/>
    <mergeCell ref="CE196:CN196"/>
    <mergeCell ref="BW197:BZ197"/>
    <mergeCell ref="CE197:CN197"/>
    <mergeCell ref="CE198:CN198"/>
    <mergeCell ref="CO198:CU198"/>
  </mergeCells>
  <printOptions headings="false" gridLines="false" gridLinesSet="true" horizontalCentered="true" verticalCentered="false"/>
  <pageMargins left="0.25" right="0.25" top="0.25" bottom="0.25" header="0.511811023622047" footer="0.511811023622047"/>
  <pageSetup paperSize="9" scale="48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rowBreaks count="5" manualBreakCount="5">
    <brk id="36" man="true" max="16383" min="0"/>
    <brk id="86" man="true" max="16383" min="0"/>
    <brk id="132" man="true" max="16383" min="0"/>
    <brk id="171" man="true" max="16383" min="0"/>
    <brk id="215" man="true" max="16383" min="0"/>
  </rowBreak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AA397"/>
  <sheetViews>
    <sheetView showFormulas="false" showGridLines="true" showRowColHeaders="true" showZeros="true" rightToLeft="false" tabSelected="false" showOutlineSymbols="true" defaultGridColor="true" view="normal" topLeftCell="B8" colorId="64" zoomScale="70" zoomScaleNormal="70" zoomScalePageLayoutView="70" workbookViewId="0">
      <selection pane="topLeft" activeCell="B8" activeCellId="0" sqref="B8"/>
    </sheetView>
  </sheetViews>
  <sheetFormatPr defaultColWidth="9.3984375" defaultRowHeight="15" outlineLevelRow="0" outlineLevelCol="0"/>
  <cols>
    <col collapsed="false" customWidth="true" hidden="false" outlineLevel="0" max="1" min="1" style="1160" width="10.3"/>
    <col collapsed="false" customWidth="true" hidden="false" outlineLevel="0" max="2" min="2" style="1160" width="26"/>
    <col collapsed="false" customWidth="true" hidden="false" outlineLevel="0" max="3" min="3" style="1160" width="21.41"/>
    <col collapsed="false" customWidth="true" hidden="false" outlineLevel="0" max="4" min="4" style="1160" width="20.43"/>
    <col collapsed="false" customWidth="true" hidden="false" outlineLevel="0" max="5" min="5" style="1160" width="22.15"/>
    <col collapsed="false" customWidth="true" hidden="false" outlineLevel="0" max="6" min="6" style="1160" width="19.44"/>
    <col collapsed="false" customWidth="true" hidden="false" outlineLevel="0" max="7" min="7" style="1160" width="24.57"/>
    <col collapsed="false" customWidth="false" hidden="false" outlineLevel="0" max="9" min="8" style="1161" width="9.42"/>
    <col collapsed="false" customWidth="true" hidden="false" outlineLevel="0" max="10" min="10" style="1161" width="22.43"/>
    <col collapsed="false" customWidth="true" hidden="false" outlineLevel="0" max="11" min="11" style="1161" width="19.44"/>
    <col collapsed="false" customWidth="true" hidden="false" outlineLevel="0" max="12" min="12" style="1161" width="17.55"/>
    <col collapsed="false" customWidth="true" hidden="false" outlineLevel="0" max="14" min="13" style="1161" width="14.57"/>
    <col collapsed="false" customWidth="true" hidden="false" outlineLevel="0" max="15" min="15" style="1161" width="12.43"/>
    <col collapsed="false" customWidth="true" hidden="false" outlineLevel="0" max="16" min="16" style="1161" width="4.57"/>
    <col collapsed="false" customWidth="false" hidden="false" outlineLevel="0" max="17" min="17" style="1161" width="9.42"/>
    <col collapsed="false" customWidth="true" hidden="false" outlineLevel="0" max="18" min="18" style="1161" width="16.57"/>
    <col collapsed="false" customWidth="true" hidden="false" outlineLevel="0" max="19" min="19" style="1161" width="24.57"/>
    <col collapsed="false" customWidth="true" hidden="false" outlineLevel="0" max="20" min="20" style="1161" width="27.44"/>
    <col collapsed="false" customWidth="true" hidden="false" outlineLevel="0" max="21" min="21" style="1161" width="18.43"/>
    <col collapsed="false" customWidth="true" hidden="false" outlineLevel="0" max="22" min="22" style="1161" width="15.43"/>
    <col collapsed="false" customWidth="true" hidden="false" outlineLevel="0" max="23" min="23" style="1161" width="13.42"/>
    <col collapsed="false" customWidth="true" hidden="false" outlineLevel="0" max="24" min="24" style="1161" width="14.43"/>
    <col collapsed="false" customWidth="true" hidden="false" outlineLevel="0" max="25" min="25" style="1161" width="11.43"/>
    <col collapsed="false" customWidth="false" hidden="false" outlineLevel="0" max="26" min="26" style="1161" width="9.42"/>
    <col collapsed="false" customWidth="true" hidden="false" outlineLevel="0" max="27" min="27" style="1161" width="19.44"/>
    <col collapsed="false" customWidth="false" hidden="false" outlineLevel="0" max="1024" min="28" style="1161" width="9.42"/>
  </cols>
  <sheetData>
    <row r="2" customFormat="false" ht="41.25" hidden="false" customHeight="true" outlineLevel="0" collapsed="false">
      <c r="A2" s="1162" t="s">
        <v>399</v>
      </c>
      <c r="B2" s="1162"/>
      <c r="C2" s="1162"/>
      <c r="D2" s="1162"/>
      <c r="E2" s="1162"/>
      <c r="F2" s="1162"/>
      <c r="G2" s="1163"/>
      <c r="K2" s="1164"/>
      <c r="S2" s="1164"/>
    </row>
    <row r="3" customFormat="false" ht="18.75" hidden="false" customHeight="false" outlineLevel="0" collapsed="false">
      <c r="A3" s="1165"/>
      <c r="B3" s="1165"/>
      <c r="C3" s="1165"/>
      <c r="D3" s="1165"/>
      <c r="E3" s="1165"/>
      <c r="F3" s="1165"/>
      <c r="G3" s="1166"/>
    </row>
    <row r="4" customFormat="false" ht="34.5" hidden="false" customHeight="true" outlineLevel="0" collapsed="false">
      <c r="A4" s="1167" t="s">
        <v>400</v>
      </c>
      <c r="B4" s="1167"/>
      <c r="C4" s="1167"/>
      <c r="D4" s="1167"/>
      <c r="E4" s="1168" t="str">
        <f aca="false">'PDB Bill AMR'!$M$2</f>
        <v>Month June-2023</v>
      </c>
      <c r="F4" s="1169"/>
      <c r="G4" s="1166"/>
    </row>
    <row r="5" customFormat="false" ht="78.75" hidden="false" customHeight="true" outlineLevel="0" collapsed="false">
      <c r="A5" s="1170" t="s">
        <v>401</v>
      </c>
      <c r="B5" s="1170" t="s">
        <v>402</v>
      </c>
      <c r="C5" s="1170" t="s">
        <v>403</v>
      </c>
      <c r="D5" s="1170" t="s">
        <v>404</v>
      </c>
      <c r="E5" s="1170" t="s">
        <v>405</v>
      </c>
      <c r="F5" s="1170" t="s">
        <v>406</v>
      </c>
      <c r="G5" s="1166"/>
      <c r="I5" s="1171" t="s">
        <v>407</v>
      </c>
      <c r="J5" s="1171" t="s">
        <v>408</v>
      </c>
      <c r="K5" s="1171" t="s">
        <v>409</v>
      </c>
      <c r="L5" s="1171" t="s">
        <v>410</v>
      </c>
      <c r="M5" s="1171" t="s">
        <v>411</v>
      </c>
      <c r="N5" s="1171" t="s">
        <v>412</v>
      </c>
      <c r="Q5" s="1171" t="s">
        <v>407</v>
      </c>
      <c r="R5" s="1171" t="s">
        <v>408</v>
      </c>
      <c r="S5" s="1171" t="s">
        <v>413</v>
      </c>
      <c r="T5" s="1171" t="s">
        <v>414</v>
      </c>
      <c r="U5" s="1171" t="s">
        <v>415</v>
      </c>
      <c r="V5" s="1171" t="s">
        <v>412</v>
      </c>
    </row>
    <row r="6" customFormat="false" ht="18.75" hidden="false" customHeight="true" outlineLevel="0" collapsed="false">
      <c r="A6" s="1170"/>
      <c r="B6" s="1170" t="s">
        <v>416</v>
      </c>
      <c r="C6" s="1170" t="s">
        <v>417</v>
      </c>
      <c r="D6" s="1170" t="s">
        <v>418</v>
      </c>
      <c r="E6" s="1170" t="s">
        <v>419</v>
      </c>
      <c r="F6" s="1172"/>
      <c r="G6" s="1166"/>
      <c r="I6" s="1173" t="s">
        <v>416</v>
      </c>
      <c r="J6" s="1173" t="s">
        <v>417</v>
      </c>
      <c r="K6" s="1174" t="s">
        <v>418</v>
      </c>
      <c r="L6" s="1174" t="s">
        <v>419</v>
      </c>
      <c r="M6" s="1174" t="s">
        <v>420</v>
      </c>
      <c r="N6" s="1174" t="s">
        <v>421</v>
      </c>
      <c r="Q6" s="1173" t="s">
        <v>416</v>
      </c>
      <c r="R6" s="1173" t="s">
        <v>417</v>
      </c>
      <c r="S6" s="1174" t="s">
        <v>418</v>
      </c>
      <c r="T6" s="1174" t="s">
        <v>419</v>
      </c>
      <c r="U6" s="1174" t="s">
        <v>420</v>
      </c>
      <c r="V6" s="1174" t="s">
        <v>421</v>
      </c>
    </row>
    <row r="7" customFormat="false" ht="36" hidden="false" customHeight="true" outlineLevel="0" collapsed="false">
      <c r="A7" s="1175" t="n">
        <v>1</v>
      </c>
      <c r="B7" s="1175" t="s">
        <v>422</v>
      </c>
      <c r="C7" s="1176" t="n">
        <f aca="false">'PDB Bill AMR'!$N$77</f>
        <v>912404791.509999</v>
      </c>
      <c r="D7" s="1177" t="n">
        <v>8.1335</v>
      </c>
      <c r="E7" s="1178" t="n">
        <f aca="false">ROUND(C7*D7,0)</f>
        <v>7421044372</v>
      </c>
      <c r="F7" s="1179"/>
      <c r="G7" s="1180"/>
      <c r="I7" s="1181" t="n">
        <v>1</v>
      </c>
      <c r="J7" s="1182" t="s">
        <v>423</v>
      </c>
      <c r="K7" s="1183" t="n">
        <f aca="false">C7</f>
        <v>912404791.509999</v>
      </c>
      <c r="L7" s="1183" t="n">
        <f aca="false">C7</f>
        <v>912404791.509999</v>
      </c>
      <c r="M7" s="1184" t="n">
        <f aca="false">K7-L7</f>
        <v>0</v>
      </c>
      <c r="N7" s="1185"/>
      <c r="Q7" s="1181" t="n">
        <v>1</v>
      </c>
      <c r="R7" s="1182" t="s">
        <v>424</v>
      </c>
      <c r="S7" s="1186" t="n">
        <f aca="false">E7</f>
        <v>7421044372</v>
      </c>
      <c r="T7" s="1186" t="n">
        <f aca="false">E7</f>
        <v>7421044372</v>
      </c>
      <c r="U7" s="1187" t="n">
        <f aca="false">S7-T7</f>
        <v>0</v>
      </c>
      <c r="V7" s="1188"/>
    </row>
    <row r="8" customFormat="false" ht="36" hidden="false" customHeight="true" outlineLevel="0" collapsed="false">
      <c r="A8" s="1175" t="s">
        <v>425</v>
      </c>
      <c r="B8" s="1175" t="s">
        <v>426</v>
      </c>
      <c r="C8" s="1176" t="n">
        <f aca="false">'PDB Bill AMR'!$N$128</f>
        <v>107608334.660626</v>
      </c>
      <c r="D8" s="1177" t="n">
        <v>8.22</v>
      </c>
      <c r="E8" s="1178" t="n">
        <f aca="false">ROUND(C8*D8,0)</f>
        <v>884540511</v>
      </c>
      <c r="F8" s="1189"/>
      <c r="G8" s="1190"/>
      <c r="I8" s="1181" t="n">
        <v>2</v>
      </c>
      <c r="J8" s="1171" t="s">
        <v>427</v>
      </c>
      <c r="K8" s="1183" t="n">
        <f aca="false">C8</f>
        <v>107608334.660626</v>
      </c>
      <c r="L8" s="1183" t="n">
        <f aca="false">C8</f>
        <v>107608334.660626</v>
      </c>
      <c r="M8" s="1184" t="n">
        <f aca="false">K8-L8</f>
        <v>0</v>
      </c>
      <c r="N8" s="1185"/>
      <c r="Q8" s="1181" t="n">
        <v>2</v>
      </c>
      <c r="R8" s="1171" t="s">
        <v>428</v>
      </c>
      <c r="S8" s="1186" t="n">
        <f aca="false">E8</f>
        <v>884540511</v>
      </c>
      <c r="T8" s="1186" t="n">
        <f aca="false">E8</f>
        <v>884540511</v>
      </c>
      <c r="U8" s="1191" t="n">
        <f aca="false">S8-T8</f>
        <v>0</v>
      </c>
      <c r="V8" s="1188"/>
    </row>
    <row r="9" customFormat="false" ht="49.5" hidden="false" customHeight="false" outlineLevel="0" collapsed="false">
      <c r="A9" s="1175" t="s">
        <v>429</v>
      </c>
      <c r="B9" s="1175" t="s">
        <v>430</v>
      </c>
      <c r="C9" s="1176" t="n">
        <f aca="false">'PDB Bill AMR'!$N$168</f>
        <v>728262.500000034</v>
      </c>
      <c r="D9" s="1177" t="n">
        <v>8.22</v>
      </c>
      <c r="E9" s="1178" t="n">
        <f aca="false">ROUND(C9*D9,0)</f>
        <v>5986318</v>
      </c>
      <c r="F9" s="1192"/>
      <c r="G9" s="1193"/>
      <c r="I9" s="1181" t="n">
        <v>3</v>
      </c>
      <c r="J9" s="1171" t="s">
        <v>431</v>
      </c>
      <c r="K9" s="1183" t="n">
        <f aca="false">C9</f>
        <v>728262.500000034</v>
      </c>
      <c r="L9" s="1183" t="n">
        <f aca="false">C9</f>
        <v>728262.500000034</v>
      </c>
      <c r="M9" s="1184" t="n">
        <f aca="false">K9-L9</f>
        <v>0</v>
      </c>
      <c r="N9" s="1185"/>
      <c r="Q9" s="1181" t="n">
        <v>3</v>
      </c>
      <c r="R9" s="1171" t="s">
        <v>432</v>
      </c>
      <c r="S9" s="1186" t="n">
        <f aca="false">E9</f>
        <v>5986318</v>
      </c>
      <c r="T9" s="1186" t="n">
        <f aca="false">E9</f>
        <v>5986318</v>
      </c>
      <c r="U9" s="1191" t="n">
        <f aca="false">S9-T9</f>
        <v>0</v>
      </c>
      <c r="V9" s="1188"/>
    </row>
    <row r="10" customFormat="false" ht="36" hidden="false" customHeight="true" outlineLevel="0" collapsed="false">
      <c r="A10" s="1175" t="s">
        <v>433</v>
      </c>
      <c r="B10" s="1175" t="s">
        <v>434</v>
      </c>
      <c r="C10" s="1176" t="n">
        <f aca="false">'PDB Bill AMR'!$AB$127</f>
        <v>733</v>
      </c>
      <c r="D10" s="1177" t="n">
        <v>8.22</v>
      </c>
      <c r="E10" s="1178" t="n">
        <f aca="false">ROUND(C10*D10-0.8,0)</f>
        <v>6024</v>
      </c>
      <c r="F10" s="1192"/>
      <c r="G10" s="1194"/>
      <c r="I10" s="1181" t="n">
        <v>4</v>
      </c>
      <c r="J10" s="1171" t="s">
        <v>435</v>
      </c>
      <c r="K10" s="1183" t="n">
        <f aca="false">C10</f>
        <v>733</v>
      </c>
      <c r="L10" s="1183" t="n">
        <f aca="false">C10</f>
        <v>733</v>
      </c>
      <c r="M10" s="1184" t="n">
        <f aca="false">K10-L10</f>
        <v>0</v>
      </c>
      <c r="N10" s="1185"/>
      <c r="Q10" s="1181" t="n">
        <v>4</v>
      </c>
      <c r="R10" s="1171" t="s">
        <v>436</v>
      </c>
      <c r="S10" s="1186" t="n">
        <f aca="false">E10</f>
        <v>6024</v>
      </c>
      <c r="T10" s="1186" t="n">
        <f aca="false">E10</f>
        <v>6024</v>
      </c>
      <c r="U10" s="1191" t="n">
        <f aca="false">S10-T10</f>
        <v>0</v>
      </c>
      <c r="V10" s="1188"/>
    </row>
    <row r="11" customFormat="false" ht="36" hidden="false" customHeight="true" outlineLevel="0" collapsed="false">
      <c r="A11" s="1175" t="n">
        <v>3</v>
      </c>
      <c r="B11" s="1175" t="s">
        <v>437</v>
      </c>
      <c r="C11" s="1176" t="n">
        <f aca="false">C10+C9+C8</f>
        <v>108337330.160627</v>
      </c>
      <c r="D11" s="1195"/>
      <c r="E11" s="1178" t="n">
        <f aca="false">ROUND((E10+E9+E8),0)</f>
        <v>890532853</v>
      </c>
      <c r="F11" s="1178"/>
      <c r="G11" s="1196"/>
      <c r="I11" s="1181" t="n">
        <v>5</v>
      </c>
      <c r="J11" s="1197" t="s">
        <v>438</v>
      </c>
      <c r="K11" s="1183" t="n">
        <f aca="false">C11</f>
        <v>108337330.160627</v>
      </c>
      <c r="L11" s="1198" t="n">
        <f aca="false">C11</f>
        <v>108337330.160627</v>
      </c>
      <c r="M11" s="1184" t="n">
        <f aca="false">K11-L11</f>
        <v>0</v>
      </c>
      <c r="N11" s="1199"/>
      <c r="Q11" s="1181" t="n">
        <v>5</v>
      </c>
      <c r="R11" s="1182" t="s">
        <v>439</v>
      </c>
      <c r="S11" s="1186" t="n">
        <f aca="false">E11</f>
        <v>890532853</v>
      </c>
      <c r="T11" s="1200" t="n">
        <f aca="false">E11</f>
        <v>890532853</v>
      </c>
      <c r="U11" s="1187" t="n">
        <f aca="false">S11-T11</f>
        <v>0</v>
      </c>
      <c r="V11" s="1201"/>
    </row>
    <row r="12" customFormat="false" ht="36" hidden="false" customHeight="true" outlineLevel="0" collapsed="false">
      <c r="A12" s="1202" t="n">
        <v>4</v>
      </c>
      <c r="B12" s="1202" t="s">
        <v>440</v>
      </c>
      <c r="C12" s="1203" t="n">
        <f aca="false">C11+C7</f>
        <v>1020742121.67063</v>
      </c>
      <c r="D12" s="1204"/>
      <c r="E12" s="1205" t="n">
        <f aca="false">E11+E7</f>
        <v>8311577225</v>
      </c>
      <c r="F12" s="1206"/>
      <c r="G12" s="1193"/>
      <c r="I12" s="1181" t="n">
        <v>6</v>
      </c>
      <c r="J12" s="1207" t="s">
        <v>441</v>
      </c>
      <c r="K12" s="1208" t="n">
        <f aca="false">+K11+K7</f>
        <v>1020742121.67063</v>
      </c>
      <c r="L12" s="1208" t="n">
        <f aca="false">+L11+L7</f>
        <v>1020742121.67063</v>
      </c>
      <c r="M12" s="1209" t="n">
        <f aca="false">M7+M11</f>
        <v>0</v>
      </c>
      <c r="N12" s="1210"/>
      <c r="Q12" s="1181" t="n">
        <v>6</v>
      </c>
      <c r="R12" s="1171" t="s">
        <v>441</v>
      </c>
      <c r="S12" s="1211" t="n">
        <f aca="false">E12</f>
        <v>8311577225</v>
      </c>
      <c r="T12" s="1211" t="n">
        <f aca="false">E12</f>
        <v>8311577225</v>
      </c>
      <c r="U12" s="1191" t="n">
        <f aca="false">S12-T12</f>
        <v>0</v>
      </c>
      <c r="V12" s="1188"/>
    </row>
    <row r="13" customFormat="false" ht="36" hidden="false" customHeight="true" outlineLevel="0" collapsed="false">
      <c r="A13" s="1175" t="n">
        <v>5</v>
      </c>
      <c r="B13" s="1175" t="s">
        <v>442</v>
      </c>
      <c r="C13" s="1176" t="n">
        <f aca="false">'PDB Bill AMR'!$Z$77</f>
        <v>0</v>
      </c>
      <c r="D13" s="1177" t="n">
        <f aca="false">D7</f>
        <v>8.1335</v>
      </c>
      <c r="E13" s="1178" t="n">
        <f aca="false">ROUND(C13*D13,0)</f>
        <v>0</v>
      </c>
      <c r="F13" s="1178"/>
      <c r="G13" s="1190"/>
      <c r="I13" s="1181" t="n">
        <v>7</v>
      </c>
      <c r="J13" s="1171" t="s">
        <v>443</v>
      </c>
      <c r="K13" s="1183" t="n">
        <f aca="false">C13</f>
        <v>0</v>
      </c>
      <c r="L13" s="1183" t="n">
        <f aca="false">C13</f>
        <v>0</v>
      </c>
      <c r="M13" s="1212" t="n">
        <f aca="false">K13-L13</f>
        <v>0</v>
      </c>
      <c r="N13" s="1210"/>
      <c r="Q13" s="1181" t="n">
        <v>7</v>
      </c>
      <c r="R13" s="1171" t="s">
        <v>444</v>
      </c>
      <c r="S13" s="1186" t="n">
        <f aca="false">E13</f>
        <v>0</v>
      </c>
      <c r="T13" s="1186" t="n">
        <f aca="false">E13</f>
        <v>0</v>
      </c>
      <c r="U13" s="1213" t="n">
        <f aca="false">S13-T13</f>
        <v>0</v>
      </c>
      <c r="V13" s="1188"/>
    </row>
    <row r="14" customFormat="false" ht="36" hidden="false" customHeight="true" outlineLevel="0" collapsed="false">
      <c r="A14" s="1175" t="n">
        <v>6</v>
      </c>
      <c r="B14" s="1175" t="s">
        <v>445</v>
      </c>
      <c r="C14" s="1176" t="n">
        <f aca="false">'PDB Bill AMR'!$Z$123</f>
        <v>0</v>
      </c>
      <c r="D14" s="1177" t="n">
        <f aca="false">D9</f>
        <v>8.22</v>
      </c>
      <c r="E14" s="1178" t="n">
        <f aca="false">C14*D14</f>
        <v>0</v>
      </c>
      <c r="F14" s="1178"/>
      <c r="G14" s="1196"/>
      <c r="I14" s="1181" t="n">
        <v>8</v>
      </c>
      <c r="J14" s="1171" t="s">
        <v>446</v>
      </c>
      <c r="K14" s="1183" t="n">
        <f aca="false">C14</f>
        <v>0</v>
      </c>
      <c r="L14" s="1183" t="n">
        <f aca="false">C14</f>
        <v>0</v>
      </c>
      <c r="M14" s="1184" t="n">
        <f aca="false">K14-L14</f>
        <v>0</v>
      </c>
      <c r="N14" s="1210"/>
      <c r="Q14" s="1181" t="n">
        <v>8</v>
      </c>
      <c r="R14" s="1171" t="s">
        <v>447</v>
      </c>
      <c r="S14" s="1186" t="n">
        <f aca="false">E14</f>
        <v>0</v>
      </c>
      <c r="T14" s="1186" t="n">
        <f aca="false">E14</f>
        <v>0</v>
      </c>
      <c r="U14" s="1191" t="n">
        <f aca="false">S14-T14</f>
        <v>0</v>
      </c>
      <c r="V14" s="1188"/>
    </row>
    <row r="15" customFormat="false" ht="41.25" hidden="false" customHeight="true" outlineLevel="0" collapsed="false">
      <c r="A15" s="1202" t="n">
        <v>7</v>
      </c>
      <c r="B15" s="1202" t="s">
        <v>448</v>
      </c>
      <c r="C15" s="1203" t="n">
        <f aca="false">C14+C13</f>
        <v>0</v>
      </c>
      <c r="D15" s="1203"/>
      <c r="E15" s="1205" t="n">
        <f aca="false">E14+E13</f>
        <v>0</v>
      </c>
      <c r="F15" s="1214"/>
      <c r="G15" s="1193"/>
      <c r="I15" s="1181" t="n">
        <v>9</v>
      </c>
      <c r="J15" s="1207" t="s">
        <v>449</v>
      </c>
      <c r="K15" s="1208" t="n">
        <f aca="false">SUM(K13:K14)</f>
        <v>0</v>
      </c>
      <c r="L15" s="1208" t="n">
        <f aca="false">SUM(L13:L14)</f>
        <v>0</v>
      </c>
      <c r="M15" s="1212" t="n">
        <f aca="false">K15-L15</f>
        <v>0</v>
      </c>
      <c r="N15" s="1215"/>
      <c r="Q15" s="1181" t="n">
        <v>9</v>
      </c>
      <c r="R15" s="1171" t="s">
        <v>450</v>
      </c>
      <c r="S15" s="1211" t="n">
        <f aca="false">S13+S14</f>
        <v>0</v>
      </c>
      <c r="T15" s="1211" t="n">
        <f aca="false">E15</f>
        <v>0</v>
      </c>
      <c r="U15" s="1191" t="n">
        <f aca="false">S15-T15</f>
        <v>0</v>
      </c>
      <c r="V15" s="1216"/>
    </row>
    <row r="16" s="1217" customFormat="true" ht="36" hidden="false" customHeight="true" outlineLevel="0" collapsed="false">
      <c r="A16" s="1202" t="n">
        <v>8</v>
      </c>
      <c r="B16" s="1202" t="s">
        <v>451</v>
      </c>
      <c r="C16" s="1203" t="n">
        <f aca="false">C15+C12</f>
        <v>1020742121.67063</v>
      </c>
      <c r="D16" s="1204"/>
      <c r="E16" s="1205" t="n">
        <f aca="false">E15+E12</f>
        <v>8311577225</v>
      </c>
      <c r="F16" s="1214"/>
      <c r="G16" s="1205" t="n">
        <f aca="false">E16+E19</f>
        <v>8449333177.94</v>
      </c>
      <c r="I16" s="1218" t="n">
        <v>10</v>
      </c>
      <c r="J16" s="1182" t="s">
        <v>452</v>
      </c>
      <c r="K16" s="1219" t="n">
        <f aca="false">+K15+K12</f>
        <v>1020742121.67063</v>
      </c>
      <c r="L16" s="1219" t="n">
        <f aca="false">+L15+L12</f>
        <v>1020742121.67063</v>
      </c>
      <c r="M16" s="1212" t="n">
        <f aca="false">K16-L16</f>
        <v>0</v>
      </c>
      <c r="N16" s="1220"/>
      <c r="Q16" s="1218" t="n">
        <v>10</v>
      </c>
      <c r="R16" s="1182" t="s">
        <v>453</v>
      </c>
      <c r="S16" s="1221" t="n">
        <f aca="false">S7+S11+S15</f>
        <v>8311577225</v>
      </c>
      <c r="T16" s="1221" t="n">
        <f aca="false">E16</f>
        <v>8311577225</v>
      </c>
      <c r="U16" s="1222" t="n">
        <f aca="false">S16-T16</f>
        <v>0</v>
      </c>
      <c r="V16" s="1222"/>
    </row>
    <row r="17" s="1217" customFormat="true" ht="36" hidden="false" customHeight="true" outlineLevel="0" collapsed="false">
      <c r="A17" s="1175" t="n">
        <v>9</v>
      </c>
      <c r="B17" s="1175" t="s">
        <v>454</v>
      </c>
      <c r="C17" s="1175"/>
      <c r="D17" s="1175"/>
      <c r="E17" s="1178" t="n">
        <f aca="false">ROUND(E16*6%,0)</f>
        <v>498694634</v>
      </c>
      <c r="F17" s="1223" t="s">
        <v>455</v>
      </c>
      <c r="G17" s="1224"/>
      <c r="I17" s="1225"/>
      <c r="J17" s="1226"/>
      <c r="K17" s="1227"/>
      <c r="L17" s="1227"/>
      <c r="M17" s="1228"/>
      <c r="N17" s="1229"/>
      <c r="Q17" s="1225"/>
      <c r="R17" s="1226"/>
      <c r="S17" s="1230"/>
      <c r="T17" s="1230"/>
      <c r="U17" s="1231"/>
      <c r="V17" s="1231"/>
    </row>
    <row r="18" s="1217" customFormat="true" ht="36" hidden="false" customHeight="true" outlineLevel="0" collapsed="false">
      <c r="A18" s="1202" t="n">
        <v>10</v>
      </c>
      <c r="B18" s="1202" t="s">
        <v>456</v>
      </c>
      <c r="C18" s="1202"/>
      <c r="D18" s="1202"/>
      <c r="E18" s="1205" t="n">
        <f aca="false">E16-E17</f>
        <v>7812882591</v>
      </c>
      <c r="F18" s="1232"/>
      <c r="G18" s="1224"/>
      <c r="I18" s="1225"/>
      <c r="J18" s="1226"/>
      <c r="K18" s="1227"/>
      <c r="L18" s="1227"/>
      <c r="M18" s="1228"/>
      <c r="N18" s="1229"/>
      <c r="Q18" s="1225"/>
      <c r="R18" s="1226"/>
      <c r="S18" s="1230"/>
      <c r="T18" s="1230"/>
      <c r="U18" s="1231"/>
      <c r="V18" s="1231"/>
    </row>
    <row r="19" s="1234" customFormat="true" ht="42" hidden="false" customHeight="true" outlineLevel="0" collapsed="false">
      <c r="A19" s="1175" t="s">
        <v>457</v>
      </c>
      <c r="B19" s="1175" t="s">
        <v>458</v>
      </c>
      <c r="C19" s="1175"/>
      <c r="D19" s="1175"/>
      <c r="E19" s="1178" t="n">
        <v>137755952.94</v>
      </c>
      <c r="F19" s="1223" t="s">
        <v>459</v>
      </c>
      <c r="G19" s="1233"/>
      <c r="J19" s="1161"/>
    </row>
    <row r="20" s="1234" customFormat="true" ht="38.25" hidden="false" customHeight="true" outlineLevel="0" collapsed="false">
      <c r="A20" s="1202" t="n">
        <v>12</v>
      </c>
      <c r="B20" s="1202" t="s">
        <v>460</v>
      </c>
      <c r="C20" s="1202"/>
      <c r="D20" s="1202"/>
      <c r="E20" s="1205" t="n">
        <f aca="false">E18+E19</f>
        <v>7950638543.94</v>
      </c>
      <c r="F20" s="1214"/>
      <c r="G20" s="1233"/>
    </row>
    <row r="21" s="1234" customFormat="true" ht="32.25" hidden="false" customHeight="true" outlineLevel="0" collapsed="false">
      <c r="A21" s="1235"/>
      <c r="B21" s="1236"/>
      <c r="C21" s="1237"/>
      <c r="D21" s="1238"/>
      <c r="E21" s="1239"/>
      <c r="F21" s="1240"/>
      <c r="G21" s="1233"/>
    </row>
    <row r="22" s="1234" customFormat="true" ht="32.25" hidden="false" customHeight="true" outlineLevel="0" collapsed="false">
      <c r="A22" s="1241" t="s">
        <v>461</v>
      </c>
      <c r="B22" s="1241"/>
      <c r="C22" s="1241"/>
      <c r="D22" s="1241"/>
      <c r="E22" s="1241"/>
      <c r="F22" s="1241"/>
      <c r="G22" s="1233"/>
    </row>
    <row r="23" s="1234" customFormat="true" ht="32.25" hidden="false" customHeight="true" outlineLevel="0" collapsed="false">
      <c r="A23" s="1241"/>
      <c r="B23" s="1241"/>
      <c r="C23" s="1241"/>
      <c r="D23" s="1241"/>
      <c r="E23" s="1241"/>
      <c r="F23" s="1241"/>
      <c r="G23" s="1233"/>
    </row>
    <row r="24" s="1234" customFormat="true" ht="20.25" hidden="false" customHeight="true" outlineLevel="0" collapsed="false">
      <c r="A24" s="1242"/>
      <c r="B24" s="1242"/>
      <c r="C24" s="1243"/>
      <c r="D24" s="1243"/>
      <c r="E24" s="1243"/>
      <c r="F24" s="1243"/>
      <c r="G24" s="1233"/>
    </row>
    <row r="25" s="1234" customFormat="true" ht="42" hidden="false" customHeight="true" outlineLevel="0" collapsed="false">
      <c r="A25" s="1244" t="s">
        <v>462</v>
      </c>
      <c r="B25" s="1244"/>
      <c r="C25" s="1244"/>
      <c r="D25" s="1244"/>
      <c r="E25" s="1244"/>
      <c r="F25" s="1244"/>
      <c r="G25" s="1233"/>
    </row>
    <row r="26" s="1234" customFormat="true" ht="15" hidden="false" customHeight="false" outlineLevel="0" collapsed="false">
      <c r="A26" s="1245"/>
      <c r="B26" s="1245"/>
      <c r="C26" s="1245"/>
      <c r="D26" s="1245"/>
      <c r="E26" s="1245"/>
      <c r="F26" s="1245"/>
      <c r="G26" s="1233"/>
    </row>
    <row r="27" s="1247" customFormat="true" ht="15" hidden="false" customHeight="false" outlineLevel="0" collapsed="false">
      <c r="A27" s="1245"/>
      <c r="B27" s="1245"/>
      <c r="C27" s="1245"/>
      <c r="D27" s="1245"/>
      <c r="E27" s="1245"/>
      <c r="F27" s="1245"/>
      <c r="G27" s="1246"/>
    </row>
    <row r="28" customFormat="false" ht="15" hidden="false" customHeight="true" outlineLevel="0" collapsed="false">
      <c r="A28" s="1248" t="s">
        <v>463</v>
      </c>
      <c r="B28" s="1248"/>
      <c r="C28" s="1248" t="s">
        <v>464</v>
      </c>
      <c r="D28" s="1248"/>
      <c r="E28" s="1248" t="s">
        <v>465</v>
      </c>
      <c r="F28" s="1248"/>
      <c r="G28" s="1249"/>
    </row>
    <row r="29" customFormat="false" ht="15" hidden="false" customHeight="true" outlineLevel="0" collapsed="false">
      <c r="A29" s="1248"/>
      <c r="B29" s="1248"/>
      <c r="C29" s="1248"/>
      <c r="D29" s="1248"/>
      <c r="E29" s="1248"/>
      <c r="F29" s="1248"/>
      <c r="G29" s="1249"/>
    </row>
    <row r="30" customFormat="false" ht="63" hidden="false" customHeight="true" outlineLevel="0" collapsed="false">
      <c r="A30" s="1248"/>
      <c r="B30" s="1248"/>
      <c r="C30" s="1248"/>
      <c r="D30" s="1248"/>
      <c r="E30" s="1248"/>
      <c r="F30" s="1248"/>
      <c r="G30" s="1249"/>
    </row>
    <row r="31" customFormat="false" ht="18.75" hidden="false" customHeight="false" outlineLevel="0" collapsed="false">
      <c r="A31" s="1250"/>
      <c r="B31" s="1250"/>
      <c r="C31" s="1250"/>
      <c r="D31" s="1250"/>
      <c r="E31" s="1250"/>
      <c r="F31" s="1250"/>
      <c r="G31" s="1249"/>
    </row>
    <row r="32" customFormat="false" ht="25.5" hidden="false" customHeight="true" outlineLevel="0" collapsed="false">
      <c r="A32" s="1251"/>
      <c r="B32" s="1251"/>
      <c r="C32" s="1252"/>
      <c r="D32" s="1252"/>
      <c r="E32" s="1253"/>
      <c r="F32" s="1254"/>
      <c r="G32" s="1255"/>
    </row>
    <row r="33" customFormat="false" ht="36.75" hidden="false" customHeight="true" outlineLevel="0" collapsed="false">
      <c r="A33" s="1256" t="s">
        <v>466</v>
      </c>
      <c r="B33" s="1256"/>
      <c r="C33" s="1256"/>
      <c r="D33" s="1256"/>
      <c r="E33" s="1256"/>
      <c r="F33" s="1256"/>
      <c r="G33" s="1255"/>
    </row>
    <row r="34" customFormat="false" ht="30" hidden="false" customHeight="true" outlineLevel="0" collapsed="false">
      <c r="A34" s="1245"/>
      <c r="B34" s="1245"/>
      <c r="C34" s="1245"/>
      <c r="D34" s="1245"/>
      <c r="E34" s="1245"/>
      <c r="F34" s="1245"/>
      <c r="G34" s="1257" t="n">
        <f aca="false">F34*5.878</f>
        <v>0</v>
      </c>
    </row>
    <row r="35" customFormat="false" ht="56.25" hidden="false" customHeight="false" outlineLevel="0" collapsed="false">
      <c r="A35" s="1205" t="s">
        <v>467</v>
      </c>
      <c r="B35" s="1205" t="s">
        <v>468</v>
      </c>
      <c r="C35" s="1205" t="s">
        <v>469</v>
      </c>
      <c r="D35" s="1205" t="s">
        <v>470</v>
      </c>
      <c r="E35" s="1205" t="s">
        <v>471</v>
      </c>
      <c r="F35" s="1205" t="s">
        <v>472</v>
      </c>
      <c r="G35" s="1257" t="e">
        <f aca="false">F35*5.878</f>
        <v>#VALUE!</v>
      </c>
    </row>
    <row r="36" customFormat="false" ht="18.75" hidden="false" customHeight="false" outlineLevel="0" collapsed="false">
      <c r="A36" s="1258" t="n">
        <v>44440</v>
      </c>
      <c r="B36" s="1259" t="n">
        <v>1</v>
      </c>
      <c r="C36" s="1260" t="n">
        <v>137755952.94</v>
      </c>
      <c r="D36" s="1260" t="n">
        <f aca="false">C36</f>
        <v>137755952.94</v>
      </c>
      <c r="E36" s="1260" t="n">
        <f aca="false">$C$60-D36</f>
        <v>3168386917.62</v>
      </c>
      <c r="F36" s="1261" t="s">
        <v>473</v>
      </c>
      <c r="G36" s="1257" t="e">
        <f aca="false">+G34+G35</f>
        <v>#VALUE!</v>
      </c>
    </row>
    <row r="37" customFormat="false" ht="18.75" hidden="false" customHeight="false" outlineLevel="0" collapsed="false">
      <c r="A37" s="1258" t="n">
        <v>44470</v>
      </c>
      <c r="B37" s="1259" t="n">
        <v>2</v>
      </c>
      <c r="C37" s="1260" t="n">
        <v>137755952.94</v>
      </c>
      <c r="D37" s="1260" t="n">
        <f aca="false">D36+C37</f>
        <v>275511905.88</v>
      </c>
      <c r="E37" s="1260" t="n">
        <f aca="false">$C$60-D37</f>
        <v>3030630964.68</v>
      </c>
      <c r="F37" s="1261" t="s">
        <v>473</v>
      </c>
      <c r="G37" s="1257"/>
    </row>
    <row r="38" customFormat="false" ht="18.75" hidden="false" customHeight="false" outlineLevel="0" collapsed="false">
      <c r="A38" s="1258" t="n">
        <v>44501</v>
      </c>
      <c r="B38" s="1259" t="n">
        <v>3</v>
      </c>
      <c r="C38" s="1260" t="n">
        <v>137755952.94</v>
      </c>
      <c r="D38" s="1260" t="n">
        <f aca="false">D37+C38</f>
        <v>413267858.82</v>
      </c>
      <c r="E38" s="1260" t="n">
        <f aca="false">$C$60-D38</f>
        <v>2892875011.74</v>
      </c>
      <c r="F38" s="1261" t="s">
        <v>473</v>
      </c>
      <c r="G38" s="1257"/>
    </row>
    <row r="39" customFormat="false" ht="18.75" hidden="false" customHeight="false" outlineLevel="0" collapsed="false">
      <c r="A39" s="1258" t="n">
        <v>44531</v>
      </c>
      <c r="B39" s="1259" t="n">
        <v>4</v>
      </c>
      <c r="C39" s="1260" t="n">
        <v>137755952.94</v>
      </c>
      <c r="D39" s="1260" t="n">
        <f aca="false">D38+C39</f>
        <v>551023811.76</v>
      </c>
      <c r="E39" s="1260" t="n">
        <f aca="false">$C$60-D39</f>
        <v>2755119058.8</v>
      </c>
      <c r="F39" s="1261" t="s">
        <v>473</v>
      </c>
      <c r="G39" s="1257"/>
    </row>
    <row r="40" customFormat="false" ht="18.75" hidden="false" customHeight="false" outlineLevel="0" collapsed="false">
      <c r="A40" s="1258" t="n">
        <v>44562</v>
      </c>
      <c r="B40" s="1259" t="n">
        <v>5</v>
      </c>
      <c r="C40" s="1260" t="n">
        <v>137755952.94</v>
      </c>
      <c r="D40" s="1260" t="n">
        <f aca="false">D39+C40</f>
        <v>688779764.7</v>
      </c>
      <c r="E40" s="1260" t="n">
        <f aca="false">$C$60-D40</f>
        <v>2617363105.86</v>
      </c>
      <c r="F40" s="1261" t="s">
        <v>473</v>
      </c>
      <c r="G40" s="1257"/>
    </row>
    <row r="41" customFormat="false" ht="18.75" hidden="false" customHeight="false" outlineLevel="0" collapsed="false">
      <c r="A41" s="1258" t="n">
        <v>44593</v>
      </c>
      <c r="B41" s="1259" t="n">
        <v>6</v>
      </c>
      <c r="C41" s="1260" t="n">
        <v>137755952.94</v>
      </c>
      <c r="D41" s="1260" t="n">
        <f aca="false">D40+C41</f>
        <v>826535717.64</v>
      </c>
      <c r="E41" s="1260" t="n">
        <f aca="false">$C$60-D41</f>
        <v>2479607152.92</v>
      </c>
      <c r="F41" s="1261" t="s">
        <v>473</v>
      </c>
      <c r="G41" s="1257"/>
    </row>
    <row r="42" customFormat="false" ht="18.75" hidden="false" customHeight="false" outlineLevel="0" collapsed="false">
      <c r="A42" s="1258" t="n">
        <v>44621</v>
      </c>
      <c r="B42" s="1259" t="n">
        <v>7</v>
      </c>
      <c r="C42" s="1260" t="n">
        <v>137755952.94</v>
      </c>
      <c r="D42" s="1260" t="n">
        <f aca="false">D41+C42</f>
        <v>964291670.58</v>
      </c>
      <c r="E42" s="1260" t="n">
        <f aca="false">$C$60-D42</f>
        <v>2341851199.98</v>
      </c>
      <c r="F42" s="1261" t="s">
        <v>473</v>
      </c>
      <c r="G42" s="1257"/>
    </row>
    <row r="43" customFormat="false" ht="18.75" hidden="false" customHeight="false" outlineLevel="0" collapsed="false">
      <c r="A43" s="1258" t="n">
        <v>44652</v>
      </c>
      <c r="B43" s="1259" t="n">
        <v>8</v>
      </c>
      <c r="C43" s="1260" t="n">
        <v>137755952.94</v>
      </c>
      <c r="D43" s="1260" t="n">
        <f aca="false">D42+C43</f>
        <v>1102047623.52</v>
      </c>
      <c r="E43" s="1260" t="n">
        <f aca="false">$C$60-D43</f>
        <v>2204095247.04</v>
      </c>
      <c r="F43" s="1261" t="s">
        <v>473</v>
      </c>
      <c r="G43" s="1257"/>
    </row>
    <row r="44" customFormat="false" ht="18.75" hidden="false" customHeight="false" outlineLevel="0" collapsed="false">
      <c r="A44" s="1258" t="n">
        <v>44682</v>
      </c>
      <c r="B44" s="1259" t="n">
        <v>9</v>
      </c>
      <c r="C44" s="1260" t="n">
        <v>137755952.94</v>
      </c>
      <c r="D44" s="1260" t="n">
        <f aca="false">D43+C44</f>
        <v>1239803576.46</v>
      </c>
      <c r="E44" s="1260" t="n">
        <f aca="false">$C$60-D44</f>
        <v>2066339294.1</v>
      </c>
      <c r="F44" s="1261" t="s">
        <v>473</v>
      </c>
      <c r="G44" s="1257"/>
    </row>
    <row r="45" customFormat="false" ht="18.75" hidden="false" customHeight="false" outlineLevel="0" collapsed="false">
      <c r="A45" s="1258" t="n">
        <v>44713</v>
      </c>
      <c r="B45" s="1259" t="n">
        <v>10</v>
      </c>
      <c r="C45" s="1260" t="n">
        <v>137755952.94</v>
      </c>
      <c r="D45" s="1260" t="n">
        <f aca="false">D44+C45</f>
        <v>1377559529.4</v>
      </c>
      <c r="E45" s="1260" t="n">
        <f aca="false">$C$60-D45</f>
        <v>1928583341.16</v>
      </c>
      <c r="F45" s="1261" t="s">
        <v>473</v>
      </c>
      <c r="G45" s="1257"/>
    </row>
    <row r="46" customFormat="false" ht="18.75" hidden="false" customHeight="false" outlineLevel="0" collapsed="false">
      <c r="A46" s="1258" t="n">
        <v>44743</v>
      </c>
      <c r="B46" s="1259" t="n">
        <v>11</v>
      </c>
      <c r="C46" s="1260" t="n">
        <v>137755952.94</v>
      </c>
      <c r="D46" s="1260" t="n">
        <f aca="false">D45+C46</f>
        <v>1515315482.34</v>
      </c>
      <c r="E46" s="1260" t="n">
        <f aca="false">$C$60-D46</f>
        <v>1790827388.22</v>
      </c>
      <c r="F46" s="1261" t="s">
        <v>473</v>
      </c>
      <c r="G46" s="1257"/>
    </row>
    <row r="47" customFormat="false" ht="18.75" hidden="false" customHeight="false" outlineLevel="0" collapsed="false">
      <c r="A47" s="1258" t="n">
        <v>44774</v>
      </c>
      <c r="B47" s="1259" t="n">
        <v>12</v>
      </c>
      <c r="C47" s="1260" t="n">
        <v>137755952.94</v>
      </c>
      <c r="D47" s="1260" t="n">
        <f aca="false">D46+C47</f>
        <v>1653071435.28</v>
      </c>
      <c r="E47" s="1260" t="n">
        <f aca="false">$C$60-D47</f>
        <v>1653071435.28</v>
      </c>
      <c r="F47" s="1261" t="s">
        <v>473</v>
      </c>
      <c r="G47" s="1257"/>
    </row>
    <row r="48" customFormat="false" ht="18.75" hidden="false" customHeight="false" outlineLevel="0" collapsed="false">
      <c r="A48" s="1258" t="n">
        <v>44805</v>
      </c>
      <c r="B48" s="1259" t="n">
        <v>13</v>
      </c>
      <c r="C48" s="1260" t="n">
        <v>137755952.94</v>
      </c>
      <c r="D48" s="1260" t="n">
        <f aca="false">D47+C48</f>
        <v>1790827388.22</v>
      </c>
      <c r="E48" s="1260" t="n">
        <f aca="false">$C$60-D48</f>
        <v>1515315482.34</v>
      </c>
      <c r="F48" s="1261" t="s">
        <v>473</v>
      </c>
      <c r="G48" s="1257"/>
    </row>
    <row r="49" customFormat="false" ht="18.75" hidden="false" customHeight="false" outlineLevel="0" collapsed="false">
      <c r="A49" s="1258" t="n">
        <v>44835</v>
      </c>
      <c r="B49" s="1259" t="n">
        <v>14</v>
      </c>
      <c r="C49" s="1260" t="n">
        <v>137755952.94</v>
      </c>
      <c r="D49" s="1260" t="n">
        <f aca="false">D48+C49</f>
        <v>1928583341.16</v>
      </c>
      <c r="E49" s="1260" t="n">
        <f aca="false">$C$60-D49</f>
        <v>1377559529.4</v>
      </c>
      <c r="F49" s="1261" t="s">
        <v>473</v>
      </c>
      <c r="G49" s="1257"/>
    </row>
    <row r="50" customFormat="false" ht="18.75" hidden="false" customHeight="false" outlineLevel="0" collapsed="false">
      <c r="A50" s="1258" t="n">
        <v>44866</v>
      </c>
      <c r="B50" s="1259" t="n">
        <v>15</v>
      </c>
      <c r="C50" s="1260" t="n">
        <v>137755952.94</v>
      </c>
      <c r="D50" s="1260" t="n">
        <f aca="false">D49+C50</f>
        <v>2066339294.1</v>
      </c>
      <c r="E50" s="1260" t="n">
        <f aca="false">$C$60-D50</f>
        <v>1239803576.46</v>
      </c>
      <c r="F50" s="1261" t="s">
        <v>473</v>
      </c>
      <c r="G50" s="1257"/>
    </row>
    <row r="51" customFormat="false" ht="18.75" hidden="false" customHeight="false" outlineLevel="0" collapsed="false">
      <c r="A51" s="1258" t="n">
        <v>44896</v>
      </c>
      <c r="B51" s="1259" t="n">
        <v>16</v>
      </c>
      <c r="C51" s="1260" t="n">
        <v>137755952.94</v>
      </c>
      <c r="D51" s="1260" t="n">
        <f aca="false">D50+C51</f>
        <v>2204095247.04</v>
      </c>
      <c r="E51" s="1260" t="n">
        <f aca="false">$C$60-D51</f>
        <v>1102047623.52</v>
      </c>
      <c r="F51" s="1261" t="s">
        <v>473</v>
      </c>
      <c r="G51" s="1257"/>
    </row>
    <row r="52" customFormat="false" ht="18.75" hidden="false" customHeight="false" outlineLevel="0" collapsed="false">
      <c r="A52" s="1258" t="n">
        <v>44927</v>
      </c>
      <c r="B52" s="1259" t="n">
        <v>17</v>
      </c>
      <c r="C52" s="1260" t="n">
        <v>137755952.94</v>
      </c>
      <c r="D52" s="1260" t="n">
        <f aca="false">D51+C52</f>
        <v>2341851199.98</v>
      </c>
      <c r="E52" s="1260" t="n">
        <f aca="false">$C$60-D52</f>
        <v>964291670.580001</v>
      </c>
      <c r="F52" s="1261" t="s">
        <v>473</v>
      </c>
      <c r="G52" s="1257"/>
    </row>
    <row r="53" customFormat="false" ht="18.75" hidden="false" customHeight="false" outlineLevel="0" collapsed="false">
      <c r="A53" s="1258" t="n">
        <v>44958</v>
      </c>
      <c r="B53" s="1259" t="n">
        <v>18</v>
      </c>
      <c r="C53" s="1260" t="n">
        <v>137755952.94</v>
      </c>
      <c r="D53" s="1260" t="n">
        <f aca="false">D52+C53</f>
        <v>2479607152.92</v>
      </c>
      <c r="E53" s="1260" t="n">
        <f aca="false">$C$60-D53</f>
        <v>826535717.64</v>
      </c>
      <c r="F53" s="1261" t="s">
        <v>473</v>
      </c>
      <c r="G53" s="1257"/>
    </row>
    <row r="54" customFormat="false" ht="18.75" hidden="false" customHeight="false" outlineLevel="0" collapsed="false">
      <c r="A54" s="1258" t="n">
        <v>44986</v>
      </c>
      <c r="B54" s="1259" t="n">
        <v>19</v>
      </c>
      <c r="C54" s="1260" t="n">
        <v>137755952.94</v>
      </c>
      <c r="D54" s="1260" t="n">
        <f aca="false">D53+C54</f>
        <v>2617363105.86</v>
      </c>
      <c r="E54" s="1260" t="n">
        <f aca="false">$C$60-D54</f>
        <v>688779764.7</v>
      </c>
      <c r="F54" s="1261" t="s">
        <v>473</v>
      </c>
      <c r="G54" s="1257"/>
    </row>
    <row r="55" customFormat="false" ht="18.75" hidden="false" customHeight="false" outlineLevel="0" collapsed="false">
      <c r="A55" s="1258" t="n">
        <v>45017</v>
      </c>
      <c r="B55" s="1259" t="n">
        <v>20</v>
      </c>
      <c r="C55" s="1260" t="n">
        <v>137755952.94</v>
      </c>
      <c r="D55" s="1260" t="n">
        <f aca="false">D54+C55</f>
        <v>2755119058.8</v>
      </c>
      <c r="E55" s="1260" t="n">
        <f aca="false">$C$60-D55</f>
        <v>551023811.76</v>
      </c>
      <c r="F55" s="1261" t="s">
        <v>473</v>
      </c>
      <c r="G55" s="1257"/>
    </row>
    <row r="56" customFormat="false" ht="37.5" hidden="false" customHeight="false" outlineLevel="0" collapsed="false">
      <c r="A56" s="1262" t="n">
        <v>45047</v>
      </c>
      <c r="B56" s="1263" t="n">
        <v>21</v>
      </c>
      <c r="C56" s="1264" t="n">
        <v>137755952.94</v>
      </c>
      <c r="D56" s="1264" t="n">
        <f aca="false">D55+C56</f>
        <v>2892875011.74</v>
      </c>
      <c r="E56" s="1264" t="n">
        <f aca="false">$C$60-D56</f>
        <v>413267858.82</v>
      </c>
      <c r="F56" s="1265" t="s">
        <v>474</v>
      </c>
      <c r="G56" s="1257"/>
    </row>
    <row r="57" customFormat="false" ht="18.75" hidden="false" customHeight="false" outlineLevel="0" collapsed="false">
      <c r="A57" s="1258" t="n">
        <v>45078</v>
      </c>
      <c r="B57" s="1259" t="n">
        <v>22</v>
      </c>
      <c r="C57" s="1260" t="n">
        <v>137755952.94</v>
      </c>
      <c r="D57" s="1260" t="n">
        <f aca="false">D56+C57</f>
        <v>3030630964.68</v>
      </c>
      <c r="E57" s="1260" t="n">
        <f aca="false">$C$60-D57</f>
        <v>275511905.88</v>
      </c>
      <c r="F57" s="1266"/>
      <c r="G57" s="1257"/>
    </row>
    <row r="58" customFormat="false" ht="18.75" hidden="false" customHeight="false" outlineLevel="0" collapsed="false">
      <c r="A58" s="1258" t="n">
        <v>45108</v>
      </c>
      <c r="B58" s="1259" t="n">
        <v>23</v>
      </c>
      <c r="C58" s="1260" t="n">
        <v>137755952.94</v>
      </c>
      <c r="D58" s="1260" t="n">
        <f aca="false">D57+C58</f>
        <v>3168386917.62</v>
      </c>
      <c r="E58" s="1260" t="n">
        <f aca="false">$C$60-D58</f>
        <v>137755952.94</v>
      </c>
      <c r="F58" s="1266"/>
      <c r="G58" s="1257"/>
    </row>
    <row r="59" customFormat="false" ht="18.75" hidden="false" customHeight="false" outlineLevel="0" collapsed="false">
      <c r="A59" s="1258" t="n">
        <v>45139</v>
      </c>
      <c r="B59" s="1259" t="n">
        <v>24</v>
      </c>
      <c r="C59" s="1260" t="n">
        <v>137755952.94</v>
      </c>
      <c r="D59" s="1267" t="n">
        <f aca="false">D58+C59</f>
        <v>3306142870.56</v>
      </c>
      <c r="E59" s="1260" t="n">
        <f aca="false">$C$60-D59</f>
        <v>0</v>
      </c>
      <c r="F59" s="1266"/>
      <c r="G59" s="1257"/>
    </row>
    <row r="60" customFormat="false" ht="18.75" hidden="false" customHeight="false" outlineLevel="0" collapsed="false">
      <c r="A60" s="1253"/>
      <c r="B60" s="1263" t="s">
        <v>475</v>
      </c>
      <c r="C60" s="1268" t="n">
        <f aca="false">SUM(C36:C59)</f>
        <v>3306142870.56</v>
      </c>
      <c r="D60" s="1269"/>
      <c r="E60" s="1269"/>
      <c r="F60" s="1253"/>
      <c r="G60" s="1257"/>
    </row>
    <row r="61" customFormat="false" ht="18.75" hidden="false" customHeight="false" outlineLevel="0" collapsed="false">
      <c r="A61" s="1270"/>
      <c r="B61" s="1271"/>
      <c r="C61" s="1271"/>
      <c r="D61" s="1272"/>
      <c r="E61" s="1272"/>
      <c r="F61" s="1272"/>
      <c r="G61" s="1255"/>
    </row>
    <row r="62" customFormat="false" ht="18.75" hidden="false" customHeight="false" outlineLevel="0" collapsed="false">
      <c r="A62" s="1270"/>
      <c r="B62" s="1271"/>
      <c r="C62" s="1271"/>
      <c r="D62" s="1272"/>
      <c r="E62" s="1272"/>
      <c r="F62" s="1272"/>
      <c r="G62" s="1255"/>
    </row>
    <row r="63" customFormat="false" ht="32.25" hidden="false" customHeight="true" outlineLevel="0" collapsed="false">
      <c r="A63" s="1248" t="s">
        <v>463</v>
      </c>
      <c r="B63" s="1248"/>
      <c r="C63" s="1248" t="s">
        <v>464</v>
      </c>
      <c r="D63" s="1248"/>
      <c r="E63" s="1248" t="s">
        <v>465</v>
      </c>
      <c r="F63" s="1248"/>
      <c r="G63" s="1255"/>
    </row>
    <row r="64" customFormat="false" ht="32.25" hidden="false" customHeight="true" outlineLevel="0" collapsed="false">
      <c r="A64" s="1248"/>
      <c r="B64" s="1248"/>
      <c r="C64" s="1248"/>
      <c r="D64" s="1248"/>
      <c r="E64" s="1248"/>
      <c r="F64" s="1248"/>
      <c r="G64" s="1255"/>
    </row>
    <row r="65" customFormat="false" ht="32.25" hidden="false" customHeight="true" outlineLevel="0" collapsed="false">
      <c r="A65" s="1248"/>
      <c r="B65" s="1248"/>
      <c r="C65" s="1248"/>
      <c r="D65" s="1248"/>
      <c r="E65" s="1248"/>
      <c r="F65" s="1248"/>
      <c r="G65" s="1273"/>
    </row>
    <row r="66" customFormat="false" ht="15" hidden="false" customHeight="false" outlineLevel="0" collapsed="false">
      <c r="A66" s="1273"/>
      <c r="B66" s="1273"/>
      <c r="C66" s="1273"/>
      <c r="D66" s="1273"/>
      <c r="E66" s="1273"/>
      <c r="F66" s="1273"/>
      <c r="G66" s="1273"/>
    </row>
    <row r="67" customFormat="false" ht="15" hidden="false" customHeight="false" outlineLevel="0" collapsed="false">
      <c r="A67" s="1273"/>
      <c r="B67" s="1273"/>
      <c r="C67" s="1273"/>
      <c r="D67" s="1273"/>
      <c r="E67" s="1273"/>
      <c r="F67" s="1273"/>
      <c r="G67" s="1273"/>
    </row>
    <row r="68" customFormat="false" ht="15" hidden="false" customHeight="false" outlineLevel="0" collapsed="false">
      <c r="A68" s="1273"/>
      <c r="B68" s="1273"/>
      <c r="C68" s="1273"/>
      <c r="D68" s="1273"/>
      <c r="E68" s="1273"/>
      <c r="F68" s="1273"/>
      <c r="G68" s="1273"/>
    </row>
    <row r="69" customFormat="false" ht="15" hidden="false" customHeight="false" outlineLevel="0" collapsed="false">
      <c r="A69" s="1273"/>
      <c r="B69" s="1273"/>
      <c r="C69" s="1273"/>
      <c r="D69" s="1273"/>
      <c r="E69" s="1273"/>
      <c r="F69" s="1273"/>
      <c r="G69" s="1273"/>
    </row>
    <row r="70" customFormat="false" ht="15" hidden="false" customHeight="false" outlineLevel="0" collapsed="false">
      <c r="A70" s="1273"/>
      <c r="B70" s="1273"/>
      <c r="C70" s="1273"/>
      <c r="D70" s="1273"/>
      <c r="E70" s="1273"/>
      <c r="F70" s="1273"/>
      <c r="G70" s="1273"/>
    </row>
    <row r="71" customFormat="false" ht="15" hidden="false" customHeight="false" outlineLevel="0" collapsed="false">
      <c r="A71" s="1273"/>
      <c r="B71" s="1273"/>
      <c r="C71" s="1273"/>
      <c r="D71" s="1273"/>
      <c r="E71" s="1273"/>
      <c r="F71" s="1273"/>
      <c r="G71" s="1273"/>
    </row>
    <row r="72" customFormat="false" ht="15" hidden="false" customHeight="false" outlineLevel="0" collapsed="false">
      <c r="A72" s="1273"/>
      <c r="B72" s="1273"/>
      <c r="C72" s="1273"/>
      <c r="D72" s="1273"/>
      <c r="E72" s="1273"/>
      <c r="F72" s="1273"/>
      <c r="G72" s="1273"/>
    </row>
    <row r="73" customFormat="false" ht="15" hidden="false" customHeight="false" outlineLevel="0" collapsed="false">
      <c r="A73" s="1273"/>
      <c r="B73" s="1273"/>
      <c r="C73" s="1273"/>
      <c r="D73" s="1273"/>
      <c r="E73" s="1273"/>
      <c r="F73" s="1273"/>
      <c r="G73" s="1273"/>
    </row>
    <row r="74" customFormat="false" ht="36" hidden="false" customHeight="true" outlineLevel="0" collapsed="false"/>
    <row r="75" customFormat="false" ht="21" hidden="false" customHeight="false" outlineLevel="0" collapsed="false">
      <c r="A75" s="1274" t="s">
        <v>476</v>
      </c>
      <c r="B75" s="1274"/>
      <c r="C75" s="1274"/>
      <c r="D75" s="1274"/>
      <c r="E75" s="1274"/>
      <c r="F75" s="1274"/>
      <c r="G75" s="1274"/>
    </row>
    <row r="76" customFormat="false" ht="18.75" hidden="false" customHeight="true" outlineLevel="0" collapsed="false">
      <c r="A76" s="1275" t="s">
        <v>477</v>
      </c>
      <c r="B76" s="1275"/>
      <c r="C76" s="1275"/>
      <c r="D76" s="1275"/>
      <c r="E76" s="1275"/>
      <c r="F76" s="1275"/>
      <c r="G76" s="1275"/>
    </row>
    <row r="77" customFormat="false" ht="15.75" hidden="false" customHeight="true" outlineLevel="0" collapsed="false">
      <c r="A77" s="1276" t="s">
        <v>478</v>
      </c>
      <c r="B77" s="1276"/>
      <c r="C77" s="1276"/>
      <c r="D77" s="1276"/>
      <c r="E77" s="1277" t="str">
        <f aca="false">E4</f>
        <v>Month June-2023</v>
      </c>
      <c r="F77" s="1278" t="s">
        <v>479</v>
      </c>
      <c r="G77" s="1278"/>
    </row>
    <row r="78" customFormat="false" ht="15.75" hidden="false" customHeight="true" outlineLevel="0" collapsed="false">
      <c r="A78" s="1279" t="s">
        <v>480</v>
      </c>
      <c r="B78" s="1279" t="s">
        <v>481</v>
      </c>
      <c r="C78" s="1279" t="s">
        <v>212</v>
      </c>
      <c r="D78" s="1279" t="s">
        <v>213</v>
      </c>
      <c r="E78" s="1279" t="s">
        <v>19</v>
      </c>
      <c r="F78" s="1278"/>
      <c r="G78" s="1278"/>
    </row>
    <row r="79" customFormat="false" ht="15" hidden="false" customHeight="false" outlineLevel="0" collapsed="false">
      <c r="A79" s="1279"/>
      <c r="B79" s="1279" t="s">
        <v>482</v>
      </c>
      <c r="C79" s="1279" t="s">
        <v>483</v>
      </c>
      <c r="D79" s="1279" t="s">
        <v>484</v>
      </c>
      <c r="E79" s="1279" t="s">
        <v>485</v>
      </c>
      <c r="F79" s="1280"/>
      <c r="G79" s="1280"/>
    </row>
    <row r="80" customFormat="false" ht="15" hidden="false" customHeight="false" outlineLevel="0" collapsed="false">
      <c r="A80" s="1279" t="n">
        <v>1</v>
      </c>
      <c r="B80" s="1279" t="s">
        <v>486</v>
      </c>
      <c r="C80" s="1281" t="e">
        <f aca="false">#REF!</f>
        <v>#REF!</v>
      </c>
      <c r="D80" s="1281" t="e">
        <f aca="false">#REF!</f>
        <v>#REF!</v>
      </c>
      <c r="E80" s="1282" t="e">
        <f aca="false">COS(ATAN(D80/C80))</f>
        <v>#REF!</v>
      </c>
      <c r="F80" s="1280"/>
      <c r="G80" s="1280"/>
    </row>
    <row r="81" customFormat="false" ht="15" hidden="false" customHeight="false" outlineLevel="0" collapsed="false">
      <c r="A81" s="1279" t="n">
        <v>2</v>
      </c>
      <c r="B81" s="1279" t="s">
        <v>487</v>
      </c>
      <c r="C81" s="1281" t="e">
        <f aca="false">#REF!</f>
        <v>#REF!</v>
      </c>
      <c r="D81" s="1281" t="e">
        <f aca="false">#REF!</f>
        <v>#REF!</v>
      </c>
      <c r="E81" s="1282" t="e">
        <f aca="false">COS(ATAN(D81/C81))</f>
        <v>#REF!</v>
      </c>
      <c r="F81" s="1280"/>
      <c r="G81" s="1280"/>
      <c r="L81" s="1282"/>
    </row>
    <row r="82" customFormat="false" ht="15" hidden="false" customHeight="false" outlineLevel="0" collapsed="false">
      <c r="A82" s="1279" t="n">
        <v>3</v>
      </c>
      <c r="B82" s="1279" t="s">
        <v>488</v>
      </c>
      <c r="C82" s="1281" t="e">
        <f aca="false">#REF!</f>
        <v>#REF!</v>
      </c>
      <c r="D82" s="1281" t="e">
        <f aca="false">#REF!</f>
        <v>#REF!</v>
      </c>
      <c r="E82" s="1282" t="e">
        <f aca="false">COS(ATAN(D82/C82))</f>
        <v>#REF!</v>
      </c>
      <c r="F82" s="1280"/>
      <c r="G82" s="1280"/>
    </row>
    <row r="83" customFormat="false" ht="15" hidden="false" customHeight="false" outlineLevel="0" collapsed="false">
      <c r="A83" s="1279"/>
      <c r="B83" s="1283" t="s">
        <v>489</v>
      </c>
      <c r="C83" s="1281" t="e">
        <f aca="false">SUM(C80:C82)</f>
        <v>#REF!</v>
      </c>
      <c r="D83" s="1281" t="e">
        <f aca="false">SUM(D80:D82)</f>
        <v>#REF!</v>
      </c>
      <c r="E83" s="1282" t="e">
        <f aca="false">COS(ATAN(D83/C83))</f>
        <v>#REF!</v>
      </c>
      <c r="F83" s="1280"/>
      <c r="G83" s="1280"/>
    </row>
    <row r="84" customFormat="false" ht="15" hidden="false" customHeight="false" outlineLevel="0" collapsed="false">
      <c r="F84" s="1284"/>
      <c r="G84" s="1284"/>
    </row>
    <row r="85" customFormat="false" ht="15" hidden="false" customHeight="false" outlineLevel="0" collapsed="false">
      <c r="C85" s="1284"/>
    </row>
    <row r="87" customFormat="false" ht="15" hidden="false" customHeight="false" outlineLevel="0" collapsed="false">
      <c r="A87" s="1285" t="s">
        <v>490</v>
      </c>
      <c r="B87" s="1285"/>
      <c r="C87" s="1285"/>
      <c r="D87" s="1285"/>
      <c r="E87" s="1286" t="s">
        <v>491</v>
      </c>
      <c r="F87" s="1287"/>
    </row>
    <row r="88" customFormat="false" ht="15" hidden="false" customHeight="true" outlineLevel="0" collapsed="false">
      <c r="A88" s="1279" t="s">
        <v>480</v>
      </c>
      <c r="B88" s="1279" t="s">
        <v>492</v>
      </c>
      <c r="C88" s="1279" t="s">
        <v>481</v>
      </c>
      <c r="D88" s="1279" t="s">
        <v>212</v>
      </c>
      <c r="E88" s="1279" t="s">
        <v>213</v>
      </c>
      <c r="F88" s="1279" t="s">
        <v>493</v>
      </c>
      <c r="G88" s="1288" t="s">
        <v>494</v>
      </c>
    </row>
    <row r="89" customFormat="false" ht="15" hidden="false" customHeight="false" outlineLevel="0" collapsed="false">
      <c r="A89" s="1279"/>
      <c r="B89" s="1279"/>
      <c r="C89" s="1279" t="s">
        <v>482</v>
      </c>
      <c r="D89" s="1279" t="s">
        <v>483</v>
      </c>
      <c r="E89" s="1279" t="s">
        <v>484</v>
      </c>
      <c r="F89" s="1279" t="s">
        <v>495</v>
      </c>
      <c r="G89" s="1288"/>
    </row>
    <row r="90" customFormat="false" ht="15" hidden="false" customHeight="true" outlineLevel="0" collapsed="false">
      <c r="A90" s="1289" t="n">
        <v>1</v>
      </c>
      <c r="B90" s="1290" t="s">
        <v>496</v>
      </c>
      <c r="C90" s="1279" t="s">
        <v>497</v>
      </c>
      <c r="D90" s="1289" t="e">
        <f aca="false">C83</f>
        <v>#REF!</v>
      </c>
      <c r="E90" s="1289" t="e">
        <f aca="false">D83</f>
        <v>#REF!</v>
      </c>
      <c r="F90" s="1282" t="e">
        <f aca="false">COS(ATAN(E90/D90))</f>
        <v>#REF!</v>
      </c>
      <c r="G90" s="1288"/>
    </row>
    <row r="91" customFormat="false" ht="15" hidden="false" customHeight="false" outlineLevel="0" collapsed="false">
      <c r="A91" s="1289" t="n">
        <v>2</v>
      </c>
      <c r="B91" s="1290" t="s">
        <v>498</v>
      </c>
      <c r="C91" s="1279"/>
      <c r="D91" s="1289"/>
      <c r="E91" s="1289"/>
      <c r="F91" s="1282"/>
      <c r="G91" s="1288"/>
    </row>
    <row r="92" customFormat="false" ht="15" hidden="false" customHeight="false" outlineLevel="0" collapsed="false">
      <c r="A92" s="1289" t="n">
        <v>3</v>
      </c>
      <c r="B92" s="1290" t="s">
        <v>499</v>
      </c>
      <c r="C92" s="1279"/>
      <c r="D92" s="1289"/>
      <c r="E92" s="1289"/>
      <c r="F92" s="1282"/>
      <c r="G92" s="1288"/>
    </row>
    <row r="93" s="1294" customFormat="true" ht="15" hidden="false" customHeight="false" outlineLevel="0" collapsed="false">
      <c r="A93" s="1291" t="n">
        <v>4</v>
      </c>
      <c r="B93" s="1292" t="s">
        <v>500</v>
      </c>
      <c r="C93" s="1279"/>
      <c r="D93" s="1291"/>
      <c r="E93" s="1291"/>
      <c r="F93" s="1282"/>
      <c r="G93" s="1293"/>
      <c r="H93" s="1161"/>
      <c r="I93" s="1161"/>
      <c r="J93" s="1161"/>
      <c r="K93" s="1161"/>
      <c r="L93" s="1161"/>
      <c r="M93" s="1161"/>
      <c r="N93" s="1161"/>
      <c r="O93" s="1161"/>
      <c r="P93" s="1161"/>
      <c r="W93" s="1161"/>
      <c r="X93" s="1161"/>
    </row>
    <row r="94" s="1294" customFormat="true" ht="15" hidden="false" customHeight="false" outlineLevel="0" collapsed="false">
      <c r="A94" s="1291" t="n">
        <v>5</v>
      </c>
      <c r="B94" s="1292" t="s">
        <v>501</v>
      </c>
      <c r="C94" s="1279"/>
      <c r="D94" s="1291"/>
      <c r="E94" s="1291"/>
      <c r="F94" s="1282"/>
      <c r="G94" s="1293"/>
    </row>
    <row r="95" s="1294" customFormat="true" ht="15" hidden="false" customHeight="false" outlineLevel="0" collapsed="false">
      <c r="A95" s="1291" t="n">
        <v>6</v>
      </c>
      <c r="B95" s="1292" t="s">
        <v>502</v>
      </c>
      <c r="C95" s="1279"/>
      <c r="D95" s="1291"/>
      <c r="E95" s="1291"/>
      <c r="F95" s="1295"/>
      <c r="G95" s="1293"/>
    </row>
    <row r="96" s="1299" customFormat="true" ht="15" hidden="false" customHeight="false" outlineLevel="0" collapsed="false">
      <c r="A96" s="1296" t="n">
        <v>7</v>
      </c>
      <c r="B96" s="1297" t="s">
        <v>503</v>
      </c>
      <c r="C96" s="1279"/>
      <c r="D96" s="1296"/>
      <c r="E96" s="1296"/>
      <c r="F96" s="1295"/>
      <c r="G96" s="1298"/>
      <c r="H96" s="1294"/>
      <c r="I96" s="1294"/>
      <c r="J96" s="1294"/>
      <c r="K96" s="1294"/>
      <c r="L96" s="1294"/>
      <c r="M96" s="1294"/>
      <c r="N96" s="1294"/>
      <c r="O96" s="1294"/>
      <c r="P96" s="1294"/>
      <c r="W96" s="1294"/>
      <c r="X96" s="1294"/>
    </row>
    <row r="97" s="1299" customFormat="true" ht="15" hidden="false" customHeight="false" outlineLevel="0" collapsed="false">
      <c r="A97" s="1296" t="n">
        <v>8</v>
      </c>
      <c r="B97" s="1297" t="s">
        <v>504</v>
      </c>
      <c r="C97" s="1279"/>
      <c r="D97" s="1281"/>
      <c r="E97" s="1281"/>
      <c r="F97" s="1295"/>
      <c r="G97" s="1298"/>
    </row>
    <row r="98" s="1299" customFormat="true" ht="15" hidden="false" customHeight="false" outlineLevel="0" collapsed="false">
      <c r="A98" s="1296" t="n">
        <v>9</v>
      </c>
      <c r="B98" s="1300" t="s">
        <v>505</v>
      </c>
      <c r="C98" s="1279"/>
      <c r="D98" s="1301"/>
      <c r="E98" s="1301"/>
      <c r="F98" s="1302"/>
      <c r="G98" s="1298"/>
    </row>
    <row r="99" s="1307" customFormat="true" ht="15" hidden="false" customHeight="false" outlineLevel="0" collapsed="false">
      <c r="A99" s="1303" t="n">
        <v>10</v>
      </c>
      <c r="B99" s="1304" t="s">
        <v>506</v>
      </c>
      <c r="C99" s="1279"/>
      <c r="D99" s="1303"/>
      <c r="E99" s="1303"/>
      <c r="F99" s="1305"/>
      <c r="G99" s="1306"/>
      <c r="H99" s="1299"/>
      <c r="I99" s="1299"/>
      <c r="J99" s="1299"/>
      <c r="K99" s="1299"/>
      <c r="L99" s="1299"/>
      <c r="M99" s="1299"/>
      <c r="N99" s="1299"/>
      <c r="O99" s="1299"/>
      <c r="P99" s="1299"/>
      <c r="W99" s="1299"/>
      <c r="X99" s="1299"/>
    </row>
    <row r="100" s="1307" customFormat="true" ht="15" hidden="false" customHeight="false" outlineLevel="0" collapsed="false">
      <c r="A100" s="1303" t="n">
        <v>11</v>
      </c>
      <c r="B100" s="1304" t="s">
        <v>507</v>
      </c>
      <c r="C100" s="1279"/>
      <c r="D100" s="1303"/>
      <c r="E100" s="1303"/>
      <c r="F100" s="1308"/>
      <c r="G100" s="1306"/>
    </row>
    <row r="101" s="1307" customFormat="true" ht="15" hidden="false" customHeight="false" outlineLevel="0" collapsed="false">
      <c r="A101" s="1303" t="n">
        <v>12</v>
      </c>
      <c r="B101" s="1306" t="s">
        <v>508</v>
      </c>
      <c r="C101" s="1279"/>
      <c r="D101" s="1281"/>
      <c r="E101" s="1281"/>
      <c r="F101" s="1308" t="e">
        <f aca="false">COS(ATAN(E101/D101))</f>
        <v>#DIV/0!</v>
      </c>
      <c r="G101" s="1306"/>
    </row>
    <row r="102" customFormat="false" ht="15" hidden="false" customHeight="false" outlineLevel="0" collapsed="false">
      <c r="A102" s="1309" t="n">
        <v>13</v>
      </c>
      <c r="B102" s="1280" t="s">
        <v>489</v>
      </c>
      <c r="C102" s="1279"/>
      <c r="D102" s="1310" t="e">
        <f aca="false">SUM(D90:D101)</f>
        <v>#REF!</v>
      </c>
      <c r="E102" s="1310" t="e">
        <f aca="false">SUM(E90:E101)</f>
        <v>#REF!</v>
      </c>
      <c r="F102" s="1282" t="e">
        <f aca="false">COS(ATAN(E102/D102))</f>
        <v>#REF!</v>
      </c>
      <c r="G102" s="1288"/>
      <c r="H102" s="1307"/>
      <c r="I102" s="1307"/>
      <c r="J102" s="1307"/>
      <c r="K102" s="1307"/>
      <c r="L102" s="1307"/>
      <c r="M102" s="1307"/>
      <c r="N102" s="1307"/>
      <c r="O102" s="1307"/>
      <c r="P102" s="1307"/>
      <c r="W102" s="1307"/>
      <c r="X102" s="1307"/>
    </row>
    <row r="103" customFormat="false" ht="15" hidden="false" customHeight="false" outlineLevel="0" collapsed="false">
      <c r="G103" s="1311"/>
    </row>
    <row r="104" customFormat="false" ht="15" hidden="false" customHeight="false" outlineLevel="0" collapsed="false">
      <c r="C104" s="1312"/>
      <c r="G104" s="1311"/>
    </row>
    <row r="106" customFormat="false" ht="15" hidden="false" customHeight="false" outlineLevel="0" collapsed="false">
      <c r="A106" s="1285" t="s">
        <v>509</v>
      </c>
      <c r="B106" s="1285"/>
      <c r="C106" s="1285"/>
      <c r="D106" s="1285"/>
      <c r="E106" s="1286" t="str">
        <f aca="false">E87</f>
        <v>JUNE-2018</v>
      </c>
      <c r="F106" s="1287"/>
      <c r="G106" s="1313"/>
    </row>
    <row r="107" customFormat="false" ht="15" hidden="false" customHeight="true" outlineLevel="0" collapsed="false">
      <c r="A107" s="1279" t="s">
        <v>480</v>
      </c>
      <c r="B107" s="1279" t="s">
        <v>492</v>
      </c>
      <c r="C107" s="1279" t="s">
        <v>481</v>
      </c>
      <c r="D107" s="1279" t="s">
        <v>212</v>
      </c>
      <c r="E107" s="1279" t="s">
        <v>213</v>
      </c>
      <c r="F107" s="1279" t="s">
        <v>493</v>
      </c>
      <c r="G107" s="1278" t="s">
        <v>479</v>
      </c>
    </row>
    <row r="108" customFormat="false" ht="15" hidden="false" customHeight="false" outlineLevel="0" collapsed="false">
      <c r="A108" s="1279"/>
      <c r="B108" s="1279"/>
      <c r="C108" s="1279" t="s">
        <v>482</v>
      </c>
      <c r="D108" s="1279" t="s">
        <v>483</v>
      </c>
      <c r="E108" s="1279" t="s">
        <v>484</v>
      </c>
      <c r="F108" s="1279" t="s">
        <v>495</v>
      </c>
      <c r="G108" s="1278"/>
    </row>
    <row r="109" customFormat="false" ht="15" hidden="false" customHeight="true" outlineLevel="0" collapsed="false">
      <c r="A109" s="1278" t="n">
        <v>1</v>
      </c>
      <c r="B109" s="1278" t="s">
        <v>510</v>
      </c>
      <c r="C109" s="1279" t="s">
        <v>497</v>
      </c>
      <c r="D109" s="1309" t="e">
        <f aca="false">D90+D91+D92</f>
        <v>#REF!</v>
      </c>
      <c r="E109" s="1309" t="e">
        <f aca="false">E90+E91+E92</f>
        <v>#REF!</v>
      </c>
      <c r="F109" s="1282" t="e">
        <f aca="false">COS(ATAN(E109/D109))</f>
        <v>#REF!</v>
      </c>
      <c r="G109" s="1278" t="s">
        <v>511</v>
      </c>
    </row>
    <row r="110" customFormat="false" ht="15" hidden="false" customHeight="false" outlineLevel="0" collapsed="false">
      <c r="A110" s="1278" t="n">
        <v>2</v>
      </c>
      <c r="B110" s="1278" t="s">
        <v>512</v>
      </c>
      <c r="C110" s="1279"/>
      <c r="D110" s="1309"/>
      <c r="E110" s="1309"/>
      <c r="F110" s="1282"/>
      <c r="G110" s="1278"/>
    </row>
    <row r="111" customFormat="false" ht="15" hidden="false" customHeight="false" outlineLevel="0" collapsed="false">
      <c r="A111" s="1278" t="n">
        <v>3</v>
      </c>
      <c r="B111" s="1278" t="s">
        <v>513</v>
      </c>
      <c r="C111" s="1279"/>
      <c r="D111" s="1309"/>
      <c r="E111" s="1309"/>
      <c r="F111" s="1282"/>
      <c r="G111" s="1278"/>
    </row>
    <row r="112" customFormat="false" ht="15" hidden="false" customHeight="false" outlineLevel="0" collapsed="false">
      <c r="A112" s="1278" t="n">
        <v>4</v>
      </c>
      <c r="B112" s="1278" t="s">
        <v>514</v>
      </c>
      <c r="C112" s="1279"/>
      <c r="D112" s="1314"/>
      <c r="E112" s="1314"/>
      <c r="F112" s="1282"/>
      <c r="G112" s="1278"/>
    </row>
    <row r="113" customFormat="false" ht="15" hidden="false" customHeight="false" outlineLevel="0" collapsed="false">
      <c r="A113" s="1278" t="n">
        <v>5</v>
      </c>
      <c r="B113" s="1278" t="s">
        <v>489</v>
      </c>
      <c r="C113" s="1279"/>
      <c r="D113" s="1309" t="e">
        <f aca="false">SUM(D109:D112)</f>
        <v>#REF!</v>
      </c>
      <c r="E113" s="1309" t="e">
        <f aca="false">SUM(E109:E112)</f>
        <v>#REF!</v>
      </c>
      <c r="F113" s="1282" t="e">
        <f aca="false">COS(ATAN(E113/D113))</f>
        <v>#REF!</v>
      </c>
      <c r="G113" s="1278"/>
    </row>
    <row r="118" customFormat="false" ht="18" hidden="false" customHeight="true" outlineLevel="0" collapsed="false">
      <c r="A118" s="1315" t="s">
        <v>463</v>
      </c>
      <c r="B118" s="1315"/>
      <c r="C118" s="1315" t="s">
        <v>515</v>
      </c>
      <c r="D118" s="1315"/>
      <c r="E118" s="1315" t="s">
        <v>516</v>
      </c>
      <c r="F118" s="1315"/>
    </row>
    <row r="119" customFormat="false" ht="18" hidden="false" customHeight="true" outlineLevel="0" collapsed="false">
      <c r="A119" s="1315"/>
      <c r="B119" s="1315"/>
      <c r="C119" s="1315"/>
      <c r="D119" s="1315"/>
      <c r="E119" s="1315"/>
      <c r="F119" s="1315"/>
    </row>
    <row r="120" customFormat="false" ht="18" hidden="false" customHeight="true" outlineLevel="0" collapsed="false">
      <c r="A120" s="1315"/>
      <c r="B120" s="1315"/>
      <c r="C120" s="1315"/>
      <c r="D120" s="1315"/>
      <c r="E120" s="1315"/>
      <c r="F120" s="1315"/>
      <c r="L120" s="1217"/>
      <c r="M120" s="1217"/>
    </row>
    <row r="121" customFormat="false" ht="17.25" hidden="false" customHeight="false" outlineLevel="0" collapsed="false">
      <c r="D121" s="1316"/>
      <c r="E121" s="1316"/>
      <c r="F121" s="1316"/>
      <c r="L121" s="1317"/>
      <c r="M121" s="1317"/>
    </row>
    <row r="122" customFormat="false" ht="17.25" hidden="false" customHeight="false" outlineLevel="0" collapsed="false">
      <c r="D122" s="1316"/>
      <c r="E122" s="1316"/>
      <c r="F122" s="1316"/>
      <c r="L122" s="1317"/>
      <c r="M122" s="1317"/>
    </row>
    <row r="123" customFormat="false" ht="17.25" hidden="false" customHeight="false" outlineLevel="0" collapsed="false">
      <c r="D123" s="1316"/>
      <c r="E123" s="1316"/>
      <c r="F123" s="1316"/>
      <c r="J123" s="1318"/>
      <c r="L123" s="1317"/>
      <c r="M123" s="1317"/>
    </row>
    <row r="124" customFormat="false" ht="17.25" hidden="false" customHeight="false" outlineLevel="0" collapsed="false">
      <c r="D124" s="1316"/>
      <c r="E124" s="1316"/>
      <c r="F124" s="1316"/>
      <c r="J124" s="1318"/>
      <c r="L124" s="1317"/>
      <c r="M124" s="1317"/>
    </row>
    <row r="125" customFormat="false" ht="17.25" hidden="false" customHeight="false" outlineLevel="0" collapsed="false">
      <c r="D125" s="1316"/>
      <c r="E125" s="1316"/>
      <c r="F125" s="1316"/>
      <c r="J125" s="1318"/>
      <c r="L125" s="1317"/>
      <c r="M125" s="1317"/>
    </row>
    <row r="126" customFormat="false" ht="17.25" hidden="false" customHeight="false" outlineLevel="0" collapsed="false">
      <c r="D126" s="1316"/>
      <c r="E126" s="1316"/>
      <c r="F126" s="1316"/>
      <c r="J126" s="1318"/>
      <c r="L126" s="1317"/>
      <c r="M126" s="1317"/>
    </row>
    <row r="127" customFormat="false" ht="15" hidden="false" customHeight="false" outlineLevel="0" collapsed="false">
      <c r="J127" s="1318"/>
      <c r="L127" s="1317"/>
      <c r="M127" s="1317"/>
    </row>
    <row r="128" customFormat="false" ht="15" hidden="false" customHeight="false" outlineLevel="0" collapsed="false">
      <c r="J128" s="1319"/>
      <c r="L128" s="1319"/>
      <c r="M128" s="1320"/>
    </row>
    <row r="129" customFormat="false" ht="15" hidden="false" customHeight="false" outlineLevel="0" collapsed="false">
      <c r="J129" s="1318"/>
      <c r="K129" s="1318"/>
      <c r="L129" s="1318"/>
    </row>
    <row r="130" customFormat="false" ht="15" hidden="false" customHeight="false" outlineLevel="0" collapsed="false">
      <c r="J130" s="1318"/>
      <c r="K130" s="1321"/>
      <c r="L130" s="1217"/>
      <c r="M130" s="1217"/>
    </row>
    <row r="131" customFormat="false" ht="15" hidden="false" customHeight="false" outlineLevel="0" collapsed="false">
      <c r="J131" s="1318"/>
      <c r="K131" s="1321"/>
      <c r="L131" s="1317"/>
      <c r="M131" s="1317"/>
    </row>
    <row r="132" customFormat="false" ht="28.5" hidden="false" customHeight="false" outlineLevel="0" collapsed="false">
      <c r="C132" s="1322"/>
      <c r="E132" s="1322"/>
      <c r="L132" s="1317"/>
      <c r="M132" s="1317"/>
      <c r="O132" s="1323"/>
    </row>
    <row r="133" customFormat="false" ht="15" hidden="false" customHeight="false" outlineLevel="0" collapsed="false">
      <c r="L133" s="1324"/>
    </row>
    <row r="134" customFormat="false" ht="25.5" hidden="false" customHeight="true" outlineLevel="0" collapsed="false">
      <c r="E134" s="1325"/>
      <c r="L134" s="1324"/>
    </row>
    <row r="135" customFormat="false" ht="29.25" hidden="false" customHeight="true" outlineLevel="0" collapsed="false">
      <c r="B135" s="1322"/>
      <c r="C135" s="1322"/>
      <c r="D135" s="1326"/>
      <c r="E135" s="1326"/>
      <c r="L135" s="1324"/>
    </row>
    <row r="136" customFormat="false" ht="15" hidden="false" customHeight="false" outlineLevel="0" collapsed="false">
      <c r="L136" s="1324"/>
    </row>
    <row r="137" customFormat="false" ht="15" hidden="false" customHeight="false" outlineLevel="0" collapsed="false">
      <c r="L137" s="1324"/>
    </row>
    <row r="138" customFormat="false" ht="15" hidden="false" customHeight="false" outlineLevel="0" collapsed="false">
      <c r="L138" s="1324"/>
    </row>
    <row r="139" customFormat="false" ht="30" hidden="false" customHeight="true" outlineLevel="0" collapsed="false"/>
    <row r="140" customFormat="false" ht="31.5" hidden="false" customHeight="true" outlineLevel="0" collapsed="false">
      <c r="A140" s="1327" t="s">
        <v>517</v>
      </c>
      <c r="B140" s="1327"/>
      <c r="C140" s="1327"/>
      <c r="D140" s="1327"/>
      <c r="E140" s="1327"/>
      <c r="F140" s="1327"/>
      <c r="G140" s="1328"/>
      <c r="J140" s="1329"/>
      <c r="K140" s="1330" t="s">
        <v>518</v>
      </c>
      <c r="S140" s="1164" t="s">
        <v>519</v>
      </c>
    </row>
    <row r="141" customFormat="false" ht="27.75" hidden="false" customHeight="true" outlineLevel="0" collapsed="false">
      <c r="A141" s="1331"/>
      <c r="B141" s="1331"/>
      <c r="C141" s="1331"/>
      <c r="D141" s="1331"/>
      <c r="E141" s="1332"/>
      <c r="F141" s="1333"/>
      <c r="G141" s="1334"/>
      <c r="J141" s="1335"/>
      <c r="K141" s="1335"/>
      <c r="L141" s="1335"/>
      <c r="M141" s="1336" t="s">
        <v>520</v>
      </c>
      <c r="N141" s="1337"/>
      <c r="O141" s="1336" t="s">
        <v>521</v>
      </c>
      <c r="P141" s="1338" t="n">
        <f aca="false">K147-L147</f>
        <v>0</v>
      </c>
      <c r="Q141" s="1329" t="n">
        <f aca="false">N141-P141</f>
        <v>0</v>
      </c>
    </row>
    <row r="142" customFormat="false" ht="28.5" hidden="false" customHeight="true" outlineLevel="0" collapsed="false">
      <c r="A142" s="1339" t="s">
        <v>522</v>
      </c>
      <c r="B142" s="1339"/>
      <c r="C142" s="1339"/>
      <c r="D142" s="1339"/>
      <c r="E142" s="1340" t="str">
        <f aca="false">'PDB Bill AMR'!$M$2</f>
        <v>Month June-2023</v>
      </c>
      <c r="F142" s="1331"/>
      <c r="K142" s="1341"/>
      <c r="L142" s="1329"/>
    </row>
    <row r="143" s="1217" customFormat="true" ht="48" hidden="true" customHeight="true" outlineLevel="0" collapsed="false">
      <c r="A143" s="1342" t="s">
        <v>523</v>
      </c>
      <c r="B143" s="1343" t="s">
        <v>402</v>
      </c>
      <c r="C143" s="1343" t="s">
        <v>524</v>
      </c>
      <c r="D143" s="1343" t="s">
        <v>525</v>
      </c>
      <c r="E143" s="1343" t="s">
        <v>405</v>
      </c>
      <c r="F143" s="1343" t="s">
        <v>479</v>
      </c>
      <c r="G143" s="1344"/>
      <c r="I143" s="1220" t="s">
        <v>526</v>
      </c>
      <c r="J143" s="1220" t="s">
        <v>527</v>
      </c>
      <c r="K143" s="1220" t="s">
        <v>528</v>
      </c>
      <c r="L143" s="1220" t="s">
        <v>529</v>
      </c>
      <c r="M143" s="1345" t="s">
        <v>530</v>
      </c>
      <c r="N143" s="1220" t="s">
        <v>531</v>
      </c>
      <c r="O143" s="1220" t="s">
        <v>532</v>
      </c>
      <c r="Q143" s="1220" t="s">
        <v>526</v>
      </c>
      <c r="R143" s="1220" t="s">
        <v>527</v>
      </c>
      <c r="S143" s="1220" t="s">
        <v>533</v>
      </c>
      <c r="T143" s="1220" t="s">
        <v>529</v>
      </c>
      <c r="U143" s="1345" t="s">
        <v>530</v>
      </c>
      <c r="V143" s="1220" t="s">
        <v>531</v>
      </c>
      <c r="W143" s="1220" t="s">
        <v>532</v>
      </c>
      <c r="X143" s="1346" t="s">
        <v>534</v>
      </c>
      <c r="Y143" s="1346"/>
    </row>
    <row r="144" s="1217" customFormat="true" ht="96" hidden="false" customHeight="true" outlineLevel="0" collapsed="false">
      <c r="A144" s="1342"/>
      <c r="B144" s="1343" t="s">
        <v>402</v>
      </c>
      <c r="C144" s="1343" t="s">
        <v>403</v>
      </c>
      <c r="D144" s="1343" t="s">
        <v>535</v>
      </c>
      <c r="E144" s="1343" t="s">
        <v>405</v>
      </c>
      <c r="F144" s="1343" t="s">
        <v>406</v>
      </c>
      <c r="G144" s="1344"/>
      <c r="I144" s="1220"/>
      <c r="J144" s="1220"/>
      <c r="K144" s="1220"/>
      <c r="L144" s="1220"/>
      <c r="M144" s="1347"/>
      <c r="N144" s="1220"/>
      <c r="O144" s="1220"/>
      <c r="Q144" s="1220"/>
      <c r="R144" s="1220"/>
      <c r="S144" s="1220"/>
      <c r="T144" s="1220"/>
      <c r="U144" s="1347"/>
      <c r="V144" s="1220"/>
      <c r="W144" s="1220"/>
      <c r="X144" s="1348"/>
      <c r="Y144" s="1349"/>
    </row>
    <row r="145" s="1217" customFormat="true" ht="21" hidden="false" customHeight="true" outlineLevel="0" collapsed="false">
      <c r="A145" s="1342"/>
      <c r="B145" s="1343" t="s">
        <v>416</v>
      </c>
      <c r="C145" s="1343" t="s">
        <v>417</v>
      </c>
      <c r="D145" s="1343" t="s">
        <v>418</v>
      </c>
      <c r="E145" s="1343" t="s">
        <v>536</v>
      </c>
      <c r="F145" s="1343" t="s">
        <v>537</v>
      </c>
      <c r="G145" s="1344"/>
      <c r="I145" s="1220" t="s">
        <v>538</v>
      </c>
      <c r="J145" s="1220" t="s">
        <v>539</v>
      </c>
      <c r="K145" s="1220" t="s">
        <v>540</v>
      </c>
      <c r="L145" s="1220" t="s">
        <v>541</v>
      </c>
      <c r="M145" s="1220" t="s">
        <v>542</v>
      </c>
      <c r="N145" s="1220" t="s">
        <v>543</v>
      </c>
      <c r="O145" s="1220" t="s">
        <v>544</v>
      </c>
      <c r="Q145" s="1220" t="s">
        <v>538</v>
      </c>
      <c r="R145" s="1220" t="s">
        <v>539</v>
      </c>
      <c r="S145" s="1220" t="s">
        <v>540</v>
      </c>
      <c r="T145" s="1220" t="s">
        <v>541</v>
      </c>
      <c r="U145" s="1220" t="s">
        <v>542</v>
      </c>
      <c r="V145" s="1220" t="s">
        <v>543</v>
      </c>
      <c r="W145" s="1220" t="s">
        <v>544</v>
      </c>
      <c r="X145" s="1350" t="s">
        <v>545</v>
      </c>
      <c r="Y145" s="1350"/>
    </row>
    <row r="146" customFormat="false" ht="36" hidden="false" customHeight="true" outlineLevel="0" collapsed="false">
      <c r="A146" s="1342" t="n">
        <v>1</v>
      </c>
      <c r="B146" s="1342" t="s">
        <v>486</v>
      </c>
      <c r="C146" s="1351" t="n">
        <f aca="false">'PDB Bill AMR'!$N$80</f>
        <v>912404791.509999</v>
      </c>
      <c r="D146" s="1342" t="n">
        <v>0.2886</v>
      </c>
      <c r="E146" s="1352" t="n">
        <f aca="false">C146*D146</f>
        <v>263320022.829786</v>
      </c>
      <c r="F146" s="1353"/>
      <c r="G146" s="1354"/>
      <c r="I146" s="1210" t="n">
        <v>1</v>
      </c>
      <c r="J146" s="1210" t="s">
        <v>546</v>
      </c>
      <c r="K146" s="1355" t="n">
        <f aca="false">K7</f>
        <v>912404791.509999</v>
      </c>
      <c r="L146" s="1356" t="n">
        <f aca="false">K146</f>
        <v>912404791.509999</v>
      </c>
      <c r="M146" s="1357" t="n">
        <f aca="false">C146</f>
        <v>912404791.509999</v>
      </c>
      <c r="N146" s="1358" t="n">
        <f aca="false">L146-M146</f>
        <v>0</v>
      </c>
      <c r="O146" s="1210" t="s">
        <v>547</v>
      </c>
      <c r="Q146" s="1210" t="n">
        <v>1</v>
      </c>
      <c r="R146" s="1210" t="s">
        <v>546</v>
      </c>
      <c r="S146" s="1188" t="n">
        <f aca="false">S7</f>
        <v>7421044372</v>
      </c>
      <c r="T146" s="1359" t="n">
        <f aca="false">L146*D146</f>
        <v>263320022.829786</v>
      </c>
      <c r="U146" s="1360" t="n">
        <f aca="false">E146</f>
        <v>263320022.829786</v>
      </c>
      <c r="V146" s="1361" t="n">
        <f aca="false">T146-U146</f>
        <v>0</v>
      </c>
      <c r="W146" s="1210"/>
      <c r="X146" s="1362"/>
      <c r="Y146" s="1362"/>
      <c r="AA146" s="1360"/>
    </row>
    <row r="147" customFormat="false" ht="45" hidden="false" customHeight="false" outlineLevel="0" collapsed="false">
      <c r="A147" s="1342" t="s">
        <v>425</v>
      </c>
      <c r="B147" s="1342" t="s">
        <v>487</v>
      </c>
      <c r="C147" s="1363" t="n">
        <f aca="false">'PDB Bill AMR'!$N$132</f>
        <v>107608334.660626</v>
      </c>
      <c r="D147" s="1342" t="n">
        <v>0.2944</v>
      </c>
      <c r="E147" s="1352" t="n">
        <f aca="false">C147*D147</f>
        <v>31679893.7240884</v>
      </c>
      <c r="F147" s="1364"/>
      <c r="G147" s="1365"/>
      <c r="I147" s="1210" t="n">
        <v>2</v>
      </c>
      <c r="J147" s="1210" t="s">
        <v>548</v>
      </c>
      <c r="K147" s="1355" t="n">
        <f aca="false">K8</f>
        <v>107608334.660626</v>
      </c>
      <c r="L147" s="1360" t="n">
        <f aca="false">K8-N141</f>
        <v>107608334.660626</v>
      </c>
      <c r="M147" s="1366" t="n">
        <f aca="false">C147</f>
        <v>107608334.660626</v>
      </c>
      <c r="N147" s="1361" t="n">
        <f aca="false">L147-M147</f>
        <v>0</v>
      </c>
      <c r="O147" s="1210" t="s">
        <v>549</v>
      </c>
      <c r="Q147" s="1210" t="n">
        <v>2</v>
      </c>
      <c r="R147" s="1210" t="s">
        <v>548</v>
      </c>
      <c r="S147" s="1188" t="n">
        <f aca="false">S8</f>
        <v>884540511</v>
      </c>
      <c r="T147" s="1360" t="n">
        <f aca="false">L147*D147</f>
        <v>31679893.7240884</v>
      </c>
      <c r="U147" s="1360" t="n">
        <f aca="false">E147</f>
        <v>31679893.7240884</v>
      </c>
      <c r="V147" s="1360" t="n">
        <f aca="false">T147-U147</f>
        <v>0</v>
      </c>
      <c r="W147" s="1367"/>
      <c r="X147" s="1368" t="s">
        <v>550</v>
      </c>
      <c r="Y147" s="1367" t="n">
        <f aca="false">T147+T148+T149</f>
        <v>31894509.9992884</v>
      </c>
      <c r="AA147" s="1360"/>
    </row>
    <row r="148" customFormat="false" ht="57" hidden="false" customHeight="true" outlineLevel="0" collapsed="false">
      <c r="A148" s="1342" t="s">
        <v>429</v>
      </c>
      <c r="B148" s="1342" t="s">
        <v>551</v>
      </c>
      <c r="C148" s="1363" t="n">
        <f aca="false">'PDB Bill AMR'!$O$171</f>
        <v>728262.500000034</v>
      </c>
      <c r="D148" s="1342" t="n">
        <v>0.2944</v>
      </c>
      <c r="E148" s="1352" t="n">
        <f aca="false">C148*D148</f>
        <v>214400.48000001</v>
      </c>
      <c r="F148" s="1364"/>
      <c r="G148" s="1354"/>
      <c r="I148" s="1210" t="n">
        <v>3</v>
      </c>
      <c r="J148" s="1210" t="s">
        <v>552</v>
      </c>
      <c r="K148" s="1355" t="n">
        <f aca="false">K9</f>
        <v>728262.500000034</v>
      </c>
      <c r="L148" s="1360" t="n">
        <f aca="false">K148</f>
        <v>728262.500000034</v>
      </c>
      <c r="M148" s="1360" t="n">
        <f aca="false">C148</f>
        <v>728262.500000034</v>
      </c>
      <c r="N148" s="1360" t="n">
        <f aca="false">L148-M148</f>
        <v>0</v>
      </c>
      <c r="O148" s="1210"/>
      <c r="Q148" s="1210" t="n">
        <v>3</v>
      </c>
      <c r="R148" s="1210" t="s">
        <v>552</v>
      </c>
      <c r="S148" s="1188" t="n">
        <f aca="false">S9</f>
        <v>5986318</v>
      </c>
      <c r="T148" s="1360" t="n">
        <f aca="false">L148*D148</f>
        <v>214400.48000001</v>
      </c>
      <c r="U148" s="1360" t="n">
        <f aca="false">E148</f>
        <v>214400.48000001</v>
      </c>
      <c r="V148" s="1360" t="n">
        <f aca="false">T148-U148</f>
        <v>0</v>
      </c>
      <c r="W148" s="1210"/>
      <c r="X148" s="1220" t="s">
        <v>553</v>
      </c>
      <c r="Y148" s="1367" t="n">
        <f aca="false">N146*D146</f>
        <v>0</v>
      </c>
      <c r="AA148" s="1360"/>
    </row>
    <row r="149" customFormat="false" ht="57" hidden="false" customHeight="true" outlineLevel="0" collapsed="false">
      <c r="A149" s="1342" t="s">
        <v>433</v>
      </c>
      <c r="B149" s="1342" t="s">
        <v>554</v>
      </c>
      <c r="C149" s="1363" t="n">
        <f aca="false">$C$10</f>
        <v>733</v>
      </c>
      <c r="D149" s="1342" t="n">
        <v>0.2944</v>
      </c>
      <c r="E149" s="1352" t="n">
        <f aca="false">C149*D149+0.4</f>
        <v>216.1952</v>
      </c>
      <c r="F149" s="1369"/>
      <c r="G149" s="1354"/>
      <c r="I149" s="1210" t="n">
        <v>4</v>
      </c>
      <c r="J149" s="1210" t="s">
        <v>555</v>
      </c>
      <c r="K149" s="1355" t="n">
        <f aca="false">K10</f>
        <v>733</v>
      </c>
      <c r="L149" s="1366" t="n">
        <f aca="false">C149</f>
        <v>733</v>
      </c>
      <c r="M149" s="1361" t="n">
        <f aca="false">C149</f>
        <v>733</v>
      </c>
      <c r="N149" s="1360" t="n">
        <f aca="false">L149-M149</f>
        <v>0</v>
      </c>
      <c r="O149" s="1210"/>
      <c r="Q149" s="1210" t="n">
        <v>4</v>
      </c>
      <c r="R149" s="1210" t="s">
        <v>556</v>
      </c>
      <c r="S149" s="1188" t="n">
        <f aca="false">S10</f>
        <v>6024</v>
      </c>
      <c r="T149" s="1188" t="n">
        <f aca="false">L149*D149</f>
        <v>215.7952</v>
      </c>
      <c r="U149" s="1360" t="n">
        <f aca="false">E149</f>
        <v>216.1952</v>
      </c>
      <c r="V149" s="1360" t="n">
        <f aca="false">T149-U149</f>
        <v>-0.400000000000006</v>
      </c>
      <c r="W149" s="1210"/>
      <c r="X149" s="1220" t="s">
        <v>557</v>
      </c>
      <c r="Y149" s="1367" t="n">
        <f aca="false">N147*D147</f>
        <v>0</v>
      </c>
      <c r="AA149" s="1360"/>
    </row>
    <row r="150" customFormat="false" ht="57" hidden="false" customHeight="true" outlineLevel="0" collapsed="false">
      <c r="A150" s="1342" t="n">
        <v>3</v>
      </c>
      <c r="B150" s="1342" t="s">
        <v>437</v>
      </c>
      <c r="C150" s="1363" t="n">
        <f aca="false">C149+C148+C147</f>
        <v>108337330.160627</v>
      </c>
      <c r="D150" s="1342" t="n">
        <v>0.2944</v>
      </c>
      <c r="E150" s="1352" t="n">
        <f aca="false">E149+E148+E147</f>
        <v>31894510.3992884</v>
      </c>
      <c r="F150" s="1364"/>
      <c r="G150" s="1354"/>
      <c r="I150" s="1210" t="n">
        <v>5</v>
      </c>
      <c r="J150" s="1370" t="s">
        <v>558</v>
      </c>
      <c r="K150" s="1355" t="n">
        <f aca="false">K147+K148+K149</f>
        <v>108337330.160627</v>
      </c>
      <c r="L150" s="1355" t="n">
        <f aca="false">L147+L148+L149</f>
        <v>108337330.160627</v>
      </c>
      <c r="M150" s="1355" t="n">
        <f aca="false">M147+M148+M149</f>
        <v>108337330.160627</v>
      </c>
      <c r="N150" s="1360" t="n">
        <f aca="false">L150-M150</f>
        <v>0</v>
      </c>
      <c r="O150" s="1210"/>
      <c r="Q150" s="1210" t="n">
        <v>5</v>
      </c>
      <c r="R150" s="1370" t="s">
        <v>558</v>
      </c>
      <c r="S150" s="1188" t="n">
        <f aca="false">S11</f>
        <v>890532853</v>
      </c>
      <c r="T150" s="1360" t="n">
        <f aca="false">T147+T148+T149</f>
        <v>31894509.9992884</v>
      </c>
      <c r="U150" s="1360" t="n">
        <f aca="false">U147+U148+U149</f>
        <v>31894510.3992884</v>
      </c>
      <c r="V150" s="1360" t="n">
        <f aca="false">T150-U150</f>
        <v>-0.399999998509884</v>
      </c>
      <c r="W150" s="1210"/>
      <c r="AA150" s="1360"/>
    </row>
    <row r="151" customFormat="false" ht="29.25" hidden="false" customHeight="true" outlineLevel="0" collapsed="false">
      <c r="A151" s="1342" t="n">
        <v>4</v>
      </c>
      <c r="B151" s="1371" t="s">
        <v>559</v>
      </c>
      <c r="C151" s="1372" t="n">
        <f aca="false">C150+C146</f>
        <v>1020742121.67063</v>
      </c>
      <c r="D151" s="1372"/>
      <c r="E151" s="1373" t="n">
        <f aca="false">E150+E146</f>
        <v>295214533.229074</v>
      </c>
      <c r="F151" s="1351"/>
      <c r="G151" s="1374"/>
      <c r="I151" s="1370" t="n">
        <v>6</v>
      </c>
      <c r="J151" s="1370" t="s">
        <v>560</v>
      </c>
      <c r="K151" s="1356" t="n">
        <f aca="false">K146+K150</f>
        <v>1020742121.67063</v>
      </c>
      <c r="L151" s="1356" t="n">
        <f aca="false">L146+L150</f>
        <v>1020742121.67063</v>
      </c>
      <c r="M151" s="1356" t="n">
        <f aca="false">M146+M150</f>
        <v>1020742121.67063</v>
      </c>
      <c r="N151" s="1359" t="n">
        <f aca="false">L151-M151</f>
        <v>0</v>
      </c>
      <c r="O151" s="1210"/>
      <c r="Q151" s="1370" t="n">
        <v>6</v>
      </c>
      <c r="R151" s="1370" t="s">
        <v>560</v>
      </c>
      <c r="S151" s="1222" t="n">
        <f aca="false">S12</f>
        <v>8311577225</v>
      </c>
      <c r="T151" s="1359" t="n">
        <f aca="false">T146+T150</f>
        <v>295214532.829074</v>
      </c>
      <c r="U151" s="1356" t="n">
        <f aca="false">U146+U150</f>
        <v>295214533.229074</v>
      </c>
      <c r="V151" s="1359" t="n">
        <f aca="false">T151-U151</f>
        <v>-0.400000035762787</v>
      </c>
      <c r="W151" s="1210"/>
      <c r="AA151" s="1360"/>
    </row>
    <row r="152" customFormat="false" ht="24.75" hidden="false" customHeight="true" outlineLevel="0" collapsed="false">
      <c r="A152" s="1342" t="n">
        <v>5</v>
      </c>
      <c r="B152" s="1375" t="s">
        <v>561</v>
      </c>
      <c r="C152" s="1375"/>
      <c r="D152" s="1375"/>
      <c r="E152" s="1376" t="n">
        <v>1500000</v>
      </c>
      <c r="F152" s="1377"/>
      <c r="G152" s="1354"/>
      <c r="M152" s="1324"/>
      <c r="U152" s="1324"/>
      <c r="AA152" s="1378"/>
    </row>
    <row r="153" customFormat="false" ht="24.75" hidden="false" customHeight="true" outlineLevel="0" collapsed="false">
      <c r="A153" s="1342" t="s">
        <v>562</v>
      </c>
      <c r="B153" s="1375" t="s">
        <v>563</v>
      </c>
      <c r="C153" s="1375"/>
      <c r="D153" s="1375"/>
      <c r="E153" s="1379" t="n">
        <v>25993419.79</v>
      </c>
      <c r="F153" s="1377"/>
      <c r="I153" s="1380" t="s">
        <v>564</v>
      </c>
      <c r="J153" s="1380"/>
      <c r="K153" s="1381" t="n">
        <f aca="false">K146+K147+K148</f>
        <v>1020741388.67063</v>
      </c>
      <c r="L153" s="1382" t="n">
        <f aca="false">SUM(L146:L148)</f>
        <v>1020741388.67063</v>
      </c>
      <c r="M153" s="1382" t="n">
        <f aca="false">SUM(M146:M148)</f>
        <v>1020741388.67063</v>
      </c>
      <c r="N153" s="1383" t="n">
        <f aca="false">L153-M153</f>
        <v>0</v>
      </c>
      <c r="O153" s="1380"/>
      <c r="Q153" s="1380" t="s">
        <v>564</v>
      </c>
      <c r="R153" s="1380"/>
      <c r="S153" s="1383" t="n">
        <f aca="false">S146+S147+S148</f>
        <v>8311571201</v>
      </c>
      <c r="T153" s="1383" t="n">
        <f aca="false">T146+T147+T148</f>
        <v>295214317.033874</v>
      </c>
      <c r="U153" s="1383" t="n">
        <f aca="false">E150</f>
        <v>31894510.3992884</v>
      </c>
      <c r="V153" s="1383" t="n">
        <f aca="false">T153-U153</f>
        <v>263319806.634586</v>
      </c>
      <c r="W153" s="1380"/>
      <c r="AA153" s="1378"/>
    </row>
    <row r="154" customFormat="false" ht="18.75" hidden="false" customHeight="true" outlineLevel="0" collapsed="false">
      <c r="A154" s="1342" t="n">
        <v>7</v>
      </c>
      <c r="B154" s="1343" t="s">
        <v>565</v>
      </c>
      <c r="C154" s="1343"/>
      <c r="D154" s="1343"/>
      <c r="E154" s="1373" t="n">
        <f aca="false">E151-E152+E153</f>
        <v>319707953.019074</v>
      </c>
      <c r="F154" s="1351"/>
      <c r="I154" s="1384"/>
      <c r="J154" s="1384"/>
      <c r="K154" s="1385"/>
      <c r="L154" s="1386"/>
      <c r="M154" s="1386"/>
      <c r="N154" s="1387"/>
      <c r="O154" s="1384"/>
      <c r="Q154" s="1384"/>
      <c r="R154" s="1384"/>
      <c r="S154" s="1387"/>
      <c r="T154" s="1387"/>
      <c r="U154" s="1387"/>
      <c r="V154" s="1387"/>
      <c r="W154" s="1384"/>
      <c r="AA154" s="1378"/>
    </row>
    <row r="155" customFormat="false" ht="33.75" hidden="false" customHeight="true" outlineLevel="0" collapsed="false">
      <c r="A155" s="1388"/>
      <c r="B155" s="1389"/>
      <c r="C155" s="1390"/>
      <c r="E155" s="1391"/>
      <c r="F155" s="1392"/>
      <c r="AA155" s="1378"/>
    </row>
    <row r="156" customFormat="false" ht="33.75" hidden="false" customHeight="true" outlineLevel="0" collapsed="false">
      <c r="A156" s="1166"/>
      <c r="B156" s="1393" t="s">
        <v>566</v>
      </c>
      <c r="C156" s="1393"/>
      <c r="D156" s="1393"/>
      <c r="E156" s="1394" t="n">
        <f aca="false">C151</f>
        <v>1020742121.67063</v>
      </c>
      <c r="F156" s="1395"/>
      <c r="O156" s="1324"/>
      <c r="T156" s="1335"/>
      <c r="AA156" s="1378"/>
    </row>
    <row r="157" customFormat="false" ht="27" hidden="false" customHeight="true" outlineLevel="0" collapsed="false">
      <c r="A157" s="1166"/>
      <c r="B157" s="1393" t="s">
        <v>567</v>
      </c>
      <c r="C157" s="1393"/>
      <c r="D157" s="1393"/>
      <c r="E157" s="1394" t="n">
        <f aca="false">E151</f>
        <v>295214533.229074</v>
      </c>
      <c r="F157" s="1395"/>
      <c r="M157" s="1324"/>
    </row>
    <row r="158" customFormat="false" ht="57.75" hidden="false" customHeight="true" outlineLevel="0" collapsed="false">
      <c r="A158" s="1166"/>
      <c r="B158" s="1393" t="s">
        <v>568</v>
      </c>
      <c r="C158" s="1393"/>
      <c r="D158" s="1393"/>
      <c r="E158" s="1394" t="n">
        <f aca="false">E154</f>
        <v>319707953.019074</v>
      </c>
      <c r="F158" s="1166"/>
      <c r="U158" s="1396"/>
    </row>
    <row r="159" customFormat="false" ht="14.25" hidden="false" customHeight="true" outlineLevel="0" collapsed="false">
      <c r="A159" s="1166"/>
      <c r="B159" s="1166"/>
      <c r="C159" s="1166"/>
      <c r="D159" s="1166"/>
      <c r="E159" s="1166"/>
      <c r="F159" s="1166"/>
    </row>
    <row r="160" customFormat="false" ht="33" hidden="false" customHeight="true" outlineLevel="0" collapsed="false">
      <c r="A160" s="1166"/>
      <c r="B160" s="1397"/>
      <c r="C160" s="1166"/>
      <c r="D160" s="1166"/>
      <c r="E160" s="1166"/>
      <c r="F160" s="1166"/>
      <c r="G160" s="1398"/>
      <c r="J160" s="1399"/>
      <c r="K160" s="1400" t="s">
        <v>569</v>
      </c>
    </row>
    <row r="161" customFormat="false" ht="54" hidden="false" customHeight="true" outlineLevel="0" collapsed="false">
      <c r="A161" s="1401" t="s">
        <v>570</v>
      </c>
      <c r="B161" s="1401"/>
      <c r="C161" s="1401"/>
      <c r="D161" s="1401"/>
      <c r="E161" s="1401"/>
      <c r="F161" s="1401"/>
    </row>
    <row r="162" customFormat="false" ht="14.25" hidden="false" customHeight="true" outlineLevel="0" collapsed="false">
      <c r="A162" s="1402"/>
      <c r="B162" s="1402"/>
      <c r="C162" s="1402"/>
      <c r="D162" s="1402"/>
      <c r="E162" s="1402"/>
      <c r="F162" s="1402"/>
    </row>
    <row r="163" customFormat="false" ht="22.5" hidden="false" customHeight="true" outlineLevel="0" collapsed="false">
      <c r="A163" s="1403" t="s">
        <v>571</v>
      </c>
      <c r="B163" s="1403"/>
      <c r="C163" s="1403"/>
      <c r="D163" s="1403"/>
      <c r="E163" s="1403"/>
      <c r="F163" s="1403"/>
    </row>
    <row r="164" customFormat="false" ht="29.25" hidden="false" customHeight="true" outlineLevel="0" collapsed="false">
      <c r="A164" s="1402"/>
      <c r="B164" s="1402"/>
      <c r="C164" s="1402"/>
      <c r="D164" s="1402"/>
      <c r="E164" s="1402"/>
      <c r="F164" s="1402"/>
    </row>
    <row r="165" customFormat="false" ht="27" hidden="false" customHeight="true" outlineLevel="0" collapsed="false">
      <c r="A165" s="1404" t="s">
        <v>463</v>
      </c>
      <c r="B165" s="1404"/>
      <c r="C165" s="1404" t="s">
        <v>464</v>
      </c>
      <c r="D165" s="1404"/>
      <c r="E165" s="1404" t="s">
        <v>465</v>
      </c>
      <c r="F165" s="1404"/>
    </row>
    <row r="166" customFormat="false" ht="42" hidden="false" customHeight="true" outlineLevel="0" collapsed="false">
      <c r="A166" s="1404"/>
      <c r="B166" s="1404"/>
      <c r="C166" s="1404"/>
      <c r="D166" s="1404"/>
      <c r="E166" s="1404"/>
      <c r="F166" s="1404"/>
    </row>
    <row r="167" customFormat="false" ht="15" hidden="false" customHeight="false" outlineLevel="0" collapsed="false">
      <c r="A167" s="1404"/>
      <c r="B167" s="1404"/>
      <c r="C167" s="1404"/>
      <c r="D167" s="1404"/>
      <c r="E167" s="1404"/>
      <c r="F167" s="1404"/>
    </row>
    <row r="168" customFormat="false" ht="39" hidden="false" customHeight="true" outlineLevel="0" collapsed="false">
      <c r="A168" s="1405" t="s">
        <v>572</v>
      </c>
      <c r="B168" s="1405"/>
      <c r="C168" s="1405"/>
      <c r="D168" s="1405"/>
      <c r="E168" s="1405"/>
      <c r="F168" s="1405"/>
    </row>
    <row r="169" customFormat="false" ht="30" hidden="false" customHeight="true" outlineLevel="0" collapsed="false"/>
    <row r="170" customFormat="false" ht="75" hidden="false" customHeight="true" outlineLevel="0" collapsed="false">
      <c r="A170" s="1406" t="s">
        <v>467</v>
      </c>
      <c r="B170" s="1406" t="s">
        <v>468</v>
      </c>
      <c r="C170" s="1406" t="s">
        <v>469</v>
      </c>
      <c r="D170" s="1406" t="s">
        <v>470</v>
      </c>
      <c r="E170" s="1406" t="s">
        <v>573</v>
      </c>
      <c r="F170" s="1406" t="s">
        <v>472</v>
      </c>
    </row>
    <row r="171" customFormat="false" ht="25.5" hidden="false" customHeight="true" outlineLevel="0" collapsed="false">
      <c r="A171" s="1407" t="n">
        <v>44835</v>
      </c>
      <c r="B171" s="1408" t="n">
        <v>1</v>
      </c>
      <c r="C171" s="1408" t="n">
        <v>25993419.79</v>
      </c>
      <c r="D171" s="1409" t="n">
        <f aca="false">C171</f>
        <v>25993419.79</v>
      </c>
      <c r="E171" s="1409" t="n">
        <f aca="false">$C$195-D171</f>
        <v>597848655.17</v>
      </c>
      <c r="F171" s="1410" t="s">
        <v>473</v>
      </c>
    </row>
    <row r="172" customFormat="false" ht="25.5" hidden="false" customHeight="true" outlineLevel="0" collapsed="false">
      <c r="A172" s="1407" t="n">
        <v>44866</v>
      </c>
      <c r="B172" s="1408" t="n">
        <v>2</v>
      </c>
      <c r="C172" s="1408" t="n">
        <v>25993419.79</v>
      </c>
      <c r="D172" s="1409" t="n">
        <f aca="false">D171+C172</f>
        <v>51986839.58</v>
      </c>
      <c r="E172" s="1409" t="n">
        <f aca="false">$C$195-D172</f>
        <v>571855235.38</v>
      </c>
      <c r="F172" s="1410" t="s">
        <v>473</v>
      </c>
    </row>
    <row r="173" customFormat="false" ht="25.5" hidden="false" customHeight="true" outlineLevel="0" collapsed="false">
      <c r="A173" s="1407" t="n">
        <v>44896</v>
      </c>
      <c r="B173" s="1408" t="n">
        <v>3</v>
      </c>
      <c r="C173" s="1408" t="n">
        <v>25993419.79</v>
      </c>
      <c r="D173" s="1409" t="n">
        <f aca="false">D172+C173</f>
        <v>77980259.37</v>
      </c>
      <c r="E173" s="1409" t="n">
        <f aca="false">$C$195-D173</f>
        <v>545861815.59</v>
      </c>
      <c r="F173" s="1410" t="s">
        <v>473</v>
      </c>
    </row>
    <row r="174" customFormat="false" ht="25.5" hidden="false" customHeight="true" outlineLevel="0" collapsed="false">
      <c r="A174" s="1407" t="n">
        <v>44927</v>
      </c>
      <c r="B174" s="1408" t="n">
        <v>4</v>
      </c>
      <c r="C174" s="1408" t="n">
        <v>25993419.79</v>
      </c>
      <c r="D174" s="1409" t="n">
        <f aca="false">D173+C174</f>
        <v>103973679.16</v>
      </c>
      <c r="E174" s="1409" t="n">
        <f aca="false">$C$195-D174</f>
        <v>519868395.8</v>
      </c>
      <c r="F174" s="1410" t="s">
        <v>473</v>
      </c>
    </row>
    <row r="175" customFormat="false" ht="25.5" hidden="false" customHeight="true" outlineLevel="0" collapsed="false">
      <c r="A175" s="1407" t="n">
        <v>44958</v>
      </c>
      <c r="B175" s="1408" t="n">
        <v>5</v>
      </c>
      <c r="C175" s="1408" t="n">
        <v>25993419.79</v>
      </c>
      <c r="D175" s="1409" t="n">
        <f aca="false">D174+C175</f>
        <v>129967098.95</v>
      </c>
      <c r="E175" s="1409" t="n">
        <f aca="false">$C$195-D175</f>
        <v>493874976.01</v>
      </c>
      <c r="F175" s="1410" t="s">
        <v>473</v>
      </c>
    </row>
    <row r="176" customFormat="false" ht="25.5" hidden="false" customHeight="true" outlineLevel="0" collapsed="false">
      <c r="A176" s="1407" t="n">
        <v>44986</v>
      </c>
      <c r="B176" s="1408" t="n">
        <v>6</v>
      </c>
      <c r="C176" s="1408" t="n">
        <v>25993419.79</v>
      </c>
      <c r="D176" s="1409" t="n">
        <f aca="false">D175+C176</f>
        <v>155960518.74</v>
      </c>
      <c r="E176" s="1409" t="n">
        <f aca="false">$C$195-D176</f>
        <v>467881556.22</v>
      </c>
      <c r="F176" s="1410" t="s">
        <v>473</v>
      </c>
    </row>
    <row r="177" customFormat="false" ht="18.75" hidden="false" customHeight="false" outlineLevel="0" collapsed="false">
      <c r="A177" s="1407" t="n">
        <v>45017</v>
      </c>
      <c r="B177" s="1408" t="n">
        <v>7</v>
      </c>
      <c r="C177" s="1408" t="n">
        <v>25993419.79</v>
      </c>
      <c r="D177" s="1409" t="n">
        <f aca="false">D176+C177</f>
        <v>181953938.53</v>
      </c>
      <c r="E177" s="1409" t="n">
        <f aca="false">$C$195-D177</f>
        <v>441888136.43</v>
      </c>
      <c r="F177" s="1410" t="s">
        <v>473</v>
      </c>
    </row>
    <row r="178" customFormat="false" ht="37.5" hidden="false" customHeight="false" outlineLevel="0" collapsed="false">
      <c r="A178" s="1411" t="n">
        <v>45047</v>
      </c>
      <c r="B178" s="1412" t="n">
        <v>8</v>
      </c>
      <c r="C178" s="1412" t="n">
        <v>25993419.79</v>
      </c>
      <c r="D178" s="1413" t="n">
        <f aca="false">D177+C178</f>
        <v>207947358.32</v>
      </c>
      <c r="E178" s="1413" t="n">
        <f aca="false">$C$195-D178</f>
        <v>415894716.64</v>
      </c>
      <c r="F178" s="1414" t="s">
        <v>474</v>
      </c>
    </row>
    <row r="179" customFormat="false" ht="22.5" hidden="false" customHeight="true" outlineLevel="0" collapsed="false">
      <c r="A179" s="1407" t="n">
        <v>45078</v>
      </c>
      <c r="B179" s="1408" t="n">
        <v>9</v>
      </c>
      <c r="C179" s="1408" t="n">
        <v>25993419.79</v>
      </c>
      <c r="D179" s="1409" t="n">
        <f aca="false">D178+C179</f>
        <v>233940778.11</v>
      </c>
      <c r="E179" s="1409" t="n">
        <f aca="false">$C$195-D179</f>
        <v>389901296.85</v>
      </c>
      <c r="F179" s="1415"/>
    </row>
    <row r="180" customFormat="false" ht="22.5" hidden="false" customHeight="true" outlineLevel="0" collapsed="false">
      <c r="A180" s="1407" t="n">
        <v>45108</v>
      </c>
      <c r="B180" s="1408" t="n">
        <v>10</v>
      </c>
      <c r="C180" s="1408" t="n">
        <v>25993419.79</v>
      </c>
      <c r="D180" s="1409" t="n">
        <f aca="false">D179+C180</f>
        <v>259934197.9</v>
      </c>
      <c r="E180" s="1409" t="n">
        <f aca="false">$C$195-D180</f>
        <v>363907877.06</v>
      </c>
      <c r="F180" s="1415"/>
    </row>
    <row r="181" customFormat="false" ht="22.5" hidden="false" customHeight="true" outlineLevel="0" collapsed="false">
      <c r="A181" s="1407" t="n">
        <v>45139</v>
      </c>
      <c r="B181" s="1408" t="n">
        <v>11</v>
      </c>
      <c r="C181" s="1408" t="n">
        <v>25993419.79</v>
      </c>
      <c r="D181" s="1409" t="n">
        <f aca="false">D180+C181</f>
        <v>285927617.69</v>
      </c>
      <c r="E181" s="1409" t="n">
        <f aca="false">$C$195-D181</f>
        <v>337914457.27</v>
      </c>
      <c r="F181" s="1415"/>
    </row>
    <row r="182" customFormat="false" ht="22.5" hidden="false" customHeight="true" outlineLevel="0" collapsed="false">
      <c r="A182" s="1407" t="n">
        <v>45170</v>
      </c>
      <c r="B182" s="1408" t="n">
        <v>12</v>
      </c>
      <c r="C182" s="1408" t="n">
        <v>25993419.79</v>
      </c>
      <c r="D182" s="1409" t="n">
        <f aca="false">D181+C182</f>
        <v>311921037.48</v>
      </c>
      <c r="E182" s="1409" t="n">
        <f aca="false">$C$195-D182</f>
        <v>311921037.48</v>
      </c>
      <c r="F182" s="1415"/>
    </row>
    <row r="183" customFormat="false" ht="22.5" hidden="false" customHeight="true" outlineLevel="0" collapsed="false">
      <c r="A183" s="1407" t="n">
        <v>45200</v>
      </c>
      <c r="B183" s="1408" t="n">
        <v>13</v>
      </c>
      <c r="C183" s="1408" t="n">
        <v>25993419.79</v>
      </c>
      <c r="D183" s="1409" t="n">
        <f aca="false">D182+C183</f>
        <v>337914457.27</v>
      </c>
      <c r="E183" s="1409" t="n">
        <f aca="false">$C$195-D183</f>
        <v>285927617.69</v>
      </c>
      <c r="F183" s="1415"/>
    </row>
    <row r="184" customFormat="false" ht="22.5" hidden="false" customHeight="true" outlineLevel="0" collapsed="false">
      <c r="A184" s="1407" t="n">
        <v>45231</v>
      </c>
      <c r="B184" s="1408" t="n">
        <v>14</v>
      </c>
      <c r="C184" s="1408" t="n">
        <v>25993419.79</v>
      </c>
      <c r="D184" s="1409" t="n">
        <f aca="false">D183+C184</f>
        <v>363907877.06</v>
      </c>
      <c r="E184" s="1409" t="n">
        <f aca="false">$C$195-D184</f>
        <v>259934197.9</v>
      </c>
      <c r="F184" s="1415"/>
    </row>
    <row r="185" customFormat="false" ht="22.5" hidden="false" customHeight="true" outlineLevel="0" collapsed="false">
      <c r="A185" s="1407" t="n">
        <v>45261</v>
      </c>
      <c r="B185" s="1408" t="n">
        <v>15</v>
      </c>
      <c r="C185" s="1408" t="n">
        <v>25993419.79</v>
      </c>
      <c r="D185" s="1409" t="n">
        <f aca="false">D184+C185</f>
        <v>389901296.85</v>
      </c>
      <c r="E185" s="1409" t="n">
        <f aca="false">$C$195-D185</f>
        <v>233940778.11</v>
      </c>
      <c r="F185" s="1415"/>
    </row>
    <row r="186" customFormat="false" ht="22.5" hidden="false" customHeight="true" outlineLevel="0" collapsed="false">
      <c r="A186" s="1407" t="n">
        <v>45292</v>
      </c>
      <c r="B186" s="1408" t="n">
        <v>16</v>
      </c>
      <c r="C186" s="1408" t="n">
        <v>25993419.79</v>
      </c>
      <c r="D186" s="1409" t="n">
        <f aca="false">D185+C186</f>
        <v>415894716.64</v>
      </c>
      <c r="E186" s="1409" t="n">
        <f aca="false">$C$195-D186</f>
        <v>207947358.32</v>
      </c>
      <c r="F186" s="1415"/>
    </row>
    <row r="187" customFormat="false" ht="22.5" hidden="false" customHeight="true" outlineLevel="0" collapsed="false">
      <c r="A187" s="1407" t="n">
        <v>45323</v>
      </c>
      <c r="B187" s="1408" t="n">
        <v>17</v>
      </c>
      <c r="C187" s="1408" t="n">
        <v>25993419.79</v>
      </c>
      <c r="D187" s="1409" t="n">
        <f aca="false">D186+C187</f>
        <v>441888136.43</v>
      </c>
      <c r="E187" s="1409" t="n">
        <f aca="false">$C$195-D187</f>
        <v>181953938.53</v>
      </c>
      <c r="F187" s="1415"/>
    </row>
    <row r="188" customFormat="false" ht="22.5" hidden="false" customHeight="true" outlineLevel="0" collapsed="false">
      <c r="A188" s="1407" t="n">
        <v>45352</v>
      </c>
      <c r="B188" s="1408" t="n">
        <v>18</v>
      </c>
      <c r="C188" s="1408" t="n">
        <v>25993419.79</v>
      </c>
      <c r="D188" s="1409" t="n">
        <f aca="false">D187+C188</f>
        <v>467881556.22</v>
      </c>
      <c r="E188" s="1409" t="n">
        <f aca="false">$C$195-D188</f>
        <v>155960518.74</v>
      </c>
      <c r="F188" s="1415"/>
    </row>
    <row r="189" customFormat="false" ht="22.5" hidden="false" customHeight="true" outlineLevel="0" collapsed="false">
      <c r="A189" s="1407" t="n">
        <v>45383</v>
      </c>
      <c r="B189" s="1408" t="n">
        <v>19</v>
      </c>
      <c r="C189" s="1408" t="n">
        <v>25993419.79</v>
      </c>
      <c r="D189" s="1409" t="n">
        <f aca="false">D188+C189</f>
        <v>493874976.01</v>
      </c>
      <c r="E189" s="1409" t="n">
        <f aca="false">$C$195-D189</f>
        <v>129967098.95</v>
      </c>
      <c r="F189" s="1415"/>
    </row>
    <row r="190" customFormat="false" ht="22.5" hidden="false" customHeight="true" outlineLevel="0" collapsed="false">
      <c r="A190" s="1407" t="n">
        <v>45413</v>
      </c>
      <c r="B190" s="1408" t="n">
        <v>20</v>
      </c>
      <c r="C190" s="1408" t="n">
        <v>25993419.79</v>
      </c>
      <c r="D190" s="1409" t="n">
        <f aca="false">D189+C190</f>
        <v>519868395.8</v>
      </c>
      <c r="E190" s="1409" t="n">
        <f aca="false">$C$195-D190</f>
        <v>103973679.16</v>
      </c>
      <c r="F190" s="1415"/>
    </row>
    <row r="191" customFormat="false" ht="22.5" hidden="false" customHeight="true" outlineLevel="0" collapsed="false">
      <c r="A191" s="1407" t="n">
        <v>45444</v>
      </c>
      <c r="B191" s="1408" t="n">
        <v>21</v>
      </c>
      <c r="C191" s="1408" t="n">
        <v>25993419.79</v>
      </c>
      <c r="D191" s="1409" t="n">
        <f aca="false">D190+C191</f>
        <v>545861815.59</v>
      </c>
      <c r="E191" s="1409" t="n">
        <f aca="false">$C$195-D191</f>
        <v>77980259.3699999</v>
      </c>
      <c r="F191" s="1415"/>
    </row>
    <row r="192" customFormat="false" ht="22.5" hidden="false" customHeight="true" outlineLevel="0" collapsed="false">
      <c r="A192" s="1407" t="n">
        <v>45474</v>
      </c>
      <c r="B192" s="1408" t="n">
        <v>22</v>
      </c>
      <c r="C192" s="1408" t="n">
        <v>25993419.79</v>
      </c>
      <c r="D192" s="1409" t="n">
        <f aca="false">D191+C192</f>
        <v>571855235.38</v>
      </c>
      <c r="E192" s="1409" t="n">
        <f aca="false">$C$195-D192</f>
        <v>51986839.5799999</v>
      </c>
      <c r="F192" s="1415"/>
    </row>
    <row r="193" customFormat="false" ht="22.5" hidden="false" customHeight="true" outlineLevel="0" collapsed="false">
      <c r="A193" s="1407" t="n">
        <v>45505</v>
      </c>
      <c r="B193" s="1408" t="n">
        <v>23</v>
      </c>
      <c r="C193" s="1408" t="n">
        <v>25993419.79</v>
      </c>
      <c r="D193" s="1409" t="n">
        <f aca="false">D192+C193</f>
        <v>597848655.17</v>
      </c>
      <c r="E193" s="1409" t="n">
        <f aca="false">$C$195-D193</f>
        <v>25993419.79</v>
      </c>
      <c r="F193" s="1415"/>
      <c r="G193" s="1328"/>
    </row>
    <row r="194" customFormat="false" ht="22.5" hidden="false" customHeight="true" outlineLevel="0" collapsed="false">
      <c r="A194" s="1407" t="n">
        <v>45536</v>
      </c>
      <c r="B194" s="1408" t="n">
        <v>24</v>
      </c>
      <c r="C194" s="1408" t="n">
        <v>25993419.79</v>
      </c>
      <c r="D194" s="1416" t="n">
        <f aca="false">D193+C194</f>
        <v>623842074.96</v>
      </c>
      <c r="E194" s="1409" t="n">
        <f aca="false">$C$195-D194</f>
        <v>0</v>
      </c>
      <c r="F194" s="1415"/>
      <c r="G194" s="1334"/>
    </row>
    <row r="195" customFormat="false" ht="22.5" hidden="false" customHeight="true" outlineLevel="0" collapsed="false">
      <c r="B195" s="1412" t="s">
        <v>475</v>
      </c>
      <c r="C195" s="1412" t="n">
        <f aca="false">SUM(C171:C194)</f>
        <v>623842074.96</v>
      </c>
      <c r="D195" s="1417"/>
      <c r="E195" s="1417"/>
    </row>
    <row r="196" customFormat="false" ht="27" hidden="false" customHeight="true" outlineLevel="0" collapsed="false">
      <c r="C196" s="1418"/>
      <c r="D196" s="1417"/>
      <c r="E196" s="1417"/>
    </row>
    <row r="197" customFormat="false" ht="27" hidden="false" customHeight="true" outlineLevel="0" collapsed="false">
      <c r="C197" s="1418"/>
      <c r="D197" s="1417"/>
      <c r="E197" s="1417"/>
    </row>
    <row r="198" customFormat="false" ht="27" hidden="false" customHeight="true" outlineLevel="0" collapsed="false">
      <c r="C198" s="1418"/>
      <c r="D198" s="1417"/>
      <c r="E198" s="1417"/>
    </row>
    <row r="199" customFormat="false" ht="15" hidden="false" customHeight="true" outlineLevel="0" collapsed="false">
      <c r="A199" s="1315" t="s">
        <v>463</v>
      </c>
      <c r="B199" s="1315"/>
      <c r="C199" s="1315" t="s">
        <v>464</v>
      </c>
      <c r="D199" s="1315"/>
      <c r="E199" s="1315" t="s">
        <v>465</v>
      </c>
      <c r="F199" s="1315"/>
    </row>
    <row r="200" customFormat="false" ht="15" hidden="false" customHeight="false" outlineLevel="0" collapsed="false">
      <c r="A200" s="1315"/>
      <c r="B200" s="1315"/>
      <c r="C200" s="1315"/>
      <c r="D200" s="1315"/>
      <c r="E200" s="1315"/>
      <c r="F200" s="1315"/>
    </row>
    <row r="201" customFormat="false" ht="15" hidden="false" customHeight="false" outlineLevel="0" collapsed="false">
      <c r="A201" s="1315"/>
      <c r="B201" s="1315"/>
      <c r="C201" s="1315"/>
      <c r="D201" s="1315"/>
      <c r="E201" s="1315"/>
      <c r="F201" s="1315"/>
      <c r="G201" s="1354"/>
    </row>
    <row r="205" customFormat="false" ht="15" hidden="false" customHeight="false" outlineLevel="0" collapsed="false">
      <c r="B205" s="1279" t="s">
        <v>566</v>
      </c>
      <c r="C205" s="1419" t="n">
        <f aca="false">C201</f>
        <v>0</v>
      </c>
    </row>
    <row r="206" customFormat="false" ht="15" hidden="false" customHeight="false" outlineLevel="0" collapsed="false">
      <c r="B206" s="1279" t="s">
        <v>567</v>
      </c>
      <c r="C206" s="1420" t="n">
        <f aca="false">E201</f>
        <v>0</v>
      </c>
    </row>
    <row r="208" customFormat="false" ht="28.5" hidden="false" customHeight="true" outlineLevel="0" collapsed="false"/>
    <row r="209" customFormat="false" ht="28.5" hidden="false" customHeight="true" outlineLevel="0" collapsed="false"/>
    <row r="210" customFormat="false" ht="28.5" hidden="false" customHeight="true" outlineLevel="0" collapsed="false">
      <c r="A210" s="1398" t="s">
        <v>574</v>
      </c>
      <c r="B210" s="1398"/>
      <c r="C210" s="1398"/>
      <c r="D210" s="1398"/>
      <c r="E210" s="1398"/>
      <c r="F210" s="1398"/>
      <c r="G210" s="1398"/>
    </row>
    <row r="211" customFormat="false" ht="28.5" hidden="false" customHeight="true" outlineLevel="0" collapsed="false"/>
    <row r="212" customFormat="false" ht="27" hidden="false" customHeight="true" outlineLevel="0" collapsed="false"/>
    <row r="220" customFormat="false" ht="27.75" hidden="false" customHeight="true" outlineLevel="0" collapsed="false"/>
    <row r="237" customFormat="false" ht="15" hidden="false" customHeight="false" outlineLevel="0" collapsed="false">
      <c r="B237" s="1421"/>
      <c r="C237" s="1422"/>
      <c r="D237" s="1423"/>
      <c r="E237" s="1421"/>
      <c r="F237" s="1424"/>
      <c r="G237" s="1421"/>
    </row>
    <row r="238" customFormat="false" ht="15" hidden="false" customHeight="false" outlineLevel="0" collapsed="false">
      <c r="B238" s="1425"/>
      <c r="C238" s="1426"/>
      <c r="D238" s="1423"/>
      <c r="E238" s="1427"/>
      <c r="F238" s="1424"/>
      <c r="G238" s="1428"/>
    </row>
    <row r="239" customFormat="false" ht="33.75" hidden="false" customHeight="true" outlineLevel="0" collapsed="false">
      <c r="B239" s="1425"/>
      <c r="C239" s="1284"/>
      <c r="D239" s="1284"/>
      <c r="E239" s="1427"/>
      <c r="F239" s="1429"/>
    </row>
    <row r="240" customFormat="false" ht="15" hidden="false" customHeight="false" outlineLevel="0" collapsed="false">
      <c r="B240" s="1425"/>
      <c r="C240" s="1284"/>
      <c r="D240" s="1284"/>
      <c r="E240" s="1427"/>
      <c r="F240" s="1429"/>
    </row>
    <row r="241" customFormat="false" ht="15" hidden="false" customHeight="false" outlineLevel="0" collapsed="false">
      <c r="B241" s="1328"/>
      <c r="C241" s="1284"/>
      <c r="D241" s="1284"/>
      <c r="E241" s="1427"/>
      <c r="F241" s="1354"/>
    </row>
    <row r="263" customFormat="false" ht="15" hidden="false" customHeight="false" outlineLevel="0" collapsed="false">
      <c r="A263" s="1430"/>
      <c r="B263" s="1430"/>
      <c r="C263" s="1430"/>
      <c r="D263" s="1431"/>
      <c r="E263" s="1431"/>
      <c r="F263" s="1432"/>
      <c r="G263" s="1432"/>
    </row>
    <row r="264" customFormat="false" ht="15" hidden="false" customHeight="false" outlineLevel="0" collapsed="false">
      <c r="A264" s="1273"/>
      <c r="B264" s="1273"/>
      <c r="C264" s="1273"/>
      <c r="D264" s="1273"/>
      <c r="E264" s="1273"/>
      <c r="F264" s="1273"/>
      <c r="G264" s="1273"/>
    </row>
    <row r="265" customFormat="false" ht="15" hidden="false" customHeight="false" outlineLevel="0" collapsed="false">
      <c r="A265" s="1273"/>
      <c r="B265" s="1273"/>
      <c r="C265" s="1273"/>
      <c r="D265" s="1273"/>
      <c r="E265" s="1273"/>
      <c r="F265" s="1273"/>
      <c r="G265" s="1273"/>
    </row>
    <row r="266" customFormat="false" ht="15" hidden="false" customHeight="false" outlineLevel="0" collapsed="false">
      <c r="A266" s="1273"/>
      <c r="B266" s="1273"/>
      <c r="C266" s="1433"/>
      <c r="D266" s="1273"/>
      <c r="E266" s="1433"/>
      <c r="F266" s="1433"/>
      <c r="G266" s="1433"/>
    </row>
    <row r="267" customFormat="false" ht="15" hidden="false" customHeight="false" outlineLevel="0" collapsed="false">
      <c r="A267" s="1273"/>
      <c r="B267" s="1273"/>
      <c r="C267" s="1433"/>
      <c r="D267" s="1273"/>
      <c r="E267" s="1433"/>
      <c r="F267" s="1433"/>
      <c r="G267" s="1433"/>
    </row>
    <row r="268" customFormat="false" ht="15" hidden="false" customHeight="false" outlineLevel="0" collapsed="false">
      <c r="A268" s="1273"/>
      <c r="B268" s="1273"/>
      <c r="C268" s="1433"/>
      <c r="D268" s="1273"/>
      <c r="E268" s="1433"/>
      <c r="F268" s="1433"/>
      <c r="G268" s="1433"/>
    </row>
    <row r="269" customFormat="false" ht="15" hidden="false" customHeight="false" outlineLevel="0" collapsed="false">
      <c r="A269" s="1273"/>
      <c r="B269" s="1434"/>
      <c r="C269" s="1433"/>
      <c r="D269" s="1433"/>
      <c r="E269" s="1433"/>
      <c r="F269" s="1433"/>
      <c r="G269" s="1433"/>
    </row>
    <row r="270" customFormat="false" ht="15" hidden="false" customHeight="false" outlineLevel="0" collapsed="false">
      <c r="A270" s="1273"/>
      <c r="B270" s="1273"/>
      <c r="C270" s="1433"/>
      <c r="D270" s="1435"/>
      <c r="E270" s="1433"/>
      <c r="F270" s="1433"/>
      <c r="G270" s="1433"/>
    </row>
    <row r="271" customFormat="false" ht="15" hidden="false" customHeight="false" outlineLevel="0" collapsed="false">
      <c r="C271" s="1284"/>
      <c r="E271" s="1284"/>
      <c r="F271" s="1284"/>
      <c r="G271" s="1284"/>
    </row>
    <row r="274" customFormat="false" ht="15" hidden="false" customHeight="false" outlineLevel="0" collapsed="false">
      <c r="C274" s="1284"/>
    </row>
    <row r="275" customFormat="false" ht="15" hidden="false" customHeight="false" outlineLevel="0" collapsed="false">
      <c r="C275" s="1284"/>
    </row>
    <row r="276" customFormat="false" ht="15" hidden="false" customHeight="false" outlineLevel="0" collapsed="false">
      <c r="C276" s="1328"/>
      <c r="D276" s="1328"/>
      <c r="E276" s="1284"/>
    </row>
    <row r="278" customFormat="false" ht="15" hidden="false" customHeight="false" outlineLevel="0" collapsed="false">
      <c r="C278" s="1328"/>
      <c r="D278" s="1328"/>
      <c r="E278" s="1328"/>
    </row>
    <row r="279" customFormat="false" ht="15" hidden="false" customHeight="false" outlineLevel="0" collapsed="false">
      <c r="C279" s="1328"/>
      <c r="D279" s="1328"/>
      <c r="E279" s="1328"/>
    </row>
    <row r="280" customFormat="false" ht="15" hidden="false" customHeight="false" outlineLevel="0" collapsed="false">
      <c r="C280" s="1328"/>
      <c r="D280" s="1328"/>
      <c r="E280" s="1328"/>
    </row>
    <row r="281" customFormat="false" ht="15" hidden="false" customHeight="false" outlineLevel="0" collapsed="false">
      <c r="C281" s="1328"/>
      <c r="D281" s="1328"/>
      <c r="E281" s="1328"/>
    </row>
    <row r="282" customFormat="false" ht="15" hidden="false" customHeight="false" outlineLevel="0" collapsed="false">
      <c r="C282" s="1328"/>
      <c r="D282" s="1328"/>
      <c r="E282" s="1328"/>
    </row>
    <row r="283" customFormat="false" ht="15" hidden="false" customHeight="false" outlineLevel="0" collapsed="false">
      <c r="C283" s="1328"/>
      <c r="D283" s="1328"/>
      <c r="E283" s="1328"/>
    </row>
    <row r="284" customFormat="false" ht="15" hidden="false" customHeight="false" outlineLevel="0" collapsed="false">
      <c r="C284" s="1328"/>
      <c r="D284" s="1328"/>
      <c r="E284" s="1328"/>
    </row>
    <row r="285" customFormat="false" ht="15" hidden="false" customHeight="false" outlineLevel="0" collapsed="false">
      <c r="C285" s="1328"/>
      <c r="D285" s="1328"/>
      <c r="E285" s="1328"/>
    </row>
    <row r="286" customFormat="false" ht="15" hidden="false" customHeight="false" outlineLevel="0" collapsed="false">
      <c r="C286" s="1328"/>
      <c r="D286" s="1328"/>
      <c r="E286" s="1328"/>
    </row>
    <row r="287" customFormat="false" ht="15" hidden="false" customHeight="false" outlineLevel="0" collapsed="false">
      <c r="B287" s="1436"/>
      <c r="C287" s="1328"/>
      <c r="D287" s="1328"/>
      <c r="E287" s="1328"/>
    </row>
    <row r="288" customFormat="false" ht="15" hidden="false" customHeight="false" outlineLevel="0" collapsed="false">
      <c r="B288" s="1436"/>
      <c r="C288" s="1328"/>
      <c r="D288" s="1429"/>
      <c r="E288" s="1429"/>
    </row>
    <row r="289" customFormat="false" ht="15" hidden="false" customHeight="false" outlineLevel="0" collapsed="false">
      <c r="B289" s="1436"/>
      <c r="C289" s="1328"/>
      <c r="D289" s="1328"/>
      <c r="E289" s="1328"/>
    </row>
    <row r="290" customFormat="false" ht="15" hidden="false" customHeight="false" outlineLevel="0" collapsed="false">
      <c r="B290" s="1436"/>
      <c r="C290" s="1328"/>
      <c r="D290" s="1429"/>
      <c r="E290" s="1429"/>
      <c r="F290" s="1284"/>
      <c r="G290" s="1284"/>
    </row>
    <row r="291" customFormat="false" ht="15" hidden="false" customHeight="false" outlineLevel="0" collapsed="false">
      <c r="B291" s="1436"/>
      <c r="C291" s="1328"/>
      <c r="D291" s="1429"/>
      <c r="E291" s="1429"/>
    </row>
    <row r="292" customFormat="false" ht="15" hidden="false" customHeight="false" outlineLevel="0" collapsed="false">
      <c r="B292" s="1436"/>
      <c r="C292" s="1328"/>
      <c r="D292" s="1328"/>
      <c r="E292" s="1328"/>
    </row>
    <row r="294" customFormat="false" ht="15" hidden="false" customHeight="false" outlineLevel="0" collapsed="false">
      <c r="C294" s="1328"/>
      <c r="D294" s="1328"/>
      <c r="E294" s="1328"/>
    </row>
    <row r="295" customFormat="false" ht="15" hidden="false" customHeight="false" outlineLevel="0" collapsed="false">
      <c r="C295" s="1328"/>
      <c r="D295" s="1328"/>
      <c r="E295" s="1328"/>
    </row>
    <row r="296" customFormat="false" ht="15" hidden="false" customHeight="false" outlineLevel="0" collapsed="false">
      <c r="C296" s="1328"/>
      <c r="D296" s="1328"/>
      <c r="E296" s="1429"/>
    </row>
    <row r="297" customFormat="false" ht="15" hidden="false" customHeight="false" outlineLevel="0" collapsed="false">
      <c r="C297" s="1328"/>
      <c r="D297" s="1429"/>
      <c r="E297" s="1429"/>
    </row>
    <row r="298" customFormat="false" ht="15" hidden="false" customHeight="false" outlineLevel="0" collapsed="false">
      <c r="C298" s="1328"/>
      <c r="D298" s="1429"/>
      <c r="E298" s="1429"/>
    </row>
    <row r="299" customFormat="false" ht="15" hidden="false" customHeight="false" outlineLevel="0" collapsed="false">
      <c r="C299" s="1328"/>
      <c r="D299" s="1328"/>
      <c r="E299" s="1328"/>
    </row>
    <row r="300" customFormat="false" ht="15" hidden="false" customHeight="false" outlineLevel="0" collapsed="false">
      <c r="C300" s="1328"/>
      <c r="D300" s="1328"/>
      <c r="E300" s="1328"/>
    </row>
    <row r="301" customFormat="false" ht="15" hidden="false" customHeight="false" outlineLevel="0" collapsed="false">
      <c r="C301" s="1328"/>
      <c r="D301" s="1328"/>
      <c r="E301" s="1328"/>
      <c r="F301" s="1436"/>
      <c r="G301" s="1436"/>
    </row>
    <row r="302" customFormat="false" ht="15" hidden="false" customHeight="false" outlineLevel="0" collapsed="false">
      <c r="C302" s="1328"/>
      <c r="D302" s="1328"/>
      <c r="E302" s="1328"/>
      <c r="F302" s="1436"/>
      <c r="G302" s="1436"/>
    </row>
    <row r="303" customFormat="false" ht="15" hidden="false" customHeight="false" outlineLevel="0" collapsed="false">
      <c r="C303" s="1328"/>
      <c r="D303" s="1328"/>
      <c r="E303" s="1328"/>
      <c r="F303" s="1436"/>
      <c r="G303" s="1436"/>
    </row>
    <row r="304" customFormat="false" ht="15" hidden="false" customHeight="false" outlineLevel="0" collapsed="false">
      <c r="B304" s="1436"/>
      <c r="C304" s="1328"/>
      <c r="D304" s="1429"/>
      <c r="E304" s="1429"/>
    </row>
    <row r="305" customFormat="false" ht="15" hidden="false" customHeight="false" outlineLevel="0" collapsed="false">
      <c r="B305" s="1436"/>
      <c r="C305" s="1328"/>
      <c r="D305" s="1429"/>
      <c r="E305" s="1429"/>
    </row>
    <row r="306" customFormat="false" ht="15" hidden="false" customHeight="false" outlineLevel="0" collapsed="false">
      <c r="B306" s="1436"/>
      <c r="C306" s="1328"/>
      <c r="D306" s="1328"/>
      <c r="E306" s="1429"/>
    </row>
    <row r="307" customFormat="false" ht="15" hidden="false" customHeight="false" outlineLevel="0" collapsed="false">
      <c r="B307" s="1436"/>
      <c r="C307" s="1328"/>
      <c r="D307" s="1429"/>
      <c r="E307" s="1429"/>
    </row>
    <row r="308" customFormat="false" ht="15" hidden="false" customHeight="false" outlineLevel="0" collapsed="false">
      <c r="B308" s="1436"/>
      <c r="C308" s="1328"/>
      <c r="D308" s="1429"/>
      <c r="E308" s="1429"/>
      <c r="F308" s="1284"/>
      <c r="G308" s="1284"/>
    </row>
    <row r="309" customFormat="false" ht="15" hidden="false" customHeight="false" outlineLevel="0" collapsed="false">
      <c r="B309" s="1436"/>
      <c r="C309" s="1328"/>
      <c r="D309" s="1429"/>
      <c r="E309" s="1429"/>
    </row>
    <row r="310" customFormat="false" ht="15" hidden="false" customHeight="false" outlineLevel="0" collapsed="false">
      <c r="B310" s="1436"/>
      <c r="C310" s="1328"/>
      <c r="D310" s="1429"/>
      <c r="E310" s="1429"/>
      <c r="F310" s="1284"/>
      <c r="G310" s="1284"/>
    </row>
    <row r="311" customFormat="false" ht="15" hidden="false" customHeight="false" outlineLevel="0" collapsed="false">
      <c r="B311" s="1313"/>
      <c r="C311" s="1328"/>
      <c r="D311" s="1429"/>
      <c r="E311" s="1429"/>
    </row>
    <row r="312" customFormat="false" ht="15" hidden="false" customHeight="false" outlineLevel="0" collapsed="false">
      <c r="B312" s="1313"/>
      <c r="C312" s="1328"/>
      <c r="D312" s="1429"/>
      <c r="E312" s="1429"/>
      <c r="F312" s="1284"/>
      <c r="G312" s="1284"/>
    </row>
    <row r="313" customFormat="false" ht="15" hidden="false" customHeight="false" outlineLevel="0" collapsed="false">
      <c r="B313" s="1436"/>
      <c r="C313" s="1328"/>
      <c r="D313" s="1328"/>
      <c r="E313" s="1328"/>
      <c r="F313" s="1284"/>
      <c r="G313" s="1284"/>
    </row>
    <row r="379" customFormat="false" ht="15" hidden="false" customHeight="false" outlineLevel="0" collapsed="false">
      <c r="B379" s="1328" t="s">
        <v>575</v>
      </c>
      <c r="C379" s="1328"/>
      <c r="D379" s="1328"/>
      <c r="E379" s="1328"/>
    </row>
    <row r="380" customFormat="false" ht="15" hidden="false" customHeight="false" outlineLevel="0" collapsed="false">
      <c r="B380" s="1437" t="s">
        <v>576</v>
      </c>
      <c r="C380" s="1437"/>
      <c r="D380" s="1437"/>
      <c r="E380" s="1437"/>
    </row>
    <row r="381" customFormat="false" ht="15" hidden="false" customHeight="false" outlineLevel="0" collapsed="false">
      <c r="B381" s="1437"/>
      <c r="C381" s="1437"/>
      <c r="D381" s="1437"/>
      <c r="E381" s="1437"/>
    </row>
    <row r="383" customFormat="false" ht="15" hidden="false" customHeight="false" outlineLevel="0" collapsed="false">
      <c r="B383" s="1279" t="s">
        <v>402</v>
      </c>
      <c r="C383" s="1279" t="s">
        <v>212</v>
      </c>
      <c r="D383" s="1279" t="s">
        <v>213</v>
      </c>
      <c r="E383" s="1279" t="s">
        <v>577</v>
      </c>
    </row>
    <row r="384" customFormat="false" ht="15" hidden="false" customHeight="false" outlineLevel="0" collapsed="false">
      <c r="B384" s="1279" t="s">
        <v>578</v>
      </c>
      <c r="C384" s="1281" t="e">
        <f aca="false">#REF!</f>
        <v>#REF!</v>
      </c>
      <c r="D384" s="1281" t="e">
        <f aca="false">#REF!</f>
        <v>#REF!</v>
      </c>
      <c r="E384" s="1282" t="e">
        <f aca="false">COS(ATAN(D384/C384))</f>
        <v>#REF!</v>
      </c>
    </row>
    <row r="385" customFormat="false" ht="15" hidden="false" customHeight="false" outlineLevel="0" collapsed="false">
      <c r="B385" s="1279" t="s">
        <v>579</v>
      </c>
      <c r="C385" s="1281" t="e">
        <f aca="false">#REF!</f>
        <v>#REF!</v>
      </c>
      <c r="D385" s="1281" t="e">
        <f aca="false">#REF!</f>
        <v>#REF!</v>
      </c>
      <c r="E385" s="1282" t="e">
        <f aca="false">COS(ATAN(D385/C385))</f>
        <v>#REF!</v>
      </c>
    </row>
    <row r="386" customFormat="false" ht="15" hidden="false" customHeight="false" outlineLevel="0" collapsed="false">
      <c r="B386" s="1279" t="s">
        <v>580</v>
      </c>
      <c r="C386" s="1281" t="e">
        <f aca="false">#REF!</f>
        <v>#REF!</v>
      </c>
      <c r="D386" s="1281" t="e">
        <f aca="false">#REF!</f>
        <v>#REF!</v>
      </c>
      <c r="E386" s="1282" t="e">
        <f aca="false">COS(ATAN(D386/C386))</f>
        <v>#REF!</v>
      </c>
    </row>
    <row r="387" customFormat="false" ht="15" hidden="false" customHeight="false" outlineLevel="0" collapsed="false">
      <c r="B387" s="1278" t="s">
        <v>581</v>
      </c>
      <c r="C387" s="1281" t="e">
        <f aca="false">SUM(C384:C386)</f>
        <v>#REF!</v>
      </c>
      <c r="D387" s="1281" t="e">
        <f aca="false">SUM(D384:D386)</f>
        <v>#REF!</v>
      </c>
      <c r="E387" s="1282" t="e">
        <f aca="false">COS(ATAN(D387/C387))</f>
        <v>#REF!</v>
      </c>
    </row>
    <row r="390" customFormat="false" ht="23.25" hidden="false" customHeight="true" outlineLevel="0" collapsed="false"/>
    <row r="393" customFormat="false" ht="51.75" hidden="false" customHeight="true" outlineLevel="0" collapsed="false"/>
    <row r="394" customFormat="false" ht="32.25" hidden="false" customHeight="true" outlineLevel="0" collapsed="false"/>
    <row r="395" customFormat="false" ht="32.25" hidden="false" customHeight="true" outlineLevel="0" collapsed="false"/>
    <row r="396" customFormat="false" ht="32.25" hidden="false" customHeight="true" outlineLevel="0" collapsed="false"/>
    <row r="397" customFormat="false" ht="32.25" hidden="false" customHeight="true" outlineLevel="0" collapsed="false"/>
  </sheetData>
  <mergeCells count="86">
    <mergeCell ref="A2:F2"/>
    <mergeCell ref="A4:D4"/>
    <mergeCell ref="A5:A6"/>
    <mergeCell ref="B17:D17"/>
    <mergeCell ref="B18:D18"/>
    <mergeCell ref="B19:D19"/>
    <mergeCell ref="B20:D20"/>
    <mergeCell ref="A22:F23"/>
    <mergeCell ref="A25:F25"/>
    <mergeCell ref="A28:B30"/>
    <mergeCell ref="C28:D30"/>
    <mergeCell ref="E28:F30"/>
    <mergeCell ref="A33:F33"/>
    <mergeCell ref="A63:B65"/>
    <mergeCell ref="C63:D65"/>
    <mergeCell ref="E63:F65"/>
    <mergeCell ref="A75:G75"/>
    <mergeCell ref="A76:G76"/>
    <mergeCell ref="A77:D77"/>
    <mergeCell ref="F77:G78"/>
    <mergeCell ref="A78:A79"/>
    <mergeCell ref="F79:G79"/>
    <mergeCell ref="F80:G80"/>
    <mergeCell ref="F81:G81"/>
    <mergeCell ref="F82:G82"/>
    <mergeCell ref="F83:G83"/>
    <mergeCell ref="A87:D87"/>
    <mergeCell ref="A88:A89"/>
    <mergeCell ref="B88:B89"/>
    <mergeCell ref="C90:C102"/>
    <mergeCell ref="G90:G92"/>
    <mergeCell ref="G93:G95"/>
    <mergeCell ref="G96:G98"/>
    <mergeCell ref="G99:G101"/>
    <mergeCell ref="A106:D106"/>
    <mergeCell ref="A107:A108"/>
    <mergeCell ref="B107:B108"/>
    <mergeCell ref="G107:G108"/>
    <mergeCell ref="C109:C113"/>
    <mergeCell ref="G109:G113"/>
    <mergeCell ref="A118:B120"/>
    <mergeCell ref="C118:D120"/>
    <mergeCell ref="E118:F120"/>
    <mergeCell ref="A140:F140"/>
    <mergeCell ref="A142:D142"/>
    <mergeCell ref="A143:A145"/>
    <mergeCell ref="X143:Y143"/>
    <mergeCell ref="X145:Y145"/>
    <mergeCell ref="B152:D152"/>
    <mergeCell ref="B153:D153"/>
    <mergeCell ref="I153:J153"/>
    <mergeCell ref="Q153:R153"/>
    <mergeCell ref="B154:D154"/>
    <mergeCell ref="B156:D156"/>
    <mergeCell ref="B157:D157"/>
    <mergeCell ref="B158:D158"/>
    <mergeCell ref="A161:F161"/>
    <mergeCell ref="A163:F163"/>
    <mergeCell ref="A165:B167"/>
    <mergeCell ref="C165:D167"/>
    <mergeCell ref="E165:F167"/>
    <mergeCell ref="A168:F168"/>
    <mergeCell ref="A199:B201"/>
    <mergeCell ref="C199:D201"/>
    <mergeCell ref="E199:F201"/>
    <mergeCell ref="A210:F210"/>
    <mergeCell ref="A263:C263"/>
    <mergeCell ref="A264:A265"/>
    <mergeCell ref="A270:B270"/>
    <mergeCell ref="C276:D276"/>
    <mergeCell ref="C278:E278"/>
    <mergeCell ref="D288:E288"/>
    <mergeCell ref="D289:E289"/>
    <mergeCell ref="D290:E290"/>
    <mergeCell ref="D291:E291"/>
    <mergeCell ref="C294:E294"/>
    <mergeCell ref="D307:E307"/>
    <mergeCell ref="D308:E308"/>
    <mergeCell ref="D309:E309"/>
    <mergeCell ref="B311:B312"/>
    <mergeCell ref="D311:E311"/>
    <mergeCell ref="D312:E312"/>
    <mergeCell ref="C313:E313"/>
    <mergeCell ref="B379:E379"/>
    <mergeCell ref="B380:E380"/>
    <mergeCell ref="B381:E381"/>
  </mergeCells>
  <printOptions headings="false" gridLines="false" gridLinesSet="true" horizontalCentered="true" verticalCentered="false"/>
  <pageMargins left="0.5" right="0.5" top="0.5" bottom="0.5" header="0.511811023622047" footer="0.511811023622047"/>
  <pageSetup paperSize="9" scale="75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rowBreaks count="3" manualBreakCount="3">
    <brk id="31" man="true" max="16383" min="0"/>
    <brk id="138" man="true" max="16383" min="0"/>
    <brk id="167" man="true" max="16383" min="0"/>
  </rowBreak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176"/>
  <sheetViews>
    <sheetView showFormulas="false" showGridLines="true" showRowColHeaders="true" showZeros="true" rightToLeft="false" tabSelected="false" showOutlineSymbols="true" defaultGridColor="true" view="normal" topLeftCell="A1" colorId="64" zoomScale="82" zoomScaleNormal="82" zoomScalePageLayoutView="82" workbookViewId="0">
      <selection pane="topLeft" activeCell="A1" activeCellId="0" sqref="A1"/>
    </sheetView>
  </sheetViews>
  <sheetFormatPr defaultColWidth="9.96875" defaultRowHeight="15" outlineLevelRow="0" outlineLevelCol="0"/>
  <cols>
    <col collapsed="false" customWidth="true" hidden="false" outlineLevel="0" max="2" min="2" style="0" width="27.44"/>
    <col collapsed="false" customWidth="true" hidden="true" outlineLevel="0" max="3" min="3" style="0" width="10.6"/>
    <col collapsed="false" customWidth="true" hidden="true" outlineLevel="0" max="6" min="4" style="1438" width="10.6"/>
    <col collapsed="false" customWidth="true" hidden="true" outlineLevel="0" max="7" min="7" style="0" width="13.55"/>
    <col collapsed="false" customWidth="true" hidden="true" outlineLevel="0" max="8" min="8" style="0" width="15"/>
    <col collapsed="false" customWidth="true" hidden="false" outlineLevel="0" max="9" min="9" style="0" width="15"/>
    <col collapsed="false" customWidth="true" hidden="false" outlineLevel="0" max="10" min="10" style="0" width="35.44"/>
    <col collapsed="false" customWidth="true" hidden="false" outlineLevel="0" max="11" min="11" style="0" width="12.14"/>
    <col collapsed="false" customWidth="true" hidden="false" outlineLevel="0" max="12" min="12" style="0" width="16"/>
    <col collapsed="false" customWidth="true" hidden="false" outlineLevel="0" max="13" min="13" style="0" width="12.14"/>
    <col collapsed="false" customWidth="true" hidden="false" outlineLevel="0" max="14" min="14" style="0" width="21.55"/>
    <col collapsed="false" customWidth="true" hidden="false" outlineLevel="0" max="15" min="15" style="1439" width="21.55"/>
  </cols>
  <sheetData>
    <row r="1" customFormat="false" ht="16.5" hidden="false" customHeight="false" outlineLevel="0" collapsed="false">
      <c r="A1" s="20"/>
      <c r="B1" s="21"/>
      <c r="C1" s="20"/>
      <c r="D1" s="20"/>
      <c r="E1" s="22"/>
      <c r="F1" s="22"/>
      <c r="G1" s="1440" t="str">
        <f aca="false">'PDB Bill AMR'!M2</f>
        <v>Month June-2023</v>
      </c>
      <c r="H1" s="1440" t="n">
        <f aca="false">'PDB Bill AMR'!N2</f>
        <v>0</v>
      </c>
      <c r="J1" s="1441"/>
    </row>
    <row r="2" customFormat="false" ht="15" hidden="false" customHeight="true" outlineLevel="0" collapsed="false">
      <c r="A2" s="48" t="s">
        <v>6</v>
      </c>
      <c r="B2" s="48"/>
      <c r="C2" s="48"/>
      <c r="D2" s="48"/>
      <c r="E2" s="48"/>
      <c r="F2" s="48"/>
      <c r="G2" s="1442" t="str">
        <f aca="false">'PDB Bill AMR'!M3</f>
        <v>Energy Import / Export at 132 kV level</v>
      </c>
      <c r="H2" s="1442" t="n">
        <f aca="false">'PDB Bill AMR'!N3</f>
        <v>0</v>
      </c>
      <c r="I2" s="1443" t="s">
        <v>582</v>
      </c>
      <c r="J2" s="1443" t="s">
        <v>583</v>
      </c>
      <c r="K2" s="1444" t="s">
        <v>584</v>
      </c>
      <c r="L2" s="1445" t="s">
        <v>585</v>
      </c>
      <c r="M2" s="1445" t="s">
        <v>586</v>
      </c>
      <c r="N2" s="1443" t="s">
        <v>587</v>
      </c>
      <c r="O2" s="1446" t="s">
        <v>588</v>
      </c>
    </row>
    <row r="3" customFormat="false" ht="22.5" hidden="false" customHeight="false" outlineLevel="0" collapsed="false">
      <c r="A3" s="60" t="s">
        <v>21</v>
      </c>
      <c r="B3" s="61" t="s">
        <v>22</v>
      </c>
      <c r="C3" s="60" t="s">
        <v>23</v>
      </c>
      <c r="D3" s="60" t="s">
        <v>24</v>
      </c>
      <c r="E3" s="62" t="s">
        <v>25</v>
      </c>
      <c r="F3" s="62" t="s">
        <v>26</v>
      </c>
      <c r="G3" s="60" t="str">
        <f aca="false">'PDB Bill AMR'!M4</f>
        <v>Energy Import (KWh)</v>
      </c>
      <c r="H3" s="1447" t="str">
        <f aca="false">'PDB Bill AMR'!N4</f>
        <v>Energy Export (KWh)</v>
      </c>
      <c r="I3" s="1443"/>
      <c r="J3" s="1443"/>
      <c r="K3" s="1444"/>
      <c r="L3" s="1445"/>
      <c r="M3" s="1445"/>
      <c r="N3" s="1443"/>
      <c r="O3" s="1446"/>
    </row>
    <row r="4" customFormat="false" ht="15.75" hidden="false" customHeight="false" outlineLevel="0" collapsed="false">
      <c r="A4" s="77" t="n">
        <v>1</v>
      </c>
      <c r="B4" s="77" t="n">
        <v>2</v>
      </c>
      <c r="C4" s="77" t="n">
        <v>3</v>
      </c>
      <c r="D4" s="77" t="n">
        <v>4</v>
      </c>
      <c r="E4" s="77" t="n">
        <v>5</v>
      </c>
      <c r="F4" s="77" t="n">
        <v>6</v>
      </c>
      <c r="G4" s="77" t="n">
        <f aca="false">'PDB Bill AMR'!M5</f>
        <v>14</v>
      </c>
      <c r="H4" s="1448" t="n">
        <f aca="false">'PDB Bill AMR'!N5</f>
        <v>15</v>
      </c>
      <c r="I4" s="941"/>
      <c r="J4" s="941"/>
      <c r="K4" s="941"/>
      <c r="L4" s="941"/>
      <c r="M4" s="941"/>
      <c r="N4" s="941"/>
      <c r="O4" s="1449"/>
    </row>
    <row r="5" customFormat="false" ht="15.75" hidden="false" customHeight="true" outlineLevel="0" collapsed="false">
      <c r="A5" s="82" t="s">
        <v>56</v>
      </c>
      <c r="B5" s="82"/>
      <c r="C5" s="82"/>
      <c r="D5" s="82"/>
      <c r="E5" s="82"/>
      <c r="F5" s="82"/>
      <c r="G5" s="86" t="n">
        <f aca="false">'PDB Bill AMR'!M6</f>
        <v>0</v>
      </c>
      <c r="H5" s="1450" t="n">
        <f aca="false">'PDB Bill AMR'!N6</f>
        <v>0</v>
      </c>
      <c r="I5" s="1451" t="n">
        <f aca="false">(H6-G7)+(H12-G13)+(H58+H61)+(H70-G71)+(H127+H128)</f>
        <v>125898234.18</v>
      </c>
      <c r="J5" s="1452" t="s">
        <v>589</v>
      </c>
      <c r="K5" s="1453" t="n">
        <f aca="false">M5+M6</f>
        <v>125594352</v>
      </c>
      <c r="L5" s="941" t="s">
        <v>590</v>
      </c>
      <c r="M5" s="941" t="n">
        <f aca="false">'SOUTH-1'!$K$772</f>
        <v>36921600</v>
      </c>
      <c r="N5" s="1451" t="n">
        <f aca="false">I5-K5</f>
        <v>303882.179999828</v>
      </c>
      <c r="O5" s="1454" t="n">
        <f aca="false">N5/I5</f>
        <v>0.00241371280525953</v>
      </c>
    </row>
    <row r="6" customFormat="false" ht="15" hidden="false" customHeight="true" outlineLevel="0" collapsed="false">
      <c r="A6" s="101" t="n">
        <v>1</v>
      </c>
      <c r="B6" s="102" t="s">
        <v>65</v>
      </c>
      <c r="C6" s="102" t="s">
        <v>66</v>
      </c>
      <c r="D6" s="102" t="n">
        <v>132</v>
      </c>
      <c r="E6" s="103" t="s">
        <v>67</v>
      </c>
      <c r="F6" s="102" t="n">
        <v>8993532</v>
      </c>
      <c r="G6" s="106" t="n">
        <f aca="false">'PDB Bill AMR'!M7</f>
        <v>0</v>
      </c>
      <c r="H6" s="1455" t="n">
        <f aca="false">'PDB Bill AMR'!N7</f>
        <v>1267200.00000016</v>
      </c>
      <c r="I6" s="1451"/>
      <c r="J6" s="1452"/>
      <c r="K6" s="1453"/>
      <c r="L6" s="941" t="s">
        <v>591</v>
      </c>
      <c r="M6" s="941" t="n">
        <f aca="false">'SOUTH-2'!$K$1115</f>
        <v>88672752.0000002</v>
      </c>
      <c r="N6" s="1451"/>
      <c r="O6" s="1454"/>
    </row>
    <row r="7" customFormat="false" ht="15" hidden="false" customHeight="false" outlineLevel="0" collapsed="false">
      <c r="A7" s="101"/>
      <c r="B7" s="102"/>
      <c r="C7" s="102"/>
      <c r="D7" s="104" t="n">
        <v>132</v>
      </c>
      <c r="E7" s="85" t="s">
        <v>76</v>
      </c>
      <c r="F7" s="102"/>
      <c r="G7" s="151" t="n">
        <f aca="false">'PDB Bill AMR'!M8</f>
        <v>328319.999999985</v>
      </c>
      <c r="H7" s="1455" t="n">
        <f aca="false">'PDB Bill AMR'!N8</f>
        <v>0</v>
      </c>
      <c r="I7" s="1451"/>
      <c r="J7" s="1452"/>
      <c r="K7" s="1453"/>
      <c r="L7" s="941"/>
      <c r="M7" s="941"/>
      <c r="N7" s="1451"/>
      <c r="O7" s="1454"/>
    </row>
    <row r="8" customFormat="false" ht="15" hidden="false" customHeight="true" outlineLevel="0" collapsed="false">
      <c r="A8" s="109" t="n">
        <v>2</v>
      </c>
      <c r="B8" s="104" t="s">
        <v>79</v>
      </c>
      <c r="C8" s="102"/>
      <c r="D8" s="104" t="n">
        <v>132</v>
      </c>
      <c r="E8" s="85" t="s">
        <v>67</v>
      </c>
      <c r="F8" s="104" t="n">
        <v>42627826</v>
      </c>
      <c r="G8" s="162" t="n">
        <f aca="false">'PDB Bill AMR'!M9</f>
        <v>0</v>
      </c>
      <c r="H8" s="1456" t="n">
        <f aca="false">'PDB Bill AMR'!N9</f>
        <v>28181760</v>
      </c>
      <c r="I8" s="1457" t="n">
        <f aca="false">H8-G9+H10-G11</f>
        <v>36126720</v>
      </c>
      <c r="J8" s="1458" t="s">
        <v>592</v>
      </c>
      <c r="K8" s="1453" t="n">
        <f aca="false">M8</f>
        <v>36043200</v>
      </c>
      <c r="L8" s="1453" t="s">
        <v>593</v>
      </c>
      <c r="M8" s="1453" t="n">
        <f aca="false">'SOUTH-2'!$K$1429</f>
        <v>36043200</v>
      </c>
      <c r="N8" s="1457" t="n">
        <f aca="false">I8-K8</f>
        <v>83519.9999999628</v>
      </c>
      <c r="O8" s="1449" t="n">
        <f aca="false">N8/I8</f>
        <v>0.00231186224489693</v>
      </c>
    </row>
    <row r="9" customFormat="false" ht="15" hidden="false" customHeight="false" outlineLevel="0" collapsed="false">
      <c r="A9" s="109"/>
      <c r="B9" s="104"/>
      <c r="C9" s="102"/>
      <c r="D9" s="104" t="n">
        <v>132</v>
      </c>
      <c r="E9" s="85" t="s">
        <v>76</v>
      </c>
      <c r="F9" s="104"/>
      <c r="G9" s="162" t="n">
        <f aca="false">'PDB Bill AMR'!M10</f>
        <v>0</v>
      </c>
      <c r="H9" s="1456" t="n">
        <f aca="false">'PDB Bill AMR'!N10</f>
        <v>0</v>
      </c>
      <c r="I9" s="1457"/>
      <c r="J9" s="1458"/>
      <c r="K9" s="1453"/>
      <c r="L9" s="1453"/>
      <c r="M9" s="1453"/>
      <c r="N9" s="1453"/>
      <c r="O9" s="1449"/>
    </row>
    <row r="10" customFormat="false" ht="15" hidden="false" customHeight="true" outlineLevel="0" collapsed="false">
      <c r="A10" s="109" t="n">
        <v>3</v>
      </c>
      <c r="B10" s="104" t="s">
        <v>80</v>
      </c>
      <c r="C10" s="102"/>
      <c r="D10" s="104" t="n">
        <v>132</v>
      </c>
      <c r="E10" s="85" t="s">
        <v>67</v>
      </c>
      <c r="F10" s="104" t="n">
        <v>42627815</v>
      </c>
      <c r="G10" s="162" t="n">
        <f aca="false">'PDB Bill AMR'!M11</f>
        <v>0</v>
      </c>
      <c r="H10" s="1456" t="n">
        <f aca="false">'PDB Bill AMR'!N11</f>
        <v>7944960</v>
      </c>
      <c r="I10" s="1457"/>
      <c r="J10" s="1458"/>
      <c r="K10" s="1453"/>
      <c r="L10" s="1453"/>
      <c r="M10" s="1453"/>
      <c r="N10" s="1453"/>
      <c r="O10" s="1449"/>
    </row>
    <row r="11" customFormat="false" ht="15" hidden="false" customHeight="false" outlineLevel="0" collapsed="false">
      <c r="A11" s="109"/>
      <c r="B11" s="104"/>
      <c r="C11" s="102"/>
      <c r="D11" s="104" t="n">
        <v>132</v>
      </c>
      <c r="E11" s="85" t="s">
        <v>76</v>
      </c>
      <c r="F11" s="104"/>
      <c r="G11" s="162" t="n">
        <f aca="false">'PDB Bill AMR'!M12</f>
        <v>0</v>
      </c>
      <c r="H11" s="1456" t="n">
        <f aca="false">'PDB Bill AMR'!N12</f>
        <v>0</v>
      </c>
      <c r="I11" s="1457"/>
      <c r="J11" s="1458"/>
      <c r="K11" s="1453"/>
      <c r="L11" s="1453"/>
      <c r="M11" s="1453"/>
      <c r="N11" s="1453"/>
      <c r="O11" s="1449"/>
    </row>
    <row r="12" customFormat="false" ht="15" hidden="false" customHeight="true" outlineLevel="0" collapsed="false">
      <c r="A12" s="77" t="n">
        <v>4</v>
      </c>
      <c r="B12" s="223" t="s">
        <v>85</v>
      </c>
      <c r="C12" s="223" t="s">
        <v>86</v>
      </c>
      <c r="D12" s="104" t="n">
        <v>132</v>
      </c>
      <c r="E12" s="85" t="s">
        <v>67</v>
      </c>
      <c r="F12" s="223" t="s">
        <v>87</v>
      </c>
      <c r="G12" s="151" t="n">
        <f aca="false">'PDB Bill AMR'!M13</f>
        <v>0</v>
      </c>
      <c r="H12" s="1455" t="n">
        <f aca="false">'PDB Bill AMR'!N13</f>
        <v>0</v>
      </c>
      <c r="I12" s="941"/>
      <c r="J12" s="1452" t="s">
        <v>589</v>
      </c>
      <c r="K12" s="941"/>
      <c r="L12" s="941"/>
      <c r="M12" s="941"/>
      <c r="N12" s="941"/>
      <c r="O12" s="1449"/>
    </row>
    <row r="13" customFormat="false" ht="15.75" hidden="false" customHeight="false" outlineLevel="0" collapsed="false">
      <c r="A13" s="77"/>
      <c r="B13" s="223"/>
      <c r="C13" s="223"/>
      <c r="D13" s="223" t="n">
        <v>132</v>
      </c>
      <c r="E13" s="225" t="s">
        <v>76</v>
      </c>
      <c r="F13" s="223"/>
      <c r="G13" s="162" t="n">
        <f aca="false">'PDB Bill AMR'!M14</f>
        <v>0</v>
      </c>
      <c r="H13" s="1456" t="n">
        <f aca="false">'PDB Bill AMR'!N14</f>
        <v>0</v>
      </c>
      <c r="I13" s="941"/>
      <c r="J13" s="1452"/>
      <c r="K13" s="941"/>
      <c r="L13" s="941"/>
      <c r="M13" s="941"/>
      <c r="N13" s="941"/>
      <c r="O13" s="1449"/>
    </row>
    <row r="14" customFormat="false" ht="16.5" hidden="false" customHeight="true" outlineLevel="0" collapsed="false">
      <c r="A14" s="82" t="s">
        <v>92</v>
      </c>
      <c r="B14" s="82"/>
      <c r="C14" s="82"/>
      <c r="D14" s="82"/>
      <c r="E14" s="82"/>
      <c r="F14" s="82"/>
      <c r="G14" s="229" t="n">
        <f aca="false">'PDB Bill AMR'!M15</f>
        <v>328319.999999985</v>
      </c>
      <c r="H14" s="1459" t="n">
        <f aca="false">'PDB Bill AMR'!N15</f>
        <v>37393920.0000001</v>
      </c>
      <c r="I14" s="941"/>
      <c r="J14" s="941"/>
      <c r="K14" s="941"/>
      <c r="L14" s="941"/>
      <c r="M14" s="941"/>
      <c r="N14" s="941"/>
      <c r="O14" s="1449"/>
    </row>
    <row r="15" customFormat="false" ht="14.25" hidden="false" customHeight="true" outlineLevel="0" collapsed="false">
      <c r="A15" s="265" t="n">
        <v>6</v>
      </c>
      <c r="B15" s="265" t="s">
        <v>98</v>
      </c>
      <c r="C15" s="265"/>
      <c r="D15" s="102" t="n">
        <v>132</v>
      </c>
      <c r="E15" s="103" t="s">
        <v>67</v>
      </c>
      <c r="F15" s="265" t="n">
        <v>8993624</v>
      </c>
      <c r="G15" s="151" t="n">
        <f aca="false">'PDB Bill AMR'!M16</f>
        <v>0</v>
      </c>
      <c r="H15" s="1460" t="n">
        <f aca="false">'PDB Bill AMR'!N16</f>
        <v>24023999.9999996</v>
      </c>
      <c r="I15" s="1451" t="n">
        <f aca="false">H30-G31+H32-G33+H42-G43+H44-G45+H15-G16+H48+H50</f>
        <v>105487200</v>
      </c>
      <c r="J15" s="1461" t="s">
        <v>594</v>
      </c>
      <c r="K15" s="1462" t="n">
        <f aca="false">M15+M16+M17</f>
        <v>104160960</v>
      </c>
      <c r="L15" s="941" t="s">
        <v>595</v>
      </c>
      <c r="M15" s="941" t="n">
        <f aca="false">'NORTH-2'!$K$308</f>
        <v>23916960.0000001</v>
      </c>
      <c r="N15" s="1451" t="n">
        <f aca="false">I15-K15</f>
        <v>1326239.99999936</v>
      </c>
      <c r="O15" s="1454" t="n">
        <f aca="false">N15/I15</f>
        <v>0.0125725206470488</v>
      </c>
    </row>
    <row r="16" customFormat="false" ht="15.75" hidden="false" customHeight="false" outlineLevel="0" collapsed="false">
      <c r="A16" s="265"/>
      <c r="B16" s="265"/>
      <c r="C16" s="265"/>
      <c r="D16" s="223" t="n">
        <v>132</v>
      </c>
      <c r="E16" s="225" t="s">
        <v>76</v>
      </c>
      <c r="F16" s="265"/>
      <c r="G16" s="151" t="n">
        <f aca="false">'PDB Bill AMR'!M17</f>
        <v>0</v>
      </c>
      <c r="H16" s="1455" t="n">
        <f aca="false">'PDB Bill AMR'!N17</f>
        <v>0</v>
      </c>
      <c r="I16" s="1451"/>
      <c r="J16" s="1461"/>
      <c r="K16" s="1462"/>
      <c r="L16" s="941" t="s">
        <v>596</v>
      </c>
      <c r="M16" s="1463" t="n">
        <f aca="false">'NORTH-1'!$K$81</f>
        <v>67312800</v>
      </c>
      <c r="N16" s="1451"/>
      <c r="O16" s="1454"/>
    </row>
    <row r="17" customFormat="false" ht="16.5" hidden="false" customHeight="true" outlineLevel="0" collapsed="false">
      <c r="A17" s="82" t="s">
        <v>107</v>
      </c>
      <c r="B17" s="82"/>
      <c r="C17" s="82"/>
      <c r="D17" s="82"/>
      <c r="E17" s="82"/>
      <c r="F17" s="82"/>
      <c r="G17" s="229" t="n">
        <f aca="false">'PDB Bill AMR'!M18</f>
        <v>0</v>
      </c>
      <c r="H17" s="1459" t="n">
        <f aca="false">'PDB Bill AMR'!N18</f>
        <v>24023999.9999996</v>
      </c>
      <c r="I17" s="1451"/>
      <c r="J17" s="1461"/>
      <c r="K17" s="1462"/>
      <c r="L17" s="941" t="s">
        <v>597</v>
      </c>
      <c r="M17" s="941" t="n">
        <f aca="false">'NORTH-1'!$K$1628</f>
        <v>12931200</v>
      </c>
      <c r="N17" s="1451"/>
      <c r="O17" s="1454"/>
    </row>
    <row r="18" customFormat="false" ht="15" hidden="false" customHeight="true" outlineLevel="0" collapsed="false">
      <c r="A18" s="102" t="n">
        <v>7</v>
      </c>
      <c r="B18" s="102" t="s">
        <v>111</v>
      </c>
      <c r="C18" s="265" t="s">
        <v>112</v>
      </c>
      <c r="D18" s="102" t="n">
        <v>132</v>
      </c>
      <c r="E18" s="103" t="s">
        <v>67</v>
      </c>
      <c r="F18" s="102" t="n">
        <v>8993518</v>
      </c>
      <c r="G18" s="104" t="n">
        <f aca="false">'PDB Bill AMR'!M19</f>
        <v>0</v>
      </c>
      <c r="H18" s="1464" t="n">
        <f aca="false">'PDB Bill AMR'!N19</f>
        <v>18789119.9999999</v>
      </c>
      <c r="I18" s="1457" t="n">
        <f aca="false">H18-G19+H20-G21+H63-G64+H65-G66</f>
        <v>141011520</v>
      </c>
      <c r="J18" s="1465" t="s">
        <v>598</v>
      </c>
      <c r="K18" s="1453" t="n">
        <f aca="false">M18+M19+M20</f>
        <v>138622400</v>
      </c>
      <c r="L18" s="941" t="s">
        <v>599</v>
      </c>
      <c r="M18" s="941" t="n">
        <f aca="false">'NORTH-1'!$K$540</f>
        <v>51932000</v>
      </c>
      <c r="N18" s="1457" t="n">
        <f aca="false">I18-K18</f>
        <v>2389119.99999976</v>
      </c>
      <c r="O18" s="1449" t="n">
        <f aca="false">N18/I18</f>
        <v>0.0169427292181502</v>
      </c>
    </row>
    <row r="19" customFormat="false" ht="15" hidden="false" customHeight="false" outlineLevel="0" collapsed="false">
      <c r="A19" s="102"/>
      <c r="B19" s="102"/>
      <c r="C19" s="102"/>
      <c r="D19" s="104" t="n">
        <v>132</v>
      </c>
      <c r="E19" s="85" t="s">
        <v>76</v>
      </c>
      <c r="F19" s="102"/>
      <c r="G19" s="104" t="n">
        <f aca="false">'PDB Bill AMR'!M20</f>
        <v>0</v>
      </c>
      <c r="H19" s="1464" t="n">
        <f aca="false">'PDB Bill AMR'!N20</f>
        <v>0</v>
      </c>
      <c r="I19" s="1457"/>
      <c r="J19" s="1465"/>
      <c r="K19" s="1453"/>
      <c r="L19" s="941" t="s">
        <v>600</v>
      </c>
      <c r="M19" s="941" t="n">
        <f aca="false">'NORTH-1'!$K$907</f>
        <v>35851200</v>
      </c>
      <c r="N19" s="1457"/>
      <c r="O19" s="1449"/>
    </row>
    <row r="20" customFormat="false" ht="15" hidden="false" customHeight="true" outlineLevel="0" collapsed="false">
      <c r="A20" s="223" t="n">
        <v>8</v>
      </c>
      <c r="B20" s="223" t="s">
        <v>116</v>
      </c>
      <c r="C20" s="265"/>
      <c r="D20" s="104" t="n">
        <v>132</v>
      </c>
      <c r="E20" s="85" t="s">
        <v>67</v>
      </c>
      <c r="F20" s="223" t="n">
        <v>5014660</v>
      </c>
      <c r="G20" s="104" t="n">
        <f aca="false">'PDB Bill AMR'!M21</f>
        <v>0</v>
      </c>
      <c r="H20" s="1464" t="n">
        <f aca="false">'PDB Bill AMR'!N21</f>
        <v>18988800</v>
      </c>
      <c r="I20" s="1457"/>
      <c r="J20" s="1465"/>
      <c r="K20" s="1453"/>
      <c r="L20" s="941" t="s">
        <v>601</v>
      </c>
      <c r="M20" s="941" t="n">
        <f aca="false">'NORTH-1'!$K$1123</f>
        <v>50839200</v>
      </c>
      <c r="N20" s="1457"/>
      <c r="O20" s="1449"/>
    </row>
    <row r="21" customFormat="false" ht="15.75" hidden="false" customHeight="false" outlineLevel="0" collapsed="false">
      <c r="A21" s="223"/>
      <c r="B21" s="223"/>
      <c r="C21" s="223"/>
      <c r="D21" s="223" t="n">
        <v>132</v>
      </c>
      <c r="E21" s="225" t="s">
        <v>76</v>
      </c>
      <c r="F21" s="223"/>
      <c r="G21" s="104" t="n">
        <f aca="false">'PDB Bill AMR'!M22</f>
        <v>0</v>
      </c>
      <c r="H21" s="1464" t="n">
        <f aca="false">'PDB Bill AMR'!N22</f>
        <v>0</v>
      </c>
      <c r="I21" s="1457"/>
      <c r="J21" s="1465"/>
      <c r="K21" s="1453"/>
      <c r="L21" s="941"/>
      <c r="M21" s="941"/>
      <c r="N21" s="1457"/>
      <c r="O21" s="1449"/>
    </row>
    <row r="22" customFormat="false" ht="16.5" hidden="false" customHeight="true" outlineLevel="0" collapsed="false">
      <c r="A22" s="82" t="s">
        <v>125</v>
      </c>
      <c r="B22" s="82"/>
      <c r="C22" s="82"/>
      <c r="D22" s="82"/>
      <c r="E22" s="82"/>
      <c r="F22" s="82"/>
      <c r="G22" s="229" t="n">
        <f aca="false">'PDB Bill AMR'!M23</f>
        <v>0</v>
      </c>
      <c r="H22" s="1459" t="n">
        <f aca="false">'PDB Bill AMR'!N23</f>
        <v>37777919.9999999</v>
      </c>
      <c r="I22" s="941"/>
      <c r="J22" s="941"/>
      <c r="K22" s="941"/>
      <c r="L22" s="941"/>
      <c r="M22" s="941"/>
      <c r="N22" s="941"/>
      <c r="O22" s="1449"/>
    </row>
    <row r="23" customFormat="false" ht="15" hidden="false" customHeight="true" outlineLevel="0" collapsed="false">
      <c r="A23" s="102" t="n">
        <v>9</v>
      </c>
      <c r="B23" s="342" t="s">
        <v>128</v>
      </c>
      <c r="C23" s="102" t="s">
        <v>129</v>
      </c>
      <c r="D23" s="102" t="n">
        <v>132</v>
      </c>
      <c r="E23" s="103" t="s">
        <v>67</v>
      </c>
      <c r="F23" s="102" t="n">
        <v>50501730</v>
      </c>
      <c r="G23" s="164" t="n">
        <f aca="false">'PDB Bill AMR'!M24</f>
        <v>0</v>
      </c>
      <c r="H23" s="1464" t="n">
        <f aca="false">'PDB Bill AMR'!N24</f>
        <v>19868640</v>
      </c>
      <c r="I23" s="1457" t="n">
        <f aca="false">H23+H24+H25</f>
        <v>57376319.999999</v>
      </c>
      <c r="J23" s="1466" t="s">
        <v>602</v>
      </c>
      <c r="K23" s="1453" t="n">
        <f aca="false">M23</f>
        <v>57361054.9999999</v>
      </c>
      <c r="L23" s="1453" t="s">
        <v>603</v>
      </c>
      <c r="M23" s="1453" t="n">
        <f aca="false">'SOUTH-1'!$K$989</f>
        <v>57361054.9999999</v>
      </c>
      <c r="N23" s="1457" t="n">
        <f aca="false">I23-K23</f>
        <v>15264.9999990165</v>
      </c>
      <c r="O23" s="1449" t="n">
        <f aca="false">N23/I23</f>
        <v>0.000266050523962094</v>
      </c>
    </row>
    <row r="24" customFormat="false" ht="15" hidden="false" customHeight="false" outlineLevel="0" collapsed="false">
      <c r="A24" s="104" t="n">
        <v>10</v>
      </c>
      <c r="B24" s="348" t="s">
        <v>132</v>
      </c>
      <c r="C24" s="102"/>
      <c r="D24" s="104" t="n">
        <v>132</v>
      </c>
      <c r="E24" s="85" t="s">
        <v>67</v>
      </c>
      <c r="F24" s="104" t="n">
        <v>80505634</v>
      </c>
      <c r="G24" s="104" t="n">
        <f aca="false">'PDB Bill AMR'!M25</f>
        <v>0</v>
      </c>
      <c r="H24" s="1464" t="n">
        <f aca="false">'PDB Bill AMR'!N25</f>
        <v>18705119.9999996</v>
      </c>
      <c r="I24" s="1457"/>
      <c r="J24" s="1466"/>
      <c r="K24" s="1453"/>
      <c r="L24" s="1453"/>
      <c r="M24" s="1453"/>
      <c r="N24" s="1453"/>
      <c r="O24" s="1449"/>
    </row>
    <row r="25" customFormat="false" ht="15" hidden="false" customHeight="false" outlineLevel="0" collapsed="false">
      <c r="A25" s="104" t="n">
        <v>11</v>
      </c>
      <c r="B25" s="348" t="s">
        <v>135</v>
      </c>
      <c r="C25" s="102"/>
      <c r="D25" s="104" t="n">
        <v>132</v>
      </c>
      <c r="E25" s="85" t="s">
        <v>67</v>
      </c>
      <c r="F25" s="104" t="n">
        <v>80505637</v>
      </c>
      <c r="G25" s="104" t="n">
        <f aca="false">'PDB Bill AMR'!M26</f>
        <v>0</v>
      </c>
      <c r="H25" s="1464" t="n">
        <f aca="false">'PDB Bill AMR'!N26</f>
        <v>18802559.9999994</v>
      </c>
      <c r="I25" s="1457"/>
      <c r="J25" s="1466"/>
      <c r="K25" s="1453"/>
      <c r="L25" s="1453"/>
      <c r="M25" s="1453"/>
      <c r="N25" s="1453"/>
      <c r="O25" s="1449"/>
    </row>
    <row r="26" customFormat="false" ht="26.25" hidden="false" customHeight="false" outlineLevel="0" collapsed="false">
      <c r="A26" s="223" t="n">
        <v>12</v>
      </c>
      <c r="B26" s="353" t="s">
        <v>139</v>
      </c>
      <c r="C26" s="354"/>
      <c r="D26" s="104" t="n">
        <v>132</v>
      </c>
      <c r="E26" s="85" t="s">
        <v>67</v>
      </c>
      <c r="F26" s="104" t="s">
        <v>140</v>
      </c>
      <c r="G26" s="355" t="n">
        <f aca="false">'PDB Bill AMR'!M27</f>
        <v>0</v>
      </c>
      <c r="H26" s="1464" t="n">
        <f aca="false">'PDB Bill AMR'!N27</f>
        <v>9239520</v>
      </c>
      <c r="I26" s="1467" t="n">
        <f aca="false">H26</f>
        <v>9239520</v>
      </c>
      <c r="J26" s="1468" t="s">
        <v>604</v>
      </c>
      <c r="K26" s="1463" t="n">
        <f aca="false">M26</f>
        <v>9239520</v>
      </c>
      <c r="L26" s="1469" t="s">
        <v>604</v>
      </c>
      <c r="M26" s="1463" t="n">
        <f aca="false">'SOUTH-1'!$I$1065</f>
        <v>9239520</v>
      </c>
      <c r="N26" s="1467" t="n">
        <f aca="false">I26-M26</f>
        <v>0</v>
      </c>
      <c r="O26" s="1449" t="n">
        <f aca="false">N26/I26</f>
        <v>0</v>
      </c>
    </row>
    <row r="27" customFormat="false" ht="16.5" hidden="false" customHeight="false" outlineLevel="0" collapsed="false">
      <c r="A27" s="359" t="s">
        <v>144</v>
      </c>
      <c r="B27" s="359"/>
      <c r="C27" s="359"/>
      <c r="D27" s="359"/>
      <c r="E27" s="359"/>
      <c r="F27" s="359"/>
      <c r="G27" s="229" t="n">
        <f aca="false">'PDB Bill AMR'!M28</f>
        <v>0</v>
      </c>
      <c r="H27" s="1459" t="n">
        <f aca="false">'PDB Bill AMR'!N28</f>
        <v>66615839.999999</v>
      </c>
      <c r="I27" s="941"/>
      <c r="J27" s="941"/>
      <c r="K27" s="941"/>
      <c r="L27" s="941"/>
      <c r="M27" s="941"/>
      <c r="N27" s="941"/>
      <c r="O27" s="1449"/>
    </row>
    <row r="28" customFormat="false" ht="15" hidden="false" customHeight="true" outlineLevel="0" collapsed="false">
      <c r="A28" s="102" t="n">
        <v>13</v>
      </c>
      <c r="B28" s="102" t="s">
        <v>146</v>
      </c>
      <c r="C28" s="102" t="s">
        <v>147</v>
      </c>
      <c r="D28" s="102" t="n">
        <v>132</v>
      </c>
      <c r="E28" s="103" t="s">
        <v>67</v>
      </c>
      <c r="F28" s="102" t="n">
        <v>8993683</v>
      </c>
      <c r="G28" s="104" t="n">
        <f aca="false">'PDB Bill AMR'!M29</f>
        <v>0</v>
      </c>
      <c r="H28" s="1464" t="n">
        <f aca="false">'PDB Bill AMR'!N29</f>
        <v>35743680.0000002</v>
      </c>
      <c r="I28" s="1470" t="n">
        <f aca="false">H28+H29</f>
        <v>71346240.0000013</v>
      </c>
      <c r="J28" s="1471" t="s">
        <v>605</v>
      </c>
      <c r="K28" s="1472" t="n">
        <f aca="false">M28</f>
        <v>71264880.0000001</v>
      </c>
      <c r="L28" s="1473" t="s">
        <v>606</v>
      </c>
      <c r="M28" s="1472" t="n">
        <f aca="false">'SOUTH-1'!$K$70</f>
        <v>71264880.0000001</v>
      </c>
      <c r="N28" s="1470" t="n">
        <f aca="false">I28-K28</f>
        <v>81360.000001207</v>
      </c>
      <c r="O28" s="1449" t="n">
        <f aca="false">N28/I28</f>
        <v>0.00114035441813339</v>
      </c>
    </row>
    <row r="29" customFormat="false" ht="15" hidden="false" customHeight="false" outlineLevel="0" collapsed="false">
      <c r="A29" s="104" t="n">
        <v>14</v>
      </c>
      <c r="B29" s="104" t="s">
        <v>150</v>
      </c>
      <c r="C29" s="102"/>
      <c r="D29" s="104" t="n">
        <v>132</v>
      </c>
      <c r="E29" s="85" t="s">
        <v>67</v>
      </c>
      <c r="F29" s="104" t="n">
        <v>8993682</v>
      </c>
      <c r="G29" s="104" t="n">
        <f aca="false">'PDB Bill AMR'!M30</f>
        <v>0</v>
      </c>
      <c r="H29" s="1464" t="n">
        <f aca="false">'PDB Bill AMR'!N30</f>
        <v>35602560.0000011</v>
      </c>
      <c r="I29" s="1470"/>
      <c r="J29" s="1471"/>
      <c r="K29" s="1472"/>
      <c r="L29" s="1473"/>
      <c r="M29" s="1472"/>
      <c r="N29" s="1472"/>
      <c r="O29" s="1449"/>
    </row>
    <row r="30" customFormat="false" ht="15" hidden="false" customHeight="true" outlineLevel="0" collapsed="false">
      <c r="A30" s="104" t="n">
        <v>15</v>
      </c>
      <c r="B30" s="104" t="s">
        <v>152</v>
      </c>
      <c r="C30" s="102"/>
      <c r="D30" s="104" t="n">
        <v>132</v>
      </c>
      <c r="E30" s="85" t="s">
        <v>67</v>
      </c>
      <c r="F30" s="104" t="n">
        <v>8993681</v>
      </c>
      <c r="G30" s="104" t="n">
        <f aca="false">'PDB Bill AMR'!M31</f>
        <v>0</v>
      </c>
      <c r="H30" s="1464" t="n">
        <f aca="false">'PDB Bill AMR'!N31</f>
        <v>35457120.0000001</v>
      </c>
      <c r="I30" s="941"/>
      <c r="J30" s="1474" t="s">
        <v>607</v>
      </c>
      <c r="K30" s="941"/>
      <c r="L30" s="941"/>
      <c r="M30" s="941"/>
      <c r="N30" s="941"/>
      <c r="O30" s="1449"/>
    </row>
    <row r="31" customFormat="false" ht="15" hidden="false" customHeight="false" outlineLevel="0" collapsed="false">
      <c r="A31" s="104"/>
      <c r="B31" s="104"/>
      <c r="C31" s="104"/>
      <c r="D31" s="104" t="n">
        <v>132</v>
      </c>
      <c r="E31" s="85" t="s">
        <v>76</v>
      </c>
      <c r="F31" s="104"/>
      <c r="G31" s="104" t="n">
        <f aca="false">'PDB Bill AMR'!M32</f>
        <v>0</v>
      </c>
      <c r="H31" s="1464" t="n">
        <f aca="false">'PDB Bill AMR'!N32</f>
        <v>0</v>
      </c>
      <c r="I31" s="1475"/>
      <c r="J31" s="1474"/>
      <c r="K31" s="941"/>
      <c r="L31" s="941"/>
      <c r="M31" s="941"/>
      <c r="N31" s="1475"/>
      <c r="O31" s="1454"/>
    </row>
    <row r="32" customFormat="false" ht="15" hidden="false" customHeight="true" outlineLevel="0" collapsed="false">
      <c r="A32" s="104" t="n">
        <v>16</v>
      </c>
      <c r="B32" s="104" t="s">
        <v>154</v>
      </c>
      <c r="C32" s="102"/>
      <c r="D32" s="104" t="n">
        <v>132</v>
      </c>
      <c r="E32" s="85" t="s">
        <v>67</v>
      </c>
      <c r="F32" s="104" t="n">
        <v>8993680</v>
      </c>
      <c r="G32" s="104" t="n">
        <f aca="false">'PDB Bill AMR'!M33</f>
        <v>0</v>
      </c>
      <c r="H32" s="1464" t="n">
        <f aca="false">'PDB Bill AMR'!N33</f>
        <v>0</v>
      </c>
      <c r="I32" s="1475"/>
      <c r="J32" s="1474"/>
      <c r="K32" s="941"/>
      <c r="L32" s="941"/>
      <c r="M32" s="941"/>
      <c r="N32" s="1475"/>
      <c r="O32" s="1454"/>
    </row>
    <row r="33" customFormat="false" ht="15" hidden="false" customHeight="false" outlineLevel="0" collapsed="false">
      <c r="A33" s="104"/>
      <c r="B33" s="104"/>
      <c r="C33" s="104"/>
      <c r="D33" s="104" t="n">
        <v>132</v>
      </c>
      <c r="E33" s="85" t="s">
        <v>76</v>
      </c>
      <c r="F33" s="104"/>
      <c r="G33" s="104" t="n">
        <f aca="false">'PDB Bill AMR'!M34</f>
        <v>0</v>
      </c>
      <c r="H33" s="1476" t="n">
        <f aca="false">'PDB Bill AMR'!N34</f>
        <v>0</v>
      </c>
      <c r="I33" s="1475"/>
      <c r="J33" s="1474"/>
      <c r="K33" s="941"/>
      <c r="L33" s="941"/>
      <c r="M33" s="941"/>
      <c r="N33" s="1475"/>
      <c r="O33" s="1454"/>
    </row>
    <row r="34" customFormat="false" ht="15" hidden="false" customHeight="true" outlineLevel="0" collapsed="false">
      <c r="A34" s="104" t="n">
        <v>17</v>
      </c>
      <c r="B34" s="104" t="s">
        <v>117</v>
      </c>
      <c r="C34" s="102"/>
      <c r="D34" s="104" t="n">
        <v>132</v>
      </c>
      <c r="E34" s="85" t="s">
        <v>67</v>
      </c>
      <c r="F34" s="104" t="n">
        <v>8993555</v>
      </c>
      <c r="G34" s="104" t="n">
        <f aca="false">'PDB Bill AMR'!M35</f>
        <v>0</v>
      </c>
      <c r="H34" s="1464" t="n">
        <f aca="false">'PDB Bill AMR'!N35</f>
        <v>39100320.0000004</v>
      </c>
      <c r="I34" s="1457" t="n">
        <f aca="false">H34</f>
        <v>39100320.0000004</v>
      </c>
      <c r="J34" s="1477" t="s">
        <v>608</v>
      </c>
      <c r="K34" s="1472" t="n">
        <f aca="false">M34</f>
        <v>19588086.318</v>
      </c>
      <c r="L34" s="1473" t="s">
        <v>609</v>
      </c>
      <c r="M34" s="1472" t="n">
        <f aca="false">'SOUTH-1'!$K$446</f>
        <v>19588086.318</v>
      </c>
      <c r="N34" s="1470" t="n">
        <f aca="false">I34-K34</f>
        <v>19512233.6820004</v>
      </c>
      <c r="O34" s="1449" t="n">
        <f aca="false">N34/I34</f>
        <v>0.499030025380871</v>
      </c>
    </row>
    <row r="35" customFormat="false" ht="15" hidden="false" customHeight="false" outlineLevel="0" collapsed="false">
      <c r="A35" s="104"/>
      <c r="B35" s="104"/>
      <c r="C35" s="104"/>
      <c r="D35" s="104" t="n">
        <v>132</v>
      </c>
      <c r="E35" s="85" t="s">
        <v>76</v>
      </c>
      <c r="F35" s="104"/>
      <c r="G35" s="104" t="n">
        <f aca="false">'PDB Bill AMR'!M36</f>
        <v>0</v>
      </c>
      <c r="H35" s="1478" t="n">
        <f aca="false">'PDB Bill AMR'!N36</f>
        <v>0</v>
      </c>
      <c r="I35" s="1457"/>
      <c r="J35" s="1477"/>
      <c r="K35" s="1472"/>
      <c r="L35" s="1473"/>
      <c r="M35" s="1472"/>
      <c r="N35" s="1472"/>
      <c r="O35" s="1449"/>
    </row>
    <row r="36" customFormat="false" ht="16.5" hidden="false" customHeight="false" outlineLevel="0" collapsed="false">
      <c r="A36" s="465"/>
      <c r="B36" s="465"/>
      <c r="C36" s="465"/>
      <c r="D36" s="465"/>
      <c r="E36" s="465"/>
      <c r="F36" s="465"/>
      <c r="G36" s="229" t="n">
        <f aca="false">'PDB Bill AMR'!M37</f>
        <v>0</v>
      </c>
      <c r="H36" s="1459" t="n">
        <f aca="false">'PDB Bill AMR'!N37</f>
        <v>145903680.000002</v>
      </c>
      <c r="I36" s="941"/>
      <c r="J36" s="941"/>
      <c r="K36" s="941"/>
      <c r="L36" s="941"/>
      <c r="M36" s="941"/>
      <c r="N36" s="941"/>
      <c r="O36" s="1449"/>
    </row>
    <row r="37" customFormat="false" ht="16.5" hidden="false" customHeight="true" outlineLevel="0" collapsed="false">
      <c r="A37" s="82" t="s">
        <v>157</v>
      </c>
      <c r="B37" s="82"/>
      <c r="C37" s="82"/>
      <c r="D37" s="82"/>
      <c r="E37" s="82"/>
      <c r="F37" s="82"/>
      <c r="G37" s="1440" t="str">
        <f aca="false">'PDB Bill AMR'!M38</f>
        <v>Month June-2023</v>
      </c>
      <c r="H37" s="1440" t="n">
        <f aca="false">'PDB Bill AMR'!N38</f>
        <v>0</v>
      </c>
      <c r="I37" s="941"/>
      <c r="J37" s="941"/>
      <c r="K37" s="941"/>
      <c r="L37" s="941"/>
      <c r="M37" s="941"/>
      <c r="N37" s="941"/>
      <c r="O37" s="1449"/>
    </row>
    <row r="38" customFormat="false" ht="15" hidden="false" customHeight="true" outlineLevel="0" collapsed="false">
      <c r="A38" s="102" t="n">
        <v>18</v>
      </c>
      <c r="B38" s="102" t="s">
        <v>158</v>
      </c>
      <c r="C38" s="102" t="s">
        <v>159</v>
      </c>
      <c r="D38" s="102" t="n">
        <v>132</v>
      </c>
      <c r="E38" s="103" t="s">
        <v>67</v>
      </c>
      <c r="F38" s="102" t="n">
        <v>8993631</v>
      </c>
      <c r="G38" s="104" t="n">
        <f aca="false">'PDB Bill AMR'!M39</f>
        <v>0</v>
      </c>
      <c r="H38" s="1464" t="n">
        <f aca="false">'PDB Bill AMR'!N39</f>
        <v>40355519.9999994</v>
      </c>
      <c r="I38" s="1457" t="n">
        <f aca="false">H38+H40</f>
        <v>71513279.9999995</v>
      </c>
      <c r="J38" s="1479" t="s">
        <v>610</v>
      </c>
      <c r="K38" s="1453" t="n">
        <f aca="false">M38</f>
        <v>71275199.9999999</v>
      </c>
      <c r="L38" s="1453" t="s">
        <v>611</v>
      </c>
      <c r="M38" s="1453" t="n">
        <f aca="false">'NORTH-2'!$K$74</f>
        <v>71275199.9999999</v>
      </c>
      <c r="N38" s="1457" t="n">
        <f aca="false">I38-K38</f>
        <v>238079.999999613</v>
      </c>
      <c r="O38" s="1449" t="n">
        <f aca="false">N38/I38</f>
        <v>0.00332917186849232</v>
      </c>
    </row>
    <row r="39" customFormat="false" ht="15" hidden="false" customHeight="false" outlineLevel="0" collapsed="false">
      <c r="A39" s="102"/>
      <c r="B39" s="102"/>
      <c r="C39" s="102"/>
      <c r="D39" s="102"/>
      <c r="E39" s="85" t="s">
        <v>161</v>
      </c>
      <c r="F39" s="102"/>
      <c r="G39" s="104" t="n">
        <f aca="false">'PDB Bill AMR'!M40</f>
        <v>0</v>
      </c>
      <c r="H39" s="1464" t="n">
        <f aca="false">'PDB Bill AMR'!N40</f>
        <v>0</v>
      </c>
      <c r="I39" s="1457"/>
      <c r="J39" s="1479"/>
      <c r="K39" s="1453"/>
      <c r="L39" s="1453"/>
      <c r="M39" s="1453"/>
      <c r="N39" s="1453"/>
      <c r="O39" s="1449"/>
    </row>
    <row r="40" customFormat="false" ht="15" hidden="false" customHeight="true" outlineLevel="0" collapsed="false">
      <c r="A40" s="104" t="n">
        <v>19</v>
      </c>
      <c r="B40" s="104" t="s">
        <v>163</v>
      </c>
      <c r="C40" s="102"/>
      <c r="D40" s="104" t="n">
        <v>132</v>
      </c>
      <c r="E40" s="85" t="s">
        <v>67</v>
      </c>
      <c r="F40" s="104" t="n">
        <v>8993659</v>
      </c>
      <c r="G40" s="104" t="n">
        <f aca="false">'PDB Bill AMR'!M41</f>
        <v>0</v>
      </c>
      <c r="H40" s="1464" t="n">
        <f aca="false">'PDB Bill AMR'!N41</f>
        <v>31157760.0000001</v>
      </c>
      <c r="I40" s="1457"/>
      <c r="J40" s="1479"/>
      <c r="K40" s="1453"/>
      <c r="L40" s="1453"/>
      <c r="M40" s="1453"/>
      <c r="N40" s="1453"/>
      <c r="O40" s="1449"/>
    </row>
    <row r="41" customFormat="false" ht="15" hidden="false" customHeight="false" outlineLevel="0" collapsed="false">
      <c r="A41" s="104"/>
      <c r="B41" s="104"/>
      <c r="C41" s="102"/>
      <c r="D41" s="104"/>
      <c r="E41" s="85" t="s">
        <v>161</v>
      </c>
      <c r="F41" s="104"/>
      <c r="G41" s="104" t="n">
        <f aca="false">'PDB Bill AMR'!M42</f>
        <v>0</v>
      </c>
      <c r="H41" s="1464" t="n">
        <f aca="false">'PDB Bill AMR'!N42</f>
        <v>0</v>
      </c>
      <c r="I41" s="1457"/>
      <c r="J41" s="1479"/>
      <c r="K41" s="1453"/>
      <c r="L41" s="1453"/>
      <c r="M41" s="1453"/>
      <c r="N41" s="1453"/>
      <c r="O41" s="1449"/>
    </row>
    <row r="42" customFormat="false" ht="15" hidden="false" customHeight="true" outlineLevel="0" collapsed="false">
      <c r="A42" s="104" t="n">
        <v>20</v>
      </c>
      <c r="B42" s="104" t="s">
        <v>167</v>
      </c>
      <c r="C42" s="102"/>
      <c r="D42" s="104" t="n">
        <v>132</v>
      </c>
      <c r="E42" s="85" t="s">
        <v>67</v>
      </c>
      <c r="F42" s="104" t="n">
        <v>8993659</v>
      </c>
      <c r="G42" s="104" t="n">
        <f aca="false">'PDB Bill AMR'!M43</f>
        <v>0</v>
      </c>
      <c r="H42" s="1464" t="n">
        <f aca="false">'PDB Bill AMR'!N43</f>
        <v>12288000.0000002</v>
      </c>
      <c r="I42" s="941"/>
      <c r="J42" s="1474" t="s">
        <v>607</v>
      </c>
      <c r="K42" s="941"/>
      <c r="L42" s="941"/>
      <c r="M42" s="941"/>
      <c r="N42" s="941"/>
      <c r="O42" s="1449"/>
    </row>
    <row r="43" customFormat="false" ht="15" hidden="false" customHeight="false" outlineLevel="0" collapsed="false">
      <c r="A43" s="104"/>
      <c r="B43" s="104"/>
      <c r="C43" s="102"/>
      <c r="D43" s="104"/>
      <c r="E43" s="85" t="s">
        <v>161</v>
      </c>
      <c r="F43" s="104"/>
      <c r="G43" s="104" t="n">
        <f aca="false">'PDB Bill AMR'!M44</f>
        <v>0</v>
      </c>
      <c r="H43" s="1464" t="n">
        <f aca="false">'PDB Bill AMR'!N44</f>
        <v>0</v>
      </c>
      <c r="I43" s="941"/>
      <c r="J43" s="1474"/>
      <c r="K43" s="941"/>
      <c r="L43" s="941"/>
      <c r="M43" s="941"/>
      <c r="N43" s="941"/>
      <c r="O43" s="1449"/>
    </row>
    <row r="44" customFormat="false" ht="15" hidden="false" customHeight="true" outlineLevel="0" collapsed="false">
      <c r="A44" s="104" t="n">
        <v>21</v>
      </c>
      <c r="B44" s="104" t="s">
        <v>169</v>
      </c>
      <c r="C44" s="102"/>
      <c r="D44" s="104" t="n">
        <v>132</v>
      </c>
      <c r="E44" s="85" t="s">
        <v>67</v>
      </c>
      <c r="F44" s="104" t="n">
        <v>8993660</v>
      </c>
      <c r="G44" s="104" t="n">
        <f aca="false">'PDB Bill AMR'!M45</f>
        <v>0</v>
      </c>
      <c r="H44" s="1464" t="n">
        <f aca="false">'PDB Bill AMR'!N45</f>
        <v>11610239.9999996</v>
      </c>
      <c r="I44" s="941"/>
      <c r="J44" s="1474"/>
      <c r="K44" s="941"/>
      <c r="L44" s="941"/>
      <c r="M44" s="941"/>
      <c r="N44" s="941"/>
      <c r="O44" s="1449"/>
    </row>
    <row r="45" customFormat="false" ht="15" hidden="false" customHeight="false" outlineLevel="0" collapsed="false">
      <c r="A45" s="104"/>
      <c r="B45" s="104"/>
      <c r="C45" s="102"/>
      <c r="D45" s="104"/>
      <c r="E45" s="85" t="s">
        <v>161</v>
      </c>
      <c r="F45" s="104"/>
      <c r="G45" s="104" t="n">
        <f aca="false">'PDB Bill AMR'!M46</f>
        <v>0</v>
      </c>
      <c r="H45" s="1464" t="n">
        <f aca="false">'PDB Bill AMR'!N46</f>
        <v>0</v>
      </c>
      <c r="I45" s="941"/>
      <c r="J45" s="1474"/>
      <c r="K45" s="941"/>
      <c r="L45" s="941"/>
      <c r="M45" s="941"/>
      <c r="N45" s="941"/>
      <c r="O45" s="1449"/>
    </row>
    <row r="46" customFormat="false" ht="15" hidden="false" customHeight="false" outlineLevel="0" collapsed="false">
      <c r="A46" s="104" t="n">
        <v>22</v>
      </c>
      <c r="B46" s="104" t="s">
        <v>172</v>
      </c>
      <c r="C46" s="102"/>
      <c r="D46" s="104" t="n">
        <v>132</v>
      </c>
      <c r="E46" s="85" t="s">
        <v>67</v>
      </c>
      <c r="F46" s="104" t="n">
        <v>50146667</v>
      </c>
      <c r="G46" s="104" t="n">
        <f aca="false">'PDB Bill AMR'!M47</f>
        <v>0</v>
      </c>
      <c r="H46" s="1464" t="n">
        <f aca="false">'PDB Bill AMR'!N47</f>
        <v>26601600</v>
      </c>
      <c r="I46" s="1457" t="n">
        <f aca="false">H46+H47</f>
        <v>53036160.0000001</v>
      </c>
      <c r="J46" s="1480" t="s">
        <v>612</v>
      </c>
      <c r="K46" s="1472" t="n">
        <f aca="false">M46</f>
        <v>53036160.0000001</v>
      </c>
      <c r="L46" s="1473" t="s">
        <v>613</v>
      </c>
      <c r="M46" s="1472" t="n">
        <f aca="false">'NORTH-2'!$K$413</f>
        <v>53036160.0000001</v>
      </c>
      <c r="N46" s="1457" t="n">
        <f aca="false">I46-K46</f>
        <v>0</v>
      </c>
      <c r="O46" s="1449" t="n">
        <f aca="false">N46/I46</f>
        <v>0</v>
      </c>
    </row>
    <row r="47" customFormat="false" ht="15" hidden="false" customHeight="false" outlineLevel="0" collapsed="false">
      <c r="A47" s="104" t="n">
        <v>23</v>
      </c>
      <c r="B47" s="104" t="s">
        <v>173</v>
      </c>
      <c r="C47" s="102"/>
      <c r="D47" s="104" t="n">
        <v>132</v>
      </c>
      <c r="E47" s="85" t="s">
        <v>67</v>
      </c>
      <c r="F47" s="104" t="n">
        <v>50146668</v>
      </c>
      <c r="G47" s="104" t="n">
        <f aca="false">'PDB Bill AMR'!M48</f>
        <v>0</v>
      </c>
      <c r="H47" s="1464" t="n">
        <f aca="false">'PDB Bill AMR'!N48</f>
        <v>26434560.0000001</v>
      </c>
      <c r="I47" s="1457"/>
      <c r="J47" s="1480"/>
      <c r="K47" s="1472"/>
      <c r="L47" s="1473"/>
      <c r="M47" s="1472"/>
      <c r="N47" s="1457"/>
      <c r="O47" s="1449"/>
    </row>
    <row r="48" customFormat="false" ht="15" hidden="false" customHeight="true" outlineLevel="0" collapsed="false">
      <c r="A48" s="104" t="n">
        <v>24</v>
      </c>
      <c r="B48" s="104" t="s">
        <v>175</v>
      </c>
      <c r="C48" s="102"/>
      <c r="D48" s="104" t="n">
        <v>132</v>
      </c>
      <c r="E48" s="85" t="s">
        <v>67</v>
      </c>
      <c r="F48" s="104" t="n">
        <v>42627810</v>
      </c>
      <c r="G48" s="104" t="n">
        <f aca="false">'PDB Bill AMR'!M49</f>
        <v>0</v>
      </c>
      <c r="H48" s="1464" t="n">
        <f aca="false">'PDB Bill AMR'!N49</f>
        <v>11003520</v>
      </c>
      <c r="I48" s="1457"/>
      <c r="J48" s="1461" t="s">
        <v>594</v>
      </c>
      <c r="K48" s="941"/>
      <c r="L48" s="941"/>
      <c r="M48" s="941"/>
      <c r="N48" s="1457"/>
      <c r="O48" s="1449"/>
    </row>
    <row r="49" customFormat="false" ht="15" hidden="false" customHeight="false" outlineLevel="0" collapsed="false">
      <c r="A49" s="104"/>
      <c r="B49" s="104"/>
      <c r="C49" s="102"/>
      <c r="D49" s="104" t="n">
        <v>132</v>
      </c>
      <c r="E49" s="85" t="s">
        <v>76</v>
      </c>
      <c r="F49" s="104"/>
      <c r="G49" s="104" t="n">
        <f aca="false">'PDB Bill AMR'!M50</f>
        <v>0</v>
      </c>
      <c r="H49" s="1464" t="n">
        <f aca="false">'PDB Bill AMR'!N50</f>
        <v>0</v>
      </c>
      <c r="I49" s="1457"/>
      <c r="J49" s="1461"/>
      <c r="K49" s="941"/>
      <c r="L49" s="941"/>
      <c r="M49" s="941"/>
      <c r="N49" s="1457"/>
      <c r="O49" s="1449"/>
    </row>
    <row r="50" customFormat="false" ht="15" hidden="false" customHeight="true" outlineLevel="0" collapsed="false">
      <c r="A50" s="223" t="n">
        <v>25</v>
      </c>
      <c r="B50" s="534" t="s">
        <v>176</v>
      </c>
      <c r="C50" s="102"/>
      <c r="D50" s="104" t="n">
        <v>132</v>
      </c>
      <c r="E50" s="85" t="s">
        <v>67</v>
      </c>
      <c r="F50" s="223" t="n">
        <v>42627812</v>
      </c>
      <c r="G50" s="104" t="n">
        <f aca="false">'PDB Bill AMR'!M51</f>
        <v>0</v>
      </c>
      <c r="H50" s="1464" t="n">
        <f aca="false">'PDB Bill AMR'!N51</f>
        <v>11104320</v>
      </c>
      <c r="I50" s="1457"/>
      <c r="J50" s="1461"/>
      <c r="K50" s="941"/>
      <c r="L50" s="941"/>
      <c r="M50" s="941"/>
      <c r="N50" s="1457"/>
      <c r="O50" s="1449"/>
    </row>
    <row r="51" customFormat="false" ht="15.75" hidden="false" customHeight="false" outlineLevel="0" collapsed="false">
      <c r="A51" s="223"/>
      <c r="B51" s="534"/>
      <c r="C51" s="265"/>
      <c r="D51" s="223" t="n">
        <v>132</v>
      </c>
      <c r="E51" s="225" t="s">
        <v>76</v>
      </c>
      <c r="F51" s="223"/>
      <c r="G51" s="104" t="n">
        <f aca="false">'PDB Bill AMR'!M52</f>
        <v>0</v>
      </c>
      <c r="H51" s="1464" t="n">
        <f aca="false">'PDB Bill AMR'!N52</f>
        <v>0</v>
      </c>
      <c r="I51" s="1457"/>
      <c r="J51" s="1461"/>
      <c r="K51" s="941"/>
      <c r="L51" s="941"/>
      <c r="M51" s="941"/>
      <c r="N51" s="1457"/>
      <c r="O51" s="1449"/>
    </row>
    <row r="52" customFormat="false" ht="16.5" hidden="false" customHeight="true" outlineLevel="0" collapsed="false">
      <c r="A52" s="82" t="s">
        <v>177</v>
      </c>
      <c r="B52" s="82"/>
      <c r="C52" s="82"/>
      <c r="D52" s="82"/>
      <c r="E52" s="82"/>
      <c r="F52" s="82"/>
      <c r="G52" s="229" t="n">
        <f aca="false">'PDB Bill AMR'!M53</f>
        <v>0</v>
      </c>
      <c r="H52" s="1459" t="n">
        <f aca="false">'PDB Bill AMR'!N53</f>
        <v>170555519.999999</v>
      </c>
      <c r="I52" s="941"/>
      <c r="J52" s="941"/>
      <c r="K52" s="941"/>
      <c r="L52" s="941"/>
      <c r="M52" s="941"/>
      <c r="N52" s="941"/>
      <c r="O52" s="1449"/>
    </row>
    <row r="53" customFormat="false" ht="15" hidden="false" customHeight="true" outlineLevel="0" collapsed="false">
      <c r="A53" s="536" t="n">
        <v>26</v>
      </c>
      <c r="B53" s="536" t="s">
        <v>178</v>
      </c>
      <c r="C53" s="265" t="s">
        <v>179</v>
      </c>
      <c r="D53" s="102" t="n">
        <v>132</v>
      </c>
      <c r="E53" s="103" t="s">
        <v>67</v>
      </c>
      <c r="F53" s="102" t="n">
        <v>50147584</v>
      </c>
      <c r="G53" s="537" t="n">
        <f aca="false">'PDB Bill AMR'!M54</f>
        <v>0</v>
      </c>
      <c r="H53" s="1464" t="n">
        <f aca="false">'PDB Bill AMR'!N54</f>
        <v>88465920.0000001</v>
      </c>
      <c r="I53" s="1457" t="n">
        <f aca="false">H53+H54</f>
        <v>176632319.999999</v>
      </c>
      <c r="J53" s="1481" t="s">
        <v>614</v>
      </c>
      <c r="K53" s="1462" t="n">
        <f aca="false">M53+M54+M55+M56+M57</f>
        <v>175981472.000001</v>
      </c>
      <c r="L53" s="941" t="s">
        <v>615</v>
      </c>
      <c r="M53" s="941" t="n">
        <f aca="false">'SOUTH-2'!$K$954</f>
        <v>55224000</v>
      </c>
      <c r="N53" s="1457" t="n">
        <f aca="false">I53-K53</f>
        <v>650847.99999851</v>
      </c>
      <c r="O53" s="1449" t="n">
        <f aca="false">N53/I53</f>
        <v>0.00368476165629548</v>
      </c>
    </row>
    <row r="54" customFormat="false" ht="15.75" hidden="false" customHeight="false" outlineLevel="0" collapsed="false">
      <c r="A54" s="538" t="n">
        <v>27</v>
      </c>
      <c r="B54" s="538" t="s">
        <v>181</v>
      </c>
      <c r="C54" s="265"/>
      <c r="D54" s="223" t="n">
        <v>132</v>
      </c>
      <c r="E54" s="225" t="s">
        <v>67</v>
      </c>
      <c r="F54" s="223" t="n">
        <v>50147585</v>
      </c>
      <c r="G54" s="539" t="n">
        <f aca="false">'PDB Bill AMR'!M55</f>
        <v>0</v>
      </c>
      <c r="H54" s="1464" t="n">
        <f aca="false">'PDB Bill AMR'!N55</f>
        <v>88166399.9999993</v>
      </c>
      <c r="I54" s="1457"/>
      <c r="J54" s="1481"/>
      <c r="K54" s="1462"/>
      <c r="L54" s="941" t="s">
        <v>616</v>
      </c>
      <c r="M54" s="941" t="n">
        <f aca="false">'SOUTH-2'!$K$282</f>
        <v>24379200</v>
      </c>
      <c r="N54" s="1457"/>
      <c r="O54" s="1449"/>
    </row>
    <row r="55" customFormat="false" ht="16.5" hidden="false" customHeight="true" outlineLevel="0" collapsed="false">
      <c r="A55" s="82" t="s">
        <v>182</v>
      </c>
      <c r="B55" s="82"/>
      <c r="C55" s="82"/>
      <c r="D55" s="82"/>
      <c r="E55" s="82"/>
      <c r="F55" s="82"/>
      <c r="G55" s="229" t="n">
        <f aca="false">'PDB Bill AMR'!M56</f>
        <v>0</v>
      </c>
      <c r="H55" s="1459" t="n">
        <f aca="false">'PDB Bill AMR'!N56</f>
        <v>176632319.999999</v>
      </c>
      <c r="I55" s="1457"/>
      <c r="J55" s="1481"/>
      <c r="K55" s="1462"/>
      <c r="L55" s="941" t="s">
        <v>617</v>
      </c>
      <c r="M55" s="941" t="n">
        <f aca="false">'SOUTH-2'!$K$651</f>
        <v>40233600.0000007</v>
      </c>
      <c r="N55" s="1457"/>
      <c r="O55" s="1449"/>
    </row>
    <row r="56" customFormat="false" ht="15.75" hidden="false" customHeight="false" outlineLevel="0" collapsed="false">
      <c r="A56" s="1482"/>
      <c r="B56" s="1483"/>
      <c r="C56" s="1483"/>
      <c r="D56" s="1483"/>
      <c r="E56" s="1483"/>
      <c r="F56" s="1484"/>
      <c r="G56" s="229"/>
      <c r="H56" s="1459"/>
      <c r="I56" s="1485"/>
      <c r="J56" s="1485"/>
      <c r="K56" s="1462"/>
      <c r="L56" s="941" t="s">
        <v>618</v>
      </c>
      <c r="M56" s="1463" t="n">
        <f aca="false">'SOUTH-2'!$K$575</f>
        <v>6132000.00000001</v>
      </c>
      <c r="N56" s="1457"/>
      <c r="O56" s="1449"/>
    </row>
    <row r="57" customFormat="false" ht="15.75" hidden="false" customHeight="false" outlineLevel="0" collapsed="false">
      <c r="A57" s="1482"/>
      <c r="B57" s="1483"/>
      <c r="C57" s="1483"/>
      <c r="D57" s="1483"/>
      <c r="E57" s="1483"/>
      <c r="F57" s="1484"/>
      <c r="G57" s="229"/>
      <c r="H57" s="1459"/>
      <c r="I57" s="1485"/>
      <c r="J57" s="1485"/>
      <c r="K57" s="1462"/>
      <c r="L57" s="941" t="s">
        <v>619</v>
      </c>
      <c r="M57" s="941" t="n">
        <f aca="false">'SOUTH-2'!$K$72</f>
        <v>50012672</v>
      </c>
      <c r="N57" s="1457"/>
      <c r="O57" s="1449"/>
    </row>
    <row r="58" customFormat="false" ht="15" hidden="false" customHeight="true" outlineLevel="0" collapsed="false">
      <c r="A58" s="102" t="n">
        <v>28</v>
      </c>
      <c r="B58" s="102" t="s">
        <v>184</v>
      </c>
      <c r="C58" s="265" t="s">
        <v>185</v>
      </c>
      <c r="D58" s="102" t="n">
        <v>132</v>
      </c>
      <c r="E58" s="103" t="s">
        <v>67</v>
      </c>
      <c r="F58" s="102" t="n">
        <v>38992560</v>
      </c>
      <c r="G58" s="539" t="n">
        <f aca="false">'PDB Bill AMR'!M57</f>
        <v>0</v>
      </c>
      <c r="H58" s="1464" t="n">
        <f aca="false">'PDB Bill AMR'!N57</f>
        <v>62636160.0000001</v>
      </c>
      <c r="I58" s="941"/>
      <c r="J58" s="1486" t="s">
        <v>589</v>
      </c>
      <c r="K58" s="941"/>
      <c r="L58" s="941"/>
      <c r="M58" s="941"/>
      <c r="N58" s="941"/>
      <c r="O58" s="1449"/>
    </row>
    <row r="59" customFormat="false" ht="25.5" hidden="false" customHeight="false" outlineLevel="0" collapsed="false">
      <c r="A59" s="102"/>
      <c r="B59" s="102"/>
      <c r="C59" s="102"/>
      <c r="D59" s="104" t="n">
        <v>132</v>
      </c>
      <c r="E59" s="85" t="s">
        <v>76</v>
      </c>
      <c r="F59" s="104" t="s">
        <v>186</v>
      </c>
      <c r="G59" s="113" t="n">
        <f aca="false">'PDB Bill AMR'!M58</f>
        <v>0</v>
      </c>
      <c r="H59" s="1476" t="n">
        <f aca="false">'PDB Bill AMR'!N58</f>
        <v>0</v>
      </c>
      <c r="I59" s="941"/>
      <c r="J59" s="1486"/>
      <c r="K59" s="941"/>
      <c r="L59" s="941"/>
      <c r="M59" s="941"/>
      <c r="N59" s="941"/>
      <c r="O59" s="1449"/>
    </row>
    <row r="60" customFormat="false" ht="15" hidden="false" customHeight="true" outlineLevel="0" collapsed="false">
      <c r="A60" s="223" t="n">
        <v>29</v>
      </c>
      <c r="B60" s="223" t="s">
        <v>187</v>
      </c>
      <c r="C60" s="265"/>
      <c r="D60" s="104" t="n">
        <v>132</v>
      </c>
      <c r="E60" s="85" t="s">
        <v>76</v>
      </c>
      <c r="F60" s="104" t="n">
        <v>38992559</v>
      </c>
      <c r="G60" s="104" t="n">
        <f aca="false">'PDB Bill AMR'!M59</f>
        <v>0</v>
      </c>
      <c r="H60" s="1464" t="n">
        <f aca="false">'PDB Bill AMR'!N59</f>
        <v>0</v>
      </c>
      <c r="I60" s="941"/>
      <c r="J60" s="1486"/>
      <c r="K60" s="941"/>
      <c r="L60" s="941"/>
      <c r="M60" s="941"/>
      <c r="N60" s="941"/>
      <c r="O60" s="1449"/>
    </row>
    <row r="61" customFormat="false" ht="15.75" hidden="false" customHeight="false" outlineLevel="0" collapsed="false">
      <c r="A61" s="223"/>
      <c r="B61" s="223"/>
      <c r="C61" s="223"/>
      <c r="D61" s="223" t="n">
        <v>132</v>
      </c>
      <c r="E61" s="225" t="s">
        <v>67</v>
      </c>
      <c r="F61" s="223" t="n">
        <v>38992559</v>
      </c>
      <c r="G61" s="539" t="n">
        <f aca="false">'PDB Bill AMR'!M60</f>
        <v>0</v>
      </c>
      <c r="H61" s="1464" t="n">
        <f aca="false">'PDB Bill AMR'!N60</f>
        <v>62302079.9999997</v>
      </c>
      <c r="I61" s="941"/>
      <c r="J61" s="1486"/>
      <c r="K61" s="941"/>
      <c r="L61" s="941"/>
      <c r="M61" s="941"/>
      <c r="N61" s="941"/>
      <c r="O61" s="1449"/>
    </row>
    <row r="62" customFormat="false" ht="16.5" hidden="false" customHeight="true" outlineLevel="0" collapsed="false">
      <c r="A62" s="82" t="s">
        <v>189</v>
      </c>
      <c r="B62" s="82"/>
      <c r="C62" s="82"/>
      <c r="D62" s="82"/>
      <c r="E62" s="82"/>
      <c r="F62" s="82"/>
      <c r="G62" s="229" t="n">
        <f aca="false">'PDB Bill AMR'!M61</f>
        <v>0</v>
      </c>
      <c r="H62" s="1459" t="n">
        <f aca="false">'PDB Bill AMR'!N61</f>
        <v>124938240</v>
      </c>
      <c r="I62" s="941"/>
      <c r="J62" s="941"/>
      <c r="K62" s="941"/>
      <c r="L62" s="941"/>
      <c r="M62" s="941"/>
      <c r="N62" s="941"/>
      <c r="O62" s="1449"/>
    </row>
    <row r="63" customFormat="false" ht="14.25" hidden="false" customHeight="true" outlineLevel="0" collapsed="false">
      <c r="A63" s="102" t="n">
        <v>30</v>
      </c>
      <c r="B63" s="102" t="s">
        <v>190</v>
      </c>
      <c r="C63" s="265" t="s">
        <v>191</v>
      </c>
      <c r="D63" s="102" t="n">
        <v>132</v>
      </c>
      <c r="E63" s="102" t="s">
        <v>67</v>
      </c>
      <c r="F63" s="102" t="n">
        <v>38992596</v>
      </c>
      <c r="G63" s="539" t="n">
        <f aca="false">'PDB Bill AMR'!M62</f>
        <v>0</v>
      </c>
      <c r="H63" s="1464" t="n">
        <f aca="false">'PDB Bill AMR'!N62</f>
        <v>51120000</v>
      </c>
      <c r="I63" s="941"/>
      <c r="J63" s="1465" t="s">
        <v>598</v>
      </c>
      <c r="K63" s="941"/>
      <c r="L63" s="941"/>
      <c r="M63" s="941"/>
      <c r="N63" s="941"/>
      <c r="O63" s="1449"/>
    </row>
    <row r="64" customFormat="false" ht="15" hidden="false" customHeight="false" outlineLevel="0" collapsed="false">
      <c r="A64" s="102"/>
      <c r="B64" s="102"/>
      <c r="C64" s="102"/>
      <c r="D64" s="104" t="n">
        <v>132</v>
      </c>
      <c r="E64" s="104" t="s">
        <v>76</v>
      </c>
      <c r="F64" s="102"/>
      <c r="G64" s="113" t="n">
        <f aca="false">'PDB Bill AMR'!M63</f>
        <v>0</v>
      </c>
      <c r="H64" s="1464" t="n">
        <f aca="false">'PDB Bill AMR'!N63</f>
        <v>0</v>
      </c>
      <c r="I64" s="941"/>
      <c r="J64" s="1465"/>
      <c r="K64" s="941"/>
      <c r="L64" s="941"/>
      <c r="M64" s="941"/>
      <c r="N64" s="941"/>
      <c r="O64" s="1449"/>
    </row>
    <row r="65" customFormat="false" ht="15" hidden="false" customHeight="true" outlineLevel="0" collapsed="false">
      <c r="A65" s="223" t="n">
        <v>31</v>
      </c>
      <c r="B65" s="223" t="s">
        <v>192</v>
      </c>
      <c r="C65" s="265"/>
      <c r="D65" s="104" t="n">
        <v>132</v>
      </c>
      <c r="E65" s="104" t="s">
        <v>67</v>
      </c>
      <c r="F65" s="223" t="n">
        <v>38992597</v>
      </c>
      <c r="G65" s="104" t="n">
        <f aca="false">'PDB Bill AMR'!M64</f>
        <v>0</v>
      </c>
      <c r="H65" s="1464" t="n">
        <f aca="false">'PDB Bill AMR'!N64</f>
        <v>52113599.9999999</v>
      </c>
      <c r="I65" s="941"/>
      <c r="J65" s="1465"/>
      <c r="K65" s="941"/>
      <c r="L65" s="941"/>
      <c r="M65" s="941"/>
      <c r="N65" s="941"/>
      <c r="O65" s="1449"/>
    </row>
    <row r="66" customFormat="false" ht="15.75" hidden="false" customHeight="false" outlineLevel="0" collapsed="false">
      <c r="A66" s="223"/>
      <c r="B66" s="223"/>
      <c r="C66" s="223"/>
      <c r="D66" s="223" t="n">
        <v>132</v>
      </c>
      <c r="E66" s="223" t="s">
        <v>76</v>
      </c>
      <c r="F66" s="223"/>
      <c r="G66" s="113" t="n">
        <f aca="false">'PDB Bill AMR'!M65</f>
        <v>0</v>
      </c>
      <c r="H66" s="1464" t="n">
        <f aca="false">'PDB Bill AMR'!N65</f>
        <v>0</v>
      </c>
      <c r="I66" s="941"/>
      <c r="J66" s="1465"/>
      <c r="K66" s="941"/>
      <c r="L66" s="941"/>
      <c r="M66" s="941"/>
      <c r="N66" s="941"/>
      <c r="O66" s="1449"/>
    </row>
    <row r="67" customFormat="false" ht="16.5" hidden="false" customHeight="true" outlineLevel="0" collapsed="false">
      <c r="A67" s="82" t="s">
        <v>193</v>
      </c>
      <c r="B67" s="82"/>
      <c r="C67" s="82"/>
      <c r="D67" s="82"/>
      <c r="E67" s="82"/>
      <c r="F67" s="82"/>
      <c r="G67" s="229" t="n">
        <f aca="false">'PDB Bill AMR'!M66</f>
        <v>0</v>
      </c>
      <c r="H67" s="1459" t="n">
        <f aca="false">'PDB Bill AMR'!N66</f>
        <v>103233600</v>
      </c>
      <c r="I67" s="941"/>
      <c r="J67" s="941"/>
      <c r="K67" s="941"/>
      <c r="L67" s="941"/>
      <c r="M67" s="941"/>
      <c r="N67" s="941"/>
      <c r="O67" s="1449"/>
    </row>
    <row r="68" customFormat="false" ht="15" hidden="false" customHeight="true" outlineLevel="0" collapsed="false">
      <c r="A68" s="102" t="n">
        <v>32</v>
      </c>
      <c r="B68" s="102" t="s">
        <v>194</v>
      </c>
      <c r="C68" s="102" t="s">
        <v>195</v>
      </c>
      <c r="D68" s="102" t="n">
        <v>132</v>
      </c>
      <c r="E68" s="103" t="s">
        <v>67</v>
      </c>
      <c r="F68" s="102" t="n">
        <v>42627811</v>
      </c>
      <c r="G68" s="573" t="n">
        <f aca="false">'PDB Bill AMR'!M67</f>
        <v>0</v>
      </c>
      <c r="H68" s="1478" t="n">
        <f aca="false">'PDB Bill AMR'!N67</f>
        <v>11746560</v>
      </c>
      <c r="I68" s="1470" t="n">
        <f aca="false">H68+H69</f>
        <v>25286400</v>
      </c>
      <c r="J68" s="1487" t="s">
        <v>620</v>
      </c>
      <c r="K68" s="1473" t="n">
        <f aca="false">M68</f>
        <v>25519212</v>
      </c>
      <c r="L68" s="1473" t="s">
        <v>621</v>
      </c>
      <c r="M68" s="1473" t="n">
        <f aca="false">'SOUTH-1'!$K$1314</f>
        <v>25519212</v>
      </c>
      <c r="N68" s="1470" t="n">
        <f aca="false">I68-K68</f>
        <v>-232811.999999952</v>
      </c>
      <c r="O68" s="1449" t="n">
        <f aca="false">N68/I68</f>
        <v>-0.00920700455580673</v>
      </c>
    </row>
    <row r="69" customFormat="false" ht="15" hidden="false" customHeight="false" outlineLevel="0" collapsed="false">
      <c r="A69" s="104" t="n">
        <v>33</v>
      </c>
      <c r="B69" s="104" t="s">
        <v>197</v>
      </c>
      <c r="C69" s="102"/>
      <c r="D69" s="104" t="n">
        <v>132</v>
      </c>
      <c r="E69" s="85" t="s">
        <v>67</v>
      </c>
      <c r="F69" s="104" t="n">
        <v>42627824</v>
      </c>
      <c r="G69" s="573" t="n">
        <f aca="false">'PDB Bill AMR'!M69</f>
        <v>0</v>
      </c>
      <c r="H69" s="1478" t="n">
        <f aca="false">'PDB Bill AMR'!N69</f>
        <v>13539840</v>
      </c>
      <c r="I69" s="1470"/>
      <c r="J69" s="1487"/>
      <c r="K69" s="1473"/>
      <c r="L69" s="1473"/>
      <c r="M69" s="1473"/>
      <c r="N69" s="1470"/>
      <c r="O69" s="1449"/>
    </row>
    <row r="70" customFormat="false" ht="15" hidden="false" customHeight="true" outlineLevel="0" collapsed="false">
      <c r="A70" s="104" t="n">
        <v>34</v>
      </c>
      <c r="B70" s="104" t="s">
        <v>202</v>
      </c>
      <c r="C70" s="102"/>
      <c r="D70" s="104" t="n">
        <v>132</v>
      </c>
      <c r="E70" s="85" t="s">
        <v>67</v>
      </c>
      <c r="F70" s="104" t="n">
        <v>38992544</v>
      </c>
      <c r="G70" s="573" t="n">
        <f aca="false">'PDB Bill AMR'!M71</f>
        <v>0</v>
      </c>
      <c r="H70" s="1478" t="n">
        <f aca="false">'PDB Bill AMR'!N71</f>
        <v>0</v>
      </c>
      <c r="I70" s="941"/>
      <c r="J70" s="1452" t="s">
        <v>589</v>
      </c>
      <c r="K70" s="941"/>
      <c r="L70" s="941"/>
      <c r="M70" s="941"/>
      <c r="N70" s="941"/>
      <c r="O70" s="1449"/>
    </row>
    <row r="71" customFormat="false" ht="15" hidden="false" customHeight="false" outlineLevel="0" collapsed="false">
      <c r="A71" s="104"/>
      <c r="B71" s="104" t="s">
        <v>204</v>
      </c>
      <c r="C71" s="102"/>
      <c r="D71" s="104" t="n">
        <v>132</v>
      </c>
      <c r="E71" s="85" t="s">
        <v>76</v>
      </c>
      <c r="F71" s="104" t="n">
        <v>38992544</v>
      </c>
      <c r="G71" s="113" t="n">
        <f aca="false">'PDB Bill AMR'!M72</f>
        <v>0</v>
      </c>
      <c r="H71" s="1478" t="n">
        <f aca="false">'PDB Bill AMR'!N72</f>
        <v>0</v>
      </c>
      <c r="I71" s="941"/>
      <c r="J71" s="1452"/>
      <c r="K71" s="941"/>
      <c r="L71" s="941"/>
      <c r="M71" s="941"/>
      <c r="N71" s="941"/>
      <c r="O71" s="1449"/>
    </row>
    <row r="72" customFormat="false" ht="15" hidden="false" customHeight="true" outlineLevel="0" collapsed="false">
      <c r="A72" s="639" t="s">
        <v>206</v>
      </c>
      <c r="B72" s="639"/>
      <c r="C72" s="639"/>
      <c r="D72" s="639"/>
      <c r="E72" s="639"/>
      <c r="F72" s="639"/>
      <c r="G72" s="640" t="n">
        <f aca="false">'PDB Bill AMR'!M73</f>
        <v>0</v>
      </c>
      <c r="H72" s="1488" t="n">
        <f aca="false">'PDB Bill AMR'!N73</f>
        <v>0</v>
      </c>
      <c r="I72" s="941"/>
      <c r="J72" s="941"/>
      <c r="K72" s="941"/>
      <c r="L72" s="941"/>
      <c r="M72" s="941"/>
      <c r="N72" s="941"/>
      <c r="O72" s="1449"/>
    </row>
    <row r="73" customFormat="false" ht="15.75" hidden="false" customHeight="false" outlineLevel="0" collapsed="false">
      <c r="A73" s="85"/>
      <c r="B73" s="652"/>
      <c r="C73" s="652"/>
      <c r="D73" s="85"/>
      <c r="E73" s="228"/>
      <c r="F73" s="228"/>
      <c r="G73" s="1489" t="n">
        <f aca="false">'PDB Bill AMR'!M74</f>
        <v>0</v>
      </c>
      <c r="H73" s="1489" t="n">
        <f aca="false">'PDB Bill AMR'!N74</f>
        <v>25658071.51</v>
      </c>
      <c r="I73" s="1489" t="n">
        <f aca="false">SUM(I2:I72)</f>
        <v>912054234.179999</v>
      </c>
      <c r="J73" s="1489"/>
      <c r="K73" s="1489" t="n">
        <f aca="false">SUM(K2:K72)</f>
        <v>887686497.318001</v>
      </c>
      <c r="L73" s="1489"/>
      <c r="M73" s="1489" t="n">
        <f aca="false">SUM(M2:M72)</f>
        <v>887686497.318001</v>
      </c>
      <c r="N73" s="1489" t="n">
        <f aca="false">SUM(N2:N72)</f>
        <v>24367736.8619977</v>
      </c>
      <c r="O73" s="1490" t="n">
        <f aca="false">N73/I73</f>
        <v>0.0267174209041483</v>
      </c>
    </row>
    <row r="74" customFormat="false" ht="15" hidden="false" customHeight="false" outlineLevel="0" collapsed="false">
      <c r="A74" s="660"/>
      <c r="B74" s="661"/>
      <c r="C74" s="661"/>
      <c r="D74" s="662"/>
      <c r="E74" s="663"/>
      <c r="F74" s="663"/>
      <c r="J74" s="1491" t="s">
        <v>622</v>
      </c>
      <c r="K74" s="1491"/>
      <c r="L74" s="941" t="n">
        <f aca="false">I130</f>
        <v>107587220.480626</v>
      </c>
      <c r="M74" s="941" t="n">
        <f aca="false">M130</f>
        <v>114730835.921251</v>
      </c>
      <c r="N74" s="1492" t="n">
        <f aca="false">N130</f>
        <v>-7143615.4406242</v>
      </c>
      <c r="O74" s="1493" t="n">
        <f aca="false">N74/L74</f>
        <v>-0.0663983641245809</v>
      </c>
    </row>
    <row r="75" customFormat="false" ht="15" hidden="false" customHeight="true" outlineLevel="0" collapsed="false">
      <c r="A75" s="955" t="s">
        <v>208</v>
      </c>
      <c r="B75" s="955"/>
      <c r="C75" s="955"/>
      <c r="D75" s="955"/>
      <c r="E75" s="955"/>
      <c r="F75" s="955"/>
      <c r="J75" s="1491" t="s">
        <v>623</v>
      </c>
      <c r="K75" s="1491"/>
      <c r="L75" s="1494" t="n">
        <f aca="false">I169</f>
        <v>728262.500000034</v>
      </c>
      <c r="M75" s="1463" t="n">
        <f aca="false">M169</f>
        <v>729492.500000037</v>
      </c>
      <c r="N75" s="1495" t="n">
        <f aca="false">N169</f>
        <v>-1230.00000000338</v>
      </c>
      <c r="O75" s="1493" t="n">
        <f aca="false">N75/L75</f>
        <v>-0.00168895144265058</v>
      </c>
    </row>
    <row r="76" customFormat="false" ht="15" hidden="false" customHeight="true" outlineLevel="0" collapsed="false">
      <c r="A76" s="60" t="s">
        <v>209</v>
      </c>
      <c r="B76" s="60"/>
      <c r="C76" s="60"/>
      <c r="D76" s="60"/>
      <c r="E76" s="60"/>
      <c r="F76" s="60"/>
      <c r="J76" s="1496" t="s">
        <v>624</v>
      </c>
      <c r="K76" s="1496"/>
      <c r="L76" s="1497" t="n">
        <f aca="false">I73+L74+L75</f>
        <v>1020369717.16063</v>
      </c>
      <c r="M76" s="1498" t="n">
        <f aca="false">M73+M74+M75</f>
        <v>1003146825.73925</v>
      </c>
      <c r="N76" s="1499" t="n">
        <f aca="false">N73+N74+N75</f>
        <v>17222891.4213735</v>
      </c>
      <c r="O76" s="1500" t="n">
        <f aca="false">N76/L76</f>
        <v>0.0168790695487313</v>
      </c>
    </row>
    <row r="77" customFormat="false" ht="15" hidden="false" customHeight="false" outlineLevel="0" collapsed="false">
      <c r="A77" s="1"/>
      <c r="B77" s="1"/>
      <c r="C77" s="1"/>
      <c r="D77" s="20"/>
      <c r="E77" s="20"/>
      <c r="F77" s="20"/>
      <c r="J77" s="1501" t="s">
        <v>625</v>
      </c>
      <c r="K77" s="1501"/>
      <c r="L77" s="1501"/>
      <c r="M77" s="1501"/>
      <c r="N77" s="1502" t="n">
        <f aca="false">Summary!$P$49</f>
        <v>34135467.0161862</v>
      </c>
      <c r="O77" s="1503" t="n">
        <f aca="false">Summary!Q48/100</f>
        <v>0.0334418128648571</v>
      </c>
    </row>
    <row r="78" customFormat="false" ht="15" hidden="false" customHeight="false" outlineLevel="0" collapsed="false">
      <c r="A78" s="1"/>
      <c r="B78" s="1"/>
      <c r="C78" s="1"/>
      <c r="D78" s="20"/>
      <c r="E78" s="20"/>
      <c r="F78" s="20"/>
      <c r="J78" s="1491" t="s">
        <v>626</v>
      </c>
      <c r="K78" s="1491"/>
      <c r="L78" s="1491"/>
      <c r="M78" s="1491"/>
      <c r="N78" s="1504" t="n">
        <f aca="false">N76-N77</f>
        <v>-16912575.5948128</v>
      </c>
      <c r="O78" s="1493"/>
    </row>
    <row r="79" customFormat="false" ht="15" hidden="false" customHeight="false" outlineLevel="0" collapsed="false">
      <c r="A79" s="1"/>
      <c r="B79" s="1"/>
      <c r="C79" s="1"/>
      <c r="D79" s="20"/>
      <c r="E79" s="20"/>
      <c r="F79" s="20"/>
    </row>
    <row r="80" customFormat="false" ht="15" hidden="false" customHeight="false" outlineLevel="0" collapsed="false">
      <c r="A80" s="1"/>
      <c r="B80" s="1"/>
      <c r="C80" s="1"/>
      <c r="D80" s="20"/>
      <c r="E80" s="20"/>
      <c r="F80" s="20"/>
    </row>
    <row r="81" customFormat="false" ht="15" hidden="false" customHeight="false" outlineLevel="0" collapsed="false">
      <c r="A81" s="1"/>
      <c r="B81" s="1"/>
      <c r="C81" s="1"/>
      <c r="D81" s="20"/>
      <c r="E81" s="20"/>
      <c r="F81" s="20"/>
    </row>
    <row r="82" customFormat="false" ht="15" hidden="false" customHeight="false" outlineLevel="0" collapsed="false">
      <c r="A82" s="1"/>
      <c r="B82" s="1"/>
      <c r="C82" s="1"/>
      <c r="D82" s="20"/>
      <c r="E82" s="20"/>
      <c r="F82" s="20"/>
    </row>
    <row r="83" customFormat="false" ht="15" hidden="false" customHeight="false" outlineLevel="0" collapsed="false">
      <c r="A83" s="1"/>
      <c r="B83" s="1"/>
      <c r="C83" s="1"/>
      <c r="D83" s="20"/>
      <c r="E83" s="20"/>
      <c r="F83" s="20"/>
    </row>
    <row r="84" customFormat="false" ht="15" hidden="false" customHeight="false" outlineLevel="0" collapsed="false">
      <c r="A84" s="1"/>
      <c r="B84" s="1"/>
      <c r="C84" s="1"/>
      <c r="D84" s="20"/>
      <c r="E84" s="20"/>
      <c r="F84" s="20"/>
    </row>
    <row r="85" customFormat="false" ht="15.75" hidden="false" customHeight="false" outlineLevel="0" collapsed="false">
      <c r="A85" s="1"/>
      <c r="B85" s="1"/>
      <c r="C85" s="1"/>
      <c r="D85" s="20"/>
      <c r="E85" s="20"/>
      <c r="F85" s="20"/>
    </row>
    <row r="86" customFormat="false" ht="21" hidden="false" customHeight="false" outlineLevel="0" collapsed="false">
      <c r="A86" s="755"/>
      <c r="B86" s="2" t="s">
        <v>214</v>
      </c>
      <c r="C86" s="756"/>
      <c r="D86" s="1505"/>
      <c r="E86" s="1505"/>
      <c r="F86" s="1505"/>
      <c r="G86" s="1506" t="str">
        <f aca="false">'PDB Bill AMR'!M87</f>
        <v>Month June-2023</v>
      </c>
      <c r="H86" s="1506" t="n">
        <f aca="false">'PDB Bill AMR'!N87</f>
        <v>0</v>
      </c>
    </row>
    <row r="87" customFormat="false" ht="15" hidden="false" customHeight="true" outlineLevel="0" collapsed="false">
      <c r="A87" s="44" t="s">
        <v>6</v>
      </c>
      <c r="B87" s="44"/>
      <c r="C87" s="44"/>
      <c r="D87" s="44"/>
      <c r="E87" s="44"/>
      <c r="F87" s="44"/>
      <c r="G87" s="1507" t="str">
        <f aca="false">'PDB Bill AMR'!M88</f>
        <v>Energy Import/Export at 33kV  voltage levels</v>
      </c>
      <c r="H87" s="1507" t="n">
        <f aca="false">'PDB Bill AMR'!N88</f>
        <v>0</v>
      </c>
      <c r="I87" s="1443" t="s">
        <v>582</v>
      </c>
      <c r="J87" s="1443" t="s">
        <v>583</v>
      </c>
      <c r="K87" s="1444" t="s">
        <v>584</v>
      </c>
      <c r="L87" s="1445" t="s">
        <v>585</v>
      </c>
      <c r="M87" s="1445" t="s">
        <v>586</v>
      </c>
      <c r="N87" s="1443" t="s">
        <v>587</v>
      </c>
      <c r="O87" s="1446" t="s">
        <v>588</v>
      </c>
    </row>
    <row r="88" customFormat="false" ht="22.5" hidden="false" customHeight="false" outlineLevel="0" collapsed="false">
      <c r="A88" s="60" t="s">
        <v>21</v>
      </c>
      <c r="B88" s="61" t="s">
        <v>22</v>
      </c>
      <c r="C88" s="60" t="s">
        <v>23</v>
      </c>
      <c r="D88" s="60" t="s">
        <v>24</v>
      </c>
      <c r="E88" s="62" t="s">
        <v>25</v>
      </c>
      <c r="F88" s="62" t="s">
        <v>26</v>
      </c>
      <c r="G88" s="60" t="str">
        <f aca="false">'PDB Bill AMR'!M89</f>
        <v>Energy Import (KWh)</v>
      </c>
      <c r="H88" s="1447" t="str">
        <f aca="false">'PDB Bill AMR'!N89</f>
        <v>Energy Export (KWh)</v>
      </c>
      <c r="I88" s="1443"/>
      <c r="J88" s="1443"/>
      <c r="K88" s="1444"/>
      <c r="L88" s="1445"/>
      <c r="M88" s="1445"/>
      <c r="N88" s="1443"/>
      <c r="O88" s="1446"/>
    </row>
    <row r="89" customFormat="false" ht="15.75" hidden="false" customHeight="false" outlineLevel="0" collapsed="false">
      <c r="A89" s="760" t="n">
        <v>1</v>
      </c>
      <c r="B89" s="761" t="n">
        <v>2</v>
      </c>
      <c r="C89" s="760" t="n">
        <v>3</v>
      </c>
      <c r="D89" s="760" t="n">
        <v>4</v>
      </c>
      <c r="E89" s="762" t="n">
        <v>5</v>
      </c>
      <c r="F89" s="762" t="n">
        <v>6</v>
      </c>
      <c r="G89" s="759" t="n">
        <f aca="false">'PDB Bill AMR'!M90</f>
        <v>13</v>
      </c>
      <c r="H89" s="1508" t="n">
        <f aca="false">'PDB Bill AMR'!N90</f>
        <v>14</v>
      </c>
      <c r="I89" s="941"/>
      <c r="J89" s="941"/>
      <c r="K89" s="941"/>
      <c r="L89" s="941"/>
      <c r="M89" s="941"/>
      <c r="N89" s="941"/>
      <c r="O89" s="1449"/>
    </row>
    <row r="90" customFormat="false" ht="15.75" hidden="false" customHeight="true" outlineLevel="0" collapsed="false">
      <c r="A90" s="767" t="s">
        <v>218</v>
      </c>
      <c r="B90" s="767"/>
      <c r="C90" s="767"/>
      <c r="D90" s="767"/>
      <c r="E90" s="767"/>
      <c r="F90" s="767"/>
      <c r="G90" s="771" t="n">
        <f aca="false">'PDB Bill AMR'!M91</f>
        <v>0</v>
      </c>
      <c r="H90" s="772" t="n">
        <f aca="false">'PDB Bill AMR'!N91</f>
        <v>0</v>
      </c>
      <c r="I90" s="941"/>
      <c r="J90" s="941"/>
      <c r="K90" s="941"/>
      <c r="L90" s="941"/>
      <c r="M90" s="941"/>
      <c r="N90" s="941"/>
      <c r="O90" s="1449"/>
    </row>
    <row r="91" customFormat="false" ht="25.5" hidden="false" customHeight="true" outlineLevel="0" collapsed="false">
      <c r="A91" s="102" t="n">
        <v>1</v>
      </c>
      <c r="B91" s="102" t="s">
        <v>219</v>
      </c>
      <c r="C91" s="265" t="s">
        <v>220</v>
      </c>
      <c r="D91" s="102" t="n">
        <v>33</v>
      </c>
      <c r="E91" s="103" t="s">
        <v>67</v>
      </c>
      <c r="F91" s="102" t="s">
        <v>221</v>
      </c>
      <c r="G91" s="104" t="n">
        <f aca="false">'PDB Bill AMR'!M92</f>
        <v>0</v>
      </c>
      <c r="H91" s="1464" t="n">
        <f aca="false">'PDB Bill AMR'!N92</f>
        <v>0</v>
      </c>
      <c r="I91" s="941"/>
      <c r="J91" s="941"/>
      <c r="K91" s="941"/>
      <c r="L91" s="941"/>
      <c r="M91" s="941"/>
      <c r="N91" s="941"/>
      <c r="O91" s="1449"/>
    </row>
    <row r="92" customFormat="false" ht="25.5" hidden="false" customHeight="false" outlineLevel="0" collapsed="false">
      <c r="A92" s="223" t="n">
        <v>2</v>
      </c>
      <c r="B92" s="223" t="s">
        <v>224</v>
      </c>
      <c r="C92" s="265"/>
      <c r="D92" s="104" t="n">
        <v>33</v>
      </c>
      <c r="E92" s="85" t="s">
        <v>67</v>
      </c>
      <c r="F92" s="104" t="s">
        <v>225</v>
      </c>
      <c r="G92" s="104" t="n">
        <f aca="false">'PDB Bill AMR'!M93</f>
        <v>0</v>
      </c>
      <c r="H92" s="1464" t="n">
        <f aca="false">'PDB Bill AMR'!N93</f>
        <v>0</v>
      </c>
      <c r="I92" s="941"/>
      <c r="J92" s="941"/>
      <c r="K92" s="941"/>
      <c r="L92" s="941"/>
      <c r="M92" s="941"/>
      <c r="N92" s="941"/>
      <c r="O92" s="1449"/>
    </row>
    <row r="93" customFormat="false" ht="15.75" hidden="false" customHeight="false" outlineLevel="0" collapsed="false">
      <c r="A93" s="223" t="n">
        <v>3</v>
      </c>
      <c r="B93" s="223" t="s">
        <v>227</v>
      </c>
      <c r="C93" s="265"/>
      <c r="D93" s="223" t="n">
        <v>33</v>
      </c>
      <c r="E93" s="225" t="s">
        <v>67</v>
      </c>
      <c r="F93" s="223" t="n">
        <v>8993798</v>
      </c>
      <c r="G93" s="343" t="n">
        <f aca="false">'PDB Bill AMR'!M94</f>
        <v>0</v>
      </c>
      <c r="H93" s="1464" t="n">
        <f aca="false">'PDB Bill AMR'!N94</f>
        <v>0</v>
      </c>
      <c r="I93" s="941"/>
      <c r="J93" s="941"/>
      <c r="K93" s="941"/>
      <c r="L93" s="941"/>
      <c r="M93" s="941"/>
      <c r="N93" s="941"/>
      <c r="O93" s="1449"/>
    </row>
    <row r="94" customFormat="false" ht="16.5" hidden="false" customHeight="true" outlineLevel="0" collapsed="false">
      <c r="A94" s="767" t="s">
        <v>230</v>
      </c>
      <c r="B94" s="767"/>
      <c r="C94" s="767"/>
      <c r="D94" s="767"/>
      <c r="E94" s="767"/>
      <c r="F94" s="767"/>
      <c r="G94" s="229" t="n">
        <f aca="false">'PDB Bill AMR'!M95</f>
        <v>0</v>
      </c>
      <c r="H94" s="1459" t="n">
        <f aca="false">'PDB Bill AMR'!N95</f>
        <v>0</v>
      </c>
      <c r="I94" s="941"/>
      <c r="J94" s="941"/>
      <c r="K94" s="941"/>
      <c r="L94" s="941"/>
      <c r="M94" s="941"/>
      <c r="N94" s="941"/>
      <c r="O94" s="1449"/>
    </row>
    <row r="95" customFormat="false" ht="15" hidden="false" customHeight="true" outlineLevel="0" collapsed="false">
      <c r="A95" s="102"/>
      <c r="B95" s="102" t="s">
        <v>232</v>
      </c>
      <c r="C95" s="265" t="s">
        <v>233</v>
      </c>
      <c r="D95" s="102" t="n">
        <v>33</v>
      </c>
      <c r="E95" s="103" t="s">
        <v>67</v>
      </c>
      <c r="F95" s="342" t="n">
        <v>8993841</v>
      </c>
      <c r="G95" s="104" t="n">
        <f aca="false">'PDB Bill AMR'!M96</f>
        <v>0</v>
      </c>
      <c r="H95" s="1509" t="n">
        <f aca="false">'PDB Bill AMR'!N96</f>
        <v>0</v>
      </c>
      <c r="I95" s="941"/>
      <c r="J95" s="941"/>
      <c r="K95" s="941"/>
      <c r="L95" s="941"/>
      <c r="M95" s="941"/>
      <c r="N95" s="941"/>
      <c r="O95" s="1449"/>
    </row>
    <row r="96" customFormat="false" ht="15" hidden="false" customHeight="false" outlineLevel="0" collapsed="false">
      <c r="A96" s="104" t="n">
        <v>4</v>
      </c>
      <c r="B96" s="109" t="s">
        <v>232</v>
      </c>
      <c r="C96" s="265"/>
      <c r="D96" s="104" t="n">
        <v>33</v>
      </c>
      <c r="E96" s="85" t="s">
        <v>67</v>
      </c>
      <c r="F96" s="348" t="n">
        <v>8993841</v>
      </c>
      <c r="G96" s="104" t="n">
        <f aca="false">'PDB Bill AMR'!M97</f>
        <v>0</v>
      </c>
      <c r="H96" s="1509" t="n">
        <f aca="false">'PDB Bill AMR'!N97</f>
        <v>3225996.00000016</v>
      </c>
      <c r="I96" s="1470" t="n">
        <f aca="false">H96+H97</f>
        <v>3225996.00000016</v>
      </c>
      <c r="J96" s="1473" t="s">
        <v>604</v>
      </c>
      <c r="K96" s="1510" t="n">
        <f aca="false">M96</f>
        <v>3226729.00000016</v>
      </c>
      <c r="L96" s="1473" t="s">
        <v>604</v>
      </c>
      <c r="M96" s="1510" t="n">
        <f aca="false">'SOUTH-1'!$I$1455</f>
        <v>3226729.00000016</v>
      </c>
      <c r="N96" s="1470" t="n">
        <f aca="false">I96-K96</f>
        <v>-733</v>
      </c>
      <c r="O96" s="1449" t="n">
        <f aca="false">N96/I96</f>
        <v>-0.000227216648749708</v>
      </c>
    </row>
    <row r="97" customFormat="false" ht="15.75" hidden="false" customHeight="false" outlineLevel="0" collapsed="false">
      <c r="A97" s="223" t="n">
        <v>5</v>
      </c>
      <c r="B97" s="223" t="s">
        <v>235</v>
      </c>
      <c r="C97" s="265"/>
      <c r="D97" s="223" t="n">
        <v>33</v>
      </c>
      <c r="E97" s="225" t="s">
        <v>67</v>
      </c>
      <c r="F97" s="1511" t="n">
        <v>8993842</v>
      </c>
      <c r="G97" s="503" t="n">
        <f aca="false">'PDB Bill AMR'!M98</f>
        <v>0</v>
      </c>
      <c r="H97" s="1509" t="n">
        <f aca="false">'PDB Bill AMR'!N98</f>
        <v>0</v>
      </c>
      <c r="I97" s="1470"/>
      <c r="J97" s="1473"/>
      <c r="K97" s="1510"/>
      <c r="L97" s="1473"/>
      <c r="M97" s="1510"/>
      <c r="N97" s="1510"/>
      <c r="O97" s="1449"/>
    </row>
    <row r="98" customFormat="false" ht="16.5" hidden="false" customHeight="true" outlineLevel="0" collapsed="false">
      <c r="A98" s="767" t="s">
        <v>107</v>
      </c>
      <c r="B98" s="767"/>
      <c r="C98" s="767"/>
      <c r="D98" s="767"/>
      <c r="E98" s="767"/>
      <c r="F98" s="767"/>
      <c r="G98" s="229" t="n">
        <f aca="false">'PDB Bill AMR'!M99</f>
        <v>0</v>
      </c>
      <c r="H98" s="1459" t="n">
        <f aca="false">'PDB Bill AMR'!N99</f>
        <v>3225996.00000016</v>
      </c>
      <c r="I98" s="941"/>
      <c r="J98" s="941"/>
      <c r="K98" s="941"/>
      <c r="L98" s="941"/>
      <c r="M98" s="941"/>
      <c r="N98" s="941"/>
      <c r="O98" s="1449"/>
    </row>
    <row r="99" customFormat="false" ht="25.5" hidden="false" customHeight="true" outlineLevel="0" collapsed="false">
      <c r="A99" s="102" t="n">
        <v>6</v>
      </c>
      <c r="B99" s="809" t="s">
        <v>242</v>
      </c>
      <c r="C99" s="265" t="s">
        <v>243</v>
      </c>
      <c r="D99" s="102" t="n">
        <v>33</v>
      </c>
      <c r="E99" s="103" t="s">
        <v>67</v>
      </c>
      <c r="F99" s="102" t="s">
        <v>244</v>
      </c>
      <c r="G99" s="783" t="n">
        <f aca="false">'PDB Bill AMR'!M100</f>
        <v>0</v>
      </c>
      <c r="H99" s="1509" t="n">
        <f aca="false">'PDB Bill AMR'!N100</f>
        <v>0</v>
      </c>
      <c r="I99" s="1457" t="n">
        <f aca="false">H100</f>
        <v>10260</v>
      </c>
      <c r="J99" s="1512" t="s">
        <v>627</v>
      </c>
      <c r="K99" s="1513"/>
      <c r="L99" s="1512" t="s">
        <v>627</v>
      </c>
      <c r="M99" s="1513"/>
      <c r="N99" s="1457" t="n">
        <f aca="false">I99-K99</f>
        <v>10260</v>
      </c>
      <c r="O99" s="1449" t="n">
        <f aca="false">N99/I99</f>
        <v>1</v>
      </c>
    </row>
    <row r="100" customFormat="false" ht="38.25" hidden="false" customHeight="false" outlineLevel="0" collapsed="false">
      <c r="A100" s="102"/>
      <c r="B100" s="809"/>
      <c r="C100" s="265"/>
      <c r="D100" s="104" t="n">
        <v>33</v>
      </c>
      <c r="E100" s="85" t="s">
        <v>67</v>
      </c>
      <c r="F100" s="104" t="s">
        <v>247</v>
      </c>
      <c r="G100" s="810" t="n">
        <f aca="false">'PDB Bill AMR'!M101</f>
        <v>0</v>
      </c>
      <c r="H100" s="1514" t="n">
        <f aca="false">'PDB Bill AMR'!N101</f>
        <v>10260</v>
      </c>
      <c r="I100" s="1457"/>
      <c r="J100" s="1512"/>
      <c r="K100" s="1513"/>
      <c r="L100" s="1512"/>
      <c r="M100" s="1513"/>
      <c r="N100" s="1457"/>
      <c r="O100" s="1449"/>
    </row>
    <row r="101" customFormat="false" ht="15" hidden="false" customHeight="false" outlineLevel="0" collapsed="false">
      <c r="A101" s="104" t="n">
        <v>7</v>
      </c>
      <c r="B101" s="816" t="s">
        <v>250</v>
      </c>
      <c r="C101" s="265"/>
      <c r="D101" s="104" t="n">
        <v>33</v>
      </c>
      <c r="E101" s="85" t="s">
        <v>67</v>
      </c>
      <c r="F101" s="104" t="n">
        <v>8993833</v>
      </c>
      <c r="G101" s="810" t="n">
        <f aca="false">'PDB Bill AMR'!M102</f>
        <v>0</v>
      </c>
      <c r="H101" s="1514" t="n">
        <f aca="false">'PDB Bill AMR'!N102</f>
        <v>0</v>
      </c>
      <c r="I101" s="1457"/>
      <c r="J101" s="1512"/>
      <c r="K101" s="1513"/>
      <c r="L101" s="1512"/>
      <c r="M101" s="1513"/>
      <c r="N101" s="1457"/>
      <c r="O101" s="1449"/>
    </row>
    <row r="102" customFormat="false" ht="25.5" hidden="false" customHeight="false" outlineLevel="0" collapsed="false">
      <c r="A102" s="104" t="n">
        <v>8</v>
      </c>
      <c r="B102" s="816" t="s">
        <v>252</v>
      </c>
      <c r="C102" s="265"/>
      <c r="D102" s="104" t="n">
        <v>33</v>
      </c>
      <c r="E102" s="85" t="s">
        <v>67</v>
      </c>
      <c r="F102" s="104" t="s">
        <v>253</v>
      </c>
      <c r="G102" s="822" t="n">
        <f aca="false">'PDB Bill AMR'!M103</f>
        <v>0</v>
      </c>
      <c r="H102" s="1514" t="n">
        <f aca="false">'PDB Bill AMR'!N103</f>
        <v>1504440.00000003</v>
      </c>
      <c r="I102" s="1515" t="n">
        <f aca="false">H102+H103+H112+H115+H116</f>
        <v>73422240.0000002</v>
      </c>
      <c r="J102" s="1473" t="s">
        <v>628</v>
      </c>
      <c r="K102" s="1462" t="n">
        <f aca="false">M102+M103+M104+M105+M106+M107</f>
        <v>80331376.7999999</v>
      </c>
      <c r="L102" s="941" t="s">
        <v>629</v>
      </c>
      <c r="M102" s="1463" t="n">
        <f aca="false">'NORTH-2'!$K$615</f>
        <v>6901336.8</v>
      </c>
      <c r="N102" s="1515" t="n">
        <f aca="false">I102-K102</f>
        <v>-6909136.79999971</v>
      </c>
      <c r="O102" s="1449" t="n">
        <f aca="false">N102/I102</f>
        <v>-0.0941014166824615</v>
      </c>
    </row>
    <row r="103" customFormat="false" ht="25.5" hidden="false" customHeight="false" outlineLevel="0" collapsed="false">
      <c r="A103" s="104" t="n">
        <v>9</v>
      </c>
      <c r="B103" s="816" t="s">
        <v>255</v>
      </c>
      <c r="C103" s="265"/>
      <c r="D103" s="104" t="n">
        <v>33</v>
      </c>
      <c r="E103" s="85" t="s">
        <v>67</v>
      </c>
      <c r="F103" s="104" t="s">
        <v>256</v>
      </c>
      <c r="G103" s="843" t="n">
        <f aca="false">'PDB Bill AMR'!M104</f>
        <v>0</v>
      </c>
      <c r="H103" s="1516" t="n">
        <f aca="false">'PDB Bill AMR'!N104</f>
        <v>8732520.00000002</v>
      </c>
      <c r="I103" s="1515"/>
      <c r="J103" s="1515"/>
      <c r="K103" s="1462"/>
      <c r="L103" s="941" t="s">
        <v>630</v>
      </c>
      <c r="M103" s="1463" t="n">
        <f aca="false">'NORTH-2'!$K$837</f>
        <v>15393240</v>
      </c>
      <c r="N103" s="1515"/>
      <c r="O103" s="1449"/>
    </row>
    <row r="104" customFormat="false" ht="15" hidden="false" customHeight="false" outlineLevel="0" collapsed="false">
      <c r="A104" s="104"/>
      <c r="B104" s="816"/>
      <c r="C104" s="265"/>
      <c r="D104" s="104"/>
      <c r="E104" s="85"/>
      <c r="F104" s="104"/>
      <c r="G104" s="1517"/>
      <c r="H104" s="1516"/>
      <c r="I104" s="1485"/>
      <c r="J104" s="1485"/>
      <c r="K104" s="1462"/>
      <c r="L104" s="941" t="s">
        <v>631</v>
      </c>
      <c r="M104" s="1463" t="n">
        <f aca="false">'NORTH-1'!$K$1541</f>
        <v>17395199.9999999</v>
      </c>
      <c r="N104" s="1515"/>
      <c r="O104" s="1449"/>
    </row>
    <row r="105" customFormat="false" ht="15" hidden="false" customHeight="false" outlineLevel="0" collapsed="false">
      <c r="A105" s="104"/>
      <c r="B105" s="816"/>
      <c r="C105" s="265"/>
      <c r="D105" s="104"/>
      <c r="E105" s="85"/>
      <c r="F105" s="104"/>
      <c r="G105" s="1517"/>
      <c r="H105" s="1516"/>
      <c r="I105" s="1485"/>
      <c r="J105" s="1485"/>
      <c r="K105" s="1462"/>
      <c r="L105" s="941" t="s">
        <v>632</v>
      </c>
      <c r="M105" s="1463" t="n">
        <f aca="false">'NORTH-1'!$K$1260</f>
        <v>2164800</v>
      </c>
      <c r="N105" s="1515"/>
      <c r="O105" s="1449"/>
    </row>
    <row r="106" customFormat="false" ht="15" hidden="false" customHeight="false" outlineLevel="0" collapsed="false">
      <c r="A106" s="104"/>
      <c r="B106" s="816"/>
      <c r="C106" s="265"/>
      <c r="D106" s="104"/>
      <c r="E106" s="85"/>
      <c r="F106" s="104"/>
      <c r="G106" s="1517"/>
      <c r="H106" s="1516"/>
      <c r="I106" s="1485"/>
      <c r="J106" s="1485"/>
      <c r="K106" s="1462"/>
      <c r="L106" s="941" t="s">
        <v>633</v>
      </c>
      <c r="M106" s="1463" t="n">
        <f aca="false">'NORTH-1'!$K$1467</f>
        <v>29642400</v>
      </c>
      <c r="N106" s="1515"/>
      <c r="O106" s="1449"/>
    </row>
    <row r="107" customFormat="false" ht="15" hidden="false" customHeight="false" outlineLevel="0" collapsed="false">
      <c r="A107" s="104"/>
      <c r="B107" s="816"/>
      <c r="C107" s="265"/>
      <c r="D107" s="104"/>
      <c r="E107" s="85"/>
      <c r="F107" s="104"/>
      <c r="G107" s="1517"/>
      <c r="H107" s="1516"/>
      <c r="I107" s="1485"/>
      <c r="J107" s="1485"/>
      <c r="K107" s="1462"/>
      <c r="L107" s="941" t="s">
        <v>634</v>
      </c>
      <c r="M107" s="1463" t="n">
        <f aca="false">'NORTH-1'!$L$1421</f>
        <v>8834400</v>
      </c>
      <c r="N107" s="1515"/>
      <c r="O107" s="1449"/>
    </row>
    <row r="108" customFormat="false" ht="15" hidden="false" customHeight="false" outlineLevel="0" collapsed="false">
      <c r="A108" s="104" t="n">
        <v>10</v>
      </c>
      <c r="B108" s="816" t="s">
        <v>259</v>
      </c>
      <c r="C108" s="265"/>
      <c r="D108" s="104" t="n">
        <v>33</v>
      </c>
      <c r="E108" s="85" t="s">
        <v>67</v>
      </c>
      <c r="F108" s="104" t="n">
        <v>8993831</v>
      </c>
      <c r="G108" s="810" t="n">
        <f aca="false">'PDB Bill AMR'!M105</f>
        <v>0</v>
      </c>
      <c r="H108" s="1514" t="n">
        <f aca="false">'PDB Bill AMR'!N105</f>
        <v>6627420.00000007</v>
      </c>
      <c r="I108" s="1457" t="n">
        <f aca="false">H108+H109+H110-G111</f>
        <v>11300364.9999999</v>
      </c>
      <c r="J108" s="1453" t="s">
        <v>635</v>
      </c>
      <c r="K108" s="1462" t="n">
        <f aca="false">M108</f>
        <v>11544205.9999999</v>
      </c>
      <c r="L108" s="1453" t="s">
        <v>635</v>
      </c>
      <c r="M108" s="1462" t="n">
        <f aca="false">'NORTH-1'!$I$1992</f>
        <v>11544205.9999999</v>
      </c>
      <c r="N108" s="1457" t="n">
        <f aca="false">I108-K108</f>
        <v>-243841.000000061</v>
      </c>
      <c r="O108" s="1449" t="n">
        <f aca="false">N108/I108</f>
        <v>-0.0215781525641043</v>
      </c>
    </row>
    <row r="109" customFormat="false" ht="15" hidden="false" customHeight="false" outlineLevel="0" collapsed="false">
      <c r="A109" s="104" t="n">
        <v>11</v>
      </c>
      <c r="B109" s="816" t="s">
        <v>260</v>
      </c>
      <c r="C109" s="265"/>
      <c r="D109" s="104" t="n">
        <v>33</v>
      </c>
      <c r="E109" s="85" t="s">
        <v>67</v>
      </c>
      <c r="F109" s="104" t="n">
        <v>8993839</v>
      </c>
      <c r="G109" s="810" t="n">
        <f aca="false">'PDB Bill AMR'!M106</f>
        <v>0</v>
      </c>
      <c r="H109" s="1514" t="n">
        <f aca="false">'PDB Bill AMR'!N106</f>
        <v>7832159.99999979</v>
      </c>
      <c r="I109" s="1457"/>
      <c r="J109" s="1457"/>
      <c r="K109" s="1457"/>
      <c r="L109" s="1457"/>
      <c r="M109" s="1457"/>
      <c r="N109" s="1457"/>
      <c r="O109" s="1449"/>
    </row>
    <row r="110" customFormat="false" ht="15" hidden="false" customHeight="false" outlineLevel="0" collapsed="false">
      <c r="A110" s="104" t="n">
        <v>12</v>
      </c>
      <c r="B110" s="816" t="s">
        <v>261</v>
      </c>
      <c r="C110" s="265"/>
      <c r="D110" s="104" t="n">
        <v>33</v>
      </c>
      <c r="E110" s="85" t="s">
        <v>67</v>
      </c>
      <c r="F110" s="104" t="n">
        <v>38992611</v>
      </c>
      <c r="G110" s="810" t="n">
        <f aca="false">'PDB Bill AMR'!M107</f>
        <v>0</v>
      </c>
      <c r="H110" s="1514" t="n">
        <f aca="false">'PDB Bill AMR'!N107</f>
        <v>3878460</v>
      </c>
      <c r="I110" s="1457"/>
      <c r="J110" s="1457"/>
      <c r="K110" s="1457"/>
      <c r="L110" s="1457"/>
      <c r="M110" s="1457"/>
      <c r="N110" s="1457"/>
      <c r="O110" s="1449"/>
    </row>
    <row r="111" customFormat="false" ht="15" hidden="false" customHeight="false" outlineLevel="0" collapsed="false">
      <c r="A111" s="104"/>
      <c r="B111" s="104" t="s">
        <v>262</v>
      </c>
      <c r="C111" s="265"/>
      <c r="D111" s="104"/>
      <c r="E111" s="104"/>
      <c r="F111" s="348"/>
      <c r="G111" s="864" t="n">
        <f aca="false">'PDB Bill AMR'!M108</f>
        <v>7037675</v>
      </c>
      <c r="H111" s="1514" t="n">
        <f aca="false">'PDB Bill AMR'!N108</f>
        <v>0</v>
      </c>
      <c r="I111" s="1457"/>
      <c r="J111" s="1457"/>
      <c r="K111" s="1457"/>
      <c r="L111" s="1457"/>
      <c r="M111" s="1457"/>
      <c r="N111" s="1457"/>
      <c r="O111" s="1449"/>
    </row>
    <row r="112" customFormat="false" ht="25.5" hidden="false" customHeight="false" outlineLevel="0" collapsed="false">
      <c r="A112" s="223" t="n">
        <v>13</v>
      </c>
      <c r="B112" s="223" t="s">
        <v>263</v>
      </c>
      <c r="C112" s="265"/>
      <c r="D112" s="223" t="n">
        <v>33</v>
      </c>
      <c r="E112" s="225" t="s">
        <v>67</v>
      </c>
      <c r="F112" s="223" t="s">
        <v>264</v>
      </c>
      <c r="G112" s="783" t="n">
        <f aca="false">'PDB Bill AMR'!M109</f>
        <v>0</v>
      </c>
      <c r="H112" s="1509" t="n">
        <f aca="false">'PDB Bill AMR'!N109</f>
        <v>6641279.99999995</v>
      </c>
      <c r="I112" s="1467"/>
      <c r="J112" s="1473" t="s">
        <v>628</v>
      </c>
      <c r="K112" s="941"/>
      <c r="L112" s="941"/>
      <c r="M112" s="941"/>
      <c r="N112" s="941"/>
      <c r="O112" s="1449"/>
    </row>
    <row r="113" customFormat="false" ht="16.5" hidden="false" customHeight="false" outlineLevel="0" collapsed="false">
      <c r="A113" s="870"/>
      <c r="B113" s="870"/>
      <c r="C113" s="870"/>
      <c r="D113" s="1518"/>
      <c r="E113" s="1518"/>
      <c r="F113" s="1518"/>
      <c r="G113" s="229" t="n">
        <f aca="false">'PDB Bill AMR'!M110</f>
        <v>7037675</v>
      </c>
      <c r="H113" s="1519" t="n">
        <f aca="false">'PDB Bill AMR'!N110</f>
        <v>35226539.9999999</v>
      </c>
      <c r="I113" s="941"/>
      <c r="J113" s="1473"/>
      <c r="K113" s="941"/>
      <c r="L113" s="941"/>
      <c r="M113" s="941"/>
      <c r="N113" s="941"/>
      <c r="O113" s="1449"/>
    </row>
    <row r="114" customFormat="false" ht="16.5" hidden="false" customHeight="true" outlineLevel="0" collapsed="false">
      <c r="A114" s="767" t="s">
        <v>269</v>
      </c>
      <c r="B114" s="767"/>
      <c r="C114" s="767"/>
      <c r="D114" s="767"/>
      <c r="E114" s="767"/>
      <c r="F114" s="767"/>
      <c r="G114" s="1506" t="n">
        <f aca="false">'PDB Bill AMR'!M111</f>
        <v>0</v>
      </c>
      <c r="H114" s="1506" t="n">
        <f aca="false">'PDB Bill AMR'!N111</f>
        <v>0</v>
      </c>
      <c r="I114" s="941"/>
      <c r="J114" s="941"/>
      <c r="K114" s="941"/>
      <c r="L114" s="941"/>
      <c r="M114" s="941"/>
      <c r="N114" s="941"/>
      <c r="O114" s="1449"/>
    </row>
    <row r="115" customFormat="false" ht="25.5" hidden="false" customHeight="true" outlineLevel="0" collapsed="false">
      <c r="A115" s="102" t="n">
        <v>14</v>
      </c>
      <c r="B115" s="102" t="s">
        <v>270</v>
      </c>
      <c r="C115" s="102" t="s">
        <v>271</v>
      </c>
      <c r="D115" s="102" t="n">
        <v>33</v>
      </c>
      <c r="E115" s="103" t="s">
        <v>67</v>
      </c>
      <c r="F115" s="102" t="s">
        <v>272</v>
      </c>
      <c r="G115" s="882" t="n">
        <f aca="false">'PDB Bill AMR'!M112</f>
        <v>0</v>
      </c>
      <c r="H115" s="1478" t="n">
        <f aca="false">'PDB Bill AMR'!N112</f>
        <v>28026750.0000001</v>
      </c>
      <c r="I115" s="941"/>
      <c r="J115" s="1473" t="s">
        <v>628</v>
      </c>
      <c r="K115" s="941"/>
      <c r="L115" s="941"/>
      <c r="M115" s="941"/>
      <c r="N115" s="941"/>
      <c r="O115" s="1449"/>
    </row>
    <row r="116" customFormat="false" ht="26.25" hidden="false" customHeight="false" outlineLevel="0" collapsed="false">
      <c r="A116" s="104" t="n">
        <v>15</v>
      </c>
      <c r="B116" s="104" t="s">
        <v>274</v>
      </c>
      <c r="C116" s="102"/>
      <c r="D116" s="104" t="n">
        <v>33</v>
      </c>
      <c r="E116" s="85" t="s">
        <v>67</v>
      </c>
      <c r="F116" s="104" t="s">
        <v>275</v>
      </c>
      <c r="G116" s="882" t="n">
        <f aca="false">'PDB Bill AMR'!M113</f>
        <v>0</v>
      </c>
      <c r="H116" s="1478" t="n">
        <f aca="false">'PDB Bill AMR'!N113</f>
        <v>28517250.0000001</v>
      </c>
      <c r="I116" s="941"/>
      <c r="J116" s="1473"/>
      <c r="K116" s="941"/>
      <c r="L116" s="941"/>
      <c r="M116" s="941"/>
      <c r="N116" s="941"/>
      <c r="O116" s="1449"/>
    </row>
    <row r="117" customFormat="false" ht="16.5" hidden="false" customHeight="true" outlineLevel="0" collapsed="false">
      <c r="A117" s="767" t="s">
        <v>277</v>
      </c>
      <c r="B117" s="767"/>
      <c r="C117" s="767"/>
      <c r="D117" s="767"/>
      <c r="E117" s="767"/>
      <c r="F117" s="767"/>
      <c r="G117" s="229" t="n">
        <f aca="false">'PDB Bill AMR'!M114</f>
        <v>0</v>
      </c>
      <c r="H117" s="1459" t="n">
        <f aca="false">'PDB Bill AMR'!N114</f>
        <v>56544000.0000002</v>
      </c>
      <c r="I117" s="941"/>
      <c r="J117" s="941"/>
      <c r="K117" s="941"/>
      <c r="L117" s="941"/>
      <c r="M117" s="941"/>
      <c r="N117" s="941"/>
      <c r="O117" s="1449"/>
    </row>
    <row r="118" customFormat="false" ht="15" hidden="false" customHeight="true" outlineLevel="0" collapsed="false">
      <c r="A118" s="104" t="n">
        <v>16</v>
      </c>
      <c r="B118" s="164" t="s">
        <v>280</v>
      </c>
      <c r="C118" s="104" t="s">
        <v>281</v>
      </c>
      <c r="D118" s="104" t="n">
        <v>33</v>
      </c>
      <c r="E118" s="85" t="s">
        <v>67</v>
      </c>
      <c r="F118" s="104" t="n">
        <v>35786569</v>
      </c>
      <c r="G118" s="882" t="n">
        <f aca="false">'PDB Bill AMR'!M115</f>
        <v>0</v>
      </c>
      <c r="H118" s="1478" t="n">
        <f aca="false">'PDB Bill AMR'!N115</f>
        <v>5856575.57609762</v>
      </c>
      <c r="I118" s="1470" t="n">
        <f aca="false">H118+H119+H120</f>
        <v>8756214.72039182</v>
      </c>
      <c r="J118" s="1453" t="s">
        <v>636</v>
      </c>
      <c r="K118" s="1462" t="n">
        <f aca="false">M118</f>
        <v>8756214.72039182</v>
      </c>
      <c r="L118" s="1512" t="s">
        <v>637</v>
      </c>
      <c r="M118" s="1462" t="n">
        <f aca="false">'NORTH-2'!$K$1148</f>
        <v>8756214.72039182</v>
      </c>
      <c r="N118" s="1470" t="n">
        <f aca="false">I118-K118</f>
        <v>0</v>
      </c>
      <c r="O118" s="1449" t="n">
        <f aca="false">N118/I118</f>
        <v>0</v>
      </c>
    </row>
    <row r="119" customFormat="false" ht="15" hidden="false" customHeight="false" outlineLevel="0" collapsed="false">
      <c r="A119" s="104" t="n">
        <v>17</v>
      </c>
      <c r="B119" s="164" t="s">
        <v>284</v>
      </c>
      <c r="C119" s="104"/>
      <c r="D119" s="104" t="n">
        <v>33</v>
      </c>
      <c r="E119" s="85" t="s">
        <v>67</v>
      </c>
      <c r="F119" s="104" t="n">
        <v>35786575</v>
      </c>
      <c r="G119" s="882" t="n">
        <f aca="false">'PDB Bill AMR'!M116</f>
        <v>0</v>
      </c>
      <c r="H119" s="1478" t="n">
        <f aca="false">'PDB Bill AMR'!N116</f>
        <v>2899639.14429419</v>
      </c>
      <c r="I119" s="1470"/>
      <c r="J119" s="1453"/>
      <c r="K119" s="1453"/>
      <c r="L119" s="1512"/>
      <c r="M119" s="1462"/>
      <c r="N119" s="1470"/>
      <c r="O119" s="1449"/>
    </row>
    <row r="120" customFormat="false" ht="15" hidden="false" customHeight="false" outlineLevel="0" collapsed="false">
      <c r="A120" s="104" t="n">
        <v>18</v>
      </c>
      <c r="B120" s="164" t="s">
        <v>285</v>
      </c>
      <c r="C120" s="104"/>
      <c r="D120" s="104" t="n">
        <v>33</v>
      </c>
      <c r="E120" s="85" t="s">
        <v>67</v>
      </c>
      <c r="F120" s="104" t="n">
        <v>35786580</v>
      </c>
      <c r="G120" s="882" t="n">
        <f aca="false">'PDB Bill AMR'!M117</f>
        <v>0</v>
      </c>
      <c r="H120" s="1478" t="n">
        <f aca="false">'PDB Bill AMR'!N117</f>
        <v>0</v>
      </c>
      <c r="I120" s="1470"/>
      <c r="J120" s="1453"/>
      <c r="K120" s="1453"/>
      <c r="L120" s="1512"/>
      <c r="M120" s="1462"/>
      <c r="N120" s="1470"/>
      <c r="O120" s="1449"/>
    </row>
    <row r="121" customFormat="false" ht="15" hidden="false" customHeight="false" outlineLevel="0" collapsed="false">
      <c r="A121" s="104" t="n">
        <v>19</v>
      </c>
      <c r="B121" s="164" t="s">
        <v>286</v>
      </c>
      <c r="C121" s="104"/>
      <c r="D121" s="104"/>
      <c r="E121" s="85"/>
      <c r="F121" s="104"/>
      <c r="G121" s="882" t="n">
        <f aca="false">'PDB Bill AMR'!M118</f>
        <v>0</v>
      </c>
      <c r="H121" s="1478" t="n">
        <f aca="false">'PDB Bill AMR'!N118</f>
        <v>6402161.06848081</v>
      </c>
      <c r="I121" s="1470" t="n">
        <f aca="false">H121+H122</f>
        <v>10860538.6852344</v>
      </c>
      <c r="J121" s="1473" t="s">
        <v>638</v>
      </c>
      <c r="K121" s="1510" t="n">
        <f aca="false">M121</f>
        <v>10860538.6852344</v>
      </c>
      <c r="L121" s="1473" t="s">
        <v>639</v>
      </c>
      <c r="M121" s="1510" t="n">
        <f aca="false">'NORTH-2'!$K$1392</f>
        <v>10860538.6852344</v>
      </c>
      <c r="N121" s="1470" t="n">
        <f aca="false">I121-K121</f>
        <v>0</v>
      </c>
      <c r="O121" s="1449" t="n">
        <f aca="false">N121/I121</f>
        <v>0</v>
      </c>
    </row>
    <row r="122" customFormat="false" ht="15.75" hidden="false" customHeight="false" outlineLevel="0" collapsed="false">
      <c r="A122" s="104" t="n">
        <v>20</v>
      </c>
      <c r="B122" s="164" t="s">
        <v>287</v>
      </c>
      <c r="C122" s="104"/>
      <c r="D122" s="104"/>
      <c r="E122" s="85"/>
      <c r="F122" s="104"/>
      <c r="G122" s="882" t="n">
        <f aca="false">'PDB Bill AMR'!M119</f>
        <v>0</v>
      </c>
      <c r="H122" s="1478" t="n">
        <f aca="false">'PDB Bill AMR'!N119</f>
        <v>4458377.6167536</v>
      </c>
      <c r="I122" s="1470"/>
      <c r="J122" s="1473"/>
      <c r="K122" s="1510"/>
      <c r="L122" s="1473"/>
      <c r="M122" s="1510"/>
      <c r="N122" s="1510"/>
      <c r="O122" s="1449"/>
    </row>
    <row r="123" customFormat="false" ht="16.5" hidden="false" customHeight="true" outlineLevel="0" collapsed="false">
      <c r="A123" s="767" t="s">
        <v>289</v>
      </c>
      <c r="B123" s="767"/>
      <c r="C123" s="767"/>
      <c r="D123" s="767"/>
      <c r="E123" s="767"/>
      <c r="F123" s="767"/>
      <c r="G123" s="229" t="n">
        <f aca="false">'PDB Bill AMR'!M120</f>
        <v>0</v>
      </c>
      <c r="H123" s="1459" t="n">
        <f aca="false">'PDB Bill AMR'!N120</f>
        <v>19616753.4056262</v>
      </c>
      <c r="I123" s="941"/>
      <c r="J123" s="941"/>
      <c r="K123" s="941"/>
      <c r="L123" s="941"/>
      <c r="M123" s="941"/>
      <c r="N123" s="941"/>
      <c r="O123" s="1449"/>
    </row>
    <row r="124" customFormat="false" ht="25.5" hidden="false" customHeight="true" outlineLevel="0" collapsed="false">
      <c r="A124" s="104" t="n">
        <v>21</v>
      </c>
      <c r="B124" s="349" t="s">
        <v>290</v>
      </c>
      <c r="C124" s="104" t="s">
        <v>179</v>
      </c>
      <c r="D124" s="104" t="n">
        <v>33</v>
      </c>
      <c r="E124" s="85" t="s">
        <v>67</v>
      </c>
      <c r="F124" s="104" t="s">
        <v>291</v>
      </c>
      <c r="G124" s="946" t="n">
        <f aca="false">'PDB Bill AMR'!M121</f>
        <v>0</v>
      </c>
      <c r="H124" s="1478" t="n">
        <f aca="false">'PDB Bill AMR'!N121</f>
        <v>6640.4625</v>
      </c>
      <c r="I124" s="1470" t="n">
        <f aca="false">H124+H125</f>
        <v>11606.075</v>
      </c>
      <c r="J124" s="1473" t="s">
        <v>640</v>
      </c>
      <c r="K124" s="1510" t="n">
        <f aca="false">M124</f>
        <v>11770.7156244232</v>
      </c>
      <c r="L124" s="1512" t="s">
        <v>640</v>
      </c>
      <c r="M124" s="1462" t="n">
        <f aca="false">'SOUTH-2'!M109+'SOUTH-2'!M110</f>
        <v>11770.7156244232</v>
      </c>
      <c r="N124" s="1470" t="n">
        <f aca="false">I124-K124</f>
        <v>-164.640624423171</v>
      </c>
      <c r="O124" s="1449" t="n">
        <f aca="false">N124/I124</f>
        <v>-0.0141857281142136</v>
      </c>
    </row>
    <row r="125" customFormat="false" ht="26.25" hidden="false" customHeight="false" outlineLevel="0" collapsed="false">
      <c r="A125" s="104" t="n">
        <v>22</v>
      </c>
      <c r="B125" s="349" t="s">
        <v>292</v>
      </c>
      <c r="C125" s="104"/>
      <c r="D125" s="104" t="n">
        <v>33</v>
      </c>
      <c r="E125" s="85" t="s">
        <v>67</v>
      </c>
      <c r="F125" s="104" t="s">
        <v>293</v>
      </c>
      <c r="G125" s="947" t="n">
        <f aca="false">'PDB Bill AMR'!M122</f>
        <v>0</v>
      </c>
      <c r="H125" s="1478" t="n">
        <f aca="false">'PDB Bill AMR'!N122</f>
        <v>4965.6125</v>
      </c>
      <c r="I125" s="1470"/>
      <c r="J125" s="1473"/>
      <c r="K125" s="1510"/>
      <c r="L125" s="1512"/>
      <c r="M125" s="1462"/>
      <c r="N125" s="1470"/>
      <c r="O125" s="1449"/>
    </row>
    <row r="126" customFormat="false" ht="16.5" hidden="false" customHeight="true" outlineLevel="0" collapsed="false">
      <c r="A126" s="767" t="s">
        <v>294</v>
      </c>
      <c r="B126" s="767"/>
      <c r="C126" s="767"/>
      <c r="D126" s="767"/>
      <c r="E126" s="767"/>
      <c r="F126" s="767"/>
      <c r="G126" s="229" t="n">
        <f aca="false">'PDB Bill AMR'!M123</f>
        <v>0</v>
      </c>
      <c r="H126" s="1459" t="n">
        <f aca="false">'PDB Bill AMR'!N123</f>
        <v>11606.075</v>
      </c>
      <c r="I126" s="941"/>
      <c r="J126" s="941"/>
      <c r="K126" s="941"/>
      <c r="L126" s="941"/>
      <c r="M126" s="941"/>
      <c r="N126" s="941"/>
      <c r="O126" s="1449"/>
    </row>
    <row r="127" customFormat="false" ht="25.5" hidden="false" customHeight="true" outlineLevel="0" collapsed="false">
      <c r="A127" s="102" t="n">
        <v>23</v>
      </c>
      <c r="B127" s="102" t="s">
        <v>295</v>
      </c>
      <c r="C127" s="102" t="s">
        <v>296</v>
      </c>
      <c r="D127" s="102" t="s">
        <v>297</v>
      </c>
      <c r="E127" s="103" t="s">
        <v>67</v>
      </c>
      <c r="F127" s="536" t="s">
        <v>298</v>
      </c>
      <c r="G127" s="945" t="n">
        <f aca="false">'PDB Bill AMR'!M124</f>
        <v>0</v>
      </c>
      <c r="H127" s="1478" t="n">
        <f aca="false">'PDB Bill AMR'!N124</f>
        <v>10071.24</v>
      </c>
      <c r="I127" s="941"/>
      <c r="J127" s="1520" t="s">
        <v>589</v>
      </c>
      <c r="K127" s="941"/>
      <c r="L127" s="941"/>
      <c r="M127" s="941"/>
      <c r="N127" s="941"/>
      <c r="O127" s="1449"/>
    </row>
    <row r="128" customFormat="false" ht="25.5" hidden="false" customHeight="false" outlineLevel="0" collapsed="false">
      <c r="A128" s="104" t="n">
        <v>24</v>
      </c>
      <c r="B128" s="104" t="s">
        <v>302</v>
      </c>
      <c r="C128" s="104" t="s">
        <v>303</v>
      </c>
      <c r="D128" s="104" t="s">
        <v>297</v>
      </c>
      <c r="E128" s="85" t="s">
        <v>67</v>
      </c>
      <c r="F128" s="349" t="s">
        <v>304</v>
      </c>
      <c r="G128" s="945" t="n">
        <f aca="false">'PDB Bill AMR'!M125</f>
        <v>0</v>
      </c>
      <c r="H128" s="1478" t="n">
        <f aca="false">'PDB Bill AMR'!N125</f>
        <v>11042.94</v>
      </c>
      <c r="I128" s="941"/>
      <c r="J128" s="1520"/>
      <c r="K128" s="941"/>
      <c r="L128" s="941"/>
      <c r="M128" s="941"/>
      <c r="N128" s="941"/>
      <c r="O128" s="1449"/>
    </row>
    <row r="129" customFormat="false" ht="15.75" hidden="false" customHeight="false" outlineLevel="0" collapsed="false">
      <c r="A129" s="660"/>
      <c r="B129" s="661"/>
      <c r="C129" s="661"/>
      <c r="D129" s="662"/>
      <c r="E129" s="663"/>
      <c r="F129" s="954"/>
      <c r="G129" s="229" t="n">
        <f aca="false">'PDB Bill AMR'!M126</f>
        <v>0</v>
      </c>
      <c r="H129" s="1459" t="n">
        <f aca="false">'PDB Bill AMR'!N126</f>
        <v>21114.18</v>
      </c>
      <c r="I129" s="941"/>
      <c r="J129" s="941"/>
      <c r="K129" s="941"/>
      <c r="L129" s="941"/>
      <c r="M129" s="941"/>
      <c r="N129" s="941"/>
      <c r="O129" s="1449"/>
    </row>
    <row r="130" customFormat="false" ht="15.75" hidden="false" customHeight="true" outlineLevel="0" collapsed="false">
      <c r="A130" s="955" t="s">
        <v>307</v>
      </c>
      <c r="B130" s="955"/>
      <c r="C130" s="956" t="s">
        <v>308</v>
      </c>
      <c r="D130" s="956"/>
      <c r="E130" s="956"/>
      <c r="F130" s="956"/>
      <c r="G130" s="958" t="n">
        <f aca="false">'PDB Bill AMR'!M127</f>
        <v>7037675</v>
      </c>
      <c r="H130" s="1521" t="n">
        <f aca="false">'PDB Bill AMR'!N127</f>
        <v>114646009.660626</v>
      </c>
      <c r="I130" s="1522" t="n">
        <f aca="false">SUM(I91:I129)</f>
        <v>107587220.480626</v>
      </c>
      <c r="J130" s="1522"/>
      <c r="K130" s="1522" t="n">
        <f aca="false">SUM(K91:K129)</f>
        <v>114730835.921251</v>
      </c>
      <c r="L130" s="1522"/>
      <c r="M130" s="1522" t="n">
        <f aca="false">SUM(M91:M129)</f>
        <v>114730835.921251</v>
      </c>
      <c r="N130" s="1522" t="n">
        <f aca="false">SUM(N91:N129)</f>
        <v>-7143615.4406242</v>
      </c>
      <c r="O130" s="1523" t="n">
        <f aca="false">N130/I130</f>
        <v>-0.0663983641245809</v>
      </c>
    </row>
    <row r="131" customFormat="false" ht="15" hidden="false" customHeight="true" outlineLevel="0" collapsed="false">
      <c r="A131" s="955" t="s">
        <v>312</v>
      </c>
      <c r="B131" s="955"/>
      <c r="C131" s="955"/>
      <c r="D131" s="955"/>
      <c r="E131" s="955"/>
      <c r="F131" s="955"/>
    </row>
    <row r="132" customFormat="false" ht="15" hidden="false" customHeight="true" outlineLevel="0" collapsed="false">
      <c r="A132" s="955" t="s">
        <v>314</v>
      </c>
      <c r="B132" s="955"/>
      <c r="C132" s="955"/>
      <c r="D132" s="955"/>
      <c r="E132" s="955"/>
      <c r="F132" s="955"/>
    </row>
    <row r="133" customFormat="false" ht="15" hidden="false" customHeight="false" outlineLevel="0" collapsed="false">
      <c r="A133" s="29"/>
      <c r="B133" s="29"/>
      <c r="C133" s="29"/>
      <c r="D133" s="29"/>
      <c r="E133" s="29"/>
      <c r="F133" s="29"/>
    </row>
    <row r="134" customFormat="false" ht="15" hidden="false" customHeight="false" outlineLevel="0" collapsed="false">
      <c r="A134" s="20"/>
      <c r="B134" s="21"/>
      <c r="C134" s="20"/>
      <c r="D134" s="20"/>
      <c r="E134" s="22"/>
      <c r="F134" s="22"/>
    </row>
    <row r="135" customFormat="false" ht="15.75" hidden="false" customHeight="false" outlineLevel="0" collapsed="false">
      <c r="A135" s="1"/>
      <c r="B135" s="977"/>
      <c r="C135" s="978"/>
      <c r="D135" s="978"/>
      <c r="E135" s="1524"/>
      <c r="F135" s="1524"/>
    </row>
    <row r="136" customFormat="false" ht="15" hidden="false" customHeight="false" outlineLevel="0" collapsed="false">
      <c r="A136" s="747"/>
      <c r="B136" s="747"/>
      <c r="C136" s="747"/>
      <c r="D136" s="747"/>
      <c r="E136" s="747"/>
      <c r="F136" s="748"/>
    </row>
    <row r="137" customFormat="false" ht="15" hidden="false" customHeight="false" outlineLevel="0" collapsed="false">
      <c r="A137" s="747"/>
      <c r="B137" s="747"/>
      <c r="C137" s="747"/>
      <c r="D137" s="747"/>
      <c r="E137" s="747"/>
      <c r="F137" s="747"/>
    </row>
    <row r="138" customFormat="false" ht="15" hidden="false" customHeight="false" outlineLevel="0" collapsed="false">
      <c r="A138" s="1"/>
      <c r="B138" s="2"/>
      <c r="C138" s="1"/>
      <c r="D138" s="20"/>
      <c r="E138" s="22"/>
      <c r="F138" s="22"/>
    </row>
    <row r="139" customFormat="false" ht="15" hidden="false" customHeight="false" outlineLevel="0" collapsed="false">
      <c r="A139" s="20"/>
      <c r="B139" s="21"/>
      <c r="C139" s="20"/>
      <c r="D139" s="20"/>
      <c r="E139" s="22"/>
      <c r="F139" s="22"/>
    </row>
    <row r="140" customFormat="false" ht="15" hidden="false" customHeight="false" outlineLevel="0" collapsed="false">
      <c r="A140" s="20"/>
      <c r="B140" s="21"/>
      <c r="C140" s="20"/>
      <c r="D140" s="20"/>
      <c r="E140" s="22"/>
      <c r="F140" s="22"/>
    </row>
    <row r="141" customFormat="false" ht="15" hidden="false" customHeight="false" outlineLevel="0" collapsed="false">
      <c r="A141" s="20"/>
      <c r="B141" s="21"/>
      <c r="C141" s="20"/>
      <c r="D141" s="20"/>
      <c r="E141" s="22"/>
      <c r="F141" s="22"/>
    </row>
    <row r="142" customFormat="false" ht="20.25" hidden="false" customHeight="false" outlineLevel="0" collapsed="false">
      <c r="A142" s="29"/>
      <c r="B142" s="2" t="s">
        <v>318</v>
      </c>
      <c r="C142" s="987"/>
      <c r="D142" s="987"/>
      <c r="E142" s="987"/>
      <c r="F142" s="987"/>
    </row>
    <row r="143" customFormat="false" ht="15" hidden="false" customHeight="false" outlineLevel="0" collapsed="false">
      <c r="A143" s="993"/>
      <c r="B143" s="993"/>
      <c r="C143" s="993"/>
      <c r="D143" s="993"/>
      <c r="E143" s="993"/>
      <c r="F143" s="993"/>
    </row>
    <row r="144" customFormat="false" ht="30" hidden="false" customHeight="true" outlineLevel="0" collapsed="false">
      <c r="A144" s="44" t="s">
        <v>6</v>
      </c>
      <c r="B144" s="44"/>
      <c r="C144" s="44"/>
      <c r="D144" s="44"/>
      <c r="E144" s="44"/>
      <c r="F144" s="44"/>
      <c r="G144" s="60" t="str">
        <f aca="false">'PDB Bill AMR'!M141</f>
        <v>Energy Import/Export at 11 kV  voltage levels</v>
      </c>
      <c r="H144" s="60" t="n">
        <f aca="false">'PDB Bill AMR'!N141</f>
        <v>0</v>
      </c>
      <c r="I144" s="1443" t="s">
        <v>582</v>
      </c>
      <c r="J144" s="1443" t="s">
        <v>583</v>
      </c>
      <c r="K144" s="1444" t="s">
        <v>584</v>
      </c>
      <c r="L144" s="1445" t="s">
        <v>585</v>
      </c>
      <c r="M144" s="1445" t="s">
        <v>586</v>
      </c>
      <c r="N144" s="1443" t="s">
        <v>587</v>
      </c>
      <c r="O144" s="1446" t="s">
        <v>588</v>
      </c>
    </row>
    <row r="145" customFormat="false" ht="22.5" hidden="false" customHeight="false" outlineLevel="0" collapsed="false">
      <c r="A145" s="60" t="s">
        <v>21</v>
      </c>
      <c r="B145" s="61" t="s">
        <v>22</v>
      </c>
      <c r="C145" s="60" t="s">
        <v>23</v>
      </c>
      <c r="D145" s="60" t="s">
        <v>24</v>
      </c>
      <c r="E145" s="62" t="s">
        <v>25</v>
      </c>
      <c r="F145" s="62" t="s">
        <v>26</v>
      </c>
      <c r="G145" s="60" t="str">
        <f aca="false">'PDB Bill AMR'!M142</f>
        <v>Energy Import (KWh)</v>
      </c>
      <c r="H145" s="67" t="str">
        <f aca="false">'PDB Bill AMR'!N142</f>
        <v>Energy Export (KWh)</v>
      </c>
      <c r="I145" s="1443"/>
      <c r="J145" s="1443"/>
      <c r="K145" s="1444"/>
      <c r="L145" s="1445"/>
      <c r="M145" s="1445"/>
      <c r="N145" s="1443"/>
      <c r="O145" s="1446"/>
    </row>
    <row r="146" customFormat="false" ht="15.75" hidden="false" customHeight="false" outlineLevel="0" collapsed="false">
      <c r="A146" s="760" t="n">
        <v>1</v>
      </c>
      <c r="B146" s="761" t="n">
        <v>2</v>
      </c>
      <c r="C146" s="760" t="n">
        <v>3</v>
      </c>
      <c r="D146" s="760" t="n">
        <v>4</v>
      </c>
      <c r="E146" s="762" t="n">
        <v>5</v>
      </c>
      <c r="F146" s="762" t="n">
        <v>6</v>
      </c>
      <c r="G146" s="62" t="n">
        <f aca="false">'PDB Bill AMR'!M143</f>
        <v>13</v>
      </c>
      <c r="H146" s="997" t="n">
        <f aca="false">'PDB Bill AMR'!N143</f>
        <v>14</v>
      </c>
      <c r="I146" s="941"/>
      <c r="J146" s="941"/>
      <c r="K146" s="941"/>
      <c r="L146" s="941"/>
      <c r="M146" s="941"/>
      <c r="N146" s="941"/>
      <c r="O146" s="1449"/>
    </row>
    <row r="147" customFormat="false" ht="15.75" hidden="false" customHeight="true" outlineLevel="0" collapsed="false">
      <c r="A147" s="82" t="s">
        <v>321</v>
      </c>
      <c r="B147" s="82"/>
      <c r="C147" s="82"/>
      <c r="D147" s="82"/>
      <c r="E147" s="82"/>
      <c r="F147" s="82"/>
      <c r="G147" s="85" t="n">
        <f aca="false">'PDB Bill AMR'!M144</f>
        <v>0</v>
      </c>
      <c r="H147" s="863" t="n">
        <f aca="false">'PDB Bill AMR'!N144</f>
        <v>0</v>
      </c>
      <c r="I147" s="941"/>
      <c r="J147" s="941"/>
      <c r="K147" s="941"/>
      <c r="L147" s="941"/>
      <c r="M147" s="941"/>
      <c r="N147" s="941"/>
      <c r="O147" s="1449"/>
    </row>
    <row r="148" customFormat="false" ht="15" hidden="false" customHeight="true" outlineLevel="0" collapsed="false">
      <c r="A148" s="103"/>
      <c r="B148" s="103" t="s">
        <v>322</v>
      </c>
      <c r="C148" s="1000" t="s">
        <v>323</v>
      </c>
      <c r="D148" s="65" t="n">
        <v>11</v>
      </c>
      <c r="E148" s="64" t="s">
        <v>67</v>
      </c>
      <c r="F148" s="64" t="n">
        <v>14957</v>
      </c>
      <c r="G148" s="85" t="n">
        <f aca="false">'PDB Bill AMR'!M145</f>
        <v>0</v>
      </c>
      <c r="H148" s="863" t="n">
        <f aca="false">'PDB Bill AMR'!N145</f>
        <v>0</v>
      </c>
      <c r="I148" s="941"/>
      <c r="J148" s="941"/>
      <c r="K148" s="941"/>
      <c r="L148" s="941"/>
      <c r="M148" s="941"/>
      <c r="N148" s="941"/>
      <c r="O148" s="1449"/>
    </row>
    <row r="149" customFormat="false" ht="15" hidden="false" customHeight="false" outlineLevel="0" collapsed="false">
      <c r="A149" s="85"/>
      <c r="B149" s="85" t="s">
        <v>326</v>
      </c>
      <c r="C149" s="1000"/>
      <c r="D149" s="60" t="n">
        <v>11</v>
      </c>
      <c r="E149" s="228" t="s">
        <v>67</v>
      </c>
      <c r="F149" s="228" t="n">
        <v>77816681</v>
      </c>
      <c r="G149" s="85" t="n">
        <f aca="false">'PDB Bill AMR'!M146</f>
        <v>0</v>
      </c>
      <c r="H149" s="863" t="n">
        <f aca="false">'PDB Bill AMR'!N146</f>
        <v>0</v>
      </c>
      <c r="I149" s="941"/>
      <c r="J149" s="941"/>
      <c r="K149" s="941"/>
      <c r="L149" s="941"/>
      <c r="M149" s="941"/>
      <c r="N149" s="941"/>
      <c r="O149" s="1449"/>
    </row>
    <row r="150" customFormat="false" ht="15" hidden="false" customHeight="false" outlineLevel="0" collapsed="false">
      <c r="A150" s="85"/>
      <c r="B150" s="85" t="s">
        <v>328</v>
      </c>
      <c r="C150" s="1000"/>
      <c r="D150" s="60" t="n">
        <v>11</v>
      </c>
      <c r="E150" s="228" t="s">
        <v>67</v>
      </c>
      <c r="F150" s="228" t="n">
        <v>14960</v>
      </c>
      <c r="G150" s="85" t="n">
        <f aca="false">'PDB Bill AMR'!M147</f>
        <v>0</v>
      </c>
      <c r="H150" s="863" t="n">
        <f aca="false">'PDB Bill AMR'!N147</f>
        <v>0</v>
      </c>
      <c r="I150" s="941"/>
      <c r="J150" s="941"/>
      <c r="K150" s="941"/>
      <c r="L150" s="941"/>
      <c r="M150" s="941"/>
      <c r="N150" s="941"/>
      <c r="O150" s="1449"/>
    </row>
    <row r="151" customFormat="false" ht="15" hidden="false" customHeight="false" outlineLevel="0" collapsed="false">
      <c r="A151" s="85"/>
      <c r="B151" s="85" t="s">
        <v>329</v>
      </c>
      <c r="C151" s="1000"/>
      <c r="D151" s="60" t="n">
        <v>11</v>
      </c>
      <c r="E151" s="228" t="s">
        <v>67</v>
      </c>
      <c r="F151" s="228" t="n">
        <v>14959</v>
      </c>
      <c r="G151" s="85" t="n">
        <f aca="false">'PDB Bill AMR'!M148</f>
        <v>0</v>
      </c>
      <c r="H151" s="863" t="n">
        <f aca="false">'PDB Bill AMR'!N148</f>
        <v>0</v>
      </c>
      <c r="I151" s="941"/>
      <c r="J151" s="941"/>
      <c r="K151" s="941"/>
      <c r="L151" s="941"/>
      <c r="M151" s="941"/>
      <c r="N151" s="941"/>
      <c r="O151" s="1449"/>
    </row>
    <row r="152" customFormat="false" ht="15" hidden="false" customHeight="false" outlineLevel="0" collapsed="false">
      <c r="A152" s="85"/>
      <c r="B152" s="85" t="s">
        <v>330</v>
      </c>
      <c r="C152" s="1000"/>
      <c r="D152" s="60" t="n">
        <v>11</v>
      </c>
      <c r="E152" s="228" t="s">
        <v>67</v>
      </c>
      <c r="F152" s="228" t="n">
        <v>77816675</v>
      </c>
      <c r="G152" s="85" t="n">
        <f aca="false">'PDB Bill AMR'!M149</f>
        <v>0</v>
      </c>
      <c r="H152" s="863" t="n">
        <f aca="false">'PDB Bill AMR'!N149</f>
        <v>0</v>
      </c>
      <c r="I152" s="941"/>
      <c r="J152" s="941"/>
      <c r="K152" s="941"/>
      <c r="L152" s="941"/>
      <c r="M152" s="941"/>
      <c r="N152" s="941"/>
      <c r="O152" s="1449"/>
    </row>
    <row r="153" customFormat="false" ht="15" hidden="false" customHeight="false" outlineLevel="0" collapsed="false">
      <c r="A153" s="85"/>
      <c r="B153" s="85" t="s">
        <v>331</v>
      </c>
      <c r="C153" s="1000"/>
      <c r="D153" s="60" t="n">
        <v>11</v>
      </c>
      <c r="E153" s="228" t="s">
        <v>67</v>
      </c>
      <c r="F153" s="228" t="n">
        <v>14997</v>
      </c>
      <c r="G153" s="85" t="n">
        <f aca="false">'PDB Bill AMR'!M150</f>
        <v>0</v>
      </c>
      <c r="H153" s="863" t="n">
        <f aca="false">'PDB Bill AMR'!N150</f>
        <v>0</v>
      </c>
      <c r="I153" s="941"/>
      <c r="J153" s="941"/>
      <c r="K153" s="941"/>
      <c r="L153" s="941"/>
      <c r="M153" s="941"/>
      <c r="N153" s="941"/>
      <c r="O153" s="1449"/>
    </row>
    <row r="154" customFormat="false" ht="15.75" hidden="false" customHeight="false" outlineLevel="0" collapsed="false">
      <c r="A154" s="225"/>
      <c r="B154" s="225" t="s">
        <v>332</v>
      </c>
      <c r="C154" s="1000"/>
      <c r="D154" s="760" t="n">
        <v>11</v>
      </c>
      <c r="E154" s="1013" t="s">
        <v>67</v>
      </c>
      <c r="F154" s="1013" t="s">
        <v>333</v>
      </c>
      <c r="G154" s="85" t="str">
        <f aca="false">'PDB Bill AMR'!M151</f>
        <v>`</v>
      </c>
      <c r="H154" s="863" t="n">
        <f aca="false">'PDB Bill AMR'!N151</f>
        <v>0</v>
      </c>
      <c r="I154" s="941"/>
      <c r="J154" s="941"/>
      <c r="K154" s="941"/>
      <c r="L154" s="941"/>
      <c r="M154" s="941"/>
      <c r="N154" s="941"/>
      <c r="O154" s="1449"/>
    </row>
    <row r="155" customFormat="false" ht="15.75" hidden="false" customHeight="true" outlineLevel="0" collapsed="false">
      <c r="A155" s="82" t="s">
        <v>335</v>
      </c>
      <c r="B155" s="82"/>
      <c r="C155" s="82"/>
      <c r="D155" s="82"/>
      <c r="E155" s="82"/>
      <c r="F155" s="82"/>
      <c r="G155" s="60" t="n">
        <f aca="false">'PDB Bill AMR'!M152</f>
        <v>0</v>
      </c>
      <c r="H155" s="67" t="n">
        <f aca="false">'PDB Bill AMR'!N152</f>
        <v>0</v>
      </c>
      <c r="I155" s="941"/>
      <c r="J155" s="941"/>
      <c r="K155" s="941"/>
      <c r="L155" s="941"/>
      <c r="M155" s="941"/>
      <c r="N155" s="941"/>
      <c r="O155" s="1449"/>
    </row>
    <row r="156" customFormat="false" ht="15" hidden="false" customHeight="true" outlineLevel="0" collapsed="false">
      <c r="A156" s="1024" t="n">
        <v>1</v>
      </c>
      <c r="B156" s="1024" t="s">
        <v>336</v>
      </c>
      <c r="C156" s="1024" t="s">
        <v>337</v>
      </c>
      <c r="D156" s="1025" t="n">
        <v>11</v>
      </c>
      <c r="E156" s="1026" t="s">
        <v>67</v>
      </c>
      <c r="F156" s="1024" t="n">
        <v>15026</v>
      </c>
      <c r="G156" s="1031" t="n">
        <f aca="false">'PDB Bill AMR'!M153</f>
        <v>0</v>
      </c>
      <c r="H156" s="1032" t="n">
        <f aca="false">'PDB Bill AMR'!N153</f>
        <v>518000.000000029</v>
      </c>
      <c r="I156" s="1525" t="n">
        <f aca="false">(H169-G169)*1.025</f>
        <v>728262.500000034</v>
      </c>
      <c r="J156" s="1473" t="s">
        <v>641</v>
      </c>
      <c r="K156" s="1462" t="n">
        <f aca="false">M156</f>
        <v>729492.500000037</v>
      </c>
      <c r="L156" s="1512" t="s">
        <v>641</v>
      </c>
      <c r="M156" s="1462" t="n">
        <f aca="false">'NORTH-1'!$I$1993</f>
        <v>729492.500000037</v>
      </c>
      <c r="N156" s="1525" t="n">
        <f aca="false">I156-K156</f>
        <v>-1230.00000000338</v>
      </c>
      <c r="O156" s="1449" t="n">
        <f aca="false">N156/I156</f>
        <v>-0.00168895144265058</v>
      </c>
    </row>
    <row r="157" customFormat="false" ht="15" hidden="false" customHeight="false" outlineLevel="0" collapsed="false">
      <c r="A157" s="1028" t="n">
        <v>2</v>
      </c>
      <c r="B157" s="1028" t="s">
        <v>338</v>
      </c>
      <c r="C157" s="1024"/>
      <c r="D157" s="1031" t="n">
        <v>11</v>
      </c>
      <c r="E157" s="1027" t="s">
        <v>67</v>
      </c>
      <c r="F157" s="1028" t="n">
        <v>15027</v>
      </c>
      <c r="G157" s="1031" t="n">
        <f aca="false">'PDB Bill AMR'!M154</f>
        <v>0</v>
      </c>
      <c r="H157" s="1032" t="n">
        <f aca="false">'PDB Bill AMR'!N154</f>
        <v>161200.000000008</v>
      </c>
      <c r="I157" s="1525"/>
      <c r="J157" s="1525"/>
      <c r="K157" s="1525"/>
      <c r="L157" s="1512"/>
      <c r="M157" s="1462"/>
      <c r="N157" s="1462"/>
      <c r="O157" s="1449"/>
    </row>
    <row r="158" customFormat="false" ht="15" hidden="false" customHeight="false" outlineLevel="0" collapsed="false">
      <c r="A158" s="1028" t="s">
        <v>342</v>
      </c>
      <c r="B158" s="1028" t="s">
        <v>343</v>
      </c>
      <c r="C158" s="1024"/>
      <c r="D158" s="1031" t="n">
        <v>11</v>
      </c>
      <c r="E158" s="1027" t="s">
        <v>76</v>
      </c>
      <c r="F158" s="1028" t="n">
        <v>2612100427</v>
      </c>
      <c r="G158" s="1031" t="n">
        <f aca="false">'PDB Bill AMR'!M155</f>
        <v>8400</v>
      </c>
      <c r="H158" s="1032" t="n">
        <f aca="false">'PDB Bill AMR'!N155</f>
        <v>0</v>
      </c>
      <c r="I158" s="1525"/>
      <c r="J158" s="1525"/>
      <c r="K158" s="1525"/>
      <c r="L158" s="1512"/>
      <c r="M158" s="1462"/>
      <c r="N158" s="1462"/>
      <c r="O158" s="1449"/>
    </row>
    <row r="159" customFormat="false" ht="15" hidden="false" customHeight="false" outlineLevel="0" collapsed="false">
      <c r="A159" s="1028" t="s">
        <v>344</v>
      </c>
      <c r="B159" s="1028" t="s">
        <v>345</v>
      </c>
      <c r="C159" s="1024"/>
      <c r="D159" s="1031" t="n">
        <v>11</v>
      </c>
      <c r="E159" s="1027" t="s">
        <v>76</v>
      </c>
      <c r="F159" s="1028" t="n">
        <v>2612100517</v>
      </c>
      <c r="G159" s="1031" t="n">
        <f aca="false">'PDB Bill AMR'!M156</f>
        <v>0</v>
      </c>
      <c r="H159" s="1032" t="n">
        <f aca="false">'PDB Bill AMR'!N156</f>
        <v>0</v>
      </c>
      <c r="I159" s="1525"/>
      <c r="J159" s="1525"/>
      <c r="K159" s="1525"/>
      <c r="L159" s="1512"/>
      <c r="M159" s="1462"/>
      <c r="N159" s="1462"/>
      <c r="O159" s="1449"/>
    </row>
    <row r="160" customFormat="false" ht="15" hidden="false" customHeight="false" outlineLevel="0" collapsed="false">
      <c r="A160" s="1028" t="s">
        <v>344</v>
      </c>
      <c r="B160" s="1028" t="s">
        <v>345</v>
      </c>
      <c r="C160" s="1024"/>
      <c r="D160" s="1031" t="n">
        <v>11</v>
      </c>
      <c r="E160" s="1027" t="s">
        <v>76</v>
      </c>
      <c r="F160" s="1028" t="n">
        <v>645015020085</v>
      </c>
      <c r="G160" s="1031" t="n">
        <f aca="false">'PDB Bill AMR'!M157</f>
        <v>0</v>
      </c>
      <c r="H160" s="1057" t="n">
        <f aca="false">'PDB Bill AMR'!N157</f>
        <v>0</v>
      </c>
      <c r="I160" s="1525"/>
      <c r="J160" s="1525"/>
      <c r="K160" s="1525"/>
      <c r="L160" s="1512"/>
      <c r="M160" s="1462"/>
      <c r="N160" s="1462"/>
      <c r="O160" s="1449"/>
    </row>
    <row r="161" customFormat="false" ht="15" hidden="false" customHeight="false" outlineLevel="0" collapsed="false">
      <c r="A161" s="1028" t="s">
        <v>249</v>
      </c>
      <c r="B161" s="1028" t="s">
        <v>345</v>
      </c>
      <c r="C161" s="1024"/>
      <c r="D161" s="1031" t="n">
        <v>11</v>
      </c>
      <c r="E161" s="1027" t="s">
        <v>76</v>
      </c>
      <c r="F161" s="1028" t="n">
        <v>645015020085</v>
      </c>
      <c r="G161" s="1031" t="n">
        <f aca="false">'PDB Bill AMR'!M158</f>
        <v>5100</v>
      </c>
      <c r="H161" s="1057" t="n">
        <f aca="false">'PDB Bill AMR'!N158</f>
        <v>0</v>
      </c>
      <c r="I161" s="1525"/>
      <c r="J161" s="1525"/>
      <c r="K161" s="1525"/>
      <c r="L161" s="1512"/>
      <c r="M161" s="1462"/>
      <c r="N161" s="1462"/>
      <c r="O161" s="1449"/>
    </row>
    <row r="162" customFormat="false" ht="15" hidden="false" customHeight="false" outlineLevel="0" collapsed="false">
      <c r="A162" s="1028" t="s">
        <v>349</v>
      </c>
      <c r="B162" s="1028" t="s">
        <v>350</v>
      </c>
      <c r="C162" s="1024"/>
      <c r="D162" s="1031" t="n">
        <v>11</v>
      </c>
      <c r="E162" s="1027" t="s">
        <v>76</v>
      </c>
      <c r="F162" s="1028" t="s">
        <v>351</v>
      </c>
      <c r="G162" s="1031" t="n">
        <f aca="false">'PDB Bill AMR'!M159</f>
        <v>0</v>
      </c>
      <c r="H162" s="1032" t="n">
        <f aca="false">'PDB Bill AMR'!N159</f>
        <v>0</v>
      </c>
      <c r="I162" s="1525"/>
      <c r="J162" s="1525"/>
      <c r="K162" s="1525"/>
      <c r="L162" s="1512"/>
      <c r="M162" s="1462"/>
      <c r="N162" s="1462"/>
      <c r="O162" s="1449"/>
    </row>
    <row r="163" customFormat="false" ht="15" hidden="false" customHeight="false" outlineLevel="0" collapsed="false">
      <c r="A163" s="1028" t="n">
        <v>4</v>
      </c>
      <c r="B163" s="1028" t="s">
        <v>353</v>
      </c>
      <c r="C163" s="1024"/>
      <c r="D163" s="1031" t="n">
        <v>11</v>
      </c>
      <c r="E163" s="1027" t="s">
        <v>67</v>
      </c>
      <c r="F163" s="1028" t="n">
        <v>15025</v>
      </c>
      <c r="G163" s="1031" t="n">
        <f aca="false">'PDB Bill AMR'!M160</f>
        <v>0</v>
      </c>
      <c r="H163" s="1032" t="n">
        <f aca="false">'PDB Bill AMR'!N160</f>
        <v>44799.9999999956</v>
      </c>
      <c r="I163" s="1525"/>
      <c r="J163" s="1525"/>
      <c r="K163" s="1525"/>
      <c r="L163" s="1512"/>
      <c r="M163" s="1462"/>
      <c r="N163" s="1462"/>
      <c r="O163" s="1449"/>
    </row>
    <row r="164" customFormat="false" ht="15" hidden="false" customHeight="false" outlineLevel="0" collapsed="false">
      <c r="A164" s="1028" t="n">
        <v>5</v>
      </c>
      <c r="B164" s="1028" t="s">
        <v>354</v>
      </c>
      <c r="C164" s="1024"/>
      <c r="D164" s="1031" t="n">
        <v>11</v>
      </c>
      <c r="E164" s="1027" t="s">
        <v>67</v>
      </c>
      <c r="F164" s="1028" t="n">
        <v>15024</v>
      </c>
      <c r="G164" s="1031" t="n">
        <f aca="false">'PDB Bill AMR'!M161</f>
        <v>0</v>
      </c>
      <c r="H164" s="1032" t="n">
        <f aca="false">'PDB Bill AMR'!N161</f>
        <v>0</v>
      </c>
      <c r="I164" s="1525"/>
      <c r="J164" s="1525"/>
      <c r="K164" s="1525"/>
      <c r="L164" s="1512"/>
      <c r="M164" s="1462"/>
      <c r="N164" s="1462"/>
      <c r="O164" s="1449"/>
    </row>
    <row r="165" customFormat="false" ht="15" hidden="false" customHeight="false" outlineLevel="0" collapsed="false">
      <c r="A165" s="1028" t="n">
        <v>6</v>
      </c>
      <c r="B165" s="1028" t="s">
        <v>355</v>
      </c>
      <c r="C165" s="1024"/>
      <c r="D165" s="1031" t="n">
        <v>11</v>
      </c>
      <c r="E165" s="1027" t="s">
        <v>67</v>
      </c>
      <c r="F165" s="1028" t="n">
        <v>15023</v>
      </c>
      <c r="G165" s="1065" t="n">
        <f aca="false">'PDB Bill AMR'!M162</f>
        <v>0</v>
      </c>
      <c r="H165" s="1032" t="n">
        <f aca="false">'PDB Bill AMR'!N162</f>
        <v>0</v>
      </c>
      <c r="I165" s="1525"/>
      <c r="J165" s="1525"/>
      <c r="K165" s="1525"/>
      <c r="L165" s="1512"/>
      <c r="M165" s="1462"/>
      <c r="N165" s="1462"/>
      <c r="O165" s="1449"/>
    </row>
    <row r="166" customFormat="false" ht="15" hidden="false" customHeight="false" outlineLevel="0" collapsed="false">
      <c r="A166" s="1028" t="n">
        <v>7</v>
      </c>
      <c r="B166" s="1028" t="s">
        <v>356</v>
      </c>
      <c r="C166" s="1024"/>
      <c r="D166" s="1031" t="n">
        <v>11</v>
      </c>
      <c r="E166" s="1027" t="s">
        <v>67</v>
      </c>
      <c r="F166" s="1028" t="n">
        <v>76026327</v>
      </c>
      <c r="G166" s="1031" t="n">
        <f aca="false">'PDB Bill AMR'!M163</f>
        <v>0</v>
      </c>
      <c r="H166" s="1032" t="n">
        <f aca="false">'PDB Bill AMR'!N163</f>
        <v>0</v>
      </c>
      <c r="I166" s="1525"/>
      <c r="J166" s="1525"/>
      <c r="K166" s="1525"/>
      <c r="L166" s="1512"/>
      <c r="M166" s="1462"/>
      <c r="N166" s="1462"/>
      <c r="O166" s="1449"/>
    </row>
    <row r="167" customFormat="false" ht="15" hidden="false" customHeight="false" outlineLevel="0" collapsed="false">
      <c r="A167" s="1028"/>
      <c r="B167" s="1028" t="s">
        <v>356</v>
      </c>
      <c r="C167" s="1028" t="s">
        <v>249</v>
      </c>
      <c r="D167" s="1031" t="n">
        <v>11</v>
      </c>
      <c r="E167" s="1027" t="s">
        <v>67</v>
      </c>
      <c r="F167" s="1066" t="s">
        <v>357</v>
      </c>
      <c r="G167" s="1031" t="n">
        <f aca="false">'PDB Bill AMR'!M164</f>
        <v>0</v>
      </c>
      <c r="H167" s="1032" t="n">
        <f aca="false">'PDB Bill AMR'!N164</f>
        <v>0</v>
      </c>
      <c r="I167" s="1525"/>
      <c r="J167" s="1525"/>
      <c r="K167" s="1525"/>
      <c r="L167" s="1512"/>
      <c r="M167" s="1462"/>
      <c r="N167" s="1462"/>
      <c r="O167" s="1449"/>
    </row>
    <row r="168" customFormat="false" ht="15.75" hidden="false" customHeight="false" outlineLevel="0" collapsed="false">
      <c r="A168" s="955"/>
      <c r="B168" s="955"/>
      <c r="C168" s="955"/>
      <c r="D168" s="955"/>
      <c r="E168" s="955"/>
      <c r="F168" s="955"/>
      <c r="G168" s="229" t="n">
        <f aca="false">'PDB Bill AMR'!M165</f>
        <v>0</v>
      </c>
      <c r="H168" s="230" t="n">
        <f aca="false">'PDB Bill AMR'!N165</f>
        <v>724000.000000033</v>
      </c>
      <c r="I168" s="941"/>
      <c r="J168" s="941"/>
      <c r="K168" s="941"/>
      <c r="L168" s="941"/>
      <c r="M168" s="941"/>
      <c r="N168" s="941"/>
      <c r="O168" s="1449"/>
    </row>
    <row r="169" customFormat="false" ht="15.75" hidden="false" customHeight="true" outlineLevel="0" collapsed="false">
      <c r="A169" s="955" t="s">
        <v>358</v>
      </c>
      <c r="B169" s="955"/>
      <c r="C169" s="955"/>
      <c r="D169" s="955"/>
      <c r="E169" s="955"/>
      <c r="F169" s="955"/>
      <c r="G169" s="695" t="n">
        <f aca="false">'PDB Bill AMR'!M166</f>
        <v>13500</v>
      </c>
      <c r="H169" s="667" t="n">
        <f aca="false">'PDB Bill AMR'!N166</f>
        <v>724000.000000033</v>
      </c>
      <c r="I169" s="1526" t="n">
        <f aca="false">I156</f>
        <v>728262.500000034</v>
      </c>
      <c r="J169" s="1522"/>
      <c r="K169" s="1527" t="n">
        <f aca="false">K156</f>
        <v>729492.500000037</v>
      </c>
      <c r="L169" s="1522"/>
      <c r="M169" s="1527" t="n">
        <f aca="false">M156</f>
        <v>729492.500000037</v>
      </c>
      <c r="N169" s="1526" t="n">
        <f aca="false">N156</f>
        <v>-1230.00000000338</v>
      </c>
      <c r="O169" s="1523" t="n">
        <f aca="false">N169/I169</f>
        <v>-0.00168895144265058</v>
      </c>
    </row>
    <row r="170" customFormat="false" ht="15" hidden="false" customHeight="true" outlineLevel="0" collapsed="false">
      <c r="A170" s="955" t="s">
        <v>209</v>
      </c>
      <c r="B170" s="955"/>
      <c r="C170" s="955"/>
      <c r="D170" s="955"/>
      <c r="E170" s="955"/>
      <c r="F170" s="955"/>
    </row>
    <row r="171" customFormat="false" ht="15" hidden="false" customHeight="true" outlineLevel="0" collapsed="false">
      <c r="A171" s="955" t="s">
        <v>359</v>
      </c>
      <c r="B171" s="955"/>
      <c r="C171" s="955"/>
      <c r="D171" s="955"/>
      <c r="E171" s="955"/>
      <c r="F171" s="955"/>
    </row>
    <row r="172" customFormat="false" ht="15" hidden="false" customHeight="false" outlineLevel="0" collapsed="false">
      <c r="A172" s="20"/>
      <c r="B172" s="21"/>
      <c r="C172" s="20"/>
      <c r="D172" s="20"/>
      <c r="E172" s="22"/>
      <c r="F172" s="22"/>
    </row>
    <row r="173" customFormat="false" ht="15" hidden="false" customHeight="false" outlineLevel="0" collapsed="false">
      <c r="A173" s="747"/>
      <c r="B173" s="747"/>
      <c r="C173" s="747"/>
      <c r="D173" s="747"/>
      <c r="E173" s="747"/>
      <c r="F173" s="747"/>
    </row>
    <row r="174" customFormat="false" ht="15" hidden="false" customHeight="false" outlineLevel="0" collapsed="false">
      <c r="A174" s="747"/>
      <c r="B174" s="747"/>
      <c r="C174" s="747"/>
      <c r="D174" s="747"/>
      <c r="E174" s="747"/>
      <c r="F174" s="747"/>
    </row>
    <row r="175" customFormat="false" ht="15" hidden="false" customHeight="false" outlineLevel="0" collapsed="false">
      <c r="A175" s="747"/>
      <c r="B175" s="747"/>
      <c r="C175" s="747"/>
      <c r="D175" s="747"/>
      <c r="E175" s="747"/>
      <c r="F175" s="747"/>
    </row>
    <row r="176" customFormat="false" ht="15" hidden="false" customHeight="false" outlineLevel="0" collapsed="false">
      <c r="A176" s="747"/>
      <c r="B176" s="747"/>
      <c r="C176" s="747"/>
      <c r="D176" s="747"/>
      <c r="E176" s="747"/>
      <c r="F176" s="747"/>
    </row>
  </sheetData>
  <mergeCells count="290">
    <mergeCell ref="G1:H1"/>
    <mergeCell ref="A2:F2"/>
    <mergeCell ref="G2:H2"/>
    <mergeCell ref="I2:I3"/>
    <mergeCell ref="J2:J3"/>
    <mergeCell ref="K2:K3"/>
    <mergeCell ref="L2:L3"/>
    <mergeCell ref="M2:M3"/>
    <mergeCell ref="N2:N3"/>
    <mergeCell ref="O2:O3"/>
    <mergeCell ref="A5:F5"/>
    <mergeCell ref="I5:I7"/>
    <mergeCell ref="J5:J7"/>
    <mergeCell ref="K5:K7"/>
    <mergeCell ref="N5:N7"/>
    <mergeCell ref="O5:O7"/>
    <mergeCell ref="A6:A7"/>
    <mergeCell ref="B6:B7"/>
    <mergeCell ref="C6:C11"/>
    <mergeCell ref="F6:F7"/>
    <mergeCell ref="A8:A9"/>
    <mergeCell ref="B8:B9"/>
    <mergeCell ref="F8:F9"/>
    <mergeCell ref="I8:I11"/>
    <mergeCell ref="J8:J11"/>
    <mergeCell ref="K8:K11"/>
    <mergeCell ref="L8:L11"/>
    <mergeCell ref="M8:M11"/>
    <mergeCell ref="N8:N11"/>
    <mergeCell ref="O8:O11"/>
    <mergeCell ref="A10:A11"/>
    <mergeCell ref="B10:B11"/>
    <mergeCell ref="F10:F11"/>
    <mergeCell ref="A12:A13"/>
    <mergeCell ref="B12:B13"/>
    <mergeCell ref="C12:C13"/>
    <mergeCell ref="F12:F13"/>
    <mergeCell ref="J12:J13"/>
    <mergeCell ref="A14:F14"/>
    <mergeCell ref="A15:A16"/>
    <mergeCell ref="B15:B16"/>
    <mergeCell ref="C15:C16"/>
    <mergeCell ref="F15:F16"/>
    <mergeCell ref="I15:I17"/>
    <mergeCell ref="J15:J17"/>
    <mergeCell ref="K15:K17"/>
    <mergeCell ref="N15:N17"/>
    <mergeCell ref="O15:O17"/>
    <mergeCell ref="A17:F17"/>
    <mergeCell ref="A18:A19"/>
    <mergeCell ref="B18:B19"/>
    <mergeCell ref="C18:C21"/>
    <mergeCell ref="F18:F19"/>
    <mergeCell ref="I18:I21"/>
    <mergeCell ref="J18:J21"/>
    <mergeCell ref="K18:K21"/>
    <mergeCell ref="N18:N21"/>
    <mergeCell ref="O18:O21"/>
    <mergeCell ref="A20:A21"/>
    <mergeCell ref="B20:B21"/>
    <mergeCell ref="F20:F21"/>
    <mergeCell ref="A22:F22"/>
    <mergeCell ref="C23:C25"/>
    <mergeCell ref="I23:I25"/>
    <mergeCell ref="J23:J25"/>
    <mergeCell ref="K23:K25"/>
    <mergeCell ref="L23:L25"/>
    <mergeCell ref="M23:M25"/>
    <mergeCell ref="N23:N25"/>
    <mergeCell ref="O23:O25"/>
    <mergeCell ref="A27:F27"/>
    <mergeCell ref="C28:C35"/>
    <mergeCell ref="I28:I29"/>
    <mergeCell ref="J28:J29"/>
    <mergeCell ref="K28:K29"/>
    <mergeCell ref="L28:L29"/>
    <mergeCell ref="M28:M29"/>
    <mergeCell ref="N28:N29"/>
    <mergeCell ref="O28:O29"/>
    <mergeCell ref="A30:A31"/>
    <mergeCell ref="B30:B31"/>
    <mergeCell ref="F30:F31"/>
    <mergeCell ref="J30:J33"/>
    <mergeCell ref="A32:A33"/>
    <mergeCell ref="B32:B33"/>
    <mergeCell ref="F32:F33"/>
    <mergeCell ref="A34:A35"/>
    <mergeCell ref="B34:B35"/>
    <mergeCell ref="F34:F35"/>
    <mergeCell ref="I34:I35"/>
    <mergeCell ref="J34:J35"/>
    <mergeCell ref="K34:K35"/>
    <mergeCell ref="L34:L35"/>
    <mergeCell ref="M34:M35"/>
    <mergeCell ref="N34:N35"/>
    <mergeCell ref="O34:O35"/>
    <mergeCell ref="A36:F36"/>
    <mergeCell ref="A37:F37"/>
    <mergeCell ref="G37:H37"/>
    <mergeCell ref="A38:A39"/>
    <mergeCell ref="B38:B39"/>
    <mergeCell ref="C38:C50"/>
    <mergeCell ref="D38:D39"/>
    <mergeCell ref="F38:F39"/>
    <mergeCell ref="I38:I41"/>
    <mergeCell ref="J38:J41"/>
    <mergeCell ref="K38:K41"/>
    <mergeCell ref="L38:L41"/>
    <mergeCell ref="M38:M41"/>
    <mergeCell ref="N38:N41"/>
    <mergeCell ref="O38:O41"/>
    <mergeCell ref="A40:A41"/>
    <mergeCell ref="B40:B41"/>
    <mergeCell ref="D40:D41"/>
    <mergeCell ref="F40:F41"/>
    <mergeCell ref="A42:A43"/>
    <mergeCell ref="B42:B43"/>
    <mergeCell ref="D42:D43"/>
    <mergeCell ref="F42:F43"/>
    <mergeCell ref="J42:J45"/>
    <mergeCell ref="A44:A45"/>
    <mergeCell ref="B44:B45"/>
    <mergeCell ref="D44:D45"/>
    <mergeCell ref="F44:F45"/>
    <mergeCell ref="I46:I47"/>
    <mergeCell ref="J46:J47"/>
    <mergeCell ref="K46:K47"/>
    <mergeCell ref="L46:L47"/>
    <mergeCell ref="M46:M47"/>
    <mergeCell ref="N46:N47"/>
    <mergeCell ref="O46:O47"/>
    <mergeCell ref="A48:A49"/>
    <mergeCell ref="B48:B49"/>
    <mergeCell ref="F48:F49"/>
    <mergeCell ref="I48:I51"/>
    <mergeCell ref="J48:J51"/>
    <mergeCell ref="N48:N51"/>
    <mergeCell ref="O48:O51"/>
    <mergeCell ref="A50:A51"/>
    <mergeCell ref="B50:B51"/>
    <mergeCell ref="F50:F51"/>
    <mergeCell ref="A52:F52"/>
    <mergeCell ref="C53:C54"/>
    <mergeCell ref="I53:I55"/>
    <mergeCell ref="J53:J55"/>
    <mergeCell ref="K53:K57"/>
    <mergeCell ref="N53:N57"/>
    <mergeCell ref="O53:O57"/>
    <mergeCell ref="A55:F55"/>
    <mergeCell ref="A58:A59"/>
    <mergeCell ref="B58:B59"/>
    <mergeCell ref="C58:C61"/>
    <mergeCell ref="J58:J61"/>
    <mergeCell ref="A60:A61"/>
    <mergeCell ref="B60:B61"/>
    <mergeCell ref="A62:F62"/>
    <mergeCell ref="A63:A64"/>
    <mergeCell ref="B63:B64"/>
    <mergeCell ref="C63:C66"/>
    <mergeCell ref="F63:F64"/>
    <mergeCell ref="J63:J66"/>
    <mergeCell ref="A65:A66"/>
    <mergeCell ref="B65:B66"/>
    <mergeCell ref="F65:F66"/>
    <mergeCell ref="A67:F67"/>
    <mergeCell ref="C68:C71"/>
    <mergeCell ref="I68:I69"/>
    <mergeCell ref="J68:J69"/>
    <mergeCell ref="K68:K69"/>
    <mergeCell ref="L68:L69"/>
    <mergeCell ref="M68:M69"/>
    <mergeCell ref="N68:N69"/>
    <mergeCell ref="O68:O69"/>
    <mergeCell ref="A70:A71"/>
    <mergeCell ref="J70:J71"/>
    <mergeCell ref="A72:F72"/>
    <mergeCell ref="J74:K74"/>
    <mergeCell ref="A75:F75"/>
    <mergeCell ref="J75:K75"/>
    <mergeCell ref="A76:F76"/>
    <mergeCell ref="J76:K76"/>
    <mergeCell ref="J77:M77"/>
    <mergeCell ref="J78:M78"/>
    <mergeCell ref="G86:H86"/>
    <mergeCell ref="A87:F87"/>
    <mergeCell ref="G87:H87"/>
    <mergeCell ref="I87:I88"/>
    <mergeCell ref="J87:J88"/>
    <mergeCell ref="K87:K88"/>
    <mergeCell ref="L87:L88"/>
    <mergeCell ref="M87:M88"/>
    <mergeCell ref="N87:N88"/>
    <mergeCell ref="O87:O88"/>
    <mergeCell ref="A90:F90"/>
    <mergeCell ref="C91:C93"/>
    <mergeCell ref="A94:F94"/>
    <mergeCell ref="C95:C97"/>
    <mergeCell ref="I96:I97"/>
    <mergeCell ref="J96:J97"/>
    <mergeCell ref="K96:K97"/>
    <mergeCell ref="L96:L97"/>
    <mergeCell ref="M96:M97"/>
    <mergeCell ref="N96:N97"/>
    <mergeCell ref="O96:O97"/>
    <mergeCell ref="A98:F98"/>
    <mergeCell ref="A99:A100"/>
    <mergeCell ref="B99:B100"/>
    <mergeCell ref="C99:C112"/>
    <mergeCell ref="I99:I101"/>
    <mergeCell ref="J99:J101"/>
    <mergeCell ref="K99:K101"/>
    <mergeCell ref="L99:L101"/>
    <mergeCell ref="M99:M101"/>
    <mergeCell ref="N99:N101"/>
    <mergeCell ref="O99:O101"/>
    <mergeCell ref="I102:I103"/>
    <mergeCell ref="J102:J103"/>
    <mergeCell ref="K102:K107"/>
    <mergeCell ref="N102:N107"/>
    <mergeCell ref="O102:O107"/>
    <mergeCell ref="I108:I111"/>
    <mergeCell ref="J108:J111"/>
    <mergeCell ref="K108:K111"/>
    <mergeCell ref="L108:L111"/>
    <mergeCell ref="M108:M111"/>
    <mergeCell ref="N108:N111"/>
    <mergeCell ref="O108:O111"/>
    <mergeCell ref="J112:J113"/>
    <mergeCell ref="A114:F114"/>
    <mergeCell ref="G114:H114"/>
    <mergeCell ref="C115:C116"/>
    <mergeCell ref="J115:J116"/>
    <mergeCell ref="A117:F117"/>
    <mergeCell ref="C118:C122"/>
    <mergeCell ref="I118:I120"/>
    <mergeCell ref="J118:J120"/>
    <mergeCell ref="K118:K120"/>
    <mergeCell ref="L118:L120"/>
    <mergeCell ref="M118:M120"/>
    <mergeCell ref="N118:N120"/>
    <mergeCell ref="O118:O120"/>
    <mergeCell ref="I121:I122"/>
    <mergeCell ref="J121:J122"/>
    <mergeCell ref="K121:K122"/>
    <mergeCell ref="L121:L122"/>
    <mergeCell ref="M121:M122"/>
    <mergeCell ref="N121:N122"/>
    <mergeCell ref="O121:O122"/>
    <mergeCell ref="A123:F123"/>
    <mergeCell ref="C124:C125"/>
    <mergeCell ref="I124:I125"/>
    <mergeCell ref="J124:J125"/>
    <mergeCell ref="K124:K125"/>
    <mergeCell ref="L124:L125"/>
    <mergeCell ref="M124:M125"/>
    <mergeCell ref="N124:N125"/>
    <mergeCell ref="O124:O125"/>
    <mergeCell ref="A126:F126"/>
    <mergeCell ref="J127:J128"/>
    <mergeCell ref="A130:B130"/>
    <mergeCell ref="C130:F130"/>
    <mergeCell ref="A131:F131"/>
    <mergeCell ref="A132:F132"/>
    <mergeCell ref="C135:D135"/>
    <mergeCell ref="A143:F143"/>
    <mergeCell ref="A144:F144"/>
    <mergeCell ref="G144:H144"/>
    <mergeCell ref="I144:I145"/>
    <mergeCell ref="J144:J145"/>
    <mergeCell ref="K144:K145"/>
    <mergeCell ref="L144:L145"/>
    <mergeCell ref="M144:M145"/>
    <mergeCell ref="N144:N145"/>
    <mergeCell ref="O144:O145"/>
    <mergeCell ref="A147:F147"/>
    <mergeCell ref="C148:C154"/>
    <mergeCell ref="A155:F155"/>
    <mergeCell ref="C156:C166"/>
    <mergeCell ref="I156:I167"/>
    <mergeCell ref="J156:J167"/>
    <mergeCell ref="K156:K167"/>
    <mergeCell ref="L156:L167"/>
    <mergeCell ref="M156:M167"/>
    <mergeCell ref="N156:N167"/>
    <mergeCell ref="O156:O167"/>
    <mergeCell ref="A166:A167"/>
    <mergeCell ref="A168:F168"/>
    <mergeCell ref="A169:F169"/>
    <mergeCell ref="A170:F170"/>
    <mergeCell ref="A171:F17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N44"/>
  <sheetViews>
    <sheetView showFormulas="false" showGridLines="true" showRowColHeaders="true" showZeros="true" rightToLeft="false" tabSelected="false" showOutlineSymbols="true" defaultGridColor="true" view="normal" topLeftCell="AC1" colorId="64" zoomScale="100" zoomScaleNormal="100" zoomScalePageLayoutView="100" workbookViewId="0">
      <selection pane="topLeft" activeCell="AC1" activeCellId="0" sqref="AC1"/>
    </sheetView>
  </sheetViews>
  <sheetFormatPr defaultColWidth="8.5546875" defaultRowHeight="12.75" outlineLevelRow="0" outlineLevelCol="0"/>
  <cols>
    <col collapsed="false" customWidth="true" hidden="false" outlineLevel="0" max="1" min="1" style="1528" width="6.44"/>
    <col collapsed="false" customWidth="true" hidden="false" outlineLevel="0" max="2" min="2" style="1528" width="6.57"/>
    <col collapsed="false" customWidth="true" hidden="false" outlineLevel="0" max="3" min="3" style="1528" width="24.43"/>
    <col collapsed="false" customWidth="true" hidden="false" outlineLevel="0" max="4" min="4" style="1528" width="7"/>
    <col collapsed="false" customWidth="true" hidden="false" outlineLevel="0" max="5" min="5" style="1528" width="8.43"/>
    <col collapsed="false" customWidth="false" hidden="false" outlineLevel="0" max="7" min="6" style="1528" width="8.57"/>
    <col collapsed="false" customWidth="true" hidden="false" outlineLevel="0" max="9" min="8" style="1528" width="9.42"/>
    <col collapsed="false" customWidth="true" hidden="false" outlineLevel="0" max="10" min="10" style="1528" width="9.56"/>
    <col collapsed="false" customWidth="true" hidden="false" outlineLevel="0" max="11" min="11" style="1528" width="9"/>
    <col collapsed="false" customWidth="true" hidden="false" outlineLevel="0" max="12" min="12" style="1528" width="19.44"/>
    <col collapsed="false" customWidth="true" hidden="false" outlineLevel="0" max="13" min="13" style="1528" width="17.41"/>
    <col collapsed="false" customWidth="true" hidden="false" outlineLevel="0" max="15" min="14" style="1528" width="8.43"/>
    <col collapsed="false" customWidth="true" hidden="false" outlineLevel="0" max="16" min="16" style="1528" width="10.44"/>
    <col collapsed="false" customWidth="true" hidden="false" outlineLevel="0" max="17" min="17" style="1528" width="9.56"/>
    <col collapsed="false" customWidth="false" hidden="true" outlineLevel="0" max="19" min="18" style="1528" width="8.57"/>
    <col collapsed="false" customWidth="true" hidden="true" outlineLevel="0" max="20" min="20" style="1528" width="12.57"/>
    <col collapsed="false" customWidth="false" hidden="true" outlineLevel="0" max="22" min="21" style="1528" width="8.57"/>
    <col collapsed="false" customWidth="false" hidden="false" outlineLevel="0" max="26" min="23" style="1528" width="8.57"/>
    <col collapsed="false" customWidth="true" hidden="false" outlineLevel="0" max="27" min="27" style="1528" width="27.44"/>
    <col collapsed="false" customWidth="false" hidden="false" outlineLevel="0" max="30" min="28" style="1528" width="8.57"/>
    <col collapsed="false" customWidth="true" hidden="false" outlineLevel="0" max="31" min="31" style="1528" width="14.57"/>
    <col collapsed="false" customWidth="true" hidden="false" outlineLevel="0" max="32" min="32" style="1528" width="15.43"/>
    <col collapsed="false" customWidth="false" hidden="false" outlineLevel="0" max="1024" min="33" style="1528" width="8.57"/>
  </cols>
  <sheetData>
    <row r="1" customFormat="false" ht="12.75" hidden="false" customHeight="true" outlineLevel="0" collapsed="false">
      <c r="P1" s="1529"/>
      <c r="Q1" s="1529"/>
    </row>
    <row r="2" s="1531" customFormat="true" ht="15" hidden="false" customHeight="false" outlineLevel="0" collapsed="false">
      <c r="A2" s="1530" t="s">
        <v>642</v>
      </c>
      <c r="B2" s="1530"/>
      <c r="C2" s="1530"/>
      <c r="D2" s="1530"/>
      <c r="E2" s="1530"/>
      <c r="F2" s="1530"/>
      <c r="G2" s="1530"/>
      <c r="H2" s="1530"/>
      <c r="I2" s="1530"/>
      <c r="J2" s="1530"/>
      <c r="K2" s="1530"/>
      <c r="L2" s="1530"/>
      <c r="M2" s="1530"/>
      <c r="N2" s="1530"/>
      <c r="O2" s="1530"/>
      <c r="P2" s="1530"/>
      <c r="Q2" s="1530"/>
      <c r="R2" s="1528"/>
      <c r="S2" s="1528"/>
      <c r="T2" s="1528"/>
      <c r="U2" s="1528"/>
      <c r="V2" s="1528"/>
      <c r="W2" s="1528"/>
      <c r="X2" s="1528"/>
      <c r="Y2" s="1528"/>
      <c r="Z2" s="1528"/>
      <c r="AA2" s="1528"/>
      <c r="AB2" s="1528"/>
      <c r="AC2" s="1528"/>
      <c r="AD2" s="1528"/>
      <c r="AE2" s="1528"/>
      <c r="AF2" s="1528"/>
      <c r="AG2" s="1528"/>
      <c r="AH2" s="1528"/>
      <c r="AI2" s="1528"/>
      <c r="AJ2" s="1528"/>
      <c r="AK2" s="1528"/>
      <c r="AL2" s="1528"/>
      <c r="AM2" s="1528"/>
      <c r="AN2" s="1528"/>
    </row>
    <row r="3" s="1531" customFormat="true" ht="15" hidden="false" customHeight="false" outlineLevel="0" collapsed="false">
      <c r="A3" s="1532" t="n">
        <f aca="false">[1]Summary!$AD$2</f>
        <v>0</v>
      </c>
      <c r="B3" s="1532"/>
      <c r="C3" s="1532"/>
      <c r="D3" s="1532"/>
      <c r="E3" s="1532"/>
      <c r="F3" s="1532"/>
      <c r="G3" s="1532"/>
      <c r="H3" s="1532"/>
      <c r="I3" s="1532"/>
      <c r="J3" s="1532"/>
      <c r="K3" s="1532"/>
      <c r="L3" s="1532"/>
      <c r="M3" s="1532"/>
      <c r="N3" s="1532"/>
      <c r="O3" s="1532"/>
      <c r="P3" s="1532"/>
      <c r="Q3" s="1532"/>
      <c r="R3" s="1528"/>
      <c r="S3" s="1528"/>
      <c r="T3" s="1528"/>
      <c r="U3" s="1528"/>
      <c r="V3" s="1528"/>
      <c r="W3" s="1528"/>
      <c r="X3" s="1528"/>
      <c r="Y3" s="1528"/>
      <c r="Z3" s="1528"/>
      <c r="AA3" s="1528"/>
      <c r="AB3" s="1528"/>
      <c r="AC3" s="1528"/>
      <c r="AD3" s="1528"/>
      <c r="AE3" s="1528"/>
      <c r="AF3" s="1528"/>
      <c r="AG3" s="1528"/>
      <c r="AH3" s="1528"/>
      <c r="AI3" s="1528"/>
      <c r="AJ3" s="1528"/>
      <c r="AK3" s="1528"/>
      <c r="AL3" s="1528"/>
      <c r="AM3" s="1528"/>
      <c r="AN3" s="1528"/>
    </row>
    <row r="4" s="1531" customFormat="true" ht="12.75" hidden="false" customHeight="false" outlineLevel="0" collapsed="false">
      <c r="R4" s="1528"/>
      <c r="S4" s="1533" t="s">
        <v>643</v>
      </c>
      <c r="T4" s="1533"/>
      <c r="U4" s="1533"/>
      <c r="V4" s="1533"/>
      <c r="W4" s="1528"/>
      <c r="X4" s="1528"/>
      <c r="Y4" s="1528"/>
      <c r="Z4" s="1528"/>
      <c r="AA4" s="1528"/>
      <c r="AB4" s="1528"/>
      <c r="AC4" s="1528"/>
      <c r="AD4" s="1528"/>
      <c r="AE4" s="1528"/>
      <c r="AF4" s="1528"/>
      <c r="AG4" s="1528"/>
      <c r="AH4" s="1528"/>
      <c r="AI4" s="1528"/>
      <c r="AJ4" s="1528"/>
      <c r="AK4" s="1528"/>
      <c r="AL4" s="1528"/>
      <c r="AM4" s="1528"/>
      <c r="AN4" s="1528"/>
    </row>
    <row r="5" customFormat="false" ht="12.75" hidden="false" customHeight="true" outlineLevel="0" collapsed="false">
      <c r="A5" s="1534" t="s">
        <v>644</v>
      </c>
      <c r="B5" s="1535" t="s">
        <v>645</v>
      </c>
      <c r="C5" s="1534" t="s">
        <v>59</v>
      </c>
      <c r="D5" s="1535" t="s">
        <v>23</v>
      </c>
      <c r="E5" s="1534" t="s">
        <v>26</v>
      </c>
      <c r="F5" s="1536" t="s">
        <v>646</v>
      </c>
      <c r="G5" s="1536"/>
      <c r="H5" s="1536" t="s">
        <v>647</v>
      </c>
      <c r="I5" s="1536"/>
      <c r="J5" s="1537" t="s">
        <v>648</v>
      </c>
      <c r="K5" s="1538" t="s">
        <v>649</v>
      </c>
      <c r="L5" s="1538" t="s">
        <v>650</v>
      </c>
      <c r="M5" s="1538" t="s">
        <v>651</v>
      </c>
      <c r="N5" s="1538" t="s">
        <v>652</v>
      </c>
      <c r="O5" s="1539" t="s">
        <v>653</v>
      </c>
      <c r="P5" s="1540" t="s">
        <v>654</v>
      </c>
      <c r="Q5" s="1539" t="s">
        <v>655</v>
      </c>
      <c r="S5" s="1533"/>
      <c r="T5" s="1533"/>
      <c r="U5" s="1533"/>
      <c r="V5" s="1533"/>
    </row>
    <row r="6" customFormat="false" ht="99" hidden="false" customHeight="true" outlineLevel="0" collapsed="false">
      <c r="A6" s="1534"/>
      <c r="B6" s="1535"/>
      <c r="C6" s="1534"/>
      <c r="D6" s="1535"/>
      <c r="E6" s="1534"/>
      <c r="F6" s="1541" t="s">
        <v>656</v>
      </c>
      <c r="G6" s="1541" t="s">
        <v>657</v>
      </c>
      <c r="H6" s="1541"/>
      <c r="I6" s="1541"/>
      <c r="J6" s="1537"/>
      <c r="K6" s="1537"/>
      <c r="L6" s="1537"/>
      <c r="M6" s="1537"/>
      <c r="N6" s="1537"/>
      <c r="O6" s="1539"/>
      <c r="P6" s="1540"/>
      <c r="Q6" s="1539"/>
      <c r="S6" s="1542" t="s">
        <v>658</v>
      </c>
      <c r="T6" s="1543" t="s">
        <v>659</v>
      </c>
      <c r="U6" s="1543"/>
      <c r="V6" s="1543"/>
    </row>
    <row r="7" customFormat="false" ht="18.75" hidden="false" customHeight="true" outlineLevel="0" collapsed="false">
      <c r="A7" s="1544" t="s">
        <v>660</v>
      </c>
      <c r="B7" s="1545" t="s">
        <v>661</v>
      </c>
      <c r="C7" s="1546" t="s">
        <v>662</v>
      </c>
      <c r="D7" s="1547" t="s">
        <v>663</v>
      </c>
      <c r="E7" s="1548" t="n">
        <v>8993835</v>
      </c>
      <c r="F7" s="1549" t="n">
        <v>86.616</v>
      </c>
      <c r="G7" s="1549" t="n">
        <v>65.069</v>
      </c>
      <c r="H7" s="1549"/>
      <c r="I7" s="1549"/>
      <c r="J7" s="1550" t="n">
        <f aca="false">(F7-G7)</f>
        <v>21.547</v>
      </c>
      <c r="K7" s="1551" t="n">
        <v>180000</v>
      </c>
      <c r="L7" s="1552" t="n">
        <f aca="false">(F7-G7)*K7</f>
        <v>3878460</v>
      </c>
      <c r="M7" s="1552" t="n">
        <f aca="false">(H7-I7)*K7</f>
        <v>0</v>
      </c>
      <c r="N7" s="1553" t="n">
        <f aca="false">L7/SQRT(L7*L7+M7*M7)</f>
        <v>1</v>
      </c>
      <c r="O7" s="1554" t="n">
        <f aca="false">L7*T8</f>
        <v>0</v>
      </c>
      <c r="P7" s="1555"/>
      <c r="Q7" s="1556"/>
      <c r="S7" s="1557"/>
      <c r="T7" s="1558" t="s">
        <v>664</v>
      </c>
      <c r="U7" s="1559" t="s">
        <v>665</v>
      </c>
      <c r="V7" s="1559" t="s">
        <v>666</v>
      </c>
      <c r="Z7" s="1560" t="s">
        <v>482</v>
      </c>
      <c r="AA7" s="1561" t="s">
        <v>667</v>
      </c>
      <c r="AB7" s="1562"/>
      <c r="AC7" s="1563"/>
      <c r="AD7" s="1564"/>
      <c r="AE7" s="1565" t="s">
        <v>668</v>
      </c>
      <c r="AF7" s="1565" t="s">
        <v>669</v>
      </c>
    </row>
    <row r="8" customFormat="false" ht="18.75" hidden="false" customHeight="true" outlineLevel="0" collapsed="false">
      <c r="A8" s="1566" t="s">
        <v>670</v>
      </c>
      <c r="B8" s="1545"/>
      <c r="C8" s="1567" t="s">
        <v>671</v>
      </c>
      <c r="D8" s="1547"/>
      <c r="E8" s="1568" t="n">
        <v>8993839</v>
      </c>
      <c r="F8" s="1569" t="n">
        <v>8617.568</v>
      </c>
      <c r="G8" s="1569" t="n">
        <v>8574.056</v>
      </c>
      <c r="H8" s="1569"/>
      <c r="I8" s="1569"/>
      <c r="J8" s="1570" t="n">
        <f aca="false">(F8-G8)</f>
        <v>43.5119999999988</v>
      </c>
      <c r="K8" s="641" t="n">
        <v>180000</v>
      </c>
      <c r="L8" s="1571" t="n">
        <f aca="false">(F8-G8)*K8</f>
        <v>7832159.99999979</v>
      </c>
      <c r="M8" s="1571" t="n">
        <f aca="false">(H8-I8)*K8</f>
        <v>0</v>
      </c>
      <c r="N8" s="1553" t="n">
        <f aca="false">L8/SQRT(L8*L8+M8*M8)</f>
        <v>1</v>
      </c>
      <c r="O8" s="1554" t="n">
        <f aca="false">L8*T9</f>
        <v>0</v>
      </c>
      <c r="P8" s="1572"/>
      <c r="Q8" s="1573"/>
      <c r="R8" s="1528" t="s">
        <v>672</v>
      </c>
      <c r="S8" s="1557"/>
      <c r="T8" s="1574" t="n">
        <f aca="false">VLOOKUP(N7,$U$8:$V$23,2,1)</f>
        <v>0</v>
      </c>
      <c r="U8" s="1559" t="n">
        <v>0</v>
      </c>
      <c r="V8" s="1559" t="n">
        <v>0.165</v>
      </c>
      <c r="Z8" s="1564" t="n">
        <v>1</v>
      </c>
      <c r="AA8" s="1575" t="s">
        <v>673</v>
      </c>
      <c r="AB8" s="1576" t="n">
        <v>14997</v>
      </c>
      <c r="AC8" s="1577" t="n">
        <v>1</v>
      </c>
      <c r="AD8" s="1564"/>
      <c r="AE8" s="1578" t="n">
        <v>995.68</v>
      </c>
      <c r="AF8" s="1578" t="n">
        <f aca="false">DESCO_NEW_FORMAT!F26</f>
        <v>995.71</v>
      </c>
      <c r="AG8" s="1579" t="n">
        <f aca="false">AF8-AE8</f>
        <v>0.0300000000000864</v>
      </c>
    </row>
    <row r="9" customFormat="false" ht="18.75" hidden="false" customHeight="true" outlineLevel="0" collapsed="false">
      <c r="A9" s="1580" t="s">
        <v>674</v>
      </c>
      <c r="B9" s="1545"/>
      <c r="C9" s="1581" t="s">
        <v>675</v>
      </c>
      <c r="D9" s="1547"/>
      <c r="E9" s="1582" t="n">
        <v>8993831</v>
      </c>
      <c r="F9" s="1583" t="n">
        <v>6495.578</v>
      </c>
      <c r="G9" s="1583" t="n">
        <v>6458.759</v>
      </c>
      <c r="H9" s="1583"/>
      <c r="I9" s="1583"/>
      <c r="J9" s="1584" t="n">
        <f aca="false">(F9-G9)</f>
        <v>36.8190000000004</v>
      </c>
      <c r="K9" s="1585" t="n">
        <v>180000</v>
      </c>
      <c r="L9" s="1586" t="n">
        <f aca="false">(F9-G9)*K9</f>
        <v>6627420.00000007</v>
      </c>
      <c r="M9" s="1586" t="n">
        <f aca="false">(H9-I9)*K9</f>
        <v>0</v>
      </c>
      <c r="N9" s="1587" t="n">
        <f aca="false">L9/SQRT(L9*L9+M9*M9)</f>
        <v>1</v>
      </c>
      <c r="O9" s="1554" t="n">
        <f aca="false">L9*T10</f>
        <v>0</v>
      </c>
      <c r="P9" s="1588"/>
      <c r="Q9" s="1589"/>
      <c r="R9" s="1528" t="s">
        <v>676</v>
      </c>
      <c r="S9" s="1557"/>
      <c r="T9" s="1574" t="n">
        <f aca="false">VLOOKUP(N8,$U$8:$V$23,2,1)</f>
        <v>0</v>
      </c>
      <c r="U9" s="1559" t="n">
        <v>0.755</v>
      </c>
      <c r="V9" s="1559" t="n">
        <v>0.15</v>
      </c>
      <c r="Z9" s="1564" t="n">
        <v>2</v>
      </c>
      <c r="AA9" s="1575" t="s">
        <v>677</v>
      </c>
      <c r="AB9" s="1576" t="n">
        <v>14960</v>
      </c>
      <c r="AC9" s="1577" t="n">
        <v>1</v>
      </c>
      <c r="AD9" s="1564"/>
      <c r="AE9" s="1578" t="n">
        <v>9633.08</v>
      </c>
      <c r="AF9" s="1578" t="n">
        <f aca="false">DESCO_NEW_FORMAT!F23</f>
        <v>9640.43</v>
      </c>
      <c r="AG9" s="1579" t="n">
        <f aca="false">AF9-AE9</f>
        <v>7.35000000000036</v>
      </c>
    </row>
    <row r="10" customFormat="false" ht="18.75" hidden="false" customHeight="true" outlineLevel="0" collapsed="false">
      <c r="A10" s="1590"/>
      <c r="B10" s="1591"/>
      <c r="C10" s="1592" t="s">
        <v>678</v>
      </c>
      <c r="D10" s="1592"/>
      <c r="E10" s="1592"/>
      <c r="F10" s="1592"/>
      <c r="G10" s="1592"/>
      <c r="H10" s="1592"/>
      <c r="I10" s="1592"/>
      <c r="J10" s="1592"/>
      <c r="K10" s="1592"/>
      <c r="L10" s="1593"/>
      <c r="M10" s="1593"/>
      <c r="N10" s="1594"/>
      <c r="O10" s="1595"/>
      <c r="P10" s="1596"/>
      <c r="Q10" s="1597"/>
      <c r="R10" s="1528" t="s">
        <v>679</v>
      </c>
      <c r="S10" s="1557"/>
      <c r="T10" s="1574" t="n">
        <f aca="false">VLOOKUP(N9,$U$8:$V$23,2,1)</f>
        <v>0</v>
      </c>
      <c r="U10" s="1559" t="n">
        <v>0.765</v>
      </c>
      <c r="V10" s="1559" t="n">
        <v>0.135</v>
      </c>
      <c r="Z10" s="1564" t="n">
        <v>3</v>
      </c>
      <c r="AA10" s="1575" t="s">
        <v>680</v>
      </c>
      <c r="AB10" s="1576" t="n">
        <v>14957</v>
      </c>
      <c r="AC10" s="1577" t="n">
        <v>1</v>
      </c>
      <c r="AD10" s="1564"/>
      <c r="AE10" s="1578" t="n">
        <v>4319.26</v>
      </c>
      <c r="AF10" s="1578" t="n">
        <f aca="false">DESCO_NEW_FORMAT!F25</f>
        <v>4371.7</v>
      </c>
      <c r="AG10" s="1579" t="n">
        <f aca="false">AF10-AE10</f>
        <v>52.4399999999996</v>
      </c>
    </row>
    <row r="11" s="1611" customFormat="true" ht="15" hidden="false" customHeight="true" outlineLevel="0" collapsed="false">
      <c r="A11" s="1598" t="s">
        <v>660</v>
      </c>
      <c r="B11" s="1599" t="s">
        <v>681</v>
      </c>
      <c r="C11" s="1600" t="s">
        <v>682</v>
      </c>
      <c r="D11" s="1601" t="s">
        <v>683</v>
      </c>
      <c r="E11" s="1602"/>
      <c r="F11" s="1603" t="n">
        <v>3408.3</v>
      </c>
      <c r="G11" s="1603" t="n">
        <v>3311</v>
      </c>
      <c r="H11" s="1603"/>
      <c r="I11" s="1603"/>
      <c r="J11" s="1604" t="n">
        <f aca="false">(F11-G11)*1.025</f>
        <v>99.7325000000002</v>
      </c>
      <c r="K11" s="1605" t="n">
        <v>8000</v>
      </c>
      <c r="L11" s="1606" t="n">
        <f aca="false">(F11-G11)*1.025*K11</f>
        <v>797860.000000001</v>
      </c>
      <c r="M11" s="1606" t="n">
        <f aca="false">(H11-I11)*1.025*K11</f>
        <v>0</v>
      </c>
      <c r="N11" s="1607" t="n">
        <f aca="false">L11/SQRT(L11*L11+M11*M11)</f>
        <v>1</v>
      </c>
      <c r="O11" s="1608"/>
      <c r="P11" s="1609"/>
      <c r="Q11" s="1610" t="n">
        <f aca="false">O7</f>
        <v>0</v>
      </c>
      <c r="R11" s="1528"/>
      <c r="S11" s="1557"/>
      <c r="T11" s="1528"/>
      <c r="U11" s="1559" t="n">
        <v>0.775</v>
      </c>
      <c r="V11" s="1559" t="n">
        <v>0.12</v>
      </c>
      <c r="W11" s="1528"/>
      <c r="X11" s="1528"/>
      <c r="Y11" s="1528"/>
      <c r="Z11" s="1564" t="n">
        <v>4</v>
      </c>
      <c r="AA11" s="1575" t="s">
        <v>684</v>
      </c>
      <c r="AB11" s="1576" t="n">
        <v>77816681</v>
      </c>
      <c r="AC11" s="1577" t="n">
        <v>1</v>
      </c>
      <c r="AD11" s="1564"/>
      <c r="AE11" s="1578" t="n">
        <v>51326.05</v>
      </c>
      <c r="AF11" s="1578" t="n">
        <f aca="false">DESCO_NEW_FORMAT!F18</f>
        <v>51616.27</v>
      </c>
      <c r="AG11" s="1579" t="n">
        <f aca="false">AF11-AE11</f>
        <v>290.219999999994</v>
      </c>
      <c r="AH11" s="1528"/>
      <c r="AI11" s="1528"/>
      <c r="AJ11" s="1528"/>
      <c r="AK11" s="1528"/>
      <c r="AL11" s="1528"/>
      <c r="AM11" s="1528"/>
      <c r="AN11" s="1528"/>
    </row>
    <row r="12" s="1611" customFormat="true" ht="15" hidden="false" customHeight="true" outlineLevel="0" collapsed="false">
      <c r="A12" s="1598" t="s">
        <v>670</v>
      </c>
      <c r="B12" s="1599"/>
      <c r="C12" s="1600" t="s">
        <v>685</v>
      </c>
      <c r="D12" s="1601"/>
      <c r="E12" s="1602" t="s">
        <v>686</v>
      </c>
      <c r="F12" s="1603" t="n">
        <v>5017.044</v>
      </c>
      <c r="G12" s="1603" t="n">
        <v>5017.044</v>
      </c>
      <c r="H12" s="1603"/>
      <c r="I12" s="1603"/>
      <c r="J12" s="1604" t="n">
        <f aca="false">(F12-G12)*1.025</f>
        <v>0</v>
      </c>
      <c r="K12" s="1605" t="n">
        <v>40000</v>
      </c>
      <c r="L12" s="1606" t="n">
        <f aca="false">(F12-G12)*1.025*K12</f>
        <v>0</v>
      </c>
      <c r="M12" s="1606" t="n">
        <f aca="false">(H12-I12)*1.025*K12</f>
        <v>0</v>
      </c>
      <c r="N12" s="1607" t="e">
        <f aca="false">L12/SQRT(L12*L12+M12*M12)</f>
        <v>#DIV/0!</v>
      </c>
      <c r="O12" s="1608"/>
      <c r="P12" s="1609"/>
      <c r="Q12" s="1609"/>
      <c r="R12" s="1528"/>
      <c r="S12" s="1557"/>
      <c r="T12" s="1528"/>
      <c r="U12" s="1559" t="n">
        <v>0.785</v>
      </c>
      <c r="V12" s="1559" t="n">
        <v>0.105</v>
      </c>
      <c r="W12" s="1528"/>
      <c r="X12" s="1528"/>
      <c r="Y12" s="1528"/>
      <c r="Z12" s="1564" t="n">
        <v>5</v>
      </c>
      <c r="AA12" s="1575" t="s">
        <v>687</v>
      </c>
      <c r="AB12" s="1576" t="n">
        <v>77816675</v>
      </c>
      <c r="AC12" s="1577" t="n">
        <v>1</v>
      </c>
      <c r="AD12" s="1564"/>
      <c r="AE12" s="1578" t="n">
        <v>41632.55</v>
      </c>
      <c r="AF12" s="1578" t="n">
        <f aca="false">DESCO_NEW_FORMAT!F27</f>
        <v>41775.56</v>
      </c>
      <c r="AG12" s="1579" t="n">
        <f aca="false">AF12-AE12</f>
        <v>143.009999999995</v>
      </c>
      <c r="AH12" s="1528"/>
      <c r="AI12" s="1528"/>
      <c r="AJ12" s="1528"/>
      <c r="AK12" s="1528"/>
      <c r="AL12" s="1528"/>
      <c r="AM12" s="1528"/>
      <c r="AN12" s="1528"/>
    </row>
    <row r="13" s="1611" customFormat="true" ht="15" hidden="false" customHeight="true" outlineLevel="0" collapsed="false">
      <c r="A13" s="1598" t="s">
        <v>674</v>
      </c>
      <c r="B13" s="1599"/>
      <c r="C13" s="1600" t="s">
        <v>688</v>
      </c>
      <c r="D13" s="1601"/>
      <c r="E13" s="1602" t="n">
        <v>74819925</v>
      </c>
      <c r="F13" s="1603" t="n">
        <v>394.664</v>
      </c>
      <c r="G13" s="1603" t="n">
        <v>207.725</v>
      </c>
      <c r="H13" s="1603"/>
      <c r="I13" s="1603"/>
      <c r="J13" s="1604" t="n">
        <f aca="false">(F13-G13)*1.025</f>
        <v>191.612475</v>
      </c>
      <c r="K13" s="1605" t="n">
        <v>16000</v>
      </c>
      <c r="L13" s="1606" t="n">
        <f aca="false">(F13-G13)*1.025*K13</f>
        <v>3065799.6</v>
      </c>
      <c r="M13" s="1612" t="n">
        <f aca="false">(H13-I13)*1.025*K13</f>
        <v>0</v>
      </c>
      <c r="N13" s="1613" t="n">
        <f aca="false">L13/SQRT(L13*L13+M13*M13)</f>
        <v>1</v>
      </c>
      <c r="O13" s="1614"/>
      <c r="P13" s="1609"/>
      <c r="Q13" s="1609"/>
      <c r="R13" s="1528"/>
      <c r="S13" s="1557"/>
      <c r="T13" s="1528"/>
      <c r="U13" s="1559" t="n">
        <v>0.795</v>
      </c>
      <c r="V13" s="1559" t="n">
        <v>0.09</v>
      </c>
      <c r="W13" s="1528"/>
      <c r="X13" s="1528"/>
      <c r="Y13" s="1528"/>
      <c r="Z13" s="1564" t="n">
        <v>6</v>
      </c>
      <c r="AA13" s="1615" t="s">
        <v>689</v>
      </c>
      <c r="AB13" s="1616" t="n">
        <v>14959</v>
      </c>
      <c r="AC13" s="1617" t="n">
        <v>1</v>
      </c>
      <c r="AD13" s="1618"/>
      <c r="AE13" s="1578" t="n">
        <v>1991.3</v>
      </c>
      <c r="AF13" s="1578" t="n">
        <f aca="false">DESCO_NEW_FORMAT!F20</f>
        <v>2054.75</v>
      </c>
      <c r="AG13" s="1579" t="n">
        <f aca="false">AF13-AE13</f>
        <v>63.45</v>
      </c>
      <c r="AH13" s="1528"/>
      <c r="AI13" s="1528"/>
      <c r="AJ13" s="1528"/>
      <c r="AK13" s="1528"/>
      <c r="AL13" s="1528"/>
      <c r="AM13" s="1528"/>
      <c r="AN13" s="1528"/>
    </row>
    <row r="14" customFormat="false" ht="15" hidden="false" customHeight="true" outlineLevel="0" collapsed="false">
      <c r="A14" s="1619"/>
      <c r="B14" s="1620"/>
      <c r="C14" s="1621" t="s">
        <v>690</v>
      </c>
      <c r="D14" s="1621"/>
      <c r="E14" s="1621"/>
      <c r="F14" s="1621"/>
      <c r="G14" s="1621"/>
      <c r="H14" s="1621"/>
      <c r="I14" s="1621"/>
      <c r="J14" s="1621"/>
      <c r="K14" s="1621"/>
      <c r="L14" s="1622"/>
      <c r="M14" s="1571"/>
      <c r="N14" s="1623"/>
      <c r="O14" s="1624"/>
      <c r="P14" s="1625"/>
      <c r="Q14" s="1625"/>
      <c r="S14" s="1557"/>
      <c r="U14" s="1559" t="n">
        <v>0.805</v>
      </c>
      <c r="V14" s="1559" t="n">
        <v>0.08</v>
      </c>
      <c r="Z14" s="1564" t="n">
        <v>7</v>
      </c>
      <c r="AA14" s="1575" t="s">
        <v>691</v>
      </c>
      <c r="AB14" s="1576" t="s">
        <v>692</v>
      </c>
      <c r="AC14" s="1577" t="n">
        <v>1</v>
      </c>
      <c r="AD14" s="1564"/>
      <c r="AE14" s="1578" t="n">
        <v>8076.21</v>
      </c>
      <c r="AF14" s="1578" t="n">
        <f aca="false">DESCO_NEW_FORMAT!F19</f>
        <v>8133.47</v>
      </c>
      <c r="AG14" s="1579" t="n">
        <f aca="false">AF14-AE14</f>
        <v>57.2600000000002</v>
      </c>
    </row>
    <row r="15" s="1611" customFormat="true" ht="15" hidden="false" customHeight="true" outlineLevel="0" collapsed="false">
      <c r="A15" s="1598" t="s">
        <v>693</v>
      </c>
      <c r="B15" s="1599" t="s">
        <v>681</v>
      </c>
      <c r="C15" s="1626" t="s">
        <v>694</v>
      </c>
      <c r="D15" s="1627" t="s">
        <v>683</v>
      </c>
      <c r="E15" s="1602" t="s">
        <v>695</v>
      </c>
      <c r="F15" s="1603" t="n">
        <v>1125.19</v>
      </c>
      <c r="G15" s="1603" t="n">
        <v>1111.6</v>
      </c>
      <c r="H15" s="1603"/>
      <c r="I15" s="1603"/>
      <c r="J15" s="1604" t="n">
        <f aca="false">(F15-G15)*1.025</f>
        <v>13.9297500000001</v>
      </c>
      <c r="K15" s="1605" t="n">
        <v>40000</v>
      </c>
      <c r="L15" s="1606" t="n">
        <f aca="false">(F15-G15)*1.025*K15</f>
        <v>557190.000000006</v>
      </c>
      <c r="M15" s="1628" t="n">
        <f aca="false">(H15-I15)*1.025*K15</f>
        <v>0</v>
      </c>
      <c r="N15" s="1629" t="n">
        <f aca="false">L15/SQRT(L15*L15+M15*M15)</f>
        <v>1</v>
      </c>
      <c r="O15" s="1630"/>
      <c r="P15" s="1609" t="e">
        <f aca="false">SUM(S15:S17)</f>
        <v>#DIV/0!</v>
      </c>
      <c r="Q15" s="1609" t="n">
        <f aca="false">IFERROR(O8*P15/(P18+P15),0)</f>
        <v>0</v>
      </c>
      <c r="R15" s="1528"/>
      <c r="S15" s="1557" t="n">
        <f aca="false">IF(AND(N15&lt;0.95, $O$8&gt;0),M15,0)</f>
        <v>0</v>
      </c>
      <c r="T15" s="1528"/>
      <c r="U15" s="1559" t="n">
        <v>0.815</v>
      </c>
      <c r="V15" s="1559" t="n">
        <v>0.07</v>
      </c>
      <c r="W15" s="1528"/>
      <c r="X15" s="1528"/>
      <c r="Y15" s="1528"/>
      <c r="Z15" s="1564" t="n">
        <v>8</v>
      </c>
      <c r="AA15" s="1575" t="s">
        <v>696</v>
      </c>
      <c r="AB15" s="1576" t="s">
        <v>697</v>
      </c>
      <c r="AC15" s="1577" t="n">
        <v>1</v>
      </c>
      <c r="AD15" s="1564"/>
      <c r="AE15" s="1578" t="n">
        <v>9341.2</v>
      </c>
      <c r="AF15" s="1578" t="n">
        <f aca="false">DESCO_NEW_FORMAT!F24</f>
        <v>9355.62</v>
      </c>
      <c r="AG15" s="1579" t="n">
        <f aca="false">AF15-AE15</f>
        <v>14.4200000000001</v>
      </c>
      <c r="AH15" s="1528"/>
      <c r="AI15" s="1528"/>
      <c r="AJ15" s="1528"/>
      <c r="AK15" s="1528"/>
      <c r="AL15" s="1528"/>
      <c r="AM15" s="1528"/>
      <c r="AN15" s="1528"/>
    </row>
    <row r="16" s="1611" customFormat="true" ht="15" hidden="false" customHeight="true" outlineLevel="0" collapsed="false">
      <c r="A16" s="1598" t="s">
        <v>698</v>
      </c>
      <c r="B16" s="1599"/>
      <c r="C16" s="1600" t="s">
        <v>699</v>
      </c>
      <c r="D16" s="1627"/>
      <c r="E16" s="1602" t="s">
        <v>700</v>
      </c>
      <c r="F16" s="1603" t="n">
        <v>995.15</v>
      </c>
      <c r="G16" s="1603" t="n">
        <v>995.15</v>
      </c>
      <c r="H16" s="1603"/>
      <c r="I16" s="1603"/>
      <c r="J16" s="1604" t="n">
        <f aca="false">(F16-G16)*1.025</f>
        <v>0</v>
      </c>
      <c r="K16" s="1605" t="n">
        <v>40000</v>
      </c>
      <c r="L16" s="1606" t="n">
        <f aca="false">(F16-G16)*1.025*K16</f>
        <v>0</v>
      </c>
      <c r="M16" s="1606" t="n">
        <f aca="false">(H16-I16)*1.025*K16</f>
        <v>0</v>
      </c>
      <c r="N16" s="1607" t="e">
        <f aca="false">L16/SQRT(L16*L16+M16*M16)</f>
        <v>#DIV/0!</v>
      </c>
      <c r="O16" s="1608"/>
      <c r="P16" s="1609"/>
      <c r="Q16" s="1609"/>
      <c r="R16" s="1528"/>
      <c r="S16" s="1557" t="e">
        <f aca="false">IF(AND(N16&lt;0.95, $O$8&gt;0),M16,0)</f>
        <v>#DIV/0!</v>
      </c>
      <c r="T16" s="1528"/>
      <c r="U16" s="1559" t="n">
        <v>0.825</v>
      </c>
      <c r="V16" s="1559" t="n">
        <v>0.06</v>
      </c>
      <c r="W16" s="1528"/>
      <c r="X16" s="1528"/>
      <c r="Y16" s="1528"/>
      <c r="Z16" s="1564" t="n">
        <v>9</v>
      </c>
      <c r="AH16" s="1528"/>
      <c r="AI16" s="1528"/>
      <c r="AJ16" s="1528"/>
      <c r="AK16" s="1528"/>
      <c r="AL16" s="1528"/>
      <c r="AM16" s="1528"/>
      <c r="AN16" s="1528"/>
    </row>
    <row r="17" s="1611" customFormat="true" ht="15" hidden="false" customHeight="true" outlineLevel="0" collapsed="false">
      <c r="A17" s="1598" t="s">
        <v>701</v>
      </c>
      <c r="B17" s="1599"/>
      <c r="C17" s="1600" t="s">
        <v>702</v>
      </c>
      <c r="D17" s="1627"/>
      <c r="E17" s="1602" t="s">
        <v>703</v>
      </c>
      <c r="F17" s="1603" t="n">
        <v>9510.27</v>
      </c>
      <c r="G17" s="1603" t="n">
        <v>9446.45</v>
      </c>
      <c r="H17" s="1603"/>
      <c r="I17" s="1603"/>
      <c r="J17" s="1604" t="n">
        <f aca="false">(F17-G17)*1.025</f>
        <v>65.4154999999997</v>
      </c>
      <c r="K17" s="1605" t="n">
        <v>40000</v>
      </c>
      <c r="L17" s="1606" t="n">
        <f aca="false">(F17-G17)*1.025*K17</f>
        <v>2616619.99999999</v>
      </c>
      <c r="M17" s="1606" t="n">
        <f aca="false">(H17-I17)*1.025*K17</f>
        <v>0</v>
      </c>
      <c r="N17" s="1607" t="n">
        <f aca="false">L17/SQRT(L17*L17+M17*M17)</f>
        <v>1</v>
      </c>
      <c r="O17" s="1608"/>
      <c r="P17" s="1609"/>
      <c r="Q17" s="1609"/>
      <c r="R17" s="1528"/>
      <c r="S17" s="1557" t="n">
        <f aca="false">IF(AND(N17&lt;0.95, $O$8&gt;0),M17,0)</f>
        <v>0</v>
      </c>
      <c r="T17" s="1528"/>
      <c r="U17" s="1559" t="n">
        <v>0.835</v>
      </c>
      <c r="V17" s="1559" t="n">
        <v>0.05</v>
      </c>
      <c r="W17" s="1528"/>
      <c r="X17" s="1528"/>
      <c r="Y17" s="1528"/>
      <c r="Z17" s="1564"/>
      <c r="AA17" s="1575"/>
      <c r="AB17" s="1576"/>
      <c r="AC17" s="1577"/>
      <c r="AD17" s="1564"/>
      <c r="AE17" s="1631"/>
      <c r="AF17" s="1631"/>
      <c r="AG17" s="1579" t="n">
        <f aca="false">AF17-AE17</f>
        <v>0</v>
      </c>
      <c r="AH17" s="1528"/>
      <c r="AI17" s="1528"/>
      <c r="AJ17" s="1528"/>
      <c r="AK17" s="1528"/>
      <c r="AL17" s="1528"/>
      <c r="AM17" s="1528"/>
      <c r="AN17" s="1528"/>
    </row>
    <row r="18" s="1646" customFormat="true" ht="15" hidden="false" customHeight="true" outlineLevel="0" collapsed="false">
      <c r="A18" s="1632" t="s">
        <v>704</v>
      </c>
      <c r="B18" s="1633" t="s">
        <v>13</v>
      </c>
      <c r="C18" s="1634" t="s">
        <v>705</v>
      </c>
      <c r="D18" s="1627"/>
      <c r="E18" s="1635" t="n">
        <v>77816681</v>
      </c>
      <c r="F18" s="1636" t="n">
        <v>51616.27</v>
      </c>
      <c r="G18" s="1636" t="n">
        <v>51326.05</v>
      </c>
      <c r="H18" s="1636"/>
      <c r="I18" s="1636"/>
      <c r="J18" s="1637" t="n">
        <f aca="false">(F18-G18)*1.025</f>
        <v>297.475499999994</v>
      </c>
      <c r="K18" s="1638" t="n">
        <v>8000</v>
      </c>
      <c r="L18" s="1639" t="n">
        <f aca="false">(F18-G18)*1.025*K18</f>
        <v>2379803.99999995</v>
      </c>
      <c r="M18" s="1639" t="n">
        <f aca="false">(H18-I18)*1.025*K18</f>
        <v>0</v>
      </c>
      <c r="N18" s="1640" t="n">
        <f aca="false">L18/SQRT(L18*L18+M18*M18)</f>
        <v>1</v>
      </c>
      <c r="O18" s="1641"/>
      <c r="P18" s="1642" t="n">
        <f aca="false">SUM(S18:S20)</f>
        <v>0</v>
      </c>
      <c r="Q18" s="1642" t="n">
        <f aca="false">IFERROR(O8*P18/(P18+P15),0)</f>
        <v>0</v>
      </c>
      <c r="R18" s="1528"/>
      <c r="S18" s="1557" t="n">
        <f aca="false">IF(AND(N18&lt;0.95, $O$8&gt;0),M18,0)</f>
        <v>0</v>
      </c>
      <c r="T18" s="1528"/>
      <c r="U18" s="1559" t="n">
        <v>0.845</v>
      </c>
      <c r="V18" s="1559" t="n">
        <v>0.04</v>
      </c>
      <c r="W18" s="1528"/>
      <c r="X18" s="1528"/>
      <c r="Y18" s="1528"/>
      <c r="Z18" s="1643" t="s">
        <v>483</v>
      </c>
      <c r="AA18" s="1561" t="s">
        <v>706</v>
      </c>
      <c r="AB18" s="1576"/>
      <c r="AC18" s="1563"/>
      <c r="AD18" s="1644"/>
      <c r="AE18" s="1645"/>
      <c r="AF18" s="1645"/>
      <c r="AG18" s="1579" t="n">
        <f aca="false">AF18-AE18</f>
        <v>0</v>
      </c>
      <c r="AH18" s="1528"/>
      <c r="AI18" s="1528"/>
      <c r="AJ18" s="1528"/>
      <c r="AK18" s="1528"/>
      <c r="AL18" s="1528"/>
      <c r="AM18" s="1528"/>
      <c r="AN18" s="1528"/>
    </row>
    <row r="19" s="1646" customFormat="true" ht="15" hidden="false" customHeight="true" outlineLevel="0" collapsed="false">
      <c r="A19" s="1647" t="s">
        <v>707</v>
      </c>
      <c r="B19" s="1633"/>
      <c r="C19" s="1648" t="s">
        <v>691</v>
      </c>
      <c r="D19" s="1627"/>
      <c r="E19" s="1649" t="s">
        <v>692</v>
      </c>
      <c r="F19" s="1650" t="n">
        <v>8133.47</v>
      </c>
      <c r="G19" s="1650" t="n">
        <v>8076.21</v>
      </c>
      <c r="H19" s="1650"/>
      <c r="I19" s="1650"/>
      <c r="J19" s="1651" t="n">
        <f aca="false">(F19-G19)*1.025</f>
        <v>58.6915000000002</v>
      </c>
      <c r="K19" s="1652" t="n">
        <v>40000</v>
      </c>
      <c r="L19" s="1653" t="n">
        <f aca="false">(F19-G19)*1.025*K19</f>
        <v>2347660.00000001</v>
      </c>
      <c r="M19" s="1653" t="n">
        <f aca="false">(H19-I19)*1.025*K19</f>
        <v>0</v>
      </c>
      <c r="N19" s="1654" t="n">
        <f aca="false">L19/SQRT(L19*L19+M19*M19)</f>
        <v>1</v>
      </c>
      <c r="O19" s="1641"/>
      <c r="P19" s="1642"/>
      <c r="Q19" s="1642"/>
      <c r="R19" s="1528"/>
      <c r="S19" s="1557" t="n">
        <f aca="false">IF(AND(N19&lt;0.95, $O$8&gt;0),M19,0)</f>
        <v>0</v>
      </c>
      <c r="T19" s="1528"/>
      <c r="U19" s="1559" t="n">
        <v>0.855</v>
      </c>
      <c r="V19" s="1559" t="n">
        <v>0.03</v>
      </c>
      <c r="W19" s="1528"/>
      <c r="X19" s="1528"/>
      <c r="Y19" s="1528"/>
      <c r="Z19" s="1564" t="n">
        <v>1</v>
      </c>
      <c r="AA19" s="1575" t="s">
        <v>365</v>
      </c>
      <c r="AB19" s="1576" t="s">
        <v>708</v>
      </c>
      <c r="AC19" s="1577" t="n">
        <v>1</v>
      </c>
      <c r="AD19" s="1564"/>
      <c r="AE19" s="1645"/>
      <c r="AF19" s="1655"/>
      <c r="AG19" s="1579" t="n">
        <f aca="false">AF19-AE19</f>
        <v>0</v>
      </c>
      <c r="AH19" s="1528"/>
      <c r="AI19" s="1528"/>
      <c r="AJ19" s="1528"/>
      <c r="AK19" s="1528"/>
      <c r="AL19" s="1528"/>
      <c r="AM19" s="1528"/>
      <c r="AN19" s="1528"/>
    </row>
    <row r="20" s="1646" customFormat="true" ht="15" hidden="false" customHeight="true" outlineLevel="0" collapsed="false">
      <c r="A20" s="1656" t="s">
        <v>709</v>
      </c>
      <c r="B20" s="1633"/>
      <c r="C20" s="1657" t="s">
        <v>710</v>
      </c>
      <c r="D20" s="1627"/>
      <c r="E20" s="1649" t="n">
        <v>14959</v>
      </c>
      <c r="F20" s="1650" t="n">
        <v>2054.75</v>
      </c>
      <c r="G20" s="1650" t="n">
        <v>1991.3</v>
      </c>
      <c r="H20" s="1650"/>
      <c r="I20" s="1650"/>
      <c r="J20" s="1651" t="n">
        <f aca="false">(F20-G20)*1.025</f>
        <v>65.03625</v>
      </c>
      <c r="K20" s="1652" t="n">
        <v>40000</v>
      </c>
      <c r="L20" s="1653" t="n">
        <f aca="false">(F20-G20)*1.025*K20</f>
        <v>2601450</v>
      </c>
      <c r="M20" s="1658" t="n">
        <f aca="false">(H20-I20)*1.025*K20</f>
        <v>0</v>
      </c>
      <c r="N20" s="1659" t="n">
        <f aca="false">L20/SQRT(L20*L20+M20*M20)</f>
        <v>1</v>
      </c>
      <c r="O20" s="1660"/>
      <c r="P20" s="1642"/>
      <c r="Q20" s="1642"/>
      <c r="R20" s="1528"/>
      <c r="S20" s="1557" t="n">
        <f aca="false">IF(AND(N20&lt;0.95, $O$8&gt;0),M20,0)</f>
        <v>0</v>
      </c>
      <c r="T20" s="1528"/>
      <c r="U20" s="1559" t="n">
        <v>0.865</v>
      </c>
      <c r="V20" s="1559" t="n">
        <v>0.02</v>
      </c>
      <c r="W20" s="1528"/>
      <c r="X20" s="1528"/>
      <c r="Y20" s="1528"/>
      <c r="Z20" s="1564"/>
      <c r="AA20" s="1575" t="s">
        <v>361</v>
      </c>
      <c r="AB20" s="1576" t="s">
        <v>711</v>
      </c>
      <c r="AC20" s="1577" t="n">
        <v>1</v>
      </c>
      <c r="AD20" s="1564"/>
      <c r="AE20" s="1645"/>
      <c r="AF20" s="1655"/>
      <c r="AG20" s="1579" t="n">
        <f aca="false">AF20-AE20</f>
        <v>0</v>
      </c>
      <c r="AH20" s="1528"/>
      <c r="AI20" s="1528"/>
      <c r="AJ20" s="1528"/>
      <c r="AK20" s="1528"/>
      <c r="AL20" s="1528"/>
      <c r="AM20" s="1528"/>
      <c r="AN20" s="1528"/>
    </row>
    <row r="21" customFormat="false" ht="15" hidden="false" customHeight="true" outlineLevel="0" collapsed="false">
      <c r="A21" s="1661"/>
      <c r="B21" s="1662"/>
      <c r="C21" s="1663" t="s">
        <v>712</v>
      </c>
      <c r="D21" s="1663"/>
      <c r="E21" s="1663"/>
      <c r="F21" s="1663"/>
      <c r="G21" s="1663"/>
      <c r="H21" s="1663"/>
      <c r="I21" s="1663"/>
      <c r="J21" s="1663"/>
      <c r="K21" s="1663"/>
      <c r="L21" s="1664"/>
      <c r="M21" s="1665"/>
      <c r="N21" s="1666"/>
      <c r="O21" s="1624"/>
      <c r="P21" s="1667"/>
      <c r="Q21" s="1667"/>
      <c r="S21" s="1557"/>
      <c r="U21" s="1559" t="n">
        <v>0.875</v>
      </c>
      <c r="V21" s="1559" t="n">
        <v>0.01</v>
      </c>
      <c r="Z21" s="1564" t="n">
        <v>2</v>
      </c>
      <c r="AA21" s="1575" t="s">
        <v>369</v>
      </c>
      <c r="AB21" s="1576" t="s">
        <v>713</v>
      </c>
      <c r="AC21" s="1577" t="n">
        <v>1</v>
      </c>
      <c r="AD21" s="1564"/>
      <c r="AE21" s="1645"/>
      <c r="AF21" s="1655"/>
      <c r="AG21" s="1579" t="n">
        <f aca="false">AF21-AE21</f>
        <v>0</v>
      </c>
    </row>
    <row r="22" s="1611" customFormat="true" ht="15" hidden="false" customHeight="true" outlineLevel="0" collapsed="false">
      <c r="A22" s="1668" t="s">
        <v>714</v>
      </c>
      <c r="B22" s="1669" t="s">
        <v>681</v>
      </c>
      <c r="C22" s="1670" t="s">
        <v>715</v>
      </c>
      <c r="D22" s="1547" t="s">
        <v>683</v>
      </c>
      <c r="E22" s="1671" t="s">
        <v>716</v>
      </c>
      <c r="F22" s="1672" t="n">
        <v>3273.696</v>
      </c>
      <c r="G22" s="1672" t="n">
        <v>3273.691</v>
      </c>
      <c r="H22" s="1672"/>
      <c r="I22" s="1672"/>
      <c r="J22" s="1673" t="n">
        <f aca="false">(F22-G22)*1.025</f>
        <v>0.00512500000011187</v>
      </c>
      <c r="K22" s="1674" t="n">
        <v>40000</v>
      </c>
      <c r="L22" s="1675" t="n">
        <f aca="false">(F22-G22)*1.025*K22</f>
        <v>205.000000004475</v>
      </c>
      <c r="M22" s="1628" t="n">
        <f aca="false">(H22-I22)*1.025*K22</f>
        <v>0</v>
      </c>
      <c r="N22" s="1629" t="n">
        <f aca="false">L22/SQRT(L22*L22+M22*M22)</f>
        <v>1</v>
      </c>
      <c r="O22" s="1630"/>
      <c r="P22" s="1676" t="n">
        <f aca="false">S22</f>
        <v>0</v>
      </c>
      <c r="Q22" s="1676" t="n">
        <f aca="false">IFERROR(O9*P22/(P22+P23),0)</f>
        <v>0</v>
      </c>
      <c r="R22" s="1528"/>
      <c r="S22" s="1557" t="n">
        <f aca="false">IF(AND(N22&lt;0.95, $O$9&gt;0),M22,0)</f>
        <v>0</v>
      </c>
      <c r="T22" s="1528"/>
      <c r="U22" s="1559" t="n">
        <v>0.885</v>
      </c>
      <c r="V22" s="1559" t="n">
        <v>0.005</v>
      </c>
      <c r="W22" s="1528"/>
      <c r="X22" s="1528"/>
      <c r="Y22" s="1528"/>
      <c r="Z22" s="1564" t="n">
        <v>3</v>
      </c>
      <c r="AA22" s="1677" t="s">
        <v>370</v>
      </c>
      <c r="AB22" s="1576" t="s">
        <v>717</v>
      </c>
      <c r="AC22" s="1678" t="n">
        <v>1</v>
      </c>
      <c r="AD22" s="1679"/>
      <c r="AE22" s="1645"/>
      <c r="AF22" s="1655"/>
      <c r="AG22" s="1579" t="n">
        <f aca="false">AF22-AE22</f>
        <v>0</v>
      </c>
      <c r="AH22" s="1528"/>
      <c r="AI22" s="1528"/>
      <c r="AJ22" s="1528"/>
      <c r="AK22" s="1528"/>
      <c r="AL22" s="1528"/>
      <c r="AM22" s="1528"/>
      <c r="AN22" s="1528"/>
    </row>
    <row r="23" s="1646" customFormat="true" ht="15" hidden="false" customHeight="true" outlineLevel="0" collapsed="false">
      <c r="A23" s="1647" t="s">
        <v>718</v>
      </c>
      <c r="B23" s="1680" t="s">
        <v>13</v>
      </c>
      <c r="C23" s="1657" t="s">
        <v>719</v>
      </c>
      <c r="D23" s="1547"/>
      <c r="E23" s="1649" t="n">
        <v>14960</v>
      </c>
      <c r="F23" s="1650" t="n">
        <v>9640.43</v>
      </c>
      <c r="G23" s="1650" t="n">
        <v>9633.08</v>
      </c>
      <c r="H23" s="1650"/>
      <c r="I23" s="1650"/>
      <c r="J23" s="1651" t="n">
        <f aca="false">(F23-G23)*1.025</f>
        <v>7.53375000000037</v>
      </c>
      <c r="K23" s="1652" t="n">
        <v>40000</v>
      </c>
      <c r="L23" s="1653" t="n">
        <f aca="false">(F23-G23)*1.025*K23</f>
        <v>301350.000000015</v>
      </c>
      <c r="M23" s="1653" t="n">
        <f aca="false">(H23-I23)*1.025*K23</f>
        <v>0</v>
      </c>
      <c r="N23" s="1654" t="n">
        <f aca="false">L23/SQRT(L23*L23+M23*M23)</f>
        <v>1</v>
      </c>
      <c r="O23" s="1641"/>
      <c r="P23" s="1681" t="n">
        <f aca="false">SUM(S23:S27)</f>
        <v>0</v>
      </c>
      <c r="Q23" s="1681" t="n">
        <f aca="false">IFERROR(O9*P23/(P23+P22),0)</f>
        <v>0</v>
      </c>
      <c r="R23" s="1528"/>
      <c r="S23" s="1557" t="n">
        <f aca="false">IF(AND(N23&lt;0.95, $O$9&gt;0),M23,0)</f>
        <v>0</v>
      </c>
      <c r="T23" s="1528"/>
      <c r="U23" s="1559" t="n">
        <v>0.9</v>
      </c>
      <c r="V23" s="1559" t="n">
        <v>0</v>
      </c>
      <c r="W23" s="1528"/>
      <c r="X23" s="1528"/>
      <c r="Y23" s="1528"/>
      <c r="Z23" s="1564" t="n">
        <v>4</v>
      </c>
      <c r="AA23" s="1575" t="s">
        <v>372</v>
      </c>
      <c r="AB23" s="1576" t="s">
        <v>720</v>
      </c>
      <c r="AC23" s="1577" t="n">
        <v>1</v>
      </c>
      <c r="AD23" s="1564"/>
      <c r="AE23" s="1645"/>
      <c r="AF23" s="1655"/>
      <c r="AG23" s="1579" t="n">
        <f aca="false">AF23-AE23</f>
        <v>0</v>
      </c>
      <c r="AH23" s="1528"/>
      <c r="AI23" s="1528"/>
      <c r="AJ23" s="1528"/>
      <c r="AK23" s="1528"/>
      <c r="AL23" s="1528"/>
      <c r="AM23" s="1528"/>
      <c r="AN23" s="1528"/>
    </row>
    <row r="24" s="1646" customFormat="true" ht="15" hidden="false" customHeight="true" outlineLevel="0" collapsed="false">
      <c r="A24" s="1647" t="s">
        <v>721</v>
      </c>
      <c r="B24" s="1680"/>
      <c r="C24" s="1657" t="s">
        <v>696</v>
      </c>
      <c r="D24" s="1547"/>
      <c r="E24" s="1649" t="s">
        <v>697</v>
      </c>
      <c r="F24" s="1650" t="n">
        <v>9355.62</v>
      </c>
      <c r="G24" s="1650" t="n">
        <v>9341.2</v>
      </c>
      <c r="H24" s="1650"/>
      <c r="I24" s="1650"/>
      <c r="J24" s="1651" t="n">
        <f aca="false">(F24-G24)*1.025</f>
        <v>14.7805000000001</v>
      </c>
      <c r="K24" s="1652" t="n">
        <v>40000</v>
      </c>
      <c r="L24" s="1653" t="n">
        <f aca="false">(F24-G24)*1.025*K24</f>
        <v>591220.000000003</v>
      </c>
      <c r="M24" s="1653" t="n">
        <f aca="false">(H24-I24)*1.025*K24</f>
        <v>0</v>
      </c>
      <c r="N24" s="1654" t="n">
        <f aca="false">L24/SQRT(L24*L24+M24*M24)</f>
        <v>1</v>
      </c>
      <c r="O24" s="1641"/>
      <c r="P24" s="1681"/>
      <c r="Q24" s="1681"/>
      <c r="R24" s="1528"/>
      <c r="S24" s="1557" t="n">
        <f aca="false">IF(AND(N24&lt;0.95, $O$9&gt;0),M24,0)</f>
        <v>0</v>
      </c>
      <c r="T24" s="1528"/>
      <c r="U24" s="1528"/>
      <c r="V24" s="1528"/>
      <c r="W24" s="1528"/>
      <c r="X24" s="1528"/>
      <c r="Y24" s="1528"/>
      <c r="Z24" s="1564" t="n">
        <v>5</v>
      </c>
      <c r="AA24" s="1575" t="s">
        <v>374</v>
      </c>
      <c r="AB24" s="1576" t="s">
        <v>722</v>
      </c>
      <c r="AC24" s="1577" t="n">
        <v>1</v>
      </c>
      <c r="AD24" s="1564"/>
      <c r="AE24" s="1645"/>
      <c r="AF24" s="1655"/>
      <c r="AG24" s="1579" t="n">
        <f aca="false">AF24-AE24</f>
        <v>0</v>
      </c>
      <c r="AH24" s="1528"/>
      <c r="AI24" s="1528"/>
      <c r="AJ24" s="1528"/>
      <c r="AK24" s="1528"/>
      <c r="AL24" s="1528"/>
      <c r="AM24" s="1528"/>
      <c r="AN24" s="1528"/>
    </row>
    <row r="25" s="1646" customFormat="true" ht="15" hidden="false" customHeight="true" outlineLevel="0" collapsed="false">
      <c r="A25" s="1647" t="s">
        <v>723</v>
      </c>
      <c r="B25" s="1680"/>
      <c r="C25" s="1657" t="s">
        <v>724</v>
      </c>
      <c r="D25" s="1547"/>
      <c r="E25" s="1649" t="n">
        <v>14957</v>
      </c>
      <c r="F25" s="1650" t="n">
        <v>4371.7</v>
      </c>
      <c r="G25" s="1650" t="n">
        <v>4319.26</v>
      </c>
      <c r="H25" s="1650"/>
      <c r="I25" s="1650"/>
      <c r="J25" s="1651" t="n">
        <f aca="false">(F25-G25)*1.025</f>
        <v>53.7509999999996</v>
      </c>
      <c r="K25" s="1652" t="n">
        <v>40000</v>
      </c>
      <c r="L25" s="1653" t="n">
        <f aca="false">(F25-G25)*1.025*K25</f>
        <v>2150039.99999998</v>
      </c>
      <c r="M25" s="1653" t="n">
        <f aca="false">(H25-I25)*1.025*K25</f>
        <v>0</v>
      </c>
      <c r="N25" s="1654" t="n">
        <f aca="false">L25/SQRT(L25*L25+M25*M25)</f>
        <v>1</v>
      </c>
      <c r="O25" s="1641"/>
      <c r="P25" s="1681"/>
      <c r="Q25" s="1681"/>
      <c r="R25" s="1528"/>
      <c r="S25" s="1557" t="n">
        <f aca="false">IF(AND(N25&lt;0.95, $O$9&gt;0),M25,0)</f>
        <v>0</v>
      </c>
      <c r="T25" s="1528"/>
      <c r="U25" s="1528"/>
      <c r="V25" s="1528"/>
      <c r="W25" s="1528"/>
      <c r="X25" s="1528"/>
      <c r="Y25" s="1528"/>
      <c r="Z25" s="1564" t="n">
        <v>6</v>
      </c>
      <c r="AA25" s="1575" t="s">
        <v>376</v>
      </c>
      <c r="AB25" s="1576" t="s">
        <v>357</v>
      </c>
      <c r="AC25" s="1577" t="n">
        <v>1</v>
      </c>
      <c r="AD25" s="1564"/>
      <c r="AE25" s="1645"/>
      <c r="AF25" s="1655"/>
      <c r="AG25" s="1579" t="n">
        <f aca="false">AF25-AE25</f>
        <v>0</v>
      </c>
      <c r="AH25" s="1528"/>
      <c r="AI25" s="1528"/>
      <c r="AJ25" s="1528"/>
      <c r="AK25" s="1528"/>
      <c r="AL25" s="1528"/>
      <c r="AM25" s="1528"/>
      <c r="AN25" s="1528"/>
    </row>
    <row r="26" s="1646" customFormat="true" ht="15" hidden="false" customHeight="true" outlineLevel="0" collapsed="false">
      <c r="A26" s="1647" t="s">
        <v>725</v>
      </c>
      <c r="B26" s="1680"/>
      <c r="C26" s="1657" t="s">
        <v>726</v>
      </c>
      <c r="D26" s="1547"/>
      <c r="E26" s="1649" t="n">
        <v>14997</v>
      </c>
      <c r="F26" s="1650" t="n">
        <v>995.71</v>
      </c>
      <c r="G26" s="1650" t="n">
        <v>995.68</v>
      </c>
      <c r="H26" s="1650"/>
      <c r="I26" s="1650"/>
      <c r="J26" s="1651" t="n">
        <f aca="false">(F26-G26)*1.025</f>
        <v>0.0307500000000886</v>
      </c>
      <c r="K26" s="1652" t="n">
        <v>40000</v>
      </c>
      <c r="L26" s="1653" t="n">
        <f aca="false">(F26-G26)*1.025*K26</f>
        <v>1230.00000000354</v>
      </c>
      <c r="M26" s="1653" t="n">
        <f aca="false">(H26-I26)*1.025*K26</f>
        <v>0</v>
      </c>
      <c r="N26" s="1654" t="n">
        <f aca="false">L26/SQRT(L26*L26+M26*M26)</f>
        <v>1</v>
      </c>
      <c r="O26" s="1641"/>
      <c r="P26" s="1681"/>
      <c r="Q26" s="1681"/>
      <c r="R26" s="1528"/>
      <c r="S26" s="1557" t="n">
        <f aca="false">IF(AND(N26&lt;0.95, $O$9&gt;0),M26,0)</f>
        <v>0</v>
      </c>
      <c r="T26" s="1528"/>
      <c r="U26" s="1528"/>
      <c r="V26" s="1528"/>
      <c r="W26" s="1528"/>
      <c r="X26" s="1528"/>
      <c r="Y26" s="1528"/>
      <c r="Z26" s="1564"/>
      <c r="AA26" s="1682"/>
      <c r="AB26" s="1576"/>
      <c r="AC26" s="1683"/>
      <c r="AD26" s="1643"/>
      <c r="AE26" s="1684"/>
      <c r="AF26" s="1684"/>
      <c r="AG26" s="1528"/>
      <c r="AH26" s="1528"/>
      <c r="AI26" s="1528"/>
      <c r="AJ26" s="1528"/>
      <c r="AK26" s="1528"/>
      <c r="AL26" s="1528"/>
      <c r="AM26" s="1528"/>
      <c r="AN26" s="1528"/>
    </row>
    <row r="27" s="1646" customFormat="true" ht="15" hidden="false" customHeight="true" outlineLevel="0" collapsed="false">
      <c r="A27" s="1685" t="s">
        <v>727</v>
      </c>
      <c r="B27" s="1680"/>
      <c r="C27" s="1686" t="s">
        <v>728</v>
      </c>
      <c r="D27" s="1547"/>
      <c r="E27" s="1687" t="n">
        <v>77816675</v>
      </c>
      <c r="F27" s="1688" t="n">
        <v>41775.56</v>
      </c>
      <c r="G27" s="1688" t="n">
        <v>41632.55</v>
      </c>
      <c r="H27" s="1688"/>
      <c r="I27" s="1688"/>
      <c r="J27" s="1689" t="n">
        <f aca="false">(F27-G27)*1.025</f>
        <v>146.585249999995</v>
      </c>
      <c r="K27" s="1690" t="n">
        <v>8000</v>
      </c>
      <c r="L27" s="1691" t="n">
        <f aca="false">(F27-G27)*1.025*K27</f>
        <v>1172681.99999996</v>
      </c>
      <c r="M27" s="1691" t="n">
        <f aca="false">(H27-I27)*1.025*K27</f>
        <v>0</v>
      </c>
      <c r="N27" s="1692" t="n">
        <f aca="false">L27/SQRT(L27*L27+M27*M27)</f>
        <v>1</v>
      </c>
      <c r="O27" s="1693"/>
      <c r="P27" s="1681"/>
      <c r="Q27" s="1681"/>
      <c r="R27" s="1528"/>
      <c r="S27" s="1557" t="n">
        <f aca="false">IF(AND(N27&lt;0.95, $O$9&gt;0),M27,0)</f>
        <v>0</v>
      </c>
      <c r="T27" s="1528"/>
      <c r="U27" s="1528"/>
      <c r="V27" s="1528"/>
      <c r="W27" s="1528"/>
      <c r="X27" s="1528"/>
      <c r="Y27" s="1528"/>
      <c r="Z27" s="1528"/>
      <c r="AA27" s="1528"/>
      <c r="AB27" s="1528"/>
      <c r="AC27" s="1528"/>
      <c r="AD27" s="1528"/>
      <c r="AE27" s="1528"/>
      <c r="AF27" s="1528"/>
      <c r="AG27" s="1528"/>
      <c r="AH27" s="1528"/>
      <c r="AI27" s="1528"/>
      <c r="AJ27" s="1528"/>
      <c r="AK27" s="1528"/>
      <c r="AL27" s="1528"/>
      <c r="AM27" s="1528"/>
      <c r="AN27" s="1528"/>
    </row>
    <row r="28" customFormat="false" ht="12.75" hidden="false" customHeight="false" outlineLevel="0" collapsed="false">
      <c r="S28" s="1694" t="n">
        <f aca="false">IF(AND(N28&lt;0.95, $O$9&gt;0),M28,0)</f>
        <v>0</v>
      </c>
    </row>
    <row r="31" customFormat="false" ht="13.5" hidden="false" customHeight="false" outlineLevel="0" collapsed="false"/>
    <row r="32" customFormat="false" ht="12.75" hidden="false" customHeight="false" outlineLevel="0" collapsed="false">
      <c r="E32" s="1695" t="s">
        <v>729</v>
      </c>
      <c r="F32" s="1695"/>
      <c r="G32" s="1695"/>
      <c r="H32" s="1695"/>
      <c r="I32" s="1695"/>
      <c r="J32" s="1695"/>
      <c r="K32" s="1696" t="s">
        <v>730</v>
      </c>
      <c r="L32" s="1696" t="s">
        <v>213</v>
      </c>
    </row>
    <row r="33" customFormat="false" ht="12.75" hidden="false" customHeight="true" outlineLevel="0" collapsed="false">
      <c r="E33" s="1697" t="s">
        <v>482</v>
      </c>
      <c r="F33" s="1698" t="s">
        <v>731</v>
      </c>
      <c r="G33" s="1698"/>
      <c r="H33" s="1698"/>
      <c r="I33" s="1698"/>
      <c r="J33" s="1698"/>
      <c r="K33" s="1699" t="n">
        <f aca="false">L11+L12+L13+L15+L16+L17+L22</f>
        <v>7037674.6</v>
      </c>
      <c r="L33" s="1699" t="n">
        <f aca="false">M11+M12+M13+M15+M16+M17+M22</f>
        <v>0</v>
      </c>
    </row>
    <row r="34" customFormat="false" ht="13.5" hidden="false" customHeight="false" outlineLevel="0" collapsed="false">
      <c r="E34" s="1700" t="s">
        <v>483</v>
      </c>
      <c r="F34" s="1701" t="s">
        <v>732</v>
      </c>
      <c r="G34" s="1701"/>
      <c r="H34" s="1701"/>
      <c r="I34" s="1701"/>
      <c r="J34" s="1701"/>
      <c r="K34" s="1702" t="n">
        <f aca="false">SUM(L7:L9)-K33</f>
        <v>11300365.3999999</v>
      </c>
      <c r="L34" s="1702" t="n">
        <f aca="false">SUM(M7:M9)-L33</f>
        <v>0</v>
      </c>
    </row>
    <row r="35" customFormat="false" ht="13.5" hidden="false" customHeight="false" outlineLevel="0" collapsed="false"/>
    <row r="36" customFormat="false" ht="13.5" hidden="false" customHeight="false" outlineLevel="0" collapsed="false">
      <c r="E36" s="1703" t="s">
        <v>733</v>
      </c>
      <c r="F36" s="1703"/>
      <c r="G36" s="1703"/>
      <c r="H36" s="1703"/>
      <c r="I36" s="1703"/>
      <c r="J36" s="1703"/>
      <c r="K36" s="1704" t="s">
        <v>42</v>
      </c>
    </row>
    <row r="37" customFormat="false" ht="12.75" hidden="false" customHeight="true" outlineLevel="0" collapsed="false">
      <c r="E37" s="1695" t="s">
        <v>484</v>
      </c>
      <c r="F37" s="1705" t="s">
        <v>734</v>
      </c>
      <c r="G37" s="1705"/>
      <c r="H37" s="1705"/>
      <c r="I37" s="1705"/>
      <c r="J37" s="1705"/>
      <c r="K37" s="1706" t="n">
        <f aca="false">O7+O8+O9</f>
        <v>0</v>
      </c>
    </row>
    <row r="38" customFormat="false" ht="12.75" hidden="false" customHeight="false" outlineLevel="0" collapsed="false">
      <c r="E38" s="1697" t="s">
        <v>171</v>
      </c>
      <c r="F38" s="1707" t="s">
        <v>735</v>
      </c>
      <c r="G38" s="1707"/>
      <c r="H38" s="1707"/>
      <c r="I38" s="1707"/>
      <c r="J38" s="1707"/>
      <c r="K38" s="1708" t="n">
        <f aca="false">Q11+Q15+Q22</f>
        <v>0</v>
      </c>
    </row>
    <row r="39" customFormat="false" ht="13.5" hidden="false" customHeight="false" outlineLevel="0" collapsed="false">
      <c r="E39" s="1700" t="s">
        <v>736</v>
      </c>
      <c r="F39" s="1709" t="s">
        <v>737</v>
      </c>
      <c r="G39" s="1709"/>
      <c r="H39" s="1709"/>
      <c r="I39" s="1709"/>
      <c r="J39" s="1709"/>
      <c r="K39" s="1710" t="n">
        <f aca="false">Q18+Q23</f>
        <v>0</v>
      </c>
    </row>
    <row r="42" customFormat="false" ht="12.75" hidden="false" customHeight="true" outlineLevel="0" collapsed="false">
      <c r="B42" s="1711" t="s">
        <v>738</v>
      </c>
      <c r="C42" s="1711"/>
      <c r="D42" s="1711"/>
      <c r="N42" s="1712" t="s">
        <v>739</v>
      </c>
      <c r="O42" s="1712"/>
      <c r="P42" s="1712"/>
    </row>
    <row r="43" customFormat="false" ht="12.75" hidden="false" customHeight="false" outlineLevel="0" collapsed="false">
      <c r="B43" s="1711"/>
      <c r="C43" s="1711"/>
      <c r="D43" s="1711"/>
      <c r="N43" s="1712"/>
      <c r="O43" s="1712"/>
      <c r="P43" s="1712"/>
    </row>
    <row r="44" customFormat="false" ht="12.75" hidden="false" customHeight="false" outlineLevel="0" collapsed="false">
      <c r="B44" s="1711"/>
      <c r="C44" s="1711"/>
      <c r="D44" s="1711"/>
      <c r="N44" s="1712"/>
      <c r="O44" s="1712"/>
      <c r="P44" s="1712"/>
    </row>
  </sheetData>
  <mergeCells count="49">
    <mergeCell ref="P1:Q1"/>
    <mergeCell ref="A2:Q2"/>
    <mergeCell ref="A3:Q3"/>
    <mergeCell ref="S4:V5"/>
    <mergeCell ref="A5:A6"/>
    <mergeCell ref="B5:B6"/>
    <mergeCell ref="C5:C6"/>
    <mergeCell ref="D5:D6"/>
    <mergeCell ref="E5:E6"/>
    <mergeCell ref="F5:G5"/>
    <mergeCell ref="H5:I5"/>
    <mergeCell ref="J5:J6"/>
    <mergeCell ref="K5:K6"/>
    <mergeCell ref="L5:L6"/>
    <mergeCell ref="M5:M6"/>
    <mergeCell ref="N5:N6"/>
    <mergeCell ref="O5:O6"/>
    <mergeCell ref="P5:P6"/>
    <mergeCell ref="Q5:Q6"/>
    <mergeCell ref="T6:V6"/>
    <mergeCell ref="B7:B9"/>
    <mergeCell ref="D7:D9"/>
    <mergeCell ref="C10:K10"/>
    <mergeCell ref="B11:B13"/>
    <mergeCell ref="D11:D13"/>
    <mergeCell ref="P11:P13"/>
    <mergeCell ref="Q11:Q13"/>
    <mergeCell ref="C14:K14"/>
    <mergeCell ref="B15:B17"/>
    <mergeCell ref="D15:D20"/>
    <mergeCell ref="P15:P17"/>
    <mergeCell ref="Q15:Q17"/>
    <mergeCell ref="B18:B20"/>
    <mergeCell ref="P18:P20"/>
    <mergeCell ref="Q18:Q20"/>
    <mergeCell ref="C21:K21"/>
    <mergeCell ref="D22:D27"/>
    <mergeCell ref="B23:B27"/>
    <mergeCell ref="P23:P27"/>
    <mergeCell ref="Q23:Q27"/>
    <mergeCell ref="E32:J32"/>
    <mergeCell ref="F33:J33"/>
    <mergeCell ref="F34:J34"/>
    <mergeCell ref="E36:J36"/>
    <mergeCell ref="F37:J37"/>
    <mergeCell ref="F38:J38"/>
    <mergeCell ref="F39:J39"/>
    <mergeCell ref="B42:D44"/>
    <mergeCell ref="N42:P4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2D050"/>
    <pageSetUpPr fitToPage="false"/>
  </sheetPr>
  <dimension ref="C1:AX10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546875" defaultRowHeight="21.75" outlineLevelRow="0" outlineLevelCol="0"/>
  <cols>
    <col collapsed="false" customWidth="false" hidden="false" outlineLevel="0" max="2" min="1" style="1713" width="8.57"/>
    <col collapsed="false" customWidth="true" hidden="false" outlineLevel="0" max="4" min="3" style="1713" width="17.41"/>
    <col collapsed="false" customWidth="true" hidden="false" outlineLevel="0" max="5" min="5" style="1713" width="16"/>
    <col collapsed="false" customWidth="true" hidden="false" outlineLevel="0" max="6" min="6" style="1713" width="12.43"/>
    <col collapsed="false" customWidth="true" hidden="false" outlineLevel="0" max="7" min="7" style="1714" width="20.43"/>
    <col collapsed="false" customWidth="false" hidden="false" outlineLevel="0" max="1024" min="8" style="1713" width="8.57"/>
  </cols>
  <sheetData>
    <row r="1" customFormat="false" ht="21.75" hidden="false" customHeight="true" outlineLevel="0" collapsed="false">
      <c r="C1" s="1715" t="s">
        <v>740</v>
      </c>
      <c r="D1" s="1715"/>
      <c r="E1" s="1715"/>
      <c r="F1" s="1715"/>
      <c r="G1" s="1715"/>
    </row>
    <row r="2" customFormat="false" ht="21.75" hidden="false" customHeight="true" outlineLevel="0" collapsed="false">
      <c r="C2" s="1715"/>
      <c r="D2" s="1715"/>
      <c r="E2" s="1715"/>
      <c r="F2" s="1715"/>
      <c r="G2" s="1715"/>
    </row>
    <row r="3" customFormat="false" ht="21.75" hidden="false" customHeight="true" outlineLevel="0" collapsed="false">
      <c r="C3" s="1715"/>
      <c r="D3" s="1715"/>
      <c r="E3" s="1715"/>
      <c r="F3" s="1715"/>
      <c r="G3" s="1715"/>
    </row>
    <row r="4" customFormat="false" ht="21.75" hidden="false" customHeight="true" outlineLevel="0" collapsed="false">
      <c r="C4" s="1716" t="s">
        <v>741</v>
      </c>
      <c r="D4" s="1717" t="s">
        <v>742</v>
      </c>
      <c r="E4" s="1717" t="s">
        <v>743</v>
      </c>
      <c r="F4" s="1718" t="s">
        <v>49</v>
      </c>
      <c r="G4" s="1719" t="s">
        <v>744</v>
      </c>
    </row>
    <row r="5" customFormat="false" ht="21.75" hidden="false" customHeight="true" outlineLevel="0" collapsed="false">
      <c r="C5" s="1720" t="s">
        <v>745</v>
      </c>
      <c r="D5" s="1721" t="n">
        <v>33009538.7974921</v>
      </c>
      <c r="E5" s="1722" t="n">
        <f aca="false">Summary!Q7</f>
        <v>31149591.6796662</v>
      </c>
      <c r="F5" s="1722" t="n">
        <f aca="false">D5-E5</f>
        <v>1859947.11782594</v>
      </c>
      <c r="G5" s="1723" t="n">
        <f aca="false">F5/E5*100</f>
        <v>5.97101604718651</v>
      </c>
    </row>
    <row r="6" customFormat="false" ht="21.75" hidden="false" customHeight="true" outlineLevel="0" collapsed="false">
      <c r="C6" s="1720" t="s">
        <v>746</v>
      </c>
      <c r="D6" s="1721" t="n">
        <v>26094458.146993</v>
      </c>
      <c r="E6" s="1722" t="n">
        <f aca="false">Summary!Q8</f>
        <v>26954628.02809</v>
      </c>
      <c r="F6" s="1724" t="n">
        <f aca="false">D6-E6</f>
        <v>-860169.881097026</v>
      </c>
      <c r="G6" s="1723" t="n">
        <f aca="false">F6/E6*100</f>
        <v>-3.19117696671838</v>
      </c>
      <c r="I6" s="1725" t="s">
        <v>747</v>
      </c>
    </row>
    <row r="7" customFormat="false" ht="21.75" hidden="false" customHeight="true" outlineLevel="0" collapsed="false">
      <c r="C7" s="1720" t="s">
        <v>748</v>
      </c>
      <c r="D7" s="1721" t="n">
        <v>19191663.6958467</v>
      </c>
      <c r="E7" s="1722" t="n">
        <f aca="false">Summary!Q9</f>
        <v>22591330.886993</v>
      </c>
      <c r="F7" s="1724" t="n">
        <f aca="false">D7-E7</f>
        <v>-3399667.19114633</v>
      </c>
      <c r="G7" s="1723" t="n">
        <f aca="false">F7/E7*100</f>
        <v>-15.0485476404743</v>
      </c>
      <c r="I7" s="1725" t="s">
        <v>749</v>
      </c>
    </row>
    <row r="8" customFormat="false" ht="21.75" hidden="false" customHeight="true" outlineLevel="0" collapsed="false">
      <c r="C8" s="1720" t="s">
        <v>750</v>
      </c>
      <c r="D8" s="1721" t="n">
        <v>15814616.595276</v>
      </c>
      <c r="E8" s="1722" t="n">
        <f aca="false">Summary!Q10</f>
        <v>16333494.138373</v>
      </c>
      <c r="F8" s="1722" t="n">
        <f aca="false">D8-E8</f>
        <v>-518877.543096999</v>
      </c>
      <c r="G8" s="1723" t="n">
        <f aca="false">F8/E8*100</f>
        <v>-3.17677000831058</v>
      </c>
    </row>
    <row r="9" customFormat="false" ht="21.75" hidden="false" customHeight="true" outlineLevel="0" collapsed="false">
      <c r="C9" s="1726" t="s">
        <v>271</v>
      </c>
      <c r="D9" s="1727" t="n">
        <v>21874027.2652217</v>
      </c>
      <c r="E9" s="1728" t="n">
        <f aca="false">Summary!Q11</f>
        <v>34592036.159621</v>
      </c>
      <c r="F9" s="1728" t="n">
        <f aca="false">D9-E9</f>
        <v>-12718008.8943994</v>
      </c>
      <c r="G9" s="1723" t="n">
        <f aca="false">F9/E9*100</f>
        <v>-36.7657134599235</v>
      </c>
    </row>
    <row r="10" customFormat="false" ht="21.75" hidden="false" customHeight="true" outlineLevel="0" collapsed="false">
      <c r="C10" s="1720" t="s">
        <v>751</v>
      </c>
      <c r="D10" s="1721" t="n">
        <v>23841857.0801894</v>
      </c>
      <c r="E10" s="1722" t="n">
        <f aca="false">Summary!Q12</f>
        <v>24150936.5366143</v>
      </c>
      <c r="F10" s="1722" t="n">
        <f aca="false">D10-E10</f>
        <v>-309079.456424918</v>
      </c>
      <c r="G10" s="1723" t="n">
        <f aca="false">F10/E10*100</f>
        <v>-1.27978248775709</v>
      </c>
    </row>
    <row r="11" customFormat="false" ht="21.75" hidden="false" customHeight="true" outlineLevel="0" collapsed="false">
      <c r="C11" s="1720" t="s">
        <v>752</v>
      </c>
      <c r="D11" s="1721" t="n">
        <v>23157735.0015909</v>
      </c>
      <c r="E11" s="1722" t="n">
        <f aca="false">Summary!Q13</f>
        <v>21880403.7966389</v>
      </c>
      <c r="F11" s="1722" t="n">
        <f aca="false">D11-E11</f>
        <v>1277331.20495204</v>
      </c>
      <c r="G11" s="1723" t="n">
        <f aca="false">F11/E11*100</f>
        <v>5.83778625305014</v>
      </c>
    </row>
    <row r="12" customFormat="false" ht="21.75" hidden="false" customHeight="true" outlineLevel="0" collapsed="false">
      <c r="C12" s="1720" t="s">
        <v>753</v>
      </c>
      <c r="D12" s="1721" t="n">
        <v>27497787.9590764</v>
      </c>
      <c r="E12" s="1722" t="n">
        <f aca="false">Summary!Q14</f>
        <v>28567504.4944794</v>
      </c>
      <c r="F12" s="1722" t="n">
        <f aca="false">D12-E12</f>
        <v>-1069716.53540299</v>
      </c>
      <c r="G12" s="1723" t="n">
        <f aca="false">F12/E12*100</f>
        <v>-3.7445221566683</v>
      </c>
    </row>
    <row r="13" customFormat="false" ht="21.75" hidden="false" customHeight="true" outlineLevel="0" collapsed="false">
      <c r="C13" s="1720" t="s">
        <v>754</v>
      </c>
      <c r="D13" s="1721" t="n">
        <v>19273690.4418725</v>
      </c>
      <c r="E13" s="1722" t="n">
        <f aca="false">Summary!Q15</f>
        <v>19882818.4901364</v>
      </c>
      <c r="F13" s="1722" t="n">
        <f aca="false">D13-E13</f>
        <v>-609128.048263885</v>
      </c>
      <c r="G13" s="1723" t="n">
        <f aca="false">F13/E13*100</f>
        <v>-3.0635900466831</v>
      </c>
    </row>
    <row r="14" customFormat="false" ht="21.75" hidden="false" customHeight="true" outlineLevel="0" collapsed="false">
      <c r="C14" s="1720" t="s">
        <v>755</v>
      </c>
      <c r="D14" s="1721" t="n">
        <v>33925839.4801582</v>
      </c>
      <c r="E14" s="1722" t="n">
        <f aca="false">Summary!Q16</f>
        <v>36089482.9116365</v>
      </c>
      <c r="F14" s="1722" t="n">
        <f aca="false">D14-E14</f>
        <v>-2163643.43147837</v>
      </c>
      <c r="G14" s="1723" t="n">
        <f aca="false">F14/E14*100</f>
        <v>-5.99521870894065</v>
      </c>
    </row>
    <row r="15" customFormat="false" ht="21.75" hidden="false" customHeight="true" outlineLevel="0" collapsed="false">
      <c r="C15" s="1726" t="s">
        <v>756</v>
      </c>
      <c r="D15" s="1727" t="n">
        <v>18283221.4148018</v>
      </c>
      <c r="E15" s="1722" t="n">
        <f aca="false">Summary!Q17</f>
        <v>10065953.2343356</v>
      </c>
      <c r="F15" s="1722" t="n">
        <f aca="false">D15-E15</f>
        <v>8217268.18046617</v>
      </c>
      <c r="G15" s="1723" t="n">
        <f aca="false">F15/E15*100</f>
        <v>81.6342773423239</v>
      </c>
    </row>
    <row r="16" customFormat="false" ht="21.75" hidden="false" customHeight="true" outlineLevel="0" collapsed="false">
      <c r="C16" s="1726" t="s">
        <v>757</v>
      </c>
      <c r="D16" s="1727" t="n">
        <v>31334492.2359147</v>
      </c>
      <c r="E16" s="1722" t="n">
        <f aca="false">Summary!Q18</f>
        <v>32460073.0318398</v>
      </c>
      <c r="F16" s="1722" t="n">
        <f aca="false">D16-E16</f>
        <v>-1125580.79592512</v>
      </c>
      <c r="G16" s="1723" t="n">
        <f aca="false">F16/E16*100</f>
        <v>-3.4675855313728</v>
      </c>
    </row>
    <row r="17" customFormat="false" ht="21.75" hidden="false" customHeight="true" outlineLevel="0" collapsed="false">
      <c r="C17" s="1720" t="s">
        <v>758</v>
      </c>
      <c r="D17" s="1721" t="n">
        <v>36512406.1293363</v>
      </c>
      <c r="E17" s="1722" t="n">
        <f aca="false">Summary!Q19</f>
        <v>34580217.0676473</v>
      </c>
      <c r="F17" s="1722" t="n">
        <f aca="false">D17-E17</f>
        <v>1932189.061689</v>
      </c>
      <c r="G17" s="1723" t="n">
        <f aca="false">F17/E17*100</f>
        <v>5.58755619696997</v>
      </c>
    </row>
    <row r="18" customFormat="false" ht="21.75" hidden="false" customHeight="true" outlineLevel="0" collapsed="false">
      <c r="C18" s="1720" t="s">
        <v>759</v>
      </c>
      <c r="D18" s="1721" t="n">
        <v>41297895.4236189</v>
      </c>
      <c r="E18" s="1722" t="n">
        <f aca="false">Summary!Q20</f>
        <v>40911490.6416443</v>
      </c>
      <c r="F18" s="1722" t="n">
        <f aca="false">D18-E18</f>
        <v>386404.781974666</v>
      </c>
      <c r="G18" s="1729" t="n">
        <f aca="false">F18/E18*100</f>
        <v>0.944489618721788</v>
      </c>
    </row>
    <row r="19" customFormat="false" ht="21.75" hidden="false" customHeight="true" outlineLevel="0" collapsed="false">
      <c r="C19" s="1720" t="s">
        <v>760</v>
      </c>
      <c r="D19" s="1721" t="n">
        <v>27950585.9269311</v>
      </c>
      <c r="E19" s="1722" t="n">
        <f aca="false">Summary!Q21</f>
        <v>28499506.6206606</v>
      </c>
      <c r="F19" s="1722" t="n">
        <f aca="false">D19-E19</f>
        <v>-548920.693729445</v>
      </c>
      <c r="G19" s="1729" t="n">
        <f aca="false">F19/E19*100</f>
        <v>-1.9260708651409</v>
      </c>
    </row>
    <row r="20" customFormat="false" ht="21.75" hidden="false" customHeight="true" outlineLevel="0" collapsed="false">
      <c r="C20" s="1720" t="s">
        <v>761</v>
      </c>
      <c r="D20" s="1721" t="n">
        <v>18065624.9859811</v>
      </c>
      <c r="E20" s="1722" t="n">
        <f aca="false">Summary!Q22</f>
        <v>19343109.7816543</v>
      </c>
      <c r="F20" s="1722" t="n">
        <f aca="false">D20-E20</f>
        <v>-1277484.7956732</v>
      </c>
      <c r="G20" s="1729" t="n">
        <f aca="false">F20/E20*100</f>
        <v>-6.60434030563593</v>
      </c>
    </row>
    <row r="21" customFormat="false" ht="21.75" hidden="false" customHeight="true" outlineLevel="0" collapsed="false">
      <c r="C21" s="1720" t="s">
        <v>762</v>
      </c>
      <c r="D21" s="1721" t="n">
        <v>14134545.9205015</v>
      </c>
      <c r="E21" s="1722" t="n">
        <f aca="false">Summary!Q23</f>
        <v>14980587.0943677</v>
      </c>
      <c r="F21" s="1722" t="n">
        <f aca="false">D21-E21</f>
        <v>-846041.173866212</v>
      </c>
      <c r="G21" s="1729" t="n">
        <f aca="false">F21/E21*100</f>
        <v>-5.64758355955423</v>
      </c>
    </row>
    <row r="22" customFormat="false" ht="21.75" hidden="false" customHeight="true" outlineLevel="0" collapsed="false">
      <c r="C22" s="1720" t="s">
        <v>763</v>
      </c>
      <c r="D22" s="1721" t="n">
        <v>23898161.7109176</v>
      </c>
      <c r="E22" s="1722" t="n">
        <f aca="false">Summary!Q24</f>
        <v>21533763.3350213</v>
      </c>
      <c r="F22" s="1724" t="n">
        <f aca="false">D22-E22</f>
        <v>2364398.3758963</v>
      </c>
      <c r="G22" s="1729" t="n">
        <f aca="false">F22/E22*100</f>
        <v>10.9799589561337</v>
      </c>
      <c r="I22" s="1725" t="s">
        <v>764</v>
      </c>
    </row>
    <row r="23" customFormat="false" ht="21.75" hidden="false" customHeight="true" outlineLevel="0" collapsed="false">
      <c r="C23" s="1720" t="s">
        <v>765</v>
      </c>
      <c r="D23" s="1721" t="n">
        <v>22370326.0361164</v>
      </c>
      <c r="E23" s="1722" t="n">
        <f aca="false">Summary!Q25</f>
        <v>23404840.4954823</v>
      </c>
      <c r="F23" s="1722" t="n">
        <f aca="false">D23-E23</f>
        <v>-1034514.4593659</v>
      </c>
      <c r="G23" s="1729" t="n">
        <f aca="false">F23/E23*100</f>
        <v>-4.42008762916195</v>
      </c>
    </row>
    <row r="24" customFormat="false" ht="21.75" hidden="false" customHeight="true" outlineLevel="0" collapsed="false">
      <c r="C24" s="1720" t="s">
        <v>766</v>
      </c>
      <c r="D24" s="1721" t="n">
        <v>18048010.2028273</v>
      </c>
      <c r="E24" s="1722" t="n">
        <f aca="false">Summary!Q26</f>
        <v>18532049.4634125</v>
      </c>
      <c r="F24" s="1724" t="n">
        <f aca="false">D24-E24</f>
        <v>-484039.260585148</v>
      </c>
      <c r="G24" s="1729" t="n">
        <f aca="false">F24/E24*100</f>
        <v>-2.61190356490673</v>
      </c>
      <c r="I24" s="1725" t="s">
        <v>767</v>
      </c>
    </row>
    <row r="25" customFormat="false" ht="21.75" hidden="false" customHeight="true" outlineLevel="0" collapsed="false">
      <c r="C25" s="1720" t="s">
        <v>768</v>
      </c>
      <c r="D25" s="1721" t="n">
        <v>16832238.2087876</v>
      </c>
      <c r="E25" s="1722" t="n">
        <f aca="false">Summary!Q27</f>
        <v>17178831.1385231</v>
      </c>
      <c r="F25" s="1722" t="n">
        <f aca="false">D25-E25</f>
        <v>-346592.9297355</v>
      </c>
      <c r="G25" s="1729" t="n">
        <f aca="false">F25/E25*100</f>
        <v>-2.01755827821297</v>
      </c>
    </row>
    <row r="26" customFormat="false" ht="21.75" hidden="false" customHeight="true" outlineLevel="0" collapsed="false">
      <c r="C26" s="1720" t="s">
        <v>769</v>
      </c>
      <c r="D26" s="1721" t="n">
        <v>19304876.681031</v>
      </c>
      <c r="E26" s="1722" t="n">
        <f aca="false">Summary!Q28</f>
        <v>20458954.8266677</v>
      </c>
      <c r="F26" s="1722" t="n">
        <f aca="false">D26-E26</f>
        <v>-1154078.14563673</v>
      </c>
      <c r="G26" s="1723" t="n">
        <f aca="false">F26/E26*100</f>
        <v>-5.64094380878354</v>
      </c>
    </row>
    <row r="27" customFormat="false" ht="21.75" hidden="false" customHeight="true" outlineLevel="0" collapsed="false">
      <c r="C27" s="1726" t="s">
        <v>770</v>
      </c>
      <c r="D27" s="1727" t="n">
        <v>14569881.1136104</v>
      </c>
      <c r="E27" s="1722" t="n">
        <f aca="false">Summary!Q29</f>
        <v>15322416.8445365</v>
      </c>
      <c r="F27" s="1722" t="n">
        <f aca="false">D27-E27</f>
        <v>-752535.730926095</v>
      </c>
      <c r="G27" s="1723" t="n">
        <f aca="false">F27/E27*100</f>
        <v>-4.91133832581003</v>
      </c>
    </row>
    <row r="28" customFormat="false" ht="21.75" hidden="false" customHeight="true" outlineLevel="0" collapsed="false">
      <c r="C28" s="1726" t="s">
        <v>771</v>
      </c>
      <c r="D28" s="1727" t="n">
        <v>14638867.6102845</v>
      </c>
      <c r="E28" s="1728" t="n">
        <f aca="false">Summary!Q30</f>
        <v>15234780.6349678</v>
      </c>
      <c r="F28" s="1728" t="n">
        <f aca="false">D28-E28</f>
        <v>-595913.02468322</v>
      </c>
      <c r="G28" s="1723" t="n">
        <f aca="false">F28/E28*100</f>
        <v>-3.91153006375061</v>
      </c>
    </row>
    <row r="29" customFormat="false" ht="21.75" hidden="false" customHeight="true" outlineLevel="0" collapsed="false">
      <c r="C29" s="1720" t="s">
        <v>772</v>
      </c>
      <c r="D29" s="1721" t="n">
        <v>41076724.8443055</v>
      </c>
      <c r="E29" s="1722" t="n">
        <f aca="false">Summary!Q31</f>
        <v>39671912.3523161</v>
      </c>
      <c r="F29" s="1722" t="n">
        <f aca="false">D29-E29</f>
        <v>1404812.49198932</v>
      </c>
      <c r="G29" s="1723" t="n">
        <f aca="false">F29/E29*100</f>
        <v>3.54107581079919</v>
      </c>
    </row>
    <row r="30" customFormat="false" ht="21.75" hidden="false" customHeight="true" outlineLevel="0" collapsed="false">
      <c r="C30" s="1720" t="s">
        <v>179</v>
      </c>
      <c r="D30" s="1721" t="n">
        <v>20369532.5036926</v>
      </c>
      <c r="E30" s="1722" t="n">
        <f aca="false">Summary!Q32</f>
        <v>19192954.4735195</v>
      </c>
      <c r="F30" s="1722" t="n">
        <f aca="false">D30-E30</f>
        <v>1176578.03017307</v>
      </c>
      <c r="G30" s="1729" t="n">
        <f aca="false">F30/E30*100</f>
        <v>6.13026010037376</v>
      </c>
    </row>
    <row r="31" customFormat="false" ht="21.75" hidden="false" customHeight="true" outlineLevel="0" collapsed="false">
      <c r="C31" s="1720" t="s">
        <v>773</v>
      </c>
      <c r="D31" s="1721" t="n">
        <v>71611732.1811976</v>
      </c>
      <c r="E31" s="1722" t="n">
        <f aca="false">Summary!Q33</f>
        <v>70227842.2180662</v>
      </c>
      <c r="F31" s="1722" t="n">
        <f aca="false">D31-E31</f>
        <v>1383889.9631314</v>
      </c>
      <c r="G31" s="1729" t="n">
        <f aca="false">F31/E31*100</f>
        <v>1.97057166990016</v>
      </c>
    </row>
    <row r="32" customFormat="false" ht="21.75" hidden="false" customHeight="true" outlineLevel="0" collapsed="false">
      <c r="C32" s="1720" t="s">
        <v>117</v>
      </c>
      <c r="D32" s="1721" t="n">
        <v>23414723.2500987</v>
      </c>
      <c r="E32" s="1722" t="n">
        <f aca="false">Summary!Q34</f>
        <v>22693063.5749763</v>
      </c>
      <c r="F32" s="1722" t="n">
        <f aca="false">D32-E32</f>
        <v>721659.675122481</v>
      </c>
      <c r="G32" s="1729" t="n">
        <f aca="false">F32/E32*100</f>
        <v>3.18008924946678</v>
      </c>
    </row>
    <row r="33" customFormat="false" ht="21.75" hidden="false" customHeight="true" outlineLevel="0" collapsed="false">
      <c r="C33" s="1720" t="s">
        <v>774</v>
      </c>
      <c r="D33" s="1721" t="n">
        <v>15678261.2904551</v>
      </c>
      <c r="E33" s="1722" t="n">
        <f aca="false">Summary!Q35</f>
        <v>16221258.1372567</v>
      </c>
      <c r="F33" s="1722" t="n">
        <f aca="false">D33-E33</f>
        <v>-542996.846801527</v>
      </c>
      <c r="G33" s="1729" t="n">
        <f aca="false">F33/E33*100</f>
        <v>-3.34743977444254</v>
      </c>
    </row>
    <row r="34" customFormat="false" ht="21.75" hidden="false" customHeight="true" outlineLevel="0" collapsed="false">
      <c r="C34" s="1720" t="s">
        <v>775</v>
      </c>
      <c r="D34" s="1721" t="n">
        <v>29540384.3679368</v>
      </c>
      <c r="E34" s="1722" t="n">
        <f aca="false">Summary!Q36</f>
        <v>27820033.1874174</v>
      </c>
      <c r="F34" s="1722" t="n">
        <f aca="false">D34-E34</f>
        <v>1720351.18051937</v>
      </c>
      <c r="G34" s="1729" t="n">
        <f aca="false">F34/E34*100</f>
        <v>6.18385739847881</v>
      </c>
    </row>
    <row r="35" customFormat="false" ht="21.75" hidden="false" customHeight="true" outlineLevel="0" collapsed="false">
      <c r="C35" s="1720" t="s">
        <v>776</v>
      </c>
      <c r="D35" s="1721" t="n">
        <v>31820650.1221881</v>
      </c>
      <c r="E35" s="1722" t="n">
        <f aca="false">Summary!Q37</f>
        <v>29377138.7870432</v>
      </c>
      <c r="F35" s="1722" t="n">
        <f aca="false">D35-E35</f>
        <v>2443511.33514491</v>
      </c>
      <c r="G35" s="1729" t="n">
        <f aca="false">F35/E35*100</f>
        <v>8.31773084798383</v>
      </c>
    </row>
    <row r="36" customFormat="false" ht="21.75" hidden="false" customHeight="true" outlineLevel="0" collapsed="false">
      <c r="C36" s="1720" t="s">
        <v>777</v>
      </c>
      <c r="D36" s="1721" t="n">
        <v>32234510.9660311</v>
      </c>
      <c r="E36" s="1722" t="n">
        <f aca="false">Summary!Q38</f>
        <v>24670566.0401233</v>
      </c>
      <c r="F36" s="1722" t="n">
        <f aca="false">D36-E36</f>
        <v>7563944.92590781</v>
      </c>
      <c r="G36" s="1729" t="n">
        <f aca="false">F36/E36*100</f>
        <v>30.6597948081373</v>
      </c>
    </row>
    <row r="37" customFormat="false" ht="21.75" hidden="false" customHeight="true" outlineLevel="0" collapsed="false">
      <c r="C37" s="1720" t="s">
        <v>778</v>
      </c>
      <c r="D37" s="1721" t="n">
        <v>23689068.4660816</v>
      </c>
      <c r="E37" s="1722" t="n">
        <f aca="false">Summary!Q39</f>
        <v>24273884.2024046</v>
      </c>
      <c r="F37" s="1722" t="n">
        <f aca="false">D37-E37</f>
        <v>-584815.736323025</v>
      </c>
      <c r="G37" s="1729" t="n">
        <f aca="false">F37/E37*100</f>
        <v>-2.40923838742335</v>
      </c>
    </row>
    <row r="38" customFormat="false" ht="21.75" hidden="false" customHeight="true" outlineLevel="0" collapsed="false">
      <c r="C38" s="1720" t="s">
        <v>779</v>
      </c>
      <c r="D38" s="1721" t="n">
        <v>49889071.0956051</v>
      </c>
      <c r="E38" s="1722" t="n">
        <f aca="false">Summary!Q40</f>
        <v>42246546.8769987</v>
      </c>
      <c r="F38" s="1722" t="n">
        <f aca="false">D38-E38</f>
        <v>7642524.2186064</v>
      </c>
      <c r="G38" s="1723" t="n">
        <f aca="false">F38/E38*100</f>
        <v>18.0902932513223</v>
      </c>
    </row>
    <row r="39" customFormat="false" ht="21.75" hidden="false" customHeight="true" outlineLevel="0" collapsed="false">
      <c r="C39" s="1730" t="s">
        <v>780</v>
      </c>
      <c r="D39" s="1721" t="n">
        <v>33687593.9842624</v>
      </c>
      <c r="E39" s="1722" t="n">
        <f aca="false">Summary!Q41</f>
        <v>31980786.8300044</v>
      </c>
      <c r="F39" s="1722" t="n">
        <f aca="false">D39-E39</f>
        <v>1706807.15425799</v>
      </c>
      <c r="G39" s="1723" t="n">
        <f aca="false">F39/E39*100</f>
        <v>5.33697673959873</v>
      </c>
    </row>
    <row r="40" customFormat="false" ht="21.75" hidden="false" customHeight="true" outlineLevel="0" collapsed="false">
      <c r="C40" s="1720" t="s">
        <v>781</v>
      </c>
      <c r="D40" s="1721" t="n">
        <v>66193265.9900761</v>
      </c>
      <c r="E40" s="1722" t="n">
        <f aca="false">Summary!Q42</f>
        <v>63531866.641303</v>
      </c>
      <c r="F40" s="1722" t="n">
        <f aca="false">D40-E40</f>
        <v>2661399.34877312</v>
      </c>
      <c r="G40" s="1723" t="n">
        <f aca="false">F40/E40*100</f>
        <v>4.18907784309128</v>
      </c>
    </row>
    <row r="41" customFormat="false" ht="21.75" hidden="false" customHeight="true" outlineLevel="0" collapsed="false">
      <c r="C41" s="1731" t="s">
        <v>489</v>
      </c>
      <c r="D41" s="1721" t="n">
        <v>1000127867.12631</v>
      </c>
      <c r="E41" s="1721" t="n">
        <f aca="false">Summary!Q43</f>
        <v>986606654.654439</v>
      </c>
      <c r="F41" s="1722" t="n">
        <f aca="false">D41-E41</f>
        <v>13521212.4718689</v>
      </c>
      <c r="G41" s="1723" t="n">
        <f aca="false">F41/E41*100</f>
        <v>1.37047651240551</v>
      </c>
    </row>
    <row r="42" s="1732" customFormat="true" ht="21.75" hidden="false" customHeight="true" outlineLevel="0" collapsed="false">
      <c r="C42" s="1713"/>
      <c r="D42" s="1713"/>
      <c r="E42" s="1713"/>
      <c r="F42" s="1713"/>
      <c r="G42" s="1714"/>
      <c r="H42" s="1713"/>
      <c r="I42" s="1713"/>
      <c r="J42" s="1713"/>
      <c r="K42" s="1713"/>
      <c r="L42" s="1713"/>
      <c r="M42" s="1713"/>
      <c r="N42" s="1713"/>
      <c r="O42" s="1713"/>
      <c r="P42" s="1713"/>
      <c r="Q42" s="1713"/>
      <c r="R42" s="1713"/>
      <c r="S42" s="1713"/>
      <c r="T42" s="1713"/>
      <c r="U42" s="1713"/>
      <c r="V42" s="1713"/>
      <c r="W42" s="1713"/>
      <c r="X42" s="1713"/>
      <c r="Y42" s="1713"/>
      <c r="Z42" s="1713"/>
      <c r="AA42" s="1713"/>
      <c r="AB42" s="1713"/>
      <c r="AC42" s="1713"/>
      <c r="AD42" s="1713"/>
      <c r="AE42" s="1713"/>
      <c r="AF42" s="1713"/>
      <c r="AG42" s="1713"/>
      <c r="AH42" s="1713"/>
      <c r="AI42" s="1713"/>
      <c r="AJ42" s="1713"/>
      <c r="AK42" s="1713"/>
      <c r="AL42" s="1713"/>
      <c r="AM42" s="1713"/>
      <c r="AN42" s="1713"/>
      <c r="AO42" s="1713"/>
      <c r="AP42" s="1713"/>
      <c r="AQ42" s="1713"/>
      <c r="AR42" s="1713"/>
      <c r="AS42" s="1713"/>
      <c r="AT42" s="1713"/>
      <c r="AU42" s="1713"/>
      <c r="AV42" s="1713"/>
      <c r="AW42" s="1713"/>
      <c r="AX42" s="1713"/>
    </row>
    <row r="43" s="1732" customFormat="true" ht="21.75" hidden="false" customHeight="true" outlineLevel="0" collapsed="false">
      <c r="C43" s="1713"/>
      <c r="D43" s="1713"/>
      <c r="E43" s="1713"/>
      <c r="F43" s="1713"/>
      <c r="G43" s="1714"/>
      <c r="H43" s="1713"/>
      <c r="I43" s="1713"/>
      <c r="J43" s="1713"/>
      <c r="K43" s="1713"/>
      <c r="L43" s="1713"/>
      <c r="M43" s="1713"/>
      <c r="N43" s="1713"/>
      <c r="O43" s="1713"/>
      <c r="P43" s="1713"/>
      <c r="Q43" s="1713"/>
      <c r="R43" s="1713"/>
      <c r="S43" s="1713"/>
      <c r="T43" s="1713"/>
      <c r="U43" s="1713"/>
      <c r="V43" s="1713"/>
      <c r="W43" s="1713"/>
      <c r="X43" s="1713"/>
      <c r="Y43" s="1713"/>
      <c r="Z43" s="1713"/>
      <c r="AA43" s="1713"/>
      <c r="AB43" s="1713"/>
      <c r="AC43" s="1713"/>
      <c r="AD43" s="1713"/>
      <c r="AE43" s="1713"/>
      <c r="AF43" s="1713"/>
      <c r="AG43" s="1713"/>
      <c r="AH43" s="1713"/>
      <c r="AI43" s="1713"/>
      <c r="AJ43" s="1713"/>
      <c r="AK43" s="1713"/>
      <c r="AL43" s="1713"/>
      <c r="AM43" s="1713"/>
      <c r="AN43" s="1713"/>
      <c r="AO43" s="1713"/>
      <c r="AP43" s="1713"/>
      <c r="AQ43" s="1713"/>
      <c r="AR43" s="1713"/>
      <c r="AS43" s="1713"/>
      <c r="AT43" s="1713"/>
      <c r="AU43" s="1713"/>
      <c r="AV43" s="1713"/>
      <c r="AW43" s="1713"/>
      <c r="AX43" s="1713"/>
    </row>
    <row r="44" s="1732" customFormat="true" ht="21.75" hidden="false" customHeight="true" outlineLevel="0" collapsed="false">
      <c r="C44" s="1713"/>
      <c r="D44" s="1713"/>
      <c r="E44" s="1713"/>
      <c r="F44" s="1713"/>
      <c r="G44" s="1714"/>
      <c r="H44" s="1713"/>
      <c r="I44" s="1713"/>
      <c r="J44" s="1713"/>
      <c r="K44" s="1713"/>
      <c r="L44" s="1713"/>
      <c r="M44" s="1713"/>
      <c r="N44" s="1713"/>
      <c r="O44" s="1713"/>
      <c r="P44" s="1713"/>
      <c r="Q44" s="1713"/>
      <c r="R44" s="1713"/>
      <c r="S44" s="1713"/>
      <c r="T44" s="1713"/>
      <c r="U44" s="1713"/>
      <c r="V44" s="1713"/>
      <c r="W44" s="1713"/>
      <c r="X44" s="1713"/>
      <c r="Y44" s="1713"/>
      <c r="Z44" s="1713"/>
      <c r="AA44" s="1713"/>
      <c r="AB44" s="1713"/>
      <c r="AC44" s="1713"/>
      <c r="AD44" s="1713"/>
      <c r="AE44" s="1713"/>
      <c r="AF44" s="1713"/>
      <c r="AG44" s="1713"/>
      <c r="AH44" s="1713"/>
      <c r="AI44" s="1713"/>
      <c r="AJ44" s="1713"/>
      <c r="AK44" s="1713"/>
      <c r="AL44" s="1713"/>
      <c r="AM44" s="1713"/>
      <c r="AN44" s="1713"/>
      <c r="AO44" s="1713"/>
      <c r="AP44" s="1713"/>
      <c r="AQ44" s="1713"/>
      <c r="AR44" s="1713"/>
      <c r="AS44" s="1713"/>
      <c r="AT44" s="1713"/>
      <c r="AU44" s="1713"/>
      <c r="AV44" s="1713"/>
      <c r="AW44" s="1713"/>
      <c r="AX44" s="1713"/>
    </row>
    <row r="45" s="1732" customFormat="true" ht="21.75" hidden="false" customHeight="true" outlineLevel="0" collapsed="false">
      <c r="C45" s="1713"/>
      <c r="D45" s="1713"/>
      <c r="E45" s="1713"/>
      <c r="F45" s="1713"/>
      <c r="G45" s="1714"/>
      <c r="H45" s="1713"/>
      <c r="I45" s="1713"/>
      <c r="J45" s="1713"/>
      <c r="K45" s="1713"/>
      <c r="L45" s="1713"/>
      <c r="M45" s="1713"/>
      <c r="N45" s="1713"/>
      <c r="O45" s="1713"/>
      <c r="P45" s="1713"/>
      <c r="Q45" s="1713"/>
      <c r="R45" s="1713"/>
      <c r="S45" s="1713"/>
      <c r="T45" s="1713"/>
      <c r="U45" s="1713"/>
      <c r="V45" s="1713"/>
      <c r="W45" s="1713"/>
      <c r="X45" s="1713"/>
      <c r="Y45" s="1713"/>
      <c r="Z45" s="1713"/>
      <c r="AA45" s="1713"/>
      <c r="AB45" s="1713"/>
      <c r="AC45" s="1713"/>
      <c r="AD45" s="1713"/>
      <c r="AE45" s="1713"/>
      <c r="AF45" s="1713"/>
      <c r="AG45" s="1713"/>
      <c r="AH45" s="1713"/>
      <c r="AI45" s="1713"/>
      <c r="AJ45" s="1713"/>
      <c r="AK45" s="1713"/>
      <c r="AL45" s="1713"/>
      <c r="AM45" s="1713"/>
      <c r="AN45" s="1713"/>
      <c r="AO45" s="1713"/>
      <c r="AP45" s="1713"/>
      <c r="AQ45" s="1713"/>
      <c r="AR45" s="1713"/>
      <c r="AS45" s="1713"/>
      <c r="AT45" s="1713"/>
      <c r="AU45" s="1713"/>
      <c r="AV45" s="1713"/>
      <c r="AW45" s="1713"/>
      <c r="AX45" s="1713"/>
    </row>
    <row r="46" s="1732" customFormat="true" ht="21.75" hidden="false" customHeight="true" outlineLevel="0" collapsed="false">
      <c r="C46" s="1713"/>
      <c r="D46" s="1713"/>
      <c r="E46" s="1713"/>
      <c r="F46" s="1713"/>
      <c r="G46" s="1714"/>
      <c r="H46" s="1713"/>
      <c r="I46" s="1713"/>
      <c r="J46" s="1713"/>
      <c r="K46" s="1713"/>
      <c r="L46" s="1713"/>
      <c r="M46" s="1713"/>
      <c r="N46" s="1713"/>
      <c r="O46" s="1713"/>
      <c r="P46" s="1713"/>
      <c r="Q46" s="1713"/>
      <c r="R46" s="1713"/>
      <c r="S46" s="1713"/>
      <c r="T46" s="1713"/>
      <c r="U46" s="1713"/>
      <c r="V46" s="1713"/>
      <c r="W46" s="1713"/>
      <c r="X46" s="1713"/>
      <c r="Y46" s="1713"/>
      <c r="Z46" s="1713"/>
      <c r="AA46" s="1713"/>
      <c r="AB46" s="1713"/>
      <c r="AC46" s="1713"/>
      <c r="AD46" s="1713"/>
      <c r="AE46" s="1713"/>
      <c r="AF46" s="1713"/>
      <c r="AG46" s="1713"/>
      <c r="AH46" s="1713"/>
      <c r="AI46" s="1713"/>
      <c r="AJ46" s="1713"/>
      <c r="AK46" s="1713"/>
      <c r="AL46" s="1713"/>
      <c r="AM46" s="1713"/>
      <c r="AN46" s="1713"/>
      <c r="AO46" s="1713"/>
      <c r="AP46" s="1713"/>
      <c r="AQ46" s="1713"/>
      <c r="AR46" s="1713"/>
      <c r="AS46" s="1713"/>
      <c r="AT46" s="1713"/>
      <c r="AU46" s="1713"/>
      <c r="AV46" s="1713"/>
      <c r="AW46" s="1713"/>
      <c r="AX46" s="1713"/>
    </row>
    <row r="47" s="1732" customFormat="true" ht="21.75" hidden="false" customHeight="true" outlineLevel="0" collapsed="false">
      <c r="C47" s="1713"/>
      <c r="D47" s="1713"/>
      <c r="E47" s="1713"/>
      <c r="F47" s="1713"/>
      <c r="G47" s="1714"/>
      <c r="H47" s="1713"/>
      <c r="I47" s="1713"/>
      <c r="J47" s="1713"/>
      <c r="K47" s="1713"/>
      <c r="L47" s="1713"/>
      <c r="M47" s="1713"/>
      <c r="N47" s="1713"/>
      <c r="O47" s="1713"/>
      <c r="P47" s="1713"/>
      <c r="Q47" s="1713"/>
      <c r="R47" s="1713"/>
      <c r="S47" s="1713"/>
      <c r="T47" s="1713"/>
      <c r="U47" s="1713"/>
      <c r="V47" s="1713"/>
      <c r="W47" s="1713"/>
      <c r="X47" s="1713"/>
      <c r="Y47" s="1713"/>
      <c r="Z47" s="1713"/>
      <c r="AA47" s="1713"/>
      <c r="AB47" s="1713"/>
      <c r="AC47" s="1713"/>
      <c r="AD47" s="1713"/>
      <c r="AE47" s="1713"/>
      <c r="AF47" s="1713"/>
      <c r="AG47" s="1713"/>
      <c r="AH47" s="1713"/>
      <c r="AI47" s="1713"/>
      <c r="AJ47" s="1713"/>
      <c r="AK47" s="1713"/>
      <c r="AL47" s="1713"/>
      <c r="AM47" s="1713"/>
      <c r="AN47" s="1713"/>
      <c r="AO47" s="1713"/>
      <c r="AP47" s="1713"/>
      <c r="AQ47" s="1713"/>
      <c r="AR47" s="1713"/>
      <c r="AS47" s="1713"/>
      <c r="AT47" s="1713"/>
      <c r="AU47" s="1713"/>
      <c r="AV47" s="1713"/>
      <c r="AW47" s="1713"/>
      <c r="AX47" s="1713"/>
    </row>
    <row r="48" s="1732" customFormat="true" ht="21.75" hidden="false" customHeight="true" outlineLevel="0" collapsed="false">
      <c r="C48" s="1713"/>
      <c r="D48" s="1713"/>
      <c r="E48" s="1713"/>
      <c r="F48" s="1713"/>
      <c r="G48" s="1714"/>
      <c r="H48" s="1713"/>
      <c r="I48" s="1713"/>
      <c r="J48" s="1713"/>
      <c r="K48" s="1713"/>
      <c r="L48" s="1713"/>
      <c r="M48" s="1713"/>
      <c r="N48" s="1713"/>
      <c r="O48" s="1713"/>
      <c r="P48" s="1713"/>
      <c r="Q48" s="1713"/>
      <c r="R48" s="1713"/>
      <c r="S48" s="1713"/>
      <c r="T48" s="1713"/>
      <c r="U48" s="1713"/>
      <c r="V48" s="1713"/>
      <c r="W48" s="1713"/>
      <c r="X48" s="1713"/>
      <c r="Y48" s="1713"/>
      <c r="Z48" s="1713"/>
      <c r="AA48" s="1713"/>
      <c r="AB48" s="1713"/>
      <c r="AC48" s="1713"/>
      <c r="AD48" s="1713"/>
      <c r="AE48" s="1713"/>
      <c r="AF48" s="1713"/>
      <c r="AG48" s="1713"/>
      <c r="AH48" s="1713"/>
      <c r="AI48" s="1713"/>
      <c r="AJ48" s="1713"/>
      <c r="AK48" s="1713"/>
      <c r="AL48" s="1713"/>
      <c r="AM48" s="1713"/>
      <c r="AN48" s="1713"/>
      <c r="AO48" s="1713"/>
      <c r="AP48" s="1713"/>
      <c r="AQ48" s="1713"/>
      <c r="AR48" s="1713"/>
      <c r="AS48" s="1713"/>
      <c r="AT48" s="1713"/>
      <c r="AU48" s="1713"/>
      <c r="AV48" s="1713"/>
      <c r="AW48" s="1713"/>
      <c r="AX48" s="1713"/>
    </row>
    <row r="49" s="1732" customFormat="true" ht="21.75" hidden="false" customHeight="true" outlineLevel="0" collapsed="false">
      <c r="C49" s="1713"/>
      <c r="D49" s="1713"/>
      <c r="E49" s="1713"/>
      <c r="F49" s="1713"/>
      <c r="G49" s="1714"/>
      <c r="H49" s="1713"/>
      <c r="I49" s="1713"/>
      <c r="J49" s="1713"/>
      <c r="K49" s="1713"/>
      <c r="L49" s="1713"/>
      <c r="M49" s="1713"/>
      <c r="N49" s="1713"/>
      <c r="O49" s="1713"/>
      <c r="P49" s="1713"/>
      <c r="Q49" s="1713"/>
      <c r="R49" s="1713"/>
      <c r="S49" s="1713"/>
      <c r="T49" s="1713"/>
      <c r="U49" s="1713"/>
      <c r="V49" s="1713"/>
      <c r="W49" s="1713"/>
      <c r="X49" s="1713"/>
      <c r="Y49" s="1713"/>
      <c r="Z49" s="1713"/>
      <c r="AA49" s="1713"/>
      <c r="AB49" s="1713"/>
      <c r="AC49" s="1713"/>
      <c r="AD49" s="1713"/>
      <c r="AE49" s="1713"/>
      <c r="AF49" s="1713"/>
      <c r="AG49" s="1713"/>
      <c r="AH49" s="1713"/>
      <c r="AI49" s="1713"/>
      <c r="AJ49" s="1713"/>
      <c r="AK49" s="1713"/>
      <c r="AL49" s="1713"/>
      <c r="AM49" s="1713"/>
      <c r="AN49" s="1713"/>
      <c r="AO49" s="1713"/>
      <c r="AP49" s="1713"/>
      <c r="AQ49" s="1713"/>
      <c r="AR49" s="1713"/>
      <c r="AS49" s="1713"/>
      <c r="AT49" s="1713"/>
      <c r="AU49" s="1713"/>
      <c r="AV49" s="1713"/>
      <c r="AW49" s="1713"/>
      <c r="AX49" s="1713"/>
    </row>
    <row r="50" s="1732" customFormat="true" ht="21.75" hidden="false" customHeight="true" outlineLevel="0" collapsed="false">
      <c r="C50" s="1713"/>
      <c r="D50" s="1713"/>
      <c r="E50" s="1713"/>
      <c r="F50" s="1713"/>
      <c r="G50" s="1714"/>
      <c r="H50" s="1713"/>
      <c r="I50" s="1713"/>
      <c r="J50" s="1713"/>
      <c r="K50" s="1713"/>
      <c r="L50" s="1713"/>
      <c r="M50" s="1713"/>
      <c r="N50" s="1713"/>
      <c r="O50" s="1713"/>
      <c r="P50" s="1713"/>
      <c r="Q50" s="1713"/>
      <c r="R50" s="1713"/>
      <c r="S50" s="1713"/>
      <c r="T50" s="1713"/>
      <c r="U50" s="1713"/>
      <c r="V50" s="1713"/>
      <c r="W50" s="1713"/>
      <c r="X50" s="1713"/>
      <c r="Y50" s="1713"/>
      <c r="Z50" s="1713"/>
      <c r="AA50" s="1713"/>
      <c r="AB50" s="1713"/>
      <c r="AC50" s="1713"/>
      <c r="AD50" s="1713"/>
      <c r="AE50" s="1713"/>
      <c r="AF50" s="1713"/>
      <c r="AG50" s="1713"/>
      <c r="AH50" s="1713"/>
      <c r="AI50" s="1713"/>
      <c r="AJ50" s="1713"/>
      <c r="AK50" s="1713"/>
      <c r="AL50" s="1713"/>
      <c r="AM50" s="1713"/>
      <c r="AN50" s="1713"/>
      <c r="AO50" s="1713"/>
      <c r="AP50" s="1713"/>
      <c r="AQ50" s="1713"/>
      <c r="AR50" s="1713"/>
      <c r="AS50" s="1713"/>
      <c r="AT50" s="1713"/>
      <c r="AU50" s="1713"/>
      <c r="AV50" s="1713"/>
      <c r="AW50" s="1713"/>
      <c r="AX50" s="1713"/>
    </row>
    <row r="51" s="1732" customFormat="true" ht="21.75" hidden="false" customHeight="true" outlineLevel="0" collapsed="false">
      <c r="C51" s="1713"/>
      <c r="D51" s="1713"/>
      <c r="E51" s="1713"/>
      <c r="F51" s="1713"/>
      <c r="G51" s="1714"/>
      <c r="H51" s="1713"/>
      <c r="I51" s="1713"/>
      <c r="J51" s="1713"/>
      <c r="K51" s="1713"/>
      <c r="L51" s="1713"/>
      <c r="M51" s="1713"/>
      <c r="N51" s="1713"/>
      <c r="O51" s="1713"/>
      <c r="P51" s="1713"/>
      <c r="Q51" s="1713"/>
      <c r="R51" s="1713"/>
      <c r="S51" s="1713"/>
      <c r="T51" s="1713"/>
      <c r="U51" s="1713"/>
      <c r="V51" s="1713"/>
      <c r="W51" s="1713"/>
      <c r="X51" s="1713"/>
      <c r="Y51" s="1713"/>
      <c r="Z51" s="1713"/>
      <c r="AA51" s="1713"/>
      <c r="AB51" s="1713"/>
      <c r="AC51" s="1713"/>
      <c r="AD51" s="1713"/>
      <c r="AE51" s="1713"/>
      <c r="AF51" s="1713"/>
      <c r="AG51" s="1713"/>
      <c r="AH51" s="1713"/>
      <c r="AI51" s="1713"/>
      <c r="AJ51" s="1713"/>
      <c r="AK51" s="1713"/>
      <c r="AL51" s="1713"/>
      <c r="AM51" s="1713"/>
      <c r="AN51" s="1713"/>
      <c r="AO51" s="1713"/>
      <c r="AP51" s="1713"/>
      <c r="AQ51" s="1713"/>
      <c r="AR51" s="1713"/>
      <c r="AS51" s="1713"/>
      <c r="AT51" s="1713"/>
      <c r="AU51" s="1713"/>
      <c r="AV51" s="1713"/>
      <c r="AW51" s="1713"/>
      <c r="AX51" s="1713"/>
    </row>
    <row r="52" s="1732" customFormat="true" ht="21.75" hidden="false" customHeight="true" outlineLevel="0" collapsed="false">
      <c r="C52" s="1713"/>
      <c r="D52" s="1713"/>
      <c r="E52" s="1713"/>
      <c r="F52" s="1713"/>
      <c r="G52" s="1714"/>
      <c r="H52" s="1713"/>
      <c r="I52" s="1713"/>
      <c r="J52" s="1713"/>
      <c r="K52" s="1713"/>
      <c r="L52" s="1713"/>
      <c r="M52" s="1713"/>
      <c r="N52" s="1713"/>
      <c r="O52" s="1713"/>
      <c r="P52" s="1713"/>
      <c r="Q52" s="1713"/>
      <c r="R52" s="1713"/>
      <c r="S52" s="1713"/>
      <c r="T52" s="1713"/>
      <c r="U52" s="1713"/>
      <c r="V52" s="1713"/>
      <c r="W52" s="1713"/>
      <c r="X52" s="1713"/>
      <c r="Y52" s="1713"/>
      <c r="Z52" s="1713"/>
      <c r="AA52" s="1713"/>
      <c r="AB52" s="1713"/>
      <c r="AC52" s="1713"/>
      <c r="AD52" s="1713"/>
      <c r="AE52" s="1713"/>
      <c r="AF52" s="1713"/>
      <c r="AG52" s="1713"/>
      <c r="AH52" s="1713"/>
      <c r="AI52" s="1713"/>
      <c r="AJ52" s="1713"/>
      <c r="AK52" s="1713"/>
      <c r="AL52" s="1713"/>
      <c r="AM52" s="1713"/>
      <c r="AN52" s="1713"/>
      <c r="AO52" s="1713"/>
      <c r="AP52" s="1713"/>
      <c r="AQ52" s="1713"/>
      <c r="AR52" s="1713"/>
      <c r="AS52" s="1713"/>
      <c r="AT52" s="1713"/>
      <c r="AU52" s="1713"/>
      <c r="AV52" s="1713"/>
      <c r="AW52" s="1713"/>
      <c r="AX52" s="1713"/>
    </row>
    <row r="53" s="1732" customFormat="true" ht="21.75" hidden="false" customHeight="true" outlineLevel="0" collapsed="false">
      <c r="C53" s="1713"/>
      <c r="D53" s="1713"/>
      <c r="E53" s="1713"/>
      <c r="F53" s="1713"/>
      <c r="G53" s="1714"/>
      <c r="H53" s="1713"/>
      <c r="I53" s="1713"/>
      <c r="J53" s="1713"/>
      <c r="K53" s="1713"/>
      <c r="L53" s="1713"/>
      <c r="M53" s="1713"/>
      <c r="N53" s="1713"/>
      <c r="O53" s="1713"/>
      <c r="P53" s="1713"/>
      <c r="Q53" s="1713"/>
      <c r="R53" s="1713"/>
      <c r="S53" s="1713"/>
      <c r="T53" s="1713"/>
      <c r="U53" s="1713"/>
      <c r="V53" s="1713"/>
      <c r="W53" s="1713"/>
      <c r="X53" s="1713"/>
      <c r="Y53" s="1713"/>
      <c r="Z53" s="1713"/>
      <c r="AA53" s="1713"/>
      <c r="AB53" s="1713"/>
      <c r="AC53" s="1713"/>
      <c r="AD53" s="1713"/>
      <c r="AE53" s="1713"/>
      <c r="AF53" s="1713"/>
      <c r="AG53" s="1713"/>
      <c r="AH53" s="1713"/>
      <c r="AI53" s="1713"/>
      <c r="AJ53" s="1713"/>
      <c r="AK53" s="1713"/>
      <c r="AL53" s="1713"/>
      <c r="AM53" s="1713"/>
      <c r="AN53" s="1713"/>
      <c r="AO53" s="1713"/>
      <c r="AP53" s="1713"/>
      <c r="AQ53" s="1713"/>
      <c r="AR53" s="1713"/>
      <c r="AS53" s="1713"/>
      <c r="AT53" s="1713"/>
      <c r="AU53" s="1713"/>
      <c r="AV53" s="1713"/>
      <c r="AW53" s="1713"/>
      <c r="AX53" s="1713"/>
    </row>
    <row r="54" s="1732" customFormat="true" ht="21.75" hidden="false" customHeight="true" outlineLevel="0" collapsed="false">
      <c r="C54" s="1713"/>
      <c r="D54" s="1713"/>
      <c r="E54" s="1713"/>
      <c r="F54" s="1713"/>
      <c r="G54" s="1714"/>
      <c r="H54" s="1713"/>
      <c r="I54" s="1713"/>
      <c r="J54" s="1713"/>
      <c r="K54" s="1713"/>
      <c r="L54" s="1713"/>
      <c r="M54" s="1713"/>
      <c r="N54" s="1713"/>
      <c r="O54" s="1713"/>
      <c r="P54" s="1713"/>
      <c r="Q54" s="1713"/>
      <c r="R54" s="1713"/>
      <c r="S54" s="1713"/>
      <c r="T54" s="1713"/>
      <c r="U54" s="1713"/>
      <c r="V54" s="1713"/>
      <c r="W54" s="1713"/>
      <c r="X54" s="1713"/>
      <c r="Y54" s="1713"/>
      <c r="Z54" s="1713"/>
      <c r="AA54" s="1713"/>
      <c r="AB54" s="1713"/>
      <c r="AC54" s="1713"/>
      <c r="AD54" s="1713"/>
      <c r="AE54" s="1713"/>
      <c r="AF54" s="1713"/>
      <c r="AG54" s="1713"/>
      <c r="AH54" s="1713"/>
      <c r="AI54" s="1713"/>
      <c r="AJ54" s="1713"/>
      <c r="AK54" s="1713"/>
      <c r="AL54" s="1713"/>
      <c r="AM54" s="1713"/>
      <c r="AN54" s="1713"/>
      <c r="AO54" s="1713"/>
      <c r="AP54" s="1713"/>
      <c r="AQ54" s="1713"/>
      <c r="AR54" s="1713"/>
      <c r="AS54" s="1713"/>
      <c r="AT54" s="1713"/>
      <c r="AU54" s="1713"/>
      <c r="AV54" s="1713"/>
      <c r="AW54" s="1713"/>
      <c r="AX54" s="1713"/>
    </row>
    <row r="55" s="1732" customFormat="true" ht="21.75" hidden="false" customHeight="true" outlineLevel="0" collapsed="false">
      <c r="C55" s="1713"/>
      <c r="D55" s="1713"/>
      <c r="E55" s="1713"/>
      <c r="F55" s="1713"/>
      <c r="G55" s="1714"/>
      <c r="H55" s="1713"/>
      <c r="I55" s="1713"/>
      <c r="J55" s="1713"/>
      <c r="K55" s="1713"/>
      <c r="L55" s="1713"/>
      <c r="M55" s="1713"/>
      <c r="N55" s="1713"/>
      <c r="O55" s="1713"/>
      <c r="P55" s="1713"/>
      <c r="Q55" s="1713"/>
      <c r="R55" s="1713"/>
      <c r="S55" s="1713"/>
      <c r="T55" s="1713"/>
      <c r="U55" s="1713"/>
      <c r="V55" s="1713"/>
      <c r="W55" s="1713"/>
      <c r="X55" s="1713"/>
      <c r="Y55" s="1713"/>
      <c r="Z55" s="1713"/>
      <c r="AA55" s="1713"/>
      <c r="AB55" s="1713"/>
      <c r="AC55" s="1713"/>
      <c r="AD55" s="1713"/>
      <c r="AE55" s="1713"/>
      <c r="AF55" s="1713"/>
      <c r="AG55" s="1713"/>
      <c r="AH55" s="1713"/>
      <c r="AI55" s="1713"/>
      <c r="AJ55" s="1713"/>
      <c r="AK55" s="1713"/>
      <c r="AL55" s="1713"/>
      <c r="AM55" s="1713"/>
      <c r="AN55" s="1713"/>
      <c r="AO55" s="1713"/>
      <c r="AP55" s="1713"/>
      <c r="AQ55" s="1713"/>
      <c r="AR55" s="1713"/>
      <c r="AS55" s="1713"/>
      <c r="AT55" s="1713"/>
      <c r="AU55" s="1713"/>
      <c r="AV55" s="1713"/>
      <c r="AW55" s="1713"/>
      <c r="AX55" s="1713"/>
    </row>
    <row r="56" s="1732" customFormat="true" ht="21.75" hidden="false" customHeight="true" outlineLevel="0" collapsed="false">
      <c r="C56" s="1713"/>
      <c r="D56" s="1713"/>
      <c r="E56" s="1713"/>
      <c r="F56" s="1713"/>
      <c r="G56" s="1714"/>
      <c r="H56" s="1713"/>
      <c r="I56" s="1713"/>
      <c r="J56" s="1713"/>
      <c r="K56" s="1713"/>
      <c r="L56" s="1713"/>
      <c r="M56" s="1713"/>
      <c r="N56" s="1713"/>
      <c r="O56" s="1713"/>
      <c r="P56" s="1713"/>
      <c r="Q56" s="1713"/>
      <c r="R56" s="1713"/>
      <c r="S56" s="1713"/>
      <c r="T56" s="1713"/>
      <c r="U56" s="1713"/>
      <c r="V56" s="1713"/>
      <c r="W56" s="1713"/>
      <c r="X56" s="1713"/>
      <c r="Y56" s="1713"/>
      <c r="Z56" s="1713"/>
      <c r="AA56" s="1713"/>
      <c r="AB56" s="1713"/>
      <c r="AC56" s="1713"/>
      <c r="AD56" s="1713"/>
      <c r="AE56" s="1713"/>
      <c r="AF56" s="1713"/>
      <c r="AG56" s="1713"/>
      <c r="AH56" s="1713"/>
      <c r="AI56" s="1713"/>
      <c r="AJ56" s="1713"/>
      <c r="AK56" s="1713"/>
      <c r="AL56" s="1713"/>
      <c r="AM56" s="1713"/>
      <c r="AN56" s="1713"/>
      <c r="AO56" s="1713"/>
      <c r="AP56" s="1713"/>
      <c r="AQ56" s="1713"/>
      <c r="AR56" s="1713"/>
      <c r="AS56" s="1713"/>
      <c r="AT56" s="1713"/>
      <c r="AU56" s="1713"/>
      <c r="AV56" s="1713"/>
      <c r="AW56" s="1713"/>
      <c r="AX56" s="1713"/>
    </row>
    <row r="57" s="1732" customFormat="true" ht="21.75" hidden="false" customHeight="true" outlineLevel="0" collapsed="false">
      <c r="C57" s="1713"/>
      <c r="D57" s="1713"/>
      <c r="E57" s="1713"/>
      <c r="F57" s="1713"/>
      <c r="G57" s="1714"/>
      <c r="H57" s="1713"/>
      <c r="I57" s="1713"/>
      <c r="J57" s="1713"/>
      <c r="K57" s="1713"/>
      <c r="L57" s="1713"/>
      <c r="M57" s="1713"/>
      <c r="N57" s="1713"/>
      <c r="O57" s="1713"/>
      <c r="P57" s="1713"/>
      <c r="Q57" s="1713"/>
      <c r="R57" s="1713"/>
      <c r="S57" s="1713"/>
      <c r="T57" s="1713"/>
      <c r="U57" s="1713"/>
      <c r="V57" s="1713"/>
      <c r="W57" s="1713"/>
      <c r="X57" s="1713"/>
      <c r="Y57" s="1713"/>
      <c r="Z57" s="1713"/>
      <c r="AA57" s="1713"/>
      <c r="AB57" s="1713"/>
      <c r="AC57" s="1713"/>
      <c r="AD57" s="1713"/>
      <c r="AE57" s="1713"/>
      <c r="AF57" s="1713"/>
      <c r="AG57" s="1713"/>
      <c r="AH57" s="1713"/>
      <c r="AI57" s="1713"/>
      <c r="AJ57" s="1713"/>
      <c r="AK57" s="1713"/>
      <c r="AL57" s="1713"/>
      <c r="AM57" s="1713"/>
      <c r="AN57" s="1713"/>
      <c r="AO57" s="1713"/>
      <c r="AP57" s="1713"/>
      <c r="AQ57" s="1713"/>
      <c r="AR57" s="1713"/>
      <c r="AS57" s="1713"/>
      <c r="AT57" s="1713"/>
      <c r="AU57" s="1713"/>
      <c r="AV57" s="1713"/>
      <c r="AW57" s="1713"/>
      <c r="AX57" s="1713"/>
    </row>
    <row r="58" s="1732" customFormat="true" ht="21.75" hidden="false" customHeight="true" outlineLevel="0" collapsed="false">
      <c r="C58" s="1713"/>
      <c r="D58" s="1713"/>
      <c r="E58" s="1713"/>
      <c r="F58" s="1713"/>
      <c r="G58" s="1714"/>
      <c r="H58" s="1713"/>
      <c r="I58" s="1713"/>
      <c r="J58" s="1713"/>
      <c r="K58" s="1713"/>
      <c r="L58" s="1713"/>
      <c r="M58" s="1713"/>
      <c r="N58" s="1713"/>
      <c r="O58" s="1713"/>
      <c r="P58" s="1713"/>
      <c r="Q58" s="1713"/>
      <c r="R58" s="1713"/>
      <c r="S58" s="1713"/>
      <c r="T58" s="1713"/>
      <c r="U58" s="1713"/>
      <c r="V58" s="1713"/>
      <c r="W58" s="1713"/>
      <c r="X58" s="1713"/>
      <c r="Y58" s="1713"/>
      <c r="Z58" s="1713"/>
      <c r="AA58" s="1713"/>
      <c r="AB58" s="1713"/>
      <c r="AC58" s="1713"/>
      <c r="AD58" s="1713"/>
      <c r="AE58" s="1713"/>
      <c r="AF58" s="1713"/>
      <c r="AG58" s="1713"/>
      <c r="AH58" s="1713"/>
      <c r="AI58" s="1713"/>
      <c r="AJ58" s="1713"/>
      <c r="AK58" s="1713"/>
      <c r="AL58" s="1713"/>
      <c r="AM58" s="1713"/>
      <c r="AN58" s="1713"/>
      <c r="AO58" s="1713"/>
      <c r="AP58" s="1713"/>
      <c r="AQ58" s="1713"/>
      <c r="AR58" s="1713"/>
      <c r="AS58" s="1713"/>
      <c r="AT58" s="1713"/>
      <c r="AU58" s="1713"/>
      <c r="AV58" s="1713"/>
      <c r="AW58" s="1713"/>
      <c r="AX58" s="1713"/>
    </row>
    <row r="59" s="1732" customFormat="true" ht="21.75" hidden="false" customHeight="true" outlineLevel="0" collapsed="false">
      <c r="C59" s="1713"/>
      <c r="D59" s="1713"/>
      <c r="E59" s="1713"/>
      <c r="F59" s="1713"/>
      <c r="G59" s="1714"/>
      <c r="H59" s="1713"/>
      <c r="I59" s="1713"/>
      <c r="J59" s="1713"/>
      <c r="K59" s="1713"/>
      <c r="L59" s="1713"/>
      <c r="M59" s="1713"/>
      <c r="N59" s="1713"/>
      <c r="O59" s="1713"/>
      <c r="P59" s="1713"/>
      <c r="Q59" s="1713"/>
      <c r="R59" s="1713"/>
      <c r="S59" s="1713"/>
      <c r="T59" s="1713"/>
      <c r="U59" s="1713"/>
      <c r="V59" s="1713"/>
      <c r="W59" s="1713"/>
      <c r="X59" s="1713"/>
      <c r="Y59" s="1713"/>
      <c r="Z59" s="1713"/>
      <c r="AA59" s="1713"/>
      <c r="AB59" s="1713"/>
      <c r="AC59" s="1713"/>
      <c r="AD59" s="1713"/>
      <c r="AE59" s="1713"/>
      <c r="AF59" s="1713"/>
      <c r="AG59" s="1713"/>
      <c r="AH59" s="1713"/>
      <c r="AI59" s="1713"/>
      <c r="AJ59" s="1713"/>
      <c r="AK59" s="1713"/>
      <c r="AL59" s="1713"/>
      <c r="AM59" s="1713"/>
      <c r="AN59" s="1713"/>
      <c r="AO59" s="1713"/>
      <c r="AP59" s="1713"/>
      <c r="AQ59" s="1713"/>
      <c r="AR59" s="1713"/>
      <c r="AS59" s="1713"/>
      <c r="AT59" s="1713"/>
      <c r="AU59" s="1713"/>
      <c r="AV59" s="1713"/>
      <c r="AW59" s="1713"/>
      <c r="AX59" s="1713"/>
    </row>
    <row r="60" s="1732" customFormat="true" ht="21.75" hidden="false" customHeight="true" outlineLevel="0" collapsed="false">
      <c r="C60" s="1713"/>
      <c r="D60" s="1713"/>
      <c r="E60" s="1713"/>
      <c r="F60" s="1713"/>
      <c r="G60" s="1714"/>
      <c r="H60" s="1713"/>
      <c r="I60" s="1713"/>
      <c r="J60" s="1713"/>
      <c r="K60" s="1713"/>
      <c r="L60" s="1713"/>
      <c r="M60" s="1713"/>
      <c r="N60" s="1713"/>
      <c r="O60" s="1713"/>
      <c r="P60" s="1713"/>
      <c r="Q60" s="1713"/>
      <c r="R60" s="1713"/>
      <c r="S60" s="1713"/>
      <c r="T60" s="1713"/>
      <c r="U60" s="1713"/>
      <c r="V60" s="1713"/>
      <c r="W60" s="1713"/>
      <c r="X60" s="1713"/>
      <c r="Y60" s="1713"/>
      <c r="Z60" s="1713"/>
      <c r="AA60" s="1713"/>
      <c r="AB60" s="1713"/>
      <c r="AC60" s="1713"/>
      <c r="AD60" s="1713"/>
      <c r="AE60" s="1713"/>
      <c r="AF60" s="1713"/>
      <c r="AG60" s="1713"/>
      <c r="AH60" s="1713"/>
      <c r="AI60" s="1713"/>
      <c r="AJ60" s="1713"/>
      <c r="AK60" s="1713"/>
      <c r="AL60" s="1713"/>
      <c r="AM60" s="1713"/>
      <c r="AN60" s="1713"/>
      <c r="AO60" s="1713"/>
      <c r="AP60" s="1713"/>
      <c r="AQ60" s="1713"/>
      <c r="AR60" s="1713"/>
      <c r="AS60" s="1713"/>
      <c r="AT60" s="1713"/>
      <c r="AU60" s="1713"/>
      <c r="AV60" s="1713"/>
      <c r="AW60" s="1713"/>
      <c r="AX60" s="1713"/>
    </row>
    <row r="61" s="1732" customFormat="true" ht="21.75" hidden="false" customHeight="true" outlineLevel="0" collapsed="false">
      <c r="C61" s="1713"/>
      <c r="D61" s="1713"/>
      <c r="E61" s="1713"/>
      <c r="F61" s="1713"/>
      <c r="G61" s="1714"/>
      <c r="H61" s="1713"/>
      <c r="I61" s="1713"/>
      <c r="J61" s="1713"/>
      <c r="K61" s="1713"/>
      <c r="L61" s="1713"/>
      <c r="M61" s="1713"/>
      <c r="N61" s="1713"/>
      <c r="O61" s="1713"/>
      <c r="P61" s="1713"/>
      <c r="Q61" s="1713"/>
      <c r="R61" s="1713"/>
      <c r="S61" s="1713"/>
      <c r="T61" s="1713"/>
      <c r="U61" s="1713"/>
      <c r="V61" s="1713"/>
      <c r="W61" s="1713"/>
      <c r="X61" s="1713"/>
      <c r="Y61" s="1713"/>
      <c r="Z61" s="1713"/>
      <c r="AA61" s="1713"/>
      <c r="AB61" s="1713"/>
      <c r="AC61" s="1713"/>
      <c r="AD61" s="1713"/>
      <c r="AE61" s="1713"/>
      <c r="AF61" s="1713"/>
      <c r="AG61" s="1713"/>
      <c r="AH61" s="1713"/>
      <c r="AI61" s="1713"/>
      <c r="AJ61" s="1713"/>
      <c r="AK61" s="1713"/>
      <c r="AL61" s="1713"/>
      <c r="AM61" s="1713"/>
      <c r="AN61" s="1713"/>
      <c r="AO61" s="1713"/>
      <c r="AP61" s="1713"/>
      <c r="AQ61" s="1713"/>
      <c r="AR61" s="1713"/>
      <c r="AS61" s="1713"/>
      <c r="AT61" s="1713"/>
      <c r="AU61" s="1713"/>
      <c r="AV61" s="1713"/>
      <c r="AW61" s="1713"/>
      <c r="AX61" s="1713"/>
    </row>
    <row r="62" s="1732" customFormat="true" ht="21.75" hidden="false" customHeight="true" outlineLevel="0" collapsed="false">
      <c r="C62" s="1713"/>
      <c r="D62" s="1713"/>
      <c r="E62" s="1713"/>
      <c r="F62" s="1713"/>
      <c r="G62" s="1714"/>
      <c r="H62" s="1713"/>
      <c r="I62" s="1713"/>
      <c r="J62" s="1713"/>
      <c r="K62" s="1713"/>
      <c r="L62" s="1713"/>
      <c r="M62" s="1713"/>
      <c r="N62" s="1713"/>
      <c r="O62" s="1713"/>
      <c r="P62" s="1713"/>
      <c r="Q62" s="1713"/>
      <c r="R62" s="1713"/>
      <c r="S62" s="1713"/>
      <c r="T62" s="1713"/>
      <c r="U62" s="1713"/>
      <c r="V62" s="1713"/>
      <c r="W62" s="1713"/>
      <c r="X62" s="1713"/>
      <c r="Y62" s="1713"/>
      <c r="Z62" s="1713"/>
      <c r="AA62" s="1713"/>
      <c r="AB62" s="1713"/>
      <c r="AC62" s="1713"/>
      <c r="AD62" s="1713"/>
      <c r="AE62" s="1713"/>
      <c r="AF62" s="1713"/>
      <c r="AG62" s="1713"/>
      <c r="AH62" s="1713"/>
      <c r="AI62" s="1713"/>
      <c r="AJ62" s="1713"/>
      <c r="AK62" s="1713"/>
      <c r="AL62" s="1713"/>
      <c r="AM62" s="1713"/>
      <c r="AN62" s="1713"/>
      <c r="AO62" s="1713"/>
      <c r="AP62" s="1713"/>
      <c r="AQ62" s="1713"/>
      <c r="AR62" s="1713"/>
      <c r="AS62" s="1713"/>
      <c r="AT62" s="1713"/>
      <c r="AU62" s="1713"/>
      <c r="AV62" s="1713"/>
      <c r="AW62" s="1713"/>
      <c r="AX62" s="1713"/>
    </row>
    <row r="63" s="1732" customFormat="true" ht="21.75" hidden="false" customHeight="true" outlineLevel="0" collapsed="false">
      <c r="C63" s="1713"/>
      <c r="D63" s="1713"/>
      <c r="E63" s="1713"/>
      <c r="F63" s="1713"/>
      <c r="G63" s="1714"/>
      <c r="H63" s="1713"/>
      <c r="I63" s="1713"/>
      <c r="J63" s="1713"/>
      <c r="K63" s="1713"/>
      <c r="L63" s="1713"/>
      <c r="M63" s="1713"/>
      <c r="N63" s="1713"/>
      <c r="O63" s="1713"/>
      <c r="P63" s="1713"/>
      <c r="Q63" s="1713"/>
      <c r="R63" s="1713"/>
      <c r="S63" s="1713"/>
      <c r="T63" s="1713"/>
      <c r="U63" s="1713"/>
      <c r="V63" s="1713"/>
      <c r="W63" s="1713"/>
      <c r="X63" s="1713"/>
      <c r="Y63" s="1713"/>
      <c r="Z63" s="1713"/>
      <c r="AA63" s="1713"/>
      <c r="AB63" s="1713"/>
      <c r="AC63" s="1713"/>
      <c r="AD63" s="1713"/>
      <c r="AE63" s="1713"/>
      <c r="AF63" s="1713"/>
      <c r="AG63" s="1713"/>
      <c r="AH63" s="1713"/>
      <c r="AI63" s="1713"/>
      <c r="AJ63" s="1713"/>
      <c r="AK63" s="1713"/>
      <c r="AL63" s="1713"/>
      <c r="AM63" s="1713"/>
      <c r="AN63" s="1713"/>
      <c r="AO63" s="1713"/>
      <c r="AP63" s="1713"/>
      <c r="AQ63" s="1713"/>
      <c r="AR63" s="1713"/>
      <c r="AS63" s="1713"/>
      <c r="AT63" s="1713"/>
      <c r="AU63" s="1713"/>
      <c r="AV63" s="1713"/>
      <c r="AW63" s="1713"/>
      <c r="AX63" s="1713"/>
    </row>
    <row r="64" s="1732" customFormat="true" ht="21.75" hidden="false" customHeight="true" outlineLevel="0" collapsed="false">
      <c r="C64" s="1713"/>
      <c r="D64" s="1713"/>
      <c r="E64" s="1713"/>
      <c r="F64" s="1713"/>
      <c r="G64" s="1714"/>
      <c r="H64" s="1713"/>
      <c r="I64" s="1713"/>
      <c r="J64" s="1713"/>
      <c r="K64" s="1713"/>
      <c r="L64" s="1713"/>
      <c r="M64" s="1713"/>
      <c r="N64" s="1713"/>
      <c r="O64" s="1713"/>
      <c r="P64" s="1713"/>
      <c r="Q64" s="1713"/>
      <c r="R64" s="1713"/>
      <c r="S64" s="1713"/>
      <c r="T64" s="1713"/>
      <c r="U64" s="1713"/>
      <c r="V64" s="1713"/>
      <c r="W64" s="1713"/>
      <c r="X64" s="1713"/>
      <c r="Y64" s="1713"/>
      <c r="Z64" s="1713"/>
      <c r="AA64" s="1713"/>
      <c r="AB64" s="1713"/>
      <c r="AC64" s="1713"/>
      <c r="AD64" s="1713"/>
      <c r="AE64" s="1713"/>
      <c r="AF64" s="1713"/>
      <c r="AG64" s="1713"/>
      <c r="AH64" s="1713"/>
      <c r="AI64" s="1713"/>
      <c r="AJ64" s="1713"/>
      <c r="AK64" s="1713"/>
      <c r="AL64" s="1713"/>
      <c r="AM64" s="1713"/>
      <c r="AN64" s="1713"/>
      <c r="AO64" s="1713"/>
      <c r="AP64" s="1713"/>
      <c r="AQ64" s="1713"/>
      <c r="AR64" s="1713"/>
      <c r="AS64" s="1713"/>
      <c r="AT64" s="1713"/>
      <c r="AU64" s="1713"/>
      <c r="AV64" s="1713"/>
      <c r="AW64" s="1713"/>
      <c r="AX64" s="1713"/>
    </row>
    <row r="65" s="1732" customFormat="true" ht="21.75" hidden="false" customHeight="true" outlineLevel="0" collapsed="false">
      <c r="C65" s="1713"/>
      <c r="D65" s="1713"/>
      <c r="E65" s="1713"/>
      <c r="F65" s="1713"/>
      <c r="G65" s="1714"/>
      <c r="H65" s="1713"/>
      <c r="I65" s="1713"/>
      <c r="J65" s="1713"/>
      <c r="K65" s="1713"/>
      <c r="L65" s="1713"/>
      <c r="M65" s="1713"/>
      <c r="N65" s="1713"/>
      <c r="O65" s="1713"/>
      <c r="P65" s="1713"/>
      <c r="Q65" s="1713"/>
      <c r="R65" s="1713"/>
      <c r="S65" s="1713"/>
      <c r="T65" s="1713"/>
      <c r="U65" s="1713"/>
      <c r="V65" s="1713"/>
      <c r="W65" s="1713"/>
      <c r="X65" s="1713"/>
      <c r="Y65" s="1713"/>
      <c r="Z65" s="1713"/>
      <c r="AA65" s="1713"/>
      <c r="AB65" s="1713"/>
      <c r="AC65" s="1713"/>
      <c r="AD65" s="1713"/>
      <c r="AE65" s="1713"/>
      <c r="AF65" s="1713"/>
      <c r="AG65" s="1713"/>
      <c r="AH65" s="1713"/>
      <c r="AI65" s="1713"/>
      <c r="AJ65" s="1713"/>
      <c r="AK65" s="1713"/>
      <c r="AL65" s="1713"/>
      <c r="AM65" s="1713"/>
      <c r="AN65" s="1713"/>
      <c r="AO65" s="1713"/>
      <c r="AP65" s="1713"/>
      <c r="AQ65" s="1713"/>
      <c r="AR65" s="1713"/>
      <c r="AS65" s="1713"/>
      <c r="AT65" s="1713"/>
      <c r="AU65" s="1713"/>
      <c r="AV65" s="1713"/>
      <c r="AW65" s="1713"/>
      <c r="AX65" s="1713"/>
    </row>
    <row r="66" s="1732" customFormat="true" ht="21.75" hidden="false" customHeight="true" outlineLevel="0" collapsed="false">
      <c r="C66" s="1713"/>
      <c r="D66" s="1713"/>
      <c r="E66" s="1713"/>
      <c r="F66" s="1713"/>
      <c r="G66" s="1714"/>
      <c r="H66" s="1713"/>
      <c r="I66" s="1713"/>
      <c r="J66" s="1713"/>
      <c r="K66" s="1713"/>
      <c r="L66" s="1713"/>
      <c r="M66" s="1713"/>
      <c r="N66" s="1713"/>
      <c r="O66" s="1713"/>
      <c r="P66" s="1713"/>
      <c r="Q66" s="1713"/>
      <c r="R66" s="1713"/>
      <c r="S66" s="1713"/>
      <c r="T66" s="1713"/>
      <c r="U66" s="1713"/>
      <c r="V66" s="1713"/>
      <c r="W66" s="1713"/>
      <c r="X66" s="1713"/>
      <c r="Y66" s="1713"/>
      <c r="Z66" s="1713"/>
      <c r="AA66" s="1713"/>
      <c r="AB66" s="1713"/>
      <c r="AC66" s="1713"/>
      <c r="AD66" s="1713"/>
      <c r="AE66" s="1713"/>
      <c r="AF66" s="1713"/>
      <c r="AG66" s="1713"/>
      <c r="AH66" s="1713"/>
      <c r="AI66" s="1713"/>
      <c r="AJ66" s="1713"/>
      <c r="AK66" s="1713"/>
      <c r="AL66" s="1713"/>
      <c r="AM66" s="1713"/>
      <c r="AN66" s="1713"/>
      <c r="AO66" s="1713"/>
      <c r="AP66" s="1713"/>
      <c r="AQ66" s="1713"/>
      <c r="AR66" s="1713"/>
      <c r="AS66" s="1713"/>
      <c r="AT66" s="1713"/>
      <c r="AU66" s="1713"/>
      <c r="AV66" s="1713"/>
      <c r="AW66" s="1713"/>
      <c r="AX66" s="1713"/>
    </row>
    <row r="67" s="1732" customFormat="true" ht="21.75" hidden="false" customHeight="true" outlineLevel="0" collapsed="false">
      <c r="C67" s="1713"/>
      <c r="D67" s="1713"/>
      <c r="E67" s="1713"/>
      <c r="F67" s="1713"/>
      <c r="G67" s="1714"/>
      <c r="H67" s="1713"/>
      <c r="I67" s="1713"/>
      <c r="J67" s="1713"/>
      <c r="K67" s="1713"/>
      <c r="L67" s="1713"/>
      <c r="M67" s="1713"/>
      <c r="N67" s="1713"/>
      <c r="O67" s="1713"/>
      <c r="P67" s="1713"/>
      <c r="Q67" s="1713"/>
      <c r="R67" s="1713"/>
      <c r="S67" s="1713"/>
      <c r="T67" s="1713"/>
      <c r="U67" s="1713"/>
      <c r="V67" s="1713"/>
      <c r="W67" s="1713"/>
      <c r="X67" s="1713"/>
      <c r="Y67" s="1713"/>
      <c r="Z67" s="1713"/>
      <c r="AA67" s="1713"/>
      <c r="AB67" s="1713"/>
      <c r="AC67" s="1713"/>
      <c r="AD67" s="1713"/>
      <c r="AE67" s="1713"/>
      <c r="AF67" s="1713"/>
      <c r="AG67" s="1713"/>
      <c r="AH67" s="1713"/>
      <c r="AI67" s="1713"/>
      <c r="AJ67" s="1713"/>
      <c r="AK67" s="1713"/>
      <c r="AL67" s="1713"/>
      <c r="AM67" s="1713"/>
      <c r="AN67" s="1713"/>
      <c r="AO67" s="1713"/>
      <c r="AP67" s="1713"/>
      <c r="AQ67" s="1713"/>
      <c r="AR67" s="1713"/>
      <c r="AS67" s="1713"/>
      <c r="AT67" s="1713"/>
      <c r="AU67" s="1713"/>
      <c r="AV67" s="1713"/>
      <c r="AW67" s="1713"/>
      <c r="AX67" s="1713"/>
    </row>
    <row r="68" s="1732" customFormat="true" ht="21.75" hidden="false" customHeight="true" outlineLevel="0" collapsed="false">
      <c r="C68" s="1713"/>
      <c r="D68" s="1713"/>
      <c r="E68" s="1713"/>
      <c r="F68" s="1713"/>
      <c r="G68" s="1714"/>
      <c r="H68" s="1713"/>
      <c r="I68" s="1713"/>
      <c r="J68" s="1713"/>
      <c r="K68" s="1713"/>
      <c r="L68" s="1713"/>
      <c r="M68" s="1713"/>
      <c r="N68" s="1713"/>
      <c r="O68" s="1713"/>
      <c r="P68" s="1713"/>
      <c r="Q68" s="1713"/>
      <c r="R68" s="1713"/>
      <c r="S68" s="1713"/>
      <c r="T68" s="1713"/>
      <c r="U68" s="1713"/>
      <c r="V68" s="1713"/>
      <c r="W68" s="1713"/>
      <c r="X68" s="1713"/>
      <c r="Y68" s="1713"/>
      <c r="Z68" s="1713"/>
      <c r="AA68" s="1713"/>
      <c r="AB68" s="1713"/>
      <c r="AC68" s="1713"/>
      <c r="AD68" s="1713"/>
      <c r="AE68" s="1713"/>
      <c r="AF68" s="1713"/>
      <c r="AG68" s="1713"/>
      <c r="AH68" s="1713"/>
      <c r="AI68" s="1713"/>
      <c r="AJ68" s="1713"/>
      <c r="AK68" s="1713"/>
      <c r="AL68" s="1713"/>
      <c r="AM68" s="1713"/>
      <c r="AN68" s="1713"/>
      <c r="AO68" s="1713"/>
      <c r="AP68" s="1713"/>
      <c r="AQ68" s="1713"/>
      <c r="AR68" s="1713"/>
      <c r="AS68" s="1713"/>
      <c r="AT68" s="1713"/>
      <c r="AU68" s="1713"/>
      <c r="AV68" s="1713"/>
      <c r="AW68" s="1713"/>
      <c r="AX68" s="1713"/>
    </row>
    <row r="69" s="1732" customFormat="true" ht="21.75" hidden="false" customHeight="true" outlineLevel="0" collapsed="false">
      <c r="C69" s="1713"/>
      <c r="D69" s="1713"/>
      <c r="E69" s="1713"/>
      <c r="F69" s="1713"/>
      <c r="G69" s="1714"/>
      <c r="H69" s="1713"/>
      <c r="I69" s="1713"/>
      <c r="J69" s="1713"/>
      <c r="K69" s="1713"/>
      <c r="L69" s="1713"/>
      <c r="M69" s="1713"/>
      <c r="N69" s="1713"/>
      <c r="O69" s="1713"/>
      <c r="P69" s="1713"/>
      <c r="Q69" s="1713"/>
      <c r="R69" s="1713"/>
      <c r="S69" s="1713"/>
      <c r="T69" s="1713"/>
      <c r="U69" s="1713"/>
      <c r="V69" s="1713"/>
      <c r="W69" s="1713"/>
      <c r="X69" s="1713"/>
      <c r="Y69" s="1713"/>
      <c r="Z69" s="1713"/>
      <c r="AA69" s="1713"/>
      <c r="AB69" s="1713"/>
      <c r="AC69" s="1713"/>
      <c r="AD69" s="1713"/>
      <c r="AE69" s="1713"/>
      <c r="AF69" s="1713"/>
      <c r="AG69" s="1713"/>
      <c r="AH69" s="1713"/>
      <c r="AI69" s="1713"/>
      <c r="AJ69" s="1713"/>
      <c r="AK69" s="1713"/>
      <c r="AL69" s="1713"/>
      <c r="AM69" s="1713"/>
      <c r="AN69" s="1713"/>
      <c r="AO69" s="1713"/>
      <c r="AP69" s="1713"/>
      <c r="AQ69" s="1713"/>
      <c r="AR69" s="1713"/>
      <c r="AS69" s="1713"/>
      <c r="AT69" s="1713"/>
      <c r="AU69" s="1713"/>
      <c r="AV69" s="1713"/>
      <c r="AW69" s="1713"/>
      <c r="AX69" s="1713"/>
    </row>
    <row r="70" s="1732" customFormat="true" ht="21.75" hidden="false" customHeight="true" outlineLevel="0" collapsed="false">
      <c r="C70" s="1713"/>
      <c r="D70" s="1713"/>
      <c r="E70" s="1713"/>
      <c r="F70" s="1713"/>
      <c r="G70" s="1714"/>
      <c r="H70" s="1713"/>
      <c r="I70" s="1713"/>
      <c r="J70" s="1713"/>
      <c r="K70" s="1713"/>
      <c r="L70" s="1713"/>
      <c r="M70" s="1713"/>
      <c r="N70" s="1713"/>
      <c r="O70" s="1713"/>
      <c r="P70" s="1713"/>
      <c r="Q70" s="1713"/>
      <c r="R70" s="1713"/>
      <c r="S70" s="1713"/>
      <c r="T70" s="1713"/>
      <c r="U70" s="1713"/>
      <c r="V70" s="1713"/>
      <c r="W70" s="1713"/>
      <c r="X70" s="1713"/>
      <c r="Y70" s="1713"/>
      <c r="Z70" s="1713"/>
      <c r="AA70" s="1713"/>
      <c r="AB70" s="1713"/>
      <c r="AC70" s="1713"/>
      <c r="AD70" s="1713"/>
      <c r="AE70" s="1713"/>
      <c r="AF70" s="1713"/>
      <c r="AG70" s="1713"/>
      <c r="AH70" s="1713"/>
      <c r="AI70" s="1713"/>
      <c r="AJ70" s="1713"/>
      <c r="AK70" s="1713"/>
      <c r="AL70" s="1713"/>
      <c r="AM70" s="1713"/>
      <c r="AN70" s="1713"/>
      <c r="AO70" s="1713"/>
      <c r="AP70" s="1713"/>
      <c r="AQ70" s="1713"/>
      <c r="AR70" s="1713"/>
      <c r="AS70" s="1713"/>
      <c r="AT70" s="1713"/>
      <c r="AU70" s="1713"/>
      <c r="AV70" s="1713"/>
      <c r="AW70" s="1713"/>
      <c r="AX70" s="1713"/>
    </row>
    <row r="71" s="1732" customFormat="true" ht="21.75" hidden="false" customHeight="true" outlineLevel="0" collapsed="false">
      <c r="C71" s="1713"/>
      <c r="D71" s="1713"/>
      <c r="E71" s="1713"/>
      <c r="F71" s="1713"/>
      <c r="G71" s="1714"/>
      <c r="H71" s="1713"/>
      <c r="I71" s="1713"/>
      <c r="J71" s="1713"/>
      <c r="K71" s="1713"/>
      <c r="L71" s="1713"/>
      <c r="M71" s="1713"/>
      <c r="N71" s="1713"/>
      <c r="O71" s="1713"/>
      <c r="P71" s="1713"/>
      <c r="Q71" s="1713"/>
      <c r="R71" s="1713"/>
      <c r="S71" s="1713"/>
      <c r="T71" s="1713"/>
      <c r="U71" s="1713"/>
      <c r="V71" s="1713"/>
      <c r="W71" s="1713"/>
      <c r="X71" s="1713"/>
      <c r="Y71" s="1713"/>
      <c r="Z71" s="1713"/>
      <c r="AA71" s="1713"/>
      <c r="AB71" s="1713"/>
      <c r="AC71" s="1713"/>
      <c r="AD71" s="1713"/>
      <c r="AE71" s="1713"/>
      <c r="AF71" s="1713"/>
      <c r="AG71" s="1713"/>
      <c r="AH71" s="1713"/>
      <c r="AI71" s="1713"/>
      <c r="AJ71" s="1713"/>
      <c r="AK71" s="1713"/>
      <c r="AL71" s="1713"/>
      <c r="AM71" s="1713"/>
      <c r="AN71" s="1713"/>
      <c r="AO71" s="1713"/>
      <c r="AP71" s="1713"/>
      <c r="AQ71" s="1713"/>
      <c r="AR71" s="1713"/>
      <c r="AS71" s="1713"/>
      <c r="AT71" s="1713"/>
      <c r="AU71" s="1713"/>
      <c r="AV71" s="1713"/>
      <c r="AW71" s="1713"/>
      <c r="AX71" s="1713"/>
    </row>
    <row r="72" s="1732" customFormat="true" ht="21.75" hidden="false" customHeight="true" outlineLevel="0" collapsed="false">
      <c r="C72" s="1713"/>
      <c r="D72" s="1713"/>
      <c r="E72" s="1713"/>
      <c r="F72" s="1713"/>
      <c r="G72" s="1714"/>
      <c r="H72" s="1713"/>
      <c r="I72" s="1713"/>
      <c r="J72" s="1713"/>
      <c r="K72" s="1713"/>
      <c r="L72" s="1713"/>
      <c r="M72" s="1713"/>
      <c r="N72" s="1713"/>
      <c r="O72" s="1713"/>
      <c r="P72" s="1713"/>
      <c r="Q72" s="1713"/>
      <c r="R72" s="1713"/>
      <c r="S72" s="1713"/>
      <c r="T72" s="1713"/>
      <c r="U72" s="1713"/>
      <c r="V72" s="1713"/>
      <c r="W72" s="1713"/>
      <c r="X72" s="1713"/>
      <c r="Y72" s="1713"/>
      <c r="Z72" s="1713"/>
      <c r="AA72" s="1713"/>
      <c r="AB72" s="1713"/>
      <c r="AC72" s="1713"/>
      <c r="AD72" s="1713"/>
      <c r="AE72" s="1713"/>
      <c r="AF72" s="1713"/>
      <c r="AG72" s="1713"/>
      <c r="AH72" s="1713"/>
      <c r="AI72" s="1713"/>
      <c r="AJ72" s="1713"/>
      <c r="AK72" s="1713"/>
      <c r="AL72" s="1713"/>
      <c r="AM72" s="1713"/>
      <c r="AN72" s="1713"/>
      <c r="AO72" s="1713"/>
      <c r="AP72" s="1713"/>
      <c r="AQ72" s="1713"/>
      <c r="AR72" s="1713"/>
      <c r="AS72" s="1713"/>
      <c r="AT72" s="1713"/>
      <c r="AU72" s="1713"/>
      <c r="AV72" s="1713"/>
      <c r="AW72" s="1713"/>
      <c r="AX72" s="1713"/>
    </row>
    <row r="73" s="1732" customFormat="true" ht="21.75" hidden="false" customHeight="true" outlineLevel="0" collapsed="false">
      <c r="C73" s="1713"/>
      <c r="D73" s="1713"/>
      <c r="E73" s="1713"/>
      <c r="F73" s="1713"/>
      <c r="G73" s="1714"/>
      <c r="H73" s="1713"/>
      <c r="I73" s="1713"/>
      <c r="J73" s="1713"/>
      <c r="K73" s="1713"/>
      <c r="L73" s="1713"/>
      <c r="M73" s="1713"/>
      <c r="N73" s="1713"/>
      <c r="O73" s="1713"/>
      <c r="P73" s="1713"/>
      <c r="Q73" s="1713"/>
      <c r="R73" s="1713"/>
      <c r="S73" s="1713"/>
      <c r="T73" s="1713"/>
      <c r="U73" s="1713"/>
      <c r="V73" s="1713"/>
      <c r="W73" s="1713"/>
      <c r="X73" s="1713"/>
      <c r="Y73" s="1713"/>
      <c r="Z73" s="1713"/>
      <c r="AA73" s="1713"/>
      <c r="AB73" s="1713"/>
      <c r="AC73" s="1713"/>
      <c r="AD73" s="1713"/>
      <c r="AE73" s="1713"/>
      <c r="AF73" s="1713"/>
      <c r="AG73" s="1713"/>
      <c r="AH73" s="1713"/>
      <c r="AI73" s="1713"/>
      <c r="AJ73" s="1713"/>
      <c r="AK73" s="1713"/>
      <c r="AL73" s="1713"/>
      <c r="AM73" s="1713"/>
      <c r="AN73" s="1713"/>
      <c r="AO73" s="1713"/>
      <c r="AP73" s="1713"/>
      <c r="AQ73" s="1713"/>
      <c r="AR73" s="1713"/>
      <c r="AS73" s="1713"/>
      <c r="AT73" s="1713"/>
      <c r="AU73" s="1713"/>
      <c r="AV73" s="1713"/>
      <c r="AW73" s="1713"/>
      <c r="AX73" s="1713"/>
    </row>
    <row r="74" s="1732" customFormat="true" ht="21.75" hidden="false" customHeight="true" outlineLevel="0" collapsed="false">
      <c r="C74" s="1713"/>
      <c r="D74" s="1713"/>
      <c r="E74" s="1713"/>
      <c r="F74" s="1713"/>
      <c r="G74" s="1714"/>
      <c r="H74" s="1713"/>
      <c r="I74" s="1713"/>
      <c r="J74" s="1713"/>
      <c r="K74" s="1713"/>
      <c r="L74" s="1713"/>
      <c r="M74" s="1713"/>
      <c r="N74" s="1713"/>
      <c r="O74" s="1713"/>
      <c r="P74" s="1713"/>
      <c r="Q74" s="1713"/>
      <c r="R74" s="1713"/>
      <c r="S74" s="1713"/>
      <c r="T74" s="1713"/>
      <c r="U74" s="1713"/>
      <c r="V74" s="1713"/>
      <c r="W74" s="1713"/>
      <c r="X74" s="1713"/>
      <c r="Y74" s="1713"/>
      <c r="Z74" s="1713"/>
      <c r="AA74" s="1713"/>
      <c r="AB74" s="1713"/>
      <c r="AC74" s="1713"/>
      <c r="AD74" s="1713"/>
      <c r="AE74" s="1713"/>
      <c r="AF74" s="1713"/>
      <c r="AG74" s="1713"/>
      <c r="AH74" s="1713"/>
      <c r="AI74" s="1713"/>
      <c r="AJ74" s="1713"/>
      <c r="AK74" s="1713"/>
      <c r="AL74" s="1713"/>
      <c r="AM74" s="1713"/>
      <c r="AN74" s="1713"/>
      <c r="AO74" s="1713"/>
      <c r="AP74" s="1713"/>
      <c r="AQ74" s="1713"/>
      <c r="AR74" s="1713"/>
      <c r="AS74" s="1713"/>
      <c r="AT74" s="1713"/>
      <c r="AU74" s="1713"/>
      <c r="AV74" s="1713"/>
      <c r="AW74" s="1713"/>
      <c r="AX74" s="1713"/>
    </row>
    <row r="75" s="1732" customFormat="true" ht="21.75" hidden="false" customHeight="true" outlineLevel="0" collapsed="false">
      <c r="C75" s="1713"/>
      <c r="D75" s="1713"/>
      <c r="E75" s="1713"/>
      <c r="F75" s="1713"/>
      <c r="G75" s="1714"/>
      <c r="H75" s="1713"/>
      <c r="I75" s="1713"/>
      <c r="J75" s="1713"/>
      <c r="K75" s="1713"/>
      <c r="L75" s="1713"/>
      <c r="M75" s="1713"/>
      <c r="N75" s="1713"/>
      <c r="O75" s="1713"/>
      <c r="P75" s="1713"/>
      <c r="Q75" s="1713"/>
      <c r="R75" s="1713"/>
      <c r="S75" s="1713"/>
      <c r="T75" s="1713"/>
      <c r="U75" s="1713"/>
      <c r="V75" s="1713"/>
      <c r="W75" s="1713"/>
      <c r="X75" s="1713"/>
      <c r="Y75" s="1713"/>
      <c r="Z75" s="1713"/>
      <c r="AA75" s="1713"/>
      <c r="AB75" s="1713"/>
      <c r="AC75" s="1713"/>
      <c r="AD75" s="1713"/>
      <c r="AE75" s="1713"/>
      <c r="AF75" s="1713"/>
      <c r="AG75" s="1713"/>
      <c r="AH75" s="1713"/>
      <c r="AI75" s="1713"/>
      <c r="AJ75" s="1713"/>
      <c r="AK75" s="1713"/>
      <c r="AL75" s="1713"/>
      <c r="AM75" s="1713"/>
      <c r="AN75" s="1713"/>
      <c r="AO75" s="1713"/>
      <c r="AP75" s="1713"/>
      <c r="AQ75" s="1713"/>
      <c r="AR75" s="1713"/>
      <c r="AS75" s="1713"/>
      <c r="AT75" s="1713"/>
      <c r="AU75" s="1713"/>
      <c r="AV75" s="1713"/>
      <c r="AW75" s="1713"/>
      <c r="AX75" s="1713"/>
    </row>
    <row r="76" s="1732" customFormat="true" ht="21.75" hidden="false" customHeight="true" outlineLevel="0" collapsed="false">
      <c r="C76" s="1713"/>
      <c r="D76" s="1713"/>
      <c r="E76" s="1713"/>
      <c r="F76" s="1713"/>
      <c r="G76" s="1714"/>
      <c r="H76" s="1713"/>
      <c r="I76" s="1713"/>
      <c r="J76" s="1713"/>
      <c r="K76" s="1713"/>
      <c r="L76" s="1713"/>
      <c r="M76" s="1713"/>
      <c r="N76" s="1713"/>
      <c r="O76" s="1713"/>
      <c r="P76" s="1713"/>
      <c r="Q76" s="1713"/>
      <c r="R76" s="1713"/>
      <c r="S76" s="1713"/>
      <c r="T76" s="1713"/>
      <c r="U76" s="1713"/>
      <c r="V76" s="1713"/>
      <c r="W76" s="1713"/>
      <c r="X76" s="1713"/>
      <c r="Y76" s="1713"/>
      <c r="Z76" s="1713"/>
      <c r="AA76" s="1713"/>
      <c r="AB76" s="1713"/>
      <c r="AC76" s="1713"/>
      <c r="AD76" s="1713"/>
      <c r="AE76" s="1713"/>
      <c r="AF76" s="1713"/>
      <c r="AG76" s="1713"/>
      <c r="AH76" s="1713"/>
      <c r="AI76" s="1713"/>
      <c r="AJ76" s="1713"/>
      <c r="AK76" s="1713"/>
      <c r="AL76" s="1713"/>
      <c r="AM76" s="1713"/>
      <c r="AN76" s="1713"/>
      <c r="AO76" s="1713"/>
      <c r="AP76" s="1713"/>
      <c r="AQ76" s="1713"/>
      <c r="AR76" s="1713"/>
      <c r="AS76" s="1713"/>
      <c r="AT76" s="1713"/>
      <c r="AU76" s="1713"/>
      <c r="AV76" s="1713"/>
      <c r="AW76" s="1713"/>
      <c r="AX76" s="1713"/>
    </row>
    <row r="77" s="1732" customFormat="true" ht="21.75" hidden="false" customHeight="true" outlineLevel="0" collapsed="false">
      <c r="C77" s="1713"/>
      <c r="D77" s="1713"/>
      <c r="E77" s="1713"/>
      <c r="F77" s="1713"/>
      <c r="G77" s="1714"/>
      <c r="H77" s="1713"/>
      <c r="I77" s="1713"/>
      <c r="J77" s="1713"/>
      <c r="K77" s="1713"/>
      <c r="L77" s="1713"/>
      <c r="M77" s="1713"/>
      <c r="N77" s="1713"/>
      <c r="O77" s="1713"/>
      <c r="P77" s="1713"/>
      <c r="Q77" s="1713"/>
      <c r="R77" s="1713"/>
      <c r="S77" s="1713"/>
      <c r="T77" s="1713"/>
      <c r="U77" s="1713"/>
      <c r="V77" s="1713"/>
      <c r="W77" s="1713"/>
      <c r="X77" s="1713"/>
      <c r="Y77" s="1713"/>
      <c r="Z77" s="1713"/>
      <c r="AA77" s="1713"/>
      <c r="AB77" s="1713"/>
      <c r="AC77" s="1713"/>
      <c r="AD77" s="1713"/>
      <c r="AE77" s="1713"/>
      <c r="AF77" s="1713"/>
      <c r="AG77" s="1713"/>
      <c r="AH77" s="1713"/>
      <c r="AI77" s="1713"/>
      <c r="AJ77" s="1713"/>
      <c r="AK77" s="1713"/>
      <c r="AL77" s="1713"/>
      <c r="AM77" s="1713"/>
      <c r="AN77" s="1713"/>
      <c r="AO77" s="1713"/>
      <c r="AP77" s="1713"/>
      <c r="AQ77" s="1713"/>
      <c r="AR77" s="1713"/>
      <c r="AS77" s="1713"/>
      <c r="AT77" s="1713"/>
      <c r="AU77" s="1713"/>
      <c r="AV77" s="1713"/>
      <c r="AW77" s="1713"/>
      <c r="AX77" s="1713"/>
    </row>
    <row r="78" s="1732" customFormat="true" ht="21.75" hidden="false" customHeight="true" outlineLevel="0" collapsed="false">
      <c r="C78" s="1713"/>
      <c r="D78" s="1713"/>
      <c r="E78" s="1713"/>
      <c r="F78" s="1713"/>
      <c r="G78" s="1714"/>
      <c r="H78" s="1713"/>
      <c r="I78" s="1713"/>
      <c r="J78" s="1713"/>
      <c r="K78" s="1713"/>
      <c r="L78" s="1713"/>
      <c r="M78" s="1713"/>
      <c r="N78" s="1713"/>
      <c r="O78" s="1713"/>
      <c r="P78" s="1713"/>
      <c r="Q78" s="1713"/>
      <c r="R78" s="1713"/>
      <c r="S78" s="1713"/>
      <c r="T78" s="1713"/>
      <c r="U78" s="1713"/>
      <c r="V78" s="1713"/>
      <c r="W78" s="1713"/>
      <c r="X78" s="1713"/>
      <c r="Y78" s="1713"/>
      <c r="Z78" s="1713"/>
      <c r="AA78" s="1713"/>
      <c r="AB78" s="1713"/>
      <c r="AC78" s="1713"/>
      <c r="AD78" s="1713"/>
      <c r="AE78" s="1713"/>
      <c r="AF78" s="1713"/>
      <c r="AG78" s="1713"/>
      <c r="AH78" s="1713"/>
      <c r="AI78" s="1713"/>
      <c r="AJ78" s="1713"/>
      <c r="AK78" s="1713"/>
      <c r="AL78" s="1713"/>
      <c r="AM78" s="1713"/>
      <c r="AN78" s="1713"/>
      <c r="AO78" s="1713"/>
      <c r="AP78" s="1713"/>
      <c r="AQ78" s="1713"/>
      <c r="AR78" s="1713"/>
      <c r="AS78" s="1713"/>
      <c r="AT78" s="1713"/>
      <c r="AU78" s="1713"/>
      <c r="AV78" s="1713"/>
      <c r="AW78" s="1713"/>
      <c r="AX78" s="1713"/>
    </row>
    <row r="79" s="1732" customFormat="true" ht="21.75" hidden="false" customHeight="true" outlineLevel="0" collapsed="false">
      <c r="C79" s="1713"/>
      <c r="D79" s="1713"/>
      <c r="E79" s="1713"/>
      <c r="F79" s="1713"/>
      <c r="G79" s="1714"/>
      <c r="H79" s="1713"/>
      <c r="I79" s="1713"/>
      <c r="J79" s="1713"/>
      <c r="K79" s="1713"/>
      <c r="L79" s="1713"/>
      <c r="M79" s="1713"/>
      <c r="N79" s="1713"/>
      <c r="O79" s="1713"/>
      <c r="P79" s="1713"/>
      <c r="Q79" s="1713"/>
      <c r="R79" s="1713"/>
      <c r="S79" s="1713"/>
      <c r="T79" s="1713"/>
      <c r="U79" s="1713"/>
      <c r="V79" s="1713"/>
      <c r="W79" s="1713"/>
      <c r="X79" s="1713"/>
      <c r="Y79" s="1713"/>
      <c r="Z79" s="1713"/>
      <c r="AA79" s="1713"/>
      <c r="AB79" s="1713"/>
      <c r="AC79" s="1713"/>
      <c r="AD79" s="1713"/>
      <c r="AE79" s="1713"/>
      <c r="AF79" s="1713"/>
      <c r="AG79" s="1713"/>
      <c r="AH79" s="1713"/>
      <c r="AI79" s="1713"/>
      <c r="AJ79" s="1713"/>
      <c r="AK79" s="1713"/>
      <c r="AL79" s="1713"/>
      <c r="AM79" s="1713"/>
      <c r="AN79" s="1713"/>
      <c r="AO79" s="1713"/>
      <c r="AP79" s="1713"/>
      <c r="AQ79" s="1713"/>
      <c r="AR79" s="1713"/>
      <c r="AS79" s="1713"/>
      <c r="AT79" s="1713"/>
      <c r="AU79" s="1713"/>
      <c r="AV79" s="1713"/>
      <c r="AW79" s="1713"/>
      <c r="AX79" s="1713"/>
    </row>
    <row r="80" s="1732" customFormat="true" ht="21.75" hidden="false" customHeight="true" outlineLevel="0" collapsed="false">
      <c r="C80" s="1713"/>
      <c r="D80" s="1713"/>
      <c r="E80" s="1713"/>
      <c r="F80" s="1713"/>
      <c r="G80" s="1714"/>
      <c r="H80" s="1713"/>
      <c r="I80" s="1713"/>
      <c r="J80" s="1713"/>
      <c r="K80" s="1713"/>
      <c r="L80" s="1713"/>
      <c r="M80" s="1713"/>
      <c r="N80" s="1713"/>
      <c r="O80" s="1713"/>
      <c r="P80" s="1713"/>
      <c r="Q80" s="1713"/>
      <c r="R80" s="1713"/>
      <c r="S80" s="1713"/>
      <c r="T80" s="1713"/>
      <c r="U80" s="1713"/>
      <c r="V80" s="1713"/>
      <c r="W80" s="1713"/>
      <c r="X80" s="1713"/>
      <c r="Y80" s="1713"/>
      <c r="Z80" s="1713"/>
      <c r="AA80" s="1713"/>
      <c r="AB80" s="1713"/>
      <c r="AC80" s="1713"/>
      <c r="AD80" s="1713"/>
      <c r="AE80" s="1713"/>
      <c r="AF80" s="1713"/>
      <c r="AG80" s="1713"/>
      <c r="AH80" s="1713"/>
      <c r="AI80" s="1713"/>
      <c r="AJ80" s="1713"/>
      <c r="AK80" s="1713"/>
      <c r="AL80" s="1713"/>
      <c r="AM80" s="1713"/>
      <c r="AN80" s="1713"/>
      <c r="AO80" s="1713"/>
      <c r="AP80" s="1713"/>
      <c r="AQ80" s="1713"/>
      <c r="AR80" s="1713"/>
      <c r="AS80" s="1713"/>
      <c r="AT80" s="1713"/>
      <c r="AU80" s="1713"/>
      <c r="AV80" s="1713"/>
      <c r="AW80" s="1713"/>
      <c r="AX80" s="1713"/>
    </row>
    <row r="81" s="1732" customFormat="true" ht="21.75" hidden="false" customHeight="true" outlineLevel="0" collapsed="false">
      <c r="C81" s="1713"/>
      <c r="D81" s="1713"/>
      <c r="E81" s="1713"/>
      <c r="F81" s="1713"/>
      <c r="G81" s="1714"/>
      <c r="H81" s="1713"/>
      <c r="I81" s="1713"/>
      <c r="J81" s="1713"/>
      <c r="K81" s="1713"/>
      <c r="L81" s="1713"/>
      <c r="M81" s="1713"/>
      <c r="N81" s="1713"/>
      <c r="O81" s="1713"/>
      <c r="P81" s="1713"/>
      <c r="Q81" s="1713"/>
      <c r="R81" s="1713"/>
      <c r="S81" s="1713"/>
      <c r="T81" s="1713"/>
      <c r="U81" s="1713"/>
      <c r="V81" s="1713"/>
      <c r="W81" s="1713"/>
      <c r="X81" s="1713"/>
      <c r="Y81" s="1713"/>
      <c r="Z81" s="1713"/>
      <c r="AA81" s="1713"/>
      <c r="AB81" s="1713"/>
      <c r="AC81" s="1713"/>
      <c r="AD81" s="1713"/>
      <c r="AE81" s="1713"/>
      <c r="AF81" s="1713"/>
      <c r="AG81" s="1713"/>
      <c r="AH81" s="1713"/>
      <c r="AI81" s="1713"/>
      <c r="AJ81" s="1713"/>
      <c r="AK81" s="1713"/>
      <c r="AL81" s="1713"/>
      <c r="AM81" s="1713"/>
      <c r="AN81" s="1713"/>
      <c r="AO81" s="1713"/>
      <c r="AP81" s="1713"/>
      <c r="AQ81" s="1713"/>
      <c r="AR81" s="1713"/>
      <c r="AS81" s="1713"/>
      <c r="AT81" s="1713"/>
      <c r="AU81" s="1713"/>
      <c r="AV81" s="1713"/>
      <c r="AW81" s="1713"/>
      <c r="AX81" s="1713"/>
    </row>
    <row r="82" s="1732" customFormat="true" ht="21.75" hidden="false" customHeight="true" outlineLevel="0" collapsed="false">
      <c r="C82" s="1713"/>
      <c r="D82" s="1713"/>
      <c r="E82" s="1713"/>
      <c r="F82" s="1713"/>
      <c r="G82" s="1714"/>
      <c r="H82" s="1713"/>
      <c r="I82" s="1713"/>
      <c r="J82" s="1713"/>
      <c r="K82" s="1713"/>
      <c r="L82" s="1713"/>
      <c r="M82" s="1713"/>
      <c r="N82" s="1713"/>
      <c r="O82" s="1713"/>
      <c r="P82" s="1713"/>
      <c r="Q82" s="1713"/>
      <c r="R82" s="1713"/>
      <c r="S82" s="1713"/>
      <c r="T82" s="1713"/>
      <c r="U82" s="1713"/>
      <c r="V82" s="1713"/>
      <c r="W82" s="1713"/>
      <c r="X82" s="1713"/>
      <c r="Y82" s="1713"/>
      <c r="Z82" s="1713"/>
      <c r="AA82" s="1713"/>
      <c r="AB82" s="1713"/>
      <c r="AC82" s="1713"/>
      <c r="AD82" s="1713"/>
      <c r="AE82" s="1713"/>
      <c r="AF82" s="1713"/>
      <c r="AG82" s="1713"/>
      <c r="AH82" s="1713"/>
      <c r="AI82" s="1713"/>
      <c r="AJ82" s="1713"/>
      <c r="AK82" s="1713"/>
      <c r="AL82" s="1713"/>
      <c r="AM82" s="1713"/>
      <c r="AN82" s="1713"/>
      <c r="AO82" s="1713"/>
      <c r="AP82" s="1713"/>
      <c r="AQ82" s="1713"/>
      <c r="AR82" s="1713"/>
      <c r="AS82" s="1713"/>
      <c r="AT82" s="1713"/>
      <c r="AU82" s="1713"/>
      <c r="AV82" s="1713"/>
      <c r="AW82" s="1713"/>
      <c r="AX82" s="1713"/>
    </row>
    <row r="83" s="1732" customFormat="true" ht="21.75" hidden="false" customHeight="true" outlineLevel="0" collapsed="false">
      <c r="C83" s="1713"/>
      <c r="D83" s="1713"/>
      <c r="E83" s="1713"/>
      <c r="F83" s="1713"/>
      <c r="G83" s="1714"/>
      <c r="H83" s="1713"/>
      <c r="I83" s="1713"/>
      <c r="J83" s="1713"/>
      <c r="K83" s="1713"/>
      <c r="L83" s="1713"/>
      <c r="M83" s="1713"/>
      <c r="N83" s="1713"/>
      <c r="O83" s="1713"/>
      <c r="P83" s="1713"/>
      <c r="Q83" s="1713"/>
      <c r="R83" s="1713"/>
      <c r="S83" s="1713"/>
      <c r="T83" s="1713"/>
      <c r="U83" s="1713"/>
      <c r="V83" s="1713"/>
      <c r="W83" s="1713"/>
      <c r="X83" s="1713"/>
      <c r="Y83" s="1713"/>
      <c r="Z83" s="1713"/>
      <c r="AA83" s="1713"/>
      <c r="AB83" s="1713"/>
      <c r="AC83" s="1713"/>
      <c r="AD83" s="1713"/>
      <c r="AE83" s="1713"/>
      <c r="AF83" s="1713"/>
      <c r="AG83" s="1713"/>
      <c r="AH83" s="1713"/>
      <c r="AI83" s="1713"/>
      <c r="AJ83" s="1713"/>
      <c r="AK83" s="1713"/>
      <c r="AL83" s="1713"/>
      <c r="AM83" s="1713"/>
      <c r="AN83" s="1713"/>
      <c r="AO83" s="1713"/>
      <c r="AP83" s="1713"/>
      <c r="AQ83" s="1713"/>
      <c r="AR83" s="1713"/>
      <c r="AS83" s="1713"/>
      <c r="AT83" s="1713"/>
      <c r="AU83" s="1713"/>
      <c r="AV83" s="1713"/>
      <c r="AW83" s="1713"/>
      <c r="AX83" s="1713"/>
    </row>
    <row r="84" s="1732" customFormat="true" ht="21.75" hidden="false" customHeight="true" outlineLevel="0" collapsed="false">
      <c r="C84" s="1713"/>
      <c r="D84" s="1713"/>
      <c r="E84" s="1713"/>
      <c r="F84" s="1713"/>
      <c r="G84" s="1714"/>
      <c r="H84" s="1713"/>
      <c r="I84" s="1713"/>
      <c r="J84" s="1713"/>
      <c r="K84" s="1713"/>
      <c r="L84" s="1713"/>
      <c r="M84" s="1713"/>
      <c r="N84" s="1713"/>
      <c r="O84" s="1713"/>
      <c r="P84" s="1713"/>
      <c r="Q84" s="1713"/>
      <c r="R84" s="1713"/>
      <c r="S84" s="1713"/>
      <c r="T84" s="1713"/>
      <c r="U84" s="1713"/>
      <c r="V84" s="1713"/>
      <c r="W84" s="1713"/>
      <c r="X84" s="1713"/>
      <c r="Y84" s="1713"/>
      <c r="Z84" s="1713"/>
      <c r="AA84" s="1713"/>
      <c r="AB84" s="1713"/>
      <c r="AC84" s="1713"/>
      <c r="AD84" s="1713"/>
      <c r="AE84" s="1713"/>
      <c r="AF84" s="1713"/>
      <c r="AG84" s="1713"/>
      <c r="AH84" s="1713"/>
      <c r="AI84" s="1713"/>
      <c r="AJ84" s="1713"/>
      <c r="AK84" s="1713"/>
      <c r="AL84" s="1713"/>
      <c r="AM84" s="1713"/>
      <c r="AN84" s="1713"/>
      <c r="AO84" s="1713"/>
      <c r="AP84" s="1713"/>
      <c r="AQ84" s="1713"/>
      <c r="AR84" s="1713"/>
      <c r="AS84" s="1713"/>
      <c r="AT84" s="1713"/>
      <c r="AU84" s="1713"/>
      <c r="AV84" s="1713"/>
      <c r="AW84" s="1713"/>
      <c r="AX84" s="1713"/>
    </row>
    <row r="85" s="1732" customFormat="true" ht="21.75" hidden="false" customHeight="true" outlineLevel="0" collapsed="false">
      <c r="C85" s="1713"/>
      <c r="D85" s="1713"/>
      <c r="E85" s="1713"/>
      <c r="F85" s="1713"/>
      <c r="G85" s="1714"/>
      <c r="H85" s="1713"/>
      <c r="I85" s="1713"/>
      <c r="J85" s="1713"/>
      <c r="K85" s="1713"/>
      <c r="L85" s="1713"/>
      <c r="M85" s="1713"/>
      <c r="N85" s="1713"/>
      <c r="O85" s="1713"/>
      <c r="P85" s="1713"/>
      <c r="Q85" s="1713"/>
      <c r="R85" s="1713"/>
      <c r="S85" s="1713"/>
      <c r="T85" s="1713"/>
      <c r="U85" s="1713"/>
      <c r="V85" s="1713"/>
      <c r="W85" s="1713"/>
      <c r="X85" s="1713"/>
      <c r="Y85" s="1713"/>
      <c r="Z85" s="1713"/>
      <c r="AA85" s="1713"/>
      <c r="AB85" s="1713"/>
      <c r="AC85" s="1713"/>
      <c r="AD85" s="1713"/>
      <c r="AE85" s="1713"/>
      <c r="AF85" s="1713"/>
      <c r="AG85" s="1713"/>
      <c r="AH85" s="1713"/>
      <c r="AI85" s="1713"/>
      <c r="AJ85" s="1713"/>
      <c r="AK85" s="1713"/>
      <c r="AL85" s="1713"/>
      <c r="AM85" s="1713"/>
      <c r="AN85" s="1713"/>
      <c r="AO85" s="1713"/>
      <c r="AP85" s="1713"/>
      <c r="AQ85" s="1713"/>
      <c r="AR85" s="1713"/>
      <c r="AS85" s="1713"/>
      <c r="AT85" s="1713"/>
      <c r="AU85" s="1713"/>
      <c r="AV85" s="1713"/>
      <c r="AW85" s="1713"/>
      <c r="AX85" s="1713"/>
    </row>
    <row r="86" s="1732" customFormat="true" ht="21.75" hidden="false" customHeight="true" outlineLevel="0" collapsed="false">
      <c r="C86" s="1713"/>
      <c r="D86" s="1713"/>
      <c r="E86" s="1713"/>
      <c r="F86" s="1713"/>
      <c r="G86" s="1714"/>
      <c r="H86" s="1713"/>
      <c r="I86" s="1713"/>
      <c r="J86" s="1713"/>
      <c r="K86" s="1713"/>
      <c r="L86" s="1713"/>
      <c r="M86" s="1713"/>
      <c r="N86" s="1713"/>
      <c r="O86" s="1713"/>
      <c r="P86" s="1713"/>
      <c r="Q86" s="1713"/>
      <c r="R86" s="1713"/>
      <c r="S86" s="1713"/>
      <c r="T86" s="1713"/>
      <c r="U86" s="1713"/>
      <c r="V86" s="1713"/>
      <c r="W86" s="1713"/>
      <c r="X86" s="1713"/>
      <c r="Y86" s="1713"/>
      <c r="Z86" s="1713"/>
      <c r="AA86" s="1713"/>
      <c r="AB86" s="1713"/>
      <c r="AC86" s="1713"/>
      <c r="AD86" s="1713"/>
      <c r="AE86" s="1713"/>
      <c r="AF86" s="1713"/>
      <c r="AG86" s="1713"/>
      <c r="AH86" s="1713"/>
      <c r="AI86" s="1713"/>
      <c r="AJ86" s="1713"/>
      <c r="AK86" s="1713"/>
      <c r="AL86" s="1713"/>
      <c r="AM86" s="1713"/>
      <c r="AN86" s="1713"/>
      <c r="AO86" s="1713"/>
      <c r="AP86" s="1713"/>
      <c r="AQ86" s="1713"/>
      <c r="AR86" s="1713"/>
      <c r="AS86" s="1713"/>
      <c r="AT86" s="1713"/>
      <c r="AU86" s="1713"/>
      <c r="AV86" s="1713"/>
      <c r="AW86" s="1713"/>
      <c r="AX86" s="1713"/>
    </row>
    <row r="87" s="1732" customFormat="true" ht="21.75" hidden="false" customHeight="true" outlineLevel="0" collapsed="false">
      <c r="C87" s="1713"/>
      <c r="D87" s="1713"/>
      <c r="E87" s="1713"/>
      <c r="F87" s="1713"/>
      <c r="G87" s="1714"/>
      <c r="H87" s="1713"/>
      <c r="I87" s="1713"/>
      <c r="J87" s="1713"/>
      <c r="K87" s="1713"/>
      <c r="L87" s="1713"/>
      <c r="M87" s="1713"/>
      <c r="N87" s="1713"/>
      <c r="O87" s="1713"/>
      <c r="P87" s="1713"/>
      <c r="Q87" s="1713"/>
      <c r="R87" s="1713"/>
      <c r="S87" s="1713"/>
      <c r="T87" s="1713"/>
      <c r="U87" s="1713"/>
      <c r="V87" s="1713"/>
      <c r="W87" s="1713"/>
      <c r="X87" s="1713"/>
      <c r="Y87" s="1713"/>
      <c r="Z87" s="1713"/>
      <c r="AA87" s="1713"/>
      <c r="AB87" s="1713"/>
      <c r="AC87" s="1713"/>
      <c r="AD87" s="1713"/>
      <c r="AE87" s="1713"/>
      <c r="AF87" s="1713"/>
      <c r="AG87" s="1713"/>
      <c r="AH87" s="1713"/>
      <c r="AI87" s="1713"/>
      <c r="AJ87" s="1713"/>
      <c r="AK87" s="1713"/>
      <c r="AL87" s="1713"/>
      <c r="AM87" s="1713"/>
      <c r="AN87" s="1713"/>
      <c r="AO87" s="1713"/>
      <c r="AP87" s="1713"/>
      <c r="AQ87" s="1713"/>
      <c r="AR87" s="1713"/>
      <c r="AS87" s="1713"/>
      <c r="AT87" s="1713"/>
      <c r="AU87" s="1713"/>
      <c r="AV87" s="1713"/>
      <c r="AW87" s="1713"/>
      <c r="AX87" s="1713"/>
    </row>
    <row r="88" s="1732" customFormat="true" ht="21.75" hidden="false" customHeight="true" outlineLevel="0" collapsed="false">
      <c r="C88" s="1713"/>
      <c r="D88" s="1713"/>
      <c r="E88" s="1713"/>
      <c r="F88" s="1713"/>
      <c r="G88" s="1714"/>
      <c r="H88" s="1713"/>
      <c r="I88" s="1713"/>
      <c r="J88" s="1713"/>
      <c r="K88" s="1713"/>
      <c r="L88" s="1713"/>
      <c r="M88" s="1713"/>
      <c r="N88" s="1713"/>
      <c r="O88" s="1713"/>
      <c r="P88" s="1713"/>
      <c r="Q88" s="1713"/>
      <c r="R88" s="1713"/>
      <c r="S88" s="1713"/>
      <c r="T88" s="1713"/>
      <c r="U88" s="1713"/>
      <c r="V88" s="1713"/>
      <c r="W88" s="1713"/>
      <c r="X88" s="1713"/>
      <c r="Y88" s="1713"/>
      <c r="Z88" s="1713"/>
      <c r="AA88" s="1713"/>
      <c r="AB88" s="1713"/>
      <c r="AC88" s="1713"/>
      <c r="AD88" s="1713"/>
      <c r="AE88" s="1713"/>
      <c r="AF88" s="1713"/>
      <c r="AG88" s="1713"/>
      <c r="AH88" s="1713"/>
      <c r="AI88" s="1713"/>
      <c r="AJ88" s="1713"/>
      <c r="AK88" s="1713"/>
      <c r="AL88" s="1713"/>
      <c r="AM88" s="1713"/>
      <c r="AN88" s="1713"/>
      <c r="AO88" s="1713"/>
      <c r="AP88" s="1713"/>
      <c r="AQ88" s="1713"/>
      <c r="AR88" s="1713"/>
      <c r="AS88" s="1713"/>
      <c r="AT88" s="1713"/>
      <c r="AU88" s="1713"/>
      <c r="AV88" s="1713"/>
      <c r="AW88" s="1713"/>
      <c r="AX88" s="1713"/>
    </row>
    <row r="89" s="1732" customFormat="true" ht="21.75" hidden="false" customHeight="true" outlineLevel="0" collapsed="false">
      <c r="C89" s="1713"/>
      <c r="D89" s="1713"/>
      <c r="E89" s="1713"/>
      <c r="F89" s="1713"/>
      <c r="G89" s="1714"/>
      <c r="H89" s="1713"/>
      <c r="I89" s="1713"/>
      <c r="J89" s="1713"/>
      <c r="K89" s="1713"/>
      <c r="L89" s="1713"/>
      <c r="M89" s="1713"/>
      <c r="N89" s="1713"/>
      <c r="O89" s="1713"/>
      <c r="P89" s="1713"/>
      <c r="Q89" s="1713"/>
      <c r="R89" s="1713"/>
      <c r="S89" s="1713"/>
      <c r="T89" s="1713"/>
      <c r="U89" s="1713"/>
      <c r="V89" s="1713"/>
      <c r="W89" s="1713"/>
      <c r="X89" s="1713"/>
      <c r="Y89" s="1713"/>
      <c r="Z89" s="1713"/>
      <c r="AA89" s="1713"/>
      <c r="AB89" s="1713"/>
      <c r="AC89" s="1713"/>
      <c r="AD89" s="1713"/>
      <c r="AE89" s="1713"/>
      <c r="AF89" s="1713"/>
      <c r="AG89" s="1713"/>
      <c r="AH89" s="1713"/>
      <c r="AI89" s="1713"/>
      <c r="AJ89" s="1713"/>
      <c r="AK89" s="1713"/>
      <c r="AL89" s="1713"/>
      <c r="AM89" s="1713"/>
      <c r="AN89" s="1713"/>
      <c r="AO89" s="1713"/>
      <c r="AP89" s="1713"/>
      <c r="AQ89" s="1713"/>
      <c r="AR89" s="1713"/>
      <c r="AS89" s="1713"/>
      <c r="AT89" s="1713"/>
      <c r="AU89" s="1713"/>
      <c r="AV89" s="1713"/>
      <c r="AW89" s="1713"/>
      <c r="AX89" s="1713"/>
    </row>
    <row r="90" s="1732" customFormat="true" ht="21.75" hidden="false" customHeight="true" outlineLevel="0" collapsed="false">
      <c r="C90" s="1713"/>
      <c r="D90" s="1713"/>
      <c r="E90" s="1713"/>
      <c r="F90" s="1713"/>
      <c r="G90" s="1714"/>
      <c r="H90" s="1713"/>
      <c r="I90" s="1713"/>
      <c r="J90" s="1713"/>
      <c r="K90" s="1713"/>
      <c r="L90" s="1713"/>
      <c r="M90" s="1713"/>
      <c r="N90" s="1713"/>
      <c r="O90" s="1713"/>
      <c r="P90" s="1713"/>
      <c r="Q90" s="1713"/>
      <c r="R90" s="1713"/>
      <c r="S90" s="1713"/>
      <c r="T90" s="1713"/>
      <c r="U90" s="1713"/>
      <c r="V90" s="1713"/>
      <c r="W90" s="1713"/>
      <c r="X90" s="1713"/>
      <c r="Y90" s="1713"/>
      <c r="Z90" s="1713"/>
      <c r="AA90" s="1713"/>
      <c r="AB90" s="1713"/>
      <c r="AC90" s="1713"/>
      <c r="AD90" s="1713"/>
      <c r="AE90" s="1713"/>
      <c r="AF90" s="1713"/>
      <c r="AG90" s="1713"/>
      <c r="AH90" s="1713"/>
      <c r="AI90" s="1713"/>
      <c r="AJ90" s="1713"/>
      <c r="AK90" s="1713"/>
      <c r="AL90" s="1713"/>
      <c r="AM90" s="1713"/>
      <c r="AN90" s="1713"/>
      <c r="AO90" s="1713"/>
      <c r="AP90" s="1713"/>
      <c r="AQ90" s="1713"/>
      <c r="AR90" s="1713"/>
      <c r="AS90" s="1713"/>
      <c r="AT90" s="1713"/>
      <c r="AU90" s="1713"/>
      <c r="AV90" s="1713"/>
      <c r="AW90" s="1713"/>
      <c r="AX90" s="1713"/>
    </row>
    <row r="91" s="1732" customFormat="true" ht="21.75" hidden="false" customHeight="true" outlineLevel="0" collapsed="false">
      <c r="C91" s="1713"/>
      <c r="D91" s="1713"/>
      <c r="E91" s="1713"/>
      <c r="F91" s="1713"/>
      <c r="G91" s="1714"/>
      <c r="H91" s="1713"/>
      <c r="I91" s="1713"/>
      <c r="J91" s="1713"/>
      <c r="K91" s="1713"/>
      <c r="L91" s="1713"/>
      <c r="M91" s="1713"/>
      <c r="N91" s="1713"/>
      <c r="O91" s="1713"/>
      <c r="P91" s="1713"/>
      <c r="Q91" s="1713"/>
      <c r="R91" s="1713"/>
      <c r="S91" s="1713"/>
      <c r="T91" s="1713"/>
      <c r="U91" s="1713"/>
      <c r="V91" s="1713"/>
      <c r="W91" s="1713"/>
      <c r="X91" s="1713"/>
      <c r="Y91" s="1713"/>
      <c r="Z91" s="1713"/>
      <c r="AA91" s="1713"/>
      <c r="AB91" s="1713"/>
      <c r="AC91" s="1713"/>
      <c r="AD91" s="1713"/>
      <c r="AE91" s="1713"/>
      <c r="AF91" s="1713"/>
      <c r="AG91" s="1713"/>
      <c r="AH91" s="1713"/>
      <c r="AI91" s="1713"/>
      <c r="AJ91" s="1713"/>
      <c r="AK91" s="1713"/>
      <c r="AL91" s="1713"/>
      <c r="AM91" s="1713"/>
      <c r="AN91" s="1713"/>
      <c r="AO91" s="1713"/>
      <c r="AP91" s="1713"/>
      <c r="AQ91" s="1713"/>
      <c r="AR91" s="1713"/>
      <c r="AS91" s="1713"/>
      <c r="AT91" s="1713"/>
      <c r="AU91" s="1713"/>
      <c r="AV91" s="1713"/>
      <c r="AW91" s="1713"/>
      <c r="AX91" s="1713"/>
    </row>
    <row r="92" s="1732" customFormat="true" ht="21.75" hidden="false" customHeight="true" outlineLevel="0" collapsed="false">
      <c r="C92" s="1713"/>
      <c r="D92" s="1713"/>
      <c r="E92" s="1713"/>
      <c r="F92" s="1713"/>
      <c r="G92" s="1714"/>
      <c r="H92" s="1713"/>
      <c r="I92" s="1713"/>
      <c r="J92" s="1713"/>
      <c r="K92" s="1713"/>
      <c r="L92" s="1713"/>
      <c r="M92" s="1713"/>
      <c r="N92" s="1713"/>
      <c r="O92" s="1713"/>
      <c r="P92" s="1713"/>
      <c r="Q92" s="1713"/>
      <c r="R92" s="1713"/>
      <c r="S92" s="1713"/>
      <c r="T92" s="1713"/>
      <c r="U92" s="1713"/>
      <c r="V92" s="1713"/>
      <c r="W92" s="1713"/>
      <c r="X92" s="1713"/>
      <c r="Y92" s="1713"/>
      <c r="Z92" s="1713"/>
      <c r="AA92" s="1713"/>
      <c r="AB92" s="1713"/>
      <c r="AC92" s="1713"/>
      <c r="AD92" s="1713"/>
      <c r="AE92" s="1713"/>
      <c r="AF92" s="1713"/>
      <c r="AG92" s="1713"/>
      <c r="AH92" s="1713"/>
      <c r="AI92" s="1713"/>
      <c r="AJ92" s="1713"/>
      <c r="AK92" s="1713"/>
      <c r="AL92" s="1713"/>
      <c r="AM92" s="1713"/>
      <c r="AN92" s="1713"/>
      <c r="AO92" s="1713"/>
      <c r="AP92" s="1713"/>
      <c r="AQ92" s="1713"/>
      <c r="AR92" s="1713"/>
      <c r="AS92" s="1713"/>
      <c r="AT92" s="1713"/>
      <c r="AU92" s="1713"/>
      <c r="AV92" s="1713"/>
      <c r="AW92" s="1713"/>
      <c r="AX92" s="1713"/>
    </row>
    <row r="93" s="1732" customFormat="true" ht="21.75" hidden="false" customHeight="true" outlineLevel="0" collapsed="false">
      <c r="C93" s="1713"/>
      <c r="D93" s="1713"/>
      <c r="E93" s="1713"/>
      <c r="F93" s="1713"/>
      <c r="G93" s="1714"/>
      <c r="H93" s="1713"/>
      <c r="I93" s="1713"/>
      <c r="J93" s="1713"/>
      <c r="K93" s="1713"/>
      <c r="L93" s="1713"/>
      <c r="M93" s="1713"/>
      <c r="N93" s="1713"/>
      <c r="O93" s="1713"/>
      <c r="P93" s="1713"/>
      <c r="Q93" s="1713"/>
      <c r="R93" s="1713"/>
      <c r="S93" s="1713"/>
      <c r="T93" s="1713"/>
      <c r="U93" s="1713"/>
      <c r="V93" s="1713"/>
      <c r="W93" s="1713"/>
      <c r="X93" s="1713"/>
      <c r="Y93" s="1713"/>
      <c r="Z93" s="1713"/>
      <c r="AA93" s="1713"/>
      <c r="AB93" s="1713"/>
      <c r="AC93" s="1713"/>
      <c r="AD93" s="1713"/>
      <c r="AE93" s="1713"/>
      <c r="AF93" s="1713"/>
      <c r="AG93" s="1713"/>
      <c r="AH93" s="1713"/>
      <c r="AI93" s="1713"/>
      <c r="AJ93" s="1713"/>
      <c r="AK93" s="1713"/>
      <c r="AL93" s="1713"/>
      <c r="AM93" s="1713"/>
      <c r="AN93" s="1713"/>
      <c r="AO93" s="1713"/>
      <c r="AP93" s="1713"/>
      <c r="AQ93" s="1713"/>
      <c r="AR93" s="1713"/>
      <c r="AS93" s="1713"/>
      <c r="AT93" s="1713"/>
      <c r="AU93" s="1713"/>
      <c r="AV93" s="1713"/>
      <c r="AW93" s="1713"/>
      <c r="AX93" s="1713"/>
    </row>
    <row r="94" s="1732" customFormat="true" ht="21.75" hidden="false" customHeight="true" outlineLevel="0" collapsed="false">
      <c r="C94" s="1713"/>
      <c r="D94" s="1713"/>
      <c r="E94" s="1713"/>
      <c r="F94" s="1713"/>
      <c r="G94" s="1714"/>
      <c r="H94" s="1713"/>
      <c r="I94" s="1713"/>
      <c r="J94" s="1713"/>
      <c r="K94" s="1713"/>
      <c r="L94" s="1713"/>
      <c r="M94" s="1713"/>
      <c r="N94" s="1713"/>
      <c r="O94" s="1713"/>
      <c r="P94" s="1713"/>
      <c r="Q94" s="1713"/>
      <c r="R94" s="1713"/>
      <c r="S94" s="1713"/>
      <c r="T94" s="1713"/>
      <c r="U94" s="1713"/>
      <c r="V94" s="1713"/>
      <c r="W94" s="1713"/>
      <c r="X94" s="1713"/>
      <c r="Y94" s="1713"/>
      <c r="Z94" s="1713"/>
      <c r="AA94" s="1713"/>
      <c r="AB94" s="1713"/>
      <c r="AC94" s="1713"/>
      <c r="AD94" s="1713"/>
      <c r="AE94" s="1713"/>
      <c r="AF94" s="1713"/>
      <c r="AG94" s="1713"/>
      <c r="AH94" s="1713"/>
      <c r="AI94" s="1713"/>
      <c r="AJ94" s="1713"/>
      <c r="AK94" s="1713"/>
      <c r="AL94" s="1713"/>
      <c r="AM94" s="1713"/>
      <c r="AN94" s="1713"/>
      <c r="AO94" s="1713"/>
      <c r="AP94" s="1713"/>
      <c r="AQ94" s="1713"/>
      <c r="AR94" s="1713"/>
      <c r="AS94" s="1713"/>
      <c r="AT94" s="1713"/>
      <c r="AU94" s="1713"/>
      <c r="AV94" s="1713"/>
      <c r="AW94" s="1713"/>
      <c r="AX94" s="1713"/>
    </row>
    <row r="95" s="1732" customFormat="true" ht="21.75" hidden="false" customHeight="true" outlineLevel="0" collapsed="false">
      <c r="C95" s="1713"/>
      <c r="D95" s="1713"/>
      <c r="E95" s="1713"/>
      <c r="F95" s="1713"/>
      <c r="G95" s="1714"/>
      <c r="H95" s="1713"/>
      <c r="I95" s="1713"/>
      <c r="J95" s="1713"/>
      <c r="K95" s="1713"/>
      <c r="L95" s="1713"/>
      <c r="M95" s="1713"/>
      <c r="N95" s="1713"/>
      <c r="O95" s="1713"/>
      <c r="P95" s="1713"/>
      <c r="Q95" s="1713"/>
      <c r="R95" s="1713"/>
      <c r="S95" s="1713"/>
      <c r="T95" s="1713"/>
      <c r="U95" s="1713"/>
      <c r="V95" s="1713"/>
      <c r="W95" s="1713"/>
      <c r="X95" s="1713"/>
      <c r="Y95" s="1713"/>
      <c r="Z95" s="1713"/>
      <c r="AA95" s="1713"/>
      <c r="AB95" s="1713"/>
      <c r="AC95" s="1713"/>
      <c r="AD95" s="1713"/>
      <c r="AE95" s="1713"/>
      <c r="AF95" s="1713"/>
      <c r="AG95" s="1713"/>
      <c r="AH95" s="1713"/>
      <c r="AI95" s="1713"/>
      <c r="AJ95" s="1713"/>
      <c r="AK95" s="1713"/>
      <c r="AL95" s="1713"/>
      <c r="AM95" s="1713"/>
      <c r="AN95" s="1713"/>
      <c r="AO95" s="1713"/>
      <c r="AP95" s="1713"/>
      <c r="AQ95" s="1713"/>
      <c r="AR95" s="1713"/>
      <c r="AS95" s="1713"/>
      <c r="AT95" s="1713"/>
      <c r="AU95" s="1713"/>
      <c r="AV95" s="1713"/>
      <c r="AW95" s="1713"/>
      <c r="AX95" s="1713"/>
    </row>
    <row r="96" s="1732" customFormat="true" ht="21.75" hidden="false" customHeight="true" outlineLevel="0" collapsed="false">
      <c r="C96" s="1713"/>
      <c r="D96" s="1713"/>
      <c r="E96" s="1713"/>
      <c r="F96" s="1713"/>
      <c r="G96" s="1714"/>
      <c r="H96" s="1713"/>
      <c r="I96" s="1713"/>
      <c r="J96" s="1713"/>
      <c r="K96" s="1713"/>
      <c r="L96" s="1713"/>
      <c r="M96" s="1713"/>
      <c r="N96" s="1713"/>
      <c r="O96" s="1713"/>
      <c r="P96" s="1713"/>
      <c r="Q96" s="1713"/>
      <c r="R96" s="1713"/>
      <c r="S96" s="1713"/>
      <c r="T96" s="1713"/>
      <c r="U96" s="1713"/>
      <c r="V96" s="1713"/>
      <c r="W96" s="1713"/>
      <c r="X96" s="1713"/>
      <c r="Y96" s="1713"/>
      <c r="Z96" s="1713"/>
      <c r="AA96" s="1713"/>
      <c r="AB96" s="1713"/>
      <c r="AC96" s="1713"/>
      <c r="AD96" s="1713"/>
      <c r="AE96" s="1713"/>
      <c r="AF96" s="1713"/>
      <c r="AG96" s="1713"/>
      <c r="AH96" s="1713"/>
      <c r="AI96" s="1713"/>
      <c r="AJ96" s="1713"/>
      <c r="AK96" s="1713"/>
      <c r="AL96" s="1713"/>
      <c r="AM96" s="1713"/>
      <c r="AN96" s="1713"/>
      <c r="AO96" s="1713"/>
      <c r="AP96" s="1713"/>
      <c r="AQ96" s="1713"/>
      <c r="AR96" s="1713"/>
      <c r="AS96" s="1713"/>
      <c r="AT96" s="1713"/>
      <c r="AU96" s="1713"/>
      <c r="AV96" s="1713"/>
      <c r="AW96" s="1713"/>
      <c r="AX96" s="1713"/>
    </row>
    <row r="97" s="1732" customFormat="true" ht="21.75" hidden="false" customHeight="true" outlineLevel="0" collapsed="false">
      <c r="C97" s="1713"/>
      <c r="D97" s="1713"/>
      <c r="E97" s="1713"/>
      <c r="F97" s="1713"/>
      <c r="G97" s="1714"/>
      <c r="H97" s="1713"/>
      <c r="I97" s="1713"/>
      <c r="J97" s="1713"/>
      <c r="K97" s="1713"/>
      <c r="L97" s="1713"/>
      <c r="M97" s="1713"/>
      <c r="N97" s="1713"/>
      <c r="O97" s="1713"/>
      <c r="P97" s="1713"/>
      <c r="Q97" s="1713"/>
      <c r="R97" s="1713"/>
      <c r="S97" s="1713"/>
      <c r="T97" s="1713"/>
      <c r="U97" s="1713"/>
      <c r="V97" s="1713"/>
      <c r="W97" s="1713"/>
      <c r="X97" s="1713"/>
      <c r="Y97" s="1713"/>
      <c r="Z97" s="1713"/>
      <c r="AA97" s="1713"/>
      <c r="AB97" s="1713"/>
      <c r="AC97" s="1713"/>
      <c r="AD97" s="1713"/>
      <c r="AE97" s="1713"/>
      <c r="AF97" s="1713"/>
      <c r="AG97" s="1713"/>
      <c r="AH97" s="1713"/>
      <c r="AI97" s="1713"/>
      <c r="AJ97" s="1713"/>
      <c r="AK97" s="1713"/>
      <c r="AL97" s="1713"/>
      <c r="AM97" s="1713"/>
      <c r="AN97" s="1713"/>
      <c r="AO97" s="1713"/>
      <c r="AP97" s="1713"/>
      <c r="AQ97" s="1713"/>
      <c r="AR97" s="1713"/>
      <c r="AS97" s="1713"/>
      <c r="AT97" s="1713"/>
      <c r="AU97" s="1713"/>
      <c r="AV97" s="1713"/>
      <c r="AW97" s="1713"/>
      <c r="AX97" s="1713"/>
    </row>
    <row r="98" s="1732" customFormat="true" ht="21.75" hidden="false" customHeight="true" outlineLevel="0" collapsed="false">
      <c r="C98" s="1713"/>
      <c r="D98" s="1713"/>
      <c r="E98" s="1713"/>
      <c r="F98" s="1713"/>
      <c r="G98" s="1714"/>
      <c r="H98" s="1713"/>
      <c r="I98" s="1713"/>
      <c r="J98" s="1713"/>
      <c r="K98" s="1713"/>
      <c r="L98" s="1713"/>
      <c r="M98" s="1713"/>
      <c r="N98" s="1713"/>
      <c r="O98" s="1713"/>
      <c r="P98" s="1713"/>
      <c r="Q98" s="1713"/>
      <c r="R98" s="1713"/>
      <c r="S98" s="1713"/>
      <c r="T98" s="1713"/>
      <c r="U98" s="1713"/>
      <c r="V98" s="1713"/>
      <c r="W98" s="1713"/>
      <c r="X98" s="1713"/>
      <c r="Y98" s="1713"/>
      <c r="Z98" s="1713"/>
      <c r="AA98" s="1713"/>
      <c r="AB98" s="1713"/>
      <c r="AC98" s="1713"/>
      <c r="AD98" s="1713"/>
      <c r="AE98" s="1713"/>
      <c r="AF98" s="1713"/>
      <c r="AG98" s="1713"/>
      <c r="AH98" s="1713"/>
      <c r="AI98" s="1713"/>
      <c r="AJ98" s="1713"/>
      <c r="AK98" s="1713"/>
      <c r="AL98" s="1713"/>
      <c r="AM98" s="1713"/>
      <c r="AN98" s="1713"/>
      <c r="AO98" s="1713"/>
      <c r="AP98" s="1713"/>
      <c r="AQ98" s="1713"/>
      <c r="AR98" s="1713"/>
      <c r="AS98" s="1713"/>
      <c r="AT98" s="1713"/>
      <c r="AU98" s="1713"/>
      <c r="AV98" s="1713"/>
      <c r="AW98" s="1713"/>
      <c r="AX98" s="1713"/>
    </row>
    <row r="99" s="1732" customFormat="true" ht="21.75" hidden="false" customHeight="true" outlineLevel="0" collapsed="false">
      <c r="C99" s="1713"/>
      <c r="D99" s="1713"/>
      <c r="E99" s="1713"/>
      <c r="F99" s="1713"/>
      <c r="G99" s="1714"/>
      <c r="H99" s="1713"/>
      <c r="I99" s="1713"/>
      <c r="J99" s="1713"/>
      <c r="K99" s="1713"/>
      <c r="L99" s="1713"/>
      <c r="M99" s="1713"/>
      <c r="N99" s="1713"/>
      <c r="O99" s="1713"/>
      <c r="P99" s="1713"/>
      <c r="Q99" s="1713"/>
      <c r="R99" s="1713"/>
      <c r="S99" s="1713"/>
      <c r="T99" s="1713"/>
      <c r="U99" s="1713"/>
      <c r="V99" s="1713"/>
      <c r="W99" s="1713"/>
      <c r="X99" s="1713"/>
      <c r="Y99" s="1713"/>
      <c r="Z99" s="1713"/>
      <c r="AA99" s="1713"/>
      <c r="AB99" s="1713"/>
      <c r="AC99" s="1713"/>
      <c r="AD99" s="1713"/>
      <c r="AE99" s="1713"/>
      <c r="AF99" s="1713"/>
      <c r="AG99" s="1713"/>
      <c r="AH99" s="1713"/>
      <c r="AI99" s="1713"/>
      <c r="AJ99" s="1713"/>
      <c r="AK99" s="1713"/>
      <c r="AL99" s="1713"/>
      <c r="AM99" s="1713"/>
      <c r="AN99" s="1713"/>
      <c r="AO99" s="1713"/>
      <c r="AP99" s="1713"/>
      <c r="AQ99" s="1713"/>
      <c r="AR99" s="1713"/>
      <c r="AS99" s="1713"/>
      <c r="AT99" s="1713"/>
      <c r="AU99" s="1713"/>
      <c r="AV99" s="1713"/>
      <c r="AW99" s="1713"/>
      <c r="AX99" s="1713"/>
    </row>
    <row r="100" s="1732" customFormat="true" ht="21.75" hidden="false" customHeight="true" outlineLevel="0" collapsed="false">
      <c r="C100" s="1713"/>
      <c r="D100" s="1713"/>
      <c r="E100" s="1713"/>
      <c r="F100" s="1713"/>
      <c r="G100" s="1714"/>
      <c r="H100" s="1713"/>
      <c r="I100" s="1713"/>
      <c r="J100" s="1713"/>
      <c r="K100" s="1713"/>
      <c r="L100" s="1713"/>
      <c r="M100" s="1713"/>
      <c r="N100" s="1713"/>
      <c r="O100" s="1713"/>
      <c r="P100" s="1713"/>
      <c r="Q100" s="1713"/>
      <c r="R100" s="1713"/>
      <c r="S100" s="1713"/>
      <c r="T100" s="1713"/>
      <c r="U100" s="1713"/>
      <c r="V100" s="1713"/>
      <c r="W100" s="1713"/>
      <c r="X100" s="1713"/>
      <c r="Y100" s="1713"/>
      <c r="Z100" s="1713"/>
      <c r="AA100" s="1713"/>
      <c r="AB100" s="1713"/>
      <c r="AC100" s="1713"/>
      <c r="AD100" s="1713"/>
      <c r="AE100" s="1713"/>
      <c r="AF100" s="1713"/>
      <c r="AG100" s="1713"/>
      <c r="AH100" s="1713"/>
      <c r="AI100" s="1713"/>
      <c r="AJ100" s="1713"/>
      <c r="AK100" s="1713"/>
      <c r="AL100" s="1713"/>
      <c r="AM100" s="1713"/>
      <c r="AN100" s="1713"/>
      <c r="AO100" s="1713"/>
      <c r="AP100" s="1713"/>
      <c r="AQ100" s="1713"/>
      <c r="AR100" s="1713"/>
      <c r="AS100" s="1713"/>
      <c r="AT100" s="1713"/>
      <c r="AU100" s="1713"/>
      <c r="AV100" s="1713"/>
      <c r="AW100" s="1713"/>
      <c r="AX100" s="1713"/>
    </row>
    <row r="101" s="1732" customFormat="true" ht="21.75" hidden="false" customHeight="true" outlineLevel="0" collapsed="false">
      <c r="C101" s="1713"/>
      <c r="D101" s="1713"/>
      <c r="E101" s="1713"/>
      <c r="F101" s="1713"/>
      <c r="G101" s="1714"/>
      <c r="H101" s="1713"/>
      <c r="I101" s="1713"/>
      <c r="J101" s="1713"/>
      <c r="K101" s="1713"/>
      <c r="L101" s="1713"/>
      <c r="M101" s="1713"/>
      <c r="N101" s="1713"/>
      <c r="O101" s="1713"/>
      <c r="P101" s="1713"/>
      <c r="Q101" s="1713"/>
      <c r="R101" s="1713"/>
      <c r="S101" s="1713"/>
      <c r="T101" s="1713"/>
      <c r="U101" s="1713"/>
      <c r="V101" s="1713"/>
      <c r="W101" s="1713"/>
      <c r="X101" s="1713"/>
      <c r="Y101" s="1713"/>
      <c r="Z101" s="1713"/>
      <c r="AA101" s="1713"/>
      <c r="AB101" s="1713"/>
      <c r="AC101" s="1713"/>
      <c r="AD101" s="1713"/>
      <c r="AE101" s="1713"/>
      <c r="AF101" s="1713"/>
      <c r="AG101" s="1713"/>
      <c r="AH101" s="1713"/>
      <c r="AI101" s="1713"/>
      <c r="AJ101" s="1713"/>
      <c r="AK101" s="1713"/>
      <c r="AL101" s="1713"/>
      <c r="AM101" s="1713"/>
      <c r="AN101" s="1713"/>
      <c r="AO101" s="1713"/>
      <c r="AP101" s="1713"/>
      <c r="AQ101" s="1713"/>
      <c r="AR101" s="1713"/>
      <c r="AS101" s="1713"/>
      <c r="AT101" s="1713"/>
      <c r="AU101" s="1713"/>
      <c r="AV101" s="1713"/>
      <c r="AW101" s="1713"/>
      <c r="AX101" s="1713"/>
    </row>
    <row r="102" s="1732" customFormat="true" ht="21.75" hidden="false" customHeight="true" outlineLevel="0" collapsed="false">
      <c r="C102" s="1713"/>
      <c r="D102" s="1713"/>
      <c r="E102" s="1713"/>
      <c r="F102" s="1713"/>
      <c r="G102" s="1714"/>
      <c r="H102" s="1713"/>
      <c r="I102" s="1713"/>
      <c r="J102" s="1713"/>
      <c r="K102" s="1713"/>
      <c r="L102" s="1713"/>
      <c r="M102" s="1713"/>
      <c r="N102" s="1713"/>
      <c r="O102" s="1713"/>
      <c r="P102" s="1713"/>
      <c r="Q102" s="1713"/>
      <c r="R102" s="1713"/>
      <c r="S102" s="1713"/>
      <c r="T102" s="1713"/>
      <c r="U102" s="1713"/>
      <c r="V102" s="1713"/>
      <c r="W102" s="1713"/>
      <c r="X102" s="1713"/>
      <c r="Y102" s="1713"/>
      <c r="Z102" s="1713"/>
      <c r="AA102" s="1713"/>
      <c r="AB102" s="1713"/>
      <c r="AC102" s="1713"/>
      <c r="AD102" s="1713"/>
      <c r="AE102" s="1713"/>
      <c r="AF102" s="1713"/>
      <c r="AG102" s="1713"/>
      <c r="AH102" s="1713"/>
      <c r="AI102" s="1713"/>
      <c r="AJ102" s="1713"/>
      <c r="AK102" s="1713"/>
      <c r="AL102" s="1713"/>
      <c r="AM102" s="1713"/>
      <c r="AN102" s="1713"/>
      <c r="AO102" s="1713"/>
      <c r="AP102" s="1713"/>
      <c r="AQ102" s="1713"/>
      <c r="AR102" s="1713"/>
      <c r="AS102" s="1713"/>
      <c r="AT102" s="1713"/>
      <c r="AU102" s="1713"/>
      <c r="AV102" s="1713"/>
      <c r="AW102" s="1713"/>
      <c r="AX102" s="1713"/>
    </row>
    <row r="103" s="1732" customFormat="true" ht="21.75" hidden="false" customHeight="true" outlineLevel="0" collapsed="false">
      <c r="C103" s="1713"/>
      <c r="D103" s="1713"/>
      <c r="E103" s="1713"/>
      <c r="F103" s="1713"/>
      <c r="G103" s="1714"/>
      <c r="H103" s="1713"/>
      <c r="I103" s="1713"/>
      <c r="J103" s="1713"/>
      <c r="K103" s="1713"/>
      <c r="L103" s="1713"/>
      <c r="M103" s="1713"/>
      <c r="N103" s="1713"/>
      <c r="O103" s="1713"/>
      <c r="P103" s="1713"/>
      <c r="Q103" s="1713"/>
      <c r="R103" s="1713"/>
      <c r="S103" s="1713"/>
      <c r="T103" s="1713"/>
      <c r="U103" s="1713"/>
      <c r="V103" s="1713"/>
      <c r="W103" s="1713"/>
      <c r="X103" s="1713"/>
      <c r="Y103" s="1713"/>
      <c r="Z103" s="1713"/>
      <c r="AA103" s="1713"/>
      <c r="AB103" s="1713"/>
      <c r="AC103" s="1713"/>
      <c r="AD103" s="1713"/>
      <c r="AE103" s="1713"/>
      <c r="AF103" s="1713"/>
      <c r="AG103" s="1713"/>
      <c r="AH103" s="1713"/>
      <c r="AI103" s="1713"/>
      <c r="AJ103" s="1713"/>
      <c r="AK103" s="1713"/>
      <c r="AL103" s="1713"/>
      <c r="AM103" s="1713"/>
      <c r="AN103" s="1713"/>
      <c r="AO103" s="1713"/>
      <c r="AP103" s="1713"/>
      <c r="AQ103" s="1713"/>
      <c r="AR103" s="1713"/>
      <c r="AS103" s="1713"/>
      <c r="AT103" s="1713"/>
      <c r="AU103" s="1713"/>
      <c r="AV103" s="1713"/>
      <c r="AW103" s="1713"/>
      <c r="AX103" s="1713"/>
    </row>
    <row r="104" s="1732" customFormat="true" ht="21.75" hidden="false" customHeight="true" outlineLevel="0" collapsed="false">
      <c r="C104" s="1713"/>
      <c r="D104" s="1713"/>
      <c r="E104" s="1713"/>
      <c r="F104" s="1713"/>
      <c r="G104" s="1714"/>
      <c r="H104" s="1713"/>
      <c r="I104" s="1713"/>
      <c r="J104" s="1713"/>
      <c r="K104" s="1713"/>
      <c r="L104" s="1713"/>
      <c r="M104" s="1713"/>
      <c r="N104" s="1713"/>
      <c r="O104" s="1713"/>
      <c r="P104" s="1713"/>
      <c r="Q104" s="1713"/>
      <c r="R104" s="1713"/>
      <c r="S104" s="1713"/>
      <c r="T104" s="1713"/>
      <c r="U104" s="1713"/>
      <c r="V104" s="1713"/>
      <c r="W104" s="1713"/>
      <c r="X104" s="1713"/>
      <c r="Y104" s="1713"/>
      <c r="Z104" s="1713"/>
      <c r="AA104" s="1713"/>
      <c r="AB104" s="1713"/>
      <c r="AC104" s="1713"/>
      <c r="AD104" s="1713"/>
      <c r="AE104" s="1713"/>
      <c r="AF104" s="1713"/>
      <c r="AG104" s="1713"/>
      <c r="AH104" s="1713"/>
      <c r="AI104" s="1713"/>
      <c r="AJ104" s="1713"/>
      <c r="AK104" s="1713"/>
      <c r="AL104" s="1713"/>
      <c r="AM104" s="1713"/>
      <c r="AN104" s="1713"/>
      <c r="AO104" s="1713"/>
      <c r="AP104" s="1713"/>
      <c r="AQ104" s="1713"/>
      <c r="AR104" s="1713"/>
      <c r="AS104" s="1713"/>
      <c r="AT104" s="1713"/>
      <c r="AU104" s="1713"/>
      <c r="AV104" s="1713"/>
      <c r="AW104" s="1713"/>
      <c r="AX104" s="1713"/>
    </row>
    <row r="105" s="1732" customFormat="true" ht="21.75" hidden="false" customHeight="true" outlineLevel="0" collapsed="false">
      <c r="C105" s="1713"/>
      <c r="D105" s="1713"/>
      <c r="E105" s="1713"/>
      <c r="F105" s="1713"/>
      <c r="G105" s="1714"/>
      <c r="H105" s="1713"/>
      <c r="I105" s="1713"/>
      <c r="J105" s="1713"/>
      <c r="K105" s="1713"/>
      <c r="L105" s="1713"/>
      <c r="M105" s="1713"/>
      <c r="N105" s="1713"/>
      <c r="O105" s="1713"/>
      <c r="P105" s="1713"/>
      <c r="Q105" s="1713"/>
      <c r="R105" s="1713"/>
      <c r="S105" s="1713"/>
      <c r="T105" s="1713"/>
      <c r="U105" s="1713"/>
      <c r="V105" s="1713"/>
      <c r="W105" s="1713"/>
      <c r="X105" s="1713"/>
      <c r="Y105" s="1713"/>
      <c r="Z105" s="1713"/>
      <c r="AA105" s="1713"/>
      <c r="AB105" s="1713"/>
      <c r="AC105" s="1713"/>
      <c r="AD105" s="1713"/>
      <c r="AE105" s="1713"/>
      <c r="AF105" s="1713"/>
      <c r="AG105" s="1713"/>
      <c r="AH105" s="1713"/>
      <c r="AI105" s="1713"/>
      <c r="AJ105" s="1713"/>
      <c r="AK105" s="1713"/>
      <c r="AL105" s="1713"/>
      <c r="AM105" s="1713"/>
      <c r="AN105" s="1713"/>
      <c r="AO105" s="1713"/>
      <c r="AP105" s="1713"/>
      <c r="AQ105" s="1713"/>
      <c r="AR105" s="1713"/>
      <c r="AS105" s="1713"/>
      <c r="AT105" s="1713"/>
      <c r="AU105" s="1713"/>
      <c r="AV105" s="1713"/>
      <c r="AW105" s="1713"/>
      <c r="AX105" s="1713"/>
    </row>
    <row r="106" s="1732" customFormat="true" ht="21.75" hidden="false" customHeight="true" outlineLevel="0" collapsed="false">
      <c r="C106" s="1713"/>
      <c r="D106" s="1713"/>
      <c r="E106" s="1713"/>
      <c r="F106" s="1713"/>
      <c r="G106" s="1714"/>
      <c r="H106" s="1713"/>
      <c r="I106" s="1713"/>
      <c r="J106" s="1713"/>
      <c r="K106" s="1713"/>
      <c r="L106" s="1713"/>
      <c r="M106" s="1713"/>
      <c r="N106" s="1713"/>
      <c r="O106" s="1713"/>
      <c r="P106" s="1713"/>
      <c r="Q106" s="1713"/>
      <c r="R106" s="1713"/>
      <c r="S106" s="1713"/>
      <c r="T106" s="1713"/>
      <c r="U106" s="1713"/>
      <c r="V106" s="1713"/>
      <c r="W106" s="1713"/>
      <c r="X106" s="1713"/>
      <c r="Y106" s="1713"/>
      <c r="Z106" s="1713"/>
      <c r="AA106" s="1713"/>
      <c r="AB106" s="1713"/>
      <c r="AC106" s="1713"/>
      <c r="AD106" s="1713"/>
      <c r="AE106" s="1713"/>
      <c r="AF106" s="1713"/>
      <c r="AG106" s="1713"/>
      <c r="AH106" s="1713"/>
      <c r="AI106" s="1713"/>
      <c r="AJ106" s="1713"/>
      <c r="AK106" s="1713"/>
      <c r="AL106" s="1713"/>
      <c r="AM106" s="1713"/>
      <c r="AN106" s="1713"/>
      <c r="AO106" s="1713"/>
      <c r="AP106" s="1713"/>
      <c r="AQ106" s="1713"/>
      <c r="AR106" s="1713"/>
      <c r="AS106" s="1713"/>
      <c r="AT106" s="1713"/>
      <c r="AU106" s="1713"/>
      <c r="AV106" s="1713"/>
      <c r="AW106" s="1713"/>
      <c r="AX106" s="1713"/>
    </row>
    <row r="107" s="1732" customFormat="true" ht="21.75" hidden="false" customHeight="true" outlineLevel="0" collapsed="false">
      <c r="C107" s="1713"/>
      <c r="D107" s="1713"/>
      <c r="E107" s="1713"/>
      <c r="F107" s="1713"/>
      <c r="G107" s="1714"/>
      <c r="H107" s="1713"/>
      <c r="I107" s="1713"/>
      <c r="J107" s="1713"/>
      <c r="K107" s="1713"/>
      <c r="L107" s="1713"/>
      <c r="M107" s="1713"/>
      <c r="N107" s="1713"/>
      <c r="O107" s="1713"/>
      <c r="P107" s="1713"/>
      <c r="Q107" s="1713"/>
      <c r="R107" s="1713"/>
      <c r="S107" s="1713"/>
      <c r="T107" s="1713"/>
      <c r="U107" s="1713"/>
      <c r="V107" s="1713"/>
      <c r="W107" s="1713"/>
      <c r="X107" s="1713"/>
      <c r="Y107" s="1713"/>
      <c r="Z107" s="1713"/>
      <c r="AA107" s="1713"/>
      <c r="AB107" s="1713"/>
      <c r="AC107" s="1713"/>
      <c r="AD107" s="1713"/>
      <c r="AE107" s="1713"/>
      <c r="AF107" s="1713"/>
      <c r="AG107" s="1713"/>
      <c r="AH107" s="1713"/>
      <c r="AI107" s="1713"/>
      <c r="AJ107" s="1713"/>
      <c r="AK107" s="1713"/>
      <c r="AL107" s="1713"/>
      <c r="AM107" s="1713"/>
      <c r="AN107" s="1713"/>
      <c r="AO107" s="1713"/>
      <c r="AP107" s="1713"/>
      <c r="AQ107" s="1713"/>
      <c r="AR107" s="1713"/>
      <c r="AS107" s="1713"/>
      <c r="AT107" s="1713"/>
      <c r="AU107" s="1713"/>
      <c r="AV107" s="1713"/>
      <c r="AW107" s="1713"/>
      <c r="AX107" s="1713"/>
    </row>
    <row r="108" s="1732" customFormat="true" ht="21.75" hidden="false" customHeight="true" outlineLevel="0" collapsed="false">
      <c r="C108" s="1713"/>
      <c r="D108" s="1713"/>
      <c r="E108" s="1713"/>
      <c r="F108" s="1713"/>
      <c r="G108" s="1714"/>
      <c r="H108" s="1713"/>
      <c r="I108" s="1713"/>
      <c r="J108" s="1713"/>
      <c r="K108" s="1713"/>
      <c r="L108" s="1713"/>
      <c r="M108" s="1713"/>
      <c r="N108" s="1713"/>
      <c r="O108" s="1713"/>
      <c r="P108" s="1713"/>
      <c r="Q108" s="1713"/>
      <c r="R108" s="1713"/>
      <c r="S108" s="1713"/>
      <c r="T108" s="1713"/>
      <c r="U108" s="1713"/>
      <c r="V108" s="1713"/>
      <c r="W108" s="1713"/>
      <c r="X108" s="1713"/>
      <c r="Y108" s="1713"/>
      <c r="Z108" s="1713"/>
      <c r="AA108" s="1713"/>
      <c r="AB108" s="1713"/>
      <c r="AC108" s="1713"/>
      <c r="AD108" s="1713"/>
      <c r="AE108" s="1713"/>
      <c r="AF108" s="1713"/>
      <c r="AG108" s="1713"/>
      <c r="AH108" s="1713"/>
      <c r="AI108" s="1713"/>
      <c r="AJ108" s="1713"/>
      <c r="AK108" s="1713"/>
      <c r="AL108" s="1713"/>
      <c r="AM108" s="1713"/>
      <c r="AN108" s="1713"/>
      <c r="AO108" s="1713"/>
      <c r="AP108" s="1713"/>
      <c r="AQ108" s="1713"/>
      <c r="AR108" s="1713"/>
      <c r="AS108" s="1713"/>
      <c r="AT108" s="1713"/>
      <c r="AU108" s="1713"/>
      <c r="AV108" s="1713"/>
      <c r="AW108" s="1713"/>
      <c r="AX108" s="1713"/>
    </row>
    <row r="109" s="1732" customFormat="true" ht="21.75" hidden="false" customHeight="true" outlineLevel="0" collapsed="false">
      <c r="C109" s="1713"/>
      <c r="D109" s="1713"/>
      <c r="E109" s="1713"/>
      <c r="F109" s="1713"/>
      <c r="G109" s="1714"/>
      <c r="H109" s="1713"/>
      <c r="I109" s="1713"/>
      <c r="J109" s="1713"/>
      <c r="K109" s="1713"/>
      <c r="L109" s="1713"/>
      <c r="M109" s="1713"/>
      <c r="N109" s="1713"/>
      <c r="O109" s="1713"/>
      <c r="P109" s="1713"/>
      <c r="Q109" s="1713"/>
      <c r="R109" s="1713"/>
      <c r="S109" s="1713"/>
      <c r="T109" s="1713"/>
      <c r="U109" s="1713"/>
      <c r="V109" s="1713"/>
      <c r="W109" s="1713"/>
      <c r="X109" s="1713"/>
      <c r="Y109" s="1713"/>
      <c r="Z109" s="1713"/>
      <c r="AA109" s="1713"/>
      <c r="AB109" s="1713"/>
      <c r="AC109" s="1713"/>
      <c r="AD109" s="1713"/>
      <c r="AE109" s="1713"/>
      <c r="AF109" s="1713"/>
      <c r="AG109" s="1713"/>
      <c r="AH109" s="1713"/>
      <c r="AI109" s="1713"/>
      <c r="AJ109" s="1713"/>
      <c r="AK109" s="1713"/>
      <c r="AL109" s="1713"/>
      <c r="AM109" s="1713"/>
      <c r="AN109" s="1713"/>
      <c r="AO109" s="1713"/>
      <c r="AP109" s="1713"/>
      <c r="AQ109" s="1713"/>
      <c r="AR109" s="1713"/>
      <c r="AS109" s="1713"/>
      <c r="AT109" s="1713"/>
      <c r="AU109" s="1713"/>
      <c r="AV109" s="1713"/>
      <c r="AW109" s="1713"/>
      <c r="AX109" s="1713"/>
    </row>
    <row r="110" s="1732" customFormat="true" ht="21.75" hidden="false" customHeight="true" outlineLevel="0" collapsed="false">
      <c r="C110" s="1713"/>
      <c r="D110" s="1713"/>
      <c r="E110" s="1713"/>
      <c r="F110" s="1713"/>
      <c r="G110" s="1714"/>
      <c r="H110" s="1713"/>
      <c r="I110" s="1713"/>
      <c r="J110" s="1713"/>
      <c r="K110" s="1713"/>
      <c r="L110" s="1713"/>
      <c r="M110" s="1713"/>
      <c r="N110" s="1713"/>
      <c r="O110" s="1713"/>
      <c r="P110" s="1713"/>
      <c r="Q110" s="1713"/>
      <c r="R110" s="1713"/>
      <c r="S110" s="1713"/>
      <c r="T110" s="1713"/>
      <c r="U110" s="1713"/>
      <c r="V110" s="1713"/>
      <c r="W110" s="1713"/>
      <c r="X110" s="1713"/>
      <c r="Y110" s="1713"/>
      <c r="Z110" s="1713"/>
      <c r="AA110" s="1713"/>
      <c r="AB110" s="1713"/>
      <c r="AC110" s="1713"/>
      <c r="AD110" s="1713"/>
      <c r="AE110" s="1713"/>
      <c r="AF110" s="1713"/>
      <c r="AG110" s="1713"/>
      <c r="AH110" s="1713"/>
      <c r="AI110" s="1713"/>
      <c r="AJ110" s="1713"/>
      <c r="AK110" s="1713"/>
      <c r="AL110" s="1713"/>
      <c r="AM110" s="1713"/>
      <c r="AN110" s="1713"/>
      <c r="AO110" s="1713"/>
      <c r="AP110" s="1713"/>
      <c r="AQ110" s="1713"/>
      <c r="AR110" s="1713"/>
      <c r="AS110" s="1713"/>
      <c r="AT110" s="1713"/>
      <c r="AU110" s="1713"/>
      <c r="AV110" s="1713"/>
      <c r="AW110" s="1713"/>
      <c r="AX110" s="1713"/>
    </row>
    <row r="111" s="1732" customFormat="true" ht="21.75" hidden="false" customHeight="true" outlineLevel="0" collapsed="false">
      <c r="C111" s="1713"/>
      <c r="D111" s="1713"/>
      <c r="E111" s="1713"/>
      <c r="F111" s="1713"/>
      <c r="G111" s="1714"/>
      <c r="H111" s="1713"/>
      <c r="I111" s="1713"/>
      <c r="J111" s="1713"/>
      <c r="K111" s="1713"/>
      <c r="L111" s="1713"/>
      <c r="M111" s="1713"/>
      <c r="N111" s="1713"/>
      <c r="O111" s="1713"/>
      <c r="P111" s="1713"/>
      <c r="Q111" s="1713"/>
      <c r="R111" s="1713"/>
      <c r="S111" s="1713"/>
      <c r="T111" s="1713"/>
      <c r="U111" s="1713"/>
      <c r="V111" s="1713"/>
      <c r="W111" s="1713"/>
      <c r="X111" s="1713"/>
      <c r="Y111" s="1713"/>
      <c r="Z111" s="1713"/>
      <c r="AA111" s="1713"/>
      <c r="AB111" s="1713"/>
      <c r="AC111" s="1713"/>
      <c r="AD111" s="1713"/>
      <c r="AE111" s="1713"/>
      <c r="AF111" s="1713"/>
      <c r="AG111" s="1713"/>
      <c r="AH111" s="1713"/>
      <c r="AI111" s="1713"/>
      <c r="AJ111" s="1713"/>
      <c r="AK111" s="1713"/>
      <c r="AL111" s="1713"/>
      <c r="AM111" s="1713"/>
      <c r="AN111" s="1713"/>
      <c r="AO111" s="1713"/>
      <c r="AP111" s="1713"/>
      <c r="AQ111" s="1713"/>
      <c r="AR111" s="1713"/>
      <c r="AS111" s="1713"/>
      <c r="AT111" s="1713"/>
      <c r="AU111" s="1713"/>
      <c r="AV111" s="1713"/>
      <c r="AW111" s="1713"/>
      <c r="AX111" s="1713"/>
    </row>
    <row r="112" s="1732" customFormat="true" ht="21.75" hidden="false" customHeight="true" outlineLevel="0" collapsed="false">
      <c r="C112" s="1713"/>
      <c r="D112" s="1713"/>
      <c r="E112" s="1713"/>
      <c r="F112" s="1713"/>
      <c r="G112" s="1714"/>
      <c r="H112" s="1713"/>
      <c r="I112" s="1713"/>
      <c r="J112" s="1713"/>
      <c r="K112" s="1713"/>
      <c r="L112" s="1713"/>
      <c r="M112" s="1713"/>
      <c r="N112" s="1713"/>
      <c r="O112" s="1713"/>
      <c r="P112" s="1713"/>
      <c r="Q112" s="1713"/>
      <c r="R112" s="1713"/>
      <c r="S112" s="1713"/>
      <c r="T112" s="1713"/>
      <c r="U112" s="1713"/>
      <c r="V112" s="1713"/>
      <c r="W112" s="1713"/>
      <c r="X112" s="1713"/>
      <c r="Y112" s="1713"/>
      <c r="Z112" s="1713"/>
      <c r="AA112" s="1713"/>
      <c r="AB112" s="1713"/>
      <c r="AC112" s="1713"/>
      <c r="AD112" s="1713"/>
      <c r="AE112" s="1713"/>
      <c r="AF112" s="1713"/>
      <c r="AG112" s="1713"/>
      <c r="AH112" s="1713"/>
      <c r="AI112" s="1713"/>
      <c r="AJ112" s="1713"/>
      <c r="AK112" s="1713"/>
      <c r="AL112" s="1713"/>
      <c r="AM112" s="1713"/>
      <c r="AN112" s="1713"/>
      <c r="AO112" s="1713"/>
      <c r="AP112" s="1713"/>
      <c r="AQ112" s="1713"/>
      <c r="AR112" s="1713"/>
      <c r="AS112" s="1713"/>
      <c r="AT112" s="1713"/>
      <c r="AU112" s="1713"/>
      <c r="AV112" s="1713"/>
      <c r="AW112" s="1713"/>
      <c r="AX112" s="1713"/>
    </row>
    <row r="113" s="1732" customFormat="true" ht="21.75" hidden="false" customHeight="true" outlineLevel="0" collapsed="false">
      <c r="C113" s="1713"/>
      <c r="D113" s="1713"/>
      <c r="E113" s="1713"/>
      <c r="F113" s="1713"/>
      <c r="G113" s="1714"/>
      <c r="H113" s="1713"/>
      <c r="I113" s="1713"/>
      <c r="J113" s="1713"/>
      <c r="K113" s="1713"/>
      <c r="L113" s="1713"/>
      <c r="M113" s="1713"/>
      <c r="N113" s="1713"/>
      <c r="O113" s="1713"/>
      <c r="P113" s="1713"/>
      <c r="Q113" s="1713"/>
      <c r="R113" s="1713"/>
      <c r="S113" s="1713"/>
      <c r="T113" s="1713"/>
      <c r="U113" s="1713"/>
      <c r="V113" s="1713"/>
      <c r="W113" s="1713"/>
      <c r="X113" s="1713"/>
      <c r="Y113" s="1713"/>
      <c r="Z113" s="1713"/>
      <c r="AA113" s="1713"/>
      <c r="AB113" s="1713"/>
      <c r="AC113" s="1713"/>
      <c r="AD113" s="1713"/>
      <c r="AE113" s="1713"/>
      <c r="AF113" s="1713"/>
      <c r="AG113" s="1713"/>
      <c r="AH113" s="1713"/>
      <c r="AI113" s="1713"/>
      <c r="AJ113" s="1713"/>
      <c r="AK113" s="1713"/>
      <c r="AL113" s="1713"/>
      <c r="AM113" s="1713"/>
      <c r="AN113" s="1713"/>
      <c r="AO113" s="1713"/>
      <c r="AP113" s="1713"/>
      <c r="AQ113" s="1713"/>
      <c r="AR113" s="1713"/>
      <c r="AS113" s="1713"/>
      <c r="AT113" s="1713"/>
      <c r="AU113" s="1713"/>
      <c r="AV113" s="1713"/>
      <c r="AW113" s="1713"/>
      <c r="AX113" s="1713"/>
    </row>
    <row r="114" s="1732" customFormat="true" ht="21.75" hidden="false" customHeight="true" outlineLevel="0" collapsed="false">
      <c r="C114" s="1713"/>
      <c r="D114" s="1713"/>
      <c r="E114" s="1713"/>
      <c r="F114" s="1713"/>
      <c r="G114" s="1714"/>
      <c r="H114" s="1713"/>
      <c r="I114" s="1713"/>
      <c r="J114" s="1713"/>
      <c r="K114" s="1713"/>
      <c r="L114" s="1713"/>
      <c r="M114" s="1713"/>
      <c r="N114" s="1713"/>
      <c r="O114" s="1713"/>
      <c r="P114" s="1713"/>
      <c r="Q114" s="1713"/>
      <c r="R114" s="1713"/>
      <c r="S114" s="1713"/>
      <c r="T114" s="1713"/>
      <c r="U114" s="1713"/>
      <c r="V114" s="1713"/>
      <c r="W114" s="1713"/>
      <c r="X114" s="1713"/>
      <c r="Y114" s="1713"/>
      <c r="Z114" s="1713"/>
      <c r="AA114" s="1713"/>
      <c r="AB114" s="1713"/>
      <c r="AC114" s="1713"/>
      <c r="AD114" s="1713"/>
      <c r="AE114" s="1713"/>
      <c r="AF114" s="1713"/>
      <c r="AG114" s="1713"/>
      <c r="AH114" s="1713"/>
      <c r="AI114" s="1713"/>
      <c r="AJ114" s="1713"/>
      <c r="AK114" s="1713"/>
      <c r="AL114" s="1713"/>
      <c r="AM114" s="1713"/>
      <c r="AN114" s="1713"/>
      <c r="AO114" s="1713"/>
      <c r="AP114" s="1713"/>
      <c r="AQ114" s="1713"/>
      <c r="AR114" s="1713"/>
      <c r="AS114" s="1713"/>
      <c r="AT114" s="1713"/>
      <c r="AU114" s="1713"/>
      <c r="AV114" s="1713"/>
      <c r="AW114" s="1713"/>
      <c r="AX114" s="1713"/>
    </row>
    <row r="115" s="1732" customFormat="true" ht="21.75" hidden="false" customHeight="true" outlineLevel="0" collapsed="false">
      <c r="C115" s="1713"/>
      <c r="D115" s="1713"/>
      <c r="E115" s="1713"/>
      <c r="F115" s="1713"/>
      <c r="G115" s="1714"/>
      <c r="H115" s="1713"/>
      <c r="I115" s="1713"/>
      <c r="J115" s="1713"/>
      <c r="K115" s="1713"/>
      <c r="L115" s="1713"/>
      <c r="M115" s="1713"/>
      <c r="N115" s="1713"/>
      <c r="O115" s="1713"/>
      <c r="P115" s="1713"/>
      <c r="Q115" s="1713"/>
      <c r="R115" s="1713"/>
      <c r="S115" s="1713"/>
      <c r="T115" s="1713"/>
      <c r="U115" s="1713"/>
      <c r="V115" s="1713"/>
      <c r="W115" s="1713"/>
      <c r="X115" s="1713"/>
      <c r="Y115" s="1713"/>
      <c r="Z115" s="1713"/>
      <c r="AA115" s="1713"/>
      <c r="AB115" s="1713"/>
      <c r="AC115" s="1713"/>
      <c r="AD115" s="1713"/>
      <c r="AE115" s="1713"/>
      <c r="AF115" s="1713"/>
      <c r="AG115" s="1713"/>
      <c r="AH115" s="1713"/>
      <c r="AI115" s="1713"/>
      <c r="AJ115" s="1713"/>
      <c r="AK115" s="1713"/>
      <c r="AL115" s="1713"/>
      <c r="AM115" s="1713"/>
      <c r="AN115" s="1713"/>
      <c r="AO115" s="1713"/>
      <c r="AP115" s="1713"/>
      <c r="AQ115" s="1713"/>
      <c r="AR115" s="1713"/>
      <c r="AS115" s="1713"/>
      <c r="AT115" s="1713"/>
      <c r="AU115" s="1713"/>
      <c r="AV115" s="1713"/>
      <c r="AW115" s="1713"/>
      <c r="AX115" s="1713"/>
    </row>
    <row r="116" s="1732" customFormat="true" ht="21.75" hidden="false" customHeight="true" outlineLevel="0" collapsed="false">
      <c r="C116" s="1713"/>
      <c r="D116" s="1713"/>
      <c r="E116" s="1713"/>
      <c r="F116" s="1713"/>
      <c r="G116" s="1714"/>
      <c r="H116" s="1713"/>
      <c r="I116" s="1713"/>
      <c r="J116" s="1713"/>
      <c r="K116" s="1713"/>
      <c r="L116" s="1713"/>
      <c r="M116" s="1713"/>
      <c r="N116" s="1713"/>
      <c r="O116" s="1713"/>
      <c r="P116" s="1713"/>
      <c r="Q116" s="1713"/>
      <c r="R116" s="1713"/>
      <c r="S116" s="1713"/>
      <c r="T116" s="1713"/>
      <c r="U116" s="1713"/>
      <c r="V116" s="1713"/>
      <c r="W116" s="1713"/>
      <c r="X116" s="1713"/>
      <c r="Y116" s="1713"/>
      <c r="Z116" s="1713"/>
      <c r="AA116" s="1713"/>
      <c r="AB116" s="1713"/>
      <c r="AC116" s="1713"/>
      <c r="AD116" s="1713"/>
      <c r="AE116" s="1713"/>
      <c r="AF116" s="1713"/>
      <c r="AG116" s="1713"/>
      <c r="AH116" s="1713"/>
      <c r="AI116" s="1713"/>
      <c r="AJ116" s="1713"/>
      <c r="AK116" s="1713"/>
      <c r="AL116" s="1713"/>
      <c r="AM116" s="1713"/>
      <c r="AN116" s="1713"/>
      <c r="AO116" s="1713"/>
      <c r="AP116" s="1713"/>
      <c r="AQ116" s="1713"/>
      <c r="AR116" s="1713"/>
      <c r="AS116" s="1713"/>
      <c r="AT116" s="1713"/>
      <c r="AU116" s="1713"/>
      <c r="AV116" s="1713"/>
      <c r="AW116" s="1713"/>
      <c r="AX116" s="1713"/>
    </row>
    <row r="117" s="1732" customFormat="true" ht="21.75" hidden="false" customHeight="true" outlineLevel="0" collapsed="false">
      <c r="C117" s="1713"/>
      <c r="D117" s="1713"/>
      <c r="E117" s="1713"/>
      <c r="F117" s="1713"/>
      <c r="G117" s="1714"/>
      <c r="H117" s="1713"/>
      <c r="I117" s="1713"/>
      <c r="J117" s="1713"/>
      <c r="K117" s="1713"/>
      <c r="L117" s="1713"/>
      <c r="M117" s="1713"/>
      <c r="N117" s="1713"/>
      <c r="O117" s="1713"/>
      <c r="P117" s="1713"/>
      <c r="Q117" s="1713"/>
      <c r="R117" s="1713"/>
      <c r="S117" s="1713"/>
      <c r="T117" s="1713"/>
      <c r="U117" s="1713"/>
      <c r="V117" s="1713"/>
      <c r="W117" s="1713"/>
      <c r="X117" s="1713"/>
      <c r="Y117" s="1713"/>
      <c r="Z117" s="1713"/>
      <c r="AA117" s="1713"/>
      <c r="AB117" s="1713"/>
      <c r="AC117" s="1713"/>
      <c r="AD117" s="1713"/>
      <c r="AE117" s="1713"/>
      <c r="AF117" s="1713"/>
      <c r="AG117" s="1713"/>
      <c r="AH117" s="1713"/>
      <c r="AI117" s="1713"/>
      <c r="AJ117" s="1713"/>
      <c r="AK117" s="1713"/>
      <c r="AL117" s="1713"/>
      <c r="AM117" s="1713"/>
      <c r="AN117" s="1713"/>
      <c r="AO117" s="1713"/>
      <c r="AP117" s="1713"/>
      <c r="AQ117" s="1713"/>
      <c r="AR117" s="1713"/>
      <c r="AS117" s="1713"/>
      <c r="AT117" s="1713"/>
      <c r="AU117" s="1713"/>
      <c r="AV117" s="1713"/>
      <c r="AW117" s="1713"/>
      <c r="AX117" s="1713"/>
    </row>
    <row r="118" s="1732" customFormat="true" ht="21.75" hidden="false" customHeight="true" outlineLevel="0" collapsed="false">
      <c r="C118" s="1713"/>
      <c r="D118" s="1713"/>
      <c r="E118" s="1713"/>
      <c r="F118" s="1713"/>
      <c r="G118" s="1714"/>
      <c r="H118" s="1713"/>
      <c r="I118" s="1713"/>
      <c r="J118" s="1713"/>
      <c r="K118" s="1713"/>
      <c r="L118" s="1713"/>
      <c r="M118" s="1713"/>
      <c r="N118" s="1713"/>
      <c r="O118" s="1713"/>
      <c r="P118" s="1713"/>
      <c r="Q118" s="1713"/>
      <c r="R118" s="1713"/>
      <c r="S118" s="1713"/>
      <c r="T118" s="1713"/>
      <c r="U118" s="1713"/>
      <c r="V118" s="1713"/>
      <c r="W118" s="1713"/>
      <c r="X118" s="1713"/>
      <c r="Y118" s="1713"/>
      <c r="Z118" s="1713"/>
      <c r="AA118" s="1713"/>
      <c r="AB118" s="1713"/>
      <c r="AC118" s="1713"/>
      <c r="AD118" s="1713"/>
      <c r="AE118" s="1713"/>
      <c r="AF118" s="1713"/>
      <c r="AG118" s="1713"/>
      <c r="AH118" s="1713"/>
      <c r="AI118" s="1713"/>
      <c r="AJ118" s="1713"/>
      <c r="AK118" s="1713"/>
      <c r="AL118" s="1713"/>
      <c r="AM118" s="1713"/>
      <c r="AN118" s="1713"/>
      <c r="AO118" s="1713"/>
      <c r="AP118" s="1713"/>
      <c r="AQ118" s="1713"/>
      <c r="AR118" s="1713"/>
      <c r="AS118" s="1713"/>
      <c r="AT118" s="1713"/>
      <c r="AU118" s="1713"/>
      <c r="AV118" s="1713"/>
      <c r="AW118" s="1713"/>
      <c r="AX118" s="1713"/>
    </row>
    <row r="119" s="1732" customFormat="true" ht="21.75" hidden="false" customHeight="true" outlineLevel="0" collapsed="false">
      <c r="C119" s="1713"/>
      <c r="D119" s="1713"/>
      <c r="E119" s="1713"/>
      <c r="F119" s="1713"/>
      <c r="G119" s="1714"/>
      <c r="H119" s="1713"/>
      <c r="I119" s="1713"/>
      <c r="J119" s="1713"/>
      <c r="K119" s="1713"/>
      <c r="L119" s="1713"/>
      <c r="M119" s="1713"/>
      <c r="N119" s="1713"/>
      <c r="O119" s="1713"/>
      <c r="P119" s="1713"/>
      <c r="Q119" s="1713"/>
      <c r="R119" s="1713"/>
      <c r="S119" s="1713"/>
      <c r="T119" s="1713"/>
      <c r="U119" s="1713"/>
      <c r="V119" s="1713"/>
      <c r="W119" s="1713"/>
      <c r="X119" s="1713"/>
      <c r="Y119" s="1713"/>
      <c r="Z119" s="1713"/>
      <c r="AA119" s="1713"/>
      <c r="AB119" s="1713"/>
      <c r="AC119" s="1713"/>
      <c r="AD119" s="1713"/>
      <c r="AE119" s="1713"/>
      <c r="AF119" s="1713"/>
      <c r="AG119" s="1713"/>
      <c r="AH119" s="1713"/>
      <c r="AI119" s="1713"/>
      <c r="AJ119" s="1713"/>
      <c r="AK119" s="1713"/>
      <c r="AL119" s="1713"/>
      <c r="AM119" s="1713"/>
      <c r="AN119" s="1713"/>
      <c r="AO119" s="1713"/>
      <c r="AP119" s="1713"/>
      <c r="AQ119" s="1713"/>
      <c r="AR119" s="1713"/>
      <c r="AS119" s="1713"/>
      <c r="AT119" s="1713"/>
      <c r="AU119" s="1713"/>
      <c r="AV119" s="1713"/>
      <c r="AW119" s="1713"/>
      <c r="AX119" s="1713"/>
    </row>
    <row r="120" s="1732" customFormat="true" ht="21.75" hidden="false" customHeight="true" outlineLevel="0" collapsed="false">
      <c r="C120" s="1713"/>
      <c r="D120" s="1713"/>
      <c r="E120" s="1713"/>
      <c r="F120" s="1713"/>
      <c r="G120" s="1714"/>
      <c r="H120" s="1713"/>
      <c r="I120" s="1713"/>
      <c r="J120" s="1713"/>
      <c r="K120" s="1713"/>
      <c r="L120" s="1713"/>
      <c r="M120" s="1713"/>
      <c r="N120" s="1713"/>
      <c r="O120" s="1713"/>
      <c r="P120" s="1713"/>
      <c r="Q120" s="1713"/>
      <c r="R120" s="1713"/>
      <c r="S120" s="1713"/>
      <c r="T120" s="1713"/>
      <c r="U120" s="1713"/>
      <c r="V120" s="1713"/>
      <c r="W120" s="1713"/>
      <c r="X120" s="1713"/>
      <c r="Y120" s="1713"/>
      <c r="Z120" s="1713"/>
      <c r="AA120" s="1713"/>
      <c r="AB120" s="1713"/>
      <c r="AC120" s="1713"/>
      <c r="AD120" s="1713"/>
      <c r="AE120" s="1713"/>
      <c r="AF120" s="1713"/>
      <c r="AG120" s="1713"/>
      <c r="AH120" s="1713"/>
      <c r="AI120" s="1713"/>
      <c r="AJ120" s="1713"/>
      <c r="AK120" s="1713"/>
      <c r="AL120" s="1713"/>
      <c r="AM120" s="1713"/>
      <c r="AN120" s="1713"/>
      <c r="AO120" s="1713"/>
      <c r="AP120" s="1713"/>
      <c r="AQ120" s="1713"/>
      <c r="AR120" s="1713"/>
      <c r="AS120" s="1713"/>
      <c r="AT120" s="1713"/>
      <c r="AU120" s="1713"/>
      <c r="AV120" s="1713"/>
      <c r="AW120" s="1713"/>
      <c r="AX120" s="1713"/>
    </row>
    <row r="121" s="1732" customFormat="true" ht="21.75" hidden="false" customHeight="true" outlineLevel="0" collapsed="false">
      <c r="C121" s="1713"/>
      <c r="D121" s="1713"/>
      <c r="E121" s="1713"/>
      <c r="F121" s="1713"/>
      <c r="G121" s="1714"/>
      <c r="H121" s="1713"/>
      <c r="I121" s="1713"/>
      <c r="J121" s="1713"/>
      <c r="K121" s="1713"/>
      <c r="L121" s="1713"/>
      <c r="M121" s="1713"/>
      <c r="N121" s="1713"/>
      <c r="O121" s="1713"/>
      <c r="P121" s="1713"/>
      <c r="Q121" s="1713"/>
      <c r="R121" s="1713"/>
      <c r="S121" s="1713"/>
      <c r="T121" s="1713"/>
      <c r="U121" s="1713"/>
      <c r="V121" s="1713"/>
      <c r="W121" s="1713"/>
      <c r="X121" s="1713"/>
      <c r="Y121" s="1713"/>
      <c r="Z121" s="1713"/>
      <c r="AA121" s="1713"/>
      <c r="AB121" s="1713"/>
      <c r="AC121" s="1713"/>
      <c r="AD121" s="1713"/>
      <c r="AE121" s="1713"/>
      <c r="AF121" s="1713"/>
      <c r="AG121" s="1713"/>
      <c r="AH121" s="1713"/>
      <c r="AI121" s="1713"/>
      <c r="AJ121" s="1713"/>
      <c r="AK121" s="1713"/>
      <c r="AL121" s="1713"/>
      <c r="AM121" s="1713"/>
      <c r="AN121" s="1713"/>
      <c r="AO121" s="1713"/>
      <c r="AP121" s="1713"/>
      <c r="AQ121" s="1713"/>
      <c r="AR121" s="1713"/>
      <c r="AS121" s="1713"/>
      <c r="AT121" s="1713"/>
      <c r="AU121" s="1713"/>
      <c r="AV121" s="1713"/>
      <c r="AW121" s="1713"/>
      <c r="AX121" s="1713"/>
    </row>
    <row r="122" s="1732" customFormat="true" ht="21.75" hidden="false" customHeight="true" outlineLevel="0" collapsed="false">
      <c r="C122" s="1713"/>
      <c r="D122" s="1713"/>
      <c r="E122" s="1713"/>
      <c r="F122" s="1713"/>
      <c r="G122" s="1714"/>
      <c r="H122" s="1713"/>
      <c r="I122" s="1713"/>
      <c r="J122" s="1713"/>
      <c r="K122" s="1713"/>
      <c r="L122" s="1713"/>
      <c r="M122" s="1713"/>
      <c r="N122" s="1713"/>
      <c r="O122" s="1713"/>
      <c r="P122" s="1713"/>
      <c r="Q122" s="1713"/>
      <c r="R122" s="1713"/>
      <c r="S122" s="1713"/>
      <c r="T122" s="1713"/>
      <c r="U122" s="1713"/>
      <c r="V122" s="1713"/>
      <c r="W122" s="1713"/>
      <c r="X122" s="1713"/>
      <c r="Y122" s="1713"/>
      <c r="Z122" s="1713"/>
      <c r="AA122" s="1713"/>
      <c r="AB122" s="1713"/>
      <c r="AC122" s="1713"/>
      <c r="AD122" s="1713"/>
      <c r="AE122" s="1713"/>
      <c r="AF122" s="1713"/>
      <c r="AG122" s="1713"/>
      <c r="AH122" s="1713"/>
      <c r="AI122" s="1713"/>
      <c r="AJ122" s="1713"/>
      <c r="AK122" s="1713"/>
      <c r="AL122" s="1713"/>
      <c r="AM122" s="1713"/>
      <c r="AN122" s="1713"/>
      <c r="AO122" s="1713"/>
      <c r="AP122" s="1713"/>
      <c r="AQ122" s="1713"/>
      <c r="AR122" s="1713"/>
      <c r="AS122" s="1713"/>
      <c r="AT122" s="1713"/>
      <c r="AU122" s="1713"/>
      <c r="AV122" s="1713"/>
      <c r="AW122" s="1713"/>
      <c r="AX122" s="1713"/>
    </row>
    <row r="123" s="1732" customFormat="true" ht="21.75" hidden="false" customHeight="true" outlineLevel="0" collapsed="false">
      <c r="C123" s="1713"/>
      <c r="D123" s="1713"/>
      <c r="E123" s="1713"/>
      <c r="F123" s="1713"/>
      <c r="G123" s="1714"/>
      <c r="H123" s="1713"/>
      <c r="I123" s="1713"/>
      <c r="J123" s="1713"/>
      <c r="K123" s="1713"/>
      <c r="L123" s="1713"/>
      <c r="M123" s="1713"/>
      <c r="N123" s="1713"/>
      <c r="O123" s="1713"/>
      <c r="P123" s="1713"/>
      <c r="Q123" s="1713"/>
      <c r="R123" s="1713"/>
      <c r="S123" s="1713"/>
      <c r="T123" s="1713"/>
      <c r="U123" s="1713"/>
      <c r="V123" s="1713"/>
      <c r="W123" s="1713"/>
      <c r="X123" s="1713"/>
      <c r="Y123" s="1713"/>
      <c r="Z123" s="1713"/>
      <c r="AA123" s="1713"/>
      <c r="AB123" s="1713"/>
      <c r="AC123" s="1713"/>
      <c r="AD123" s="1713"/>
      <c r="AE123" s="1713"/>
      <c r="AF123" s="1713"/>
      <c r="AG123" s="1713"/>
      <c r="AH123" s="1713"/>
      <c r="AI123" s="1713"/>
      <c r="AJ123" s="1713"/>
      <c r="AK123" s="1713"/>
      <c r="AL123" s="1713"/>
      <c r="AM123" s="1713"/>
      <c r="AN123" s="1713"/>
      <c r="AO123" s="1713"/>
      <c r="AP123" s="1713"/>
      <c r="AQ123" s="1713"/>
      <c r="AR123" s="1713"/>
      <c r="AS123" s="1713"/>
      <c r="AT123" s="1713"/>
      <c r="AU123" s="1713"/>
      <c r="AV123" s="1713"/>
      <c r="AW123" s="1713"/>
      <c r="AX123" s="1713"/>
    </row>
    <row r="124" s="1732" customFormat="true" ht="21.75" hidden="false" customHeight="true" outlineLevel="0" collapsed="false">
      <c r="C124" s="1713"/>
      <c r="D124" s="1713"/>
      <c r="E124" s="1713"/>
      <c r="F124" s="1713"/>
      <c r="G124" s="1714"/>
      <c r="H124" s="1713"/>
      <c r="I124" s="1713"/>
      <c r="J124" s="1713"/>
      <c r="K124" s="1713"/>
      <c r="L124" s="1713"/>
      <c r="M124" s="1713"/>
      <c r="N124" s="1713"/>
      <c r="O124" s="1713"/>
      <c r="P124" s="1713"/>
      <c r="Q124" s="1713"/>
      <c r="R124" s="1713"/>
      <c r="S124" s="1713"/>
      <c r="T124" s="1713"/>
      <c r="U124" s="1713"/>
      <c r="V124" s="1713"/>
      <c r="W124" s="1713"/>
      <c r="X124" s="1713"/>
      <c r="Y124" s="1713"/>
      <c r="Z124" s="1713"/>
      <c r="AA124" s="1713"/>
      <c r="AB124" s="1713"/>
      <c r="AC124" s="1713"/>
      <c r="AD124" s="1713"/>
      <c r="AE124" s="1713"/>
      <c r="AF124" s="1713"/>
      <c r="AG124" s="1713"/>
      <c r="AH124" s="1713"/>
      <c r="AI124" s="1713"/>
      <c r="AJ124" s="1713"/>
      <c r="AK124" s="1713"/>
      <c r="AL124" s="1713"/>
      <c r="AM124" s="1713"/>
      <c r="AN124" s="1713"/>
      <c r="AO124" s="1713"/>
      <c r="AP124" s="1713"/>
      <c r="AQ124" s="1713"/>
      <c r="AR124" s="1713"/>
      <c r="AS124" s="1713"/>
      <c r="AT124" s="1713"/>
      <c r="AU124" s="1713"/>
      <c r="AV124" s="1713"/>
      <c r="AW124" s="1713"/>
      <c r="AX124" s="1713"/>
    </row>
    <row r="125" s="1732" customFormat="true" ht="21.75" hidden="false" customHeight="true" outlineLevel="0" collapsed="false">
      <c r="C125" s="1713"/>
      <c r="D125" s="1713"/>
      <c r="E125" s="1713"/>
      <c r="F125" s="1713"/>
      <c r="G125" s="1714"/>
      <c r="H125" s="1713"/>
      <c r="I125" s="1713"/>
      <c r="J125" s="1713"/>
      <c r="K125" s="1713"/>
      <c r="L125" s="1713"/>
      <c r="M125" s="1713"/>
      <c r="N125" s="1713"/>
      <c r="O125" s="1713"/>
      <c r="P125" s="1713"/>
      <c r="Q125" s="1713"/>
      <c r="R125" s="1713"/>
      <c r="S125" s="1713"/>
      <c r="T125" s="1713"/>
      <c r="U125" s="1713"/>
      <c r="V125" s="1713"/>
      <c r="W125" s="1713"/>
      <c r="X125" s="1713"/>
      <c r="Y125" s="1713"/>
      <c r="Z125" s="1713"/>
      <c r="AA125" s="1713"/>
      <c r="AB125" s="1713"/>
      <c r="AC125" s="1713"/>
      <c r="AD125" s="1713"/>
      <c r="AE125" s="1713"/>
      <c r="AF125" s="1713"/>
      <c r="AG125" s="1713"/>
      <c r="AH125" s="1713"/>
      <c r="AI125" s="1713"/>
      <c r="AJ125" s="1713"/>
      <c r="AK125" s="1713"/>
      <c r="AL125" s="1713"/>
      <c r="AM125" s="1713"/>
      <c r="AN125" s="1713"/>
      <c r="AO125" s="1713"/>
      <c r="AP125" s="1713"/>
      <c r="AQ125" s="1713"/>
      <c r="AR125" s="1713"/>
      <c r="AS125" s="1713"/>
      <c r="AT125" s="1713"/>
      <c r="AU125" s="1713"/>
      <c r="AV125" s="1713"/>
      <c r="AW125" s="1713"/>
      <c r="AX125" s="1713"/>
    </row>
    <row r="126" s="1732" customFormat="true" ht="21.75" hidden="false" customHeight="true" outlineLevel="0" collapsed="false">
      <c r="C126" s="1713"/>
      <c r="D126" s="1713"/>
      <c r="E126" s="1713"/>
      <c r="F126" s="1713"/>
      <c r="G126" s="1714"/>
      <c r="H126" s="1713"/>
      <c r="I126" s="1713"/>
      <c r="J126" s="1713"/>
      <c r="K126" s="1713"/>
      <c r="L126" s="1713"/>
      <c r="M126" s="1713"/>
      <c r="N126" s="1713"/>
      <c r="O126" s="1713"/>
      <c r="P126" s="1713"/>
      <c r="Q126" s="1713"/>
      <c r="R126" s="1713"/>
      <c r="S126" s="1713"/>
      <c r="T126" s="1713"/>
      <c r="U126" s="1713"/>
      <c r="V126" s="1713"/>
      <c r="W126" s="1713"/>
      <c r="X126" s="1713"/>
      <c r="Y126" s="1713"/>
      <c r="Z126" s="1713"/>
      <c r="AA126" s="1713"/>
      <c r="AB126" s="1713"/>
      <c r="AC126" s="1713"/>
      <c r="AD126" s="1713"/>
      <c r="AE126" s="1713"/>
      <c r="AF126" s="1713"/>
      <c r="AG126" s="1713"/>
      <c r="AH126" s="1713"/>
      <c r="AI126" s="1713"/>
      <c r="AJ126" s="1713"/>
      <c r="AK126" s="1713"/>
      <c r="AL126" s="1713"/>
      <c r="AM126" s="1713"/>
      <c r="AN126" s="1713"/>
      <c r="AO126" s="1713"/>
      <c r="AP126" s="1713"/>
      <c r="AQ126" s="1713"/>
      <c r="AR126" s="1713"/>
      <c r="AS126" s="1713"/>
      <c r="AT126" s="1713"/>
      <c r="AU126" s="1713"/>
      <c r="AV126" s="1713"/>
      <c r="AW126" s="1713"/>
      <c r="AX126" s="1713"/>
    </row>
    <row r="127" s="1732" customFormat="true" ht="21.75" hidden="false" customHeight="true" outlineLevel="0" collapsed="false">
      <c r="C127" s="1713"/>
      <c r="D127" s="1713"/>
      <c r="E127" s="1713"/>
      <c r="F127" s="1713"/>
      <c r="G127" s="1714"/>
      <c r="H127" s="1713"/>
      <c r="I127" s="1713"/>
      <c r="J127" s="1713"/>
      <c r="K127" s="1713"/>
      <c r="L127" s="1713"/>
      <c r="M127" s="1713"/>
      <c r="N127" s="1713"/>
      <c r="O127" s="1713"/>
      <c r="P127" s="1713"/>
      <c r="Q127" s="1713"/>
      <c r="R127" s="1713"/>
      <c r="S127" s="1713"/>
      <c r="T127" s="1713"/>
      <c r="U127" s="1713"/>
      <c r="V127" s="1713"/>
      <c r="W127" s="1713"/>
      <c r="X127" s="1713"/>
      <c r="Y127" s="1713"/>
      <c r="Z127" s="1713"/>
      <c r="AA127" s="1713"/>
      <c r="AB127" s="1713"/>
      <c r="AC127" s="1713"/>
      <c r="AD127" s="1713"/>
      <c r="AE127" s="1713"/>
      <c r="AF127" s="1713"/>
      <c r="AG127" s="1713"/>
      <c r="AH127" s="1713"/>
      <c r="AI127" s="1713"/>
      <c r="AJ127" s="1713"/>
      <c r="AK127" s="1713"/>
      <c r="AL127" s="1713"/>
      <c r="AM127" s="1713"/>
      <c r="AN127" s="1713"/>
      <c r="AO127" s="1713"/>
      <c r="AP127" s="1713"/>
      <c r="AQ127" s="1713"/>
      <c r="AR127" s="1713"/>
      <c r="AS127" s="1713"/>
      <c r="AT127" s="1713"/>
      <c r="AU127" s="1713"/>
      <c r="AV127" s="1713"/>
      <c r="AW127" s="1713"/>
      <c r="AX127" s="1713"/>
    </row>
    <row r="128" s="1732" customFormat="true" ht="21.75" hidden="false" customHeight="true" outlineLevel="0" collapsed="false">
      <c r="C128" s="1713"/>
      <c r="D128" s="1713"/>
      <c r="E128" s="1713"/>
      <c r="F128" s="1713"/>
      <c r="G128" s="1714"/>
      <c r="H128" s="1713"/>
      <c r="I128" s="1713"/>
      <c r="J128" s="1713"/>
      <c r="K128" s="1713"/>
      <c r="L128" s="1713"/>
      <c r="M128" s="1713"/>
      <c r="N128" s="1713"/>
      <c r="O128" s="1713"/>
      <c r="P128" s="1713"/>
      <c r="Q128" s="1713"/>
      <c r="R128" s="1713"/>
      <c r="S128" s="1713"/>
      <c r="T128" s="1713"/>
      <c r="U128" s="1713"/>
      <c r="V128" s="1713"/>
      <c r="W128" s="1713"/>
      <c r="X128" s="1713"/>
      <c r="Y128" s="1713"/>
      <c r="Z128" s="1713"/>
      <c r="AA128" s="1713"/>
      <c r="AB128" s="1713"/>
      <c r="AC128" s="1713"/>
      <c r="AD128" s="1713"/>
      <c r="AE128" s="1713"/>
      <c r="AF128" s="1713"/>
      <c r="AG128" s="1713"/>
      <c r="AH128" s="1713"/>
      <c r="AI128" s="1713"/>
      <c r="AJ128" s="1713"/>
      <c r="AK128" s="1713"/>
      <c r="AL128" s="1713"/>
      <c r="AM128" s="1713"/>
      <c r="AN128" s="1713"/>
      <c r="AO128" s="1713"/>
      <c r="AP128" s="1713"/>
      <c r="AQ128" s="1713"/>
      <c r="AR128" s="1713"/>
      <c r="AS128" s="1713"/>
      <c r="AT128" s="1713"/>
      <c r="AU128" s="1713"/>
      <c r="AV128" s="1713"/>
      <c r="AW128" s="1713"/>
      <c r="AX128" s="1713"/>
    </row>
    <row r="129" s="1732" customFormat="true" ht="21.75" hidden="false" customHeight="true" outlineLevel="0" collapsed="false">
      <c r="C129" s="1713"/>
      <c r="D129" s="1713"/>
      <c r="E129" s="1713"/>
      <c r="F129" s="1713"/>
      <c r="G129" s="1714"/>
      <c r="H129" s="1713"/>
      <c r="I129" s="1713"/>
      <c r="J129" s="1713"/>
      <c r="K129" s="1713"/>
      <c r="L129" s="1713"/>
      <c r="M129" s="1713"/>
      <c r="N129" s="1713"/>
      <c r="O129" s="1713"/>
      <c r="P129" s="1713"/>
      <c r="Q129" s="1713"/>
      <c r="R129" s="1713"/>
      <c r="S129" s="1713"/>
      <c r="T129" s="1713"/>
      <c r="U129" s="1713"/>
      <c r="V129" s="1713"/>
      <c r="W129" s="1713"/>
      <c r="X129" s="1713"/>
      <c r="Y129" s="1713"/>
      <c r="Z129" s="1713"/>
      <c r="AA129" s="1713"/>
      <c r="AB129" s="1713"/>
      <c r="AC129" s="1713"/>
      <c r="AD129" s="1713"/>
      <c r="AE129" s="1713"/>
      <c r="AF129" s="1713"/>
      <c r="AG129" s="1713"/>
      <c r="AH129" s="1713"/>
      <c r="AI129" s="1713"/>
      <c r="AJ129" s="1713"/>
      <c r="AK129" s="1713"/>
      <c r="AL129" s="1713"/>
      <c r="AM129" s="1713"/>
      <c r="AN129" s="1713"/>
      <c r="AO129" s="1713"/>
      <c r="AP129" s="1713"/>
      <c r="AQ129" s="1713"/>
      <c r="AR129" s="1713"/>
      <c r="AS129" s="1713"/>
      <c r="AT129" s="1713"/>
      <c r="AU129" s="1713"/>
      <c r="AV129" s="1713"/>
      <c r="AW129" s="1713"/>
      <c r="AX129" s="1713"/>
    </row>
    <row r="130" s="1732" customFormat="true" ht="21.75" hidden="false" customHeight="true" outlineLevel="0" collapsed="false">
      <c r="C130" s="1713"/>
      <c r="D130" s="1713"/>
      <c r="E130" s="1713"/>
      <c r="F130" s="1713"/>
      <c r="G130" s="1714"/>
      <c r="H130" s="1713"/>
      <c r="I130" s="1713"/>
      <c r="J130" s="1713"/>
      <c r="K130" s="1713"/>
      <c r="L130" s="1713"/>
      <c r="M130" s="1713"/>
      <c r="N130" s="1713"/>
      <c r="O130" s="1713"/>
      <c r="P130" s="1713"/>
      <c r="Q130" s="1713"/>
      <c r="R130" s="1713"/>
      <c r="S130" s="1713"/>
      <c r="T130" s="1713"/>
      <c r="U130" s="1713"/>
      <c r="V130" s="1713"/>
      <c r="W130" s="1713"/>
      <c r="X130" s="1713"/>
      <c r="Y130" s="1713"/>
      <c r="Z130" s="1713"/>
      <c r="AA130" s="1713"/>
      <c r="AB130" s="1713"/>
      <c r="AC130" s="1713"/>
      <c r="AD130" s="1713"/>
      <c r="AE130" s="1713"/>
      <c r="AF130" s="1713"/>
      <c r="AG130" s="1713"/>
      <c r="AH130" s="1713"/>
      <c r="AI130" s="1713"/>
      <c r="AJ130" s="1713"/>
      <c r="AK130" s="1713"/>
      <c r="AL130" s="1713"/>
      <c r="AM130" s="1713"/>
      <c r="AN130" s="1713"/>
      <c r="AO130" s="1713"/>
      <c r="AP130" s="1713"/>
      <c r="AQ130" s="1713"/>
      <c r="AR130" s="1713"/>
      <c r="AS130" s="1713"/>
      <c r="AT130" s="1713"/>
      <c r="AU130" s="1713"/>
      <c r="AV130" s="1713"/>
      <c r="AW130" s="1713"/>
      <c r="AX130" s="1713"/>
    </row>
    <row r="131" s="1732" customFormat="true" ht="21.75" hidden="false" customHeight="true" outlineLevel="0" collapsed="false">
      <c r="C131" s="1713"/>
      <c r="D131" s="1713"/>
      <c r="E131" s="1713"/>
      <c r="F131" s="1713"/>
      <c r="G131" s="1714"/>
      <c r="H131" s="1713"/>
      <c r="I131" s="1713"/>
      <c r="J131" s="1713"/>
      <c r="K131" s="1713"/>
      <c r="L131" s="1713"/>
      <c r="M131" s="1713"/>
      <c r="N131" s="1713"/>
      <c r="O131" s="1713"/>
      <c r="P131" s="1713"/>
      <c r="Q131" s="1713"/>
      <c r="R131" s="1713"/>
      <c r="S131" s="1713"/>
      <c r="T131" s="1713"/>
      <c r="U131" s="1713"/>
      <c r="V131" s="1713"/>
      <c r="W131" s="1713"/>
      <c r="X131" s="1713"/>
      <c r="Y131" s="1713"/>
      <c r="Z131" s="1713"/>
      <c r="AA131" s="1713"/>
      <c r="AB131" s="1713"/>
      <c r="AC131" s="1713"/>
      <c r="AD131" s="1713"/>
      <c r="AE131" s="1713"/>
      <c r="AF131" s="1713"/>
      <c r="AG131" s="1713"/>
      <c r="AH131" s="1713"/>
      <c r="AI131" s="1713"/>
      <c r="AJ131" s="1713"/>
      <c r="AK131" s="1713"/>
      <c r="AL131" s="1713"/>
      <c r="AM131" s="1713"/>
      <c r="AN131" s="1713"/>
      <c r="AO131" s="1713"/>
      <c r="AP131" s="1713"/>
      <c r="AQ131" s="1713"/>
      <c r="AR131" s="1713"/>
      <c r="AS131" s="1713"/>
      <c r="AT131" s="1713"/>
      <c r="AU131" s="1713"/>
      <c r="AV131" s="1713"/>
      <c r="AW131" s="1713"/>
      <c r="AX131" s="1713"/>
    </row>
    <row r="132" s="1732" customFormat="true" ht="21.75" hidden="false" customHeight="true" outlineLevel="0" collapsed="false">
      <c r="C132" s="1713"/>
      <c r="D132" s="1713"/>
      <c r="E132" s="1713"/>
      <c r="F132" s="1713"/>
      <c r="G132" s="1714"/>
      <c r="H132" s="1713"/>
      <c r="I132" s="1713"/>
      <c r="J132" s="1713"/>
      <c r="K132" s="1713"/>
      <c r="L132" s="1713"/>
      <c r="M132" s="1713"/>
      <c r="N132" s="1713"/>
      <c r="O132" s="1713"/>
      <c r="P132" s="1713"/>
      <c r="Q132" s="1713"/>
      <c r="R132" s="1713"/>
      <c r="S132" s="1713"/>
      <c r="T132" s="1713"/>
      <c r="U132" s="1713"/>
      <c r="V132" s="1713"/>
      <c r="W132" s="1713"/>
      <c r="X132" s="1713"/>
      <c r="Y132" s="1713"/>
      <c r="Z132" s="1713"/>
      <c r="AA132" s="1713"/>
      <c r="AB132" s="1713"/>
      <c r="AC132" s="1713"/>
      <c r="AD132" s="1713"/>
      <c r="AE132" s="1713"/>
      <c r="AF132" s="1713"/>
      <c r="AG132" s="1713"/>
      <c r="AH132" s="1713"/>
      <c r="AI132" s="1713"/>
      <c r="AJ132" s="1713"/>
      <c r="AK132" s="1713"/>
      <c r="AL132" s="1713"/>
      <c r="AM132" s="1713"/>
      <c r="AN132" s="1713"/>
      <c r="AO132" s="1713"/>
      <c r="AP132" s="1713"/>
      <c r="AQ132" s="1713"/>
      <c r="AR132" s="1713"/>
      <c r="AS132" s="1713"/>
      <c r="AT132" s="1713"/>
      <c r="AU132" s="1713"/>
      <c r="AV132" s="1713"/>
      <c r="AW132" s="1713"/>
      <c r="AX132" s="1713"/>
    </row>
    <row r="133" s="1732" customFormat="true" ht="21.75" hidden="false" customHeight="true" outlineLevel="0" collapsed="false">
      <c r="C133" s="1713"/>
      <c r="D133" s="1713"/>
      <c r="E133" s="1713"/>
      <c r="F133" s="1713"/>
      <c r="G133" s="1714"/>
      <c r="H133" s="1713"/>
      <c r="I133" s="1713"/>
      <c r="J133" s="1713"/>
      <c r="K133" s="1713"/>
      <c r="L133" s="1713"/>
      <c r="M133" s="1713"/>
      <c r="N133" s="1713"/>
      <c r="O133" s="1713"/>
      <c r="P133" s="1713"/>
      <c r="Q133" s="1713"/>
      <c r="R133" s="1713"/>
      <c r="S133" s="1713"/>
      <c r="T133" s="1713"/>
      <c r="U133" s="1713"/>
      <c r="V133" s="1713"/>
      <c r="W133" s="1713"/>
      <c r="X133" s="1713"/>
      <c r="Y133" s="1713"/>
      <c r="Z133" s="1713"/>
      <c r="AA133" s="1713"/>
      <c r="AB133" s="1713"/>
      <c r="AC133" s="1713"/>
      <c r="AD133" s="1713"/>
      <c r="AE133" s="1713"/>
      <c r="AF133" s="1713"/>
      <c r="AG133" s="1713"/>
      <c r="AH133" s="1713"/>
      <c r="AI133" s="1713"/>
      <c r="AJ133" s="1713"/>
      <c r="AK133" s="1713"/>
      <c r="AL133" s="1713"/>
      <c r="AM133" s="1713"/>
      <c r="AN133" s="1713"/>
      <c r="AO133" s="1713"/>
      <c r="AP133" s="1713"/>
      <c r="AQ133" s="1713"/>
      <c r="AR133" s="1713"/>
      <c r="AS133" s="1713"/>
      <c r="AT133" s="1713"/>
      <c r="AU133" s="1713"/>
      <c r="AV133" s="1713"/>
      <c r="AW133" s="1713"/>
      <c r="AX133" s="1713"/>
    </row>
    <row r="134" s="1732" customFormat="true" ht="21.75" hidden="false" customHeight="true" outlineLevel="0" collapsed="false">
      <c r="C134" s="1713"/>
      <c r="D134" s="1713"/>
      <c r="E134" s="1713"/>
      <c r="F134" s="1713"/>
      <c r="G134" s="1714"/>
      <c r="H134" s="1713"/>
      <c r="I134" s="1713"/>
      <c r="J134" s="1713"/>
      <c r="K134" s="1713"/>
      <c r="L134" s="1713"/>
      <c r="M134" s="1713"/>
      <c r="N134" s="1713"/>
      <c r="O134" s="1713"/>
      <c r="P134" s="1713"/>
      <c r="Q134" s="1713"/>
      <c r="R134" s="1713"/>
      <c r="S134" s="1713"/>
      <c r="T134" s="1713"/>
      <c r="U134" s="1713"/>
      <c r="V134" s="1713"/>
      <c r="W134" s="1713"/>
      <c r="X134" s="1713"/>
      <c r="Y134" s="1713"/>
      <c r="Z134" s="1713"/>
      <c r="AA134" s="1713"/>
      <c r="AB134" s="1713"/>
      <c r="AC134" s="1713"/>
      <c r="AD134" s="1713"/>
      <c r="AE134" s="1713"/>
      <c r="AF134" s="1713"/>
      <c r="AG134" s="1713"/>
      <c r="AH134" s="1713"/>
      <c r="AI134" s="1713"/>
      <c r="AJ134" s="1713"/>
      <c r="AK134" s="1713"/>
      <c r="AL134" s="1713"/>
      <c r="AM134" s="1713"/>
      <c r="AN134" s="1713"/>
      <c r="AO134" s="1713"/>
      <c r="AP134" s="1713"/>
      <c r="AQ134" s="1713"/>
      <c r="AR134" s="1713"/>
      <c r="AS134" s="1713"/>
      <c r="AT134" s="1713"/>
      <c r="AU134" s="1713"/>
      <c r="AV134" s="1713"/>
      <c r="AW134" s="1713"/>
      <c r="AX134" s="1713"/>
    </row>
    <row r="135" s="1732" customFormat="true" ht="21.75" hidden="false" customHeight="true" outlineLevel="0" collapsed="false">
      <c r="C135" s="1713"/>
      <c r="D135" s="1713"/>
      <c r="E135" s="1713"/>
      <c r="F135" s="1713"/>
      <c r="G135" s="1714"/>
      <c r="H135" s="1713"/>
      <c r="I135" s="1713"/>
      <c r="J135" s="1713"/>
      <c r="K135" s="1713"/>
      <c r="L135" s="1713"/>
      <c r="M135" s="1713"/>
      <c r="N135" s="1713"/>
      <c r="O135" s="1713"/>
      <c r="P135" s="1713"/>
      <c r="Q135" s="1713"/>
      <c r="R135" s="1713"/>
      <c r="S135" s="1713"/>
      <c r="T135" s="1713"/>
      <c r="U135" s="1713"/>
      <c r="V135" s="1713"/>
      <c r="W135" s="1713"/>
      <c r="X135" s="1713"/>
      <c r="Y135" s="1713"/>
      <c r="Z135" s="1713"/>
      <c r="AA135" s="1713"/>
      <c r="AB135" s="1713"/>
      <c r="AC135" s="1713"/>
      <c r="AD135" s="1713"/>
      <c r="AE135" s="1713"/>
      <c r="AF135" s="1713"/>
      <c r="AG135" s="1713"/>
      <c r="AH135" s="1713"/>
      <c r="AI135" s="1713"/>
      <c r="AJ135" s="1713"/>
      <c r="AK135" s="1713"/>
      <c r="AL135" s="1713"/>
      <c r="AM135" s="1713"/>
      <c r="AN135" s="1713"/>
      <c r="AO135" s="1713"/>
      <c r="AP135" s="1713"/>
      <c r="AQ135" s="1713"/>
      <c r="AR135" s="1713"/>
      <c r="AS135" s="1713"/>
      <c r="AT135" s="1713"/>
      <c r="AU135" s="1713"/>
      <c r="AV135" s="1713"/>
      <c r="AW135" s="1713"/>
      <c r="AX135" s="1713"/>
    </row>
    <row r="136" s="1732" customFormat="true" ht="21.75" hidden="false" customHeight="true" outlineLevel="0" collapsed="false">
      <c r="C136" s="1713"/>
      <c r="D136" s="1713"/>
      <c r="E136" s="1713"/>
      <c r="F136" s="1713"/>
      <c r="G136" s="1714"/>
      <c r="H136" s="1713"/>
      <c r="I136" s="1713"/>
      <c r="J136" s="1713"/>
      <c r="K136" s="1713"/>
      <c r="L136" s="1713"/>
      <c r="M136" s="1713"/>
      <c r="N136" s="1713"/>
      <c r="O136" s="1713"/>
      <c r="P136" s="1713"/>
      <c r="Q136" s="1713"/>
      <c r="R136" s="1713"/>
      <c r="S136" s="1713"/>
      <c r="T136" s="1713"/>
      <c r="U136" s="1713"/>
      <c r="V136" s="1713"/>
      <c r="W136" s="1713"/>
      <c r="X136" s="1713"/>
      <c r="Y136" s="1713"/>
      <c r="Z136" s="1713"/>
      <c r="AA136" s="1713"/>
      <c r="AB136" s="1713"/>
      <c r="AC136" s="1713"/>
      <c r="AD136" s="1713"/>
      <c r="AE136" s="1713"/>
      <c r="AF136" s="1713"/>
      <c r="AG136" s="1713"/>
      <c r="AH136" s="1713"/>
      <c r="AI136" s="1713"/>
      <c r="AJ136" s="1713"/>
      <c r="AK136" s="1713"/>
      <c r="AL136" s="1713"/>
      <c r="AM136" s="1713"/>
      <c r="AN136" s="1713"/>
      <c r="AO136" s="1713"/>
      <c r="AP136" s="1713"/>
      <c r="AQ136" s="1713"/>
      <c r="AR136" s="1713"/>
      <c r="AS136" s="1713"/>
      <c r="AT136" s="1713"/>
      <c r="AU136" s="1713"/>
      <c r="AV136" s="1713"/>
      <c r="AW136" s="1713"/>
      <c r="AX136" s="1713"/>
    </row>
    <row r="137" s="1732" customFormat="true" ht="21.75" hidden="false" customHeight="true" outlineLevel="0" collapsed="false">
      <c r="C137" s="1713"/>
      <c r="D137" s="1713"/>
      <c r="E137" s="1713"/>
      <c r="F137" s="1713"/>
      <c r="G137" s="1714"/>
      <c r="H137" s="1713"/>
      <c r="I137" s="1713"/>
      <c r="J137" s="1713"/>
      <c r="K137" s="1713"/>
      <c r="L137" s="1713"/>
      <c r="M137" s="1713"/>
      <c r="N137" s="1713"/>
      <c r="O137" s="1713"/>
      <c r="P137" s="1713"/>
      <c r="Q137" s="1713"/>
      <c r="R137" s="1713"/>
      <c r="S137" s="1713"/>
      <c r="T137" s="1713"/>
      <c r="U137" s="1713"/>
      <c r="V137" s="1713"/>
      <c r="W137" s="1713"/>
      <c r="X137" s="1713"/>
      <c r="Y137" s="1713"/>
      <c r="Z137" s="1713"/>
      <c r="AA137" s="1713"/>
      <c r="AB137" s="1713"/>
      <c r="AC137" s="1713"/>
      <c r="AD137" s="1713"/>
      <c r="AE137" s="1713"/>
      <c r="AF137" s="1713"/>
      <c r="AG137" s="1713"/>
      <c r="AH137" s="1713"/>
      <c r="AI137" s="1713"/>
      <c r="AJ137" s="1713"/>
      <c r="AK137" s="1713"/>
      <c r="AL137" s="1713"/>
      <c r="AM137" s="1713"/>
      <c r="AN137" s="1713"/>
      <c r="AO137" s="1713"/>
      <c r="AP137" s="1713"/>
      <c r="AQ137" s="1713"/>
      <c r="AR137" s="1713"/>
      <c r="AS137" s="1713"/>
      <c r="AT137" s="1713"/>
      <c r="AU137" s="1713"/>
      <c r="AV137" s="1713"/>
      <c r="AW137" s="1713"/>
      <c r="AX137" s="1713"/>
    </row>
    <row r="138" s="1732" customFormat="true" ht="21.75" hidden="false" customHeight="true" outlineLevel="0" collapsed="false">
      <c r="C138" s="1713"/>
      <c r="D138" s="1713"/>
      <c r="E138" s="1713"/>
      <c r="F138" s="1713"/>
      <c r="G138" s="1714"/>
      <c r="H138" s="1713"/>
      <c r="I138" s="1713"/>
      <c r="J138" s="1713"/>
      <c r="K138" s="1713"/>
      <c r="L138" s="1713"/>
      <c r="M138" s="1713"/>
      <c r="N138" s="1713"/>
      <c r="O138" s="1713"/>
      <c r="P138" s="1713"/>
      <c r="Q138" s="1713"/>
      <c r="R138" s="1713"/>
      <c r="S138" s="1713"/>
      <c r="T138" s="1713"/>
      <c r="U138" s="1713"/>
      <c r="V138" s="1713"/>
      <c r="W138" s="1713"/>
      <c r="X138" s="1713"/>
      <c r="Y138" s="1713"/>
      <c r="Z138" s="1713"/>
      <c r="AA138" s="1713"/>
      <c r="AB138" s="1713"/>
      <c r="AC138" s="1713"/>
      <c r="AD138" s="1713"/>
      <c r="AE138" s="1713"/>
      <c r="AF138" s="1713"/>
      <c r="AG138" s="1713"/>
      <c r="AH138" s="1713"/>
      <c r="AI138" s="1713"/>
      <c r="AJ138" s="1713"/>
      <c r="AK138" s="1713"/>
      <c r="AL138" s="1713"/>
      <c r="AM138" s="1713"/>
      <c r="AN138" s="1713"/>
      <c r="AO138" s="1713"/>
      <c r="AP138" s="1713"/>
      <c r="AQ138" s="1713"/>
      <c r="AR138" s="1713"/>
      <c r="AS138" s="1713"/>
      <c r="AT138" s="1713"/>
      <c r="AU138" s="1713"/>
      <c r="AV138" s="1713"/>
      <c r="AW138" s="1713"/>
      <c r="AX138" s="1713"/>
    </row>
    <row r="139" s="1732" customFormat="true" ht="21.75" hidden="false" customHeight="true" outlineLevel="0" collapsed="false">
      <c r="C139" s="1713"/>
      <c r="D139" s="1713"/>
      <c r="E139" s="1713"/>
      <c r="F139" s="1713"/>
      <c r="G139" s="1714"/>
      <c r="H139" s="1713"/>
      <c r="I139" s="1713"/>
      <c r="J139" s="1713"/>
      <c r="K139" s="1713"/>
      <c r="L139" s="1713"/>
      <c r="M139" s="1713"/>
      <c r="N139" s="1713"/>
      <c r="O139" s="1713"/>
      <c r="P139" s="1713"/>
      <c r="Q139" s="1713"/>
      <c r="R139" s="1713"/>
      <c r="S139" s="1713"/>
      <c r="T139" s="1713"/>
      <c r="U139" s="1713"/>
      <c r="V139" s="1713"/>
      <c r="W139" s="1713"/>
      <c r="X139" s="1713"/>
      <c r="Y139" s="1713"/>
      <c r="Z139" s="1713"/>
      <c r="AA139" s="1713"/>
      <c r="AB139" s="1713"/>
      <c r="AC139" s="1713"/>
      <c r="AD139" s="1713"/>
      <c r="AE139" s="1713"/>
      <c r="AF139" s="1713"/>
      <c r="AG139" s="1713"/>
      <c r="AH139" s="1713"/>
      <c r="AI139" s="1713"/>
      <c r="AJ139" s="1713"/>
      <c r="AK139" s="1713"/>
      <c r="AL139" s="1713"/>
      <c r="AM139" s="1713"/>
      <c r="AN139" s="1713"/>
      <c r="AO139" s="1713"/>
      <c r="AP139" s="1713"/>
      <c r="AQ139" s="1713"/>
      <c r="AR139" s="1713"/>
      <c r="AS139" s="1713"/>
      <c r="AT139" s="1713"/>
      <c r="AU139" s="1713"/>
      <c r="AV139" s="1713"/>
      <c r="AW139" s="1713"/>
      <c r="AX139" s="1713"/>
    </row>
    <row r="140" s="1732" customFormat="true" ht="21.75" hidden="false" customHeight="true" outlineLevel="0" collapsed="false">
      <c r="C140" s="1713"/>
      <c r="D140" s="1713"/>
      <c r="E140" s="1713"/>
      <c r="F140" s="1713"/>
      <c r="G140" s="1714"/>
      <c r="H140" s="1713"/>
      <c r="I140" s="1713"/>
      <c r="J140" s="1713"/>
      <c r="K140" s="1713"/>
      <c r="L140" s="1713"/>
      <c r="M140" s="1713"/>
      <c r="N140" s="1713"/>
      <c r="O140" s="1713"/>
      <c r="P140" s="1713"/>
      <c r="Q140" s="1713"/>
      <c r="R140" s="1713"/>
      <c r="S140" s="1713"/>
      <c r="T140" s="1713"/>
      <c r="U140" s="1713"/>
      <c r="V140" s="1713"/>
      <c r="W140" s="1713"/>
      <c r="X140" s="1713"/>
      <c r="Y140" s="1713"/>
      <c r="Z140" s="1713"/>
      <c r="AA140" s="1713"/>
      <c r="AB140" s="1713"/>
      <c r="AC140" s="1713"/>
      <c r="AD140" s="1713"/>
      <c r="AE140" s="1713"/>
      <c r="AF140" s="1713"/>
      <c r="AG140" s="1713"/>
      <c r="AH140" s="1713"/>
      <c r="AI140" s="1713"/>
      <c r="AJ140" s="1713"/>
      <c r="AK140" s="1713"/>
      <c r="AL140" s="1713"/>
      <c r="AM140" s="1713"/>
      <c r="AN140" s="1713"/>
      <c r="AO140" s="1713"/>
      <c r="AP140" s="1713"/>
      <c r="AQ140" s="1713"/>
      <c r="AR140" s="1713"/>
      <c r="AS140" s="1713"/>
      <c r="AT140" s="1713"/>
      <c r="AU140" s="1713"/>
      <c r="AV140" s="1713"/>
      <c r="AW140" s="1713"/>
      <c r="AX140" s="1713"/>
    </row>
    <row r="141" s="1732" customFormat="true" ht="21.75" hidden="false" customHeight="true" outlineLevel="0" collapsed="false">
      <c r="C141" s="1713"/>
      <c r="D141" s="1713"/>
      <c r="E141" s="1713"/>
      <c r="F141" s="1713"/>
      <c r="G141" s="1714"/>
      <c r="H141" s="1713"/>
      <c r="I141" s="1713"/>
      <c r="J141" s="1713"/>
      <c r="K141" s="1713"/>
      <c r="L141" s="1713"/>
      <c r="M141" s="1713"/>
      <c r="N141" s="1713"/>
      <c r="O141" s="1713"/>
      <c r="P141" s="1713"/>
      <c r="Q141" s="1713"/>
      <c r="R141" s="1713"/>
      <c r="S141" s="1713"/>
      <c r="T141" s="1713"/>
      <c r="U141" s="1713"/>
      <c r="V141" s="1713"/>
      <c r="W141" s="1713"/>
      <c r="X141" s="1713"/>
      <c r="Y141" s="1713"/>
      <c r="Z141" s="1713"/>
      <c r="AA141" s="1713"/>
      <c r="AB141" s="1713"/>
      <c r="AC141" s="1713"/>
      <c r="AD141" s="1713"/>
      <c r="AE141" s="1713"/>
      <c r="AF141" s="1713"/>
      <c r="AG141" s="1713"/>
      <c r="AH141" s="1713"/>
      <c r="AI141" s="1713"/>
      <c r="AJ141" s="1713"/>
      <c r="AK141" s="1713"/>
      <c r="AL141" s="1713"/>
      <c r="AM141" s="1713"/>
      <c r="AN141" s="1713"/>
      <c r="AO141" s="1713"/>
      <c r="AP141" s="1713"/>
      <c r="AQ141" s="1713"/>
      <c r="AR141" s="1713"/>
      <c r="AS141" s="1713"/>
      <c r="AT141" s="1713"/>
      <c r="AU141" s="1713"/>
      <c r="AV141" s="1713"/>
      <c r="AW141" s="1713"/>
      <c r="AX141" s="1713"/>
    </row>
    <row r="142" s="1732" customFormat="true" ht="21.75" hidden="false" customHeight="true" outlineLevel="0" collapsed="false">
      <c r="C142" s="1713"/>
      <c r="D142" s="1713"/>
      <c r="E142" s="1713"/>
      <c r="F142" s="1713"/>
      <c r="G142" s="1714"/>
      <c r="H142" s="1713"/>
      <c r="I142" s="1713"/>
      <c r="J142" s="1713"/>
      <c r="K142" s="1713"/>
      <c r="L142" s="1713"/>
      <c r="M142" s="1713"/>
      <c r="N142" s="1713"/>
      <c r="O142" s="1713"/>
      <c r="P142" s="1713"/>
      <c r="Q142" s="1713"/>
      <c r="R142" s="1713"/>
      <c r="S142" s="1713"/>
      <c r="T142" s="1713"/>
      <c r="U142" s="1713"/>
      <c r="V142" s="1713"/>
      <c r="W142" s="1713"/>
      <c r="X142" s="1713"/>
      <c r="Y142" s="1713"/>
      <c r="Z142" s="1713"/>
      <c r="AA142" s="1713"/>
      <c r="AB142" s="1713"/>
      <c r="AC142" s="1713"/>
      <c r="AD142" s="1713"/>
      <c r="AE142" s="1713"/>
      <c r="AF142" s="1713"/>
      <c r="AG142" s="1713"/>
      <c r="AH142" s="1713"/>
      <c r="AI142" s="1713"/>
      <c r="AJ142" s="1713"/>
      <c r="AK142" s="1713"/>
      <c r="AL142" s="1713"/>
      <c r="AM142" s="1713"/>
      <c r="AN142" s="1713"/>
      <c r="AO142" s="1713"/>
      <c r="AP142" s="1713"/>
      <c r="AQ142" s="1713"/>
      <c r="AR142" s="1713"/>
      <c r="AS142" s="1713"/>
      <c r="AT142" s="1713"/>
      <c r="AU142" s="1713"/>
      <c r="AV142" s="1713"/>
      <c r="AW142" s="1713"/>
      <c r="AX142" s="1713"/>
    </row>
    <row r="143" s="1732" customFormat="true" ht="21.75" hidden="false" customHeight="true" outlineLevel="0" collapsed="false">
      <c r="C143" s="1713"/>
      <c r="D143" s="1713"/>
      <c r="E143" s="1713"/>
      <c r="F143" s="1713"/>
      <c r="G143" s="1714"/>
      <c r="H143" s="1713"/>
      <c r="I143" s="1713"/>
      <c r="J143" s="1713"/>
      <c r="K143" s="1713"/>
      <c r="L143" s="1713"/>
      <c r="M143" s="1713"/>
      <c r="N143" s="1713"/>
      <c r="O143" s="1713"/>
      <c r="P143" s="1713"/>
      <c r="Q143" s="1713"/>
      <c r="R143" s="1713"/>
      <c r="S143" s="1713"/>
      <c r="T143" s="1713"/>
      <c r="U143" s="1713"/>
      <c r="V143" s="1713"/>
      <c r="W143" s="1713"/>
      <c r="X143" s="1713"/>
      <c r="Y143" s="1713"/>
      <c r="Z143" s="1713"/>
      <c r="AA143" s="1713"/>
      <c r="AB143" s="1713"/>
      <c r="AC143" s="1713"/>
      <c r="AD143" s="1713"/>
      <c r="AE143" s="1713"/>
      <c r="AF143" s="1713"/>
      <c r="AG143" s="1713"/>
      <c r="AH143" s="1713"/>
      <c r="AI143" s="1713"/>
      <c r="AJ143" s="1713"/>
      <c r="AK143" s="1713"/>
      <c r="AL143" s="1713"/>
      <c r="AM143" s="1713"/>
      <c r="AN143" s="1713"/>
      <c r="AO143" s="1713"/>
      <c r="AP143" s="1713"/>
      <c r="AQ143" s="1713"/>
      <c r="AR143" s="1713"/>
      <c r="AS143" s="1713"/>
      <c r="AT143" s="1713"/>
      <c r="AU143" s="1713"/>
      <c r="AV143" s="1713"/>
      <c r="AW143" s="1713"/>
      <c r="AX143" s="1713"/>
    </row>
    <row r="144" s="1732" customFormat="true" ht="21.75" hidden="false" customHeight="true" outlineLevel="0" collapsed="false">
      <c r="C144" s="1713"/>
      <c r="D144" s="1713"/>
      <c r="E144" s="1713"/>
      <c r="F144" s="1713"/>
      <c r="G144" s="1714"/>
      <c r="H144" s="1713"/>
      <c r="I144" s="1713"/>
      <c r="J144" s="1713"/>
      <c r="K144" s="1713"/>
      <c r="L144" s="1713"/>
      <c r="M144" s="1713"/>
      <c r="N144" s="1713"/>
      <c r="O144" s="1713"/>
      <c r="P144" s="1713"/>
      <c r="Q144" s="1713"/>
      <c r="R144" s="1713"/>
      <c r="S144" s="1713"/>
      <c r="T144" s="1713"/>
      <c r="U144" s="1713"/>
      <c r="V144" s="1713"/>
      <c r="W144" s="1713"/>
      <c r="X144" s="1713"/>
      <c r="Y144" s="1713"/>
      <c r="Z144" s="1713"/>
      <c r="AA144" s="1713"/>
      <c r="AB144" s="1713"/>
      <c r="AC144" s="1713"/>
      <c r="AD144" s="1713"/>
      <c r="AE144" s="1713"/>
      <c r="AF144" s="1713"/>
      <c r="AG144" s="1713"/>
      <c r="AH144" s="1713"/>
      <c r="AI144" s="1713"/>
      <c r="AJ144" s="1713"/>
      <c r="AK144" s="1713"/>
      <c r="AL144" s="1713"/>
      <c r="AM144" s="1713"/>
      <c r="AN144" s="1713"/>
      <c r="AO144" s="1713"/>
      <c r="AP144" s="1713"/>
      <c r="AQ144" s="1713"/>
      <c r="AR144" s="1713"/>
      <c r="AS144" s="1713"/>
      <c r="AT144" s="1713"/>
      <c r="AU144" s="1713"/>
      <c r="AV144" s="1713"/>
      <c r="AW144" s="1713"/>
      <c r="AX144" s="1713"/>
    </row>
    <row r="145" s="1732" customFormat="true" ht="21.75" hidden="false" customHeight="true" outlineLevel="0" collapsed="false">
      <c r="C145" s="1713"/>
      <c r="D145" s="1713"/>
      <c r="E145" s="1713"/>
      <c r="F145" s="1713"/>
      <c r="G145" s="1714"/>
      <c r="H145" s="1713"/>
      <c r="I145" s="1713"/>
      <c r="J145" s="1713"/>
      <c r="K145" s="1713"/>
      <c r="L145" s="1713"/>
      <c r="M145" s="1713"/>
      <c r="N145" s="1713"/>
      <c r="O145" s="1713"/>
      <c r="P145" s="1713"/>
      <c r="Q145" s="1713"/>
      <c r="R145" s="1713"/>
      <c r="S145" s="1713"/>
      <c r="T145" s="1713"/>
      <c r="U145" s="1713"/>
      <c r="V145" s="1713"/>
      <c r="W145" s="1713"/>
      <c r="X145" s="1713"/>
      <c r="Y145" s="1713"/>
      <c r="Z145" s="1713"/>
      <c r="AA145" s="1713"/>
      <c r="AB145" s="1713"/>
      <c r="AC145" s="1713"/>
      <c r="AD145" s="1713"/>
      <c r="AE145" s="1713"/>
      <c r="AF145" s="1713"/>
      <c r="AG145" s="1713"/>
      <c r="AH145" s="1713"/>
      <c r="AI145" s="1713"/>
      <c r="AJ145" s="1713"/>
      <c r="AK145" s="1713"/>
      <c r="AL145" s="1713"/>
      <c r="AM145" s="1713"/>
      <c r="AN145" s="1713"/>
      <c r="AO145" s="1713"/>
      <c r="AP145" s="1713"/>
      <c r="AQ145" s="1713"/>
      <c r="AR145" s="1713"/>
      <c r="AS145" s="1713"/>
      <c r="AT145" s="1713"/>
      <c r="AU145" s="1713"/>
      <c r="AV145" s="1713"/>
      <c r="AW145" s="1713"/>
      <c r="AX145" s="1713"/>
    </row>
    <row r="146" s="1732" customFormat="true" ht="21.75" hidden="false" customHeight="true" outlineLevel="0" collapsed="false">
      <c r="C146" s="1713"/>
      <c r="D146" s="1713"/>
      <c r="E146" s="1713"/>
      <c r="F146" s="1713"/>
      <c r="G146" s="1714"/>
      <c r="H146" s="1713"/>
      <c r="I146" s="1713"/>
      <c r="J146" s="1713"/>
      <c r="K146" s="1713"/>
      <c r="L146" s="1713"/>
      <c r="M146" s="1713"/>
      <c r="N146" s="1713"/>
      <c r="O146" s="1713"/>
      <c r="P146" s="1713"/>
      <c r="Q146" s="1713"/>
      <c r="R146" s="1713"/>
      <c r="S146" s="1713"/>
      <c r="T146" s="1713"/>
      <c r="U146" s="1713"/>
      <c r="V146" s="1713"/>
      <c r="W146" s="1713"/>
      <c r="X146" s="1713"/>
      <c r="Y146" s="1713"/>
      <c r="Z146" s="1713"/>
      <c r="AA146" s="1713"/>
      <c r="AB146" s="1713"/>
      <c r="AC146" s="1713"/>
      <c r="AD146" s="1713"/>
      <c r="AE146" s="1713"/>
      <c r="AF146" s="1713"/>
      <c r="AG146" s="1713"/>
      <c r="AH146" s="1713"/>
      <c r="AI146" s="1713"/>
      <c r="AJ146" s="1713"/>
      <c r="AK146" s="1713"/>
      <c r="AL146" s="1713"/>
      <c r="AM146" s="1713"/>
      <c r="AN146" s="1713"/>
      <c r="AO146" s="1713"/>
      <c r="AP146" s="1713"/>
      <c r="AQ146" s="1713"/>
      <c r="AR146" s="1713"/>
      <c r="AS146" s="1713"/>
      <c r="AT146" s="1713"/>
      <c r="AU146" s="1713"/>
      <c r="AV146" s="1713"/>
      <c r="AW146" s="1713"/>
      <c r="AX146" s="1713"/>
    </row>
    <row r="147" s="1732" customFormat="true" ht="21.75" hidden="false" customHeight="true" outlineLevel="0" collapsed="false">
      <c r="C147" s="1713"/>
      <c r="D147" s="1713"/>
      <c r="E147" s="1713"/>
      <c r="F147" s="1713"/>
      <c r="G147" s="1714"/>
      <c r="H147" s="1713"/>
      <c r="I147" s="1713"/>
      <c r="J147" s="1713"/>
      <c r="K147" s="1713"/>
      <c r="L147" s="1713"/>
      <c r="M147" s="1713"/>
      <c r="N147" s="1713"/>
      <c r="O147" s="1713"/>
      <c r="P147" s="1713"/>
      <c r="Q147" s="1713"/>
      <c r="R147" s="1713"/>
      <c r="S147" s="1713"/>
      <c r="T147" s="1713"/>
      <c r="U147" s="1713"/>
      <c r="V147" s="1713"/>
      <c r="W147" s="1713"/>
      <c r="X147" s="1713"/>
      <c r="Y147" s="1713"/>
      <c r="Z147" s="1713"/>
      <c r="AA147" s="1713"/>
      <c r="AB147" s="1713"/>
      <c r="AC147" s="1713"/>
      <c r="AD147" s="1713"/>
      <c r="AE147" s="1713"/>
      <c r="AF147" s="1713"/>
      <c r="AG147" s="1713"/>
      <c r="AH147" s="1713"/>
      <c r="AI147" s="1713"/>
      <c r="AJ147" s="1713"/>
      <c r="AK147" s="1713"/>
      <c r="AL147" s="1713"/>
      <c r="AM147" s="1713"/>
      <c r="AN147" s="1713"/>
      <c r="AO147" s="1713"/>
      <c r="AP147" s="1713"/>
      <c r="AQ147" s="1713"/>
      <c r="AR147" s="1713"/>
      <c r="AS147" s="1713"/>
      <c r="AT147" s="1713"/>
      <c r="AU147" s="1713"/>
      <c r="AV147" s="1713"/>
      <c r="AW147" s="1713"/>
      <c r="AX147" s="1713"/>
    </row>
    <row r="148" s="1732" customFormat="true" ht="21.75" hidden="false" customHeight="true" outlineLevel="0" collapsed="false">
      <c r="C148" s="1713"/>
      <c r="D148" s="1713"/>
      <c r="E148" s="1713"/>
      <c r="F148" s="1713"/>
      <c r="G148" s="1714"/>
      <c r="H148" s="1713"/>
      <c r="I148" s="1713"/>
      <c r="J148" s="1713"/>
      <c r="K148" s="1713"/>
      <c r="L148" s="1713"/>
      <c r="M148" s="1713"/>
      <c r="N148" s="1713"/>
      <c r="O148" s="1713"/>
      <c r="P148" s="1713"/>
      <c r="Q148" s="1713"/>
      <c r="R148" s="1713"/>
      <c r="S148" s="1713"/>
      <c r="T148" s="1713"/>
      <c r="U148" s="1713"/>
      <c r="V148" s="1713"/>
      <c r="W148" s="1713"/>
      <c r="X148" s="1713"/>
      <c r="Y148" s="1713"/>
      <c r="Z148" s="1713"/>
      <c r="AA148" s="1713"/>
      <c r="AB148" s="1713"/>
      <c r="AC148" s="1713"/>
      <c r="AD148" s="1713"/>
      <c r="AE148" s="1713"/>
      <c r="AF148" s="1713"/>
      <c r="AG148" s="1713"/>
      <c r="AH148" s="1713"/>
      <c r="AI148" s="1713"/>
      <c r="AJ148" s="1713"/>
      <c r="AK148" s="1713"/>
      <c r="AL148" s="1713"/>
      <c r="AM148" s="1713"/>
      <c r="AN148" s="1713"/>
      <c r="AO148" s="1713"/>
      <c r="AP148" s="1713"/>
      <c r="AQ148" s="1713"/>
      <c r="AR148" s="1713"/>
      <c r="AS148" s="1713"/>
      <c r="AT148" s="1713"/>
      <c r="AU148" s="1713"/>
      <c r="AV148" s="1713"/>
      <c r="AW148" s="1713"/>
      <c r="AX148" s="1713"/>
    </row>
    <row r="149" s="1732" customFormat="true" ht="21.75" hidden="false" customHeight="true" outlineLevel="0" collapsed="false">
      <c r="C149" s="1713"/>
      <c r="D149" s="1713"/>
      <c r="E149" s="1713"/>
      <c r="F149" s="1713"/>
      <c r="G149" s="1714"/>
      <c r="H149" s="1713"/>
      <c r="I149" s="1713"/>
      <c r="J149" s="1713"/>
      <c r="K149" s="1713"/>
      <c r="L149" s="1713"/>
      <c r="M149" s="1713"/>
      <c r="N149" s="1713"/>
      <c r="O149" s="1713"/>
      <c r="P149" s="1713"/>
      <c r="Q149" s="1713"/>
      <c r="R149" s="1713"/>
      <c r="S149" s="1713"/>
      <c r="T149" s="1713"/>
      <c r="U149" s="1713"/>
      <c r="V149" s="1713"/>
      <c r="W149" s="1713"/>
      <c r="X149" s="1713"/>
      <c r="Y149" s="1713"/>
      <c r="Z149" s="1713"/>
      <c r="AA149" s="1713"/>
      <c r="AB149" s="1713"/>
      <c r="AC149" s="1713"/>
      <c r="AD149" s="1713"/>
      <c r="AE149" s="1713"/>
      <c r="AF149" s="1713"/>
      <c r="AG149" s="1713"/>
      <c r="AH149" s="1713"/>
      <c r="AI149" s="1713"/>
      <c r="AJ149" s="1713"/>
      <c r="AK149" s="1713"/>
      <c r="AL149" s="1713"/>
      <c r="AM149" s="1713"/>
      <c r="AN149" s="1713"/>
      <c r="AO149" s="1713"/>
      <c r="AP149" s="1713"/>
      <c r="AQ149" s="1713"/>
      <c r="AR149" s="1713"/>
      <c r="AS149" s="1713"/>
      <c r="AT149" s="1713"/>
      <c r="AU149" s="1713"/>
      <c r="AV149" s="1713"/>
      <c r="AW149" s="1713"/>
      <c r="AX149" s="1713"/>
    </row>
    <row r="150" s="1732" customFormat="true" ht="21.75" hidden="false" customHeight="true" outlineLevel="0" collapsed="false">
      <c r="C150" s="1713"/>
      <c r="D150" s="1713"/>
      <c r="E150" s="1713"/>
      <c r="F150" s="1713"/>
      <c r="G150" s="1714"/>
      <c r="H150" s="1713"/>
      <c r="I150" s="1713"/>
      <c r="J150" s="1713"/>
      <c r="K150" s="1713"/>
      <c r="L150" s="1713"/>
      <c r="M150" s="1713"/>
      <c r="N150" s="1713"/>
      <c r="O150" s="1713"/>
      <c r="P150" s="1713"/>
      <c r="Q150" s="1713"/>
      <c r="R150" s="1713"/>
      <c r="S150" s="1713"/>
      <c r="T150" s="1713"/>
      <c r="U150" s="1713"/>
      <c r="V150" s="1713"/>
      <c r="W150" s="1713"/>
      <c r="X150" s="1713"/>
      <c r="Y150" s="1713"/>
      <c r="Z150" s="1713"/>
      <c r="AA150" s="1713"/>
      <c r="AB150" s="1713"/>
      <c r="AC150" s="1713"/>
      <c r="AD150" s="1713"/>
      <c r="AE150" s="1713"/>
      <c r="AF150" s="1713"/>
      <c r="AG150" s="1713"/>
      <c r="AH150" s="1713"/>
      <c r="AI150" s="1713"/>
      <c r="AJ150" s="1713"/>
      <c r="AK150" s="1713"/>
      <c r="AL150" s="1713"/>
      <c r="AM150" s="1713"/>
      <c r="AN150" s="1713"/>
      <c r="AO150" s="1713"/>
      <c r="AP150" s="1713"/>
      <c r="AQ150" s="1713"/>
      <c r="AR150" s="1713"/>
      <c r="AS150" s="1713"/>
      <c r="AT150" s="1713"/>
      <c r="AU150" s="1713"/>
      <c r="AV150" s="1713"/>
      <c r="AW150" s="1713"/>
      <c r="AX150" s="1713"/>
    </row>
    <row r="151" s="1732" customFormat="true" ht="21.75" hidden="false" customHeight="true" outlineLevel="0" collapsed="false">
      <c r="C151" s="1713"/>
      <c r="D151" s="1713"/>
      <c r="E151" s="1713"/>
      <c r="F151" s="1713"/>
      <c r="G151" s="1714"/>
      <c r="H151" s="1713"/>
      <c r="I151" s="1713"/>
      <c r="J151" s="1713"/>
      <c r="K151" s="1713"/>
      <c r="L151" s="1713"/>
      <c r="M151" s="1713"/>
      <c r="N151" s="1713"/>
      <c r="O151" s="1713"/>
      <c r="P151" s="1713"/>
      <c r="Q151" s="1713"/>
      <c r="R151" s="1713"/>
      <c r="S151" s="1713"/>
      <c r="T151" s="1713"/>
      <c r="U151" s="1713"/>
      <c r="V151" s="1713"/>
      <c r="W151" s="1713"/>
      <c r="X151" s="1713"/>
      <c r="Y151" s="1713"/>
      <c r="Z151" s="1713"/>
      <c r="AA151" s="1713"/>
      <c r="AB151" s="1713"/>
      <c r="AC151" s="1713"/>
      <c r="AD151" s="1713"/>
      <c r="AE151" s="1713"/>
      <c r="AF151" s="1713"/>
      <c r="AG151" s="1713"/>
      <c r="AH151" s="1713"/>
      <c r="AI151" s="1713"/>
      <c r="AJ151" s="1713"/>
      <c r="AK151" s="1713"/>
      <c r="AL151" s="1713"/>
      <c r="AM151" s="1713"/>
      <c r="AN151" s="1713"/>
      <c r="AO151" s="1713"/>
      <c r="AP151" s="1713"/>
      <c r="AQ151" s="1713"/>
      <c r="AR151" s="1713"/>
      <c r="AS151" s="1713"/>
      <c r="AT151" s="1713"/>
      <c r="AU151" s="1713"/>
      <c r="AV151" s="1713"/>
      <c r="AW151" s="1713"/>
      <c r="AX151" s="1713"/>
    </row>
    <row r="152" s="1732" customFormat="true" ht="21.75" hidden="false" customHeight="true" outlineLevel="0" collapsed="false">
      <c r="C152" s="1713"/>
      <c r="D152" s="1713"/>
      <c r="E152" s="1713"/>
      <c r="F152" s="1713"/>
      <c r="G152" s="1714"/>
      <c r="H152" s="1713"/>
      <c r="I152" s="1713"/>
      <c r="J152" s="1713"/>
      <c r="K152" s="1713"/>
      <c r="L152" s="1713"/>
      <c r="M152" s="1713"/>
      <c r="N152" s="1713"/>
      <c r="O152" s="1713"/>
      <c r="P152" s="1713"/>
      <c r="Q152" s="1713"/>
      <c r="R152" s="1713"/>
      <c r="S152" s="1713"/>
      <c r="T152" s="1713"/>
      <c r="U152" s="1713"/>
      <c r="V152" s="1713"/>
      <c r="W152" s="1713"/>
      <c r="X152" s="1713"/>
      <c r="Y152" s="1713"/>
      <c r="Z152" s="1713"/>
      <c r="AA152" s="1713"/>
      <c r="AB152" s="1713"/>
      <c r="AC152" s="1713"/>
      <c r="AD152" s="1713"/>
      <c r="AE152" s="1713"/>
      <c r="AF152" s="1713"/>
      <c r="AG152" s="1713"/>
      <c r="AH152" s="1713"/>
      <c r="AI152" s="1713"/>
      <c r="AJ152" s="1713"/>
      <c r="AK152" s="1713"/>
      <c r="AL152" s="1713"/>
      <c r="AM152" s="1713"/>
      <c r="AN152" s="1713"/>
      <c r="AO152" s="1713"/>
      <c r="AP152" s="1713"/>
      <c r="AQ152" s="1713"/>
      <c r="AR152" s="1713"/>
      <c r="AS152" s="1713"/>
      <c r="AT152" s="1713"/>
      <c r="AU152" s="1713"/>
      <c r="AV152" s="1713"/>
      <c r="AW152" s="1713"/>
      <c r="AX152" s="1713"/>
    </row>
    <row r="153" s="1732" customFormat="true" ht="21.75" hidden="false" customHeight="true" outlineLevel="0" collapsed="false">
      <c r="C153" s="1713"/>
      <c r="D153" s="1713"/>
      <c r="E153" s="1713"/>
      <c r="F153" s="1713"/>
      <c r="G153" s="1714"/>
      <c r="H153" s="1713"/>
      <c r="I153" s="1713"/>
      <c r="J153" s="1713"/>
      <c r="K153" s="1713"/>
      <c r="L153" s="1713"/>
      <c r="M153" s="1713"/>
      <c r="N153" s="1713"/>
      <c r="O153" s="1713"/>
      <c r="P153" s="1713"/>
      <c r="Q153" s="1713"/>
      <c r="R153" s="1713"/>
      <c r="S153" s="1713"/>
      <c r="T153" s="1713"/>
      <c r="U153" s="1713"/>
      <c r="V153" s="1713"/>
      <c r="W153" s="1713"/>
      <c r="X153" s="1713"/>
      <c r="Y153" s="1713"/>
      <c r="Z153" s="1713"/>
      <c r="AA153" s="1713"/>
      <c r="AB153" s="1713"/>
      <c r="AC153" s="1713"/>
      <c r="AD153" s="1713"/>
      <c r="AE153" s="1713"/>
      <c r="AF153" s="1713"/>
      <c r="AG153" s="1713"/>
      <c r="AH153" s="1713"/>
      <c r="AI153" s="1713"/>
      <c r="AJ153" s="1713"/>
      <c r="AK153" s="1713"/>
      <c r="AL153" s="1713"/>
      <c r="AM153" s="1713"/>
      <c r="AN153" s="1713"/>
      <c r="AO153" s="1713"/>
      <c r="AP153" s="1713"/>
      <c r="AQ153" s="1713"/>
      <c r="AR153" s="1713"/>
      <c r="AS153" s="1713"/>
      <c r="AT153" s="1713"/>
      <c r="AU153" s="1713"/>
      <c r="AV153" s="1713"/>
      <c r="AW153" s="1713"/>
      <c r="AX153" s="1713"/>
    </row>
    <row r="154" s="1732" customFormat="true" ht="21.75" hidden="false" customHeight="true" outlineLevel="0" collapsed="false">
      <c r="C154" s="1713"/>
      <c r="D154" s="1713"/>
      <c r="E154" s="1713"/>
      <c r="F154" s="1713"/>
      <c r="G154" s="1714"/>
      <c r="H154" s="1713"/>
      <c r="I154" s="1713"/>
      <c r="J154" s="1713"/>
      <c r="K154" s="1713"/>
      <c r="L154" s="1713"/>
      <c r="M154" s="1713"/>
      <c r="N154" s="1713"/>
      <c r="O154" s="1713"/>
      <c r="P154" s="1713"/>
      <c r="Q154" s="1713"/>
      <c r="R154" s="1713"/>
      <c r="S154" s="1713"/>
      <c r="T154" s="1713"/>
      <c r="U154" s="1713"/>
      <c r="V154" s="1713"/>
      <c r="W154" s="1713"/>
      <c r="X154" s="1713"/>
      <c r="Y154" s="1713"/>
      <c r="Z154" s="1713"/>
      <c r="AA154" s="1713"/>
      <c r="AB154" s="1713"/>
      <c r="AC154" s="1713"/>
      <c r="AD154" s="1713"/>
      <c r="AE154" s="1713"/>
      <c r="AF154" s="1713"/>
      <c r="AG154" s="1713"/>
      <c r="AH154" s="1713"/>
      <c r="AI154" s="1713"/>
      <c r="AJ154" s="1713"/>
      <c r="AK154" s="1713"/>
      <c r="AL154" s="1713"/>
      <c r="AM154" s="1713"/>
      <c r="AN154" s="1713"/>
      <c r="AO154" s="1713"/>
      <c r="AP154" s="1713"/>
      <c r="AQ154" s="1713"/>
      <c r="AR154" s="1713"/>
      <c r="AS154" s="1713"/>
      <c r="AT154" s="1713"/>
      <c r="AU154" s="1713"/>
      <c r="AV154" s="1713"/>
      <c r="AW154" s="1713"/>
      <c r="AX154" s="1713"/>
    </row>
    <row r="155" s="1732" customFormat="true" ht="21.75" hidden="false" customHeight="true" outlineLevel="0" collapsed="false">
      <c r="C155" s="1713"/>
      <c r="D155" s="1713"/>
      <c r="E155" s="1713"/>
      <c r="F155" s="1713"/>
      <c r="G155" s="1714"/>
      <c r="H155" s="1713"/>
      <c r="I155" s="1713"/>
      <c r="J155" s="1713"/>
      <c r="K155" s="1713"/>
      <c r="L155" s="1713"/>
      <c r="M155" s="1713"/>
      <c r="N155" s="1713"/>
      <c r="O155" s="1713"/>
      <c r="P155" s="1713"/>
      <c r="Q155" s="1713"/>
      <c r="R155" s="1713"/>
      <c r="S155" s="1713"/>
      <c r="T155" s="1713"/>
      <c r="U155" s="1713"/>
      <c r="V155" s="1713"/>
      <c r="W155" s="1713"/>
      <c r="X155" s="1713"/>
      <c r="Y155" s="1713"/>
      <c r="Z155" s="1713"/>
      <c r="AA155" s="1713"/>
      <c r="AB155" s="1713"/>
      <c r="AC155" s="1713"/>
      <c r="AD155" s="1713"/>
      <c r="AE155" s="1713"/>
      <c r="AF155" s="1713"/>
      <c r="AG155" s="1713"/>
      <c r="AH155" s="1713"/>
      <c r="AI155" s="1713"/>
      <c r="AJ155" s="1713"/>
      <c r="AK155" s="1713"/>
      <c r="AL155" s="1713"/>
      <c r="AM155" s="1713"/>
      <c r="AN155" s="1713"/>
      <c r="AO155" s="1713"/>
      <c r="AP155" s="1713"/>
      <c r="AQ155" s="1713"/>
      <c r="AR155" s="1713"/>
      <c r="AS155" s="1713"/>
      <c r="AT155" s="1713"/>
      <c r="AU155" s="1713"/>
      <c r="AV155" s="1713"/>
      <c r="AW155" s="1713"/>
      <c r="AX155" s="1713"/>
    </row>
    <row r="156" s="1732" customFormat="true" ht="21.75" hidden="false" customHeight="true" outlineLevel="0" collapsed="false">
      <c r="C156" s="1713"/>
      <c r="D156" s="1713"/>
      <c r="E156" s="1713"/>
      <c r="F156" s="1713"/>
      <c r="G156" s="1714"/>
      <c r="H156" s="1713"/>
      <c r="I156" s="1713"/>
      <c r="J156" s="1713"/>
      <c r="K156" s="1713"/>
      <c r="L156" s="1713"/>
      <c r="M156" s="1713"/>
      <c r="N156" s="1713"/>
      <c r="O156" s="1713"/>
      <c r="P156" s="1713"/>
      <c r="Q156" s="1713"/>
      <c r="R156" s="1713"/>
      <c r="S156" s="1713"/>
      <c r="T156" s="1713"/>
      <c r="U156" s="1713"/>
      <c r="V156" s="1713"/>
      <c r="W156" s="1713"/>
      <c r="X156" s="1713"/>
      <c r="Y156" s="1713"/>
      <c r="Z156" s="1713"/>
      <c r="AA156" s="1713"/>
      <c r="AB156" s="1713"/>
      <c r="AC156" s="1713"/>
      <c r="AD156" s="1713"/>
      <c r="AE156" s="1713"/>
      <c r="AF156" s="1713"/>
      <c r="AG156" s="1713"/>
      <c r="AH156" s="1713"/>
      <c r="AI156" s="1713"/>
      <c r="AJ156" s="1713"/>
      <c r="AK156" s="1713"/>
      <c r="AL156" s="1713"/>
      <c r="AM156" s="1713"/>
      <c r="AN156" s="1713"/>
      <c r="AO156" s="1713"/>
      <c r="AP156" s="1713"/>
      <c r="AQ156" s="1713"/>
      <c r="AR156" s="1713"/>
      <c r="AS156" s="1713"/>
      <c r="AT156" s="1713"/>
      <c r="AU156" s="1713"/>
      <c r="AV156" s="1713"/>
      <c r="AW156" s="1713"/>
      <c r="AX156" s="1713"/>
    </row>
    <row r="157" s="1732" customFormat="true" ht="21.75" hidden="false" customHeight="true" outlineLevel="0" collapsed="false">
      <c r="C157" s="1713"/>
      <c r="D157" s="1713"/>
      <c r="E157" s="1713"/>
      <c r="F157" s="1713"/>
      <c r="G157" s="1714"/>
      <c r="H157" s="1713"/>
      <c r="I157" s="1713"/>
      <c r="J157" s="1713"/>
      <c r="K157" s="1713"/>
      <c r="L157" s="1713"/>
      <c r="M157" s="1713"/>
      <c r="N157" s="1713"/>
      <c r="O157" s="1713"/>
      <c r="P157" s="1713"/>
      <c r="Q157" s="1713"/>
      <c r="R157" s="1713"/>
      <c r="S157" s="1713"/>
      <c r="T157" s="1713"/>
      <c r="U157" s="1713"/>
      <c r="V157" s="1713"/>
      <c r="W157" s="1713"/>
      <c r="X157" s="1713"/>
      <c r="Y157" s="1713"/>
      <c r="Z157" s="1713"/>
      <c r="AA157" s="1713"/>
      <c r="AB157" s="1713"/>
      <c r="AC157" s="1713"/>
      <c r="AD157" s="1713"/>
      <c r="AE157" s="1713"/>
      <c r="AF157" s="1713"/>
      <c r="AG157" s="1713"/>
      <c r="AH157" s="1713"/>
      <c r="AI157" s="1713"/>
      <c r="AJ157" s="1713"/>
      <c r="AK157" s="1713"/>
      <c r="AL157" s="1713"/>
      <c r="AM157" s="1713"/>
      <c r="AN157" s="1713"/>
      <c r="AO157" s="1713"/>
      <c r="AP157" s="1713"/>
      <c r="AQ157" s="1713"/>
      <c r="AR157" s="1713"/>
      <c r="AS157" s="1713"/>
      <c r="AT157" s="1713"/>
      <c r="AU157" s="1713"/>
      <c r="AV157" s="1713"/>
      <c r="AW157" s="1713"/>
      <c r="AX157" s="1713"/>
    </row>
    <row r="158" s="1732" customFormat="true" ht="21.75" hidden="false" customHeight="true" outlineLevel="0" collapsed="false">
      <c r="C158" s="1713"/>
      <c r="D158" s="1713"/>
      <c r="E158" s="1713"/>
      <c r="F158" s="1713"/>
      <c r="G158" s="1714"/>
      <c r="H158" s="1713"/>
      <c r="I158" s="1713"/>
      <c r="J158" s="1713"/>
      <c r="K158" s="1713"/>
      <c r="L158" s="1713"/>
      <c r="M158" s="1713"/>
      <c r="N158" s="1713"/>
      <c r="O158" s="1713"/>
      <c r="P158" s="1713"/>
      <c r="Q158" s="1713"/>
      <c r="R158" s="1713"/>
      <c r="S158" s="1713"/>
      <c r="T158" s="1713"/>
      <c r="U158" s="1713"/>
      <c r="V158" s="1713"/>
      <c r="W158" s="1713"/>
      <c r="X158" s="1713"/>
      <c r="Y158" s="1713"/>
      <c r="Z158" s="1713"/>
      <c r="AA158" s="1713"/>
      <c r="AB158" s="1713"/>
      <c r="AC158" s="1713"/>
      <c r="AD158" s="1713"/>
      <c r="AE158" s="1713"/>
      <c r="AF158" s="1713"/>
      <c r="AG158" s="1713"/>
      <c r="AH158" s="1713"/>
      <c r="AI158" s="1713"/>
      <c r="AJ158" s="1713"/>
      <c r="AK158" s="1713"/>
      <c r="AL158" s="1713"/>
      <c r="AM158" s="1713"/>
      <c r="AN158" s="1713"/>
      <c r="AO158" s="1713"/>
      <c r="AP158" s="1713"/>
      <c r="AQ158" s="1713"/>
      <c r="AR158" s="1713"/>
      <c r="AS158" s="1713"/>
      <c r="AT158" s="1713"/>
      <c r="AU158" s="1713"/>
      <c r="AV158" s="1713"/>
      <c r="AW158" s="1713"/>
      <c r="AX158" s="1713"/>
    </row>
    <row r="159" s="1732" customFormat="true" ht="21.75" hidden="false" customHeight="true" outlineLevel="0" collapsed="false">
      <c r="C159" s="1713"/>
      <c r="D159" s="1713"/>
      <c r="E159" s="1713"/>
      <c r="F159" s="1713"/>
      <c r="G159" s="1714"/>
      <c r="H159" s="1713"/>
      <c r="I159" s="1713"/>
      <c r="J159" s="1713"/>
      <c r="K159" s="1713"/>
      <c r="L159" s="1713"/>
      <c r="M159" s="1713"/>
      <c r="N159" s="1713"/>
      <c r="O159" s="1713"/>
      <c r="P159" s="1713"/>
      <c r="Q159" s="1713"/>
      <c r="R159" s="1713"/>
      <c r="S159" s="1713"/>
      <c r="T159" s="1713"/>
      <c r="U159" s="1713"/>
      <c r="V159" s="1713"/>
      <c r="W159" s="1713"/>
      <c r="X159" s="1713"/>
      <c r="Y159" s="1713"/>
      <c r="Z159" s="1713"/>
      <c r="AA159" s="1713"/>
      <c r="AB159" s="1713"/>
      <c r="AC159" s="1713"/>
      <c r="AD159" s="1713"/>
      <c r="AE159" s="1713"/>
      <c r="AF159" s="1713"/>
      <c r="AG159" s="1713"/>
      <c r="AH159" s="1713"/>
      <c r="AI159" s="1713"/>
      <c r="AJ159" s="1713"/>
      <c r="AK159" s="1713"/>
      <c r="AL159" s="1713"/>
      <c r="AM159" s="1713"/>
      <c r="AN159" s="1713"/>
      <c r="AO159" s="1713"/>
      <c r="AP159" s="1713"/>
      <c r="AQ159" s="1713"/>
      <c r="AR159" s="1713"/>
      <c r="AS159" s="1713"/>
      <c r="AT159" s="1713"/>
      <c r="AU159" s="1713"/>
      <c r="AV159" s="1713"/>
      <c r="AW159" s="1713"/>
      <c r="AX159" s="1713"/>
    </row>
    <row r="160" s="1732" customFormat="true" ht="21.75" hidden="false" customHeight="true" outlineLevel="0" collapsed="false">
      <c r="C160" s="1713"/>
      <c r="D160" s="1713"/>
      <c r="E160" s="1713"/>
      <c r="F160" s="1713"/>
      <c r="G160" s="1714"/>
      <c r="H160" s="1713"/>
      <c r="I160" s="1713"/>
      <c r="J160" s="1713"/>
      <c r="K160" s="1713"/>
      <c r="L160" s="1713"/>
      <c r="M160" s="1713"/>
      <c r="N160" s="1713"/>
      <c r="O160" s="1713"/>
      <c r="P160" s="1713"/>
      <c r="Q160" s="1713"/>
      <c r="R160" s="1713"/>
      <c r="S160" s="1713"/>
      <c r="T160" s="1713"/>
      <c r="U160" s="1713"/>
      <c r="V160" s="1713"/>
      <c r="W160" s="1713"/>
      <c r="X160" s="1713"/>
      <c r="Y160" s="1713"/>
      <c r="Z160" s="1713"/>
      <c r="AA160" s="1713"/>
      <c r="AB160" s="1713"/>
      <c r="AC160" s="1713"/>
      <c r="AD160" s="1713"/>
      <c r="AE160" s="1713"/>
      <c r="AF160" s="1713"/>
      <c r="AG160" s="1713"/>
      <c r="AH160" s="1713"/>
      <c r="AI160" s="1713"/>
      <c r="AJ160" s="1713"/>
      <c r="AK160" s="1713"/>
      <c r="AL160" s="1713"/>
      <c r="AM160" s="1713"/>
      <c r="AN160" s="1713"/>
      <c r="AO160" s="1713"/>
      <c r="AP160" s="1713"/>
      <c r="AQ160" s="1713"/>
      <c r="AR160" s="1713"/>
      <c r="AS160" s="1713"/>
      <c r="AT160" s="1713"/>
      <c r="AU160" s="1713"/>
      <c r="AV160" s="1713"/>
      <c r="AW160" s="1713"/>
      <c r="AX160" s="1713"/>
    </row>
    <row r="161" s="1732" customFormat="true" ht="21.75" hidden="false" customHeight="true" outlineLevel="0" collapsed="false">
      <c r="C161" s="1713"/>
      <c r="D161" s="1713"/>
      <c r="E161" s="1713"/>
      <c r="F161" s="1713"/>
      <c r="G161" s="1714"/>
      <c r="H161" s="1713"/>
      <c r="I161" s="1713"/>
      <c r="J161" s="1713"/>
      <c r="K161" s="1713"/>
      <c r="L161" s="1713"/>
      <c r="M161" s="1713"/>
      <c r="N161" s="1713"/>
      <c r="O161" s="1713"/>
      <c r="P161" s="1713"/>
      <c r="Q161" s="1713"/>
      <c r="R161" s="1713"/>
      <c r="S161" s="1713"/>
      <c r="T161" s="1713"/>
      <c r="U161" s="1713"/>
      <c r="V161" s="1713"/>
      <c r="W161" s="1713"/>
      <c r="X161" s="1713"/>
      <c r="Y161" s="1713"/>
      <c r="Z161" s="1713"/>
      <c r="AA161" s="1713"/>
      <c r="AB161" s="1713"/>
      <c r="AC161" s="1713"/>
      <c r="AD161" s="1713"/>
      <c r="AE161" s="1713"/>
      <c r="AF161" s="1713"/>
      <c r="AG161" s="1713"/>
      <c r="AH161" s="1713"/>
      <c r="AI161" s="1713"/>
      <c r="AJ161" s="1713"/>
      <c r="AK161" s="1713"/>
      <c r="AL161" s="1713"/>
      <c r="AM161" s="1713"/>
      <c r="AN161" s="1713"/>
      <c r="AO161" s="1713"/>
      <c r="AP161" s="1713"/>
      <c r="AQ161" s="1713"/>
      <c r="AR161" s="1713"/>
      <c r="AS161" s="1713"/>
      <c r="AT161" s="1713"/>
      <c r="AU161" s="1713"/>
      <c r="AV161" s="1713"/>
      <c r="AW161" s="1713"/>
      <c r="AX161" s="1713"/>
    </row>
    <row r="162" s="1732" customFormat="true" ht="21.75" hidden="false" customHeight="true" outlineLevel="0" collapsed="false">
      <c r="C162" s="1713"/>
      <c r="D162" s="1713"/>
      <c r="E162" s="1713"/>
      <c r="F162" s="1713"/>
      <c r="G162" s="1714"/>
      <c r="H162" s="1713"/>
      <c r="I162" s="1713"/>
      <c r="J162" s="1713"/>
      <c r="K162" s="1713"/>
      <c r="L162" s="1713"/>
      <c r="M162" s="1713"/>
      <c r="N162" s="1713"/>
      <c r="O162" s="1713"/>
      <c r="P162" s="1713"/>
      <c r="Q162" s="1713"/>
      <c r="R162" s="1713"/>
      <c r="S162" s="1713"/>
      <c r="T162" s="1713"/>
      <c r="U162" s="1713"/>
      <c r="V162" s="1713"/>
      <c r="W162" s="1713"/>
      <c r="X162" s="1713"/>
      <c r="Y162" s="1713"/>
      <c r="Z162" s="1713"/>
      <c r="AA162" s="1713"/>
      <c r="AB162" s="1713"/>
      <c r="AC162" s="1713"/>
      <c r="AD162" s="1713"/>
      <c r="AE162" s="1713"/>
      <c r="AF162" s="1713"/>
      <c r="AG162" s="1713"/>
      <c r="AH162" s="1713"/>
      <c r="AI162" s="1713"/>
      <c r="AJ162" s="1713"/>
      <c r="AK162" s="1713"/>
      <c r="AL162" s="1713"/>
      <c r="AM162" s="1713"/>
      <c r="AN162" s="1713"/>
      <c r="AO162" s="1713"/>
      <c r="AP162" s="1713"/>
      <c r="AQ162" s="1713"/>
      <c r="AR162" s="1713"/>
      <c r="AS162" s="1713"/>
      <c r="AT162" s="1713"/>
      <c r="AU162" s="1713"/>
      <c r="AV162" s="1713"/>
      <c r="AW162" s="1713"/>
      <c r="AX162" s="1713"/>
    </row>
    <row r="163" s="1732" customFormat="true" ht="21.75" hidden="false" customHeight="true" outlineLevel="0" collapsed="false">
      <c r="C163" s="1713"/>
      <c r="D163" s="1713"/>
      <c r="E163" s="1713"/>
      <c r="F163" s="1713"/>
      <c r="G163" s="1714"/>
      <c r="H163" s="1713"/>
      <c r="I163" s="1713"/>
      <c r="J163" s="1713"/>
      <c r="K163" s="1713"/>
      <c r="L163" s="1713"/>
      <c r="M163" s="1713"/>
      <c r="N163" s="1713"/>
      <c r="O163" s="1713"/>
      <c r="P163" s="1713"/>
      <c r="Q163" s="1713"/>
      <c r="R163" s="1713"/>
      <c r="S163" s="1713"/>
      <c r="T163" s="1713"/>
      <c r="U163" s="1713"/>
      <c r="V163" s="1713"/>
      <c r="W163" s="1713"/>
      <c r="X163" s="1713"/>
      <c r="Y163" s="1713"/>
      <c r="Z163" s="1713"/>
      <c r="AA163" s="1713"/>
      <c r="AB163" s="1713"/>
      <c r="AC163" s="1713"/>
      <c r="AD163" s="1713"/>
      <c r="AE163" s="1713"/>
      <c r="AF163" s="1713"/>
      <c r="AG163" s="1713"/>
      <c r="AH163" s="1713"/>
      <c r="AI163" s="1713"/>
      <c r="AJ163" s="1713"/>
      <c r="AK163" s="1713"/>
      <c r="AL163" s="1713"/>
      <c r="AM163" s="1713"/>
      <c r="AN163" s="1713"/>
      <c r="AO163" s="1713"/>
      <c r="AP163" s="1713"/>
      <c r="AQ163" s="1713"/>
      <c r="AR163" s="1713"/>
      <c r="AS163" s="1713"/>
      <c r="AT163" s="1713"/>
      <c r="AU163" s="1713"/>
      <c r="AV163" s="1713"/>
      <c r="AW163" s="1713"/>
      <c r="AX163" s="1713"/>
    </row>
    <row r="164" s="1732" customFormat="true" ht="21.75" hidden="false" customHeight="true" outlineLevel="0" collapsed="false">
      <c r="C164" s="1713"/>
      <c r="D164" s="1713"/>
      <c r="E164" s="1713"/>
      <c r="F164" s="1713"/>
      <c r="G164" s="1714"/>
      <c r="H164" s="1713"/>
      <c r="I164" s="1713"/>
      <c r="J164" s="1713"/>
      <c r="K164" s="1713"/>
      <c r="L164" s="1713"/>
      <c r="M164" s="1713"/>
      <c r="N164" s="1713"/>
      <c r="O164" s="1713"/>
      <c r="P164" s="1713"/>
      <c r="Q164" s="1713"/>
      <c r="R164" s="1713"/>
      <c r="S164" s="1713"/>
      <c r="T164" s="1713"/>
      <c r="U164" s="1713"/>
      <c r="V164" s="1713"/>
      <c r="W164" s="1713"/>
      <c r="X164" s="1713"/>
      <c r="Y164" s="1713"/>
      <c r="Z164" s="1713"/>
      <c r="AA164" s="1713"/>
      <c r="AB164" s="1713"/>
      <c r="AC164" s="1713"/>
      <c r="AD164" s="1713"/>
      <c r="AE164" s="1713"/>
      <c r="AF164" s="1713"/>
      <c r="AG164" s="1713"/>
      <c r="AH164" s="1713"/>
      <c r="AI164" s="1713"/>
      <c r="AJ164" s="1713"/>
      <c r="AK164" s="1713"/>
      <c r="AL164" s="1713"/>
      <c r="AM164" s="1713"/>
      <c r="AN164" s="1713"/>
      <c r="AO164" s="1713"/>
      <c r="AP164" s="1713"/>
      <c r="AQ164" s="1713"/>
      <c r="AR164" s="1713"/>
      <c r="AS164" s="1713"/>
      <c r="AT164" s="1713"/>
      <c r="AU164" s="1713"/>
      <c r="AV164" s="1713"/>
      <c r="AW164" s="1713"/>
      <c r="AX164" s="1713"/>
    </row>
    <row r="165" s="1732" customFormat="true" ht="21.75" hidden="false" customHeight="true" outlineLevel="0" collapsed="false">
      <c r="C165" s="1713"/>
      <c r="D165" s="1713"/>
      <c r="E165" s="1713"/>
      <c r="F165" s="1713"/>
      <c r="G165" s="1714"/>
      <c r="H165" s="1713"/>
      <c r="I165" s="1713"/>
      <c r="J165" s="1713"/>
      <c r="K165" s="1713"/>
      <c r="L165" s="1713"/>
      <c r="M165" s="1713"/>
      <c r="N165" s="1713"/>
      <c r="O165" s="1713"/>
      <c r="P165" s="1713"/>
      <c r="Q165" s="1713"/>
      <c r="R165" s="1713"/>
      <c r="S165" s="1713"/>
      <c r="T165" s="1713"/>
      <c r="U165" s="1713"/>
      <c r="V165" s="1713"/>
      <c r="W165" s="1713"/>
      <c r="X165" s="1713"/>
      <c r="Y165" s="1713"/>
      <c r="Z165" s="1713"/>
      <c r="AA165" s="1713"/>
      <c r="AB165" s="1713"/>
      <c r="AC165" s="1713"/>
      <c r="AD165" s="1713"/>
      <c r="AE165" s="1713"/>
      <c r="AF165" s="1713"/>
      <c r="AG165" s="1713"/>
      <c r="AH165" s="1713"/>
      <c r="AI165" s="1713"/>
      <c r="AJ165" s="1713"/>
      <c r="AK165" s="1713"/>
      <c r="AL165" s="1713"/>
      <c r="AM165" s="1713"/>
      <c r="AN165" s="1713"/>
      <c r="AO165" s="1713"/>
      <c r="AP165" s="1713"/>
      <c r="AQ165" s="1713"/>
      <c r="AR165" s="1713"/>
      <c r="AS165" s="1713"/>
      <c r="AT165" s="1713"/>
      <c r="AU165" s="1713"/>
      <c r="AV165" s="1713"/>
      <c r="AW165" s="1713"/>
      <c r="AX165" s="1713"/>
    </row>
    <row r="166" s="1732" customFormat="true" ht="21.75" hidden="false" customHeight="true" outlineLevel="0" collapsed="false">
      <c r="C166" s="1713"/>
      <c r="D166" s="1713"/>
      <c r="E166" s="1713"/>
      <c r="F166" s="1713"/>
      <c r="G166" s="1714"/>
      <c r="H166" s="1713"/>
      <c r="I166" s="1713"/>
      <c r="J166" s="1713"/>
      <c r="K166" s="1713"/>
      <c r="L166" s="1713"/>
      <c r="M166" s="1713"/>
      <c r="N166" s="1713"/>
      <c r="O166" s="1713"/>
      <c r="P166" s="1713"/>
      <c r="Q166" s="1713"/>
      <c r="R166" s="1713"/>
      <c r="S166" s="1713"/>
      <c r="T166" s="1713"/>
      <c r="U166" s="1713"/>
      <c r="V166" s="1713"/>
      <c r="W166" s="1713"/>
      <c r="X166" s="1713"/>
      <c r="Y166" s="1713"/>
      <c r="Z166" s="1713"/>
      <c r="AA166" s="1713"/>
      <c r="AB166" s="1713"/>
      <c r="AC166" s="1713"/>
      <c r="AD166" s="1713"/>
      <c r="AE166" s="1713"/>
      <c r="AF166" s="1713"/>
      <c r="AG166" s="1713"/>
      <c r="AH166" s="1713"/>
      <c r="AI166" s="1713"/>
      <c r="AJ166" s="1713"/>
      <c r="AK166" s="1713"/>
      <c r="AL166" s="1713"/>
      <c r="AM166" s="1713"/>
      <c r="AN166" s="1713"/>
      <c r="AO166" s="1713"/>
      <c r="AP166" s="1713"/>
      <c r="AQ166" s="1713"/>
      <c r="AR166" s="1713"/>
      <c r="AS166" s="1713"/>
      <c r="AT166" s="1713"/>
      <c r="AU166" s="1713"/>
      <c r="AV166" s="1713"/>
      <c r="AW166" s="1713"/>
      <c r="AX166" s="1713"/>
    </row>
    <row r="167" s="1732" customFormat="true" ht="21.75" hidden="false" customHeight="true" outlineLevel="0" collapsed="false">
      <c r="C167" s="1713"/>
      <c r="D167" s="1713"/>
      <c r="E167" s="1713"/>
      <c r="F167" s="1713"/>
      <c r="G167" s="1714"/>
      <c r="H167" s="1713"/>
      <c r="I167" s="1713"/>
      <c r="J167" s="1713"/>
      <c r="K167" s="1713"/>
      <c r="L167" s="1713"/>
      <c r="M167" s="1713"/>
      <c r="N167" s="1713"/>
      <c r="O167" s="1713"/>
      <c r="P167" s="1713"/>
      <c r="Q167" s="1713"/>
      <c r="R167" s="1713"/>
      <c r="S167" s="1713"/>
      <c r="T167" s="1713"/>
      <c r="U167" s="1713"/>
      <c r="V167" s="1713"/>
      <c r="W167" s="1713"/>
      <c r="X167" s="1713"/>
      <c r="Y167" s="1713"/>
      <c r="Z167" s="1713"/>
      <c r="AA167" s="1713"/>
      <c r="AB167" s="1713"/>
      <c r="AC167" s="1713"/>
      <c r="AD167" s="1713"/>
      <c r="AE167" s="1713"/>
      <c r="AF167" s="1713"/>
      <c r="AG167" s="1713"/>
      <c r="AH167" s="1713"/>
      <c r="AI167" s="1713"/>
      <c r="AJ167" s="1713"/>
      <c r="AK167" s="1713"/>
      <c r="AL167" s="1713"/>
      <c r="AM167" s="1713"/>
      <c r="AN167" s="1713"/>
      <c r="AO167" s="1713"/>
      <c r="AP167" s="1713"/>
      <c r="AQ167" s="1713"/>
      <c r="AR167" s="1713"/>
      <c r="AS167" s="1713"/>
      <c r="AT167" s="1713"/>
      <c r="AU167" s="1713"/>
      <c r="AV167" s="1713"/>
      <c r="AW167" s="1713"/>
      <c r="AX167" s="1713"/>
    </row>
    <row r="168" s="1732" customFormat="true" ht="21.75" hidden="false" customHeight="true" outlineLevel="0" collapsed="false">
      <c r="C168" s="1713"/>
      <c r="D168" s="1713"/>
      <c r="E168" s="1713"/>
      <c r="F168" s="1713"/>
      <c r="G168" s="1714"/>
      <c r="H168" s="1713"/>
      <c r="I168" s="1713"/>
      <c r="J168" s="1713"/>
      <c r="K168" s="1713"/>
      <c r="L168" s="1713"/>
      <c r="M168" s="1713"/>
      <c r="N168" s="1713"/>
      <c r="O168" s="1713"/>
      <c r="P168" s="1713"/>
      <c r="Q168" s="1713"/>
      <c r="R168" s="1713"/>
      <c r="S168" s="1713"/>
      <c r="T168" s="1713"/>
      <c r="U168" s="1713"/>
      <c r="V168" s="1713"/>
      <c r="W168" s="1713"/>
      <c r="X168" s="1713"/>
      <c r="Y168" s="1713"/>
      <c r="Z168" s="1713"/>
      <c r="AA168" s="1713"/>
      <c r="AB168" s="1713"/>
      <c r="AC168" s="1713"/>
      <c r="AD168" s="1713"/>
      <c r="AE168" s="1713"/>
      <c r="AF168" s="1713"/>
      <c r="AG168" s="1713"/>
      <c r="AH168" s="1713"/>
      <c r="AI168" s="1713"/>
      <c r="AJ168" s="1713"/>
      <c r="AK168" s="1713"/>
      <c r="AL168" s="1713"/>
      <c r="AM168" s="1713"/>
      <c r="AN168" s="1713"/>
      <c r="AO168" s="1713"/>
      <c r="AP168" s="1713"/>
      <c r="AQ168" s="1713"/>
      <c r="AR168" s="1713"/>
      <c r="AS168" s="1713"/>
      <c r="AT168" s="1713"/>
      <c r="AU168" s="1713"/>
      <c r="AV168" s="1713"/>
      <c r="AW168" s="1713"/>
      <c r="AX168" s="1713"/>
    </row>
    <row r="169" s="1732" customFormat="true" ht="21.75" hidden="false" customHeight="true" outlineLevel="0" collapsed="false">
      <c r="C169" s="1713"/>
      <c r="D169" s="1713"/>
      <c r="E169" s="1713"/>
      <c r="F169" s="1713"/>
      <c r="G169" s="1714"/>
      <c r="H169" s="1713"/>
      <c r="I169" s="1713"/>
      <c r="J169" s="1713"/>
      <c r="K169" s="1713"/>
      <c r="L169" s="1713"/>
      <c r="M169" s="1713"/>
      <c r="N169" s="1713"/>
      <c r="O169" s="1713"/>
      <c r="P169" s="1713"/>
      <c r="Q169" s="1713"/>
      <c r="R169" s="1713"/>
      <c r="S169" s="1713"/>
      <c r="T169" s="1713"/>
      <c r="U169" s="1713"/>
      <c r="V169" s="1713"/>
      <c r="W169" s="1713"/>
      <c r="X169" s="1713"/>
      <c r="Y169" s="1713"/>
      <c r="Z169" s="1713"/>
      <c r="AA169" s="1713"/>
      <c r="AB169" s="1713"/>
      <c r="AC169" s="1713"/>
      <c r="AD169" s="1713"/>
      <c r="AE169" s="1713"/>
      <c r="AF169" s="1713"/>
      <c r="AG169" s="1713"/>
      <c r="AH169" s="1713"/>
      <c r="AI169" s="1713"/>
      <c r="AJ169" s="1713"/>
      <c r="AK169" s="1713"/>
      <c r="AL169" s="1713"/>
      <c r="AM169" s="1713"/>
      <c r="AN169" s="1713"/>
      <c r="AO169" s="1713"/>
      <c r="AP169" s="1713"/>
      <c r="AQ169" s="1713"/>
      <c r="AR169" s="1713"/>
      <c r="AS169" s="1713"/>
      <c r="AT169" s="1713"/>
      <c r="AU169" s="1713"/>
      <c r="AV169" s="1713"/>
      <c r="AW169" s="1713"/>
      <c r="AX169" s="1713"/>
    </row>
    <row r="170" s="1732" customFormat="true" ht="21.75" hidden="false" customHeight="true" outlineLevel="0" collapsed="false">
      <c r="C170" s="1713"/>
      <c r="D170" s="1713"/>
      <c r="E170" s="1713"/>
      <c r="F170" s="1713"/>
      <c r="G170" s="1714"/>
      <c r="H170" s="1713"/>
      <c r="I170" s="1713"/>
      <c r="J170" s="1713"/>
      <c r="K170" s="1713"/>
      <c r="L170" s="1713"/>
      <c r="M170" s="1713"/>
      <c r="N170" s="1713"/>
      <c r="O170" s="1713"/>
      <c r="P170" s="1713"/>
      <c r="Q170" s="1713"/>
      <c r="R170" s="1713"/>
      <c r="S170" s="1713"/>
      <c r="T170" s="1713"/>
      <c r="U170" s="1713"/>
      <c r="V170" s="1713"/>
      <c r="W170" s="1713"/>
      <c r="X170" s="1713"/>
      <c r="Y170" s="1713"/>
      <c r="Z170" s="1713"/>
      <c r="AA170" s="1713"/>
      <c r="AB170" s="1713"/>
      <c r="AC170" s="1713"/>
      <c r="AD170" s="1713"/>
      <c r="AE170" s="1713"/>
      <c r="AF170" s="1713"/>
      <c r="AG170" s="1713"/>
      <c r="AH170" s="1713"/>
      <c r="AI170" s="1713"/>
      <c r="AJ170" s="1713"/>
      <c r="AK170" s="1713"/>
      <c r="AL170" s="1713"/>
      <c r="AM170" s="1713"/>
      <c r="AN170" s="1713"/>
      <c r="AO170" s="1713"/>
      <c r="AP170" s="1713"/>
      <c r="AQ170" s="1713"/>
      <c r="AR170" s="1713"/>
      <c r="AS170" s="1713"/>
      <c r="AT170" s="1713"/>
      <c r="AU170" s="1713"/>
      <c r="AV170" s="1713"/>
      <c r="AW170" s="1713"/>
      <c r="AX170" s="1713"/>
    </row>
    <row r="171" s="1732" customFormat="true" ht="21.75" hidden="false" customHeight="true" outlineLevel="0" collapsed="false">
      <c r="C171" s="1713"/>
      <c r="D171" s="1713"/>
      <c r="E171" s="1713"/>
      <c r="F171" s="1713"/>
      <c r="G171" s="1714"/>
      <c r="H171" s="1713"/>
      <c r="I171" s="1713"/>
      <c r="J171" s="1713"/>
      <c r="K171" s="1713"/>
      <c r="L171" s="1713"/>
      <c r="M171" s="1713"/>
      <c r="N171" s="1713"/>
      <c r="O171" s="1713"/>
      <c r="P171" s="1713"/>
      <c r="Q171" s="1713"/>
      <c r="R171" s="1713"/>
      <c r="S171" s="1713"/>
      <c r="T171" s="1713"/>
      <c r="U171" s="1713"/>
      <c r="V171" s="1713"/>
      <c r="W171" s="1713"/>
      <c r="X171" s="1713"/>
      <c r="Y171" s="1713"/>
      <c r="Z171" s="1713"/>
      <c r="AA171" s="1713"/>
      <c r="AB171" s="1713"/>
      <c r="AC171" s="1713"/>
      <c r="AD171" s="1713"/>
      <c r="AE171" s="1713"/>
      <c r="AF171" s="1713"/>
      <c r="AG171" s="1713"/>
      <c r="AH171" s="1713"/>
      <c r="AI171" s="1713"/>
      <c r="AJ171" s="1713"/>
      <c r="AK171" s="1713"/>
      <c r="AL171" s="1713"/>
      <c r="AM171" s="1713"/>
      <c r="AN171" s="1713"/>
      <c r="AO171" s="1713"/>
      <c r="AP171" s="1713"/>
      <c r="AQ171" s="1713"/>
      <c r="AR171" s="1713"/>
      <c r="AS171" s="1713"/>
      <c r="AT171" s="1713"/>
      <c r="AU171" s="1713"/>
      <c r="AV171" s="1713"/>
      <c r="AW171" s="1713"/>
      <c r="AX171" s="1713"/>
    </row>
    <row r="172" s="1732" customFormat="true" ht="21.75" hidden="false" customHeight="true" outlineLevel="0" collapsed="false">
      <c r="C172" s="1713"/>
      <c r="D172" s="1713"/>
      <c r="E172" s="1713"/>
      <c r="F172" s="1713"/>
      <c r="G172" s="1714"/>
      <c r="H172" s="1713"/>
      <c r="I172" s="1713"/>
      <c r="J172" s="1713"/>
      <c r="K172" s="1713"/>
      <c r="L172" s="1713"/>
      <c r="M172" s="1713"/>
      <c r="N172" s="1713"/>
      <c r="O172" s="1713"/>
      <c r="P172" s="1713"/>
      <c r="Q172" s="1713"/>
      <c r="R172" s="1713"/>
      <c r="S172" s="1713"/>
      <c r="T172" s="1713"/>
      <c r="U172" s="1713"/>
      <c r="V172" s="1713"/>
      <c r="W172" s="1713"/>
      <c r="X172" s="1713"/>
      <c r="Y172" s="1713"/>
      <c r="Z172" s="1713"/>
      <c r="AA172" s="1713"/>
      <c r="AB172" s="1713"/>
      <c r="AC172" s="1713"/>
      <c r="AD172" s="1713"/>
      <c r="AE172" s="1713"/>
      <c r="AF172" s="1713"/>
      <c r="AG172" s="1713"/>
      <c r="AH172" s="1713"/>
      <c r="AI172" s="1713"/>
      <c r="AJ172" s="1713"/>
      <c r="AK172" s="1713"/>
      <c r="AL172" s="1713"/>
      <c r="AM172" s="1713"/>
      <c r="AN172" s="1713"/>
      <c r="AO172" s="1713"/>
      <c r="AP172" s="1713"/>
      <c r="AQ172" s="1713"/>
      <c r="AR172" s="1713"/>
      <c r="AS172" s="1713"/>
      <c r="AT172" s="1713"/>
      <c r="AU172" s="1713"/>
      <c r="AV172" s="1713"/>
      <c r="AW172" s="1713"/>
      <c r="AX172" s="1713"/>
    </row>
    <row r="173" s="1732" customFormat="true" ht="21.75" hidden="false" customHeight="true" outlineLevel="0" collapsed="false">
      <c r="C173" s="1713"/>
      <c r="D173" s="1713"/>
      <c r="E173" s="1713"/>
      <c r="F173" s="1713"/>
      <c r="G173" s="1714"/>
      <c r="H173" s="1713"/>
      <c r="I173" s="1713"/>
      <c r="J173" s="1713"/>
      <c r="K173" s="1713"/>
      <c r="L173" s="1713"/>
      <c r="M173" s="1713"/>
      <c r="N173" s="1713"/>
      <c r="O173" s="1713"/>
      <c r="P173" s="1713"/>
      <c r="Q173" s="1713"/>
      <c r="R173" s="1713"/>
      <c r="S173" s="1713"/>
      <c r="T173" s="1713"/>
      <c r="U173" s="1713"/>
      <c r="V173" s="1713"/>
      <c r="W173" s="1713"/>
      <c r="X173" s="1713"/>
      <c r="Y173" s="1713"/>
      <c r="Z173" s="1713"/>
      <c r="AA173" s="1713"/>
      <c r="AB173" s="1713"/>
      <c r="AC173" s="1713"/>
      <c r="AD173" s="1713"/>
      <c r="AE173" s="1713"/>
      <c r="AF173" s="1713"/>
      <c r="AG173" s="1713"/>
      <c r="AH173" s="1713"/>
      <c r="AI173" s="1713"/>
      <c r="AJ173" s="1713"/>
      <c r="AK173" s="1713"/>
      <c r="AL173" s="1713"/>
      <c r="AM173" s="1713"/>
      <c r="AN173" s="1713"/>
      <c r="AO173" s="1713"/>
      <c r="AP173" s="1713"/>
      <c r="AQ173" s="1713"/>
      <c r="AR173" s="1713"/>
      <c r="AS173" s="1713"/>
      <c r="AT173" s="1713"/>
      <c r="AU173" s="1713"/>
      <c r="AV173" s="1713"/>
      <c r="AW173" s="1713"/>
      <c r="AX173" s="1713"/>
    </row>
    <row r="174" s="1732" customFormat="true" ht="21.75" hidden="false" customHeight="true" outlineLevel="0" collapsed="false">
      <c r="C174" s="1713"/>
      <c r="D174" s="1713"/>
      <c r="E174" s="1713"/>
      <c r="F174" s="1713"/>
      <c r="G174" s="1714"/>
      <c r="H174" s="1713"/>
      <c r="I174" s="1713"/>
      <c r="J174" s="1713"/>
      <c r="K174" s="1713"/>
      <c r="L174" s="1713"/>
      <c r="M174" s="1713"/>
      <c r="N174" s="1713"/>
      <c r="O174" s="1713"/>
      <c r="P174" s="1713"/>
      <c r="Q174" s="1713"/>
      <c r="R174" s="1713"/>
      <c r="S174" s="1713"/>
      <c r="T174" s="1713"/>
      <c r="U174" s="1713"/>
      <c r="V174" s="1713"/>
      <c r="W174" s="1713"/>
      <c r="X174" s="1713"/>
      <c r="Y174" s="1713"/>
      <c r="Z174" s="1713"/>
      <c r="AA174" s="1713"/>
      <c r="AB174" s="1713"/>
      <c r="AC174" s="1713"/>
      <c r="AD174" s="1713"/>
      <c r="AE174" s="1713"/>
      <c r="AF174" s="1713"/>
      <c r="AG174" s="1713"/>
      <c r="AH174" s="1713"/>
      <c r="AI174" s="1713"/>
      <c r="AJ174" s="1713"/>
      <c r="AK174" s="1713"/>
      <c r="AL174" s="1713"/>
      <c r="AM174" s="1713"/>
      <c r="AN174" s="1713"/>
      <c r="AO174" s="1713"/>
      <c r="AP174" s="1713"/>
      <c r="AQ174" s="1713"/>
      <c r="AR174" s="1713"/>
      <c r="AS174" s="1713"/>
      <c r="AT174" s="1713"/>
      <c r="AU174" s="1713"/>
      <c r="AV174" s="1713"/>
      <c r="AW174" s="1713"/>
      <c r="AX174" s="1713"/>
    </row>
    <row r="175" s="1732" customFormat="true" ht="21.75" hidden="false" customHeight="true" outlineLevel="0" collapsed="false">
      <c r="C175" s="1713"/>
      <c r="D175" s="1713"/>
      <c r="E175" s="1713"/>
      <c r="F175" s="1713"/>
      <c r="G175" s="1714"/>
      <c r="H175" s="1713"/>
      <c r="I175" s="1713"/>
      <c r="J175" s="1713"/>
      <c r="K175" s="1713"/>
      <c r="L175" s="1713"/>
      <c r="M175" s="1713"/>
      <c r="N175" s="1713"/>
      <c r="O175" s="1713"/>
      <c r="P175" s="1713"/>
      <c r="Q175" s="1713"/>
      <c r="R175" s="1713"/>
      <c r="S175" s="1713"/>
      <c r="T175" s="1713"/>
      <c r="U175" s="1713"/>
      <c r="V175" s="1713"/>
      <c r="W175" s="1713"/>
      <c r="X175" s="1713"/>
      <c r="Y175" s="1713"/>
      <c r="Z175" s="1713"/>
      <c r="AA175" s="1713"/>
      <c r="AB175" s="1713"/>
      <c r="AC175" s="1713"/>
      <c r="AD175" s="1713"/>
      <c r="AE175" s="1713"/>
      <c r="AF175" s="1713"/>
      <c r="AG175" s="1713"/>
      <c r="AH175" s="1713"/>
      <c r="AI175" s="1713"/>
      <c r="AJ175" s="1713"/>
      <c r="AK175" s="1713"/>
      <c r="AL175" s="1713"/>
      <c r="AM175" s="1713"/>
      <c r="AN175" s="1713"/>
      <c r="AO175" s="1713"/>
      <c r="AP175" s="1713"/>
      <c r="AQ175" s="1713"/>
      <c r="AR175" s="1713"/>
      <c r="AS175" s="1713"/>
      <c r="AT175" s="1713"/>
      <c r="AU175" s="1713"/>
      <c r="AV175" s="1713"/>
      <c r="AW175" s="1713"/>
      <c r="AX175" s="1713"/>
    </row>
    <row r="176" s="1732" customFormat="true" ht="21.75" hidden="false" customHeight="true" outlineLevel="0" collapsed="false">
      <c r="C176" s="1713"/>
      <c r="D176" s="1713"/>
      <c r="E176" s="1713"/>
      <c r="F176" s="1713"/>
      <c r="G176" s="1714"/>
      <c r="H176" s="1713"/>
      <c r="I176" s="1713"/>
      <c r="J176" s="1713"/>
      <c r="K176" s="1713"/>
      <c r="L176" s="1713"/>
      <c r="M176" s="1713"/>
      <c r="N176" s="1713"/>
      <c r="O176" s="1713"/>
      <c r="P176" s="1713"/>
      <c r="Q176" s="1713"/>
      <c r="R176" s="1713"/>
      <c r="S176" s="1713"/>
      <c r="T176" s="1713"/>
      <c r="U176" s="1713"/>
      <c r="V176" s="1713"/>
      <c r="W176" s="1713"/>
      <c r="X176" s="1713"/>
      <c r="Y176" s="1713"/>
      <c r="Z176" s="1713"/>
      <c r="AA176" s="1713"/>
      <c r="AB176" s="1713"/>
      <c r="AC176" s="1713"/>
      <c r="AD176" s="1713"/>
      <c r="AE176" s="1713"/>
      <c r="AF176" s="1713"/>
      <c r="AG176" s="1713"/>
      <c r="AH176" s="1713"/>
      <c r="AI176" s="1713"/>
      <c r="AJ176" s="1713"/>
      <c r="AK176" s="1713"/>
      <c r="AL176" s="1713"/>
      <c r="AM176" s="1713"/>
      <c r="AN176" s="1713"/>
      <c r="AO176" s="1713"/>
      <c r="AP176" s="1713"/>
      <c r="AQ176" s="1713"/>
      <c r="AR176" s="1713"/>
      <c r="AS176" s="1713"/>
      <c r="AT176" s="1713"/>
      <c r="AU176" s="1713"/>
      <c r="AV176" s="1713"/>
      <c r="AW176" s="1713"/>
      <c r="AX176" s="1713"/>
    </row>
    <row r="177" s="1732" customFormat="true" ht="21.75" hidden="false" customHeight="true" outlineLevel="0" collapsed="false">
      <c r="C177" s="1713"/>
      <c r="D177" s="1713"/>
      <c r="E177" s="1713"/>
      <c r="F177" s="1713"/>
      <c r="G177" s="1714"/>
      <c r="H177" s="1713"/>
      <c r="I177" s="1713"/>
      <c r="J177" s="1713"/>
      <c r="K177" s="1713"/>
      <c r="L177" s="1713"/>
      <c r="M177" s="1713"/>
      <c r="N177" s="1713"/>
      <c r="O177" s="1713"/>
      <c r="P177" s="1713"/>
      <c r="Q177" s="1713"/>
      <c r="R177" s="1713"/>
      <c r="S177" s="1713"/>
      <c r="T177" s="1713"/>
      <c r="U177" s="1713"/>
      <c r="V177" s="1713"/>
      <c r="W177" s="1713"/>
      <c r="X177" s="1713"/>
      <c r="Y177" s="1713"/>
      <c r="Z177" s="1713"/>
      <c r="AA177" s="1713"/>
      <c r="AB177" s="1713"/>
      <c r="AC177" s="1713"/>
      <c r="AD177" s="1713"/>
      <c r="AE177" s="1713"/>
      <c r="AF177" s="1713"/>
      <c r="AG177" s="1713"/>
      <c r="AH177" s="1713"/>
      <c r="AI177" s="1713"/>
      <c r="AJ177" s="1713"/>
      <c r="AK177" s="1713"/>
      <c r="AL177" s="1713"/>
      <c r="AM177" s="1713"/>
      <c r="AN177" s="1713"/>
      <c r="AO177" s="1713"/>
      <c r="AP177" s="1713"/>
      <c r="AQ177" s="1713"/>
      <c r="AR177" s="1713"/>
      <c r="AS177" s="1713"/>
      <c r="AT177" s="1713"/>
      <c r="AU177" s="1713"/>
      <c r="AV177" s="1713"/>
      <c r="AW177" s="1713"/>
      <c r="AX177" s="1713"/>
    </row>
    <row r="178" s="1732" customFormat="true" ht="21.75" hidden="false" customHeight="true" outlineLevel="0" collapsed="false">
      <c r="C178" s="1713"/>
      <c r="D178" s="1713"/>
      <c r="E178" s="1713"/>
      <c r="F178" s="1713"/>
      <c r="G178" s="1714"/>
      <c r="H178" s="1713"/>
      <c r="I178" s="1713"/>
      <c r="J178" s="1713"/>
      <c r="K178" s="1713"/>
      <c r="L178" s="1713"/>
      <c r="M178" s="1713"/>
      <c r="N178" s="1713"/>
      <c r="O178" s="1713"/>
      <c r="P178" s="1713"/>
      <c r="Q178" s="1713"/>
      <c r="R178" s="1713"/>
      <c r="S178" s="1713"/>
      <c r="T178" s="1713"/>
      <c r="U178" s="1713"/>
      <c r="V178" s="1713"/>
      <c r="W178" s="1713"/>
      <c r="X178" s="1713"/>
      <c r="Y178" s="1713"/>
      <c r="Z178" s="1713"/>
      <c r="AA178" s="1713"/>
      <c r="AB178" s="1713"/>
      <c r="AC178" s="1713"/>
      <c r="AD178" s="1713"/>
      <c r="AE178" s="1713"/>
      <c r="AF178" s="1713"/>
      <c r="AG178" s="1713"/>
      <c r="AH178" s="1713"/>
      <c r="AI178" s="1713"/>
      <c r="AJ178" s="1713"/>
      <c r="AK178" s="1713"/>
      <c r="AL178" s="1713"/>
      <c r="AM178" s="1713"/>
      <c r="AN178" s="1713"/>
      <c r="AO178" s="1713"/>
      <c r="AP178" s="1713"/>
      <c r="AQ178" s="1713"/>
      <c r="AR178" s="1713"/>
      <c r="AS178" s="1713"/>
      <c r="AT178" s="1713"/>
      <c r="AU178" s="1713"/>
      <c r="AV178" s="1713"/>
      <c r="AW178" s="1713"/>
      <c r="AX178" s="1713"/>
    </row>
    <row r="179" s="1732" customFormat="true" ht="21.75" hidden="false" customHeight="true" outlineLevel="0" collapsed="false">
      <c r="C179" s="1713"/>
      <c r="D179" s="1713"/>
      <c r="E179" s="1713"/>
      <c r="F179" s="1713"/>
      <c r="G179" s="1714"/>
      <c r="H179" s="1713"/>
      <c r="I179" s="1713"/>
      <c r="J179" s="1713"/>
      <c r="K179" s="1713"/>
      <c r="L179" s="1713"/>
      <c r="M179" s="1713"/>
      <c r="N179" s="1713"/>
      <c r="O179" s="1713"/>
      <c r="P179" s="1713"/>
      <c r="Q179" s="1713"/>
      <c r="R179" s="1713"/>
      <c r="S179" s="1713"/>
      <c r="T179" s="1713"/>
      <c r="U179" s="1713"/>
      <c r="V179" s="1713"/>
      <c r="W179" s="1713"/>
      <c r="X179" s="1713"/>
      <c r="Y179" s="1713"/>
      <c r="Z179" s="1713"/>
      <c r="AA179" s="1713"/>
      <c r="AB179" s="1713"/>
      <c r="AC179" s="1713"/>
      <c r="AD179" s="1713"/>
      <c r="AE179" s="1713"/>
      <c r="AF179" s="1713"/>
      <c r="AG179" s="1713"/>
      <c r="AH179" s="1713"/>
      <c r="AI179" s="1713"/>
      <c r="AJ179" s="1713"/>
      <c r="AK179" s="1713"/>
      <c r="AL179" s="1713"/>
      <c r="AM179" s="1713"/>
      <c r="AN179" s="1713"/>
      <c r="AO179" s="1713"/>
      <c r="AP179" s="1713"/>
      <c r="AQ179" s="1713"/>
      <c r="AR179" s="1713"/>
      <c r="AS179" s="1713"/>
      <c r="AT179" s="1713"/>
      <c r="AU179" s="1713"/>
      <c r="AV179" s="1713"/>
      <c r="AW179" s="1713"/>
      <c r="AX179" s="1713"/>
    </row>
    <row r="180" s="1732" customFormat="true" ht="21.75" hidden="false" customHeight="true" outlineLevel="0" collapsed="false">
      <c r="C180" s="1713"/>
      <c r="D180" s="1713"/>
      <c r="E180" s="1713"/>
      <c r="F180" s="1713"/>
      <c r="G180" s="1714"/>
      <c r="H180" s="1713"/>
      <c r="I180" s="1713"/>
      <c r="J180" s="1713"/>
      <c r="K180" s="1713"/>
      <c r="L180" s="1713"/>
      <c r="M180" s="1713"/>
      <c r="N180" s="1713"/>
      <c r="O180" s="1713"/>
      <c r="P180" s="1713"/>
      <c r="Q180" s="1713"/>
      <c r="R180" s="1713"/>
      <c r="S180" s="1713"/>
      <c r="T180" s="1713"/>
      <c r="U180" s="1713"/>
      <c r="V180" s="1713"/>
      <c r="W180" s="1713"/>
      <c r="X180" s="1713"/>
      <c r="Y180" s="1713"/>
      <c r="Z180" s="1713"/>
      <c r="AA180" s="1713"/>
      <c r="AB180" s="1713"/>
      <c r="AC180" s="1713"/>
      <c r="AD180" s="1713"/>
      <c r="AE180" s="1713"/>
      <c r="AF180" s="1713"/>
      <c r="AG180" s="1713"/>
      <c r="AH180" s="1713"/>
      <c r="AI180" s="1713"/>
      <c r="AJ180" s="1713"/>
      <c r="AK180" s="1713"/>
      <c r="AL180" s="1713"/>
      <c r="AM180" s="1713"/>
      <c r="AN180" s="1713"/>
      <c r="AO180" s="1713"/>
      <c r="AP180" s="1713"/>
      <c r="AQ180" s="1713"/>
      <c r="AR180" s="1713"/>
      <c r="AS180" s="1713"/>
      <c r="AT180" s="1713"/>
      <c r="AU180" s="1713"/>
      <c r="AV180" s="1713"/>
      <c r="AW180" s="1713"/>
      <c r="AX180" s="1713"/>
    </row>
    <row r="181" s="1732" customFormat="true" ht="21.75" hidden="false" customHeight="true" outlineLevel="0" collapsed="false">
      <c r="C181" s="1713"/>
      <c r="D181" s="1713"/>
      <c r="E181" s="1713"/>
      <c r="F181" s="1713"/>
      <c r="G181" s="1714"/>
      <c r="H181" s="1713"/>
      <c r="I181" s="1713"/>
      <c r="J181" s="1713"/>
      <c r="K181" s="1713"/>
      <c r="L181" s="1713"/>
      <c r="M181" s="1713"/>
      <c r="N181" s="1713"/>
      <c r="O181" s="1713"/>
      <c r="P181" s="1713"/>
      <c r="Q181" s="1713"/>
      <c r="R181" s="1713"/>
      <c r="S181" s="1713"/>
      <c r="T181" s="1713"/>
      <c r="U181" s="1713"/>
      <c r="V181" s="1713"/>
      <c r="W181" s="1713"/>
      <c r="X181" s="1713"/>
      <c r="Y181" s="1713"/>
      <c r="Z181" s="1713"/>
      <c r="AA181" s="1713"/>
      <c r="AB181" s="1713"/>
      <c r="AC181" s="1713"/>
      <c r="AD181" s="1713"/>
      <c r="AE181" s="1713"/>
      <c r="AF181" s="1713"/>
      <c r="AG181" s="1713"/>
      <c r="AH181" s="1713"/>
      <c r="AI181" s="1713"/>
      <c r="AJ181" s="1713"/>
      <c r="AK181" s="1713"/>
      <c r="AL181" s="1713"/>
      <c r="AM181" s="1713"/>
      <c r="AN181" s="1713"/>
      <c r="AO181" s="1713"/>
      <c r="AP181" s="1713"/>
      <c r="AQ181" s="1713"/>
      <c r="AR181" s="1713"/>
      <c r="AS181" s="1713"/>
      <c r="AT181" s="1713"/>
      <c r="AU181" s="1713"/>
      <c r="AV181" s="1713"/>
      <c r="AW181" s="1713"/>
      <c r="AX181" s="1713"/>
    </row>
    <row r="182" s="1732" customFormat="true" ht="21.75" hidden="false" customHeight="true" outlineLevel="0" collapsed="false">
      <c r="C182" s="1713"/>
      <c r="D182" s="1713"/>
      <c r="E182" s="1713"/>
      <c r="F182" s="1713"/>
      <c r="G182" s="1714"/>
      <c r="H182" s="1713"/>
      <c r="I182" s="1713"/>
      <c r="J182" s="1713"/>
      <c r="K182" s="1713"/>
      <c r="L182" s="1713"/>
      <c r="M182" s="1713"/>
      <c r="N182" s="1713"/>
      <c r="O182" s="1713"/>
      <c r="P182" s="1713"/>
      <c r="Q182" s="1713"/>
      <c r="R182" s="1713"/>
      <c r="S182" s="1713"/>
      <c r="T182" s="1713"/>
      <c r="U182" s="1713"/>
      <c r="V182" s="1713"/>
      <c r="W182" s="1713"/>
      <c r="X182" s="1713"/>
      <c r="Y182" s="1713"/>
      <c r="Z182" s="1713"/>
      <c r="AA182" s="1713"/>
      <c r="AB182" s="1713"/>
      <c r="AC182" s="1713"/>
      <c r="AD182" s="1713"/>
      <c r="AE182" s="1713"/>
      <c r="AF182" s="1713"/>
      <c r="AG182" s="1713"/>
      <c r="AH182" s="1713"/>
      <c r="AI182" s="1713"/>
      <c r="AJ182" s="1713"/>
      <c r="AK182" s="1713"/>
      <c r="AL182" s="1713"/>
      <c r="AM182" s="1713"/>
      <c r="AN182" s="1713"/>
      <c r="AO182" s="1713"/>
      <c r="AP182" s="1713"/>
      <c r="AQ182" s="1713"/>
      <c r="AR182" s="1713"/>
      <c r="AS182" s="1713"/>
      <c r="AT182" s="1713"/>
      <c r="AU182" s="1713"/>
      <c r="AV182" s="1713"/>
      <c r="AW182" s="1713"/>
      <c r="AX182" s="1713"/>
    </row>
    <row r="183" s="1732" customFormat="true" ht="21.75" hidden="false" customHeight="true" outlineLevel="0" collapsed="false">
      <c r="C183" s="1713"/>
      <c r="D183" s="1713"/>
      <c r="E183" s="1713"/>
      <c r="F183" s="1713"/>
      <c r="G183" s="1714"/>
      <c r="H183" s="1713"/>
      <c r="I183" s="1713"/>
      <c r="J183" s="1713"/>
      <c r="K183" s="1713"/>
      <c r="L183" s="1713"/>
      <c r="M183" s="1713"/>
      <c r="N183" s="1713"/>
      <c r="O183" s="1713"/>
      <c r="P183" s="1713"/>
      <c r="Q183" s="1713"/>
      <c r="R183" s="1713"/>
      <c r="S183" s="1713"/>
      <c r="T183" s="1713"/>
      <c r="U183" s="1713"/>
      <c r="V183" s="1713"/>
      <c r="W183" s="1713"/>
      <c r="X183" s="1713"/>
      <c r="Y183" s="1713"/>
      <c r="Z183" s="1713"/>
      <c r="AA183" s="1713"/>
      <c r="AB183" s="1713"/>
      <c r="AC183" s="1713"/>
      <c r="AD183" s="1713"/>
      <c r="AE183" s="1713"/>
      <c r="AF183" s="1713"/>
      <c r="AG183" s="1713"/>
      <c r="AH183" s="1713"/>
      <c r="AI183" s="1713"/>
      <c r="AJ183" s="1713"/>
      <c r="AK183" s="1713"/>
      <c r="AL183" s="1713"/>
      <c r="AM183" s="1713"/>
      <c r="AN183" s="1713"/>
      <c r="AO183" s="1713"/>
      <c r="AP183" s="1713"/>
      <c r="AQ183" s="1713"/>
      <c r="AR183" s="1713"/>
      <c r="AS183" s="1713"/>
      <c r="AT183" s="1713"/>
      <c r="AU183" s="1713"/>
      <c r="AV183" s="1713"/>
      <c r="AW183" s="1713"/>
      <c r="AX183" s="1713"/>
    </row>
    <row r="184" s="1732" customFormat="true" ht="21.75" hidden="false" customHeight="true" outlineLevel="0" collapsed="false">
      <c r="C184" s="1713"/>
      <c r="D184" s="1713"/>
      <c r="E184" s="1713"/>
      <c r="F184" s="1713"/>
      <c r="G184" s="1714"/>
      <c r="H184" s="1713"/>
      <c r="I184" s="1713"/>
      <c r="J184" s="1713"/>
      <c r="K184" s="1713"/>
      <c r="L184" s="1713"/>
      <c r="M184" s="1713"/>
      <c r="N184" s="1713"/>
      <c r="O184" s="1713"/>
      <c r="P184" s="1713"/>
      <c r="Q184" s="1713"/>
      <c r="R184" s="1713"/>
      <c r="S184" s="1713"/>
      <c r="T184" s="1713"/>
      <c r="U184" s="1713"/>
      <c r="V184" s="1713"/>
      <c r="W184" s="1713"/>
      <c r="X184" s="1713"/>
      <c r="Y184" s="1713"/>
      <c r="Z184" s="1713"/>
      <c r="AA184" s="1713"/>
      <c r="AB184" s="1713"/>
      <c r="AC184" s="1713"/>
      <c r="AD184" s="1713"/>
      <c r="AE184" s="1713"/>
      <c r="AF184" s="1713"/>
      <c r="AG184" s="1713"/>
      <c r="AH184" s="1713"/>
      <c r="AI184" s="1713"/>
      <c r="AJ184" s="1713"/>
      <c r="AK184" s="1713"/>
      <c r="AL184" s="1713"/>
      <c r="AM184" s="1713"/>
      <c r="AN184" s="1713"/>
      <c r="AO184" s="1713"/>
      <c r="AP184" s="1713"/>
      <c r="AQ184" s="1713"/>
      <c r="AR184" s="1713"/>
      <c r="AS184" s="1713"/>
      <c r="AT184" s="1713"/>
      <c r="AU184" s="1713"/>
      <c r="AV184" s="1713"/>
      <c r="AW184" s="1713"/>
      <c r="AX184" s="1713"/>
    </row>
    <row r="185" s="1732" customFormat="true" ht="21.75" hidden="false" customHeight="true" outlineLevel="0" collapsed="false">
      <c r="C185" s="1713"/>
      <c r="D185" s="1713"/>
      <c r="E185" s="1713"/>
      <c r="F185" s="1713"/>
      <c r="G185" s="1714"/>
      <c r="H185" s="1713"/>
      <c r="I185" s="1713"/>
      <c r="J185" s="1713"/>
      <c r="K185" s="1713"/>
      <c r="L185" s="1713"/>
      <c r="M185" s="1713"/>
      <c r="N185" s="1713"/>
      <c r="O185" s="1713"/>
      <c r="P185" s="1713"/>
      <c r="Q185" s="1713"/>
      <c r="R185" s="1713"/>
      <c r="S185" s="1713"/>
      <c r="T185" s="1713"/>
      <c r="U185" s="1713"/>
      <c r="V185" s="1713"/>
      <c r="W185" s="1713"/>
      <c r="X185" s="1713"/>
      <c r="Y185" s="1713"/>
      <c r="Z185" s="1713"/>
      <c r="AA185" s="1713"/>
      <c r="AB185" s="1713"/>
      <c r="AC185" s="1713"/>
      <c r="AD185" s="1713"/>
      <c r="AE185" s="1713"/>
      <c r="AF185" s="1713"/>
      <c r="AG185" s="1713"/>
      <c r="AH185" s="1713"/>
      <c r="AI185" s="1713"/>
      <c r="AJ185" s="1713"/>
      <c r="AK185" s="1713"/>
      <c r="AL185" s="1713"/>
      <c r="AM185" s="1713"/>
      <c r="AN185" s="1713"/>
      <c r="AO185" s="1713"/>
      <c r="AP185" s="1713"/>
      <c r="AQ185" s="1713"/>
      <c r="AR185" s="1713"/>
      <c r="AS185" s="1713"/>
      <c r="AT185" s="1713"/>
      <c r="AU185" s="1713"/>
      <c r="AV185" s="1713"/>
      <c r="AW185" s="1713"/>
      <c r="AX185" s="1713"/>
    </row>
    <row r="186" s="1732" customFormat="true" ht="21.75" hidden="false" customHeight="true" outlineLevel="0" collapsed="false">
      <c r="C186" s="1713"/>
      <c r="D186" s="1713"/>
      <c r="E186" s="1713"/>
      <c r="F186" s="1713"/>
      <c r="G186" s="1714"/>
      <c r="H186" s="1713"/>
      <c r="I186" s="1713"/>
      <c r="J186" s="1713"/>
      <c r="K186" s="1713"/>
      <c r="L186" s="1713"/>
      <c r="M186" s="1713"/>
      <c r="N186" s="1713"/>
      <c r="O186" s="1713"/>
      <c r="P186" s="1713"/>
      <c r="Q186" s="1713"/>
      <c r="R186" s="1713"/>
      <c r="S186" s="1713"/>
      <c r="T186" s="1713"/>
      <c r="U186" s="1713"/>
      <c r="V186" s="1713"/>
      <c r="W186" s="1713"/>
      <c r="X186" s="1713"/>
      <c r="Y186" s="1713"/>
      <c r="Z186" s="1713"/>
      <c r="AA186" s="1713"/>
      <c r="AB186" s="1713"/>
      <c r="AC186" s="1713"/>
      <c r="AD186" s="1713"/>
      <c r="AE186" s="1713"/>
      <c r="AF186" s="1713"/>
      <c r="AG186" s="1713"/>
      <c r="AH186" s="1713"/>
      <c r="AI186" s="1713"/>
      <c r="AJ186" s="1713"/>
      <c r="AK186" s="1713"/>
      <c r="AL186" s="1713"/>
      <c r="AM186" s="1713"/>
      <c r="AN186" s="1713"/>
      <c r="AO186" s="1713"/>
      <c r="AP186" s="1713"/>
      <c r="AQ186" s="1713"/>
      <c r="AR186" s="1713"/>
      <c r="AS186" s="1713"/>
      <c r="AT186" s="1713"/>
      <c r="AU186" s="1713"/>
      <c r="AV186" s="1713"/>
      <c r="AW186" s="1713"/>
      <c r="AX186" s="1713"/>
    </row>
    <row r="187" s="1732" customFormat="true" ht="21.75" hidden="false" customHeight="true" outlineLevel="0" collapsed="false">
      <c r="C187" s="1713"/>
      <c r="D187" s="1713"/>
      <c r="E187" s="1713"/>
      <c r="F187" s="1713"/>
      <c r="G187" s="1714"/>
      <c r="H187" s="1713"/>
      <c r="I187" s="1713"/>
      <c r="J187" s="1713"/>
      <c r="K187" s="1713"/>
      <c r="L187" s="1713"/>
      <c r="M187" s="1713"/>
      <c r="N187" s="1713"/>
      <c r="O187" s="1713"/>
      <c r="P187" s="1713"/>
      <c r="Q187" s="1713"/>
      <c r="R187" s="1713"/>
      <c r="S187" s="1713"/>
      <c r="T187" s="1713"/>
      <c r="U187" s="1713"/>
      <c r="V187" s="1713"/>
      <c r="W187" s="1713"/>
      <c r="X187" s="1713"/>
      <c r="Y187" s="1713"/>
      <c r="Z187" s="1713"/>
      <c r="AA187" s="1713"/>
      <c r="AB187" s="1713"/>
      <c r="AC187" s="1713"/>
      <c r="AD187" s="1713"/>
      <c r="AE187" s="1713"/>
      <c r="AF187" s="1713"/>
      <c r="AG187" s="1713"/>
      <c r="AH187" s="1713"/>
      <c r="AI187" s="1713"/>
      <c r="AJ187" s="1713"/>
      <c r="AK187" s="1713"/>
      <c r="AL187" s="1713"/>
      <c r="AM187" s="1713"/>
      <c r="AN187" s="1713"/>
      <c r="AO187" s="1713"/>
      <c r="AP187" s="1713"/>
      <c r="AQ187" s="1713"/>
      <c r="AR187" s="1713"/>
      <c r="AS187" s="1713"/>
      <c r="AT187" s="1713"/>
      <c r="AU187" s="1713"/>
      <c r="AV187" s="1713"/>
      <c r="AW187" s="1713"/>
      <c r="AX187" s="1713"/>
    </row>
    <row r="188" s="1732" customFormat="true" ht="21.75" hidden="false" customHeight="true" outlineLevel="0" collapsed="false">
      <c r="C188" s="1713"/>
      <c r="D188" s="1713"/>
      <c r="E188" s="1713"/>
      <c r="F188" s="1713"/>
      <c r="G188" s="1714"/>
      <c r="H188" s="1713"/>
      <c r="I188" s="1713"/>
      <c r="J188" s="1713"/>
      <c r="K188" s="1713"/>
      <c r="L188" s="1713"/>
      <c r="M188" s="1713"/>
      <c r="N188" s="1713"/>
      <c r="O188" s="1713"/>
      <c r="P188" s="1713"/>
      <c r="Q188" s="1713"/>
      <c r="R188" s="1713"/>
      <c r="S188" s="1713"/>
      <c r="T188" s="1713"/>
      <c r="U188" s="1713"/>
      <c r="V188" s="1713"/>
      <c r="W188" s="1713"/>
      <c r="X188" s="1713"/>
      <c r="Y188" s="1713"/>
      <c r="Z188" s="1713"/>
      <c r="AA188" s="1713"/>
      <c r="AB188" s="1713"/>
      <c r="AC188" s="1713"/>
      <c r="AD188" s="1713"/>
      <c r="AE188" s="1713"/>
      <c r="AF188" s="1713"/>
      <c r="AG188" s="1713"/>
      <c r="AH188" s="1713"/>
      <c r="AI188" s="1713"/>
      <c r="AJ188" s="1713"/>
      <c r="AK188" s="1713"/>
      <c r="AL188" s="1713"/>
      <c r="AM188" s="1713"/>
      <c r="AN188" s="1713"/>
      <c r="AO188" s="1713"/>
      <c r="AP188" s="1713"/>
      <c r="AQ188" s="1713"/>
      <c r="AR188" s="1713"/>
      <c r="AS188" s="1713"/>
      <c r="AT188" s="1713"/>
      <c r="AU188" s="1713"/>
      <c r="AV188" s="1713"/>
      <c r="AW188" s="1713"/>
      <c r="AX188" s="1713"/>
    </row>
    <row r="189" s="1732" customFormat="true" ht="21.75" hidden="false" customHeight="true" outlineLevel="0" collapsed="false">
      <c r="C189" s="1713"/>
      <c r="D189" s="1713"/>
      <c r="E189" s="1713"/>
      <c r="F189" s="1713"/>
      <c r="G189" s="1714"/>
      <c r="H189" s="1713"/>
      <c r="I189" s="1713"/>
      <c r="J189" s="1713"/>
      <c r="K189" s="1713"/>
      <c r="L189" s="1713"/>
      <c r="M189" s="1713"/>
      <c r="N189" s="1713"/>
      <c r="O189" s="1713"/>
      <c r="P189" s="1713"/>
      <c r="Q189" s="1713"/>
      <c r="R189" s="1713"/>
      <c r="S189" s="1713"/>
      <c r="T189" s="1713"/>
      <c r="U189" s="1713"/>
      <c r="V189" s="1713"/>
      <c r="W189" s="1713"/>
      <c r="X189" s="1713"/>
      <c r="Y189" s="1713"/>
      <c r="Z189" s="1713"/>
      <c r="AA189" s="1713"/>
      <c r="AB189" s="1713"/>
      <c r="AC189" s="1713"/>
      <c r="AD189" s="1713"/>
      <c r="AE189" s="1713"/>
      <c r="AF189" s="1713"/>
      <c r="AG189" s="1713"/>
      <c r="AH189" s="1713"/>
      <c r="AI189" s="1713"/>
      <c r="AJ189" s="1713"/>
      <c r="AK189" s="1713"/>
      <c r="AL189" s="1713"/>
      <c r="AM189" s="1713"/>
      <c r="AN189" s="1713"/>
      <c r="AO189" s="1713"/>
      <c r="AP189" s="1713"/>
      <c r="AQ189" s="1713"/>
      <c r="AR189" s="1713"/>
      <c r="AS189" s="1713"/>
      <c r="AT189" s="1713"/>
      <c r="AU189" s="1713"/>
      <c r="AV189" s="1713"/>
      <c r="AW189" s="1713"/>
      <c r="AX189" s="1713"/>
    </row>
    <row r="190" s="1732" customFormat="true" ht="21.75" hidden="false" customHeight="true" outlineLevel="0" collapsed="false">
      <c r="C190" s="1713"/>
      <c r="D190" s="1713"/>
      <c r="E190" s="1713"/>
      <c r="F190" s="1713"/>
      <c r="G190" s="1714"/>
      <c r="H190" s="1713"/>
      <c r="I190" s="1713"/>
      <c r="J190" s="1713"/>
      <c r="K190" s="1713"/>
      <c r="L190" s="1713"/>
      <c r="M190" s="1713"/>
      <c r="N190" s="1713"/>
      <c r="O190" s="1713"/>
      <c r="P190" s="1713"/>
      <c r="Q190" s="1713"/>
      <c r="R190" s="1713"/>
      <c r="S190" s="1713"/>
      <c r="T190" s="1713"/>
      <c r="U190" s="1713"/>
      <c r="V190" s="1713"/>
      <c r="W190" s="1713"/>
      <c r="X190" s="1713"/>
      <c r="Y190" s="1713"/>
      <c r="Z190" s="1713"/>
      <c r="AA190" s="1713"/>
      <c r="AB190" s="1713"/>
      <c r="AC190" s="1713"/>
      <c r="AD190" s="1713"/>
      <c r="AE190" s="1713"/>
      <c r="AF190" s="1713"/>
      <c r="AG190" s="1713"/>
      <c r="AH190" s="1713"/>
      <c r="AI190" s="1713"/>
      <c r="AJ190" s="1713"/>
      <c r="AK190" s="1713"/>
      <c r="AL190" s="1713"/>
      <c r="AM190" s="1713"/>
      <c r="AN190" s="1713"/>
      <c r="AO190" s="1713"/>
      <c r="AP190" s="1713"/>
      <c r="AQ190" s="1713"/>
      <c r="AR190" s="1713"/>
      <c r="AS190" s="1713"/>
      <c r="AT190" s="1713"/>
      <c r="AU190" s="1713"/>
      <c r="AV190" s="1713"/>
      <c r="AW190" s="1713"/>
      <c r="AX190" s="1713"/>
    </row>
    <row r="191" s="1732" customFormat="true" ht="21.75" hidden="false" customHeight="true" outlineLevel="0" collapsed="false">
      <c r="C191" s="1713"/>
      <c r="D191" s="1713"/>
      <c r="E191" s="1713"/>
      <c r="F191" s="1713"/>
      <c r="G191" s="1714"/>
      <c r="H191" s="1713"/>
      <c r="I191" s="1713"/>
      <c r="J191" s="1713"/>
      <c r="K191" s="1713"/>
      <c r="L191" s="1713"/>
      <c r="M191" s="1713"/>
      <c r="N191" s="1713"/>
      <c r="O191" s="1713"/>
      <c r="P191" s="1713"/>
      <c r="Q191" s="1713"/>
      <c r="R191" s="1713"/>
      <c r="S191" s="1713"/>
      <c r="T191" s="1713"/>
      <c r="U191" s="1713"/>
      <c r="V191" s="1713"/>
      <c r="W191" s="1713"/>
      <c r="X191" s="1713"/>
      <c r="Y191" s="1713"/>
      <c r="Z191" s="1713"/>
      <c r="AA191" s="1713"/>
      <c r="AB191" s="1713"/>
      <c r="AC191" s="1713"/>
      <c r="AD191" s="1713"/>
      <c r="AE191" s="1713"/>
      <c r="AF191" s="1713"/>
      <c r="AG191" s="1713"/>
      <c r="AH191" s="1713"/>
      <c r="AI191" s="1713"/>
      <c r="AJ191" s="1713"/>
      <c r="AK191" s="1713"/>
      <c r="AL191" s="1713"/>
      <c r="AM191" s="1713"/>
      <c r="AN191" s="1713"/>
      <c r="AO191" s="1713"/>
      <c r="AP191" s="1713"/>
      <c r="AQ191" s="1713"/>
      <c r="AR191" s="1713"/>
      <c r="AS191" s="1713"/>
      <c r="AT191" s="1713"/>
      <c r="AU191" s="1713"/>
      <c r="AV191" s="1713"/>
      <c r="AW191" s="1713"/>
      <c r="AX191" s="1713"/>
    </row>
    <row r="192" s="1732" customFormat="true" ht="21.75" hidden="false" customHeight="true" outlineLevel="0" collapsed="false">
      <c r="C192" s="1713"/>
      <c r="D192" s="1713"/>
      <c r="E192" s="1713"/>
      <c r="F192" s="1713"/>
      <c r="G192" s="1714"/>
      <c r="H192" s="1713"/>
      <c r="I192" s="1713"/>
      <c r="J192" s="1713"/>
      <c r="K192" s="1713"/>
      <c r="L192" s="1713"/>
      <c r="M192" s="1713"/>
      <c r="N192" s="1713"/>
      <c r="O192" s="1713"/>
      <c r="P192" s="1713"/>
      <c r="Q192" s="1713"/>
      <c r="R192" s="1713"/>
      <c r="S192" s="1713"/>
      <c r="T192" s="1713"/>
      <c r="U192" s="1713"/>
      <c r="V192" s="1713"/>
      <c r="W192" s="1713"/>
      <c r="X192" s="1713"/>
      <c r="Y192" s="1713"/>
      <c r="Z192" s="1713"/>
      <c r="AA192" s="1713"/>
      <c r="AB192" s="1713"/>
      <c r="AC192" s="1713"/>
      <c r="AD192" s="1713"/>
      <c r="AE192" s="1713"/>
      <c r="AF192" s="1713"/>
      <c r="AG192" s="1713"/>
      <c r="AH192" s="1713"/>
      <c r="AI192" s="1713"/>
      <c r="AJ192" s="1713"/>
      <c r="AK192" s="1713"/>
      <c r="AL192" s="1713"/>
      <c r="AM192" s="1713"/>
      <c r="AN192" s="1713"/>
      <c r="AO192" s="1713"/>
      <c r="AP192" s="1713"/>
      <c r="AQ192" s="1713"/>
      <c r="AR192" s="1713"/>
      <c r="AS192" s="1713"/>
      <c r="AT192" s="1713"/>
      <c r="AU192" s="1713"/>
      <c r="AV192" s="1713"/>
      <c r="AW192" s="1713"/>
      <c r="AX192" s="1713"/>
    </row>
    <row r="193" s="1732" customFormat="true" ht="21.75" hidden="false" customHeight="true" outlineLevel="0" collapsed="false">
      <c r="C193" s="1713"/>
      <c r="D193" s="1713"/>
      <c r="E193" s="1713"/>
      <c r="F193" s="1713"/>
      <c r="G193" s="1714"/>
      <c r="H193" s="1713"/>
      <c r="I193" s="1713"/>
      <c r="J193" s="1713"/>
      <c r="K193" s="1713"/>
      <c r="L193" s="1713"/>
      <c r="M193" s="1713"/>
      <c r="N193" s="1713"/>
      <c r="O193" s="1713"/>
      <c r="P193" s="1713"/>
      <c r="Q193" s="1713"/>
      <c r="R193" s="1713"/>
      <c r="S193" s="1713"/>
      <c r="T193" s="1713"/>
      <c r="U193" s="1713"/>
      <c r="V193" s="1713"/>
      <c r="W193" s="1713"/>
      <c r="X193" s="1713"/>
      <c r="Y193" s="1713"/>
      <c r="Z193" s="1713"/>
      <c r="AA193" s="1713"/>
      <c r="AB193" s="1713"/>
      <c r="AC193" s="1713"/>
      <c r="AD193" s="1713"/>
      <c r="AE193" s="1713"/>
      <c r="AF193" s="1713"/>
      <c r="AG193" s="1713"/>
      <c r="AH193" s="1713"/>
      <c r="AI193" s="1713"/>
      <c r="AJ193" s="1713"/>
      <c r="AK193" s="1713"/>
      <c r="AL193" s="1713"/>
      <c r="AM193" s="1713"/>
      <c r="AN193" s="1713"/>
      <c r="AO193" s="1713"/>
      <c r="AP193" s="1713"/>
      <c r="AQ193" s="1713"/>
      <c r="AR193" s="1713"/>
      <c r="AS193" s="1713"/>
      <c r="AT193" s="1713"/>
      <c r="AU193" s="1713"/>
      <c r="AV193" s="1713"/>
      <c r="AW193" s="1713"/>
      <c r="AX193" s="1713"/>
    </row>
    <row r="194" s="1732" customFormat="true" ht="21.75" hidden="false" customHeight="true" outlineLevel="0" collapsed="false">
      <c r="C194" s="1713"/>
      <c r="D194" s="1713"/>
      <c r="E194" s="1713"/>
      <c r="F194" s="1713"/>
      <c r="G194" s="1714"/>
      <c r="H194" s="1713"/>
      <c r="I194" s="1713"/>
      <c r="J194" s="1713"/>
      <c r="K194" s="1713"/>
      <c r="L194" s="1713"/>
      <c r="M194" s="1713"/>
      <c r="N194" s="1713"/>
      <c r="O194" s="1713"/>
      <c r="P194" s="1713"/>
      <c r="Q194" s="1713"/>
      <c r="R194" s="1713"/>
      <c r="S194" s="1713"/>
      <c r="T194" s="1713"/>
      <c r="U194" s="1713"/>
      <c r="V194" s="1713"/>
      <c r="W194" s="1713"/>
      <c r="X194" s="1713"/>
      <c r="Y194" s="1713"/>
      <c r="Z194" s="1713"/>
      <c r="AA194" s="1713"/>
      <c r="AB194" s="1713"/>
      <c r="AC194" s="1713"/>
      <c r="AD194" s="1713"/>
      <c r="AE194" s="1713"/>
      <c r="AF194" s="1713"/>
      <c r="AG194" s="1713"/>
      <c r="AH194" s="1713"/>
      <c r="AI194" s="1713"/>
      <c r="AJ194" s="1713"/>
      <c r="AK194" s="1713"/>
      <c r="AL194" s="1713"/>
      <c r="AM194" s="1713"/>
      <c r="AN194" s="1713"/>
      <c r="AO194" s="1713"/>
      <c r="AP194" s="1713"/>
      <c r="AQ194" s="1713"/>
      <c r="AR194" s="1713"/>
      <c r="AS194" s="1713"/>
      <c r="AT194" s="1713"/>
      <c r="AU194" s="1713"/>
      <c r="AV194" s="1713"/>
      <c r="AW194" s="1713"/>
      <c r="AX194" s="1713"/>
    </row>
    <row r="195" s="1732" customFormat="true" ht="21.75" hidden="false" customHeight="true" outlineLevel="0" collapsed="false">
      <c r="C195" s="1713"/>
      <c r="D195" s="1713"/>
      <c r="E195" s="1713"/>
      <c r="F195" s="1713"/>
      <c r="G195" s="1714"/>
      <c r="H195" s="1713"/>
      <c r="I195" s="1713"/>
      <c r="J195" s="1713"/>
      <c r="K195" s="1713"/>
      <c r="L195" s="1713"/>
      <c r="M195" s="1713"/>
      <c r="N195" s="1713"/>
      <c r="O195" s="1713"/>
      <c r="P195" s="1713"/>
      <c r="Q195" s="1713"/>
      <c r="R195" s="1713"/>
      <c r="S195" s="1713"/>
      <c r="T195" s="1713"/>
      <c r="U195" s="1713"/>
      <c r="V195" s="1713"/>
      <c r="W195" s="1713"/>
      <c r="X195" s="1713"/>
      <c r="Y195" s="1713"/>
      <c r="Z195" s="1713"/>
      <c r="AA195" s="1713"/>
      <c r="AB195" s="1713"/>
      <c r="AC195" s="1713"/>
      <c r="AD195" s="1713"/>
      <c r="AE195" s="1713"/>
      <c r="AF195" s="1713"/>
      <c r="AG195" s="1713"/>
      <c r="AH195" s="1713"/>
      <c r="AI195" s="1713"/>
      <c r="AJ195" s="1713"/>
      <c r="AK195" s="1713"/>
      <c r="AL195" s="1713"/>
      <c r="AM195" s="1713"/>
      <c r="AN195" s="1713"/>
      <c r="AO195" s="1713"/>
      <c r="AP195" s="1713"/>
      <c r="AQ195" s="1713"/>
      <c r="AR195" s="1713"/>
      <c r="AS195" s="1713"/>
      <c r="AT195" s="1713"/>
      <c r="AU195" s="1713"/>
      <c r="AV195" s="1713"/>
      <c r="AW195" s="1713"/>
      <c r="AX195" s="1713"/>
    </row>
    <row r="196" s="1732" customFormat="true" ht="21.75" hidden="false" customHeight="true" outlineLevel="0" collapsed="false">
      <c r="C196" s="1713"/>
      <c r="D196" s="1713"/>
      <c r="E196" s="1713"/>
      <c r="F196" s="1713"/>
      <c r="G196" s="1714"/>
      <c r="H196" s="1713"/>
      <c r="I196" s="1713"/>
      <c r="J196" s="1713"/>
      <c r="K196" s="1713"/>
      <c r="L196" s="1713"/>
      <c r="M196" s="1713"/>
      <c r="N196" s="1713"/>
      <c r="O196" s="1713"/>
      <c r="P196" s="1713"/>
      <c r="Q196" s="1713"/>
      <c r="R196" s="1713"/>
      <c r="S196" s="1713"/>
      <c r="T196" s="1713"/>
      <c r="U196" s="1713"/>
      <c r="V196" s="1713"/>
      <c r="W196" s="1713"/>
      <c r="X196" s="1713"/>
      <c r="Y196" s="1713"/>
      <c r="Z196" s="1713"/>
      <c r="AA196" s="1713"/>
      <c r="AB196" s="1713"/>
      <c r="AC196" s="1713"/>
      <c r="AD196" s="1713"/>
      <c r="AE196" s="1713"/>
      <c r="AF196" s="1713"/>
      <c r="AG196" s="1713"/>
      <c r="AH196" s="1713"/>
      <c r="AI196" s="1713"/>
      <c r="AJ196" s="1713"/>
      <c r="AK196" s="1713"/>
      <c r="AL196" s="1713"/>
      <c r="AM196" s="1713"/>
      <c r="AN196" s="1713"/>
      <c r="AO196" s="1713"/>
      <c r="AP196" s="1713"/>
      <c r="AQ196" s="1713"/>
      <c r="AR196" s="1713"/>
      <c r="AS196" s="1713"/>
      <c r="AT196" s="1713"/>
      <c r="AU196" s="1713"/>
      <c r="AV196" s="1713"/>
      <c r="AW196" s="1713"/>
      <c r="AX196" s="1713"/>
    </row>
    <row r="197" s="1732" customFormat="true" ht="21.75" hidden="false" customHeight="true" outlineLevel="0" collapsed="false">
      <c r="C197" s="1713"/>
      <c r="D197" s="1713"/>
      <c r="E197" s="1713"/>
      <c r="F197" s="1713"/>
      <c r="G197" s="1714"/>
      <c r="H197" s="1713"/>
      <c r="I197" s="1713"/>
      <c r="J197" s="1713"/>
      <c r="K197" s="1713"/>
      <c r="L197" s="1713"/>
      <c r="M197" s="1713"/>
      <c r="N197" s="1713"/>
      <c r="O197" s="1713"/>
      <c r="P197" s="1713"/>
      <c r="Q197" s="1713"/>
      <c r="R197" s="1713"/>
      <c r="S197" s="1713"/>
      <c r="T197" s="1713"/>
      <c r="U197" s="1713"/>
      <c r="V197" s="1713"/>
      <c r="W197" s="1713"/>
      <c r="X197" s="1713"/>
      <c r="Y197" s="1713"/>
      <c r="Z197" s="1713"/>
      <c r="AA197" s="1713"/>
      <c r="AB197" s="1713"/>
      <c r="AC197" s="1713"/>
      <c r="AD197" s="1713"/>
      <c r="AE197" s="1713"/>
      <c r="AF197" s="1713"/>
      <c r="AG197" s="1713"/>
      <c r="AH197" s="1713"/>
      <c r="AI197" s="1713"/>
      <c r="AJ197" s="1713"/>
      <c r="AK197" s="1713"/>
      <c r="AL197" s="1713"/>
      <c r="AM197" s="1713"/>
      <c r="AN197" s="1713"/>
      <c r="AO197" s="1713"/>
      <c r="AP197" s="1713"/>
      <c r="AQ197" s="1713"/>
      <c r="AR197" s="1713"/>
      <c r="AS197" s="1713"/>
      <c r="AT197" s="1713"/>
      <c r="AU197" s="1713"/>
      <c r="AV197" s="1713"/>
      <c r="AW197" s="1713"/>
      <c r="AX197" s="1713"/>
    </row>
    <row r="198" s="1732" customFormat="true" ht="21.75" hidden="false" customHeight="true" outlineLevel="0" collapsed="false">
      <c r="C198" s="1713"/>
      <c r="D198" s="1713"/>
      <c r="E198" s="1713"/>
      <c r="F198" s="1713"/>
      <c r="G198" s="1714"/>
      <c r="H198" s="1713"/>
      <c r="I198" s="1713"/>
      <c r="J198" s="1713"/>
      <c r="K198" s="1713"/>
      <c r="L198" s="1713"/>
      <c r="M198" s="1713"/>
      <c r="N198" s="1713"/>
      <c r="O198" s="1713"/>
      <c r="P198" s="1713"/>
      <c r="Q198" s="1713"/>
      <c r="R198" s="1713"/>
      <c r="S198" s="1713"/>
      <c r="T198" s="1713"/>
      <c r="U198" s="1713"/>
      <c r="V198" s="1713"/>
      <c r="W198" s="1713"/>
      <c r="X198" s="1713"/>
      <c r="Y198" s="1713"/>
      <c r="Z198" s="1713"/>
      <c r="AA198" s="1713"/>
      <c r="AB198" s="1713"/>
      <c r="AC198" s="1713"/>
      <c r="AD198" s="1713"/>
      <c r="AE198" s="1713"/>
      <c r="AF198" s="1713"/>
      <c r="AG198" s="1713"/>
      <c r="AH198" s="1713"/>
      <c r="AI198" s="1713"/>
      <c r="AJ198" s="1713"/>
      <c r="AK198" s="1713"/>
      <c r="AL198" s="1713"/>
      <c r="AM198" s="1713"/>
      <c r="AN198" s="1713"/>
      <c r="AO198" s="1713"/>
      <c r="AP198" s="1713"/>
      <c r="AQ198" s="1713"/>
      <c r="AR198" s="1713"/>
      <c r="AS198" s="1713"/>
      <c r="AT198" s="1713"/>
      <c r="AU198" s="1713"/>
      <c r="AV198" s="1713"/>
      <c r="AW198" s="1713"/>
      <c r="AX198" s="1713"/>
    </row>
    <row r="199" s="1732" customFormat="true" ht="21.75" hidden="false" customHeight="true" outlineLevel="0" collapsed="false">
      <c r="C199" s="1713"/>
      <c r="D199" s="1713"/>
      <c r="E199" s="1713"/>
      <c r="F199" s="1713"/>
      <c r="G199" s="1714"/>
      <c r="H199" s="1713"/>
      <c r="I199" s="1713"/>
      <c r="J199" s="1713"/>
      <c r="K199" s="1713"/>
      <c r="L199" s="1713"/>
      <c r="M199" s="1713"/>
      <c r="N199" s="1713"/>
      <c r="O199" s="1713"/>
      <c r="P199" s="1713"/>
      <c r="Q199" s="1713"/>
      <c r="R199" s="1713"/>
      <c r="S199" s="1713"/>
      <c r="T199" s="1713"/>
      <c r="U199" s="1713"/>
      <c r="V199" s="1713"/>
      <c r="W199" s="1713"/>
      <c r="X199" s="1713"/>
      <c r="Y199" s="1713"/>
      <c r="Z199" s="1713"/>
      <c r="AA199" s="1713"/>
      <c r="AB199" s="1713"/>
      <c r="AC199" s="1713"/>
      <c r="AD199" s="1713"/>
      <c r="AE199" s="1713"/>
      <c r="AF199" s="1713"/>
      <c r="AG199" s="1713"/>
      <c r="AH199" s="1713"/>
      <c r="AI199" s="1713"/>
      <c r="AJ199" s="1713"/>
      <c r="AK199" s="1713"/>
      <c r="AL199" s="1713"/>
      <c r="AM199" s="1713"/>
      <c r="AN199" s="1713"/>
      <c r="AO199" s="1713"/>
      <c r="AP199" s="1713"/>
      <c r="AQ199" s="1713"/>
      <c r="AR199" s="1713"/>
      <c r="AS199" s="1713"/>
      <c r="AT199" s="1713"/>
      <c r="AU199" s="1713"/>
      <c r="AV199" s="1713"/>
      <c r="AW199" s="1713"/>
      <c r="AX199" s="1713"/>
    </row>
    <row r="200" s="1732" customFormat="true" ht="21.75" hidden="false" customHeight="true" outlineLevel="0" collapsed="false">
      <c r="C200" s="1713"/>
      <c r="D200" s="1713"/>
      <c r="E200" s="1713"/>
      <c r="F200" s="1713"/>
      <c r="G200" s="1714"/>
      <c r="H200" s="1713"/>
      <c r="I200" s="1713"/>
      <c r="J200" s="1713"/>
      <c r="K200" s="1713"/>
      <c r="L200" s="1713"/>
      <c r="M200" s="1713"/>
      <c r="N200" s="1713"/>
      <c r="O200" s="1713"/>
      <c r="P200" s="1713"/>
      <c r="Q200" s="1713"/>
      <c r="R200" s="1713"/>
      <c r="S200" s="1713"/>
      <c r="T200" s="1713"/>
      <c r="U200" s="1713"/>
      <c r="V200" s="1713"/>
      <c r="W200" s="1713"/>
      <c r="X200" s="1713"/>
      <c r="Y200" s="1713"/>
      <c r="Z200" s="1713"/>
      <c r="AA200" s="1713"/>
      <c r="AB200" s="1713"/>
      <c r="AC200" s="1713"/>
      <c r="AD200" s="1713"/>
      <c r="AE200" s="1713"/>
      <c r="AF200" s="1713"/>
      <c r="AG200" s="1713"/>
      <c r="AH200" s="1713"/>
      <c r="AI200" s="1713"/>
      <c r="AJ200" s="1713"/>
      <c r="AK200" s="1713"/>
      <c r="AL200" s="1713"/>
      <c r="AM200" s="1713"/>
      <c r="AN200" s="1713"/>
      <c r="AO200" s="1713"/>
      <c r="AP200" s="1713"/>
      <c r="AQ200" s="1713"/>
      <c r="AR200" s="1713"/>
      <c r="AS200" s="1713"/>
      <c r="AT200" s="1713"/>
      <c r="AU200" s="1713"/>
      <c r="AV200" s="1713"/>
      <c r="AW200" s="1713"/>
      <c r="AX200" s="1713"/>
    </row>
    <row r="201" s="1732" customFormat="true" ht="21.75" hidden="false" customHeight="true" outlineLevel="0" collapsed="false">
      <c r="C201" s="1713"/>
      <c r="D201" s="1713"/>
      <c r="E201" s="1713"/>
      <c r="F201" s="1713"/>
      <c r="G201" s="1714"/>
      <c r="H201" s="1713"/>
      <c r="I201" s="1713"/>
      <c r="J201" s="1713"/>
      <c r="K201" s="1713"/>
      <c r="L201" s="1713"/>
      <c r="M201" s="1713"/>
      <c r="N201" s="1713"/>
      <c r="O201" s="1713"/>
      <c r="P201" s="1713"/>
      <c r="Q201" s="1713"/>
      <c r="R201" s="1713"/>
      <c r="S201" s="1713"/>
      <c r="T201" s="1713"/>
      <c r="U201" s="1713"/>
      <c r="V201" s="1713"/>
      <c r="W201" s="1713"/>
      <c r="X201" s="1713"/>
      <c r="Y201" s="1713"/>
      <c r="Z201" s="1713"/>
      <c r="AA201" s="1713"/>
      <c r="AB201" s="1713"/>
      <c r="AC201" s="1713"/>
      <c r="AD201" s="1713"/>
      <c r="AE201" s="1713"/>
      <c r="AF201" s="1713"/>
      <c r="AG201" s="1713"/>
      <c r="AH201" s="1713"/>
      <c r="AI201" s="1713"/>
      <c r="AJ201" s="1713"/>
      <c r="AK201" s="1713"/>
      <c r="AL201" s="1713"/>
      <c r="AM201" s="1713"/>
      <c r="AN201" s="1713"/>
      <c r="AO201" s="1713"/>
      <c r="AP201" s="1713"/>
      <c r="AQ201" s="1713"/>
      <c r="AR201" s="1713"/>
      <c r="AS201" s="1713"/>
      <c r="AT201" s="1713"/>
      <c r="AU201" s="1713"/>
      <c r="AV201" s="1713"/>
      <c r="AW201" s="1713"/>
      <c r="AX201" s="1713"/>
    </row>
    <row r="202" s="1732" customFormat="true" ht="21.75" hidden="false" customHeight="true" outlineLevel="0" collapsed="false">
      <c r="C202" s="1713"/>
      <c r="D202" s="1713"/>
      <c r="E202" s="1713"/>
      <c r="F202" s="1713"/>
      <c r="G202" s="1714"/>
      <c r="H202" s="1713"/>
      <c r="I202" s="1713"/>
      <c r="J202" s="1713"/>
      <c r="K202" s="1713"/>
      <c r="L202" s="1713"/>
      <c r="M202" s="1713"/>
      <c r="N202" s="1713"/>
      <c r="O202" s="1713"/>
      <c r="P202" s="1713"/>
      <c r="Q202" s="1713"/>
      <c r="R202" s="1713"/>
      <c r="S202" s="1713"/>
      <c r="T202" s="1713"/>
      <c r="U202" s="1713"/>
      <c r="V202" s="1713"/>
      <c r="W202" s="1713"/>
      <c r="X202" s="1713"/>
      <c r="Y202" s="1713"/>
      <c r="Z202" s="1713"/>
      <c r="AA202" s="1713"/>
      <c r="AB202" s="1713"/>
      <c r="AC202" s="1713"/>
      <c r="AD202" s="1713"/>
      <c r="AE202" s="1713"/>
      <c r="AF202" s="1713"/>
      <c r="AG202" s="1713"/>
      <c r="AH202" s="1713"/>
      <c r="AI202" s="1713"/>
      <c r="AJ202" s="1713"/>
      <c r="AK202" s="1713"/>
      <c r="AL202" s="1713"/>
      <c r="AM202" s="1713"/>
      <c r="AN202" s="1713"/>
      <c r="AO202" s="1713"/>
      <c r="AP202" s="1713"/>
      <c r="AQ202" s="1713"/>
      <c r="AR202" s="1713"/>
      <c r="AS202" s="1713"/>
      <c r="AT202" s="1713"/>
      <c r="AU202" s="1713"/>
      <c r="AV202" s="1713"/>
      <c r="AW202" s="1713"/>
      <c r="AX202" s="1713"/>
    </row>
    <row r="203" s="1732" customFormat="true" ht="21.75" hidden="false" customHeight="true" outlineLevel="0" collapsed="false">
      <c r="C203" s="1713"/>
      <c r="D203" s="1713"/>
      <c r="E203" s="1713"/>
      <c r="F203" s="1713"/>
      <c r="G203" s="1714"/>
      <c r="H203" s="1713"/>
      <c r="I203" s="1713"/>
      <c r="J203" s="1713"/>
      <c r="K203" s="1713"/>
      <c r="L203" s="1713"/>
      <c r="M203" s="1713"/>
      <c r="N203" s="1713"/>
      <c r="O203" s="1713"/>
      <c r="P203" s="1713"/>
      <c r="Q203" s="1713"/>
      <c r="R203" s="1713"/>
      <c r="S203" s="1713"/>
      <c r="T203" s="1713"/>
      <c r="U203" s="1713"/>
      <c r="V203" s="1713"/>
      <c r="W203" s="1713"/>
      <c r="X203" s="1713"/>
      <c r="Y203" s="1713"/>
      <c r="Z203" s="1713"/>
      <c r="AA203" s="1713"/>
      <c r="AB203" s="1713"/>
      <c r="AC203" s="1713"/>
      <c r="AD203" s="1713"/>
      <c r="AE203" s="1713"/>
      <c r="AF203" s="1713"/>
      <c r="AG203" s="1713"/>
      <c r="AH203" s="1713"/>
      <c r="AI203" s="1713"/>
      <c r="AJ203" s="1713"/>
      <c r="AK203" s="1713"/>
      <c r="AL203" s="1713"/>
      <c r="AM203" s="1713"/>
      <c r="AN203" s="1713"/>
      <c r="AO203" s="1713"/>
      <c r="AP203" s="1713"/>
      <c r="AQ203" s="1713"/>
      <c r="AR203" s="1713"/>
      <c r="AS203" s="1713"/>
      <c r="AT203" s="1713"/>
      <c r="AU203" s="1713"/>
      <c r="AV203" s="1713"/>
      <c r="AW203" s="1713"/>
      <c r="AX203" s="1713"/>
    </row>
    <row r="204" s="1732" customFormat="true" ht="21.75" hidden="false" customHeight="true" outlineLevel="0" collapsed="false">
      <c r="C204" s="1713"/>
      <c r="D204" s="1713"/>
      <c r="E204" s="1713"/>
      <c r="F204" s="1713"/>
      <c r="G204" s="1714"/>
      <c r="H204" s="1713"/>
      <c r="I204" s="1713"/>
      <c r="J204" s="1713"/>
      <c r="K204" s="1713"/>
      <c r="L204" s="1713"/>
      <c r="M204" s="1713"/>
      <c r="N204" s="1713"/>
      <c r="O204" s="1713"/>
      <c r="P204" s="1713"/>
      <c r="Q204" s="1713"/>
      <c r="R204" s="1713"/>
      <c r="S204" s="1713"/>
      <c r="T204" s="1713"/>
      <c r="U204" s="1713"/>
      <c r="V204" s="1713"/>
      <c r="W204" s="1713"/>
      <c r="X204" s="1713"/>
      <c r="Y204" s="1713"/>
      <c r="Z204" s="1713"/>
      <c r="AA204" s="1713"/>
      <c r="AB204" s="1713"/>
      <c r="AC204" s="1713"/>
      <c r="AD204" s="1713"/>
      <c r="AE204" s="1713"/>
      <c r="AF204" s="1713"/>
      <c r="AG204" s="1713"/>
      <c r="AH204" s="1713"/>
      <c r="AI204" s="1713"/>
      <c r="AJ204" s="1713"/>
      <c r="AK204" s="1713"/>
      <c r="AL204" s="1713"/>
      <c r="AM204" s="1713"/>
      <c r="AN204" s="1713"/>
      <c r="AO204" s="1713"/>
      <c r="AP204" s="1713"/>
      <c r="AQ204" s="1713"/>
      <c r="AR204" s="1713"/>
      <c r="AS204" s="1713"/>
      <c r="AT204" s="1713"/>
      <c r="AU204" s="1713"/>
      <c r="AV204" s="1713"/>
      <c r="AW204" s="1713"/>
      <c r="AX204" s="1713"/>
    </row>
    <row r="205" s="1732" customFormat="true" ht="21.75" hidden="false" customHeight="true" outlineLevel="0" collapsed="false">
      <c r="C205" s="1713"/>
      <c r="D205" s="1713"/>
      <c r="E205" s="1713"/>
      <c r="F205" s="1713"/>
      <c r="G205" s="1714"/>
      <c r="H205" s="1713"/>
      <c r="I205" s="1713"/>
      <c r="J205" s="1713"/>
      <c r="K205" s="1713"/>
      <c r="L205" s="1713"/>
      <c r="M205" s="1713"/>
      <c r="N205" s="1713"/>
      <c r="O205" s="1713"/>
      <c r="P205" s="1713"/>
      <c r="Q205" s="1713"/>
      <c r="R205" s="1713"/>
      <c r="S205" s="1713"/>
      <c r="T205" s="1713"/>
      <c r="U205" s="1713"/>
      <c r="V205" s="1713"/>
      <c r="W205" s="1713"/>
      <c r="X205" s="1713"/>
      <c r="Y205" s="1713"/>
      <c r="Z205" s="1713"/>
      <c r="AA205" s="1713"/>
      <c r="AB205" s="1713"/>
      <c r="AC205" s="1713"/>
      <c r="AD205" s="1713"/>
      <c r="AE205" s="1713"/>
      <c r="AF205" s="1713"/>
      <c r="AG205" s="1713"/>
      <c r="AH205" s="1713"/>
      <c r="AI205" s="1713"/>
      <c r="AJ205" s="1713"/>
      <c r="AK205" s="1713"/>
      <c r="AL205" s="1713"/>
      <c r="AM205" s="1713"/>
      <c r="AN205" s="1713"/>
      <c r="AO205" s="1713"/>
      <c r="AP205" s="1713"/>
      <c r="AQ205" s="1713"/>
      <c r="AR205" s="1713"/>
      <c r="AS205" s="1713"/>
      <c r="AT205" s="1713"/>
      <c r="AU205" s="1713"/>
      <c r="AV205" s="1713"/>
      <c r="AW205" s="1713"/>
      <c r="AX205" s="1713"/>
    </row>
    <row r="206" s="1732" customFormat="true" ht="21.75" hidden="false" customHeight="true" outlineLevel="0" collapsed="false">
      <c r="C206" s="1713"/>
      <c r="D206" s="1713"/>
      <c r="E206" s="1713"/>
      <c r="F206" s="1713"/>
      <c r="G206" s="1714"/>
      <c r="H206" s="1713"/>
      <c r="I206" s="1713"/>
      <c r="J206" s="1713"/>
      <c r="K206" s="1713"/>
      <c r="L206" s="1713"/>
      <c r="M206" s="1713"/>
      <c r="N206" s="1713"/>
      <c r="O206" s="1713"/>
      <c r="P206" s="1713"/>
      <c r="Q206" s="1713"/>
      <c r="R206" s="1713"/>
      <c r="S206" s="1713"/>
      <c r="T206" s="1713"/>
      <c r="U206" s="1713"/>
      <c r="V206" s="1713"/>
      <c r="W206" s="1713"/>
      <c r="X206" s="1713"/>
      <c r="Y206" s="1713"/>
      <c r="Z206" s="1713"/>
      <c r="AA206" s="1713"/>
      <c r="AB206" s="1713"/>
      <c r="AC206" s="1713"/>
      <c r="AD206" s="1713"/>
      <c r="AE206" s="1713"/>
      <c r="AF206" s="1713"/>
      <c r="AG206" s="1713"/>
      <c r="AH206" s="1713"/>
      <c r="AI206" s="1713"/>
      <c r="AJ206" s="1713"/>
      <c r="AK206" s="1713"/>
      <c r="AL206" s="1713"/>
      <c r="AM206" s="1713"/>
      <c r="AN206" s="1713"/>
      <c r="AO206" s="1713"/>
      <c r="AP206" s="1713"/>
      <c r="AQ206" s="1713"/>
      <c r="AR206" s="1713"/>
      <c r="AS206" s="1713"/>
      <c r="AT206" s="1713"/>
      <c r="AU206" s="1713"/>
      <c r="AV206" s="1713"/>
      <c r="AW206" s="1713"/>
      <c r="AX206" s="1713"/>
    </row>
    <row r="207" s="1732" customFormat="true" ht="21.75" hidden="false" customHeight="true" outlineLevel="0" collapsed="false">
      <c r="C207" s="1713"/>
      <c r="D207" s="1713"/>
      <c r="E207" s="1713"/>
      <c r="F207" s="1713"/>
      <c r="G207" s="1714"/>
      <c r="H207" s="1713"/>
      <c r="I207" s="1713"/>
      <c r="J207" s="1713"/>
      <c r="K207" s="1713"/>
      <c r="L207" s="1713"/>
      <c r="M207" s="1713"/>
      <c r="N207" s="1713"/>
      <c r="O207" s="1713"/>
      <c r="P207" s="1713"/>
      <c r="Q207" s="1713"/>
      <c r="R207" s="1713"/>
      <c r="S207" s="1713"/>
      <c r="T207" s="1713"/>
      <c r="U207" s="1713"/>
      <c r="V207" s="1713"/>
      <c r="W207" s="1713"/>
      <c r="X207" s="1713"/>
      <c r="Y207" s="1713"/>
      <c r="Z207" s="1713"/>
      <c r="AA207" s="1713"/>
      <c r="AB207" s="1713"/>
      <c r="AC207" s="1713"/>
      <c r="AD207" s="1713"/>
      <c r="AE207" s="1713"/>
      <c r="AF207" s="1713"/>
      <c r="AG207" s="1713"/>
      <c r="AH207" s="1713"/>
      <c r="AI207" s="1713"/>
      <c r="AJ207" s="1713"/>
      <c r="AK207" s="1713"/>
      <c r="AL207" s="1713"/>
      <c r="AM207" s="1713"/>
      <c r="AN207" s="1713"/>
      <c r="AO207" s="1713"/>
      <c r="AP207" s="1713"/>
      <c r="AQ207" s="1713"/>
      <c r="AR207" s="1713"/>
      <c r="AS207" s="1713"/>
      <c r="AT207" s="1713"/>
      <c r="AU207" s="1713"/>
      <c r="AV207" s="1713"/>
      <c r="AW207" s="1713"/>
      <c r="AX207" s="1713"/>
    </row>
    <row r="208" s="1732" customFormat="true" ht="21.75" hidden="false" customHeight="true" outlineLevel="0" collapsed="false">
      <c r="C208" s="1713"/>
      <c r="D208" s="1713"/>
      <c r="E208" s="1713"/>
      <c r="F208" s="1713"/>
      <c r="G208" s="1714"/>
      <c r="H208" s="1713"/>
      <c r="I208" s="1713"/>
      <c r="J208" s="1713"/>
      <c r="K208" s="1713"/>
      <c r="L208" s="1713"/>
      <c r="M208" s="1713"/>
      <c r="N208" s="1713"/>
      <c r="O208" s="1713"/>
      <c r="P208" s="1713"/>
      <c r="Q208" s="1713"/>
      <c r="R208" s="1713"/>
      <c r="S208" s="1713"/>
      <c r="T208" s="1713"/>
      <c r="U208" s="1713"/>
      <c r="V208" s="1713"/>
      <c r="W208" s="1713"/>
      <c r="X208" s="1713"/>
      <c r="Y208" s="1713"/>
      <c r="Z208" s="1713"/>
      <c r="AA208" s="1713"/>
      <c r="AB208" s="1713"/>
      <c r="AC208" s="1713"/>
      <c r="AD208" s="1713"/>
      <c r="AE208" s="1713"/>
      <c r="AF208" s="1713"/>
      <c r="AG208" s="1713"/>
      <c r="AH208" s="1713"/>
      <c r="AI208" s="1713"/>
      <c r="AJ208" s="1713"/>
      <c r="AK208" s="1713"/>
      <c r="AL208" s="1713"/>
      <c r="AM208" s="1713"/>
      <c r="AN208" s="1713"/>
      <c r="AO208" s="1713"/>
      <c r="AP208" s="1713"/>
      <c r="AQ208" s="1713"/>
      <c r="AR208" s="1713"/>
      <c r="AS208" s="1713"/>
      <c r="AT208" s="1713"/>
      <c r="AU208" s="1713"/>
      <c r="AV208" s="1713"/>
      <c r="AW208" s="1713"/>
      <c r="AX208" s="1713"/>
    </row>
    <row r="209" s="1732" customFormat="true" ht="21.75" hidden="false" customHeight="true" outlineLevel="0" collapsed="false">
      <c r="C209" s="1713"/>
      <c r="D209" s="1713"/>
      <c r="E209" s="1713"/>
      <c r="F209" s="1713"/>
      <c r="G209" s="1714"/>
      <c r="H209" s="1713"/>
      <c r="I209" s="1713"/>
      <c r="J209" s="1713"/>
      <c r="K209" s="1713"/>
      <c r="L209" s="1713"/>
      <c r="M209" s="1713"/>
      <c r="N209" s="1713"/>
      <c r="O209" s="1713"/>
      <c r="P209" s="1713"/>
      <c r="Q209" s="1713"/>
      <c r="R209" s="1713"/>
      <c r="S209" s="1713"/>
      <c r="T209" s="1713"/>
      <c r="U209" s="1713"/>
      <c r="V209" s="1713"/>
      <c r="W209" s="1713"/>
      <c r="X209" s="1713"/>
      <c r="Y209" s="1713"/>
      <c r="Z209" s="1713"/>
      <c r="AA209" s="1713"/>
      <c r="AB209" s="1713"/>
      <c r="AC209" s="1713"/>
      <c r="AD209" s="1713"/>
      <c r="AE209" s="1713"/>
      <c r="AF209" s="1713"/>
      <c r="AG209" s="1713"/>
      <c r="AH209" s="1713"/>
      <c r="AI209" s="1713"/>
      <c r="AJ209" s="1713"/>
      <c r="AK209" s="1713"/>
      <c r="AL209" s="1713"/>
      <c r="AM209" s="1713"/>
      <c r="AN209" s="1713"/>
      <c r="AO209" s="1713"/>
      <c r="AP209" s="1713"/>
      <c r="AQ209" s="1713"/>
      <c r="AR209" s="1713"/>
      <c r="AS209" s="1713"/>
      <c r="AT209" s="1713"/>
      <c r="AU209" s="1713"/>
      <c r="AV209" s="1713"/>
      <c r="AW209" s="1713"/>
      <c r="AX209" s="1713"/>
    </row>
    <row r="210" s="1732" customFormat="true" ht="21.75" hidden="false" customHeight="true" outlineLevel="0" collapsed="false">
      <c r="C210" s="1713"/>
      <c r="D210" s="1713"/>
      <c r="E210" s="1713"/>
      <c r="F210" s="1713"/>
      <c r="G210" s="1714"/>
      <c r="H210" s="1713"/>
      <c r="I210" s="1713"/>
      <c r="J210" s="1713"/>
      <c r="K210" s="1713"/>
      <c r="L210" s="1713"/>
      <c r="M210" s="1713"/>
      <c r="N210" s="1713"/>
      <c r="O210" s="1713"/>
      <c r="P210" s="1713"/>
      <c r="Q210" s="1713"/>
      <c r="R210" s="1713"/>
      <c r="S210" s="1713"/>
      <c r="T210" s="1713"/>
      <c r="U210" s="1713"/>
      <c r="V210" s="1713"/>
      <c r="W210" s="1713"/>
      <c r="X210" s="1713"/>
      <c r="Y210" s="1713"/>
      <c r="Z210" s="1713"/>
      <c r="AA210" s="1713"/>
      <c r="AB210" s="1713"/>
      <c r="AC210" s="1713"/>
      <c r="AD210" s="1713"/>
      <c r="AE210" s="1713"/>
      <c r="AF210" s="1713"/>
      <c r="AG210" s="1713"/>
      <c r="AH210" s="1713"/>
      <c r="AI210" s="1713"/>
      <c r="AJ210" s="1713"/>
      <c r="AK210" s="1713"/>
      <c r="AL210" s="1713"/>
      <c r="AM210" s="1713"/>
      <c r="AN210" s="1713"/>
      <c r="AO210" s="1713"/>
      <c r="AP210" s="1713"/>
      <c r="AQ210" s="1713"/>
      <c r="AR210" s="1713"/>
      <c r="AS210" s="1713"/>
      <c r="AT210" s="1713"/>
      <c r="AU210" s="1713"/>
      <c r="AV210" s="1713"/>
      <c r="AW210" s="1713"/>
      <c r="AX210" s="1713"/>
    </row>
    <row r="211" s="1732" customFormat="true" ht="21.75" hidden="false" customHeight="true" outlineLevel="0" collapsed="false">
      <c r="C211" s="1713"/>
      <c r="D211" s="1713"/>
      <c r="E211" s="1713"/>
      <c r="F211" s="1713"/>
      <c r="G211" s="1714"/>
      <c r="H211" s="1713"/>
      <c r="I211" s="1713"/>
      <c r="J211" s="1713"/>
      <c r="K211" s="1713"/>
      <c r="L211" s="1713"/>
      <c r="M211" s="1713"/>
      <c r="N211" s="1713"/>
      <c r="O211" s="1713"/>
      <c r="P211" s="1713"/>
      <c r="Q211" s="1713"/>
      <c r="R211" s="1713"/>
      <c r="S211" s="1713"/>
      <c r="T211" s="1713"/>
      <c r="U211" s="1713"/>
      <c r="V211" s="1713"/>
      <c r="W211" s="1713"/>
      <c r="X211" s="1713"/>
      <c r="Y211" s="1713"/>
      <c r="Z211" s="1713"/>
      <c r="AA211" s="1713"/>
      <c r="AB211" s="1713"/>
      <c r="AC211" s="1713"/>
      <c r="AD211" s="1713"/>
      <c r="AE211" s="1713"/>
      <c r="AF211" s="1713"/>
      <c r="AG211" s="1713"/>
      <c r="AH211" s="1713"/>
      <c r="AI211" s="1713"/>
      <c r="AJ211" s="1713"/>
      <c r="AK211" s="1713"/>
      <c r="AL211" s="1713"/>
      <c r="AM211" s="1713"/>
      <c r="AN211" s="1713"/>
      <c r="AO211" s="1713"/>
      <c r="AP211" s="1713"/>
      <c r="AQ211" s="1713"/>
      <c r="AR211" s="1713"/>
      <c r="AS211" s="1713"/>
      <c r="AT211" s="1713"/>
      <c r="AU211" s="1713"/>
      <c r="AV211" s="1713"/>
      <c r="AW211" s="1713"/>
      <c r="AX211" s="1713"/>
    </row>
    <row r="212" s="1732" customFormat="true" ht="21.75" hidden="false" customHeight="true" outlineLevel="0" collapsed="false">
      <c r="C212" s="1713"/>
      <c r="D212" s="1713"/>
      <c r="E212" s="1713"/>
      <c r="F212" s="1713"/>
      <c r="G212" s="1714"/>
      <c r="H212" s="1713"/>
      <c r="I212" s="1713"/>
      <c r="J212" s="1713"/>
      <c r="K212" s="1713"/>
      <c r="L212" s="1713"/>
      <c r="M212" s="1713"/>
      <c r="N212" s="1713"/>
      <c r="O212" s="1713"/>
      <c r="P212" s="1713"/>
      <c r="Q212" s="1713"/>
      <c r="R212" s="1713"/>
      <c r="S212" s="1713"/>
      <c r="T212" s="1713"/>
      <c r="U212" s="1713"/>
      <c r="V212" s="1713"/>
      <c r="W212" s="1713"/>
      <c r="X212" s="1713"/>
      <c r="Y212" s="1713"/>
      <c r="Z212" s="1713"/>
      <c r="AA212" s="1713"/>
      <c r="AB212" s="1713"/>
      <c r="AC212" s="1713"/>
      <c r="AD212" s="1713"/>
      <c r="AE212" s="1713"/>
      <c r="AF212" s="1713"/>
      <c r="AG212" s="1713"/>
      <c r="AH212" s="1713"/>
      <c r="AI212" s="1713"/>
      <c r="AJ212" s="1713"/>
      <c r="AK212" s="1713"/>
      <c r="AL212" s="1713"/>
      <c r="AM212" s="1713"/>
      <c r="AN212" s="1713"/>
      <c r="AO212" s="1713"/>
      <c r="AP212" s="1713"/>
      <c r="AQ212" s="1713"/>
      <c r="AR212" s="1713"/>
      <c r="AS212" s="1713"/>
      <c r="AT212" s="1713"/>
      <c r="AU212" s="1713"/>
      <c r="AV212" s="1713"/>
      <c r="AW212" s="1713"/>
      <c r="AX212" s="1713"/>
    </row>
    <row r="213" s="1732" customFormat="true" ht="21.75" hidden="false" customHeight="true" outlineLevel="0" collapsed="false">
      <c r="C213" s="1713"/>
      <c r="D213" s="1713"/>
      <c r="E213" s="1713"/>
      <c r="F213" s="1713"/>
      <c r="G213" s="1714"/>
      <c r="H213" s="1713"/>
      <c r="I213" s="1713"/>
      <c r="J213" s="1713"/>
      <c r="K213" s="1713"/>
      <c r="L213" s="1713"/>
      <c r="M213" s="1713"/>
      <c r="N213" s="1713"/>
      <c r="O213" s="1713"/>
      <c r="P213" s="1713"/>
      <c r="Q213" s="1713"/>
      <c r="R213" s="1713"/>
      <c r="S213" s="1713"/>
      <c r="T213" s="1713"/>
      <c r="U213" s="1713"/>
      <c r="V213" s="1713"/>
      <c r="W213" s="1713"/>
      <c r="X213" s="1713"/>
      <c r="Y213" s="1713"/>
      <c r="Z213" s="1713"/>
      <c r="AA213" s="1713"/>
      <c r="AB213" s="1713"/>
      <c r="AC213" s="1713"/>
      <c r="AD213" s="1713"/>
      <c r="AE213" s="1713"/>
      <c r="AF213" s="1713"/>
      <c r="AG213" s="1713"/>
      <c r="AH213" s="1713"/>
      <c r="AI213" s="1713"/>
      <c r="AJ213" s="1713"/>
      <c r="AK213" s="1713"/>
      <c r="AL213" s="1713"/>
      <c r="AM213" s="1713"/>
      <c r="AN213" s="1713"/>
      <c r="AO213" s="1713"/>
      <c r="AP213" s="1713"/>
      <c r="AQ213" s="1713"/>
      <c r="AR213" s="1713"/>
      <c r="AS213" s="1713"/>
      <c r="AT213" s="1713"/>
      <c r="AU213" s="1713"/>
      <c r="AV213" s="1713"/>
      <c r="AW213" s="1713"/>
      <c r="AX213" s="1713"/>
    </row>
    <row r="214" s="1732" customFormat="true" ht="21.75" hidden="false" customHeight="true" outlineLevel="0" collapsed="false">
      <c r="C214" s="1713"/>
      <c r="D214" s="1713"/>
      <c r="E214" s="1713"/>
      <c r="F214" s="1713"/>
      <c r="G214" s="1714"/>
      <c r="H214" s="1713"/>
      <c r="I214" s="1713"/>
      <c r="J214" s="1713"/>
      <c r="K214" s="1713"/>
      <c r="L214" s="1713"/>
      <c r="M214" s="1713"/>
      <c r="N214" s="1713"/>
      <c r="O214" s="1713"/>
      <c r="P214" s="1713"/>
      <c r="Q214" s="1713"/>
      <c r="R214" s="1713"/>
      <c r="S214" s="1713"/>
      <c r="T214" s="1713"/>
      <c r="U214" s="1713"/>
      <c r="V214" s="1713"/>
      <c r="W214" s="1713"/>
      <c r="X214" s="1713"/>
      <c r="Y214" s="1713"/>
      <c r="Z214" s="1713"/>
      <c r="AA214" s="1713"/>
      <c r="AB214" s="1713"/>
      <c r="AC214" s="1713"/>
      <c r="AD214" s="1713"/>
      <c r="AE214" s="1713"/>
      <c r="AF214" s="1713"/>
      <c r="AG214" s="1713"/>
      <c r="AH214" s="1713"/>
      <c r="AI214" s="1713"/>
      <c r="AJ214" s="1713"/>
      <c r="AK214" s="1713"/>
      <c r="AL214" s="1713"/>
      <c r="AM214" s="1713"/>
      <c r="AN214" s="1713"/>
      <c r="AO214" s="1713"/>
      <c r="AP214" s="1713"/>
      <c r="AQ214" s="1713"/>
      <c r="AR214" s="1713"/>
      <c r="AS214" s="1713"/>
      <c r="AT214" s="1713"/>
      <c r="AU214" s="1713"/>
      <c r="AV214" s="1713"/>
      <c r="AW214" s="1713"/>
      <c r="AX214" s="1713"/>
    </row>
    <row r="215" s="1732" customFormat="true" ht="21.75" hidden="false" customHeight="true" outlineLevel="0" collapsed="false">
      <c r="C215" s="1713"/>
      <c r="D215" s="1713"/>
      <c r="E215" s="1713"/>
      <c r="F215" s="1713"/>
      <c r="G215" s="1714"/>
      <c r="H215" s="1713"/>
      <c r="I215" s="1713"/>
      <c r="J215" s="1713"/>
      <c r="K215" s="1713"/>
      <c r="L215" s="1713"/>
      <c r="M215" s="1713"/>
      <c r="N215" s="1713"/>
      <c r="O215" s="1713"/>
      <c r="P215" s="1713"/>
      <c r="Q215" s="1713"/>
      <c r="R215" s="1713"/>
      <c r="S215" s="1713"/>
      <c r="T215" s="1713"/>
      <c r="U215" s="1713"/>
      <c r="V215" s="1713"/>
      <c r="W215" s="1713"/>
      <c r="X215" s="1713"/>
      <c r="Y215" s="1713"/>
      <c r="Z215" s="1713"/>
      <c r="AA215" s="1713"/>
      <c r="AB215" s="1713"/>
      <c r="AC215" s="1713"/>
      <c r="AD215" s="1713"/>
      <c r="AE215" s="1713"/>
      <c r="AF215" s="1713"/>
      <c r="AG215" s="1713"/>
      <c r="AH215" s="1713"/>
      <c r="AI215" s="1713"/>
      <c r="AJ215" s="1713"/>
      <c r="AK215" s="1713"/>
      <c r="AL215" s="1713"/>
      <c r="AM215" s="1713"/>
      <c r="AN215" s="1713"/>
      <c r="AO215" s="1713"/>
      <c r="AP215" s="1713"/>
      <c r="AQ215" s="1713"/>
      <c r="AR215" s="1713"/>
      <c r="AS215" s="1713"/>
      <c r="AT215" s="1713"/>
      <c r="AU215" s="1713"/>
      <c r="AV215" s="1713"/>
      <c r="AW215" s="1713"/>
      <c r="AX215" s="1713"/>
    </row>
    <row r="216" s="1732" customFormat="true" ht="21.75" hidden="false" customHeight="true" outlineLevel="0" collapsed="false">
      <c r="C216" s="1713"/>
      <c r="D216" s="1713"/>
      <c r="E216" s="1713"/>
      <c r="F216" s="1713"/>
      <c r="G216" s="1714"/>
      <c r="H216" s="1713"/>
      <c r="I216" s="1713"/>
      <c r="J216" s="1713"/>
      <c r="K216" s="1713"/>
      <c r="L216" s="1713"/>
      <c r="M216" s="1713"/>
      <c r="N216" s="1713"/>
      <c r="O216" s="1713"/>
      <c r="P216" s="1713"/>
      <c r="Q216" s="1713"/>
      <c r="R216" s="1713"/>
      <c r="S216" s="1713"/>
      <c r="T216" s="1713"/>
      <c r="U216" s="1713"/>
      <c r="V216" s="1713"/>
      <c r="W216" s="1713"/>
      <c r="X216" s="1713"/>
      <c r="Y216" s="1713"/>
      <c r="Z216" s="1713"/>
      <c r="AA216" s="1713"/>
      <c r="AB216" s="1713"/>
      <c r="AC216" s="1713"/>
      <c r="AD216" s="1713"/>
      <c r="AE216" s="1713"/>
      <c r="AF216" s="1713"/>
      <c r="AG216" s="1713"/>
      <c r="AH216" s="1713"/>
      <c r="AI216" s="1713"/>
      <c r="AJ216" s="1713"/>
      <c r="AK216" s="1713"/>
      <c r="AL216" s="1713"/>
      <c r="AM216" s="1713"/>
      <c r="AN216" s="1713"/>
      <c r="AO216" s="1713"/>
      <c r="AP216" s="1713"/>
      <c r="AQ216" s="1713"/>
      <c r="AR216" s="1713"/>
      <c r="AS216" s="1713"/>
      <c r="AT216" s="1713"/>
      <c r="AU216" s="1713"/>
      <c r="AV216" s="1713"/>
      <c r="AW216" s="1713"/>
      <c r="AX216" s="1713"/>
    </row>
    <row r="217" s="1732" customFormat="true" ht="21.75" hidden="false" customHeight="true" outlineLevel="0" collapsed="false">
      <c r="C217" s="1713"/>
      <c r="D217" s="1713"/>
      <c r="E217" s="1713"/>
      <c r="F217" s="1713"/>
      <c r="G217" s="1714"/>
      <c r="H217" s="1713"/>
      <c r="I217" s="1713"/>
      <c r="J217" s="1713"/>
      <c r="K217" s="1713"/>
      <c r="L217" s="1713"/>
      <c r="M217" s="1713"/>
      <c r="N217" s="1713"/>
      <c r="O217" s="1713"/>
      <c r="P217" s="1713"/>
      <c r="Q217" s="1713"/>
      <c r="R217" s="1713"/>
      <c r="S217" s="1713"/>
      <c r="T217" s="1713"/>
      <c r="U217" s="1713"/>
      <c r="V217" s="1713"/>
      <c r="W217" s="1713"/>
      <c r="X217" s="1713"/>
      <c r="Y217" s="1713"/>
      <c r="Z217" s="1713"/>
      <c r="AA217" s="1713"/>
      <c r="AB217" s="1713"/>
      <c r="AC217" s="1713"/>
      <c r="AD217" s="1713"/>
      <c r="AE217" s="1713"/>
      <c r="AF217" s="1713"/>
      <c r="AG217" s="1713"/>
      <c r="AH217" s="1713"/>
      <c r="AI217" s="1713"/>
      <c r="AJ217" s="1713"/>
      <c r="AK217" s="1713"/>
      <c r="AL217" s="1713"/>
      <c r="AM217" s="1713"/>
      <c r="AN217" s="1713"/>
      <c r="AO217" s="1713"/>
      <c r="AP217" s="1713"/>
      <c r="AQ217" s="1713"/>
      <c r="AR217" s="1713"/>
      <c r="AS217" s="1713"/>
      <c r="AT217" s="1713"/>
      <c r="AU217" s="1713"/>
      <c r="AV217" s="1713"/>
      <c r="AW217" s="1713"/>
      <c r="AX217" s="1713"/>
    </row>
    <row r="218" s="1732" customFormat="true" ht="21.75" hidden="false" customHeight="true" outlineLevel="0" collapsed="false">
      <c r="C218" s="1713"/>
      <c r="D218" s="1713"/>
      <c r="E218" s="1713"/>
      <c r="F218" s="1713"/>
      <c r="G218" s="1714"/>
      <c r="H218" s="1713"/>
      <c r="I218" s="1713"/>
      <c r="J218" s="1713"/>
      <c r="K218" s="1713"/>
      <c r="L218" s="1713"/>
      <c r="M218" s="1713"/>
      <c r="N218" s="1713"/>
      <c r="O218" s="1713"/>
      <c r="P218" s="1713"/>
      <c r="Q218" s="1713"/>
      <c r="R218" s="1713"/>
      <c r="S218" s="1713"/>
      <c r="T218" s="1713"/>
      <c r="U218" s="1713"/>
      <c r="V218" s="1713"/>
      <c r="W218" s="1713"/>
      <c r="X218" s="1713"/>
      <c r="Y218" s="1713"/>
      <c r="Z218" s="1713"/>
      <c r="AA218" s="1713"/>
      <c r="AB218" s="1713"/>
      <c r="AC218" s="1713"/>
      <c r="AD218" s="1713"/>
      <c r="AE218" s="1713"/>
      <c r="AF218" s="1713"/>
      <c r="AG218" s="1713"/>
      <c r="AH218" s="1713"/>
      <c r="AI218" s="1713"/>
      <c r="AJ218" s="1713"/>
      <c r="AK218" s="1713"/>
      <c r="AL218" s="1713"/>
      <c r="AM218" s="1713"/>
      <c r="AN218" s="1713"/>
      <c r="AO218" s="1713"/>
      <c r="AP218" s="1713"/>
      <c r="AQ218" s="1713"/>
      <c r="AR218" s="1713"/>
      <c r="AS218" s="1713"/>
      <c r="AT218" s="1713"/>
      <c r="AU218" s="1713"/>
      <c r="AV218" s="1713"/>
      <c r="AW218" s="1713"/>
      <c r="AX218" s="1713"/>
    </row>
    <row r="219" s="1732" customFormat="true" ht="21.75" hidden="false" customHeight="true" outlineLevel="0" collapsed="false">
      <c r="C219" s="1713"/>
      <c r="D219" s="1713"/>
      <c r="E219" s="1713"/>
      <c r="F219" s="1713"/>
      <c r="G219" s="1714"/>
      <c r="H219" s="1713"/>
      <c r="I219" s="1713"/>
      <c r="J219" s="1713"/>
      <c r="K219" s="1713"/>
      <c r="L219" s="1713"/>
      <c r="M219" s="1713"/>
      <c r="N219" s="1713"/>
      <c r="O219" s="1713"/>
      <c r="P219" s="1713"/>
      <c r="Q219" s="1713"/>
      <c r="R219" s="1713"/>
      <c r="S219" s="1713"/>
      <c r="T219" s="1713"/>
      <c r="U219" s="1713"/>
      <c r="V219" s="1713"/>
      <c r="W219" s="1713"/>
      <c r="X219" s="1713"/>
      <c r="Y219" s="1713"/>
      <c r="Z219" s="1713"/>
      <c r="AA219" s="1713"/>
      <c r="AB219" s="1713"/>
      <c r="AC219" s="1713"/>
      <c r="AD219" s="1713"/>
      <c r="AE219" s="1713"/>
      <c r="AF219" s="1713"/>
      <c r="AG219" s="1713"/>
      <c r="AH219" s="1713"/>
      <c r="AI219" s="1713"/>
      <c r="AJ219" s="1713"/>
      <c r="AK219" s="1713"/>
      <c r="AL219" s="1713"/>
      <c r="AM219" s="1713"/>
      <c r="AN219" s="1713"/>
      <c r="AO219" s="1713"/>
      <c r="AP219" s="1713"/>
      <c r="AQ219" s="1713"/>
      <c r="AR219" s="1713"/>
      <c r="AS219" s="1713"/>
      <c r="AT219" s="1713"/>
      <c r="AU219" s="1713"/>
      <c r="AV219" s="1713"/>
      <c r="AW219" s="1713"/>
      <c r="AX219" s="1713"/>
    </row>
    <row r="220" s="1732" customFormat="true" ht="21.75" hidden="false" customHeight="true" outlineLevel="0" collapsed="false">
      <c r="C220" s="1713"/>
      <c r="D220" s="1713"/>
      <c r="E220" s="1713"/>
      <c r="F220" s="1713"/>
      <c r="G220" s="1714"/>
      <c r="H220" s="1713"/>
      <c r="I220" s="1713"/>
      <c r="J220" s="1713"/>
      <c r="K220" s="1713"/>
      <c r="L220" s="1713"/>
      <c r="M220" s="1713"/>
      <c r="N220" s="1713"/>
      <c r="O220" s="1713"/>
      <c r="P220" s="1713"/>
      <c r="Q220" s="1713"/>
      <c r="R220" s="1713"/>
      <c r="S220" s="1713"/>
      <c r="T220" s="1713"/>
      <c r="U220" s="1713"/>
      <c r="V220" s="1713"/>
      <c r="W220" s="1713"/>
      <c r="X220" s="1713"/>
      <c r="Y220" s="1713"/>
      <c r="Z220" s="1713"/>
      <c r="AA220" s="1713"/>
      <c r="AB220" s="1713"/>
      <c r="AC220" s="1713"/>
      <c r="AD220" s="1713"/>
      <c r="AE220" s="1713"/>
      <c r="AF220" s="1713"/>
      <c r="AG220" s="1713"/>
      <c r="AH220" s="1713"/>
      <c r="AI220" s="1713"/>
      <c r="AJ220" s="1713"/>
      <c r="AK220" s="1713"/>
      <c r="AL220" s="1713"/>
      <c r="AM220" s="1713"/>
      <c r="AN220" s="1713"/>
      <c r="AO220" s="1713"/>
      <c r="AP220" s="1713"/>
      <c r="AQ220" s="1713"/>
      <c r="AR220" s="1713"/>
      <c r="AS220" s="1713"/>
      <c r="AT220" s="1713"/>
      <c r="AU220" s="1713"/>
      <c r="AV220" s="1713"/>
      <c r="AW220" s="1713"/>
      <c r="AX220" s="1713"/>
    </row>
    <row r="221" s="1732" customFormat="true" ht="21.75" hidden="false" customHeight="true" outlineLevel="0" collapsed="false">
      <c r="C221" s="1713"/>
      <c r="D221" s="1713"/>
      <c r="E221" s="1713"/>
      <c r="F221" s="1713"/>
      <c r="G221" s="1714"/>
      <c r="H221" s="1713"/>
      <c r="I221" s="1713"/>
      <c r="J221" s="1713"/>
      <c r="K221" s="1713"/>
      <c r="L221" s="1713"/>
      <c r="M221" s="1713"/>
      <c r="N221" s="1713"/>
      <c r="O221" s="1713"/>
      <c r="P221" s="1713"/>
      <c r="Q221" s="1713"/>
      <c r="R221" s="1713"/>
      <c r="S221" s="1713"/>
      <c r="T221" s="1713"/>
      <c r="U221" s="1713"/>
      <c r="V221" s="1713"/>
      <c r="W221" s="1713"/>
      <c r="X221" s="1713"/>
      <c r="Y221" s="1713"/>
      <c r="Z221" s="1713"/>
      <c r="AA221" s="1713"/>
      <c r="AB221" s="1713"/>
      <c r="AC221" s="1713"/>
      <c r="AD221" s="1713"/>
      <c r="AE221" s="1713"/>
      <c r="AF221" s="1713"/>
      <c r="AG221" s="1713"/>
      <c r="AH221" s="1713"/>
      <c r="AI221" s="1713"/>
      <c r="AJ221" s="1713"/>
      <c r="AK221" s="1713"/>
      <c r="AL221" s="1713"/>
      <c r="AM221" s="1713"/>
      <c r="AN221" s="1713"/>
      <c r="AO221" s="1713"/>
      <c r="AP221" s="1713"/>
      <c r="AQ221" s="1713"/>
      <c r="AR221" s="1713"/>
      <c r="AS221" s="1713"/>
      <c r="AT221" s="1713"/>
      <c r="AU221" s="1713"/>
      <c r="AV221" s="1713"/>
      <c r="AW221" s="1713"/>
      <c r="AX221" s="1713"/>
    </row>
    <row r="222" s="1732" customFormat="true" ht="21.75" hidden="false" customHeight="true" outlineLevel="0" collapsed="false">
      <c r="C222" s="1713"/>
      <c r="D222" s="1713"/>
      <c r="E222" s="1713"/>
      <c r="F222" s="1713"/>
      <c r="G222" s="1714"/>
      <c r="H222" s="1713"/>
      <c r="I222" s="1713"/>
      <c r="J222" s="1713"/>
      <c r="K222" s="1713"/>
      <c r="L222" s="1713"/>
      <c r="M222" s="1713"/>
      <c r="N222" s="1713"/>
      <c r="O222" s="1713"/>
      <c r="P222" s="1713"/>
      <c r="Q222" s="1713"/>
      <c r="R222" s="1713"/>
      <c r="S222" s="1713"/>
      <c r="T222" s="1713"/>
      <c r="U222" s="1713"/>
      <c r="V222" s="1713"/>
      <c r="W222" s="1713"/>
      <c r="X222" s="1713"/>
      <c r="Y222" s="1713"/>
      <c r="Z222" s="1713"/>
      <c r="AA222" s="1713"/>
      <c r="AB222" s="1713"/>
      <c r="AC222" s="1713"/>
      <c r="AD222" s="1713"/>
      <c r="AE222" s="1713"/>
      <c r="AF222" s="1713"/>
      <c r="AG222" s="1713"/>
      <c r="AH222" s="1713"/>
      <c r="AI222" s="1713"/>
      <c r="AJ222" s="1713"/>
      <c r="AK222" s="1713"/>
      <c r="AL222" s="1713"/>
      <c r="AM222" s="1713"/>
      <c r="AN222" s="1713"/>
      <c r="AO222" s="1713"/>
      <c r="AP222" s="1713"/>
      <c r="AQ222" s="1713"/>
      <c r="AR222" s="1713"/>
      <c r="AS222" s="1713"/>
      <c r="AT222" s="1713"/>
      <c r="AU222" s="1713"/>
      <c r="AV222" s="1713"/>
      <c r="AW222" s="1713"/>
      <c r="AX222" s="1713"/>
    </row>
    <row r="223" s="1732" customFormat="true" ht="21.75" hidden="false" customHeight="true" outlineLevel="0" collapsed="false">
      <c r="C223" s="1713"/>
      <c r="D223" s="1713"/>
      <c r="E223" s="1713"/>
      <c r="F223" s="1713"/>
      <c r="G223" s="1714"/>
      <c r="H223" s="1713"/>
      <c r="I223" s="1713"/>
      <c r="J223" s="1713"/>
      <c r="K223" s="1713"/>
      <c r="L223" s="1713"/>
      <c r="M223" s="1713"/>
      <c r="N223" s="1713"/>
      <c r="O223" s="1713"/>
      <c r="P223" s="1713"/>
      <c r="Q223" s="1713"/>
      <c r="R223" s="1713"/>
      <c r="S223" s="1713"/>
      <c r="T223" s="1713"/>
      <c r="U223" s="1713"/>
      <c r="V223" s="1713"/>
      <c r="W223" s="1713"/>
      <c r="X223" s="1713"/>
      <c r="Y223" s="1713"/>
      <c r="Z223" s="1713"/>
      <c r="AA223" s="1713"/>
      <c r="AB223" s="1713"/>
      <c r="AC223" s="1713"/>
      <c r="AD223" s="1713"/>
      <c r="AE223" s="1713"/>
      <c r="AF223" s="1713"/>
      <c r="AG223" s="1713"/>
      <c r="AH223" s="1713"/>
      <c r="AI223" s="1713"/>
      <c r="AJ223" s="1713"/>
      <c r="AK223" s="1713"/>
      <c r="AL223" s="1713"/>
      <c r="AM223" s="1713"/>
      <c r="AN223" s="1713"/>
      <c r="AO223" s="1713"/>
      <c r="AP223" s="1713"/>
      <c r="AQ223" s="1713"/>
      <c r="AR223" s="1713"/>
      <c r="AS223" s="1713"/>
      <c r="AT223" s="1713"/>
      <c r="AU223" s="1713"/>
      <c r="AV223" s="1713"/>
      <c r="AW223" s="1713"/>
      <c r="AX223" s="1713"/>
    </row>
    <row r="224" s="1732" customFormat="true" ht="21.75" hidden="false" customHeight="true" outlineLevel="0" collapsed="false">
      <c r="C224" s="1713"/>
      <c r="D224" s="1713"/>
      <c r="E224" s="1713"/>
      <c r="F224" s="1713"/>
      <c r="G224" s="1714"/>
      <c r="H224" s="1713"/>
      <c r="I224" s="1713"/>
      <c r="J224" s="1713"/>
      <c r="K224" s="1713"/>
      <c r="L224" s="1713"/>
      <c r="M224" s="1713"/>
      <c r="N224" s="1713"/>
      <c r="O224" s="1713"/>
      <c r="P224" s="1713"/>
      <c r="Q224" s="1713"/>
      <c r="R224" s="1713"/>
      <c r="S224" s="1713"/>
      <c r="T224" s="1713"/>
      <c r="U224" s="1713"/>
      <c r="V224" s="1713"/>
      <c r="W224" s="1713"/>
      <c r="X224" s="1713"/>
      <c r="Y224" s="1713"/>
      <c r="Z224" s="1713"/>
      <c r="AA224" s="1713"/>
      <c r="AB224" s="1713"/>
      <c r="AC224" s="1713"/>
      <c r="AD224" s="1713"/>
      <c r="AE224" s="1713"/>
      <c r="AF224" s="1713"/>
      <c r="AG224" s="1713"/>
      <c r="AH224" s="1713"/>
      <c r="AI224" s="1713"/>
      <c r="AJ224" s="1713"/>
      <c r="AK224" s="1713"/>
      <c r="AL224" s="1713"/>
      <c r="AM224" s="1713"/>
      <c r="AN224" s="1713"/>
      <c r="AO224" s="1713"/>
      <c r="AP224" s="1713"/>
      <c r="AQ224" s="1713"/>
      <c r="AR224" s="1713"/>
      <c r="AS224" s="1713"/>
      <c r="AT224" s="1713"/>
      <c r="AU224" s="1713"/>
      <c r="AV224" s="1713"/>
      <c r="AW224" s="1713"/>
      <c r="AX224" s="1713"/>
    </row>
    <row r="225" s="1732" customFormat="true" ht="21.75" hidden="false" customHeight="true" outlineLevel="0" collapsed="false">
      <c r="C225" s="1713"/>
      <c r="D225" s="1713"/>
      <c r="E225" s="1713"/>
      <c r="F225" s="1713"/>
      <c r="G225" s="1714"/>
      <c r="H225" s="1713"/>
      <c r="I225" s="1713"/>
      <c r="J225" s="1713"/>
      <c r="K225" s="1713"/>
      <c r="L225" s="1713"/>
      <c r="M225" s="1713"/>
      <c r="N225" s="1713"/>
      <c r="O225" s="1713"/>
      <c r="P225" s="1713"/>
      <c r="Q225" s="1713"/>
      <c r="R225" s="1713"/>
      <c r="S225" s="1713"/>
      <c r="T225" s="1713"/>
      <c r="U225" s="1713"/>
      <c r="V225" s="1713"/>
      <c r="W225" s="1713"/>
      <c r="X225" s="1713"/>
      <c r="Y225" s="1713"/>
      <c r="Z225" s="1713"/>
      <c r="AA225" s="1713"/>
      <c r="AB225" s="1713"/>
      <c r="AC225" s="1713"/>
      <c r="AD225" s="1713"/>
      <c r="AE225" s="1713"/>
      <c r="AF225" s="1713"/>
      <c r="AG225" s="1713"/>
      <c r="AH225" s="1713"/>
      <c r="AI225" s="1713"/>
      <c r="AJ225" s="1713"/>
      <c r="AK225" s="1713"/>
      <c r="AL225" s="1713"/>
      <c r="AM225" s="1713"/>
      <c r="AN225" s="1713"/>
      <c r="AO225" s="1713"/>
      <c r="AP225" s="1713"/>
      <c r="AQ225" s="1713"/>
      <c r="AR225" s="1713"/>
      <c r="AS225" s="1713"/>
      <c r="AT225" s="1713"/>
      <c r="AU225" s="1713"/>
      <c r="AV225" s="1713"/>
      <c r="AW225" s="1713"/>
      <c r="AX225" s="1713"/>
    </row>
    <row r="226" s="1732" customFormat="true" ht="21.75" hidden="false" customHeight="true" outlineLevel="0" collapsed="false">
      <c r="C226" s="1713"/>
      <c r="D226" s="1713"/>
      <c r="E226" s="1713"/>
      <c r="F226" s="1713"/>
      <c r="G226" s="1714"/>
      <c r="H226" s="1713"/>
      <c r="I226" s="1713"/>
      <c r="J226" s="1713"/>
      <c r="K226" s="1713"/>
      <c r="L226" s="1713"/>
      <c r="M226" s="1713"/>
      <c r="N226" s="1713"/>
      <c r="O226" s="1713"/>
      <c r="P226" s="1713"/>
      <c r="Q226" s="1713"/>
      <c r="R226" s="1713"/>
      <c r="S226" s="1713"/>
      <c r="T226" s="1713"/>
      <c r="U226" s="1713"/>
      <c r="V226" s="1713"/>
      <c r="W226" s="1713"/>
      <c r="X226" s="1713"/>
      <c r="Y226" s="1713"/>
      <c r="Z226" s="1713"/>
      <c r="AA226" s="1713"/>
      <c r="AB226" s="1713"/>
      <c r="AC226" s="1713"/>
      <c r="AD226" s="1713"/>
      <c r="AE226" s="1713"/>
      <c r="AF226" s="1713"/>
      <c r="AG226" s="1713"/>
      <c r="AH226" s="1713"/>
      <c r="AI226" s="1713"/>
      <c r="AJ226" s="1713"/>
      <c r="AK226" s="1713"/>
      <c r="AL226" s="1713"/>
      <c r="AM226" s="1713"/>
      <c r="AN226" s="1713"/>
      <c r="AO226" s="1713"/>
      <c r="AP226" s="1713"/>
      <c r="AQ226" s="1713"/>
      <c r="AR226" s="1713"/>
      <c r="AS226" s="1713"/>
      <c r="AT226" s="1713"/>
      <c r="AU226" s="1713"/>
      <c r="AV226" s="1713"/>
      <c r="AW226" s="1713"/>
      <c r="AX226" s="1713"/>
    </row>
    <row r="227" s="1732" customFormat="true" ht="21.75" hidden="false" customHeight="true" outlineLevel="0" collapsed="false">
      <c r="C227" s="1713"/>
      <c r="D227" s="1713"/>
      <c r="E227" s="1713"/>
      <c r="F227" s="1713"/>
      <c r="G227" s="1714"/>
      <c r="H227" s="1713"/>
      <c r="I227" s="1713"/>
      <c r="J227" s="1713"/>
      <c r="K227" s="1713"/>
      <c r="L227" s="1713"/>
      <c r="M227" s="1713"/>
      <c r="N227" s="1713"/>
      <c r="O227" s="1713"/>
      <c r="P227" s="1713"/>
      <c r="Q227" s="1713"/>
      <c r="R227" s="1713"/>
      <c r="S227" s="1713"/>
      <c r="T227" s="1713"/>
      <c r="U227" s="1713"/>
      <c r="V227" s="1713"/>
      <c r="W227" s="1713"/>
      <c r="X227" s="1713"/>
      <c r="Y227" s="1713"/>
      <c r="Z227" s="1713"/>
      <c r="AA227" s="1713"/>
      <c r="AB227" s="1713"/>
      <c r="AC227" s="1713"/>
      <c r="AD227" s="1713"/>
      <c r="AE227" s="1713"/>
      <c r="AF227" s="1713"/>
      <c r="AG227" s="1713"/>
      <c r="AH227" s="1713"/>
      <c r="AI227" s="1713"/>
      <c r="AJ227" s="1713"/>
      <c r="AK227" s="1713"/>
      <c r="AL227" s="1713"/>
      <c r="AM227" s="1713"/>
      <c r="AN227" s="1713"/>
      <c r="AO227" s="1713"/>
      <c r="AP227" s="1713"/>
      <c r="AQ227" s="1713"/>
      <c r="AR227" s="1713"/>
      <c r="AS227" s="1713"/>
      <c r="AT227" s="1713"/>
      <c r="AU227" s="1713"/>
      <c r="AV227" s="1713"/>
      <c r="AW227" s="1713"/>
      <c r="AX227" s="1713"/>
    </row>
    <row r="228" s="1732" customFormat="true" ht="21.75" hidden="false" customHeight="true" outlineLevel="0" collapsed="false">
      <c r="C228" s="1713"/>
      <c r="D228" s="1713"/>
      <c r="E228" s="1713"/>
      <c r="F228" s="1713"/>
      <c r="G228" s="1714"/>
      <c r="H228" s="1713"/>
      <c r="I228" s="1713"/>
      <c r="J228" s="1713"/>
      <c r="K228" s="1713"/>
      <c r="L228" s="1713"/>
      <c r="M228" s="1713"/>
      <c r="N228" s="1713"/>
      <c r="O228" s="1713"/>
      <c r="P228" s="1713"/>
      <c r="Q228" s="1713"/>
      <c r="R228" s="1713"/>
      <c r="S228" s="1713"/>
      <c r="T228" s="1713"/>
      <c r="U228" s="1713"/>
      <c r="V228" s="1713"/>
      <c r="W228" s="1713"/>
      <c r="X228" s="1713"/>
      <c r="Y228" s="1713"/>
      <c r="Z228" s="1713"/>
      <c r="AA228" s="1713"/>
      <c r="AB228" s="1713"/>
      <c r="AC228" s="1713"/>
      <c r="AD228" s="1713"/>
      <c r="AE228" s="1713"/>
      <c r="AF228" s="1713"/>
      <c r="AG228" s="1713"/>
      <c r="AH228" s="1713"/>
      <c r="AI228" s="1713"/>
      <c r="AJ228" s="1713"/>
      <c r="AK228" s="1713"/>
      <c r="AL228" s="1713"/>
      <c r="AM228" s="1713"/>
      <c r="AN228" s="1713"/>
      <c r="AO228" s="1713"/>
      <c r="AP228" s="1713"/>
      <c r="AQ228" s="1713"/>
      <c r="AR228" s="1713"/>
      <c r="AS228" s="1713"/>
      <c r="AT228" s="1713"/>
      <c r="AU228" s="1713"/>
      <c r="AV228" s="1713"/>
      <c r="AW228" s="1713"/>
      <c r="AX228" s="1713"/>
    </row>
    <row r="229" s="1732" customFormat="true" ht="21.75" hidden="false" customHeight="true" outlineLevel="0" collapsed="false">
      <c r="C229" s="1713"/>
      <c r="D229" s="1713"/>
      <c r="E229" s="1713"/>
      <c r="F229" s="1713"/>
      <c r="G229" s="1714"/>
      <c r="H229" s="1713"/>
      <c r="I229" s="1713"/>
      <c r="J229" s="1713"/>
      <c r="K229" s="1713"/>
      <c r="L229" s="1713"/>
      <c r="M229" s="1713"/>
      <c r="N229" s="1713"/>
      <c r="O229" s="1713"/>
      <c r="P229" s="1713"/>
      <c r="Q229" s="1713"/>
      <c r="R229" s="1713"/>
      <c r="S229" s="1713"/>
      <c r="T229" s="1713"/>
      <c r="U229" s="1713"/>
      <c r="V229" s="1713"/>
      <c r="W229" s="1713"/>
      <c r="X229" s="1713"/>
      <c r="Y229" s="1713"/>
      <c r="Z229" s="1713"/>
      <c r="AA229" s="1713"/>
      <c r="AB229" s="1713"/>
      <c r="AC229" s="1713"/>
      <c r="AD229" s="1713"/>
      <c r="AE229" s="1713"/>
      <c r="AF229" s="1713"/>
      <c r="AG229" s="1713"/>
      <c r="AH229" s="1713"/>
      <c r="AI229" s="1713"/>
      <c r="AJ229" s="1713"/>
      <c r="AK229" s="1713"/>
      <c r="AL229" s="1713"/>
      <c r="AM229" s="1713"/>
      <c r="AN229" s="1713"/>
      <c r="AO229" s="1713"/>
      <c r="AP229" s="1713"/>
      <c r="AQ229" s="1713"/>
      <c r="AR229" s="1713"/>
      <c r="AS229" s="1713"/>
      <c r="AT229" s="1713"/>
      <c r="AU229" s="1713"/>
      <c r="AV229" s="1713"/>
      <c r="AW229" s="1713"/>
      <c r="AX229" s="1713"/>
    </row>
    <row r="230" s="1732" customFormat="true" ht="21.75" hidden="false" customHeight="true" outlineLevel="0" collapsed="false">
      <c r="C230" s="1713"/>
      <c r="D230" s="1713"/>
      <c r="E230" s="1713"/>
      <c r="F230" s="1713"/>
      <c r="G230" s="1714"/>
      <c r="H230" s="1713"/>
      <c r="I230" s="1713"/>
      <c r="J230" s="1713"/>
      <c r="K230" s="1713"/>
      <c r="L230" s="1713"/>
      <c r="M230" s="1713"/>
      <c r="N230" s="1713"/>
      <c r="O230" s="1713"/>
      <c r="P230" s="1713"/>
      <c r="Q230" s="1713"/>
      <c r="R230" s="1713"/>
      <c r="S230" s="1713"/>
      <c r="T230" s="1713"/>
      <c r="U230" s="1713"/>
      <c r="V230" s="1713"/>
      <c r="W230" s="1713"/>
      <c r="X230" s="1713"/>
      <c r="Y230" s="1713"/>
      <c r="Z230" s="1713"/>
      <c r="AA230" s="1713"/>
      <c r="AB230" s="1713"/>
      <c r="AC230" s="1713"/>
      <c r="AD230" s="1713"/>
      <c r="AE230" s="1713"/>
      <c r="AF230" s="1713"/>
      <c r="AG230" s="1713"/>
      <c r="AH230" s="1713"/>
      <c r="AI230" s="1713"/>
      <c r="AJ230" s="1713"/>
      <c r="AK230" s="1713"/>
      <c r="AL230" s="1713"/>
      <c r="AM230" s="1713"/>
      <c r="AN230" s="1713"/>
      <c r="AO230" s="1713"/>
      <c r="AP230" s="1713"/>
      <c r="AQ230" s="1713"/>
      <c r="AR230" s="1713"/>
      <c r="AS230" s="1713"/>
      <c r="AT230" s="1713"/>
      <c r="AU230" s="1713"/>
      <c r="AV230" s="1713"/>
      <c r="AW230" s="1713"/>
      <c r="AX230" s="1713"/>
    </row>
    <row r="231" s="1732" customFormat="true" ht="21.75" hidden="false" customHeight="true" outlineLevel="0" collapsed="false">
      <c r="C231" s="1713"/>
      <c r="D231" s="1713"/>
      <c r="E231" s="1713"/>
      <c r="F231" s="1713"/>
      <c r="G231" s="1714"/>
      <c r="H231" s="1713"/>
      <c r="I231" s="1713"/>
      <c r="J231" s="1713"/>
      <c r="K231" s="1713"/>
      <c r="L231" s="1713"/>
      <c r="M231" s="1713"/>
      <c r="N231" s="1713"/>
      <c r="O231" s="1713"/>
      <c r="P231" s="1713"/>
      <c r="Q231" s="1713"/>
      <c r="R231" s="1713"/>
      <c r="S231" s="1713"/>
      <c r="T231" s="1713"/>
      <c r="U231" s="1713"/>
      <c r="V231" s="1713"/>
      <c r="W231" s="1713"/>
      <c r="X231" s="1713"/>
      <c r="Y231" s="1713"/>
      <c r="Z231" s="1713"/>
      <c r="AA231" s="1713"/>
      <c r="AB231" s="1713"/>
      <c r="AC231" s="1713"/>
      <c r="AD231" s="1713"/>
      <c r="AE231" s="1713"/>
      <c r="AF231" s="1713"/>
      <c r="AG231" s="1713"/>
      <c r="AH231" s="1713"/>
      <c r="AI231" s="1713"/>
      <c r="AJ231" s="1713"/>
      <c r="AK231" s="1713"/>
      <c r="AL231" s="1713"/>
      <c r="AM231" s="1713"/>
      <c r="AN231" s="1713"/>
      <c r="AO231" s="1713"/>
      <c r="AP231" s="1713"/>
      <c r="AQ231" s="1713"/>
      <c r="AR231" s="1713"/>
      <c r="AS231" s="1713"/>
      <c r="AT231" s="1713"/>
      <c r="AU231" s="1713"/>
      <c r="AV231" s="1713"/>
      <c r="AW231" s="1713"/>
      <c r="AX231" s="1713"/>
    </row>
    <row r="232" s="1732" customFormat="true" ht="21.75" hidden="false" customHeight="true" outlineLevel="0" collapsed="false">
      <c r="C232" s="1713"/>
      <c r="D232" s="1713"/>
      <c r="E232" s="1713"/>
      <c r="F232" s="1713"/>
      <c r="G232" s="1714"/>
      <c r="H232" s="1713"/>
      <c r="I232" s="1713"/>
      <c r="J232" s="1713"/>
      <c r="K232" s="1713"/>
      <c r="L232" s="1713"/>
      <c r="M232" s="1713"/>
      <c r="N232" s="1713"/>
      <c r="O232" s="1713"/>
      <c r="P232" s="1713"/>
      <c r="Q232" s="1713"/>
      <c r="R232" s="1713"/>
      <c r="S232" s="1713"/>
      <c r="T232" s="1713"/>
      <c r="U232" s="1713"/>
      <c r="V232" s="1713"/>
      <c r="W232" s="1713"/>
      <c r="X232" s="1713"/>
      <c r="Y232" s="1713"/>
      <c r="Z232" s="1713"/>
      <c r="AA232" s="1713"/>
      <c r="AB232" s="1713"/>
      <c r="AC232" s="1713"/>
      <c r="AD232" s="1713"/>
      <c r="AE232" s="1713"/>
      <c r="AF232" s="1713"/>
      <c r="AG232" s="1713"/>
      <c r="AH232" s="1713"/>
      <c r="AI232" s="1713"/>
      <c r="AJ232" s="1713"/>
      <c r="AK232" s="1713"/>
      <c r="AL232" s="1713"/>
      <c r="AM232" s="1713"/>
      <c r="AN232" s="1713"/>
      <c r="AO232" s="1713"/>
      <c r="AP232" s="1713"/>
      <c r="AQ232" s="1713"/>
      <c r="AR232" s="1713"/>
      <c r="AS232" s="1713"/>
      <c r="AT232" s="1713"/>
      <c r="AU232" s="1713"/>
      <c r="AV232" s="1713"/>
      <c r="AW232" s="1713"/>
      <c r="AX232" s="1713"/>
    </row>
    <row r="233" s="1732" customFormat="true" ht="21.75" hidden="false" customHeight="true" outlineLevel="0" collapsed="false">
      <c r="C233" s="1713"/>
      <c r="D233" s="1713"/>
      <c r="E233" s="1713"/>
      <c r="F233" s="1713"/>
      <c r="G233" s="1714"/>
      <c r="H233" s="1713"/>
      <c r="I233" s="1713"/>
      <c r="J233" s="1713"/>
      <c r="K233" s="1713"/>
      <c r="L233" s="1713"/>
      <c r="M233" s="1713"/>
      <c r="N233" s="1713"/>
      <c r="O233" s="1713"/>
      <c r="P233" s="1713"/>
      <c r="Q233" s="1713"/>
      <c r="R233" s="1713"/>
      <c r="S233" s="1713"/>
      <c r="T233" s="1713"/>
      <c r="U233" s="1713"/>
      <c r="V233" s="1713"/>
      <c r="W233" s="1713"/>
      <c r="X233" s="1713"/>
      <c r="Y233" s="1713"/>
      <c r="Z233" s="1713"/>
      <c r="AA233" s="1713"/>
      <c r="AB233" s="1713"/>
      <c r="AC233" s="1713"/>
      <c r="AD233" s="1713"/>
      <c r="AE233" s="1713"/>
      <c r="AF233" s="1713"/>
      <c r="AG233" s="1713"/>
      <c r="AH233" s="1713"/>
      <c r="AI233" s="1713"/>
      <c r="AJ233" s="1713"/>
      <c r="AK233" s="1713"/>
      <c r="AL233" s="1713"/>
      <c r="AM233" s="1713"/>
      <c r="AN233" s="1713"/>
      <c r="AO233" s="1713"/>
      <c r="AP233" s="1713"/>
      <c r="AQ233" s="1713"/>
      <c r="AR233" s="1713"/>
      <c r="AS233" s="1713"/>
      <c r="AT233" s="1713"/>
      <c r="AU233" s="1713"/>
      <c r="AV233" s="1713"/>
      <c r="AW233" s="1713"/>
      <c r="AX233" s="1713"/>
    </row>
    <row r="234" s="1732" customFormat="true" ht="21.75" hidden="false" customHeight="true" outlineLevel="0" collapsed="false">
      <c r="C234" s="1713"/>
      <c r="D234" s="1713"/>
      <c r="E234" s="1713"/>
      <c r="F234" s="1713"/>
      <c r="G234" s="1714"/>
      <c r="H234" s="1713"/>
      <c r="I234" s="1713"/>
      <c r="J234" s="1713"/>
      <c r="K234" s="1713"/>
      <c r="L234" s="1713"/>
      <c r="M234" s="1713"/>
      <c r="N234" s="1713"/>
      <c r="O234" s="1713"/>
      <c r="P234" s="1713"/>
      <c r="Q234" s="1713"/>
      <c r="R234" s="1713"/>
      <c r="S234" s="1713"/>
      <c r="T234" s="1713"/>
      <c r="U234" s="1713"/>
      <c r="V234" s="1713"/>
      <c r="W234" s="1713"/>
      <c r="X234" s="1713"/>
      <c r="Y234" s="1713"/>
      <c r="Z234" s="1713"/>
      <c r="AA234" s="1713"/>
      <c r="AB234" s="1713"/>
      <c r="AC234" s="1713"/>
      <c r="AD234" s="1713"/>
      <c r="AE234" s="1713"/>
      <c r="AF234" s="1713"/>
      <c r="AG234" s="1713"/>
      <c r="AH234" s="1713"/>
      <c r="AI234" s="1713"/>
      <c r="AJ234" s="1713"/>
      <c r="AK234" s="1713"/>
      <c r="AL234" s="1713"/>
      <c r="AM234" s="1713"/>
      <c r="AN234" s="1713"/>
      <c r="AO234" s="1713"/>
      <c r="AP234" s="1713"/>
      <c r="AQ234" s="1713"/>
      <c r="AR234" s="1713"/>
      <c r="AS234" s="1713"/>
      <c r="AT234" s="1713"/>
      <c r="AU234" s="1713"/>
      <c r="AV234" s="1713"/>
      <c r="AW234" s="1713"/>
      <c r="AX234" s="1713"/>
    </row>
    <row r="235" s="1732" customFormat="true" ht="21.75" hidden="false" customHeight="true" outlineLevel="0" collapsed="false">
      <c r="C235" s="1713"/>
      <c r="D235" s="1713"/>
      <c r="E235" s="1713"/>
      <c r="F235" s="1713"/>
      <c r="G235" s="1714"/>
      <c r="H235" s="1713"/>
      <c r="I235" s="1713"/>
      <c r="J235" s="1713"/>
      <c r="K235" s="1713"/>
      <c r="L235" s="1713"/>
      <c r="M235" s="1713"/>
      <c r="N235" s="1713"/>
      <c r="O235" s="1713"/>
      <c r="P235" s="1713"/>
      <c r="Q235" s="1713"/>
      <c r="R235" s="1713"/>
      <c r="S235" s="1713"/>
      <c r="T235" s="1713"/>
      <c r="U235" s="1713"/>
      <c r="V235" s="1713"/>
      <c r="W235" s="1713"/>
      <c r="X235" s="1713"/>
      <c r="Y235" s="1713"/>
      <c r="Z235" s="1713"/>
      <c r="AA235" s="1713"/>
      <c r="AB235" s="1713"/>
      <c r="AC235" s="1713"/>
      <c r="AD235" s="1713"/>
      <c r="AE235" s="1713"/>
      <c r="AF235" s="1713"/>
      <c r="AG235" s="1713"/>
      <c r="AH235" s="1713"/>
      <c r="AI235" s="1713"/>
      <c r="AJ235" s="1713"/>
      <c r="AK235" s="1713"/>
      <c r="AL235" s="1713"/>
      <c r="AM235" s="1713"/>
      <c r="AN235" s="1713"/>
      <c r="AO235" s="1713"/>
      <c r="AP235" s="1713"/>
      <c r="AQ235" s="1713"/>
      <c r="AR235" s="1713"/>
      <c r="AS235" s="1713"/>
      <c r="AT235" s="1713"/>
      <c r="AU235" s="1713"/>
      <c r="AV235" s="1713"/>
      <c r="AW235" s="1713"/>
      <c r="AX235" s="1713"/>
    </row>
    <row r="236" s="1732" customFormat="true" ht="21.75" hidden="false" customHeight="true" outlineLevel="0" collapsed="false">
      <c r="C236" s="1713"/>
      <c r="D236" s="1713"/>
      <c r="E236" s="1713"/>
      <c r="F236" s="1713"/>
      <c r="G236" s="1714"/>
      <c r="H236" s="1713"/>
      <c r="I236" s="1713"/>
      <c r="J236" s="1713"/>
      <c r="K236" s="1713"/>
      <c r="L236" s="1713"/>
      <c r="M236" s="1713"/>
      <c r="N236" s="1713"/>
      <c r="O236" s="1713"/>
      <c r="P236" s="1713"/>
      <c r="Q236" s="1713"/>
      <c r="R236" s="1713"/>
      <c r="S236" s="1713"/>
      <c r="T236" s="1713"/>
      <c r="U236" s="1713"/>
      <c r="V236" s="1713"/>
      <c r="W236" s="1713"/>
      <c r="X236" s="1713"/>
      <c r="Y236" s="1713"/>
      <c r="Z236" s="1713"/>
      <c r="AA236" s="1713"/>
      <c r="AB236" s="1713"/>
      <c r="AC236" s="1713"/>
      <c r="AD236" s="1713"/>
      <c r="AE236" s="1713"/>
      <c r="AF236" s="1713"/>
      <c r="AG236" s="1713"/>
      <c r="AH236" s="1713"/>
      <c r="AI236" s="1713"/>
      <c r="AJ236" s="1713"/>
      <c r="AK236" s="1713"/>
      <c r="AL236" s="1713"/>
      <c r="AM236" s="1713"/>
      <c r="AN236" s="1713"/>
      <c r="AO236" s="1713"/>
      <c r="AP236" s="1713"/>
      <c r="AQ236" s="1713"/>
      <c r="AR236" s="1713"/>
      <c r="AS236" s="1713"/>
      <c r="AT236" s="1713"/>
      <c r="AU236" s="1713"/>
      <c r="AV236" s="1713"/>
      <c r="AW236" s="1713"/>
      <c r="AX236" s="1713"/>
    </row>
    <row r="237" s="1732" customFormat="true" ht="21.75" hidden="false" customHeight="true" outlineLevel="0" collapsed="false">
      <c r="C237" s="1713"/>
      <c r="D237" s="1713"/>
      <c r="E237" s="1713"/>
      <c r="F237" s="1713"/>
      <c r="G237" s="1714"/>
      <c r="H237" s="1713"/>
      <c r="I237" s="1713"/>
      <c r="J237" s="1713"/>
      <c r="K237" s="1713"/>
      <c r="L237" s="1713"/>
      <c r="M237" s="1713"/>
      <c r="N237" s="1713"/>
      <c r="O237" s="1713"/>
      <c r="P237" s="1713"/>
      <c r="Q237" s="1713"/>
      <c r="R237" s="1713"/>
      <c r="S237" s="1713"/>
      <c r="T237" s="1713"/>
      <c r="U237" s="1713"/>
      <c r="V237" s="1713"/>
      <c r="W237" s="1713"/>
      <c r="X237" s="1713"/>
      <c r="Y237" s="1713"/>
      <c r="Z237" s="1713"/>
      <c r="AA237" s="1713"/>
      <c r="AB237" s="1713"/>
      <c r="AC237" s="1713"/>
      <c r="AD237" s="1713"/>
      <c r="AE237" s="1713"/>
      <c r="AF237" s="1713"/>
      <c r="AG237" s="1713"/>
      <c r="AH237" s="1713"/>
      <c r="AI237" s="1713"/>
      <c r="AJ237" s="1713"/>
      <c r="AK237" s="1713"/>
      <c r="AL237" s="1713"/>
      <c r="AM237" s="1713"/>
      <c r="AN237" s="1713"/>
      <c r="AO237" s="1713"/>
      <c r="AP237" s="1713"/>
      <c r="AQ237" s="1713"/>
      <c r="AR237" s="1713"/>
      <c r="AS237" s="1713"/>
      <c r="AT237" s="1713"/>
      <c r="AU237" s="1713"/>
      <c r="AV237" s="1713"/>
      <c r="AW237" s="1713"/>
      <c r="AX237" s="1713"/>
    </row>
    <row r="238" s="1732" customFormat="true" ht="21.75" hidden="false" customHeight="true" outlineLevel="0" collapsed="false">
      <c r="C238" s="1713"/>
      <c r="D238" s="1713"/>
      <c r="E238" s="1713"/>
      <c r="F238" s="1713"/>
      <c r="G238" s="1714"/>
      <c r="H238" s="1713"/>
      <c r="I238" s="1713"/>
      <c r="J238" s="1713"/>
      <c r="K238" s="1713"/>
      <c r="L238" s="1713"/>
      <c r="M238" s="1713"/>
      <c r="N238" s="1713"/>
      <c r="O238" s="1713"/>
      <c r="P238" s="1713"/>
      <c r="Q238" s="1713"/>
      <c r="R238" s="1713"/>
      <c r="S238" s="1713"/>
      <c r="T238" s="1713"/>
      <c r="U238" s="1713"/>
      <c r="V238" s="1713"/>
      <c r="W238" s="1713"/>
      <c r="X238" s="1713"/>
      <c r="Y238" s="1713"/>
      <c r="Z238" s="1713"/>
      <c r="AA238" s="1713"/>
      <c r="AB238" s="1713"/>
      <c r="AC238" s="1713"/>
      <c r="AD238" s="1713"/>
      <c r="AE238" s="1713"/>
      <c r="AF238" s="1713"/>
      <c r="AG238" s="1713"/>
      <c r="AH238" s="1713"/>
      <c r="AI238" s="1713"/>
      <c r="AJ238" s="1713"/>
      <c r="AK238" s="1713"/>
      <c r="AL238" s="1713"/>
      <c r="AM238" s="1713"/>
      <c r="AN238" s="1713"/>
      <c r="AO238" s="1713"/>
      <c r="AP238" s="1713"/>
      <c r="AQ238" s="1713"/>
      <c r="AR238" s="1713"/>
      <c r="AS238" s="1713"/>
      <c r="AT238" s="1713"/>
      <c r="AU238" s="1713"/>
      <c r="AV238" s="1713"/>
      <c r="AW238" s="1713"/>
      <c r="AX238" s="1713"/>
    </row>
    <row r="239" s="1732" customFormat="true" ht="21.75" hidden="false" customHeight="true" outlineLevel="0" collapsed="false">
      <c r="C239" s="1713"/>
      <c r="D239" s="1713"/>
      <c r="E239" s="1713"/>
      <c r="F239" s="1713"/>
      <c r="G239" s="1714"/>
      <c r="H239" s="1713"/>
      <c r="I239" s="1713"/>
      <c r="J239" s="1713"/>
      <c r="K239" s="1713"/>
      <c r="L239" s="1713"/>
      <c r="M239" s="1713"/>
      <c r="N239" s="1713"/>
      <c r="O239" s="1713"/>
      <c r="P239" s="1713"/>
      <c r="Q239" s="1713"/>
      <c r="R239" s="1713"/>
      <c r="S239" s="1713"/>
      <c r="T239" s="1713"/>
      <c r="U239" s="1713"/>
      <c r="V239" s="1713"/>
      <c r="W239" s="1713"/>
      <c r="X239" s="1713"/>
      <c r="Y239" s="1713"/>
      <c r="Z239" s="1713"/>
      <c r="AA239" s="1713"/>
      <c r="AB239" s="1713"/>
      <c r="AC239" s="1713"/>
      <c r="AD239" s="1713"/>
      <c r="AE239" s="1713"/>
      <c r="AF239" s="1713"/>
      <c r="AG239" s="1713"/>
      <c r="AH239" s="1713"/>
      <c r="AI239" s="1713"/>
      <c r="AJ239" s="1713"/>
      <c r="AK239" s="1713"/>
      <c r="AL239" s="1713"/>
      <c r="AM239" s="1713"/>
      <c r="AN239" s="1713"/>
      <c r="AO239" s="1713"/>
      <c r="AP239" s="1713"/>
      <c r="AQ239" s="1713"/>
      <c r="AR239" s="1713"/>
      <c r="AS239" s="1713"/>
      <c r="AT239" s="1713"/>
      <c r="AU239" s="1713"/>
      <c r="AV239" s="1713"/>
      <c r="AW239" s="1713"/>
      <c r="AX239" s="1713"/>
    </row>
    <row r="240" s="1732" customFormat="true" ht="21.75" hidden="false" customHeight="true" outlineLevel="0" collapsed="false">
      <c r="C240" s="1713"/>
      <c r="D240" s="1713"/>
      <c r="E240" s="1713"/>
      <c r="F240" s="1713"/>
      <c r="G240" s="1714"/>
      <c r="H240" s="1713"/>
      <c r="I240" s="1713"/>
      <c r="J240" s="1713"/>
      <c r="K240" s="1713"/>
      <c r="L240" s="1713"/>
      <c r="M240" s="1713"/>
      <c r="N240" s="1713"/>
      <c r="O240" s="1713"/>
      <c r="P240" s="1713"/>
      <c r="Q240" s="1713"/>
      <c r="R240" s="1713"/>
      <c r="S240" s="1713"/>
      <c r="T240" s="1713"/>
      <c r="U240" s="1713"/>
      <c r="V240" s="1713"/>
      <c r="W240" s="1713"/>
      <c r="X240" s="1713"/>
      <c r="Y240" s="1713"/>
      <c r="Z240" s="1713"/>
      <c r="AA240" s="1713"/>
      <c r="AB240" s="1713"/>
      <c r="AC240" s="1713"/>
      <c r="AD240" s="1713"/>
      <c r="AE240" s="1713"/>
      <c r="AF240" s="1713"/>
      <c r="AG240" s="1713"/>
      <c r="AH240" s="1713"/>
      <c r="AI240" s="1713"/>
      <c r="AJ240" s="1713"/>
      <c r="AK240" s="1713"/>
      <c r="AL240" s="1713"/>
      <c r="AM240" s="1713"/>
      <c r="AN240" s="1713"/>
      <c r="AO240" s="1713"/>
      <c r="AP240" s="1713"/>
      <c r="AQ240" s="1713"/>
      <c r="AR240" s="1713"/>
      <c r="AS240" s="1713"/>
      <c r="AT240" s="1713"/>
      <c r="AU240" s="1713"/>
      <c r="AV240" s="1713"/>
      <c r="AW240" s="1713"/>
      <c r="AX240" s="1713"/>
    </row>
    <row r="241" s="1732" customFormat="true" ht="21.75" hidden="false" customHeight="true" outlineLevel="0" collapsed="false">
      <c r="C241" s="1713"/>
      <c r="D241" s="1713"/>
      <c r="E241" s="1713"/>
      <c r="F241" s="1713"/>
      <c r="G241" s="1714"/>
      <c r="H241" s="1713"/>
      <c r="I241" s="1713"/>
      <c r="J241" s="1713"/>
      <c r="K241" s="1713"/>
      <c r="L241" s="1713"/>
      <c r="M241" s="1713"/>
      <c r="N241" s="1713"/>
      <c r="O241" s="1713"/>
      <c r="P241" s="1713"/>
      <c r="Q241" s="1713"/>
      <c r="R241" s="1713"/>
      <c r="S241" s="1713"/>
      <c r="T241" s="1713"/>
      <c r="U241" s="1713"/>
      <c r="V241" s="1713"/>
      <c r="W241" s="1713"/>
      <c r="X241" s="1713"/>
      <c r="Y241" s="1713"/>
      <c r="Z241" s="1713"/>
      <c r="AA241" s="1713"/>
      <c r="AB241" s="1713"/>
      <c r="AC241" s="1713"/>
      <c r="AD241" s="1713"/>
      <c r="AE241" s="1713"/>
      <c r="AF241" s="1713"/>
      <c r="AG241" s="1713"/>
      <c r="AH241" s="1713"/>
      <c r="AI241" s="1713"/>
      <c r="AJ241" s="1713"/>
      <c r="AK241" s="1713"/>
      <c r="AL241" s="1713"/>
      <c r="AM241" s="1713"/>
      <c r="AN241" s="1713"/>
      <c r="AO241" s="1713"/>
      <c r="AP241" s="1713"/>
      <c r="AQ241" s="1713"/>
      <c r="AR241" s="1713"/>
      <c r="AS241" s="1713"/>
      <c r="AT241" s="1713"/>
      <c r="AU241" s="1713"/>
      <c r="AV241" s="1713"/>
      <c r="AW241" s="1713"/>
      <c r="AX241" s="1713"/>
    </row>
    <row r="242" s="1732" customFormat="true" ht="21.75" hidden="false" customHeight="true" outlineLevel="0" collapsed="false">
      <c r="C242" s="1713"/>
      <c r="D242" s="1713"/>
      <c r="E242" s="1713"/>
      <c r="F242" s="1713"/>
      <c r="G242" s="1714"/>
      <c r="H242" s="1713"/>
      <c r="I242" s="1713"/>
      <c r="J242" s="1713"/>
      <c r="K242" s="1713"/>
      <c r="L242" s="1713"/>
      <c r="M242" s="1713"/>
      <c r="N242" s="1713"/>
      <c r="O242" s="1713"/>
      <c r="P242" s="1713"/>
      <c r="Q242" s="1713"/>
      <c r="R242" s="1713"/>
      <c r="S242" s="1713"/>
      <c r="T242" s="1713"/>
      <c r="U242" s="1713"/>
      <c r="V242" s="1713"/>
      <c r="W242" s="1713"/>
      <c r="X242" s="1713"/>
      <c r="Y242" s="1713"/>
      <c r="Z242" s="1713"/>
      <c r="AA242" s="1713"/>
      <c r="AB242" s="1713"/>
      <c r="AC242" s="1713"/>
      <c r="AD242" s="1713"/>
      <c r="AE242" s="1713"/>
      <c r="AF242" s="1713"/>
      <c r="AG242" s="1713"/>
      <c r="AH242" s="1713"/>
      <c r="AI242" s="1713"/>
      <c r="AJ242" s="1713"/>
      <c r="AK242" s="1713"/>
      <c r="AL242" s="1713"/>
      <c r="AM242" s="1713"/>
      <c r="AN242" s="1713"/>
      <c r="AO242" s="1713"/>
      <c r="AP242" s="1713"/>
      <c r="AQ242" s="1713"/>
      <c r="AR242" s="1713"/>
      <c r="AS242" s="1713"/>
      <c r="AT242" s="1713"/>
      <c r="AU242" s="1713"/>
      <c r="AV242" s="1713"/>
      <c r="AW242" s="1713"/>
      <c r="AX242" s="1713"/>
    </row>
    <row r="243" s="1732" customFormat="true" ht="21.75" hidden="false" customHeight="true" outlineLevel="0" collapsed="false">
      <c r="C243" s="1713"/>
      <c r="D243" s="1713"/>
      <c r="E243" s="1713"/>
      <c r="F243" s="1713"/>
      <c r="G243" s="1714"/>
      <c r="H243" s="1713"/>
      <c r="I243" s="1713"/>
      <c r="J243" s="1713"/>
      <c r="K243" s="1713"/>
      <c r="L243" s="1713"/>
      <c r="M243" s="1713"/>
      <c r="N243" s="1713"/>
      <c r="O243" s="1713"/>
      <c r="P243" s="1713"/>
      <c r="Q243" s="1713"/>
      <c r="R243" s="1713"/>
      <c r="S243" s="1713"/>
      <c r="T243" s="1713"/>
      <c r="U243" s="1713"/>
      <c r="V243" s="1713"/>
      <c r="W243" s="1713"/>
      <c r="X243" s="1713"/>
      <c r="Y243" s="1713"/>
      <c r="Z243" s="1713"/>
      <c r="AA243" s="1713"/>
      <c r="AB243" s="1713"/>
      <c r="AC243" s="1713"/>
      <c r="AD243" s="1713"/>
      <c r="AE243" s="1713"/>
      <c r="AF243" s="1713"/>
      <c r="AG243" s="1713"/>
      <c r="AH243" s="1713"/>
      <c r="AI243" s="1713"/>
      <c r="AJ243" s="1713"/>
      <c r="AK243" s="1713"/>
      <c r="AL243" s="1713"/>
      <c r="AM243" s="1713"/>
      <c r="AN243" s="1713"/>
      <c r="AO243" s="1713"/>
      <c r="AP243" s="1713"/>
      <c r="AQ243" s="1713"/>
      <c r="AR243" s="1713"/>
      <c r="AS243" s="1713"/>
      <c r="AT243" s="1713"/>
      <c r="AU243" s="1713"/>
      <c r="AV243" s="1713"/>
      <c r="AW243" s="1713"/>
      <c r="AX243" s="1713"/>
    </row>
    <row r="244" s="1732" customFormat="true" ht="21.75" hidden="false" customHeight="true" outlineLevel="0" collapsed="false">
      <c r="C244" s="1713"/>
      <c r="D244" s="1713"/>
      <c r="E244" s="1713"/>
      <c r="F244" s="1713"/>
      <c r="G244" s="1714"/>
      <c r="H244" s="1713"/>
      <c r="I244" s="1713"/>
      <c r="J244" s="1713"/>
      <c r="K244" s="1713"/>
      <c r="L244" s="1713"/>
      <c r="M244" s="1713"/>
      <c r="N244" s="1713"/>
      <c r="O244" s="1713"/>
      <c r="P244" s="1713"/>
      <c r="Q244" s="1713"/>
      <c r="R244" s="1713"/>
      <c r="S244" s="1713"/>
      <c r="T244" s="1713"/>
      <c r="U244" s="1713"/>
      <c r="V244" s="1713"/>
      <c r="W244" s="1713"/>
      <c r="X244" s="1713"/>
      <c r="Y244" s="1713"/>
      <c r="Z244" s="1713"/>
      <c r="AA244" s="1713"/>
      <c r="AB244" s="1713"/>
      <c r="AC244" s="1713"/>
      <c r="AD244" s="1713"/>
      <c r="AE244" s="1713"/>
      <c r="AF244" s="1713"/>
      <c r="AG244" s="1713"/>
      <c r="AH244" s="1713"/>
      <c r="AI244" s="1713"/>
      <c r="AJ244" s="1713"/>
      <c r="AK244" s="1713"/>
      <c r="AL244" s="1713"/>
      <c r="AM244" s="1713"/>
      <c r="AN244" s="1713"/>
      <c r="AO244" s="1713"/>
      <c r="AP244" s="1713"/>
      <c r="AQ244" s="1713"/>
      <c r="AR244" s="1713"/>
      <c r="AS244" s="1713"/>
      <c r="AT244" s="1713"/>
      <c r="AU244" s="1713"/>
      <c r="AV244" s="1713"/>
      <c r="AW244" s="1713"/>
      <c r="AX244" s="1713"/>
    </row>
    <row r="245" s="1732" customFormat="true" ht="21.75" hidden="false" customHeight="true" outlineLevel="0" collapsed="false">
      <c r="C245" s="1713"/>
      <c r="D245" s="1713"/>
      <c r="E245" s="1713"/>
      <c r="F245" s="1713"/>
      <c r="G245" s="1714"/>
      <c r="H245" s="1713"/>
      <c r="I245" s="1713"/>
      <c r="J245" s="1713"/>
      <c r="K245" s="1713"/>
      <c r="L245" s="1713"/>
      <c r="M245" s="1713"/>
      <c r="N245" s="1713"/>
      <c r="O245" s="1713"/>
      <c r="P245" s="1713"/>
      <c r="Q245" s="1713"/>
      <c r="R245" s="1713"/>
      <c r="S245" s="1713"/>
      <c r="T245" s="1713"/>
      <c r="U245" s="1713"/>
      <c r="V245" s="1713"/>
      <c r="W245" s="1713"/>
      <c r="X245" s="1713"/>
      <c r="Y245" s="1713"/>
      <c r="Z245" s="1713"/>
      <c r="AA245" s="1713"/>
      <c r="AB245" s="1713"/>
      <c r="AC245" s="1713"/>
      <c r="AD245" s="1713"/>
      <c r="AE245" s="1713"/>
      <c r="AF245" s="1713"/>
      <c r="AG245" s="1713"/>
      <c r="AH245" s="1713"/>
      <c r="AI245" s="1713"/>
      <c r="AJ245" s="1713"/>
      <c r="AK245" s="1713"/>
      <c r="AL245" s="1713"/>
      <c r="AM245" s="1713"/>
      <c r="AN245" s="1713"/>
      <c r="AO245" s="1713"/>
      <c r="AP245" s="1713"/>
      <c r="AQ245" s="1713"/>
      <c r="AR245" s="1713"/>
      <c r="AS245" s="1713"/>
      <c r="AT245" s="1713"/>
      <c r="AU245" s="1713"/>
      <c r="AV245" s="1713"/>
      <c r="AW245" s="1713"/>
      <c r="AX245" s="1713"/>
    </row>
    <row r="246" s="1732" customFormat="true" ht="21.75" hidden="false" customHeight="true" outlineLevel="0" collapsed="false">
      <c r="C246" s="1713"/>
      <c r="D246" s="1713"/>
      <c r="E246" s="1713"/>
      <c r="F246" s="1713"/>
      <c r="G246" s="1714"/>
      <c r="H246" s="1713"/>
      <c r="I246" s="1713"/>
      <c r="J246" s="1713"/>
      <c r="K246" s="1713"/>
      <c r="L246" s="1713"/>
      <c r="M246" s="1713"/>
      <c r="N246" s="1713"/>
      <c r="O246" s="1713"/>
      <c r="P246" s="1713"/>
      <c r="Q246" s="1713"/>
      <c r="R246" s="1713"/>
      <c r="S246" s="1713"/>
      <c r="T246" s="1713"/>
      <c r="U246" s="1713"/>
      <c r="V246" s="1713"/>
      <c r="W246" s="1713"/>
      <c r="X246" s="1713"/>
      <c r="Y246" s="1713"/>
      <c r="Z246" s="1713"/>
      <c r="AA246" s="1713"/>
      <c r="AB246" s="1713"/>
      <c r="AC246" s="1713"/>
      <c r="AD246" s="1713"/>
      <c r="AE246" s="1713"/>
      <c r="AF246" s="1713"/>
      <c r="AG246" s="1713"/>
      <c r="AH246" s="1713"/>
      <c r="AI246" s="1713"/>
      <c r="AJ246" s="1713"/>
      <c r="AK246" s="1713"/>
      <c r="AL246" s="1713"/>
      <c r="AM246" s="1713"/>
      <c r="AN246" s="1713"/>
      <c r="AO246" s="1713"/>
      <c r="AP246" s="1713"/>
      <c r="AQ246" s="1713"/>
      <c r="AR246" s="1713"/>
      <c r="AS246" s="1713"/>
      <c r="AT246" s="1713"/>
      <c r="AU246" s="1713"/>
      <c r="AV246" s="1713"/>
      <c r="AW246" s="1713"/>
      <c r="AX246" s="1713"/>
    </row>
    <row r="247" s="1732" customFormat="true" ht="21.75" hidden="false" customHeight="true" outlineLevel="0" collapsed="false">
      <c r="C247" s="1713"/>
      <c r="D247" s="1713"/>
      <c r="E247" s="1713"/>
      <c r="F247" s="1713"/>
      <c r="G247" s="1714"/>
      <c r="H247" s="1713"/>
      <c r="I247" s="1713"/>
      <c r="J247" s="1713"/>
      <c r="K247" s="1713"/>
      <c r="L247" s="1713"/>
      <c r="M247" s="1713"/>
      <c r="N247" s="1713"/>
      <c r="O247" s="1713"/>
      <c r="P247" s="1713"/>
      <c r="Q247" s="1713"/>
      <c r="R247" s="1713"/>
      <c r="S247" s="1713"/>
      <c r="T247" s="1713"/>
      <c r="U247" s="1713"/>
      <c r="V247" s="1713"/>
      <c r="W247" s="1713"/>
      <c r="X247" s="1713"/>
      <c r="Y247" s="1713"/>
      <c r="Z247" s="1713"/>
      <c r="AA247" s="1713"/>
      <c r="AB247" s="1713"/>
      <c r="AC247" s="1713"/>
      <c r="AD247" s="1713"/>
      <c r="AE247" s="1713"/>
      <c r="AF247" s="1713"/>
      <c r="AG247" s="1713"/>
      <c r="AH247" s="1713"/>
      <c r="AI247" s="1713"/>
      <c r="AJ247" s="1713"/>
      <c r="AK247" s="1713"/>
      <c r="AL247" s="1713"/>
      <c r="AM247" s="1713"/>
      <c r="AN247" s="1713"/>
      <c r="AO247" s="1713"/>
      <c r="AP247" s="1713"/>
      <c r="AQ247" s="1713"/>
      <c r="AR247" s="1713"/>
      <c r="AS247" s="1713"/>
      <c r="AT247" s="1713"/>
      <c r="AU247" s="1713"/>
      <c r="AV247" s="1713"/>
      <c r="AW247" s="1713"/>
      <c r="AX247" s="1713"/>
    </row>
    <row r="248" s="1732" customFormat="true" ht="21.75" hidden="false" customHeight="true" outlineLevel="0" collapsed="false">
      <c r="C248" s="1713"/>
      <c r="D248" s="1713"/>
      <c r="E248" s="1713"/>
      <c r="F248" s="1713"/>
      <c r="G248" s="1714"/>
      <c r="H248" s="1713"/>
      <c r="I248" s="1713"/>
      <c r="J248" s="1713"/>
      <c r="K248" s="1713"/>
      <c r="L248" s="1713"/>
      <c r="M248" s="1713"/>
      <c r="N248" s="1713"/>
      <c r="O248" s="1713"/>
      <c r="P248" s="1713"/>
      <c r="Q248" s="1713"/>
      <c r="R248" s="1713"/>
      <c r="S248" s="1713"/>
      <c r="T248" s="1713"/>
      <c r="U248" s="1713"/>
      <c r="V248" s="1713"/>
      <c r="W248" s="1713"/>
      <c r="X248" s="1713"/>
      <c r="Y248" s="1713"/>
      <c r="Z248" s="1713"/>
      <c r="AA248" s="1713"/>
      <c r="AB248" s="1713"/>
      <c r="AC248" s="1713"/>
      <c r="AD248" s="1713"/>
      <c r="AE248" s="1713"/>
      <c r="AF248" s="1713"/>
      <c r="AG248" s="1713"/>
      <c r="AH248" s="1713"/>
      <c r="AI248" s="1713"/>
      <c r="AJ248" s="1713"/>
      <c r="AK248" s="1713"/>
      <c r="AL248" s="1713"/>
      <c r="AM248" s="1713"/>
      <c r="AN248" s="1713"/>
      <c r="AO248" s="1713"/>
      <c r="AP248" s="1713"/>
      <c r="AQ248" s="1713"/>
      <c r="AR248" s="1713"/>
      <c r="AS248" s="1713"/>
      <c r="AT248" s="1713"/>
      <c r="AU248" s="1713"/>
      <c r="AV248" s="1713"/>
      <c r="AW248" s="1713"/>
      <c r="AX248" s="1713"/>
    </row>
    <row r="249" s="1732" customFormat="true" ht="21.75" hidden="false" customHeight="true" outlineLevel="0" collapsed="false">
      <c r="C249" s="1713"/>
      <c r="D249" s="1713"/>
      <c r="E249" s="1713"/>
      <c r="F249" s="1713"/>
      <c r="G249" s="1714"/>
      <c r="H249" s="1713"/>
      <c r="I249" s="1713"/>
      <c r="J249" s="1713"/>
      <c r="K249" s="1713"/>
      <c r="L249" s="1713"/>
      <c r="M249" s="1713"/>
      <c r="N249" s="1713"/>
      <c r="O249" s="1713"/>
      <c r="P249" s="1713"/>
      <c r="Q249" s="1713"/>
      <c r="R249" s="1713"/>
      <c r="S249" s="1713"/>
      <c r="T249" s="1713"/>
      <c r="U249" s="1713"/>
      <c r="V249" s="1713"/>
      <c r="W249" s="1713"/>
      <c r="X249" s="1713"/>
      <c r="Y249" s="1713"/>
      <c r="Z249" s="1713"/>
      <c r="AA249" s="1713"/>
      <c r="AB249" s="1713"/>
      <c r="AC249" s="1713"/>
      <c r="AD249" s="1713"/>
      <c r="AE249" s="1713"/>
      <c r="AF249" s="1713"/>
      <c r="AG249" s="1713"/>
      <c r="AH249" s="1713"/>
      <c r="AI249" s="1713"/>
      <c r="AJ249" s="1713"/>
      <c r="AK249" s="1713"/>
      <c r="AL249" s="1713"/>
      <c r="AM249" s="1713"/>
      <c r="AN249" s="1713"/>
      <c r="AO249" s="1713"/>
      <c r="AP249" s="1713"/>
      <c r="AQ249" s="1713"/>
      <c r="AR249" s="1713"/>
      <c r="AS249" s="1713"/>
      <c r="AT249" s="1713"/>
      <c r="AU249" s="1713"/>
      <c r="AV249" s="1713"/>
      <c r="AW249" s="1713"/>
      <c r="AX249" s="1713"/>
    </row>
    <row r="250" s="1732" customFormat="true" ht="21.75" hidden="false" customHeight="true" outlineLevel="0" collapsed="false">
      <c r="C250" s="1713"/>
      <c r="D250" s="1713"/>
      <c r="E250" s="1713"/>
      <c r="F250" s="1713"/>
      <c r="G250" s="1714"/>
      <c r="H250" s="1713"/>
      <c r="I250" s="1713"/>
      <c r="J250" s="1713"/>
      <c r="K250" s="1713"/>
      <c r="L250" s="1713"/>
      <c r="M250" s="1713"/>
      <c r="N250" s="1713"/>
      <c r="O250" s="1713"/>
      <c r="P250" s="1713"/>
      <c r="Q250" s="1713"/>
      <c r="R250" s="1713"/>
      <c r="S250" s="1713"/>
      <c r="T250" s="1713"/>
      <c r="U250" s="1713"/>
      <c r="V250" s="1713"/>
      <c r="W250" s="1713"/>
      <c r="X250" s="1713"/>
      <c r="Y250" s="1713"/>
      <c r="Z250" s="1713"/>
      <c r="AA250" s="1713"/>
      <c r="AB250" s="1713"/>
      <c r="AC250" s="1713"/>
      <c r="AD250" s="1713"/>
      <c r="AE250" s="1713"/>
      <c r="AF250" s="1713"/>
      <c r="AG250" s="1713"/>
      <c r="AH250" s="1713"/>
      <c r="AI250" s="1713"/>
      <c r="AJ250" s="1713"/>
      <c r="AK250" s="1713"/>
      <c r="AL250" s="1713"/>
      <c r="AM250" s="1713"/>
      <c r="AN250" s="1713"/>
      <c r="AO250" s="1713"/>
      <c r="AP250" s="1713"/>
      <c r="AQ250" s="1713"/>
      <c r="AR250" s="1713"/>
      <c r="AS250" s="1713"/>
      <c r="AT250" s="1713"/>
      <c r="AU250" s="1713"/>
      <c r="AV250" s="1713"/>
      <c r="AW250" s="1713"/>
      <c r="AX250" s="1713"/>
    </row>
    <row r="251" s="1732" customFormat="true" ht="21.75" hidden="false" customHeight="true" outlineLevel="0" collapsed="false">
      <c r="C251" s="1713"/>
      <c r="D251" s="1713"/>
      <c r="E251" s="1713"/>
      <c r="F251" s="1713"/>
      <c r="G251" s="1714"/>
      <c r="H251" s="1713"/>
      <c r="I251" s="1713"/>
      <c r="J251" s="1713"/>
      <c r="K251" s="1713"/>
      <c r="L251" s="1713"/>
      <c r="M251" s="1713"/>
      <c r="N251" s="1713"/>
      <c r="O251" s="1713"/>
      <c r="P251" s="1713"/>
      <c r="Q251" s="1713"/>
      <c r="R251" s="1713"/>
      <c r="S251" s="1713"/>
      <c r="T251" s="1713"/>
      <c r="U251" s="1713"/>
      <c r="V251" s="1713"/>
      <c r="W251" s="1713"/>
      <c r="X251" s="1713"/>
      <c r="Y251" s="1713"/>
      <c r="Z251" s="1713"/>
      <c r="AA251" s="1713"/>
      <c r="AB251" s="1713"/>
      <c r="AC251" s="1713"/>
      <c r="AD251" s="1713"/>
      <c r="AE251" s="1713"/>
      <c r="AF251" s="1713"/>
      <c r="AG251" s="1713"/>
      <c r="AH251" s="1713"/>
      <c r="AI251" s="1713"/>
      <c r="AJ251" s="1713"/>
      <c r="AK251" s="1713"/>
      <c r="AL251" s="1713"/>
      <c r="AM251" s="1713"/>
      <c r="AN251" s="1713"/>
      <c r="AO251" s="1713"/>
      <c r="AP251" s="1713"/>
      <c r="AQ251" s="1713"/>
      <c r="AR251" s="1713"/>
      <c r="AS251" s="1713"/>
      <c r="AT251" s="1713"/>
      <c r="AU251" s="1713"/>
      <c r="AV251" s="1713"/>
      <c r="AW251" s="1713"/>
      <c r="AX251" s="1713"/>
    </row>
    <row r="252" s="1732" customFormat="true" ht="21.75" hidden="false" customHeight="true" outlineLevel="0" collapsed="false">
      <c r="C252" s="1713"/>
      <c r="D252" s="1713"/>
      <c r="E252" s="1713"/>
      <c r="F252" s="1713"/>
      <c r="G252" s="1714"/>
      <c r="H252" s="1713"/>
      <c r="I252" s="1713"/>
      <c r="J252" s="1713"/>
      <c r="K252" s="1713"/>
      <c r="L252" s="1713"/>
      <c r="M252" s="1713"/>
      <c r="N252" s="1713"/>
      <c r="O252" s="1713"/>
      <c r="P252" s="1713"/>
      <c r="Q252" s="1713"/>
      <c r="R252" s="1713"/>
      <c r="S252" s="1713"/>
      <c r="T252" s="1713"/>
      <c r="U252" s="1713"/>
      <c r="V252" s="1713"/>
      <c r="W252" s="1713"/>
      <c r="X252" s="1713"/>
      <c r="Y252" s="1713"/>
      <c r="Z252" s="1713"/>
      <c r="AA252" s="1713"/>
      <c r="AB252" s="1713"/>
      <c r="AC252" s="1713"/>
      <c r="AD252" s="1713"/>
      <c r="AE252" s="1713"/>
      <c r="AF252" s="1713"/>
      <c r="AG252" s="1713"/>
      <c r="AH252" s="1713"/>
      <c r="AI252" s="1713"/>
      <c r="AJ252" s="1713"/>
      <c r="AK252" s="1713"/>
      <c r="AL252" s="1713"/>
      <c r="AM252" s="1713"/>
      <c r="AN252" s="1713"/>
      <c r="AO252" s="1713"/>
      <c r="AP252" s="1713"/>
      <c r="AQ252" s="1713"/>
      <c r="AR252" s="1713"/>
      <c r="AS252" s="1713"/>
      <c r="AT252" s="1713"/>
      <c r="AU252" s="1713"/>
      <c r="AV252" s="1713"/>
      <c r="AW252" s="1713"/>
      <c r="AX252" s="1713"/>
    </row>
    <row r="253" s="1732" customFormat="true" ht="21.75" hidden="false" customHeight="true" outlineLevel="0" collapsed="false">
      <c r="C253" s="1713"/>
      <c r="D253" s="1713"/>
      <c r="E253" s="1713"/>
      <c r="F253" s="1713"/>
      <c r="G253" s="1714"/>
      <c r="H253" s="1713"/>
      <c r="I253" s="1713"/>
      <c r="J253" s="1713"/>
      <c r="K253" s="1713"/>
      <c r="L253" s="1713"/>
      <c r="M253" s="1713"/>
      <c r="N253" s="1713"/>
      <c r="O253" s="1713"/>
      <c r="P253" s="1713"/>
      <c r="Q253" s="1713"/>
      <c r="R253" s="1713"/>
      <c r="S253" s="1713"/>
      <c r="T253" s="1713"/>
      <c r="U253" s="1713"/>
      <c r="V253" s="1713"/>
      <c r="W253" s="1713"/>
      <c r="X253" s="1713"/>
      <c r="Y253" s="1713"/>
      <c r="Z253" s="1713"/>
      <c r="AA253" s="1713"/>
      <c r="AB253" s="1713"/>
      <c r="AC253" s="1713"/>
      <c r="AD253" s="1713"/>
      <c r="AE253" s="1713"/>
      <c r="AF253" s="1713"/>
      <c r="AG253" s="1713"/>
      <c r="AH253" s="1713"/>
      <c r="AI253" s="1713"/>
      <c r="AJ253" s="1713"/>
      <c r="AK253" s="1713"/>
      <c r="AL253" s="1713"/>
      <c r="AM253" s="1713"/>
      <c r="AN253" s="1713"/>
      <c r="AO253" s="1713"/>
      <c r="AP253" s="1713"/>
      <c r="AQ253" s="1713"/>
      <c r="AR253" s="1713"/>
      <c r="AS253" s="1713"/>
      <c r="AT253" s="1713"/>
      <c r="AU253" s="1713"/>
      <c r="AV253" s="1713"/>
      <c r="AW253" s="1713"/>
      <c r="AX253" s="1713"/>
    </row>
    <row r="254" s="1732" customFormat="true" ht="21.75" hidden="false" customHeight="true" outlineLevel="0" collapsed="false">
      <c r="C254" s="1713"/>
      <c r="D254" s="1713"/>
      <c r="E254" s="1713"/>
      <c r="F254" s="1713"/>
      <c r="G254" s="1714"/>
      <c r="H254" s="1713"/>
      <c r="I254" s="1713"/>
      <c r="J254" s="1713"/>
      <c r="K254" s="1713"/>
      <c r="L254" s="1713"/>
      <c r="M254" s="1713"/>
      <c r="N254" s="1713"/>
      <c r="O254" s="1713"/>
      <c r="P254" s="1713"/>
      <c r="Q254" s="1713"/>
      <c r="R254" s="1713"/>
      <c r="S254" s="1713"/>
      <c r="T254" s="1713"/>
      <c r="U254" s="1713"/>
      <c r="V254" s="1713"/>
      <c r="W254" s="1713"/>
      <c r="X254" s="1713"/>
      <c r="Y254" s="1713"/>
      <c r="Z254" s="1713"/>
      <c r="AA254" s="1713"/>
      <c r="AB254" s="1713"/>
      <c r="AC254" s="1713"/>
      <c r="AD254" s="1713"/>
      <c r="AE254" s="1713"/>
      <c r="AF254" s="1713"/>
      <c r="AG254" s="1713"/>
      <c r="AH254" s="1713"/>
      <c r="AI254" s="1713"/>
      <c r="AJ254" s="1713"/>
      <c r="AK254" s="1713"/>
      <c r="AL254" s="1713"/>
      <c r="AM254" s="1713"/>
      <c r="AN254" s="1713"/>
      <c r="AO254" s="1713"/>
      <c r="AP254" s="1713"/>
      <c r="AQ254" s="1713"/>
      <c r="AR254" s="1713"/>
      <c r="AS254" s="1713"/>
      <c r="AT254" s="1713"/>
      <c r="AU254" s="1713"/>
      <c r="AV254" s="1713"/>
      <c r="AW254" s="1713"/>
      <c r="AX254" s="1713"/>
    </row>
    <row r="255" s="1732" customFormat="true" ht="21.75" hidden="false" customHeight="true" outlineLevel="0" collapsed="false">
      <c r="C255" s="1713"/>
      <c r="D255" s="1713"/>
      <c r="E255" s="1713"/>
      <c r="F255" s="1713"/>
      <c r="G255" s="1714"/>
      <c r="H255" s="1713"/>
      <c r="I255" s="1713"/>
      <c r="J255" s="1713"/>
      <c r="K255" s="1713"/>
      <c r="L255" s="1713"/>
      <c r="M255" s="1713"/>
      <c r="N255" s="1713"/>
      <c r="O255" s="1713"/>
      <c r="P255" s="1713"/>
      <c r="Q255" s="1713"/>
      <c r="R255" s="1713"/>
      <c r="S255" s="1713"/>
      <c r="T255" s="1713"/>
      <c r="U255" s="1713"/>
      <c r="V255" s="1713"/>
      <c r="W255" s="1713"/>
      <c r="X255" s="1713"/>
      <c r="Y255" s="1713"/>
      <c r="Z255" s="1713"/>
      <c r="AA255" s="1713"/>
      <c r="AB255" s="1713"/>
      <c r="AC255" s="1713"/>
      <c r="AD255" s="1713"/>
      <c r="AE255" s="1713"/>
      <c r="AF255" s="1713"/>
      <c r="AG255" s="1713"/>
      <c r="AH255" s="1713"/>
      <c r="AI255" s="1713"/>
      <c r="AJ255" s="1713"/>
      <c r="AK255" s="1713"/>
      <c r="AL255" s="1713"/>
      <c r="AM255" s="1713"/>
      <c r="AN255" s="1713"/>
      <c r="AO255" s="1713"/>
      <c r="AP255" s="1713"/>
      <c r="AQ255" s="1713"/>
      <c r="AR255" s="1713"/>
      <c r="AS255" s="1713"/>
      <c r="AT255" s="1713"/>
      <c r="AU255" s="1713"/>
      <c r="AV255" s="1713"/>
      <c r="AW255" s="1713"/>
      <c r="AX255" s="1713"/>
    </row>
    <row r="256" s="1732" customFormat="true" ht="21.75" hidden="false" customHeight="true" outlineLevel="0" collapsed="false">
      <c r="C256" s="1713"/>
      <c r="D256" s="1713"/>
      <c r="E256" s="1713"/>
      <c r="F256" s="1713"/>
      <c r="G256" s="1714"/>
      <c r="H256" s="1713"/>
      <c r="I256" s="1713"/>
      <c r="J256" s="1713"/>
      <c r="K256" s="1713"/>
      <c r="L256" s="1713"/>
      <c r="M256" s="1713"/>
      <c r="N256" s="1713"/>
      <c r="O256" s="1713"/>
      <c r="P256" s="1713"/>
      <c r="Q256" s="1713"/>
      <c r="R256" s="1713"/>
      <c r="S256" s="1713"/>
      <c r="T256" s="1713"/>
      <c r="U256" s="1713"/>
      <c r="V256" s="1713"/>
      <c r="W256" s="1713"/>
      <c r="X256" s="1713"/>
      <c r="Y256" s="1713"/>
      <c r="Z256" s="1713"/>
      <c r="AA256" s="1713"/>
      <c r="AB256" s="1713"/>
      <c r="AC256" s="1713"/>
      <c r="AD256" s="1713"/>
      <c r="AE256" s="1713"/>
      <c r="AF256" s="1713"/>
      <c r="AG256" s="1713"/>
      <c r="AH256" s="1713"/>
      <c r="AI256" s="1713"/>
      <c r="AJ256" s="1713"/>
      <c r="AK256" s="1713"/>
      <c r="AL256" s="1713"/>
      <c r="AM256" s="1713"/>
      <c r="AN256" s="1713"/>
      <c r="AO256" s="1713"/>
      <c r="AP256" s="1713"/>
      <c r="AQ256" s="1713"/>
      <c r="AR256" s="1713"/>
      <c r="AS256" s="1713"/>
      <c r="AT256" s="1713"/>
      <c r="AU256" s="1713"/>
      <c r="AV256" s="1713"/>
      <c r="AW256" s="1713"/>
      <c r="AX256" s="1713"/>
    </row>
    <row r="257" s="1732" customFormat="true" ht="21.75" hidden="false" customHeight="true" outlineLevel="0" collapsed="false">
      <c r="C257" s="1713"/>
      <c r="D257" s="1713"/>
      <c r="E257" s="1713"/>
      <c r="F257" s="1713"/>
      <c r="G257" s="1714"/>
      <c r="H257" s="1713"/>
      <c r="I257" s="1713"/>
      <c r="J257" s="1713"/>
      <c r="K257" s="1713"/>
      <c r="L257" s="1713"/>
      <c r="M257" s="1713"/>
      <c r="N257" s="1713"/>
      <c r="O257" s="1713"/>
      <c r="P257" s="1713"/>
      <c r="Q257" s="1713"/>
      <c r="R257" s="1713"/>
      <c r="S257" s="1713"/>
      <c r="T257" s="1713"/>
      <c r="U257" s="1713"/>
      <c r="V257" s="1713"/>
      <c r="W257" s="1713"/>
      <c r="X257" s="1713"/>
      <c r="Y257" s="1713"/>
      <c r="Z257" s="1713"/>
      <c r="AA257" s="1713"/>
      <c r="AB257" s="1713"/>
      <c r="AC257" s="1713"/>
      <c r="AD257" s="1713"/>
      <c r="AE257" s="1713"/>
      <c r="AF257" s="1713"/>
      <c r="AG257" s="1713"/>
      <c r="AH257" s="1713"/>
      <c r="AI257" s="1713"/>
      <c r="AJ257" s="1713"/>
      <c r="AK257" s="1713"/>
      <c r="AL257" s="1713"/>
      <c r="AM257" s="1713"/>
      <c r="AN257" s="1713"/>
      <c r="AO257" s="1713"/>
      <c r="AP257" s="1713"/>
      <c r="AQ257" s="1713"/>
      <c r="AR257" s="1713"/>
      <c r="AS257" s="1713"/>
      <c r="AT257" s="1713"/>
      <c r="AU257" s="1713"/>
      <c r="AV257" s="1713"/>
      <c r="AW257" s="1713"/>
      <c r="AX257" s="1713"/>
    </row>
    <row r="258" s="1732" customFormat="true" ht="21.75" hidden="false" customHeight="true" outlineLevel="0" collapsed="false">
      <c r="C258" s="1713"/>
      <c r="D258" s="1713"/>
      <c r="E258" s="1713"/>
      <c r="F258" s="1713"/>
      <c r="G258" s="1714"/>
      <c r="H258" s="1713"/>
      <c r="I258" s="1713"/>
      <c r="J258" s="1713"/>
      <c r="K258" s="1713"/>
      <c r="L258" s="1713"/>
      <c r="M258" s="1713"/>
      <c r="N258" s="1713"/>
      <c r="O258" s="1713"/>
      <c r="P258" s="1713"/>
      <c r="Q258" s="1713"/>
      <c r="R258" s="1713"/>
      <c r="S258" s="1713"/>
      <c r="T258" s="1713"/>
      <c r="U258" s="1713"/>
      <c r="V258" s="1713"/>
      <c r="W258" s="1713"/>
      <c r="X258" s="1713"/>
      <c r="Y258" s="1713"/>
      <c r="Z258" s="1713"/>
      <c r="AA258" s="1713"/>
      <c r="AB258" s="1713"/>
      <c r="AC258" s="1713"/>
      <c r="AD258" s="1713"/>
      <c r="AE258" s="1713"/>
      <c r="AF258" s="1713"/>
      <c r="AG258" s="1713"/>
      <c r="AH258" s="1713"/>
      <c r="AI258" s="1713"/>
      <c r="AJ258" s="1713"/>
      <c r="AK258" s="1713"/>
      <c r="AL258" s="1713"/>
      <c r="AM258" s="1713"/>
      <c r="AN258" s="1713"/>
      <c r="AO258" s="1713"/>
      <c r="AP258" s="1713"/>
      <c r="AQ258" s="1713"/>
      <c r="AR258" s="1713"/>
      <c r="AS258" s="1713"/>
      <c r="AT258" s="1713"/>
      <c r="AU258" s="1713"/>
      <c r="AV258" s="1713"/>
      <c r="AW258" s="1713"/>
      <c r="AX258" s="1713"/>
    </row>
    <row r="259" s="1732" customFormat="true" ht="21.75" hidden="false" customHeight="true" outlineLevel="0" collapsed="false">
      <c r="C259" s="1713"/>
      <c r="D259" s="1713"/>
      <c r="E259" s="1713"/>
      <c r="F259" s="1713"/>
      <c r="G259" s="1714"/>
      <c r="H259" s="1713"/>
      <c r="I259" s="1713"/>
      <c r="J259" s="1713"/>
      <c r="K259" s="1713"/>
      <c r="L259" s="1713"/>
      <c r="M259" s="1713"/>
      <c r="N259" s="1713"/>
      <c r="O259" s="1713"/>
      <c r="P259" s="1713"/>
      <c r="Q259" s="1713"/>
      <c r="R259" s="1713"/>
      <c r="S259" s="1713"/>
      <c r="T259" s="1713"/>
      <c r="U259" s="1713"/>
      <c r="V259" s="1713"/>
      <c r="W259" s="1713"/>
      <c r="X259" s="1713"/>
      <c r="Y259" s="1713"/>
      <c r="Z259" s="1713"/>
      <c r="AA259" s="1713"/>
      <c r="AB259" s="1713"/>
      <c r="AC259" s="1713"/>
      <c r="AD259" s="1713"/>
      <c r="AE259" s="1713"/>
      <c r="AF259" s="1713"/>
      <c r="AG259" s="1713"/>
      <c r="AH259" s="1713"/>
      <c r="AI259" s="1713"/>
      <c r="AJ259" s="1713"/>
      <c r="AK259" s="1713"/>
      <c r="AL259" s="1713"/>
      <c r="AM259" s="1713"/>
      <c r="AN259" s="1713"/>
      <c r="AO259" s="1713"/>
      <c r="AP259" s="1713"/>
      <c r="AQ259" s="1713"/>
      <c r="AR259" s="1713"/>
      <c r="AS259" s="1713"/>
      <c r="AT259" s="1713"/>
      <c r="AU259" s="1713"/>
      <c r="AV259" s="1713"/>
      <c r="AW259" s="1713"/>
      <c r="AX259" s="1713"/>
    </row>
    <row r="260" s="1732" customFormat="true" ht="21.75" hidden="false" customHeight="true" outlineLevel="0" collapsed="false">
      <c r="C260" s="1713"/>
      <c r="D260" s="1713"/>
      <c r="E260" s="1713"/>
      <c r="F260" s="1713"/>
      <c r="G260" s="1714"/>
      <c r="H260" s="1713"/>
      <c r="I260" s="1713"/>
      <c r="J260" s="1713"/>
      <c r="K260" s="1713"/>
      <c r="L260" s="1713"/>
      <c r="M260" s="1713"/>
      <c r="N260" s="1713"/>
      <c r="O260" s="1713"/>
      <c r="P260" s="1713"/>
      <c r="Q260" s="1713"/>
      <c r="R260" s="1713"/>
      <c r="S260" s="1713"/>
      <c r="T260" s="1713"/>
      <c r="U260" s="1713"/>
      <c r="V260" s="1713"/>
      <c r="W260" s="1713"/>
      <c r="X260" s="1713"/>
      <c r="Y260" s="1713"/>
      <c r="Z260" s="1713"/>
      <c r="AA260" s="1713"/>
      <c r="AB260" s="1713"/>
      <c r="AC260" s="1713"/>
      <c r="AD260" s="1713"/>
      <c r="AE260" s="1713"/>
      <c r="AF260" s="1713"/>
      <c r="AG260" s="1713"/>
      <c r="AH260" s="1713"/>
      <c r="AI260" s="1713"/>
      <c r="AJ260" s="1713"/>
      <c r="AK260" s="1713"/>
      <c r="AL260" s="1713"/>
      <c r="AM260" s="1713"/>
      <c r="AN260" s="1713"/>
      <c r="AO260" s="1713"/>
      <c r="AP260" s="1713"/>
      <c r="AQ260" s="1713"/>
      <c r="AR260" s="1713"/>
      <c r="AS260" s="1713"/>
      <c r="AT260" s="1713"/>
      <c r="AU260" s="1713"/>
      <c r="AV260" s="1713"/>
      <c r="AW260" s="1713"/>
      <c r="AX260" s="1713"/>
    </row>
    <row r="261" s="1732" customFormat="true" ht="21.75" hidden="false" customHeight="true" outlineLevel="0" collapsed="false">
      <c r="C261" s="1713"/>
      <c r="D261" s="1713"/>
      <c r="E261" s="1713"/>
      <c r="F261" s="1713"/>
      <c r="G261" s="1714"/>
      <c r="H261" s="1713"/>
      <c r="I261" s="1713"/>
      <c r="J261" s="1713"/>
      <c r="K261" s="1713"/>
      <c r="L261" s="1713"/>
      <c r="M261" s="1713"/>
      <c r="N261" s="1713"/>
      <c r="O261" s="1713"/>
      <c r="P261" s="1713"/>
      <c r="Q261" s="1713"/>
      <c r="R261" s="1713"/>
      <c r="S261" s="1713"/>
      <c r="T261" s="1713"/>
      <c r="U261" s="1713"/>
      <c r="V261" s="1713"/>
      <c r="W261" s="1713"/>
      <c r="X261" s="1713"/>
      <c r="Y261" s="1713"/>
      <c r="Z261" s="1713"/>
      <c r="AA261" s="1713"/>
      <c r="AB261" s="1713"/>
      <c r="AC261" s="1713"/>
      <c r="AD261" s="1713"/>
      <c r="AE261" s="1713"/>
      <c r="AF261" s="1713"/>
      <c r="AG261" s="1713"/>
      <c r="AH261" s="1713"/>
      <c r="AI261" s="1713"/>
      <c r="AJ261" s="1713"/>
      <c r="AK261" s="1713"/>
      <c r="AL261" s="1713"/>
      <c r="AM261" s="1713"/>
      <c r="AN261" s="1713"/>
      <c r="AO261" s="1713"/>
      <c r="AP261" s="1713"/>
      <c r="AQ261" s="1713"/>
      <c r="AR261" s="1713"/>
      <c r="AS261" s="1713"/>
      <c r="AT261" s="1713"/>
      <c r="AU261" s="1713"/>
      <c r="AV261" s="1713"/>
      <c r="AW261" s="1713"/>
      <c r="AX261" s="1713"/>
    </row>
    <row r="262" s="1732" customFormat="true" ht="21.75" hidden="false" customHeight="true" outlineLevel="0" collapsed="false">
      <c r="C262" s="1713"/>
      <c r="D262" s="1713"/>
      <c r="E262" s="1713"/>
      <c r="F262" s="1713"/>
      <c r="G262" s="1714"/>
      <c r="H262" s="1713"/>
      <c r="I262" s="1713"/>
      <c r="J262" s="1713"/>
      <c r="K262" s="1713"/>
      <c r="L262" s="1713"/>
      <c r="M262" s="1713"/>
      <c r="N262" s="1713"/>
      <c r="O262" s="1713"/>
      <c r="P262" s="1713"/>
      <c r="Q262" s="1713"/>
      <c r="R262" s="1713"/>
      <c r="S262" s="1713"/>
      <c r="T262" s="1713"/>
      <c r="U262" s="1713"/>
      <c r="V262" s="1713"/>
      <c r="W262" s="1713"/>
      <c r="X262" s="1713"/>
      <c r="Y262" s="1713"/>
      <c r="Z262" s="1713"/>
      <c r="AA262" s="1713"/>
      <c r="AB262" s="1713"/>
      <c r="AC262" s="1713"/>
      <c r="AD262" s="1713"/>
      <c r="AE262" s="1713"/>
      <c r="AF262" s="1713"/>
      <c r="AG262" s="1713"/>
      <c r="AH262" s="1713"/>
      <c r="AI262" s="1713"/>
      <c r="AJ262" s="1713"/>
      <c r="AK262" s="1713"/>
      <c r="AL262" s="1713"/>
      <c r="AM262" s="1713"/>
      <c r="AN262" s="1713"/>
      <c r="AO262" s="1713"/>
      <c r="AP262" s="1713"/>
      <c r="AQ262" s="1713"/>
      <c r="AR262" s="1713"/>
      <c r="AS262" s="1713"/>
      <c r="AT262" s="1713"/>
      <c r="AU262" s="1713"/>
      <c r="AV262" s="1713"/>
      <c r="AW262" s="1713"/>
      <c r="AX262" s="1713"/>
    </row>
    <row r="263" s="1732" customFormat="true" ht="21.75" hidden="false" customHeight="true" outlineLevel="0" collapsed="false">
      <c r="C263" s="1713"/>
      <c r="D263" s="1713"/>
      <c r="E263" s="1713"/>
      <c r="F263" s="1713"/>
      <c r="G263" s="1714"/>
      <c r="H263" s="1713"/>
      <c r="I263" s="1713"/>
      <c r="J263" s="1713"/>
      <c r="K263" s="1713"/>
      <c r="L263" s="1713"/>
      <c r="M263" s="1713"/>
      <c r="N263" s="1713"/>
      <c r="O263" s="1713"/>
      <c r="P263" s="1713"/>
      <c r="Q263" s="1713"/>
      <c r="R263" s="1713"/>
      <c r="S263" s="1713"/>
      <c r="T263" s="1713"/>
      <c r="U263" s="1713"/>
      <c r="V263" s="1713"/>
      <c r="W263" s="1713"/>
      <c r="X263" s="1713"/>
      <c r="Y263" s="1713"/>
      <c r="Z263" s="1713"/>
      <c r="AA263" s="1713"/>
      <c r="AB263" s="1713"/>
      <c r="AC263" s="1713"/>
      <c r="AD263" s="1713"/>
      <c r="AE263" s="1713"/>
      <c r="AF263" s="1713"/>
      <c r="AG263" s="1713"/>
      <c r="AH263" s="1713"/>
      <c r="AI263" s="1713"/>
      <c r="AJ263" s="1713"/>
      <c r="AK263" s="1713"/>
      <c r="AL263" s="1713"/>
      <c r="AM263" s="1713"/>
      <c r="AN263" s="1713"/>
      <c r="AO263" s="1713"/>
      <c r="AP263" s="1713"/>
      <c r="AQ263" s="1713"/>
      <c r="AR263" s="1713"/>
      <c r="AS263" s="1713"/>
      <c r="AT263" s="1713"/>
      <c r="AU263" s="1713"/>
      <c r="AV263" s="1713"/>
      <c r="AW263" s="1713"/>
      <c r="AX263" s="1713"/>
    </row>
    <row r="264" s="1732" customFormat="true" ht="21.75" hidden="false" customHeight="true" outlineLevel="0" collapsed="false">
      <c r="C264" s="1713"/>
      <c r="D264" s="1713"/>
      <c r="E264" s="1713"/>
      <c r="F264" s="1713"/>
      <c r="G264" s="1714"/>
      <c r="H264" s="1713"/>
      <c r="I264" s="1713"/>
      <c r="J264" s="1713"/>
      <c r="K264" s="1713"/>
      <c r="L264" s="1713"/>
      <c r="M264" s="1713"/>
      <c r="N264" s="1713"/>
      <c r="O264" s="1713"/>
      <c r="P264" s="1713"/>
      <c r="Q264" s="1713"/>
      <c r="R264" s="1713"/>
      <c r="S264" s="1713"/>
      <c r="T264" s="1713"/>
      <c r="U264" s="1713"/>
      <c r="V264" s="1713"/>
      <c r="W264" s="1713"/>
      <c r="X264" s="1713"/>
      <c r="Y264" s="1713"/>
      <c r="Z264" s="1713"/>
      <c r="AA264" s="1713"/>
      <c r="AB264" s="1713"/>
      <c r="AC264" s="1713"/>
      <c r="AD264" s="1713"/>
      <c r="AE264" s="1713"/>
      <c r="AF264" s="1713"/>
      <c r="AG264" s="1713"/>
      <c r="AH264" s="1713"/>
      <c r="AI264" s="1713"/>
      <c r="AJ264" s="1713"/>
      <c r="AK264" s="1713"/>
      <c r="AL264" s="1713"/>
      <c r="AM264" s="1713"/>
      <c r="AN264" s="1713"/>
      <c r="AO264" s="1713"/>
      <c r="AP264" s="1713"/>
      <c r="AQ264" s="1713"/>
      <c r="AR264" s="1713"/>
      <c r="AS264" s="1713"/>
      <c r="AT264" s="1713"/>
      <c r="AU264" s="1713"/>
      <c r="AV264" s="1713"/>
      <c r="AW264" s="1713"/>
      <c r="AX264" s="1713"/>
    </row>
    <row r="265" s="1732" customFormat="true" ht="21.75" hidden="false" customHeight="true" outlineLevel="0" collapsed="false">
      <c r="C265" s="1713"/>
      <c r="D265" s="1713"/>
      <c r="E265" s="1713"/>
      <c r="F265" s="1713"/>
      <c r="G265" s="1714"/>
      <c r="H265" s="1713"/>
      <c r="I265" s="1713"/>
      <c r="J265" s="1713"/>
      <c r="K265" s="1713"/>
      <c r="L265" s="1713"/>
      <c r="M265" s="1713"/>
      <c r="N265" s="1713"/>
      <c r="O265" s="1713"/>
      <c r="P265" s="1713"/>
      <c r="Q265" s="1713"/>
      <c r="R265" s="1713"/>
      <c r="S265" s="1713"/>
      <c r="T265" s="1713"/>
      <c r="U265" s="1713"/>
      <c r="V265" s="1713"/>
      <c r="W265" s="1713"/>
      <c r="X265" s="1713"/>
      <c r="Y265" s="1713"/>
      <c r="Z265" s="1713"/>
      <c r="AA265" s="1713"/>
      <c r="AB265" s="1713"/>
      <c r="AC265" s="1713"/>
      <c r="AD265" s="1713"/>
      <c r="AE265" s="1713"/>
      <c r="AF265" s="1713"/>
      <c r="AG265" s="1713"/>
      <c r="AH265" s="1713"/>
      <c r="AI265" s="1713"/>
      <c r="AJ265" s="1713"/>
      <c r="AK265" s="1713"/>
      <c r="AL265" s="1713"/>
      <c r="AM265" s="1713"/>
      <c r="AN265" s="1713"/>
      <c r="AO265" s="1713"/>
      <c r="AP265" s="1713"/>
      <c r="AQ265" s="1713"/>
      <c r="AR265" s="1713"/>
      <c r="AS265" s="1713"/>
      <c r="AT265" s="1713"/>
      <c r="AU265" s="1713"/>
      <c r="AV265" s="1713"/>
      <c r="AW265" s="1713"/>
      <c r="AX265" s="1713"/>
    </row>
    <row r="266" s="1732" customFormat="true" ht="21.75" hidden="false" customHeight="true" outlineLevel="0" collapsed="false">
      <c r="C266" s="1713"/>
      <c r="D266" s="1713"/>
      <c r="E266" s="1713"/>
      <c r="F266" s="1713"/>
      <c r="G266" s="1714"/>
      <c r="H266" s="1713"/>
      <c r="I266" s="1713"/>
      <c r="J266" s="1713"/>
      <c r="K266" s="1713"/>
      <c r="L266" s="1713"/>
      <c r="M266" s="1713"/>
      <c r="N266" s="1713"/>
      <c r="O266" s="1713"/>
      <c r="P266" s="1713"/>
      <c r="Q266" s="1713"/>
      <c r="R266" s="1713"/>
      <c r="S266" s="1713"/>
      <c r="T266" s="1713"/>
      <c r="U266" s="1713"/>
      <c r="V266" s="1713"/>
      <c r="W266" s="1713"/>
      <c r="X266" s="1713"/>
      <c r="Y266" s="1713"/>
      <c r="Z266" s="1713"/>
      <c r="AA266" s="1713"/>
      <c r="AB266" s="1713"/>
      <c r="AC266" s="1713"/>
      <c r="AD266" s="1713"/>
      <c r="AE266" s="1713"/>
      <c r="AF266" s="1713"/>
      <c r="AG266" s="1713"/>
      <c r="AH266" s="1713"/>
      <c r="AI266" s="1713"/>
      <c r="AJ266" s="1713"/>
      <c r="AK266" s="1713"/>
      <c r="AL266" s="1713"/>
      <c r="AM266" s="1713"/>
      <c r="AN266" s="1713"/>
      <c r="AO266" s="1713"/>
      <c r="AP266" s="1713"/>
      <c r="AQ266" s="1713"/>
      <c r="AR266" s="1713"/>
      <c r="AS266" s="1713"/>
      <c r="AT266" s="1713"/>
      <c r="AU266" s="1713"/>
      <c r="AV266" s="1713"/>
      <c r="AW266" s="1713"/>
      <c r="AX266" s="1713"/>
    </row>
    <row r="267" s="1732" customFormat="true" ht="21.75" hidden="false" customHeight="true" outlineLevel="0" collapsed="false">
      <c r="C267" s="1713"/>
      <c r="D267" s="1713"/>
      <c r="E267" s="1713"/>
      <c r="F267" s="1713"/>
      <c r="G267" s="1714"/>
      <c r="H267" s="1713"/>
      <c r="I267" s="1713"/>
      <c r="J267" s="1713"/>
      <c r="K267" s="1713"/>
      <c r="L267" s="1713"/>
      <c r="M267" s="1713"/>
      <c r="N267" s="1713"/>
      <c r="O267" s="1713"/>
      <c r="P267" s="1713"/>
      <c r="Q267" s="1713"/>
      <c r="R267" s="1713"/>
      <c r="S267" s="1713"/>
      <c r="T267" s="1713"/>
      <c r="U267" s="1713"/>
      <c r="V267" s="1713"/>
      <c r="W267" s="1713"/>
      <c r="X267" s="1713"/>
      <c r="Y267" s="1713"/>
      <c r="Z267" s="1713"/>
      <c r="AA267" s="1713"/>
      <c r="AB267" s="1713"/>
      <c r="AC267" s="1713"/>
      <c r="AD267" s="1713"/>
      <c r="AE267" s="1713"/>
      <c r="AF267" s="1713"/>
      <c r="AG267" s="1713"/>
      <c r="AH267" s="1713"/>
      <c r="AI267" s="1713"/>
      <c r="AJ267" s="1713"/>
      <c r="AK267" s="1713"/>
      <c r="AL267" s="1713"/>
      <c r="AM267" s="1713"/>
      <c r="AN267" s="1713"/>
      <c r="AO267" s="1713"/>
      <c r="AP267" s="1713"/>
      <c r="AQ267" s="1713"/>
      <c r="AR267" s="1713"/>
      <c r="AS267" s="1713"/>
      <c r="AT267" s="1713"/>
      <c r="AU267" s="1713"/>
      <c r="AV267" s="1713"/>
      <c r="AW267" s="1713"/>
      <c r="AX267" s="1713"/>
    </row>
    <row r="268" s="1732" customFormat="true" ht="21.75" hidden="false" customHeight="true" outlineLevel="0" collapsed="false">
      <c r="C268" s="1713"/>
      <c r="D268" s="1713"/>
      <c r="E268" s="1713"/>
      <c r="F268" s="1713"/>
      <c r="G268" s="1714"/>
      <c r="H268" s="1713"/>
      <c r="I268" s="1713"/>
      <c r="J268" s="1713"/>
      <c r="K268" s="1713"/>
      <c r="L268" s="1713"/>
      <c r="M268" s="1713"/>
      <c r="N268" s="1713"/>
      <c r="O268" s="1713"/>
      <c r="P268" s="1713"/>
      <c r="Q268" s="1713"/>
      <c r="R268" s="1713"/>
      <c r="S268" s="1713"/>
      <c r="T268" s="1713"/>
      <c r="U268" s="1713"/>
      <c r="V268" s="1713"/>
      <c r="W268" s="1713"/>
      <c r="X268" s="1713"/>
      <c r="Y268" s="1713"/>
      <c r="Z268" s="1713"/>
      <c r="AA268" s="1713"/>
      <c r="AB268" s="1713"/>
      <c r="AC268" s="1713"/>
      <c r="AD268" s="1713"/>
      <c r="AE268" s="1713"/>
      <c r="AF268" s="1713"/>
      <c r="AG268" s="1713"/>
      <c r="AH268" s="1713"/>
      <c r="AI268" s="1713"/>
      <c r="AJ268" s="1713"/>
      <c r="AK268" s="1713"/>
      <c r="AL268" s="1713"/>
      <c r="AM268" s="1713"/>
      <c r="AN268" s="1713"/>
      <c r="AO268" s="1713"/>
      <c r="AP268" s="1713"/>
      <c r="AQ268" s="1713"/>
      <c r="AR268" s="1713"/>
      <c r="AS268" s="1713"/>
      <c r="AT268" s="1713"/>
      <c r="AU268" s="1713"/>
      <c r="AV268" s="1713"/>
      <c r="AW268" s="1713"/>
      <c r="AX268" s="1713"/>
    </row>
    <row r="269" s="1732" customFormat="true" ht="21.75" hidden="false" customHeight="true" outlineLevel="0" collapsed="false">
      <c r="C269" s="1713"/>
      <c r="D269" s="1713"/>
      <c r="E269" s="1713"/>
      <c r="F269" s="1713"/>
      <c r="G269" s="1714"/>
      <c r="H269" s="1713"/>
      <c r="I269" s="1713"/>
      <c r="J269" s="1713"/>
      <c r="K269" s="1713"/>
      <c r="L269" s="1713"/>
      <c r="M269" s="1713"/>
      <c r="N269" s="1713"/>
      <c r="O269" s="1713"/>
      <c r="P269" s="1713"/>
      <c r="Q269" s="1713"/>
      <c r="R269" s="1713"/>
      <c r="S269" s="1713"/>
      <c r="T269" s="1713"/>
      <c r="U269" s="1713"/>
      <c r="V269" s="1713"/>
      <c r="W269" s="1713"/>
      <c r="X269" s="1713"/>
      <c r="Y269" s="1713"/>
      <c r="Z269" s="1713"/>
      <c r="AA269" s="1713"/>
      <c r="AB269" s="1713"/>
      <c r="AC269" s="1713"/>
      <c r="AD269" s="1713"/>
      <c r="AE269" s="1713"/>
      <c r="AF269" s="1713"/>
      <c r="AG269" s="1713"/>
      <c r="AH269" s="1713"/>
      <c r="AI269" s="1713"/>
      <c r="AJ269" s="1713"/>
      <c r="AK269" s="1713"/>
      <c r="AL269" s="1713"/>
      <c r="AM269" s="1713"/>
      <c r="AN269" s="1713"/>
      <c r="AO269" s="1713"/>
      <c r="AP269" s="1713"/>
      <c r="AQ269" s="1713"/>
      <c r="AR269" s="1713"/>
      <c r="AS269" s="1713"/>
      <c r="AT269" s="1713"/>
      <c r="AU269" s="1713"/>
      <c r="AV269" s="1713"/>
      <c r="AW269" s="1713"/>
      <c r="AX269" s="1713"/>
    </row>
    <row r="270" s="1732" customFormat="true" ht="21.75" hidden="false" customHeight="true" outlineLevel="0" collapsed="false">
      <c r="C270" s="1713"/>
      <c r="D270" s="1713"/>
      <c r="E270" s="1713"/>
      <c r="F270" s="1713"/>
      <c r="G270" s="1714"/>
      <c r="H270" s="1713"/>
      <c r="I270" s="1713"/>
      <c r="J270" s="1713"/>
      <c r="K270" s="1713"/>
      <c r="L270" s="1713"/>
      <c r="M270" s="1713"/>
      <c r="N270" s="1713"/>
      <c r="O270" s="1713"/>
      <c r="P270" s="1713"/>
      <c r="Q270" s="1713"/>
      <c r="R270" s="1713"/>
      <c r="S270" s="1713"/>
      <c r="T270" s="1713"/>
      <c r="U270" s="1713"/>
      <c r="V270" s="1713"/>
      <c r="W270" s="1713"/>
      <c r="X270" s="1713"/>
      <c r="Y270" s="1713"/>
      <c r="Z270" s="1713"/>
      <c r="AA270" s="1713"/>
      <c r="AB270" s="1713"/>
      <c r="AC270" s="1713"/>
      <c r="AD270" s="1713"/>
      <c r="AE270" s="1713"/>
      <c r="AF270" s="1713"/>
      <c r="AG270" s="1713"/>
      <c r="AH270" s="1713"/>
      <c r="AI270" s="1713"/>
      <c r="AJ270" s="1713"/>
      <c r="AK270" s="1713"/>
      <c r="AL270" s="1713"/>
      <c r="AM270" s="1713"/>
      <c r="AN270" s="1713"/>
      <c r="AO270" s="1713"/>
      <c r="AP270" s="1713"/>
      <c r="AQ270" s="1713"/>
      <c r="AR270" s="1713"/>
      <c r="AS270" s="1713"/>
      <c r="AT270" s="1713"/>
      <c r="AU270" s="1713"/>
      <c r="AV270" s="1713"/>
      <c r="AW270" s="1713"/>
      <c r="AX270" s="1713"/>
    </row>
    <row r="271" s="1732" customFormat="true" ht="21.75" hidden="false" customHeight="true" outlineLevel="0" collapsed="false">
      <c r="C271" s="1713"/>
      <c r="D271" s="1713"/>
      <c r="E271" s="1713"/>
      <c r="F271" s="1713"/>
      <c r="G271" s="1714"/>
      <c r="H271" s="1713"/>
      <c r="I271" s="1713"/>
      <c r="J271" s="1713"/>
      <c r="K271" s="1713"/>
      <c r="L271" s="1713"/>
      <c r="M271" s="1713"/>
      <c r="N271" s="1713"/>
      <c r="O271" s="1713"/>
      <c r="P271" s="1713"/>
      <c r="Q271" s="1713"/>
      <c r="R271" s="1713"/>
      <c r="S271" s="1713"/>
      <c r="T271" s="1713"/>
      <c r="U271" s="1713"/>
      <c r="V271" s="1713"/>
      <c r="W271" s="1713"/>
      <c r="X271" s="1713"/>
      <c r="Y271" s="1713"/>
      <c r="Z271" s="1713"/>
      <c r="AA271" s="1713"/>
      <c r="AB271" s="1713"/>
      <c r="AC271" s="1713"/>
      <c r="AD271" s="1713"/>
      <c r="AE271" s="1713"/>
      <c r="AF271" s="1713"/>
      <c r="AG271" s="1713"/>
      <c r="AH271" s="1713"/>
      <c r="AI271" s="1713"/>
      <c r="AJ271" s="1713"/>
      <c r="AK271" s="1713"/>
      <c r="AL271" s="1713"/>
      <c r="AM271" s="1713"/>
      <c r="AN271" s="1713"/>
      <c r="AO271" s="1713"/>
      <c r="AP271" s="1713"/>
      <c r="AQ271" s="1713"/>
      <c r="AR271" s="1713"/>
      <c r="AS271" s="1713"/>
      <c r="AT271" s="1713"/>
      <c r="AU271" s="1713"/>
      <c r="AV271" s="1713"/>
      <c r="AW271" s="1713"/>
      <c r="AX271" s="1713"/>
    </row>
    <row r="272" s="1732" customFormat="true" ht="21.75" hidden="false" customHeight="true" outlineLevel="0" collapsed="false">
      <c r="C272" s="1713"/>
      <c r="D272" s="1713"/>
      <c r="E272" s="1713"/>
      <c r="F272" s="1713"/>
      <c r="G272" s="1714"/>
      <c r="H272" s="1713"/>
      <c r="I272" s="1713"/>
      <c r="J272" s="1713"/>
      <c r="K272" s="1713"/>
      <c r="L272" s="1713"/>
      <c r="M272" s="1713"/>
      <c r="N272" s="1713"/>
      <c r="O272" s="1713"/>
      <c r="P272" s="1713"/>
      <c r="Q272" s="1713"/>
      <c r="R272" s="1713"/>
      <c r="S272" s="1713"/>
      <c r="T272" s="1713"/>
      <c r="U272" s="1713"/>
      <c r="V272" s="1713"/>
      <c r="W272" s="1713"/>
      <c r="X272" s="1713"/>
      <c r="Y272" s="1713"/>
      <c r="Z272" s="1713"/>
      <c r="AA272" s="1713"/>
      <c r="AB272" s="1713"/>
      <c r="AC272" s="1713"/>
      <c r="AD272" s="1713"/>
      <c r="AE272" s="1713"/>
      <c r="AF272" s="1713"/>
      <c r="AG272" s="1713"/>
      <c r="AH272" s="1713"/>
      <c r="AI272" s="1713"/>
      <c r="AJ272" s="1713"/>
      <c r="AK272" s="1713"/>
      <c r="AL272" s="1713"/>
      <c r="AM272" s="1713"/>
      <c r="AN272" s="1713"/>
      <c r="AO272" s="1713"/>
      <c r="AP272" s="1713"/>
      <c r="AQ272" s="1713"/>
      <c r="AR272" s="1713"/>
      <c r="AS272" s="1713"/>
      <c r="AT272" s="1713"/>
      <c r="AU272" s="1713"/>
      <c r="AV272" s="1713"/>
      <c r="AW272" s="1713"/>
      <c r="AX272" s="1713"/>
    </row>
    <row r="273" s="1732" customFormat="true" ht="21.75" hidden="false" customHeight="true" outlineLevel="0" collapsed="false">
      <c r="C273" s="1713"/>
      <c r="D273" s="1713"/>
      <c r="E273" s="1713"/>
      <c r="F273" s="1713"/>
      <c r="G273" s="1714"/>
      <c r="H273" s="1713"/>
      <c r="I273" s="1713"/>
      <c r="J273" s="1713"/>
      <c r="K273" s="1713"/>
      <c r="L273" s="1713"/>
      <c r="M273" s="1713"/>
      <c r="N273" s="1713"/>
      <c r="O273" s="1713"/>
      <c r="P273" s="1713"/>
      <c r="Q273" s="1713"/>
      <c r="R273" s="1713"/>
      <c r="S273" s="1713"/>
      <c r="T273" s="1713"/>
      <c r="U273" s="1713"/>
      <c r="V273" s="1713"/>
      <c r="W273" s="1713"/>
      <c r="X273" s="1713"/>
      <c r="Y273" s="1713"/>
      <c r="Z273" s="1713"/>
      <c r="AA273" s="1713"/>
      <c r="AB273" s="1713"/>
      <c r="AC273" s="1713"/>
      <c r="AD273" s="1713"/>
      <c r="AE273" s="1713"/>
      <c r="AF273" s="1713"/>
      <c r="AG273" s="1713"/>
      <c r="AH273" s="1713"/>
      <c r="AI273" s="1713"/>
      <c r="AJ273" s="1713"/>
      <c r="AK273" s="1713"/>
      <c r="AL273" s="1713"/>
      <c r="AM273" s="1713"/>
      <c r="AN273" s="1713"/>
      <c r="AO273" s="1713"/>
      <c r="AP273" s="1713"/>
      <c r="AQ273" s="1713"/>
      <c r="AR273" s="1713"/>
      <c r="AS273" s="1713"/>
      <c r="AT273" s="1713"/>
      <c r="AU273" s="1713"/>
      <c r="AV273" s="1713"/>
      <c r="AW273" s="1713"/>
      <c r="AX273" s="1713"/>
    </row>
    <row r="274" s="1732" customFormat="true" ht="21.75" hidden="false" customHeight="true" outlineLevel="0" collapsed="false">
      <c r="C274" s="1713"/>
      <c r="D274" s="1713"/>
      <c r="E274" s="1713"/>
      <c r="F274" s="1713"/>
      <c r="G274" s="1714"/>
      <c r="H274" s="1713"/>
      <c r="I274" s="1713"/>
      <c r="J274" s="1713"/>
      <c r="K274" s="1713"/>
      <c r="L274" s="1713"/>
      <c r="M274" s="1713"/>
      <c r="N274" s="1713"/>
      <c r="O274" s="1713"/>
      <c r="P274" s="1713"/>
      <c r="Q274" s="1713"/>
      <c r="R274" s="1713"/>
      <c r="S274" s="1713"/>
      <c r="T274" s="1713"/>
      <c r="U274" s="1713"/>
      <c r="V274" s="1713"/>
      <c r="W274" s="1713"/>
      <c r="X274" s="1713"/>
      <c r="Y274" s="1713"/>
      <c r="Z274" s="1713"/>
      <c r="AA274" s="1713"/>
      <c r="AB274" s="1713"/>
      <c r="AC274" s="1713"/>
      <c r="AD274" s="1713"/>
      <c r="AE274" s="1713"/>
      <c r="AF274" s="1713"/>
      <c r="AG274" s="1713"/>
      <c r="AH274" s="1713"/>
      <c r="AI274" s="1713"/>
      <c r="AJ274" s="1713"/>
      <c r="AK274" s="1713"/>
      <c r="AL274" s="1713"/>
      <c r="AM274" s="1713"/>
      <c r="AN274" s="1713"/>
      <c r="AO274" s="1713"/>
      <c r="AP274" s="1713"/>
      <c r="AQ274" s="1713"/>
      <c r="AR274" s="1713"/>
      <c r="AS274" s="1713"/>
      <c r="AT274" s="1713"/>
      <c r="AU274" s="1713"/>
      <c r="AV274" s="1713"/>
      <c r="AW274" s="1713"/>
      <c r="AX274" s="1713"/>
    </row>
    <row r="275" s="1732" customFormat="true" ht="21.75" hidden="false" customHeight="true" outlineLevel="0" collapsed="false">
      <c r="C275" s="1713"/>
      <c r="D275" s="1713"/>
      <c r="E275" s="1713"/>
      <c r="F275" s="1713"/>
      <c r="G275" s="1714"/>
      <c r="H275" s="1713"/>
      <c r="I275" s="1713"/>
      <c r="J275" s="1713"/>
      <c r="K275" s="1713"/>
      <c r="L275" s="1713"/>
      <c r="M275" s="1713"/>
      <c r="N275" s="1713"/>
      <c r="O275" s="1713"/>
      <c r="P275" s="1713"/>
      <c r="Q275" s="1713"/>
      <c r="R275" s="1713"/>
      <c r="S275" s="1713"/>
      <c r="T275" s="1713"/>
      <c r="U275" s="1713"/>
      <c r="V275" s="1713"/>
      <c r="W275" s="1713"/>
      <c r="X275" s="1713"/>
      <c r="Y275" s="1713"/>
      <c r="Z275" s="1713"/>
      <c r="AA275" s="1713"/>
      <c r="AB275" s="1713"/>
      <c r="AC275" s="1713"/>
      <c r="AD275" s="1713"/>
      <c r="AE275" s="1713"/>
      <c r="AF275" s="1713"/>
      <c r="AG275" s="1713"/>
      <c r="AH275" s="1713"/>
      <c r="AI275" s="1713"/>
      <c r="AJ275" s="1713"/>
      <c r="AK275" s="1713"/>
      <c r="AL275" s="1713"/>
      <c r="AM275" s="1713"/>
      <c r="AN275" s="1713"/>
      <c r="AO275" s="1713"/>
      <c r="AP275" s="1713"/>
      <c r="AQ275" s="1713"/>
      <c r="AR275" s="1713"/>
      <c r="AS275" s="1713"/>
      <c r="AT275" s="1713"/>
      <c r="AU275" s="1713"/>
      <c r="AV275" s="1713"/>
      <c r="AW275" s="1713"/>
      <c r="AX275" s="1713"/>
    </row>
    <row r="276" s="1732" customFormat="true" ht="21.75" hidden="false" customHeight="true" outlineLevel="0" collapsed="false">
      <c r="C276" s="1713"/>
      <c r="D276" s="1713"/>
      <c r="E276" s="1713"/>
      <c r="F276" s="1713"/>
      <c r="G276" s="1714"/>
      <c r="H276" s="1713"/>
      <c r="I276" s="1713"/>
      <c r="J276" s="1713"/>
      <c r="K276" s="1713"/>
      <c r="L276" s="1713"/>
      <c r="M276" s="1713"/>
      <c r="N276" s="1713"/>
      <c r="O276" s="1713"/>
      <c r="P276" s="1713"/>
      <c r="Q276" s="1713"/>
      <c r="R276" s="1713"/>
      <c r="S276" s="1713"/>
      <c r="T276" s="1713"/>
      <c r="U276" s="1713"/>
      <c r="V276" s="1713"/>
      <c r="W276" s="1713"/>
      <c r="X276" s="1713"/>
      <c r="Y276" s="1713"/>
      <c r="Z276" s="1713"/>
      <c r="AA276" s="1713"/>
      <c r="AB276" s="1713"/>
      <c r="AC276" s="1713"/>
      <c r="AD276" s="1713"/>
      <c r="AE276" s="1713"/>
      <c r="AF276" s="1713"/>
      <c r="AG276" s="1713"/>
      <c r="AH276" s="1713"/>
      <c r="AI276" s="1713"/>
      <c r="AJ276" s="1713"/>
      <c r="AK276" s="1713"/>
      <c r="AL276" s="1713"/>
      <c r="AM276" s="1713"/>
      <c r="AN276" s="1713"/>
      <c r="AO276" s="1713"/>
      <c r="AP276" s="1713"/>
      <c r="AQ276" s="1713"/>
      <c r="AR276" s="1713"/>
      <c r="AS276" s="1713"/>
      <c r="AT276" s="1713"/>
      <c r="AU276" s="1713"/>
      <c r="AV276" s="1713"/>
      <c r="AW276" s="1713"/>
      <c r="AX276" s="1713"/>
    </row>
    <row r="277" s="1732" customFormat="true" ht="21.75" hidden="false" customHeight="true" outlineLevel="0" collapsed="false">
      <c r="C277" s="1713"/>
      <c r="D277" s="1713"/>
      <c r="E277" s="1713"/>
      <c r="F277" s="1713"/>
      <c r="G277" s="1714"/>
      <c r="H277" s="1713"/>
      <c r="I277" s="1713"/>
      <c r="J277" s="1713"/>
      <c r="K277" s="1713"/>
      <c r="L277" s="1713"/>
      <c r="M277" s="1713"/>
      <c r="N277" s="1713"/>
      <c r="O277" s="1713"/>
      <c r="P277" s="1713"/>
      <c r="Q277" s="1713"/>
      <c r="R277" s="1713"/>
      <c r="S277" s="1713"/>
      <c r="T277" s="1713"/>
      <c r="U277" s="1713"/>
      <c r="V277" s="1713"/>
      <c r="W277" s="1713"/>
      <c r="X277" s="1713"/>
      <c r="Y277" s="1713"/>
      <c r="Z277" s="1713"/>
      <c r="AA277" s="1713"/>
      <c r="AB277" s="1713"/>
      <c r="AC277" s="1713"/>
      <c r="AD277" s="1713"/>
      <c r="AE277" s="1713"/>
      <c r="AF277" s="1713"/>
      <c r="AG277" s="1713"/>
      <c r="AH277" s="1713"/>
      <c r="AI277" s="1713"/>
      <c r="AJ277" s="1713"/>
      <c r="AK277" s="1713"/>
      <c r="AL277" s="1713"/>
      <c r="AM277" s="1713"/>
      <c r="AN277" s="1713"/>
      <c r="AO277" s="1713"/>
      <c r="AP277" s="1713"/>
      <c r="AQ277" s="1713"/>
      <c r="AR277" s="1713"/>
      <c r="AS277" s="1713"/>
      <c r="AT277" s="1713"/>
      <c r="AU277" s="1713"/>
      <c r="AV277" s="1713"/>
      <c r="AW277" s="1713"/>
      <c r="AX277" s="1713"/>
    </row>
    <row r="278" s="1732" customFormat="true" ht="21.75" hidden="false" customHeight="true" outlineLevel="0" collapsed="false">
      <c r="C278" s="1713"/>
      <c r="D278" s="1713"/>
      <c r="E278" s="1713"/>
      <c r="F278" s="1713"/>
      <c r="G278" s="1714"/>
      <c r="H278" s="1713"/>
      <c r="I278" s="1713"/>
      <c r="J278" s="1713"/>
      <c r="K278" s="1713"/>
      <c r="L278" s="1713"/>
      <c r="M278" s="1713"/>
      <c r="N278" s="1713"/>
      <c r="O278" s="1713"/>
      <c r="P278" s="1713"/>
      <c r="Q278" s="1713"/>
      <c r="R278" s="1713"/>
      <c r="S278" s="1713"/>
      <c r="T278" s="1713"/>
      <c r="U278" s="1713"/>
      <c r="V278" s="1713"/>
      <c r="W278" s="1713"/>
      <c r="X278" s="1713"/>
      <c r="Y278" s="1713"/>
      <c r="Z278" s="1713"/>
      <c r="AA278" s="1713"/>
      <c r="AB278" s="1713"/>
      <c r="AC278" s="1713"/>
      <c r="AD278" s="1713"/>
      <c r="AE278" s="1713"/>
      <c r="AF278" s="1713"/>
      <c r="AG278" s="1713"/>
      <c r="AH278" s="1713"/>
      <c r="AI278" s="1713"/>
      <c r="AJ278" s="1713"/>
      <c r="AK278" s="1713"/>
      <c r="AL278" s="1713"/>
      <c r="AM278" s="1713"/>
      <c r="AN278" s="1713"/>
      <c r="AO278" s="1713"/>
      <c r="AP278" s="1713"/>
      <c r="AQ278" s="1713"/>
      <c r="AR278" s="1713"/>
      <c r="AS278" s="1713"/>
      <c r="AT278" s="1713"/>
      <c r="AU278" s="1713"/>
      <c r="AV278" s="1713"/>
      <c r="AW278" s="1713"/>
      <c r="AX278" s="1713"/>
    </row>
    <row r="279" s="1732" customFormat="true" ht="21.75" hidden="false" customHeight="true" outlineLevel="0" collapsed="false">
      <c r="C279" s="1713"/>
      <c r="D279" s="1713"/>
      <c r="E279" s="1713"/>
      <c r="F279" s="1713"/>
      <c r="G279" s="1714"/>
      <c r="H279" s="1713"/>
      <c r="I279" s="1713"/>
      <c r="J279" s="1713"/>
      <c r="K279" s="1713"/>
      <c r="L279" s="1713"/>
      <c r="M279" s="1713"/>
      <c r="N279" s="1713"/>
      <c r="O279" s="1713"/>
      <c r="P279" s="1713"/>
      <c r="Q279" s="1713"/>
      <c r="R279" s="1713"/>
      <c r="S279" s="1713"/>
      <c r="T279" s="1713"/>
      <c r="U279" s="1713"/>
      <c r="V279" s="1713"/>
      <c r="W279" s="1713"/>
      <c r="X279" s="1713"/>
      <c r="Y279" s="1713"/>
      <c r="Z279" s="1713"/>
      <c r="AA279" s="1713"/>
      <c r="AB279" s="1713"/>
      <c r="AC279" s="1713"/>
      <c r="AD279" s="1713"/>
      <c r="AE279" s="1713"/>
      <c r="AF279" s="1713"/>
      <c r="AG279" s="1713"/>
      <c r="AH279" s="1713"/>
      <c r="AI279" s="1713"/>
      <c r="AJ279" s="1713"/>
      <c r="AK279" s="1713"/>
      <c r="AL279" s="1713"/>
      <c r="AM279" s="1713"/>
      <c r="AN279" s="1713"/>
      <c r="AO279" s="1713"/>
      <c r="AP279" s="1713"/>
      <c r="AQ279" s="1713"/>
      <c r="AR279" s="1713"/>
      <c r="AS279" s="1713"/>
      <c r="AT279" s="1713"/>
      <c r="AU279" s="1713"/>
      <c r="AV279" s="1713"/>
      <c r="AW279" s="1713"/>
      <c r="AX279" s="1713"/>
    </row>
    <row r="280" s="1732" customFormat="true" ht="21.75" hidden="false" customHeight="true" outlineLevel="0" collapsed="false">
      <c r="C280" s="1713"/>
      <c r="D280" s="1713"/>
      <c r="E280" s="1713"/>
      <c r="F280" s="1713"/>
      <c r="G280" s="1714"/>
      <c r="H280" s="1713"/>
      <c r="I280" s="1713"/>
      <c r="J280" s="1713"/>
      <c r="K280" s="1713"/>
      <c r="L280" s="1713"/>
      <c r="M280" s="1713"/>
      <c r="N280" s="1713"/>
      <c r="O280" s="1713"/>
      <c r="P280" s="1713"/>
      <c r="Q280" s="1713"/>
      <c r="R280" s="1713"/>
      <c r="S280" s="1713"/>
      <c r="T280" s="1713"/>
      <c r="U280" s="1713"/>
      <c r="V280" s="1713"/>
      <c r="W280" s="1713"/>
      <c r="X280" s="1713"/>
      <c r="Y280" s="1713"/>
      <c r="Z280" s="1713"/>
      <c r="AA280" s="1713"/>
      <c r="AB280" s="1713"/>
      <c r="AC280" s="1713"/>
      <c r="AD280" s="1713"/>
      <c r="AE280" s="1713"/>
      <c r="AF280" s="1713"/>
      <c r="AG280" s="1713"/>
      <c r="AH280" s="1713"/>
      <c r="AI280" s="1713"/>
      <c r="AJ280" s="1713"/>
      <c r="AK280" s="1713"/>
      <c r="AL280" s="1713"/>
      <c r="AM280" s="1713"/>
      <c r="AN280" s="1713"/>
      <c r="AO280" s="1713"/>
      <c r="AP280" s="1713"/>
      <c r="AQ280" s="1713"/>
      <c r="AR280" s="1713"/>
      <c r="AS280" s="1713"/>
      <c r="AT280" s="1713"/>
      <c r="AU280" s="1713"/>
      <c r="AV280" s="1713"/>
      <c r="AW280" s="1713"/>
      <c r="AX280" s="1713"/>
    </row>
    <row r="281" s="1732" customFormat="true" ht="21.75" hidden="false" customHeight="true" outlineLevel="0" collapsed="false">
      <c r="C281" s="1713"/>
      <c r="D281" s="1713"/>
      <c r="E281" s="1713"/>
      <c r="F281" s="1713"/>
      <c r="G281" s="1714"/>
      <c r="H281" s="1713"/>
      <c r="I281" s="1713"/>
      <c r="J281" s="1713"/>
      <c r="K281" s="1713"/>
      <c r="L281" s="1713"/>
      <c r="M281" s="1713"/>
      <c r="N281" s="1713"/>
      <c r="O281" s="1713"/>
      <c r="P281" s="1713"/>
      <c r="Q281" s="1713"/>
      <c r="R281" s="1713"/>
      <c r="S281" s="1713"/>
      <c r="T281" s="1713"/>
      <c r="U281" s="1713"/>
      <c r="V281" s="1713"/>
      <c r="W281" s="1713"/>
      <c r="X281" s="1713"/>
      <c r="Y281" s="1713"/>
      <c r="Z281" s="1713"/>
      <c r="AA281" s="1713"/>
      <c r="AB281" s="1713"/>
      <c r="AC281" s="1713"/>
      <c r="AD281" s="1713"/>
      <c r="AE281" s="1713"/>
      <c r="AF281" s="1713"/>
      <c r="AG281" s="1713"/>
      <c r="AH281" s="1713"/>
      <c r="AI281" s="1713"/>
      <c r="AJ281" s="1713"/>
      <c r="AK281" s="1713"/>
      <c r="AL281" s="1713"/>
      <c r="AM281" s="1713"/>
      <c r="AN281" s="1713"/>
      <c r="AO281" s="1713"/>
      <c r="AP281" s="1713"/>
      <c r="AQ281" s="1713"/>
      <c r="AR281" s="1713"/>
      <c r="AS281" s="1713"/>
      <c r="AT281" s="1713"/>
      <c r="AU281" s="1713"/>
      <c r="AV281" s="1713"/>
      <c r="AW281" s="1713"/>
      <c r="AX281" s="1713"/>
    </row>
    <row r="282" s="1732" customFormat="true" ht="21.75" hidden="false" customHeight="true" outlineLevel="0" collapsed="false">
      <c r="C282" s="1713"/>
      <c r="D282" s="1713"/>
      <c r="E282" s="1713"/>
      <c r="F282" s="1713"/>
      <c r="G282" s="1714"/>
      <c r="H282" s="1713"/>
      <c r="I282" s="1713"/>
      <c r="J282" s="1713"/>
      <c r="K282" s="1713"/>
      <c r="L282" s="1713"/>
      <c r="M282" s="1713"/>
      <c r="N282" s="1713"/>
      <c r="O282" s="1713"/>
      <c r="P282" s="1713"/>
      <c r="Q282" s="1713"/>
      <c r="R282" s="1713"/>
      <c r="S282" s="1713"/>
      <c r="T282" s="1713"/>
      <c r="U282" s="1713"/>
      <c r="V282" s="1713"/>
      <c r="W282" s="1713"/>
      <c r="X282" s="1713"/>
      <c r="Y282" s="1713"/>
      <c r="Z282" s="1713"/>
      <c r="AA282" s="1713"/>
      <c r="AB282" s="1713"/>
      <c r="AC282" s="1713"/>
      <c r="AD282" s="1713"/>
      <c r="AE282" s="1713"/>
      <c r="AF282" s="1713"/>
      <c r="AG282" s="1713"/>
      <c r="AH282" s="1713"/>
      <c r="AI282" s="1713"/>
      <c r="AJ282" s="1713"/>
      <c r="AK282" s="1713"/>
      <c r="AL282" s="1713"/>
      <c r="AM282" s="1713"/>
      <c r="AN282" s="1713"/>
      <c r="AO282" s="1713"/>
      <c r="AP282" s="1713"/>
      <c r="AQ282" s="1713"/>
      <c r="AR282" s="1713"/>
      <c r="AS282" s="1713"/>
      <c r="AT282" s="1713"/>
      <c r="AU282" s="1713"/>
      <c r="AV282" s="1713"/>
      <c r="AW282" s="1713"/>
      <c r="AX282" s="1713"/>
    </row>
    <row r="283" s="1732" customFormat="true" ht="21.75" hidden="false" customHeight="true" outlineLevel="0" collapsed="false">
      <c r="C283" s="1713"/>
      <c r="D283" s="1713"/>
      <c r="E283" s="1713"/>
      <c r="F283" s="1713"/>
      <c r="G283" s="1714"/>
      <c r="H283" s="1713"/>
      <c r="I283" s="1713"/>
      <c r="J283" s="1713"/>
      <c r="K283" s="1713"/>
      <c r="L283" s="1713"/>
      <c r="M283" s="1713"/>
      <c r="N283" s="1713"/>
      <c r="O283" s="1713"/>
      <c r="P283" s="1713"/>
      <c r="Q283" s="1713"/>
      <c r="R283" s="1713"/>
      <c r="S283" s="1713"/>
      <c r="T283" s="1713"/>
      <c r="U283" s="1713"/>
      <c r="V283" s="1713"/>
      <c r="W283" s="1713"/>
      <c r="X283" s="1713"/>
      <c r="Y283" s="1713"/>
      <c r="Z283" s="1713"/>
      <c r="AA283" s="1713"/>
      <c r="AB283" s="1713"/>
      <c r="AC283" s="1713"/>
      <c r="AD283" s="1713"/>
      <c r="AE283" s="1713"/>
      <c r="AF283" s="1713"/>
      <c r="AG283" s="1713"/>
      <c r="AH283" s="1713"/>
      <c r="AI283" s="1713"/>
      <c r="AJ283" s="1713"/>
      <c r="AK283" s="1713"/>
      <c r="AL283" s="1713"/>
      <c r="AM283" s="1713"/>
      <c r="AN283" s="1713"/>
      <c r="AO283" s="1713"/>
      <c r="AP283" s="1713"/>
      <c r="AQ283" s="1713"/>
      <c r="AR283" s="1713"/>
      <c r="AS283" s="1713"/>
      <c r="AT283" s="1713"/>
      <c r="AU283" s="1713"/>
      <c r="AV283" s="1713"/>
      <c r="AW283" s="1713"/>
      <c r="AX283" s="1713"/>
    </row>
    <row r="284" s="1732" customFormat="true" ht="21.75" hidden="false" customHeight="true" outlineLevel="0" collapsed="false">
      <c r="C284" s="1713"/>
      <c r="D284" s="1713"/>
      <c r="E284" s="1713"/>
      <c r="F284" s="1713"/>
      <c r="G284" s="1714"/>
      <c r="H284" s="1713"/>
      <c r="I284" s="1713"/>
      <c r="J284" s="1713"/>
      <c r="K284" s="1713"/>
      <c r="L284" s="1713"/>
      <c r="M284" s="1713"/>
      <c r="N284" s="1713"/>
      <c r="O284" s="1713"/>
      <c r="P284" s="1713"/>
      <c r="Q284" s="1713"/>
      <c r="R284" s="1713"/>
      <c r="S284" s="1713"/>
      <c r="T284" s="1713"/>
      <c r="U284" s="1713"/>
      <c r="V284" s="1713"/>
      <c r="W284" s="1713"/>
      <c r="X284" s="1713"/>
      <c r="Y284" s="1713"/>
      <c r="Z284" s="1713"/>
      <c r="AA284" s="1713"/>
      <c r="AB284" s="1713"/>
      <c r="AC284" s="1713"/>
      <c r="AD284" s="1713"/>
      <c r="AE284" s="1713"/>
      <c r="AF284" s="1713"/>
      <c r="AG284" s="1713"/>
      <c r="AH284" s="1713"/>
      <c r="AI284" s="1713"/>
      <c r="AJ284" s="1713"/>
      <c r="AK284" s="1713"/>
      <c r="AL284" s="1713"/>
      <c r="AM284" s="1713"/>
      <c r="AN284" s="1713"/>
      <c r="AO284" s="1713"/>
      <c r="AP284" s="1713"/>
      <c r="AQ284" s="1713"/>
      <c r="AR284" s="1713"/>
      <c r="AS284" s="1713"/>
      <c r="AT284" s="1713"/>
      <c r="AU284" s="1713"/>
      <c r="AV284" s="1713"/>
      <c r="AW284" s="1713"/>
      <c r="AX284" s="1713"/>
    </row>
    <row r="285" s="1732" customFormat="true" ht="21.75" hidden="false" customHeight="true" outlineLevel="0" collapsed="false">
      <c r="C285" s="1713"/>
      <c r="D285" s="1713"/>
      <c r="E285" s="1713"/>
      <c r="F285" s="1713"/>
      <c r="G285" s="1714"/>
      <c r="H285" s="1713"/>
      <c r="I285" s="1713"/>
      <c r="J285" s="1713"/>
      <c r="K285" s="1713"/>
      <c r="L285" s="1713"/>
      <c r="M285" s="1713"/>
      <c r="N285" s="1713"/>
      <c r="O285" s="1713"/>
      <c r="P285" s="1713"/>
      <c r="Q285" s="1713"/>
      <c r="R285" s="1713"/>
      <c r="S285" s="1713"/>
      <c r="T285" s="1713"/>
      <c r="U285" s="1713"/>
      <c r="V285" s="1713"/>
      <c r="W285" s="1713"/>
      <c r="X285" s="1713"/>
      <c r="Y285" s="1713"/>
      <c r="Z285" s="1713"/>
      <c r="AA285" s="1713"/>
      <c r="AB285" s="1713"/>
      <c r="AC285" s="1713"/>
      <c r="AD285" s="1713"/>
      <c r="AE285" s="1713"/>
      <c r="AF285" s="1713"/>
      <c r="AG285" s="1713"/>
      <c r="AH285" s="1713"/>
      <c r="AI285" s="1713"/>
      <c r="AJ285" s="1713"/>
      <c r="AK285" s="1713"/>
      <c r="AL285" s="1713"/>
      <c r="AM285" s="1713"/>
      <c r="AN285" s="1713"/>
      <c r="AO285" s="1713"/>
      <c r="AP285" s="1713"/>
      <c r="AQ285" s="1713"/>
      <c r="AR285" s="1713"/>
      <c r="AS285" s="1713"/>
      <c r="AT285" s="1713"/>
      <c r="AU285" s="1713"/>
      <c r="AV285" s="1713"/>
      <c r="AW285" s="1713"/>
      <c r="AX285" s="1713"/>
    </row>
    <row r="286" s="1732" customFormat="true" ht="21.75" hidden="false" customHeight="true" outlineLevel="0" collapsed="false">
      <c r="C286" s="1713"/>
      <c r="D286" s="1713"/>
      <c r="E286" s="1713"/>
      <c r="F286" s="1713"/>
      <c r="G286" s="1714"/>
      <c r="H286" s="1713"/>
      <c r="I286" s="1713"/>
      <c r="J286" s="1713"/>
      <c r="K286" s="1713"/>
      <c r="L286" s="1713"/>
      <c r="M286" s="1713"/>
      <c r="N286" s="1713"/>
      <c r="O286" s="1713"/>
      <c r="P286" s="1713"/>
      <c r="Q286" s="1713"/>
      <c r="R286" s="1713"/>
      <c r="S286" s="1713"/>
      <c r="T286" s="1713"/>
      <c r="U286" s="1713"/>
      <c r="V286" s="1713"/>
      <c r="W286" s="1713"/>
      <c r="X286" s="1713"/>
      <c r="Y286" s="1713"/>
      <c r="Z286" s="1713"/>
      <c r="AA286" s="1713"/>
      <c r="AB286" s="1713"/>
      <c r="AC286" s="1713"/>
      <c r="AD286" s="1713"/>
      <c r="AE286" s="1713"/>
      <c r="AF286" s="1713"/>
      <c r="AG286" s="1713"/>
      <c r="AH286" s="1713"/>
      <c r="AI286" s="1713"/>
      <c r="AJ286" s="1713"/>
      <c r="AK286" s="1713"/>
      <c r="AL286" s="1713"/>
      <c r="AM286" s="1713"/>
      <c r="AN286" s="1713"/>
      <c r="AO286" s="1713"/>
      <c r="AP286" s="1713"/>
      <c r="AQ286" s="1713"/>
      <c r="AR286" s="1713"/>
      <c r="AS286" s="1713"/>
      <c r="AT286" s="1713"/>
      <c r="AU286" s="1713"/>
      <c r="AV286" s="1713"/>
      <c r="AW286" s="1713"/>
      <c r="AX286" s="1713"/>
    </row>
    <row r="287" s="1732" customFormat="true" ht="21.75" hidden="false" customHeight="true" outlineLevel="0" collapsed="false">
      <c r="C287" s="1713"/>
      <c r="D287" s="1713"/>
      <c r="E287" s="1713"/>
      <c r="F287" s="1713"/>
      <c r="G287" s="1714"/>
      <c r="H287" s="1713"/>
      <c r="I287" s="1713"/>
      <c r="J287" s="1713"/>
      <c r="K287" s="1713"/>
      <c r="L287" s="1713"/>
      <c r="M287" s="1713"/>
      <c r="N287" s="1713"/>
      <c r="O287" s="1713"/>
      <c r="P287" s="1713"/>
      <c r="Q287" s="1713"/>
      <c r="R287" s="1713"/>
      <c r="S287" s="1713"/>
      <c r="T287" s="1713"/>
      <c r="U287" s="1713"/>
      <c r="V287" s="1713"/>
      <c r="W287" s="1713"/>
      <c r="X287" s="1713"/>
      <c r="Y287" s="1713"/>
      <c r="Z287" s="1713"/>
      <c r="AA287" s="1713"/>
      <c r="AB287" s="1713"/>
      <c r="AC287" s="1713"/>
      <c r="AD287" s="1713"/>
      <c r="AE287" s="1713"/>
      <c r="AF287" s="1713"/>
      <c r="AG287" s="1713"/>
      <c r="AH287" s="1713"/>
      <c r="AI287" s="1713"/>
      <c r="AJ287" s="1713"/>
      <c r="AK287" s="1713"/>
      <c r="AL287" s="1713"/>
      <c r="AM287" s="1713"/>
      <c r="AN287" s="1713"/>
      <c r="AO287" s="1713"/>
      <c r="AP287" s="1713"/>
      <c r="AQ287" s="1713"/>
      <c r="AR287" s="1713"/>
      <c r="AS287" s="1713"/>
      <c r="AT287" s="1713"/>
      <c r="AU287" s="1713"/>
      <c r="AV287" s="1713"/>
      <c r="AW287" s="1713"/>
      <c r="AX287" s="1713"/>
    </row>
    <row r="288" s="1732" customFormat="true" ht="21.75" hidden="false" customHeight="true" outlineLevel="0" collapsed="false">
      <c r="C288" s="1713"/>
      <c r="D288" s="1713"/>
      <c r="E288" s="1713"/>
      <c r="F288" s="1713"/>
      <c r="G288" s="1714"/>
      <c r="H288" s="1713"/>
      <c r="I288" s="1713"/>
      <c r="J288" s="1713"/>
      <c r="K288" s="1713"/>
      <c r="L288" s="1713"/>
      <c r="M288" s="1713"/>
      <c r="N288" s="1713"/>
      <c r="O288" s="1713"/>
      <c r="P288" s="1713"/>
      <c r="Q288" s="1713"/>
      <c r="R288" s="1713"/>
      <c r="S288" s="1713"/>
      <c r="T288" s="1713"/>
      <c r="U288" s="1713"/>
      <c r="V288" s="1713"/>
      <c r="W288" s="1713"/>
      <c r="X288" s="1713"/>
      <c r="Y288" s="1713"/>
      <c r="Z288" s="1713"/>
      <c r="AA288" s="1713"/>
      <c r="AB288" s="1713"/>
      <c r="AC288" s="1713"/>
      <c r="AD288" s="1713"/>
      <c r="AE288" s="1713"/>
      <c r="AF288" s="1713"/>
      <c r="AG288" s="1713"/>
      <c r="AH288" s="1713"/>
      <c r="AI288" s="1713"/>
      <c r="AJ288" s="1713"/>
      <c r="AK288" s="1713"/>
      <c r="AL288" s="1713"/>
      <c r="AM288" s="1713"/>
      <c r="AN288" s="1713"/>
      <c r="AO288" s="1713"/>
      <c r="AP288" s="1713"/>
      <c r="AQ288" s="1713"/>
      <c r="AR288" s="1713"/>
      <c r="AS288" s="1713"/>
      <c r="AT288" s="1713"/>
      <c r="AU288" s="1713"/>
      <c r="AV288" s="1713"/>
      <c r="AW288" s="1713"/>
      <c r="AX288" s="1713"/>
    </row>
    <row r="289" s="1732" customFormat="true" ht="21.75" hidden="false" customHeight="true" outlineLevel="0" collapsed="false">
      <c r="C289" s="1713"/>
      <c r="D289" s="1713"/>
      <c r="E289" s="1713"/>
      <c r="F289" s="1713"/>
      <c r="G289" s="1714"/>
      <c r="H289" s="1713"/>
      <c r="I289" s="1713"/>
      <c r="J289" s="1713"/>
      <c r="K289" s="1713"/>
      <c r="L289" s="1713"/>
      <c r="M289" s="1713"/>
      <c r="N289" s="1713"/>
      <c r="O289" s="1713"/>
      <c r="P289" s="1713"/>
      <c r="Q289" s="1713"/>
      <c r="R289" s="1713"/>
      <c r="S289" s="1713"/>
      <c r="T289" s="1713"/>
      <c r="U289" s="1713"/>
      <c r="V289" s="1713"/>
      <c r="W289" s="1713"/>
      <c r="X289" s="1713"/>
      <c r="Y289" s="1713"/>
      <c r="Z289" s="1713"/>
      <c r="AA289" s="1713"/>
      <c r="AB289" s="1713"/>
      <c r="AC289" s="1713"/>
      <c r="AD289" s="1713"/>
      <c r="AE289" s="1713"/>
      <c r="AF289" s="1713"/>
      <c r="AG289" s="1713"/>
      <c r="AH289" s="1713"/>
      <c r="AI289" s="1713"/>
      <c r="AJ289" s="1713"/>
      <c r="AK289" s="1713"/>
      <c r="AL289" s="1713"/>
      <c r="AM289" s="1713"/>
      <c r="AN289" s="1713"/>
      <c r="AO289" s="1713"/>
      <c r="AP289" s="1713"/>
      <c r="AQ289" s="1713"/>
      <c r="AR289" s="1713"/>
      <c r="AS289" s="1713"/>
      <c r="AT289" s="1713"/>
      <c r="AU289" s="1713"/>
      <c r="AV289" s="1713"/>
      <c r="AW289" s="1713"/>
      <c r="AX289" s="1713"/>
    </row>
    <row r="290" s="1732" customFormat="true" ht="21.75" hidden="false" customHeight="true" outlineLevel="0" collapsed="false">
      <c r="C290" s="1713"/>
      <c r="D290" s="1713"/>
      <c r="E290" s="1713"/>
      <c r="F290" s="1713"/>
      <c r="G290" s="1714"/>
      <c r="H290" s="1713"/>
      <c r="I290" s="1713"/>
      <c r="J290" s="1713"/>
      <c r="K290" s="1713"/>
      <c r="L290" s="1713"/>
      <c r="M290" s="1713"/>
      <c r="N290" s="1713"/>
      <c r="O290" s="1713"/>
      <c r="P290" s="1713"/>
      <c r="Q290" s="1713"/>
      <c r="R290" s="1713"/>
      <c r="S290" s="1713"/>
      <c r="T290" s="1713"/>
      <c r="U290" s="1713"/>
      <c r="V290" s="1713"/>
      <c r="W290" s="1713"/>
      <c r="X290" s="1713"/>
      <c r="Y290" s="1713"/>
      <c r="Z290" s="1713"/>
      <c r="AA290" s="1713"/>
      <c r="AB290" s="1713"/>
      <c r="AC290" s="1713"/>
      <c r="AD290" s="1713"/>
      <c r="AE290" s="1713"/>
      <c r="AF290" s="1713"/>
      <c r="AG290" s="1713"/>
      <c r="AH290" s="1713"/>
      <c r="AI290" s="1713"/>
      <c r="AJ290" s="1713"/>
      <c r="AK290" s="1713"/>
      <c r="AL290" s="1713"/>
      <c r="AM290" s="1713"/>
      <c r="AN290" s="1713"/>
      <c r="AO290" s="1713"/>
      <c r="AP290" s="1713"/>
      <c r="AQ290" s="1713"/>
      <c r="AR290" s="1713"/>
      <c r="AS290" s="1713"/>
      <c r="AT290" s="1713"/>
      <c r="AU290" s="1713"/>
      <c r="AV290" s="1713"/>
      <c r="AW290" s="1713"/>
      <c r="AX290" s="1713"/>
    </row>
    <row r="291" s="1732" customFormat="true" ht="21.75" hidden="false" customHeight="true" outlineLevel="0" collapsed="false">
      <c r="C291" s="1713"/>
      <c r="D291" s="1713"/>
      <c r="E291" s="1713"/>
      <c r="F291" s="1713"/>
      <c r="G291" s="1714"/>
      <c r="H291" s="1713"/>
      <c r="I291" s="1713"/>
      <c r="J291" s="1713"/>
      <c r="K291" s="1713"/>
      <c r="L291" s="1713"/>
      <c r="M291" s="1713"/>
      <c r="N291" s="1713"/>
      <c r="O291" s="1713"/>
      <c r="P291" s="1713"/>
      <c r="Q291" s="1713"/>
      <c r="R291" s="1713"/>
      <c r="S291" s="1713"/>
      <c r="T291" s="1713"/>
      <c r="U291" s="1713"/>
      <c r="V291" s="1713"/>
      <c r="W291" s="1713"/>
      <c r="X291" s="1713"/>
      <c r="Y291" s="1713"/>
      <c r="Z291" s="1713"/>
      <c r="AA291" s="1713"/>
      <c r="AB291" s="1713"/>
      <c r="AC291" s="1713"/>
      <c r="AD291" s="1713"/>
      <c r="AE291" s="1713"/>
      <c r="AF291" s="1713"/>
      <c r="AG291" s="1713"/>
      <c r="AH291" s="1713"/>
      <c r="AI291" s="1713"/>
      <c r="AJ291" s="1713"/>
      <c r="AK291" s="1713"/>
      <c r="AL291" s="1713"/>
      <c r="AM291" s="1713"/>
      <c r="AN291" s="1713"/>
      <c r="AO291" s="1713"/>
      <c r="AP291" s="1713"/>
      <c r="AQ291" s="1713"/>
      <c r="AR291" s="1713"/>
      <c r="AS291" s="1713"/>
      <c r="AT291" s="1713"/>
      <c r="AU291" s="1713"/>
      <c r="AV291" s="1713"/>
      <c r="AW291" s="1713"/>
      <c r="AX291" s="1713"/>
    </row>
    <row r="292" s="1732" customFormat="true" ht="21.75" hidden="false" customHeight="true" outlineLevel="0" collapsed="false">
      <c r="C292" s="1713"/>
      <c r="D292" s="1713"/>
      <c r="E292" s="1713"/>
      <c r="F292" s="1713"/>
      <c r="G292" s="1714"/>
      <c r="H292" s="1713"/>
      <c r="I292" s="1713"/>
      <c r="J292" s="1713"/>
      <c r="K292" s="1713"/>
      <c r="L292" s="1713"/>
      <c r="M292" s="1713"/>
      <c r="N292" s="1713"/>
      <c r="O292" s="1713"/>
      <c r="P292" s="1713"/>
      <c r="Q292" s="1713"/>
      <c r="R292" s="1713"/>
      <c r="S292" s="1713"/>
      <c r="T292" s="1713"/>
      <c r="U292" s="1713"/>
      <c r="V292" s="1713"/>
      <c r="W292" s="1713"/>
      <c r="X292" s="1713"/>
      <c r="Y292" s="1713"/>
      <c r="Z292" s="1713"/>
      <c r="AA292" s="1713"/>
      <c r="AB292" s="1713"/>
      <c r="AC292" s="1713"/>
      <c r="AD292" s="1713"/>
      <c r="AE292" s="1713"/>
      <c r="AF292" s="1713"/>
      <c r="AG292" s="1713"/>
      <c r="AH292" s="1713"/>
      <c r="AI292" s="1713"/>
      <c r="AJ292" s="1713"/>
      <c r="AK292" s="1713"/>
      <c r="AL292" s="1713"/>
      <c r="AM292" s="1713"/>
      <c r="AN292" s="1713"/>
      <c r="AO292" s="1713"/>
      <c r="AP292" s="1713"/>
      <c r="AQ292" s="1713"/>
      <c r="AR292" s="1713"/>
      <c r="AS292" s="1713"/>
      <c r="AT292" s="1713"/>
      <c r="AU292" s="1713"/>
      <c r="AV292" s="1713"/>
      <c r="AW292" s="1713"/>
      <c r="AX292" s="1713"/>
    </row>
    <row r="293" s="1732" customFormat="true" ht="21.75" hidden="false" customHeight="true" outlineLevel="0" collapsed="false">
      <c r="C293" s="1713"/>
      <c r="D293" s="1713"/>
      <c r="E293" s="1713"/>
      <c r="F293" s="1713"/>
      <c r="G293" s="1714"/>
      <c r="H293" s="1713"/>
      <c r="I293" s="1713"/>
      <c r="J293" s="1713"/>
      <c r="K293" s="1713"/>
      <c r="L293" s="1713"/>
      <c r="M293" s="1713"/>
      <c r="N293" s="1713"/>
      <c r="O293" s="1713"/>
      <c r="P293" s="1713"/>
      <c r="Q293" s="1713"/>
      <c r="R293" s="1713"/>
      <c r="S293" s="1713"/>
      <c r="T293" s="1713"/>
      <c r="U293" s="1713"/>
      <c r="V293" s="1713"/>
      <c r="W293" s="1713"/>
      <c r="X293" s="1713"/>
      <c r="Y293" s="1713"/>
      <c r="Z293" s="1713"/>
      <c r="AA293" s="1713"/>
      <c r="AB293" s="1713"/>
      <c r="AC293" s="1713"/>
      <c r="AD293" s="1713"/>
      <c r="AE293" s="1713"/>
      <c r="AF293" s="1713"/>
      <c r="AG293" s="1713"/>
      <c r="AH293" s="1713"/>
      <c r="AI293" s="1713"/>
      <c r="AJ293" s="1713"/>
      <c r="AK293" s="1713"/>
      <c r="AL293" s="1713"/>
      <c r="AM293" s="1713"/>
      <c r="AN293" s="1713"/>
      <c r="AO293" s="1713"/>
      <c r="AP293" s="1713"/>
      <c r="AQ293" s="1713"/>
      <c r="AR293" s="1713"/>
      <c r="AS293" s="1713"/>
      <c r="AT293" s="1713"/>
      <c r="AU293" s="1713"/>
      <c r="AV293" s="1713"/>
      <c r="AW293" s="1713"/>
      <c r="AX293" s="1713"/>
    </row>
    <row r="294" s="1732" customFormat="true" ht="21.75" hidden="false" customHeight="true" outlineLevel="0" collapsed="false">
      <c r="C294" s="1713"/>
      <c r="D294" s="1713"/>
      <c r="E294" s="1713"/>
      <c r="F294" s="1713"/>
      <c r="G294" s="1714"/>
      <c r="H294" s="1713"/>
      <c r="I294" s="1713"/>
      <c r="J294" s="1713"/>
      <c r="K294" s="1713"/>
      <c r="L294" s="1713"/>
      <c r="M294" s="1713"/>
      <c r="N294" s="1713"/>
      <c r="O294" s="1713"/>
      <c r="P294" s="1713"/>
      <c r="Q294" s="1713"/>
      <c r="R294" s="1713"/>
      <c r="S294" s="1713"/>
      <c r="T294" s="1713"/>
      <c r="U294" s="1713"/>
      <c r="V294" s="1713"/>
      <c r="W294" s="1713"/>
      <c r="X294" s="1713"/>
      <c r="Y294" s="1713"/>
      <c r="Z294" s="1713"/>
      <c r="AA294" s="1713"/>
      <c r="AB294" s="1713"/>
      <c r="AC294" s="1713"/>
      <c r="AD294" s="1713"/>
      <c r="AE294" s="1713"/>
      <c r="AF294" s="1713"/>
      <c r="AG294" s="1713"/>
      <c r="AH294" s="1713"/>
      <c r="AI294" s="1713"/>
      <c r="AJ294" s="1713"/>
      <c r="AK294" s="1713"/>
      <c r="AL294" s="1713"/>
      <c r="AM294" s="1713"/>
      <c r="AN294" s="1713"/>
      <c r="AO294" s="1713"/>
      <c r="AP294" s="1713"/>
      <c r="AQ294" s="1713"/>
      <c r="AR294" s="1713"/>
      <c r="AS294" s="1713"/>
      <c r="AT294" s="1713"/>
      <c r="AU294" s="1713"/>
      <c r="AV294" s="1713"/>
      <c r="AW294" s="1713"/>
      <c r="AX294" s="1713"/>
    </row>
    <row r="295" s="1732" customFormat="true" ht="21.75" hidden="false" customHeight="true" outlineLevel="0" collapsed="false">
      <c r="C295" s="1713"/>
      <c r="D295" s="1713"/>
      <c r="E295" s="1713"/>
      <c r="F295" s="1713"/>
      <c r="G295" s="1714"/>
      <c r="H295" s="1713"/>
      <c r="I295" s="1713"/>
      <c r="J295" s="1713"/>
      <c r="K295" s="1713"/>
      <c r="L295" s="1713"/>
      <c r="M295" s="1713"/>
      <c r="N295" s="1713"/>
      <c r="O295" s="1713"/>
      <c r="P295" s="1713"/>
      <c r="Q295" s="1713"/>
      <c r="R295" s="1713"/>
      <c r="S295" s="1713"/>
      <c r="T295" s="1713"/>
      <c r="U295" s="1713"/>
      <c r="V295" s="1713"/>
      <c r="W295" s="1713"/>
      <c r="X295" s="1713"/>
      <c r="Y295" s="1713"/>
      <c r="Z295" s="1713"/>
      <c r="AA295" s="1713"/>
      <c r="AB295" s="1713"/>
      <c r="AC295" s="1713"/>
      <c r="AD295" s="1713"/>
      <c r="AE295" s="1713"/>
      <c r="AF295" s="1713"/>
      <c r="AG295" s="1713"/>
      <c r="AH295" s="1713"/>
      <c r="AI295" s="1713"/>
      <c r="AJ295" s="1713"/>
      <c r="AK295" s="1713"/>
      <c r="AL295" s="1713"/>
      <c r="AM295" s="1713"/>
      <c r="AN295" s="1713"/>
      <c r="AO295" s="1713"/>
      <c r="AP295" s="1713"/>
      <c r="AQ295" s="1713"/>
      <c r="AR295" s="1713"/>
      <c r="AS295" s="1713"/>
      <c r="AT295" s="1713"/>
      <c r="AU295" s="1713"/>
      <c r="AV295" s="1713"/>
      <c r="AW295" s="1713"/>
      <c r="AX295" s="1713"/>
    </row>
    <row r="296" s="1732" customFormat="true" ht="21.75" hidden="false" customHeight="true" outlineLevel="0" collapsed="false">
      <c r="C296" s="1713"/>
      <c r="D296" s="1713"/>
      <c r="E296" s="1713"/>
      <c r="F296" s="1713"/>
      <c r="G296" s="1714"/>
      <c r="H296" s="1713"/>
      <c r="I296" s="1713"/>
      <c r="J296" s="1713"/>
      <c r="K296" s="1713"/>
      <c r="L296" s="1713"/>
      <c r="M296" s="1713"/>
      <c r="N296" s="1713"/>
      <c r="O296" s="1713"/>
      <c r="P296" s="1713"/>
      <c r="Q296" s="1713"/>
      <c r="R296" s="1713"/>
      <c r="S296" s="1713"/>
      <c r="T296" s="1713"/>
      <c r="U296" s="1713"/>
      <c r="V296" s="1713"/>
      <c r="W296" s="1713"/>
      <c r="X296" s="1713"/>
      <c r="Y296" s="1713"/>
      <c r="Z296" s="1713"/>
      <c r="AA296" s="1713"/>
      <c r="AB296" s="1713"/>
      <c r="AC296" s="1713"/>
      <c r="AD296" s="1713"/>
      <c r="AE296" s="1713"/>
      <c r="AF296" s="1713"/>
      <c r="AG296" s="1713"/>
      <c r="AH296" s="1713"/>
      <c r="AI296" s="1713"/>
      <c r="AJ296" s="1713"/>
      <c r="AK296" s="1713"/>
      <c r="AL296" s="1713"/>
      <c r="AM296" s="1713"/>
      <c r="AN296" s="1713"/>
      <c r="AO296" s="1713"/>
      <c r="AP296" s="1713"/>
      <c r="AQ296" s="1713"/>
      <c r="AR296" s="1713"/>
      <c r="AS296" s="1713"/>
      <c r="AT296" s="1713"/>
      <c r="AU296" s="1713"/>
      <c r="AV296" s="1713"/>
      <c r="AW296" s="1713"/>
      <c r="AX296" s="1713"/>
    </row>
    <row r="297" s="1732" customFormat="true" ht="21.75" hidden="false" customHeight="true" outlineLevel="0" collapsed="false">
      <c r="C297" s="1713"/>
      <c r="D297" s="1713"/>
      <c r="E297" s="1713"/>
      <c r="F297" s="1713"/>
      <c r="G297" s="1714"/>
      <c r="H297" s="1713"/>
      <c r="I297" s="1713"/>
      <c r="J297" s="1713"/>
      <c r="K297" s="1713"/>
      <c r="L297" s="1713"/>
      <c r="M297" s="1713"/>
      <c r="N297" s="1713"/>
      <c r="O297" s="1713"/>
      <c r="P297" s="1713"/>
      <c r="Q297" s="1713"/>
      <c r="R297" s="1713"/>
      <c r="S297" s="1713"/>
      <c r="T297" s="1713"/>
      <c r="U297" s="1713"/>
      <c r="V297" s="1713"/>
      <c r="W297" s="1713"/>
      <c r="X297" s="1713"/>
      <c r="Y297" s="1713"/>
      <c r="Z297" s="1713"/>
      <c r="AA297" s="1713"/>
      <c r="AB297" s="1713"/>
      <c r="AC297" s="1713"/>
      <c r="AD297" s="1713"/>
      <c r="AE297" s="1713"/>
      <c r="AF297" s="1713"/>
      <c r="AG297" s="1713"/>
      <c r="AH297" s="1713"/>
      <c r="AI297" s="1713"/>
      <c r="AJ297" s="1713"/>
      <c r="AK297" s="1713"/>
      <c r="AL297" s="1713"/>
      <c r="AM297" s="1713"/>
      <c r="AN297" s="1713"/>
      <c r="AO297" s="1713"/>
      <c r="AP297" s="1713"/>
      <c r="AQ297" s="1713"/>
      <c r="AR297" s="1713"/>
      <c r="AS297" s="1713"/>
      <c r="AT297" s="1713"/>
      <c r="AU297" s="1713"/>
      <c r="AV297" s="1713"/>
      <c r="AW297" s="1713"/>
      <c r="AX297" s="1713"/>
    </row>
    <row r="298" s="1732" customFormat="true" ht="21.75" hidden="false" customHeight="true" outlineLevel="0" collapsed="false">
      <c r="C298" s="1713"/>
      <c r="D298" s="1713"/>
      <c r="E298" s="1713"/>
      <c r="F298" s="1713"/>
      <c r="G298" s="1714"/>
      <c r="H298" s="1713"/>
      <c r="I298" s="1713"/>
      <c r="J298" s="1713"/>
      <c r="K298" s="1713"/>
      <c r="L298" s="1713"/>
      <c r="M298" s="1713"/>
      <c r="N298" s="1713"/>
      <c r="O298" s="1713"/>
      <c r="P298" s="1713"/>
      <c r="Q298" s="1713"/>
      <c r="R298" s="1713"/>
      <c r="S298" s="1713"/>
      <c r="T298" s="1713"/>
      <c r="U298" s="1713"/>
      <c r="V298" s="1713"/>
      <c r="W298" s="1713"/>
      <c r="X298" s="1713"/>
      <c r="Y298" s="1713"/>
      <c r="Z298" s="1713"/>
      <c r="AA298" s="1713"/>
      <c r="AB298" s="1713"/>
      <c r="AC298" s="1713"/>
      <c r="AD298" s="1713"/>
      <c r="AE298" s="1713"/>
      <c r="AF298" s="1713"/>
      <c r="AG298" s="1713"/>
      <c r="AH298" s="1713"/>
      <c r="AI298" s="1713"/>
      <c r="AJ298" s="1713"/>
      <c r="AK298" s="1713"/>
      <c r="AL298" s="1713"/>
      <c r="AM298" s="1713"/>
      <c r="AN298" s="1713"/>
      <c r="AO298" s="1713"/>
      <c r="AP298" s="1713"/>
      <c r="AQ298" s="1713"/>
      <c r="AR298" s="1713"/>
      <c r="AS298" s="1713"/>
      <c r="AT298" s="1713"/>
      <c r="AU298" s="1713"/>
      <c r="AV298" s="1713"/>
      <c r="AW298" s="1713"/>
      <c r="AX298" s="1713"/>
    </row>
    <row r="299" s="1732" customFormat="true" ht="21.75" hidden="false" customHeight="true" outlineLevel="0" collapsed="false">
      <c r="C299" s="1713"/>
      <c r="D299" s="1713"/>
      <c r="E299" s="1713"/>
      <c r="F299" s="1713"/>
      <c r="G299" s="1714"/>
      <c r="H299" s="1713"/>
      <c r="I299" s="1713"/>
      <c r="J299" s="1713"/>
      <c r="K299" s="1713"/>
      <c r="L299" s="1713"/>
      <c r="M299" s="1713"/>
      <c r="N299" s="1713"/>
      <c r="O299" s="1713"/>
      <c r="P299" s="1713"/>
      <c r="Q299" s="1713"/>
      <c r="R299" s="1713"/>
      <c r="S299" s="1713"/>
      <c r="T299" s="1713"/>
      <c r="U299" s="1713"/>
      <c r="V299" s="1713"/>
      <c r="W299" s="1713"/>
      <c r="X299" s="1713"/>
      <c r="Y299" s="1713"/>
      <c r="Z299" s="1713"/>
      <c r="AA299" s="1713"/>
      <c r="AB299" s="1713"/>
      <c r="AC299" s="1713"/>
      <c r="AD299" s="1713"/>
      <c r="AE299" s="1713"/>
      <c r="AF299" s="1713"/>
      <c r="AG299" s="1713"/>
      <c r="AH299" s="1713"/>
      <c r="AI299" s="1713"/>
      <c r="AJ299" s="1713"/>
      <c r="AK299" s="1713"/>
      <c r="AL299" s="1713"/>
      <c r="AM299" s="1713"/>
      <c r="AN299" s="1713"/>
      <c r="AO299" s="1713"/>
      <c r="AP299" s="1713"/>
      <c r="AQ299" s="1713"/>
      <c r="AR299" s="1713"/>
      <c r="AS299" s="1713"/>
      <c r="AT299" s="1713"/>
      <c r="AU299" s="1713"/>
      <c r="AV299" s="1713"/>
      <c r="AW299" s="1713"/>
      <c r="AX299" s="1713"/>
    </row>
    <row r="300" s="1732" customFormat="true" ht="21.75" hidden="false" customHeight="true" outlineLevel="0" collapsed="false">
      <c r="C300" s="1713"/>
      <c r="D300" s="1713"/>
      <c r="E300" s="1713"/>
      <c r="F300" s="1713"/>
      <c r="G300" s="1714"/>
      <c r="H300" s="1713"/>
      <c r="I300" s="1713"/>
      <c r="J300" s="1713"/>
      <c r="K300" s="1713"/>
      <c r="L300" s="1713"/>
      <c r="M300" s="1713"/>
      <c r="N300" s="1713"/>
      <c r="O300" s="1713"/>
      <c r="P300" s="1713"/>
      <c r="Q300" s="1713"/>
      <c r="R300" s="1713"/>
      <c r="S300" s="1713"/>
      <c r="T300" s="1713"/>
      <c r="U300" s="1713"/>
      <c r="V300" s="1713"/>
      <c r="W300" s="1713"/>
      <c r="X300" s="1713"/>
      <c r="Y300" s="1713"/>
      <c r="Z300" s="1713"/>
      <c r="AA300" s="1713"/>
      <c r="AB300" s="1713"/>
      <c r="AC300" s="1713"/>
      <c r="AD300" s="1713"/>
      <c r="AE300" s="1713"/>
      <c r="AF300" s="1713"/>
      <c r="AG300" s="1713"/>
      <c r="AH300" s="1713"/>
      <c r="AI300" s="1713"/>
      <c r="AJ300" s="1713"/>
      <c r="AK300" s="1713"/>
      <c r="AL300" s="1713"/>
      <c r="AM300" s="1713"/>
      <c r="AN300" s="1713"/>
      <c r="AO300" s="1713"/>
      <c r="AP300" s="1713"/>
      <c r="AQ300" s="1713"/>
      <c r="AR300" s="1713"/>
      <c r="AS300" s="1713"/>
      <c r="AT300" s="1713"/>
      <c r="AU300" s="1713"/>
      <c r="AV300" s="1713"/>
      <c r="AW300" s="1713"/>
      <c r="AX300" s="1713"/>
    </row>
    <row r="301" s="1732" customFormat="true" ht="21.75" hidden="false" customHeight="true" outlineLevel="0" collapsed="false">
      <c r="C301" s="1713"/>
      <c r="D301" s="1713"/>
      <c r="E301" s="1713"/>
      <c r="F301" s="1713"/>
      <c r="G301" s="1714"/>
      <c r="H301" s="1713"/>
      <c r="I301" s="1713"/>
      <c r="J301" s="1713"/>
      <c r="K301" s="1713"/>
      <c r="L301" s="1713"/>
      <c r="M301" s="1713"/>
      <c r="N301" s="1713"/>
      <c r="O301" s="1713"/>
      <c r="P301" s="1713"/>
      <c r="Q301" s="1713"/>
      <c r="R301" s="1713"/>
      <c r="S301" s="1713"/>
      <c r="T301" s="1713"/>
      <c r="U301" s="1713"/>
      <c r="V301" s="1713"/>
      <c r="W301" s="1713"/>
      <c r="X301" s="1713"/>
      <c r="Y301" s="1713"/>
      <c r="Z301" s="1713"/>
      <c r="AA301" s="1713"/>
      <c r="AB301" s="1713"/>
      <c r="AC301" s="1713"/>
      <c r="AD301" s="1713"/>
      <c r="AE301" s="1713"/>
      <c r="AF301" s="1713"/>
      <c r="AG301" s="1713"/>
      <c r="AH301" s="1713"/>
      <c r="AI301" s="1713"/>
      <c r="AJ301" s="1713"/>
      <c r="AK301" s="1713"/>
      <c r="AL301" s="1713"/>
      <c r="AM301" s="1713"/>
      <c r="AN301" s="1713"/>
      <c r="AO301" s="1713"/>
      <c r="AP301" s="1713"/>
      <c r="AQ301" s="1713"/>
      <c r="AR301" s="1713"/>
      <c r="AS301" s="1713"/>
      <c r="AT301" s="1713"/>
      <c r="AU301" s="1713"/>
      <c r="AV301" s="1713"/>
      <c r="AW301" s="1713"/>
      <c r="AX301" s="1713"/>
    </row>
    <row r="302" s="1732" customFormat="true" ht="21.75" hidden="false" customHeight="true" outlineLevel="0" collapsed="false">
      <c r="C302" s="1713"/>
      <c r="D302" s="1713"/>
      <c r="E302" s="1713"/>
      <c r="F302" s="1713"/>
      <c r="G302" s="1714"/>
      <c r="H302" s="1713"/>
      <c r="I302" s="1713"/>
      <c r="J302" s="1713"/>
      <c r="K302" s="1713"/>
      <c r="L302" s="1713"/>
      <c r="M302" s="1713"/>
      <c r="N302" s="1713"/>
      <c r="O302" s="1713"/>
      <c r="P302" s="1713"/>
      <c r="Q302" s="1713"/>
      <c r="R302" s="1713"/>
      <c r="S302" s="1713"/>
      <c r="T302" s="1713"/>
      <c r="U302" s="1713"/>
      <c r="V302" s="1713"/>
      <c r="W302" s="1713"/>
      <c r="X302" s="1713"/>
      <c r="Y302" s="1713"/>
      <c r="Z302" s="1713"/>
      <c r="AA302" s="1713"/>
      <c r="AB302" s="1713"/>
      <c r="AC302" s="1713"/>
      <c r="AD302" s="1713"/>
      <c r="AE302" s="1713"/>
      <c r="AF302" s="1713"/>
      <c r="AG302" s="1713"/>
      <c r="AH302" s="1713"/>
      <c r="AI302" s="1713"/>
      <c r="AJ302" s="1713"/>
      <c r="AK302" s="1713"/>
      <c r="AL302" s="1713"/>
      <c r="AM302" s="1713"/>
      <c r="AN302" s="1713"/>
      <c r="AO302" s="1713"/>
      <c r="AP302" s="1713"/>
      <c r="AQ302" s="1713"/>
      <c r="AR302" s="1713"/>
      <c r="AS302" s="1713"/>
      <c r="AT302" s="1713"/>
      <c r="AU302" s="1713"/>
      <c r="AV302" s="1713"/>
      <c r="AW302" s="1713"/>
      <c r="AX302" s="1713"/>
    </row>
    <row r="303" s="1732" customFormat="true" ht="21.75" hidden="false" customHeight="true" outlineLevel="0" collapsed="false">
      <c r="C303" s="1713"/>
      <c r="D303" s="1713"/>
      <c r="E303" s="1713"/>
      <c r="F303" s="1713"/>
      <c r="G303" s="1714"/>
      <c r="H303" s="1713"/>
      <c r="I303" s="1713"/>
      <c r="J303" s="1713"/>
      <c r="K303" s="1713"/>
      <c r="L303" s="1713"/>
      <c r="M303" s="1713"/>
      <c r="N303" s="1713"/>
      <c r="O303" s="1713"/>
      <c r="P303" s="1713"/>
      <c r="Q303" s="1713"/>
      <c r="R303" s="1713"/>
      <c r="S303" s="1713"/>
      <c r="T303" s="1713"/>
      <c r="U303" s="1713"/>
      <c r="V303" s="1713"/>
      <c r="W303" s="1713"/>
      <c r="X303" s="1713"/>
      <c r="Y303" s="1713"/>
      <c r="Z303" s="1713"/>
      <c r="AA303" s="1713"/>
      <c r="AB303" s="1713"/>
      <c r="AC303" s="1713"/>
      <c r="AD303" s="1713"/>
      <c r="AE303" s="1713"/>
      <c r="AF303" s="1713"/>
      <c r="AG303" s="1713"/>
      <c r="AH303" s="1713"/>
      <c r="AI303" s="1713"/>
      <c r="AJ303" s="1713"/>
      <c r="AK303" s="1713"/>
      <c r="AL303" s="1713"/>
      <c r="AM303" s="1713"/>
      <c r="AN303" s="1713"/>
      <c r="AO303" s="1713"/>
      <c r="AP303" s="1713"/>
      <c r="AQ303" s="1713"/>
      <c r="AR303" s="1713"/>
      <c r="AS303" s="1713"/>
      <c r="AT303" s="1713"/>
      <c r="AU303" s="1713"/>
      <c r="AV303" s="1713"/>
      <c r="AW303" s="1713"/>
      <c r="AX303" s="1713"/>
    </row>
    <row r="304" s="1732" customFormat="true" ht="21.75" hidden="false" customHeight="true" outlineLevel="0" collapsed="false">
      <c r="C304" s="1713"/>
      <c r="D304" s="1713"/>
      <c r="E304" s="1713"/>
      <c r="F304" s="1713"/>
      <c r="G304" s="1714"/>
      <c r="H304" s="1713"/>
      <c r="I304" s="1713"/>
      <c r="J304" s="1713"/>
      <c r="K304" s="1713"/>
      <c r="L304" s="1713"/>
      <c r="M304" s="1713"/>
      <c r="N304" s="1713"/>
      <c r="O304" s="1713"/>
      <c r="P304" s="1713"/>
      <c r="Q304" s="1713"/>
      <c r="R304" s="1713"/>
      <c r="S304" s="1713"/>
      <c r="T304" s="1713"/>
      <c r="U304" s="1713"/>
      <c r="V304" s="1713"/>
      <c r="W304" s="1713"/>
      <c r="X304" s="1713"/>
      <c r="Y304" s="1713"/>
      <c r="Z304" s="1713"/>
      <c r="AA304" s="1713"/>
      <c r="AB304" s="1713"/>
      <c r="AC304" s="1713"/>
      <c r="AD304" s="1713"/>
      <c r="AE304" s="1713"/>
      <c r="AF304" s="1713"/>
      <c r="AG304" s="1713"/>
      <c r="AH304" s="1713"/>
      <c r="AI304" s="1713"/>
      <c r="AJ304" s="1713"/>
      <c r="AK304" s="1713"/>
      <c r="AL304" s="1713"/>
      <c r="AM304" s="1713"/>
      <c r="AN304" s="1713"/>
      <c r="AO304" s="1713"/>
      <c r="AP304" s="1713"/>
      <c r="AQ304" s="1713"/>
      <c r="AR304" s="1713"/>
      <c r="AS304" s="1713"/>
      <c r="AT304" s="1713"/>
      <c r="AU304" s="1713"/>
      <c r="AV304" s="1713"/>
      <c r="AW304" s="1713"/>
      <c r="AX304" s="1713"/>
    </row>
    <row r="305" s="1732" customFormat="true" ht="21.75" hidden="false" customHeight="true" outlineLevel="0" collapsed="false">
      <c r="C305" s="1713"/>
      <c r="D305" s="1713"/>
      <c r="E305" s="1713"/>
      <c r="F305" s="1713"/>
      <c r="G305" s="1714"/>
      <c r="H305" s="1713"/>
      <c r="I305" s="1713"/>
      <c r="J305" s="1713"/>
      <c r="K305" s="1713"/>
      <c r="L305" s="1713"/>
      <c r="M305" s="1713"/>
      <c r="N305" s="1713"/>
      <c r="O305" s="1713"/>
      <c r="P305" s="1713"/>
      <c r="Q305" s="1713"/>
      <c r="R305" s="1713"/>
      <c r="S305" s="1713"/>
      <c r="T305" s="1713"/>
      <c r="U305" s="1713"/>
      <c r="V305" s="1713"/>
      <c r="W305" s="1713"/>
      <c r="X305" s="1713"/>
      <c r="Y305" s="1713"/>
      <c r="Z305" s="1713"/>
      <c r="AA305" s="1713"/>
      <c r="AB305" s="1713"/>
      <c r="AC305" s="1713"/>
      <c r="AD305" s="1713"/>
      <c r="AE305" s="1713"/>
      <c r="AF305" s="1713"/>
      <c r="AG305" s="1713"/>
      <c r="AH305" s="1713"/>
      <c r="AI305" s="1713"/>
      <c r="AJ305" s="1713"/>
      <c r="AK305" s="1713"/>
      <c r="AL305" s="1713"/>
      <c r="AM305" s="1713"/>
      <c r="AN305" s="1713"/>
      <c r="AO305" s="1713"/>
      <c r="AP305" s="1713"/>
      <c r="AQ305" s="1713"/>
      <c r="AR305" s="1713"/>
      <c r="AS305" s="1713"/>
      <c r="AT305" s="1713"/>
      <c r="AU305" s="1713"/>
      <c r="AV305" s="1713"/>
      <c r="AW305" s="1713"/>
      <c r="AX305" s="1713"/>
    </row>
    <row r="306" s="1732" customFormat="true" ht="21.75" hidden="false" customHeight="true" outlineLevel="0" collapsed="false">
      <c r="C306" s="1713"/>
      <c r="D306" s="1713"/>
      <c r="E306" s="1713"/>
      <c r="F306" s="1713"/>
      <c r="G306" s="1714"/>
      <c r="H306" s="1713"/>
      <c r="I306" s="1713"/>
      <c r="J306" s="1713"/>
      <c r="K306" s="1713"/>
      <c r="L306" s="1713"/>
      <c r="M306" s="1713"/>
      <c r="N306" s="1713"/>
      <c r="O306" s="1713"/>
      <c r="P306" s="1713"/>
      <c r="Q306" s="1713"/>
      <c r="R306" s="1713"/>
      <c r="S306" s="1713"/>
      <c r="T306" s="1713"/>
      <c r="U306" s="1713"/>
      <c r="V306" s="1713"/>
      <c r="W306" s="1713"/>
      <c r="X306" s="1713"/>
      <c r="Y306" s="1713"/>
      <c r="Z306" s="1713"/>
      <c r="AA306" s="1713"/>
      <c r="AB306" s="1713"/>
      <c r="AC306" s="1713"/>
      <c r="AD306" s="1713"/>
      <c r="AE306" s="1713"/>
      <c r="AF306" s="1713"/>
      <c r="AG306" s="1713"/>
      <c r="AH306" s="1713"/>
      <c r="AI306" s="1713"/>
      <c r="AJ306" s="1713"/>
      <c r="AK306" s="1713"/>
      <c r="AL306" s="1713"/>
      <c r="AM306" s="1713"/>
      <c r="AN306" s="1713"/>
      <c r="AO306" s="1713"/>
      <c r="AP306" s="1713"/>
      <c r="AQ306" s="1713"/>
      <c r="AR306" s="1713"/>
      <c r="AS306" s="1713"/>
      <c r="AT306" s="1713"/>
      <c r="AU306" s="1713"/>
      <c r="AV306" s="1713"/>
      <c r="AW306" s="1713"/>
      <c r="AX306" s="1713"/>
    </row>
    <row r="307" s="1732" customFormat="true" ht="21.75" hidden="false" customHeight="true" outlineLevel="0" collapsed="false">
      <c r="C307" s="1713"/>
      <c r="D307" s="1713"/>
      <c r="E307" s="1713"/>
      <c r="F307" s="1713"/>
      <c r="G307" s="1714"/>
      <c r="H307" s="1713"/>
      <c r="I307" s="1713"/>
      <c r="J307" s="1713"/>
      <c r="K307" s="1713"/>
      <c r="L307" s="1713"/>
      <c r="M307" s="1713"/>
      <c r="N307" s="1713"/>
      <c r="O307" s="1713"/>
      <c r="P307" s="1713"/>
      <c r="Q307" s="1713"/>
      <c r="R307" s="1713"/>
      <c r="S307" s="1713"/>
      <c r="T307" s="1713"/>
      <c r="U307" s="1713"/>
      <c r="V307" s="1713"/>
      <c r="W307" s="1713"/>
      <c r="X307" s="1713"/>
      <c r="Y307" s="1713"/>
      <c r="Z307" s="1713"/>
      <c r="AA307" s="1713"/>
      <c r="AB307" s="1713"/>
      <c r="AC307" s="1713"/>
      <c r="AD307" s="1713"/>
      <c r="AE307" s="1713"/>
      <c r="AF307" s="1713"/>
      <c r="AG307" s="1713"/>
      <c r="AH307" s="1713"/>
      <c r="AI307" s="1713"/>
      <c r="AJ307" s="1713"/>
      <c r="AK307" s="1713"/>
      <c r="AL307" s="1713"/>
      <c r="AM307" s="1713"/>
      <c r="AN307" s="1713"/>
      <c r="AO307" s="1713"/>
      <c r="AP307" s="1713"/>
      <c r="AQ307" s="1713"/>
      <c r="AR307" s="1713"/>
      <c r="AS307" s="1713"/>
      <c r="AT307" s="1713"/>
      <c r="AU307" s="1713"/>
      <c r="AV307" s="1713"/>
      <c r="AW307" s="1713"/>
      <c r="AX307" s="1713"/>
    </row>
    <row r="308" s="1732" customFormat="true" ht="21.75" hidden="false" customHeight="true" outlineLevel="0" collapsed="false">
      <c r="C308" s="1713"/>
      <c r="D308" s="1713"/>
      <c r="E308" s="1713"/>
      <c r="F308" s="1713"/>
      <c r="G308" s="1714"/>
      <c r="H308" s="1713"/>
      <c r="I308" s="1713"/>
      <c r="J308" s="1713"/>
      <c r="K308" s="1713"/>
      <c r="L308" s="1713"/>
      <c r="M308" s="1713"/>
      <c r="N308" s="1713"/>
      <c r="O308" s="1713"/>
      <c r="P308" s="1713"/>
      <c r="Q308" s="1713"/>
      <c r="R308" s="1713"/>
      <c r="S308" s="1713"/>
      <c r="T308" s="1713"/>
      <c r="U308" s="1713"/>
      <c r="V308" s="1713"/>
      <c r="W308" s="1713"/>
      <c r="X308" s="1713"/>
      <c r="Y308" s="1713"/>
      <c r="Z308" s="1713"/>
      <c r="AA308" s="1713"/>
      <c r="AB308" s="1713"/>
      <c r="AC308" s="1713"/>
      <c r="AD308" s="1713"/>
      <c r="AE308" s="1713"/>
      <c r="AF308" s="1713"/>
      <c r="AG308" s="1713"/>
      <c r="AH308" s="1713"/>
      <c r="AI308" s="1713"/>
      <c r="AJ308" s="1713"/>
      <c r="AK308" s="1713"/>
      <c r="AL308" s="1713"/>
      <c r="AM308" s="1713"/>
      <c r="AN308" s="1713"/>
      <c r="AO308" s="1713"/>
      <c r="AP308" s="1713"/>
      <c r="AQ308" s="1713"/>
      <c r="AR308" s="1713"/>
      <c r="AS308" s="1713"/>
      <c r="AT308" s="1713"/>
      <c r="AU308" s="1713"/>
      <c r="AV308" s="1713"/>
      <c r="AW308" s="1713"/>
      <c r="AX308" s="1713"/>
    </row>
    <row r="309" s="1732" customFormat="true" ht="21.75" hidden="false" customHeight="true" outlineLevel="0" collapsed="false">
      <c r="C309" s="1713"/>
      <c r="D309" s="1713"/>
      <c r="E309" s="1713"/>
      <c r="F309" s="1713"/>
      <c r="G309" s="1714"/>
      <c r="H309" s="1713"/>
      <c r="I309" s="1713"/>
      <c r="J309" s="1713"/>
      <c r="K309" s="1713"/>
      <c r="L309" s="1713"/>
      <c r="M309" s="1713"/>
      <c r="N309" s="1713"/>
      <c r="O309" s="1713"/>
      <c r="P309" s="1713"/>
      <c r="Q309" s="1713"/>
      <c r="R309" s="1713"/>
      <c r="S309" s="1713"/>
      <c r="T309" s="1713"/>
      <c r="U309" s="1713"/>
      <c r="V309" s="1713"/>
      <c r="W309" s="1713"/>
      <c r="X309" s="1713"/>
      <c r="Y309" s="1713"/>
      <c r="Z309" s="1713"/>
      <c r="AA309" s="1713"/>
      <c r="AB309" s="1713"/>
      <c r="AC309" s="1713"/>
      <c r="AD309" s="1713"/>
      <c r="AE309" s="1713"/>
      <c r="AF309" s="1713"/>
      <c r="AG309" s="1713"/>
      <c r="AH309" s="1713"/>
      <c r="AI309" s="1713"/>
      <c r="AJ309" s="1713"/>
      <c r="AK309" s="1713"/>
      <c r="AL309" s="1713"/>
      <c r="AM309" s="1713"/>
      <c r="AN309" s="1713"/>
      <c r="AO309" s="1713"/>
      <c r="AP309" s="1713"/>
      <c r="AQ309" s="1713"/>
      <c r="AR309" s="1713"/>
      <c r="AS309" s="1713"/>
      <c r="AT309" s="1713"/>
      <c r="AU309" s="1713"/>
      <c r="AV309" s="1713"/>
      <c r="AW309" s="1713"/>
      <c r="AX309" s="1713"/>
    </row>
    <row r="310" s="1732" customFormat="true" ht="21.75" hidden="false" customHeight="true" outlineLevel="0" collapsed="false">
      <c r="C310" s="1713"/>
      <c r="D310" s="1713"/>
      <c r="E310" s="1713"/>
      <c r="F310" s="1713"/>
      <c r="G310" s="1714"/>
      <c r="H310" s="1713"/>
      <c r="I310" s="1713"/>
      <c r="J310" s="1713"/>
      <c r="K310" s="1713"/>
      <c r="L310" s="1713"/>
      <c r="M310" s="1713"/>
      <c r="N310" s="1713"/>
      <c r="O310" s="1713"/>
      <c r="P310" s="1713"/>
      <c r="Q310" s="1713"/>
      <c r="R310" s="1713"/>
      <c r="S310" s="1713"/>
      <c r="T310" s="1713"/>
      <c r="U310" s="1713"/>
      <c r="V310" s="1713"/>
      <c r="W310" s="1713"/>
      <c r="X310" s="1713"/>
      <c r="Y310" s="1713"/>
      <c r="Z310" s="1713"/>
      <c r="AA310" s="1713"/>
      <c r="AB310" s="1713"/>
      <c r="AC310" s="1713"/>
      <c r="AD310" s="1713"/>
      <c r="AE310" s="1713"/>
      <c r="AF310" s="1713"/>
      <c r="AG310" s="1713"/>
      <c r="AH310" s="1713"/>
      <c r="AI310" s="1713"/>
      <c r="AJ310" s="1713"/>
      <c r="AK310" s="1713"/>
      <c r="AL310" s="1713"/>
      <c r="AM310" s="1713"/>
      <c r="AN310" s="1713"/>
      <c r="AO310" s="1713"/>
      <c r="AP310" s="1713"/>
      <c r="AQ310" s="1713"/>
      <c r="AR310" s="1713"/>
      <c r="AS310" s="1713"/>
      <c r="AT310" s="1713"/>
      <c r="AU310" s="1713"/>
      <c r="AV310" s="1713"/>
      <c r="AW310" s="1713"/>
      <c r="AX310" s="1713"/>
    </row>
    <row r="311" s="1732" customFormat="true" ht="21.75" hidden="false" customHeight="true" outlineLevel="0" collapsed="false">
      <c r="C311" s="1713"/>
      <c r="D311" s="1713"/>
      <c r="E311" s="1713"/>
      <c r="F311" s="1713"/>
      <c r="G311" s="1714"/>
      <c r="H311" s="1713"/>
      <c r="I311" s="1713"/>
      <c r="J311" s="1713"/>
      <c r="K311" s="1713"/>
      <c r="L311" s="1713"/>
      <c r="M311" s="1713"/>
      <c r="N311" s="1713"/>
      <c r="O311" s="1713"/>
      <c r="P311" s="1713"/>
      <c r="Q311" s="1713"/>
      <c r="R311" s="1713"/>
      <c r="S311" s="1713"/>
      <c r="T311" s="1713"/>
      <c r="U311" s="1713"/>
      <c r="V311" s="1713"/>
      <c r="W311" s="1713"/>
      <c r="X311" s="1713"/>
      <c r="Y311" s="1713"/>
      <c r="Z311" s="1713"/>
      <c r="AA311" s="1713"/>
      <c r="AB311" s="1713"/>
      <c r="AC311" s="1713"/>
      <c r="AD311" s="1713"/>
      <c r="AE311" s="1713"/>
      <c r="AF311" s="1713"/>
      <c r="AG311" s="1713"/>
      <c r="AH311" s="1713"/>
      <c r="AI311" s="1713"/>
      <c r="AJ311" s="1713"/>
      <c r="AK311" s="1713"/>
      <c r="AL311" s="1713"/>
      <c r="AM311" s="1713"/>
      <c r="AN311" s="1713"/>
      <c r="AO311" s="1713"/>
      <c r="AP311" s="1713"/>
      <c r="AQ311" s="1713"/>
      <c r="AR311" s="1713"/>
      <c r="AS311" s="1713"/>
      <c r="AT311" s="1713"/>
      <c r="AU311" s="1713"/>
      <c r="AV311" s="1713"/>
      <c r="AW311" s="1713"/>
      <c r="AX311" s="1713"/>
    </row>
    <row r="312" s="1732" customFormat="true" ht="21.75" hidden="false" customHeight="true" outlineLevel="0" collapsed="false">
      <c r="C312" s="1713"/>
      <c r="D312" s="1713"/>
      <c r="E312" s="1713"/>
      <c r="F312" s="1713"/>
      <c r="G312" s="1714"/>
      <c r="H312" s="1713"/>
      <c r="I312" s="1713"/>
      <c r="J312" s="1713"/>
      <c r="K312" s="1713"/>
      <c r="L312" s="1713"/>
      <c r="M312" s="1713"/>
      <c r="N312" s="1713"/>
      <c r="O312" s="1713"/>
      <c r="P312" s="1713"/>
      <c r="Q312" s="1713"/>
      <c r="R312" s="1713"/>
      <c r="S312" s="1713"/>
      <c r="T312" s="1713"/>
      <c r="U312" s="1713"/>
      <c r="V312" s="1713"/>
      <c r="W312" s="1713"/>
      <c r="X312" s="1713"/>
      <c r="Y312" s="1713"/>
      <c r="Z312" s="1713"/>
      <c r="AA312" s="1713"/>
      <c r="AB312" s="1713"/>
      <c r="AC312" s="1713"/>
      <c r="AD312" s="1713"/>
      <c r="AE312" s="1713"/>
      <c r="AF312" s="1713"/>
      <c r="AG312" s="1713"/>
      <c r="AH312" s="1713"/>
      <c r="AI312" s="1713"/>
      <c r="AJ312" s="1713"/>
      <c r="AK312" s="1713"/>
      <c r="AL312" s="1713"/>
      <c r="AM312" s="1713"/>
      <c r="AN312" s="1713"/>
      <c r="AO312" s="1713"/>
      <c r="AP312" s="1713"/>
      <c r="AQ312" s="1713"/>
      <c r="AR312" s="1713"/>
      <c r="AS312" s="1713"/>
      <c r="AT312" s="1713"/>
      <c r="AU312" s="1713"/>
      <c r="AV312" s="1713"/>
      <c r="AW312" s="1713"/>
      <c r="AX312" s="1713"/>
    </row>
    <row r="313" s="1732" customFormat="true" ht="21.75" hidden="false" customHeight="true" outlineLevel="0" collapsed="false">
      <c r="C313" s="1713"/>
      <c r="D313" s="1713"/>
      <c r="E313" s="1713"/>
      <c r="F313" s="1713"/>
      <c r="G313" s="1714"/>
      <c r="H313" s="1713"/>
      <c r="I313" s="1713"/>
      <c r="J313" s="1713"/>
      <c r="K313" s="1713"/>
      <c r="L313" s="1713"/>
      <c r="M313" s="1713"/>
      <c r="N313" s="1713"/>
      <c r="O313" s="1713"/>
      <c r="P313" s="1713"/>
      <c r="Q313" s="1713"/>
      <c r="R313" s="1713"/>
      <c r="S313" s="1713"/>
      <c r="T313" s="1713"/>
      <c r="U313" s="1713"/>
      <c r="V313" s="1713"/>
      <c r="W313" s="1713"/>
      <c r="X313" s="1713"/>
      <c r="Y313" s="1713"/>
      <c r="Z313" s="1713"/>
      <c r="AA313" s="1713"/>
      <c r="AB313" s="1713"/>
      <c r="AC313" s="1713"/>
      <c r="AD313" s="1713"/>
      <c r="AE313" s="1713"/>
      <c r="AF313" s="1713"/>
      <c r="AG313" s="1713"/>
      <c r="AH313" s="1713"/>
      <c r="AI313" s="1713"/>
      <c r="AJ313" s="1713"/>
      <c r="AK313" s="1713"/>
      <c r="AL313" s="1713"/>
      <c r="AM313" s="1713"/>
      <c r="AN313" s="1713"/>
      <c r="AO313" s="1713"/>
      <c r="AP313" s="1713"/>
      <c r="AQ313" s="1713"/>
      <c r="AR313" s="1713"/>
      <c r="AS313" s="1713"/>
      <c r="AT313" s="1713"/>
      <c r="AU313" s="1713"/>
      <c r="AV313" s="1713"/>
      <c r="AW313" s="1713"/>
      <c r="AX313" s="1713"/>
    </row>
    <row r="314" s="1732" customFormat="true" ht="21.75" hidden="false" customHeight="true" outlineLevel="0" collapsed="false">
      <c r="C314" s="1713"/>
      <c r="D314" s="1713"/>
      <c r="E314" s="1713"/>
      <c r="F314" s="1713"/>
      <c r="G314" s="1714"/>
      <c r="H314" s="1713"/>
      <c r="I314" s="1713"/>
      <c r="J314" s="1713"/>
      <c r="K314" s="1713"/>
      <c r="L314" s="1713"/>
      <c r="M314" s="1713"/>
      <c r="N314" s="1713"/>
      <c r="O314" s="1713"/>
      <c r="P314" s="1713"/>
      <c r="Q314" s="1713"/>
      <c r="R314" s="1713"/>
      <c r="S314" s="1713"/>
      <c r="T314" s="1713"/>
      <c r="U314" s="1713"/>
      <c r="V314" s="1713"/>
      <c r="W314" s="1713"/>
      <c r="X314" s="1713"/>
      <c r="Y314" s="1713"/>
      <c r="Z314" s="1713"/>
      <c r="AA314" s="1713"/>
      <c r="AB314" s="1713"/>
      <c r="AC314" s="1713"/>
      <c r="AD314" s="1713"/>
      <c r="AE314" s="1713"/>
      <c r="AF314" s="1713"/>
      <c r="AG314" s="1713"/>
      <c r="AH314" s="1713"/>
      <c r="AI314" s="1713"/>
      <c r="AJ314" s="1713"/>
      <c r="AK314" s="1713"/>
      <c r="AL314" s="1713"/>
      <c r="AM314" s="1713"/>
      <c r="AN314" s="1713"/>
      <c r="AO314" s="1713"/>
      <c r="AP314" s="1713"/>
      <c r="AQ314" s="1713"/>
      <c r="AR314" s="1713"/>
      <c r="AS314" s="1713"/>
      <c r="AT314" s="1713"/>
      <c r="AU314" s="1713"/>
      <c r="AV314" s="1713"/>
      <c r="AW314" s="1713"/>
      <c r="AX314" s="1713"/>
    </row>
    <row r="315" s="1732" customFormat="true" ht="21.75" hidden="false" customHeight="true" outlineLevel="0" collapsed="false">
      <c r="C315" s="1713"/>
      <c r="D315" s="1713"/>
      <c r="E315" s="1713"/>
      <c r="F315" s="1713"/>
      <c r="G315" s="1714"/>
      <c r="H315" s="1713"/>
      <c r="I315" s="1713"/>
      <c r="J315" s="1713"/>
      <c r="K315" s="1713"/>
      <c r="L315" s="1713"/>
      <c r="M315" s="1713"/>
      <c r="N315" s="1713"/>
      <c r="O315" s="1713"/>
      <c r="P315" s="1713"/>
      <c r="Q315" s="1713"/>
      <c r="R315" s="1713"/>
      <c r="S315" s="1713"/>
      <c r="T315" s="1713"/>
      <c r="U315" s="1713"/>
      <c r="V315" s="1713"/>
      <c r="W315" s="1713"/>
      <c r="X315" s="1713"/>
      <c r="Y315" s="1713"/>
      <c r="Z315" s="1713"/>
      <c r="AA315" s="1713"/>
      <c r="AB315" s="1713"/>
      <c r="AC315" s="1713"/>
      <c r="AD315" s="1713"/>
      <c r="AE315" s="1713"/>
      <c r="AF315" s="1713"/>
      <c r="AG315" s="1713"/>
      <c r="AH315" s="1713"/>
      <c r="AI315" s="1713"/>
      <c r="AJ315" s="1713"/>
      <c r="AK315" s="1713"/>
      <c r="AL315" s="1713"/>
      <c r="AM315" s="1713"/>
      <c r="AN315" s="1713"/>
      <c r="AO315" s="1713"/>
      <c r="AP315" s="1713"/>
      <c r="AQ315" s="1713"/>
      <c r="AR315" s="1713"/>
      <c r="AS315" s="1713"/>
      <c r="AT315" s="1713"/>
      <c r="AU315" s="1713"/>
      <c r="AV315" s="1713"/>
      <c r="AW315" s="1713"/>
      <c r="AX315" s="1713"/>
    </row>
    <row r="316" s="1732" customFormat="true" ht="21.75" hidden="false" customHeight="true" outlineLevel="0" collapsed="false">
      <c r="C316" s="1713"/>
      <c r="D316" s="1713"/>
      <c r="E316" s="1713"/>
      <c r="F316" s="1713"/>
      <c r="G316" s="1714"/>
      <c r="H316" s="1713"/>
      <c r="I316" s="1713"/>
      <c r="J316" s="1713"/>
      <c r="K316" s="1713"/>
      <c r="L316" s="1713"/>
      <c r="M316" s="1713"/>
      <c r="N316" s="1713"/>
      <c r="O316" s="1713"/>
      <c r="P316" s="1713"/>
      <c r="Q316" s="1713"/>
      <c r="R316" s="1713"/>
      <c r="S316" s="1713"/>
      <c r="T316" s="1713"/>
      <c r="U316" s="1713"/>
      <c r="V316" s="1713"/>
      <c r="W316" s="1713"/>
      <c r="X316" s="1713"/>
      <c r="Y316" s="1713"/>
      <c r="Z316" s="1713"/>
      <c r="AA316" s="1713"/>
      <c r="AB316" s="1713"/>
      <c r="AC316" s="1713"/>
      <c r="AD316" s="1713"/>
      <c r="AE316" s="1713"/>
      <c r="AF316" s="1713"/>
      <c r="AG316" s="1713"/>
      <c r="AH316" s="1713"/>
      <c r="AI316" s="1713"/>
      <c r="AJ316" s="1713"/>
      <c r="AK316" s="1713"/>
      <c r="AL316" s="1713"/>
      <c r="AM316" s="1713"/>
      <c r="AN316" s="1713"/>
      <c r="AO316" s="1713"/>
      <c r="AP316" s="1713"/>
      <c r="AQ316" s="1713"/>
      <c r="AR316" s="1713"/>
      <c r="AS316" s="1713"/>
      <c r="AT316" s="1713"/>
      <c r="AU316" s="1713"/>
      <c r="AV316" s="1713"/>
      <c r="AW316" s="1713"/>
      <c r="AX316" s="1713"/>
    </row>
    <row r="317" s="1732" customFormat="true" ht="21.75" hidden="false" customHeight="true" outlineLevel="0" collapsed="false">
      <c r="C317" s="1713"/>
      <c r="D317" s="1713"/>
      <c r="E317" s="1713"/>
      <c r="F317" s="1713"/>
      <c r="G317" s="1714"/>
      <c r="H317" s="1713"/>
      <c r="I317" s="1713"/>
      <c r="J317" s="1713"/>
      <c r="K317" s="1713"/>
      <c r="L317" s="1713"/>
      <c r="M317" s="1713"/>
      <c r="N317" s="1713"/>
      <c r="O317" s="1713"/>
      <c r="P317" s="1713"/>
      <c r="Q317" s="1713"/>
      <c r="R317" s="1713"/>
      <c r="S317" s="1713"/>
      <c r="T317" s="1713"/>
      <c r="U317" s="1713"/>
      <c r="V317" s="1713"/>
      <c r="W317" s="1713"/>
      <c r="X317" s="1713"/>
      <c r="Y317" s="1713"/>
      <c r="Z317" s="1713"/>
      <c r="AA317" s="1713"/>
      <c r="AB317" s="1713"/>
      <c r="AC317" s="1713"/>
      <c r="AD317" s="1713"/>
      <c r="AE317" s="1713"/>
      <c r="AF317" s="1713"/>
      <c r="AG317" s="1713"/>
      <c r="AH317" s="1713"/>
      <c r="AI317" s="1713"/>
      <c r="AJ317" s="1713"/>
      <c r="AK317" s="1713"/>
      <c r="AL317" s="1713"/>
      <c r="AM317" s="1713"/>
      <c r="AN317" s="1713"/>
      <c r="AO317" s="1713"/>
      <c r="AP317" s="1713"/>
      <c r="AQ317" s="1713"/>
      <c r="AR317" s="1713"/>
      <c r="AS317" s="1713"/>
      <c r="AT317" s="1713"/>
      <c r="AU317" s="1713"/>
      <c r="AV317" s="1713"/>
      <c r="AW317" s="1713"/>
      <c r="AX317" s="1713"/>
    </row>
    <row r="318" s="1732" customFormat="true" ht="21.75" hidden="false" customHeight="true" outlineLevel="0" collapsed="false">
      <c r="C318" s="1713"/>
      <c r="D318" s="1713"/>
      <c r="E318" s="1713"/>
      <c r="F318" s="1713"/>
      <c r="G318" s="1714"/>
      <c r="H318" s="1713"/>
      <c r="I318" s="1713"/>
      <c r="J318" s="1713"/>
      <c r="K318" s="1713"/>
      <c r="L318" s="1713"/>
      <c r="M318" s="1713"/>
      <c r="N318" s="1713"/>
      <c r="O318" s="1713"/>
      <c r="P318" s="1713"/>
      <c r="Q318" s="1713"/>
      <c r="R318" s="1713"/>
      <c r="S318" s="1713"/>
      <c r="T318" s="1713"/>
      <c r="U318" s="1713"/>
      <c r="V318" s="1713"/>
      <c r="W318" s="1713"/>
      <c r="X318" s="1713"/>
      <c r="Y318" s="1713"/>
      <c r="Z318" s="1713"/>
      <c r="AA318" s="1713"/>
      <c r="AB318" s="1713"/>
      <c r="AC318" s="1713"/>
      <c r="AD318" s="1713"/>
      <c r="AE318" s="1713"/>
      <c r="AF318" s="1713"/>
      <c r="AG318" s="1713"/>
      <c r="AH318" s="1713"/>
      <c r="AI318" s="1713"/>
      <c r="AJ318" s="1713"/>
      <c r="AK318" s="1713"/>
      <c r="AL318" s="1713"/>
      <c r="AM318" s="1713"/>
      <c r="AN318" s="1713"/>
      <c r="AO318" s="1713"/>
      <c r="AP318" s="1713"/>
      <c r="AQ318" s="1713"/>
      <c r="AR318" s="1713"/>
      <c r="AS318" s="1713"/>
      <c r="AT318" s="1713"/>
      <c r="AU318" s="1713"/>
      <c r="AV318" s="1713"/>
      <c r="AW318" s="1713"/>
      <c r="AX318" s="1713"/>
    </row>
    <row r="319" s="1732" customFormat="true" ht="21.75" hidden="false" customHeight="true" outlineLevel="0" collapsed="false">
      <c r="C319" s="1713"/>
      <c r="D319" s="1713"/>
      <c r="E319" s="1713"/>
      <c r="F319" s="1713"/>
      <c r="G319" s="1714"/>
      <c r="H319" s="1713"/>
      <c r="I319" s="1713"/>
      <c r="J319" s="1713"/>
      <c r="K319" s="1713"/>
      <c r="L319" s="1713"/>
      <c r="M319" s="1713"/>
      <c r="N319" s="1713"/>
      <c r="O319" s="1713"/>
      <c r="P319" s="1713"/>
      <c r="Q319" s="1713"/>
      <c r="R319" s="1713"/>
      <c r="S319" s="1713"/>
      <c r="T319" s="1713"/>
      <c r="U319" s="1713"/>
      <c r="V319" s="1713"/>
      <c r="W319" s="1713"/>
      <c r="X319" s="1713"/>
      <c r="Y319" s="1713"/>
      <c r="Z319" s="1713"/>
      <c r="AA319" s="1713"/>
      <c r="AB319" s="1713"/>
      <c r="AC319" s="1713"/>
      <c r="AD319" s="1713"/>
      <c r="AE319" s="1713"/>
      <c r="AF319" s="1713"/>
      <c r="AG319" s="1713"/>
      <c r="AH319" s="1713"/>
      <c r="AI319" s="1713"/>
      <c r="AJ319" s="1713"/>
      <c r="AK319" s="1713"/>
      <c r="AL319" s="1713"/>
      <c r="AM319" s="1713"/>
      <c r="AN319" s="1713"/>
      <c r="AO319" s="1713"/>
      <c r="AP319" s="1713"/>
      <c r="AQ319" s="1713"/>
      <c r="AR319" s="1713"/>
      <c r="AS319" s="1713"/>
      <c r="AT319" s="1713"/>
      <c r="AU319" s="1713"/>
      <c r="AV319" s="1713"/>
      <c r="AW319" s="1713"/>
      <c r="AX319" s="1713"/>
    </row>
    <row r="320" s="1732" customFormat="true" ht="21.75" hidden="false" customHeight="true" outlineLevel="0" collapsed="false">
      <c r="C320" s="1713"/>
      <c r="D320" s="1713"/>
      <c r="E320" s="1713"/>
      <c r="F320" s="1713"/>
      <c r="G320" s="1714"/>
      <c r="H320" s="1713"/>
      <c r="I320" s="1713"/>
      <c r="J320" s="1713"/>
      <c r="K320" s="1713"/>
      <c r="L320" s="1713"/>
      <c r="M320" s="1713"/>
      <c r="N320" s="1713"/>
      <c r="O320" s="1713"/>
      <c r="P320" s="1713"/>
      <c r="Q320" s="1713"/>
      <c r="R320" s="1713"/>
      <c r="S320" s="1713"/>
      <c r="T320" s="1713"/>
      <c r="U320" s="1713"/>
      <c r="V320" s="1713"/>
      <c r="W320" s="1713"/>
      <c r="X320" s="1713"/>
      <c r="Y320" s="1713"/>
      <c r="Z320" s="1713"/>
      <c r="AA320" s="1713"/>
      <c r="AB320" s="1713"/>
      <c r="AC320" s="1713"/>
      <c r="AD320" s="1713"/>
      <c r="AE320" s="1713"/>
      <c r="AF320" s="1713"/>
      <c r="AG320" s="1713"/>
      <c r="AH320" s="1713"/>
      <c r="AI320" s="1713"/>
      <c r="AJ320" s="1713"/>
      <c r="AK320" s="1713"/>
      <c r="AL320" s="1713"/>
      <c r="AM320" s="1713"/>
      <c r="AN320" s="1713"/>
      <c r="AO320" s="1713"/>
      <c r="AP320" s="1713"/>
      <c r="AQ320" s="1713"/>
      <c r="AR320" s="1713"/>
      <c r="AS320" s="1713"/>
      <c r="AT320" s="1713"/>
      <c r="AU320" s="1713"/>
      <c r="AV320" s="1713"/>
      <c r="AW320" s="1713"/>
      <c r="AX320" s="1713"/>
    </row>
    <row r="321" s="1732" customFormat="true" ht="21.75" hidden="false" customHeight="true" outlineLevel="0" collapsed="false">
      <c r="C321" s="1713"/>
      <c r="D321" s="1713"/>
      <c r="E321" s="1713"/>
      <c r="F321" s="1713"/>
      <c r="G321" s="1714"/>
      <c r="H321" s="1713"/>
      <c r="I321" s="1713"/>
      <c r="J321" s="1713"/>
      <c r="K321" s="1713"/>
      <c r="L321" s="1713"/>
      <c r="M321" s="1713"/>
      <c r="N321" s="1713"/>
      <c r="O321" s="1713"/>
      <c r="P321" s="1713"/>
      <c r="Q321" s="1713"/>
      <c r="R321" s="1713"/>
      <c r="S321" s="1713"/>
      <c r="T321" s="1713"/>
      <c r="U321" s="1713"/>
      <c r="V321" s="1713"/>
      <c r="W321" s="1713"/>
      <c r="X321" s="1713"/>
      <c r="Y321" s="1713"/>
      <c r="Z321" s="1713"/>
      <c r="AA321" s="1713"/>
      <c r="AB321" s="1713"/>
      <c r="AC321" s="1713"/>
      <c r="AD321" s="1713"/>
      <c r="AE321" s="1713"/>
      <c r="AF321" s="1713"/>
      <c r="AG321" s="1713"/>
      <c r="AH321" s="1713"/>
      <c r="AI321" s="1713"/>
      <c r="AJ321" s="1713"/>
      <c r="AK321" s="1713"/>
      <c r="AL321" s="1713"/>
      <c r="AM321" s="1713"/>
      <c r="AN321" s="1713"/>
      <c r="AO321" s="1713"/>
      <c r="AP321" s="1713"/>
      <c r="AQ321" s="1713"/>
      <c r="AR321" s="1713"/>
      <c r="AS321" s="1713"/>
      <c r="AT321" s="1713"/>
      <c r="AU321" s="1713"/>
      <c r="AV321" s="1713"/>
      <c r="AW321" s="1713"/>
      <c r="AX321" s="1713"/>
    </row>
    <row r="322" s="1732" customFormat="true" ht="21.75" hidden="false" customHeight="true" outlineLevel="0" collapsed="false">
      <c r="C322" s="1713"/>
      <c r="D322" s="1713"/>
      <c r="E322" s="1713"/>
      <c r="F322" s="1713"/>
      <c r="G322" s="1714"/>
      <c r="H322" s="1713"/>
      <c r="I322" s="1713"/>
      <c r="J322" s="1713"/>
      <c r="K322" s="1713"/>
      <c r="L322" s="1713"/>
      <c r="M322" s="1713"/>
      <c r="N322" s="1713"/>
      <c r="O322" s="1713"/>
      <c r="P322" s="1713"/>
      <c r="Q322" s="1713"/>
      <c r="R322" s="1713"/>
      <c r="S322" s="1713"/>
      <c r="T322" s="1713"/>
      <c r="U322" s="1713"/>
      <c r="V322" s="1713"/>
      <c r="W322" s="1713"/>
      <c r="X322" s="1713"/>
      <c r="Y322" s="1713"/>
      <c r="Z322" s="1713"/>
      <c r="AA322" s="1713"/>
      <c r="AB322" s="1713"/>
      <c r="AC322" s="1713"/>
      <c r="AD322" s="1713"/>
      <c r="AE322" s="1713"/>
      <c r="AF322" s="1713"/>
      <c r="AG322" s="1713"/>
      <c r="AH322" s="1713"/>
      <c r="AI322" s="1713"/>
      <c r="AJ322" s="1713"/>
      <c r="AK322" s="1713"/>
      <c r="AL322" s="1713"/>
      <c r="AM322" s="1713"/>
      <c r="AN322" s="1713"/>
      <c r="AO322" s="1713"/>
      <c r="AP322" s="1713"/>
      <c r="AQ322" s="1713"/>
      <c r="AR322" s="1713"/>
      <c r="AS322" s="1713"/>
      <c r="AT322" s="1713"/>
      <c r="AU322" s="1713"/>
      <c r="AV322" s="1713"/>
      <c r="AW322" s="1713"/>
      <c r="AX322" s="1713"/>
    </row>
    <row r="323" s="1732" customFormat="true" ht="21.75" hidden="false" customHeight="true" outlineLevel="0" collapsed="false">
      <c r="C323" s="1713"/>
      <c r="D323" s="1713"/>
      <c r="E323" s="1713"/>
      <c r="F323" s="1713"/>
      <c r="G323" s="1714"/>
      <c r="H323" s="1713"/>
      <c r="I323" s="1713"/>
      <c r="J323" s="1713"/>
      <c r="K323" s="1713"/>
      <c r="L323" s="1713"/>
      <c r="M323" s="1713"/>
      <c r="N323" s="1713"/>
      <c r="O323" s="1713"/>
      <c r="P323" s="1713"/>
      <c r="Q323" s="1713"/>
      <c r="R323" s="1713"/>
      <c r="S323" s="1713"/>
      <c r="T323" s="1713"/>
      <c r="U323" s="1713"/>
      <c r="V323" s="1713"/>
      <c r="W323" s="1713"/>
      <c r="X323" s="1713"/>
      <c r="Y323" s="1713"/>
      <c r="Z323" s="1713"/>
      <c r="AA323" s="1713"/>
      <c r="AB323" s="1713"/>
      <c r="AC323" s="1713"/>
      <c r="AD323" s="1713"/>
      <c r="AE323" s="1713"/>
      <c r="AF323" s="1713"/>
      <c r="AG323" s="1713"/>
      <c r="AH323" s="1713"/>
      <c r="AI323" s="1713"/>
      <c r="AJ323" s="1713"/>
      <c r="AK323" s="1713"/>
      <c r="AL323" s="1713"/>
      <c r="AM323" s="1713"/>
      <c r="AN323" s="1713"/>
      <c r="AO323" s="1713"/>
      <c r="AP323" s="1713"/>
      <c r="AQ323" s="1713"/>
      <c r="AR323" s="1713"/>
      <c r="AS323" s="1713"/>
      <c r="AT323" s="1713"/>
      <c r="AU323" s="1713"/>
      <c r="AV323" s="1713"/>
      <c r="AW323" s="1713"/>
      <c r="AX323" s="1713"/>
    </row>
    <row r="324" s="1732" customFormat="true" ht="21.75" hidden="false" customHeight="true" outlineLevel="0" collapsed="false">
      <c r="C324" s="1713"/>
      <c r="D324" s="1713"/>
      <c r="E324" s="1713"/>
      <c r="F324" s="1713"/>
      <c r="G324" s="1714"/>
      <c r="H324" s="1713"/>
      <c r="I324" s="1713"/>
      <c r="J324" s="1713"/>
      <c r="K324" s="1713"/>
      <c r="L324" s="1713"/>
      <c r="M324" s="1713"/>
      <c r="N324" s="1713"/>
      <c r="O324" s="1713"/>
      <c r="P324" s="1713"/>
      <c r="Q324" s="1713"/>
      <c r="R324" s="1713"/>
      <c r="S324" s="1713"/>
      <c r="T324" s="1713"/>
      <c r="U324" s="1713"/>
      <c r="V324" s="1713"/>
      <c r="W324" s="1713"/>
      <c r="X324" s="1713"/>
      <c r="Y324" s="1713"/>
      <c r="Z324" s="1713"/>
      <c r="AA324" s="1713"/>
      <c r="AB324" s="1713"/>
      <c r="AC324" s="1713"/>
      <c r="AD324" s="1713"/>
      <c r="AE324" s="1713"/>
      <c r="AF324" s="1713"/>
      <c r="AG324" s="1713"/>
      <c r="AH324" s="1713"/>
      <c r="AI324" s="1713"/>
      <c r="AJ324" s="1713"/>
      <c r="AK324" s="1713"/>
      <c r="AL324" s="1713"/>
      <c r="AM324" s="1713"/>
      <c r="AN324" s="1713"/>
      <c r="AO324" s="1713"/>
      <c r="AP324" s="1713"/>
      <c r="AQ324" s="1713"/>
      <c r="AR324" s="1713"/>
      <c r="AS324" s="1713"/>
      <c r="AT324" s="1713"/>
      <c r="AU324" s="1713"/>
      <c r="AV324" s="1713"/>
      <c r="AW324" s="1713"/>
      <c r="AX324" s="1713"/>
    </row>
    <row r="325" s="1732" customFormat="true" ht="21.75" hidden="false" customHeight="true" outlineLevel="0" collapsed="false">
      <c r="C325" s="1713"/>
      <c r="D325" s="1713"/>
      <c r="E325" s="1713"/>
      <c r="F325" s="1713"/>
      <c r="G325" s="1714"/>
      <c r="H325" s="1713"/>
      <c r="I325" s="1713"/>
      <c r="J325" s="1713"/>
      <c r="K325" s="1713"/>
      <c r="L325" s="1713"/>
      <c r="M325" s="1713"/>
      <c r="N325" s="1713"/>
      <c r="O325" s="1713"/>
      <c r="P325" s="1713"/>
      <c r="Q325" s="1713"/>
      <c r="R325" s="1713"/>
      <c r="S325" s="1713"/>
      <c r="T325" s="1713"/>
      <c r="U325" s="1713"/>
      <c r="V325" s="1713"/>
      <c r="W325" s="1713"/>
      <c r="X325" s="1713"/>
      <c r="Y325" s="1713"/>
      <c r="Z325" s="1713"/>
      <c r="AA325" s="1713"/>
      <c r="AB325" s="1713"/>
      <c r="AC325" s="1713"/>
      <c r="AD325" s="1713"/>
      <c r="AE325" s="1713"/>
      <c r="AF325" s="1713"/>
      <c r="AG325" s="1713"/>
      <c r="AH325" s="1713"/>
      <c r="AI325" s="1713"/>
      <c r="AJ325" s="1713"/>
      <c r="AK325" s="1713"/>
      <c r="AL325" s="1713"/>
      <c r="AM325" s="1713"/>
      <c r="AN325" s="1713"/>
      <c r="AO325" s="1713"/>
      <c r="AP325" s="1713"/>
      <c r="AQ325" s="1713"/>
      <c r="AR325" s="1713"/>
      <c r="AS325" s="1713"/>
      <c r="AT325" s="1713"/>
      <c r="AU325" s="1713"/>
      <c r="AV325" s="1713"/>
      <c r="AW325" s="1713"/>
      <c r="AX325" s="1713"/>
    </row>
    <row r="326" s="1732" customFormat="true" ht="21.75" hidden="false" customHeight="true" outlineLevel="0" collapsed="false">
      <c r="C326" s="1713"/>
      <c r="D326" s="1713"/>
      <c r="E326" s="1713"/>
      <c r="F326" s="1713"/>
      <c r="G326" s="1714"/>
      <c r="H326" s="1713"/>
      <c r="I326" s="1713"/>
      <c r="J326" s="1713"/>
      <c r="K326" s="1713"/>
      <c r="L326" s="1713"/>
      <c r="M326" s="1713"/>
      <c r="N326" s="1713"/>
      <c r="O326" s="1713"/>
      <c r="P326" s="1713"/>
      <c r="Q326" s="1713"/>
      <c r="R326" s="1713"/>
      <c r="S326" s="1713"/>
      <c r="T326" s="1713"/>
      <c r="U326" s="1713"/>
      <c r="V326" s="1713"/>
      <c r="W326" s="1713"/>
      <c r="X326" s="1713"/>
      <c r="Y326" s="1713"/>
      <c r="Z326" s="1713"/>
      <c r="AA326" s="1713"/>
      <c r="AB326" s="1713"/>
      <c r="AC326" s="1713"/>
      <c r="AD326" s="1713"/>
      <c r="AE326" s="1713"/>
      <c r="AF326" s="1713"/>
      <c r="AG326" s="1713"/>
      <c r="AH326" s="1713"/>
      <c r="AI326" s="1713"/>
      <c r="AJ326" s="1713"/>
      <c r="AK326" s="1713"/>
      <c r="AL326" s="1713"/>
      <c r="AM326" s="1713"/>
      <c r="AN326" s="1713"/>
      <c r="AO326" s="1713"/>
      <c r="AP326" s="1713"/>
      <c r="AQ326" s="1713"/>
      <c r="AR326" s="1713"/>
      <c r="AS326" s="1713"/>
      <c r="AT326" s="1713"/>
      <c r="AU326" s="1713"/>
      <c r="AV326" s="1713"/>
      <c r="AW326" s="1713"/>
      <c r="AX326" s="1713"/>
    </row>
    <row r="327" s="1732" customFormat="true" ht="21.75" hidden="false" customHeight="true" outlineLevel="0" collapsed="false">
      <c r="C327" s="1713"/>
      <c r="D327" s="1713"/>
      <c r="E327" s="1713"/>
      <c r="F327" s="1713"/>
      <c r="G327" s="1714"/>
      <c r="H327" s="1713"/>
      <c r="I327" s="1713"/>
      <c r="J327" s="1713"/>
      <c r="K327" s="1713"/>
      <c r="L327" s="1713"/>
      <c r="M327" s="1713"/>
      <c r="N327" s="1713"/>
      <c r="O327" s="1713"/>
      <c r="P327" s="1713"/>
      <c r="Q327" s="1713"/>
      <c r="R327" s="1713"/>
      <c r="S327" s="1713"/>
      <c r="T327" s="1713"/>
      <c r="U327" s="1713"/>
      <c r="V327" s="1713"/>
      <c r="W327" s="1713"/>
      <c r="X327" s="1713"/>
      <c r="Y327" s="1713"/>
      <c r="Z327" s="1713"/>
      <c r="AA327" s="1713"/>
      <c r="AB327" s="1713"/>
      <c r="AC327" s="1713"/>
      <c r="AD327" s="1713"/>
      <c r="AE327" s="1713"/>
      <c r="AF327" s="1713"/>
      <c r="AG327" s="1713"/>
      <c r="AH327" s="1713"/>
      <c r="AI327" s="1713"/>
      <c r="AJ327" s="1713"/>
      <c r="AK327" s="1713"/>
      <c r="AL327" s="1713"/>
      <c r="AM327" s="1713"/>
      <c r="AN327" s="1713"/>
      <c r="AO327" s="1713"/>
      <c r="AP327" s="1713"/>
      <c r="AQ327" s="1713"/>
      <c r="AR327" s="1713"/>
      <c r="AS327" s="1713"/>
      <c r="AT327" s="1713"/>
      <c r="AU327" s="1713"/>
      <c r="AV327" s="1713"/>
      <c r="AW327" s="1713"/>
      <c r="AX327" s="1713"/>
    </row>
    <row r="328" s="1732" customFormat="true" ht="21.75" hidden="false" customHeight="true" outlineLevel="0" collapsed="false">
      <c r="C328" s="1713"/>
      <c r="D328" s="1713"/>
      <c r="E328" s="1713"/>
      <c r="F328" s="1713"/>
      <c r="G328" s="1714"/>
      <c r="H328" s="1713"/>
      <c r="I328" s="1713"/>
      <c r="J328" s="1713"/>
      <c r="K328" s="1713"/>
      <c r="L328" s="1713"/>
      <c r="M328" s="1713"/>
      <c r="N328" s="1713"/>
      <c r="O328" s="1713"/>
      <c r="P328" s="1713"/>
      <c r="Q328" s="1713"/>
      <c r="R328" s="1713"/>
      <c r="S328" s="1713"/>
      <c r="T328" s="1713"/>
      <c r="U328" s="1713"/>
      <c r="V328" s="1713"/>
      <c r="W328" s="1713"/>
      <c r="X328" s="1713"/>
      <c r="Y328" s="1713"/>
      <c r="Z328" s="1713"/>
      <c r="AA328" s="1713"/>
      <c r="AB328" s="1713"/>
      <c r="AC328" s="1713"/>
      <c r="AD328" s="1713"/>
      <c r="AE328" s="1713"/>
      <c r="AF328" s="1713"/>
      <c r="AG328" s="1713"/>
      <c r="AH328" s="1713"/>
      <c r="AI328" s="1713"/>
      <c r="AJ328" s="1713"/>
      <c r="AK328" s="1713"/>
      <c r="AL328" s="1713"/>
      <c r="AM328" s="1713"/>
      <c r="AN328" s="1713"/>
      <c r="AO328" s="1713"/>
      <c r="AP328" s="1713"/>
      <c r="AQ328" s="1713"/>
      <c r="AR328" s="1713"/>
      <c r="AS328" s="1713"/>
      <c r="AT328" s="1713"/>
      <c r="AU328" s="1713"/>
      <c r="AV328" s="1713"/>
      <c r="AW328" s="1713"/>
      <c r="AX328" s="1713"/>
    </row>
    <row r="329" s="1732" customFormat="true" ht="21.75" hidden="false" customHeight="true" outlineLevel="0" collapsed="false">
      <c r="C329" s="1713"/>
      <c r="D329" s="1713"/>
      <c r="E329" s="1713"/>
      <c r="F329" s="1713"/>
      <c r="G329" s="1714"/>
      <c r="H329" s="1713"/>
      <c r="I329" s="1713"/>
      <c r="J329" s="1713"/>
      <c r="K329" s="1713"/>
      <c r="L329" s="1713"/>
      <c r="M329" s="1713"/>
      <c r="N329" s="1713"/>
      <c r="O329" s="1713"/>
      <c r="P329" s="1713"/>
      <c r="Q329" s="1713"/>
      <c r="R329" s="1713"/>
      <c r="S329" s="1713"/>
      <c r="T329" s="1713"/>
      <c r="U329" s="1713"/>
      <c r="V329" s="1713"/>
      <c r="W329" s="1713"/>
      <c r="X329" s="1713"/>
      <c r="Y329" s="1713"/>
      <c r="Z329" s="1713"/>
      <c r="AA329" s="1713"/>
      <c r="AB329" s="1713"/>
      <c r="AC329" s="1713"/>
      <c r="AD329" s="1713"/>
      <c r="AE329" s="1713"/>
      <c r="AF329" s="1713"/>
      <c r="AG329" s="1713"/>
      <c r="AH329" s="1713"/>
      <c r="AI329" s="1713"/>
      <c r="AJ329" s="1713"/>
      <c r="AK329" s="1713"/>
      <c r="AL329" s="1713"/>
      <c r="AM329" s="1713"/>
      <c r="AN329" s="1713"/>
      <c r="AO329" s="1713"/>
      <c r="AP329" s="1713"/>
      <c r="AQ329" s="1713"/>
      <c r="AR329" s="1713"/>
      <c r="AS329" s="1713"/>
      <c r="AT329" s="1713"/>
      <c r="AU329" s="1713"/>
      <c r="AV329" s="1713"/>
      <c r="AW329" s="1713"/>
      <c r="AX329" s="1713"/>
    </row>
    <row r="330" s="1732" customFormat="true" ht="21.75" hidden="false" customHeight="true" outlineLevel="0" collapsed="false">
      <c r="C330" s="1713"/>
      <c r="D330" s="1713"/>
      <c r="E330" s="1713"/>
      <c r="F330" s="1713"/>
      <c r="G330" s="1714"/>
      <c r="H330" s="1713"/>
      <c r="I330" s="1713"/>
      <c r="J330" s="1713"/>
      <c r="K330" s="1713"/>
      <c r="L330" s="1713"/>
      <c r="M330" s="1713"/>
      <c r="N330" s="1713"/>
      <c r="O330" s="1713"/>
      <c r="P330" s="1713"/>
      <c r="Q330" s="1713"/>
      <c r="R330" s="1713"/>
      <c r="S330" s="1713"/>
      <c r="T330" s="1713"/>
      <c r="U330" s="1713"/>
      <c r="V330" s="1713"/>
      <c r="W330" s="1713"/>
      <c r="X330" s="1713"/>
      <c r="Y330" s="1713"/>
      <c r="Z330" s="1713"/>
      <c r="AA330" s="1713"/>
      <c r="AB330" s="1713"/>
      <c r="AC330" s="1713"/>
      <c r="AD330" s="1713"/>
      <c r="AE330" s="1713"/>
      <c r="AF330" s="1713"/>
      <c r="AG330" s="1713"/>
      <c r="AH330" s="1713"/>
      <c r="AI330" s="1713"/>
      <c r="AJ330" s="1713"/>
      <c r="AK330" s="1713"/>
      <c r="AL330" s="1713"/>
      <c r="AM330" s="1713"/>
      <c r="AN330" s="1713"/>
      <c r="AO330" s="1713"/>
      <c r="AP330" s="1713"/>
      <c r="AQ330" s="1713"/>
      <c r="AR330" s="1713"/>
      <c r="AS330" s="1713"/>
      <c r="AT330" s="1713"/>
      <c r="AU330" s="1713"/>
      <c r="AV330" s="1713"/>
      <c r="AW330" s="1713"/>
      <c r="AX330" s="1713"/>
    </row>
    <row r="331" s="1732" customFormat="true" ht="21.75" hidden="false" customHeight="true" outlineLevel="0" collapsed="false">
      <c r="C331" s="1713"/>
      <c r="D331" s="1713"/>
      <c r="E331" s="1713"/>
      <c r="F331" s="1713"/>
      <c r="G331" s="1714"/>
      <c r="H331" s="1713"/>
      <c r="I331" s="1713"/>
      <c r="J331" s="1713"/>
      <c r="K331" s="1713"/>
      <c r="L331" s="1713"/>
      <c r="M331" s="1713"/>
      <c r="N331" s="1713"/>
      <c r="O331" s="1713"/>
      <c r="P331" s="1713"/>
      <c r="Q331" s="1713"/>
      <c r="R331" s="1713"/>
      <c r="S331" s="1713"/>
      <c r="T331" s="1713"/>
      <c r="U331" s="1713"/>
      <c r="V331" s="1713"/>
      <c r="W331" s="1713"/>
      <c r="X331" s="1713"/>
      <c r="Y331" s="1713"/>
      <c r="Z331" s="1713"/>
      <c r="AA331" s="1713"/>
      <c r="AB331" s="1713"/>
      <c r="AC331" s="1713"/>
      <c r="AD331" s="1713"/>
      <c r="AE331" s="1713"/>
      <c r="AF331" s="1713"/>
      <c r="AG331" s="1713"/>
      <c r="AH331" s="1713"/>
      <c r="AI331" s="1713"/>
      <c r="AJ331" s="1713"/>
      <c r="AK331" s="1713"/>
      <c r="AL331" s="1713"/>
      <c r="AM331" s="1713"/>
      <c r="AN331" s="1713"/>
      <c r="AO331" s="1713"/>
      <c r="AP331" s="1713"/>
      <c r="AQ331" s="1713"/>
      <c r="AR331" s="1713"/>
      <c r="AS331" s="1713"/>
      <c r="AT331" s="1713"/>
      <c r="AU331" s="1713"/>
      <c r="AV331" s="1713"/>
      <c r="AW331" s="1713"/>
      <c r="AX331" s="1713"/>
    </row>
    <row r="332" s="1732" customFormat="true" ht="21.75" hidden="false" customHeight="true" outlineLevel="0" collapsed="false">
      <c r="C332" s="1713"/>
      <c r="D332" s="1713"/>
      <c r="E332" s="1713"/>
      <c r="F332" s="1713"/>
      <c r="G332" s="1714"/>
      <c r="H332" s="1713"/>
      <c r="I332" s="1713"/>
      <c r="J332" s="1713"/>
      <c r="K332" s="1713"/>
      <c r="L332" s="1713"/>
      <c r="M332" s="1713"/>
      <c r="N332" s="1713"/>
      <c r="O332" s="1713"/>
      <c r="P332" s="1713"/>
      <c r="Q332" s="1713"/>
      <c r="R332" s="1713"/>
      <c r="S332" s="1713"/>
      <c r="T332" s="1713"/>
      <c r="U332" s="1713"/>
      <c r="V332" s="1713"/>
      <c r="W332" s="1713"/>
      <c r="X332" s="1713"/>
      <c r="Y332" s="1713"/>
      <c r="Z332" s="1713"/>
      <c r="AA332" s="1713"/>
      <c r="AB332" s="1713"/>
      <c r="AC332" s="1713"/>
      <c r="AD332" s="1713"/>
      <c r="AE332" s="1713"/>
      <c r="AF332" s="1713"/>
      <c r="AG332" s="1713"/>
      <c r="AH332" s="1713"/>
      <c r="AI332" s="1713"/>
      <c r="AJ332" s="1713"/>
      <c r="AK332" s="1713"/>
      <c r="AL332" s="1713"/>
      <c r="AM332" s="1713"/>
      <c r="AN332" s="1713"/>
      <c r="AO332" s="1713"/>
      <c r="AP332" s="1713"/>
      <c r="AQ332" s="1713"/>
      <c r="AR332" s="1713"/>
      <c r="AS332" s="1713"/>
      <c r="AT332" s="1713"/>
      <c r="AU332" s="1713"/>
      <c r="AV332" s="1713"/>
      <c r="AW332" s="1713"/>
      <c r="AX332" s="1713"/>
    </row>
    <row r="333" s="1732" customFormat="true" ht="21.75" hidden="false" customHeight="true" outlineLevel="0" collapsed="false">
      <c r="C333" s="1713"/>
      <c r="D333" s="1713"/>
      <c r="E333" s="1713"/>
      <c r="F333" s="1713"/>
      <c r="G333" s="1714"/>
      <c r="H333" s="1713"/>
      <c r="I333" s="1713"/>
      <c r="J333" s="1713"/>
      <c r="K333" s="1713"/>
      <c r="L333" s="1713"/>
      <c r="M333" s="1713"/>
      <c r="N333" s="1713"/>
      <c r="O333" s="1713"/>
      <c r="P333" s="1713"/>
      <c r="Q333" s="1713"/>
      <c r="R333" s="1713"/>
      <c r="S333" s="1713"/>
      <c r="T333" s="1713"/>
      <c r="U333" s="1713"/>
      <c r="V333" s="1713"/>
      <c r="W333" s="1713"/>
      <c r="X333" s="1713"/>
      <c r="Y333" s="1713"/>
      <c r="Z333" s="1713"/>
      <c r="AA333" s="1713"/>
      <c r="AB333" s="1713"/>
      <c r="AC333" s="1713"/>
      <c r="AD333" s="1713"/>
      <c r="AE333" s="1713"/>
      <c r="AF333" s="1713"/>
      <c r="AG333" s="1713"/>
      <c r="AH333" s="1713"/>
      <c r="AI333" s="1713"/>
      <c r="AJ333" s="1713"/>
      <c r="AK333" s="1713"/>
      <c r="AL333" s="1713"/>
      <c r="AM333" s="1713"/>
      <c r="AN333" s="1713"/>
      <c r="AO333" s="1713"/>
      <c r="AP333" s="1713"/>
      <c r="AQ333" s="1713"/>
      <c r="AR333" s="1713"/>
      <c r="AS333" s="1713"/>
      <c r="AT333" s="1713"/>
      <c r="AU333" s="1713"/>
      <c r="AV333" s="1713"/>
      <c r="AW333" s="1713"/>
      <c r="AX333" s="1713"/>
    </row>
    <row r="334" s="1732" customFormat="true" ht="21.75" hidden="false" customHeight="true" outlineLevel="0" collapsed="false">
      <c r="C334" s="1713"/>
      <c r="D334" s="1713"/>
      <c r="E334" s="1713"/>
      <c r="F334" s="1713"/>
      <c r="G334" s="1714"/>
      <c r="H334" s="1713"/>
      <c r="I334" s="1713"/>
      <c r="J334" s="1713"/>
      <c r="K334" s="1713"/>
      <c r="L334" s="1713"/>
      <c r="M334" s="1713"/>
      <c r="N334" s="1713"/>
      <c r="O334" s="1713"/>
      <c r="P334" s="1713"/>
      <c r="Q334" s="1713"/>
      <c r="R334" s="1713"/>
      <c r="S334" s="1713"/>
      <c r="T334" s="1713"/>
      <c r="U334" s="1713"/>
      <c r="V334" s="1713"/>
      <c r="W334" s="1713"/>
      <c r="X334" s="1713"/>
      <c r="Y334" s="1713"/>
      <c r="Z334" s="1713"/>
      <c r="AA334" s="1713"/>
      <c r="AB334" s="1713"/>
      <c r="AC334" s="1713"/>
      <c r="AD334" s="1713"/>
      <c r="AE334" s="1713"/>
      <c r="AF334" s="1713"/>
      <c r="AG334" s="1713"/>
      <c r="AH334" s="1713"/>
      <c r="AI334" s="1713"/>
      <c r="AJ334" s="1713"/>
      <c r="AK334" s="1713"/>
      <c r="AL334" s="1713"/>
      <c r="AM334" s="1713"/>
      <c r="AN334" s="1713"/>
      <c r="AO334" s="1713"/>
      <c r="AP334" s="1713"/>
      <c r="AQ334" s="1713"/>
      <c r="AR334" s="1713"/>
      <c r="AS334" s="1713"/>
      <c r="AT334" s="1713"/>
      <c r="AU334" s="1713"/>
      <c r="AV334" s="1713"/>
      <c r="AW334" s="1713"/>
      <c r="AX334" s="1713"/>
    </row>
    <row r="335" s="1732" customFormat="true" ht="21.75" hidden="false" customHeight="true" outlineLevel="0" collapsed="false">
      <c r="C335" s="1713"/>
      <c r="D335" s="1713"/>
      <c r="E335" s="1713"/>
      <c r="F335" s="1713"/>
      <c r="G335" s="1714"/>
      <c r="H335" s="1713"/>
      <c r="I335" s="1713"/>
      <c r="J335" s="1713"/>
      <c r="K335" s="1713"/>
      <c r="L335" s="1713"/>
      <c r="M335" s="1713"/>
      <c r="N335" s="1713"/>
      <c r="O335" s="1713"/>
      <c r="P335" s="1713"/>
      <c r="Q335" s="1713"/>
      <c r="R335" s="1713"/>
      <c r="S335" s="1713"/>
      <c r="T335" s="1713"/>
      <c r="U335" s="1713"/>
      <c r="V335" s="1713"/>
      <c r="W335" s="1713"/>
      <c r="X335" s="1713"/>
      <c r="Y335" s="1713"/>
      <c r="Z335" s="1713"/>
      <c r="AA335" s="1713"/>
      <c r="AB335" s="1713"/>
      <c r="AC335" s="1713"/>
      <c r="AD335" s="1713"/>
      <c r="AE335" s="1713"/>
      <c r="AF335" s="1713"/>
      <c r="AG335" s="1713"/>
      <c r="AH335" s="1713"/>
      <c r="AI335" s="1713"/>
      <c r="AJ335" s="1713"/>
      <c r="AK335" s="1713"/>
      <c r="AL335" s="1713"/>
      <c r="AM335" s="1713"/>
      <c r="AN335" s="1713"/>
      <c r="AO335" s="1713"/>
      <c r="AP335" s="1713"/>
      <c r="AQ335" s="1713"/>
      <c r="AR335" s="1713"/>
      <c r="AS335" s="1713"/>
      <c r="AT335" s="1713"/>
      <c r="AU335" s="1713"/>
      <c r="AV335" s="1713"/>
      <c r="AW335" s="1713"/>
      <c r="AX335" s="1713"/>
    </row>
    <row r="336" s="1732" customFormat="true" ht="21.75" hidden="false" customHeight="true" outlineLevel="0" collapsed="false">
      <c r="C336" s="1713"/>
      <c r="D336" s="1713"/>
      <c r="E336" s="1713"/>
      <c r="F336" s="1713"/>
      <c r="G336" s="1714"/>
      <c r="H336" s="1713"/>
      <c r="I336" s="1713"/>
      <c r="J336" s="1713"/>
      <c r="K336" s="1713"/>
      <c r="L336" s="1713"/>
      <c r="M336" s="1713"/>
      <c r="N336" s="1713"/>
      <c r="O336" s="1713"/>
      <c r="P336" s="1713"/>
      <c r="Q336" s="1713"/>
      <c r="R336" s="1713"/>
      <c r="S336" s="1713"/>
      <c r="T336" s="1713"/>
      <c r="U336" s="1713"/>
      <c r="V336" s="1713"/>
      <c r="W336" s="1713"/>
      <c r="X336" s="1713"/>
      <c r="Y336" s="1713"/>
      <c r="Z336" s="1713"/>
      <c r="AA336" s="1713"/>
      <c r="AB336" s="1713"/>
      <c r="AC336" s="1713"/>
      <c r="AD336" s="1713"/>
      <c r="AE336" s="1713"/>
      <c r="AF336" s="1713"/>
      <c r="AG336" s="1713"/>
      <c r="AH336" s="1713"/>
      <c r="AI336" s="1713"/>
      <c r="AJ336" s="1713"/>
      <c r="AK336" s="1713"/>
      <c r="AL336" s="1713"/>
      <c r="AM336" s="1713"/>
      <c r="AN336" s="1713"/>
      <c r="AO336" s="1713"/>
      <c r="AP336" s="1713"/>
      <c r="AQ336" s="1713"/>
      <c r="AR336" s="1713"/>
      <c r="AS336" s="1713"/>
      <c r="AT336" s="1713"/>
      <c r="AU336" s="1713"/>
      <c r="AV336" s="1713"/>
      <c r="AW336" s="1713"/>
      <c r="AX336" s="1713"/>
    </row>
    <row r="337" s="1732" customFormat="true" ht="21.75" hidden="false" customHeight="true" outlineLevel="0" collapsed="false">
      <c r="C337" s="1713"/>
      <c r="D337" s="1713"/>
      <c r="E337" s="1713"/>
      <c r="F337" s="1713"/>
      <c r="G337" s="1714"/>
      <c r="H337" s="1713"/>
      <c r="I337" s="1713"/>
      <c r="J337" s="1713"/>
      <c r="K337" s="1713"/>
      <c r="L337" s="1713"/>
      <c r="M337" s="1713"/>
      <c r="N337" s="1713"/>
      <c r="O337" s="1713"/>
      <c r="P337" s="1713"/>
      <c r="Q337" s="1713"/>
      <c r="R337" s="1713"/>
      <c r="S337" s="1713"/>
      <c r="T337" s="1713"/>
      <c r="U337" s="1713"/>
      <c r="V337" s="1713"/>
      <c r="W337" s="1713"/>
      <c r="X337" s="1713"/>
      <c r="Y337" s="1713"/>
      <c r="Z337" s="1713"/>
      <c r="AA337" s="1713"/>
      <c r="AB337" s="1713"/>
      <c r="AC337" s="1713"/>
      <c r="AD337" s="1713"/>
      <c r="AE337" s="1713"/>
      <c r="AF337" s="1713"/>
      <c r="AG337" s="1713"/>
      <c r="AH337" s="1713"/>
      <c r="AI337" s="1713"/>
      <c r="AJ337" s="1713"/>
      <c r="AK337" s="1713"/>
      <c r="AL337" s="1713"/>
      <c r="AM337" s="1713"/>
      <c r="AN337" s="1713"/>
      <c r="AO337" s="1713"/>
      <c r="AP337" s="1713"/>
      <c r="AQ337" s="1713"/>
      <c r="AR337" s="1713"/>
      <c r="AS337" s="1713"/>
      <c r="AT337" s="1713"/>
      <c r="AU337" s="1713"/>
      <c r="AV337" s="1713"/>
      <c r="AW337" s="1713"/>
      <c r="AX337" s="1713"/>
    </row>
    <row r="338" s="1732" customFormat="true" ht="21.75" hidden="false" customHeight="true" outlineLevel="0" collapsed="false">
      <c r="C338" s="1713"/>
      <c r="D338" s="1713"/>
      <c r="E338" s="1713"/>
      <c r="F338" s="1713"/>
      <c r="G338" s="1714"/>
      <c r="H338" s="1713"/>
      <c r="I338" s="1713"/>
      <c r="J338" s="1713"/>
      <c r="K338" s="1713"/>
      <c r="L338" s="1713"/>
      <c r="M338" s="1713"/>
      <c r="N338" s="1713"/>
      <c r="O338" s="1713"/>
      <c r="P338" s="1713"/>
      <c r="Q338" s="1713"/>
      <c r="R338" s="1713"/>
      <c r="S338" s="1713"/>
      <c r="T338" s="1713"/>
      <c r="U338" s="1713"/>
      <c r="V338" s="1713"/>
      <c r="W338" s="1713"/>
      <c r="X338" s="1713"/>
      <c r="Y338" s="1713"/>
      <c r="Z338" s="1713"/>
      <c r="AA338" s="1713"/>
      <c r="AB338" s="1713"/>
      <c r="AC338" s="1713"/>
      <c r="AD338" s="1713"/>
      <c r="AE338" s="1713"/>
      <c r="AF338" s="1713"/>
      <c r="AG338" s="1713"/>
      <c r="AH338" s="1713"/>
      <c r="AI338" s="1713"/>
      <c r="AJ338" s="1713"/>
      <c r="AK338" s="1713"/>
      <c r="AL338" s="1713"/>
      <c r="AM338" s="1713"/>
      <c r="AN338" s="1713"/>
      <c r="AO338" s="1713"/>
      <c r="AP338" s="1713"/>
      <c r="AQ338" s="1713"/>
      <c r="AR338" s="1713"/>
      <c r="AS338" s="1713"/>
      <c r="AT338" s="1713"/>
      <c r="AU338" s="1713"/>
      <c r="AV338" s="1713"/>
      <c r="AW338" s="1713"/>
      <c r="AX338" s="1713"/>
    </row>
    <row r="339" s="1732" customFormat="true" ht="21.75" hidden="false" customHeight="true" outlineLevel="0" collapsed="false">
      <c r="C339" s="1713"/>
      <c r="D339" s="1713"/>
      <c r="E339" s="1713"/>
      <c r="F339" s="1713"/>
      <c r="G339" s="1714"/>
      <c r="H339" s="1713"/>
      <c r="I339" s="1713"/>
      <c r="J339" s="1713"/>
      <c r="K339" s="1713"/>
      <c r="L339" s="1713"/>
      <c r="M339" s="1713"/>
      <c r="N339" s="1713"/>
      <c r="O339" s="1713"/>
      <c r="P339" s="1713"/>
      <c r="Q339" s="1713"/>
      <c r="R339" s="1713"/>
      <c r="S339" s="1713"/>
      <c r="T339" s="1713"/>
      <c r="U339" s="1713"/>
      <c r="V339" s="1713"/>
      <c r="W339" s="1713"/>
      <c r="X339" s="1713"/>
      <c r="Y339" s="1713"/>
      <c r="Z339" s="1713"/>
      <c r="AA339" s="1713"/>
      <c r="AB339" s="1713"/>
      <c r="AC339" s="1713"/>
      <c r="AD339" s="1713"/>
      <c r="AE339" s="1713"/>
      <c r="AF339" s="1713"/>
      <c r="AG339" s="1713"/>
      <c r="AH339" s="1713"/>
      <c r="AI339" s="1713"/>
      <c r="AJ339" s="1713"/>
      <c r="AK339" s="1713"/>
      <c r="AL339" s="1713"/>
      <c r="AM339" s="1713"/>
      <c r="AN339" s="1713"/>
      <c r="AO339" s="1713"/>
      <c r="AP339" s="1713"/>
      <c r="AQ339" s="1713"/>
      <c r="AR339" s="1713"/>
      <c r="AS339" s="1713"/>
      <c r="AT339" s="1713"/>
      <c r="AU339" s="1713"/>
      <c r="AV339" s="1713"/>
      <c r="AW339" s="1713"/>
      <c r="AX339" s="1713"/>
    </row>
    <row r="340" s="1732" customFormat="true" ht="21.75" hidden="false" customHeight="true" outlineLevel="0" collapsed="false">
      <c r="C340" s="1713"/>
      <c r="D340" s="1713"/>
      <c r="E340" s="1713"/>
      <c r="F340" s="1713"/>
      <c r="G340" s="1714"/>
      <c r="H340" s="1713"/>
      <c r="I340" s="1713"/>
      <c r="J340" s="1713"/>
      <c r="K340" s="1713"/>
      <c r="L340" s="1713"/>
      <c r="M340" s="1713"/>
      <c r="N340" s="1713"/>
      <c r="O340" s="1713"/>
      <c r="P340" s="1713"/>
      <c r="Q340" s="1713"/>
      <c r="R340" s="1713"/>
      <c r="S340" s="1713"/>
      <c r="T340" s="1713"/>
      <c r="U340" s="1713"/>
      <c r="V340" s="1713"/>
      <c r="W340" s="1713"/>
      <c r="X340" s="1713"/>
      <c r="Y340" s="1713"/>
      <c r="Z340" s="1713"/>
      <c r="AA340" s="1713"/>
      <c r="AB340" s="1713"/>
      <c r="AC340" s="1713"/>
      <c r="AD340" s="1713"/>
      <c r="AE340" s="1713"/>
      <c r="AF340" s="1713"/>
      <c r="AG340" s="1713"/>
      <c r="AH340" s="1713"/>
      <c r="AI340" s="1713"/>
      <c r="AJ340" s="1713"/>
      <c r="AK340" s="1713"/>
      <c r="AL340" s="1713"/>
      <c r="AM340" s="1713"/>
      <c r="AN340" s="1713"/>
      <c r="AO340" s="1713"/>
      <c r="AP340" s="1713"/>
      <c r="AQ340" s="1713"/>
      <c r="AR340" s="1713"/>
      <c r="AS340" s="1713"/>
      <c r="AT340" s="1713"/>
      <c r="AU340" s="1713"/>
      <c r="AV340" s="1713"/>
      <c r="AW340" s="1713"/>
      <c r="AX340" s="1713"/>
    </row>
    <row r="341" s="1732" customFormat="true" ht="21.75" hidden="false" customHeight="true" outlineLevel="0" collapsed="false">
      <c r="C341" s="1713"/>
      <c r="D341" s="1713"/>
      <c r="E341" s="1713"/>
      <c r="F341" s="1713"/>
      <c r="G341" s="1714"/>
      <c r="H341" s="1713"/>
      <c r="I341" s="1713"/>
      <c r="J341" s="1713"/>
      <c r="K341" s="1713"/>
      <c r="L341" s="1713"/>
      <c r="M341" s="1713"/>
      <c r="N341" s="1713"/>
      <c r="O341" s="1713"/>
      <c r="P341" s="1713"/>
      <c r="Q341" s="1713"/>
      <c r="R341" s="1713"/>
      <c r="S341" s="1713"/>
      <c r="T341" s="1713"/>
      <c r="U341" s="1713"/>
      <c r="V341" s="1713"/>
      <c r="W341" s="1713"/>
      <c r="X341" s="1713"/>
      <c r="Y341" s="1713"/>
      <c r="Z341" s="1713"/>
      <c r="AA341" s="1713"/>
      <c r="AB341" s="1713"/>
      <c r="AC341" s="1713"/>
      <c r="AD341" s="1713"/>
      <c r="AE341" s="1713"/>
      <c r="AF341" s="1713"/>
      <c r="AG341" s="1713"/>
      <c r="AH341" s="1713"/>
      <c r="AI341" s="1713"/>
      <c r="AJ341" s="1713"/>
      <c r="AK341" s="1713"/>
      <c r="AL341" s="1713"/>
      <c r="AM341" s="1713"/>
      <c r="AN341" s="1713"/>
      <c r="AO341" s="1713"/>
      <c r="AP341" s="1713"/>
      <c r="AQ341" s="1713"/>
      <c r="AR341" s="1713"/>
      <c r="AS341" s="1713"/>
      <c r="AT341" s="1713"/>
      <c r="AU341" s="1713"/>
      <c r="AV341" s="1713"/>
      <c r="AW341" s="1713"/>
      <c r="AX341" s="1713"/>
    </row>
    <row r="342" s="1732" customFormat="true" ht="21.75" hidden="false" customHeight="true" outlineLevel="0" collapsed="false">
      <c r="C342" s="1713"/>
      <c r="D342" s="1713"/>
      <c r="E342" s="1713"/>
      <c r="F342" s="1713"/>
      <c r="G342" s="1714"/>
      <c r="H342" s="1713"/>
      <c r="I342" s="1713"/>
      <c r="J342" s="1713"/>
      <c r="K342" s="1713"/>
      <c r="L342" s="1713"/>
      <c r="M342" s="1713"/>
      <c r="N342" s="1713"/>
      <c r="O342" s="1713"/>
      <c r="P342" s="1713"/>
      <c r="Q342" s="1713"/>
      <c r="R342" s="1713"/>
      <c r="S342" s="1713"/>
      <c r="T342" s="1713"/>
      <c r="U342" s="1713"/>
      <c r="V342" s="1713"/>
      <c r="W342" s="1713"/>
      <c r="X342" s="1713"/>
      <c r="Y342" s="1713"/>
      <c r="Z342" s="1713"/>
      <c r="AA342" s="1713"/>
      <c r="AB342" s="1713"/>
      <c r="AC342" s="1713"/>
      <c r="AD342" s="1713"/>
      <c r="AE342" s="1713"/>
      <c r="AF342" s="1713"/>
      <c r="AG342" s="1713"/>
      <c r="AH342" s="1713"/>
      <c r="AI342" s="1713"/>
      <c r="AJ342" s="1713"/>
      <c r="AK342" s="1713"/>
      <c r="AL342" s="1713"/>
      <c r="AM342" s="1713"/>
      <c r="AN342" s="1713"/>
      <c r="AO342" s="1713"/>
      <c r="AP342" s="1713"/>
      <c r="AQ342" s="1713"/>
      <c r="AR342" s="1713"/>
      <c r="AS342" s="1713"/>
      <c r="AT342" s="1713"/>
      <c r="AU342" s="1713"/>
      <c r="AV342" s="1713"/>
      <c r="AW342" s="1713"/>
      <c r="AX342" s="1713"/>
    </row>
    <row r="343" s="1732" customFormat="true" ht="21.75" hidden="false" customHeight="true" outlineLevel="0" collapsed="false">
      <c r="C343" s="1713"/>
      <c r="D343" s="1713"/>
      <c r="E343" s="1713"/>
      <c r="F343" s="1713"/>
      <c r="G343" s="1714"/>
      <c r="H343" s="1713"/>
      <c r="I343" s="1713"/>
      <c r="J343" s="1713"/>
      <c r="K343" s="1713"/>
      <c r="L343" s="1713"/>
      <c r="M343" s="1713"/>
      <c r="N343" s="1713"/>
      <c r="O343" s="1713"/>
      <c r="P343" s="1713"/>
      <c r="Q343" s="1713"/>
      <c r="R343" s="1713"/>
      <c r="S343" s="1713"/>
      <c r="T343" s="1713"/>
      <c r="U343" s="1713"/>
      <c r="V343" s="1713"/>
      <c r="W343" s="1713"/>
      <c r="X343" s="1713"/>
      <c r="Y343" s="1713"/>
      <c r="Z343" s="1713"/>
      <c r="AA343" s="1713"/>
      <c r="AB343" s="1713"/>
      <c r="AC343" s="1713"/>
      <c r="AD343" s="1713"/>
      <c r="AE343" s="1713"/>
      <c r="AF343" s="1713"/>
      <c r="AG343" s="1713"/>
      <c r="AH343" s="1713"/>
      <c r="AI343" s="1713"/>
      <c r="AJ343" s="1713"/>
      <c r="AK343" s="1713"/>
      <c r="AL343" s="1713"/>
      <c r="AM343" s="1713"/>
      <c r="AN343" s="1713"/>
      <c r="AO343" s="1713"/>
      <c r="AP343" s="1713"/>
      <c r="AQ343" s="1713"/>
      <c r="AR343" s="1713"/>
      <c r="AS343" s="1713"/>
      <c r="AT343" s="1713"/>
      <c r="AU343" s="1713"/>
      <c r="AV343" s="1713"/>
      <c r="AW343" s="1713"/>
      <c r="AX343" s="1713"/>
    </row>
    <row r="344" s="1732" customFormat="true" ht="21.75" hidden="false" customHeight="true" outlineLevel="0" collapsed="false">
      <c r="C344" s="1713"/>
      <c r="D344" s="1713"/>
      <c r="E344" s="1713"/>
      <c r="F344" s="1713"/>
      <c r="G344" s="1714"/>
      <c r="H344" s="1713"/>
      <c r="I344" s="1713"/>
      <c r="J344" s="1713"/>
      <c r="K344" s="1713"/>
      <c r="L344" s="1713"/>
      <c r="M344" s="1713"/>
      <c r="N344" s="1713"/>
      <c r="O344" s="1713"/>
      <c r="P344" s="1713"/>
      <c r="Q344" s="1713"/>
      <c r="R344" s="1713"/>
      <c r="S344" s="1713"/>
      <c r="T344" s="1713"/>
      <c r="U344" s="1713"/>
      <c r="V344" s="1713"/>
      <c r="W344" s="1713"/>
      <c r="X344" s="1713"/>
      <c r="Y344" s="1713"/>
      <c r="Z344" s="1713"/>
      <c r="AA344" s="1713"/>
      <c r="AB344" s="1713"/>
      <c r="AC344" s="1713"/>
      <c r="AD344" s="1713"/>
      <c r="AE344" s="1713"/>
      <c r="AF344" s="1713"/>
      <c r="AG344" s="1713"/>
      <c r="AH344" s="1713"/>
      <c r="AI344" s="1713"/>
      <c r="AJ344" s="1713"/>
      <c r="AK344" s="1713"/>
      <c r="AL344" s="1713"/>
      <c r="AM344" s="1713"/>
      <c r="AN344" s="1713"/>
      <c r="AO344" s="1713"/>
      <c r="AP344" s="1713"/>
      <c r="AQ344" s="1713"/>
      <c r="AR344" s="1713"/>
      <c r="AS344" s="1713"/>
      <c r="AT344" s="1713"/>
      <c r="AU344" s="1713"/>
      <c r="AV344" s="1713"/>
      <c r="AW344" s="1713"/>
      <c r="AX344" s="1713"/>
    </row>
    <row r="345" s="1732" customFormat="true" ht="21.75" hidden="false" customHeight="true" outlineLevel="0" collapsed="false">
      <c r="C345" s="1713"/>
      <c r="D345" s="1713"/>
      <c r="E345" s="1713"/>
      <c r="F345" s="1713"/>
      <c r="G345" s="1714"/>
      <c r="H345" s="1713"/>
      <c r="I345" s="1713"/>
      <c r="J345" s="1713"/>
      <c r="K345" s="1713"/>
      <c r="L345" s="1713"/>
      <c r="M345" s="1713"/>
      <c r="N345" s="1713"/>
      <c r="O345" s="1713"/>
      <c r="P345" s="1713"/>
      <c r="Q345" s="1713"/>
      <c r="R345" s="1713"/>
      <c r="S345" s="1713"/>
      <c r="T345" s="1713"/>
      <c r="U345" s="1713"/>
      <c r="V345" s="1713"/>
      <c r="W345" s="1713"/>
      <c r="X345" s="1713"/>
      <c r="Y345" s="1713"/>
      <c r="Z345" s="1713"/>
      <c r="AA345" s="1713"/>
      <c r="AB345" s="1713"/>
      <c r="AC345" s="1713"/>
      <c r="AD345" s="1713"/>
      <c r="AE345" s="1713"/>
      <c r="AF345" s="1713"/>
      <c r="AG345" s="1713"/>
      <c r="AH345" s="1713"/>
      <c r="AI345" s="1713"/>
      <c r="AJ345" s="1713"/>
      <c r="AK345" s="1713"/>
      <c r="AL345" s="1713"/>
      <c r="AM345" s="1713"/>
      <c r="AN345" s="1713"/>
      <c r="AO345" s="1713"/>
      <c r="AP345" s="1713"/>
      <c r="AQ345" s="1713"/>
      <c r="AR345" s="1713"/>
      <c r="AS345" s="1713"/>
      <c r="AT345" s="1713"/>
      <c r="AU345" s="1713"/>
      <c r="AV345" s="1713"/>
      <c r="AW345" s="1713"/>
      <c r="AX345" s="1713"/>
    </row>
    <row r="346" s="1732" customFormat="true" ht="21.75" hidden="false" customHeight="true" outlineLevel="0" collapsed="false">
      <c r="C346" s="1713"/>
      <c r="D346" s="1713"/>
      <c r="E346" s="1713"/>
      <c r="F346" s="1713"/>
      <c r="G346" s="1714"/>
      <c r="H346" s="1713"/>
      <c r="I346" s="1713"/>
      <c r="J346" s="1713"/>
      <c r="K346" s="1713"/>
      <c r="L346" s="1713"/>
      <c r="M346" s="1713"/>
      <c r="N346" s="1713"/>
      <c r="O346" s="1713"/>
      <c r="P346" s="1713"/>
      <c r="Q346" s="1713"/>
      <c r="R346" s="1713"/>
      <c r="S346" s="1713"/>
      <c r="T346" s="1713"/>
      <c r="U346" s="1713"/>
      <c r="V346" s="1713"/>
      <c r="W346" s="1713"/>
      <c r="X346" s="1713"/>
      <c r="Y346" s="1713"/>
      <c r="Z346" s="1713"/>
      <c r="AA346" s="1713"/>
      <c r="AB346" s="1713"/>
      <c r="AC346" s="1713"/>
      <c r="AD346" s="1713"/>
      <c r="AE346" s="1713"/>
      <c r="AF346" s="1713"/>
      <c r="AG346" s="1713"/>
      <c r="AH346" s="1713"/>
      <c r="AI346" s="1713"/>
      <c r="AJ346" s="1713"/>
      <c r="AK346" s="1713"/>
      <c r="AL346" s="1713"/>
      <c r="AM346" s="1713"/>
      <c r="AN346" s="1713"/>
      <c r="AO346" s="1713"/>
      <c r="AP346" s="1713"/>
      <c r="AQ346" s="1713"/>
      <c r="AR346" s="1713"/>
      <c r="AS346" s="1713"/>
      <c r="AT346" s="1713"/>
      <c r="AU346" s="1713"/>
      <c r="AV346" s="1713"/>
      <c r="AW346" s="1713"/>
      <c r="AX346" s="1713"/>
    </row>
    <row r="347" s="1732" customFormat="true" ht="21.75" hidden="false" customHeight="true" outlineLevel="0" collapsed="false">
      <c r="C347" s="1713"/>
      <c r="D347" s="1713"/>
      <c r="E347" s="1713"/>
      <c r="F347" s="1713"/>
      <c r="G347" s="1714"/>
      <c r="H347" s="1713"/>
      <c r="I347" s="1713"/>
      <c r="J347" s="1713"/>
      <c r="K347" s="1713"/>
      <c r="L347" s="1713"/>
      <c r="M347" s="1713"/>
      <c r="N347" s="1713"/>
      <c r="O347" s="1713"/>
      <c r="P347" s="1713"/>
      <c r="Q347" s="1713"/>
      <c r="R347" s="1713"/>
      <c r="S347" s="1713"/>
      <c r="T347" s="1713"/>
      <c r="U347" s="1713"/>
      <c r="V347" s="1713"/>
      <c r="W347" s="1713"/>
      <c r="X347" s="1713"/>
      <c r="Y347" s="1713"/>
      <c r="Z347" s="1713"/>
      <c r="AA347" s="1713"/>
      <c r="AB347" s="1713"/>
      <c r="AC347" s="1713"/>
      <c r="AD347" s="1713"/>
      <c r="AE347" s="1713"/>
      <c r="AF347" s="1713"/>
      <c r="AG347" s="1713"/>
      <c r="AH347" s="1713"/>
      <c r="AI347" s="1713"/>
      <c r="AJ347" s="1713"/>
      <c r="AK347" s="1713"/>
      <c r="AL347" s="1713"/>
      <c r="AM347" s="1713"/>
      <c r="AN347" s="1713"/>
      <c r="AO347" s="1713"/>
      <c r="AP347" s="1713"/>
      <c r="AQ347" s="1713"/>
      <c r="AR347" s="1713"/>
      <c r="AS347" s="1713"/>
      <c r="AT347" s="1713"/>
      <c r="AU347" s="1713"/>
      <c r="AV347" s="1713"/>
      <c r="AW347" s="1713"/>
      <c r="AX347" s="1713"/>
    </row>
    <row r="348" s="1732" customFormat="true" ht="21.75" hidden="false" customHeight="true" outlineLevel="0" collapsed="false">
      <c r="C348" s="1713"/>
      <c r="D348" s="1713"/>
      <c r="E348" s="1713"/>
      <c r="F348" s="1713"/>
      <c r="G348" s="1714"/>
      <c r="H348" s="1713"/>
      <c r="I348" s="1713"/>
      <c r="J348" s="1713"/>
      <c r="K348" s="1713"/>
      <c r="L348" s="1713"/>
      <c r="M348" s="1713"/>
      <c r="N348" s="1713"/>
      <c r="O348" s="1713"/>
      <c r="P348" s="1713"/>
      <c r="Q348" s="1713"/>
      <c r="R348" s="1713"/>
      <c r="S348" s="1713"/>
      <c r="T348" s="1713"/>
      <c r="U348" s="1713"/>
      <c r="V348" s="1713"/>
      <c r="W348" s="1713"/>
      <c r="X348" s="1713"/>
      <c r="Y348" s="1713"/>
      <c r="Z348" s="1713"/>
      <c r="AA348" s="1713"/>
      <c r="AB348" s="1713"/>
      <c r="AC348" s="1713"/>
      <c r="AD348" s="1713"/>
      <c r="AE348" s="1713"/>
      <c r="AF348" s="1713"/>
      <c r="AG348" s="1713"/>
      <c r="AH348" s="1713"/>
      <c r="AI348" s="1713"/>
      <c r="AJ348" s="1713"/>
      <c r="AK348" s="1713"/>
      <c r="AL348" s="1713"/>
      <c r="AM348" s="1713"/>
      <c r="AN348" s="1713"/>
      <c r="AO348" s="1713"/>
      <c r="AP348" s="1713"/>
      <c r="AQ348" s="1713"/>
      <c r="AR348" s="1713"/>
      <c r="AS348" s="1713"/>
      <c r="AT348" s="1713"/>
      <c r="AU348" s="1713"/>
      <c r="AV348" s="1713"/>
      <c r="AW348" s="1713"/>
      <c r="AX348" s="1713"/>
    </row>
    <row r="349" s="1732" customFormat="true" ht="21.75" hidden="false" customHeight="true" outlineLevel="0" collapsed="false">
      <c r="C349" s="1713"/>
      <c r="D349" s="1713"/>
      <c r="E349" s="1713"/>
      <c r="F349" s="1713"/>
      <c r="G349" s="1714"/>
      <c r="H349" s="1713"/>
      <c r="I349" s="1713"/>
      <c r="J349" s="1713"/>
      <c r="K349" s="1713"/>
      <c r="L349" s="1713"/>
      <c r="M349" s="1713"/>
      <c r="N349" s="1713"/>
      <c r="O349" s="1713"/>
      <c r="P349" s="1713"/>
      <c r="Q349" s="1713"/>
      <c r="R349" s="1713"/>
      <c r="S349" s="1713"/>
      <c r="T349" s="1713"/>
      <c r="U349" s="1713"/>
      <c r="V349" s="1713"/>
      <c r="W349" s="1713"/>
      <c r="X349" s="1713"/>
      <c r="Y349" s="1713"/>
      <c r="Z349" s="1713"/>
      <c r="AA349" s="1713"/>
      <c r="AB349" s="1713"/>
      <c r="AC349" s="1713"/>
      <c r="AD349" s="1713"/>
      <c r="AE349" s="1713"/>
      <c r="AF349" s="1713"/>
      <c r="AG349" s="1713"/>
      <c r="AH349" s="1713"/>
      <c r="AI349" s="1713"/>
      <c r="AJ349" s="1713"/>
      <c r="AK349" s="1713"/>
      <c r="AL349" s="1713"/>
      <c r="AM349" s="1713"/>
      <c r="AN349" s="1713"/>
      <c r="AO349" s="1713"/>
      <c r="AP349" s="1713"/>
      <c r="AQ349" s="1713"/>
      <c r="AR349" s="1713"/>
      <c r="AS349" s="1713"/>
      <c r="AT349" s="1713"/>
      <c r="AU349" s="1713"/>
      <c r="AV349" s="1713"/>
      <c r="AW349" s="1713"/>
      <c r="AX349" s="1713"/>
    </row>
    <row r="350" s="1732" customFormat="true" ht="21.75" hidden="false" customHeight="true" outlineLevel="0" collapsed="false">
      <c r="C350" s="1713"/>
      <c r="D350" s="1713"/>
      <c r="E350" s="1713"/>
      <c r="F350" s="1713"/>
      <c r="G350" s="1714"/>
      <c r="H350" s="1713"/>
      <c r="I350" s="1713"/>
      <c r="J350" s="1713"/>
      <c r="K350" s="1713"/>
      <c r="L350" s="1713"/>
      <c r="M350" s="1713"/>
      <c r="N350" s="1713"/>
      <c r="O350" s="1713"/>
      <c r="P350" s="1713"/>
      <c r="Q350" s="1713"/>
      <c r="R350" s="1713"/>
      <c r="S350" s="1713"/>
      <c r="T350" s="1713"/>
      <c r="U350" s="1713"/>
      <c r="V350" s="1713"/>
      <c r="W350" s="1713"/>
      <c r="X350" s="1713"/>
      <c r="Y350" s="1713"/>
      <c r="Z350" s="1713"/>
      <c r="AA350" s="1713"/>
      <c r="AB350" s="1713"/>
      <c r="AC350" s="1713"/>
      <c r="AD350" s="1713"/>
      <c r="AE350" s="1713"/>
      <c r="AF350" s="1713"/>
      <c r="AG350" s="1713"/>
      <c r="AH350" s="1713"/>
      <c r="AI350" s="1713"/>
      <c r="AJ350" s="1713"/>
      <c r="AK350" s="1713"/>
      <c r="AL350" s="1713"/>
      <c r="AM350" s="1713"/>
      <c r="AN350" s="1713"/>
      <c r="AO350" s="1713"/>
      <c r="AP350" s="1713"/>
      <c r="AQ350" s="1713"/>
      <c r="AR350" s="1713"/>
      <c r="AS350" s="1713"/>
      <c r="AT350" s="1713"/>
      <c r="AU350" s="1713"/>
      <c r="AV350" s="1713"/>
      <c r="AW350" s="1713"/>
      <c r="AX350" s="1713"/>
    </row>
    <row r="351" s="1732" customFormat="true" ht="21.75" hidden="false" customHeight="true" outlineLevel="0" collapsed="false">
      <c r="C351" s="1713"/>
      <c r="D351" s="1713"/>
      <c r="E351" s="1713"/>
      <c r="F351" s="1713"/>
      <c r="G351" s="1714"/>
      <c r="H351" s="1713"/>
      <c r="I351" s="1713"/>
      <c r="J351" s="1713"/>
      <c r="K351" s="1713"/>
      <c r="L351" s="1713"/>
      <c r="M351" s="1713"/>
      <c r="N351" s="1713"/>
      <c r="O351" s="1713"/>
      <c r="P351" s="1713"/>
      <c r="Q351" s="1713"/>
      <c r="R351" s="1713"/>
      <c r="S351" s="1713"/>
      <c r="T351" s="1713"/>
      <c r="U351" s="1713"/>
      <c r="V351" s="1713"/>
      <c r="W351" s="1713"/>
      <c r="X351" s="1713"/>
      <c r="Y351" s="1713"/>
      <c r="Z351" s="1713"/>
      <c r="AA351" s="1713"/>
      <c r="AB351" s="1713"/>
      <c r="AC351" s="1713"/>
      <c r="AD351" s="1713"/>
      <c r="AE351" s="1713"/>
      <c r="AF351" s="1713"/>
      <c r="AG351" s="1713"/>
      <c r="AH351" s="1713"/>
      <c r="AI351" s="1713"/>
      <c r="AJ351" s="1713"/>
      <c r="AK351" s="1713"/>
      <c r="AL351" s="1713"/>
      <c r="AM351" s="1713"/>
      <c r="AN351" s="1713"/>
      <c r="AO351" s="1713"/>
      <c r="AP351" s="1713"/>
      <c r="AQ351" s="1713"/>
      <c r="AR351" s="1713"/>
      <c r="AS351" s="1713"/>
      <c r="AT351" s="1713"/>
      <c r="AU351" s="1713"/>
      <c r="AV351" s="1713"/>
      <c r="AW351" s="1713"/>
      <c r="AX351" s="1713"/>
    </row>
    <row r="352" s="1732" customFormat="true" ht="21.75" hidden="false" customHeight="true" outlineLevel="0" collapsed="false">
      <c r="C352" s="1713"/>
      <c r="D352" s="1713"/>
      <c r="E352" s="1713"/>
      <c r="F352" s="1713"/>
      <c r="G352" s="1714"/>
      <c r="H352" s="1713"/>
      <c r="I352" s="1713"/>
      <c r="J352" s="1713"/>
      <c r="K352" s="1713"/>
      <c r="L352" s="1713"/>
      <c r="M352" s="1713"/>
      <c r="N352" s="1713"/>
      <c r="O352" s="1713"/>
      <c r="P352" s="1713"/>
      <c r="Q352" s="1713"/>
      <c r="R352" s="1713"/>
      <c r="S352" s="1713"/>
      <c r="T352" s="1713"/>
      <c r="U352" s="1713"/>
      <c r="V352" s="1713"/>
      <c r="W352" s="1713"/>
      <c r="X352" s="1713"/>
      <c r="Y352" s="1713"/>
      <c r="Z352" s="1713"/>
      <c r="AA352" s="1713"/>
      <c r="AB352" s="1713"/>
      <c r="AC352" s="1713"/>
      <c r="AD352" s="1713"/>
      <c r="AE352" s="1713"/>
      <c r="AF352" s="1713"/>
      <c r="AG352" s="1713"/>
      <c r="AH352" s="1713"/>
      <c r="AI352" s="1713"/>
      <c r="AJ352" s="1713"/>
      <c r="AK352" s="1713"/>
      <c r="AL352" s="1713"/>
      <c r="AM352" s="1713"/>
      <c r="AN352" s="1713"/>
      <c r="AO352" s="1713"/>
      <c r="AP352" s="1713"/>
      <c r="AQ352" s="1713"/>
      <c r="AR352" s="1713"/>
      <c r="AS352" s="1713"/>
      <c r="AT352" s="1713"/>
      <c r="AU352" s="1713"/>
      <c r="AV352" s="1713"/>
      <c r="AW352" s="1713"/>
      <c r="AX352" s="1713"/>
    </row>
    <row r="353" s="1732" customFormat="true" ht="21.75" hidden="false" customHeight="true" outlineLevel="0" collapsed="false">
      <c r="C353" s="1713"/>
      <c r="D353" s="1713"/>
      <c r="E353" s="1713"/>
      <c r="F353" s="1713"/>
      <c r="G353" s="1714"/>
      <c r="H353" s="1713"/>
      <c r="I353" s="1713"/>
      <c r="J353" s="1713"/>
      <c r="K353" s="1713"/>
      <c r="L353" s="1713"/>
      <c r="M353" s="1713"/>
      <c r="N353" s="1713"/>
      <c r="O353" s="1713"/>
      <c r="P353" s="1713"/>
      <c r="Q353" s="1713"/>
      <c r="R353" s="1713"/>
      <c r="S353" s="1713"/>
      <c r="T353" s="1713"/>
      <c r="U353" s="1713"/>
      <c r="V353" s="1713"/>
      <c r="W353" s="1713"/>
      <c r="X353" s="1713"/>
      <c r="Y353" s="1713"/>
      <c r="Z353" s="1713"/>
      <c r="AA353" s="1713"/>
      <c r="AB353" s="1713"/>
      <c r="AC353" s="1713"/>
      <c r="AD353" s="1713"/>
      <c r="AE353" s="1713"/>
      <c r="AF353" s="1713"/>
      <c r="AG353" s="1713"/>
      <c r="AH353" s="1713"/>
      <c r="AI353" s="1713"/>
      <c r="AJ353" s="1713"/>
      <c r="AK353" s="1713"/>
      <c r="AL353" s="1713"/>
      <c r="AM353" s="1713"/>
      <c r="AN353" s="1713"/>
      <c r="AO353" s="1713"/>
      <c r="AP353" s="1713"/>
      <c r="AQ353" s="1713"/>
      <c r="AR353" s="1713"/>
      <c r="AS353" s="1713"/>
      <c r="AT353" s="1713"/>
      <c r="AU353" s="1713"/>
      <c r="AV353" s="1713"/>
      <c r="AW353" s="1713"/>
      <c r="AX353" s="1713"/>
    </row>
    <row r="354" s="1732" customFormat="true" ht="21.75" hidden="false" customHeight="true" outlineLevel="0" collapsed="false">
      <c r="C354" s="1713"/>
      <c r="D354" s="1713"/>
      <c r="E354" s="1713"/>
      <c r="F354" s="1713"/>
      <c r="G354" s="1714"/>
      <c r="H354" s="1713"/>
      <c r="I354" s="1713"/>
      <c r="J354" s="1713"/>
      <c r="K354" s="1713"/>
      <c r="L354" s="1713"/>
      <c r="M354" s="1713"/>
      <c r="N354" s="1713"/>
      <c r="O354" s="1713"/>
      <c r="P354" s="1713"/>
      <c r="Q354" s="1713"/>
      <c r="R354" s="1713"/>
      <c r="S354" s="1713"/>
      <c r="T354" s="1713"/>
      <c r="U354" s="1713"/>
      <c r="V354" s="1713"/>
      <c r="W354" s="1713"/>
      <c r="X354" s="1713"/>
      <c r="Y354" s="1713"/>
      <c r="Z354" s="1713"/>
      <c r="AA354" s="1713"/>
      <c r="AB354" s="1713"/>
      <c r="AC354" s="1713"/>
      <c r="AD354" s="1713"/>
      <c r="AE354" s="1713"/>
      <c r="AF354" s="1713"/>
      <c r="AG354" s="1713"/>
      <c r="AH354" s="1713"/>
      <c r="AI354" s="1713"/>
      <c r="AJ354" s="1713"/>
      <c r="AK354" s="1713"/>
      <c r="AL354" s="1713"/>
      <c r="AM354" s="1713"/>
      <c r="AN354" s="1713"/>
      <c r="AO354" s="1713"/>
      <c r="AP354" s="1713"/>
      <c r="AQ354" s="1713"/>
      <c r="AR354" s="1713"/>
      <c r="AS354" s="1713"/>
      <c r="AT354" s="1713"/>
      <c r="AU354" s="1713"/>
      <c r="AV354" s="1713"/>
      <c r="AW354" s="1713"/>
      <c r="AX354" s="1713"/>
    </row>
    <row r="355" s="1732" customFormat="true" ht="21.75" hidden="false" customHeight="true" outlineLevel="0" collapsed="false">
      <c r="C355" s="1713"/>
      <c r="D355" s="1713"/>
      <c r="E355" s="1713"/>
      <c r="F355" s="1713"/>
      <c r="G355" s="1714"/>
      <c r="H355" s="1713"/>
      <c r="I355" s="1713"/>
      <c r="J355" s="1713"/>
      <c r="K355" s="1713"/>
      <c r="L355" s="1713"/>
      <c r="M355" s="1713"/>
      <c r="N355" s="1713"/>
      <c r="O355" s="1713"/>
      <c r="P355" s="1713"/>
      <c r="Q355" s="1713"/>
      <c r="R355" s="1713"/>
      <c r="S355" s="1713"/>
      <c r="T355" s="1713"/>
      <c r="U355" s="1713"/>
      <c r="V355" s="1713"/>
      <c r="W355" s="1713"/>
      <c r="X355" s="1713"/>
      <c r="Y355" s="1713"/>
      <c r="Z355" s="1713"/>
      <c r="AA355" s="1713"/>
      <c r="AB355" s="1713"/>
      <c r="AC355" s="1713"/>
      <c r="AD355" s="1713"/>
      <c r="AE355" s="1713"/>
      <c r="AF355" s="1713"/>
      <c r="AG355" s="1713"/>
      <c r="AH355" s="1713"/>
      <c r="AI355" s="1713"/>
      <c r="AJ355" s="1713"/>
      <c r="AK355" s="1713"/>
      <c r="AL355" s="1713"/>
      <c r="AM355" s="1713"/>
      <c r="AN355" s="1713"/>
      <c r="AO355" s="1713"/>
      <c r="AP355" s="1713"/>
      <c r="AQ355" s="1713"/>
      <c r="AR355" s="1713"/>
      <c r="AS355" s="1713"/>
      <c r="AT355" s="1713"/>
      <c r="AU355" s="1713"/>
      <c r="AV355" s="1713"/>
      <c r="AW355" s="1713"/>
      <c r="AX355" s="1713"/>
    </row>
    <row r="356" s="1732" customFormat="true" ht="21.75" hidden="false" customHeight="true" outlineLevel="0" collapsed="false">
      <c r="C356" s="1713"/>
      <c r="D356" s="1713"/>
      <c r="E356" s="1713"/>
      <c r="F356" s="1713"/>
      <c r="G356" s="1714"/>
      <c r="H356" s="1713"/>
      <c r="I356" s="1713"/>
      <c r="J356" s="1713"/>
      <c r="K356" s="1713"/>
      <c r="L356" s="1713"/>
      <c r="M356" s="1713"/>
      <c r="N356" s="1713"/>
      <c r="O356" s="1713"/>
      <c r="P356" s="1713"/>
      <c r="Q356" s="1713"/>
      <c r="R356" s="1713"/>
      <c r="S356" s="1713"/>
      <c r="T356" s="1713"/>
      <c r="U356" s="1713"/>
      <c r="V356" s="1713"/>
      <c r="W356" s="1713"/>
      <c r="X356" s="1713"/>
      <c r="Y356" s="1713"/>
      <c r="Z356" s="1713"/>
      <c r="AA356" s="1713"/>
      <c r="AB356" s="1713"/>
      <c r="AC356" s="1713"/>
      <c r="AD356" s="1713"/>
      <c r="AE356" s="1713"/>
      <c r="AF356" s="1713"/>
      <c r="AG356" s="1713"/>
      <c r="AH356" s="1713"/>
      <c r="AI356" s="1713"/>
      <c r="AJ356" s="1713"/>
      <c r="AK356" s="1713"/>
      <c r="AL356" s="1713"/>
      <c r="AM356" s="1713"/>
      <c r="AN356" s="1713"/>
      <c r="AO356" s="1713"/>
      <c r="AP356" s="1713"/>
      <c r="AQ356" s="1713"/>
      <c r="AR356" s="1713"/>
      <c r="AS356" s="1713"/>
      <c r="AT356" s="1713"/>
      <c r="AU356" s="1713"/>
      <c r="AV356" s="1713"/>
      <c r="AW356" s="1713"/>
      <c r="AX356" s="1713"/>
    </row>
    <row r="357" s="1732" customFormat="true" ht="21.75" hidden="false" customHeight="true" outlineLevel="0" collapsed="false">
      <c r="C357" s="1713"/>
      <c r="D357" s="1713"/>
      <c r="E357" s="1713"/>
      <c r="F357" s="1713"/>
      <c r="G357" s="1714"/>
      <c r="H357" s="1713"/>
      <c r="I357" s="1713"/>
      <c r="J357" s="1713"/>
      <c r="K357" s="1713"/>
      <c r="L357" s="1713"/>
      <c r="M357" s="1713"/>
      <c r="N357" s="1713"/>
      <c r="O357" s="1713"/>
      <c r="P357" s="1713"/>
      <c r="Q357" s="1713"/>
      <c r="R357" s="1713"/>
      <c r="S357" s="1713"/>
      <c r="T357" s="1713"/>
      <c r="U357" s="1713"/>
      <c r="V357" s="1713"/>
      <c r="W357" s="1713"/>
      <c r="X357" s="1713"/>
      <c r="Y357" s="1713"/>
      <c r="Z357" s="1713"/>
      <c r="AA357" s="1713"/>
      <c r="AB357" s="1713"/>
      <c r="AC357" s="1713"/>
      <c r="AD357" s="1713"/>
      <c r="AE357" s="1713"/>
      <c r="AF357" s="1713"/>
      <c r="AG357" s="1713"/>
      <c r="AH357" s="1713"/>
      <c r="AI357" s="1713"/>
      <c r="AJ357" s="1713"/>
      <c r="AK357" s="1713"/>
      <c r="AL357" s="1713"/>
      <c r="AM357" s="1713"/>
      <c r="AN357" s="1713"/>
      <c r="AO357" s="1713"/>
      <c r="AP357" s="1713"/>
      <c r="AQ357" s="1713"/>
      <c r="AR357" s="1713"/>
      <c r="AS357" s="1713"/>
      <c r="AT357" s="1713"/>
      <c r="AU357" s="1713"/>
      <c r="AV357" s="1713"/>
      <c r="AW357" s="1713"/>
      <c r="AX357" s="1713"/>
    </row>
    <row r="358" s="1732" customFormat="true" ht="21.75" hidden="false" customHeight="true" outlineLevel="0" collapsed="false">
      <c r="C358" s="1713"/>
      <c r="D358" s="1713"/>
      <c r="E358" s="1713"/>
      <c r="F358" s="1713"/>
      <c r="G358" s="1714"/>
      <c r="H358" s="1713"/>
      <c r="I358" s="1713"/>
      <c r="J358" s="1713"/>
      <c r="K358" s="1713"/>
      <c r="L358" s="1713"/>
      <c r="M358" s="1713"/>
      <c r="N358" s="1713"/>
      <c r="O358" s="1713"/>
      <c r="P358" s="1713"/>
      <c r="Q358" s="1713"/>
      <c r="R358" s="1713"/>
      <c r="S358" s="1713"/>
      <c r="T358" s="1713"/>
      <c r="U358" s="1713"/>
      <c r="V358" s="1713"/>
      <c r="W358" s="1713"/>
      <c r="X358" s="1713"/>
      <c r="Y358" s="1713"/>
      <c r="Z358" s="1713"/>
      <c r="AA358" s="1713"/>
      <c r="AB358" s="1713"/>
      <c r="AC358" s="1713"/>
      <c r="AD358" s="1713"/>
      <c r="AE358" s="1713"/>
      <c r="AF358" s="1713"/>
      <c r="AG358" s="1713"/>
      <c r="AH358" s="1713"/>
      <c r="AI358" s="1713"/>
      <c r="AJ358" s="1713"/>
      <c r="AK358" s="1713"/>
      <c r="AL358" s="1713"/>
      <c r="AM358" s="1713"/>
      <c r="AN358" s="1713"/>
      <c r="AO358" s="1713"/>
      <c r="AP358" s="1713"/>
      <c r="AQ358" s="1713"/>
      <c r="AR358" s="1713"/>
      <c r="AS358" s="1713"/>
      <c r="AT358" s="1713"/>
      <c r="AU358" s="1713"/>
      <c r="AV358" s="1713"/>
      <c r="AW358" s="1713"/>
      <c r="AX358" s="1713"/>
    </row>
    <row r="359" s="1732" customFormat="true" ht="21.75" hidden="false" customHeight="true" outlineLevel="0" collapsed="false">
      <c r="C359" s="1713"/>
      <c r="D359" s="1713"/>
      <c r="E359" s="1713"/>
      <c r="F359" s="1713"/>
      <c r="G359" s="1714"/>
      <c r="H359" s="1713"/>
      <c r="I359" s="1713"/>
      <c r="J359" s="1713"/>
      <c r="K359" s="1713"/>
      <c r="L359" s="1713"/>
      <c r="M359" s="1713"/>
      <c r="N359" s="1713"/>
      <c r="O359" s="1713"/>
      <c r="P359" s="1713"/>
      <c r="Q359" s="1713"/>
      <c r="R359" s="1713"/>
      <c r="S359" s="1713"/>
      <c r="T359" s="1713"/>
      <c r="U359" s="1713"/>
      <c r="V359" s="1713"/>
      <c r="W359" s="1713"/>
      <c r="X359" s="1713"/>
      <c r="Y359" s="1713"/>
      <c r="Z359" s="1713"/>
      <c r="AA359" s="1713"/>
      <c r="AB359" s="1713"/>
      <c r="AC359" s="1713"/>
      <c r="AD359" s="1713"/>
      <c r="AE359" s="1713"/>
      <c r="AF359" s="1713"/>
      <c r="AG359" s="1713"/>
      <c r="AH359" s="1713"/>
      <c r="AI359" s="1713"/>
      <c r="AJ359" s="1713"/>
      <c r="AK359" s="1713"/>
      <c r="AL359" s="1713"/>
      <c r="AM359" s="1713"/>
      <c r="AN359" s="1713"/>
      <c r="AO359" s="1713"/>
      <c r="AP359" s="1713"/>
      <c r="AQ359" s="1713"/>
      <c r="AR359" s="1713"/>
      <c r="AS359" s="1713"/>
      <c r="AT359" s="1713"/>
      <c r="AU359" s="1713"/>
      <c r="AV359" s="1713"/>
      <c r="AW359" s="1713"/>
      <c r="AX359" s="1713"/>
    </row>
    <row r="360" s="1732" customFormat="true" ht="21.75" hidden="false" customHeight="true" outlineLevel="0" collapsed="false">
      <c r="C360" s="1713"/>
      <c r="D360" s="1713"/>
      <c r="E360" s="1713"/>
      <c r="F360" s="1713"/>
      <c r="G360" s="1714"/>
      <c r="H360" s="1713"/>
      <c r="I360" s="1713"/>
      <c r="J360" s="1713"/>
      <c r="K360" s="1713"/>
      <c r="L360" s="1713"/>
      <c r="M360" s="1713"/>
      <c r="N360" s="1713"/>
      <c r="O360" s="1713"/>
      <c r="P360" s="1713"/>
      <c r="Q360" s="1713"/>
      <c r="R360" s="1713"/>
      <c r="S360" s="1713"/>
      <c r="T360" s="1713"/>
      <c r="U360" s="1713"/>
      <c r="V360" s="1713"/>
      <c r="W360" s="1713"/>
      <c r="X360" s="1713"/>
      <c r="Y360" s="1713"/>
      <c r="Z360" s="1713"/>
      <c r="AA360" s="1713"/>
      <c r="AB360" s="1713"/>
      <c r="AC360" s="1713"/>
      <c r="AD360" s="1713"/>
      <c r="AE360" s="1713"/>
      <c r="AF360" s="1713"/>
      <c r="AG360" s="1713"/>
      <c r="AH360" s="1713"/>
      <c r="AI360" s="1713"/>
      <c r="AJ360" s="1713"/>
      <c r="AK360" s="1713"/>
      <c r="AL360" s="1713"/>
      <c r="AM360" s="1713"/>
      <c r="AN360" s="1713"/>
      <c r="AO360" s="1713"/>
      <c r="AP360" s="1713"/>
      <c r="AQ360" s="1713"/>
      <c r="AR360" s="1713"/>
      <c r="AS360" s="1713"/>
      <c r="AT360" s="1713"/>
      <c r="AU360" s="1713"/>
      <c r="AV360" s="1713"/>
      <c r="AW360" s="1713"/>
      <c r="AX360" s="1713"/>
    </row>
    <row r="361" s="1732" customFormat="true" ht="21.75" hidden="false" customHeight="true" outlineLevel="0" collapsed="false">
      <c r="C361" s="1713"/>
      <c r="D361" s="1713"/>
      <c r="E361" s="1713"/>
      <c r="F361" s="1713"/>
      <c r="G361" s="1714"/>
      <c r="H361" s="1713"/>
      <c r="I361" s="1713"/>
      <c r="J361" s="1713"/>
      <c r="K361" s="1713"/>
      <c r="L361" s="1713"/>
      <c r="M361" s="1713"/>
      <c r="N361" s="1713"/>
      <c r="O361" s="1713"/>
      <c r="P361" s="1713"/>
      <c r="Q361" s="1713"/>
      <c r="R361" s="1713"/>
      <c r="S361" s="1713"/>
      <c r="T361" s="1713"/>
      <c r="U361" s="1713"/>
      <c r="V361" s="1713"/>
      <c r="W361" s="1713"/>
      <c r="X361" s="1713"/>
      <c r="Y361" s="1713"/>
      <c r="Z361" s="1713"/>
      <c r="AA361" s="1713"/>
      <c r="AB361" s="1713"/>
      <c r="AC361" s="1713"/>
      <c r="AD361" s="1713"/>
      <c r="AE361" s="1713"/>
      <c r="AF361" s="1713"/>
      <c r="AG361" s="1713"/>
      <c r="AH361" s="1713"/>
      <c r="AI361" s="1713"/>
      <c r="AJ361" s="1713"/>
      <c r="AK361" s="1713"/>
      <c r="AL361" s="1713"/>
      <c r="AM361" s="1713"/>
      <c r="AN361" s="1713"/>
      <c r="AO361" s="1713"/>
      <c r="AP361" s="1713"/>
      <c r="AQ361" s="1713"/>
      <c r="AR361" s="1713"/>
      <c r="AS361" s="1713"/>
      <c r="AT361" s="1713"/>
      <c r="AU361" s="1713"/>
      <c r="AV361" s="1713"/>
      <c r="AW361" s="1713"/>
      <c r="AX361" s="1713"/>
    </row>
    <row r="362" s="1732" customFormat="true" ht="21.75" hidden="false" customHeight="true" outlineLevel="0" collapsed="false">
      <c r="C362" s="1713"/>
      <c r="D362" s="1713"/>
      <c r="E362" s="1713"/>
      <c r="F362" s="1713"/>
      <c r="G362" s="1714"/>
      <c r="H362" s="1713"/>
      <c r="I362" s="1713"/>
      <c r="J362" s="1713"/>
      <c r="K362" s="1713"/>
      <c r="L362" s="1713"/>
      <c r="M362" s="1713"/>
      <c r="N362" s="1713"/>
      <c r="O362" s="1713"/>
      <c r="P362" s="1713"/>
      <c r="Q362" s="1713"/>
      <c r="R362" s="1713"/>
      <c r="S362" s="1713"/>
      <c r="T362" s="1713"/>
      <c r="U362" s="1713"/>
      <c r="V362" s="1713"/>
      <c r="W362" s="1713"/>
      <c r="X362" s="1713"/>
      <c r="Y362" s="1713"/>
      <c r="Z362" s="1713"/>
      <c r="AA362" s="1713"/>
      <c r="AB362" s="1713"/>
      <c r="AC362" s="1713"/>
      <c r="AD362" s="1713"/>
      <c r="AE362" s="1713"/>
      <c r="AF362" s="1713"/>
      <c r="AG362" s="1713"/>
      <c r="AH362" s="1713"/>
      <c r="AI362" s="1713"/>
      <c r="AJ362" s="1713"/>
      <c r="AK362" s="1713"/>
      <c r="AL362" s="1713"/>
      <c r="AM362" s="1713"/>
      <c r="AN362" s="1713"/>
      <c r="AO362" s="1713"/>
      <c r="AP362" s="1713"/>
      <c r="AQ362" s="1713"/>
      <c r="AR362" s="1713"/>
      <c r="AS362" s="1713"/>
      <c r="AT362" s="1713"/>
      <c r="AU362" s="1713"/>
      <c r="AV362" s="1713"/>
      <c r="AW362" s="1713"/>
      <c r="AX362" s="1713"/>
    </row>
    <row r="363" s="1732" customFormat="true" ht="21.75" hidden="false" customHeight="true" outlineLevel="0" collapsed="false">
      <c r="C363" s="1713"/>
      <c r="D363" s="1713"/>
      <c r="E363" s="1713"/>
      <c r="F363" s="1713"/>
      <c r="G363" s="1714"/>
      <c r="H363" s="1713"/>
      <c r="I363" s="1713"/>
      <c r="J363" s="1713"/>
      <c r="K363" s="1713"/>
      <c r="L363" s="1713"/>
      <c r="M363" s="1713"/>
      <c r="N363" s="1713"/>
      <c r="O363" s="1713"/>
      <c r="P363" s="1713"/>
      <c r="Q363" s="1713"/>
      <c r="R363" s="1713"/>
      <c r="S363" s="1713"/>
      <c r="T363" s="1713"/>
      <c r="U363" s="1713"/>
      <c r="V363" s="1713"/>
      <c r="W363" s="1713"/>
      <c r="X363" s="1713"/>
      <c r="Y363" s="1713"/>
      <c r="Z363" s="1713"/>
      <c r="AA363" s="1713"/>
      <c r="AB363" s="1713"/>
      <c r="AC363" s="1713"/>
      <c r="AD363" s="1713"/>
      <c r="AE363" s="1713"/>
      <c r="AF363" s="1713"/>
      <c r="AG363" s="1713"/>
      <c r="AH363" s="1713"/>
      <c r="AI363" s="1713"/>
      <c r="AJ363" s="1713"/>
      <c r="AK363" s="1713"/>
      <c r="AL363" s="1713"/>
      <c r="AM363" s="1713"/>
      <c r="AN363" s="1713"/>
      <c r="AO363" s="1713"/>
      <c r="AP363" s="1713"/>
      <c r="AQ363" s="1713"/>
      <c r="AR363" s="1713"/>
      <c r="AS363" s="1713"/>
      <c r="AT363" s="1713"/>
      <c r="AU363" s="1713"/>
      <c r="AV363" s="1713"/>
      <c r="AW363" s="1713"/>
      <c r="AX363" s="1713"/>
    </row>
    <row r="364" s="1732" customFormat="true" ht="21.75" hidden="false" customHeight="true" outlineLevel="0" collapsed="false">
      <c r="C364" s="1713"/>
      <c r="D364" s="1713"/>
      <c r="E364" s="1713"/>
      <c r="F364" s="1713"/>
      <c r="G364" s="1714"/>
      <c r="H364" s="1713"/>
      <c r="I364" s="1713"/>
      <c r="J364" s="1713"/>
      <c r="K364" s="1713"/>
      <c r="L364" s="1713"/>
      <c r="M364" s="1713"/>
      <c r="N364" s="1713"/>
      <c r="O364" s="1713"/>
      <c r="P364" s="1713"/>
      <c r="Q364" s="1713"/>
      <c r="R364" s="1713"/>
      <c r="S364" s="1713"/>
      <c r="T364" s="1713"/>
      <c r="U364" s="1713"/>
      <c r="V364" s="1713"/>
      <c r="W364" s="1713"/>
      <c r="X364" s="1713"/>
      <c r="Y364" s="1713"/>
      <c r="Z364" s="1713"/>
      <c r="AA364" s="1713"/>
      <c r="AB364" s="1713"/>
      <c r="AC364" s="1713"/>
      <c r="AD364" s="1713"/>
      <c r="AE364" s="1713"/>
      <c r="AF364" s="1713"/>
      <c r="AG364" s="1713"/>
      <c r="AH364" s="1713"/>
      <c r="AI364" s="1713"/>
      <c r="AJ364" s="1713"/>
      <c r="AK364" s="1713"/>
      <c r="AL364" s="1713"/>
      <c r="AM364" s="1713"/>
      <c r="AN364" s="1713"/>
      <c r="AO364" s="1713"/>
      <c r="AP364" s="1713"/>
      <c r="AQ364" s="1713"/>
      <c r="AR364" s="1713"/>
      <c r="AS364" s="1713"/>
      <c r="AT364" s="1713"/>
      <c r="AU364" s="1713"/>
      <c r="AV364" s="1713"/>
      <c r="AW364" s="1713"/>
      <c r="AX364" s="1713"/>
    </row>
    <row r="365" s="1732" customFormat="true" ht="21.75" hidden="false" customHeight="true" outlineLevel="0" collapsed="false">
      <c r="C365" s="1713"/>
      <c r="D365" s="1713"/>
      <c r="E365" s="1713"/>
      <c r="F365" s="1713"/>
      <c r="G365" s="1714"/>
      <c r="H365" s="1713"/>
      <c r="I365" s="1713"/>
      <c r="J365" s="1713"/>
      <c r="K365" s="1713"/>
      <c r="L365" s="1713"/>
      <c r="M365" s="1713"/>
      <c r="N365" s="1713"/>
      <c r="O365" s="1713"/>
      <c r="P365" s="1713"/>
      <c r="Q365" s="1713"/>
      <c r="R365" s="1713"/>
      <c r="S365" s="1713"/>
      <c r="T365" s="1713"/>
      <c r="U365" s="1713"/>
      <c r="V365" s="1713"/>
      <c r="W365" s="1713"/>
      <c r="X365" s="1713"/>
      <c r="Y365" s="1713"/>
      <c r="Z365" s="1713"/>
      <c r="AA365" s="1713"/>
      <c r="AB365" s="1713"/>
      <c r="AC365" s="1713"/>
      <c r="AD365" s="1713"/>
      <c r="AE365" s="1713"/>
      <c r="AF365" s="1713"/>
      <c r="AG365" s="1713"/>
      <c r="AH365" s="1713"/>
      <c r="AI365" s="1713"/>
      <c r="AJ365" s="1713"/>
      <c r="AK365" s="1713"/>
      <c r="AL365" s="1713"/>
      <c r="AM365" s="1713"/>
      <c r="AN365" s="1713"/>
      <c r="AO365" s="1713"/>
      <c r="AP365" s="1713"/>
      <c r="AQ365" s="1713"/>
      <c r="AR365" s="1713"/>
      <c r="AS365" s="1713"/>
      <c r="AT365" s="1713"/>
      <c r="AU365" s="1713"/>
      <c r="AV365" s="1713"/>
      <c r="AW365" s="1713"/>
      <c r="AX365" s="1713"/>
    </row>
    <row r="366" s="1732" customFormat="true" ht="21.75" hidden="false" customHeight="true" outlineLevel="0" collapsed="false">
      <c r="C366" s="1713"/>
      <c r="D366" s="1713"/>
      <c r="E366" s="1713"/>
      <c r="F366" s="1713"/>
      <c r="G366" s="1714"/>
      <c r="H366" s="1713"/>
      <c r="I366" s="1713"/>
      <c r="J366" s="1713"/>
      <c r="K366" s="1713"/>
      <c r="L366" s="1713"/>
      <c r="M366" s="1713"/>
      <c r="N366" s="1713"/>
      <c r="O366" s="1713"/>
      <c r="P366" s="1713"/>
      <c r="Q366" s="1713"/>
      <c r="R366" s="1713"/>
      <c r="S366" s="1713"/>
      <c r="T366" s="1713"/>
      <c r="U366" s="1713"/>
      <c r="V366" s="1713"/>
      <c r="W366" s="1713"/>
      <c r="X366" s="1713"/>
      <c r="Y366" s="1713"/>
      <c r="Z366" s="1713"/>
      <c r="AA366" s="1713"/>
      <c r="AB366" s="1713"/>
      <c r="AC366" s="1713"/>
      <c r="AD366" s="1713"/>
      <c r="AE366" s="1713"/>
      <c r="AF366" s="1713"/>
      <c r="AG366" s="1713"/>
      <c r="AH366" s="1713"/>
      <c r="AI366" s="1713"/>
      <c r="AJ366" s="1713"/>
      <c r="AK366" s="1713"/>
      <c r="AL366" s="1713"/>
      <c r="AM366" s="1713"/>
      <c r="AN366" s="1713"/>
      <c r="AO366" s="1713"/>
      <c r="AP366" s="1713"/>
      <c r="AQ366" s="1713"/>
      <c r="AR366" s="1713"/>
      <c r="AS366" s="1713"/>
      <c r="AT366" s="1713"/>
      <c r="AU366" s="1713"/>
      <c r="AV366" s="1713"/>
      <c r="AW366" s="1713"/>
      <c r="AX366" s="1713"/>
    </row>
    <row r="367" s="1732" customFormat="true" ht="21.75" hidden="false" customHeight="true" outlineLevel="0" collapsed="false">
      <c r="C367" s="1713"/>
      <c r="D367" s="1713"/>
      <c r="E367" s="1713"/>
      <c r="F367" s="1713"/>
      <c r="G367" s="1714"/>
      <c r="H367" s="1713"/>
      <c r="I367" s="1713"/>
      <c r="J367" s="1713"/>
      <c r="K367" s="1713"/>
      <c r="L367" s="1713"/>
      <c r="M367" s="1713"/>
      <c r="N367" s="1713"/>
      <c r="O367" s="1713"/>
      <c r="P367" s="1713"/>
      <c r="Q367" s="1713"/>
      <c r="R367" s="1713"/>
      <c r="S367" s="1713"/>
      <c r="T367" s="1713"/>
      <c r="U367" s="1713"/>
      <c r="V367" s="1713"/>
      <c r="W367" s="1713"/>
      <c r="X367" s="1713"/>
      <c r="Y367" s="1713"/>
      <c r="Z367" s="1713"/>
      <c r="AA367" s="1713"/>
      <c r="AB367" s="1713"/>
      <c r="AC367" s="1713"/>
      <c r="AD367" s="1713"/>
      <c r="AE367" s="1713"/>
      <c r="AF367" s="1713"/>
      <c r="AG367" s="1713"/>
      <c r="AH367" s="1713"/>
      <c r="AI367" s="1713"/>
      <c r="AJ367" s="1713"/>
      <c r="AK367" s="1713"/>
      <c r="AL367" s="1713"/>
      <c r="AM367" s="1713"/>
      <c r="AN367" s="1713"/>
      <c r="AO367" s="1713"/>
      <c r="AP367" s="1713"/>
      <c r="AQ367" s="1713"/>
      <c r="AR367" s="1713"/>
      <c r="AS367" s="1713"/>
      <c r="AT367" s="1713"/>
      <c r="AU367" s="1713"/>
      <c r="AV367" s="1713"/>
      <c r="AW367" s="1713"/>
      <c r="AX367" s="1713"/>
    </row>
    <row r="368" s="1732" customFormat="true" ht="21.75" hidden="false" customHeight="true" outlineLevel="0" collapsed="false">
      <c r="C368" s="1713"/>
      <c r="D368" s="1713"/>
      <c r="E368" s="1713"/>
      <c r="F368" s="1713"/>
      <c r="G368" s="1714"/>
      <c r="H368" s="1713"/>
      <c r="I368" s="1713"/>
      <c r="J368" s="1713"/>
      <c r="K368" s="1713"/>
      <c r="L368" s="1713"/>
      <c r="M368" s="1713"/>
      <c r="N368" s="1713"/>
      <c r="O368" s="1713"/>
      <c r="P368" s="1713"/>
      <c r="Q368" s="1713"/>
      <c r="R368" s="1713"/>
      <c r="S368" s="1713"/>
      <c r="T368" s="1713"/>
      <c r="U368" s="1713"/>
      <c r="V368" s="1713"/>
      <c r="W368" s="1713"/>
      <c r="X368" s="1713"/>
      <c r="Y368" s="1713"/>
      <c r="Z368" s="1713"/>
      <c r="AA368" s="1713"/>
      <c r="AB368" s="1713"/>
      <c r="AC368" s="1713"/>
      <c r="AD368" s="1713"/>
      <c r="AE368" s="1713"/>
      <c r="AF368" s="1713"/>
      <c r="AG368" s="1713"/>
      <c r="AH368" s="1713"/>
      <c r="AI368" s="1713"/>
      <c r="AJ368" s="1713"/>
      <c r="AK368" s="1713"/>
      <c r="AL368" s="1713"/>
      <c r="AM368" s="1713"/>
      <c r="AN368" s="1713"/>
      <c r="AO368" s="1713"/>
      <c r="AP368" s="1713"/>
      <c r="AQ368" s="1713"/>
      <c r="AR368" s="1713"/>
      <c r="AS368" s="1713"/>
      <c r="AT368" s="1713"/>
      <c r="AU368" s="1713"/>
      <c r="AV368" s="1713"/>
      <c r="AW368" s="1713"/>
      <c r="AX368" s="1713"/>
    </row>
    <row r="369" s="1732" customFormat="true" ht="21.75" hidden="false" customHeight="true" outlineLevel="0" collapsed="false">
      <c r="C369" s="1713"/>
      <c r="D369" s="1713"/>
      <c r="E369" s="1713"/>
      <c r="F369" s="1713"/>
      <c r="G369" s="1714"/>
      <c r="H369" s="1713"/>
      <c r="I369" s="1713"/>
      <c r="J369" s="1713"/>
      <c r="K369" s="1713"/>
      <c r="L369" s="1713"/>
      <c r="M369" s="1713"/>
      <c r="N369" s="1713"/>
      <c r="O369" s="1713"/>
      <c r="P369" s="1713"/>
      <c r="Q369" s="1713"/>
      <c r="R369" s="1713"/>
      <c r="S369" s="1713"/>
      <c r="T369" s="1713"/>
      <c r="U369" s="1713"/>
      <c r="V369" s="1713"/>
      <c r="W369" s="1713"/>
      <c r="X369" s="1713"/>
      <c r="Y369" s="1713"/>
      <c r="Z369" s="1713"/>
      <c r="AA369" s="1713"/>
      <c r="AB369" s="1713"/>
      <c r="AC369" s="1713"/>
      <c r="AD369" s="1713"/>
      <c r="AE369" s="1713"/>
      <c r="AF369" s="1713"/>
      <c r="AG369" s="1713"/>
      <c r="AH369" s="1713"/>
      <c r="AI369" s="1713"/>
      <c r="AJ369" s="1713"/>
      <c r="AK369" s="1713"/>
      <c r="AL369" s="1713"/>
      <c r="AM369" s="1713"/>
      <c r="AN369" s="1713"/>
      <c r="AO369" s="1713"/>
      <c r="AP369" s="1713"/>
      <c r="AQ369" s="1713"/>
      <c r="AR369" s="1713"/>
      <c r="AS369" s="1713"/>
      <c r="AT369" s="1713"/>
      <c r="AU369" s="1713"/>
      <c r="AV369" s="1713"/>
      <c r="AW369" s="1713"/>
      <c r="AX369" s="1713"/>
    </row>
    <row r="370" s="1732" customFormat="true" ht="21.75" hidden="false" customHeight="true" outlineLevel="0" collapsed="false">
      <c r="C370" s="1713"/>
      <c r="D370" s="1713"/>
      <c r="E370" s="1713"/>
      <c r="F370" s="1713"/>
      <c r="G370" s="1714"/>
      <c r="H370" s="1713"/>
      <c r="I370" s="1713"/>
      <c r="J370" s="1713"/>
      <c r="K370" s="1713"/>
      <c r="L370" s="1713"/>
      <c r="M370" s="1713"/>
      <c r="N370" s="1713"/>
      <c r="O370" s="1713"/>
      <c r="P370" s="1713"/>
      <c r="Q370" s="1713"/>
      <c r="R370" s="1713"/>
      <c r="S370" s="1713"/>
      <c r="T370" s="1713"/>
      <c r="U370" s="1713"/>
      <c r="V370" s="1713"/>
      <c r="W370" s="1713"/>
      <c r="X370" s="1713"/>
      <c r="Y370" s="1713"/>
      <c r="Z370" s="1713"/>
      <c r="AA370" s="1713"/>
      <c r="AB370" s="1713"/>
      <c r="AC370" s="1713"/>
      <c r="AD370" s="1713"/>
      <c r="AE370" s="1713"/>
      <c r="AF370" s="1713"/>
      <c r="AG370" s="1713"/>
      <c r="AH370" s="1713"/>
      <c r="AI370" s="1713"/>
      <c r="AJ370" s="1713"/>
      <c r="AK370" s="1713"/>
      <c r="AL370" s="1713"/>
      <c r="AM370" s="1713"/>
      <c r="AN370" s="1713"/>
      <c r="AO370" s="1713"/>
      <c r="AP370" s="1713"/>
      <c r="AQ370" s="1713"/>
      <c r="AR370" s="1713"/>
      <c r="AS370" s="1713"/>
      <c r="AT370" s="1713"/>
      <c r="AU370" s="1713"/>
      <c r="AV370" s="1713"/>
      <c r="AW370" s="1713"/>
      <c r="AX370" s="1713"/>
    </row>
    <row r="371" s="1732" customFormat="true" ht="21.75" hidden="false" customHeight="true" outlineLevel="0" collapsed="false">
      <c r="C371" s="1713"/>
      <c r="D371" s="1713"/>
      <c r="E371" s="1713"/>
      <c r="F371" s="1713"/>
      <c r="G371" s="1714"/>
      <c r="H371" s="1713"/>
      <c r="I371" s="1713"/>
      <c r="J371" s="1713"/>
      <c r="K371" s="1713"/>
      <c r="L371" s="1713"/>
      <c r="M371" s="1713"/>
      <c r="N371" s="1713"/>
      <c r="O371" s="1713"/>
      <c r="P371" s="1713"/>
      <c r="Q371" s="1713"/>
      <c r="R371" s="1713"/>
      <c r="S371" s="1713"/>
      <c r="T371" s="1713"/>
      <c r="U371" s="1713"/>
      <c r="V371" s="1713"/>
      <c r="W371" s="1713"/>
      <c r="X371" s="1713"/>
      <c r="Y371" s="1713"/>
      <c r="Z371" s="1713"/>
      <c r="AA371" s="1713"/>
      <c r="AB371" s="1713"/>
      <c r="AC371" s="1713"/>
      <c r="AD371" s="1713"/>
      <c r="AE371" s="1713"/>
      <c r="AF371" s="1713"/>
      <c r="AG371" s="1713"/>
      <c r="AH371" s="1713"/>
      <c r="AI371" s="1713"/>
      <c r="AJ371" s="1713"/>
      <c r="AK371" s="1713"/>
      <c r="AL371" s="1713"/>
      <c r="AM371" s="1713"/>
      <c r="AN371" s="1713"/>
      <c r="AO371" s="1713"/>
      <c r="AP371" s="1713"/>
      <c r="AQ371" s="1713"/>
      <c r="AR371" s="1713"/>
      <c r="AS371" s="1713"/>
      <c r="AT371" s="1713"/>
      <c r="AU371" s="1713"/>
      <c r="AV371" s="1713"/>
      <c r="AW371" s="1713"/>
      <c r="AX371" s="1713"/>
    </row>
    <row r="372" s="1732" customFormat="true" ht="21.75" hidden="false" customHeight="true" outlineLevel="0" collapsed="false">
      <c r="C372" s="1713"/>
      <c r="D372" s="1713"/>
      <c r="E372" s="1713"/>
      <c r="F372" s="1713"/>
      <c r="G372" s="1714"/>
      <c r="H372" s="1713"/>
      <c r="I372" s="1713"/>
      <c r="J372" s="1713"/>
      <c r="K372" s="1713"/>
      <c r="L372" s="1713"/>
      <c r="M372" s="1713"/>
      <c r="N372" s="1713"/>
      <c r="O372" s="1713"/>
      <c r="P372" s="1713"/>
      <c r="Q372" s="1713"/>
      <c r="R372" s="1713"/>
      <c r="S372" s="1713"/>
      <c r="T372" s="1713"/>
      <c r="U372" s="1713"/>
      <c r="V372" s="1713"/>
      <c r="W372" s="1713"/>
      <c r="X372" s="1713"/>
      <c r="Y372" s="1713"/>
      <c r="Z372" s="1713"/>
      <c r="AA372" s="1713"/>
      <c r="AB372" s="1713"/>
      <c r="AC372" s="1713"/>
      <c r="AD372" s="1713"/>
      <c r="AE372" s="1713"/>
      <c r="AF372" s="1713"/>
      <c r="AG372" s="1713"/>
      <c r="AH372" s="1713"/>
      <c r="AI372" s="1713"/>
      <c r="AJ372" s="1713"/>
      <c r="AK372" s="1713"/>
      <c r="AL372" s="1713"/>
      <c r="AM372" s="1713"/>
      <c r="AN372" s="1713"/>
      <c r="AO372" s="1713"/>
      <c r="AP372" s="1713"/>
      <c r="AQ372" s="1713"/>
      <c r="AR372" s="1713"/>
      <c r="AS372" s="1713"/>
      <c r="AT372" s="1713"/>
      <c r="AU372" s="1713"/>
      <c r="AV372" s="1713"/>
      <c r="AW372" s="1713"/>
      <c r="AX372" s="1713"/>
    </row>
    <row r="373" s="1732" customFormat="true" ht="21.75" hidden="false" customHeight="true" outlineLevel="0" collapsed="false">
      <c r="C373" s="1713"/>
      <c r="D373" s="1713"/>
      <c r="E373" s="1713"/>
      <c r="F373" s="1713"/>
      <c r="G373" s="1714"/>
      <c r="H373" s="1713"/>
      <c r="I373" s="1713"/>
      <c r="J373" s="1713"/>
      <c r="K373" s="1713"/>
      <c r="L373" s="1713"/>
      <c r="M373" s="1713"/>
      <c r="N373" s="1713"/>
      <c r="O373" s="1713"/>
      <c r="P373" s="1713"/>
      <c r="Q373" s="1713"/>
      <c r="R373" s="1713"/>
      <c r="S373" s="1713"/>
      <c r="T373" s="1713"/>
      <c r="U373" s="1713"/>
      <c r="V373" s="1713"/>
      <c r="W373" s="1713"/>
      <c r="X373" s="1713"/>
      <c r="Y373" s="1713"/>
      <c r="Z373" s="1713"/>
      <c r="AA373" s="1713"/>
      <c r="AB373" s="1713"/>
      <c r="AC373" s="1713"/>
      <c r="AD373" s="1713"/>
      <c r="AE373" s="1713"/>
      <c r="AF373" s="1713"/>
      <c r="AG373" s="1713"/>
      <c r="AH373" s="1713"/>
      <c r="AI373" s="1713"/>
      <c r="AJ373" s="1713"/>
      <c r="AK373" s="1713"/>
      <c r="AL373" s="1713"/>
      <c r="AM373" s="1713"/>
      <c r="AN373" s="1713"/>
      <c r="AO373" s="1713"/>
      <c r="AP373" s="1713"/>
      <c r="AQ373" s="1713"/>
      <c r="AR373" s="1713"/>
      <c r="AS373" s="1713"/>
      <c r="AT373" s="1713"/>
      <c r="AU373" s="1713"/>
      <c r="AV373" s="1713"/>
      <c r="AW373" s="1713"/>
      <c r="AX373" s="1713"/>
    </row>
    <row r="374" s="1732" customFormat="true" ht="21.75" hidden="false" customHeight="true" outlineLevel="0" collapsed="false">
      <c r="C374" s="1713"/>
      <c r="D374" s="1713"/>
      <c r="E374" s="1713"/>
      <c r="F374" s="1713"/>
      <c r="G374" s="1714"/>
      <c r="H374" s="1713"/>
      <c r="I374" s="1713"/>
      <c r="J374" s="1713"/>
      <c r="K374" s="1713"/>
      <c r="L374" s="1713"/>
      <c r="M374" s="1713"/>
      <c r="N374" s="1713"/>
      <c r="O374" s="1713"/>
      <c r="P374" s="1713"/>
      <c r="Q374" s="1713"/>
      <c r="R374" s="1713"/>
      <c r="S374" s="1713"/>
      <c r="T374" s="1713"/>
      <c r="U374" s="1713"/>
      <c r="V374" s="1713"/>
      <c r="W374" s="1713"/>
      <c r="X374" s="1713"/>
      <c r="Y374" s="1713"/>
      <c r="Z374" s="1713"/>
      <c r="AA374" s="1713"/>
      <c r="AB374" s="1713"/>
      <c r="AC374" s="1713"/>
      <c r="AD374" s="1713"/>
      <c r="AE374" s="1713"/>
      <c r="AF374" s="1713"/>
      <c r="AG374" s="1713"/>
      <c r="AH374" s="1713"/>
      <c r="AI374" s="1713"/>
      <c r="AJ374" s="1713"/>
      <c r="AK374" s="1713"/>
      <c r="AL374" s="1713"/>
      <c r="AM374" s="1713"/>
      <c r="AN374" s="1713"/>
      <c r="AO374" s="1713"/>
      <c r="AP374" s="1713"/>
      <c r="AQ374" s="1713"/>
      <c r="AR374" s="1713"/>
      <c r="AS374" s="1713"/>
      <c r="AT374" s="1713"/>
      <c r="AU374" s="1713"/>
      <c r="AV374" s="1713"/>
      <c r="AW374" s="1713"/>
      <c r="AX374" s="1713"/>
    </row>
    <row r="375" s="1732" customFormat="true" ht="21.75" hidden="false" customHeight="true" outlineLevel="0" collapsed="false">
      <c r="C375" s="1713"/>
      <c r="D375" s="1713"/>
      <c r="E375" s="1713"/>
      <c r="F375" s="1713"/>
      <c r="G375" s="1714"/>
      <c r="H375" s="1713"/>
      <c r="I375" s="1713"/>
      <c r="J375" s="1713"/>
      <c r="K375" s="1713"/>
      <c r="L375" s="1713"/>
      <c r="M375" s="1713"/>
      <c r="N375" s="1713"/>
      <c r="O375" s="1713"/>
      <c r="P375" s="1713"/>
      <c r="Q375" s="1713"/>
      <c r="R375" s="1713"/>
      <c r="S375" s="1713"/>
      <c r="T375" s="1713"/>
      <c r="U375" s="1713"/>
      <c r="V375" s="1713"/>
      <c r="W375" s="1713"/>
      <c r="X375" s="1713"/>
      <c r="Y375" s="1713"/>
      <c r="Z375" s="1713"/>
      <c r="AA375" s="1713"/>
      <c r="AB375" s="1713"/>
      <c r="AC375" s="1713"/>
      <c r="AD375" s="1713"/>
      <c r="AE375" s="1713"/>
      <c r="AF375" s="1713"/>
      <c r="AG375" s="1713"/>
      <c r="AH375" s="1713"/>
      <c r="AI375" s="1713"/>
      <c r="AJ375" s="1713"/>
      <c r="AK375" s="1713"/>
      <c r="AL375" s="1713"/>
      <c r="AM375" s="1713"/>
      <c r="AN375" s="1713"/>
      <c r="AO375" s="1713"/>
      <c r="AP375" s="1713"/>
      <c r="AQ375" s="1713"/>
      <c r="AR375" s="1713"/>
      <c r="AS375" s="1713"/>
      <c r="AT375" s="1713"/>
      <c r="AU375" s="1713"/>
      <c r="AV375" s="1713"/>
      <c r="AW375" s="1713"/>
      <c r="AX375" s="1713"/>
    </row>
    <row r="376" s="1732" customFormat="true" ht="21.75" hidden="false" customHeight="true" outlineLevel="0" collapsed="false">
      <c r="C376" s="1713"/>
      <c r="D376" s="1713"/>
      <c r="E376" s="1713"/>
      <c r="F376" s="1713"/>
      <c r="G376" s="1714"/>
      <c r="H376" s="1713"/>
      <c r="I376" s="1713"/>
      <c r="J376" s="1713"/>
      <c r="K376" s="1713"/>
      <c r="L376" s="1713"/>
      <c r="M376" s="1713"/>
      <c r="N376" s="1713"/>
      <c r="O376" s="1713"/>
      <c r="P376" s="1713"/>
      <c r="Q376" s="1713"/>
      <c r="R376" s="1713"/>
      <c r="S376" s="1713"/>
      <c r="T376" s="1713"/>
      <c r="U376" s="1713"/>
      <c r="V376" s="1713"/>
      <c r="W376" s="1713"/>
      <c r="X376" s="1713"/>
      <c r="Y376" s="1713"/>
      <c r="Z376" s="1713"/>
      <c r="AA376" s="1713"/>
      <c r="AB376" s="1713"/>
      <c r="AC376" s="1713"/>
      <c r="AD376" s="1713"/>
      <c r="AE376" s="1713"/>
      <c r="AF376" s="1713"/>
      <c r="AG376" s="1713"/>
      <c r="AH376" s="1713"/>
      <c r="AI376" s="1713"/>
      <c r="AJ376" s="1713"/>
      <c r="AK376" s="1713"/>
      <c r="AL376" s="1713"/>
      <c r="AM376" s="1713"/>
      <c r="AN376" s="1713"/>
      <c r="AO376" s="1713"/>
      <c r="AP376" s="1713"/>
      <c r="AQ376" s="1713"/>
      <c r="AR376" s="1713"/>
      <c r="AS376" s="1713"/>
      <c r="AT376" s="1713"/>
      <c r="AU376" s="1713"/>
      <c r="AV376" s="1713"/>
      <c r="AW376" s="1713"/>
      <c r="AX376" s="1713"/>
    </row>
    <row r="377" s="1732" customFormat="true" ht="21.75" hidden="false" customHeight="true" outlineLevel="0" collapsed="false">
      <c r="C377" s="1713"/>
      <c r="D377" s="1713"/>
      <c r="E377" s="1713"/>
      <c r="F377" s="1713"/>
      <c r="G377" s="1714"/>
      <c r="H377" s="1713"/>
      <c r="I377" s="1713"/>
      <c r="J377" s="1713"/>
      <c r="K377" s="1713"/>
      <c r="L377" s="1713"/>
      <c r="M377" s="1713"/>
      <c r="N377" s="1713"/>
      <c r="O377" s="1713"/>
      <c r="P377" s="1713"/>
      <c r="Q377" s="1713"/>
      <c r="R377" s="1713"/>
      <c r="S377" s="1713"/>
      <c r="T377" s="1713"/>
      <c r="U377" s="1713"/>
      <c r="V377" s="1713"/>
      <c r="W377" s="1713"/>
      <c r="X377" s="1713"/>
      <c r="Y377" s="1713"/>
      <c r="Z377" s="1713"/>
      <c r="AA377" s="1713"/>
      <c r="AB377" s="1713"/>
      <c r="AC377" s="1713"/>
      <c r="AD377" s="1713"/>
      <c r="AE377" s="1713"/>
      <c r="AF377" s="1713"/>
      <c r="AG377" s="1713"/>
      <c r="AH377" s="1713"/>
      <c r="AI377" s="1713"/>
      <c r="AJ377" s="1713"/>
      <c r="AK377" s="1713"/>
      <c r="AL377" s="1713"/>
      <c r="AM377" s="1713"/>
      <c r="AN377" s="1713"/>
      <c r="AO377" s="1713"/>
      <c r="AP377" s="1713"/>
      <c r="AQ377" s="1713"/>
      <c r="AR377" s="1713"/>
      <c r="AS377" s="1713"/>
      <c r="AT377" s="1713"/>
      <c r="AU377" s="1713"/>
      <c r="AV377" s="1713"/>
      <c r="AW377" s="1713"/>
      <c r="AX377" s="1713"/>
    </row>
    <row r="378" s="1732" customFormat="true" ht="21.75" hidden="false" customHeight="true" outlineLevel="0" collapsed="false">
      <c r="C378" s="1713"/>
      <c r="D378" s="1713"/>
      <c r="E378" s="1713"/>
      <c r="F378" s="1713"/>
      <c r="G378" s="1714"/>
      <c r="H378" s="1713"/>
      <c r="I378" s="1713"/>
      <c r="J378" s="1713"/>
      <c r="K378" s="1713"/>
      <c r="L378" s="1713"/>
      <c r="M378" s="1713"/>
      <c r="N378" s="1713"/>
      <c r="O378" s="1713"/>
      <c r="P378" s="1713"/>
      <c r="Q378" s="1713"/>
      <c r="R378" s="1713"/>
      <c r="S378" s="1713"/>
      <c r="T378" s="1713"/>
      <c r="U378" s="1713"/>
      <c r="V378" s="1713"/>
      <c r="W378" s="1713"/>
      <c r="X378" s="1713"/>
      <c r="Y378" s="1713"/>
      <c r="Z378" s="1713"/>
      <c r="AA378" s="1713"/>
      <c r="AB378" s="1713"/>
      <c r="AC378" s="1713"/>
      <c r="AD378" s="1713"/>
      <c r="AE378" s="1713"/>
      <c r="AF378" s="1713"/>
      <c r="AG378" s="1713"/>
      <c r="AH378" s="1713"/>
      <c r="AI378" s="1713"/>
      <c r="AJ378" s="1713"/>
      <c r="AK378" s="1713"/>
      <c r="AL378" s="1713"/>
      <c r="AM378" s="1713"/>
      <c r="AN378" s="1713"/>
      <c r="AO378" s="1713"/>
      <c r="AP378" s="1713"/>
      <c r="AQ378" s="1713"/>
      <c r="AR378" s="1713"/>
      <c r="AS378" s="1713"/>
      <c r="AT378" s="1713"/>
      <c r="AU378" s="1713"/>
      <c r="AV378" s="1713"/>
      <c r="AW378" s="1713"/>
      <c r="AX378" s="1713"/>
    </row>
    <row r="379" s="1732" customFormat="true" ht="21.75" hidden="false" customHeight="true" outlineLevel="0" collapsed="false">
      <c r="C379" s="1713"/>
      <c r="D379" s="1713"/>
      <c r="E379" s="1713"/>
      <c r="F379" s="1713"/>
      <c r="G379" s="1714"/>
      <c r="H379" s="1713"/>
      <c r="I379" s="1713"/>
      <c r="J379" s="1713"/>
      <c r="K379" s="1713"/>
      <c r="L379" s="1713"/>
      <c r="M379" s="1713"/>
      <c r="N379" s="1713"/>
      <c r="O379" s="1713"/>
      <c r="P379" s="1713"/>
      <c r="Q379" s="1713"/>
      <c r="R379" s="1713"/>
      <c r="S379" s="1713"/>
      <c r="T379" s="1713"/>
      <c r="U379" s="1713"/>
      <c r="V379" s="1713"/>
      <c r="W379" s="1713"/>
      <c r="X379" s="1713"/>
      <c r="Y379" s="1713"/>
      <c r="Z379" s="1713"/>
      <c r="AA379" s="1713"/>
      <c r="AB379" s="1713"/>
      <c r="AC379" s="1713"/>
      <c r="AD379" s="1713"/>
      <c r="AE379" s="1713"/>
      <c r="AF379" s="1713"/>
      <c r="AG379" s="1713"/>
      <c r="AH379" s="1713"/>
      <c r="AI379" s="1713"/>
      <c r="AJ379" s="1713"/>
      <c r="AK379" s="1713"/>
      <c r="AL379" s="1713"/>
      <c r="AM379" s="1713"/>
      <c r="AN379" s="1713"/>
      <c r="AO379" s="1713"/>
      <c r="AP379" s="1713"/>
      <c r="AQ379" s="1713"/>
      <c r="AR379" s="1713"/>
      <c r="AS379" s="1713"/>
      <c r="AT379" s="1713"/>
      <c r="AU379" s="1713"/>
      <c r="AV379" s="1713"/>
      <c r="AW379" s="1713"/>
      <c r="AX379" s="1713"/>
    </row>
    <row r="380" s="1732" customFormat="true" ht="21.75" hidden="false" customHeight="true" outlineLevel="0" collapsed="false">
      <c r="C380" s="1713"/>
      <c r="D380" s="1713"/>
      <c r="E380" s="1713"/>
      <c r="F380" s="1713"/>
      <c r="G380" s="1714"/>
      <c r="H380" s="1713"/>
      <c r="I380" s="1713"/>
      <c r="J380" s="1713"/>
      <c r="K380" s="1713"/>
      <c r="L380" s="1713"/>
      <c r="M380" s="1713"/>
      <c r="N380" s="1713"/>
      <c r="O380" s="1713"/>
      <c r="P380" s="1713"/>
      <c r="Q380" s="1713"/>
      <c r="R380" s="1713"/>
      <c r="S380" s="1713"/>
      <c r="T380" s="1713"/>
      <c r="U380" s="1713"/>
      <c r="V380" s="1713"/>
      <c r="W380" s="1713"/>
      <c r="X380" s="1713"/>
      <c r="Y380" s="1713"/>
      <c r="Z380" s="1713"/>
      <c r="AA380" s="1713"/>
      <c r="AB380" s="1713"/>
      <c r="AC380" s="1713"/>
      <c r="AD380" s="1713"/>
      <c r="AE380" s="1713"/>
      <c r="AF380" s="1713"/>
      <c r="AG380" s="1713"/>
      <c r="AH380" s="1713"/>
      <c r="AI380" s="1713"/>
      <c r="AJ380" s="1713"/>
      <c r="AK380" s="1713"/>
      <c r="AL380" s="1713"/>
      <c r="AM380" s="1713"/>
      <c r="AN380" s="1713"/>
      <c r="AO380" s="1713"/>
      <c r="AP380" s="1713"/>
      <c r="AQ380" s="1713"/>
      <c r="AR380" s="1713"/>
      <c r="AS380" s="1713"/>
      <c r="AT380" s="1713"/>
      <c r="AU380" s="1713"/>
      <c r="AV380" s="1713"/>
      <c r="AW380" s="1713"/>
      <c r="AX380" s="1713"/>
    </row>
    <row r="381" s="1732" customFormat="true" ht="21.75" hidden="false" customHeight="true" outlineLevel="0" collapsed="false">
      <c r="C381" s="1713"/>
      <c r="D381" s="1713"/>
      <c r="E381" s="1713"/>
      <c r="F381" s="1713"/>
      <c r="G381" s="1714"/>
      <c r="H381" s="1713"/>
      <c r="I381" s="1713"/>
      <c r="J381" s="1713"/>
      <c r="K381" s="1713"/>
      <c r="L381" s="1713"/>
      <c r="M381" s="1713"/>
      <c r="N381" s="1713"/>
      <c r="O381" s="1713"/>
      <c r="P381" s="1713"/>
      <c r="Q381" s="1713"/>
      <c r="R381" s="1713"/>
      <c r="S381" s="1713"/>
      <c r="T381" s="1713"/>
      <c r="U381" s="1713"/>
      <c r="V381" s="1713"/>
      <c r="W381" s="1713"/>
      <c r="X381" s="1713"/>
      <c r="Y381" s="1713"/>
      <c r="Z381" s="1713"/>
      <c r="AA381" s="1713"/>
      <c r="AB381" s="1713"/>
      <c r="AC381" s="1713"/>
      <c r="AD381" s="1713"/>
      <c r="AE381" s="1713"/>
      <c r="AF381" s="1713"/>
      <c r="AG381" s="1713"/>
      <c r="AH381" s="1713"/>
      <c r="AI381" s="1713"/>
      <c r="AJ381" s="1713"/>
      <c r="AK381" s="1713"/>
      <c r="AL381" s="1713"/>
      <c r="AM381" s="1713"/>
      <c r="AN381" s="1713"/>
      <c r="AO381" s="1713"/>
      <c r="AP381" s="1713"/>
      <c r="AQ381" s="1713"/>
      <c r="AR381" s="1713"/>
      <c r="AS381" s="1713"/>
      <c r="AT381" s="1713"/>
      <c r="AU381" s="1713"/>
      <c r="AV381" s="1713"/>
      <c r="AW381" s="1713"/>
      <c r="AX381" s="1713"/>
    </row>
    <row r="382" s="1732" customFormat="true" ht="21.75" hidden="false" customHeight="true" outlineLevel="0" collapsed="false">
      <c r="C382" s="1713"/>
      <c r="D382" s="1713"/>
      <c r="E382" s="1713"/>
      <c r="F382" s="1713"/>
      <c r="G382" s="1714"/>
      <c r="H382" s="1713"/>
      <c r="I382" s="1713"/>
      <c r="J382" s="1713"/>
      <c r="K382" s="1713"/>
      <c r="L382" s="1713"/>
      <c r="M382" s="1713"/>
      <c r="N382" s="1713"/>
      <c r="O382" s="1713"/>
      <c r="P382" s="1713"/>
      <c r="Q382" s="1713"/>
      <c r="R382" s="1713"/>
      <c r="S382" s="1713"/>
      <c r="T382" s="1713"/>
      <c r="U382" s="1713"/>
      <c r="V382" s="1713"/>
      <c r="W382" s="1713"/>
      <c r="X382" s="1713"/>
      <c r="Y382" s="1713"/>
      <c r="Z382" s="1713"/>
      <c r="AA382" s="1713"/>
      <c r="AB382" s="1713"/>
      <c r="AC382" s="1713"/>
      <c r="AD382" s="1713"/>
      <c r="AE382" s="1713"/>
      <c r="AF382" s="1713"/>
      <c r="AG382" s="1713"/>
      <c r="AH382" s="1713"/>
      <c r="AI382" s="1713"/>
      <c r="AJ382" s="1713"/>
      <c r="AK382" s="1713"/>
      <c r="AL382" s="1713"/>
      <c r="AM382" s="1713"/>
      <c r="AN382" s="1713"/>
      <c r="AO382" s="1713"/>
      <c r="AP382" s="1713"/>
      <c r="AQ382" s="1713"/>
      <c r="AR382" s="1713"/>
      <c r="AS382" s="1713"/>
      <c r="AT382" s="1713"/>
      <c r="AU382" s="1713"/>
      <c r="AV382" s="1713"/>
      <c r="AW382" s="1713"/>
      <c r="AX382" s="1713"/>
    </row>
    <row r="383" s="1732" customFormat="true" ht="21.75" hidden="false" customHeight="true" outlineLevel="0" collapsed="false">
      <c r="C383" s="1713"/>
      <c r="D383" s="1713"/>
      <c r="E383" s="1713"/>
      <c r="F383" s="1713"/>
      <c r="G383" s="1714"/>
      <c r="H383" s="1713"/>
      <c r="I383" s="1713"/>
      <c r="J383" s="1713"/>
      <c r="K383" s="1713"/>
      <c r="L383" s="1713"/>
      <c r="M383" s="1713"/>
      <c r="N383" s="1713"/>
      <c r="O383" s="1713"/>
      <c r="P383" s="1713"/>
      <c r="Q383" s="1713"/>
      <c r="R383" s="1713"/>
      <c r="S383" s="1713"/>
      <c r="T383" s="1713"/>
      <c r="U383" s="1713"/>
      <c r="V383" s="1713"/>
      <c r="W383" s="1713"/>
      <c r="X383" s="1713"/>
      <c r="Y383" s="1713"/>
      <c r="Z383" s="1713"/>
      <c r="AA383" s="1713"/>
      <c r="AB383" s="1713"/>
      <c r="AC383" s="1713"/>
      <c r="AD383" s="1713"/>
      <c r="AE383" s="1713"/>
      <c r="AF383" s="1713"/>
      <c r="AG383" s="1713"/>
      <c r="AH383" s="1713"/>
      <c r="AI383" s="1713"/>
      <c r="AJ383" s="1713"/>
      <c r="AK383" s="1713"/>
      <c r="AL383" s="1713"/>
      <c r="AM383" s="1713"/>
      <c r="AN383" s="1713"/>
      <c r="AO383" s="1713"/>
      <c r="AP383" s="1713"/>
      <c r="AQ383" s="1713"/>
      <c r="AR383" s="1713"/>
      <c r="AS383" s="1713"/>
      <c r="AT383" s="1713"/>
      <c r="AU383" s="1713"/>
      <c r="AV383" s="1713"/>
      <c r="AW383" s="1713"/>
      <c r="AX383" s="1713"/>
    </row>
    <row r="384" s="1732" customFormat="true" ht="21.75" hidden="false" customHeight="true" outlineLevel="0" collapsed="false">
      <c r="C384" s="1713"/>
      <c r="D384" s="1713"/>
      <c r="E384" s="1713"/>
      <c r="F384" s="1713"/>
      <c r="G384" s="1714"/>
      <c r="H384" s="1713"/>
      <c r="I384" s="1713"/>
      <c r="J384" s="1713"/>
      <c r="K384" s="1713"/>
      <c r="L384" s="1713"/>
      <c r="M384" s="1713"/>
      <c r="N384" s="1713"/>
      <c r="O384" s="1713"/>
      <c r="P384" s="1713"/>
      <c r="Q384" s="1713"/>
      <c r="R384" s="1713"/>
      <c r="S384" s="1713"/>
      <c r="T384" s="1713"/>
      <c r="U384" s="1713"/>
      <c r="V384" s="1713"/>
      <c r="W384" s="1713"/>
      <c r="X384" s="1713"/>
      <c r="Y384" s="1713"/>
      <c r="Z384" s="1713"/>
      <c r="AA384" s="1713"/>
      <c r="AB384" s="1713"/>
      <c r="AC384" s="1713"/>
      <c r="AD384" s="1713"/>
      <c r="AE384" s="1713"/>
      <c r="AF384" s="1713"/>
      <c r="AG384" s="1713"/>
      <c r="AH384" s="1713"/>
      <c r="AI384" s="1713"/>
      <c r="AJ384" s="1713"/>
      <c r="AK384" s="1713"/>
      <c r="AL384" s="1713"/>
      <c r="AM384" s="1713"/>
      <c r="AN384" s="1713"/>
      <c r="AO384" s="1713"/>
      <c r="AP384" s="1713"/>
      <c r="AQ384" s="1713"/>
      <c r="AR384" s="1713"/>
      <c r="AS384" s="1713"/>
      <c r="AT384" s="1713"/>
      <c r="AU384" s="1713"/>
      <c r="AV384" s="1713"/>
      <c r="AW384" s="1713"/>
      <c r="AX384" s="1713"/>
    </row>
    <row r="385" s="1732" customFormat="true" ht="21.75" hidden="false" customHeight="true" outlineLevel="0" collapsed="false">
      <c r="C385" s="1713"/>
      <c r="D385" s="1713"/>
      <c r="E385" s="1713"/>
      <c r="F385" s="1713"/>
      <c r="G385" s="1714"/>
      <c r="H385" s="1713"/>
      <c r="I385" s="1713"/>
      <c r="J385" s="1713"/>
      <c r="K385" s="1713"/>
      <c r="L385" s="1713"/>
      <c r="M385" s="1713"/>
      <c r="N385" s="1713"/>
      <c r="O385" s="1713"/>
      <c r="P385" s="1713"/>
      <c r="Q385" s="1713"/>
      <c r="R385" s="1713"/>
      <c r="S385" s="1713"/>
      <c r="T385" s="1713"/>
      <c r="U385" s="1713"/>
      <c r="V385" s="1713"/>
      <c r="W385" s="1713"/>
      <c r="X385" s="1713"/>
      <c r="Y385" s="1713"/>
      <c r="Z385" s="1713"/>
      <c r="AA385" s="1713"/>
      <c r="AB385" s="1713"/>
      <c r="AC385" s="1713"/>
      <c r="AD385" s="1713"/>
      <c r="AE385" s="1713"/>
      <c r="AF385" s="1713"/>
      <c r="AG385" s="1713"/>
      <c r="AH385" s="1713"/>
      <c r="AI385" s="1713"/>
      <c r="AJ385" s="1713"/>
      <c r="AK385" s="1713"/>
      <c r="AL385" s="1713"/>
      <c r="AM385" s="1713"/>
      <c r="AN385" s="1713"/>
      <c r="AO385" s="1713"/>
      <c r="AP385" s="1713"/>
      <c r="AQ385" s="1713"/>
      <c r="AR385" s="1713"/>
      <c r="AS385" s="1713"/>
      <c r="AT385" s="1713"/>
      <c r="AU385" s="1713"/>
      <c r="AV385" s="1713"/>
      <c r="AW385" s="1713"/>
      <c r="AX385" s="1713"/>
    </row>
    <row r="386" s="1732" customFormat="true" ht="21.75" hidden="false" customHeight="true" outlineLevel="0" collapsed="false">
      <c r="C386" s="1713"/>
      <c r="D386" s="1713"/>
      <c r="E386" s="1713"/>
      <c r="F386" s="1713"/>
      <c r="G386" s="1714"/>
      <c r="H386" s="1713"/>
      <c r="I386" s="1713"/>
      <c r="J386" s="1713"/>
      <c r="K386" s="1713"/>
      <c r="L386" s="1713"/>
      <c r="M386" s="1713"/>
      <c r="N386" s="1713"/>
      <c r="O386" s="1713"/>
      <c r="P386" s="1713"/>
      <c r="Q386" s="1713"/>
      <c r="R386" s="1713"/>
      <c r="S386" s="1713"/>
      <c r="T386" s="1713"/>
      <c r="U386" s="1713"/>
      <c r="V386" s="1713"/>
      <c r="W386" s="1713"/>
      <c r="X386" s="1713"/>
      <c r="Y386" s="1713"/>
      <c r="Z386" s="1713"/>
      <c r="AA386" s="1713"/>
      <c r="AB386" s="1713"/>
      <c r="AC386" s="1713"/>
      <c r="AD386" s="1713"/>
      <c r="AE386" s="1713"/>
      <c r="AF386" s="1713"/>
      <c r="AG386" s="1713"/>
      <c r="AH386" s="1713"/>
      <c r="AI386" s="1713"/>
      <c r="AJ386" s="1713"/>
      <c r="AK386" s="1713"/>
      <c r="AL386" s="1713"/>
      <c r="AM386" s="1713"/>
      <c r="AN386" s="1713"/>
      <c r="AO386" s="1713"/>
      <c r="AP386" s="1713"/>
      <c r="AQ386" s="1713"/>
      <c r="AR386" s="1713"/>
      <c r="AS386" s="1713"/>
      <c r="AT386" s="1713"/>
      <c r="AU386" s="1713"/>
      <c r="AV386" s="1713"/>
      <c r="AW386" s="1713"/>
      <c r="AX386" s="1713"/>
    </row>
    <row r="387" s="1732" customFormat="true" ht="21.75" hidden="false" customHeight="true" outlineLevel="0" collapsed="false">
      <c r="C387" s="1713"/>
      <c r="D387" s="1713"/>
      <c r="E387" s="1713"/>
      <c r="F387" s="1713"/>
      <c r="G387" s="1714"/>
      <c r="H387" s="1713"/>
      <c r="I387" s="1713"/>
      <c r="J387" s="1713"/>
      <c r="K387" s="1713"/>
      <c r="L387" s="1713"/>
      <c r="M387" s="1713"/>
      <c r="N387" s="1713"/>
      <c r="O387" s="1713"/>
      <c r="P387" s="1713"/>
      <c r="Q387" s="1713"/>
      <c r="R387" s="1713"/>
      <c r="S387" s="1713"/>
      <c r="T387" s="1713"/>
      <c r="U387" s="1713"/>
      <c r="V387" s="1713"/>
      <c r="W387" s="1713"/>
      <c r="X387" s="1713"/>
      <c r="Y387" s="1713"/>
      <c r="Z387" s="1713"/>
      <c r="AA387" s="1713"/>
      <c r="AB387" s="1713"/>
      <c r="AC387" s="1713"/>
      <c r="AD387" s="1713"/>
      <c r="AE387" s="1713"/>
      <c r="AF387" s="1713"/>
      <c r="AG387" s="1713"/>
      <c r="AH387" s="1713"/>
      <c r="AI387" s="1713"/>
      <c r="AJ387" s="1713"/>
      <c r="AK387" s="1713"/>
      <c r="AL387" s="1713"/>
      <c r="AM387" s="1713"/>
      <c r="AN387" s="1713"/>
      <c r="AO387" s="1713"/>
      <c r="AP387" s="1713"/>
      <c r="AQ387" s="1713"/>
      <c r="AR387" s="1713"/>
      <c r="AS387" s="1713"/>
      <c r="AT387" s="1713"/>
      <c r="AU387" s="1713"/>
      <c r="AV387" s="1713"/>
      <c r="AW387" s="1713"/>
      <c r="AX387" s="1713"/>
    </row>
    <row r="388" s="1732" customFormat="true" ht="21.75" hidden="false" customHeight="true" outlineLevel="0" collapsed="false">
      <c r="C388" s="1713"/>
      <c r="D388" s="1713"/>
      <c r="E388" s="1713"/>
      <c r="F388" s="1713"/>
      <c r="G388" s="1714"/>
      <c r="H388" s="1713"/>
      <c r="I388" s="1713"/>
      <c r="J388" s="1713"/>
      <c r="K388" s="1713"/>
      <c r="L388" s="1713"/>
      <c r="M388" s="1713"/>
      <c r="N388" s="1713"/>
      <c r="O388" s="1713"/>
      <c r="P388" s="1713"/>
      <c r="Q388" s="1713"/>
      <c r="R388" s="1713"/>
      <c r="S388" s="1713"/>
      <c r="T388" s="1713"/>
      <c r="U388" s="1713"/>
      <c r="V388" s="1713"/>
      <c r="W388" s="1713"/>
      <c r="X388" s="1713"/>
      <c r="Y388" s="1713"/>
      <c r="Z388" s="1713"/>
      <c r="AA388" s="1713"/>
      <c r="AB388" s="1713"/>
      <c r="AC388" s="1713"/>
      <c r="AD388" s="1713"/>
      <c r="AE388" s="1713"/>
      <c r="AF388" s="1713"/>
      <c r="AG388" s="1713"/>
      <c r="AH388" s="1713"/>
      <c r="AI388" s="1713"/>
      <c r="AJ388" s="1713"/>
      <c r="AK388" s="1713"/>
      <c r="AL388" s="1713"/>
      <c r="AM388" s="1713"/>
      <c r="AN388" s="1713"/>
      <c r="AO388" s="1713"/>
      <c r="AP388" s="1713"/>
      <c r="AQ388" s="1713"/>
      <c r="AR388" s="1713"/>
      <c r="AS388" s="1713"/>
      <c r="AT388" s="1713"/>
      <c r="AU388" s="1713"/>
      <c r="AV388" s="1713"/>
      <c r="AW388" s="1713"/>
      <c r="AX388" s="1713"/>
    </row>
    <row r="389" s="1732" customFormat="true" ht="21.75" hidden="false" customHeight="true" outlineLevel="0" collapsed="false">
      <c r="C389" s="1713"/>
      <c r="D389" s="1713"/>
      <c r="E389" s="1713"/>
      <c r="F389" s="1713"/>
      <c r="G389" s="1714"/>
      <c r="H389" s="1713"/>
      <c r="I389" s="1713"/>
      <c r="J389" s="1713"/>
      <c r="K389" s="1713"/>
      <c r="L389" s="1713"/>
      <c r="M389" s="1713"/>
      <c r="N389" s="1713"/>
      <c r="O389" s="1713"/>
      <c r="P389" s="1713"/>
      <c r="Q389" s="1713"/>
      <c r="R389" s="1713"/>
      <c r="S389" s="1713"/>
      <c r="T389" s="1713"/>
      <c r="U389" s="1713"/>
      <c r="V389" s="1713"/>
      <c r="W389" s="1713"/>
      <c r="X389" s="1713"/>
      <c r="Y389" s="1713"/>
      <c r="Z389" s="1713"/>
      <c r="AA389" s="1713"/>
      <c r="AB389" s="1713"/>
      <c r="AC389" s="1713"/>
      <c r="AD389" s="1713"/>
      <c r="AE389" s="1713"/>
      <c r="AF389" s="1713"/>
      <c r="AG389" s="1713"/>
      <c r="AH389" s="1713"/>
      <c r="AI389" s="1713"/>
      <c r="AJ389" s="1713"/>
      <c r="AK389" s="1713"/>
      <c r="AL389" s="1713"/>
      <c r="AM389" s="1713"/>
      <c r="AN389" s="1713"/>
      <c r="AO389" s="1713"/>
      <c r="AP389" s="1713"/>
      <c r="AQ389" s="1713"/>
      <c r="AR389" s="1713"/>
      <c r="AS389" s="1713"/>
      <c r="AT389" s="1713"/>
      <c r="AU389" s="1713"/>
      <c r="AV389" s="1713"/>
      <c r="AW389" s="1713"/>
      <c r="AX389" s="1713"/>
    </row>
    <row r="390" s="1732" customFormat="true" ht="21.75" hidden="false" customHeight="true" outlineLevel="0" collapsed="false">
      <c r="C390" s="1713"/>
      <c r="D390" s="1713"/>
      <c r="E390" s="1713"/>
      <c r="F390" s="1713"/>
      <c r="G390" s="1714"/>
      <c r="H390" s="1713"/>
      <c r="I390" s="1713"/>
      <c r="J390" s="1713"/>
      <c r="K390" s="1713"/>
      <c r="L390" s="1713"/>
      <c r="M390" s="1713"/>
      <c r="N390" s="1713"/>
      <c r="O390" s="1713"/>
      <c r="P390" s="1713"/>
      <c r="Q390" s="1713"/>
      <c r="R390" s="1713"/>
      <c r="S390" s="1713"/>
      <c r="T390" s="1713"/>
      <c r="U390" s="1713"/>
      <c r="V390" s="1713"/>
      <c r="W390" s="1713"/>
      <c r="X390" s="1713"/>
      <c r="Y390" s="1713"/>
      <c r="Z390" s="1713"/>
      <c r="AA390" s="1713"/>
      <c r="AB390" s="1713"/>
      <c r="AC390" s="1713"/>
      <c r="AD390" s="1713"/>
      <c r="AE390" s="1713"/>
      <c r="AF390" s="1713"/>
      <c r="AG390" s="1713"/>
      <c r="AH390" s="1713"/>
      <c r="AI390" s="1713"/>
      <c r="AJ390" s="1713"/>
      <c r="AK390" s="1713"/>
      <c r="AL390" s="1713"/>
      <c r="AM390" s="1713"/>
      <c r="AN390" s="1713"/>
      <c r="AO390" s="1713"/>
      <c r="AP390" s="1713"/>
      <c r="AQ390" s="1713"/>
      <c r="AR390" s="1713"/>
      <c r="AS390" s="1713"/>
      <c r="AT390" s="1713"/>
      <c r="AU390" s="1713"/>
      <c r="AV390" s="1713"/>
      <c r="AW390" s="1713"/>
      <c r="AX390" s="1713"/>
    </row>
    <row r="391" s="1732" customFormat="true" ht="21.75" hidden="false" customHeight="true" outlineLevel="0" collapsed="false">
      <c r="C391" s="1713"/>
      <c r="D391" s="1713"/>
      <c r="E391" s="1713"/>
      <c r="F391" s="1713"/>
      <c r="G391" s="1714"/>
      <c r="H391" s="1713"/>
      <c r="I391" s="1713"/>
      <c r="J391" s="1713"/>
      <c r="K391" s="1713"/>
      <c r="L391" s="1713"/>
      <c r="M391" s="1713"/>
      <c r="N391" s="1713"/>
      <c r="O391" s="1713"/>
      <c r="P391" s="1713"/>
      <c r="Q391" s="1713"/>
      <c r="R391" s="1713"/>
      <c r="S391" s="1713"/>
      <c r="T391" s="1713"/>
      <c r="U391" s="1713"/>
      <c r="V391" s="1713"/>
      <c r="W391" s="1713"/>
      <c r="X391" s="1713"/>
      <c r="Y391" s="1713"/>
      <c r="Z391" s="1713"/>
      <c r="AA391" s="1713"/>
      <c r="AB391" s="1713"/>
      <c r="AC391" s="1713"/>
      <c r="AD391" s="1713"/>
      <c r="AE391" s="1713"/>
      <c r="AF391" s="1713"/>
      <c r="AG391" s="1713"/>
      <c r="AH391" s="1713"/>
      <c r="AI391" s="1713"/>
      <c r="AJ391" s="1713"/>
      <c r="AK391" s="1713"/>
      <c r="AL391" s="1713"/>
      <c r="AM391" s="1713"/>
      <c r="AN391" s="1713"/>
      <c r="AO391" s="1713"/>
      <c r="AP391" s="1713"/>
      <c r="AQ391" s="1713"/>
      <c r="AR391" s="1713"/>
      <c r="AS391" s="1713"/>
      <c r="AT391" s="1713"/>
      <c r="AU391" s="1713"/>
      <c r="AV391" s="1713"/>
      <c r="AW391" s="1713"/>
      <c r="AX391" s="1713"/>
    </row>
    <row r="392" s="1732" customFormat="true" ht="21.75" hidden="false" customHeight="true" outlineLevel="0" collapsed="false">
      <c r="C392" s="1713"/>
      <c r="D392" s="1713"/>
      <c r="E392" s="1713"/>
      <c r="F392" s="1713"/>
      <c r="G392" s="1714"/>
      <c r="H392" s="1713"/>
      <c r="I392" s="1713"/>
      <c r="J392" s="1713"/>
      <c r="K392" s="1713"/>
      <c r="L392" s="1713"/>
      <c r="M392" s="1713"/>
      <c r="N392" s="1713"/>
      <c r="O392" s="1713"/>
      <c r="P392" s="1713"/>
      <c r="Q392" s="1713"/>
      <c r="R392" s="1713"/>
      <c r="S392" s="1713"/>
      <c r="T392" s="1713"/>
      <c r="U392" s="1713"/>
      <c r="V392" s="1713"/>
      <c r="W392" s="1713"/>
      <c r="X392" s="1713"/>
      <c r="Y392" s="1713"/>
      <c r="Z392" s="1713"/>
      <c r="AA392" s="1713"/>
      <c r="AB392" s="1713"/>
      <c r="AC392" s="1713"/>
      <c r="AD392" s="1713"/>
      <c r="AE392" s="1713"/>
      <c r="AF392" s="1713"/>
      <c r="AG392" s="1713"/>
      <c r="AH392" s="1713"/>
      <c r="AI392" s="1713"/>
      <c r="AJ392" s="1713"/>
      <c r="AK392" s="1713"/>
      <c r="AL392" s="1713"/>
      <c r="AM392" s="1713"/>
      <c r="AN392" s="1713"/>
      <c r="AO392" s="1713"/>
      <c r="AP392" s="1713"/>
      <c r="AQ392" s="1713"/>
      <c r="AR392" s="1713"/>
      <c r="AS392" s="1713"/>
      <c r="AT392" s="1713"/>
      <c r="AU392" s="1713"/>
      <c r="AV392" s="1713"/>
      <c r="AW392" s="1713"/>
      <c r="AX392" s="1713"/>
    </row>
    <row r="393" s="1732" customFormat="true" ht="21.75" hidden="false" customHeight="true" outlineLevel="0" collapsed="false">
      <c r="C393" s="1713"/>
      <c r="D393" s="1713"/>
      <c r="E393" s="1713"/>
      <c r="F393" s="1713"/>
      <c r="G393" s="1714"/>
      <c r="H393" s="1713"/>
      <c r="I393" s="1713"/>
      <c r="J393" s="1713"/>
      <c r="K393" s="1713"/>
      <c r="L393" s="1713"/>
      <c r="M393" s="1713"/>
      <c r="N393" s="1713"/>
      <c r="O393" s="1713"/>
      <c r="P393" s="1713"/>
      <c r="Q393" s="1713"/>
      <c r="R393" s="1713"/>
      <c r="S393" s="1713"/>
      <c r="T393" s="1713"/>
      <c r="U393" s="1713"/>
      <c r="V393" s="1713"/>
      <c r="W393" s="1713"/>
      <c r="X393" s="1713"/>
      <c r="Y393" s="1713"/>
      <c r="Z393" s="1713"/>
      <c r="AA393" s="1713"/>
      <c r="AB393" s="1713"/>
      <c r="AC393" s="1713"/>
      <c r="AD393" s="1713"/>
      <c r="AE393" s="1713"/>
      <c r="AF393" s="1713"/>
      <c r="AG393" s="1713"/>
      <c r="AH393" s="1713"/>
      <c r="AI393" s="1713"/>
      <c r="AJ393" s="1713"/>
      <c r="AK393" s="1713"/>
      <c r="AL393" s="1713"/>
      <c r="AM393" s="1713"/>
      <c r="AN393" s="1713"/>
      <c r="AO393" s="1713"/>
      <c r="AP393" s="1713"/>
      <c r="AQ393" s="1713"/>
      <c r="AR393" s="1713"/>
      <c r="AS393" s="1713"/>
      <c r="AT393" s="1713"/>
      <c r="AU393" s="1713"/>
      <c r="AV393" s="1713"/>
      <c r="AW393" s="1713"/>
      <c r="AX393" s="1713"/>
    </row>
    <row r="394" s="1732" customFormat="true" ht="21.75" hidden="false" customHeight="true" outlineLevel="0" collapsed="false">
      <c r="C394" s="1713"/>
      <c r="D394" s="1713"/>
      <c r="E394" s="1713"/>
      <c r="F394" s="1713"/>
      <c r="G394" s="1714"/>
      <c r="H394" s="1713"/>
      <c r="I394" s="1713"/>
      <c r="J394" s="1713"/>
      <c r="K394" s="1713"/>
      <c r="L394" s="1713"/>
      <c r="M394" s="1713"/>
      <c r="N394" s="1713"/>
      <c r="O394" s="1713"/>
      <c r="P394" s="1713"/>
      <c r="Q394" s="1713"/>
      <c r="R394" s="1713"/>
      <c r="S394" s="1713"/>
      <c r="T394" s="1713"/>
      <c r="U394" s="1713"/>
      <c r="V394" s="1713"/>
      <c r="W394" s="1713"/>
      <c r="X394" s="1713"/>
      <c r="Y394" s="1713"/>
      <c r="Z394" s="1713"/>
      <c r="AA394" s="1713"/>
      <c r="AB394" s="1713"/>
      <c r="AC394" s="1713"/>
      <c r="AD394" s="1713"/>
      <c r="AE394" s="1713"/>
      <c r="AF394" s="1713"/>
      <c r="AG394" s="1713"/>
      <c r="AH394" s="1713"/>
      <c r="AI394" s="1713"/>
      <c r="AJ394" s="1713"/>
      <c r="AK394" s="1713"/>
      <c r="AL394" s="1713"/>
      <c r="AM394" s="1713"/>
      <c r="AN394" s="1713"/>
      <c r="AO394" s="1713"/>
      <c r="AP394" s="1713"/>
      <c r="AQ394" s="1713"/>
      <c r="AR394" s="1713"/>
      <c r="AS394" s="1713"/>
      <c r="AT394" s="1713"/>
      <c r="AU394" s="1713"/>
      <c r="AV394" s="1713"/>
      <c r="AW394" s="1713"/>
      <c r="AX394" s="1713"/>
    </row>
    <row r="395" s="1732" customFormat="true" ht="21.75" hidden="false" customHeight="true" outlineLevel="0" collapsed="false">
      <c r="C395" s="1713"/>
      <c r="D395" s="1713"/>
      <c r="E395" s="1713"/>
      <c r="F395" s="1713"/>
      <c r="G395" s="1714"/>
      <c r="H395" s="1713"/>
      <c r="I395" s="1713"/>
      <c r="J395" s="1713"/>
      <c r="K395" s="1713"/>
      <c r="L395" s="1713"/>
      <c r="M395" s="1713"/>
      <c r="N395" s="1713"/>
      <c r="O395" s="1713"/>
      <c r="P395" s="1713"/>
      <c r="Q395" s="1713"/>
      <c r="R395" s="1713"/>
      <c r="S395" s="1713"/>
      <c r="T395" s="1713"/>
      <c r="U395" s="1713"/>
      <c r="V395" s="1713"/>
      <c r="W395" s="1713"/>
      <c r="X395" s="1713"/>
      <c r="Y395" s="1713"/>
      <c r="Z395" s="1713"/>
      <c r="AA395" s="1713"/>
      <c r="AB395" s="1713"/>
      <c r="AC395" s="1713"/>
      <c r="AD395" s="1713"/>
      <c r="AE395" s="1713"/>
      <c r="AF395" s="1713"/>
      <c r="AG395" s="1713"/>
      <c r="AH395" s="1713"/>
      <c r="AI395" s="1713"/>
      <c r="AJ395" s="1713"/>
      <c r="AK395" s="1713"/>
      <c r="AL395" s="1713"/>
      <c r="AM395" s="1713"/>
      <c r="AN395" s="1713"/>
      <c r="AO395" s="1713"/>
      <c r="AP395" s="1713"/>
      <c r="AQ395" s="1713"/>
      <c r="AR395" s="1713"/>
      <c r="AS395" s="1713"/>
      <c r="AT395" s="1713"/>
      <c r="AU395" s="1713"/>
      <c r="AV395" s="1713"/>
      <c r="AW395" s="1713"/>
      <c r="AX395" s="1713"/>
    </row>
    <row r="396" s="1732" customFormat="true" ht="21.75" hidden="false" customHeight="true" outlineLevel="0" collapsed="false">
      <c r="C396" s="1713"/>
      <c r="D396" s="1713"/>
      <c r="E396" s="1713"/>
      <c r="F396" s="1713"/>
      <c r="G396" s="1714"/>
      <c r="H396" s="1713"/>
      <c r="I396" s="1713"/>
      <c r="J396" s="1713"/>
      <c r="K396" s="1713"/>
      <c r="L396" s="1713"/>
      <c r="M396" s="1713"/>
      <c r="N396" s="1713"/>
      <c r="O396" s="1713"/>
      <c r="P396" s="1713"/>
      <c r="Q396" s="1713"/>
      <c r="R396" s="1713"/>
      <c r="S396" s="1713"/>
      <c r="T396" s="1713"/>
      <c r="U396" s="1713"/>
      <c r="V396" s="1713"/>
      <c r="W396" s="1713"/>
      <c r="X396" s="1713"/>
      <c r="Y396" s="1713"/>
      <c r="Z396" s="1713"/>
      <c r="AA396" s="1713"/>
      <c r="AB396" s="1713"/>
      <c r="AC396" s="1713"/>
      <c r="AD396" s="1713"/>
      <c r="AE396" s="1713"/>
      <c r="AF396" s="1713"/>
      <c r="AG396" s="1713"/>
      <c r="AH396" s="1713"/>
      <c r="AI396" s="1713"/>
      <c r="AJ396" s="1713"/>
      <c r="AK396" s="1713"/>
      <c r="AL396" s="1713"/>
      <c r="AM396" s="1713"/>
      <c r="AN396" s="1713"/>
      <c r="AO396" s="1713"/>
      <c r="AP396" s="1713"/>
      <c r="AQ396" s="1713"/>
      <c r="AR396" s="1713"/>
      <c r="AS396" s="1713"/>
      <c r="AT396" s="1713"/>
      <c r="AU396" s="1713"/>
      <c r="AV396" s="1713"/>
      <c r="AW396" s="1713"/>
      <c r="AX396" s="1713"/>
    </row>
    <row r="397" s="1732" customFormat="true" ht="21.75" hidden="false" customHeight="true" outlineLevel="0" collapsed="false">
      <c r="C397" s="1713"/>
      <c r="D397" s="1713"/>
      <c r="E397" s="1713"/>
      <c r="F397" s="1713"/>
      <c r="G397" s="1714"/>
      <c r="H397" s="1713"/>
      <c r="I397" s="1713"/>
      <c r="J397" s="1713"/>
      <c r="K397" s="1713"/>
      <c r="L397" s="1713"/>
      <c r="M397" s="1713"/>
      <c r="N397" s="1713"/>
      <c r="O397" s="1713"/>
      <c r="P397" s="1713"/>
      <c r="Q397" s="1713"/>
      <c r="R397" s="1713"/>
      <c r="S397" s="1713"/>
      <c r="T397" s="1713"/>
      <c r="U397" s="1713"/>
      <c r="V397" s="1713"/>
      <c r="W397" s="1713"/>
      <c r="X397" s="1713"/>
      <c r="Y397" s="1713"/>
      <c r="Z397" s="1713"/>
      <c r="AA397" s="1713"/>
      <c r="AB397" s="1713"/>
      <c r="AC397" s="1713"/>
      <c r="AD397" s="1713"/>
      <c r="AE397" s="1713"/>
      <c r="AF397" s="1713"/>
      <c r="AG397" s="1713"/>
      <c r="AH397" s="1713"/>
      <c r="AI397" s="1713"/>
      <c r="AJ397" s="1713"/>
      <c r="AK397" s="1713"/>
      <c r="AL397" s="1713"/>
      <c r="AM397" s="1713"/>
      <c r="AN397" s="1713"/>
      <c r="AO397" s="1713"/>
      <c r="AP397" s="1713"/>
      <c r="AQ397" s="1713"/>
      <c r="AR397" s="1713"/>
      <c r="AS397" s="1713"/>
      <c r="AT397" s="1713"/>
      <c r="AU397" s="1713"/>
      <c r="AV397" s="1713"/>
      <c r="AW397" s="1713"/>
      <c r="AX397" s="1713"/>
    </row>
    <row r="398" s="1732" customFormat="true" ht="21.75" hidden="false" customHeight="true" outlineLevel="0" collapsed="false">
      <c r="C398" s="1713"/>
      <c r="D398" s="1713"/>
      <c r="E398" s="1713"/>
      <c r="F398" s="1713"/>
      <c r="G398" s="1714"/>
      <c r="H398" s="1713"/>
      <c r="I398" s="1713"/>
      <c r="J398" s="1713"/>
      <c r="K398" s="1713"/>
      <c r="L398" s="1713"/>
      <c r="M398" s="1713"/>
      <c r="N398" s="1713"/>
      <c r="O398" s="1713"/>
      <c r="P398" s="1713"/>
      <c r="Q398" s="1713"/>
      <c r="R398" s="1713"/>
      <c r="S398" s="1713"/>
      <c r="T398" s="1713"/>
      <c r="U398" s="1713"/>
      <c r="V398" s="1713"/>
      <c r="W398" s="1713"/>
      <c r="X398" s="1713"/>
      <c r="Y398" s="1713"/>
      <c r="Z398" s="1713"/>
      <c r="AA398" s="1713"/>
      <c r="AB398" s="1713"/>
      <c r="AC398" s="1713"/>
      <c r="AD398" s="1713"/>
      <c r="AE398" s="1713"/>
      <c r="AF398" s="1713"/>
      <c r="AG398" s="1713"/>
      <c r="AH398" s="1713"/>
      <c r="AI398" s="1713"/>
      <c r="AJ398" s="1713"/>
      <c r="AK398" s="1713"/>
      <c r="AL398" s="1713"/>
      <c r="AM398" s="1713"/>
      <c r="AN398" s="1713"/>
      <c r="AO398" s="1713"/>
      <c r="AP398" s="1713"/>
      <c r="AQ398" s="1713"/>
      <c r="AR398" s="1713"/>
      <c r="AS398" s="1713"/>
      <c r="AT398" s="1713"/>
      <c r="AU398" s="1713"/>
      <c r="AV398" s="1713"/>
      <c r="AW398" s="1713"/>
      <c r="AX398" s="1713"/>
    </row>
    <row r="399" s="1732" customFormat="true" ht="21.75" hidden="false" customHeight="true" outlineLevel="0" collapsed="false">
      <c r="C399" s="1713"/>
      <c r="D399" s="1713"/>
      <c r="E399" s="1713"/>
      <c r="F399" s="1713"/>
      <c r="G399" s="1714"/>
      <c r="H399" s="1713"/>
      <c r="I399" s="1713"/>
      <c r="J399" s="1713"/>
      <c r="K399" s="1713"/>
      <c r="L399" s="1713"/>
      <c r="M399" s="1713"/>
      <c r="N399" s="1713"/>
      <c r="O399" s="1713"/>
      <c r="P399" s="1713"/>
      <c r="Q399" s="1713"/>
      <c r="R399" s="1713"/>
      <c r="S399" s="1713"/>
      <c r="T399" s="1713"/>
      <c r="U399" s="1713"/>
      <c r="V399" s="1713"/>
      <c r="W399" s="1713"/>
      <c r="X399" s="1713"/>
      <c r="Y399" s="1713"/>
      <c r="Z399" s="1713"/>
      <c r="AA399" s="1713"/>
      <c r="AB399" s="1713"/>
      <c r="AC399" s="1713"/>
      <c r="AD399" s="1713"/>
      <c r="AE399" s="1713"/>
      <c r="AF399" s="1713"/>
      <c r="AG399" s="1713"/>
      <c r="AH399" s="1713"/>
      <c r="AI399" s="1713"/>
      <c r="AJ399" s="1713"/>
      <c r="AK399" s="1713"/>
      <c r="AL399" s="1713"/>
      <c r="AM399" s="1713"/>
      <c r="AN399" s="1713"/>
      <c r="AO399" s="1713"/>
      <c r="AP399" s="1713"/>
      <c r="AQ399" s="1713"/>
      <c r="AR399" s="1713"/>
      <c r="AS399" s="1713"/>
      <c r="AT399" s="1713"/>
      <c r="AU399" s="1713"/>
      <c r="AV399" s="1713"/>
      <c r="AW399" s="1713"/>
      <c r="AX399" s="1713"/>
    </row>
    <row r="400" s="1732" customFormat="true" ht="21.75" hidden="false" customHeight="true" outlineLevel="0" collapsed="false">
      <c r="C400" s="1713"/>
      <c r="D400" s="1713"/>
      <c r="E400" s="1713"/>
      <c r="F400" s="1713"/>
      <c r="G400" s="1714"/>
      <c r="H400" s="1713"/>
      <c r="I400" s="1713"/>
      <c r="J400" s="1713"/>
      <c r="K400" s="1713"/>
      <c r="L400" s="1713"/>
      <c r="M400" s="1713"/>
      <c r="N400" s="1713"/>
      <c r="O400" s="1713"/>
      <c r="P400" s="1713"/>
      <c r="Q400" s="1713"/>
      <c r="R400" s="1713"/>
      <c r="S400" s="1713"/>
      <c r="T400" s="1713"/>
      <c r="U400" s="1713"/>
      <c r="V400" s="1713"/>
      <c r="W400" s="1713"/>
      <c r="X400" s="1713"/>
      <c r="Y400" s="1713"/>
      <c r="Z400" s="1713"/>
      <c r="AA400" s="1713"/>
      <c r="AB400" s="1713"/>
      <c r="AC400" s="1713"/>
      <c r="AD400" s="1713"/>
      <c r="AE400" s="1713"/>
      <c r="AF400" s="1713"/>
      <c r="AG400" s="1713"/>
      <c r="AH400" s="1713"/>
      <c r="AI400" s="1713"/>
      <c r="AJ400" s="1713"/>
      <c r="AK400" s="1713"/>
      <c r="AL400" s="1713"/>
      <c r="AM400" s="1713"/>
      <c r="AN400" s="1713"/>
      <c r="AO400" s="1713"/>
      <c r="AP400" s="1713"/>
      <c r="AQ400" s="1713"/>
      <c r="AR400" s="1713"/>
      <c r="AS400" s="1713"/>
      <c r="AT400" s="1713"/>
      <c r="AU400" s="1713"/>
      <c r="AV400" s="1713"/>
      <c r="AW400" s="1713"/>
      <c r="AX400" s="1713"/>
    </row>
    <row r="401" s="1732" customFormat="true" ht="21.75" hidden="false" customHeight="true" outlineLevel="0" collapsed="false">
      <c r="C401" s="1713"/>
      <c r="D401" s="1713"/>
      <c r="E401" s="1713"/>
      <c r="F401" s="1713"/>
      <c r="G401" s="1714"/>
      <c r="H401" s="1713"/>
      <c r="I401" s="1713"/>
      <c r="J401" s="1713"/>
      <c r="K401" s="1713"/>
      <c r="L401" s="1713"/>
      <c r="M401" s="1713"/>
      <c r="N401" s="1713"/>
      <c r="O401" s="1713"/>
      <c r="P401" s="1713"/>
      <c r="Q401" s="1713"/>
      <c r="R401" s="1713"/>
      <c r="S401" s="1713"/>
      <c r="T401" s="1713"/>
      <c r="U401" s="1713"/>
      <c r="V401" s="1713"/>
      <c r="W401" s="1713"/>
      <c r="X401" s="1713"/>
      <c r="Y401" s="1713"/>
      <c r="Z401" s="1713"/>
      <c r="AA401" s="1713"/>
      <c r="AB401" s="1713"/>
      <c r="AC401" s="1713"/>
      <c r="AD401" s="1713"/>
      <c r="AE401" s="1713"/>
      <c r="AF401" s="1713"/>
      <c r="AG401" s="1713"/>
      <c r="AH401" s="1713"/>
      <c r="AI401" s="1713"/>
      <c r="AJ401" s="1713"/>
      <c r="AK401" s="1713"/>
      <c r="AL401" s="1713"/>
      <c r="AM401" s="1713"/>
      <c r="AN401" s="1713"/>
      <c r="AO401" s="1713"/>
      <c r="AP401" s="1713"/>
      <c r="AQ401" s="1713"/>
      <c r="AR401" s="1713"/>
      <c r="AS401" s="1713"/>
      <c r="AT401" s="1713"/>
      <c r="AU401" s="1713"/>
      <c r="AV401" s="1713"/>
      <c r="AW401" s="1713"/>
      <c r="AX401" s="1713"/>
    </row>
    <row r="402" s="1732" customFormat="true" ht="21.75" hidden="false" customHeight="true" outlineLevel="0" collapsed="false">
      <c r="C402" s="1713"/>
      <c r="D402" s="1713"/>
      <c r="E402" s="1713"/>
      <c r="F402" s="1713"/>
      <c r="G402" s="1714"/>
      <c r="H402" s="1713"/>
      <c r="I402" s="1713"/>
      <c r="J402" s="1713"/>
      <c r="K402" s="1713"/>
      <c r="L402" s="1713"/>
      <c r="M402" s="1713"/>
      <c r="N402" s="1713"/>
      <c r="O402" s="1713"/>
      <c r="P402" s="1713"/>
      <c r="Q402" s="1713"/>
      <c r="R402" s="1713"/>
      <c r="S402" s="1713"/>
      <c r="T402" s="1713"/>
      <c r="U402" s="1713"/>
      <c r="V402" s="1713"/>
      <c r="W402" s="1713"/>
      <c r="X402" s="1713"/>
      <c r="Y402" s="1713"/>
      <c r="Z402" s="1713"/>
      <c r="AA402" s="1713"/>
      <c r="AB402" s="1713"/>
      <c r="AC402" s="1713"/>
      <c r="AD402" s="1713"/>
      <c r="AE402" s="1713"/>
      <c r="AF402" s="1713"/>
      <c r="AG402" s="1713"/>
      <c r="AH402" s="1713"/>
      <c r="AI402" s="1713"/>
      <c r="AJ402" s="1713"/>
      <c r="AK402" s="1713"/>
      <c r="AL402" s="1713"/>
      <c r="AM402" s="1713"/>
      <c r="AN402" s="1713"/>
      <c r="AO402" s="1713"/>
      <c r="AP402" s="1713"/>
      <c r="AQ402" s="1713"/>
      <c r="AR402" s="1713"/>
      <c r="AS402" s="1713"/>
      <c r="AT402" s="1713"/>
      <c r="AU402" s="1713"/>
      <c r="AV402" s="1713"/>
      <c r="AW402" s="1713"/>
      <c r="AX402" s="1713"/>
    </row>
    <row r="403" s="1732" customFormat="true" ht="21.75" hidden="false" customHeight="true" outlineLevel="0" collapsed="false">
      <c r="C403" s="1713"/>
      <c r="D403" s="1713"/>
      <c r="E403" s="1713"/>
      <c r="F403" s="1713"/>
      <c r="G403" s="1714"/>
      <c r="H403" s="1713"/>
      <c r="I403" s="1713"/>
      <c r="J403" s="1713"/>
      <c r="K403" s="1713"/>
      <c r="L403" s="1713"/>
      <c r="M403" s="1713"/>
      <c r="N403" s="1713"/>
      <c r="O403" s="1713"/>
      <c r="P403" s="1713"/>
      <c r="Q403" s="1713"/>
      <c r="R403" s="1713"/>
      <c r="S403" s="1713"/>
      <c r="T403" s="1713"/>
      <c r="U403" s="1713"/>
      <c r="V403" s="1713"/>
      <c r="W403" s="1713"/>
      <c r="X403" s="1713"/>
      <c r="Y403" s="1713"/>
      <c r="Z403" s="1713"/>
      <c r="AA403" s="1713"/>
      <c r="AB403" s="1713"/>
      <c r="AC403" s="1713"/>
      <c r="AD403" s="1713"/>
      <c r="AE403" s="1713"/>
      <c r="AF403" s="1713"/>
      <c r="AG403" s="1713"/>
      <c r="AH403" s="1713"/>
      <c r="AI403" s="1713"/>
      <c r="AJ403" s="1713"/>
      <c r="AK403" s="1713"/>
      <c r="AL403" s="1713"/>
      <c r="AM403" s="1713"/>
      <c r="AN403" s="1713"/>
      <c r="AO403" s="1713"/>
      <c r="AP403" s="1713"/>
      <c r="AQ403" s="1713"/>
      <c r="AR403" s="1713"/>
      <c r="AS403" s="1713"/>
      <c r="AT403" s="1713"/>
      <c r="AU403" s="1713"/>
      <c r="AV403" s="1713"/>
      <c r="AW403" s="1713"/>
      <c r="AX403" s="1713"/>
    </row>
    <row r="404" s="1732" customFormat="true" ht="21.75" hidden="false" customHeight="true" outlineLevel="0" collapsed="false">
      <c r="C404" s="1713"/>
      <c r="D404" s="1713"/>
      <c r="E404" s="1713"/>
      <c r="F404" s="1713"/>
      <c r="G404" s="1714"/>
      <c r="H404" s="1713"/>
      <c r="I404" s="1713"/>
      <c r="J404" s="1713"/>
      <c r="K404" s="1713"/>
      <c r="L404" s="1713"/>
      <c r="M404" s="1713"/>
      <c r="N404" s="1713"/>
      <c r="O404" s="1713"/>
      <c r="P404" s="1713"/>
      <c r="Q404" s="1713"/>
      <c r="R404" s="1713"/>
      <c r="S404" s="1713"/>
      <c r="T404" s="1713"/>
      <c r="U404" s="1713"/>
      <c r="V404" s="1713"/>
      <c r="W404" s="1713"/>
      <c r="X404" s="1713"/>
      <c r="Y404" s="1713"/>
      <c r="Z404" s="1713"/>
      <c r="AA404" s="1713"/>
      <c r="AB404" s="1713"/>
      <c r="AC404" s="1713"/>
      <c r="AD404" s="1713"/>
      <c r="AE404" s="1713"/>
      <c r="AF404" s="1713"/>
      <c r="AG404" s="1713"/>
      <c r="AH404" s="1713"/>
      <c r="AI404" s="1713"/>
      <c r="AJ404" s="1713"/>
      <c r="AK404" s="1713"/>
      <c r="AL404" s="1713"/>
      <c r="AM404" s="1713"/>
      <c r="AN404" s="1713"/>
      <c r="AO404" s="1713"/>
      <c r="AP404" s="1713"/>
      <c r="AQ404" s="1713"/>
      <c r="AR404" s="1713"/>
      <c r="AS404" s="1713"/>
      <c r="AT404" s="1713"/>
      <c r="AU404" s="1713"/>
      <c r="AV404" s="1713"/>
      <c r="AW404" s="1713"/>
      <c r="AX404" s="1713"/>
    </row>
    <row r="405" s="1732" customFormat="true" ht="21.75" hidden="false" customHeight="true" outlineLevel="0" collapsed="false">
      <c r="C405" s="1713"/>
      <c r="D405" s="1713"/>
      <c r="E405" s="1713"/>
      <c r="F405" s="1713"/>
      <c r="G405" s="1714"/>
      <c r="H405" s="1713"/>
      <c r="I405" s="1713"/>
      <c r="J405" s="1713"/>
      <c r="K405" s="1713"/>
      <c r="L405" s="1713"/>
      <c r="M405" s="1713"/>
      <c r="N405" s="1713"/>
      <c r="O405" s="1713"/>
      <c r="P405" s="1713"/>
      <c r="Q405" s="1713"/>
      <c r="R405" s="1713"/>
      <c r="S405" s="1713"/>
      <c r="T405" s="1713"/>
      <c r="U405" s="1713"/>
      <c r="V405" s="1713"/>
      <c r="W405" s="1713"/>
      <c r="X405" s="1713"/>
      <c r="Y405" s="1713"/>
      <c r="Z405" s="1713"/>
      <c r="AA405" s="1713"/>
      <c r="AB405" s="1713"/>
      <c r="AC405" s="1713"/>
      <c r="AD405" s="1713"/>
      <c r="AE405" s="1713"/>
      <c r="AF405" s="1713"/>
      <c r="AG405" s="1713"/>
      <c r="AH405" s="1713"/>
      <c r="AI405" s="1713"/>
      <c r="AJ405" s="1713"/>
      <c r="AK405" s="1713"/>
      <c r="AL405" s="1713"/>
      <c r="AM405" s="1713"/>
      <c r="AN405" s="1713"/>
      <c r="AO405" s="1713"/>
      <c r="AP405" s="1713"/>
      <c r="AQ405" s="1713"/>
      <c r="AR405" s="1713"/>
      <c r="AS405" s="1713"/>
      <c r="AT405" s="1713"/>
      <c r="AU405" s="1713"/>
      <c r="AV405" s="1713"/>
      <c r="AW405" s="1713"/>
      <c r="AX405" s="1713"/>
    </row>
    <row r="406" s="1732" customFormat="true" ht="21.75" hidden="false" customHeight="true" outlineLevel="0" collapsed="false">
      <c r="C406" s="1713"/>
      <c r="D406" s="1713"/>
      <c r="E406" s="1713"/>
      <c r="F406" s="1713"/>
      <c r="G406" s="1714"/>
      <c r="H406" s="1713"/>
      <c r="I406" s="1713"/>
      <c r="J406" s="1713"/>
      <c r="K406" s="1713"/>
      <c r="L406" s="1713"/>
      <c r="M406" s="1713"/>
      <c r="N406" s="1713"/>
      <c r="O406" s="1713"/>
      <c r="P406" s="1713"/>
      <c r="Q406" s="1713"/>
      <c r="R406" s="1713"/>
      <c r="S406" s="1713"/>
      <c r="T406" s="1713"/>
      <c r="U406" s="1713"/>
      <c r="V406" s="1713"/>
      <c r="W406" s="1713"/>
      <c r="X406" s="1713"/>
      <c r="Y406" s="1713"/>
      <c r="Z406" s="1713"/>
      <c r="AA406" s="1713"/>
      <c r="AB406" s="1713"/>
      <c r="AC406" s="1713"/>
      <c r="AD406" s="1713"/>
      <c r="AE406" s="1713"/>
      <c r="AF406" s="1713"/>
      <c r="AG406" s="1713"/>
      <c r="AH406" s="1713"/>
      <c r="AI406" s="1713"/>
      <c r="AJ406" s="1713"/>
      <c r="AK406" s="1713"/>
      <c r="AL406" s="1713"/>
      <c r="AM406" s="1713"/>
      <c r="AN406" s="1713"/>
      <c r="AO406" s="1713"/>
      <c r="AP406" s="1713"/>
      <c r="AQ406" s="1713"/>
      <c r="AR406" s="1713"/>
      <c r="AS406" s="1713"/>
      <c r="AT406" s="1713"/>
      <c r="AU406" s="1713"/>
      <c r="AV406" s="1713"/>
      <c r="AW406" s="1713"/>
      <c r="AX406" s="1713"/>
    </row>
    <row r="407" s="1732" customFormat="true" ht="21.75" hidden="false" customHeight="true" outlineLevel="0" collapsed="false">
      <c r="C407" s="1713"/>
      <c r="D407" s="1713"/>
      <c r="E407" s="1713"/>
      <c r="F407" s="1713"/>
      <c r="G407" s="1714"/>
      <c r="H407" s="1713"/>
      <c r="I407" s="1713"/>
      <c r="J407" s="1713"/>
      <c r="K407" s="1713"/>
      <c r="L407" s="1713"/>
      <c r="M407" s="1713"/>
      <c r="N407" s="1713"/>
      <c r="O407" s="1713"/>
      <c r="P407" s="1713"/>
      <c r="Q407" s="1713"/>
      <c r="R407" s="1713"/>
      <c r="S407" s="1713"/>
      <c r="T407" s="1713"/>
      <c r="U407" s="1713"/>
      <c r="V407" s="1713"/>
      <c r="W407" s="1713"/>
      <c r="X407" s="1713"/>
      <c r="Y407" s="1713"/>
      <c r="Z407" s="1713"/>
      <c r="AA407" s="1713"/>
      <c r="AB407" s="1713"/>
      <c r="AC407" s="1713"/>
      <c r="AD407" s="1713"/>
      <c r="AE407" s="1713"/>
      <c r="AF407" s="1713"/>
      <c r="AG407" s="1713"/>
      <c r="AH407" s="1713"/>
      <c r="AI407" s="1713"/>
      <c r="AJ407" s="1713"/>
      <c r="AK407" s="1713"/>
      <c r="AL407" s="1713"/>
      <c r="AM407" s="1713"/>
      <c r="AN407" s="1713"/>
      <c r="AO407" s="1713"/>
      <c r="AP407" s="1713"/>
      <c r="AQ407" s="1713"/>
      <c r="AR407" s="1713"/>
      <c r="AS407" s="1713"/>
      <c r="AT407" s="1713"/>
      <c r="AU407" s="1713"/>
      <c r="AV407" s="1713"/>
      <c r="AW407" s="1713"/>
      <c r="AX407" s="1713"/>
    </row>
    <row r="408" s="1732" customFormat="true" ht="21.75" hidden="false" customHeight="true" outlineLevel="0" collapsed="false">
      <c r="C408" s="1713"/>
      <c r="D408" s="1713"/>
      <c r="E408" s="1713"/>
      <c r="F408" s="1713"/>
      <c r="G408" s="1714"/>
      <c r="H408" s="1713"/>
      <c r="I408" s="1713"/>
      <c r="J408" s="1713"/>
      <c r="K408" s="1713"/>
      <c r="L408" s="1713"/>
      <c r="M408" s="1713"/>
      <c r="N408" s="1713"/>
      <c r="O408" s="1713"/>
      <c r="P408" s="1713"/>
      <c r="Q408" s="1713"/>
      <c r="R408" s="1713"/>
      <c r="S408" s="1713"/>
      <c r="T408" s="1713"/>
      <c r="U408" s="1713"/>
      <c r="V408" s="1713"/>
      <c r="W408" s="1713"/>
      <c r="X408" s="1713"/>
      <c r="Y408" s="1713"/>
      <c r="Z408" s="1713"/>
      <c r="AA408" s="1713"/>
      <c r="AB408" s="1713"/>
      <c r="AC408" s="1713"/>
      <c r="AD408" s="1713"/>
      <c r="AE408" s="1713"/>
      <c r="AF408" s="1713"/>
      <c r="AG408" s="1713"/>
      <c r="AH408" s="1713"/>
      <c r="AI408" s="1713"/>
      <c r="AJ408" s="1713"/>
      <c r="AK408" s="1713"/>
      <c r="AL408" s="1713"/>
      <c r="AM408" s="1713"/>
      <c r="AN408" s="1713"/>
      <c r="AO408" s="1713"/>
      <c r="AP408" s="1713"/>
      <c r="AQ408" s="1713"/>
      <c r="AR408" s="1713"/>
      <c r="AS408" s="1713"/>
      <c r="AT408" s="1713"/>
      <c r="AU408" s="1713"/>
      <c r="AV408" s="1713"/>
      <c r="AW408" s="1713"/>
      <c r="AX408" s="1713"/>
    </row>
    <row r="409" s="1732" customFormat="true" ht="21.75" hidden="false" customHeight="true" outlineLevel="0" collapsed="false">
      <c r="C409" s="1713"/>
      <c r="D409" s="1713"/>
      <c r="E409" s="1713"/>
      <c r="F409" s="1713"/>
      <c r="G409" s="1714"/>
      <c r="H409" s="1713"/>
      <c r="I409" s="1713"/>
      <c r="J409" s="1713"/>
      <c r="K409" s="1713"/>
      <c r="L409" s="1713"/>
      <c r="M409" s="1713"/>
      <c r="N409" s="1713"/>
      <c r="O409" s="1713"/>
      <c r="P409" s="1713"/>
      <c r="Q409" s="1713"/>
      <c r="R409" s="1713"/>
      <c r="S409" s="1713"/>
      <c r="T409" s="1713"/>
      <c r="U409" s="1713"/>
      <c r="V409" s="1713"/>
      <c r="W409" s="1713"/>
      <c r="X409" s="1713"/>
      <c r="Y409" s="1713"/>
      <c r="Z409" s="1713"/>
      <c r="AA409" s="1713"/>
      <c r="AB409" s="1713"/>
      <c r="AC409" s="1713"/>
      <c r="AD409" s="1713"/>
      <c r="AE409" s="1713"/>
      <c r="AF409" s="1713"/>
      <c r="AG409" s="1713"/>
      <c r="AH409" s="1713"/>
      <c r="AI409" s="1713"/>
      <c r="AJ409" s="1713"/>
      <c r="AK409" s="1713"/>
      <c r="AL409" s="1713"/>
      <c r="AM409" s="1713"/>
      <c r="AN409" s="1713"/>
      <c r="AO409" s="1713"/>
      <c r="AP409" s="1713"/>
      <c r="AQ409" s="1713"/>
      <c r="AR409" s="1713"/>
      <c r="AS409" s="1713"/>
      <c r="AT409" s="1713"/>
      <c r="AU409" s="1713"/>
      <c r="AV409" s="1713"/>
      <c r="AW409" s="1713"/>
      <c r="AX409" s="1713"/>
    </row>
    <row r="410" s="1732" customFormat="true" ht="21.75" hidden="false" customHeight="true" outlineLevel="0" collapsed="false">
      <c r="C410" s="1713"/>
      <c r="D410" s="1713"/>
      <c r="E410" s="1713"/>
      <c r="F410" s="1713"/>
      <c r="G410" s="1714"/>
      <c r="H410" s="1713"/>
      <c r="I410" s="1713"/>
      <c r="J410" s="1713"/>
      <c r="K410" s="1713"/>
      <c r="L410" s="1713"/>
      <c r="M410" s="1713"/>
      <c r="N410" s="1713"/>
      <c r="O410" s="1713"/>
      <c r="P410" s="1713"/>
      <c r="Q410" s="1713"/>
      <c r="R410" s="1713"/>
      <c r="S410" s="1713"/>
      <c r="T410" s="1713"/>
      <c r="U410" s="1713"/>
      <c r="V410" s="1713"/>
      <c r="W410" s="1713"/>
      <c r="X410" s="1713"/>
      <c r="Y410" s="1713"/>
      <c r="Z410" s="1713"/>
      <c r="AA410" s="1713"/>
      <c r="AB410" s="1713"/>
      <c r="AC410" s="1713"/>
      <c r="AD410" s="1713"/>
      <c r="AE410" s="1713"/>
      <c r="AF410" s="1713"/>
      <c r="AG410" s="1713"/>
      <c r="AH410" s="1713"/>
      <c r="AI410" s="1713"/>
      <c r="AJ410" s="1713"/>
      <c r="AK410" s="1713"/>
      <c r="AL410" s="1713"/>
      <c r="AM410" s="1713"/>
      <c r="AN410" s="1713"/>
      <c r="AO410" s="1713"/>
      <c r="AP410" s="1713"/>
      <c r="AQ410" s="1713"/>
      <c r="AR410" s="1713"/>
      <c r="AS410" s="1713"/>
      <c r="AT410" s="1713"/>
      <c r="AU410" s="1713"/>
      <c r="AV410" s="1713"/>
      <c r="AW410" s="1713"/>
      <c r="AX410" s="1713"/>
    </row>
    <row r="411" s="1732" customFormat="true" ht="21.75" hidden="false" customHeight="true" outlineLevel="0" collapsed="false">
      <c r="C411" s="1713"/>
      <c r="D411" s="1713"/>
      <c r="E411" s="1713"/>
      <c r="F411" s="1713"/>
      <c r="G411" s="1714"/>
      <c r="H411" s="1713"/>
      <c r="I411" s="1713"/>
      <c r="J411" s="1713"/>
      <c r="K411" s="1713"/>
      <c r="L411" s="1713"/>
      <c r="M411" s="1713"/>
      <c r="N411" s="1713"/>
      <c r="O411" s="1713"/>
      <c r="P411" s="1713"/>
      <c r="Q411" s="1713"/>
      <c r="R411" s="1713"/>
      <c r="S411" s="1713"/>
      <c r="T411" s="1713"/>
      <c r="U411" s="1713"/>
      <c r="V411" s="1713"/>
      <c r="W411" s="1713"/>
      <c r="X411" s="1713"/>
      <c r="Y411" s="1713"/>
      <c r="Z411" s="1713"/>
      <c r="AA411" s="1713"/>
      <c r="AB411" s="1713"/>
      <c r="AC411" s="1713"/>
      <c r="AD411" s="1713"/>
      <c r="AE411" s="1713"/>
      <c r="AF411" s="1713"/>
      <c r="AG411" s="1713"/>
      <c r="AH411" s="1713"/>
      <c r="AI411" s="1713"/>
      <c r="AJ411" s="1713"/>
      <c r="AK411" s="1713"/>
      <c r="AL411" s="1713"/>
      <c r="AM411" s="1713"/>
      <c r="AN411" s="1713"/>
      <c r="AO411" s="1713"/>
      <c r="AP411" s="1713"/>
      <c r="AQ411" s="1713"/>
      <c r="AR411" s="1713"/>
      <c r="AS411" s="1713"/>
      <c r="AT411" s="1713"/>
      <c r="AU411" s="1713"/>
      <c r="AV411" s="1713"/>
      <c r="AW411" s="1713"/>
      <c r="AX411" s="1713"/>
    </row>
    <row r="412" s="1732" customFormat="true" ht="21.75" hidden="false" customHeight="true" outlineLevel="0" collapsed="false">
      <c r="C412" s="1713"/>
      <c r="D412" s="1713"/>
      <c r="E412" s="1713"/>
      <c r="F412" s="1713"/>
      <c r="G412" s="1714"/>
      <c r="H412" s="1713"/>
      <c r="I412" s="1713"/>
      <c r="J412" s="1713"/>
      <c r="K412" s="1713"/>
      <c r="L412" s="1713"/>
      <c r="M412" s="1713"/>
      <c r="N412" s="1713"/>
      <c r="O412" s="1713"/>
      <c r="P412" s="1713"/>
      <c r="Q412" s="1713"/>
      <c r="R412" s="1713"/>
      <c r="S412" s="1713"/>
      <c r="T412" s="1713"/>
      <c r="U412" s="1713"/>
      <c r="V412" s="1713"/>
      <c r="W412" s="1713"/>
      <c r="X412" s="1713"/>
      <c r="Y412" s="1713"/>
      <c r="Z412" s="1713"/>
      <c r="AA412" s="1713"/>
      <c r="AB412" s="1713"/>
      <c r="AC412" s="1713"/>
      <c r="AD412" s="1713"/>
      <c r="AE412" s="1713"/>
      <c r="AF412" s="1713"/>
      <c r="AG412" s="1713"/>
      <c r="AH412" s="1713"/>
      <c r="AI412" s="1713"/>
      <c r="AJ412" s="1713"/>
      <c r="AK412" s="1713"/>
      <c r="AL412" s="1713"/>
      <c r="AM412" s="1713"/>
      <c r="AN412" s="1713"/>
      <c r="AO412" s="1713"/>
      <c r="AP412" s="1713"/>
      <c r="AQ412" s="1713"/>
      <c r="AR412" s="1713"/>
      <c r="AS412" s="1713"/>
      <c r="AT412" s="1713"/>
      <c r="AU412" s="1713"/>
      <c r="AV412" s="1713"/>
      <c r="AW412" s="1713"/>
      <c r="AX412" s="1713"/>
    </row>
    <row r="413" s="1732" customFormat="true" ht="21.75" hidden="false" customHeight="true" outlineLevel="0" collapsed="false">
      <c r="C413" s="1713"/>
      <c r="D413" s="1713"/>
      <c r="E413" s="1713"/>
      <c r="F413" s="1713"/>
      <c r="G413" s="1714"/>
      <c r="H413" s="1713"/>
      <c r="I413" s="1713"/>
      <c r="J413" s="1713"/>
      <c r="K413" s="1713"/>
      <c r="L413" s="1713"/>
      <c r="M413" s="1713"/>
      <c r="N413" s="1713"/>
      <c r="O413" s="1713"/>
      <c r="P413" s="1713"/>
      <c r="Q413" s="1713"/>
      <c r="R413" s="1713"/>
      <c r="S413" s="1713"/>
      <c r="T413" s="1713"/>
      <c r="U413" s="1713"/>
      <c r="V413" s="1713"/>
      <c r="W413" s="1713"/>
      <c r="X413" s="1713"/>
      <c r="Y413" s="1713"/>
      <c r="Z413" s="1713"/>
      <c r="AA413" s="1713"/>
      <c r="AB413" s="1713"/>
      <c r="AC413" s="1713"/>
      <c r="AD413" s="1713"/>
      <c r="AE413" s="1713"/>
      <c r="AF413" s="1713"/>
      <c r="AG413" s="1713"/>
      <c r="AH413" s="1713"/>
      <c r="AI413" s="1713"/>
      <c r="AJ413" s="1713"/>
      <c r="AK413" s="1713"/>
      <c r="AL413" s="1713"/>
      <c r="AM413" s="1713"/>
      <c r="AN413" s="1713"/>
      <c r="AO413" s="1713"/>
      <c r="AP413" s="1713"/>
      <c r="AQ413" s="1713"/>
      <c r="AR413" s="1713"/>
      <c r="AS413" s="1713"/>
      <c r="AT413" s="1713"/>
      <c r="AU413" s="1713"/>
      <c r="AV413" s="1713"/>
      <c r="AW413" s="1713"/>
      <c r="AX413" s="1713"/>
    </row>
    <row r="414" s="1732" customFormat="true" ht="21.75" hidden="false" customHeight="true" outlineLevel="0" collapsed="false">
      <c r="C414" s="1713"/>
      <c r="D414" s="1713"/>
      <c r="E414" s="1713"/>
      <c r="F414" s="1713"/>
      <c r="G414" s="1714"/>
      <c r="H414" s="1713"/>
      <c r="I414" s="1713"/>
      <c r="J414" s="1713"/>
      <c r="K414" s="1713"/>
      <c r="L414" s="1713"/>
      <c r="M414" s="1713"/>
      <c r="N414" s="1713"/>
      <c r="O414" s="1713"/>
      <c r="P414" s="1713"/>
      <c r="Q414" s="1713"/>
      <c r="R414" s="1713"/>
      <c r="S414" s="1713"/>
      <c r="T414" s="1713"/>
      <c r="U414" s="1713"/>
      <c r="V414" s="1713"/>
      <c r="W414" s="1713"/>
      <c r="X414" s="1713"/>
      <c r="Y414" s="1713"/>
      <c r="Z414" s="1713"/>
      <c r="AA414" s="1713"/>
      <c r="AB414" s="1713"/>
      <c r="AC414" s="1713"/>
      <c r="AD414" s="1713"/>
      <c r="AE414" s="1713"/>
      <c r="AF414" s="1713"/>
      <c r="AG414" s="1713"/>
      <c r="AH414" s="1713"/>
      <c r="AI414" s="1713"/>
      <c r="AJ414" s="1713"/>
      <c r="AK414" s="1713"/>
      <c r="AL414" s="1713"/>
      <c r="AM414" s="1713"/>
      <c r="AN414" s="1713"/>
      <c r="AO414" s="1713"/>
      <c r="AP414" s="1713"/>
      <c r="AQ414" s="1713"/>
      <c r="AR414" s="1713"/>
      <c r="AS414" s="1713"/>
      <c r="AT414" s="1713"/>
      <c r="AU414" s="1713"/>
      <c r="AV414" s="1713"/>
      <c r="AW414" s="1713"/>
      <c r="AX414" s="1713"/>
    </row>
    <row r="415" s="1732" customFormat="true" ht="21.75" hidden="false" customHeight="true" outlineLevel="0" collapsed="false">
      <c r="C415" s="1713"/>
      <c r="D415" s="1713"/>
      <c r="E415" s="1713"/>
      <c r="F415" s="1713"/>
      <c r="G415" s="1714"/>
      <c r="H415" s="1713"/>
      <c r="I415" s="1713"/>
      <c r="J415" s="1713"/>
      <c r="K415" s="1713"/>
      <c r="L415" s="1713"/>
      <c r="M415" s="1713"/>
      <c r="N415" s="1713"/>
      <c r="O415" s="1713"/>
      <c r="P415" s="1713"/>
      <c r="Q415" s="1713"/>
      <c r="R415" s="1713"/>
      <c r="S415" s="1713"/>
      <c r="T415" s="1713"/>
      <c r="U415" s="1713"/>
      <c r="V415" s="1713"/>
      <c r="W415" s="1713"/>
      <c r="X415" s="1713"/>
      <c r="Y415" s="1713"/>
      <c r="Z415" s="1713"/>
      <c r="AA415" s="1713"/>
      <c r="AB415" s="1713"/>
      <c r="AC415" s="1713"/>
      <c r="AD415" s="1713"/>
      <c r="AE415" s="1713"/>
      <c r="AF415" s="1713"/>
      <c r="AG415" s="1713"/>
      <c r="AH415" s="1713"/>
      <c r="AI415" s="1713"/>
      <c r="AJ415" s="1713"/>
      <c r="AK415" s="1713"/>
      <c r="AL415" s="1713"/>
      <c r="AM415" s="1713"/>
      <c r="AN415" s="1713"/>
      <c r="AO415" s="1713"/>
      <c r="AP415" s="1713"/>
      <c r="AQ415" s="1713"/>
      <c r="AR415" s="1713"/>
      <c r="AS415" s="1713"/>
      <c r="AT415" s="1713"/>
      <c r="AU415" s="1713"/>
      <c r="AV415" s="1713"/>
      <c r="AW415" s="1713"/>
      <c r="AX415" s="1713"/>
    </row>
    <row r="416" s="1732" customFormat="true" ht="21.75" hidden="false" customHeight="true" outlineLevel="0" collapsed="false">
      <c r="C416" s="1713"/>
      <c r="D416" s="1713"/>
      <c r="E416" s="1713"/>
      <c r="F416" s="1713"/>
      <c r="G416" s="1714"/>
      <c r="H416" s="1713"/>
      <c r="I416" s="1713"/>
      <c r="J416" s="1713"/>
      <c r="K416" s="1713"/>
      <c r="L416" s="1713"/>
      <c r="M416" s="1713"/>
      <c r="N416" s="1713"/>
      <c r="O416" s="1713"/>
      <c r="P416" s="1713"/>
      <c r="Q416" s="1713"/>
      <c r="R416" s="1713"/>
      <c r="S416" s="1713"/>
      <c r="T416" s="1713"/>
      <c r="U416" s="1713"/>
      <c r="V416" s="1713"/>
      <c r="W416" s="1713"/>
      <c r="X416" s="1713"/>
      <c r="Y416" s="1713"/>
      <c r="Z416" s="1713"/>
      <c r="AA416" s="1713"/>
      <c r="AB416" s="1713"/>
      <c r="AC416" s="1713"/>
      <c r="AD416" s="1713"/>
      <c r="AE416" s="1713"/>
      <c r="AF416" s="1713"/>
      <c r="AG416" s="1713"/>
      <c r="AH416" s="1713"/>
      <c r="AI416" s="1713"/>
      <c r="AJ416" s="1713"/>
      <c r="AK416" s="1713"/>
      <c r="AL416" s="1713"/>
      <c r="AM416" s="1713"/>
      <c r="AN416" s="1713"/>
      <c r="AO416" s="1713"/>
      <c r="AP416" s="1713"/>
      <c r="AQ416" s="1713"/>
      <c r="AR416" s="1713"/>
      <c r="AS416" s="1713"/>
      <c r="AT416" s="1713"/>
      <c r="AU416" s="1713"/>
      <c r="AV416" s="1713"/>
      <c r="AW416" s="1713"/>
      <c r="AX416" s="1713"/>
    </row>
    <row r="417" s="1732" customFormat="true" ht="21.75" hidden="false" customHeight="true" outlineLevel="0" collapsed="false">
      <c r="C417" s="1713"/>
      <c r="D417" s="1713"/>
      <c r="E417" s="1713"/>
      <c r="F417" s="1713"/>
      <c r="G417" s="1714"/>
      <c r="H417" s="1713"/>
      <c r="I417" s="1713"/>
      <c r="J417" s="1713"/>
      <c r="K417" s="1713"/>
      <c r="L417" s="1713"/>
      <c r="M417" s="1713"/>
      <c r="N417" s="1713"/>
      <c r="O417" s="1713"/>
      <c r="P417" s="1713"/>
      <c r="Q417" s="1713"/>
      <c r="R417" s="1713"/>
      <c r="S417" s="1713"/>
      <c r="T417" s="1713"/>
      <c r="U417" s="1713"/>
      <c r="V417" s="1713"/>
      <c r="W417" s="1713"/>
      <c r="X417" s="1713"/>
      <c r="Y417" s="1713"/>
      <c r="Z417" s="1713"/>
      <c r="AA417" s="1713"/>
      <c r="AB417" s="1713"/>
      <c r="AC417" s="1713"/>
      <c r="AD417" s="1713"/>
      <c r="AE417" s="1713"/>
      <c r="AF417" s="1713"/>
      <c r="AG417" s="1713"/>
      <c r="AH417" s="1713"/>
      <c r="AI417" s="1713"/>
      <c r="AJ417" s="1713"/>
      <c r="AK417" s="1713"/>
      <c r="AL417" s="1713"/>
      <c r="AM417" s="1713"/>
      <c r="AN417" s="1713"/>
      <c r="AO417" s="1713"/>
      <c r="AP417" s="1713"/>
      <c r="AQ417" s="1713"/>
      <c r="AR417" s="1713"/>
      <c r="AS417" s="1713"/>
      <c r="AT417" s="1713"/>
      <c r="AU417" s="1713"/>
      <c r="AV417" s="1713"/>
      <c r="AW417" s="1713"/>
      <c r="AX417" s="1713"/>
    </row>
    <row r="418" s="1732" customFormat="true" ht="21.75" hidden="false" customHeight="true" outlineLevel="0" collapsed="false">
      <c r="C418" s="1713"/>
      <c r="D418" s="1713"/>
      <c r="E418" s="1713"/>
      <c r="F418" s="1713"/>
      <c r="G418" s="1714"/>
      <c r="H418" s="1713"/>
      <c r="I418" s="1713"/>
      <c r="J418" s="1713"/>
      <c r="K418" s="1713"/>
      <c r="L418" s="1713"/>
      <c r="M418" s="1713"/>
      <c r="N418" s="1713"/>
      <c r="O418" s="1713"/>
      <c r="P418" s="1713"/>
      <c r="Q418" s="1713"/>
      <c r="R418" s="1713"/>
      <c r="S418" s="1713"/>
      <c r="T418" s="1713"/>
      <c r="U418" s="1713"/>
      <c r="V418" s="1713"/>
      <c r="W418" s="1713"/>
      <c r="X418" s="1713"/>
      <c r="Y418" s="1713"/>
      <c r="Z418" s="1713"/>
      <c r="AA418" s="1713"/>
      <c r="AB418" s="1713"/>
      <c r="AC418" s="1713"/>
      <c r="AD418" s="1713"/>
      <c r="AE418" s="1713"/>
      <c r="AF418" s="1713"/>
      <c r="AG418" s="1713"/>
      <c r="AH418" s="1713"/>
      <c r="AI418" s="1713"/>
      <c r="AJ418" s="1713"/>
      <c r="AK418" s="1713"/>
      <c r="AL418" s="1713"/>
      <c r="AM418" s="1713"/>
      <c r="AN418" s="1713"/>
      <c r="AO418" s="1713"/>
      <c r="AP418" s="1713"/>
      <c r="AQ418" s="1713"/>
      <c r="AR418" s="1713"/>
      <c r="AS418" s="1713"/>
      <c r="AT418" s="1713"/>
      <c r="AU418" s="1713"/>
      <c r="AV418" s="1713"/>
      <c r="AW418" s="1713"/>
      <c r="AX418" s="1713"/>
    </row>
    <row r="419" s="1732" customFormat="true" ht="21.75" hidden="false" customHeight="true" outlineLevel="0" collapsed="false">
      <c r="C419" s="1713"/>
      <c r="D419" s="1713"/>
      <c r="E419" s="1713"/>
      <c r="F419" s="1713"/>
      <c r="G419" s="1714"/>
      <c r="H419" s="1713"/>
      <c r="I419" s="1713"/>
      <c r="J419" s="1713"/>
      <c r="K419" s="1713"/>
      <c r="L419" s="1713"/>
      <c r="M419" s="1713"/>
      <c r="N419" s="1713"/>
      <c r="O419" s="1713"/>
      <c r="P419" s="1713"/>
      <c r="Q419" s="1713"/>
      <c r="R419" s="1713"/>
      <c r="S419" s="1713"/>
      <c r="T419" s="1713"/>
      <c r="U419" s="1713"/>
      <c r="V419" s="1713"/>
      <c r="W419" s="1713"/>
      <c r="X419" s="1713"/>
      <c r="Y419" s="1713"/>
      <c r="Z419" s="1713"/>
      <c r="AA419" s="1713"/>
      <c r="AB419" s="1713"/>
      <c r="AC419" s="1713"/>
      <c r="AD419" s="1713"/>
      <c r="AE419" s="1713"/>
      <c r="AF419" s="1713"/>
      <c r="AG419" s="1713"/>
      <c r="AH419" s="1713"/>
      <c r="AI419" s="1713"/>
      <c r="AJ419" s="1713"/>
      <c r="AK419" s="1713"/>
      <c r="AL419" s="1713"/>
      <c r="AM419" s="1713"/>
      <c r="AN419" s="1713"/>
      <c r="AO419" s="1713"/>
      <c r="AP419" s="1713"/>
      <c r="AQ419" s="1713"/>
      <c r="AR419" s="1713"/>
      <c r="AS419" s="1713"/>
      <c r="AT419" s="1713"/>
      <c r="AU419" s="1713"/>
      <c r="AV419" s="1713"/>
      <c r="AW419" s="1713"/>
      <c r="AX419" s="1713"/>
    </row>
    <row r="420" s="1732" customFormat="true" ht="21.75" hidden="false" customHeight="true" outlineLevel="0" collapsed="false">
      <c r="C420" s="1713"/>
      <c r="D420" s="1713"/>
      <c r="E420" s="1713"/>
      <c r="F420" s="1713"/>
      <c r="G420" s="1714"/>
      <c r="H420" s="1713"/>
      <c r="I420" s="1713"/>
      <c r="J420" s="1713"/>
      <c r="K420" s="1713"/>
      <c r="L420" s="1713"/>
      <c r="M420" s="1713"/>
      <c r="N420" s="1713"/>
      <c r="O420" s="1713"/>
      <c r="P420" s="1713"/>
      <c r="Q420" s="1713"/>
      <c r="R420" s="1713"/>
      <c r="S420" s="1713"/>
      <c r="T420" s="1713"/>
      <c r="U420" s="1713"/>
      <c r="V420" s="1713"/>
      <c r="W420" s="1713"/>
      <c r="X420" s="1713"/>
      <c r="Y420" s="1713"/>
      <c r="Z420" s="1713"/>
      <c r="AA420" s="1713"/>
      <c r="AB420" s="1713"/>
      <c r="AC420" s="1713"/>
      <c r="AD420" s="1713"/>
      <c r="AE420" s="1713"/>
      <c r="AF420" s="1713"/>
      <c r="AG420" s="1713"/>
      <c r="AH420" s="1713"/>
      <c r="AI420" s="1713"/>
      <c r="AJ420" s="1713"/>
      <c r="AK420" s="1713"/>
      <c r="AL420" s="1713"/>
      <c r="AM420" s="1713"/>
      <c r="AN420" s="1713"/>
      <c r="AO420" s="1713"/>
      <c r="AP420" s="1713"/>
      <c r="AQ420" s="1713"/>
      <c r="AR420" s="1713"/>
      <c r="AS420" s="1713"/>
      <c r="AT420" s="1713"/>
      <c r="AU420" s="1713"/>
      <c r="AV420" s="1713"/>
      <c r="AW420" s="1713"/>
      <c r="AX420" s="1713"/>
    </row>
    <row r="421" s="1732" customFormat="true" ht="21.75" hidden="false" customHeight="true" outlineLevel="0" collapsed="false">
      <c r="C421" s="1713"/>
      <c r="D421" s="1713"/>
      <c r="E421" s="1713"/>
      <c r="F421" s="1713"/>
      <c r="G421" s="1714"/>
      <c r="H421" s="1713"/>
      <c r="I421" s="1713"/>
      <c r="J421" s="1713"/>
      <c r="K421" s="1713"/>
      <c r="L421" s="1713"/>
      <c r="M421" s="1713"/>
      <c r="N421" s="1713"/>
      <c r="O421" s="1713"/>
      <c r="P421" s="1713"/>
      <c r="Q421" s="1713"/>
      <c r="R421" s="1713"/>
      <c r="S421" s="1713"/>
      <c r="T421" s="1713"/>
      <c r="U421" s="1713"/>
      <c r="V421" s="1713"/>
      <c r="W421" s="1713"/>
      <c r="X421" s="1713"/>
      <c r="Y421" s="1713"/>
      <c r="Z421" s="1713"/>
      <c r="AA421" s="1713"/>
      <c r="AB421" s="1713"/>
      <c r="AC421" s="1713"/>
      <c r="AD421" s="1713"/>
      <c r="AE421" s="1713"/>
      <c r="AF421" s="1713"/>
      <c r="AG421" s="1713"/>
      <c r="AH421" s="1713"/>
      <c r="AI421" s="1713"/>
      <c r="AJ421" s="1713"/>
      <c r="AK421" s="1713"/>
      <c r="AL421" s="1713"/>
      <c r="AM421" s="1713"/>
      <c r="AN421" s="1713"/>
      <c r="AO421" s="1713"/>
      <c r="AP421" s="1713"/>
      <c r="AQ421" s="1713"/>
      <c r="AR421" s="1713"/>
      <c r="AS421" s="1713"/>
      <c r="AT421" s="1713"/>
      <c r="AU421" s="1713"/>
      <c r="AV421" s="1713"/>
      <c r="AW421" s="1713"/>
      <c r="AX421" s="1713"/>
    </row>
    <row r="422" s="1732" customFormat="true" ht="21.75" hidden="false" customHeight="true" outlineLevel="0" collapsed="false">
      <c r="C422" s="1713"/>
      <c r="D422" s="1713"/>
      <c r="E422" s="1713"/>
      <c r="F422" s="1713"/>
      <c r="G422" s="1714"/>
      <c r="H422" s="1713"/>
      <c r="I422" s="1713"/>
      <c r="J422" s="1713"/>
      <c r="K422" s="1713"/>
      <c r="L422" s="1713"/>
      <c r="M422" s="1713"/>
      <c r="N422" s="1713"/>
      <c r="O422" s="1713"/>
      <c r="P422" s="1713"/>
      <c r="Q422" s="1713"/>
      <c r="R422" s="1713"/>
      <c r="S422" s="1713"/>
      <c r="T422" s="1713"/>
      <c r="U422" s="1713"/>
      <c r="V422" s="1713"/>
      <c r="W422" s="1713"/>
      <c r="X422" s="1713"/>
      <c r="Y422" s="1713"/>
      <c r="Z422" s="1713"/>
      <c r="AA422" s="1713"/>
      <c r="AB422" s="1713"/>
      <c r="AC422" s="1713"/>
      <c r="AD422" s="1713"/>
      <c r="AE422" s="1713"/>
      <c r="AF422" s="1713"/>
      <c r="AG422" s="1713"/>
      <c r="AH422" s="1713"/>
      <c r="AI422" s="1713"/>
      <c r="AJ422" s="1713"/>
      <c r="AK422" s="1713"/>
      <c r="AL422" s="1713"/>
      <c r="AM422" s="1713"/>
      <c r="AN422" s="1713"/>
      <c r="AO422" s="1713"/>
      <c r="AP422" s="1713"/>
      <c r="AQ422" s="1713"/>
      <c r="AR422" s="1713"/>
      <c r="AS422" s="1713"/>
      <c r="AT422" s="1713"/>
      <c r="AU422" s="1713"/>
      <c r="AV422" s="1713"/>
      <c r="AW422" s="1713"/>
      <c r="AX422" s="1713"/>
    </row>
    <row r="423" s="1732" customFormat="true" ht="21.75" hidden="false" customHeight="true" outlineLevel="0" collapsed="false">
      <c r="C423" s="1713"/>
      <c r="D423" s="1713"/>
      <c r="E423" s="1713"/>
      <c r="F423" s="1713"/>
      <c r="G423" s="1714"/>
      <c r="H423" s="1713"/>
      <c r="I423" s="1713"/>
      <c r="J423" s="1713"/>
      <c r="K423" s="1713"/>
      <c r="L423" s="1713"/>
      <c r="M423" s="1713"/>
      <c r="N423" s="1713"/>
      <c r="O423" s="1713"/>
      <c r="P423" s="1713"/>
      <c r="Q423" s="1713"/>
      <c r="R423" s="1713"/>
      <c r="S423" s="1713"/>
      <c r="T423" s="1713"/>
      <c r="U423" s="1713"/>
      <c r="V423" s="1713"/>
      <c r="W423" s="1713"/>
      <c r="X423" s="1713"/>
      <c r="Y423" s="1713"/>
      <c r="Z423" s="1713"/>
      <c r="AA423" s="1713"/>
      <c r="AB423" s="1713"/>
      <c r="AC423" s="1713"/>
      <c r="AD423" s="1713"/>
      <c r="AE423" s="1713"/>
      <c r="AF423" s="1713"/>
      <c r="AG423" s="1713"/>
      <c r="AH423" s="1713"/>
      <c r="AI423" s="1713"/>
      <c r="AJ423" s="1713"/>
      <c r="AK423" s="1713"/>
      <c r="AL423" s="1713"/>
      <c r="AM423" s="1713"/>
      <c r="AN423" s="1713"/>
      <c r="AO423" s="1713"/>
      <c r="AP423" s="1713"/>
      <c r="AQ423" s="1713"/>
      <c r="AR423" s="1713"/>
      <c r="AS423" s="1713"/>
      <c r="AT423" s="1713"/>
      <c r="AU423" s="1713"/>
      <c r="AV423" s="1713"/>
      <c r="AW423" s="1713"/>
      <c r="AX423" s="1713"/>
    </row>
    <row r="424" s="1732" customFormat="true" ht="21.75" hidden="false" customHeight="true" outlineLevel="0" collapsed="false">
      <c r="C424" s="1713"/>
      <c r="D424" s="1713"/>
      <c r="E424" s="1713"/>
      <c r="F424" s="1713"/>
      <c r="G424" s="1714"/>
      <c r="H424" s="1713"/>
      <c r="I424" s="1713"/>
      <c r="J424" s="1713"/>
      <c r="K424" s="1713"/>
      <c r="L424" s="1713"/>
      <c r="M424" s="1713"/>
      <c r="N424" s="1713"/>
      <c r="O424" s="1713"/>
      <c r="P424" s="1713"/>
      <c r="Q424" s="1713"/>
      <c r="R424" s="1713"/>
      <c r="S424" s="1713"/>
      <c r="T424" s="1713"/>
      <c r="U424" s="1713"/>
      <c r="V424" s="1713"/>
      <c r="W424" s="1713"/>
      <c r="X424" s="1713"/>
      <c r="Y424" s="1713"/>
      <c r="Z424" s="1713"/>
      <c r="AA424" s="1713"/>
      <c r="AB424" s="1713"/>
      <c r="AC424" s="1713"/>
      <c r="AD424" s="1713"/>
      <c r="AE424" s="1713"/>
      <c r="AF424" s="1713"/>
      <c r="AG424" s="1713"/>
      <c r="AH424" s="1713"/>
      <c r="AI424" s="1713"/>
      <c r="AJ424" s="1713"/>
      <c r="AK424" s="1713"/>
      <c r="AL424" s="1713"/>
      <c r="AM424" s="1713"/>
      <c r="AN424" s="1713"/>
      <c r="AO424" s="1713"/>
      <c r="AP424" s="1713"/>
      <c r="AQ424" s="1713"/>
      <c r="AR424" s="1713"/>
      <c r="AS424" s="1713"/>
      <c r="AT424" s="1713"/>
      <c r="AU424" s="1713"/>
      <c r="AV424" s="1713"/>
      <c r="AW424" s="1713"/>
      <c r="AX424" s="1713"/>
    </row>
    <row r="425" s="1732" customFormat="true" ht="21.75" hidden="false" customHeight="true" outlineLevel="0" collapsed="false">
      <c r="C425" s="1713"/>
      <c r="D425" s="1713"/>
      <c r="E425" s="1713"/>
      <c r="F425" s="1713"/>
      <c r="G425" s="1714"/>
      <c r="H425" s="1713"/>
      <c r="I425" s="1713"/>
      <c r="J425" s="1713"/>
      <c r="K425" s="1713"/>
      <c r="L425" s="1713"/>
      <c r="M425" s="1713"/>
      <c r="N425" s="1713"/>
      <c r="O425" s="1713"/>
      <c r="P425" s="1713"/>
      <c r="Q425" s="1713"/>
      <c r="R425" s="1713"/>
      <c r="S425" s="1713"/>
      <c r="T425" s="1713"/>
      <c r="U425" s="1713"/>
      <c r="V425" s="1713"/>
      <c r="W425" s="1713"/>
      <c r="X425" s="1713"/>
      <c r="Y425" s="1713"/>
      <c r="Z425" s="1713"/>
      <c r="AA425" s="1713"/>
      <c r="AB425" s="1713"/>
      <c r="AC425" s="1713"/>
      <c r="AD425" s="1713"/>
      <c r="AE425" s="1713"/>
      <c r="AF425" s="1713"/>
      <c r="AG425" s="1713"/>
      <c r="AH425" s="1713"/>
      <c r="AI425" s="1713"/>
      <c r="AJ425" s="1713"/>
      <c r="AK425" s="1713"/>
      <c r="AL425" s="1713"/>
      <c r="AM425" s="1713"/>
      <c r="AN425" s="1713"/>
      <c r="AO425" s="1713"/>
      <c r="AP425" s="1713"/>
      <c r="AQ425" s="1713"/>
      <c r="AR425" s="1713"/>
      <c r="AS425" s="1713"/>
      <c r="AT425" s="1713"/>
      <c r="AU425" s="1713"/>
      <c r="AV425" s="1713"/>
      <c r="AW425" s="1713"/>
      <c r="AX425" s="1713"/>
    </row>
    <row r="426" s="1732" customFormat="true" ht="21.75" hidden="false" customHeight="true" outlineLevel="0" collapsed="false">
      <c r="C426" s="1713"/>
      <c r="D426" s="1713"/>
      <c r="E426" s="1713"/>
      <c r="F426" s="1713"/>
      <c r="G426" s="1714"/>
      <c r="H426" s="1713"/>
      <c r="I426" s="1713"/>
      <c r="J426" s="1713"/>
      <c r="K426" s="1713"/>
      <c r="L426" s="1713"/>
      <c r="M426" s="1713"/>
      <c r="N426" s="1713"/>
      <c r="O426" s="1713"/>
      <c r="P426" s="1713"/>
      <c r="Q426" s="1713"/>
      <c r="R426" s="1713"/>
      <c r="S426" s="1713"/>
      <c r="T426" s="1713"/>
      <c r="U426" s="1713"/>
      <c r="V426" s="1713"/>
      <c r="W426" s="1713"/>
      <c r="X426" s="1713"/>
      <c r="Y426" s="1713"/>
      <c r="Z426" s="1713"/>
      <c r="AA426" s="1713"/>
      <c r="AB426" s="1713"/>
      <c r="AC426" s="1713"/>
      <c r="AD426" s="1713"/>
      <c r="AE426" s="1713"/>
      <c r="AF426" s="1713"/>
      <c r="AG426" s="1713"/>
      <c r="AH426" s="1713"/>
      <c r="AI426" s="1713"/>
      <c r="AJ426" s="1713"/>
      <c r="AK426" s="1713"/>
      <c r="AL426" s="1713"/>
      <c r="AM426" s="1713"/>
      <c r="AN426" s="1713"/>
      <c r="AO426" s="1713"/>
      <c r="AP426" s="1713"/>
      <c r="AQ426" s="1713"/>
      <c r="AR426" s="1713"/>
      <c r="AS426" s="1713"/>
      <c r="AT426" s="1713"/>
      <c r="AU426" s="1713"/>
      <c r="AV426" s="1713"/>
      <c r="AW426" s="1713"/>
      <c r="AX426" s="1713"/>
    </row>
    <row r="427" s="1732" customFormat="true" ht="21.75" hidden="false" customHeight="true" outlineLevel="0" collapsed="false">
      <c r="C427" s="1713"/>
      <c r="D427" s="1713"/>
      <c r="E427" s="1713"/>
      <c r="F427" s="1713"/>
      <c r="G427" s="1714"/>
      <c r="H427" s="1713"/>
      <c r="I427" s="1713"/>
      <c r="J427" s="1713"/>
      <c r="K427" s="1713"/>
      <c r="L427" s="1713"/>
      <c r="M427" s="1713"/>
      <c r="N427" s="1713"/>
      <c r="O427" s="1713"/>
      <c r="P427" s="1713"/>
      <c r="Q427" s="1713"/>
      <c r="R427" s="1713"/>
      <c r="S427" s="1713"/>
      <c r="T427" s="1713"/>
      <c r="U427" s="1713"/>
      <c r="V427" s="1713"/>
      <c r="W427" s="1713"/>
      <c r="X427" s="1713"/>
      <c r="Y427" s="1713"/>
      <c r="Z427" s="1713"/>
      <c r="AA427" s="1713"/>
      <c r="AB427" s="1713"/>
      <c r="AC427" s="1713"/>
      <c r="AD427" s="1713"/>
      <c r="AE427" s="1713"/>
      <c r="AF427" s="1713"/>
      <c r="AG427" s="1713"/>
      <c r="AH427" s="1713"/>
      <c r="AI427" s="1713"/>
      <c r="AJ427" s="1713"/>
      <c r="AK427" s="1713"/>
      <c r="AL427" s="1713"/>
      <c r="AM427" s="1713"/>
      <c r="AN427" s="1713"/>
      <c r="AO427" s="1713"/>
      <c r="AP427" s="1713"/>
      <c r="AQ427" s="1713"/>
      <c r="AR427" s="1713"/>
      <c r="AS427" s="1713"/>
      <c r="AT427" s="1713"/>
      <c r="AU427" s="1713"/>
      <c r="AV427" s="1713"/>
      <c r="AW427" s="1713"/>
      <c r="AX427" s="1713"/>
    </row>
    <row r="428" s="1732" customFormat="true" ht="21.75" hidden="false" customHeight="true" outlineLevel="0" collapsed="false">
      <c r="C428" s="1713"/>
      <c r="D428" s="1713"/>
      <c r="E428" s="1713"/>
      <c r="F428" s="1713"/>
      <c r="G428" s="1714"/>
      <c r="H428" s="1713"/>
      <c r="I428" s="1713"/>
      <c r="J428" s="1713"/>
      <c r="K428" s="1713"/>
      <c r="L428" s="1713"/>
      <c r="M428" s="1713"/>
      <c r="N428" s="1713"/>
      <c r="O428" s="1713"/>
      <c r="P428" s="1713"/>
      <c r="Q428" s="1713"/>
      <c r="R428" s="1713"/>
      <c r="S428" s="1713"/>
      <c r="T428" s="1713"/>
      <c r="U428" s="1713"/>
      <c r="V428" s="1713"/>
      <c r="W428" s="1713"/>
      <c r="X428" s="1713"/>
      <c r="Y428" s="1713"/>
      <c r="Z428" s="1713"/>
      <c r="AA428" s="1713"/>
      <c r="AB428" s="1713"/>
      <c r="AC428" s="1713"/>
      <c r="AD428" s="1713"/>
      <c r="AE428" s="1713"/>
      <c r="AF428" s="1713"/>
      <c r="AG428" s="1713"/>
      <c r="AH428" s="1713"/>
      <c r="AI428" s="1713"/>
      <c r="AJ428" s="1713"/>
      <c r="AK428" s="1713"/>
      <c r="AL428" s="1713"/>
      <c r="AM428" s="1713"/>
      <c r="AN428" s="1713"/>
      <c r="AO428" s="1713"/>
      <c r="AP428" s="1713"/>
      <c r="AQ428" s="1713"/>
      <c r="AR428" s="1713"/>
      <c r="AS428" s="1713"/>
      <c r="AT428" s="1713"/>
      <c r="AU428" s="1713"/>
      <c r="AV428" s="1713"/>
      <c r="AW428" s="1713"/>
      <c r="AX428" s="1713"/>
    </row>
    <row r="429" s="1732" customFormat="true" ht="21.75" hidden="false" customHeight="true" outlineLevel="0" collapsed="false">
      <c r="C429" s="1713"/>
      <c r="D429" s="1713"/>
      <c r="E429" s="1713"/>
      <c r="F429" s="1713"/>
      <c r="G429" s="1714"/>
      <c r="H429" s="1713"/>
      <c r="I429" s="1713"/>
      <c r="J429" s="1713"/>
      <c r="K429" s="1713"/>
      <c r="L429" s="1713"/>
      <c r="M429" s="1713"/>
      <c r="N429" s="1713"/>
      <c r="O429" s="1713"/>
      <c r="P429" s="1713"/>
      <c r="Q429" s="1713"/>
      <c r="R429" s="1713"/>
      <c r="S429" s="1713"/>
      <c r="T429" s="1713"/>
      <c r="U429" s="1713"/>
      <c r="V429" s="1713"/>
      <c r="W429" s="1713"/>
      <c r="X429" s="1713"/>
      <c r="Y429" s="1713"/>
      <c r="Z429" s="1713"/>
      <c r="AA429" s="1713"/>
      <c r="AB429" s="1713"/>
      <c r="AC429" s="1713"/>
      <c r="AD429" s="1713"/>
      <c r="AE429" s="1713"/>
      <c r="AF429" s="1713"/>
      <c r="AG429" s="1713"/>
      <c r="AH429" s="1713"/>
      <c r="AI429" s="1713"/>
      <c r="AJ429" s="1713"/>
      <c r="AK429" s="1713"/>
      <c r="AL429" s="1713"/>
      <c r="AM429" s="1713"/>
      <c r="AN429" s="1713"/>
      <c r="AO429" s="1713"/>
      <c r="AP429" s="1713"/>
      <c r="AQ429" s="1713"/>
      <c r="AR429" s="1713"/>
      <c r="AS429" s="1713"/>
      <c r="AT429" s="1713"/>
      <c r="AU429" s="1713"/>
      <c r="AV429" s="1713"/>
      <c r="AW429" s="1713"/>
      <c r="AX429" s="1713"/>
    </row>
    <row r="430" s="1732" customFormat="true" ht="21.75" hidden="false" customHeight="true" outlineLevel="0" collapsed="false">
      <c r="C430" s="1713"/>
      <c r="D430" s="1713"/>
      <c r="E430" s="1713"/>
      <c r="F430" s="1713"/>
      <c r="G430" s="1714"/>
      <c r="H430" s="1713"/>
      <c r="I430" s="1713"/>
      <c r="J430" s="1713"/>
      <c r="K430" s="1713"/>
      <c r="L430" s="1713"/>
      <c r="M430" s="1713"/>
      <c r="N430" s="1713"/>
      <c r="O430" s="1713"/>
      <c r="P430" s="1713"/>
      <c r="Q430" s="1713"/>
      <c r="R430" s="1713"/>
      <c r="S430" s="1713"/>
      <c r="T430" s="1713"/>
      <c r="U430" s="1713"/>
      <c r="V430" s="1713"/>
      <c r="W430" s="1713"/>
      <c r="X430" s="1713"/>
      <c r="Y430" s="1713"/>
      <c r="Z430" s="1713"/>
      <c r="AA430" s="1713"/>
      <c r="AB430" s="1713"/>
      <c r="AC430" s="1713"/>
      <c r="AD430" s="1713"/>
      <c r="AE430" s="1713"/>
      <c r="AF430" s="1713"/>
      <c r="AG430" s="1713"/>
      <c r="AH430" s="1713"/>
      <c r="AI430" s="1713"/>
      <c r="AJ430" s="1713"/>
      <c r="AK430" s="1713"/>
      <c r="AL430" s="1713"/>
      <c r="AM430" s="1713"/>
      <c r="AN430" s="1713"/>
      <c r="AO430" s="1713"/>
      <c r="AP430" s="1713"/>
      <c r="AQ430" s="1713"/>
      <c r="AR430" s="1713"/>
      <c r="AS430" s="1713"/>
      <c r="AT430" s="1713"/>
      <c r="AU430" s="1713"/>
      <c r="AV430" s="1713"/>
      <c r="AW430" s="1713"/>
      <c r="AX430" s="1713"/>
    </row>
    <row r="431" s="1732" customFormat="true" ht="21.75" hidden="false" customHeight="true" outlineLevel="0" collapsed="false">
      <c r="C431" s="1713"/>
      <c r="D431" s="1713"/>
      <c r="E431" s="1713"/>
      <c r="F431" s="1713"/>
      <c r="G431" s="1714"/>
      <c r="H431" s="1713"/>
      <c r="I431" s="1713"/>
      <c r="J431" s="1713"/>
      <c r="K431" s="1713"/>
      <c r="L431" s="1713"/>
      <c r="M431" s="1713"/>
      <c r="N431" s="1713"/>
      <c r="O431" s="1713"/>
      <c r="P431" s="1713"/>
      <c r="Q431" s="1713"/>
      <c r="R431" s="1713"/>
      <c r="S431" s="1713"/>
      <c r="T431" s="1713"/>
      <c r="U431" s="1713"/>
      <c r="V431" s="1713"/>
      <c r="W431" s="1713"/>
      <c r="X431" s="1713"/>
      <c r="Y431" s="1713"/>
      <c r="Z431" s="1713"/>
      <c r="AA431" s="1713"/>
      <c r="AB431" s="1713"/>
      <c r="AC431" s="1713"/>
      <c r="AD431" s="1713"/>
      <c r="AE431" s="1713"/>
      <c r="AF431" s="1713"/>
      <c r="AG431" s="1713"/>
      <c r="AH431" s="1713"/>
      <c r="AI431" s="1713"/>
      <c r="AJ431" s="1713"/>
      <c r="AK431" s="1713"/>
      <c r="AL431" s="1713"/>
      <c r="AM431" s="1713"/>
      <c r="AN431" s="1713"/>
      <c r="AO431" s="1713"/>
      <c r="AP431" s="1713"/>
      <c r="AQ431" s="1713"/>
      <c r="AR431" s="1713"/>
      <c r="AS431" s="1713"/>
      <c r="AT431" s="1713"/>
      <c r="AU431" s="1713"/>
      <c r="AV431" s="1713"/>
      <c r="AW431" s="1713"/>
      <c r="AX431" s="1713"/>
    </row>
    <row r="432" s="1732" customFormat="true" ht="21.75" hidden="false" customHeight="true" outlineLevel="0" collapsed="false">
      <c r="C432" s="1713"/>
      <c r="D432" s="1713"/>
      <c r="E432" s="1713"/>
      <c r="F432" s="1713"/>
      <c r="G432" s="1714"/>
      <c r="H432" s="1713"/>
      <c r="I432" s="1713"/>
      <c r="J432" s="1713"/>
      <c r="K432" s="1713"/>
      <c r="L432" s="1713"/>
      <c r="M432" s="1713"/>
      <c r="N432" s="1713"/>
      <c r="O432" s="1713"/>
      <c r="P432" s="1713"/>
      <c r="Q432" s="1713"/>
      <c r="R432" s="1713"/>
      <c r="S432" s="1713"/>
      <c r="T432" s="1713"/>
      <c r="U432" s="1713"/>
      <c r="V432" s="1713"/>
      <c r="W432" s="1713"/>
      <c r="X432" s="1713"/>
      <c r="Y432" s="1713"/>
      <c r="Z432" s="1713"/>
      <c r="AA432" s="1713"/>
      <c r="AB432" s="1713"/>
      <c r="AC432" s="1713"/>
      <c r="AD432" s="1713"/>
      <c r="AE432" s="1713"/>
      <c r="AF432" s="1713"/>
      <c r="AG432" s="1713"/>
      <c r="AH432" s="1713"/>
      <c r="AI432" s="1713"/>
      <c r="AJ432" s="1713"/>
      <c r="AK432" s="1713"/>
      <c r="AL432" s="1713"/>
      <c r="AM432" s="1713"/>
      <c r="AN432" s="1713"/>
      <c r="AO432" s="1713"/>
      <c r="AP432" s="1713"/>
      <c r="AQ432" s="1713"/>
      <c r="AR432" s="1713"/>
      <c r="AS432" s="1713"/>
      <c r="AT432" s="1713"/>
      <c r="AU432" s="1713"/>
      <c r="AV432" s="1713"/>
      <c r="AW432" s="1713"/>
      <c r="AX432" s="1713"/>
    </row>
    <row r="433" s="1732" customFormat="true" ht="21.75" hidden="false" customHeight="true" outlineLevel="0" collapsed="false">
      <c r="C433" s="1713"/>
      <c r="D433" s="1713"/>
      <c r="E433" s="1713"/>
      <c r="F433" s="1713"/>
      <c r="G433" s="1714"/>
      <c r="H433" s="1713"/>
      <c r="I433" s="1713"/>
      <c r="J433" s="1713"/>
      <c r="K433" s="1713"/>
      <c r="L433" s="1713"/>
      <c r="M433" s="1713"/>
      <c r="N433" s="1713"/>
      <c r="O433" s="1713"/>
      <c r="P433" s="1713"/>
      <c r="Q433" s="1713"/>
      <c r="R433" s="1713"/>
      <c r="S433" s="1713"/>
      <c r="T433" s="1713"/>
      <c r="U433" s="1713"/>
      <c r="V433" s="1713"/>
      <c r="W433" s="1713"/>
      <c r="X433" s="1713"/>
      <c r="Y433" s="1713"/>
      <c r="Z433" s="1713"/>
      <c r="AA433" s="1713"/>
      <c r="AB433" s="1713"/>
      <c r="AC433" s="1713"/>
      <c r="AD433" s="1713"/>
      <c r="AE433" s="1713"/>
      <c r="AF433" s="1713"/>
      <c r="AG433" s="1713"/>
      <c r="AH433" s="1713"/>
      <c r="AI433" s="1713"/>
      <c r="AJ433" s="1713"/>
      <c r="AK433" s="1713"/>
      <c r="AL433" s="1713"/>
      <c r="AM433" s="1713"/>
      <c r="AN433" s="1713"/>
      <c r="AO433" s="1713"/>
      <c r="AP433" s="1713"/>
      <c r="AQ433" s="1713"/>
      <c r="AR433" s="1713"/>
      <c r="AS433" s="1713"/>
      <c r="AT433" s="1713"/>
      <c r="AU433" s="1713"/>
      <c r="AV433" s="1713"/>
      <c r="AW433" s="1713"/>
      <c r="AX433" s="1713"/>
    </row>
    <row r="434" s="1732" customFormat="true" ht="21.75" hidden="false" customHeight="true" outlineLevel="0" collapsed="false">
      <c r="C434" s="1713"/>
      <c r="D434" s="1713"/>
      <c r="E434" s="1713"/>
      <c r="F434" s="1713"/>
      <c r="G434" s="1714"/>
      <c r="H434" s="1713"/>
      <c r="I434" s="1713"/>
      <c r="J434" s="1713"/>
      <c r="K434" s="1713"/>
      <c r="L434" s="1713"/>
      <c r="M434" s="1713"/>
      <c r="N434" s="1713"/>
      <c r="O434" s="1713"/>
      <c r="P434" s="1713"/>
      <c r="Q434" s="1713"/>
      <c r="R434" s="1713"/>
      <c r="S434" s="1713"/>
      <c r="T434" s="1713"/>
      <c r="U434" s="1713"/>
      <c r="V434" s="1713"/>
      <c r="W434" s="1713"/>
      <c r="X434" s="1713"/>
      <c r="Y434" s="1713"/>
      <c r="Z434" s="1713"/>
      <c r="AA434" s="1713"/>
      <c r="AB434" s="1713"/>
      <c r="AC434" s="1713"/>
      <c r="AD434" s="1713"/>
      <c r="AE434" s="1713"/>
      <c r="AF434" s="1713"/>
      <c r="AG434" s="1713"/>
      <c r="AH434" s="1713"/>
      <c r="AI434" s="1713"/>
      <c r="AJ434" s="1713"/>
      <c r="AK434" s="1713"/>
      <c r="AL434" s="1713"/>
      <c r="AM434" s="1713"/>
      <c r="AN434" s="1713"/>
      <c r="AO434" s="1713"/>
      <c r="AP434" s="1713"/>
      <c r="AQ434" s="1713"/>
      <c r="AR434" s="1713"/>
      <c r="AS434" s="1713"/>
      <c r="AT434" s="1713"/>
      <c r="AU434" s="1713"/>
      <c r="AV434" s="1713"/>
      <c r="AW434" s="1713"/>
      <c r="AX434" s="1713"/>
    </row>
    <row r="435" s="1732" customFormat="true" ht="21.75" hidden="false" customHeight="true" outlineLevel="0" collapsed="false">
      <c r="C435" s="1713"/>
      <c r="D435" s="1713"/>
      <c r="E435" s="1713"/>
      <c r="F435" s="1713"/>
      <c r="G435" s="1714"/>
      <c r="H435" s="1713"/>
      <c r="I435" s="1713"/>
      <c r="J435" s="1713"/>
      <c r="K435" s="1713"/>
      <c r="L435" s="1713"/>
      <c r="M435" s="1713"/>
      <c r="N435" s="1713"/>
      <c r="O435" s="1713"/>
      <c r="P435" s="1713"/>
      <c r="Q435" s="1713"/>
      <c r="R435" s="1713"/>
      <c r="S435" s="1713"/>
      <c r="T435" s="1713"/>
      <c r="U435" s="1713"/>
      <c r="V435" s="1713"/>
      <c r="W435" s="1713"/>
      <c r="X435" s="1713"/>
      <c r="Y435" s="1713"/>
      <c r="Z435" s="1713"/>
      <c r="AA435" s="1713"/>
      <c r="AB435" s="1713"/>
      <c r="AC435" s="1713"/>
      <c r="AD435" s="1713"/>
      <c r="AE435" s="1713"/>
      <c r="AF435" s="1713"/>
      <c r="AG435" s="1713"/>
      <c r="AH435" s="1713"/>
      <c r="AI435" s="1713"/>
      <c r="AJ435" s="1713"/>
      <c r="AK435" s="1713"/>
      <c r="AL435" s="1713"/>
      <c r="AM435" s="1713"/>
      <c r="AN435" s="1713"/>
      <c r="AO435" s="1713"/>
      <c r="AP435" s="1713"/>
      <c r="AQ435" s="1713"/>
      <c r="AR435" s="1713"/>
      <c r="AS435" s="1713"/>
      <c r="AT435" s="1713"/>
      <c r="AU435" s="1713"/>
      <c r="AV435" s="1713"/>
      <c r="AW435" s="1713"/>
      <c r="AX435" s="1713"/>
    </row>
    <row r="436" s="1732" customFormat="true" ht="21.75" hidden="false" customHeight="true" outlineLevel="0" collapsed="false">
      <c r="C436" s="1713"/>
      <c r="D436" s="1713"/>
      <c r="E436" s="1713"/>
      <c r="F436" s="1713"/>
      <c r="G436" s="1714"/>
      <c r="H436" s="1713"/>
      <c r="I436" s="1713"/>
      <c r="J436" s="1713"/>
      <c r="K436" s="1713"/>
      <c r="L436" s="1713"/>
      <c r="M436" s="1713"/>
      <c r="N436" s="1713"/>
      <c r="O436" s="1713"/>
      <c r="P436" s="1713"/>
      <c r="Q436" s="1713"/>
      <c r="R436" s="1713"/>
      <c r="S436" s="1713"/>
      <c r="T436" s="1713"/>
      <c r="U436" s="1713"/>
      <c r="V436" s="1713"/>
      <c r="W436" s="1713"/>
      <c r="X436" s="1713"/>
      <c r="Y436" s="1713"/>
      <c r="Z436" s="1713"/>
      <c r="AA436" s="1713"/>
      <c r="AB436" s="1713"/>
      <c r="AC436" s="1713"/>
      <c r="AD436" s="1713"/>
      <c r="AE436" s="1713"/>
      <c r="AF436" s="1713"/>
      <c r="AG436" s="1713"/>
      <c r="AH436" s="1713"/>
      <c r="AI436" s="1713"/>
      <c r="AJ436" s="1713"/>
      <c r="AK436" s="1713"/>
      <c r="AL436" s="1713"/>
      <c r="AM436" s="1713"/>
      <c r="AN436" s="1713"/>
      <c r="AO436" s="1713"/>
      <c r="AP436" s="1713"/>
      <c r="AQ436" s="1713"/>
      <c r="AR436" s="1713"/>
      <c r="AS436" s="1713"/>
      <c r="AT436" s="1713"/>
      <c r="AU436" s="1713"/>
      <c r="AV436" s="1713"/>
      <c r="AW436" s="1713"/>
      <c r="AX436" s="1713"/>
    </row>
    <row r="437" s="1732" customFormat="true" ht="21.75" hidden="false" customHeight="true" outlineLevel="0" collapsed="false">
      <c r="C437" s="1713"/>
      <c r="D437" s="1713"/>
      <c r="E437" s="1713"/>
      <c r="F437" s="1713"/>
      <c r="G437" s="1714"/>
      <c r="H437" s="1713"/>
      <c r="I437" s="1713"/>
      <c r="J437" s="1713"/>
      <c r="K437" s="1713"/>
      <c r="L437" s="1713"/>
      <c r="M437" s="1713"/>
      <c r="N437" s="1713"/>
      <c r="O437" s="1713"/>
      <c r="P437" s="1713"/>
      <c r="Q437" s="1713"/>
      <c r="R437" s="1713"/>
      <c r="S437" s="1713"/>
      <c r="T437" s="1713"/>
      <c r="U437" s="1713"/>
      <c r="V437" s="1713"/>
      <c r="W437" s="1713"/>
      <c r="X437" s="1713"/>
      <c r="Y437" s="1713"/>
      <c r="Z437" s="1713"/>
      <c r="AA437" s="1713"/>
      <c r="AB437" s="1713"/>
      <c r="AC437" s="1713"/>
      <c r="AD437" s="1713"/>
      <c r="AE437" s="1713"/>
      <c r="AF437" s="1713"/>
      <c r="AG437" s="1713"/>
      <c r="AH437" s="1713"/>
      <c r="AI437" s="1713"/>
      <c r="AJ437" s="1713"/>
      <c r="AK437" s="1713"/>
      <c r="AL437" s="1713"/>
      <c r="AM437" s="1713"/>
      <c r="AN437" s="1713"/>
      <c r="AO437" s="1713"/>
      <c r="AP437" s="1713"/>
      <c r="AQ437" s="1713"/>
      <c r="AR437" s="1713"/>
      <c r="AS437" s="1713"/>
      <c r="AT437" s="1713"/>
      <c r="AU437" s="1713"/>
      <c r="AV437" s="1713"/>
      <c r="AW437" s="1713"/>
      <c r="AX437" s="1713"/>
    </row>
    <row r="438" s="1732" customFormat="true" ht="21.75" hidden="false" customHeight="true" outlineLevel="0" collapsed="false">
      <c r="C438" s="1713"/>
      <c r="D438" s="1713"/>
      <c r="E438" s="1713"/>
      <c r="F438" s="1713"/>
      <c r="G438" s="1714"/>
      <c r="H438" s="1713"/>
      <c r="I438" s="1713"/>
      <c r="J438" s="1713"/>
      <c r="K438" s="1713"/>
      <c r="L438" s="1713"/>
      <c r="M438" s="1713"/>
      <c r="N438" s="1713"/>
      <c r="O438" s="1713"/>
      <c r="P438" s="1713"/>
      <c r="Q438" s="1713"/>
      <c r="R438" s="1713"/>
      <c r="S438" s="1713"/>
      <c r="T438" s="1713"/>
      <c r="U438" s="1713"/>
      <c r="V438" s="1713"/>
      <c r="W438" s="1713"/>
      <c r="X438" s="1713"/>
      <c r="Y438" s="1713"/>
      <c r="Z438" s="1713"/>
      <c r="AA438" s="1713"/>
      <c r="AB438" s="1713"/>
      <c r="AC438" s="1713"/>
      <c r="AD438" s="1713"/>
      <c r="AE438" s="1713"/>
      <c r="AF438" s="1713"/>
      <c r="AG438" s="1713"/>
      <c r="AH438" s="1713"/>
      <c r="AI438" s="1713"/>
      <c r="AJ438" s="1713"/>
      <c r="AK438" s="1713"/>
      <c r="AL438" s="1713"/>
      <c r="AM438" s="1713"/>
      <c r="AN438" s="1713"/>
      <c r="AO438" s="1713"/>
      <c r="AP438" s="1713"/>
      <c r="AQ438" s="1713"/>
      <c r="AR438" s="1713"/>
      <c r="AS438" s="1713"/>
      <c r="AT438" s="1713"/>
      <c r="AU438" s="1713"/>
      <c r="AV438" s="1713"/>
      <c r="AW438" s="1713"/>
      <c r="AX438" s="1713"/>
    </row>
    <row r="439" s="1732" customFormat="true" ht="21.75" hidden="false" customHeight="true" outlineLevel="0" collapsed="false">
      <c r="C439" s="1713"/>
      <c r="D439" s="1713"/>
      <c r="E439" s="1713"/>
      <c r="F439" s="1713"/>
      <c r="G439" s="1714"/>
      <c r="H439" s="1713"/>
      <c r="I439" s="1713"/>
      <c r="J439" s="1713"/>
      <c r="K439" s="1713"/>
      <c r="L439" s="1713"/>
      <c r="M439" s="1713"/>
      <c r="N439" s="1713"/>
      <c r="O439" s="1713"/>
      <c r="P439" s="1713"/>
      <c r="Q439" s="1713"/>
      <c r="R439" s="1713"/>
      <c r="S439" s="1713"/>
      <c r="T439" s="1713"/>
      <c r="U439" s="1713"/>
      <c r="V439" s="1713"/>
      <c r="W439" s="1713"/>
      <c r="X439" s="1713"/>
      <c r="Y439" s="1713"/>
      <c r="Z439" s="1713"/>
      <c r="AA439" s="1713"/>
      <c r="AB439" s="1713"/>
      <c r="AC439" s="1713"/>
      <c r="AD439" s="1713"/>
      <c r="AE439" s="1713"/>
      <c r="AF439" s="1713"/>
      <c r="AG439" s="1713"/>
      <c r="AH439" s="1713"/>
      <c r="AI439" s="1713"/>
      <c r="AJ439" s="1713"/>
      <c r="AK439" s="1713"/>
      <c r="AL439" s="1713"/>
      <c r="AM439" s="1713"/>
      <c r="AN439" s="1713"/>
      <c r="AO439" s="1713"/>
      <c r="AP439" s="1713"/>
      <c r="AQ439" s="1713"/>
      <c r="AR439" s="1713"/>
      <c r="AS439" s="1713"/>
      <c r="AT439" s="1713"/>
      <c r="AU439" s="1713"/>
      <c r="AV439" s="1713"/>
      <c r="AW439" s="1713"/>
      <c r="AX439" s="1713"/>
    </row>
    <row r="440" s="1732" customFormat="true" ht="21.75" hidden="false" customHeight="true" outlineLevel="0" collapsed="false">
      <c r="C440" s="1713"/>
      <c r="D440" s="1713"/>
      <c r="E440" s="1713"/>
      <c r="F440" s="1713"/>
      <c r="G440" s="1714"/>
      <c r="H440" s="1713"/>
      <c r="I440" s="1713"/>
      <c r="J440" s="1713"/>
      <c r="K440" s="1713"/>
      <c r="L440" s="1713"/>
      <c r="M440" s="1713"/>
      <c r="N440" s="1713"/>
      <c r="O440" s="1713"/>
      <c r="P440" s="1713"/>
      <c r="Q440" s="1713"/>
      <c r="R440" s="1713"/>
      <c r="S440" s="1713"/>
      <c r="T440" s="1713"/>
      <c r="U440" s="1713"/>
      <c r="V440" s="1713"/>
      <c r="W440" s="1713"/>
      <c r="X440" s="1713"/>
      <c r="Y440" s="1713"/>
      <c r="Z440" s="1713"/>
      <c r="AA440" s="1713"/>
      <c r="AB440" s="1713"/>
      <c r="AC440" s="1713"/>
      <c r="AD440" s="1713"/>
      <c r="AE440" s="1713"/>
      <c r="AF440" s="1713"/>
      <c r="AG440" s="1713"/>
      <c r="AH440" s="1713"/>
      <c r="AI440" s="1713"/>
      <c r="AJ440" s="1713"/>
      <c r="AK440" s="1713"/>
      <c r="AL440" s="1713"/>
      <c r="AM440" s="1713"/>
      <c r="AN440" s="1713"/>
      <c r="AO440" s="1713"/>
      <c r="AP440" s="1713"/>
      <c r="AQ440" s="1713"/>
      <c r="AR440" s="1713"/>
      <c r="AS440" s="1713"/>
      <c r="AT440" s="1713"/>
      <c r="AU440" s="1713"/>
      <c r="AV440" s="1713"/>
      <c r="AW440" s="1713"/>
      <c r="AX440" s="1713"/>
    </row>
    <row r="441" s="1732" customFormat="true" ht="21.75" hidden="false" customHeight="true" outlineLevel="0" collapsed="false">
      <c r="C441" s="1713"/>
      <c r="D441" s="1713"/>
      <c r="E441" s="1713"/>
      <c r="F441" s="1713"/>
      <c r="G441" s="1714"/>
      <c r="H441" s="1713"/>
      <c r="I441" s="1713"/>
      <c r="J441" s="1713"/>
      <c r="K441" s="1713"/>
      <c r="L441" s="1713"/>
      <c r="M441" s="1713"/>
      <c r="N441" s="1713"/>
      <c r="O441" s="1713"/>
      <c r="P441" s="1713"/>
      <c r="Q441" s="1713"/>
      <c r="R441" s="1713"/>
      <c r="S441" s="1713"/>
      <c r="T441" s="1713"/>
      <c r="U441" s="1713"/>
      <c r="V441" s="1713"/>
      <c r="W441" s="1713"/>
      <c r="X441" s="1713"/>
      <c r="Y441" s="1713"/>
      <c r="Z441" s="1713"/>
      <c r="AA441" s="1713"/>
      <c r="AB441" s="1713"/>
      <c r="AC441" s="1713"/>
      <c r="AD441" s="1713"/>
      <c r="AE441" s="1713"/>
      <c r="AF441" s="1713"/>
      <c r="AG441" s="1713"/>
      <c r="AH441" s="1713"/>
      <c r="AI441" s="1713"/>
      <c r="AJ441" s="1713"/>
      <c r="AK441" s="1713"/>
      <c r="AL441" s="1713"/>
      <c r="AM441" s="1713"/>
      <c r="AN441" s="1713"/>
      <c r="AO441" s="1713"/>
      <c r="AP441" s="1713"/>
      <c r="AQ441" s="1713"/>
      <c r="AR441" s="1713"/>
      <c r="AS441" s="1713"/>
      <c r="AT441" s="1713"/>
      <c r="AU441" s="1713"/>
      <c r="AV441" s="1713"/>
      <c r="AW441" s="1713"/>
      <c r="AX441" s="1713"/>
    </row>
    <row r="442" s="1732" customFormat="true" ht="21.75" hidden="false" customHeight="true" outlineLevel="0" collapsed="false">
      <c r="C442" s="1713"/>
      <c r="D442" s="1713"/>
      <c r="E442" s="1713"/>
      <c r="F442" s="1713"/>
      <c r="G442" s="1714"/>
      <c r="H442" s="1713"/>
      <c r="I442" s="1713"/>
      <c r="J442" s="1713"/>
      <c r="K442" s="1713"/>
      <c r="L442" s="1713"/>
      <c r="M442" s="1713"/>
      <c r="N442" s="1713"/>
      <c r="O442" s="1713"/>
      <c r="P442" s="1713"/>
      <c r="Q442" s="1713"/>
      <c r="R442" s="1713"/>
      <c r="S442" s="1713"/>
      <c r="T442" s="1713"/>
      <c r="U442" s="1713"/>
      <c r="V442" s="1713"/>
      <c r="W442" s="1713"/>
      <c r="X442" s="1713"/>
      <c r="Y442" s="1713"/>
      <c r="Z442" s="1713"/>
      <c r="AA442" s="1713"/>
      <c r="AB442" s="1713"/>
      <c r="AC442" s="1713"/>
      <c r="AD442" s="1713"/>
      <c r="AE442" s="1713"/>
      <c r="AF442" s="1713"/>
      <c r="AG442" s="1713"/>
      <c r="AH442" s="1713"/>
      <c r="AI442" s="1713"/>
      <c r="AJ442" s="1713"/>
      <c r="AK442" s="1713"/>
      <c r="AL442" s="1713"/>
      <c r="AM442" s="1713"/>
      <c r="AN442" s="1713"/>
      <c r="AO442" s="1713"/>
      <c r="AP442" s="1713"/>
      <c r="AQ442" s="1713"/>
      <c r="AR442" s="1713"/>
      <c r="AS442" s="1713"/>
      <c r="AT442" s="1713"/>
      <c r="AU442" s="1713"/>
      <c r="AV442" s="1713"/>
      <c r="AW442" s="1713"/>
      <c r="AX442" s="1713"/>
    </row>
    <row r="443" s="1732" customFormat="true" ht="21.75" hidden="false" customHeight="true" outlineLevel="0" collapsed="false">
      <c r="C443" s="1713"/>
      <c r="D443" s="1713"/>
      <c r="E443" s="1713"/>
      <c r="F443" s="1713"/>
      <c r="G443" s="1714"/>
      <c r="H443" s="1713"/>
      <c r="I443" s="1713"/>
      <c r="J443" s="1713"/>
      <c r="K443" s="1713"/>
      <c r="L443" s="1713"/>
      <c r="M443" s="1713"/>
      <c r="N443" s="1713"/>
      <c r="O443" s="1713"/>
      <c r="P443" s="1713"/>
      <c r="Q443" s="1713"/>
      <c r="R443" s="1713"/>
      <c r="S443" s="1713"/>
      <c r="T443" s="1713"/>
      <c r="U443" s="1713"/>
      <c r="V443" s="1713"/>
      <c r="W443" s="1713"/>
      <c r="X443" s="1713"/>
      <c r="Y443" s="1713"/>
      <c r="Z443" s="1713"/>
      <c r="AA443" s="1713"/>
      <c r="AB443" s="1713"/>
      <c r="AC443" s="1713"/>
      <c r="AD443" s="1713"/>
      <c r="AE443" s="1713"/>
      <c r="AF443" s="1713"/>
      <c r="AG443" s="1713"/>
      <c r="AH443" s="1713"/>
      <c r="AI443" s="1713"/>
      <c r="AJ443" s="1713"/>
      <c r="AK443" s="1713"/>
      <c r="AL443" s="1713"/>
      <c r="AM443" s="1713"/>
      <c r="AN443" s="1713"/>
      <c r="AO443" s="1713"/>
      <c r="AP443" s="1713"/>
      <c r="AQ443" s="1713"/>
      <c r="AR443" s="1713"/>
      <c r="AS443" s="1713"/>
      <c r="AT443" s="1713"/>
      <c r="AU443" s="1713"/>
      <c r="AV443" s="1713"/>
      <c r="AW443" s="1713"/>
      <c r="AX443" s="1713"/>
    </row>
    <row r="444" s="1732" customFormat="true" ht="21.75" hidden="false" customHeight="true" outlineLevel="0" collapsed="false">
      <c r="C444" s="1713"/>
      <c r="D444" s="1713"/>
      <c r="E444" s="1713"/>
      <c r="F444" s="1713"/>
      <c r="G444" s="1714"/>
      <c r="H444" s="1713"/>
      <c r="I444" s="1713"/>
      <c r="J444" s="1713"/>
      <c r="K444" s="1713"/>
      <c r="L444" s="1713"/>
      <c r="M444" s="1713"/>
      <c r="N444" s="1713"/>
      <c r="O444" s="1713"/>
      <c r="P444" s="1713"/>
      <c r="Q444" s="1713"/>
      <c r="R444" s="1713"/>
      <c r="S444" s="1713"/>
      <c r="T444" s="1713"/>
      <c r="U444" s="1713"/>
      <c r="V444" s="1713"/>
      <c r="W444" s="1713"/>
      <c r="X444" s="1713"/>
      <c r="Y444" s="1713"/>
      <c r="Z444" s="1713"/>
      <c r="AA444" s="1713"/>
      <c r="AB444" s="1713"/>
      <c r="AC444" s="1713"/>
      <c r="AD444" s="1713"/>
      <c r="AE444" s="1713"/>
      <c r="AF444" s="1713"/>
      <c r="AG444" s="1713"/>
      <c r="AH444" s="1713"/>
      <c r="AI444" s="1713"/>
      <c r="AJ444" s="1713"/>
      <c r="AK444" s="1713"/>
      <c r="AL444" s="1713"/>
      <c r="AM444" s="1713"/>
      <c r="AN444" s="1713"/>
      <c r="AO444" s="1713"/>
      <c r="AP444" s="1713"/>
      <c r="AQ444" s="1713"/>
      <c r="AR444" s="1713"/>
      <c r="AS444" s="1713"/>
      <c r="AT444" s="1713"/>
      <c r="AU444" s="1713"/>
      <c r="AV444" s="1713"/>
      <c r="AW444" s="1713"/>
      <c r="AX444" s="1713"/>
    </row>
    <row r="445" s="1732" customFormat="true" ht="21.75" hidden="false" customHeight="true" outlineLevel="0" collapsed="false">
      <c r="C445" s="1713"/>
      <c r="D445" s="1713"/>
      <c r="E445" s="1713"/>
      <c r="F445" s="1713"/>
      <c r="G445" s="1714"/>
      <c r="H445" s="1713"/>
      <c r="I445" s="1713"/>
      <c r="J445" s="1713"/>
      <c r="K445" s="1713"/>
      <c r="L445" s="1713"/>
      <c r="M445" s="1713"/>
      <c r="N445" s="1713"/>
      <c r="O445" s="1713"/>
      <c r="P445" s="1713"/>
      <c r="Q445" s="1713"/>
      <c r="R445" s="1713"/>
      <c r="S445" s="1713"/>
      <c r="T445" s="1713"/>
      <c r="U445" s="1713"/>
      <c r="V445" s="1713"/>
      <c r="W445" s="1713"/>
      <c r="X445" s="1713"/>
      <c r="Y445" s="1713"/>
      <c r="Z445" s="1713"/>
      <c r="AA445" s="1713"/>
      <c r="AB445" s="1713"/>
      <c r="AC445" s="1713"/>
      <c r="AD445" s="1713"/>
      <c r="AE445" s="1713"/>
      <c r="AF445" s="1713"/>
      <c r="AG445" s="1713"/>
      <c r="AH445" s="1713"/>
      <c r="AI445" s="1713"/>
      <c r="AJ445" s="1713"/>
      <c r="AK445" s="1713"/>
      <c r="AL445" s="1713"/>
      <c r="AM445" s="1713"/>
      <c r="AN445" s="1713"/>
      <c r="AO445" s="1713"/>
      <c r="AP445" s="1713"/>
      <c r="AQ445" s="1713"/>
      <c r="AR445" s="1713"/>
      <c r="AS445" s="1713"/>
      <c r="AT445" s="1713"/>
      <c r="AU445" s="1713"/>
      <c r="AV445" s="1713"/>
      <c r="AW445" s="1713"/>
      <c r="AX445" s="1713"/>
    </row>
    <row r="446" s="1732" customFormat="true" ht="21.75" hidden="false" customHeight="true" outlineLevel="0" collapsed="false">
      <c r="C446" s="1713"/>
      <c r="D446" s="1713"/>
      <c r="E446" s="1713"/>
      <c r="F446" s="1713"/>
      <c r="G446" s="1714"/>
      <c r="H446" s="1713"/>
      <c r="I446" s="1713"/>
      <c r="J446" s="1713"/>
      <c r="K446" s="1713"/>
      <c r="L446" s="1713"/>
      <c r="M446" s="1713"/>
      <c r="N446" s="1713"/>
      <c r="O446" s="1713"/>
      <c r="P446" s="1713"/>
      <c r="Q446" s="1713"/>
      <c r="R446" s="1713"/>
      <c r="S446" s="1713"/>
      <c r="T446" s="1713"/>
      <c r="U446" s="1713"/>
      <c r="V446" s="1713"/>
      <c r="W446" s="1713"/>
      <c r="X446" s="1713"/>
      <c r="Y446" s="1713"/>
      <c r="Z446" s="1713"/>
      <c r="AA446" s="1713"/>
      <c r="AB446" s="1713"/>
      <c r="AC446" s="1713"/>
      <c r="AD446" s="1713"/>
      <c r="AE446" s="1713"/>
      <c r="AF446" s="1713"/>
      <c r="AG446" s="1713"/>
      <c r="AH446" s="1713"/>
      <c r="AI446" s="1713"/>
      <c r="AJ446" s="1713"/>
      <c r="AK446" s="1713"/>
      <c r="AL446" s="1713"/>
      <c r="AM446" s="1713"/>
      <c r="AN446" s="1713"/>
      <c r="AO446" s="1713"/>
      <c r="AP446" s="1713"/>
      <c r="AQ446" s="1713"/>
      <c r="AR446" s="1713"/>
      <c r="AS446" s="1713"/>
      <c r="AT446" s="1713"/>
      <c r="AU446" s="1713"/>
      <c r="AV446" s="1713"/>
      <c r="AW446" s="1713"/>
      <c r="AX446" s="1713"/>
    </row>
    <row r="447" s="1732" customFormat="true" ht="21.75" hidden="false" customHeight="true" outlineLevel="0" collapsed="false">
      <c r="C447" s="1713"/>
      <c r="D447" s="1713"/>
      <c r="E447" s="1713"/>
      <c r="F447" s="1713"/>
      <c r="G447" s="1714"/>
      <c r="H447" s="1713"/>
      <c r="I447" s="1713"/>
      <c r="J447" s="1713"/>
      <c r="K447" s="1713"/>
      <c r="L447" s="1713"/>
      <c r="M447" s="1713"/>
      <c r="N447" s="1713"/>
      <c r="O447" s="1713"/>
      <c r="P447" s="1713"/>
      <c r="Q447" s="1713"/>
      <c r="R447" s="1713"/>
      <c r="S447" s="1713"/>
      <c r="T447" s="1713"/>
      <c r="U447" s="1713"/>
      <c r="V447" s="1713"/>
      <c r="W447" s="1713"/>
      <c r="X447" s="1713"/>
      <c r="Y447" s="1713"/>
      <c r="Z447" s="1713"/>
      <c r="AA447" s="1713"/>
      <c r="AB447" s="1713"/>
      <c r="AC447" s="1713"/>
      <c r="AD447" s="1713"/>
      <c r="AE447" s="1713"/>
      <c r="AF447" s="1713"/>
      <c r="AG447" s="1713"/>
      <c r="AH447" s="1713"/>
      <c r="AI447" s="1713"/>
      <c r="AJ447" s="1713"/>
      <c r="AK447" s="1713"/>
      <c r="AL447" s="1713"/>
      <c r="AM447" s="1713"/>
      <c r="AN447" s="1713"/>
      <c r="AO447" s="1713"/>
      <c r="AP447" s="1713"/>
      <c r="AQ447" s="1713"/>
      <c r="AR447" s="1713"/>
      <c r="AS447" s="1713"/>
      <c r="AT447" s="1713"/>
      <c r="AU447" s="1713"/>
      <c r="AV447" s="1713"/>
      <c r="AW447" s="1713"/>
      <c r="AX447" s="1713"/>
    </row>
    <row r="448" s="1732" customFormat="true" ht="21.75" hidden="false" customHeight="true" outlineLevel="0" collapsed="false">
      <c r="C448" s="1713"/>
      <c r="D448" s="1713"/>
      <c r="E448" s="1713"/>
      <c r="F448" s="1713"/>
      <c r="G448" s="1714"/>
      <c r="H448" s="1713"/>
      <c r="I448" s="1713"/>
      <c r="J448" s="1713"/>
      <c r="K448" s="1713"/>
      <c r="L448" s="1713"/>
      <c r="M448" s="1713"/>
      <c r="N448" s="1713"/>
      <c r="O448" s="1713"/>
      <c r="P448" s="1713"/>
      <c r="Q448" s="1713"/>
      <c r="R448" s="1713"/>
      <c r="S448" s="1713"/>
      <c r="T448" s="1713"/>
      <c r="U448" s="1713"/>
      <c r="V448" s="1713"/>
      <c r="W448" s="1713"/>
      <c r="X448" s="1713"/>
      <c r="Y448" s="1713"/>
      <c r="Z448" s="1713"/>
      <c r="AA448" s="1713"/>
      <c r="AB448" s="1713"/>
      <c r="AC448" s="1713"/>
      <c r="AD448" s="1713"/>
      <c r="AE448" s="1713"/>
      <c r="AF448" s="1713"/>
      <c r="AG448" s="1713"/>
      <c r="AH448" s="1713"/>
      <c r="AI448" s="1713"/>
      <c r="AJ448" s="1713"/>
      <c r="AK448" s="1713"/>
      <c r="AL448" s="1713"/>
      <c r="AM448" s="1713"/>
      <c r="AN448" s="1713"/>
      <c r="AO448" s="1713"/>
      <c r="AP448" s="1713"/>
      <c r="AQ448" s="1713"/>
      <c r="AR448" s="1713"/>
      <c r="AS448" s="1713"/>
      <c r="AT448" s="1713"/>
      <c r="AU448" s="1713"/>
      <c r="AV448" s="1713"/>
      <c r="AW448" s="1713"/>
      <c r="AX448" s="1713"/>
    </row>
    <row r="449" s="1732" customFormat="true" ht="21.75" hidden="false" customHeight="true" outlineLevel="0" collapsed="false">
      <c r="C449" s="1713"/>
      <c r="D449" s="1713"/>
      <c r="E449" s="1713"/>
      <c r="F449" s="1713"/>
      <c r="G449" s="1714"/>
      <c r="H449" s="1713"/>
      <c r="I449" s="1713"/>
      <c r="J449" s="1713"/>
      <c r="K449" s="1713"/>
      <c r="L449" s="1713"/>
      <c r="M449" s="1713"/>
      <c r="N449" s="1713"/>
      <c r="O449" s="1713"/>
      <c r="P449" s="1713"/>
      <c r="Q449" s="1713"/>
      <c r="R449" s="1713"/>
      <c r="S449" s="1713"/>
      <c r="T449" s="1713"/>
      <c r="U449" s="1713"/>
      <c r="V449" s="1713"/>
      <c r="W449" s="1713"/>
      <c r="X449" s="1713"/>
      <c r="Y449" s="1713"/>
      <c r="Z449" s="1713"/>
      <c r="AA449" s="1713"/>
      <c r="AB449" s="1713"/>
      <c r="AC449" s="1713"/>
      <c r="AD449" s="1713"/>
      <c r="AE449" s="1713"/>
      <c r="AF449" s="1713"/>
      <c r="AG449" s="1713"/>
      <c r="AH449" s="1713"/>
      <c r="AI449" s="1713"/>
      <c r="AJ449" s="1713"/>
      <c r="AK449" s="1713"/>
      <c r="AL449" s="1713"/>
      <c r="AM449" s="1713"/>
      <c r="AN449" s="1713"/>
      <c r="AO449" s="1713"/>
      <c r="AP449" s="1713"/>
      <c r="AQ449" s="1713"/>
      <c r="AR449" s="1713"/>
      <c r="AS449" s="1713"/>
      <c r="AT449" s="1713"/>
      <c r="AU449" s="1713"/>
      <c r="AV449" s="1713"/>
      <c r="AW449" s="1713"/>
      <c r="AX449" s="1713"/>
    </row>
    <row r="450" s="1732" customFormat="true" ht="21.75" hidden="false" customHeight="true" outlineLevel="0" collapsed="false">
      <c r="C450" s="1713"/>
      <c r="D450" s="1713"/>
      <c r="E450" s="1713"/>
      <c r="F450" s="1713"/>
      <c r="G450" s="1714"/>
      <c r="H450" s="1713"/>
      <c r="I450" s="1713"/>
      <c r="J450" s="1713"/>
      <c r="K450" s="1713"/>
      <c r="L450" s="1713"/>
      <c r="M450" s="1713"/>
      <c r="N450" s="1713"/>
      <c r="O450" s="1713"/>
      <c r="P450" s="1713"/>
      <c r="Q450" s="1713"/>
      <c r="R450" s="1713"/>
      <c r="S450" s="1713"/>
      <c r="T450" s="1713"/>
      <c r="U450" s="1713"/>
      <c r="V450" s="1713"/>
      <c r="W450" s="1713"/>
      <c r="X450" s="1713"/>
      <c r="Y450" s="1713"/>
      <c r="Z450" s="1713"/>
      <c r="AA450" s="1713"/>
      <c r="AB450" s="1713"/>
      <c r="AC450" s="1713"/>
      <c r="AD450" s="1713"/>
      <c r="AE450" s="1713"/>
      <c r="AF450" s="1713"/>
      <c r="AG450" s="1713"/>
      <c r="AH450" s="1713"/>
      <c r="AI450" s="1713"/>
      <c r="AJ450" s="1713"/>
      <c r="AK450" s="1713"/>
      <c r="AL450" s="1713"/>
      <c r="AM450" s="1713"/>
      <c r="AN450" s="1713"/>
      <c r="AO450" s="1713"/>
      <c r="AP450" s="1713"/>
      <c r="AQ450" s="1713"/>
      <c r="AR450" s="1713"/>
      <c r="AS450" s="1713"/>
      <c r="AT450" s="1713"/>
      <c r="AU450" s="1713"/>
      <c r="AV450" s="1713"/>
      <c r="AW450" s="1713"/>
      <c r="AX450" s="1713"/>
    </row>
    <row r="451" s="1732" customFormat="true" ht="21.75" hidden="false" customHeight="true" outlineLevel="0" collapsed="false">
      <c r="C451" s="1713"/>
      <c r="D451" s="1713"/>
      <c r="E451" s="1713"/>
      <c r="F451" s="1713"/>
      <c r="G451" s="1714"/>
      <c r="H451" s="1713"/>
      <c r="I451" s="1713"/>
      <c r="J451" s="1713"/>
      <c r="K451" s="1713"/>
      <c r="L451" s="1713"/>
      <c r="M451" s="1713"/>
      <c r="N451" s="1713"/>
      <c r="O451" s="1713"/>
      <c r="P451" s="1713"/>
      <c r="Q451" s="1713"/>
      <c r="R451" s="1713"/>
      <c r="S451" s="1713"/>
      <c r="T451" s="1713"/>
      <c r="U451" s="1713"/>
      <c r="V451" s="1713"/>
      <c r="W451" s="1713"/>
      <c r="X451" s="1713"/>
      <c r="Y451" s="1713"/>
      <c r="Z451" s="1713"/>
      <c r="AA451" s="1713"/>
      <c r="AB451" s="1713"/>
      <c r="AC451" s="1713"/>
      <c r="AD451" s="1713"/>
      <c r="AE451" s="1713"/>
      <c r="AF451" s="1713"/>
      <c r="AG451" s="1713"/>
      <c r="AH451" s="1713"/>
      <c r="AI451" s="1713"/>
      <c r="AJ451" s="1713"/>
      <c r="AK451" s="1713"/>
      <c r="AL451" s="1713"/>
      <c r="AM451" s="1713"/>
      <c r="AN451" s="1713"/>
      <c r="AO451" s="1713"/>
      <c r="AP451" s="1713"/>
      <c r="AQ451" s="1713"/>
      <c r="AR451" s="1713"/>
      <c r="AS451" s="1713"/>
      <c r="AT451" s="1713"/>
      <c r="AU451" s="1713"/>
      <c r="AV451" s="1713"/>
      <c r="AW451" s="1713"/>
      <c r="AX451" s="1713"/>
    </row>
    <row r="452" s="1732" customFormat="true" ht="21.75" hidden="false" customHeight="true" outlineLevel="0" collapsed="false">
      <c r="C452" s="1713"/>
      <c r="D452" s="1713"/>
      <c r="E452" s="1713"/>
      <c r="F452" s="1713"/>
      <c r="G452" s="1714"/>
      <c r="H452" s="1713"/>
      <c r="I452" s="1713"/>
      <c r="J452" s="1713"/>
      <c r="K452" s="1713"/>
      <c r="L452" s="1713"/>
      <c r="M452" s="1713"/>
      <c r="N452" s="1713"/>
      <c r="O452" s="1713"/>
      <c r="P452" s="1713"/>
      <c r="Q452" s="1713"/>
      <c r="R452" s="1713"/>
      <c r="S452" s="1713"/>
      <c r="T452" s="1713"/>
      <c r="U452" s="1713"/>
      <c r="V452" s="1713"/>
      <c r="W452" s="1713"/>
      <c r="X452" s="1713"/>
      <c r="Y452" s="1713"/>
      <c r="Z452" s="1713"/>
      <c r="AA452" s="1713"/>
      <c r="AB452" s="1713"/>
      <c r="AC452" s="1713"/>
      <c r="AD452" s="1713"/>
      <c r="AE452" s="1713"/>
      <c r="AF452" s="1713"/>
      <c r="AG452" s="1713"/>
      <c r="AH452" s="1713"/>
      <c r="AI452" s="1713"/>
      <c r="AJ452" s="1713"/>
      <c r="AK452" s="1713"/>
      <c r="AL452" s="1713"/>
      <c r="AM452" s="1713"/>
      <c r="AN452" s="1713"/>
      <c r="AO452" s="1713"/>
      <c r="AP452" s="1713"/>
      <c r="AQ452" s="1713"/>
      <c r="AR452" s="1713"/>
      <c r="AS452" s="1713"/>
      <c r="AT452" s="1713"/>
      <c r="AU452" s="1713"/>
      <c r="AV452" s="1713"/>
      <c r="AW452" s="1713"/>
      <c r="AX452" s="1713"/>
    </row>
    <row r="453" s="1732" customFormat="true" ht="21.75" hidden="false" customHeight="true" outlineLevel="0" collapsed="false">
      <c r="C453" s="1713"/>
      <c r="D453" s="1713"/>
      <c r="E453" s="1713"/>
      <c r="F453" s="1713"/>
      <c r="G453" s="1714"/>
      <c r="H453" s="1713"/>
      <c r="I453" s="1713"/>
      <c r="J453" s="1713"/>
      <c r="K453" s="1713"/>
      <c r="L453" s="1713"/>
      <c r="M453" s="1713"/>
      <c r="N453" s="1713"/>
      <c r="O453" s="1713"/>
      <c r="P453" s="1713"/>
      <c r="Q453" s="1713"/>
      <c r="R453" s="1713"/>
      <c r="S453" s="1713"/>
      <c r="T453" s="1713"/>
      <c r="U453" s="1713"/>
      <c r="V453" s="1713"/>
      <c r="W453" s="1713"/>
      <c r="X453" s="1713"/>
      <c r="Y453" s="1713"/>
      <c r="Z453" s="1713"/>
      <c r="AA453" s="1713"/>
      <c r="AB453" s="1713"/>
      <c r="AC453" s="1713"/>
      <c r="AD453" s="1713"/>
      <c r="AE453" s="1713"/>
      <c r="AF453" s="1713"/>
      <c r="AG453" s="1713"/>
      <c r="AH453" s="1713"/>
      <c r="AI453" s="1713"/>
      <c r="AJ453" s="1713"/>
      <c r="AK453" s="1713"/>
      <c r="AL453" s="1713"/>
      <c r="AM453" s="1713"/>
      <c r="AN453" s="1713"/>
      <c r="AO453" s="1713"/>
      <c r="AP453" s="1713"/>
      <c r="AQ453" s="1713"/>
      <c r="AR453" s="1713"/>
      <c r="AS453" s="1713"/>
      <c r="AT453" s="1713"/>
      <c r="AU453" s="1713"/>
      <c r="AV453" s="1713"/>
      <c r="AW453" s="1713"/>
      <c r="AX453" s="1713"/>
    </row>
    <row r="454" s="1732" customFormat="true" ht="21.75" hidden="false" customHeight="true" outlineLevel="0" collapsed="false">
      <c r="C454" s="1713"/>
      <c r="D454" s="1713"/>
      <c r="E454" s="1713"/>
      <c r="F454" s="1713"/>
      <c r="G454" s="1714"/>
      <c r="H454" s="1713"/>
      <c r="I454" s="1713"/>
      <c r="J454" s="1713"/>
      <c r="K454" s="1713"/>
      <c r="L454" s="1713"/>
      <c r="M454" s="1713"/>
      <c r="N454" s="1713"/>
      <c r="O454" s="1713"/>
      <c r="P454" s="1713"/>
      <c r="Q454" s="1713"/>
      <c r="R454" s="1713"/>
      <c r="S454" s="1713"/>
      <c r="T454" s="1713"/>
      <c r="U454" s="1713"/>
      <c r="V454" s="1713"/>
      <c r="W454" s="1713"/>
      <c r="X454" s="1713"/>
      <c r="Y454" s="1713"/>
      <c r="Z454" s="1713"/>
      <c r="AA454" s="1713"/>
      <c r="AB454" s="1713"/>
      <c r="AC454" s="1713"/>
      <c r="AD454" s="1713"/>
      <c r="AE454" s="1713"/>
      <c r="AF454" s="1713"/>
      <c r="AG454" s="1713"/>
      <c r="AH454" s="1713"/>
      <c r="AI454" s="1713"/>
      <c r="AJ454" s="1713"/>
      <c r="AK454" s="1713"/>
      <c r="AL454" s="1713"/>
      <c r="AM454" s="1713"/>
      <c r="AN454" s="1713"/>
      <c r="AO454" s="1713"/>
      <c r="AP454" s="1713"/>
      <c r="AQ454" s="1713"/>
      <c r="AR454" s="1713"/>
      <c r="AS454" s="1713"/>
      <c r="AT454" s="1713"/>
      <c r="AU454" s="1713"/>
      <c r="AV454" s="1713"/>
      <c r="AW454" s="1713"/>
      <c r="AX454" s="1713"/>
    </row>
    <row r="455" s="1732" customFormat="true" ht="21.75" hidden="false" customHeight="true" outlineLevel="0" collapsed="false">
      <c r="C455" s="1713"/>
      <c r="D455" s="1713"/>
      <c r="E455" s="1713"/>
      <c r="F455" s="1713"/>
      <c r="G455" s="1714"/>
      <c r="H455" s="1713"/>
      <c r="I455" s="1713"/>
      <c r="J455" s="1713"/>
      <c r="K455" s="1713"/>
      <c r="L455" s="1713"/>
      <c r="M455" s="1713"/>
      <c r="N455" s="1713"/>
      <c r="O455" s="1713"/>
      <c r="P455" s="1713"/>
      <c r="Q455" s="1713"/>
      <c r="R455" s="1713"/>
      <c r="S455" s="1713"/>
      <c r="T455" s="1713"/>
      <c r="U455" s="1713"/>
      <c r="V455" s="1713"/>
      <c r="W455" s="1713"/>
      <c r="X455" s="1713"/>
      <c r="Y455" s="1713"/>
      <c r="Z455" s="1713"/>
      <c r="AA455" s="1713"/>
      <c r="AB455" s="1713"/>
      <c r="AC455" s="1713"/>
      <c r="AD455" s="1713"/>
      <c r="AE455" s="1713"/>
      <c r="AF455" s="1713"/>
      <c r="AG455" s="1713"/>
      <c r="AH455" s="1713"/>
      <c r="AI455" s="1713"/>
      <c r="AJ455" s="1713"/>
      <c r="AK455" s="1713"/>
      <c r="AL455" s="1713"/>
      <c r="AM455" s="1713"/>
      <c r="AN455" s="1713"/>
      <c r="AO455" s="1713"/>
      <c r="AP455" s="1713"/>
      <c r="AQ455" s="1713"/>
      <c r="AR455" s="1713"/>
      <c r="AS455" s="1713"/>
      <c r="AT455" s="1713"/>
      <c r="AU455" s="1713"/>
      <c r="AV455" s="1713"/>
      <c r="AW455" s="1713"/>
      <c r="AX455" s="1713"/>
    </row>
    <row r="456" s="1732" customFormat="true" ht="21.75" hidden="false" customHeight="true" outlineLevel="0" collapsed="false">
      <c r="C456" s="1713"/>
      <c r="D456" s="1713"/>
      <c r="E456" s="1713"/>
      <c r="F456" s="1713"/>
      <c r="G456" s="1714"/>
      <c r="H456" s="1713"/>
      <c r="I456" s="1713"/>
      <c r="J456" s="1713"/>
      <c r="K456" s="1713"/>
      <c r="L456" s="1713"/>
      <c r="M456" s="1713"/>
      <c r="N456" s="1713"/>
      <c r="O456" s="1713"/>
      <c r="P456" s="1713"/>
      <c r="Q456" s="1713"/>
      <c r="R456" s="1713"/>
      <c r="S456" s="1713"/>
      <c r="T456" s="1713"/>
      <c r="U456" s="1713"/>
      <c r="V456" s="1713"/>
      <c r="W456" s="1713"/>
      <c r="X456" s="1713"/>
      <c r="Y456" s="1713"/>
      <c r="Z456" s="1713"/>
      <c r="AA456" s="1713"/>
      <c r="AB456" s="1713"/>
      <c r="AC456" s="1713"/>
      <c r="AD456" s="1713"/>
      <c r="AE456" s="1713"/>
      <c r="AF456" s="1713"/>
      <c r="AG456" s="1713"/>
      <c r="AH456" s="1713"/>
      <c r="AI456" s="1713"/>
      <c r="AJ456" s="1713"/>
      <c r="AK456" s="1713"/>
      <c r="AL456" s="1713"/>
      <c r="AM456" s="1713"/>
      <c r="AN456" s="1713"/>
      <c r="AO456" s="1713"/>
      <c r="AP456" s="1713"/>
      <c r="AQ456" s="1713"/>
      <c r="AR456" s="1713"/>
      <c r="AS456" s="1713"/>
      <c r="AT456" s="1713"/>
      <c r="AU456" s="1713"/>
      <c r="AV456" s="1713"/>
      <c r="AW456" s="1713"/>
      <c r="AX456" s="1713"/>
    </row>
    <row r="457" s="1732" customFormat="true" ht="21.75" hidden="false" customHeight="true" outlineLevel="0" collapsed="false">
      <c r="C457" s="1713"/>
      <c r="D457" s="1713"/>
      <c r="E457" s="1713"/>
      <c r="F457" s="1713"/>
      <c r="G457" s="1714"/>
      <c r="H457" s="1713"/>
      <c r="I457" s="1713"/>
      <c r="J457" s="1713"/>
      <c r="K457" s="1713"/>
      <c r="L457" s="1713"/>
      <c r="M457" s="1713"/>
      <c r="N457" s="1713"/>
      <c r="O457" s="1713"/>
      <c r="P457" s="1713"/>
      <c r="Q457" s="1713"/>
      <c r="R457" s="1713"/>
      <c r="S457" s="1713"/>
      <c r="T457" s="1713"/>
      <c r="U457" s="1713"/>
      <c r="V457" s="1713"/>
      <c r="W457" s="1713"/>
      <c r="X457" s="1713"/>
      <c r="Y457" s="1713"/>
      <c r="Z457" s="1713"/>
      <c r="AA457" s="1713"/>
      <c r="AB457" s="1713"/>
      <c r="AC457" s="1713"/>
      <c r="AD457" s="1713"/>
      <c r="AE457" s="1713"/>
      <c r="AF457" s="1713"/>
      <c r="AG457" s="1713"/>
      <c r="AH457" s="1713"/>
      <c r="AI457" s="1713"/>
      <c r="AJ457" s="1713"/>
      <c r="AK457" s="1713"/>
      <c r="AL457" s="1713"/>
      <c r="AM457" s="1713"/>
      <c r="AN457" s="1713"/>
      <c r="AO457" s="1713"/>
      <c r="AP457" s="1713"/>
      <c r="AQ457" s="1713"/>
      <c r="AR457" s="1713"/>
      <c r="AS457" s="1713"/>
      <c r="AT457" s="1713"/>
      <c r="AU457" s="1713"/>
      <c r="AV457" s="1713"/>
      <c r="AW457" s="1713"/>
      <c r="AX457" s="1713"/>
    </row>
    <row r="458" s="1732" customFormat="true" ht="21.75" hidden="false" customHeight="true" outlineLevel="0" collapsed="false">
      <c r="C458" s="1713"/>
      <c r="D458" s="1713"/>
      <c r="E458" s="1713"/>
      <c r="F458" s="1713"/>
      <c r="G458" s="1714"/>
      <c r="H458" s="1713"/>
      <c r="I458" s="1713"/>
      <c r="J458" s="1713"/>
      <c r="K458" s="1713"/>
      <c r="L458" s="1713"/>
      <c r="M458" s="1713"/>
      <c r="N458" s="1713"/>
      <c r="O458" s="1713"/>
      <c r="P458" s="1713"/>
      <c r="Q458" s="1713"/>
      <c r="R458" s="1713"/>
      <c r="S458" s="1713"/>
      <c r="T458" s="1713"/>
      <c r="U458" s="1713"/>
      <c r="V458" s="1713"/>
      <c r="W458" s="1713"/>
      <c r="X458" s="1713"/>
      <c r="Y458" s="1713"/>
      <c r="Z458" s="1713"/>
      <c r="AA458" s="1713"/>
      <c r="AB458" s="1713"/>
      <c r="AC458" s="1713"/>
      <c r="AD458" s="1713"/>
      <c r="AE458" s="1713"/>
      <c r="AF458" s="1713"/>
      <c r="AG458" s="1713"/>
      <c r="AH458" s="1713"/>
      <c r="AI458" s="1713"/>
      <c r="AJ458" s="1713"/>
      <c r="AK458" s="1713"/>
      <c r="AL458" s="1713"/>
      <c r="AM458" s="1713"/>
      <c r="AN458" s="1713"/>
      <c r="AO458" s="1713"/>
      <c r="AP458" s="1713"/>
      <c r="AQ458" s="1713"/>
      <c r="AR458" s="1713"/>
      <c r="AS458" s="1713"/>
      <c r="AT458" s="1713"/>
      <c r="AU458" s="1713"/>
      <c r="AV458" s="1713"/>
      <c r="AW458" s="1713"/>
      <c r="AX458" s="1713"/>
    </row>
    <row r="459" s="1732" customFormat="true" ht="21.75" hidden="false" customHeight="true" outlineLevel="0" collapsed="false">
      <c r="C459" s="1713"/>
      <c r="D459" s="1713"/>
      <c r="E459" s="1713"/>
      <c r="F459" s="1713"/>
      <c r="G459" s="1714"/>
      <c r="H459" s="1713"/>
      <c r="I459" s="1713"/>
      <c r="J459" s="1713"/>
      <c r="K459" s="1713"/>
      <c r="L459" s="1713"/>
      <c r="M459" s="1713"/>
      <c r="N459" s="1713"/>
      <c r="O459" s="1713"/>
      <c r="P459" s="1713"/>
      <c r="Q459" s="1713"/>
      <c r="R459" s="1713"/>
      <c r="S459" s="1713"/>
      <c r="T459" s="1713"/>
      <c r="U459" s="1713"/>
      <c r="V459" s="1713"/>
      <c r="W459" s="1713"/>
      <c r="X459" s="1713"/>
      <c r="Y459" s="1713"/>
      <c r="Z459" s="1713"/>
      <c r="AA459" s="1713"/>
      <c r="AB459" s="1713"/>
      <c r="AC459" s="1713"/>
      <c r="AD459" s="1713"/>
      <c r="AE459" s="1713"/>
      <c r="AF459" s="1713"/>
      <c r="AG459" s="1713"/>
      <c r="AH459" s="1713"/>
      <c r="AI459" s="1713"/>
      <c r="AJ459" s="1713"/>
      <c r="AK459" s="1713"/>
      <c r="AL459" s="1713"/>
      <c r="AM459" s="1713"/>
      <c r="AN459" s="1713"/>
      <c r="AO459" s="1713"/>
      <c r="AP459" s="1713"/>
      <c r="AQ459" s="1713"/>
      <c r="AR459" s="1713"/>
      <c r="AS459" s="1713"/>
      <c r="AT459" s="1713"/>
      <c r="AU459" s="1713"/>
      <c r="AV459" s="1713"/>
      <c r="AW459" s="1713"/>
      <c r="AX459" s="1713"/>
    </row>
    <row r="460" s="1732" customFormat="true" ht="21.75" hidden="false" customHeight="true" outlineLevel="0" collapsed="false">
      <c r="C460" s="1713"/>
      <c r="D460" s="1713"/>
      <c r="E460" s="1713"/>
      <c r="F460" s="1713"/>
      <c r="G460" s="1714"/>
      <c r="H460" s="1713"/>
      <c r="I460" s="1713"/>
      <c r="J460" s="1713"/>
      <c r="K460" s="1713"/>
      <c r="L460" s="1713"/>
      <c r="M460" s="1713"/>
      <c r="N460" s="1713"/>
      <c r="O460" s="1713"/>
      <c r="P460" s="1713"/>
      <c r="Q460" s="1713"/>
      <c r="R460" s="1713"/>
      <c r="S460" s="1713"/>
      <c r="T460" s="1713"/>
      <c r="U460" s="1713"/>
      <c r="V460" s="1713"/>
      <c r="W460" s="1713"/>
      <c r="X460" s="1713"/>
      <c r="Y460" s="1713"/>
      <c r="Z460" s="1713"/>
      <c r="AA460" s="1713"/>
      <c r="AB460" s="1713"/>
      <c r="AC460" s="1713"/>
      <c r="AD460" s="1713"/>
      <c r="AE460" s="1713"/>
      <c r="AF460" s="1713"/>
      <c r="AG460" s="1713"/>
      <c r="AH460" s="1713"/>
      <c r="AI460" s="1713"/>
      <c r="AJ460" s="1713"/>
      <c r="AK460" s="1713"/>
      <c r="AL460" s="1713"/>
      <c r="AM460" s="1713"/>
      <c r="AN460" s="1713"/>
      <c r="AO460" s="1713"/>
      <c r="AP460" s="1713"/>
      <c r="AQ460" s="1713"/>
      <c r="AR460" s="1713"/>
      <c r="AS460" s="1713"/>
      <c r="AT460" s="1713"/>
      <c r="AU460" s="1713"/>
      <c r="AV460" s="1713"/>
      <c r="AW460" s="1713"/>
      <c r="AX460" s="1713"/>
    </row>
    <row r="461" s="1732" customFormat="true" ht="21.75" hidden="false" customHeight="true" outlineLevel="0" collapsed="false">
      <c r="C461" s="1713"/>
      <c r="D461" s="1713"/>
      <c r="E461" s="1713"/>
      <c r="F461" s="1713"/>
      <c r="G461" s="1714"/>
      <c r="H461" s="1713"/>
      <c r="I461" s="1713"/>
      <c r="J461" s="1713"/>
      <c r="K461" s="1713"/>
      <c r="L461" s="1713"/>
      <c r="M461" s="1713"/>
      <c r="N461" s="1713"/>
      <c r="O461" s="1713"/>
      <c r="P461" s="1713"/>
      <c r="Q461" s="1713"/>
      <c r="R461" s="1713"/>
      <c r="S461" s="1713"/>
      <c r="T461" s="1713"/>
      <c r="U461" s="1713"/>
      <c r="V461" s="1713"/>
      <c r="W461" s="1713"/>
      <c r="X461" s="1713"/>
      <c r="Y461" s="1713"/>
      <c r="Z461" s="1713"/>
      <c r="AA461" s="1713"/>
      <c r="AB461" s="1713"/>
      <c r="AC461" s="1713"/>
      <c r="AD461" s="1713"/>
      <c r="AE461" s="1713"/>
      <c r="AF461" s="1713"/>
      <c r="AG461" s="1713"/>
      <c r="AH461" s="1713"/>
      <c r="AI461" s="1713"/>
      <c r="AJ461" s="1713"/>
      <c r="AK461" s="1713"/>
      <c r="AL461" s="1713"/>
      <c r="AM461" s="1713"/>
      <c r="AN461" s="1713"/>
      <c r="AO461" s="1713"/>
      <c r="AP461" s="1713"/>
      <c r="AQ461" s="1713"/>
      <c r="AR461" s="1713"/>
      <c r="AS461" s="1713"/>
      <c r="AT461" s="1713"/>
      <c r="AU461" s="1713"/>
      <c r="AV461" s="1713"/>
      <c r="AW461" s="1713"/>
      <c r="AX461" s="1713"/>
    </row>
    <row r="462" s="1732" customFormat="true" ht="21.75" hidden="false" customHeight="true" outlineLevel="0" collapsed="false">
      <c r="C462" s="1713"/>
      <c r="D462" s="1713"/>
      <c r="E462" s="1713"/>
      <c r="F462" s="1713"/>
      <c r="G462" s="1714"/>
      <c r="H462" s="1713"/>
      <c r="I462" s="1713"/>
      <c r="J462" s="1713"/>
      <c r="K462" s="1713"/>
      <c r="L462" s="1713"/>
      <c r="M462" s="1713"/>
      <c r="N462" s="1713"/>
      <c r="O462" s="1713"/>
      <c r="P462" s="1713"/>
      <c r="Q462" s="1713"/>
      <c r="R462" s="1713"/>
      <c r="S462" s="1713"/>
      <c r="T462" s="1713"/>
      <c r="U462" s="1713"/>
      <c r="V462" s="1713"/>
      <c r="W462" s="1713"/>
      <c r="X462" s="1713"/>
      <c r="Y462" s="1713"/>
      <c r="Z462" s="1713"/>
      <c r="AA462" s="1713"/>
      <c r="AB462" s="1713"/>
      <c r="AC462" s="1713"/>
      <c r="AD462" s="1713"/>
      <c r="AE462" s="1713"/>
      <c r="AF462" s="1713"/>
      <c r="AG462" s="1713"/>
      <c r="AH462" s="1713"/>
      <c r="AI462" s="1713"/>
      <c r="AJ462" s="1713"/>
      <c r="AK462" s="1713"/>
      <c r="AL462" s="1713"/>
      <c r="AM462" s="1713"/>
      <c r="AN462" s="1713"/>
      <c r="AO462" s="1713"/>
      <c r="AP462" s="1713"/>
      <c r="AQ462" s="1713"/>
      <c r="AR462" s="1713"/>
      <c r="AS462" s="1713"/>
      <c r="AT462" s="1713"/>
      <c r="AU462" s="1713"/>
      <c r="AV462" s="1713"/>
      <c r="AW462" s="1713"/>
      <c r="AX462" s="1713"/>
    </row>
    <row r="463" s="1732" customFormat="true" ht="21.75" hidden="false" customHeight="true" outlineLevel="0" collapsed="false">
      <c r="C463" s="1713"/>
      <c r="D463" s="1713"/>
      <c r="E463" s="1713"/>
      <c r="F463" s="1713"/>
      <c r="G463" s="1714"/>
      <c r="H463" s="1713"/>
      <c r="I463" s="1713"/>
      <c r="J463" s="1713"/>
      <c r="K463" s="1713"/>
      <c r="L463" s="1713"/>
      <c r="M463" s="1713"/>
      <c r="N463" s="1713"/>
      <c r="O463" s="1713"/>
      <c r="P463" s="1713"/>
      <c r="Q463" s="1713"/>
      <c r="R463" s="1713"/>
      <c r="S463" s="1713"/>
      <c r="T463" s="1713"/>
      <c r="U463" s="1713"/>
      <c r="V463" s="1713"/>
      <c r="W463" s="1713"/>
      <c r="X463" s="1713"/>
      <c r="Y463" s="1713"/>
      <c r="Z463" s="1713"/>
      <c r="AA463" s="1713"/>
      <c r="AB463" s="1713"/>
      <c r="AC463" s="1713"/>
      <c r="AD463" s="1713"/>
      <c r="AE463" s="1713"/>
      <c r="AF463" s="1713"/>
      <c r="AG463" s="1713"/>
      <c r="AH463" s="1713"/>
      <c r="AI463" s="1713"/>
      <c r="AJ463" s="1713"/>
      <c r="AK463" s="1713"/>
      <c r="AL463" s="1713"/>
      <c r="AM463" s="1713"/>
      <c r="AN463" s="1713"/>
      <c r="AO463" s="1713"/>
      <c r="AP463" s="1713"/>
      <c r="AQ463" s="1713"/>
      <c r="AR463" s="1713"/>
      <c r="AS463" s="1713"/>
      <c r="AT463" s="1713"/>
      <c r="AU463" s="1713"/>
      <c r="AV463" s="1713"/>
      <c r="AW463" s="1713"/>
      <c r="AX463" s="1713"/>
    </row>
    <row r="464" s="1732" customFormat="true" ht="21.75" hidden="false" customHeight="true" outlineLevel="0" collapsed="false">
      <c r="C464" s="1713"/>
      <c r="D464" s="1713"/>
      <c r="E464" s="1713"/>
      <c r="F464" s="1713"/>
      <c r="G464" s="1714"/>
      <c r="H464" s="1713"/>
      <c r="I464" s="1713"/>
      <c r="J464" s="1713"/>
      <c r="K464" s="1713"/>
      <c r="L464" s="1713"/>
      <c r="M464" s="1713"/>
      <c r="N464" s="1713"/>
      <c r="O464" s="1713"/>
      <c r="P464" s="1713"/>
      <c r="Q464" s="1713"/>
      <c r="R464" s="1713"/>
      <c r="S464" s="1713"/>
      <c r="T464" s="1713"/>
      <c r="U464" s="1713"/>
      <c r="V464" s="1713"/>
      <c r="W464" s="1713"/>
      <c r="X464" s="1713"/>
      <c r="Y464" s="1713"/>
      <c r="Z464" s="1713"/>
      <c r="AA464" s="1713"/>
      <c r="AB464" s="1713"/>
      <c r="AC464" s="1713"/>
      <c r="AD464" s="1713"/>
      <c r="AE464" s="1713"/>
      <c r="AF464" s="1713"/>
      <c r="AG464" s="1713"/>
      <c r="AH464" s="1713"/>
      <c r="AI464" s="1713"/>
      <c r="AJ464" s="1713"/>
      <c r="AK464" s="1713"/>
      <c r="AL464" s="1713"/>
      <c r="AM464" s="1713"/>
      <c r="AN464" s="1713"/>
      <c r="AO464" s="1713"/>
      <c r="AP464" s="1713"/>
      <c r="AQ464" s="1713"/>
      <c r="AR464" s="1713"/>
      <c r="AS464" s="1713"/>
      <c r="AT464" s="1713"/>
      <c r="AU464" s="1713"/>
      <c r="AV464" s="1713"/>
      <c r="AW464" s="1713"/>
      <c r="AX464" s="1713"/>
    </row>
    <row r="465" s="1732" customFormat="true" ht="21.75" hidden="false" customHeight="true" outlineLevel="0" collapsed="false">
      <c r="C465" s="1713"/>
      <c r="D465" s="1713"/>
      <c r="E465" s="1713"/>
      <c r="F465" s="1713"/>
      <c r="G465" s="1714"/>
      <c r="H465" s="1713"/>
      <c r="I465" s="1713"/>
      <c r="J465" s="1713"/>
      <c r="K465" s="1713"/>
      <c r="L465" s="1713"/>
      <c r="M465" s="1713"/>
      <c r="N465" s="1713"/>
      <c r="O465" s="1713"/>
      <c r="P465" s="1713"/>
      <c r="Q465" s="1713"/>
      <c r="R465" s="1713"/>
      <c r="S465" s="1713"/>
      <c r="T465" s="1713"/>
      <c r="U465" s="1713"/>
      <c r="V465" s="1713"/>
      <c r="W465" s="1713"/>
      <c r="X465" s="1713"/>
      <c r="Y465" s="1713"/>
      <c r="Z465" s="1713"/>
      <c r="AA465" s="1713"/>
      <c r="AB465" s="1713"/>
      <c r="AC465" s="1713"/>
      <c r="AD465" s="1713"/>
      <c r="AE465" s="1713"/>
      <c r="AF465" s="1713"/>
      <c r="AG465" s="1713"/>
      <c r="AH465" s="1713"/>
      <c r="AI465" s="1713"/>
      <c r="AJ465" s="1713"/>
      <c r="AK465" s="1713"/>
      <c r="AL465" s="1713"/>
      <c r="AM465" s="1713"/>
      <c r="AN465" s="1713"/>
      <c r="AO465" s="1713"/>
      <c r="AP465" s="1713"/>
      <c r="AQ465" s="1713"/>
      <c r="AR465" s="1713"/>
      <c r="AS465" s="1713"/>
      <c r="AT465" s="1713"/>
      <c r="AU465" s="1713"/>
      <c r="AV465" s="1713"/>
      <c r="AW465" s="1713"/>
      <c r="AX465" s="1713"/>
    </row>
    <row r="466" s="1732" customFormat="true" ht="21.75" hidden="false" customHeight="true" outlineLevel="0" collapsed="false">
      <c r="C466" s="1713"/>
      <c r="D466" s="1713"/>
      <c r="E466" s="1713"/>
      <c r="F466" s="1713"/>
      <c r="G466" s="1714"/>
      <c r="H466" s="1713"/>
      <c r="I466" s="1713"/>
      <c r="J466" s="1713"/>
      <c r="K466" s="1713"/>
      <c r="L466" s="1713"/>
      <c r="M466" s="1713"/>
      <c r="N466" s="1713"/>
      <c r="O466" s="1713"/>
      <c r="P466" s="1713"/>
      <c r="Q466" s="1713"/>
      <c r="R466" s="1713"/>
      <c r="S466" s="1713"/>
      <c r="T466" s="1713"/>
      <c r="U466" s="1713"/>
      <c r="V466" s="1713"/>
      <c r="W466" s="1713"/>
      <c r="X466" s="1713"/>
      <c r="Y466" s="1713"/>
      <c r="Z466" s="1713"/>
      <c r="AA466" s="1713"/>
      <c r="AB466" s="1713"/>
      <c r="AC466" s="1713"/>
      <c r="AD466" s="1713"/>
      <c r="AE466" s="1713"/>
      <c r="AF466" s="1713"/>
      <c r="AG466" s="1713"/>
      <c r="AH466" s="1713"/>
      <c r="AI466" s="1713"/>
      <c r="AJ466" s="1713"/>
      <c r="AK466" s="1713"/>
      <c r="AL466" s="1713"/>
      <c r="AM466" s="1713"/>
      <c r="AN466" s="1713"/>
      <c r="AO466" s="1713"/>
      <c r="AP466" s="1713"/>
      <c r="AQ466" s="1713"/>
      <c r="AR466" s="1713"/>
      <c r="AS466" s="1713"/>
      <c r="AT466" s="1713"/>
      <c r="AU466" s="1713"/>
      <c r="AV466" s="1713"/>
      <c r="AW466" s="1713"/>
      <c r="AX466" s="1713"/>
    </row>
    <row r="467" s="1732" customFormat="true" ht="21.75" hidden="false" customHeight="true" outlineLevel="0" collapsed="false">
      <c r="C467" s="1713"/>
      <c r="D467" s="1713"/>
      <c r="E467" s="1713"/>
      <c r="F467" s="1713"/>
      <c r="G467" s="1714"/>
      <c r="H467" s="1713"/>
      <c r="I467" s="1713"/>
      <c r="J467" s="1713"/>
      <c r="K467" s="1713"/>
      <c r="L467" s="1713"/>
      <c r="M467" s="1713"/>
      <c r="N467" s="1713"/>
      <c r="O467" s="1713"/>
      <c r="P467" s="1713"/>
      <c r="Q467" s="1713"/>
      <c r="R467" s="1713"/>
      <c r="S467" s="1713"/>
      <c r="T467" s="1713"/>
      <c r="U467" s="1713"/>
      <c r="V467" s="1713"/>
      <c r="W467" s="1713"/>
      <c r="X467" s="1713"/>
      <c r="Y467" s="1713"/>
      <c r="Z467" s="1713"/>
      <c r="AA467" s="1713"/>
      <c r="AB467" s="1713"/>
      <c r="AC467" s="1713"/>
      <c r="AD467" s="1713"/>
      <c r="AE467" s="1713"/>
      <c r="AF467" s="1713"/>
      <c r="AG467" s="1713"/>
      <c r="AH467" s="1713"/>
      <c r="AI467" s="1713"/>
      <c r="AJ467" s="1713"/>
      <c r="AK467" s="1713"/>
      <c r="AL467" s="1713"/>
      <c r="AM467" s="1713"/>
      <c r="AN467" s="1713"/>
      <c r="AO467" s="1713"/>
      <c r="AP467" s="1713"/>
      <c r="AQ467" s="1713"/>
      <c r="AR467" s="1713"/>
      <c r="AS467" s="1713"/>
      <c r="AT467" s="1713"/>
      <c r="AU467" s="1713"/>
      <c r="AV467" s="1713"/>
      <c r="AW467" s="1713"/>
      <c r="AX467" s="1713"/>
    </row>
    <row r="468" s="1732" customFormat="true" ht="21.75" hidden="false" customHeight="true" outlineLevel="0" collapsed="false">
      <c r="C468" s="1713"/>
      <c r="D468" s="1713"/>
      <c r="E468" s="1713"/>
      <c r="F468" s="1713"/>
      <c r="G468" s="1714"/>
      <c r="H468" s="1713"/>
      <c r="I468" s="1713"/>
      <c r="J468" s="1713"/>
      <c r="K468" s="1713"/>
      <c r="L468" s="1713"/>
      <c r="M468" s="1713"/>
      <c r="N468" s="1713"/>
      <c r="O468" s="1713"/>
      <c r="P468" s="1713"/>
      <c r="Q468" s="1713"/>
      <c r="R468" s="1713"/>
      <c r="S468" s="1713"/>
      <c r="T468" s="1713"/>
      <c r="U468" s="1713"/>
      <c r="V468" s="1713"/>
      <c r="W468" s="1713"/>
      <c r="X468" s="1713"/>
      <c r="Y468" s="1713"/>
      <c r="Z468" s="1713"/>
      <c r="AA468" s="1713"/>
      <c r="AB468" s="1713"/>
      <c r="AC468" s="1713"/>
      <c r="AD468" s="1713"/>
      <c r="AE468" s="1713"/>
      <c r="AF468" s="1713"/>
      <c r="AG468" s="1713"/>
      <c r="AH468" s="1713"/>
      <c r="AI468" s="1713"/>
      <c r="AJ468" s="1713"/>
      <c r="AK468" s="1713"/>
      <c r="AL468" s="1713"/>
      <c r="AM468" s="1713"/>
      <c r="AN468" s="1713"/>
      <c r="AO468" s="1713"/>
      <c r="AP468" s="1713"/>
      <c r="AQ468" s="1713"/>
      <c r="AR468" s="1713"/>
      <c r="AS468" s="1713"/>
      <c r="AT468" s="1713"/>
      <c r="AU468" s="1713"/>
      <c r="AV468" s="1713"/>
      <c r="AW468" s="1713"/>
      <c r="AX468" s="1713"/>
    </row>
    <row r="469" s="1732" customFormat="true" ht="21.75" hidden="false" customHeight="true" outlineLevel="0" collapsed="false">
      <c r="C469" s="1713"/>
      <c r="D469" s="1713"/>
      <c r="E469" s="1713"/>
      <c r="F469" s="1713"/>
      <c r="G469" s="1714"/>
      <c r="H469" s="1713"/>
      <c r="I469" s="1713"/>
      <c r="J469" s="1713"/>
      <c r="K469" s="1713"/>
      <c r="L469" s="1713"/>
      <c r="M469" s="1713"/>
      <c r="N469" s="1713"/>
      <c r="O469" s="1713"/>
      <c r="P469" s="1713"/>
      <c r="Q469" s="1713"/>
      <c r="R469" s="1713"/>
      <c r="S469" s="1713"/>
      <c r="T469" s="1713"/>
      <c r="U469" s="1713"/>
      <c r="V469" s="1713"/>
      <c r="W469" s="1713"/>
      <c r="X469" s="1713"/>
      <c r="Y469" s="1713"/>
      <c r="Z469" s="1713"/>
      <c r="AA469" s="1713"/>
      <c r="AB469" s="1713"/>
      <c r="AC469" s="1713"/>
      <c r="AD469" s="1713"/>
      <c r="AE469" s="1713"/>
      <c r="AF469" s="1713"/>
      <c r="AG469" s="1713"/>
      <c r="AH469" s="1713"/>
      <c r="AI469" s="1713"/>
      <c r="AJ469" s="1713"/>
      <c r="AK469" s="1713"/>
      <c r="AL469" s="1713"/>
      <c r="AM469" s="1713"/>
      <c r="AN469" s="1713"/>
      <c r="AO469" s="1713"/>
      <c r="AP469" s="1713"/>
      <c r="AQ469" s="1713"/>
      <c r="AR469" s="1713"/>
      <c r="AS469" s="1713"/>
      <c r="AT469" s="1713"/>
      <c r="AU469" s="1713"/>
      <c r="AV469" s="1713"/>
      <c r="AW469" s="1713"/>
      <c r="AX469" s="1713"/>
    </row>
    <row r="470" s="1732" customFormat="true" ht="21.75" hidden="false" customHeight="true" outlineLevel="0" collapsed="false">
      <c r="C470" s="1713"/>
      <c r="D470" s="1713"/>
      <c r="E470" s="1713"/>
      <c r="F470" s="1713"/>
      <c r="G470" s="1714"/>
      <c r="H470" s="1713"/>
      <c r="I470" s="1713"/>
      <c r="J470" s="1713"/>
      <c r="K470" s="1713"/>
      <c r="L470" s="1713"/>
      <c r="M470" s="1713"/>
      <c r="N470" s="1713"/>
      <c r="O470" s="1713"/>
      <c r="P470" s="1713"/>
      <c r="Q470" s="1713"/>
      <c r="R470" s="1713"/>
      <c r="S470" s="1713"/>
      <c r="T470" s="1713"/>
      <c r="U470" s="1713"/>
      <c r="V470" s="1713"/>
      <c r="W470" s="1713"/>
      <c r="X470" s="1713"/>
      <c r="Y470" s="1713"/>
      <c r="Z470" s="1713"/>
      <c r="AA470" s="1713"/>
      <c r="AB470" s="1713"/>
      <c r="AC470" s="1713"/>
      <c r="AD470" s="1713"/>
      <c r="AE470" s="1713"/>
      <c r="AF470" s="1713"/>
      <c r="AG470" s="1713"/>
      <c r="AH470" s="1713"/>
      <c r="AI470" s="1713"/>
      <c r="AJ470" s="1713"/>
      <c r="AK470" s="1713"/>
      <c r="AL470" s="1713"/>
      <c r="AM470" s="1713"/>
      <c r="AN470" s="1713"/>
      <c r="AO470" s="1713"/>
      <c r="AP470" s="1713"/>
      <c r="AQ470" s="1713"/>
      <c r="AR470" s="1713"/>
      <c r="AS470" s="1713"/>
      <c r="AT470" s="1713"/>
      <c r="AU470" s="1713"/>
      <c r="AV470" s="1713"/>
      <c r="AW470" s="1713"/>
      <c r="AX470" s="1713"/>
    </row>
    <row r="471" s="1732" customFormat="true" ht="21.75" hidden="false" customHeight="true" outlineLevel="0" collapsed="false">
      <c r="C471" s="1713"/>
      <c r="D471" s="1713"/>
      <c r="E471" s="1713"/>
      <c r="F471" s="1713"/>
      <c r="G471" s="1714"/>
      <c r="H471" s="1713"/>
      <c r="I471" s="1713"/>
      <c r="J471" s="1713"/>
      <c r="K471" s="1713"/>
      <c r="L471" s="1713"/>
      <c r="M471" s="1713"/>
      <c r="N471" s="1713"/>
      <c r="O471" s="1713"/>
      <c r="P471" s="1713"/>
      <c r="Q471" s="1713"/>
      <c r="R471" s="1713"/>
      <c r="S471" s="1713"/>
      <c r="T471" s="1713"/>
      <c r="U471" s="1713"/>
      <c r="V471" s="1713"/>
      <c r="W471" s="1713"/>
      <c r="X471" s="1713"/>
      <c r="Y471" s="1713"/>
      <c r="Z471" s="1713"/>
      <c r="AA471" s="1713"/>
      <c r="AB471" s="1713"/>
      <c r="AC471" s="1713"/>
      <c r="AD471" s="1713"/>
      <c r="AE471" s="1713"/>
      <c r="AF471" s="1713"/>
      <c r="AG471" s="1713"/>
      <c r="AH471" s="1713"/>
      <c r="AI471" s="1713"/>
      <c r="AJ471" s="1713"/>
      <c r="AK471" s="1713"/>
      <c r="AL471" s="1713"/>
      <c r="AM471" s="1713"/>
      <c r="AN471" s="1713"/>
      <c r="AO471" s="1713"/>
      <c r="AP471" s="1713"/>
      <c r="AQ471" s="1713"/>
      <c r="AR471" s="1713"/>
      <c r="AS471" s="1713"/>
      <c r="AT471" s="1713"/>
      <c r="AU471" s="1713"/>
      <c r="AV471" s="1713"/>
      <c r="AW471" s="1713"/>
      <c r="AX471" s="1713"/>
    </row>
    <row r="472" s="1732" customFormat="true" ht="21.75" hidden="false" customHeight="true" outlineLevel="0" collapsed="false">
      <c r="C472" s="1713"/>
      <c r="D472" s="1713"/>
      <c r="E472" s="1713"/>
      <c r="F472" s="1713"/>
      <c r="G472" s="1714"/>
      <c r="H472" s="1713"/>
      <c r="I472" s="1713"/>
      <c r="J472" s="1713"/>
      <c r="K472" s="1713"/>
      <c r="L472" s="1713"/>
      <c r="M472" s="1713"/>
      <c r="N472" s="1713"/>
      <c r="O472" s="1713"/>
      <c r="P472" s="1713"/>
      <c r="Q472" s="1713"/>
      <c r="R472" s="1713"/>
      <c r="S472" s="1713"/>
      <c r="T472" s="1713"/>
      <c r="U472" s="1713"/>
      <c r="V472" s="1713"/>
      <c r="W472" s="1713"/>
      <c r="X472" s="1713"/>
      <c r="Y472" s="1713"/>
      <c r="Z472" s="1713"/>
      <c r="AA472" s="1713"/>
      <c r="AB472" s="1713"/>
      <c r="AC472" s="1713"/>
      <c r="AD472" s="1713"/>
      <c r="AE472" s="1713"/>
      <c r="AF472" s="1713"/>
      <c r="AG472" s="1713"/>
      <c r="AH472" s="1713"/>
      <c r="AI472" s="1713"/>
      <c r="AJ472" s="1713"/>
      <c r="AK472" s="1713"/>
      <c r="AL472" s="1713"/>
      <c r="AM472" s="1713"/>
      <c r="AN472" s="1713"/>
      <c r="AO472" s="1713"/>
      <c r="AP472" s="1713"/>
      <c r="AQ472" s="1713"/>
      <c r="AR472" s="1713"/>
      <c r="AS472" s="1713"/>
      <c r="AT472" s="1713"/>
      <c r="AU472" s="1713"/>
      <c r="AV472" s="1713"/>
      <c r="AW472" s="1713"/>
      <c r="AX472" s="1713"/>
    </row>
    <row r="473" s="1732" customFormat="true" ht="21.75" hidden="false" customHeight="true" outlineLevel="0" collapsed="false">
      <c r="C473" s="1713"/>
      <c r="D473" s="1713"/>
      <c r="E473" s="1713"/>
      <c r="F473" s="1713"/>
      <c r="G473" s="1714"/>
      <c r="H473" s="1713"/>
      <c r="I473" s="1713"/>
      <c r="J473" s="1713"/>
      <c r="K473" s="1713"/>
      <c r="L473" s="1713"/>
      <c r="M473" s="1713"/>
      <c r="N473" s="1713"/>
      <c r="O473" s="1713"/>
      <c r="P473" s="1713"/>
      <c r="Q473" s="1713"/>
      <c r="R473" s="1713"/>
      <c r="S473" s="1713"/>
      <c r="T473" s="1713"/>
      <c r="U473" s="1713"/>
      <c r="V473" s="1713"/>
      <c r="W473" s="1713"/>
      <c r="X473" s="1713"/>
      <c r="Y473" s="1713"/>
      <c r="Z473" s="1713"/>
      <c r="AA473" s="1713"/>
      <c r="AB473" s="1713"/>
      <c r="AC473" s="1713"/>
      <c r="AD473" s="1713"/>
      <c r="AE473" s="1713"/>
      <c r="AF473" s="1713"/>
      <c r="AG473" s="1713"/>
      <c r="AH473" s="1713"/>
      <c r="AI473" s="1713"/>
      <c r="AJ473" s="1713"/>
      <c r="AK473" s="1713"/>
      <c r="AL473" s="1713"/>
      <c r="AM473" s="1713"/>
      <c r="AN473" s="1713"/>
      <c r="AO473" s="1713"/>
      <c r="AP473" s="1713"/>
      <c r="AQ473" s="1713"/>
      <c r="AR473" s="1713"/>
      <c r="AS473" s="1713"/>
      <c r="AT473" s="1713"/>
      <c r="AU473" s="1713"/>
      <c r="AV473" s="1713"/>
      <c r="AW473" s="1713"/>
      <c r="AX473" s="1713"/>
    </row>
    <row r="474" s="1732" customFormat="true" ht="21.75" hidden="false" customHeight="true" outlineLevel="0" collapsed="false">
      <c r="C474" s="1713"/>
      <c r="D474" s="1713"/>
      <c r="E474" s="1713"/>
      <c r="F474" s="1713"/>
      <c r="G474" s="1714"/>
      <c r="H474" s="1713"/>
      <c r="I474" s="1713"/>
      <c r="J474" s="1713"/>
      <c r="K474" s="1713"/>
      <c r="L474" s="1713"/>
      <c r="M474" s="1713"/>
      <c r="N474" s="1713"/>
      <c r="O474" s="1713"/>
      <c r="P474" s="1713"/>
      <c r="Q474" s="1713"/>
      <c r="R474" s="1713"/>
      <c r="S474" s="1713"/>
      <c r="T474" s="1713"/>
      <c r="U474" s="1713"/>
      <c r="V474" s="1713"/>
      <c r="W474" s="1713"/>
      <c r="X474" s="1713"/>
      <c r="Y474" s="1713"/>
      <c r="Z474" s="1713"/>
      <c r="AA474" s="1713"/>
      <c r="AB474" s="1713"/>
      <c r="AC474" s="1713"/>
      <c r="AD474" s="1713"/>
      <c r="AE474" s="1713"/>
      <c r="AF474" s="1713"/>
      <c r="AG474" s="1713"/>
      <c r="AH474" s="1713"/>
      <c r="AI474" s="1713"/>
      <c r="AJ474" s="1713"/>
      <c r="AK474" s="1713"/>
      <c r="AL474" s="1713"/>
      <c r="AM474" s="1713"/>
      <c r="AN474" s="1713"/>
      <c r="AO474" s="1713"/>
      <c r="AP474" s="1713"/>
      <c r="AQ474" s="1713"/>
      <c r="AR474" s="1713"/>
      <c r="AS474" s="1713"/>
      <c r="AT474" s="1713"/>
      <c r="AU474" s="1713"/>
      <c r="AV474" s="1713"/>
      <c r="AW474" s="1713"/>
      <c r="AX474" s="1713"/>
    </row>
    <row r="475" s="1732" customFormat="true" ht="21.75" hidden="false" customHeight="true" outlineLevel="0" collapsed="false">
      <c r="C475" s="1713"/>
      <c r="D475" s="1713"/>
      <c r="E475" s="1713"/>
      <c r="F475" s="1713"/>
      <c r="G475" s="1714"/>
      <c r="H475" s="1713"/>
      <c r="I475" s="1713"/>
      <c r="J475" s="1713"/>
      <c r="K475" s="1713"/>
      <c r="L475" s="1713"/>
      <c r="M475" s="1713"/>
      <c r="N475" s="1713"/>
      <c r="O475" s="1713"/>
      <c r="P475" s="1713"/>
      <c r="Q475" s="1713"/>
      <c r="R475" s="1713"/>
      <c r="S475" s="1713"/>
      <c r="T475" s="1713"/>
      <c r="U475" s="1713"/>
      <c r="V475" s="1713"/>
      <c r="W475" s="1713"/>
      <c r="X475" s="1713"/>
      <c r="Y475" s="1713"/>
      <c r="Z475" s="1713"/>
      <c r="AA475" s="1713"/>
      <c r="AB475" s="1713"/>
      <c r="AC475" s="1713"/>
      <c r="AD475" s="1713"/>
      <c r="AE475" s="1713"/>
      <c r="AF475" s="1713"/>
      <c r="AG475" s="1713"/>
      <c r="AH475" s="1713"/>
      <c r="AI475" s="1713"/>
      <c r="AJ475" s="1713"/>
      <c r="AK475" s="1713"/>
      <c r="AL475" s="1713"/>
      <c r="AM475" s="1713"/>
      <c r="AN475" s="1713"/>
      <c r="AO475" s="1713"/>
      <c r="AP475" s="1713"/>
      <c r="AQ475" s="1713"/>
      <c r="AR475" s="1713"/>
      <c r="AS475" s="1713"/>
      <c r="AT475" s="1713"/>
      <c r="AU475" s="1713"/>
      <c r="AV475" s="1713"/>
      <c r="AW475" s="1713"/>
      <c r="AX475" s="1713"/>
    </row>
    <row r="476" s="1732" customFormat="true" ht="21.75" hidden="false" customHeight="true" outlineLevel="0" collapsed="false">
      <c r="C476" s="1713"/>
      <c r="D476" s="1713"/>
      <c r="E476" s="1713"/>
      <c r="F476" s="1713"/>
      <c r="G476" s="1714"/>
      <c r="H476" s="1713"/>
      <c r="I476" s="1713"/>
      <c r="J476" s="1713"/>
      <c r="K476" s="1713"/>
      <c r="L476" s="1713"/>
      <c r="M476" s="1713"/>
      <c r="N476" s="1713"/>
      <c r="O476" s="1713"/>
      <c r="P476" s="1713"/>
      <c r="Q476" s="1713"/>
      <c r="R476" s="1713"/>
      <c r="S476" s="1713"/>
      <c r="T476" s="1713"/>
      <c r="U476" s="1713"/>
      <c r="V476" s="1713"/>
      <c r="W476" s="1713"/>
      <c r="X476" s="1713"/>
      <c r="Y476" s="1713"/>
      <c r="Z476" s="1713"/>
      <c r="AA476" s="1713"/>
      <c r="AB476" s="1713"/>
      <c r="AC476" s="1713"/>
      <c r="AD476" s="1713"/>
      <c r="AE476" s="1713"/>
      <c r="AF476" s="1713"/>
      <c r="AG476" s="1713"/>
      <c r="AH476" s="1713"/>
      <c r="AI476" s="1713"/>
      <c r="AJ476" s="1713"/>
      <c r="AK476" s="1713"/>
      <c r="AL476" s="1713"/>
      <c r="AM476" s="1713"/>
      <c r="AN476" s="1713"/>
      <c r="AO476" s="1713"/>
      <c r="AP476" s="1713"/>
      <c r="AQ476" s="1713"/>
      <c r="AR476" s="1713"/>
      <c r="AS476" s="1713"/>
      <c r="AT476" s="1713"/>
      <c r="AU476" s="1713"/>
      <c r="AV476" s="1713"/>
      <c r="AW476" s="1713"/>
      <c r="AX476" s="1713"/>
    </row>
    <row r="477" s="1732" customFormat="true" ht="21.75" hidden="false" customHeight="true" outlineLevel="0" collapsed="false">
      <c r="C477" s="1713"/>
      <c r="D477" s="1713"/>
      <c r="E477" s="1713"/>
      <c r="F477" s="1713"/>
      <c r="G477" s="1714"/>
      <c r="H477" s="1713"/>
      <c r="I477" s="1713"/>
      <c r="J477" s="1713"/>
      <c r="K477" s="1713"/>
      <c r="L477" s="1713"/>
      <c r="M477" s="1713"/>
      <c r="N477" s="1713"/>
      <c r="O477" s="1713"/>
      <c r="P477" s="1713"/>
      <c r="Q477" s="1713"/>
      <c r="R477" s="1713"/>
      <c r="S477" s="1713"/>
      <c r="T477" s="1713"/>
      <c r="U477" s="1713"/>
      <c r="V477" s="1713"/>
      <c r="W477" s="1713"/>
      <c r="X477" s="1713"/>
      <c r="Y477" s="1713"/>
      <c r="Z477" s="1713"/>
      <c r="AA477" s="1713"/>
      <c r="AB477" s="1713"/>
      <c r="AC477" s="1713"/>
      <c r="AD477" s="1713"/>
      <c r="AE477" s="1713"/>
      <c r="AF477" s="1713"/>
      <c r="AG477" s="1713"/>
      <c r="AH477" s="1713"/>
      <c r="AI477" s="1713"/>
      <c r="AJ477" s="1713"/>
      <c r="AK477" s="1713"/>
      <c r="AL477" s="1713"/>
      <c r="AM477" s="1713"/>
      <c r="AN477" s="1713"/>
      <c r="AO477" s="1713"/>
      <c r="AP477" s="1713"/>
      <c r="AQ477" s="1713"/>
      <c r="AR477" s="1713"/>
      <c r="AS477" s="1713"/>
      <c r="AT477" s="1713"/>
      <c r="AU477" s="1713"/>
      <c r="AV477" s="1713"/>
      <c r="AW477" s="1713"/>
      <c r="AX477" s="1713"/>
    </row>
    <row r="478" s="1732" customFormat="true" ht="21.75" hidden="false" customHeight="true" outlineLevel="0" collapsed="false">
      <c r="C478" s="1713"/>
      <c r="D478" s="1713"/>
      <c r="E478" s="1713"/>
      <c r="F478" s="1713"/>
      <c r="G478" s="1714"/>
      <c r="H478" s="1713"/>
      <c r="I478" s="1713"/>
      <c r="J478" s="1713"/>
      <c r="K478" s="1713"/>
      <c r="L478" s="1713"/>
      <c r="M478" s="1713"/>
      <c r="N478" s="1713"/>
      <c r="O478" s="1713"/>
      <c r="P478" s="1713"/>
      <c r="Q478" s="1713"/>
      <c r="R478" s="1713"/>
      <c r="S478" s="1713"/>
      <c r="T478" s="1713"/>
      <c r="U478" s="1713"/>
      <c r="V478" s="1713"/>
      <c r="W478" s="1713"/>
      <c r="X478" s="1713"/>
      <c r="Y478" s="1713"/>
      <c r="Z478" s="1713"/>
      <c r="AA478" s="1713"/>
      <c r="AB478" s="1713"/>
      <c r="AC478" s="1713"/>
      <c r="AD478" s="1713"/>
      <c r="AE478" s="1713"/>
      <c r="AF478" s="1713"/>
      <c r="AG478" s="1713"/>
      <c r="AH478" s="1713"/>
      <c r="AI478" s="1713"/>
      <c r="AJ478" s="1713"/>
      <c r="AK478" s="1713"/>
      <c r="AL478" s="1713"/>
      <c r="AM478" s="1713"/>
      <c r="AN478" s="1713"/>
      <c r="AO478" s="1713"/>
      <c r="AP478" s="1713"/>
      <c r="AQ478" s="1713"/>
      <c r="AR478" s="1713"/>
      <c r="AS478" s="1713"/>
      <c r="AT478" s="1713"/>
      <c r="AU478" s="1713"/>
      <c r="AV478" s="1713"/>
      <c r="AW478" s="1713"/>
      <c r="AX478" s="1713"/>
    </row>
    <row r="479" s="1732" customFormat="true" ht="21.75" hidden="false" customHeight="true" outlineLevel="0" collapsed="false">
      <c r="C479" s="1713"/>
      <c r="D479" s="1713"/>
      <c r="E479" s="1713"/>
      <c r="F479" s="1713"/>
      <c r="G479" s="1714"/>
      <c r="H479" s="1713"/>
      <c r="I479" s="1713"/>
      <c r="J479" s="1713"/>
      <c r="K479" s="1713"/>
      <c r="L479" s="1713"/>
      <c r="M479" s="1713"/>
      <c r="N479" s="1713"/>
      <c r="O479" s="1713"/>
      <c r="P479" s="1713"/>
      <c r="Q479" s="1713"/>
      <c r="R479" s="1713"/>
      <c r="S479" s="1713"/>
      <c r="T479" s="1713"/>
      <c r="U479" s="1713"/>
      <c r="V479" s="1713"/>
      <c r="W479" s="1713"/>
      <c r="X479" s="1713"/>
      <c r="Y479" s="1713"/>
      <c r="Z479" s="1713"/>
      <c r="AA479" s="1713"/>
      <c r="AB479" s="1713"/>
      <c r="AC479" s="1713"/>
      <c r="AD479" s="1713"/>
      <c r="AE479" s="1713"/>
      <c r="AF479" s="1713"/>
      <c r="AG479" s="1713"/>
      <c r="AH479" s="1713"/>
      <c r="AI479" s="1713"/>
      <c r="AJ479" s="1713"/>
      <c r="AK479" s="1713"/>
      <c r="AL479" s="1713"/>
      <c r="AM479" s="1713"/>
      <c r="AN479" s="1713"/>
      <c r="AO479" s="1713"/>
      <c r="AP479" s="1713"/>
      <c r="AQ479" s="1713"/>
      <c r="AR479" s="1713"/>
      <c r="AS479" s="1713"/>
      <c r="AT479" s="1713"/>
      <c r="AU479" s="1713"/>
      <c r="AV479" s="1713"/>
      <c r="AW479" s="1713"/>
      <c r="AX479" s="1713"/>
    </row>
    <row r="480" s="1732" customFormat="true" ht="21.75" hidden="false" customHeight="true" outlineLevel="0" collapsed="false">
      <c r="C480" s="1713"/>
      <c r="D480" s="1713"/>
      <c r="E480" s="1713"/>
      <c r="F480" s="1713"/>
      <c r="G480" s="1714"/>
      <c r="H480" s="1713"/>
      <c r="I480" s="1713"/>
      <c r="J480" s="1713"/>
      <c r="K480" s="1713"/>
      <c r="L480" s="1713"/>
      <c r="M480" s="1713"/>
      <c r="N480" s="1713"/>
      <c r="O480" s="1713"/>
      <c r="P480" s="1713"/>
      <c r="Q480" s="1713"/>
      <c r="R480" s="1713"/>
      <c r="S480" s="1713"/>
      <c r="T480" s="1713"/>
      <c r="U480" s="1713"/>
      <c r="V480" s="1713"/>
      <c r="W480" s="1713"/>
      <c r="X480" s="1713"/>
      <c r="Y480" s="1713"/>
      <c r="Z480" s="1713"/>
      <c r="AA480" s="1713"/>
      <c r="AB480" s="1713"/>
      <c r="AC480" s="1713"/>
      <c r="AD480" s="1713"/>
      <c r="AE480" s="1713"/>
      <c r="AF480" s="1713"/>
      <c r="AG480" s="1713"/>
      <c r="AH480" s="1713"/>
      <c r="AI480" s="1713"/>
      <c r="AJ480" s="1713"/>
      <c r="AK480" s="1713"/>
      <c r="AL480" s="1713"/>
      <c r="AM480" s="1713"/>
      <c r="AN480" s="1713"/>
      <c r="AO480" s="1713"/>
      <c r="AP480" s="1713"/>
      <c r="AQ480" s="1713"/>
      <c r="AR480" s="1713"/>
      <c r="AS480" s="1713"/>
      <c r="AT480" s="1713"/>
      <c r="AU480" s="1713"/>
      <c r="AV480" s="1713"/>
      <c r="AW480" s="1713"/>
      <c r="AX480" s="1713"/>
    </row>
    <row r="481" s="1732" customFormat="true" ht="21.75" hidden="false" customHeight="true" outlineLevel="0" collapsed="false">
      <c r="C481" s="1713"/>
      <c r="D481" s="1713"/>
      <c r="E481" s="1713"/>
      <c r="F481" s="1713"/>
      <c r="G481" s="1714"/>
      <c r="H481" s="1713"/>
      <c r="I481" s="1713"/>
      <c r="J481" s="1713"/>
      <c r="K481" s="1713"/>
      <c r="L481" s="1713"/>
      <c r="M481" s="1713"/>
      <c r="N481" s="1713"/>
      <c r="O481" s="1713"/>
      <c r="P481" s="1713"/>
      <c r="Q481" s="1713"/>
      <c r="R481" s="1713"/>
      <c r="S481" s="1713"/>
      <c r="T481" s="1713"/>
      <c r="U481" s="1713"/>
      <c r="V481" s="1713"/>
      <c r="W481" s="1713"/>
      <c r="X481" s="1713"/>
      <c r="Y481" s="1713"/>
      <c r="Z481" s="1713"/>
      <c r="AA481" s="1713"/>
      <c r="AB481" s="1713"/>
      <c r="AC481" s="1713"/>
      <c r="AD481" s="1713"/>
      <c r="AE481" s="1713"/>
      <c r="AF481" s="1713"/>
      <c r="AG481" s="1713"/>
      <c r="AH481" s="1713"/>
      <c r="AI481" s="1713"/>
      <c r="AJ481" s="1713"/>
      <c r="AK481" s="1713"/>
      <c r="AL481" s="1713"/>
      <c r="AM481" s="1713"/>
      <c r="AN481" s="1713"/>
      <c r="AO481" s="1713"/>
      <c r="AP481" s="1713"/>
      <c r="AQ481" s="1713"/>
      <c r="AR481" s="1713"/>
      <c r="AS481" s="1713"/>
      <c r="AT481" s="1713"/>
      <c r="AU481" s="1713"/>
      <c r="AV481" s="1713"/>
      <c r="AW481" s="1713"/>
      <c r="AX481" s="1713"/>
    </row>
    <row r="482" s="1732" customFormat="true" ht="21.75" hidden="false" customHeight="true" outlineLevel="0" collapsed="false">
      <c r="C482" s="1713"/>
      <c r="D482" s="1713"/>
      <c r="E482" s="1713"/>
      <c r="F482" s="1713"/>
      <c r="G482" s="1714"/>
      <c r="H482" s="1713"/>
      <c r="I482" s="1713"/>
      <c r="J482" s="1713"/>
      <c r="K482" s="1713"/>
      <c r="L482" s="1713"/>
      <c r="M482" s="1713"/>
      <c r="N482" s="1713"/>
      <c r="O482" s="1713"/>
      <c r="P482" s="1713"/>
      <c r="Q482" s="1713"/>
      <c r="R482" s="1713"/>
      <c r="S482" s="1713"/>
      <c r="T482" s="1713"/>
      <c r="U482" s="1713"/>
      <c r="V482" s="1713"/>
      <c r="W482" s="1713"/>
      <c r="X482" s="1713"/>
      <c r="Y482" s="1713"/>
      <c r="Z482" s="1713"/>
      <c r="AA482" s="1713"/>
      <c r="AB482" s="1713"/>
      <c r="AC482" s="1713"/>
      <c r="AD482" s="1713"/>
      <c r="AE482" s="1713"/>
      <c r="AF482" s="1713"/>
      <c r="AG482" s="1713"/>
      <c r="AH482" s="1713"/>
      <c r="AI482" s="1713"/>
      <c r="AJ482" s="1713"/>
      <c r="AK482" s="1713"/>
      <c r="AL482" s="1713"/>
      <c r="AM482" s="1713"/>
      <c r="AN482" s="1713"/>
      <c r="AO482" s="1713"/>
      <c r="AP482" s="1713"/>
      <c r="AQ482" s="1713"/>
      <c r="AR482" s="1713"/>
      <c r="AS482" s="1713"/>
      <c r="AT482" s="1713"/>
      <c r="AU482" s="1713"/>
      <c r="AV482" s="1713"/>
      <c r="AW482" s="1713"/>
      <c r="AX482" s="1713"/>
    </row>
    <row r="483" s="1732" customFormat="true" ht="21.75" hidden="false" customHeight="true" outlineLevel="0" collapsed="false">
      <c r="C483" s="1713"/>
      <c r="D483" s="1713"/>
      <c r="E483" s="1713"/>
      <c r="F483" s="1713"/>
      <c r="G483" s="1714"/>
      <c r="H483" s="1713"/>
      <c r="I483" s="1713"/>
      <c r="J483" s="1713"/>
      <c r="K483" s="1713"/>
      <c r="L483" s="1713"/>
      <c r="M483" s="1713"/>
      <c r="N483" s="1713"/>
      <c r="O483" s="1713"/>
      <c r="P483" s="1713"/>
      <c r="Q483" s="1713"/>
      <c r="R483" s="1713"/>
      <c r="S483" s="1713"/>
      <c r="T483" s="1713"/>
      <c r="U483" s="1713"/>
      <c r="V483" s="1713"/>
      <c r="W483" s="1713"/>
      <c r="X483" s="1713"/>
      <c r="Y483" s="1713"/>
      <c r="Z483" s="1713"/>
      <c r="AA483" s="1713"/>
      <c r="AB483" s="1713"/>
      <c r="AC483" s="1713"/>
      <c r="AD483" s="1713"/>
      <c r="AE483" s="1713"/>
      <c r="AF483" s="1713"/>
      <c r="AG483" s="1713"/>
      <c r="AH483" s="1713"/>
      <c r="AI483" s="1713"/>
      <c r="AJ483" s="1713"/>
      <c r="AK483" s="1713"/>
      <c r="AL483" s="1713"/>
      <c r="AM483" s="1713"/>
      <c r="AN483" s="1713"/>
      <c r="AO483" s="1713"/>
      <c r="AP483" s="1713"/>
      <c r="AQ483" s="1713"/>
      <c r="AR483" s="1713"/>
      <c r="AS483" s="1713"/>
      <c r="AT483" s="1713"/>
      <c r="AU483" s="1713"/>
      <c r="AV483" s="1713"/>
      <c r="AW483" s="1713"/>
      <c r="AX483" s="1713"/>
    </row>
    <row r="484" s="1732" customFormat="true" ht="21.75" hidden="false" customHeight="true" outlineLevel="0" collapsed="false">
      <c r="C484" s="1713"/>
      <c r="D484" s="1713"/>
      <c r="E484" s="1713"/>
      <c r="F484" s="1713"/>
      <c r="G484" s="1714"/>
      <c r="H484" s="1713"/>
      <c r="I484" s="1713"/>
      <c r="J484" s="1713"/>
      <c r="K484" s="1713"/>
      <c r="L484" s="1713"/>
      <c r="M484" s="1713"/>
      <c r="N484" s="1713"/>
      <c r="O484" s="1713"/>
      <c r="P484" s="1713"/>
      <c r="Q484" s="1713"/>
      <c r="R484" s="1713"/>
      <c r="S484" s="1713"/>
      <c r="T484" s="1713"/>
      <c r="U484" s="1713"/>
      <c r="V484" s="1713"/>
      <c r="W484" s="1713"/>
      <c r="X484" s="1713"/>
      <c r="Y484" s="1713"/>
      <c r="Z484" s="1713"/>
      <c r="AA484" s="1713"/>
      <c r="AB484" s="1713"/>
      <c r="AC484" s="1713"/>
      <c r="AD484" s="1713"/>
      <c r="AE484" s="1713"/>
      <c r="AF484" s="1713"/>
      <c r="AG484" s="1713"/>
      <c r="AH484" s="1713"/>
      <c r="AI484" s="1713"/>
      <c r="AJ484" s="1713"/>
      <c r="AK484" s="1713"/>
      <c r="AL484" s="1713"/>
      <c r="AM484" s="1713"/>
      <c r="AN484" s="1713"/>
      <c r="AO484" s="1713"/>
      <c r="AP484" s="1713"/>
      <c r="AQ484" s="1713"/>
      <c r="AR484" s="1713"/>
      <c r="AS484" s="1713"/>
      <c r="AT484" s="1713"/>
      <c r="AU484" s="1713"/>
      <c r="AV484" s="1713"/>
      <c r="AW484" s="1713"/>
      <c r="AX484" s="1713"/>
    </row>
    <row r="485" s="1732" customFormat="true" ht="21.75" hidden="false" customHeight="true" outlineLevel="0" collapsed="false">
      <c r="C485" s="1713"/>
      <c r="D485" s="1713"/>
      <c r="E485" s="1713"/>
      <c r="F485" s="1713"/>
      <c r="G485" s="1714"/>
      <c r="H485" s="1713"/>
      <c r="I485" s="1713"/>
      <c r="J485" s="1713"/>
      <c r="K485" s="1713"/>
      <c r="L485" s="1713"/>
      <c r="M485" s="1713"/>
      <c r="N485" s="1713"/>
      <c r="O485" s="1713"/>
      <c r="P485" s="1713"/>
      <c r="Q485" s="1713"/>
      <c r="R485" s="1713"/>
      <c r="S485" s="1713"/>
      <c r="T485" s="1713"/>
      <c r="U485" s="1713"/>
      <c r="V485" s="1713"/>
      <c r="W485" s="1713"/>
      <c r="X485" s="1713"/>
      <c r="Y485" s="1713"/>
      <c r="Z485" s="1713"/>
      <c r="AA485" s="1713"/>
      <c r="AB485" s="1713"/>
      <c r="AC485" s="1713"/>
      <c r="AD485" s="1713"/>
      <c r="AE485" s="1713"/>
      <c r="AF485" s="1713"/>
      <c r="AG485" s="1713"/>
      <c r="AH485" s="1713"/>
      <c r="AI485" s="1713"/>
      <c r="AJ485" s="1713"/>
      <c r="AK485" s="1713"/>
      <c r="AL485" s="1713"/>
      <c r="AM485" s="1713"/>
      <c r="AN485" s="1713"/>
      <c r="AO485" s="1713"/>
      <c r="AP485" s="1713"/>
      <c r="AQ485" s="1713"/>
      <c r="AR485" s="1713"/>
      <c r="AS485" s="1713"/>
      <c r="AT485" s="1713"/>
      <c r="AU485" s="1713"/>
      <c r="AV485" s="1713"/>
      <c r="AW485" s="1713"/>
      <c r="AX485" s="1713"/>
    </row>
    <row r="486" s="1732" customFormat="true" ht="21.75" hidden="false" customHeight="true" outlineLevel="0" collapsed="false">
      <c r="C486" s="1713"/>
      <c r="D486" s="1713"/>
      <c r="E486" s="1713"/>
      <c r="F486" s="1713"/>
      <c r="G486" s="1714"/>
      <c r="H486" s="1713"/>
      <c r="I486" s="1713"/>
      <c r="J486" s="1713"/>
      <c r="K486" s="1713"/>
      <c r="L486" s="1713"/>
      <c r="M486" s="1713"/>
      <c r="N486" s="1713"/>
      <c r="O486" s="1713"/>
      <c r="P486" s="1713"/>
      <c r="Q486" s="1713"/>
      <c r="R486" s="1713"/>
      <c r="S486" s="1713"/>
      <c r="T486" s="1713"/>
      <c r="U486" s="1713"/>
      <c r="V486" s="1713"/>
      <c r="W486" s="1713"/>
      <c r="X486" s="1713"/>
      <c r="Y486" s="1713"/>
      <c r="Z486" s="1713"/>
      <c r="AA486" s="1713"/>
      <c r="AB486" s="1713"/>
      <c r="AC486" s="1713"/>
      <c r="AD486" s="1713"/>
      <c r="AE486" s="1713"/>
      <c r="AF486" s="1713"/>
      <c r="AG486" s="1713"/>
      <c r="AH486" s="1713"/>
      <c r="AI486" s="1713"/>
      <c r="AJ486" s="1713"/>
      <c r="AK486" s="1713"/>
      <c r="AL486" s="1713"/>
      <c r="AM486" s="1713"/>
      <c r="AN486" s="1713"/>
      <c r="AO486" s="1713"/>
      <c r="AP486" s="1713"/>
      <c r="AQ486" s="1713"/>
      <c r="AR486" s="1713"/>
      <c r="AS486" s="1713"/>
      <c r="AT486" s="1713"/>
      <c r="AU486" s="1713"/>
      <c r="AV486" s="1713"/>
      <c r="AW486" s="1713"/>
      <c r="AX486" s="1713"/>
    </row>
    <row r="487" s="1732" customFormat="true" ht="21.75" hidden="false" customHeight="true" outlineLevel="0" collapsed="false">
      <c r="C487" s="1713"/>
      <c r="D487" s="1713"/>
      <c r="E487" s="1713"/>
      <c r="F487" s="1713"/>
      <c r="G487" s="1714"/>
      <c r="H487" s="1713"/>
      <c r="I487" s="1713"/>
      <c r="J487" s="1713"/>
      <c r="K487" s="1713"/>
      <c r="L487" s="1713"/>
      <c r="M487" s="1713"/>
      <c r="N487" s="1713"/>
      <c r="O487" s="1713"/>
      <c r="P487" s="1713"/>
      <c r="Q487" s="1713"/>
      <c r="R487" s="1713"/>
      <c r="S487" s="1713"/>
      <c r="T487" s="1713"/>
      <c r="U487" s="1713"/>
      <c r="V487" s="1713"/>
      <c r="W487" s="1713"/>
      <c r="X487" s="1713"/>
      <c r="Y487" s="1713"/>
      <c r="Z487" s="1713"/>
      <c r="AA487" s="1713"/>
      <c r="AB487" s="1713"/>
      <c r="AC487" s="1713"/>
      <c r="AD487" s="1713"/>
      <c r="AE487" s="1713"/>
      <c r="AF487" s="1713"/>
      <c r="AG487" s="1713"/>
      <c r="AH487" s="1713"/>
      <c r="AI487" s="1713"/>
      <c r="AJ487" s="1713"/>
      <c r="AK487" s="1713"/>
      <c r="AL487" s="1713"/>
      <c r="AM487" s="1713"/>
      <c r="AN487" s="1713"/>
      <c r="AO487" s="1713"/>
      <c r="AP487" s="1713"/>
      <c r="AQ487" s="1713"/>
      <c r="AR487" s="1713"/>
      <c r="AS487" s="1713"/>
      <c r="AT487" s="1713"/>
      <c r="AU487" s="1713"/>
      <c r="AV487" s="1713"/>
      <c r="AW487" s="1713"/>
      <c r="AX487" s="1713"/>
    </row>
    <row r="488" s="1732" customFormat="true" ht="21.75" hidden="false" customHeight="true" outlineLevel="0" collapsed="false">
      <c r="C488" s="1713"/>
      <c r="D488" s="1713"/>
      <c r="E488" s="1713"/>
      <c r="F488" s="1713"/>
      <c r="G488" s="1714"/>
      <c r="H488" s="1713"/>
      <c r="I488" s="1713"/>
      <c r="J488" s="1713"/>
      <c r="K488" s="1713"/>
      <c r="L488" s="1713"/>
      <c r="M488" s="1713"/>
      <c r="N488" s="1713"/>
      <c r="O488" s="1713"/>
      <c r="P488" s="1713"/>
      <c r="Q488" s="1713"/>
      <c r="R488" s="1713"/>
      <c r="S488" s="1713"/>
      <c r="T488" s="1713"/>
      <c r="U488" s="1713"/>
      <c r="V488" s="1713"/>
      <c r="W488" s="1713"/>
      <c r="X488" s="1713"/>
      <c r="Y488" s="1713"/>
      <c r="Z488" s="1713"/>
      <c r="AA488" s="1713"/>
      <c r="AB488" s="1713"/>
      <c r="AC488" s="1713"/>
      <c r="AD488" s="1713"/>
      <c r="AE488" s="1713"/>
      <c r="AF488" s="1713"/>
      <c r="AG488" s="1713"/>
      <c r="AH488" s="1713"/>
      <c r="AI488" s="1713"/>
      <c r="AJ488" s="1713"/>
      <c r="AK488" s="1713"/>
      <c r="AL488" s="1713"/>
      <c r="AM488" s="1713"/>
      <c r="AN488" s="1713"/>
      <c r="AO488" s="1713"/>
      <c r="AP488" s="1713"/>
      <c r="AQ488" s="1713"/>
      <c r="AR488" s="1713"/>
      <c r="AS488" s="1713"/>
      <c r="AT488" s="1713"/>
      <c r="AU488" s="1713"/>
      <c r="AV488" s="1713"/>
      <c r="AW488" s="1713"/>
      <c r="AX488" s="1713"/>
    </row>
    <row r="489" s="1732" customFormat="true" ht="21.75" hidden="false" customHeight="true" outlineLevel="0" collapsed="false">
      <c r="C489" s="1713"/>
      <c r="D489" s="1713"/>
      <c r="E489" s="1713"/>
      <c r="F489" s="1713"/>
      <c r="G489" s="1714"/>
      <c r="H489" s="1713"/>
      <c r="I489" s="1713"/>
      <c r="J489" s="1713"/>
      <c r="K489" s="1713"/>
      <c r="L489" s="1713"/>
      <c r="M489" s="1713"/>
      <c r="N489" s="1713"/>
      <c r="O489" s="1713"/>
      <c r="P489" s="1713"/>
      <c r="Q489" s="1713"/>
      <c r="R489" s="1713"/>
      <c r="S489" s="1713"/>
      <c r="T489" s="1713"/>
      <c r="U489" s="1713"/>
      <c r="V489" s="1713"/>
      <c r="W489" s="1713"/>
      <c r="X489" s="1713"/>
      <c r="Y489" s="1713"/>
      <c r="Z489" s="1713"/>
      <c r="AA489" s="1713"/>
      <c r="AB489" s="1713"/>
      <c r="AC489" s="1713"/>
      <c r="AD489" s="1713"/>
      <c r="AE489" s="1713"/>
      <c r="AF489" s="1713"/>
      <c r="AG489" s="1713"/>
      <c r="AH489" s="1713"/>
      <c r="AI489" s="1713"/>
      <c r="AJ489" s="1713"/>
      <c r="AK489" s="1713"/>
      <c r="AL489" s="1713"/>
      <c r="AM489" s="1713"/>
      <c r="AN489" s="1713"/>
      <c r="AO489" s="1713"/>
      <c r="AP489" s="1713"/>
      <c r="AQ489" s="1713"/>
      <c r="AR489" s="1713"/>
      <c r="AS489" s="1713"/>
      <c r="AT489" s="1713"/>
      <c r="AU489" s="1713"/>
      <c r="AV489" s="1713"/>
      <c r="AW489" s="1713"/>
      <c r="AX489" s="1713"/>
    </row>
    <row r="490" s="1732" customFormat="true" ht="21.75" hidden="false" customHeight="true" outlineLevel="0" collapsed="false">
      <c r="C490" s="1713"/>
      <c r="D490" s="1713"/>
      <c r="E490" s="1713"/>
      <c r="F490" s="1713"/>
      <c r="G490" s="1714"/>
      <c r="H490" s="1713"/>
      <c r="I490" s="1713"/>
      <c r="J490" s="1713"/>
      <c r="K490" s="1713"/>
      <c r="L490" s="1713"/>
      <c r="M490" s="1713"/>
      <c r="N490" s="1713"/>
      <c r="O490" s="1713"/>
      <c r="P490" s="1713"/>
      <c r="Q490" s="1713"/>
      <c r="R490" s="1713"/>
      <c r="S490" s="1713"/>
      <c r="T490" s="1713"/>
      <c r="U490" s="1713"/>
      <c r="V490" s="1713"/>
      <c r="W490" s="1713"/>
      <c r="X490" s="1713"/>
      <c r="Y490" s="1713"/>
      <c r="Z490" s="1713"/>
      <c r="AA490" s="1713"/>
      <c r="AB490" s="1713"/>
      <c r="AC490" s="1713"/>
      <c r="AD490" s="1713"/>
      <c r="AE490" s="1713"/>
      <c r="AF490" s="1713"/>
      <c r="AG490" s="1713"/>
      <c r="AH490" s="1713"/>
      <c r="AI490" s="1713"/>
      <c r="AJ490" s="1713"/>
      <c r="AK490" s="1713"/>
      <c r="AL490" s="1713"/>
      <c r="AM490" s="1713"/>
      <c r="AN490" s="1713"/>
      <c r="AO490" s="1713"/>
      <c r="AP490" s="1713"/>
      <c r="AQ490" s="1713"/>
      <c r="AR490" s="1713"/>
      <c r="AS490" s="1713"/>
      <c r="AT490" s="1713"/>
      <c r="AU490" s="1713"/>
      <c r="AV490" s="1713"/>
      <c r="AW490" s="1713"/>
      <c r="AX490" s="1713"/>
    </row>
    <row r="491" s="1732" customFormat="true" ht="21.75" hidden="false" customHeight="true" outlineLevel="0" collapsed="false">
      <c r="C491" s="1713"/>
      <c r="D491" s="1713"/>
      <c r="E491" s="1713"/>
      <c r="F491" s="1713"/>
      <c r="G491" s="1714"/>
      <c r="H491" s="1713"/>
      <c r="I491" s="1713"/>
      <c r="J491" s="1713"/>
      <c r="K491" s="1713"/>
      <c r="L491" s="1713"/>
      <c r="M491" s="1713"/>
      <c r="N491" s="1713"/>
      <c r="O491" s="1713"/>
      <c r="P491" s="1713"/>
      <c r="Q491" s="1713"/>
      <c r="R491" s="1713"/>
      <c r="S491" s="1713"/>
      <c r="T491" s="1713"/>
      <c r="U491" s="1713"/>
      <c r="V491" s="1713"/>
      <c r="W491" s="1713"/>
      <c r="X491" s="1713"/>
      <c r="Y491" s="1713"/>
      <c r="Z491" s="1713"/>
      <c r="AA491" s="1713"/>
      <c r="AB491" s="1713"/>
      <c r="AC491" s="1713"/>
      <c r="AD491" s="1713"/>
      <c r="AE491" s="1713"/>
      <c r="AF491" s="1713"/>
      <c r="AG491" s="1713"/>
      <c r="AH491" s="1713"/>
      <c r="AI491" s="1713"/>
      <c r="AJ491" s="1713"/>
      <c r="AK491" s="1713"/>
      <c r="AL491" s="1713"/>
      <c r="AM491" s="1713"/>
      <c r="AN491" s="1713"/>
      <c r="AO491" s="1713"/>
      <c r="AP491" s="1713"/>
      <c r="AQ491" s="1713"/>
      <c r="AR491" s="1713"/>
      <c r="AS491" s="1713"/>
      <c r="AT491" s="1713"/>
      <c r="AU491" s="1713"/>
      <c r="AV491" s="1713"/>
      <c r="AW491" s="1713"/>
      <c r="AX491" s="1713"/>
    </row>
    <row r="492" s="1732" customFormat="true" ht="21.75" hidden="false" customHeight="true" outlineLevel="0" collapsed="false">
      <c r="C492" s="1713"/>
      <c r="D492" s="1713"/>
      <c r="E492" s="1713"/>
      <c r="F492" s="1713"/>
      <c r="G492" s="1714"/>
      <c r="H492" s="1713"/>
      <c r="I492" s="1713"/>
      <c r="J492" s="1713"/>
      <c r="K492" s="1713"/>
      <c r="L492" s="1713"/>
      <c r="M492" s="1713"/>
      <c r="N492" s="1713"/>
      <c r="O492" s="1713"/>
      <c r="P492" s="1713"/>
      <c r="Q492" s="1713"/>
      <c r="R492" s="1713"/>
      <c r="S492" s="1713"/>
      <c r="T492" s="1713"/>
      <c r="U492" s="1713"/>
      <c r="V492" s="1713"/>
      <c r="W492" s="1713"/>
      <c r="X492" s="1713"/>
      <c r="Y492" s="1713"/>
      <c r="Z492" s="1713"/>
      <c r="AA492" s="1713"/>
      <c r="AB492" s="1713"/>
      <c r="AC492" s="1713"/>
      <c r="AD492" s="1713"/>
      <c r="AE492" s="1713"/>
      <c r="AF492" s="1713"/>
      <c r="AG492" s="1713"/>
      <c r="AH492" s="1713"/>
      <c r="AI492" s="1713"/>
      <c r="AJ492" s="1713"/>
      <c r="AK492" s="1713"/>
      <c r="AL492" s="1713"/>
      <c r="AM492" s="1713"/>
      <c r="AN492" s="1713"/>
      <c r="AO492" s="1713"/>
      <c r="AP492" s="1713"/>
      <c r="AQ492" s="1713"/>
      <c r="AR492" s="1713"/>
      <c r="AS492" s="1713"/>
      <c r="AT492" s="1713"/>
      <c r="AU492" s="1713"/>
      <c r="AV492" s="1713"/>
      <c r="AW492" s="1713"/>
      <c r="AX492" s="1713"/>
    </row>
    <row r="493" s="1732" customFormat="true" ht="21.75" hidden="false" customHeight="true" outlineLevel="0" collapsed="false">
      <c r="C493" s="1713"/>
      <c r="D493" s="1713"/>
      <c r="E493" s="1713"/>
      <c r="F493" s="1713"/>
      <c r="G493" s="1714"/>
      <c r="H493" s="1713"/>
      <c r="I493" s="1713"/>
      <c r="J493" s="1713"/>
      <c r="K493" s="1713"/>
      <c r="L493" s="1713"/>
      <c r="M493" s="1713"/>
      <c r="N493" s="1713"/>
      <c r="O493" s="1713"/>
      <c r="P493" s="1713"/>
      <c r="Q493" s="1713"/>
      <c r="R493" s="1713"/>
      <c r="S493" s="1713"/>
      <c r="T493" s="1713"/>
      <c r="U493" s="1713"/>
      <c r="V493" s="1713"/>
      <c r="W493" s="1713"/>
      <c r="X493" s="1713"/>
      <c r="Y493" s="1713"/>
      <c r="Z493" s="1713"/>
      <c r="AA493" s="1713"/>
      <c r="AB493" s="1713"/>
      <c r="AC493" s="1713"/>
      <c r="AD493" s="1713"/>
      <c r="AE493" s="1713"/>
      <c r="AF493" s="1713"/>
      <c r="AG493" s="1713"/>
      <c r="AH493" s="1713"/>
      <c r="AI493" s="1713"/>
      <c r="AJ493" s="1713"/>
      <c r="AK493" s="1713"/>
      <c r="AL493" s="1713"/>
      <c r="AM493" s="1713"/>
      <c r="AN493" s="1713"/>
      <c r="AO493" s="1713"/>
      <c r="AP493" s="1713"/>
      <c r="AQ493" s="1713"/>
      <c r="AR493" s="1713"/>
      <c r="AS493" s="1713"/>
      <c r="AT493" s="1713"/>
      <c r="AU493" s="1713"/>
      <c r="AV493" s="1713"/>
      <c r="AW493" s="1713"/>
      <c r="AX493" s="1713"/>
    </row>
    <row r="494" s="1732" customFormat="true" ht="21.75" hidden="false" customHeight="true" outlineLevel="0" collapsed="false">
      <c r="C494" s="1713"/>
      <c r="D494" s="1713"/>
      <c r="E494" s="1713"/>
      <c r="F494" s="1713"/>
      <c r="G494" s="1714"/>
      <c r="H494" s="1713"/>
      <c r="I494" s="1713"/>
      <c r="J494" s="1713"/>
      <c r="K494" s="1713"/>
      <c r="L494" s="1713"/>
      <c r="M494" s="1713"/>
      <c r="N494" s="1713"/>
      <c r="O494" s="1713"/>
      <c r="P494" s="1713"/>
      <c r="Q494" s="1713"/>
      <c r="R494" s="1713"/>
      <c r="S494" s="1713"/>
      <c r="T494" s="1713"/>
      <c r="U494" s="1713"/>
      <c r="V494" s="1713"/>
      <c r="W494" s="1713"/>
      <c r="X494" s="1713"/>
      <c r="Y494" s="1713"/>
      <c r="Z494" s="1713"/>
      <c r="AA494" s="1713"/>
      <c r="AB494" s="1713"/>
      <c r="AC494" s="1713"/>
      <c r="AD494" s="1713"/>
      <c r="AE494" s="1713"/>
      <c r="AF494" s="1713"/>
      <c r="AG494" s="1713"/>
      <c r="AH494" s="1713"/>
      <c r="AI494" s="1713"/>
      <c r="AJ494" s="1713"/>
      <c r="AK494" s="1713"/>
      <c r="AL494" s="1713"/>
      <c r="AM494" s="1713"/>
      <c r="AN494" s="1713"/>
      <c r="AO494" s="1713"/>
      <c r="AP494" s="1713"/>
      <c r="AQ494" s="1713"/>
      <c r="AR494" s="1713"/>
      <c r="AS494" s="1713"/>
      <c r="AT494" s="1713"/>
      <c r="AU494" s="1713"/>
      <c r="AV494" s="1713"/>
      <c r="AW494" s="1713"/>
      <c r="AX494" s="1713"/>
    </row>
    <row r="495" s="1732" customFormat="true" ht="21.75" hidden="false" customHeight="true" outlineLevel="0" collapsed="false">
      <c r="C495" s="1713"/>
      <c r="D495" s="1713"/>
      <c r="E495" s="1713"/>
      <c r="F495" s="1713"/>
      <c r="G495" s="1714"/>
      <c r="H495" s="1713"/>
      <c r="I495" s="1713"/>
      <c r="J495" s="1713"/>
      <c r="K495" s="1713"/>
      <c r="L495" s="1713"/>
      <c r="M495" s="1713"/>
      <c r="N495" s="1713"/>
      <c r="O495" s="1713"/>
      <c r="P495" s="1713"/>
      <c r="Q495" s="1713"/>
      <c r="R495" s="1713"/>
      <c r="S495" s="1713"/>
      <c r="T495" s="1713"/>
      <c r="U495" s="1713"/>
      <c r="V495" s="1713"/>
      <c r="W495" s="1713"/>
      <c r="X495" s="1713"/>
      <c r="Y495" s="1713"/>
      <c r="Z495" s="1713"/>
      <c r="AA495" s="1713"/>
      <c r="AB495" s="1713"/>
      <c r="AC495" s="1713"/>
      <c r="AD495" s="1713"/>
      <c r="AE495" s="1713"/>
      <c r="AF495" s="1713"/>
      <c r="AG495" s="1713"/>
      <c r="AH495" s="1713"/>
      <c r="AI495" s="1713"/>
      <c r="AJ495" s="1713"/>
      <c r="AK495" s="1713"/>
      <c r="AL495" s="1713"/>
      <c r="AM495" s="1713"/>
      <c r="AN495" s="1713"/>
      <c r="AO495" s="1713"/>
      <c r="AP495" s="1713"/>
      <c r="AQ495" s="1713"/>
      <c r="AR495" s="1713"/>
      <c r="AS495" s="1713"/>
      <c r="AT495" s="1713"/>
      <c r="AU495" s="1713"/>
      <c r="AV495" s="1713"/>
      <c r="AW495" s="1713"/>
      <c r="AX495" s="1713"/>
    </row>
    <row r="496" s="1732" customFormat="true" ht="21.75" hidden="false" customHeight="true" outlineLevel="0" collapsed="false">
      <c r="C496" s="1713"/>
      <c r="D496" s="1713"/>
      <c r="E496" s="1713"/>
      <c r="F496" s="1713"/>
      <c r="G496" s="1714"/>
      <c r="H496" s="1713"/>
      <c r="I496" s="1713"/>
      <c r="J496" s="1713"/>
      <c r="K496" s="1713"/>
      <c r="L496" s="1713"/>
      <c r="M496" s="1713"/>
      <c r="N496" s="1713"/>
      <c r="O496" s="1713"/>
      <c r="P496" s="1713"/>
      <c r="Q496" s="1713"/>
      <c r="R496" s="1713"/>
      <c r="S496" s="1713"/>
      <c r="T496" s="1713"/>
      <c r="U496" s="1713"/>
      <c r="V496" s="1713"/>
      <c r="W496" s="1713"/>
      <c r="X496" s="1713"/>
      <c r="Y496" s="1713"/>
      <c r="Z496" s="1713"/>
      <c r="AA496" s="1713"/>
      <c r="AB496" s="1713"/>
      <c r="AC496" s="1713"/>
      <c r="AD496" s="1713"/>
      <c r="AE496" s="1713"/>
      <c r="AF496" s="1713"/>
      <c r="AG496" s="1713"/>
      <c r="AH496" s="1713"/>
      <c r="AI496" s="1713"/>
      <c r="AJ496" s="1713"/>
      <c r="AK496" s="1713"/>
      <c r="AL496" s="1713"/>
      <c r="AM496" s="1713"/>
      <c r="AN496" s="1713"/>
      <c r="AO496" s="1713"/>
      <c r="AP496" s="1713"/>
      <c r="AQ496" s="1713"/>
      <c r="AR496" s="1713"/>
      <c r="AS496" s="1713"/>
      <c r="AT496" s="1713"/>
      <c r="AU496" s="1713"/>
      <c r="AV496" s="1713"/>
      <c r="AW496" s="1713"/>
      <c r="AX496" s="1713"/>
    </row>
    <row r="497" s="1732" customFormat="true" ht="21.75" hidden="false" customHeight="true" outlineLevel="0" collapsed="false">
      <c r="C497" s="1713"/>
      <c r="D497" s="1713"/>
      <c r="E497" s="1713"/>
      <c r="F497" s="1713"/>
      <c r="G497" s="1714"/>
      <c r="H497" s="1713"/>
      <c r="I497" s="1713"/>
      <c r="J497" s="1713"/>
      <c r="K497" s="1713"/>
      <c r="L497" s="1713"/>
      <c r="M497" s="1713"/>
      <c r="N497" s="1713"/>
      <c r="O497" s="1713"/>
      <c r="P497" s="1713"/>
      <c r="Q497" s="1713"/>
      <c r="R497" s="1713"/>
      <c r="S497" s="1713"/>
      <c r="T497" s="1713"/>
      <c r="U497" s="1713"/>
      <c r="V497" s="1713"/>
      <c r="W497" s="1713"/>
      <c r="X497" s="1713"/>
      <c r="Y497" s="1713"/>
      <c r="Z497" s="1713"/>
      <c r="AA497" s="1713"/>
      <c r="AB497" s="1713"/>
      <c r="AC497" s="1713"/>
      <c r="AD497" s="1713"/>
      <c r="AE497" s="1713"/>
      <c r="AF497" s="1713"/>
      <c r="AG497" s="1713"/>
      <c r="AH497" s="1713"/>
      <c r="AI497" s="1713"/>
      <c r="AJ497" s="1713"/>
      <c r="AK497" s="1713"/>
      <c r="AL497" s="1713"/>
      <c r="AM497" s="1713"/>
      <c r="AN497" s="1713"/>
      <c r="AO497" s="1713"/>
      <c r="AP497" s="1713"/>
      <c r="AQ497" s="1713"/>
      <c r="AR497" s="1713"/>
      <c r="AS497" s="1713"/>
      <c r="AT497" s="1713"/>
      <c r="AU497" s="1713"/>
      <c r="AV497" s="1713"/>
      <c r="AW497" s="1713"/>
      <c r="AX497" s="1713"/>
    </row>
    <row r="498" s="1732" customFormat="true" ht="21.75" hidden="false" customHeight="true" outlineLevel="0" collapsed="false">
      <c r="C498" s="1713"/>
      <c r="D498" s="1713"/>
      <c r="E498" s="1713"/>
      <c r="F498" s="1713"/>
      <c r="G498" s="1714"/>
      <c r="H498" s="1713"/>
      <c r="I498" s="1713"/>
      <c r="J498" s="1713"/>
      <c r="K498" s="1713"/>
      <c r="L498" s="1713"/>
      <c r="M498" s="1713"/>
      <c r="N498" s="1713"/>
      <c r="O498" s="1713"/>
      <c r="P498" s="1713"/>
      <c r="Q498" s="1713"/>
      <c r="R498" s="1713"/>
      <c r="S498" s="1713"/>
      <c r="T498" s="1713"/>
      <c r="U498" s="1713"/>
      <c r="V498" s="1713"/>
      <c r="W498" s="1713"/>
      <c r="X498" s="1713"/>
      <c r="Y498" s="1713"/>
      <c r="Z498" s="1713"/>
      <c r="AA498" s="1713"/>
      <c r="AB498" s="1713"/>
      <c r="AC498" s="1713"/>
      <c r="AD498" s="1713"/>
      <c r="AE498" s="1713"/>
      <c r="AF498" s="1713"/>
      <c r="AG498" s="1713"/>
      <c r="AH498" s="1713"/>
      <c r="AI498" s="1713"/>
      <c r="AJ498" s="1713"/>
      <c r="AK498" s="1713"/>
      <c r="AL498" s="1713"/>
      <c r="AM498" s="1713"/>
      <c r="AN498" s="1713"/>
      <c r="AO498" s="1713"/>
      <c r="AP498" s="1713"/>
      <c r="AQ498" s="1713"/>
      <c r="AR498" s="1713"/>
      <c r="AS498" s="1713"/>
      <c r="AT498" s="1713"/>
      <c r="AU498" s="1713"/>
      <c r="AV498" s="1713"/>
      <c r="AW498" s="1713"/>
      <c r="AX498" s="1713"/>
    </row>
    <row r="499" s="1732" customFormat="true" ht="21.75" hidden="false" customHeight="true" outlineLevel="0" collapsed="false">
      <c r="C499" s="1713"/>
      <c r="D499" s="1713"/>
      <c r="E499" s="1713"/>
      <c r="F499" s="1713"/>
      <c r="G499" s="1714"/>
      <c r="H499" s="1713"/>
      <c r="I499" s="1713"/>
      <c r="J499" s="1713"/>
      <c r="K499" s="1713"/>
      <c r="L499" s="1713"/>
      <c r="M499" s="1713"/>
      <c r="N499" s="1713"/>
      <c r="O499" s="1713"/>
      <c r="P499" s="1713"/>
      <c r="Q499" s="1713"/>
      <c r="R499" s="1713"/>
      <c r="S499" s="1713"/>
      <c r="T499" s="1713"/>
      <c r="U499" s="1713"/>
      <c r="V499" s="1713"/>
      <c r="W499" s="1713"/>
      <c r="X499" s="1713"/>
      <c r="Y499" s="1713"/>
      <c r="Z499" s="1713"/>
      <c r="AA499" s="1713"/>
      <c r="AB499" s="1713"/>
      <c r="AC499" s="1713"/>
      <c r="AD499" s="1713"/>
      <c r="AE499" s="1713"/>
      <c r="AF499" s="1713"/>
      <c r="AG499" s="1713"/>
      <c r="AH499" s="1713"/>
      <c r="AI499" s="1713"/>
      <c r="AJ499" s="1713"/>
      <c r="AK499" s="1713"/>
      <c r="AL499" s="1713"/>
      <c r="AM499" s="1713"/>
      <c r="AN499" s="1713"/>
      <c r="AO499" s="1713"/>
      <c r="AP499" s="1713"/>
      <c r="AQ499" s="1713"/>
      <c r="AR499" s="1713"/>
      <c r="AS499" s="1713"/>
      <c r="AT499" s="1713"/>
      <c r="AU499" s="1713"/>
      <c r="AV499" s="1713"/>
      <c r="AW499" s="1713"/>
      <c r="AX499" s="1713"/>
    </row>
    <row r="500" s="1732" customFormat="true" ht="21.75" hidden="false" customHeight="true" outlineLevel="0" collapsed="false">
      <c r="C500" s="1713"/>
      <c r="D500" s="1713"/>
      <c r="E500" s="1713"/>
      <c r="F500" s="1713"/>
      <c r="G500" s="1714"/>
      <c r="H500" s="1713"/>
      <c r="I500" s="1713"/>
      <c r="J500" s="1713"/>
      <c r="K500" s="1713"/>
      <c r="L500" s="1713"/>
      <c r="M500" s="1713"/>
      <c r="N500" s="1713"/>
      <c r="O500" s="1713"/>
      <c r="P500" s="1713"/>
      <c r="Q500" s="1713"/>
      <c r="R500" s="1713"/>
      <c r="S500" s="1713"/>
      <c r="T500" s="1713"/>
      <c r="U500" s="1713"/>
      <c r="V500" s="1713"/>
      <c r="W500" s="1713"/>
      <c r="X500" s="1713"/>
      <c r="Y500" s="1713"/>
      <c r="Z500" s="1713"/>
      <c r="AA500" s="1713"/>
      <c r="AB500" s="1713"/>
      <c r="AC500" s="1713"/>
      <c r="AD500" s="1713"/>
      <c r="AE500" s="1713"/>
      <c r="AF500" s="1713"/>
      <c r="AG500" s="1713"/>
      <c r="AH500" s="1713"/>
      <c r="AI500" s="1713"/>
      <c r="AJ500" s="1713"/>
      <c r="AK500" s="1713"/>
      <c r="AL500" s="1713"/>
      <c r="AM500" s="1713"/>
      <c r="AN500" s="1713"/>
      <c r="AO500" s="1713"/>
      <c r="AP500" s="1713"/>
      <c r="AQ500" s="1713"/>
      <c r="AR500" s="1713"/>
      <c r="AS500" s="1713"/>
      <c r="AT500" s="1713"/>
      <c r="AU500" s="1713"/>
      <c r="AV500" s="1713"/>
      <c r="AW500" s="1713"/>
      <c r="AX500" s="1713"/>
    </row>
    <row r="501" s="1732" customFormat="true" ht="21.75" hidden="false" customHeight="true" outlineLevel="0" collapsed="false">
      <c r="C501" s="1713"/>
      <c r="D501" s="1713"/>
      <c r="E501" s="1713"/>
      <c r="F501" s="1713"/>
      <c r="G501" s="1714"/>
      <c r="H501" s="1713"/>
      <c r="I501" s="1713"/>
      <c r="J501" s="1713"/>
      <c r="K501" s="1713"/>
      <c r="L501" s="1713"/>
      <c r="M501" s="1713"/>
      <c r="N501" s="1713"/>
      <c r="O501" s="1713"/>
      <c r="P501" s="1713"/>
      <c r="Q501" s="1713"/>
      <c r="R501" s="1713"/>
      <c r="S501" s="1713"/>
      <c r="T501" s="1713"/>
      <c r="U501" s="1713"/>
      <c r="V501" s="1713"/>
      <c r="W501" s="1713"/>
      <c r="X501" s="1713"/>
      <c r="Y501" s="1713"/>
      <c r="Z501" s="1713"/>
      <c r="AA501" s="1713"/>
      <c r="AB501" s="1713"/>
      <c r="AC501" s="1713"/>
      <c r="AD501" s="1713"/>
      <c r="AE501" s="1713"/>
      <c r="AF501" s="1713"/>
      <c r="AG501" s="1713"/>
      <c r="AH501" s="1713"/>
      <c r="AI501" s="1713"/>
      <c r="AJ501" s="1713"/>
      <c r="AK501" s="1713"/>
      <c r="AL501" s="1713"/>
      <c r="AM501" s="1713"/>
      <c r="AN501" s="1713"/>
      <c r="AO501" s="1713"/>
      <c r="AP501" s="1713"/>
      <c r="AQ501" s="1713"/>
      <c r="AR501" s="1713"/>
      <c r="AS501" s="1713"/>
      <c r="AT501" s="1713"/>
      <c r="AU501" s="1713"/>
      <c r="AV501" s="1713"/>
      <c r="AW501" s="1713"/>
      <c r="AX501" s="1713"/>
    </row>
    <row r="502" s="1732" customFormat="true" ht="21.75" hidden="false" customHeight="true" outlineLevel="0" collapsed="false">
      <c r="C502" s="1713"/>
      <c r="D502" s="1713"/>
      <c r="E502" s="1713"/>
      <c r="F502" s="1713"/>
      <c r="G502" s="1714"/>
      <c r="H502" s="1713"/>
      <c r="I502" s="1713"/>
      <c r="J502" s="1713"/>
      <c r="K502" s="1713"/>
      <c r="L502" s="1713"/>
      <c r="M502" s="1713"/>
      <c r="N502" s="1713"/>
      <c r="O502" s="1713"/>
      <c r="P502" s="1713"/>
      <c r="Q502" s="1713"/>
      <c r="R502" s="1713"/>
      <c r="S502" s="1713"/>
      <c r="T502" s="1713"/>
      <c r="U502" s="1713"/>
      <c r="V502" s="1713"/>
      <c r="W502" s="1713"/>
      <c r="X502" s="1713"/>
      <c r="Y502" s="1713"/>
      <c r="Z502" s="1713"/>
      <c r="AA502" s="1713"/>
      <c r="AB502" s="1713"/>
      <c r="AC502" s="1713"/>
      <c r="AD502" s="1713"/>
      <c r="AE502" s="1713"/>
      <c r="AF502" s="1713"/>
      <c r="AG502" s="1713"/>
      <c r="AH502" s="1713"/>
      <c r="AI502" s="1713"/>
      <c r="AJ502" s="1713"/>
      <c r="AK502" s="1713"/>
      <c r="AL502" s="1713"/>
      <c r="AM502" s="1713"/>
      <c r="AN502" s="1713"/>
      <c r="AO502" s="1713"/>
      <c r="AP502" s="1713"/>
      <c r="AQ502" s="1713"/>
      <c r="AR502" s="1713"/>
      <c r="AS502" s="1713"/>
      <c r="AT502" s="1713"/>
      <c r="AU502" s="1713"/>
      <c r="AV502" s="1713"/>
      <c r="AW502" s="1713"/>
      <c r="AX502" s="1713"/>
    </row>
    <row r="503" s="1732" customFormat="true" ht="21.75" hidden="false" customHeight="true" outlineLevel="0" collapsed="false">
      <c r="C503" s="1713"/>
      <c r="D503" s="1713"/>
      <c r="E503" s="1713"/>
      <c r="F503" s="1713"/>
      <c r="G503" s="1714"/>
      <c r="H503" s="1713"/>
      <c r="I503" s="1713"/>
      <c r="J503" s="1713"/>
      <c r="K503" s="1713"/>
      <c r="L503" s="1713"/>
      <c r="M503" s="1713"/>
      <c r="N503" s="1713"/>
      <c r="O503" s="1713"/>
      <c r="P503" s="1713"/>
      <c r="Q503" s="1713"/>
      <c r="R503" s="1713"/>
      <c r="S503" s="1713"/>
      <c r="T503" s="1713"/>
      <c r="U503" s="1713"/>
      <c r="V503" s="1713"/>
      <c r="W503" s="1713"/>
      <c r="X503" s="1713"/>
      <c r="Y503" s="1713"/>
      <c r="Z503" s="1713"/>
      <c r="AA503" s="1713"/>
      <c r="AB503" s="1713"/>
      <c r="AC503" s="1713"/>
      <c r="AD503" s="1713"/>
      <c r="AE503" s="1713"/>
      <c r="AF503" s="1713"/>
      <c r="AG503" s="1713"/>
      <c r="AH503" s="1713"/>
      <c r="AI503" s="1713"/>
      <c r="AJ503" s="1713"/>
      <c r="AK503" s="1713"/>
      <c r="AL503" s="1713"/>
      <c r="AM503" s="1713"/>
      <c r="AN503" s="1713"/>
      <c r="AO503" s="1713"/>
      <c r="AP503" s="1713"/>
      <c r="AQ503" s="1713"/>
      <c r="AR503" s="1713"/>
      <c r="AS503" s="1713"/>
      <c r="AT503" s="1713"/>
      <c r="AU503" s="1713"/>
      <c r="AV503" s="1713"/>
      <c r="AW503" s="1713"/>
      <c r="AX503" s="1713"/>
    </row>
    <row r="504" s="1732" customFormat="true" ht="21.75" hidden="false" customHeight="true" outlineLevel="0" collapsed="false">
      <c r="C504" s="1713"/>
      <c r="D504" s="1713"/>
      <c r="E504" s="1713"/>
      <c r="F504" s="1713"/>
      <c r="G504" s="1714"/>
      <c r="H504" s="1713"/>
      <c r="I504" s="1713"/>
      <c r="J504" s="1713"/>
      <c r="K504" s="1713"/>
      <c r="L504" s="1713"/>
      <c r="M504" s="1713"/>
      <c r="N504" s="1713"/>
      <c r="O504" s="1713"/>
      <c r="P504" s="1713"/>
      <c r="Q504" s="1713"/>
      <c r="R504" s="1713"/>
      <c r="S504" s="1713"/>
      <c r="T504" s="1713"/>
      <c r="U504" s="1713"/>
      <c r="V504" s="1713"/>
      <c r="W504" s="1713"/>
      <c r="X504" s="1713"/>
      <c r="Y504" s="1713"/>
      <c r="Z504" s="1713"/>
      <c r="AA504" s="1713"/>
      <c r="AB504" s="1713"/>
      <c r="AC504" s="1713"/>
      <c r="AD504" s="1713"/>
      <c r="AE504" s="1713"/>
      <c r="AF504" s="1713"/>
      <c r="AG504" s="1713"/>
      <c r="AH504" s="1713"/>
      <c r="AI504" s="1713"/>
      <c r="AJ504" s="1713"/>
      <c r="AK504" s="1713"/>
      <c r="AL504" s="1713"/>
      <c r="AM504" s="1713"/>
      <c r="AN504" s="1713"/>
      <c r="AO504" s="1713"/>
      <c r="AP504" s="1713"/>
      <c r="AQ504" s="1713"/>
      <c r="AR504" s="1713"/>
      <c r="AS504" s="1713"/>
      <c r="AT504" s="1713"/>
      <c r="AU504" s="1713"/>
      <c r="AV504" s="1713"/>
      <c r="AW504" s="1713"/>
      <c r="AX504" s="1713"/>
    </row>
    <row r="505" s="1732" customFormat="true" ht="21.75" hidden="false" customHeight="true" outlineLevel="0" collapsed="false">
      <c r="C505" s="1713"/>
      <c r="D505" s="1713"/>
      <c r="E505" s="1713"/>
      <c r="F505" s="1713"/>
      <c r="G505" s="1714"/>
      <c r="H505" s="1713"/>
      <c r="I505" s="1713"/>
      <c r="J505" s="1713"/>
      <c r="K505" s="1713"/>
      <c r="L505" s="1713"/>
      <c r="M505" s="1713"/>
      <c r="N505" s="1713"/>
      <c r="O505" s="1713"/>
      <c r="P505" s="1713"/>
      <c r="Q505" s="1713"/>
      <c r="R505" s="1713"/>
      <c r="S505" s="1713"/>
      <c r="T505" s="1713"/>
      <c r="U505" s="1713"/>
      <c r="V505" s="1713"/>
      <c r="W505" s="1713"/>
      <c r="X505" s="1713"/>
      <c r="Y505" s="1713"/>
      <c r="Z505" s="1713"/>
      <c r="AA505" s="1713"/>
      <c r="AB505" s="1713"/>
      <c r="AC505" s="1713"/>
      <c r="AD505" s="1713"/>
      <c r="AE505" s="1713"/>
      <c r="AF505" s="1713"/>
      <c r="AG505" s="1713"/>
      <c r="AH505" s="1713"/>
      <c r="AI505" s="1713"/>
      <c r="AJ505" s="1713"/>
      <c r="AK505" s="1713"/>
      <c r="AL505" s="1713"/>
      <c r="AM505" s="1713"/>
      <c r="AN505" s="1713"/>
      <c r="AO505" s="1713"/>
      <c r="AP505" s="1713"/>
      <c r="AQ505" s="1713"/>
      <c r="AR505" s="1713"/>
      <c r="AS505" s="1713"/>
      <c r="AT505" s="1713"/>
      <c r="AU505" s="1713"/>
      <c r="AV505" s="1713"/>
      <c r="AW505" s="1713"/>
      <c r="AX505" s="1713"/>
    </row>
    <row r="506" s="1732" customFormat="true" ht="21.75" hidden="false" customHeight="true" outlineLevel="0" collapsed="false">
      <c r="C506" s="1713"/>
      <c r="D506" s="1713"/>
      <c r="E506" s="1713"/>
      <c r="F506" s="1713"/>
      <c r="G506" s="1714"/>
      <c r="H506" s="1713"/>
      <c r="I506" s="1713"/>
      <c r="J506" s="1713"/>
      <c r="K506" s="1713"/>
      <c r="L506" s="1713"/>
      <c r="M506" s="1713"/>
      <c r="N506" s="1713"/>
      <c r="O506" s="1713"/>
      <c r="P506" s="1713"/>
      <c r="Q506" s="1713"/>
      <c r="R506" s="1713"/>
      <c r="S506" s="1713"/>
      <c r="T506" s="1713"/>
      <c r="U506" s="1713"/>
      <c r="V506" s="1713"/>
      <c r="W506" s="1713"/>
      <c r="X506" s="1713"/>
      <c r="Y506" s="1713"/>
      <c r="Z506" s="1713"/>
      <c r="AA506" s="1713"/>
      <c r="AB506" s="1713"/>
      <c r="AC506" s="1713"/>
      <c r="AD506" s="1713"/>
      <c r="AE506" s="1713"/>
      <c r="AF506" s="1713"/>
      <c r="AG506" s="1713"/>
      <c r="AH506" s="1713"/>
      <c r="AI506" s="1713"/>
      <c r="AJ506" s="1713"/>
      <c r="AK506" s="1713"/>
      <c r="AL506" s="1713"/>
      <c r="AM506" s="1713"/>
      <c r="AN506" s="1713"/>
      <c r="AO506" s="1713"/>
      <c r="AP506" s="1713"/>
      <c r="AQ506" s="1713"/>
      <c r="AR506" s="1713"/>
      <c r="AS506" s="1713"/>
      <c r="AT506" s="1713"/>
      <c r="AU506" s="1713"/>
      <c r="AV506" s="1713"/>
      <c r="AW506" s="1713"/>
      <c r="AX506" s="1713"/>
    </row>
    <row r="507" s="1732" customFormat="true" ht="21.75" hidden="false" customHeight="true" outlineLevel="0" collapsed="false">
      <c r="C507" s="1713"/>
      <c r="D507" s="1713"/>
      <c r="E507" s="1713"/>
      <c r="F507" s="1713"/>
      <c r="G507" s="1714"/>
      <c r="H507" s="1713"/>
      <c r="I507" s="1713"/>
      <c r="J507" s="1713"/>
      <c r="K507" s="1713"/>
      <c r="L507" s="1713"/>
      <c r="M507" s="1713"/>
      <c r="N507" s="1713"/>
      <c r="O507" s="1713"/>
      <c r="P507" s="1713"/>
      <c r="Q507" s="1713"/>
      <c r="R507" s="1713"/>
      <c r="S507" s="1713"/>
      <c r="T507" s="1713"/>
      <c r="U507" s="1713"/>
      <c r="V507" s="1713"/>
      <c r="W507" s="1713"/>
      <c r="X507" s="1713"/>
      <c r="Y507" s="1713"/>
      <c r="Z507" s="1713"/>
      <c r="AA507" s="1713"/>
      <c r="AB507" s="1713"/>
      <c r="AC507" s="1713"/>
      <c r="AD507" s="1713"/>
      <c r="AE507" s="1713"/>
      <c r="AF507" s="1713"/>
      <c r="AG507" s="1713"/>
      <c r="AH507" s="1713"/>
      <c r="AI507" s="1713"/>
      <c r="AJ507" s="1713"/>
      <c r="AK507" s="1713"/>
      <c r="AL507" s="1713"/>
      <c r="AM507" s="1713"/>
      <c r="AN507" s="1713"/>
      <c r="AO507" s="1713"/>
      <c r="AP507" s="1713"/>
      <c r="AQ507" s="1713"/>
      <c r="AR507" s="1713"/>
      <c r="AS507" s="1713"/>
      <c r="AT507" s="1713"/>
      <c r="AU507" s="1713"/>
      <c r="AV507" s="1713"/>
      <c r="AW507" s="1713"/>
      <c r="AX507" s="1713"/>
    </row>
    <row r="508" s="1732" customFormat="true" ht="21.75" hidden="false" customHeight="true" outlineLevel="0" collapsed="false">
      <c r="C508" s="1713"/>
      <c r="D508" s="1713"/>
      <c r="E508" s="1713"/>
      <c r="F508" s="1713"/>
      <c r="G508" s="1714"/>
      <c r="H508" s="1713"/>
      <c r="I508" s="1713"/>
      <c r="J508" s="1713"/>
      <c r="K508" s="1713"/>
      <c r="L508" s="1713"/>
      <c r="M508" s="1713"/>
      <c r="N508" s="1713"/>
      <c r="O508" s="1713"/>
      <c r="P508" s="1713"/>
      <c r="Q508" s="1713"/>
      <c r="R508" s="1713"/>
      <c r="S508" s="1713"/>
      <c r="T508" s="1713"/>
      <c r="U508" s="1713"/>
      <c r="V508" s="1713"/>
      <c r="W508" s="1713"/>
      <c r="X508" s="1713"/>
      <c r="Y508" s="1713"/>
      <c r="Z508" s="1713"/>
      <c r="AA508" s="1713"/>
      <c r="AB508" s="1713"/>
      <c r="AC508" s="1713"/>
      <c r="AD508" s="1713"/>
      <c r="AE508" s="1713"/>
      <c r="AF508" s="1713"/>
      <c r="AG508" s="1713"/>
      <c r="AH508" s="1713"/>
      <c r="AI508" s="1713"/>
      <c r="AJ508" s="1713"/>
      <c r="AK508" s="1713"/>
      <c r="AL508" s="1713"/>
      <c r="AM508" s="1713"/>
      <c r="AN508" s="1713"/>
      <c r="AO508" s="1713"/>
      <c r="AP508" s="1713"/>
      <c r="AQ508" s="1713"/>
      <c r="AR508" s="1713"/>
      <c r="AS508" s="1713"/>
      <c r="AT508" s="1713"/>
      <c r="AU508" s="1713"/>
      <c r="AV508" s="1713"/>
      <c r="AW508" s="1713"/>
      <c r="AX508" s="1713"/>
    </row>
    <row r="509" s="1732" customFormat="true" ht="21.75" hidden="false" customHeight="true" outlineLevel="0" collapsed="false">
      <c r="C509" s="1713"/>
      <c r="D509" s="1713"/>
      <c r="E509" s="1713"/>
      <c r="F509" s="1713"/>
      <c r="G509" s="1714"/>
      <c r="H509" s="1713"/>
      <c r="I509" s="1713"/>
      <c r="J509" s="1713"/>
      <c r="K509" s="1713"/>
      <c r="L509" s="1713"/>
      <c r="M509" s="1713"/>
      <c r="N509" s="1713"/>
      <c r="O509" s="1713"/>
      <c r="P509" s="1713"/>
      <c r="Q509" s="1713"/>
      <c r="R509" s="1713"/>
      <c r="S509" s="1713"/>
      <c r="T509" s="1713"/>
      <c r="U509" s="1713"/>
      <c r="V509" s="1713"/>
      <c r="W509" s="1713"/>
      <c r="X509" s="1713"/>
      <c r="Y509" s="1713"/>
      <c r="Z509" s="1713"/>
      <c r="AA509" s="1713"/>
      <c r="AB509" s="1713"/>
      <c r="AC509" s="1713"/>
      <c r="AD509" s="1713"/>
      <c r="AE509" s="1713"/>
      <c r="AF509" s="1713"/>
      <c r="AG509" s="1713"/>
      <c r="AH509" s="1713"/>
      <c r="AI509" s="1713"/>
      <c r="AJ509" s="1713"/>
      <c r="AK509" s="1713"/>
      <c r="AL509" s="1713"/>
      <c r="AM509" s="1713"/>
      <c r="AN509" s="1713"/>
      <c r="AO509" s="1713"/>
      <c r="AP509" s="1713"/>
      <c r="AQ509" s="1713"/>
      <c r="AR509" s="1713"/>
      <c r="AS509" s="1713"/>
      <c r="AT509" s="1713"/>
      <c r="AU509" s="1713"/>
      <c r="AV509" s="1713"/>
      <c r="AW509" s="1713"/>
      <c r="AX509" s="1713"/>
    </row>
    <row r="510" s="1732" customFormat="true" ht="21.75" hidden="false" customHeight="true" outlineLevel="0" collapsed="false">
      <c r="C510" s="1713"/>
      <c r="D510" s="1713"/>
      <c r="E510" s="1713"/>
      <c r="F510" s="1713"/>
      <c r="G510" s="1714"/>
      <c r="H510" s="1713"/>
      <c r="I510" s="1713"/>
      <c r="J510" s="1713"/>
      <c r="K510" s="1713"/>
      <c r="L510" s="1713"/>
      <c r="M510" s="1713"/>
      <c r="N510" s="1713"/>
      <c r="O510" s="1713"/>
      <c r="P510" s="1713"/>
      <c r="Q510" s="1713"/>
      <c r="R510" s="1713"/>
      <c r="S510" s="1713"/>
      <c r="T510" s="1713"/>
      <c r="U510" s="1713"/>
      <c r="V510" s="1713"/>
      <c r="W510" s="1713"/>
      <c r="X510" s="1713"/>
      <c r="Y510" s="1713"/>
      <c r="Z510" s="1713"/>
      <c r="AA510" s="1713"/>
      <c r="AB510" s="1713"/>
      <c r="AC510" s="1713"/>
      <c r="AD510" s="1713"/>
      <c r="AE510" s="1713"/>
      <c r="AF510" s="1713"/>
      <c r="AG510" s="1713"/>
      <c r="AH510" s="1713"/>
      <c r="AI510" s="1713"/>
      <c r="AJ510" s="1713"/>
      <c r="AK510" s="1713"/>
      <c r="AL510" s="1713"/>
      <c r="AM510" s="1713"/>
      <c r="AN510" s="1713"/>
      <c r="AO510" s="1713"/>
      <c r="AP510" s="1713"/>
      <c r="AQ510" s="1713"/>
      <c r="AR510" s="1713"/>
      <c r="AS510" s="1713"/>
      <c r="AT510" s="1713"/>
      <c r="AU510" s="1713"/>
      <c r="AV510" s="1713"/>
      <c r="AW510" s="1713"/>
      <c r="AX510" s="1713"/>
    </row>
    <row r="511" s="1732" customFormat="true" ht="21.75" hidden="false" customHeight="true" outlineLevel="0" collapsed="false">
      <c r="C511" s="1713"/>
      <c r="D511" s="1713"/>
      <c r="E511" s="1713"/>
      <c r="F511" s="1713"/>
      <c r="G511" s="1714"/>
      <c r="H511" s="1713"/>
      <c r="I511" s="1713"/>
      <c r="J511" s="1713"/>
      <c r="K511" s="1713"/>
      <c r="L511" s="1713"/>
      <c r="M511" s="1713"/>
      <c r="N511" s="1713"/>
      <c r="O511" s="1713"/>
      <c r="P511" s="1713"/>
      <c r="Q511" s="1713"/>
      <c r="R511" s="1713"/>
      <c r="S511" s="1713"/>
      <c r="T511" s="1713"/>
      <c r="U511" s="1713"/>
      <c r="V511" s="1713"/>
      <c r="W511" s="1713"/>
      <c r="X511" s="1713"/>
      <c r="Y511" s="1713"/>
      <c r="Z511" s="1713"/>
      <c r="AA511" s="1713"/>
      <c r="AB511" s="1713"/>
      <c r="AC511" s="1713"/>
      <c r="AD511" s="1713"/>
      <c r="AE511" s="1713"/>
      <c r="AF511" s="1713"/>
      <c r="AG511" s="1713"/>
      <c r="AH511" s="1713"/>
      <c r="AI511" s="1713"/>
      <c r="AJ511" s="1713"/>
      <c r="AK511" s="1713"/>
      <c r="AL511" s="1713"/>
      <c r="AM511" s="1713"/>
      <c r="AN511" s="1713"/>
      <c r="AO511" s="1713"/>
      <c r="AP511" s="1713"/>
      <c r="AQ511" s="1713"/>
      <c r="AR511" s="1713"/>
      <c r="AS511" s="1713"/>
      <c r="AT511" s="1713"/>
      <c r="AU511" s="1713"/>
      <c r="AV511" s="1713"/>
      <c r="AW511" s="1713"/>
      <c r="AX511" s="1713"/>
    </row>
    <row r="512" s="1732" customFormat="true" ht="21.75" hidden="false" customHeight="true" outlineLevel="0" collapsed="false">
      <c r="C512" s="1713"/>
      <c r="D512" s="1713"/>
      <c r="E512" s="1713"/>
      <c r="F512" s="1713"/>
      <c r="G512" s="1714"/>
      <c r="H512" s="1713"/>
      <c r="I512" s="1713"/>
      <c r="J512" s="1713"/>
      <c r="K512" s="1713"/>
      <c r="L512" s="1713"/>
      <c r="M512" s="1713"/>
      <c r="N512" s="1713"/>
      <c r="O512" s="1713"/>
      <c r="P512" s="1713"/>
      <c r="Q512" s="1713"/>
      <c r="R512" s="1713"/>
      <c r="S512" s="1713"/>
      <c r="T512" s="1713"/>
      <c r="U512" s="1713"/>
      <c r="V512" s="1713"/>
      <c r="W512" s="1713"/>
      <c r="X512" s="1713"/>
      <c r="Y512" s="1713"/>
      <c r="Z512" s="1713"/>
      <c r="AA512" s="1713"/>
      <c r="AB512" s="1713"/>
      <c r="AC512" s="1713"/>
      <c r="AD512" s="1713"/>
      <c r="AE512" s="1713"/>
      <c r="AF512" s="1713"/>
      <c r="AG512" s="1713"/>
      <c r="AH512" s="1713"/>
      <c r="AI512" s="1713"/>
      <c r="AJ512" s="1713"/>
      <c r="AK512" s="1713"/>
      <c r="AL512" s="1713"/>
      <c r="AM512" s="1713"/>
      <c r="AN512" s="1713"/>
      <c r="AO512" s="1713"/>
      <c r="AP512" s="1713"/>
      <c r="AQ512" s="1713"/>
      <c r="AR512" s="1713"/>
      <c r="AS512" s="1713"/>
      <c r="AT512" s="1713"/>
      <c r="AU512" s="1713"/>
      <c r="AV512" s="1713"/>
      <c r="AW512" s="1713"/>
      <c r="AX512" s="1713"/>
    </row>
    <row r="513" s="1732" customFormat="true" ht="21.75" hidden="false" customHeight="true" outlineLevel="0" collapsed="false">
      <c r="C513" s="1713"/>
      <c r="D513" s="1713"/>
      <c r="E513" s="1713"/>
      <c r="F513" s="1713"/>
      <c r="G513" s="1714"/>
      <c r="H513" s="1713"/>
      <c r="I513" s="1713"/>
      <c r="J513" s="1713"/>
      <c r="K513" s="1713"/>
      <c r="L513" s="1713"/>
      <c r="M513" s="1713"/>
      <c r="N513" s="1713"/>
      <c r="O513" s="1713"/>
      <c r="P513" s="1713"/>
      <c r="Q513" s="1713"/>
      <c r="R513" s="1713"/>
      <c r="S513" s="1713"/>
      <c r="T513" s="1713"/>
      <c r="U513" s="1713"/>
      <c r="V513" s="1713"/>
      <c r="W513" s="1713"/>
      <c r="X513" s="1713"/>
      <c r="Y513" s="1713"/>
      <c r="Z513" s="1713"/>
      <c r="AA513" s="1713"/>
      <c r="AB513" s="1713"/>
      <c r="AC513" s="1713"/>
      <c r="AD513" s="1713"/>
      <c r="AE513" s="1713"/>
      <c r="AF513" s="1713"/>
      <c r="AG513" s="1713"/>
      <c r="AH513" s="1713"/>
      <c r="AI513" s="1713"/>
      <c r="AJ513" s="1713"/>
      <c r="AK513" s="1713"/>
      <c r="AL513" s="1713"/>
      <c r="AM513" s="1713"/>
      <c r="AN513" s="1713"/>
      <c r="AO513" s="1713"/>
      <c r="AP513" s="1713"/>
      <c r="AQ513" s="1713"/>
      <c r="AR513" s="1713"/>
      <c r="AS513" s="1713"/>
      <c r="AT513" s="1713"/>
      <c r="AU513" s="1713"/>
      <c r="AV513" s="1713"/>
      <c r="AW513" s="1713"/>
      <c r="AX513" s="1713"/>
    </row>
    <row r="514" s="1732" customFormat="true" ht="21.75" hidden="false" customHeight="true" outlineLevel="0" collapsed="false">
      <c r="C514" s="1713"/>
      <c r="D514" s="1713"/>
      <c r="E514" s="1713"/>
      <c r="F514" s="1713"/>
      <c r="G514" s="1714"/>
      <c r="H514" s="1713"/>
      <c r="I514" s="1713"/>
      <c r="J514" s="1713"/>
      <c r="K514" s="1713"/>
      <c r="L514" s="1713"/>
      <c r="M514" s="1713"/>
      <c r="N514" s="1713"/>
      <c r="O514" s="1713"/>
      <c r="P514" s="1713"/>
      <c r="Q514" s="1713"/>
      <c r="R514" s="1713"/>
      <c r="S514" s="1713"/>
      <c r="T514" s="1713"/>
      <c r="U514" s="1713"/>
      <c r="V514" s="1713"/>
      <c r="W514" s="1713"/>
      <c r="X514" s="1713"/>
      <c r="Y514" s="1713"/>
      <c r="Z514" s="1713"/>
      <c r="AA514" s="1713"/>
      <c r="AB514" s="1713"/>
      <c r="AC514" s="1713"/>
      <c r="AD514" s="1713"/>
      <c r="AE514" s="1713"/>
      <c r="AF514" s="1713"/>
      <c r="AG514" s="1713"/>
      <c r="AH514" s="1713"/>
      <c r="AI514" s="1713"/>
      <c r="AJ514" s="1713"/>
      <c r="AK514" s="1713"/>
      <c r="AL514" s="1713"/>
      <c r="AM514" s="1713"/>
      <c r="AN514" s="1713"/>
      <c r="AO514" s="1713"/>
      <c r="AP514" s="1713"/>
      <c r="AQ514" s="1713"/>
      <c r="AR514" s="1713"/>
      <c r="AS514" s="1713"/>
      <c r="AT514" s="1713"/>
      <c r="AU514" s="1713"/>
      <c r="AV514" s="1713"/>
      <c r="AW514" s="1713"/>
      <c r="AX514" s="1713"/>
    </row>
    <row r="515" s="1732" customFormat="true" ht="21.75" hidden="false" customHeight="true" outlineLevel="0" collapsed="false">
      <c r="C515" s="1713"/>
      <c r="D515" s="1713"/>
      <c r="E515" s="1713"/>
      <c r="F515" s="1713"/>
      <c r="G515" s="1714"/>
      <c r="H515" s="1713"/>
      <c r="I515" s="1713"/>
      <c r="J515" s="1713"/>
      <c r="K515" s="1713"/>
      <c r="L515" s="1713"/>
      <c r="M515" s="1713"/>
      <c r="N515" s="1713"/>
      <c r="O515" s="1713"/>
      <c r="P515" s="1713"/>
      <c r="Q515" s="1713"/>
      <c r="R515" s="1713"/>
      <c r="S515" s="1713"/>
      <c r="T515" s="1713"/>
      <c r="U515" s="1713"/>
      <c r="V515" s="1713"/>
      <c r="W515" s="1713"/>
      <c r="X515" s="1713"/>
      <c r="Y515" s="1713"/>
      <c r="Z515" s="1713"/>
      <c r="AA515" s="1713"/>
      <c r="AB515" s="1713"/>
      <c r="AC515" s="1713"/>
      <c r="AD515" s="1713"/>
      <c r="AE515" s="1713"/>
      <c r="AF515" s="1713"/>
      <c r="AG515" s="1713"/>
      <c r="AH515" s="1713"/>
      <c r="AI515" s="1713"/>
      <c r="AJ515" s="1713"/>
      <c r="AK515" s="1713"/>
      <c r="AL515" s="1713"/>
      <c r="AM515" s="1713"/>
      <c r="AN515" s="1713"/>
      <c r="AO515" s="1713"/>
      <c r="AP515" s="1713"/>
      <c r="AQ515" s="1713"/>
      <c r="AR515" s="1713"/>
      <c r="AS515" s="1713"/>
      <c r="AT515" s="1713"/>
      <c r="AU515" s="1713"/>
      <c r="AV515" s="1713"/>
      <c r="AW515" s="1713"/>
      <c r="AX515" s="1713"/>
    </row>
    <row r="516" s="1732" customFormat="true" ht="21.75" hidden="false" customHeight="true" outlineLevel="0" collapsed="false">
      <c r="C516" s="1713"/>
      <c r="D516" s="1713"/>
      <c r="E516" s="1713"/>
      <c r="F516" s="1713"/>
      <c r="G516" s="1714"/>
      <c r="H516" s="1713"/>
      <c r="I516" s="1713"/>
      <c r="J516" s="1713"/>
      <c r="K516" s="1713"/>
      <c r="L516" s="1713"/>
      <c r="M516" s="1713"/>
      <c r="N516" s="1713"/>
      <c r="O516" s="1713"/>
      <c r="P516" s="1713"/>
      <c r="Q516" s="1713"/>
      <c r="R516" s="1713"/>
      <c r="S516" s="1713"/>
      <c r="T516" s="1713"/>
      <c r="U516" s="1713"/>
      <c r="V516" s="1713"/>
      <c r="W516" s="1713"/>
      <c r="X516" s="1713"/>
      <c r="Y516" s="1713"/>
      <c r="Z516" s="1713"/>
      <c r="AA516" s="1713"/>
      <c r="AB516" s="1713"/>
      <c r="AC516" s="1713"/>
      <c r="AD516" s="1713"/>
      <c r="AE516" s="1713"/>
      <c r="AF516" s="1713"/>
      <c r="AG516" s="1713"/>
      <c r="AH516" s="1713"/>
      <c r="AI516" s="1713"/>
      <c r="AJ516" s="1713"/>
      <c r="AK516" s="1713"/>
      <c r="AL516" s="1713"/>
      <c r="AM516" s="1713"/>
      <c r="AN516" s="1713"/>
      <c r="AO516" s="1713"/>
      <c r="AP516" s="1713"/>
      <c r="AQ516" s="1713"/>
      <c r="AR516" s="1713"/>
      <c r="AS516" s="1713"/>
      <c r="AT516" s="1713"/>
      <c r="AU516" s="1713"/>
      <c r="AV516" s="1713"/>
      <c r="AW516" s="1713"/>
      <c r="AX516" s="1713"/>
    </row>
    <row r="517" s="1732" customFormat="true" ht="21.75" hidden="false" customHeight="true" outlineLevel="0" collapsed="false">
      <c r="C517" s="1713"/>
      <c r="D517" s="1713"/>
      <c r="E517" s="1713"/>
      <c r="F517" s="1713"/>
      <c r="G517" s="1714"/>
      <c r="H517" s="1713"/>
      <c r="I517" s="1713"/>
      <c r="J517" s="1713"/>
      <c r="K517" s="1713"/>
      <c r="L517" s="1713"/>
      <c r="M517" s="1713"/>
      <c r="N517" s="1713"/>
      <c r="O517" s="1713"/>
      <c r="P517" s="1713"/>
      <c r="Q517" s="1713"/>
      <c r="R517" s="1713"/>
      <c r="S517" s="1713"/>
      <c r="T517" s="1713"/>
      <c r="U517" s="1713"/>
      <c r="V517" s="1713"/>
      <c r="W517" s="1713"/>
      <c r="X517" s="1713"/>
      <c r="Y517" s="1713"/>
      <c r="Z517" s="1713"/>
      <c r="AA517" s="1713"/>
      <c r="AB517" s="1713"/>
      <c r="AC517" s="1713"/>
      <c r="AD517" s="1713"/>
      <c r="AE517" s="1713"/>
      <c r="AF517" s="1713"/>
      <c r="AG517" s="1713"/>
      <c r="AH517" s="1713"/>
      <c r="AI517" s="1713"/>
      <c r="AJ517" s="1713"/>
      <c r="AK517" s="1713"/>
      <c r="AL517" s="1713"/>
      <c r="AM517" s="1713"/>
      <c r="AN517" s="1713"/>
      <c r="AO517" s="1713"/>
      <c r="AP517" s="1713"/>
      <c r="AQ517" s="1713"/>
      <c r="AR517" s="1713"/>
      <c r="AS517" s="1713"/>
      <c r="AT517" s="1713"/>
      <c r="AU517" s="1713"/>
      <c r="AV517" s="1713"/>
      <c r="AW517" s="1713"/>
      <c r="AX517" s="1713"/>
    </row>
    <row r="518" s="1732" customFormat="true" ht="21.75" hidden="false" customHeight="true" outlineLevel="0" collapsed="false">
      <c r="C518" s="1713"/>
      <c r="D518" s="1713"/>
      <c r="E518" s="1713"/>
      <c r="F518" s="1713"/>
      <c r="G518" s="1714"/>
      <c r="H518" s="1713"/>
      <c r="I518" s="1713"/>
      <c r="J518" s="1713"/>
      <c r="K518" s="1713"/>
      <c r="L518" s="1713"/>
      <c r="M518" s="1713"/>
      <c r="N518" s="1713"/>
      <c r="O518" s="1713"/>
      <c r="P518" s="1713"/>
      <c r="Q518" s="1713"/>
      <c r="R518" s="1713"/>
      <c r="S518" s="1713"/>
      <c r="T518" s="1713"/>
      <c r="U518" s="1713"/>
      <c r="V518" s="1713"/>
      <c r="W518" s="1713"/>
      <c r="X518" s="1713"/>
      <c r="Y518" s="1713"/>
      <c r="Z518" s="1713"/>
      <c r="AA518" s="1713"/>
      <c r="AB518" s="1713"/>
      <c r="AC518" s="1713"/>
      <c r="AD518" s="1713"/>
      <c r="AE518" s="1713"/>
      <c r="AF518" s="1713"/>
      <c r="AG518" s="1713"/>
      <c r="AH518" s="1713"/>
      <c r="AI518" s="1713"/>
      <c r="AJ518" s="1713"/>
      <c r="AK518" s="1713"/>
      <c r="AL518" s="1713"/>
      <c r="AM518" s="1713"/>
      <c r="AN518" s="1713"/>
      <c r="AO518" s="1713"/>
      <c r="AP518" s="1713"/>
      <c r="AQ518" s="1713"/>
      <c r="AR518" s="1713"/>
      <c r="AS518" s="1713"/>
      <c r="AT518" s="1713"/>
      <c r="AU518" s="1713"/>
      <c r="AV518" s="1713"/>
      <c r="AW518" s="1713"/>
      <c r="AX518" s="1713"/>
    </row>
    <row r="519" s="1732" customFormat="true" ht="21.75" hidden="false" customHeight="true" outlineLevel="0" collapsed="false">
      <c r="C519" s="1713"/>
      <c r="D519" s="1713"/>
      <c r="E519" s="1713"/>
      <c r="F519" s="1713"/>
      <c r="G519" s="1714"/>
      <c r="H519" s="1713"/>
      <c r="I519" s="1713"/>
      <c r="J519" s="1713"/>
      <c r="K519" s="1713"/>
      <c r="L519" s="1713"/>
      <c r="M519" s="1713"/>
      <c r="N519" s="1713"/>
      <c r="O519" s="1713"/>
      <c r="P519" s="1713"/>
      <c r="Q519" s="1713"/>
      <c r="R519" s="1713"/>
      <c r="S519" s="1713"/>
      <c r="T519" s="1713"/>
      <c r="U519" s="1713"/>
      <c r="V519" s="1713"/>
      <c r="W519" s="1713"/>
      <c r="X519" s="1713"/>
      <c r="Y519" s="1713"/>
      <c r="Z519" s="1713"/>
      <c r="AA519" s="1713"/>
      <c r="AB519" s="1713"/>
      <c r="AC519" s="1713"/>
      <c r="AD519" s="1713"/>
      <c r="AE519" s="1713"/>
      <c r="AF519" s="1713"/>
      <c r="AG519" s="1713"/>
      <c r="AH519" s="1713"/>
      <c r="AI519" s="1713"/>
      <c r="AJ519" s="1713"/>
      <c r="AK519" s="1713"/>
      <c r="AL519" s="1713"/>
      <c r="AM519" s="1713"/>
      <c r="AN519" s="1713"/>
      <c r="AO519" s="1713"/>
      <c r="AP519" s="1713"/>
      <c r="AQ519" s="1713"/>
      <c r="AR519" s="1713"/>
      <c r="AS519" s="1713"/>
      <c r="AT519" s="1713"/>
      <c r="AU519" s="1713"/>
      <c r="AV519" s="1713"/>
      <c r="AW519" s="1713"/>
      <c r="AX519" s="1713"/>
    </row>
    <row r="520" s="1732" customFormat="true" ht="21.75" hidden="false" customHeight="true" outlineLevel="0" collapsed="false">
      <c r="C520" s="1713"/>
      <c r="D520" s="1713"/>
      <c r="E520" s="1713"/>
      <c r="F520" s="1713"/>
      <c r="G520" s="1714"/>
      <c r="H520" s="1713"/>
      <c r="I520" s="1713"/>
      <c r="J520" s="1713"/>
      <c r="K520" s="1713"/>
      <c r="L520" s="1713"/>
      <c r="M520" s="1713"/>
      <c r="N520" s="1713"/>
      <c r="O520" s="1713"/>
      <c r="P520" s="1713"/>
      <c r="Q520" s="1713"/>
      <c r="R520" s="1713"/>
      <c r="S520" s="1713"/>
      <c r="T520" s="1713"/>
      <c r="U520" s="1713"/>
      <c r="V520" s="1713"/>
      <c r="W520" s="1713"/>
      <c r="X520" s="1713"/>
      <c r="Y520" s="1713"/>
      <c r="Z520" s="1713"/>
      <c r="AA520" s="1713"/>
      <c r="AB520" s="1713"/>
      <c r="AC520" s="1713"/>
      <c r="AD520" s="1713"/>
      <c r="AE520" s="1713"/>
      <c r="AF520" s="1713"/>
      <c r="AG520" s="1713"/>
      <c r="AH520" s="1713"/>
      <c r="AI520" s="1713"/>
      <c r="AJ520" s="1713"/>
      <c r="AK520" s="1713"/>
      <c r="AL520" s="1713"/>
      <c r="AM520" s="1713"/>
      <c r="AN520" s="1713"/>
      <c r="AO520" s="1713"/>
      <c r="AP520" s="1713"/>
      <c r="AQ520" s="1713"/>
      <c r="AR520" s="1713"/>
      <c r="AS520" s="1713"/>
      <c r="AT520" s="1713"/>
      <c r="AU520" s="1713"/>
      <c r="AV520" s="1713"/>
      <c r="AW520" s="1713"/>
      <c r="AX520" s="1713"/>
    </row>
    <row r="521" s="1732" customFormat="true" ht="21.75" hidden="false" customHeight="true" outlineLevel="0" collapsed="false">
      <c r="C521" s="1713"/>
      <c r="D521" s="1713"/>
      <c r="E521" s="1713"/>
      <c r="F521" s="1713"/>
      <c r="G521" s="1714"/>
      <c r="H521" s="1713"/>
      <c r="I521" s="1713"/>
      <c r="J521" s="1713"/>
      <c r="K521" s="1713"/>
      <c r="L521" s="1713"/>
      <c r="M521" s="1713"/>
      <c r="N521" s="1713"/>
      <c r="O521" s="1713"/>
      <c r="P521" s="1713"/>
      <c r="Q521" s="1713"/>
      <c r="R521" s="1713"/>
      <c r="S521" s="1713"/>
      <c r="T521" s="1713"/>
      <c r="U521" s="1713"/>
      <c r="V521" s="1713"/>
      <c r="W521" s="1713"/>
      <c r="X521" s="1713"/>
      <c r="Y521" s="1713"/>
      <c r="Z521" s="1713"/>
      <c r="AA521" s="1713"/>
      <c r="AB521" s="1713"/>
      <c r="AC521" s="1713"/>
      <c r="AD521" s="1713"/>
      <c r="AE521" s="1713"/>
      <c r="AF521" s="1713"/>
      <c r="AG521" s="1713"/>
      <c r="AH521" s="1713"/>
      <c r="AI521" s="1713"/>
      <c r="AJ521" s="1713"/>
      <c r="AK521" s="1713"/>
      <c r="AL521" s="1713"/>
      <c r="AM521" s="1713"/>
      <c r="AN521" s="1713"/>
      <c r="AO521" s="1713"/>
      <c r="AP521" s="1713"/>
      <c r="AQ521" s="1713"/>
      <c r="AR521" s="1713"/>
      <c r="AS521" s="1713"/>
      <c r="AT521" s="1713"/>
      <c r="AU521" s="1713"/>
      <c r="AV521" s="1713"/>
      <c r="AW521" s="1713"/>
      <c r="AX521" s="1713"/>
    </row>
    <row r="522" s="1732" customFormat="true" ht="21.75" hidden="false" customHeight="true" outlineLevel="0" collapsed="false">
      <c r="C522" s="1713"/>
      <c r="D522" s="1713"/>
      <c r="E522" s="1713"/>
      <c r="F522" s="1713"/>
      <c r="G522" s="1714"/>
      <c r="H522" s="1713"/>
      <c r="I522" s="1713"/>
      <c r="J522" s="1713"/>
      <c r="K522" s="1713"/>
      <c r="L522" s="1713"/>
      <c r="M522" s="1713"/>
      <c r="N522" s="1713"/>
      <c r="O522" s="1713"/>
      <c r="P522" s="1713"/>
      <c r="Q522" s="1713"/>
      <c r="R522" s="1713"/>
      <c r="S522" s="1713"/>
      <c r="T522" s="1713"/>
      <c r="U522" s="1713"/>
      <c r="V522" s="1713"/>
      <c r="W522" s="1713"/>
      <c r="X522" s="1713"/>
      <c r="Y522" s="1713"/>
      <c r="Z522" s="1713"/>
      <c r="AA522" s="1713"/>
      <c r="AB522" s="1713"/>
      <c r="AC522" s="1713"/>
      <c r="AD522" s="1713"/>
      <c r="AE522" s="1713"/>
      <c r="AF522" s="1713"/>
      <c r="AG522" s="1713"/>
      <c r="AH522" s="1713"/>
      <c r="AI522" s="1713"/>
      <c r="AJ522" s="1713"/>
      <c r="AK522" s="1713"/>
      <c r="AL522" s="1713"/>
      <c r="AM522" s="1713"/>
      <c r="AN522" s="1713"/>
      <c r="AO522" s="1713"/>
      <c r="AP522" s="1713"/>
      <c r="AQ522" s="1713"/>
      <c r="AR522" s="1713"/>
      <c r="AS522" s="1713"/>
      <c r="AT522" s="1713"/>
      <c r="AU522" s="1713"/>
      <c r="AV522" s="1713"/>
      <c r="AW522" s="1713"/>
      <c r="AX522" s="1713"/>
    </row>
    <row r="523" s="1732" customFormat="true" ht="21.75" hidden="false" customHeight="true" outlineLevel="0" collapsed="false">
      <c r="C523" s="1713"/>
      <c r="D523" s="1713"/>
      <c r="E523" s="1713"/>
      <c r="F523" s="1713"/>
      <c r="G523" s="1714"/>
      <c r="H523" s="1713"/>
      <c r="I523" s="1713"/>
      <c r="J523" s="1713"/>
      <c r="K523" s="1713"/>
      <c r="L523" s="1713"/>
      <c r="M523" s="1713"/>
      <c r="N523" s="1713"/>
      <c r="O523" s="1713"/>
      <c r="P523" s="1713"/>
      <c r="Q523" s="1713"/>
      <c r="R523" s="1713"/>
      <c r="S523" s="1713"/>
      <c r="T523" s="1713"/>
      <c r="U523" s="1713"/>
      <c r="V523" s="1713"/>
      <c r="W523" s="1713"/>
      <c r="X523" s="1713"/>
      <c r="Y523" s="1713"/>
      <c r="Z523" s="1713"/>
      <c r="AA523" s="1713"/>
      <c r="AB523" s="1713"/>
      <c r="AC523" s="1713"/>
      <c r="AD523" s="1713"/>
      <c r="AE523" s="1713"/>
      <c r="AF523" s="1713"/>
      <c r="AG523" s="1713"/>
      <c r="AH523" s="1713"/>
      <c r="AI523" s="1713"/>
      <c r="AJ523" s="1713"/>
      <c r="AK523" s="1713"/>
      <c r="AL523" s="1713"/>
      <c r="AM523" s="1713"/>
      <c r="AN523" s="1713"/>
      <c r="AO523" s="1713"/>
      <c r="AP523" s="1713"/>
      <c r="AQ523" s="1713"/>
      <c r="AR523" s="1713"/>
      <c r="AS523" s="1713"/>
      <c r="AT523" s="1713"/>
      <c r="AU523" s="1713"/>
      <c r="AV523" s="1713"/>
      <c r="AW523" s="1713"/>
      <c r="AX523" s="1713"/>
    </row>
    <row r="524" s="1732" customFormat="true" ht="21.75" hidden="false" customHeight="true" outlineLevel="0" collapsed="false">
      <c r="C524" s="1713"/>
      <c r="D524" s="1713"/>
      <c r="E524" s="1713"/>
      <c r="F524" s="1713"/>
      <c r="G524" s="1714"/>
      <c r="H524" s="1713"/>
      <c r="I524" s="1713"/>
      <c r="J524" s="1713"/>
      <c r="K524" s="1713"/>
      <c r="L524" s="1713"/>
      <c r="M524" s="1713"/>
      <c r="N524" s="1713"/>
      <c r="O524" s="1713"/>
      <c r="P524" s="1713"/>
      <c r="Q524" s="1713"/>
      <c r="R524" s="1713"/>
      <c r="S524" s="1713"/>
      <c r="T524" s="1713"/>
      <c r="U524" s="1713"/>
      <c r="V524" s="1713"/>
      <c r="W524" s="1713"/>
      <c r="X524" s="1713"/>
      <c r="Y524" s="1713"/>
      <c r="Z524" s="1713"/>
      <c r="AA524" s="1713"/>
      <c r="AB524" s="1713"/>
      <c r="AC524" s="1713"/>
      <c r="AD524" s="1713"/>
      <c r="AE524" s="1713"/>
      <c r="AF524" s="1713"/>
      <c r="AG524" s="1713"/>
      <c r="AH524" s="1713"/>
      <c r="AI524" s="1713"/>
      <c r="AJ524" s="1713"/>
      <c r="AK524" s="1713"/>
      <c r="AL524" s="1713"/>
      <c r="AM524" s="1713"/>
      <c r="AN524" s="1713"/>
      <c r="AO524" s="1713"/>
      <c r="AP524" s="1713"/>
      <c r="AQ524" s="1713"/>
      <c r="AR524" s="1713"/>
      <c r="AS524" s="1713"/>
      <c r="AT524" s="1713"/>
      <c r="AU524" s="1713"/>
      <c r="AV524" s="1713"/>
      <c r="AW524" s="1713"/>
      <c r="AX524" s="1713"/>
    </row>
    <row r="525" s="1732" customFormat="true" ht="21.75" hidden="false" customHeight="true" outlineLevel="0" collapsed="false">
      <c r="C525" s="1713"/>
      <c r="D525" s="1713"/>
      <c r="E525" s="1713"/>
      <c r="F525" s="1713"/>
      <c r="G525" s="1714"/>
      <c r="H525" s="1713"/>
      <c r="I525" s="1713"/>
      <c r="J525" s="1713"/>
      <c r="K525" s="1713"/>
      <c r="L525" s="1713"/>
      <c r="M525" s="1713"/>
      <c r="N525" s="1713"/>
      <c r="O525" s="1713"/>
      <c r="P525" s="1713"/>
      <c r="Q525" s="1713"/>
      <c r="R525" s="1713"/>
      <c r="S525" s="1713"/>
      <c r="T525" s="1713"/>
      <c r="U525" s="1713"/>
      <c r="V525" s="1713"/>
      <c r="W525" s="1713"/>
      <c r="X525" s="1713"/>
      <c r="Y525" s="1713"/>
      <c r="Z525" s="1713"/>
      <c r="AA525" s="1713"/>
      <c r="AB525" s="1713"/>
      <c r="AC525" s="1713"/>
      <c r="AD525" s="1713"/>
      <c r="AE525" s="1713"/>
      <c r="AF525" s="1713"/>
      <c r="AG525" s="1713"/>
      <c r="AH525" s="1713"/>
      <c r="AI525" s="1713"/>
      <c r="AJ525" s="1713"/>
      <c r="AK525" s="1713"/>
      <c r="AL525" s="1713"/>
      <c r="AM525" s="1713"/>
      <c r="AN525" s="1713"/>
      <c r="AO525" s="1713"/>
      <c r="AP525" s="1713"/>
      <c r="AQ525" s="1713"/>
      <c r="AR525" s="1713"/>
      <c r="AS525" s="1713"/>
      <c r="AT525" s="1713"/>
      <c r="AU525" s="1713"/>
      <c r="AV525" s="1713"/>
      <c r="AW525" s="1713"/>
      <c r="AX525" s="1713"/>
    </row>
    <row r="526" s="1732" customFormat="true" ht="21.75" hidden="false" customHeight="true" outlineLevel="0" collapsed="false">
      <c r="C526" s="1713"/>
      <c r="D526" s="1713"/>
      <c r="E526" s="1713"/>
      <c r="F526" s="1713"/>
      <c r="G526" s="1714"/>
      <c r="H526" s="1713"/>
      <c r="I526" s="1713"/>
      <c r="J526" s="1713"/>
      <c r="K526" s="1713"/>
      <c r="L526" s="1713"/>
      <c r="M526" s="1713"/>
      <c r="N526" s="1713"/>
      <c r="O526" s="1713"/>
      <c r="P526" s="1713"/>
      <c r="Q526" s="1713"/>
      <c r="R526" s="1713"/>
      <c r="S526" s="1713"/>
      <c r="T526" s="1713"/>
      <c r="U526" s="1713"/>
      <c r="V526" s="1713"/>
      <c r="W526" s="1713"/>
      <c r="X526" s="1713"/>
      <c r="Y526" s="1713"/>
      <c r="Z526" s="1713"/>
      <c r="AA526" s="1713"/>
      <c r="AB526" s="1713"/>
      <c r="AC526" s="1713"/>
      <c r="AD526" s="1713"/>
      <c r="AE526" s="1713"/>
      <c r="AF526" s="1713"/>
      <c r="AG526" s="1713"/>
      <c r="AH526" s="1713"/>
      <c r="AI526" s="1713"/>
      <c r="AJ526" s="1713"/>
      <c r="AK526" s="1713"/>
      <c r="AL526" s="1713"/>
      <c r="AM526" s="1713"/>
      <c r="AN526" s="1713"/>
      <c r="AO526" s="1713"/>
      <c r="AP526" s="1713"/>
      <c r="AQ526" s="1713"/>
      <c r="AR526" s="1713"/>
      <c r="AS526" s="1713"/>
      <c r="AT526" s="1713"/>
      <c r="AU526" s="1713"/>
      <c r="AV526" s="1713"/>
      <c r="AW526" s="1713"/>
      <c r="AX526" s="1713"/>
    </row>
    <row r="527" s="1732" customFormat="true" ht="21.75" hidden="false" customHeight="true" outlineLevel="0" collapsed="false">
      <c r="C527" s="1713"/>
      <c r="D527" s="1713"/>
      <c r="E527" s="1713"/>
      <c r="F527" s="1713"/>
      <c r="G527" s="1714"/>
      <c r="H527" s="1713"/>
      <c r="I527" s="1713"/>
      <c r="J527" s="1713"/>
      <c r="K527" s="1713"/>
      <c r="L527" s="1713"/>
      <c r="M527" s="1713"/>
      <c r="N527" s="1713"/>
      <c r="O527" s="1713"/>
      <c r="P527" s="1713"/>
      <c r="Q527" s="1713"/>
      <c r="R527" s="1713"/>
      <c r="S527" s="1713"/>
      <c r="T527" s="1713"/>
      <c r="U527" s="1713"/>
      <c r="V527" s="1713"/>
      <c r="W527" s="1713"/>
      <c r="X527" s="1713"/>
      <c r="Y527" s="1713"/>
      <c r="Z527" s="1713"/>
      <c r="AA527" s="1713"/>
      <c r="AB527" s="1713"/>
      <c r="AC527" s="1713"/>
      <c r="AD527" s="1713"/>
      <c r="AE527" s="1713"/>
      <c r="AF527" s="1713"/>
      <c r="AG527" s="1713"/>
      <c r="AH527" s="1713"/>
      <c r="AI527" s="1713"/>
      <c r="AJ527" s="1713"/>
      <c r="AK527" s="1713"/>
      <c r="AL527" s="1713"/>
      <c r="AM527" s="1713"/>
      <c r="AN527" s="1713"/>
      <c r="AO527" s="1713"/>
      <c r="AP527" s="1713"/>
      <c r="AQ527" s="1713"/>
      <c r="AR527" s="1713"/>
      <c r="AS527" s="1713"/>
      <c r="AT527" s="1713"/>
      <c r="AU527" s="1713"/>
      <c r="AV527" s="1713"/>
      <c r="AW527" s="1713"/>
      <c r="AX527" s="1713"/>
    </row>
    <row r="528" s="1732" customFormat="true" ht="21.75" hidden="false" customHeight="true" outlineLevel="0" collapsed="false">
      <c r="C528" s="1713"/>
      <c r="D528" s="1713"/>
      <c r="E528" s="1713"/>
      <c r="F528" s="1713"/>
      <c r="G528" s="1714"/>
      <c r="H528" s="1713"/>
      <c r="I528" s="1713"/>
      <c r="J528" s="1713"/>
      <c r="K528" s="1713"/>
      <c r="L528" s="1713"/>
      <c r="M528" s="1713"/>
      <c r="N528" s="1713"/>
      <c r="O528" s="1713"/>
      <c r="P528" s="1713"/>
      <c r="Q528" s="1713"/>
      <c r="R528" s="1713"/>
      <c r="S528" s="1713"/>
      <c r="T528" s="1713"/>
      <c r="U528" s="1713"/>
      <c r="V528" s="1713"/>
      <c r="W528" s="1713"/>
      <c r="X528" s="1713"/>
      <c r="Y528" s="1713"/>
      <c r="Z528" s="1713"/>
      <c r="AA528" s="1713"/>
      <c r="AB528" s="1713"/>
      <c r="AC528" s="1713"/>
      <c r="AD528" s="1713"/>
      <c r="AE528" s="1713"/>
      <c r="AF528" s="1713"/>
      <c r="AG528" s="1713"/>
      <c r="AH528" s="1713"/>
      <c r="AI528" s="1713"/>
      <c r="AJ528" s="1713"/>
      <c r="AK528" s="1713"/>
      <c r="AL528" s="1713"/>
      <c r="AM528" s="1713"/>
      <c r="AN528" s="1713"/>
      <c r="AO528" s="1713"/>
      <c r="AP528" s="1713"/>
      <c r="AQ528" s="1713"/>
      <c r="AR528" s="1713"/>
      <c r="AS528" s="1713"/>
      <c r="AT528" s="1713"/>
      <c r="AU528" s="1713"/>
      <c r="AV528" s="1713"/>
      <c r="AW528" s="1713"/>
      <c r="AX528" s="1713"/>
    </row>
    <row r="529" s="1732" customFormat="true" ht="21.75" hidden="false" customHeight="true" outlineLevel="0" collapsed="false">
      <c r="C529" s="1713"/>
      <c r="D529" s="1713"/>
      <c r="E529" s="1713"/>
      <c r="F529" s="1713"/>
      <c r="G529" s="1714"/>
      <c r="H529" s="1713"/>
      <c r="I529" s="1713"/>
      <c r="J529" s="1713"/>
      <c r="K529" s="1713"/>
      <c r="L529" s="1713"/>
      <c r="M529" s="1713"/>
      <c r="N529" s="1713"/>
      <c r="O529" s="1713"/>
      <c r="P529" s="1713"/>
      <c r="Q529" s="1713"/>
      <c r="R529" s="1713"/>
      <c r="S529" s="1713"/>
      <c r="T529" s="1713"/>
      <c r="U529" s="1713"/>
      <c r="V529" s="1713"/>
      <c r="W529" s="1713"/>
      <c r="X529" s="1713"/>
      <c r="Y529" s="1713"/>
      <c r="Z529" s="1713"/>
      <c r="AA529" s="1713"/>
      <c r="AB529" s="1713"/>
      <c r="AC529" s="1713"/>
      <c r="AD529" s="1713"/>
      <c r="AE529" s="1713"/>
      <c r="AF529" s="1713"/>
      <c r="AG529" s="1713"/>
      <c r="AH529" s="1713"/>
      <c r="AI529" s="1713"/>
      <c r="AJ529" s="1713"/>
      <c r="AK529" s="1713"/>
      <c r="AL529" s="1713"/>
      <c r="AM529" s="1713"/>
      <c r="AN529" s="1713"/>
      <c r="AO529" s="1713"/>
      <c r="AP529" s="1713"/>
      <c r="AQ529" s="1713"/>
      <c r="AR529" s="1713"/>
      <c r="AS529" s="1713"/>
      <c r="AT529" s="1713"/>
      <c r="AU529" s="1713"/>
      <c r="AV529" s="1713"/>
      <c r="AW529" s="1713"/>
      <c r="AX529" s="1713"/>
    </row>
    <row r="530" s="1732" customFormat="true" ht="21.75" hidden="false" customHeight="true" outlineLevel="0" collapsed="false">
      <c r="C530" s="1713"/>
      <c r="D530" s="1713"/>
      <c r="E530" s="1713"/>
      <c r="F530" s="1713"/>
      <c r="G530" s="1714"/>
      <c r="H530" s="1713"/>
      <c r="I530" s="1713"/>
      <c r="J530" s="1713"/>
      <c r="K530" s="1713"/>
      <c r="L530" s="1713"/>
      <c r="M530" s="1713"/>
      <c r="N530" s="1713"/>
      <c r="O530" s="1713"/>
      <c r="P530" s="1713"/>
      <c r="Q530" s="1713"/>
      <c r="R530" s="1713"/>
      <c r="S530" s="1713"/>
      <c r="T530" s="1713"/>
      <c r="U530" s="1713"/>
      <c r="V530" s="1713"/>
      <c r="W530" s="1713"/>
      <c r="X530" s="1713"/>
      <c r="Y530" s="1713"/>
      <c r="Z530" s="1713"/>
      <c r="AA530" s="1713"/>
      <c r="AB530" s="1713"/>
      <c r="AC530" s="1713"/>
      <c r="AD530" s="1713"/>
      <c r="AE530" s="1713"/>
      <c r="AF530" s="1713"/>
      <c r="AG530" s="1713"/>
      <c r="AH530" s="1713"/>
      <c r="AI530" s="1713"/>
      <c r="AJ530" s="1713"/>
      <c r="AK530" s="1713"/>
      <c r="AL530" s="1713"/>
      <c r="AM530" s="1713"/>
      <c r="AN530" s="1713"/>
      <c r="AO530" s="1713"/>
      <c r="AP530" s="1713"/>
      <c r="AQ530" s="1713"/>
      <c r="AR530" s="1713"/>
      <c r="AS530" s="1713"/>
      <c r="AT530" s="1713"/>
      <c r="AU530" s="1713"/>
      <c r="AV530" s="1713"/>
      <c r="AW530" s="1713"/>
      <c r="AX530" s="1713"/>
    </row>
    <row r="531" s="1732" customFormat="true" ht="21.75" hidden="false" customHeight="true" outlineLevel="0" collapsed="false">
      <c r="C531" s="1713"/>
      <c r="D531" s="1713"/>
      <c r="E531" s="1713"/>
      <c r="F531" s="1713"/>
      <c r="G531" s="1714"/>
      <c r="H531" s="1713"/>
      <c r="I531" s="1713"/>
      <c r="J531" s="1713"/>
      <c r="K531" s="1713"/>
      <c r="L531" s="1713"/>
      <c r="M531" s="1713"/>
      <c r="N531" s="1713"/>
      <c r="O531" s="1713"/>
      <c r="P531" s="1713"/>
      <c r="Q531" s="1713"/>
      <c r="R531" s="1713"/>
      <c r="S531" s="1713"/>
      <c r="T531" s="1713"/>
      <c r="U531" s="1713"/>
      <c r="V531" s="1713"/>
      <c r="W531" s="1713"/>
      <c r="X531" s="1713"/>
      <c r="Y531" s="1713"/>
      <c r="Z531" s="1713"/>
      <c r="AA531" s="1713"/>
      <c r="AB531" s="1713"/>
      <c r="AC531" s="1713"/>
      <c r="AD531" s="1713"/>
      <c r="AE531" s="1713"/>
      <c r="AF531" s="1713"/>
      <c r="AG531" s="1713"/>
      <c r="AH531" s="1713"/>
      <c r="AI531" s="1713"/>
      <c r="AJ531" s="1713"/>
      <c r="AK531" s="1713"/>
      <c r="AL531" s="1713"/>
      <c r="AM531" s="1713"/>
      <c r="AN531" s="1713"/>
      <c r="AO531" s="1713"/>
      <c r="AP531" s="1713"/>
      <c r="AQ531" s="1713"/>
      <c r="AR531" s="1713"/>
      <c r="AS531" s="1713"/>
      <c r="AT531" s="1713"/>
      <c r="AU531" s="1713"/>
      <c r="AV531" s="1713"/>
      <c r="AW531" s="1713"/>
      <c r="AX531" s="1713"/>
    </row>
    <row r="532" s="1732" customFormat="true" ht="21.75" hidden="false" customHeight="true" outlineLevel="0" collapsed="false">
      <c r="C532" s="1713"/>
      <c r="D532" s="1713"/>
      <c r="E532" s="1713"/>
      <c r="F532" s="1713"/>
      <c r="G532" s="1714"/>
      <c r="H532" s="1713"/>
      <c r="I532" s="1713"/>
      <c r="J532" s="1713"/>
      <c r="K532" s="1713"/>
      <c r="L532" s="1713"/>
      <c r="M532" s="1713"/>
      <c r="N532" s="1713"/>
      <c r="O532" s="1713"/>
      <c r="P532" s="1713"/>
      <c r="Q532" s="1713"/>
      <c r="R532" s="1713"/>
      <c r="S532" s="1713"/>
      <c r="T532" s="1713"/>
      <c r="U532" s="1713"/>
      <c r="V532" s="1713"/>
      <c r="W532" s="1713"/>
      <c r="X532" s="1713"/>
      <c r="Y532" s="1713"/>
      <c r="Z532" s="1713"/>
      <c r="AA532" s="1713"/>
      <c r="AB532" s="1713"/>
      <c r="AC532" s="1713"/>
      <c r="AD532" s="1713"/>
      <c r="AE532" s="1713"/>
      <c r="AF532" s="1713"/>
      <c r="AG532" s="1713"/>
      <c r="AH532" s="1713"/>
      <c r="AI532" s="1713"/>
      <c r="AJ532" s="1713"/>
      <c r="AK532" s="1713"/>
      <c r="AL532" s="1713"/>
      <c r="AM532" s="1713"/>
      <c r="AN532" s="1713"/>
      <c r="AO532" s="1713"/>
      <c r="AP532" s="1713"/>
      <c r="AQ532" s="1713"/>
      <c r="AR532" s="1713"/>
      <c r="AS532" s="1713"/>
      <c r="AT532" s="1713"/>
      <c r="AU532" s="1713"/>
      <c r="AV532" s="1713"/>
      <c r="AW532" s="1713"/>
      <c r="AX532" s="1713"/>
    </row>
    <row r="533" s="1732" customFormat="true" ht="21.75" hidden="false" customHeight="true" outlineLevel="0" collapsed="false">
      <c r="C533" s="1713"/>
      <c r="D533" s="1713"/>
      <c r="E533" s="1713"/>
      <c r="F533" s="1713"/>
      <c r="G533" s="1714"/>
      <c r="H533" s="1713"/>
      <c r="I533" s="1713"/>
      <c r="J533" s="1713"/>
      <c r="K533" s="1713"/>
      <c r="L533" s="1713"/>
      <c r="M533" s="1713"/>
      <c r="N533" s="1713"/>
      <c r="O533" s="1713"/>
      <c r="P533" s="1713"/>
      <c r="Q533" s="1713"/>
      <c r="R533" s="1713"/>
      <c r="S533" s="1713"/>
      <c r="T533" s="1713"/>
      <c r="U533" s="1713"/>
      <c r="V533" s="1713"/>
      <c r="W533" s="1713"/>
      <c r="X533" s="1713"/>
      <c r="Y533" s="1713"/>
      <c r="Z533" s="1713"/>
      <c r="AA533" s="1713"/>
      <c r="AB533" s="1713"/>
      <c r="AC533" s="1713"/>
      <c r="AD533" s="1713"/>
      <c r="AE533" s="1713"/>
      <c r="AF533" s="1713"/>
      <c r="AG533" s="1713"/>
      <c r="AH533" s="1713"/>
      <c r="AI533" s="1713"/>
      <c r="AJ533" s="1713"/>
      <c r="AK533" s="1713"/>
      <c r="AL533" s="1713"/>
      <c r="AM533" s="1713"/>
      <c r="AN533" s="1713"/>
      <c r="AO533" s="1713"/>
      <c r="AP533" s="1713"/>
      <c r="AQ533" s="1713"/>
      <c r="AR533" s="1713"/>
      <c r="AS533" s="1713"/>
      <c r="AT533" s="1713"/>
      <c r="AU533" s="1713"/>
      <c r="AV533" s="1713"/>
      <c r="AW533" s="1713"/>
      <c r="AX533" s="1713"/>
    </row>
    <row r="534" s="1732" customFormat="true" ht="21.75" hidden="false" customHeight="true" outlineLevel="0" collapsed="false">
      <c r="C534" s="1713"/>
      <c r="D534" s="1713"/>
      <c r="E534" s="1713"/>
      <c r="F534" s="1713"/>
      <c r="G534" s="1714"/>
      <c r="H534" s="1713"/>
      <c r="I534" s="1713"/>
      <c r="J534" s="1713"/>
      <c r="K534" s="1713"/>
      <c r="L534" s="1713"/>
      <c r="M534" s="1713"/>
      <c r="N534" s="1713"/>
      <c r="O534" s="1713"/>
      <c r="P534" s="1713"/>
      <c r="Q534" s="1713"/>
      <c r="R534" s="1713"/>
      <c r="S534" s="1713"/>
      <c r="T534" s="1713"/>
      <c r="U534" s="1713"/>
      <c r="V534" s="1713"/>
      <c r="W534" s="1713"/>
      <c r="X534" s="1713"/>
      <c r="Y534" s="1713"/>
      <c r="Z534" s="1713"/>
      <c r="AA534" s="1713"/>
      <c r="AB534" s="1713"/>
      <c r="AC534" s="1713"/>
      <c r="AD534" s="1713"/>
      <c r="AE534" s="1713"/>
      <c r="AF534" s="1713"/>
      <c r="AG534" s="1713"/>
      <c r="AH534" s="1713"/>
      <c r="AI534" s="1713"/>
      <c r="AJ534" s="1713"/>
      <c r="AK534" s="1713"/>
      <c r="AL534" s="1713"/>
      <c r="AM534" s="1713"/>
      <c r="AN534" s="1713"/>
      <c r="AO534" s="1713"/>
      <c r="AP534" s="1713"/>
      <c r="AQ534" s="1713"/>
      <c r="AR534" s="1713"/>
      <c r="AS534" s="1713"/>
      <c r="AT534" s="1713"/>
      <c r="AU534" s="1713"/>
      <c r="AV534" s="1713"/>
      <c r="AW534" s="1713"/>
      <c r="AX534" s="1713"/>
    </row>
    <row r="535" s="1732" customFormat="true" ht="21.75" hidden="false" customHeight="true" outlineLevel="0" collapsed="false">
      <c r="C535" s="1713"/>
      <c r="D535" s="1713"/>
      <c r="E535" s="1713"/>
      <c r="F535" s="1713"/>
      <c r="G535" s="1714"/>
      <c r="H535" s="1713"/>
      <c r="I535" s="1713"/>
      <c r="J535" s="1713"/>
      <c r="K535" s="1713"/>
      <c r="L535" s="1713"/>
      <c r="M535" s="1713"/>
      <c r="N535" s="1713"/>
      <c r="O535" s="1713"/>
      <c r="P535" s="1713"/>
      <c r="Q535" s="1713"/>
      <c r="R535" s="1713"/>
      <c r="S535" s="1713"/>
      <c r="T535" s="1713"/>
      <c r="U535" s="1713"/>
      <c r="V535" s="1713"/>
      <c r="W535" s="1713"/>
      <c r="X535" s="1713"/>
      <c r="Y535" s="1713"/>
      <c r="Z535" s="1713"/>
      <c r="AA535" s="1713"/>
      <c r="AB535" s="1713"/>
      <c r="AC535" s="1713"/>
      <c r="AD535" s="1713"/>
      <c r="AE535" s="1713"/>
      <c r="AF535" s="1713"/>
      <c r="AG535" s="1713"/>
      <c r="AH535" s="1713"/>
      <c r="AI535" s="1713"/>
      <c r="AJ535" s="1713"/>
      <c r="AK535" s="1713"/>
      <c r="AL535" s="1713"/>
      <c r="AM535" s="1713"/>
      <c r="AN535" s="1713"/>
      <c r="AO535" s="1713"/>
      <c r="AP535" s="1713"/>
      <c r="AQ535" s="1713"/>
      <c r="AR535" s="1713"/>
      <c r="AS535" s="1713"/>
      <c r="AT535" s="1713"/>
      <c r="AU535" s="1713"/>
      <c r="AV535" s="1713"/>
      <c r="AW535" s="1713"/>
      <c r="AX535" s="1713"/>
    </row>
    <row r="536" s="1732" customFormat="true" ht="21.75" hidden="false" customHeight="true" outlineLevel="0" collapsed="false">
      <c r="C536" s="1713"/>
      <c r="D536" s="1713"/>
      <c r="E536" s="1713"/>
      <c r="F536" s="1713"/>
      <c r="G536" s="1714"/>
      <c r="H536" s="1713"/>
      <c r="I536" s="1713"/>
      <c r="J536" s="1713"/>
      <c r="K536" s="1713"/>
      <c r="L536" s="1713"/>
      <c r="M536" s="1713"/>
      <c r="N536" s="1713"/>
      <c r="O536" s="1713"/>
      <c r="P536" s="1713"/>
      <c r="Q536" s="1713"/>
      <c r="R536" s="1713"/>
      <c r="S536" s="1713"/>
      <c r="T536" s="1713"/>
      <c r="U536" s="1713"/>
      <c r="V536" s="1713"/>
      <c r="W536" s="1713"/>
      <c r="X536" s="1713"/>
      <c r="Y536" s="1713"/>
      <c r="Z536" s="1713"/>
      <c r="AA536" s="1713"/>
      <c r="AB536" s="1713"/>
      <c r="AC536" s="1713"/>
      <c r="AD536" s="1713"/>
      <c r="AE536" s="1713"/>
      <c r="AF536" s="1713"/>
      <c r="AG536" s="1713"/>
      <c r="AH536" s="1713"/>
      <c r="AI536" s="1713"/>
      <c r="AJ536" s="1713"/>
      <c r="AK536" s="1713"/>
      <c r="AL536" s="1713"/>
      <c r="AM536" s="1713"/>
      <c r="AN536" s="1713"/>
      <c r="AO536" s="1713"/>
      <c r="AP536" s="1713"/>
      <c r="AQ536" s="1713"/>
      <c r="AR536" s="1713"/>
      <c r="AS536" s="1713"/>
      <c r="AT536" s="1713"/>
      <c r="AU536" s="1713"/>
      <c r="AV536" s="1713"/>
      <c r="AW536" s="1713"/>
      <c r="AX536" s="1713"/>
    </row>
    <row r="537" s="1732" customFormat="true" ht="21.75" hidden="false" customHeight="true" outlineLevel="0" collapsed="false">
      <c r="C537" s="1713"/>
      <c r="D537" s="1713"/>
      <c r="E537" s="1713"/>
      <c r="F537" s="1713"/>
      <c r="G537" s="1714"/>
      <c r="H537" s="1713"/>
      <c r="I537" s="1713"/>
      <c r="J537" s="1713"/>
      <c r="K537" s="1713"/>
      <c r="L537" s="1713"/>
      <c r="M537" s="1713"/>
      <c r="N537" s="1713"/>
      <c r="O537" s="1713"/>
      <c r="P537" s="1713"/>
      <c r="Q537" s="1713"/>
      <c r="R537" s="1713"/>
      <c r="S537" s="1713"/>
      <c r="T537" s="1713"/>
      <c r="U537" s="1713"/>
      <c r="V537" s="1713"/>
      <c r="W537" s="1713"/>
      <c r="X537" s="1713"/>
      <c r="Y537" s="1713"/>
      <c r="Z537" s="1713"/>
      <c r="AA537" s="1713"/>
      <c r="AB537" s="1713"/>
      <c r="AC537" s="1713"/>
      <c r="AD537" s="1713"/>
      <c r="AE537" s="1713"/>
      <c r="AF537" s="1713"/>
      <c r="AG537" s="1713"/>
      <c r="AH537" s="1713"/>
      <c r="AI537" s="1713"/>
      <c r="AJ537" s="1713"/>
      <c r="AK537" s="1713"/>
      <c r="AL537" s="1713"/>
      <c r="AM537" s="1713"/>
      <c r="AN537" s="1713"/>
      <c r="AO537" s="1713"/>
      <c r="AP537" s="1713"/>
      <c r="AQ537" s="1713"/>
      <c r="AR537" s="1713"/>
      <c r="AS537" s="1713"/>
      <c r="AT537" s="1713"/>
      <c r="AU537" s="1713"/>
      <c r="AV537" s="1713"/>
      <c r="AW537" s="1713"/>
      <c r="AX537" s="1713"/>
    </row>
    <row r="538" s="1732" customFormat="true" ht="21.75" hidden="false" customHeight="true" outlineLevel="0" collapsed="false">
      <c r="C538" s="1713"/>
      <c r="D538" s="1713"/>
      <c r="E538" s="1713"/>
      <c r="F538" s="1713"/>
      <c r="G538" s="1714"/>
      <c r="H538" s="1713"/>
      <c r="I538" s="1713"/>
      <c r="J538" s="1713"/>
      <c r="K538" s="1713"/>
      <c r="L538" s="1713"/>
      <c r="M538" s="1713"/>
      <c r="N538" s="1713"/>
      <c r="O538" s="1713"/>
      <c r="P538" s="1713"/>
      <c r="Q538" s="1713"/>
      <c r="R538" s="1713"/>
      <c r="S538" s="1713"/>
      <c r="T538" s="1713"/>
      <c r="U538" s="1713"/>
      <c r="V538" s="1713"/>
      <c r="W538" s="1713"/>
      <c r="X538" s="1713"/>
      <c r="Y538" s="1713"/>
      <c r="Z538" s="1713"/>
      <c r="AA538" s="1713"/>
      <c r="AB538" s="1713"/>
      <c r="AC538" s="1713"/>
      <c r="AD538" s="1713"/>
      <c r="AE538" s="1713"/>
      <c r="AF538" s="1713"/>
      <c r="AG538" s="1713"/>
      <c r="AH538" s="1713"/>
      <c r="AI538" s="1713"/>
      <c r="AJ538" s="1713"/>
      <c r="AK538" s="1713"/>
      <c r="AL538" s="1713"/>
      <c r="AM538" s="1713"/>
      <c r="AN538" s="1713"/>
      <c r="AO538" s="1713"/>
      <c r="AP538" s="1713"/>
      <c r="AQ538" s="1713"/>
      <c r="AR538" s="1713"/>
      <c r="AS538" s="1713"/>
      <c r="AT538" s="1713"/>
      <c r="AU538" s="1713"/>
      <c r="AV538" s="1713"/>
      <c r="AW538" s="1713"/>
      <c r="AX538" s="1713"/>
    </row>
    <row r="539" s="1732" customFormat="true" ht="21.75" hidden="false" customHeight="true" outlineLevel="0" collapsed="false">
      <c r="C539" s="1713"/>
      <c r="D539" s="1713"/>
      <c r="E539" s="1713"/>
      <c r="F539" s="1713"/>
      <c r="G539" s="1714"/>
      <c r="H539" s="1713"/>
      <c r="I539" s="1713"/>
      <c r="J539" s="1713"/>
      <c r="K539" s="1713"/>
      <c r="L539" s="1713"/>
      <c r="M539" s="1713"/>
      <c r="N539" s="1713"/>
      <c r="O539" s="1713"/>
      <c r="P539" s="1713"/>
      <c r="Q539" s="1713"/>
      <c r="R539" s="1713"/>
      <c r="S539" s="1713"/>
      <c r="T539" s="1713"/>
      <c r="U539" s="1713"/>
      <c r="V539" s="1713"/>
      <c r="W539" s="1713"/>
      <c r="X539" s="1713"/>
      <c r="Y539" s="1713"/>
      <c r="Z539" s="1713"/>
      <c r="AA539" s="1713"/>
      <c r="AB539" s="1713"/>
      <c r="AC539" s="1713"/>
      <c r="AD539" s="1713"/>
      <c r="AE539" s="1713"/>
      <c r="AF539" s="1713"/>
      <c r="AG539" s="1713"/>
      <c r="AH539" s="1713"/>
      <c r="AI539" s="1713"/>
      <c r="AJ539" s="1713"/>
      <c r="AK539" s="1713"/>
      <c r="AL539" s="1713"/>
      <c r="AM539" s="1713"/>
      <c r="AN539" s="1713"/>
      <c r="AO539" s="1713"/>
      <c r="AP539" s="1713"/>
      <c r="AQ539" s="1713"/>
      <c r="AR539" s="1713"/>
      <c r="AS539" s="1713"/>
      <c r="AT539" s="1713"/>
      <c r="AU539" s="1713"/>
      <c r="AV539" s="1713"/>
      <c r="AW539" s="1713"/>
      <c r="AX539" s="1713"/>
    </row>
    <row r="540" s="1732" customFormat="true" ht="21.75" hidden="false" customHeight="true" outlineLevel="0" collapsed="false">
      <c r="C540" s="1713"/>
      <c r="D540" s="1713"/>
      <c r="E540" s="1713"/>
      <c r="F540" s="1713"/>
      <c r="G540" s="1714"/>
      <c r="H540" s="1713"/>
      <c r="I540" s="1713"/>
      <c r="J540" s="1713"/>
      <c r="K540" s="1713"/>
      <c r="L540" s="1713"/>
      <c r="M540" s="1713"/>
      <c r="N540" s="1713"/>
      <c r="O540" s="1713"/>
      <c r="P540" s="1713"/>
      <c r="Q540" s="1713"/>
      <c r="R540" s="1713"/>
      <c r="S540" s="1713"/>
      <c r="T540" s="1713"/>
      <c r="U540" s="1713"/>
      <c r="V540" s="1713"/>
      <c r="W540" s="1713"/>
      <c r="X540" s="1713"/>
      <c r="Y540" s="1713"/>
      <c r="Z540" s="1713"/>
      <c r="AA540" s="1713"/>
      <c r="AB540" s="1713"/>
      <c r="AC540" s="1713"/>
      <c r="AD540" s="1713"/>
      <c r="AE540" s="1713"/>
      <c r="AF540" s="1713"/>
      <c r="AG540" s="1713"/>
      <c r="AH540" s="1713"/>
      <c r="AI540" s="1713"/>
      <c r="AJ540" s="1713"/>
      <c r="AK540" s="1713"/>
      <c r="AL540" s="1713"/>
      <c r="AM540" s="1713"/>
      <c r="AN540" s="1713"/>
      <c r="AO540" s="1713"/>
      <c r="AP540" s="1713"/>
      <c r="AQ540" s="1713"/>
      <c r="AR540" s="1713"/>
      <c r="AS540" s="1713"/>
      <c r="AT540" s="1713"/>
      <c r="AU540" s="1713"/>
      <c r="AV540" s="1713"/>
      <c r="AW540" s="1713"/>
      <c r="AX540" s="1713"/>
    </row>
    <row r="541" s="1732" customFormat="true" ht="21.75" hidden="false" customHeight="true" outlineLevel="0" collapsed="false">
      <c r="C541" s="1713"/>
      <c r="D541" s="1713"/>
      <c r="E541" s="1713"/>
      <c r="F541" s="1713"/>
      <c r="G541" s="1714"/>
      <c r="H541" s="1713"/>
      <c r="I541" s="1713"/>
      <c r="J541" s="1713"/>
      <c r="K541" s="1713"/>
      <c r="L541" s="1713"/>
      <c r="M541" s="1713"/>
      <c r="N541" s="1713"/>
      <c r="O541" s="1713"/>
      <c r="P541" s="1713"/>
      <c r="Q541" s="1713"/>
      <c r="R541" s="1713"/>
      <c r="S541" s="1713"/>
      <c r="T541" s="1713"/>
      <c r="U541" s="1713"/>
      <c r="V541" s="1713"/>
      <c r="W541" s="1713"/>
      <c r="X541" s="1713"/>
      <c r="Y541" s="1713"/>
      <c r="Z541" s="1713"/>
      <c r="AA541" s="1713"/>
      <c r="AB541" s="1713"/>
      <c r="AC541" s="1713"/>
      <c r="AD541" s="1713"/>
      <c r="AE541" s="1713"/>
      <c r="AF541" s="1713"/>
      <c r="AG541" s="1713"/>
      <c r="AH541" s="1713"/>
      <c r="AI541" s="1713"/>
      <c r="AJ541" s="1713"/>
      <c r="AK541" s="1713"/>
      <c r="AL541" s="1713"/>
      <c r="AM541" s="1713"/>
      <c r="AN541" s="1713"/>
      <c r="AO541" s="1713"/>
      <c r="AP541" s="1713"/>
      <c r="AQ541" s="1713"/>
      <c r="AR541" s="1713"/>
      <c r="AS541" s="1713"/>
      <c r="AT541" s="1713"/>
      <c r="AU541" s="1713"/>
      <c r="AV541" s="1713"/>
      <c r="AW541" s="1713"/>
      <c r="AX541" s="1713"/>
    </row>
    <row r="542" s="1732" customFormat="true" ht="21.75" hidden="false" customHeight="true" outlineLevel="0" collapsed="false">
      <c r="C542" s="1713"/>
      <c r="D542" s="1713"/>
      <c r="E542" s="1713"/>
      <c r="F542" s="1713"/>
      <c r="G542" s="1714"/>
      <c r="H542" s="1713"/>
      <c r="I542" s="1713"/>
      <c r="J542" s="1713"/>
      <c r="K542" s="1713"/>
      <c r="L542" s="1713"/>
      <c r="M542" s="1713"/>
      <c r="N542" s="1713"/>
      <c r="O542" s="1713"/>
      <c r="P542" s="1713"/>
      <c r="Q542" s="1713"/>
      <c r="R542" s="1713"/>
      <c r="S542" s="1713"/>
      <c r="T542" s="1713"/>
      <c r="U542" s="1713"/>
      <c r="V542" s="1713"/>
      <c r="W542" s="1713"/>
      <c r="X542" s="1713"/>
      <c r="Y542" s="1713"/>
      <c r="Z542" s="1713"/>
      <c r="AA542" s="1713"/>
      <c r="AB542" s="1713"/>
      <c r="AC542" s="1713"/>
      <c r="AD542" s="1713"/>
      <c r="AE542" s="1713"/>
      <c r="AF542" s="1713"/>
      <c r="AG542" s="1713"/>
      <c r="AH542" s="1713"/>
      <c r="AI542" s="1713"/>
      <c r="AJ542" s="1713"/>
      <c r="AK542" s="1713"/>
      <c r="AL542" s="1713"/>
      <c r="AM542" s="1713"/>
      <c r="AN542" s="1713"/>
      <c r="AO542" s="1713"/>
      <c r="AP542" s="1713"/>
      <c r="AQ542" s="1713"/>
      <c r="AR542" s="1713"/>
      <c r="AS542" s="1713"/>
      <c r="AT542" s="1713"/>
      <c r="AU542" s="1713"/>
      <c r="AV542" s="1713"/>
      <c r="AW542" s="1713"/>
      <c r="AX542" s="1713"/>
    </row>
    <row r="543" s="1732" customFormat="true" ht="21.75" hidden="false" customHeight="true" outlineLevel="0" collapsed="false">
      <c r="C543" s="1713"/>
      <c r="D543" s="1713"/>
      <c r="E543" s="1713"/>
      <c r="F543" s="1713"/>
      <c r="G543" s="1714"/>
      <c r="H543" s="1713"/>
      <c r="I543" s="1713"/>
      <c r="J543" s="1713"/>
      <c r="K543" s="1713"/>
      <c r="L543" s="1713"/>
      <c r="M543" s="1713"/>
      <c r="N543" s="1713"/>
      <c r="O543" s="1713"/>
      <c r="P543" s="1713"/>
      <c r="Q543" s="1713"/>
      <c r="R543" s="1713"/>
      <c r="S543" s="1713"/>
      <c r="T543" s="1713"/>
      <c r="U543" s="1713"/>
      <c r="V543" s="1713"/>
      <c r="W543" s="1713"/>
      <c r="X543" s="1713"/>
      <c r="Y543" s="1713"/>
      <c r="Z543" s="1713"/>
      <c r="AA543" s="1713"/>
      <c r="AB543" s="1713"/>
      <c r="AC543" s="1713"/>
      <c r="AD543" s="1713"/>
      <c r="AE543" s="1713"/>
      <c r="AF543" s="1713"/>
      <c r="AG543" s="1713"/>
      <c r="AH543" s="1713"/>
      <c r="AI543" s="1713"/>
      <c r="AJ543" s="1713"/>
      <c r="AK543" s="1713"/>
      <c r="AL543" s="1713"/>
      <c r="AM543" s="1713"/>
      <c r="AN543" s="1713"/>
      <c r="AO543" s="1713"/>
      <c r="AP543" s="1713"/>
      <c r="AQ543" s="1713"/>
      <c r="AR543" s="1713"/>
      <c r="AS543" s="1713"/>
      <c r="AT543" s="1713"/>
      <c r="AU543" s="1713"/>
      <c r="AV543" s="1713"/>
      <c r="AW543" s="1713"/>
      <c r="AX543" s="1713"/>
    </row>
    <row r="544" s="1732" customFormat="true" ht="21.75" hidden="false" customHeight="true" outlineLevel="0" collapsed="false">
      <c r="C544" s="1713"/>
      <c r="D544" s="1713"/>
      <c r="E544" s="1713"/>
      <c r="F544" s="1713"/>
      <c r="G544" s="1714"/>
      <c r="H544" s="1713"/>
      <c r="I544" s="1713"/>
      <c r="J544" s="1713"/>
      <c r="K544" s="1713"/>
      <c r="L544" s="1713"/>
      <c r="M544" s="1713"/>
      <c r="N544" s="1713"/>
      <c r="O544" s="1713"/>
      <c r="P544" s="1713"/>
      <c r="Q544" s="1713"/>
      <c r="R544" s="1713"/>
      <c r="S544" s="1713"/>
      <c r="T544" s="1713"/>
      <c r="U544" s="1713"/>
      <c r="V544" s="1713"/>
      <c r="W544" s="1713"/>
      <c r="X544" s="1713"/>
      <c r="Y544" s="1713"/>
      <c r="Z544" s="1713"/>
      <c r="AA544" s="1713"/>
      <c r="AB544" s="1713"/>
      <c r="AC544" s="1713"/>
      <c r="AD544" s="1713"/>
      <c r="AE544" s="1713"/>
      <c r="AF544" s="1713"/>
      <c r="AG544" s="1713"/>
      <c r="AH544" s="1713"/>
      <c r="AI544" s="1713"/>
      <c r="AJ544" s="1713"/>
      <c r="AK544" s="1713"/>
      <c r="AL544" s="1713"/>
      <c r="AM544" s="1713"/>
      <c r="AN544" s="1713"/>
      <c r="AO544" s="1713"/>
      <c r="AP544" s="1713"/>
      <c r="AQ544" s="1713"/>
      <c r="AR544" s="1713"/>
      <c r="AS544" s="1713"/>
      <c r="AT544" s="1713"/>
      <c r="AU544" s="1713"/>
      <c r="AV544" s="1713"/>
      <c r="AW544" s="1713"/>
      <c r="AX544" s="1713"/>
    </row>
    <row r="545" s="1732" customFormat="true" ht="21.75" hidden="false" customHeight="true" outlineLevel="0" collapsed="false">
      <c r="C545" s="1713"/>
      <c r="D545" s="1713"/>
      <c r="E545" s="1713"/>
      <c r="F545" s="1713"/>
      <c r="G545" s="1714"/>
      <c r="H545" s="1713"/>
      <c r="I545" s="1713"/>
      <c r="J545" s="1713"/>
      <c r="K545" s="1713"/>
      <c r="L545" s="1713"/>
      <c r="M545" s="1713"/>
      <c r="N545" s="1713"/>
      <c r="O545" s="1713"/>
      <c r="P545" s="1713"/>
      <c r="Q545" s="1713"/>
      <c r="R545" s="1713"/>
      <c r="S545" s="1713"/>
      <c r="T545" s="1713"/>
      <c r="U545" s="1713"/>
      <c r="V545" s="1713"/>
      <c r="W545" s="1713"/>
      <c r="X545" s="1713"/>
      <c r="Y545" s="1713"/>
      <c r="Z545" s="1713"/>
      <c r="AA545" s="1713"/>
      <c r="AB545" s="1713"/>
      <c r="AC545" s="1713"/>
      <c r="AD545" s="1713"/>
      <c r="AE545" s="1713"/>
      <c r="AF545" s="1713"/>
      <c r="AG545" s="1713"/>
      <c r="AH545" s="1713"/>
      <c r="AI545" s="1713"/>
      <c r="AJ545" s="1713"/>
      <c r="AK545" s="1713"/>
      <c r="AL545" s="1713"/>
      <c r="AM545" s="1713"/>
      <c r="AN545" s="1713"/>
      <c r="AO545" s="1713"/>
      <c r="AP545" s="1713"/>
      <c r="AQ545" s="1713"/>
      <c r="AR545" s="1713"/>
      <c r="AS545" s="1713"/>
      <c r="AT545" s="1713"/>
      <c r="AU545" s="1713"/>
      <c r="AV545" s="1713"/>
      <c r="AW545" s="1713"/>
      <c r="AX545" s="1713"/>
    </row>
    <row r="546" s="1732" customFormat="true" ht="21.75" hidden="false" customHeight="true" outlineLevel="0" collapsed="false">
      <c r="C546" s="1713"/>
      <c r="D546" s="1713"/>
      <c r="E546" s="1713"/>
      <c r="F546" s="1713"/>
      <c r="G546" s="1714"/>
      <c r="H546" s="1713"/>
      <c r="I546" s="1713"/>
      <c r="J546" s="1713"/>
      <c r="K546" s="1713"/>
      <c r="L546" s="1713"/>
      <c r="M546" s="1713"/>
      <c r="N546" s="1713"/>
      <c r="O546" s="1713"/>
      <c r="P546" s="1713"/>
      <c r="Q546" s="1713"/>
      <c r="R546" s="1713"/>
      <c r="S546" s="1713"/>
      <c r="T546" s="1713"/>
      <c r="U546" s="1713"/>
      <c r="V546" s="1713"/>
      <c r="W546" s="1713"/>
      <c r="X546" s="1713"/>
      <c r="Y546" s="1713"/>
      <c r="Z546" s="1713"/>
      <c r="AA546" s="1713"/>
      <c r="AB546" s="1713"/>
      <c r="AC546" s="1713"/>
      <c r="AD546" s="1713"/>
      <c r="AE546" s="1713"/>
      <c r="AF546" s="1713"/>
      <c r="AG546" s="1713"/>
      <c r="AH546" s="1713"/>
      <c r="AI546" s="1713"/>
      <c r="AJ546" s="1713"/>
      <c r="AK546" s="1713"/>
      <c r="AL546" s="1713"/>
      <c r="AM546" s="1713"/>
      <c r="AN546" s="1713"/>
      <c r="AO546" s="1713"/>
      <c r="AP546" s="1713"/>
      <c r="AQ546" s="1713"/>
      <c r="AR546" s="1713"/>
      <c r="AS546" s="1713"/>
      <c r="AT546" s="1713"/>
      <c r="AU546" s="1713"/>
      <c r="AV546" s="1713"/>
      <c r="AW546" s="1713"/>
      <c r="AX546" s="1713"/>
    </row>
    <row r="547" s="1732" customFormat="true" ht="21.75" hidden="false" customHeight="true" outlineLevel="0" collapsed="false">
      <c r="C547" s="1713"/>
      <c r="D547" s="1713"/>
      <c r="E547" s="1713"/>
      <c r="F547" s="1713"/>
      <c r="G547" s="1714"/>
      <c r="H547" s="1713"/>
      <c r="I547" s="1713"/>
      <c r="J547" s="1713"/>
      <c r="K547" s="1713"/>
      <c r="L547" s="1713"/>
      <c r="M547" s="1713"/>
      <c r="N547" s="1713"/>
      <c r="O547" s="1713"/>
      <c r="P547" s="1713"/>
      <c r="Q547" s="1713"/>
      <c r="R547" s="1713"/>
      <c r="S547" s="1713"/>
      <c r="T547" s="1713"/>
      <c r="U547" s="1713"/>
      <c r="V547" s="1713"/>
      <c r="W547" s="1713"/>
      <c r="X547" s="1713"/>
      <c r="Y547" s="1713"/>
      <c r="Z547" s="1713"/>
      <c r="AA547" s="1713"/>
      <c r="AB547" s="1713"/>
      <c r="AC547" s="1713"/>
      <c r="AD547" s="1713"/>
      <c r="AE547" s="1713"/>
      <c r="AF547" s="1713"/>
      <c r="AG547" s="1713"/>
      <c r="AH547" s="1713"/>
      <c r="AI547" s="1713"/>
      <c r="AJ547" s="1713"/>
      <c r="AK547" s="1713"/>
      <c r="AL547" s="1713"/>
      <c r="AM547" s="1713"/>
      <c r="AN547" s="1713"/>
      <c r="AO547" s="1713"/>
      <c r="AP547" s="1713"/>
      <c r="AQ547" s="1713"/>
      <c r="AR547" s="1713"/>
      <c r="AS547" s="1713"/>
      <c r="AT547" s="1713"/>
      <c r="AU547" s="1713"/>
      <c r="AV547" s="1713"/>
      <c r="AW547" s="1713"/>
      <c r="AX547" s="1713"/>
    </row>
    <row r="548" s="1732" customFormat="true" ht="21.75" hidden="false" customHeight="true" outlineLevel="0" collapsed="false">
      <c r="C548" s="1713"/>
      <c r="D548" s="1713"/>
      <c r="E548" s="1713"/>
      <c r="F548" s="1713"/>
      <c r="G548" s="1714"/>
      <c r="H548" s="1713"/>
      <c r="I548" s="1713"/>
      <c r="J548" s="1713"/>
      <c r="K548" s="1713"/>
      <c r="L548" s="1713"/>
      <c r="M548" s="1713"/>
      <c r="N548" s="1713"/>
      <c r="O548" s="1713"/>
      <c r="P548" s="1713"/>
      <c r="Q548" s="1713"/>
      <c r="R548" s="1713"/>
      <c r="S548" s="1713"/>
      <c r="T548" s="1713"/>
      <c r="U548" s="1713"/>
      <c r="V548" s="1713"/>
      <c r="W548" s="1713"/>
      <c r="X548" s="1713"/>
      <c r="Y548" s="1713"/>
      <c r="Z548" s="1713"/>
      <c r="AA548" s="1713"/>
      <c r="AB548" s="1713"/>
      <c r="AC548" s="1713"/>
      <c r="AD548" s="1713"/>
      <c r="AE548" s="1713"/>
      <c r="AF548" s="1713"/>
      <c r="AG548" s="1713"/>
      <c r="AH548" s="1713"/>
      <c r="AI548" s="1713"/>
      <c r="AJ548" s="1713"/>
      <c r="AK548" s="1713"/>
      <c r="AL548" s="1713"/>
      <c r="AM548" s="1713"/>
      <c r="AN548" s="1713"/>
      <c r="AO548" s="1713"/>
      <c r="AP548" s="1713"/>
      <c r="AQ548" s="1713"/>
      <c r="AR548" s="1713"/>
      <c r="AS548" s="1713"/>
      <c r="AT548" s="1713"/>
      <c r="AU548" s="1713"/>
      <c r="AV548" s="1713"/>
      <c r="AW548" s="1713"/>
      <c r="AX548" s="1713"/>
    </row>
    <row r="549" s="1732" customFormat="true" ht="21.75" hidden="false" customHeight="true" outlineLevel="0" collapsed="false">
      <c r="C549" s="1713"/>
      <c r="D549" s="1713"/>
      <c r="E549" s="1713"/>
      <c r="F549" s="1713"/>
      <c r="G549" s="1714"/>
      <c r="H549" s="1713"/>
      <c r="I549" s="1713"/>
      <c r="J549" s="1713"/>
      <c r="K549" s="1713"/>
      <c r="L549" s="1713"/>
      <c r="M549" s="1713"/>
      <c r="N549" s="1713"/>
      <c r="O549" s="1713"/>
      <c r="P549" s="1713"/>
      <c r="Q549" s="1713"/>
      <c r="R549" s="1713"/>
      <c r="S549" s="1713"/>
      <c r="T549" s="1713"/>
      <c r="U549" s="1713"/>
      <c r="V549" s="1713"/>
      <c r="W549" s="1713"/>
      <c r="X549" s="1713"/>
      <c r="Y549" s="1713"/>
      <c r="Z549" s="1713"/>
      <c r="AA549" s="1713"/>
      <c r="AB549" s="1713"/>
      <c r="AC549" s="1713"/>
      <c r="AD549" s="1713"/>
      <c r="AE549" s="1713"/>
      <c r="AF549" s="1713"/>
      <c r="AG549" s="1713"/>
      <c r="AH549" s="1713"/>
      <c r="AI549" s="1713"/>
      <c r="AJ549" s="1713"/>
      <c r="AK549" s="1713"/>
      <c r="AL549" s="1713"/>
      <c r="AM549" s="1713"/>
      <c r="AN549" s="1713"/>
      <c r="AO549" s="1713"/>
      <c r="AP549" s="1713"/>
      <c r="AQ549" s="1713"/>
      <c r="AR549" s="1713"/>
      <c r="AS549" s="1713"/>
      <c r="AT549" s="1713"/>
      <c r="AU549" s="1713"/>
      <c r="AV549" s="1713"/>
      <c r="AW549" s="1713"/>
      <c r="AX549" s="1713"/>
    </row>
    <row r="550" s="1732" customFormat="true" ht="21.75" hidden="false" customHeight="true" outlineLevel="0" collapsed="false">
      <c r="C550" s="1713"/>
      <c r="D550" s="1713"/>
      <c r="E550" s="1713"/>
      <c r="F550" s="1713"/>
      <c r="G550" s="1714"/>
      <c r="H550" s="1713"/>
      <c r="I550" s="1713"/>
      <c r="J550" s="1713"/>
      <c r="K550" s="1713"/>
      <c r="L550" s="1713"/>
      <c r="M550" s="1713"/>
      <c r="N550" s="1713"/>
      <c r="O550" s="1713"/>
      <c r="P550" s="1713"/>
      <c r="Q550" s="1713"/>
      <c r="R550" s="1713"/>
      <c r="S550" s="1713"/>
      <c r="T550" s="1713"/>
      <c r="U550" s="1713"/>
      <c r="V550" s="1713"/>
      <c r="W550" s="1713"/>
      <c r="X550" s="1713"/>
      <c r="Y550" s="1713"/>
      <c r="Z550" s="1713"/>
      <c r="AA550" s="1713"/>
      <c r="AB550" s="1713"/>
      <c r="AC550" s="1713"/>
      <c r="AD550" s="1713"/>
      <c r="AE550" s="1713"/>
      <c r="AF550" s="1713"/>
      <c r="AG550" s="1713"/>
      <c r="AH550" s="1713"/>
      <c r="AI550" s="1713"/>
      <c r="AJ550" s="1713"/>
      <c r="AK550" s="1713"/>
      <c r="AL550" s="1713"/>
      <c r="AM550" s="1713"/>
      <c r="AN550" s="1713"/>
      <c r="AO550" s="1713"/>
      <c r="AP550" s="1713"/>
      <c r="AQ550" s="1713"/>
      <c r="AR550" s="1713"/>
      <c r="AS550" s="1713"/>
      <c r="AT550" s="1713"/>
      <c r="AU550" s="1713"/>
      <c r="AV550" s="1713"/>
      <c r="AW550" s="1713"/>
      <c r="AX550" s="1713"/>
    </row>
    <row r="551" s="1732" customFormat="true" ht="21.75" hidden="false" customHeight="true" outlineLevel="0" collapsed="false">
      <c r="C551" s="1713"/>
      <c r="D551" s="1713"/>
      <c r="E551" s="1713"/>
      <c r="F551" s="1713"/>
      <c r="G551" s="1714"/>
      <c r="H551" s="1713"/>
      <c r="I551" s="1713"/>
      <c r="J551" s="1713"/>
      <c r="K551" s="1713"/>
      <c r="L551" s="1713"/>
      <c r="M551" s="1713"/>
      <c r="N551" s="1713"/>
      <c r="O551" s="1713"/>
      <c r="P551" s="1713"/>
      <c r="Q551" s="1713"/>
      <c r="R551" s="1713"/>
      <c r="S551" s="1713"/>
      <c r="T551" s="1713"/>
      <c r="U551" s="1713"/>
      <c r="V551" s="1713"/>
      <c r="W551" s="1713"/>
      <c r="X551" s="1713"/>
      <c r="Y551" s="1713"/>
      <c r="Z551" s="1713"/>
      <c r="AA551" s="1713"/>
      <c r="AB551" s="1713"/>
      <c r="AC551" s="1713"/>
      <c r="AD551" s="1713"/>
      <c r="AE551" s="1713"/>
      <c r="AF551" s="1713"/>
      <c r="AG551" s="1713"/>
      <c r="AH551" s="1713"/>
      <c r="AI551" s="1713"/>
      <c r="AJ551" s="1713"/>
      <c r="AK551" s="1713"/>
      <c r="AL551" s="1713"/>
      <c r="AM551" s="1713"/>
      <c r="AN551" s="1713"/>
      <c r="AO551" s="1713"/>
      <c r="AP551" s="1713"/>
      <c r="AQ551" s="1713"/>
      <c r="AR551" s="1713"/>
      <c r="AS551" s="1713"/>
      <c r="AT551" s="1713"/>
      <c r="AU551" s="1713"/>
      <c r="AV551" s="1713"/>
      <c r="AW551" s="1713"/>
      <c r="AX551" s="1713"/>
    </row>
    <row r="552" s="1732" customFormat="true" ht="21.75" hidden="false" customHeight="true" outlineLevel="0" collapsed="false">
      <c r="C552" s="1713"/>
      <c r="D552" s="1713"/>
      <c r="E552" s="1713"/>
      <c r="F552" s="1713"/>
      <c r="G552" s="1714"/>
      <c r="H552" s="1713"/>
      <c r="I552" s="1713"/>
      <c r="J552" s="1713"/>
      <c r="K552" s="1713"/>
      <c r="L552" s="1713"/>
      <c r="M552" s="1713"/>
      <c r="N552" s="1713"/>
      <c r="O552" s="1713"/>
      <c r="P552" s="1713"/>
      <c r="Q552" s="1713"/>
      <c r="R552" s="1713"/>
      <c r="S552" s="1713"/>
      <c r="T552" s="1713"/>
      <c r="U552" s="1713"/>
      <c r="V552" s="1713"/>
      <c r="W552" s="1713"/>
      <c r="X552" s="1713"/>
      <c r="Y552" s="1713"/>
      <c r="Z552" s="1713"/>
      <c r="AA552" s="1713"/>
      <c r="AB552" s="1713"/>
      <c r="AC552" s="1713"/>
      <c r="AD552" s="1713"/>
      <c r="AE552" s="1713"/>
      <c r="AF552" s="1713"/>
      <c r="AG552" s="1713"/>
      <c r="AH552" s="1713"/>
      <c r="AI552" s="1713"/>
      <c r="AJ552" s="1713"/>
      <c r="AK552" s="1713"/>
      <c r="AL552" s="1713"/>
      <c r="AM552" s="1713"/>
      <c r="AN552" s="1713"/>
      <c r="AO552" s="1713"/>
      <c r="AP552" s="1713"/>
      <c r="AQ552" s="1713"/>
      <c r="AR552" s="1713"/>
      <c r="AS552" s="1713"/>
      <c r="AT552" s="1713"/>
      <c r="AU552" s="1713"/>
      <c r="AV552" s="1713"/>
      <c r="AW552" s="1713"/>
      <c r="AX552" s="1713"/>
    </row>
    <row r="553" s="1732" customFormat="true" ht="21.75" hidden="false" customHeight="true" outlineLevel="0" collapsed="false">
      <c r="C553" s="1713"/>
      <c r="D553" s="1713"/>
      <c r="E553" s="1713"/>
      <c r="F553" s="1713"/>
      <c r="G553" s="1714"/>
      <c r="H553" s="1713"/>
      <c r="I553" s="1713"/>
      <c r="J553" s="1713"/>
      <c r="K553" s="1713"/>
      <c r="L553" s="1713"/>
      <c r="M553" s="1713"/>
      <c r="N553" s="1713"/>
      <c r="O553" s="1713"/>
      <c r="P553" s="1713"/>
      <c r="Q553" s="1713"/>
      <c r="R553" s="1713"/>
      <c r="S553" s="1713"/>
      <c r="T553" s="1713"/>
      <c r="U553" s="1713"/>
      <c r="V553" s="1713"/>
      <c r="W553" s="1713"/>
      <c r="X553" s="1713"/>
      <c r="Y553" s="1713"/>
      <c r="Z553" s="1713"/>
      <c r="AA553" s="1713"/>
      <c r="AB553" s="1713"/>
      <c r="AC553" s="1713"/>
      <c r="AD553" s="1713"/>
      <c r="AE553" s="1713"/>
      <c r="AF553" s="1713"/>
      <c r="AG553" s="1713"/>
      <c r="AH553" s="1713"/>
      <c r="AI553" s="1713"/>
      <c r="AJ553" s="1713"/>
      <c r="AK553" s="1713"/>
      <c r="AL553" s="1713"/>
      <c r="AM553" s="1713"/>
      <c r="AN553" s="1713"/>
      <c r="AO553" s="1713"/>
      <c r="AP553" s="1713"/>
      <c r="AQ553" s="1713"/>
      <c r="AR553" s="1713"/>
      <c r="AS553" s="1713"/>
      <c r="AT553" s="1713"/>
      <c r="AU553" s="1713"/>
      <c r="AV553" s="1713"/>
      <c r="AW553" s="1713"/>
      <c r="AX553" s="1713"/>
    </row>
    <row r="554" s="1732" customFormat="true" ht="21.75" hidden="false" customHeight="true" outlineLevel="0" collapsed="false">
      <c r="C554" s="1713"/>
      <c r="D554" s="1713"/>
      <c r="E554" s="1713"/>
      <c r="F554" s="1713"/>
      <c r="G554" s="1714"/>
      <c r="H554" s="1713"/>
      <c r="I554" s="1713"/>
      <c r="J554" s="1713"/>
      <c r="K554" s="1713"/>
      <c r="L554" s="1713"/>
      <c r="M554" s="1713"/>
      <c r="N554" s="1713"/>
      <c r="O554" s="1713"/>
      <c r="P554" s="1713"/>
      <c r="Q554" s="1713"/>
      <c r="R554" s="1713"/>
      <c r="S554" s="1713"/>
      <c r="T554" s="1713"/>
      <c r="U554" s="1713"/>
      <c r="V554" s="1713"/>
      <c r="W554" s="1713"/>
      <c r="X554" s="1713"/>
      <c r="Y554" s="1713"/>
      <c r="Z554" s="1713"/>
      <c r="AA554" s="1713"/>
      <c r="AB554" s="1713"/>
      <c r="AC554" s="1713"/>
      <c r="AD554" s="1713"/>
      <c r="AE554" s="1713"/>
      <c r="AF554" s="1713"/>
      <c r="AG554" s="1713"/>
      <c r="AH554" s="1713"/>
      <c r="AI554" s="1713"/>
      <c r="AJ554" s="1713"/>
      <c r="AK554" s="1713"/>
      <c r="AL554" s="1713"/>
      <c r="AM554" s="1713"/>
      <c r="AN554" s="1713"/>
      <c r="AO554" s="1713"/>
      <c r="AP554" s="1713"/>
      <c r="AQ554" s="1713"/>
      <c r="AR554" s="1713"/>
      <c r="AS554" s="1713"/>
      <c r="AT554" s="1713"/>
      <c r="AU554" s="1713"/>
      <c r="AV554" s="1713"/>
      <c r="AW554" s="1713"/>
      <c r="AX554" s="1713"/>
    </row>
    <row r="555" s="1732" customFormat="true" ht="21.75" hidden="false" customHeight="true" outlineLevel="0" collapsed="false">
      <c r="C555" s="1713"/>
      <c r="D555" s="1713"/>
      <c r="E555" s="1713"/>
      <c r="F555" s="1713"/>
      <c r="G555" s="1714"/>
      <c r="H555" s="1713"/>
      <c r="I555" s="1713"/>
      <c r="J555" s="1713"/>
      <c r="K555" s="1713"/>
      <c r="L555" s="1713"/>
      <c r="M555" s="1713"/>
      <c r="N555" s="1713"/>
      <c r="O555" s="1713"/>
      <c r="P555" s="1713"/>
      <c r="Q555" s="1713"/>
      <c r="R555" s="1713"/>
      <c r="S555" s="1713"/>
      <c r="T555" s="1713"/>
      <c r="U555" s="1713"/>
      <c r="V555" s="1713"/>
      <c r="W555" s="1713"/>
      <c r="X555" s="1713"/>
      <c r="Y555" s="1713"/>
      <c r="Z555" s="1713"/>
      <c r="AA555" s="1713"/>
      <c r="AB555" s="1713"/>
      <c r="AC555" s="1713"/>
      <c r="AD555" s="1713"/>
      <c r="AE555" s="1713"/>
      <c r="AF555" s="1713"/>
      <c r="AG555" s="1713"/>
      <c r="AH555" s="1713"/>
      <c r="AI555" s="1713"/>
      <c r="AJ555" s="1713"/>
      <c r="AK555" s="1713"/>
      <c r="AL555" s="1713"/>
      <c r="AM555" s="1713"/>
      <c r="AN555" s="1713"/>
      <c r="AO555" s="1713"/>
      <c r="AP555" s="1713"/>
      <c r="AQ555" s="1713"/>
      <c r="AR555" s="1713"/>
      <c r="AS555" s="1713"/>
      <c r="AT555" s="1713"/>
      <c r="AU555" s="1713"/>
      <c r="AV555" s="1713"/>
      <c r="AW555" s="1713"/>
      <c r="AX555" s="1713"/>
    </row>
    <row r="556" s="1732" customFormat="true" ht="21.75" hidden="false" customHeight="true" outlineLevel="0" collapsed="false">
      <c r="C556" s="1713"/>
      <c r="D556" s="1713"/>
      <c r="E556" s="1713"/>
      <c r="F556" s="1713"/>
      <c r="G556" s="1714"/>
      <c r="H556" s="1713"/>
      <c r="I556" s="1713"/>
      <c r="J556" s="1713"/>
      <c r="K556" s="1713"/>
      <c r="L556" s="1713"/>
      <c r="M556" s="1713"/>
      <c r="N556" s="1713"/>
      <c r="O556" s="1713"/>
      <c r="P556" s="1713"/>
      <c r="Q556" s="1713"/>
      <c r="R556" s="1713"/>
      <c r="S556" s="1713"/>
      <c r="T556" s="1713"/>
      <c r="U556" s="1713"/>
      <c r="V556" s="1713"/>
      <c r="W556" s="1713"/>
      <c r="X556" s="1713"/>
      <c r="Y556" s="1713"/>
      <c r="Z556" s="1713"/>
      <c r="AA556" s="1713"/>
      <c r="AB556" s="1713"/>
      <c r="AC556" s="1713"/>
      <c r="AD556" s="1713"/>
      <c r="AE556" s="1713"/>
      <c r="AF556" s="1713"/>
      <c r="AG556" s="1713"/>
      <c r="AH556" s="1713"/>
      <c r="AI556" s="1713"/>
      <c r="AJ556" s="1713"/>
      <c r="AK556" s="1713"/>
      <c r="AL556" s="1713"/>
      <c r="AM556" s="1713"/>
      <c r="AN556" s="1713"/>
      <c r="AO556" s="1713"/>
      <c r="AP556" s="1713"/>
      <c r="AQ556" s="1713"/>
      <c r="AR556" s="1713"/>
      <c r="AS556" s="1713"/>
      <c r="AT556" s="1713"/>
      <c r="AU556" s="1713"/>
      <c r="AV556" s="1713"/>
      <c r="AW556" s="1713"/>
      <c r="AX556" s="1713"/>
    </row>
    <row r="557" s="1732" customFormat="true" ht="21.75" hidden="false" customHeight="true" outlineLevel="0" collapsed="false">
      <c r="C557" s="1713"/>
      <c r="D557" s="1713"/>
      <c r="E557" s="1713"/>
      <c r="F557" s="1713"/>
      <c r="G557" s="1714"/>
      <c r="H557" s="1713"/>
      <c r="I557" s="1713"/>
      <c r="J557" s="1713"/>
      <c r="K557" s="1713"/>
      <c r="L557" s="1713"/>
      <c r="M557" s="1713"/>
      <c r="N557" s="1713"/>
      <c r="O557" s="1713"/>
      <c r="P557" s="1713"/>
      <c r="Q557" s="1713"/>
      <c r="R557" s="1713"/>
      <c r="S557" s="1713"/>
      <c r="T557" s="1713"/>
      <c r="U557" s="1713"/>
      <c r="V557" s="1713"/>
      <c r="W557" s="1713"/>
      <c r="X557" s="1713"/>
      <c r="Y557" s="1713"/>
      <c r="Z557" s="1713"/>
      <c r="AA557" s="1713"/>
      <c r="AB557" s="1713"/>
      <c r="AC557" s="1713"/>
      <c r="AD557" s="1713"/>
      <c r="AE557" s="1713"/>
      <c r="AF557" s="1713"/>
      <c r="AG557" s="1713"/>
      <c r="AH557" s="1713"/>
      <c r="AI557" s="1713"/>
      <c r="AJ557" s="1713"/>
      <c r="AK557" s="1713"/>
      <c r="AL557" s="1713"/>
      <c r="AM557" s="1713"/>
      <c r="AN557" s="1713"/>
      <c r="AO557" s="1713"/>
      <c r="AP557" s="1713"/>
      <c r="AQ557" s="1713"/>
      <c r="AR557" s="1713"/>
      <c r="AS557" s="1713"/>
      <c r="AT557" s="1713"/>
      <c r="AU557" s="1713"/>
      <c r="AV557" s="1713"/>
      <c r="AW557" s="1713"/>
      <c r="AX557" s="1713"/>
    </row>
    <row r="558" s="1732" customFormat="true" ht="21.75" hidden="false" customHeight="true" outlineLevel="0" collapsed="false">
      <c r="C558" s="1713"/>
      <c r="D558" s="1713"/>
      <c r="E558" s="1713"/>
      <c r="F558" s="1713"/>
      <c r="G558" s="1714"/>
      <c r="H558" s="1713"/>
      <c r="I558" s="1713"/>
      <c r="J558" s="1713"/>
      <c r="K558" s="1713"/>
      <c r="L558" s="1713"/>
      <c r="M558" s="1713"/>
      <c r="N558" s="1713"/>
      <c r="O558" s="1713"/>
      <c r="P558" s="1713"/>
      <c r="Q558" s="1713"/>
      <c r="R558" s="1713"/>
      <c r="S558" s="1713"/>
      <c r="T558" s="1713"/>
      <c r="U558" s="1713"/>
      <c r="V558" s="1713"/>
      <c r="W558" s="1713"/>
      <c r="X558" s="1713"/>
      <c r="Y558" s="1713"/>
      <c r="Z558" s="1713"/>
      <c r="AA558" s="1713"/>
      <c r="AB558" s="1713"/>
      <c r="AC558" s="1713"/>
      <c r="AD558" s="1713"/>
      <c r="AE558" s="1713"/>
      <c r="AF558" s="1713"/>
      <c r="AG558" s="1713"/>
      <c r="AH558" s="1713"/>
      <c r="AI558" s="1713"/>
      <c r="AJ558" s="1713"/>
      <c r="AK558" s="1713"/>
      <c r="AL558" s="1713"/>
      <c r="AM558" s="1713"/>
      <c r="AN558" s="1713"/>
      <c r="AO558" s="1713"/>
      <c r="AP558" s="1713"/>
      <c r="AQ558" s="1713"/>
      <c r="AR558" s="1713"/>
      <c r="AS558" s="1713"/>
      <c r="AT558" s="1713"/>
      <c r="AU558" s="1713"/>
      <c r="AV558" s="1713"/>
      <c r="AW558" s="1713"/>
      <c r="AX558" s="1713"/>
    </row>
    <row r="559" s="1732" customFormat="true" ht="21.75" hidden="false" customHeight="true" outlineLevel="0" collapsed="false">
      <c r="C559" s="1713"/>
      <c r="D559" s="1713"/>
      <c r="E559" s="1713"/>
      <c r="F559" s="1713"/>
      <c r="G559" s="1714"/>
      <c r="H559" s="1713"/>
      <c r="I559" s="1713"/>
      <c r="J559" s="1713"/>
      <c r="K559" s="1713"/>
      <c r="L559" s="1713"/>
      <c r="M559" s="1713"/>
      <c r="N559" s="1713"/>
      <c r="O559" s="1713"/>
      <c r="P559" s="1713"/>
      <c r="Q559" s="1713"/>
      <c r="R559" s="1713"/>
      <c r="S559" s="1713"/>
      <c r="T559" s="1713"/>
      <c r="U559" s="1713"/>
      <c r="V559" s="1713"/>
      <c r="W559" s="1713"/>
      <c r="X559" s="1713"/>
      <c r="Y559" s="1713"/>
      <c r="Z559" s="1713"/>
      <c r="AA559" s="1713"/>
      <c r="AB559" s="1713"/>
      <c r="AC559" s="1713"/>
      <c r="AD559" s="1713"/>
      <c r="AE559" s="1713"/>
      <c r="AF559" s="1713"/>
      <c r="AG559" s="1713"/>
      <c r="AH559" s="1713"/>
      <c r="AI559" s="1713"/>
      <c r="AJ559" s="1713"/>
      <c r="AK559" s="1713"/>
      <c r="AL559" s="1713"/>
      <c r="AM559" s="1713"/>
      <c r="AN559" s="1713"/>
      <c r="AO559" s="1713"/>
      <c r="AP559" s="1713"/>
      <c r="AQ559" s="1713"/>
      <c r="AR559" s="1713"/>
      <c r="AS559" s="1713"/>
      <c r="AT559" s="1713"/>
      <c r="AU559" s="1713"/>
      <c r="AV559" s="1713"/>
      <c r="AW559" s="1713"/>
      <c r="AX559" s="1713"/>
    </row>
    <row r="560" s="1732" customFormat="true" ht="21.75" hidden="false" customHeight="true" outlineLevel="0" collapsed="false">
      <c r="C560" s="1713"/>
      <c r="D560" s="1713"/>
      <c r="E560" s="1713"/>
      <c r="F560" s="1713"/>
      <c r="G560" s="1714"/>
      <c r="H560" s="1713"/>
      <c r="I560" s="1713"/>
      <c r="J560" s="1713"/>
      <c r="K560" s="1713"/>
      <c r="L560" s="1713"/>
      <c r="M560" s="1713"/>
      <c r="N560" s="1713"/>
      <c r="O560" s="1713"/>
      <c r="P560" s="1713"/>
      <c r="Q560" s="1713"/>
      <c r="R560" s="1713"/>
      <c r="S560" s="1713"/>
      <c r="T560" s="1713"/>
      <c r="U560" s="1713"/>
      <c r="V560" s="1713"/>
      <c r="W560" s="1713"/>
      <c r="X560" s="1713"/>
      <c r="Y560" s="1713"/>
      <c r="Z560" s="1713"/>
      <c r="AA560" s="1713"/>
      <c r="AB560" s="1713"/>
      <c r="AC560" s="1713"/>
      <c r="AD560" s="1713"/>
      <c r="AE560" s="1713"/>
      <c r="AF560" s="1713"/>
      <c r="AG560" s="1713"/>
      <c r="AH560" s="1713"/>
      <c r="AI560" s="1713"/>
      <c r="AJ560" s="1713"/>
      <c r="AK560" s="1713"/>
      <c r="AL560" s="1713"/>
      <c r="AM560" s="1713"/>
      <c r="AN560" s="1713"/>
      <c r="AO560" s="1713"/>
      <c r="AP560" s="1713"/>
      <c r="AQ560" s="1713"/>
      <c r="AR560" s="1713"/>
      <c r="AS560" s="1713"/>
      <c r="AT560" s="1713"/>
      <c r="AU560" s="1713"/>
      <c r="AV560" s="1713"/>
      <c r="AW560" s="1713"/>
      <c r="AX560" s="1713"/>
    </row>
    <row r="561" s="1732" customFormat="true" ht="21.75" hidden="false" customHeight="true" outlineLevel="0" collapsed="false">
      <c r="C561" s="1713"/>
      <c r="D561" s="1713"/>
      <c r="E561" s="1713"/>
      <c r="F561" s="1713"/>
      <c r="G561" s="1714"/>
      <c r="H561" s="1713"/>
      <c r="I561" s="1713"/>
      <c r="J561" s="1713"/>
      <c r="K561" s="1713"/>
      <c r="L561" s="1713"/>
      <c r="M561" s="1713"/>
      <c r="N561" s="1713"/>
      <c r="O561" s="1713"/>
      <c r="P561" s="1713"/>
      <c r="Q561" s="1713"/>
      <c r="R561" s="1713"/>
      <c r="S561" s="1713"/>
      <c r="T561" s="1713"/>
      <c r="U561" s="1713"/>
      <c r="V561" s="1713"/>
      <c r="W561" s="1713"/>
      <c r="X561" s="1713"/>
      <c r="Y561" s="1713"/>
      <c r="Z561" s="1713"/>
      <c r="AA561" s="1713"/>
      <c r="AB561" s="1713"/>
      <c r="AC561" s="1713"/>
      <c r="AD561" s="1713"/>
      <c r="AE561" s="1713"/>
      <c r="AF561" s="1713"/>
      <c r="AG561" s="1713"/>
      <c r="AH561" s="1713"/>
      <c r="AI561" s="1713"/>
      <c r="AJ561" s="1713"/>
      <c r="AK561" s="1713"/>
      <c r="AL561" s="1713"/>
      <c r="AM561" s="1713"/>
      <c r="AN561" s="1713"/>
      <c r="AO561" s="1713"/>
      <c r="AP561" s="1713"/>
      <c r="AQ561" s="1713"/>
      <c r="AR561" s="1713"/>
      <c r="AS561" s="1713"/>
      <c r="AT561" s="1713"/>
      <c r="AU561" s="1713"/>
      <c r="AV561" s="1713"/>
      <c r="AW561" s="1713"/>
      <c r="AX561" s="1713"/>
    </row>
    <row r="562" s="1732" customFormat="true" ht="21.75" hidden="false" customHeight="true" outlineLevel="0" collapsed="false">
      <c r="C562" s="1713"/>
      <c r="D562" s="1713"/>
      <c r="E562" s="1713"/>
      <c r="F562" s="1713"/>
      <c r="G562" s="1714"/>
      <c r="H562" s="1713"/>
      <c r="I562" s="1713"/>
      <c r="J562" s="1713"/>
      <c r="K562" s="1713"/>
      <c r="L562" s="1713"/>
      <c r="M562" s="1713"/>
      <c r="N562" s="1713"/>
      <c r="O562" s="1713"/>
      <c r="P562" s="1713"/>
      <c r="Q562" s="1713"/>
      <c r="R562" s="1713"/>
      <c r="S562" s="1713"/>
      <c r="T562" s="1713"/>
      <c r="U562" s="1713"/>
      <c r="V562" s="1713"/>
      <c r="W562" s="1713"/>
      <c r="X562" s="1713"/>
      <c r="Y562" s="1713"/>
      <c r="Z562" s="1713"/>
      <c r="AA562" s="1713"/>
      <c r="AB562" s="1713"/>
      <c r="AC562" s="1713"/>
      <c r="AD562" s="1713"/>
      <c r="AE562" s="1713"/>
      <c r="AF562" s="1713"/>
      <c r="AG562" s="1713"/>
      <c r="AH562" s="1713"/>
      <c r="AI562" s="1713"/>
      <c r="AJ562" s="1713"/>
      <c r="AK562" s="1713"/>
      <c r="AL562" s="1713"/>
      <c r="AM562" s="1713"/>
      <c r="AN562" s="1713"/>
      <c r="AO562" s="1713"/>
      <c r="AP562" s="1713"/>
      <c r="AQ562" s="1713"/>
      <c r="AR562" s="1713"/>
      <c r="AS562" s="1713"/>
      <c r="AT562" s="1713"/>
      <c r="AU562" s="1713"/>
      <c r="AV562" s="1713"/>
      <c r="AW562" s="1713"/>
      <c r="AX562" s="1713"/>
    </row>
    <row r="563" s="1732" customFormat="true" ht="21.75" hidden="false" customHeight="true" outlineLevel="0" collapsed="false">
      <c r="C563" s="1713"/>
      <c r="D563" s="1713"/>
      <c r="E563" s="1713"/>
      <c r="F563" s="1713"/>
      <c r="G563" s="1714"/>
      <c r="H563" s="1713"/>
      <c r="I563" s="1713"/>
      <c r="J563" s="1713"/>
      <c r="K563" s="1713"/>
      <c r="L563" s="1713"/>
      <c r="M563" s="1713"/>
      <c r="N563" s="1713"/>
      <c r="O563" s="1713"/>
      <c r="P563" s="1713"/>
      <c r="Q563" s="1713"/>
      <c r="R563" s="1713"/>
      <c r="S563" s="1713"/>
      <c r="T563" s="1713"/>
      <c r="U563" s="1713"/>
      <c r="V563" s="1713"/>
      <c r="W563" s="1713"/>
      <c r="X563" s="1713"/>
      <c r="Y563" s="1713"/>
      <c r="Z563" s="1713"/>
      <c r="AA563" s="1713"/>
      <c r="AB563" s="1713"/>
      <c r="AC563" s="1713"/>
      <c r="AD563" s="1713"/>
      <c r="AE563" s="1713"/>
      <c r="AF563" s="1713"/>
      <c r="AG563" s="1713"/>
      <c r="AH563" s="1713"/>
      <c r="AI563" s="1713"/>
      <c r="AJ563" s="1713"/>
      <c r="AK563" s="1713"/>
      <c r="AL563" s="1713"/>
      <c r="AM563" s="1713"/>
      <c r="AN563" s="1713"/>
      <c r="AO563" s="1713"/>
      <c r="AP563" s="1713"/>
      <c r="AQ563" s="1713"/>
      <c r="AR563" s="1713"/>
      <c r="AS563" s="1713"/>
      <c r="AT563" s="1713"/>
      <c r="AU563" s="1713"/>
      <c r="AV563" s="1713"/>
      <c r="AW563" s="1713"/>
      <c r="AX563" s="1713"/>
    </row>
    <row r="564" s="1732" customFormat="true" ht="21.75" hidden="false" customHeight="true" outlineLevel="0" collapsed="false">
      <c r="C564" s="1713"/>
      <c r="D564" s="1713"/>
      <c r="E564" s="1713"/>
      <c r="F564" s="1713"/>
      <c r="G564" s="1714"/>
      <c r="H564" s="1713"/>
      <c r="I564" s="1713"/>
      <c r="J564" s="1713"/>
      <c r="K564" s="1713"/>
      <c r="L564" s="1713"/>
      <c r="M564" s="1713"/>
      <c r="N564" s="1713"/>
      <c r="O564" s="1713"/>
      <c r="P564" s="1713"/>
      <c r="Q564" s="1713"/>
      <c r="R564" s="1713"/>
      <c r="S564" s="1713"/>
      <c r="T564" s="1713"/>
      <c r="U564" s="1713"/>
      <c r="V564" s="1713"/>
      <c r="W564" s="1713"/>
      <c r="X564" s="1713"/>
      <c r="Y564" s="1713"/>
      <c r="Z564" s="1713"/>
      <c r="AA564" s="1713"/>
      <c r="AB564" s="1713"/>
      <c r="AC564" s="1713"/>
      <c r="AD564" s="1713"/>
      <c r="AE564" s="1713"/>
      <c r="AF564" s="1713"/>
      <c r="AG564" s="1713"/>
      <c r="AH564" s="1713"/>
      <c r="AI564" s="1713"/>
      <c r="AJ564" s="1713"/>
      <c r="AK564" s="1713"/>
      <c r="AL564" s="1713"/>
      <c r="AM564" s="1713"/>
      <c r="AN564" s="1713"/>
      <c r="AO564" s="1713"/>
      <c r="AP564" s="1713"/>
      <c r="AQ564" s="1713"/>
      <c r="AR564" s="1713"/>
      <c r="AS564" s="1713"/>
      <c r="AT564" s="1713"/>
      <c r="AU564" s="1713"/>
      <c r="AV564" s="1713"/>
      <c r="AW564" s="1713"/>
      <c r="AX564" s="1713"/>
    </row>
    <row r="565" s="1732" customFormat="true" ht="21.75" hidden="false" customHeight="true" outlineLevel="0" collapsed="false">
      <c r="C565" s="1713"/>
      <c r="D565" s="1713"/>
      <c r="E565" s="1713"/>
      <c r="F565" s="1713"/>
      <c r="G565" s="1714"/>
      <c r="H565" s="1713"/>
      <c r="I565" s="1713"/>
      <c r="J565" s="1713"/>
      <c r="K565" s="1713"/>
      <c r="L565" s="1713"/>
      <c r="M565" s="1713"/>
      <c r="N565" s="1713"/>
      <c r="O565" s="1713"/>
      <c r="P565" s="1713"/>
      <c r="Q565" s="1713"/>
      <c r="R565" s="1713"/>
      <c r="S565" s="1713"/>
      <c r="T565" s="1713"/>
      <c r="U565" s="1713"/>
      <c r="V565" s="1713"/>
      <c r="W565" s="1713"/>
      <c r="X565" s="1713"/>
      <c r="Y565" s="1713"/>
      <c r="Z565" s="1713"/>
      <c r="AA565" s="1713"/>
      <c r="AB565" s="1713"/>
      <c r="AC565" s="1713"/>
      <c r="AD565" s="1713"/>
      <c r="AE565" s="1713"/>
      <c r="AF565" s="1713"/>
      <c r="AG565" s="1713"/>
      <c r="AH565" s="1713"/>
      <c r="AI565" s="1713"/>
      <c r="AJ565" s="1713"/>
      <c r="AK565" s="1713"/>
      <c r="AL565" s="1713"/>
      <c r="AM565" s="1713"/>
      <c r="AN565" s="1713"/>
      <c r="AO565" s="1713"/>
      <c r="AP565" s="1713"/>
      <c r="AQ565" s="1713"/>
      <c r="AR565" s="1713"/>
      <c r="AS565" s="1713"/>
      <c r="AT565" s="1713"/>
      <c r="AU565" s="1713"/>
      <c r="AV565" s="1713"/>
      <c r="AW565" s="1713"/>
      <c r="AX565" s="1713"/>
    </row>
    <row r="566" s="1732" customFormat="true" ht="21.75" hidden="false" customHeight="true" outlineLevel="0" collapsed="false">
      <c r="C566" s="1713"/>
      <c r="D566" s="1713"/>
      <c r="E566" s="1713"/>
      <c r="F566" s="1713"/>
      <c r="G566" s="1714"/>
      <c r="H566" s="1713"/>
      <c r="I566" s="1713"/>
      <c r="J566" s="1713"/>
      <c r="K566" s="1713"/>
      <c r="L566" s="1713"/>
      <c r="M566" s="1713"/>
      <c r="N566" s="1713"/>
      <c r="O566" s="1713"/>
      <c r="P566" s="1713"/>
      <c r="Q566" s="1713"/>
      <c r="R566" s="1713"/>
      <c r="S566" s="1713"/>
      <c r="T566" s="1713"/>
      <c r="U566" s="1713"/>
      <c r="V566" s="1713"/>
      <c r="W566" s="1713"/>
      <c r="X566" s="1713"/>
      <c r="Y566" s="1713"/>
      <c r="Z566" s="1713"/>
      <c r="AA566" s="1713"/>
      <c r="AB566" s="1713"/>
      <c r="AC566" s="1713"/>
      <c r="AD566" s="1713"/>
      <c r="AE566" s="1713"/>
      <c r="AF566" s="1713"/>
      <c r="AG566" s="1713"/>
      <c r="AH566" s="1713"/>
      <c r="AI566" s="1713"/>
      <c r="AJ566" s="1713"/>
      <c r="AK566" s="1713"/>
      <c r="AL566" s="1713"/>
      <c r="AM566" s="1713"/>
      <c r="AN566" s="1713"/>
      <c r="AO566" s="1713"/>
      <c r="AP566" s="1713"/>
      <c r="AQ566" s="1713"/>
      <c r="AR566" s="1713"/>
      <c r="AS566" s="1713"/>
      <c r="AT566" s="1713"/>
      <c r="AU566" s="1713"/>
      <c r="AV566" s="1713"/>
      <c r="AW566" s="1713"/>
      <c r="AX566" s="1713"/>
    </row>
    <row r="567" s="1732" customFormat="true" ht="21.75" hidden="false" customHeight="true" outlineLevel="0" collapsed="false">
      <c r="C567" s="1713"/>
      <c r="D567" s="1713"/>
      <c r="E567" s="1713"/>
      <c r="F567" s="1713"/>
      <c r="G567" s="1714"/>
      <c r="H567" s="1713"/>
      <c r="I567" s="1713"/>
      <c r="J567" s="1713"/>
      <c r="K567" s="1713"/>
      <c r="L567" s="1713"/>
      <c r="M567" s="1713"/>
      <c r="N567" s="1713"/>
      <c r="O567" s="1713"/>
      <c r="P567" s="1713"/>
      <c r="Q567" s="1713"/>
      <c r="R567" s="1713"/>
      <c r="S567" s="1713"/>
      <c r="T567" s="1713"/>
      <c r="U567" s="1713"/>
      <c r="V567" s="1713"/>
      <c r="W567" s="1713"/>
      <c r="X567" s="1713"/>
      <c r="Y567" s="1713"/>
      <c r="Z567" s="1713"/>
      <c r="AA567" s="1713"/>
      <c r="AB567" s="1713"/>
      <c r="AC567" s="1713"/>
      <c r="AD567" s="1713"/>
      <c r="AE567" s="1713"/>
      <c r="AF567" s="1713"/>
      <c r="AG567" s="1713"/>
      <c r="AH567" s="1713"/>
      <c r="AI567" s="1713"/>
      <c r="AJ567" s="1713"/>
      <c r="AK567" s="1713"/>
      <c r="AL567" s="1713"/>
      <c r="AM567" s="1713"/>
      <c r="AN567" s="1713"/>
      <c r="AO567" s="1713"/>
      <c r="AP567" s="1713"/>
      <c r="AQ567" s="1713"/>
      <c r="AR567" s="1713"/>
      <c r="AS567" s="1713"/>
      <c r="AT567" s="1713"/>
      <c r="AU567" s="1713"/>
      <c r="AV567" s="1713"/>
      <c r="AW567" s="1713"/>
      <c r="AX567" s="1713"/>
    </row>
    <row r="568" s="1732" customFormat="true" ht="21.75" hidden="false" customHeight="true" outlineLevel="0" collapsed="false">
      <c r="C568" s="1713"/>
      <c r="D568" s="1713"/>
      <c r="E568" s="1713"/>
      <c r="F568" s="1713"/>
      <c r="G568" s="1714"/>
      <c r="H568" s="1713"/>
      <c r="I568" s="1713"/>
      <c r="J568" s="1713"/>
      <c r="K568" s="1713"/>
      <c r="L568" s="1713"/>
      <c r="M568" s="1713"/>
      <c r="N568" s="1713"/>
      <c r="O568" s="1713"/>
      <c r="P568" s="1713"/>
      <c r="Q568" s="1713"/>
      <c r="R568" s="1713"/>
      <c r="S568" s="1713"/>
      <c r="T568" s="1713"/>
      <c r="U568" s="1713"/>
      <c r="V568" s="1713"/>
      <c r="W568" s="1713"/>
      <c r="X568" s="1713"/>
      <c r="Y568" s="1713"/>
      <c r="Z568" s="1713"/>
      <c r="AA568" s="1713"/>
      <c r="AB568" s="1713"/>
      <c r="AC568" s="1713"/>
      <c r="AD568" s="1713"/>
      <c r="AE568" s="1713"/>
      <c r="AF568" s="1713"/>
      <c r="AG568" s="1713"/>
      <c r="AH568" s="1713"/>
      <c r="AI568" s="1713"/>
      <c r="AJ568" s="1713"/>
      <c r="AK568" s="1713"/>
      <c r="AL568" s="1713"/>
      <c r="AM568" s="1713"/>
      <c r="AN568" s="1713"/>
      <c r="AO568" s="1713"/>
      <c r="AP568" s="1713"/>
      <c r="AQ568" s="1713"/>
      <c r="AR568" s="1713"/>
      <c r="AS568" s="1713"/>
      <c r="AT568" s="1713"/>
      <c r="AU568" s="1713"/>
      <c r="AV568" s="1713"/>
      <c r="AW568" s="1713"/>
      <c r="AX568" s="1713"/>
    </row>
    <row r="569" s="1732" customFormat="true" ht="21.75" hidden="false" customHeight="true" outlineLevel="0" collapsed="false">
      <c r="C569" s="1713"/>
      <c r="D569" s="1713"/>
      <c r="E569" s="1713"/>
      <c r="F569" s="1713"/>
      <c r="G569" s="1714"/>
      <c r="H569" s="1713"/>
      <c r="I569" s="1713"/>
      <c r="J569" s="1713"/>
      <c r="K569" s="1713"/>
      <c r="L569" s="1713"/>
      <c r="M569" s="1713"/>
      <c r="N569" s="1713"/>
      <c r="O569" s="1713"/>
      <c r="P569" s="1713"/>
      <c r="Q569" s="1713"/>
      <c r="R569" s="1713"/>
      <c r="S569" s="1713"/>
      <c r="T569" s="1713"/>
      <c r="U569" s="1713"/>
      <c r="V569" s="1713"/>
      <c r="W569" s="1713"/>
      <c r="X569" s="1713"/>
      <c r="Y569" s="1713"/>
      <c r="Z569" s="1713"/>
      <c r="AA569" s="1713"/>
      <c r="AB569" s="1713"/>
      <c r="AC569" s="1713"/>
      <c r="AD569" s="1713"/>
      <c r="AE569" s="1713"/>
      <c r="AF569" s="1713"/>
      <c r="AG569" s="1713"/>
      <c r="AH569" s="1713"/>
      <c r="AI569" s="1713"/>
      <c r="AJ569" s="1713"/>
      <c r="AK569" s="1713"/>
      <c r="AL569" s="1713"/>
      <c r="AM569" s="1713"/>
      <c r="AN569" s="1713"/>
      <c r="AO569" s="1713"/>
      <c r="AP569" s="1713"/>
      <c r="AQ569" s="1713"/>
      <c r="AR569" s="1713"/>
      <c r="AS569" s="1713"/>
      <c r="AT569" s="1713"/>
      <c r="AU569" s="1713"/>
      <c r="AV569" s="1713"/>
      <c r="AW569" s="1713"/>
      <c r="AX569" s="1713"/>
    </row>
    <row r="570" s="1732" customFormat="true" ht="21.75" hidden="false" customHeight="true" outlineLevel="0" collapsed="false">
      <c r="C570" s="1713"/>
      <c r="D570" s="1713"/>
      <c r="E570" s="1713"/>
      <c r="F570" s="1713"/>
      <c r="G570" s="1714"/>
      <c r="H570" s="1713"/>
      <c r="I570" s="1713"/>
      <c r="J570" s="1713"/>
      <c r="K570" s="1713"/>
      <c r="L570" s="1713"/>
      <c r="M570" s="1713"/>
      <c r="N570" s="1713"/>
      <c r="O570" s="1713"/>
      <c r="P570" s="1713"/>
      <c r="Q570" s="1713"/>
      <c r="R570" s="1713"/>
      <c r="S570" s="1713"/>
      <c r="T570" s="1713"/>
      <c r="U570" s="1713"/>
      <c r="V570" s="1713"/>
      <c r="W570" s="1713"/>
      <c r="X570" s="1713"/>
      <c r="Y570" s="1713"/>
      <c r="Z570" s="1713"/>
      <c r="AA570" s="1713"/>
      <c r="AB570" s="1713"/>
      <c r="AC570" s="1713"/>
      <c r="AD570" s="1713"/>
      <c r="AE570" s="1713"/>
      <c r="AF570" s="1713"/>
      <c r="AG570" s="1713"/>
      <c r="AH570" s="1713"/>
      <c r="AI570" s="1713"/>
      <c r="AJ570" s="1713"/>
      <c r="AK570" s="1713"/>
      <c r="AL570" s="1713"/>
      <c r="AM570" s="1713"/>
      <c r="AN570" s="1713"/>
      <c r="AO570" s="1713"/>
      <c r="AP570" s="1713"/>
      <c r="AQ570" s="1713"/>
      <c r="AR570" s="1713"/>
      <c r="AS570" s="1713"/>
      <c r="AT570" s="1713"/>
      <c r="AU570" s="1713"/>
      <c r="AV570" s="1713"/>
      <c r="AW570" s="1713"/>
      <c r="AX570" s="1713"/>
    </row>
    <row r="571" s="1732" customFormat="true" ht="21.75" hidden="false" customHeight="true" outlineLevel="0" collapsed="false">
      <c r="C571" s="1713"/>
      <c r="D571" s="1713"/>
      <c r="E571" s="1713"/>
      <c r="F571" s="1713"/>
      <c r="G571" s="1714"/>
      <c r="H571" s="1713"/>
      <c r="I571" s="1713"/>
      <c r="J571" s="1713"/>
      <c r="K571" s="1713"/>
      <c r="L571" s="1713"/>
      <c r="M571" s="1713"/>
      <c r="N571" s="1713"/>
      <c r="O571" s="1713"/>
      <c r="P571" s="1713"/>
      <c r="Q571" s="1713"/>
      <c r="R571" s="1713"/>
      <c r="S571" s="1713"/>
      <c r="T571" s="1713"/>
      <c r="U571" s="1713"/>
      <c r="V571" s="1713"/>
      <c r="W571" s="1713"/>
      <c r="X571" s="1713"/>
      <c r="Y571" s="1713"/>
      <c r="Z571" s="1713"/>
      <c r="AA571" s="1713"/>
      <c r="AB571" s="1713"/>
      <c r="AC571" s="1713"/>
      <c r="AD571" s="1713"/>
      <c r="AE571" s="1713"/>
      <c r="AF571" s="1713"/>
      <c r="AG571" s="1713"/>
      <c r="AH571" s="1713"/>
      <c r="AI571" s="1713"/>
      <c r="AJ571" s="1713"/>
      <c r="AK571" s="1713"/>
      <c r="AL571" s="1713"/>
      <c r="AM571" s="1713"/>
      <c r="AN571" s="1713"/>
      <c r="AO571" s="1713"/>
      <c r="AP571" s="1713"/>
      <c r="AQ571" s="1713"/>
      <c r="AR571" s="1713"/>
      <c r="AS571" s="1713"/>
      <c r="AT571" s="1713"/>
      <c r="AU571" s="1713"/>
      <c r="AV571" s="1713"/>
      <c r="AW571" s="1713"/>
      <c r="AX571" s="1713"/>
    </row>
    <row r="572" s="1732" customFormat="true" ht="21.75" hidden="false" customHeight="true" outlineLevel="0" collapsed="false">
      <c r="C572" s="1713"/>
      <c r="D572" s="1713"/>
      <c r="E572" s="1713"/>
      <c r="F572" s="1713"/>
      <c r="G572" s="1714"/>
      <c r="H572" s="1713"/>
      <c r="I572" s="1713"/>
      <c r="J572" s="1713"/>
      <c r="K572" s="1713"/>
      <c r="L572" s="1713"/>
      <c r="M572" s="1713"/>
      <c r="N572" s="1713"/>
      <c r="O572" s="1713"/>
      <c r="P572" s="1713"/>
      <c r="Q572" s="1713"/>
      <c r="R572" s="1713"/>
      <c r="S572" s="1713"/>
      <c r="T572" s="1713"/>
      <c r="U572" s="1713"/>
      <c r="V572" s="1713"/>
      <c r="W572" s="1713"/>
      <c r="X572" s="1713"/>
      <c r="Y572" s="1713"/>
      <c r="Z572" s="1713"/>
      <c r="AA572" s="1713"/>
      <c r="AB572" s="1713"/>
      <c r="AC572" s="1713"/>
      <c r="AD572" s="1713"/>
      <c r="AE572" s="1713"/>
      <c r="AF572" s="1713"/>
      <c r="AG572" s="1713"/>
      <c r="AH572" s="1713"/>
      <c r="AI572" s="1713"/>
      <c r="AJ572" s="1713"/>
      <c r="AK572" s="1713"/>
      <c r="AL572" s="1713"/>
      <c r="AM572" s="1713"/>
      <c r="AN572" s="1713"/>
      <c r="AO572" s="1713"/>
      <c r="AP572" s="1713"/>
      <c r="AQ572" s="1713"/>
      <c r="AR572" s="1713"/>
      <c r="AS572" s="1713"/>
      <c r="AT572" s="1713"/>
      <c r="AU572" s="1713"/>
      <c r="AV572" s="1713"/>
      <c r="AW572" s="1713"/>
      <c r="AX572" s="1713"/>
    </row>
    <row r="573" s="1732" customFormat="true" ht="21.75" hidden="false" customHeight="true" outlineLevel="0" collapsed="false">
      <c r="C573" s="1713"/>
      <c r="D573" s="1713"/>
      <c r="E573" s="1713"/>
      <c r="F573" s="1713"/>
      <c r="G573" s="1714"/>
      <c r="H573" s="1713"/>
      <c r="I573" s="1713"/>
      <c r="J573" s="1713"/>
      <c r="K573" s="1713"/>
      <c r="L573" s="1713"/>
      <c r="M573" s="1713"/>
      <c r="N573" s="1713"/>
      <c r="O573" s="1713"/>
      <c r="P573" s="1713"/>
      <c r="Q573" s="1713"/>
      <c r="R573" s="1713"/>
      <c r="S573" s="1713"/>
      <c r="T573" s="1713"/>
      <c r="U573" s="1713"/>
      <c r="V573" s="1713"/>
      <c r="W573" s="1713"/>
      <c r="X573" s="1713"/>
      <c r="Y573" s="1713"/>
      <c r="Z573" s="1713"/>
      <c r="AA573" s="1713"/>
      <c r="AB573" s="1713"/>
      <c r="AC573" s="1713"/>
      <c r="AD573" s="1713"/>
      <c r="AE573" s="1713"/>
      <c r="AF573" s="1713"/>
      <c r="AG573" s="1713"/>
      <c r="AH573" s="1713"/>
      <c r="AI573" s="1713"/>
      <c r="AJ573" s="1713"/>
      <c r="AK573" s="1713"/>
      <c r="AL573" s="1713"/>
      <c r="AM573" s="1713"/>
      <c r="AN573" s="1713"/>
      <c r="AO573" s="1713"/>
      <c r="AP573" s="1713"/>
      <c r="AQ573" s="1713"/>
      <c r="AR573" s="1713"/>
      <c r="AS573" s="1713"/>
      <c r="AT573" s="1713"/>
      <c r="AU573" s="1713"/>
      <c r="AV573" s="1713"/>
      <c r="AW573" s="1713"/>
      <c r="AX573" s="1713"/>
    </row>
    <row r="574" s="1732" customFormat="true" ht="21.75" hidden="false" customHeight="true" outlineLevel="0" collapsed="false">
      <c r="C574" s="1713"/>
      <c r="D574" s="1713"/>
      <c r="E574" s="1713"/>
      <c r="F574" s="1713"/>
      <c r="G574" s="1714"/>
      <c r="H574" s="1713"/>
      <c r="I574" s="1713"/>
      <c r="J574" s="1713"/>
      <c r="K574" s="1713"/>
      <c r="L574" s="1713"/>
      <c r="M574" s="1713"/>
      <c r="N574" s="1713"/>
      <c r="O574" s="1713"/>
      <c r="P574" s="1713"/>
      <c r="Q574" s="1713"/>
      <c r="R574" s="1713"/>
      <c r="S574" s="1713"/>
      <c r="T574" s="1713"/>
      <c r="U574" s="1713"/>
      <c r="V574" s="1713"/>
      <c r="W574" s="1713"/>
      <c r="X574" s="1713"/>
      <c r="Y574" s="1713"/>
      <c r="Z574" s="1713"/>
      <c r="AA574" s="1713"/>
      <c r="AB574" s="1713"/>
      <c r="AC574" s="1713"/>
      <c r="AD574" s="1713"/>
      <c r="AE574" s="1713"/>
      <c r="AF574" s="1713"/>
      <c r="AG574" s="1713"/>
      <c r="AH574" s="1713"/>
      <c r="AI574" s="1713"/>
      <c r="AJ574" s="1713"/>
      <c r="AK574" s="1713"/>
      <c r="AL574" s="1713"/>
      <c r="AM574" s="1713"/>
      <c r="AN574" s="1713"/>
      <c r="AO574" s="1713"/>
      <c r="AP574" s="1713"/>
      <c r="AQ574" s="1713"/>
      <c r="AR574" s="1713"/>
      <c r="AS574" s="1713"/>
      <c r="AT574" s="1713"/>
      <c r="AU574" s="1713"/>
      <c r="AV574" s="1713"/>
      <c r="AW574" s="1713"/>
      <c r="AX574" s="1713"/>
    </row>
    <row r="575" s="1732" customFormat="true" ht="21.75" hidden="false" customHeight="true" outlineLevel="0" collapsed="false">
      <c r="C575" s="1713"/>
      <c r="D575" s="1713"/>
      <c r="E575" s="1713"/>
      <c r="F575" s="1713"/>
      <c r="G575" s="1714"/>
      <c r="H575" s="1713"/>
      <c r="I575" s="1713"/>
      <c r="J575" s="1713"/>
      <c r="K575" s="1713"/>
      <c r="L575" s="1713"/>
      <c r="M575" s="1713"/>
      <c r="N575" s="1713"/>
      <c r="O575" s="1713"/>
      <c r="P575" s="1713"/>
      <c r="Q575" s="1713"/>
      <c r="R575" s="1713"/>
      <c r="S575" s="1713"/>
      <c r="T575" s="1713"/>
      <c r="U575" s="1713"/>
      <c r="V575" s="1713"/>
      <c r="W575" s="1713"/>
      <c r="X575" s="1713"/>
      <c r="Y575" s="1713"/>
      <c r="Z575" s="1713"/>
      <c r="AA575" s="1713"/>
      <c r="AB575" s="1713"/>
      <c r="AC575" s="1713"/>
      <c r="AD575" s="1713"/>
      <c r="AE575" s="1713"/>
      <c r="AF575" s="1713"/>
      <c r="AG575" s="1713"/>
      <c r="AH575" s="1713"/>
      <c r="AI575" s="1713"/>
      <c r="AJ575" s="1713"/>
      <c r="AK575" s="1713"/>
      <c r="AL575" s="1713"/>
      <c r="AM575" s="1713"/>
      <c r="AN575" s="1713"/>
      <c r="AO575" s="1713"/>
      <c r="AP575" s="1713"/>
      <c r="AQ575" s="1713"/>
      <c r="AR575" s="1713"/>
      <c r="AS575" s="1713"/>
      <c r="AT575" s="1713"/>
      <c r="AU575" s="1713"/>
      <c r="AV575" s="1713"/>
      <c r="AW575" s="1713"/>
      <c r="AX575" s="1713"/>
    </row>
    <row r="576" s="1732" customFormat="true" ht="21.75" hidden="false" customHeight="true" outlineLevel="0" collapsed="false">
      <c r="C576" s="1713"/>
      <c r="D576" s="1713"/>
      <c r="E576" s="1713"/>
      <c r="F576" s="1713"/>
      <c r="G576" s="1714"/>
      <c r="H576" s="1713"/>
      <c r="I576" s="1713"/>
      <c r="J576" s="1713"/>
      <c r="K576" s="1713"/>
      <c r="L576" s="1713"/>
      <c r="M576" s="1713"/>
      <c r="N576" s="1713"/>
      <c r="O576" s="1713"/>
      <c r="P576" s="1713"/>
      <c r="Q576" s="1713"/>
      <c r="R576" s="1713"/>
      <c r="S576" s="1713"/>
      <c r="T576" s="1713"/>
      <c r="U576" s="1713"/>
      <c r="V576" s="1713"/>
      <c r="W576" s="1713"/>
      <c r="X576" s="1713"/>
      <c r="Y576" s="1713"/>
      <c r="Z576" s="1713"/>
      <c r="AA576" s="1713"/>
      <c r="AB576" s="1713"/>
      <c r="AC576" s="1713"/>
      <c r="AD576" s="1713"/>
      <c r="AE576" s="1713"/>
      <c r="AF576" s="1713"/>
      <c r="AG576" s="1713"/>
      <c r="AH576" s="1713"/>
      <c r="AI576" s="1713"/>
      <c r="AJ576" s="1713"/>
      <c r="AK576" s="1713"/>
      <c r="AL576" s="1713"/>
      <c r="AM576" s="1713"/>
      <c r="AN576" s="1713"/>
      <c r="AO576" s="1713"/>
      <c r="AP576" s="1713"/>
      <c r="AQ576" s="1713"/>
      <c r="AR576" s="1713"/>
      <c r="AS576" s="1713"/>
      <c r="AT576" s="1713"/>
      <c r="AU576" s="1713"/>
      <c r="AV576" s="1713"/>
      <c r="AW576" s="1713"/>
      <c r="AX576" s="1713"/>
    </row>
    <row r="577" s="1732" customFormat="true" ht="21.75" hidden="false" customHeight="true" outlineLevel="0" collapsed="false">
      <c r="C577" s="1713"/>
      <c r="D577" s="1713"/>
      <c r="E577" s="1713"/>
      <c r="F577" s="1713"/>
      <c r="G577" s="1714"/>
      <c r="H577" s="1713"/>
      <c r="I577" s="1713"/>
      <c r="J577" s="1713"/>
      <c r="K577" s="1713"/>
      <c r="L577" s="1713"/>
      <c r="M577" s="1713"/>
      <c r="N577" s="1713"/>
      <c r="O577" s="1713"/>
      <c r="P577" s="1713"/>
      <c r="Q577" s="1713"/>
      <c r="R577" s="1713"/>
      <c r="S577" s="1713"/>
      <c r="T577" s="1713"/>
      <c r="U577" s="1713"/>
      <c r="V577" s="1713"/>
      <c r="W577" s="1713"/>
      <c r="X577" s="1713"/>
      <c r="Y577" s="1713"/>
      <c r="Z577" s="1713"/>
      <c r="AA577" s="1713"/>
      <c r="AB577" s="1713"/>
      <c r="AC577" s="1713"/>
      <c r="AD577" s="1713"/>
      <c r="AE577" s="1713"/>
      <c r="AF577" s="1713"/>
      <c r="AG577" s="1713"/>
      <c r="AH577" s="1713"/>
      <c r="AI577" s="1713"/>
      <c r="AJ577" s="1713"/>
      <c r="AK577" s="1713"/>
      <c r="AL577" s="1713"/>
      <c r="AM577" s="1713"/>
      <c r="AN577" s="1713"/>
      <c r="AO577" s="1713"/>
      <c r="AP577" s="1713"/>
      <c r="AQ577" s="1713"/>
      <c r="AR577" s="1713"/>
      <c r="AS577" s="1713"/>
      <c r="AT577" s="1713"/>
      <c r="AU577" s="1713"/>
      <c r="AV577" s="1713"/>
      <c r="AW577" s="1713"/>
      <c r="AX577" s="1713"/>
    </row>
    <row r="578" s="1732" customFormat="true" ht="21.75" hidden="false" customHeight="true" outlineLevel="0" collapsed="false">
      <c r="C578" s="1713"/>
      <c r="D578" s="1713"/>
      <c r="E578" s="1713"/>
      <c r="F578" s="1713"/>
      <c r="G578" s="1714"/>
      <c r="H578" s="1713"/>
      <c r="I578" s="1713"/>
      <c r="J578" s="1713"/>
      <c r="K578" s="1713"/>
      <c r="L578" s="1713"/>
      <c r="M578" s="1713"/>
      <c r="N578" s="1713"/>
      <c r="O578" s="1713"/>
      <c r="P578" s="1713"/>
      <c r="Q578" s="1713"/>
      <c r="R578" s="1713"/>
      <c r="S578" s="1713"/>
      <c r="T578" s="1713"/>
      <c r="U578" s="1713"/>
      <c r="V578" s="1713"/>
      <c r="W578" s="1713"/>
      <c r="X578" s="1713"/>
      <c r="Y578" s="1713"/>
      <c r="Z578" s="1713"/>
      <c r="AA578" s="1713"/>
      <c r="AB578" s="1713"/>
      <c r="AC578" s="1713"/>
      <c r="AD578" s="1713"/>
      <c r="AE578" s="1713"/>
      <c r="AF578" s="1713"/>
      <c r="AG578" s="1713"/>
      <c r="AH578" s="1713"/>
      <c r="AI578" s="1713"/>
      <c r="AJ578" s="1713"/>
      <c r="AK578" s="1713"/>
      <c r="AL578" s="1713"/>
      <c r="AM578" s="1713"/>
      <c r="AN578" s="1713"/>
      <c r="AO578" s="1713"/>
      <c r="AP578" s="1713"/>
      <c r="AQ578" s="1713"/>
      <c r="AR578" s="1713"/>
      <c r="AS578" s="1713"/>
      <c r="AT578" s="1713"/>
      <c r="AU578" s="1713"/>
      <c r="AV578" s="1713"/>
      <c r="AW578" s="1713"/>
      <c r="AX578" s="1713"/>
    </row>
    <row r="579" s="1732" customFormat="true" ht="21.75" hidden="false" customHeight="true" outlineLevel="0" collapsed="false">
      <c r="C579" s="1713"/>
      <c r="D579" s="1713"/>
      <c r="E579" s="1713"/>
      <c r="F579" s="1713"/>
      <c r="G579" s="1714"/>
      <c r="H579" s="1713"/>
      <c r="I579" s="1713"/>
      <c r="J579" s="1713"/>
      <c r="K579" s="1713"/>
      <c r="L579" s="1713"/>
      <c r="M579" s="1713"/>
      <c r="N579" s="1713"/>
      <c r="O579" s="1713"/>
      <c r="P579" s="1713"/>
      <c r="Q579" s="1713"/>
      <c r="R579" s="1713"/>
      <c r="S579" s="1713"/>
      <c r="T579" s="1713"/>
      <c r="U579" s="1713"/>
      <c r="V579" s="1713"/>
      <c r="W579" s="1713"/>
      <c r="X579" s="1713"/>
      <c r="Y579" s="1713"/>
      <c r="Z579" s="1713"/>
      <c r="AA579" s="1713"/>
      <c r="AB579" s="1713"/>
      <c r="AC579" s="1713"/>
      <c r="AD579" s="1713"/>
      <c r="AE579" s="1713"/>
      <c r="AF579" s="1713"/>
      <c r="AG579" s="1713"/>
      <c r="AH579" s="1713"/>
      <c r="AI579" s="1713"/>
      <c r="AJ579" s="1713"/>
      <c r="AK579" s="1713"/>
      <c r="AL579" s="1713"/>
      <c r="AM579" s="1713"/>
      <c r="AN579" s="1713"/>
      <c r="AO579" s="1713"/>
      <c r="AP579" s="1713"/>
      <c r="AQ579" s="1713"/>
      <c r="AR579" s="1713"/>
      <c r="AS579" s="1713"/>
      <c r="AT579" s="1713"/>
      <c r="AU579" s="1713"/>
      <c r="AV579" s="1713"/>
      <c r="AW579" s="1713"/>
      <c r="AX579" s="1713"/>
    </row>
    <row r="580" s="1732" customFormat="true" ht="21.75" hidden="false" customHeight="true" outlineLevel="0" collapsed="false">
      <c r="C580" s="1713"/>
      <c r="D580" s="1713"/>
      <c r="E580" s="1713"/>
      <c r="F580" s="1713"/>
      <c r="G580" s="1714"/>
      <c r="H580" s="1713"/>
      <c r="I580" s="1713"/>
      <c r="J580" s="1713"/>
      <c r="K580" s="1713"/>
      <c r="L580" s="1713"/>
      <c r="M580" s="1713"/>
      <c r="N580" s="1713"/>
      <c r="O580" s="1713"/>
      <c r="P580" s="1713"/>
      <c r="Q580" s="1713"/>
      <c r="R580" s="1713"/>
      <c r="S580" s="1713"/>
      <c r="T580" s="1713"/>
      <c r="U580" s="1713"/>
      <c r="V580" s="1713"/>
      <c r="W580" s="1713"/>
      <c r="X580" s="1713"/>
      <c r="Y580" s="1713"/>
      <c r="Z580" s="1713"/>
      <c r="AA580" s="1713"/>
      <c r="AB580" s="1713"/>
      <c r="AC580" s="1713"/>
      <c r="AD580" s="1713"/>
      <c r="AE580" s="1713"/>
      <c r="AF580" s="1713"/>
      <c r="AG580" s="1713"/>
      <c r="AH580" s="1713"/>
      <c r="AI580" s="1713"/>
      <c r="AJ580" s="1713"/>
      <c r="AK580" s="1713"/>
      <c r="AL580" s="1713"/>
      <c r="AM580" s="1713"/>
      <c r="AN580" s="1713"/>
      <c r="AO580" s="1713"/>
      <c r="AP580" s="1713"/>
      <c r="AQ580" s="1713"/>
      <c r="AR580" s="1713"/>
      <c r="AS580" s="1713"/>
      <c r="AT580" s="1713"/>
      <c r="AU580" s="1713"/>
      <c r="AV580" s="1713"/>
      <c r="AW580" s="1713"/>
      <c r="AX580" s="1713"/>
    </row>
    <row r="581" s="1732" customFormat="true" ht="21.75" hidden="false" customHeight="true" outlineLevel="0" collapsed="false">
      <c r="C581" s="1713"/>
      <c r="D581" s="1713"/>
      <c r="E581" s="1713"/>
      <c r="F581" s="1713"/>
      <c r="G581" s="1714"/>
      <c r="H581" s="1713"/>
      <c r="I581" s="1713"/>
      <c r="J581" s="1713"/>
      <c r="K581" s="1713"/>
      <c r="L581" s="1713"/>
      <c r="M581" s="1713"/>
      <c r="N581" s="1713"/>
      <c r="O581" s="1713"/>
      <c r="P581" s="1713"/>
      <c r="Q581" s="1713"/>
      <c r="R581" s="1713"/>
      <c r="S581" s="1713"/>
      <c r="T581" s="1713"/>
      <c r="U581" s="1713"/>
      <c r="V581" s="1713"/>
      <c r="W581" s="1713"/>
      <c r="X581" s="1713"/>
      <c r="Y581" s="1713"/>
      <c r="Z581" s="1713"/>
      <c r="AA581" s="1713"/>
      <c r="AB581" s="1713"/>
      <c r="AC581" s="1713"/>
      <c r="AD581" s="1713"/>
      <c r="AE581" s="1713"/>
      <c r="AF581" s="1713"/>
      <c r="AG581" s="1713"/>
      <c r="AH581" s="1713"/>
      <c r="AI581" s="1713"/>
      <c r="AJ581" s="1713"/>
      <c r="AK581" s="1713"/>
      <c r="AL581" s="1713"/>
      <c r="AM581" s="1713"/>
      <c r="AN581" s="1713"/>
      <c r="AO581" s="1713"/>
      <c r="AP581" s="1713"/>
      <c r="AQ581" s="1713"/>
      <c r="AR581" s="1713"/>
      <c r="AS581" s="1713"/>
      <c r="AT581" s="1713"/>
      <c r="AU581" s="1713"/>
      <c r="AV581" s="1713"/>
      <c r="AW581" s="1713"/>
      <c r="AX581" s="1713"/>
    </row>
    <row r="582" s="1732" customFormat="true" ht="21.75" hidden="false" customHeight="true" outlineLevel="0" collapsed="false">
      <c r="C582" s="1713"/>
      <c r="D582" s="1713"/>
      <c r="E582" s="1713"/>
      <c r="F582" s="1713"/>
      <c r="G582" s="1714"/>
      <c r="H582" s="1713"/>
      <c r="I582" s="1713"/>
      <c r="J582" s="1713"/>
      <c r="K582" s="1713"/>
      <c r="L582" s="1713"/>
      <c r="M582" s="1713"/>
      <c r="N582" s="1713"/>
      <c r="O582" s="1713"/>
      <c r="P582" s="1713"/>
      <c r="Q582" s="1713"/>
      <c r="R582" s="1713"/>
      <c r="S582" s="1713"/>
      <c r="T582" s="1713"/>
      <c r="U582" s="1713"/>
      <c r="V582" s="1713"/>
      <c r="W582" s="1713"/>
      <c r="X582" s="1713"/>
      <c r="Y582" s="1713"/>
      <c r="Z582" s="1713"/>
      <c r="AA582" s="1713"/>
      <c r="AB582" s="1713"/>
      <c r="AC582" s="1713"/>
      <c r="AD582" s="1713"/>
      <c r="AE582" s="1713"/>
      <c r="AF582" s="1713"/>
      <c r="AG582" s="1713"/>
      <c r="AH582" s="1713"/>
      <c r="AI582" s="1713"/>
      <c r="AJ582" s="1713"/>
      <c r="AK582" s="1713"/>
      <c r="AL582" s="1713"/>
      <c r="AM582" s="1713"/>
      <c r="AN582" s="1713"/>
      <c r="AO582" s="1713"/>
      <c r="AP582" s="1713"/>
      <c r="AQ582" s="1713"/>
      <c r="AR582" s="1713"/>
      <c r="AS582" s="1713"/>
      <c r="AT582" s="1713"/>
      <c r="AU582" s="1713"/>
      <c r="AV582" s="1713"/>
      <c r="AW582" s="1713"/>
      <c r="AX582" s="1713"/>
    </row>
    <row r="583" s="1732" customFormat="true" ht="21.75" hidden="false" customHeight="true" outlineLevel="0" collapsed="false">
      <c r="C583" s="1713"/>
      <c r="D583" s="1713"/>
      <c r="E583" s="1713"/>
      <c r="F583" s="1713"/>
      <c r="G583" s="1714"/>
      <c r="H583" s="1713"/>
      <c r="I583" s="1713"/>
      <c r="J583" s="1713"/>
      <c r="K583" s="1713"/>
      <c r="L583" s="1713"/>
      <c r="M583" s="1713"/>
      <c r="N583" s="1713"/>
      <c r="O583" s="1713"/>
      <c r="P583" s="1713"/>
      <c r="Q583" s="1713"/>
      <c r="R583" s="1713"/>
      <c r="S583" s="1713"/>
      <c r="T583" s="1713"/>
      <c r="U583" s="1713"/>
      <c r="V583" s="1713"/>
      <c r="W583" s="1713"/>
      <c r="X583" s="1713"/>
      <c r="Y583" s="1713"/>
      <c r="Z583" s="1713"/>
      <c r="AA583" s="1713"/>
      <c r="AB583" s="1713"/>
      <c r="AC583" s="1713"/>
      <c r="AD583" s="1713"/>
      <c r="AE583" s="1713"/>
      <c r="AF583" s="1713"/>
      <c r="AG583" s="1713"/>
      <c r="AH583" s="1713"/>
      <c r="AI583" s="1713"/>
      <c r="AJ583" s="1713"/>
      <c r="AK583" s="1713"/>
      <c r="AL583" s="1713"/>
      <c r="AM583" s="1713"/>
      <c r="AN583" s="1713"/>
      <c r="AO583" s="1713"/>
      <c r="AP583" s="1713"/>
      <c r="AQ583" s="1713"/>
      <c r="AR583" s="1713"/>
      <c r="AS583" s="1713"/>
      <c r="AT583" s="1713"/>
      <c r="AU583" s="1713"/>
      <c r="AV583" s="1713"/>
      <c r="AW583" s="1713"/>
      <c r="AX583" s="1713"/>
    </row>
    <row r="584" s="1732" customFormat="true" ht="21.75" hidden="false" customHeight="true" outlineLevel="0" collapsed="false">
      <c r="C584" s="1713"/>
      <c r="D584" s="1713"/>
      <c r="E584" s="1713"/>
      <c r="F584" s="1713"/>
      <c r="G584" s="1714"/>
      <c r="H584" s="1713"/>
      <c r="I584" s="1713"/>
      <c r="J584" s="1713"/>
      <c r="K584" s="1713"/>
      <c r="L584" s="1713"/>
      <c r="M584" s="1713"/>
      <c r="N584" s="1713"/>
      <c r="O584" s="1713"/>
      <c r="P584" s="1713"/>
      <c r="Q584" s="1713"/>
      <c r="R584" s="1713"/>
      <c r="S584" s="1713"/>
      <c r="T584" s="1713"/>
      <c r="U584" s="1713"/>
      <c r="V584" s="1713"/>
      <c r="W584" s="1713"/>
      <c r="X584" s="1713"/>
      <c r="Y584" s="1713"/>
      <c r="Z584" s="1713"/>
      <c r="AA584" s="1713"/>
      <c r="AB584" s="1713"/>
      <c r="AC584" s="1713"/>
      <c r="AD584" s="1713"/>
      <c r="AE584" s="1713"/>
      <c r="AF584" s="1713"/>
      <c r="AG584" s="1713"/>
      <c r="AH584" s="1713"/>
      <c r="AI584" s="1713"/>
      <c r="AJ584" s="1713"/>
      <c r="AK584" s="1713"/>
      <c r="AL584" s="1713"/>
      <c r="AM584" s="1713"/>
      <c r="AN584" s="1713"/>
      <c r="AO584" s="1713"/>
      <c r="AP584" s="1713"/>
      <c r="AQ584" s="1713"/>
      <c r="AR584" s="1713"/>
      <c r="AS584" s="1713"/>
      <c r="AT584" s="1713"/>
      <c r="AU584" s="1713"/>
      <c r="AV584" s="1713"/>
      <c r="AW584" s="1713"/>
      <c r="AX584" s="1713"/>
    </row>
    <row r="585" s="1732" customFormat="true" ht="21.75" hidden="false" customHeight="true" outlineLevel="0" collapsed="false">
      <c r="C585" s="1713"/>
      <c r="D585" s="1713"/>
      <c r="E585" s="1713"/>
      <c r="F585" s="1713"/>
      <c r="G585" s="1714"/>
      <c r="H585" s="1713"/>
      <c r="I585" s="1713"/>
      <c r="J585" s="1713"/>
      <c r="K585" s="1713"/>
      <c r="L585" s="1713"/>
      <c r="M585" s="1713"/>
      <c r="N585" s="1713"/>
      <c r="O585" s="1713"/>
      <c r="P585" s="1713"/>
      <c r="Q585" s="1713"/>
      <c r="R585" s="1713"/>
      <c r="S585" s="1713"/>
      <c r="T585" s="1713"/>
      <c r="U585" s="1713"/>
      <c r="V585" s="1713"/>
      <c r="W585" s="1713"/>
      <c r="X585" s="1713"/>
      <c r="Y585" s="1713"/>
      <c r="Z585" s="1713"/>
      <c r="AA585" s="1713"/>
      <c r="AB585" s="1713"/>
      <c r="AC585" s="1713"/>
      <c r="AD585" s="1713"/>
      <c r="AE585" s="1713"/>
      <c r="AF585" s="1713"/>
      <c r="AG585" s="1713"/>
      <c r="AH585" s="1713"/>
      <c r="AI585" s="1713"/>
      <c r="AJ585" s="1713"/>
      <c r="AK585" s="1713"/>
      <c r="AL585" s="1713"/>
      <c r="AM585" s="1713"/>
      <c r="AN585" s="1713"/>
      <c r="AO585" s="1713"/>
      <c r="AP585" s="1713"/>
      <c r="AQ585" s="1713"/>
      <c r="AR585" s="1713"/>
      <c r="AS585" s="1713"/>
      <c r="AT585" s="1713"/>
      <c r="AU585" s="1713"/>
      <c r="AV585" s="1713"/>
      <c r="AW585" s="1713"/>
      <c r="AX585" s="1713"/>
    </row>
    <row r="586" s="1732" customFormat="true" ht="21.75" hidden="false" customHeight="true" outlineLevel="0" collapsed="false">
      <c r="C586" s="1713"/>
      <c r="D586" s="1713"/>
      <c r="E586" s="1713"/>
      <c r="F586" s="1713"/>
      <c r="G586" s="1714"/>
      <c r="H586" s="1713"/>
      <c r="I586" s="1713"/>
      <c r="J586" s="1713"/>
      <c r="K586" s="1713"/>
      <c r="L586" s="1713"/>
      <c r="M586" s="1713"/>
      <c r="N586" s="1713"/>
      <c r="O586" s="1713"/>
      <c r="P586" s="1713"/>
      <c r="Q586" s="1713"/>
      <c r="R586" s="1713"/>
      <c r="S586" s="1713"/>
      <c r="T586" s="1713"/>
      <c r="U586" s="1713"/>
      <c r="V586" s="1713"/>
      <c r="W586" s="1713"/>
      <c r="X586" s="1713"/>
      <c r="Y586" s="1713"/>
      <c r="Z586" s="1713"/>
      <c r="AA586" s="1713"/>
      <c r="AB586" s="1713"/>
      <c r="AC586" s="1713"/>
      <c r="AD586" s="1713"/>
      <c r="AE586" s="1713"/>
      <c r="AF586" s="1713"/>
      <c r="AG586" s="1713"/>
      <c r="AH586" s="1713"/>
      <c r="AI586" s="1713"/>
      <c r="AJ586" s="1713"/>
      <c r="AK586" s="1713"/>
      <c r="AL586" s="1713"/>
      <c r="AM586" s="1713"/>
      <c r="AN586" s="1713"/>
      <c r="AO586" s="1713"/>
      <c r="AP586" s="1713"/>
      <c r="AQ586" s="1713"/>
      <c r="AR586" s="1713"/>
      <c r="AS586" s="1713"/>
      <c r="AT586" s="1713"/>
      <c r="AU586" s="1713"/>
      <c r="AV586" s="1713"/>
      <c r="AW586" s="1713"/>
      <c r="AX586" s="1713"/>
    </row>
    <row r="587" s="1732" customFormat="true" ht="21.75" hidden="false" customHeight="true" outlineLevel="0" collapsed="false">
      <c r="C587" s="1713"/>
      <c r="D587" s="1713"/>
      <c r="E587" s="1713"/>
      <c r="F587" s="1713"/>
      <c r="G587" s="1714"/>
      <c r="H587" s="1713"/>
      <c r="I587" s="1713"/>
      <c r="J587" s="1713"/>
      <c r="K587" s="1713"/>
      <c r="L587" s="1713"/>
      <c r="M587" s="1713"/>
      <c r="N587" s="1713"/>
      <c r="O587" s="1713"/>
      <c r="P587" s="1713"/>
      <c r="Q587" s="1713"/>
      <c r="R587" s="1713"/>
      <c r="S587" s="1713"/>
      <c r="T587" s="1713"/>
      <c r="U587" s="1713"/>
      <c r="V587" s="1713"/>
      <c r="W587" s="1713"/>
      <c r="X587" s="1713"/>
      <c r="Y587" s="1713"/>
      <c r="Z587" s="1713"/>
      <c r="AA587" s="1713"/>
      <c r="AB587" s="1713"/>
      <c r="AC587" s="1713"/>
      <c r="AD587" s="1713"/>
      <c r="AE587" s="1713"/>
      <c r="AF587" s="1713"/>
      <c r="AG587" s="1713"/>
      <c r="AH587" s="1713"/>
      <c r="AI587" s="1713"/>
      <c r="AJ587" s="1713"/>
      <c r="AK587" s="1713"/>
      <c r="AL587" s="1713"/>
      <c r="AM587" s="1713"/>
      <c r="AN587" s="1713"/>
      <c r="AO587" s="1713"/>
      <c r="AP587" s="1713"/>
      <c r="AQ587" s="1713"/>
      <c r="AR587" s="1713"/>
      <c r="AS587" s="1713"/>
      <c r="AT587" s="1713"/>
      <c r="AU587" s="1713"/>
      <c r="AV587" s="1713"/>
      <c r="AW587" s="1713"/>
      <c r="AX587" s="1713"/>
    </row>
    <row r="588" s="1732" customFormat="true" ht="21.75" hidden="false" customHeight="true" outlineLevel="0" collapsed="false">
      <c r="C588" s="1713"/>
      <c r="D588" s="1713"/>
      <c r="E588" s="1713"/>
      <c r="F588" s="1713"/>
      <c r="G588" s="1714"/>
      <c r="H588" s="1713"/>
      <c r="I588" s="1713"/>
      <c r="J588" s="1713"/>
      <c r="K588" s="1713"/>
      <c r="L588" s="1713"/>
      <c r="M588" s="1713"/>
      <c r="N588" s="1713"/>
      <c r="O588" s="1713"/>
      <c r="P588" s="1713"/>
      <c r="Q588" s="1713"/>
      <c r="R588" s="1713"/>
      <c r="S588" s="1713"/>
      <c r="T588" s="1713"/>
      <c r="U588" s="1713"/>
      <c r="V588" s="1713"/>
      <c r="W588" s="1713"/>
      <c r="X588" s="1713"/>
      <c r="Y588" s="1713"/>
      <c r="Z588" s="1713"/>
      <c r="AA588" s="1713"/>
      <c r="AB588" s="1713"/>
      <c r="AC588" s="1713"/>
      <c r="AD588" s="1713"/>
      <c r="AE588" s="1713"/>
      <c r="AF588" s="1713"/>
      <c r="AG588" s="1713"/>
      <c r="AH588" s="1713"/>
      <c r="AI588" s="1713"/>
      <c r="AJ588" s="1713"/>
      <c r="AK588" s="1713"/>
      <c r="AL588" s="1713"/>
      <c r="AM588" s="1713"/>
      <c r="AN588" s="1713"/>
      <c r="AO588" s="1713"/>
      <c r="AP588" s="1713"/>
      <c r="AQ588" s="1713"/>
      <c r="AR588" s="1713"/>
      <c r="AS588" s="1713"/>
      <c r="AT588" s="1713"/>
      <c r="AU588" s="1713"/>
      <c r="AV588" s="1713"/>
      <c r="AW588" s="1713"/>
      <c r="AX588" s="1713"/>
    </row>
    <row r="589" s="1732" customFormat="true" ht="21.75" hidden="false" customHeight="true" outlineLevel="0" collapsed="false">
      <c r="C589" s="1713"/>
      <c r="D589" s="1713"/>
      <c r="E589" s="1713"/>
      <c r="F589" s="1713"/>
      <c r="G589" s="1714"/>
      <c r="H589" s="1713"/>
      <c r="I589" s="1713"/>
      <c r="J589" s="1713"/>
      <c r="K589" s="1713"/>
      <c r="L589" s="1713"/>
      <c r="M589" s="1713"/>
      <c r="N589" s="1713"/>
      <c r="O589" s="1713"/>
      <c r="P589" s="1713"/>
      <c r="Q589" s="1713"/>
      <c r="R589" s="1713"/>
      <c r="S589" s="1713"/>
      <c r="T589" s="1713"/>
      <c r="U589" s="1713"/>
      <c r="V589" s="1713"/>
      <c r="W589" s="1713"/>
      <c r="X589" s="1713"/>
      <c r="Y589" s="1713"/>
      <c r="Z589" s="1713"/>
      <c r="AA589" s="1713"/>
      <c r="AB589" s="1713"/>
      <c r="AC589" s="1713"/>
      <c r="AD589" s="1713"/>
      <c r="AE589" s="1713"/>
      <c r="AF589" s="1713"/>
      <c r="AG589" s="1713"/>
      <c r="AH589" s="1713"/>
      <c r="AI589" s="1713"/>
      <c r="AJ589" s="1713"/>
      <c r="AK589" s="1713"/>
      <c r="AL589" s="1713"/>
      <c r="AM589" s="1713"/>
      <c r="AN589" s="1713"/>
      <c r="AO589" s="1713"/>
      <c r="AP589" s="1713"/>
      <c r="AQ589" s="1713"/>
      <c r="AR589" s="1713"/>
      <c r="AS589" s="1713"/>
      <c r="AT589" s="1713"/>
      <c r="AU589" s="1713"/>
      <c r="AV589" s="1713"/>
      <c r="AW589" s="1713"/>
      <c r="AX589" s="1713"/>
    </row>
    <row r="590" s="1732" customFormat="true" ht="21.75" hidden="false" customHeight="true" outlineLevel="0" collapsed="false">
      <c r="C590" s="1713"/>
      <c r="D590" s="1713"/>
      <c r="E590" s="1713"/>
      <c r="F590" s="1713"/>
      <c r="G590" s="1714"/>
      <c r="H590" s="1713"/>
      <c r="I590" s="1713"/>
      <c r="J590" s="1713"/>
      <c r="K590" s="1713"/>
      <c r="L590" s="1713"/>
      <c r="M590" s="1713"/>
      <c r="N590" s="1713"/>
      <c r="O590" s="1713"/>
      <c r="P590" s="1713"/>
      <c r="Q590" s="1713"/>
      <c r="R590" s="1713"/>
      <c r="S590" s="1713"/>
      <c r="T590" s="1713"/>
      <c r="U590" s="1713"/>
      <c r="V590" s="1713"/>
      <c r="W590" s="1713"/>
      <c r="X590" s="1713"/>
      <c r="Y590" s="1713"/>
      <c r="Z590" s="1713"/>
      <c r="AA590" s="1713"/>
      <c r="AB590" s="1713"/>
      <c r="AC590" s="1713"/>
      <c r="AD590" s="1713"/>
      <c r="AE590" s="1713"/>
      <c r="AF590" s="1713"/>
      <c r="AG590" s="1713"/>
      <c r="AH590" s="1713"/>
      <c r="AI590" s="1713"/>
      <c r="AJ590" s="1713"/>
      <c r="AK590" s="1713"/>
      <c r="AL590" s="1713"/>
      <c r="AM590" s="1713"/>
      <c r="AN590" s="1713"/>
      <c r="AO590" s="1713"/>
      <c r="AP590" s="1713"/>
      <c r="AQ590" s="1713"/>
      <c r="AR590" s="1713"/>
      <c r="AS590" s="1713"/>
      <c r="AT590" s="1713"/>
      <c r="AU590" s="1713"/>
      <c r="AV590" s="1713"/>
      <c r="AW590" s="1713"/>
      <c r="AX590" s="1713"/>
    </row>
    <row r="591" s="1732" customFormat="true" ht="21.75" hidden="false" customHeight="true" outlineLevel="0" collapsed="false">
      <c r="C591" s="1713"/>
      <c r="D591" s="1713"/>
      <c r="E591" s="1713"/>
      <c r="F591" s="1713"/>
      <c r="G591" s="1714"/>
      <c r="H591" s="1713"/>
      <c r="I591" s="1713"/>
      <c r="J591" s="1713"/>
      <c r="K591" s="1713"/>
      <c r="L591" s="1713"/>
      <c r="M591" s="1713"/>
      <c r="N591" s="1713"/>
      <c r="O591" s="1713"/>
      <c r="P591" s="1713"/>
      <c r="Q591" s="1713"/>
      <c r="R591" s="1713"/>
      <c r="S591" s="1713"/>
      <c r="T591" s="1713"/>
      <c r="U591" s="1713"/>
      <c r="V591" s="1713"/>
      <c r="W591" s="1713"/>
      <c r="X591" s="1713"/>
      <c r="Y591" s="1713"/>
      <c r="Z591" s="1713"/>
      <c r="AA591" s="1713"/>
      <c r="AB591" s="1713"/>
      <c r="AC591" s="1713"/>
      <c r="AD591" s="1713"/>
      <c r="AE591" s="1713"/>
      <c r="AF591" s="1713"/>
      <c r="AG591" s="1713"/>
      <c r="AH591" s="1713"/>
      <c r="AI591" s="1713"/>
      <c r="AJ591" s="1713"/>
      <c r="AK591" s="1713"/>
      <c r="AL591" s="1713"/>
      <c r="AM591" s="1713"/>
      <c r="AN591" s="1713"/>
      <c r="AO591" s="1713"/>
      <c r="AP591" s="1713"/>
      <c r="AQ591" s="1713"/>
      <c r="AR591" s="1713"/>
      <c r="AS591" s="1713"/>
      <c r="AT591" s="1713"/>
      <c r="AU591" s="1713"/>
      <c r="AV591" s="1713"/>
      <c r="AW591" s="1713"/>
      <c r="AX591" s="1713"/>
    </row>
    <row r="592" s="1732" customFormat="true" ht="21.75" hidden="false" customHeight="true" outlineLevel="0" collapsed="false">
      <c r="C592" s="1713"/>
      <c r="D592" s="1713"/>
      <c r="E592" s="1713"/>
      <c r="F592" s="1713"/>
      <c r="G592" s="1714"/>
      <c r="H592" s="1713"/>
      <c r="I592" s="1713"/>
      <c r="J592" s="1713"/>
      <c r="K592" s="1713"/>
      <c r="L592" s="1713"/>
      <c r="M592" s="1713"/>
      <c r="N592" s="1713"/>
      <c r="O592" s="1713"/>
      <c r="P592" s="1713"/>
      <c r="Q592" s="1713"/>
      <c r="R592" s="1713"/>
      <c r="S592" s="1713"/>
      <c r="T592" s="1713"/>
      <c r="U592" s="1713"/>
      <c r="V592" s="1713"/>
      <c r="W592" s="1713"/>
      <c r="X592" s="1713"/>
      <c r="Y592" s="1713"/>
      <c r="Z592" s="1713"/>
      <c r="AA592" s="1713"/>
      <c r="AB592" s="1713"/>
      <c r="AC592" s="1713"/>
      <c r="AD592" s="1713"/>
      <c r="AE592" s="1713"/>
      <c r="AF592" s="1713"/>
      <c r="AG592" s="1713"/>
      <c r="AH592" s="1713"/>
      <c r="AI592" s="1713"/>
      <c r="AJ592" s="1713"/>
      <c r="AK592" s="1713"/>
      <c r="AL592" s="1713"/>
      <c r="AM592" s="1713"/>
      <c r="AN592" s="1713"/>
      <c r="AO592" s="1713"/>
      <c r="AP592" s="1713"/>
      <c r="AQ592" s="1713"/>
      <c r="AR592" s="1713"/>
      <c r="AS592" s="1713"/>
      <c r="AT592" s="1713"/>
      <c r="AU592" s="1713"/>
      <c r="AV592" s="1713"/>
      <c r="AW592" s="1713"/>
      <c r="AX592" s="1713"/>
    </row>
    <row r="593" s="1732" customFormat="true" ht="21.75" hidden="false" customHeight="true" outlineLevel="0" collapsed="false">
      <c r="C593" s="1713"/>
      <c r="D593" s="1713"/>
      <c r="E593" s="1713"/>
      <c r="F593" s="1713"/>
      <c r="G593" s="1714"/>
      <c r="H593" s="1713"/>
      <c r="I593" s="1713"/>
      <c r="J593" s="1713"/>
      <c r="K593" s="1713"/>
      <c r="L593" s="1713"/>
      <c r="M593" s="1713"/>
      <c r="N593" s="1713"/>
      <c r="O593" s="1713"/>
      <c r="P593" s="1713"/>
      <c r="Q593" s="1713"/>
      <c r="R593" s="1713"/>
      <c r="S593" s="1713"/>
      <c r="T593" s="1713"/>
      <c r="U593" s="1713"/>
      <c r="V593" s="1713"/>
      <c r="W593" s="1713"/>
      <c r="X593" s="1713"/>
      <c r="Y593" s="1713"/>
      <c r="Z593" s="1713"/>
      <c r="AA593" s="1713"/>
      <c r="AB593" s="1713"/>
      <c r="AC593" s="1713"/>
      <c r="AD593" s="1713"/>
      <c r="AE593" s="1713"/>
      <c r="AF593" s="1713"/>
      <c r="AG593" s="1713"/>
      <c r="AH593" s="1713"/>
      <c r="AI593" s="1713"/>
      <c r="AJ593" s="1713"/>
      <c r="AK593" s="1713"/>
      <c r="AL593" s="1713"/>
      <c r="AM593" s="1713"/>
      <c r="AN593" s="1713"/>
      <c r="AO593" s="1713"/>
      <c r="AP593" s="1713"/>
      <c r="AQ593" s="1713"/>
      <c r="AR593" s="1713"/>
      <c r="AS593" s="1713"/>
      <c r="AT593" s="1713"/>
      <c r="AU593" s="1713"/>
      <c r="AV593" s="1713"/>
      <c r="AW593" s="1713"/>
      <c r="AX593" s="1713"/>
    </row>
    <row r="594" s="1732" customFormat="true" ht="21.75" hidden="false" customHeight="true" outlineLevel="0" collapsed="false">
      <c r="C594" s="1713"/>
      <c r="D594" s="1713"/>
      <c r="E594" s="1713"/>
      <c r="F594" s="1713"/>
      <c r="G594" s="1714"/>
      <c r="H594" s="1713"/>
      <c r="I594" s="1713"/>
      <c r="J594" s="1713"/>
      <c r="K594" s="1713"/>
      <c r="L594" s="1713"/>
      <c r="M594" s="1713"/>
      <c r="N594" s="1713"/>
      <c r="O594" s="1713"/>
      <c r="P594" s="1713"/>
      <c r="Q594" s="1713"/>
      <c r="R594" s="1713"/>
      <c r="S594" s="1713"/>
      <c r="T594" s="1713"/>
      <c r="U594" s="1713"/>
      <c r="V594" s="1713"/>
      <c r="W594" s="1713"/>
      <c r="X594" s="1713"/>
      <c r="Y594" s="1713"/>
      <c r="Z594" s="1713"/>
      <c r="AA594" s="1713"/>
      <c r="AB594" s="1713"/>
      <c r="AC594" s="1713"/>
      <c r="AD594" s="1713"/>
      <c r="AE594" s="1713"/>
      <c r="AF594" s="1713"/>
      <c r="AG594" s="1713"/>
      <c r="AH594" s="1713"/>
      <c r="AI594" s="1713"/>
      <c r="AJ594" s="1713"/>
      <c r="AK594" s="1713"/>
      <c r="AL594" s="1713"/>
      <c r="AM594" s="1713"/>
      <c r="AN594" s="1713"/>
      <c r="AO594" s="1713"/>
      <c r="AP594" s="1713"/>
      <c r="AQ594" s="1713"/>
      <c r="AR594" s="1713"/>
      <c r="AS594" s="1713"/>
      <c r="AT594" s="1713"/>
      <c r="AU594" s="1713"/>
      <c r="AV594" s="1713"/>
      <c r="AW594" s="1713"/>
      <c r="AX594" s="1713"/>
    </row>
    <row r="595" s="1732" customFormat="true" ht="21.75" hidden="false" customHeight="true" outlineLevel="0" collapsed="false">
      <c r="C595" s="1713"/>
      <c r="D595" s="1713"/>
      <c r="E595" s="1713"/>
      <c r="F595" s="1713"/>
      <c r="G595" s="1714"/>
      <c r="H595" s="1713"/>
      <c r="I595" s="1713"/>
      <c r="J595" s="1713"/>
      <c r="K595" s="1713"/>
      <c r="L595" s="1713"/>
      <c r="M595" s="1713"/>
      <c r="N595" s="1713"/>
      <c r="O595" s="1713"/>
      <c r="P595" s="1713"/>
      <c r="Q595" s="1713"/>
      <c r="R595" s="1713"/>
      <c r="S595" s="1713"/>
      <c r="T595" s="1713"/>
      <c r="U595" s="1713"/>
      <c r="V595" s="1713"/>
      <c r="W595" s="1713"/>
      <c r="X595" s="1713"/>
      <c r="Y595" s="1713"/>
      <c r="Z595" s="1713"/>
      <c r="AA595" s="1713"/>
      <c r="AB595" s="1713"/>
      <c r="AC595" s="1713"/>
      <c r="AD595" s="1713"/>
      <c r="AE595" s="1713"/>
      <c r="AF595" s="1713"/>
      <c r="AG595" s="1713"/>
      <c r="AH595" s="1713"/>
      <c r="AI595" s="1713"/>
      <c r="AJ595" s="1713"/>
      <c r="AK595" s="1713"/>
      <c r="AL595" s="1713"/>
      <c r="AM595" s="1713"/>
      <c r="AN595" s="1713"/>
      <c r="AO595" s="1713"/>
      <c r="AP595" s="1713"/>
      <c r="AQ595" s="1713"/>
      <c r="AR595" s="1713"/>
      <c r="AS595" s="1713"/>
      <c r="AT595" s="1713"/>
      <c r="AU595" s="1713"/>
      <c r="AV595" s="1713"/>
      <c r="AW595" s="1713"/>
      <c r="AX595" s="1713"/>
    </row>
    <row r="596" s="1732" customFormat="true" ht="21.75" hidden="false" customHeight="true" outlineLevel="0" collapsed="false">
      <c r="C596" s="1713"/>
      <c r="D596" s="1713"/>
      <c r="E596" s="1713"/>
      <c r="F596" s="1713"/>
      <c r="G596" s="1714"/>
      <c r="H596" s="1713"/>
      <c r="I596" s="1713"/>
      <c r="J596" s="1713"/>
      <c r="K596" s="1713"/>
      <c r="L596" s="1713"/>
      <c r="M596" s="1713"/>
      <c r="N596" s="1713"/>
      <c r="O596" s="1713"/>
      <c r="P596" s="1713"/>
      <c r="Q596" s="1713"/>
      <c r="R596" s="1713"/>
      <c r="S596" s="1713"/>
      <c r="T596" s="1713"/>
      <c r="U596" s="1713"/>
      <c r="V596" s="1713"/>
      <c r="W596" s="1713"/>
      <c r="X596" s="1713"/>
      <c r="Y596" s="1713"/>
      <c r="Z596" s="1713"/>
      <c r="AA596" s="1713"/>
      <c r="AB596" s="1713"/>
      <c r="AC596" s="1713"/>
      <c r="AD596" s="1713"/>
      <c r="AE596" s="1713"/>
      <c r="AF596" s="1713"/>
      <c r="AG596" s="1713"/>
      <c r="AH596" s="1713"/>
      <c r="AI596" s="1713"/>
      <c r="AJ596" s="1713"/>
      <c r="AK596" s="1713"/>
      <c r="AL596" s="1713"/>
      <c r="AM596" s="1713"/>
      <c r="AN596" s="1713"/>
      <c r="AO596" s="1713"/>
      <c r="AP596" s="1713"/>
      <c r="AQ596" s="1713"/>
      <c r="AR596" s="1713"/>
      <c r="AS596" s="1713"/>
      <c r="AT596" s="1713"/>
      <c r="AU596" s="1713"/>
      <c r="AV596" s="1713"/>
      <c r="AW596" s="1713"/>
      <c r="AX596" s="1713"/>
    </row>
    <row r="597" s="1732" customFormat="true" ht="21.75" hidden="false" customHeight="true" outlineLevel="0" collapsed="false">
      <c r="C597" s="1713"/>
      <c r="D597" s="1713"/>
      <c r="E597" s="1713"/>
      <c r="F597" s="1713"/>
      <c r="G597" s="1714"/>
      <c r="H597" s="1713"/>
      <c r="I597" s="1713"/>
      <c r="J597" s="1713"/>
      <c r="K597" s="1713"/>
      <c r="L597" s="1713"/>
      <c r="M597" s="1713"/>
      <c r="N597" s="1713"/>
      <c r="O597" s="1713"/>
      <c r="P597" s="1713"/>
      <c r="Q597" s="1713"/>
      <c r="R597" s="1713"/>
      <c r="S597" s="1713"/>
      <c r="T597" s="1713"/>
      <c r="U597" s="1713"/>
      <c r="V597" s="1713"/>
      <c r="W597" s="1713"/>
      <c r="X597" s="1713"/>
      <c r="Y597" s="1713"/>
      <c r="Z597" s="1713"/>
      <c r="AA597" s="1713"/>
      <c r="AB597" s="1713"/>
      <c r="AC597" s="1713"/>
      <c r="AD597" s="1713"/>
      <c r="AE597" s="1713"/>
      <c r="AF597" s="1713"/>
      <c r="AG597" s="1713"/>
      <c r="AH597" s="1713"/>
      <c r="AI597" s="1713"/>
      <c r="AJ597" s="1713"/>
      <c r="AK597" s="1713"/>
      <c r="AL597" s="1713"/>
      <c r="AM597" s="1713"/>
      <c r="AN597" s="1713"/>
      <c r="AO597" s="1713"/>
      <c r="AP597" s="1713"/>
      <c r="AQ597" s="1713"/>
      <c r="AR597" s="1713"/>
      <c r="AS597" s="1713"/>
      <c r="AT597" s="1713"/>
      <c r="AU597" s="1713"/>
      <c r="AV597" s="1713"/>
      <c r="AW597" s="1713"/>
      <c r="AX597" s="1713"/>
    </row>
    <row r="598" s="1732" customFormat="true" ht="21.75" hidden="false" customHeight="true" outlineLevel="0" collapsed="false">
      <c r="C598" s="1713"/>
      <c r="D598" s="1713"/>
      <c r="E598" s="1713"/>
      <c r="F598" s="1713"/>
      <c r="G598" s="1714"/>
      <c r="H598" s="1713"/>
      <c r="I598" s="1713"/>
      <c r="J598" s="1713"/>
      <c r="K598" s="1713"/>
      <c r="L598" s="1713"/>
      <c r="M598" s="1713"/>
      <c r="N598" s="1713"/>
      <c r="O598" s="1713"/>
      <c r="P598" s="1713"/>
      <c r="Q598" s="1713"/>
      <c r="R598" s="1713"/>
      <c r="S598" s="1713"/>
      <c r="T598" s="1713"/>
      <c r="U598" s="1713"/>
      <c r="V598" s="1713"/>
      <c r="W598" s="1713"/>
      <c r="X598" s="1713"/>
      <c r="Y598" s="1713"/>
      <c r="Z598" s="1713"/>
      <c r="AA598" s="1713"/>
      <c r="AB598" s="1713"/>
      <c r="AC598" s="1713"/>
      <c r="AD598" s="1713"/>
      <c r="AE598" s="1713"/>
      <c r="AF598" s="1713"/>
      <c r="AG598" s="1713"/>
      <c r="AH598" s="1713"/>
      <c r="AI598" s="1713"/>
      <c r="AJ598" s="1713"/>
      <c r="AK598" s="1713"/>
      <c r="AL598" s="1713"/>
      <c r="AM598" s="1713"/>
      <c r="AN598" s="1713"/>
      <c r="AO598" s="1713"/>
      <c r="AP598" s="1713"/>
      <c r="AQ598" s="1713"/>
      <c r="AR598" s="1713"/>
      <c r="AS598" s="1713"/>
      <c r="AT598" s="1713"/>
      <c r="AU598" s="1713"/>
      <c r="AV598" s="1713"/>
      <c r="AW598" s="1713"/>
      <c r="AX598" s="1713"/>
    </row>
    <row r="599" s="1732" customFormat="true" ht="21.75" hidden="false" customHeight="true" outlineLevel="0" collapsed="false">
      <c r="C599" s="1713"/>
      <c r="D599" s="1713"/>
      <c r="E599" s="1713"/>
      <c r="F599" s="1713"/>
      <c r="G599" s="1714"/>
      <c r="H599" s="1713"/>
      <c r="I599" s="1713"/>
      <c r="J599" s="1713"/>
      <c r="K599" s="1713"/>
      <c r="L599" s="1713"/>
      <c r="M599" s="1713"/>
      <c r="N599" s="1713"/>
      <c r="O599" s="1713"/>
      <c r="P599" s="1713"/>
      <c r="Q599" s="1713"/>
      <c r="R599" s="1713"/>
      <c r="S599" s="1713"/>
      <c r="T599" s="1713"/>
      <c r="U599" s="1713"/>
      <c r="V599" s="1713"/>
      <c r="W599" s="1713"/>
      <c r="X599" s="1713"/>
      <c r="Y599" s="1713"/>
      <c r="Z599" s="1713"/>
      <c r="AA599" s="1713"/>
      <c r="AB599" s="1713"/>
      <c r="AC599" s="1713"/>
      <c r="AD599" s="1713"/>
      <c r="AE599" s="1713"/>
      <c r="AF599" s="1713"/>
      <c r="AG599" s="1713"/>
      <c r="AH599" s="1713"/>
      <c r="AI599" s="1713"/>
      <c r="AJ599" s="1713"/>
      <c r="AK599" s="1713"/>
      <c r="AL599" s="1713"/>
      <c r="AM599" s="1713"/>
      <c r="AN599" s="1713"/>
      <c r="AO599" s="1713"/>
      <c r="AP599" s="1713"/>
      <c r="AQ599" s="1713"/>
      <c r="AR599" s="1713"/>
      <c r="AS599" s="1713"/>
      <c r="AT599" s="1713"/>
      <c r="AU599" s="1713"/>
      <c r="AV599" s="1713"/>
      <c r="AW599" s="1713"/>
      <c r="AX599" s="1713"/>
    </row>
    <row r="600" s="1732" customFormat="true" ht="21.75" hidden="false" customHeight="true" outlineLevel="0" collapsed="false">
      <c r="C600" s="1713"/>
      <c r="D600" s="1713"/>
      <c r="E600" s="1713"/>
      <c r="F600" s="1713"/>
      <c r="G600" s="1714"/>
      <c r="H600" s="1713"/>
      <c r="I600" s="1713"/>
      <c r="J600" s="1713"/>
      <c r="K600" s="1713"/>
      <c r="L600" s="1713"/>
      <c r="M600" s="1713"/>
      <c r="N600" s="1713"/>
      <c r="O600" s="1713"/>
      <c r="P600" s="1713"/>
      <c r="Q600" s="1713"/>
      <c r="R600" s="1713"/>
      <c r="S600" s="1713"/>
      <c r="T600" s="1713"/>
      <c r="U600" s="1713"/>
      <c r="V600" s="1713"/>
      <c r="W600" s="1713"/>
      <c r="X600" s="1713"/>
      <c r="Y600" s="1713"/>
      <c r="Z600" s="1713"/>
      <c r="AA600" s="1713"/>
      <c r="AB600" s="1713"/>
      <c r="AC600" s="1713"/>
      <c r="AD600" s="1713"/>
      <c r="AE600" s="1713"/>
      <c r="AF600" s="1713"/>
      <c r="AG600" s="1713"/>
      <c r="AH600" s="1713"/>
      <c r="AI600" s="1713"/>
      <c r="AJ600" s="1713"/>
      <c r="AK600" s="1713"/>
      <c r="AL600" s="1713"/>
      <c r="AM600" s="1713"/>
      <c r="AN600" s="1713"/>
      <c r="AO600" s="1713"/>
      <c r="AP600" s="1713"/>
      <c r="AQ600" s="1713"/>
      <c r="AR600" s="1713"/>
      <c r="AS600" s="1713"/>
      <c r="AT600" s="1713"/>
      <c r="AU600" s="1713"/>
      <c r="AV600" s="1713"/>
      <c r="AW600" s="1713"/>
      <c r="AX600" s="1713"/>
    </row>
    <row r="601" s="1732" customFormat="true" ht="21.75" hidden="false" customHeight="true" outlineLevel="0" collapsed="false">
      <c r="C601" s="1713"/>
      <c r="D601" s="1713"/>
      <c r="E601" s="1713"/>
      <c r="F601" s="1713"/>
      <c r="G601" s="1714"/>
      <c r="H601" s="1713"/>
      <c r="I601" s="1713"/>
      <c r="J601" s="1713"/>
      <c r="K601" s="1713"/>
      <c r="L601" s="1713"/>
      <c r="M601" s="1713"/>
      <c r="N601" s="1713"/>
      <c r="O601" s="1713"/>
      <c r="P601" s="1713"/>
      <c r="Q601" s="1713"/>
      <c r="R601" s="1713"/>
      <c r="S601" s="1713"/>
      <c r="T601" s="1713"/>
      <c r="U601" s="1713"/>
      <c r="V601" s="1713"/>
      <c r="W601" s="1713"/>
      <c r="X601" s="1713"/>
      <c r="Y601" s="1713"/>
      <c r="Z601" s="1713"/>
      <c r="AA601" s="1713"/>
      <c r="AB601" s="1713"/>
      <c r="AC601" s="1713"/>
      <c r="AD601" s="1713"/>
      <c r="AE601" s="1713"/>
      <c r="AF601" s="1713"/>
      <c r="AG601" s="1713"/>
      <c r="AH601" s="1713"/>
      <c r="AI601" s="1713"/>
      <c r="AJ601" s="1713"/>
      <c r="AK601" s="1713"/>
      <c r="AL601" s="1713"/>
      <c r="AM601" s="1713"/>
      <c r="AN601" s="1713"/>
      <c r="AO601" s="1713"/>
      <c r="AP601" s="1713"/>
      <c r="AQ601" s="1713"/>
      <c r="AR601" s="1713"/>
      <c r="AS601" s="1713"/>
      <c r="AT601" s="1713"/>
      <c r="AU601" s="1713"/>
      <c r="AV601" s="1713"/>
      <c r="AW601" s="1713"/>
      <c r="AX601" s="1713"/>
    </row>
    <row r="602" s="1732" customFormat="true" ht="21.75" hidden="false" customHeight="true" outlineLevel="0" collapsed="false">
      <c r="C602" s="1713"/>
      <c r="D602" s="1713"/>
      <c r="E602" s="1713"/>
      <c r="F602" s="1713"/>
      <c r="G602" s="1714"/>
      <c r="H602" s="1713"/>
      <c r="I602" s="1713"/>
      <c r="J602" s="1713"/>
      <c r="K602" s="1713"/>
      <c r="L602" s="1713"/>
      <c r="M602" s="1713"/>
      <c r="N602" s="1713"/>
      <c r="O602" s="1713"/>
      <c r="P602" s="1713"/>
      <c r="Q602" s="1713"/>
      <c r="R602" s="1713"/>
      <c r="S602" s="1713"/>
      <c r="T602" s="1713"/>
      <c r="U602" s="1713"/>
      <c r="V602" s="1713"/>
      <c r="W602" s="1713"/>
      <c r="X602" s="1713"/>
      <c r="Y602" s="1713"/>
      <c r="Z602" s="1713"/>
      <c r="AA602" s="1713"/>
      <c r="AB602" s="1713"/>
      <c r="AC602" s="1713"/>
      <c r="AD602" s="1713"/>
      <c r="AE602" s="1713"/>
      <c r="AF602" s="1713"/>
      <c r="AG602" s="1713"/>
      <c r="AH602" s="1713"/>
      <c r="AI602" s="1713"/>
      <c r="AJ602" s="1713"/>
      <c r="AK602" s="1713"/>
      <c r="AL602" s="1713"/>
      <c r="AM602" s="1713"/>
      <c r="AN602" s="1713"/>
      <c r="AO602" s="1713"/>
      <c r="AP602" s="1713"/>
      <c r="AQ602" s="1713"/>
      <c r="AR602" s="1713"/>
      <c r="AS602" s="1713"/>
      <c r="AT602" s="1713"/>
      <c r="AU602" s="1713"/>
      <c r="AV602" s="1713"/>
      <c r="AW602" s="1713"/>
      <c r="AX602" s="1713"/>
    </row>
    <row r="603" s="1732" customFormat="true" ht="21.75" hidden="false" customHeight="true" outlineLevel="0" collapsed="false">
      <c r="C603" s="1713"/>
      <c r="D603" s="1713"/>
      <c r="E603" s="1713"/>
      <c r="F603" s="1713"/>
      <c r="G603" s="1714"/>
      <c r="H603" s="1713"/>
      <c r="I603" s="1713"/>
      <c r="J603" s="1713"/>
      <c r="K603" s="1713"/>
      <c r="L603" s="1713"/>
      <c r="M603" s="1713"/>
      <c r="N603" s="1713"/>
      <c r="O603" s="1713"/>
      <c r="P603" s="1713"/>
      <c r="Q603" s="1713"/>
      <c r="R603" s="1713"/>
      <c r="S603" s="1713"/>
      <c r="T603" s="1713"/>
      <c r="U603" s="1713"/>
      <c r="V603" s="1713"/>
      <c r="W603" s="1713"/>
      <c r="X603" s="1713"/>
      <c r="Y603" s="1713"/>
      <c r="Z603" s="1713"/>
      <c r="AA603" s="1713"/>
      <c r="AB603" s="1713"/>
      <c r="AC603" s="1713"/>
      <c r="AD603" s="1713"/>
      <c r="AE603" s="1713"/>
      <c r="AF603" s="1713"/>
      <c r="AG603" s="1713"/>
      <c r="AH603" s="1713"/>
      <c r="AI603" s="1713"/>
      <c r="AJ603" s="1713"/>
      <c r="AK603" s="1713"/>
      <c r="AL603" s="1713"/>
      <c r="AM603" s="1713"/>
      <c r="AN603" s="1713"/>
      <c r="AO603" s="1713"/>
      <c r="AP603" s="1713"/>
      <c r="AQ603" s="1713"/>
      <c r="AR603" s="1713"/>
      <c r="AS603" s="1713"/>
      <c r="AT603" s="1713"/>
      <c r="AU603" s="1713"/>
      <c r="AV603" s="1713"/>
      <c r="AW603" s="1713"/>
      <c r="AX603" s="1713"/>
    </row>
    <row r="604" s="1732" customFormat="true" ht="21.75" hidden="false" customHeight="true" outlineLevel="0" collapsed="false">
      <c r="C604" s="1713"/>
      <c r="D604" s="1713"/>
      <c r="E604" s="1713"/>
      <c r="F604" s="1713"/>
      <c r="G604" s="1714"/>
      <c r="H604" s="1713"/>
      <c r="I604" s="1713"/>
      <c r="J604" s="1713"/>
      <c r="K604" s="1713"/>
      <c r="L604" s="1713"/>
      <c r="M604" s="1713"/>
      <c r="N604" s="1713"/>
      <c r="O604" s="1713"/>
      <c r="P604" s="1713"/>
      <c r="Q604" s="1713"/>
      <c r="R604" s="1713"/>
      <c r="S604" s="1713"/>
      <c r="T604" s="1713"/>
      <c r="U604" s="1713"/>
      <c r="V604" s="1713"/>
      <c r="W604" s="1713"/>
      <c r="X604" s="1713"/>
      <c r="Y604" s="1713"/>
      <c r="Z604" s="1713"/>
      <c r="AA604" s="1713"/>
      <c r="AB604" s="1713"/>
      <c r="AC604" s="1713"/>
      <c r="AD604" s="1713"/>
      <c r="AE604" s="1713"/>
      <c r="AF604" s="1713"/>
      <c r="AG604" s="1713"/>
      <c r="AH604" s="1713"/>
      <c r="AI604" s="1713"/>
      <c r="AJ604" s="1713"/>
      <c r="AK604" s="1713"/>
      <c r="AL604" s="1713"/>
      <c r="AM604" s="1713"/>
      <c r="AN604" s="1713"/>
      <c r="AO604" s="1713"/>
      <c r="AP604" s="1713"/>
      <c r="AQ604" s="1713"/>
      <c r="AR604" s="1713"/>
      <c r="AS604" s="1713"/>
      <c r="AT604" s="1713"/>
      <c r="AU604" s="1713"/>
      <c r="AV604" s="1713"/>
      <c r="AW604" s="1713"/>
      <c r="AX604" s="1713"/>
    </row>
    <row r="605" s="1732" customFormat="true" ht="21.75" hidden="false" customHeight="true" outlineLevel="0" collapsed="false">
      <c r="C605" s="1713"/>
      <c r="D605" s="1713"/>
      <c r="E605" s="1713"/>
      <c r="F605" s="1713"/>
      <c r="G605" s="1714"/>
      <c r="H605" s="1713"/>
      <c r="I605" s="1713"/>
      <c r="J605" s="1713"/>
      <c r="K605" s="1713"/>
      <c r="L605" s="1713"/>
      <c r="M605" s="1713"/>
      <c r="N605" s="1713"/>
      <c r="O605" s="1713"/>
      <c r="P605" s="1713"/>
      <c r="Q605" s="1713"/>
      <c r="R605" s="1713"/>
      <c r="S605" s="1713"/>
      <c r="T605" s="1713"/>
      <c r="U605" s="1713"/>
      <c r="V605" s="1713"/>
      <c r="W605" s="1713"/>
      <c r="X605" s="1713"/>
      <c r="Y605" s="1713"/>
      <c r="Z605" s="1713"/>
      <c r="AA605" s="1713"/>
      <c r="AB605" s="1713"/>
      <c r="AC605" s="1713"/>
      <c r="AD605" s="1713"/>
      <c r="AE605" s="1713"/>
      <c r="AF605" s="1713"/>
      <c r="AG605" s="1713"/>
      <c r="AH605" s="1713"/>
      <c r="AI605" s="1713"/>
      <c r="AJ605" s="1713"/>
      <c r="AK605" s="1713"/>
      <c r="AL605" s="1713"/>
      <c r="AM605" s="1713"/>
      <c r="AN605" s="1713"/>
      <c r="AO605" s="1713"/>
      <c r="AP605" s="1713"/>
      <c r="AQ605" s="1713"/>
      <c r="AR605" s="1713"/>
      <c r="AS605" s="1713"/>
      <c r="AT605" s="1713"/>
      <c r="AU605" s="1713"/>
      <c r="AV605" s="1713"/>
      <c r="AW605" s="1713"/>
      <c r="AX605" s="1713"/>
    </row>
    <row r="606" s="1732" customFormat="true" ht="21.75" hidden="false" customHeight="true" outlineLevel="0" collapsed="false">
      <c r="C606" s="1713"/>
      <c r="D606" s="1713"/>
      <c r="E606" s="1713"/>
      <c r="F606" s="1713"/>
      <c r="G606" s="1714"/>
      <c r="H606" s="1713"/>
      <c r="I606" s="1713"/>
      <c r="J606" s="1713"/>
      <c r="K606" s="1713"/>
      <c r="L606" s="1713"/>
      <c r="M606" s="1713"/>
      <c r="N606" s="1713"/>
      <c r="O606" s="1713"/>
      <c r="P606" s="1713"/>
      <c r="Q606" s="1713"/>
      <c r="R606" s="1713"/>
      <c r="S606" s="1713"/>
      <c r="T606" s="1713"/>
      <c r="U606" s="1713"/>
      <c r="V606" s="1713"/>
      <c r="W606" s="1713"/>
      <c r="X606" s="1713"/>
      <c r="Y606" s="1713"/>
      <c r="Z606" s="1713"/>
      <c r="AA606" s="1713"/>
      <c r="AB606" s="1713"/>
      <c r="AC606" s="1713"/>
      <c r="AD606" s="1713"/>
      <c r="AE606" s="1713"/>
      <c r="AF606" s="1713"/>
      <c r="AG606" s="1713"/>
      <c r="AH606" s="1713"/>
      <c r="AI606" s="1713"/>
      <c r="AJ606" s="1713"/>
      <c r="AK606" s="1713"/>
      <c r="AL606" s="1713"/>
      <c r="AM606" s="1713"/>
      <c r="AN606" s="1713"/>
      <c r="AO606" s="1713"/>
      <c r="AP606" s="1713"/>
      <c r="AQ606" s="1713"/>
      <c r="AR606" s="1713"/>
      <c r="AS606" s="1713"/>
      <c r="AT606" s="1713"/>
      <c r="AU606" s="1713"/>
      <c r="AV606" s="1713"/>
      <c r="AW606" s="1713"/>
      <c r="AX606" s="1713"/>
    </row>
    <row r="607" s="1732" customFormat="true" ht="21.75" hidden="false" customHeight="true" outlineLevel="0" collapsed="false">
      <c r="C607" s="1713"/>
      <c r="D607" s="1713"/>
      <c r="E607" s="1713"/>
      <c r="F607" s="1713"/>
      <c r="G607" s="1714"/>
      <c r="H607" s="1713"/>
      <c r="I607" s="1713"/>
      <c r="J607" s="1713"/>
      <c r="K607" s="1713"/>
      <c r="L607" s="1713"/>
      <c r="M607" s="1713"/>
      <c r="N607" s="1713"/>
      <c r="O607" s="1713"/>
      <c r="P607" s="1713"/>
      <c r="Q607" s="1713"/>
      <c r="R607" s="1713"/>
      <c r="S607" s="1713"/>
      <c r="T607" s="1713"/>
      <c r="U607" s="1713"/>
      <c r="V607" s="1713"/>
      <c r="W607" s="1713"/>
      <c r="X607" s="1713"/>
      <c r="Y607" s="1713"/>
      <c r="Z607" s="1713"/>
      <c r="AA607" s="1713"/>
      <c r="AB607" s="1713"/>
      <c r="AC607" s="1713"/>
      <c r="AD607" s="1713"/>
      <c r="AE607" s="1713"/>
      <c r="AF607" s="1713"/>
      <c r="AG607" s="1713"/>
      <c r="AH607" s="1713"/>
      <c r="AI607" s="1713"/>
      <c r="AJ607" s="1713"/>
      <c r="AK607" s="1713"/>
      <c r="AL607" s="1713"/>
      <c r="AM607" s="1713"/>
      <c r="AN607" s="1713"/>
      <c r="AO607" s="1713"/>
      <c r="AP607" s="1713"/>
      <c r="AQ607" s="1713"/>
      <c r="AR607" s="1713"/>
      <c r="AS607" s="1713"/>
      <c r="AT607" s="1713"/>
      <c r="AU607" s="1713"/>
      <c r="AV607" s="1713"/>
      <c r="AW607" s="1713"/>
      <c r="AX607" s="1713"/>
    </row>
    <row r="608" s="1732" customFormat="true" ht="21.75" hidden="false" customHeight="true" outlineLevel="0" collapsed="false">
      <c r="C608" s="1713"/>
      <c r="D608" s="1713"/>
      <c r="E608" s="1713"/>
      <c r="F608" s="1713"/>
      <c r="G608" s="1714"/>
      <c r="H608" s="1713"/>
      <c r="I608" s="1713"/>
      <c r="J608" s="1713"/>
      <c r="K608" s="1713"/>
      <c r="L608" s="1713"/>
      <c r="M608" s="1713"/>
      <c r="N608" s="1713"/>
      <c r="O608" s="1713"/>
      <c r="P608" s="1713"/>
      <c r="Q608" s="1713"/>
      <c r="R608" s="1713"/>
      <c r="S608" s="1713"/>
      <c r="T608" s="1713"/>
      <c r="U608" s="1713"/>
      <c r="V608" s="1713"/>
      <c r="W608" s="1713"/>
      <c r="X608" s="1713"/>
      <c r="Y608" s="1713"/>
      <c r="Z608" s="1713"/>
      <c r="AA608" s="1713"/>
      <c r="AB608" s="1713"/>
      <c r="AC608" s="1713"/>
      <c r="AD608" s="1713"/>
      <c r="AE608" s="1713"/>
      <c r="AF608" s="1713"/>
      <c r="AG608" s="1713"/>
      <c r="AH608" s="1713"/>
      <c r="AI608" s="1713"/>
      <c r="AJ608" s="1713"/>
      <c r="AK608" s="1713"/>
      <c r="AL608" s="1713"/>
      <c r="AM608" s="1713"/>
      <c r="AN608" s="1713"/>
      <c r="AO608" s="1713"/>
      <c r="AP608" s="1713"/>
      <c r="AQ608" s="1713"/>
      <c r="AR608" s="1713"/>
      <c r="AS608" s="1713"/>
      <c r="AT608" s="1713"/>
      <c r="AU608" s="1713"/>
      <c r="AV608" s="1713"/>
      <c r="AW608" s="1713"/>
      <c r="AX608" s="1713"/>
    </row>
    <row r="609" s="1732" customFormat="true" ht="21.75" hidden="false" customHeight="true" outlineLevel="0" collapsed="false">
      <c r="C609" s="1713"/>
      <c r="D609" s="1713"/>
      <c r="E609" s="1713"/>
      <c r="F609" s="1713"/>
      <c r="G609" s="1714"/>
      <c r="H609" s="1713"/>
      <c r="I609" s="1713"/>
      <c r="J609" s="1713"/>
      <c r="K609" s="1713"/>
      <c r="L609" s="1713"/>
      <c r="M609" s="1713"/>
      <c r="N609" s="1713"/>
      <c r="O609" s="1713"/>
      <c r="P609" s="1713"/>
      <c r="Q609" s="1713"/>
      <c r="R609" s="1713"/>
      <c r="S609" s="1713"/>
      <c r="T609" s="1713"/>
      <c r="U609" s="1713"/>
      <c r="V609" s="1713"/>
      <c r="W609" s="1713"/>
      <c r="X609" s="1713"/>
      <c r="Y609" s="1713"/>
      <c r="Z609" s="1713"/>
      <c r="AA609" s="1713"/>
      <c r="AB609" s="1713"/>
      <c r="AC609" s="1713"/>
      <c r="AD609" s="1713"/>
      <c r="AE609" s="1713"/>
      <c r="AF609" s="1713"/>
      <c r="AG609" s="1713"/>
      <c r="AH609" s="1713"/>
      <c r="AI609" s="1713"/>
      <c r="AJ609" s="1713"/>
      <c r="AK609" s="1713"/>
      <c r="AL609" s="1713"/>
      <c r="AM609" s="1713"/>
      <c r="AN609" s="1713"/>
      <c r="AO609" s="1713"/>
      <c r="AP609" s="1713"/>
      <c r="AQ609" s="1713"/>
      <c r="AR609" s="1713"/>
      <c r="AS609" s="1713"/>
      <c r="AT609" s="1713"/>
      <c r="AU609" s="1713"/>
      <c r="AV609" s="1713"/>
      <c r="AW609" s="1713"/>
      <c r="AX609" s="1713"/>
    </row>
    <row r="610" s="1732" customFormat="true" ht="21.75" hidden="false" customHeight="true" outlineLevel="0" collapsed="false">
      <c r="C610" s="1713"/>
      <c r="D610" s="1713"/>
      <c r="E610" s="1713"/>
      <c r="F610" s="1713"/>
      <c r="G610" s="1714"/>
      <c r="H610" s="1713"/>
      <c r="I610" s="1713"/>
      <c r="J610" s="1713"/>
      <c r="K610" s="1713"/>
      <c r="L610" s="1713"/>
      <c r="M610" s="1713"/>
      <c r="N610" s="1713"/>
      <c r="O610" s="1713"/>
      <c r="P610" s="1713"/>
      <c r="Q610" s="1713"/>
      <c r="R610" s="1713"/>
      <c r="S610" s="1713"/>
      <c r="T610" s="1713"/>
      <c r="U610" s="1713"/>
      <c r="V610" s="1713"/>
      <c r="W610" s="1713"/>
      <c r="X610" s="1713"/>
      <c r="Y610" s="1713"/>
      <c r="Z610" s="1713"/>
      <c r="AA610" s="1713"/>
      <c r="AB610" s="1713"/>
      <c r="AC610" s="1713"/>
      <c r="AD610" s="1713"/>
      <c r="AE610" s="1713"/>
      <c r="AF610" s="1713"/>
      <c r="AG610" s="1713"/>
      <c r="AH610" s="1713"/>
      <c r="AI610" s="1713"/>
      <c r="AJ610" s="1713"/>
      <c r="AK610" s="1713"/>
      <c r="AL610" s="1713"/>
      <c r="AM610" s="1713"/>
      <c r="AN610" s="1713"/>
      <c r="AO610" s="1713"/>
      <c r="AP610" s="1713"/>
      <c r="AQ610" s="1713"/>
      <c r="AR610" s="1713"/>
      <c r="AS610" s="1713"/>
      <c r="AT610" s="1713"/>
      <c r="AU610" s="1713"/>
      <c r="AV610" s="1713"/>
      <c r="AW610" s="1713"/>
      <c r="AX610" s="1713"/>
    </row>
    <row r="611" s="1732" customFormat="true" ht="21.75" hidden="false" customHeight="true" outlineLevel="0" collapsed="false">
      <c r="C611" s="1713"/>
      <c r="D611" s="1713"/>
      <c r="E611" s="1713"/>
      <c r="F611" s="1713"/>
      <c r="G611" s="1714"/>
      <c r="H611" s="1713"/>
      <c r="I611" s="1713"/>
      <c r="J611" s="1713"/>
      <c r="K611" s="1713"/>
      <c r="L611" s="1713"/>
      <c r="M611" s="1713"/>
      <c r="N611" s="1713"/>
      <c r="O611" s="1713"/>
      <c r="P611" s="1713"/>
      <c r="Q611" s="1713"/>
      <c r="R611" s="1713"/>
      <c r="S611" s="1713"/>
      <c r="T611" s="1713"/>
      <c r="U611" s="1713"/>
      <c r="V611" s="1713"/>
      <c r="W611" s="1713"/>
      <c r="X611" s="1713"/>
      <c r="Y611" s="1713"/>
      <c r="Z611" s="1713"/>
      <c r="AA611" s="1713"/>
      <c r="AB611" s="1713"/>
      <c r="AC611" s="1713"/>
      <c r="AD611" s="1713"/>
      <c r="AE611" s="1713"/>
      <c r="AF611" s="1713"/>
      <c r="AG611" s="1713"/>
      <c r="AH611" s="1713"/>
      <c r="AI611" s="1713"/>
      <c r="AJ611" s="1713"/>
      <c r="AK611" s="1713"/>
      <c r="AL611" s="1713"/>
      <c r="AM611" s="1713"/>
      <c r="AN611" s="1713"/>
      <c r="AO611" s="1713"/>
      <c r="AP611" s="1713"/>
      <c r="AQ611" s="1713"/>
      <c r="AR611" s="1713"/>
      <c r="AS611" s="1713"/>
      <c r="AT611" s="1713"/>
      <c r="AU611" s="1713"/>
      <c r="AV611" s="1713"/>
      <c r="AW611" s="1713"/>
      <c r="AX611" s="1713"/>
    </row>
    <row r="612" s="1732" customFormat="true" ht="21.75" hidden="false" customHeight="true" outlineLevel="0" collapsed="false">
      <c r="C612" s="1713"/>
      <c r="D612" s="1713"/>
      <c r="E612" s="1713"/>
      <c r="F612" s="1713"/>
      <c r="G612" s="1714"/>
      <c r="H612" s="1713"/>
      <c r="I612" s="1713"/>
      <c r="J612" s="1713"/>
      <c r="K612" s="1713"/>
      <c r="L612" s="1713"/>
      <c r="M612" s="1713"/>
      <c r="N612" s="1713"/>
      <c r="O612" s="1713"/>
      <c r="P612" s="1713"/>
      <c r="Q612" s="1713"/>
      <c r="R612" s="1713"/>
      <c r="S612" s="1713"/>
      <c r="T612" s="1713"/>
      <c r="U612" s="1713"/>
      <c r="V612" s="1713"/>
      <c r="W612" s="1713"/>
      <c r="X612" s="1713"/>
      <c r="Y612" s="1713"/>
      <c r="Z612" s="1713"/>
      <c r="AA612" s="1713"/>
      <c r="AB612" s="1713"/>
      <c r="AC612" s="1713"/>
      <c r="AD612" s="1713"/>
      <c r="AE612" s="1713"/>
      <c r="AF612" s="1713"/>
      <c r="AG612" s="1713"/>
      <c r="AH612" s="1713"/>
      <c r="AI612" s="1713"/>
      <c r="AJ612" s="1713"/>
      <c r="AK612" s="1713"/>
      <c r="AL612" s="1713"/>
      <c r="AM612" s="1713"/>
      <c r="AN612" s="1713"/>
      <c r="AO612" s="1713"/>
      <c r="AP612" s="1713"/>
      <c r="AQ612" s="1713"/>
      <c r="AR612" s="1713"/>
      <c r="AS612" s="1713"/>
      <c r="AT612" s="1713"/>
      <c r="AU612" s="1713"/>
      <c r="AV612" s="1713"/>
      <c r="AW612" s="1713"/>
      <c r="AX612" s="1713"/>
    </row>
    <row r="613" s="1732" customFormat="true" ht="21.75" hidden="false" customHeight="true" outlineLevel="0" collapsed="false">
      <c r="C613" s="1713"/>
      <c r="D613" s="1713"/>
      <c r="E613" s="1713"/>
      <c r="F613" s="1713"/>
      <c r="G613" s="1714"/>
      <c r="H613" s="1713"/>
      <c r="I613" s="1713"/>
      <c r="J613" s="1713"/>
      <c r="K613" s="1713"/>
      <c r="L613" s="1713"/>
      <c r="M613" s="1713"/>
      <c r="N613" s="1713"/>
      <c r="O613" s="1713"/>
      <c r="P613" s="1713"/>
      <c r="Q613" s="1713"/>
      <c r="R613" s="1713"/>
      <c r="S613" s="1713"/>
      <c r="T613" s="1713"/>
      <c r="U613" s="1713"/>
      <c r="V613" s="1713"/>
      <c r="W613" s="1713"/>
      <c r="X613" s="1713"/>
      <c r="Y613" s="1713"/>
      <c r="Z613" s="1713"/>
      <c r="AA613" s="1713"/>
      <c r="AB613" s="1713"/>
      <c r="AC613" s="1713"/>
      <c r="AD613" s="1713"/>
      <c r="AE613" s="1713"/>
      <c r="AF613" s="1713"/>
      <c r="AG613" s="1713"/>
      <c r="AH613" s="1713"/>
      <c r="AI613" s="1713"/>
      <c r="AJ613" s="1713"/>
      <c r="AK613" s="1713"/>
      <c r="AL613" s="1713"/>
      <c r="AM613" s="1713"/>
      <c r="AN613" s="1713"/>
      <c r="AO613" s="1713"/>
      <c r="AP613" s="1713"/>
      <c r="AQ613" s="1713"/>
      <c r="AR613" s="1713"/>
      <c r="AS613" s="1713"/>
      <c r="AT613" s="1713"/>
      <c r="AU613" s="1713"/>
      <c r="AV613" s="1713"/>
      <c r="AW613" s="1713"/>
      <c r="AX613" s="1713"/>
    </row>
    <row r="614" s="1732" customFormat="true" ht="21.75" hidden="false" customHeight="true" outlineLevel="0" collapsed="false">
      <c r="C614" s="1713"/>
      <c r="D614" s="1713"/>
      <c r="E614" s="1713"/>
      <c r="F614" s="1713"/>
      <c r="G614" s="1714"/>
      <c r="H614" s="1713"/>
      <c r="I614" s="1713"/>
      <c r="J614" s="1713"/>
      <c r="K614" s="1713"/>
      <c r="L614" s="1713"/>
      <c r="M614" s="1713"/>
      <c r="N614" s="1713"/>
      <c r="O614" s="1713"/>
      <c r="P614" s="1713"/>
      <c r="Q614" s="1713"/>
      <c r="R614" s="1713"/>
      <c r="S614" s="1713"/>
      <c r="T614" s="1713"/>
      <c r="U614" s="1713"/>
      <c r="V614" s="1713"/>
      <c r="W614" s="1713"/>
      <c r="X614" s="1713"/>
      <c r="Y614" s="1713"/>
      <c r="Z614" s="1713"/>
      <c r="AA614" s="1713"/>
      <c r="AB614" s="1713"/>
      <c r="AC614" s="1713"/>
      <c r="AD614" s="1713"/>
      <c r="AE614" s="1713"/>
      <c r="AF614" s="1713"/>
      <c r="AG614" s="1713"/>
      <c r="AH614" s="1713"/>
      <c r="AI614" s="1713"/>
      <c r="AJ614" s="1713"/>
      <c r="AK614" s="1713"/>
      <c r="AL614" s="1713"/>
      <c r="AM614" s="1713"/>
      <c r="AN614" s="1713"/>
      <c r="AO614" s="1713"/>
      <c r="AP614" s="1713"/>
      <c r="AQ614" s="1713"/>
      <c r="AR614" s="1713"/>
      <c r="AS614" s="1713"/>
      <c r="AT614" s="1713"/>
      <c r="AU614" s="1713"/>
      <c r="AV614" s="1713"/>
      <c r="AW614" s="1713"/>
      <c r="AX614" s="1713"/>
    </row>
    <row r="615" s="1732" customFormat="true" ht="21.75" hidden="false" customHeight="true" outlineLevel="0" collapsed="false">
      <c r="C615" s="1713"/>
      <c r="D615" s="1713"/>
      <c r="E615" s="1713"/>
      <c r="F615" s="1713"/>
      <c r="G615" s="1714"/>
      <c r="H615" s="1713"/>
      <c r="I615" s="1713"/>
      <c r="J615" s="1713"/>
      <c r="K615" s="1713"/>
      <c r="L615" s="1713"/>
      <c r="M615" s="1713"/>
      <c r="N615" s="1713"/>
      <c r="O615" s="1713"/>
      <c r="P615" s="1713"/>
      <c r="Q615" s="1713"/>
      <c r="R615" s="1713"/>
      <c r="S615" s="1713"/>
      <c r="T615" s="1713"/>
      <c r="U615" s="1713"/>
      <c r="V615" s="1713"/>
      <c r="W615" s="1713"/>
      <c r="X615" s="1713"/>
      <c r="Y615" s="1713"/>
      <c r="Z615" s="1713"/>
      <c r="AA615" s="1713"/>
      <c r="AB615" s="1713"/>
      <c r="AC615" s="1713"/>
      <c r="AD615" s="1713"/>
      <c r="AE615" s="1713"/>
      <c r="AF615" s="1713"/>
      <c r="AG615" s="1713"/>
      <c r="AH615" s="1713"/>
      <c r="AI615" s="1713"/>
      <c r="AJ615" s="1713"/>
      <c r="AK615" s="1713"/>
      <c r="AL615" s="1713"/>
      <c r="AM615" s="1713"/>
      <c r="AN615" s="1713"/>
      <c r="AO615" s="1713"/>
      <c r="AP615" s="1713"/>
      <c r="AQ615" s="1713"/>
      <c r="AR615" s="1713"/>
      <c r="AS615" s="1713"/>
      <c r="AT615" s="1713"/>
      <c r="AU615" s="1713"/>
      <c r="AV615" s="1713"/>
      <c r="AW615" s="1713"/>
      <c r="AX615" s="1713"/>
    </row>
    <row r="616" s="1732" customFormat="true" ht="21.75" hidden="false" customHeight="true" outlineLevel="0" collapsed="false">
      <c r="C616" s="1713"/>
      <c r="D616" s="1713"/>
      <c r="E616" s="1713"/>
      <c r="F616" s="1713"/>
      <c r="G616" s="1714"/>
      <c r="H616" s="1713"/>
      <c r="I616" s="1713"/>
      <c r="J616" s="1713"/>
      <c r="K616" s="1713"/>
      <c r="L616" s="1713"/>
      <c r="M616" s="1713"/>
      <c r="N616" s="1713"/>
      <c r="O616" s="1713"/>
      <c r="P616" s="1713"/>
      <c r="Q616" s="1713"/>
      <c r="R616" s="1713"/>
      <c r="S616" s="1713"/>
      <c r="T616" s="1713"/>
      <c r="U616" s="1713"/>
      <c r="V616" s="1713"/>
      <c r="W616" s="1713"/>
      <c r="X616" s="1713"/>
      <c r="Y616" s="1713"/>
      <c r="Z616" s="1713"/>
      <c r="AA616" s="1713"/>
      <c r="AB616" s="1713"/>
      <c r="AC616" s="1713"/>
      <c r="AD616" s="1713"/>
      <c r="AE616" s="1713"/>
      <c r="AF616" s="1713"/>
      <c r="AG616" s="1713"/>
      <c r="AH616" s="1713"/>
      <c r="AI616" s="1713"/>
      <c r="AJ616" s="1713"/>
      <c r="AK616" s="1713"/>
      <c r="AL616" s="1713"/>
      <c r="AM616" s="1713"/>
      <c r="AN616" s="1713"/>
      <c r="AO616" s="1713"/>
      <c r="AP616" s="1713"/>
      <c r="AQ616" s="1713"/>
      <c r="AR616" s="1713"/>
      <c r="AS616" s="1713"/>
      <c r="AT616" s="1713"/>
      <c r="AU616" s="1713"/>
      <c r="AV616" s="1713"/>
      <c r="AW616" s="1713"/>
      <c r="AX616" s="1713"/>
    </row>
    <row r="617" s="1732" customFormat="true" ht="21.75" hidden="false" customHeight="true" outlineLevel="0" collapsed="false">
      <c r="C617" s="1713"/>
      <c r="D617" s="1713"/>
      <c r="E617" s="1713"/>
      <c r="F617" s="1713"/>
      <c r="G617" s="1714"/>
      <c r="H617" s="1713"/>
      <c r="I617" s="1713"/>
      <c r="J617" s="1713"/>
      <c r="K617" s="1713"/>
      <c r="L617" s="1713"/>
      <c r="M617" s="1713"/>
      <c r="N617" s="1713"/>
      <c r="O617" s="1713"/>
      <c r="P617" s="1713"/>
      <c r="Q617" s="1713"/>
      <c r="R617" s="1713"/>
      <c r="S617" s="1713"/>
      <c r="T617" s="1713"/>
      <c r="U617" s="1713"/>
      <c r="V617" s="1713"/>
      <c r="W617" s="1713"/>
      <c r="X617" s="1713"/>
      <c r="Y617" s="1713"/>
      <c r="Z617" s="1713"/>
      <c r="AA617" s="1713"/>
      <c r="AB617" s="1713"/>
      <c r="AC617" s="1713"/>
      <c r="AD617" s="1713"/>
      <c r="AE617" s="1713"/>
      <c r="AF617" s="1713"/>
      <c r="AG617" s="1713"/>
      <c r="AH617" s="1713"/>
      <c r="AI617" s="1713"/>
      <c r="AJ617" s="1713"/>
      <c r="AK617" s="1713"/>
      <c r="AL617" s="1713"/>
      <c r="AM617" s="1713"/>
      <c r="AN617" s="1713"/>
      <c r="AO617" s="1713"/>
      <c r="AP617" s="1713"/>
      <c r="AQ617" s="1713"/>
      <c r="AR617" s="1713"/>
      <c r="AS617" s="1713"/>
      <c r="AT617" s="1713"/>
      <c r="AU617" s="1713"/>
      <c r="AV617" s="1713"/>
      <c r="AW617" s="1713"/>
      <c r="AX617" s="1713"/>
    </row>
    <row r="618" s="1732" customFormat="true" ht="21.75" hidden="false" customHeight="true" outlineLevel="0" collapsed="false">
      <c r="C618" s="1713"/>
      <c r="D618" s="1713"/>
      <c r="E618" s="1713"/>
      <c r="F618" s="1713"/>
      <c r="G618" s="1714"/>
      <c r="H618" s="1713"/>
      <c r="I618" s="1713"/>
      <c r="J618" s="1713"/>
      <c r="K618" s="1713"/>
      <c r="L618" s="1713"/>
      <c r="M618" s="1713"/>
      <c r="N618" s="1713"/>
      <c r="O618" s="1713"/>
      <c r="P618" s="1713"/>
      <c r="Q618" s="1713"/>
      <c r="R618" s="1713"/>
      <c r="S618" s="1713"/>
      <c r="T618" s="1713"/>
      <c r="U618" s="1713"/>
      <c r="V618" s="1713"/>
      <c r="W618" s="1713"/>
      <c r="X618" s="1713"/>
      <c r="Y618" s="1713"/>
      <c r="Z618" s="1713"/>
      <c r="AA618" s="1713"/>
      <c r="AB618" s="1713"/>
      <c r="AC618" s="1713"/>
      <c r="AD618" s="1713"/>
      <c r="AE618" s="1713"/>
      <c r="AF618" s="1713"/>
      <c r="AG618" s="1713"/>
      <c r="AH618" s="1713"/>
      <c r="AI618" s="1713"/>
      <c r="AJ618" s="1713"/>
      <c r="AK618" s="1713"/>
      <c r="AL618" s="1713"/>
      <c r="AM618" s="1713"/>
      <c r="AN618" s="1713"/>
      <c r="AO618" s="1713"/>
      <c r="AP618" s="1713"/>
      <c r="AQ618" s="1713"/>
      <c r="AR618" s="1713"/>
      <c r="AS618" s="1713"/>
      <c r="AT618" s="1713"/>
      <c r="AU618" s="1713"/>
      <c r="AV618" s="1713"/>
      <c r="AW618" s="1713"/>
      <c r="AX618" s="1713"/>
    </row>
    <row r="619" s="1732" customFormat="true" ht="21.75" hidden="false" customHeight="true" outlineLevel="0" collapsed="false">
      <c r="C619" s="1713"/>
      <c r="D619" s="1713"/>
      <c r="E619" s="1713"/>
      <c r="F619" s="1713"/>
      <c r="G619" s="1714"/>
      <c r="H619" s="1713"/>
      <c r="I619" s="1713"/>
      <c r="J619" s="1713"/>
      <c r="K619" s="1713"/>
      <c r="L619" s="1713"/>
      <c r="M619" s="1713"/>
      <c r="N619" s="1713"/>
      <c r="O619" s="1713"/>
      <c r="P619" s="1713"/>
      <c r="Q619" s="1713"/>
      <c r="R619" s="1713"/>
      <c r="S619" s="1713"/>
      <c r="T619" s="1713"/>
      <c r="U619" s="1713"/>
      <c r="V619" s="1713"/>
      <c r="W619" s="1713"/>
      <c r="X619" s="1713"/>
      <c r="Y619" s="1713"/>
      <c r="Z619" s="1713"/>
      <c r="AA619" s="1713"/>
      <c r="AB619" s="1713"/>
      <c r="AC619" s="1713"/>
      <c r="AD619" s="1713"/>
      <c r="AE619" s="1713"/>
      <c r="AF619" s="1713"/>
      <c r="AG619" s="1713"/>
      <c r="AH619" s="1713"/>
      <c r="AI619" s="1713"/>
      <c r="AJ619" s="1713"/>
      <c r="AK619" s="1713"/>
      <c r="AL619" s="1713"/>
      <c r="AM619" s="1713"/>
      <c r="AN619" s="1713"/>
      <c r="AO619" s="1713"/>
      <c r="AP619" s="1713"/>
      <c r="AQ619" s="1713"/>
      <c r="AR619" s="1713"/>
      <c r="AS619" s="1713"/>
      <c r="AT619" s="1713"/>
      <c r="AU619" s="1713"/>
      <c r="AV619" s="1713"/>
      <c r="AW619" s="1713"/>
      <c r="AX619" s="1713"/>
    </row>
    <row r="620" s="1732" customFormat="true" ht="21.75" hidden="false" customHeight="true" outlineLevel="0" collapsed="false">
      <c r="C620" s="1713"/>
      <c r="D620" s="1713"/>
      <c r="E620" s="1713"/>
      <c r="F620" s="1713"/>
      <c r="G620" s="1714"/>
      <c r="H620" s="1713"/>
      <c r="I620" s="1713"/>
      <c r="J620" s="1713"/>
      <c r="K620" s="1713"/>
      <c r="L620" s="1713"/>
      <c r="M620" s="1713"/>
      <c r="N620" s="1713"/>
      <c r="O620" s="1713"/>
      <c r="P620" s="1713"/>
      <c r="Q620" s="1713"/>
      <c r="R620" s="1713"/>
      <c r="S620" s="1713"/>
      <c r="T620" s="1713"/>
      <c r="U620" s="1713"/>
      <c r="V620" s="1713"/>
      <c r="W620" s="1713"/>
      <c r="X620" s="1713"/>
      <c r="Y620" s="1713"/>
      <c r="Z620" s="1713"/>
      <c r="AA620" s="1713"/>
      <c r="AB620" s="1713"/>
      <c r="AC620" s="1713"/>
      <c r="AD620" s="1713"/>
      <c r="AE620" s="1713"/>
      <c r="AF620" s="1713"/>
      <c r="AG620" s="1713"/>
      <c r="AH620" s="1713"/>
      <c r="AI620" s="1713"/>
      <c r="AJ620" s="1713"/>
      <c r="AK620" s="1713"/>
      <c r="AL620" s="1713"/>
      <c r="AM620" s="1713"/>
      <c r="AN620" s="1713"/>
      <c r="AO620" s="1713"/>
      <c r="AP620" s="1713"/>
      <c r="AQ620" s="1713"/>
      <c r="AR620" s="1713"/>
      <c r="AS620" s="1713"/>
      <c r="AT620" s="1713"/>
      <c r="AU620" s="1713"/>
      <c r="AV620" s="1713"/>
      <c r="AW620" s="1713"/>
      <c r="AX620" s="1713"/>
    </row>
    <row r="621" s="1732" customFormat="true" ht="21.75" hidden="false" customHeight="true" outlineLevel="0" collapsed="false">
      <c r="C621" s="1713"/>
      <c r="D621" s="1713"/>
      <c r="E621" s="1713"/>
      <c r="F621" s="1713"/>
      <c r="G621" s="1714"/>
      <c r="H621" s="1713"/>
      <c r="I621" s="1713"/>
      <c r="J621" s="1713"/>
      <c r="K621" s="1713"/>
      <c r="L621" s="1713"/>
      <c r="M621" s="1713"/>
      <c r="N621" s="1713"/>
      <c r="O621" s="1713"/>
      <c r="P621" s="1713"/>
      <c r="Q621" s="1713"/>
      <c r="R621" s="1713"/>
      <c r="S621" s="1713"/>
      <c r="T621" s="1713"/>
      <c r="U621" s="1713"/>
      <c r="V621" s="1713"/>
      <c r="W621" s="1713"/>
      <c r="X621" s="1713"/>
      <c r="Y621" s="1713"/>
      <c r="Z621" s="1713"/>
      <c r="AA621" s="1713"/>
      <c r="AB621" s="1713"/>
      <c r="AC621" s="1713"/>
      <c r="AD621" s="1713"/>
      <c r="AE621" s="1713"/>
      <c r="AF621" s="1713"/>
      <c r="AG621" s="1713"/>
      <c r="AH621" s="1713"/>
      <c r="AI621" s="1713"/>
      <c r="AJ621" s="1713"/>
      <c r="AK621" s="1713"/>
      <c r="AL621" s="1713"/>
      <c r="AM621" s="1713"/>
      <c r="AN621" s="1713"/>
      <c r="AO621" s="1713"/>
      <c r="AP621" s="1713"/>
      <c r="AQ621" s="1713"/>
      <c r="AR621" s="1713"/>
      <c r="AS621" s="1713"/>
      <c r="AT621" s="1713"/>
      <c r="AU621" s="1713"/>
      <c r="AV621" s="1713"/>
      <c r="AW621" s="1713"/>
      <c r="AX621" s="1713"/>
    </row>
    <row r="622" s="1732" customFormat="true" ht="21.75" hidden="false" customHeight="true" outlineLevel="0" collapsed="false">
      <c r="C622" s="1713"/>
      <c r="D622" s="1713"/>
      <c r="E622" s="1713"/>
      <c r="F622" s="1713"/>
      <c r="G622" s="1714"/>
      <c r="H622" s="1713"/>
      <c r="I622" s="1713"/>
      <c r="J622" s="1713"/>
      <c r="K622" s="1713"/>
      <c r="L622" s="1713"/>
      <c r="M622" s="1713"/>
      <c r="N622" s="1713"/>
      <c r="O622" s="1713"/>
      <c r="P622" s="1713"/>
      <c r="Q622" s="1713"/>
      <c r="R622" s="1713"/>
      <c r="S622" s="1713"/>
      <c r="T622" s="1713"/>
      <c r="U622" s="1713"/>
      <c r="V622" s="1713"/>
      <c r="W622" s="1713"/>
      <c r="X622" s="1713"/>
      <c r="Y622" s="1713"/>
      <c r="Z622" s="1713"/>
      <c r="AA622" s="1713"/>
      <c r="AB622" s="1713"/>
      <c r="AC622" s="1713"/>
      <c r="AD622" s="1713"/>
      <c r="AE622" s="1713"/>
      <c r="AF622" s="1713"/>
      <c r="AG622" s="1713"/>
      <c r="AH622" s="1713"/>
      <c r="AI622" s="1713"/>
      <c r="AJ622" s="1713"/>
      <c r="AK622" s="1713"/>
      <c r="AL622" s="1713"/>
      <c r="AM622" s="1713"/>
      <c r="AN622" s="1713"/>
      <c r="AO622" s="1713"/>
      <c r="AP622" s="1713"/>
      <c r="AQ622" s="1713"/>
      <c r="AR622" s="1713"/>
      <c r="AS622" s="1713"/>
      <c r="AT622" s="1713"/>
      <c r="AU622" s="1713"/>
      <c r="AV622" s="1713"/>
      <c r="AW622" s="1713"/>
      <c r="AX622" s="1713"/>
    </row>
    <row r="623" s="1732" customFormat="true" ht="21.75" hidden="false" customHeight="true" outlineLevel="0" collapsed="false">
      <c r="C623" s="1713"/>
      <c r="D623" s="1713"/>
      <c r="E623" s="1713"/>
      <c r="F623" s="1713"/>
      <c r="G623" s="1714"/>
      <c r="H623" s="1713"/>
      <c r="I623" s="1713"/>
      <c r="J623" s="1713"/>
      <c r="K623" s="1713"/>
      <c r="L623" s="1713"/>
      <c r="M623" s="1713"/>
      <c r="N623" s="1713"/>
      <c r="O623" s="1713"/>
      <c r="P623" s="1713"/>
      <c r="Q623" s="1713"/>
      <c r="R623" s="1713"/>
      <c r="S623" s="1713"/>
      <c r="T623" s="1713"/>
      <c r="U623" s="1713"/>
      <c r="V623" s="1713"/>
      <c r="W623" s="1713"/>
      <c r="X623" s="1713"/>
      <c r="Y623" s="1713"/>
      <c r="Z623" s="1713"/>
      <c r="AA623" s="1713"/>
      <c r="AB623" s="1713"/>
      <c r="AC623" s="1713"/>
      <c r="AD623" s="1713"/>
      <c r="AE623" s="1713"/>
      <c r="AF623" s="1713"/>
      <c r="AG623" s="1713"/>
      <c r="AH623" s="1713"/>
      <c r="AI623" s="1713"/>
      <c r="AJ623" s="1713"/>
      <c r="AK623" s="1713"/>
      <c r="AL623" s="1713"/>
      <c r="AM623" s="1713"/>
      <c r="AN623" s="1713"/>
      <c r="AO623" s="1713"/>
      <c r="AP623" s="1713"/>
      <c r="AQ623" s="1713"/>
      <c r="AR623" s="1713"/>
      <c r="AS623" s="1713"/>
      <c r="AT623" s="1713"/>
      <c r="AU623" s="1713"/>
      <c r="AV623" s="1713"/>
      <c r="AW623" s="1713"/>
      <c r="AX623" s="1713"/>
    </row>
    <row r="624" s="1732" customFormat="true" ht="21.75" hidden="false" customHeight="true" outlineLevel="0" collapsed="false">
      <c r="C624" s="1713"/>
      <c r="D624" s="1713"/>
      <c r="E624" s="1713"/>
      <c r="F624" s="1713"/>
      <c r="G624" s="1714"/>
      <c r="H624" s="1713"/>
      <c r="I624" s="1713"/>
      <c r="J624" s="1713"/>
      <c r="K624" s="1713"/>
      <c r="L624" s="1713"/>
      <c r="M624" s="1713"/>
      <c r="N624" s="1713"/>
      <c r="O624" s="1713"/>
      <c r="P624" s="1713"/>
      <c r="Q624" s="1713"/>
      <c r="R624" s="1713"/>
      <c r="S624" s="1713"/>
      <c r="T624" s="1713"/>
      <c r="U624" s="1713"/>
      <c r="V624" s="1713"/>
      <c r="W624" s="1713"/>
      <c r="X624" s="1713"/>
      <c r="Y624" s="1713"/>
      <c r="Z624" s="1713"/>
      <c r="AA624" s="1713"/>
      <c r="AB624" s="1713"/>
      <c r="AC624" s="1713"/>
      <c r="AD624" s="1713"/>
      <c r="AE624" s="1713"/>
      <c r="AF624" s="1713"/>
      <c r="AG624" s="1713"/>
      <c r="AH624" s="1713"/>
      <c r="AI624" s="1713"/>
      <c r="AJ624" s="1713"/>
      <c r="AK624" s="1713"/>
      <c r="AL624" s="1713"/>
      <c r="AM624" s="1713"/>
      <c r="AN624" s="1713"/>
      <c r="AO624" s="1713"/>
      <c r="AP624" s="1713"/>
      <c r="AQ624" s="1713"/>
      <c r="AR624" s="1713"/>
      <c r="AS624" s="1713"/>
      <c r="AT624" s="1713"/>
      <c r="AU624" s="1713"/>
      <c r="AV624" s="1713"/>
      <c r="AW624" s="1713"/>
      <c r="AX624" s="1713"/>
    </row>
    <row r="625" s="1732" customFormat="true" ht="21.75" hidden="false" customHeight="true" outlineLevel="0" collapsed="false">
      <c r="C625" s="1713"/>
      <c r="D625" s="1713"/>
      <c r="E625" s="1713"/>
      <c r="F625" s="1713"/>
      <c r="G625" s="1714"/>
      <c r="H625" s="1713"/>
      <c r="I625" s="1713"/>
      <c r="J625" s="1713"/>
      <c r="K625" s="1713"/>
      <c r="L625" s="1713"/>
      <c r="M625" s="1713"/>
      <c r="N625" s="1713"/>
      <c r="O625" s="1713"/>
      <c r="P625" s="1713"/>
      <c r="Q625" s="1713"/>
      <c r="R625" s="1713"/>
      <c r="S625" s="1713"/>
      <c r="T625" s="1713"/>
      <c r="U625" s="1713"/>
      <c r="V625" s="1713"/>
      <c r="W625" s="1713"/>
      <c r="X625" s="1713"/>
      <c r="Y625" s="1713"/>
      <c r="Z625" s="1713"/>
      <c r="AA625" s="1713"/>
      <c r="AB625" s="1713"/>
      <c r="AC625" s="1713"/>
      <c r="AD625" s="1713"/>
      <c r="AE625" s="1713"/>
      <c r="AF625" s="1713"/>
      <c r="AG625" s="1713"/>
      <c r="AH625" s="1713"/>
      <c r="AI625" s="1713"/>
      <c r="AJ625" s="1713"/>
      <c r="AK625" s="1713"/>
      <c r="AL625" s="1713"/>
      <c r="AM625" s="1713"/>
      <c r="AN625" s="1713"/>
      <c r="AO625" s="1713"/>
      <c r="AP625" s="1713"/>
      <c r="AQ625" s="1713"/>
      <c r="AR625" s="1713"/>
      <c r="AS625" s="1713"/>
      <c r="AT625" s="1713"/>
      <c r="AU625" s="1713"/>
      <c r="AV625" s="1713"/>
      <c r="AW625" s="1713"/>
      <c r="AX625" s="1713"/>
    </row>
    <row r="626" s="1732" customFormat="true" ht="21.75" hidden="false" customHeight="true" outlineLevel="0" collapsed="false">
      <c r="C626" s="1713"/>
      <c r="D626" s="1713"/>
      <c r="E626" s="1713"/>
      <c r="F626" s="1713"/>
      <c r="G626" s="1714"/>
      <c r="H626" s="1713"/>
      <c r="I626" s="1713"/>
      <c r="J626" s="1713"/>
      <c r="K626" s="1713"/>
      <c r="L626" s="1713"/>
      <c r="M626" s="1713"/>
      <c r="N626" s="1713"/>
      <c r="O626" s="1713"/>
      <c r="P626" s="1713"/>
      <c r="Q626" s="1713"/>
      <c r="R626" s="1713"/>
      <c r="S626" s="1713"/>
      <c r="T626" s="1713"/>
      <c r="U626" s="1713"/>
      <c r="V626" s="1713"/>
      <c r="W626" s="1713"/>
      <c r="X626" s="1713"/>
      <c r="Y626" s="1713"/>
      <c r="Z626" s="1713"/>
      <c r="AA626" s="1713"/>
      <c r="AB626" s="1713"/>
      <c r="AC626" s="1713"/>
      <c r="AD626" s="1713"/>
      <c r="AE626" s="1713"/>
      <c r="AF626" s="1713"/>
      <c r="AG626" s="1713"/>
      <c r="AH626" s="1713"/>
      <c r="AI626" s="1713"/>
      <c r="AJ626" s="1713"/>
      <c r="AK626" s="1713"/>
      <c r="AL626" s="1713"/>
      <c r="AM626" s="1713"/>
      <c r="AN626" s="1713"/>
      <c r="AO626" s="1713"/>
      <c r="AP626" s="1713"/>
      <c r="AQ626" s="1713"/>
      <c r="AR626" s="1713"/>
      <c r="AS626" s="1713"/>
      <c r="AT626" s="1713"/>
      <c r="AU626" s="1713"/>
      <c r="AV626" s="1713"/>
      <c r="AW626" s="1713"/>
      <c r="AX626" s="1713"/>
    </row>
    <row r="627" s="1732" customFormat="true" ht="21.75" hidden="false" customHeight="true" outlineLevel="0" collapsed="false">
      <c r="C627" s="1713"/>
      <c r="D627" s="1713"/>
      <c r="E627" s="1713"/>
      <c r="F627" s="1713"/>
      <c r="G627" s="1714"/>
      <c r="H627" s="1713"/>
      <c r="I627" s="1713"/>
      <c r="J627" s="1713"/>
      <c r="K627" s="1713"/>
      <c r="L627" s="1713"/>
      <c r="M627" s="1713"/>
      <c r="N627" s="1713"/>
      <c r="O627" s="1713"/>
      <c r="P627" s="1713"/>
      <c r="Q627" s="1713"/>
      <c r="R627" s="1713"/>
      <c r="S627" s="1713"/>
      <c r="T627" s="1713"/>
      <c r="U627" s="1713"/>
      <c r="V627" s="1713"/>
      <c r="W627" s="1713"/>
      <c r="X627" s="1713"/>
      <c r="Y627" s="1713"/>
      <c r="Z627" s="1713"/>
      <c r="AA627" s="1713"/>
      <c r="AB627" s="1713"/>
      <c r="AC627" s="1713"/>
      <c r="AD627" s="1713"/>
      <c r="AE627" s="1713"/>
      <c r="AF627" s="1713"/>
      <c r="AG627" s="1713"/>
      <c r="AH627" s="1713"/>
      <c r="AI627" s="1713"/>
      <c r="AJ627" s="1713"/>
      <c r="AK627" s="1713"/>
      <c r="AL627" s="1713"/>
      <c r="AM627" s="1713"/>
      <c r="AN627" s="1713"/>
      <c r="AO627" s="1713"/>
      <c r="AP627" s="1713"/>
      <c r="AQ627" s="1713"/>
      <c r="AR627" s="1713"/>
      <c r="AS627" s="1713"/>
      <c r="AT627" s="1713"/>
      <c r="AU627" s="1713"/>
      <c r="AV627" s="1713"/>
      <c r="AW627" s="1713"/>
      <c r="AX627" s="1713"/>
    </row>
    <row r="628" s="1732" customFormat="true" ht="21.75" hidden="false" customHeight="true" outlineLevel="0" collapsed="false">
      <c r="C628" s="1713"/>
      <c r="D628" s="1713"/>
      <c r="E628" s="1713"/>
      <c r="F628" s="1713"/>
      <c r="G628" s="1714"/>
      <c r="H628" s="1713"/>
      <c r="I628" s="1713"/>
      <c r="J628" s="1713"/>
      <c r="K628" s="1713"/>
      <c r="L628" s="1713"/>
      <c r="M628" s="1713"/>
      <c r="N628" s="1713"/>
      <c r="O628" s="1713"/>
      <c r="P628" s="1713"/>
      <c r="Q628" s="1713"/>
      <c r="R628" s="1713"/>
      <c r="S628" s="1713"/>
      <c r="T628" s="1713"/>
      <c r="U628" s="1713"/>
      <c r="V628" s="1713"/>
      <c r="W628" s="1713"/>
      <c r="X628" s="1713"/>
      <c r="Y628" s="1713"/>
      <c r="Z628" s="1713"/>
      <c r="AA628" s="1713"/>
      <c r="AB628" s="1713"/>
      <c r="AC628" s="1713"/>
      <c r="AD628" s="1713"/>
      <c r="AE628" s="1713"/>
      <c r="AF628" s="1713"/>
      <c r="AG628" s="1713"/>
      <c r="AH628" s="1713"/>
      <c r="AI628" s="1713"/>
      <c r="AJ628" s="1713"/>
      <c r="AK628" s="1713"/>
      <c r="AL628" s="1713"/>
      <c r="AM628" s="1713"/>
      <c r="AN628" s="1713"/>
      <c r="AO628" s="1713"/>
      <c r="AP628" s="1713"/>
      <c r="AQ628" s="1713"/>
      <c r="AR628" s="1713"/>
      <c r="AS628" s="1713"/>
      <c r="AT628" s="1713"/>
      <c r="AU628" s="1713"/>
      <c r="AV628" s="1713"/>
      <c r="AW628" s="1713"/>
      <c r="AX628" s="1713"/>
    </row>
    <row r="629" s="1732" customFormat="true" ht="21.75" hidden="false" customHeight="true" outlineLevel="0" collapsed="false">
      <c r="C629" s="1713"/>
      <c r="D629" s="1713"/>
      <c r="E629" s="1713"/>
      <c r="F629" s="1713"/>
      <c r="G629" s="1714"/>
      <c r="H629" s="1713"/>
      <c r="I629" s="1713"/>
      <c r="J629" s="1713"/>
      <c r="K629" s="1713"/>
      <c r="L629" s="1713"/>
      <c r="M629" s="1713"/>
      <c r="N629" s="1713"/>
      <c r="O629" s="1713"/>
      <c r="P629" s="1713"/>
      <c r="Q629" s="1713"/>
      <c r="R629" s="1713"/>
      <c r="S629" s="1713"/>
      <c r="T629" s="1713"/>
      <c r="U629" s="1713"/>
      <c r="V629" s="1713"/>
      <c r="W629" s="1713"/>
      <c r="X629" s="1713"/>
      <c r="Y629" s="1713"/>
      <c r="Z629" s="1713"/>
      <c r="AA629" s="1713"/>
      <c r="AB629" s="1713"/>
      <c r="AC629" s="1713"/>
      <c r="AD629" s="1713"/>
      <c r="AE629" s="1713"/>
      <c r="AF629" s="1713"/>
      <c r="AG629" s="1713"/>
      <c r="AH629" s="1713"/>
      <c r="AI629" s="1713"/>
      <c r="AJ629" s="1713"/>
      <c r="AK629" s="1713"/>
      <c r="AL629" s="1713"/>
      <c r="AM629" s="1713"/>
      <c r="AN629" s="1713"/>
      <c r="AO629" s="1713"/>
      <c r="AP629" s="1713"/>
      <c r="AQ629" s="1713"/>
      <c r="AR629" s="1713"/>
      <c r="AS629" s="1713"/>
      <c r="AT629" s="1713"/>
      <c r="AU629" s="1713"/>
      <c r="AV629" s="1713"/>
      <c r="AW629" s="1713"/>
      <c r="AX629" s="1713"/>
    </row>
    <row r="630" s="1732" customFormat="true" ht="21.75" hidden="false" customHeight="true" outlineLevel="0" collapsed="false">
      <c r="C630" s="1713"/>
      <c r="D630" s="1713"/>
      <c r="E630" s="1713"/>
      <c r="F630" s="1713"/>
      <c r="G630" s="1714"/>
      <c r="H630" s="1713"/>
      <c r="I630" s="1713"/>
      <c r="J630" s="1713"/>
      <c r="K630" s="1713"/>
      <c r="L630" s="1713"/>
      <c r="M630" s="1713"/>
      <c r="N630" s="1713"/>
      <c r="O630" s="1713"/>
      <c r="P630" s="1713"/>
      <c r="Q630" s="1713"/>
      <c r="R630" s="1713"/>
      <c r="S630" s="1713"/>
      <c r="T630" s="1713"/>
      <c r="U630" s="1713"/>
      <c r="V630" s="1713"/>
      <c r="W630" s="1713"/>
      <c r="X630" s="1713"/>
      <c r="Y630" s="1713"/>
      <c r="Z630" s="1713"/>
      <c r="AA630" s="1713"/>
      <c r="AB630" s="1713"/>
      <c r="AC630" s="1713"/>
      <c r="AD630" s="1713"/>
      <c r="AE630" s="1713"/>
      <c r="AF630" s="1713"/>
      <c r="AG630" s="1713"/>
      <c r="AH630" s="1713"/>
      <c r="AI630" s="1713"/>
      <c r="AJ630" s="1713"/>
      <c r="AK630" s="1713"/>
      <c r="AL630" s="1713"/>
      <c r="AM630" s="1713"/>
      <c r="AN630" s="1713"/>
      <c r="AO630" s="1713"/>
      <c r="AP630" s="1713"/>
      <c r="AQ630" s="1713"/>
      <c r="AR630" s="1713"/>
      <c r="AS630" s="1713"/>
      <c r="AT630" s="1713"/>
      <c r="AU630" s="1713"/>
      <c r="AV630" s="1713"/>
      <c r="AW630" s="1713"/>
      <c r="AX630" s="1713"/>
    </row>
    <row r="631" s="1732" customFormat="true" ht="21.75" hidden="false" customHeight="true" outlineLevel="0" collapsed="false">
      <c r="C631" s="1713"/>
      <c r="D631" s="1713"/>
      <c r="E631" s="1713"/>
      <c r="F631" s="1713"/>
      <c r="G631" s="1714"/>
      <c r="H631" s="1713"/>
      <c r="I631" s="1713"/>
      <c r="J631" s="1713"/>
      <c r="K631" s="1713"/>
      <c r="L631" s="1713"/>
      <c r="M631" s="1713"/>
      <c r="N631" s="1713"/>
      <c r="O631" s="1713"/>
      <c r="P631" s="1713"/>
      <c r="Q631" s="1713"/>
      <c r="R631" s="1713"/>
      <c r="S631" s="1713"/>
      <c r="T631" s="1713"/>
      <c r="U631" s="1713"/>
      <c r="V631" s="1713"/>
      <c r="W631" s="1713"/>
      <c r="X631" s="1713"/>
      <c r="Y631" s="1713"/>
      <c r="Z631" s="1713"/>
      <c r="AA631" s="1713"/>
      <c r="AB631" s="1713"/>
      <c r="AC631" s="1713"/>
      <c r="AD631" s="1713"/>
      <c r="AE631" s="1713"/>
      <c r="AF631" s="1713"/>
      <c r="AG631" s="1713"/>
      <c r="AH631" s="1713"/>
      <c r="AI631" s="1713"/>
      <c r="AJ631" s="1713"/>
      <c r="AK631" s="1713"/>
      <c r="AL631" s="1713"/>
      <c r="AM631" s="1713"/>
      <c r="AN631" s="1713"/>
      <c r="AO631" s="1713"/>
      <c r="AP631" s="1713"/>
      <c r="AQ631" s="1713"/>
      <c r="AR631" s="1713"/>
      <c r="AS631" s="1713"/>
      <c r="AT631" s="1713"/>
      <c r="AU631" s="1713"/>
      <c r="AV631" s="1713"/>
      <c r="AW631" s="1713"/>
      <c r="AX631" s="1713"/>
    </row>
    <row r="632" s="1732" customFormat="true" ht="21.75" hidden="false" customHeight="true" outlineLevel="0" collapsed="false">
      <c r="C632" s="1713"/>
      <c r="D632" s="1713"/>
      <c r="E632" s="1713"/>
      <c r="F632" s="1713"/>
      <c r="G632" s="1714"/>
      <c r="H632" s="1713"/>
      <c r="I632" s="1713"/>
      <c r="J632" s="1713"/>
      <c r="K632" s="1713"/>
      <c r="L632" s="1713"/>
      <c r="M632" s="1713"/>
      <c r="N632" s="1713"/>
      <c r="O632" s="1713"/>
      <c r="P632" s="1713"/>
      <c r="Q632" s="1713"/>
      <c r="R632" s="1713"/>
      <c r="S632" s="1713"/>
      <c r="T632" s="1713"/>
      <c r="U632" s="1713"/>
      <c r="V632" s="1713"/>
      <c r="W632" s="1713"/>
      <c r="X632" s="1713"/>
      <c r="Y632" s="1713"/>
      <c r="Z632" s="1713"/>
      <c r="AA632" s="1713"/>
      <c r="AB632" s="1713"/>
      <c r="AC632" s="1713"/>
      <c r="AD632" s="1713"/>
      <c r="AE632" s="1713"/>
      <c r="AF632" s="1713"/>
      <c r="AG632" s="1713"/>
      <c r="AH632" s="1713"/>
      <c r="AI632" s="1713"/>
      <c r="AJ632" s="1713"/>
      <c r="AK632" s="1713"/>
      <c r="AL632" s="1713"/>
      <c r="AM632" s="1713"/>
      <c r="AN632" s="1713"/>
      <c r="AO632" s="1713"/>
      <c r="AP632" s="1713"/>
      <c r="AQ632" s="1713"/>
      <c r="AR632" s="1713"/>
      <c r="AS632" s="1713"/>
      <c r="AT632" s="1713"/>
      <c r="AU632" s="1713"/>
      <c r="AV632" s="1713"/>
      <c r="AW632" s="1713"/>
      <c r="AX632" s="1713"/>
    </row>
    <row r="633" s="1732" customFormat="true" ht="21.75" hidden="false" customHeight="true" outlineLevel="0" collapsed="false">
      <c r="C633" s="1713"/>
      <c r="D633" s="1713"/>
      <c r="E633" s="1713"/>
      <c r="F633" s="1713"/>
      <c r="G633" s="1714"/>
      <c r="H633" s="1713"/>
      <c r="I633" s="1713"/>
      <c r="J633" s="1713"/>
      <c r="K633" s="1713"/>
      <c r="L633" s="1713"/>
      <c r="M633" s="1713"/>
      <c r="N633" s="1713"/>
      <c r="O633" s="1713"/>
      <c r="P633" s="1713"/>
      <c r="Q633" s="1713"/>
      <c r="R633" s="1713"/>
      <c r="S633" s="1713"/>
      <c r="T633" s="1713"/>
      <c r="U633" s="1713"/>
      <c r="V633" s="1713"/>
      <c r="W633" s="1713"/>
      <c r="X633" s="1713"/>
      <c r="Y633" s="1713"/>
      <c r="Z633" s="1713"/>
      <c r="AA633" s="1713"/>
      <c r="AB633" s="1713"/>
      <c r="AC633" s="1713"/>
      <c r="AD633" s="1713"/>
      <c r="AE633" s="1713"/>
      <c r="AF633" s="1713"/>
      <c r="AG633" s="1713"/>
      <c r="AH633" s="1713"/>
      <c r="AI633" s="1713"/>
      <c r="AJ633" s="1713"/>
      <c r="AK633" s="1713"/>
      <c r="AL633" s="1713"/>
      <c r="AM633" s="1713"/>
      <c r="AN633" s="1713"/>
      <c r="AO633" s="1713"/>
      <c r="AP633" s="1713"/>
      <c r="AQ633" s="1713"/>
      <c r="AR633" s="1713"/>
      <c r="AS633" s="1713"/>
      <c r="AT633" s="1713"/>
      <c r="AU633" s="1713"/>
      <c r="AV633" s="1713"/>
      <c r="AW633" s="1713"/>
      <c r="AX633" s="1713"/>
    </row>
    <row r="634" s="1732" customFormat="true" ht="21.75" hidden="false" customHeight="true" outlineLevel="0" collapsed="false">
      <c r="C634" s="1713"/>
      <c r="D634" s="1713"/>
      <c r="E634" s="1713"/>
      <c r="F634" s="1713"/>
      <c r="G634" s="1714"/>
      <c r="H634" s="1713"/>
      <c r="I634" s="1713"/>
      <c r="J634" s="1713"/>
      <c r="K634" s="1713"/>
      <c r="L634" s="1713"/>
      <c r="M634" s="1713"/>
      <c r="N634" s="1713"/>
      <c r="O634" s="1713"/>
      <c r="P634" s="1713"/>
      <c r="Q634" s="1713"/>
      <c r="R634" s="1713"/>
      <c r="S634" s="1713"/>
      <c r="T634" s="1713"/>
      <c r="U634" s="1713"/>
      <c r="V634" s="1713"/>
      <c r="W634" s="1713"/>
      <c r="X634" s="1713"/>
      <c r="Y634" s="1713"/>
      <c r="Z634" s="1713"/>
      <c r="AA634" s="1713"/>
      <c r="AB634" s="1713"/>
      <c r="AC634" s="1713"/>
      <c r="AD634" s="1713"/>
      <c r="AE634" s="1713"/>
      <c r="AF634" s="1713"/>
      <c r="AG634" s="1713"/>
      <c r="AH634" s="1713"/>
      <c r="AI634" s="1713"/>
      <c r="AJ634" s="1713"/>
      <c r="AK634" s="1713"/>
      <c r="AL634" s="1713"/>
      <c r="AM634" s="1713"/>
      <c r="AN634" s="1713"/>
      <c r="AO634" s="1713"/>
      <c r="AP634" s="1713"/>
      <c r="AQ634" s="1713"/>
      <c r="AR634" s="1713"/>
      <c r="AS634" s="1713"/>
      <c r="AT634" s="1713"/>
      <c r="AU634" s="1713"/>
      <c r="AV634" s="1713"/>
      <c r="AW634" s="1713"/>
      <c r="AX634" s="1713"/>
    </row>
    <row r="635" s="1732" customFormat="true" ht="21.75" hidden="false" customHeight="true" outlineLevel="0" collapsed="false">
      <c r="C635" s="1713"/>
      <c r="D635" s="1713"/>
      <c r="E635" s="1713"/>
      <c r="F635" s="1713"/>
      <c r="G635" s="1714"/>
      <c r="H635" s="1713"/>
      <c r="I635" s="1713"/>
      <c r="J635" s="1713"/>
      <c r="K635" s="1713"/>
      <c r="L635" s="1713"/>
      <c r="M635" s="1713"/>
      <c r="N635" s="1713"/>
      <c r="O635" s="1713"/>
      <c r="P635" s="1713"/>
      <c r="Q635" s="1713"/>
      <c r="R635" s="1713"/>
      <c r="S635" s="1713"/>
      <c r="T635" s="1713"/>
      <c r="U635" s="1713"/>
      <c r="V635" s="1713"/>
      <c r="W635" s="1713"/>
      <c r="X635" s="1713"/>
      <c r="Y635" s="1713"/>
      <c r="Z635" s="1713"/>
      <c r="AA635" s="1713"/>
      <c r="AB635" s="1713"/>
      <c r="AC635" s="1713"/>
      <c r="AD635" s="1713"/>
      <c r="AE635" s="1713"/>
      <c r="AF635" s="1713"/>
      <c r="AG635" s="1713"/>
      <c r="AH635" s="1713"/>
      <c r="AI635" s="1713"/>
      <c r="AJ635" s="1713"/>
      <c r="AK635" s="1713"/>
      <c r="AL635" s="1713"/>
      <c r="AM635" s="1713"/>
      <c r="AN635" s="1713"/>
      <c r="AO635" s="1713"/>
      <c r="AP635" s="1713"/>
      <c r="AQ635" s="1713"/>
      <c r="AR635" s="1713"/>
      <c r="AS635" s="1713"/>
      <c r="AT635" s="1713"/>
      <c r="AU635" s="1713"/>
      <c r="AV635" s="1713"/>
      <c r="AW635" s="1713"/>
      <c r="AX635" s="1713"/>
    </row>
    <row r="636" s="1732" customFormat="true" ht="21.75" hidden="false" customHeight="true" outlineLevel="0" collapsed="false">
      <c r="C636" s="1713"/>
      <c r="D636" s="1713"/>
      <c r="E636" s="1713"/>
      <c r="F636" s="1713"/>
      <c r="G636" s="1714"/>
      <c r="H636" s="1713"/>
      <c r="I636" s="1713"/>
      <c r="J636" s="1713"/>
      <c r="K636" s="1713"/>
      <c r="L636" s="1713"/>
      <c r="M636" s="1713"/>
      <c r="N636" s="1713"/>
      <c r="O636" s="1713"/>
      <c r="P636" s="1713"/>
      <c r="Q636" s="1713"/>
      <c r="R636" s="1713"/>
      <c r="S636" s="1713"/>
      <c r="T636" s="1713"/>
      <c r="U636" s="1713"/>
      <c r="V636" s="1713"/>
      <c r="W636" s="1713"/>
      <c r="X636" s="1713"/>
      <c r="Y636" s="1713"/>
      <c r="Z636" s="1713"/>
      <c r="AA636" s="1713"/>
      <c r="AB636" s="1713"/>
      <c r="AC636" s="1713"/>
      <c r="AD636" s="1713"/>
      <c r="AE636" s="1713"/>
      <c r="AF636" s="1713"/>
      <c r="AG636" s="1713"/>
      <c r="AH636" s="1713"/>
      <c r="AI636" s="1713"/>
      <c r="AJ636" s="1713"/>
      <c r="AK636" s="1713"/>
      <c r="AL636" s="1713"/>
      <c r="AM636" s="1713"/>
      <c r="AN636" s="1713"/>
      <c r="AO636" s="1713"/>
      <c r="AP636" s="1713"/>
      <c r="AQ636" s="1713"/>
      <c r="AR636" s="1713"/>
      <c r="AS636" s="1713"/>
      <c r="AT636" s="1713"/>
      <c r="AU636" s="1713"/>
      <c r="AV636" s="1713"/>
      <c r="AW636" s="1713"/>
      <c r="AX636" s="1713"/>
    </row>
    <row r="637" s="1732" customFormat="true" ht="21.75" hidden="false" customHeight="true" outlineLevel="0" collapsed="false">
      <c r="C637" s="1713"/>
      <c r="D637" s="1713"/>
      <c r="E637" s="1713"/>
      <c r="F637" s="1713"/>
      <c r="G637" s="1714"/>
      <c r="H637" s="1713"/>
      <c r="I637" s="1713"/>
      <c r="J637" s="1713"/>
      <c r="K637" s="1713"/>
      <c r="L637" s="1713"/>
      <c r="M637" s="1713"/>
      <c r="N637" s="1713"/>
      <c r="O637" s="1713"/>
      <c r="P637" s="1713"/>
      <c r="Q637" s="1713"/>
      <c r="R637" s="1713"/>
      <c r="S637" s="1713"/>
      <c r="T637" s="1713"/>
      <c r="U637" s="1713"/>
      <c r="V637" s="1713"/>
      <c r="W637" s="1713"/>
      <c r="X637" s="1713"/>
      <c r="Y637" s="1713"/>
      <c r="Z637" s="1713"/>
      <c r="AA637" s="1713"/>
      <c r="AB637" s="1713"/>
      <c r="AC637" s="1713"/>
      <c r="AD637" s="1713"/>
      <c r="AE637" s="1713"/>
      <c r="AF637" s="1713"/>
      <c r="AG637" s="1713"/>
      <c r="AH637" s="1713"/>
      <c r="AI637" s="1713"/>
      <c r="AJ637" s="1713"/>
      <c r="AK637" s="1713"/>
      <c r="AL637" s="1713"/>
      <c r="AM637" s="1713"/>
      <c r="AN637" s="1713"/>
      <c r="AO637" s="1713"/>
      <c r="AP637" s="1713"/>
      <c r="AQ637" s="1713"/>
      <c r="AR637" s="1713"/>
      <c r="AS637" s="1713"/>
      <c r="AT637" s="1713"/>
      <c r="AU637" s="1713"/>
      <c r="AV637" s="1713"/>
      <c r="AW637" s="1713"/>
      <c r="AX637" s="1713"/>
    </row>
    <row r="638" s="1732" customFormat="true" ht="21.75" hidden="false" customHeight="true" outlineLevel="0" collapsed="false">
      <c r="C638" s="1713"/>
      <c r="D638" s="1713"/>
      <c r="E638" s="1713"/>
      <c r="F638" s="1713"/>
      <c r="G638" s="1714"/>
      <c r="H638" s="1713"/>
      <c r="I638" s="1713"/>
      <c r="J638" s="1713"/>
      <c r="K638" s="1713"/>
      <c r="L638" s="1713"/>
      <c r="M638" s="1713"/>
      <c r="N638" s="1713"/>
      <c r="O638" s="1713"/>
      <c r="P638" s="1713"/>
      <c r="Q638" s="1713"/>
      <c r="R638" s="1713"/>
      <c r="S638" s="1713"/>
      <c r="T638" s="1713"/>
      <c r="U638" s="1713"/>
      <c r="V638" s="1713"/>
      <c r="W638" s="1713"/>
      <c r="X638" s="1713"/>
      <c r="Y638" s="1713"/>
      <c r="Z638" s="1713"/>
      <c r="AA638" s="1713"/>
      <c r="AB638" s="1713"/>
      <c r="AC638" s="1713"/>
      <c r="AD638" s="1713"/>
      <c r="AE638" s="1713"/>
      <c r="AF638" s="1713"/>
      <c r="AG638" s="1713"/>
      <c r="AH638" s="1713"/>
      <c r="AI638" s="1713"/>
      <c r="AJ638" s="1713"/>
      <c r="AK638" s="1713"/>
      <c r="AL638" s="1713"/>
      <c r="AM638" s="1713"/>
      <c r="AN638" s="1713"/>
      <c r="AO638" s="1713"/>
      <c r="AP638" s="1713"/>
      <c r="AQ638" s="1713"/>
      <c r="AR638" s="1713"/>
      <c r="AS638" s="1713"/>
      <c r="AT638" s="1713"/>
      <c r="AU638" s="1713"/>
      <c r="AV638" s="1713"/>
      <c r="AW638" s="1713"/>
      <c r="AX638" s="1713"/>
    </row>
    <row r="639" s="1732" customFormat="true" ht="21.75" hidden="false" customHeight="true" outlineLevel="0" collapsed="false">
      <c r="C639" s="1713"/>
      <c r="D639" s="1713"/>
      <c r="E639" s="1713"/>
      <c r="F639" s="1713"/>
      <c r="G639" s="1714"/>
      <c r="H639" s="1713"/>
      <c r="I639" s="1713"/>
      <c r="J639" s="1713"/>
      <c r="K639" s="1713"/>
      <c r="L639" s="1713"/>
      <c r="M639" s="1713"/>
      <c r="N639" s="1713"/>
      <c r="O639" s="1713"/>
      <c r="P639" s="1713"/>
      <c r="Q639" s="1713"/>
      <c r="R639" s="1713"/>
      <c r="S639" s="1713"/>
      <c r="T639" s="1713"/>
      <c r="U639" s="1713"/>
      <c r="V639" s="1713"/>
      <c r="W639" s="1713"/>
      <c r="X639" s="1713"/>
      <c r="Y639" s="1713"/>
      <c r="Z639" s="1713"/>
      <c r="AA639" s="1713"/>
      <c r="AB639" s="1713"/>
      <c r="AC639" s="1713"/>
      <c r="AD639" s="1713"/>
      <c r="AE639" s="1713"/>
      <c r="AF639" s="1713"/>
      <c r="AG639" s="1713"/>
      <c r="AH639" s="1713"/>
      <c r="AI639" s="1713"/>
      <c r="AJ639" s="1713"/>
      <c r="AK639" s="1713"/>
      <c r="AL639" s="1713"/>
      <c r="AM639" s="1713"/>
      <c r="AN639" s="1713"/>
      <c r="AO639" s="1713"/>
      <c r="AP639" s="1713"/>
      <c r="AQ639" s="1713"/>
      <c r="AR639" s="1713"/>
      <c r="AS639" s="1713"/>
      <c r="AT639" s="1713"/>
      <c r="AU639" s="1713"/>
      <c r="AV639" s="1713"/>
      <c r="AW639" s="1713"/>
      <c r="AX639" s="1713"/>
    </row>
    <row r="640" s="1732" customFormat="true" ht="21.75" hidden="false" customHeight="true" outlineLevel="0" collapsed="false">
      <c r="C640" s="1713"/>
      <c r="D640" s="1713"/>
      <c r="E640" s="1713"/>
      <c r="F640" s="1713"/>
      <c r="G640" s="1714"/>
      <c r="H640" s="1713"/>
      <c r="I640" s="1713"/>
      <c r="J640" s="1713"/>
      <c r="K640" s="1713"/>
      <c r="L640" s="1713"/>
      <c r="M640" s="1713"/>
      <c r="N640" s="1713"/>
      <c r="O640" s="1713"/>
      <c r="P640" s="1713"/>
      <c r="Q640" s="1713"/>
      <c r="R640" s="1713"/>
      <c r="S640" s="1713"/>
      <c r="T640" s="1713"/>
      <c r="U640" s="1713"/>
      <c r="V640" s="1713"/>
      <c r="W640" s="1713"/>
      <c r="X640" s="1713"/>
      <c r="Y640" s="1713"/>
      <c r="Z640" s="1713"/>
      <c r="AA640" s="1713"/>
      <c r="AB640" s="1713"/>
      <c r="AC640" s="1713"/>
      <c r="AD640" s="1713"/>
      <c r="AE640" s="1713"/>
      <c r="AF640" s="1713"/>
      <c r="AG640" s="1713"/>
      <c r="AH640" s="1713"/>
      <c r="AI640" s="1713"/>
      <c r="AJ640" s="1713"/>
      <c r="AK640" s="1713"/>
      <c r="AL640" s="1713"/>
      <c r="AM640" s="1713"/>
      <c r="AN640" s="1713"/>
      <c r="AO640" s="1713"/>
      <c r="AP640" s="1713"/>
      <c r="AQ640" s="1713"/>
      <c r="AR640" s="1713"/>
      <c r="AS640" s="1713"/>
      <c r="AT640" s="1713"/>
      <c r="AU640" s="1713"/>
      <c r="AV640" s="1713"/>
      <c r="AW640" s="1713"/>
      <c r="AX640" s="1713"/>
    </row>
    <row r="641" s="1732" customFormat="true" ht="21.75" hidden="false" customHeight="true" outlineLevel="0" collapsed="false">
      <c r="C641" s="1713"/>
      <c r="D641" s="1713"/>
      <c r="E641" s="1713"/>
      <c r="F641" s="1713"/>
      <c r="G641" s="1714"/>
      <c r="H641" s="1713"/>
      <c r="I641" s="1713"/>
      <c r="J641" s="1713"/>
      <c r="K641" s="1713"/>
      <c r="L641" s="1713"/>
      <c r="M641" s="1713"/>
      <c r="N641" s="1713"/>
      <c r="O641" s="1713"/>
      <c r="P641" s="1713"/>
      <c r="Q641" s="1713"/>
      <c r="R641" s="1713"/>
      <c r="S641" s="1713"/>
      <c r="T641" s="1713"/>
      <c r="U641" s="1713"/>
      <c r="V641" s="1713"/>
      <c r="W641" s="1713"/>
      <c r="X641" s="1713"/>
      <c r="Y641" s="1713"/>
      <c r="Z641" s="1713"/>
      <c r="AA641" s="1713"/>
      <c r="AB641" s="1713"/>
      <c r="AC641" s="1713"/>
      <c r="AD641" s="1713"/>
      <c r="AE641" s="1713"/>
      <c r="AF641" s="1713"/>
      <c r="AG641" s="1713"/>
      <c r="AH641" s="1713"/>
      <c r="AI641" s="1713"/>
      <c r="AJ641" s="1713"/>
      <c r="AK641" s="1713"/>
      <c r="AL641" s="1713"/>
      <c r="AM641" s="1713"/>
      <c r="AN641" s="1713"/>
      <c r="AO641" s="1713"/>
      <c r="AP641" s="1713"/>
      <c r="AQ641" s="1713"/>
      <c r="AR641" s="1713"/>
      <c r="AS641" s="1713"/>
      <c r="AT641" s="1713"/>
      <c r="AU641" s="1713"/>
      <c r="AV641" s="1713"/>
      <c r="AW641" s="1713"/>
      <c r="AX641" s="1713"/>
    </row>
    <row r="642" s="1732" customFormat="true" ht="21.75" hidden="false" customHeight="true" outlineLevel="0" collapsed="false">
      <c r="C642" s="1713"/>
      <c r="D642" s="1713"/>
      <c r="E642" s="1713"/>
      <c r="F642" s="1713"/>
      <c r="G642" s="1714"/>
      <c r="H642" s="1713"/>
      <c r="I642" s="1713"/>
      <c r="J642" s="1713"/>
      <c r="K642" s="1713"/>
      <c r="L642" s="1713"/>
      <c r="M642" s="1713"/>
      <c r="N642" s="1713"/>
      <c r="O642" s="1713"/>
      <c r="P642" s="1713"/>
      <c r="Q642" s="1713"/>
      <c r="R642" s="1713"/>
      <c r="S642" s="1713"/>
      <c r="T642" s="1713"/>
      <c r="U642" s="1713"/>
      <c r="V642" s="1713"/>
      <c r="W642" s="1713"/>
      <c r="X642" s="1713"/>
      <c r="Y642" s="1713"/>
      <c r="Z642" s="1713"/>
      <c r="AA642" s="1713"/>
      <c r="AB642" s="1713"/>
      <c r="AC642" s="1713"/>
      <c r="AD642" s="1713"/>
      <c r="AE642" s="1713"/>
      <c r="AF642" s="1713"/>
      <c r="AG642" s="1713"/>
      <c r="AH642" s="1713"/>
      <c r="AI642" s="1713"/>
      <c r="AJ642" s="1713"/>
      <c r="AK642" s="1713"/>
      <c r="AL642" s="1713"/>
      <c r="AM642" s="1713"/>
      <c r="AN642" s="1713"/>
      <c r="AO642" s="1713"/>
      <c r="AP642" s="1713"/>
      <c r="AQ642" s="1713"/>
      <c r="AR642" s="1713"/>
      <c r="AS642" s="1713"/>
      <c r="AT642" s="1713"/>
      <c r="AU642" s="1713"/>
      <c r="AV642" s="1713"/>
      <c r="AW642" s="1713"/>
      <c r="AX642" s="1713"/>
    </row>
    <row r="643" s="1732" customFormat="true" ht="21.75" hidden="false" customHeight="true" outlineLevel="0" collapsed="false">
      <c r="C643" s="1713"/>
      <c r="D643" s="1713"/>
      <c r="E643" s="1713"/>
      <c r="F643" s="1713"/>
      <c r="G643" s="1714"/>
      <c r="H643" s="1713"/>
      <c r="I643" s="1713"/>
      <c r="J643" s="1713"/>
      <c r="K643" s="1713"/>
      <c r="L643" s="1713"/>
      <c r="M643" s="1713"/>
      <c r="N643" s="1713"/>
      <c r="O643" s="1713"/>
      <c r="P643" s="1713"/>
      <c r="Q643" s="1713"/>
      <c r="R643" s="1713"/>
      <c r="S643" s="1713"/>
      <c r="T643" s="1713"/>
      <c r="U643" s="1713"/>
      <c r="V643" s="1713"/>
      <c r="W643" s="1713"/>
      <c r="X643" s="1713"/>
      <c r="Y643" s="1713"/>
      <c r="Z643" s="1713"/>
      <c r="AA643" s="1713"/>
      <c r="AB643" s="1713"/>
      <c r="AC643" s="1713"/>
      <c r="AD643" s="1713"/>
      <c r="AE643" s="1713"/>
      <c r="AF643" s="1713"/>
      <c r="AG643" s="1713"/>
      <c r="AH643" s="1713"/>
      <c r="AI643" s="1713"/>
      <c r="AJ643" s="1713"/>
      <c r="AK643" s="1713"/>
      <c r="AL643" s="1713"/>
      <c r="AM643" s="1713"/>
      <c r="AN643" s="1713"/>
      <c r="AO643" s="1713"/>
      <c r="AP643" s="1713"/>
      <c r="AQ643" s="1713"/>
      <c r="AR643" s="1713"/>
      <c r="AS643" s="1713"/>
      <c r="AT643" s="1713"/>
      <c r="AU643" s="1713"/>
      <c r="AV643" s="1713"/>
      <c r="AW643" s="1713"/>
      <c r="AX643" s="1713"/>
    </row>
    <row r="644" s="1732" customFormat="true" ht="21.75" hidden="false" customHeight="true" outlineLevel="0" collapsed="false">
      <c r="C644" s="1713"/>
      <c r="D644" s="1713"/>
      <c r="E644" s="1713"/>
      <c r="F644" s="1713"/>
      <c r="G644" s="1714"/>
      <c r="H644" s="1713"/>
      <c r="I644" s="1713"/>
      <c r="J644" s="1713"/>
      <c r="K644" s="1713"/>
      <c r="L644" s="1713"/>
      <c r="M644" s="1713"/>
      <c r="N644" s="1713"/>
      <c r="O644" s="1713"/>
      <c r="P644" s="1713"/>
      <c r="Q644" s="1713"/>
      <c r="R644" s="1713"/>
      <c r="S644" s="1713"/>
      <c r="T644" s="1713"/>
      <c r="U644" s="1713"/>
      <c r="V644" s="1713"/>
      <c r="W644" s="1713"/>
      <c r="X644" s="1713"/>
      <c r="Y644" s="1713"/>
      <c r="Z644" s="1713"/>
      <c r="AA644" s="1713"/>
      <c r="AB644" s="1713"/>
      <c r="AC644" s="1713"/>
      <c r="AD644" s="1713"/>
      <c r="AE644" s="1713"/>
      <c r="AF644" s="1713"/>
      <c r="AG644" s="1713"/>
      <c r="AH644" s="1713"/>
      <c r="AI644" s="1713"/>
      <c r="AJ644" s="1713"/>
      <c r="AK644" s="1713"/>
      <c r="AL644" s="1713"/>
      <c r="AM644" s="1713"/>
      <c r="AN644" s="1713"/>
      <c r="AO644" s="1713"/>
      <c r="AP644" s="1713"/>
      <c r="AQ644" s="1713"/>
      <c r="AR644" s="1713"/>
      <c r="AS644" s="1713"/>
      <c r="AT644" s="1713"/>
      <c r="AU644" s="1713"/>
      <c r="AV644" s="1713"/>
      <c r="AW644" s="1713"/>
      <c r="AX644" s="1713"/>
    </row>
    <row r="645" s="1732" customFormat="true" ht="21.75" hidden="false" customHeight="true" outlineLevel="0" collapsed="false">
      <c r="C645" s="1713"/>
      <c r="D645" s="1713"/>
      <c r="E645" s="1713"/>
      <c r="F645" s="1713"/>
      <c r="G645" s="1714"/>
      <c r="H645" s="1713"/>
      <c r="I645" s="1713"/>
      <c r="J645" s="1713"/>
      <c r="K645" s="1713"/>
      <c r="L645" s="1713"/>
      <c r="M645" s="1713"/>
      <c r="N645" s="1713"/>
      <c r="O645" s="1713"/>
      <c r="P645" s="1713"/>
      <c r="Q645" s="1713"/>
      <c r="R645" s="1713"/>
      <c r="S645" s="1713"/>
      <c r="T645" s="1713"/>
      <c r="U645" s="1713"/>
      <c r="V645" s="1713"/>
      <c r="W645" s="1713"/>
      <c r="X645" s="1713"/>
      <c r="Y645" s="1713"/>
      <c r="Z645" s="1713"/>
      <c r="AA645" s="1713"/>
      <c r="AB645" s="1713"/>
      <c r="AC645" s="1713"/>
      <c r="AD645" s="1713"/>
      <c r="AE645" s="1713"/>
      <c r="AF645" s="1713"/>
      <c r="AG645" s="1713"/>
      <c r="AH645" s="1713"/>
      <c r="AI645" s="1713"/>
      <c r="AJ645" s="1713"/>
      <c r="AK645" s="1713"/>
      <c r="AL645" s="1713"/>
      <c r="AM645" s="1713"/>
      <c r="AN645" s="1713"/>
      <c r="AO645" s="1713"/>
      <c r="AP645" s="1713"/>
      <c r="AQ645" s="1713"/>
      <c r="AR645" s="1713"/>
      <c r="AS645" s="1713"/>
      <c r="AT645" s="1713"/>
      <c r="AU645" s="1713"/>
      <c r="AV645" s="1713"/>
      <c r="AW645" s="1713"/>
      <c r="AX645" s="1713"/>
    </row>
    <row r="646" s="1732" customFormat="true" ht="21.75" hidden="false" customHeight="true" outlineLevel="0" collapsed="false">
      <c r="C646" s="1713"/>
      <c r="D646" s="1713"/>
      <c r="E646" s="1713"/>
      <c r="F646" s="1713"/>
      <c r="G646" s="1714"/>
      <c r="H646" s="1713"/>
      <c r="I646" s="1713"/>
      <c r="J646" s="1713"/>
      <c r="K646" s="1713"/>
      <c r="L646" s="1713"/>
      <c r="M646" s="1713"/>
      <c r="N646" s="1713"/>
      <c r="O646" s="1713"/>
      <c r="P646" s="1713"/>
      <c r="Q646" s="1713"/>
      <c r="R646" s="1713"/>
      <c r="S646" s="1713"/>
      <c r="T646" s="1713"/>
      <c r="U646" s="1713"/>
      <c r="V646" s="1713"/>
      <c r="W646" s="1713"/>
      <c r="X646" s="1713"/>
      <c r="Y646" s="1713"/>
      <c r="Z646" s="1713"/>
      <c r="AA646" s="1713"/>
      <c r="AB646" s="1713"/>
      <c r="AC646" s="1713"/>
      <c r="AD646" s="1713"/>
      <c r="AE646" s="1713"/>
      <c r="AF646" s="1713"/>
      <c r="AG646" s="1713"/>
      <c r="AH646" s="1713"/>
      <c r="AI646" s="1713"/>
      <c r="AJ646" s="1713"/>
      <c r="AK646" s="1713"/>
      <c r="AL646" s="1713"/>
      <c r="AM646" s="1713"/>
      <c r="AN646" s="1713"/>
      <c r="AO646" s="1713"/>
      <c r="AP646" s="1713"/>
      <c r="AQ646" s="1713"/>
      <c r="AR646" s="1713"/>
      <c r="AS646" s="1713"/>
      <c r="AT646" s="1713"/>
      <c r="AU646" s="1713"/>
      <c r="AV646" s="1713"/>
      <c r="AW646" s="1713"/>
      <c r="AX646" s="1713"/>
    </row>
    <row r="647" s="1732" customFormat="true" ht="21.75" hidden="false" customHeight="true" outlineLevel="0" collapsed="false">
      <c r="C647" s="1713"/>
      <c r="D647" s="1713"/>
      <c r="E647" s="1713"/>
      <c r="F647" s="1713"/>
      <c r="G647" s="1714"/>
      <c r="H647" s="1713"/>
      <c r="I647" s="1713"/>
      <c r="J647" s="1713"/>
      <c r="K647" s="1713"/>
      <c r="L647" s="1713"/>
      <c r="M647" s="1713"/>
      <c r="N647" s="1713"/>
      <c r="O647" s="1713"/>
      <c r="P647" s="1713"/>
      <c r="Q647" s="1713"/>
      <c r="R647" s="1713"/>
      <c r="S647" s="1713"/>
      <c r="T647" s="1713"/>
      <c r="U647" s="1713"/>
      <c r="V647" s="1713"/>
      <c r="W647" s="1713"/>
      <c r="X647" s="1713"/>
      <c r="Y647" s="1713"/>
      <c r="Z647" s="1713"/>
      <c r="AA647" s="1713"/>
      <c r="AB647" s="1713"/>
      <c r="AC647" s="1713"/>
      <c r="AD647" s="1713"/>
      <c r="AE647" s="1713"/>
      <c r="AF647" s="1713"/>
      <c r="AG647" s="1713"/>
      <c r="AH647" s="1713"/>
      <c r="AI647" s="1713"/>
      <c r="AJ647" s="1713"/>
      <c r="AK647" s="1713"/>
      <c r="AL647" s="1713"/>
      <c r="AM647" s="1713"/>
      <c r="AN647" s="1713"/>
      <c r="AO647" s="1713"/>
      <c r="AP647" s="1713"/>
      <c r="AQ647" s="1713"/>
      <c r="AR647" s="1713"/>
      <c r="AS647" s="1713"/>
      <c r="AT647" s="1713"/>
      <c r="AU647" s="1713"/>
      <c r="AV647" s="1713"/>
      <c r="AW647" s="1713"/>
      <c r="AX647" s="1713"/>
    </row>
    <row r="648" s="1732" customFormat="true" ht="21.75" hidden="false" customHeight="true" outlineLevel="0" collapsed="false">
      <c r="C648" s="1713"/>
      <c r="D648" s="1713"/>
      <c r="E648" s="1713"/>
      <c r="F648" s="1713"/>
      <c r="G648" s="1714"/>
      <c r="H648" s="1713"/>
      <c r="I648" s="1713"/>
      <c r="J648" s="1713"/>
      <c r="K648" s="1713"/>
      <c r="L648" s="1713"/>
      <c r="M648" s="1713"/>
      <c r="N648" s="1713"/>
      <c r="O648" s="1713"/>
      <c r="P648" s="1713"/>
      <c r="Q648" s="1713"/>
      <c r="R648" s="1713"/>
      <c r="S648" s="1713"/>
      <c r="T648" s="1713"/>
      <c r="U648" s="1713"/>
      <c r="V648" s="1713"/>
      <c r="W648" s="1713"/>
      <c r="X648" s="1713"/>
      <c r="Y648" s="1713"/>
      <c r="Z648" s="1713"/>
      <c r="AA648" s="1713"/>
      <c r="AB648" s="1713"/>
      <c r="AC648" s="1713"/>
      <c r="AD648" s="1713"/>
      <c r="AE648" s="1713"/>
      <c r="AF648" s="1713"/>
      <c r="AG648" s="1713"/>
      <c r="AH648" s="1713"/>
      <c r="AI648" s="1713"/>
      <c r="AJ648" s="1713"/>
      <c r="AK648" s="1713"/>
      <c r="AL648" s="1713"/>
      <c r="AM648" s="1713"/>
      <c r="AN648" s="1713"/>
      <c r="AO648" s="1713"/>
      <c r="AP648" s="1713"/>
      <c r="AQ648" s="1713"/>
      <c r="AR648" s="1713"/>
      <c r="AS648" s="1713"/>
      <c r="AT648" s="1713"/>
      <c r="AU648" s="1713"/>
      <c r="AV648" s="1713"/>
      <c r="AW648" s="1713"/>
      <c r="AX648" s="1713"/>
    </row>
    <row r="649" s="1732" customFormat="true" ht="21.75" hidden="false" customHeight="true" outlineLevel="0" collapsed="false">
      <c r="C649" s="1713"/>
      <c r="D649" s="1713"/>
      <c r="E649" s="1713"/>
      <c r="F649" s="1713"/>
      <c r="G649" s="1714"/>
      <c r="H649" s="1713"/>
      <c r="I649" s="1713"/>
      <c r="J649" s="1713"/>
      <c r="K649" s="1713"/>
      <c r="L649" s="1713"/>
      <c r="M649" s="1713"/>
      <c r="N649" s="1713"/>
      <c r="O649" s="1713"/>
      <c r="P649" s="1713"/>
      <c r="Q649" s="1713"/>
      <c r="R649" s="1713"/>
      <c r="S649" s="1713"/>
      <c r="T649" s="1713"/>
      <c r="U649" s="1713"/>
      <c r="V649" s="1713"/>
      <c r="W649" s="1713"/>
      <c r="X649" s="1713"/>
      <c r="Y649" s="1713"/>
      <c r="Z649" s="1713"/>
      <c r="AA649" s="1713"/>
      <c r="AB649" s="1713"/>
      <c r="AC649" s="1713"/>
      <c r="AD649" s="1713"/>
      <c r="AE649" s="1713"/>
      <c r="AF649" s="1713"/>
      <c r="AG649" s="1713"/>
      <c r="AH649" s="1713"/>
      <c r="AI649" s="1713"/>
      <c r="AJ649" s="1713"/>
      <c r="AK649" s="1713"/>
      <c r="AL649" s="1713"/>
      <c r="AM649" s="1713"/>
      <c r="AN649" s="1713"/>
      <c r="AO649" s="1713"/>
      <c r="AP649" s="1713"/>
      <c r="AQ649" s="1713"/>
      <c r="AR649" s="1713"/>
      <c r="AS649" s="1713"/>
      <c r="AT649" s="1713"/>
      <c r="AU649" s="1713"/>
      <c r="AV649" s="1713"/>
      <c r="AW649" s="1713"/>
      <c r="AX649" s="1713"/>
    </row>
    <row r="650" s="1732" customFormat="true" ht="21.75" hidden="false" customHeight="true" outlineLevel="0" collapsed="false">
      <c r="C650" s="1713"/>
      <c r="D650" s="1713"/>
      <c r="E650" s="1713"/>
      <c r="F650" s="1713"/>
      <c r="G650" s="1714"/>
      <c r="H650" s="1713"/>
      <c r="I650" s="1713"/>
      <c r="J650" s="1713"/>
      <c r="K650" s="1713"/>
      <c r="L650" s="1713"/>
      <c r="M650" s="1713"/>
      <c r="N650" s="1713"/>
      <c r="O650" s="1713"/>
      <c r="P650" s="1713"/>
      <c r="Q650" s="1713"/>
      <c r="R650" s="1713"/>
      <c r="S650" s="1713"/>
      <c r="T650" s="1713"/>
      <c r="U650" s="1713"/>
      <c r="V650" s="1713"/>
      <c r="W650" s="1713"/>
      <c r="X650" s="1713"/>
      <c r="Y650" s="1713"/>
      <c r="Z650" s="1713"/>
      <c r="AA650" s="1713"/>
      <c r="AB650" s="1713"/>
      <c r="AC650" s="1713"/>
      <c r="AD650" s="1713"/>
      <c r="AE650" s="1713"/>
      <c r="AF650" s="1713"/>
      <c r="AG650" s="1713"/>
      <c r="AH650" s="1713"/>
      <c r="AI650" s="1713"/>
      <c r="AJ650" s="1713"/>
      <c r="AK650" s="1713"/>
      <c r="AL650" s="1713"/>
      <c r="AM650" s="1713"/>
      <c r="AN650" s="1713"/>
      <c r="AO650" s="1713"/>
      <c r="AP650" s="1713"/>
      <c r="AQ650" s="1713"/>
      <c r="AR650" s="1713"/>
      <c r="AS650" s="1713"/>
      <c r="AT650" s="1713"/>
      <c r="AU650" s="1713"/>
      <c r="AV650" s="1713"/>
      <c r="AW650" s="1713"/>
      <c r="AX650" s="1713"/>
    </row>
    <row r="651" s="1732" customFormat="true" ht="21.75" hidden="false" customHeight="true" outlineLevel="0" collapsed="false">
      <c r="C651" s="1713"/>
      <c r="D651" s="1713"/>
      <c r="E651" s="1713"/>
      <c r="F651" s="1713"/>
      <c r="G651" s="1714"/>
      <c r="H651" s="1713"/>
      <c r="I651" s="1713"/>
      <c r="J651" s="1713"/>
      <c r="K651" s="1713"/>
      <c r="L651" s="1713"/>
      <c r="M651" s="1713"/>
      <c r="N651" s="1713"/>
      <c r="O651" s="1713"/>
      <c r="P651" s="1713"/>
      <c r="Q651" s="1713"/>
      <c r="R651" s="1713"/>
      <c r="S651" s="1713"/>
      <c r="T651" s="1713"/>
      <c r="U651" s="1713"/>
      <c r="V651" s="1713"/>
      <c r="W651" s="1713"/>
      <c r="X651" s="1713"/>
      <c r="Y651" s="1713"/>
      <c r="Z651" s="1713"/>
      <c r="AA651" s="1713"/>
      <c r="AB651" s="1713"/>
      <c r="AC651" s="1713"/>
      <c r="AD651" s="1713"/>
      <c r="AE651" s="1713"/>
      <c r="AF651" s="1713"/>
      <c r="AG651" s="1713"/>
      <c r="AH651" s="1713"/>
      <c r="AI651" s="1713"/>
      <c r="AJ651" s="1713"/>
      <c r="AK651" s="1713"/>
      <c r="AL651" s="1713"/>
      <c r="AM651" s="1713"/>
      <c r="AN651" s="1713"/>
      <c r="AO651" s="1713"/>
      <c r="AP651" s="1713"/>
      <c r="AQ651" s="1713"/>
      <c r="AR651" s="1713"/>
      <c r="AS651" s="1713"/>
      <c r="AT651" s="1713"/>
      <c r="AU651" s="1713"/>
      <c r="AV651" s="1713"/>
      <c r="AW651" s="1713"/>
      <c r="AX651" s="1713"/>
    </row>
    <row r="652" s="1732" customFormat="true" ht="21.75" hidden="false" customHeight="true" outlineLevel="0" collapsed="false">
      <c r="C652" s="1713"/>
      <c r="D652" s="1713"/>
      <c r="E652" s="1713"/>
      <c r="F652" s="1713"/>
      <c r="G652" s="1714"/>
      <c r="H652" s="1713"/>
      <c r="I652" s="1713"/>
      <c r="J652" s="1713"/>
      <c r="K652" s="1713"/>
      <c r="L652" s="1713"/>
      <c r="M652" s="1713"/>
      <c r="N652" s="1713"/>
      <c r="O652" s="1713"/>
      <c r="P652" s="1713"/>
      <c r="Q652" s="1713"/>
      <c r="R652" s="1713"/>
      <c r="S652" s="1713"/>
      <c r="T652" s="1713"/>
      <c r="U652" s="1713"/>
      <c r="V652" s="1713"/>
      <c r="W652" s="1713"/>
      <c r="X652" s="1713"/>
      <c r="Y652" s="1713"/>
      <c r="Z652" s="1713"/>
      <c r="AA652" s="1713"/>
      <c r="AB652" s="1713"/>
      <c r="AC652" s="1713"/>
      <c r="AD652" s="1713"/>
      <c r="AE652" s="1713"/>
      <c r="AF652" s="1713"/>
      <c r="AG652" s="1713"/>
      <c r="AH652" s="1713"/>
      <c r="AI652" s="1713"/>
      <c r="AJ652" s="1713"/>
      <c r="AK652" s="1713"/>
      <c r="AL652" s="1713"/>
      <c r="AM652" s="1713"/>
      <c r="AN652" s="1713"/>
      <c r="AO652" s="1713"/>
      <c r="AP652" s="1713"/>
      <c r="AQ652" s="1713"/>
      <c r="AR652" s="1713"/>
      <c r="AS652" s="1713"/>
      <c r="AT652" s="1713"/>
      <c r="AU652" s="1713"/>
      <c r="AV652" s="1713"/>
      <c r="AW652" s="1713"/>
      <c r="AX652" s="1713"/>
    </row>
    <row r="653" s="1732" customFormat="true" ht="21.75" hidden="false" customHeight="true" outlineLevel="0" collapsed="false">
      <c r="C653" s="1713"/>
      <c r="D653" s="1713"/>
      <c r="E653" s="1713"/>
      <c r="F653" s="1713"/>
      <c r="G653" s="1714"/>
      <c r="H653" s="1713"/>
      <c r="I653" s="1713"/>
      <c r="J653" s="1713"/>
      <c r="K653" s="1713"/>
      <c r="L653" s="1713"/>
      <c r="M653" s="1713"/>
      <c r="N653" s="1713"/>
      <c r="O653" s="1713"/>
      <c r="P653" s="1713"/>
      <c r="Q653" s="1713"/>
      <c r="R653" s="1713"/>
      <c r="S653" s="1713"/>
      <c r="T653" s="1713"/>
      <c r="U653" s="1713"/>
      <c r="V653" s="1713"/>
      <c r="W653" s="1713"/>
      <c r="X653" s="1713"/>
      <c r="Y653" s="1713"/>
      <c r="Z653" s="1713"/>
      <c r="AA653" s="1713"/>
      <c r="AB653" s="1713"/>
      <c r="AC653" s="1713"/>
      <c r="AD653" s="1713"/>
      <c r="AE653" s="1713"/>
      <c r="AF653" s="1713"/>
      <c r="AG653" s="1713"/>
      <c r="AH653" s="1713"/>
      <c r="AI653" s="1713"/>
      <c r="AJ653" s="1713"/>
      <c r="AK653" s="1713"/>
      <c r="AL653" s="1713"/>
      <c r="AM653" s="1713"/>
      <c r="AN653" s="1713"/>
      <c r="AO653" s="1713"/>
      <c r="AP653" s="1713"/>
      <c r="AQ653" s="1713"/>
      <c r="AR653" s="1713"/>
      <c r="AS653" s="1713"/>
      <c r="AT653" s="1713"/>
      <c r="AU653" s="1713"/>
      <c r="AV653" s="1713"/>
      <c r="AW653" s="1713"/>
      <c r="AX653" s="1713"/>
    </row>
    <row r="654" s="1732" customFormat="true" ht="21.75" hidden="false" customHeight="true" outlineLevel="0" collapsed="false">
      <c r="C654" s="1713"/>
      <c r="D654" s="1713"/>
      <c r="E654" s="1713"/>
      <c r="F654" s="1713"/>
      <c r="G654" s="1714"/>
      <c r="H654" s="1713"/>
      <c r="I654" s="1713"/>
      <c r="J654" s="1713"/>
      <c r="K654" s="1713"/>
      <c r="L654" s="1713"/>
      <c r="M654" s="1713"/>
      <c r="N654" s="1713"/>
      <c r="O654" s="1713"/>
      <c r="P654" s="1713"/>
      <c r="Q654" s="1713"/>
      <c r="R654" s="1713"/>
      <c r="S654" s="1713"/>
      <c r="T654" s="1713"/>
      <c r="U654" s="1713"/>
      <c r="V654" s="1713"/>
      <c r="W654" s="1713"/>
      <c r="X654" s="1713"/>
      <c r="Y654" s="1713"/>
      <c r="Z654" s="1713"/>
      <c r="AA654" s="1713"/>
      <c r="AB654" s="1713"/>
      <c r="AC654" s="1713"/>
      <c r="AD654" s="1713"/>
      <c r="AE654" s="1713"/>
      <c r="AF654" s="1713"/>
      <c r="AG654" s="1713"/>
      <c r="AH654" s="1713"/>
      <c r="AI654" s="1713"/>
      <c r="AJ654" s="1713"/>
      <c r="AK654" s="1713"/>
      <c r="AL654" s="1713"/>
      <c r="AM654" s="1713"/>
      <c r="AN654" s="1713"/>
      <c r="AO654" s="1713"/>
      <c r="AP654" s="1713"/>
      <c r="AQ654" s="1713"/>
      <c r="AR654" s="1713"/>
      <c r="AS654" s="1713"/>
      <c r="AT654" s="1713"/>
      <c r="AU654" s="1713"/>
      <c r="AV654" s="1713"/>
      <c r="AW654" s="1713"/>
      <c r="AX654" s="1713"/>
    </row>
    <row r="655" s="1732" customFormat="true" ht="21.75" hidden="false" customHeight="true" outlineLevel="0" collapsed="false">
      <c r="C655" s="1713"/>
      <c r="D655" s="1713"/>
      <c r="E655" s="1713"/>
      <c r="F655" s="1713"/>
      <c r="G655" s="1714"/>
      <c r="H655" s="1713"/>
      <c r="I655" s="1713"/>
      <c r="J655" s="1713"/>
      <c r="K655" s="1713"/>
      <c r="L655" s="1713"/>
      <c r="M655" s="1713"/>
      <c r="N655" s="1713"/>
      <c r="O655" s="1713"/>
      <c r="P655" s="1713"/>
      <c r="Q655" s="1713"/>
      <c r="R655" s="1713"/>
      <c r="S655" s="1713"/>
      <c r="T655" s="1713"/>
      <c r="U655" s="1713"/>
      <c r="V655" s="1713"/>
      <c r="W655" s="1713"/>
      <c r="X655" s="1713"/>
      <c r="Y655" s="1713"/>
      <c r="Z655" s="1713"/>
      <c r="AA655" s="1713"/>
      <c r="AB655" s="1713"/>
      <c r="AC655" s="1713"/>
      <c r="AD655" s="1713"/>
      <c r="AE655" s="1713"/>
      <c r="AF655" s="1713"/>
      <c r="AG655" s="1713"/>
      <c r="AH655" s="1713"/>
      <c r="AI655" s="1713"/>
      <c r="AJ655" s="1713"/>
      <c r="AK655" s="1713"/>
      <c r="AL655" s="1713"/>
      <c r="AM655" s="1713"/>
      <c r="AN655" s="1713"/>
      <c r="AO655" s="1713"/>
      <c r="AP655" s="1713"/>
      <c r="AQ655" s="1713"/>
      <c r="AR655" s="1713"/>
      <c r="AS655" s="1713"/>
      <c r="AT655" s="1713"/>
      <c r="AU655" s="1713"/>
      <c r="AV655" s="1713"/>
      <c r="AW655" s="1713"/>
      <c r="AX655" s="1713"/>
    </row>
    <row r="656" s="1732" customFormat="true" ht="21.75" hidden="false" customHeight="true" outlineLevel="0" collapsed="false">
      <c r="C656" s="1713"/>
      <c r="D656" s="1713"/>
      <c r="E656" s="1713"/>
      <c r="F656" s="1713"/>
      <c r="G656" s="1714"/>
      <c r="H656" s="1713"/>
      <c r="I656" s="1713"/>
      <c r="J656" s="1713"/>
      <c r="K656" s="1713"/>
      <c r="L656" s="1713"/>
      <c r="M656" s="1713"/>
      <c r="N656" s="1713"/>
      <c r="O656" s="1713"/>
      <c r="P656" s="1713"/>
      <c r="Q656" s="1713"/>
      <c r="R656" s="1713"/>
      <c r="S656" s="1713"/>
      <c r="T656" s="1713"/>
      <c r="U656" s="1713"/>
      <c r="V656" s="1713"/>
      <c r="W656" s="1713"/>
      <c r="X656" s="1713"/>
      <c r="Y656" s="1713"/>
      <c r="Z656" s="1713"/>
      <c r="AA656" s="1713"/>
      <c r="AB656" s="1713"/>
      <c r="AC656" s="1713"/>
      <c r="AD656" s="1713"/>
      <c r="AE656" s="1713"/>
      <c r="AF656" s="1713"/>
      <c r="AG656" s="1713"/>
      <c r="AH656" s="1713"/>
      <c r="AI656" s="1713"/>
      <c r="AJ656" s="1713"/>
      <c r="AK656" s="1713"/>
      <c r="AL656" s="1713"/>
      <c r="AM656" s="1713"/>
      <c r="AN656" s="1713"/>
      <c r="AO656" s="1713"/>
      <c r="AP656" s="1713"/>
      <c r="AQ656" s="1713"/>
      <c r="AR656" s="1713"/>
      <c r="AS656" s="1713"/>
      <c r="AT656" s="1713"/>
      <c r="AU656" s="1713"/>
      <c r="AV656" s="1713"/>
      <c r="AW656" s="1713"/>
      <c r="AX656" s="1713"/>
    </row>
    <row r="657" s="1732" customFormat="true" ht="21.75" hidden="false" customHeight="true" outlineLevel="0" collapsed="false">
      <c r="C657" s="1713"/>
      <c r="D657" s="1713"/>
      <c r="E657" s="1713"/>
      <c r="F657" s="1713"/>
      <c r="G657" s="1714"/>
      <c r="H657" s="1713"/>
      <c r="I657" s="1713"/>
      <c r="J657" s="1713"/>
      <c r="K657" s="1713"/>
      <c r="L657" s="1713"/>
      <c r="M657" s="1713"/>
      <c r="N657" s="1713"/>
      <c r="O657" s="1713"/>
      <c r="P657" s="1713"/>
      <c r="Q657" s="1713"/>
      <c r="R657" s="1713"/>
      <c r="S657" s="1713"/>
      <c r="T657" s="1713"/>
      <c r="U657" s="1713"/>
      <c r="V657" s="1713"/>
      <c r="W657" s="1713"/>
      <c r="X657" s="1713"/>
      <c r="Y657" s="1713"/>
      <c r="Z657" s="1713"/>
      <c r="AA657" s="1713"/>
      <c r="AB657" s="1713"/>
      <c r="AC657" s="1713"/>
      <c r="AD657" s="1713"/>
      <c r="AE657" s="1713"/>
      <c r="AF657" s="1713"/>
      <c r="AG657" s="1713"/>
      <c r="AH657" s="1713"/>
      <c r="AI657" s="1713"/>
      <c r="AJ657" s="1713"/>
      <c r="AK657" s="1713"/>
      <c r="AL657" s="1713"/>
      <c r="AM657" s="1713"/>
      <c r="AN657" s="1713"/>
      <c r="AO657" s="1713"/>
      <c r="AP657" s="1713"/>
      <c r="AQ657" s="1713"/>
      <c r="AR657" s="1713"/>
      <c r="AS657" s="1713"/>
      <c r="AT657" s="1713"/>
      <c r="AU657" s="1713"/>
      <c r="AV657" s="1713"/>
      <c r="AW657" s="1713"/>
      <c r="AX657" s="1713"/>
    </row>
    <row r="658" s="1732" customFormat="true" ht="21.75" hidden="false" customHeight="true" outlineLevel="0" collapsed="false">
      <c r="C658" s="1713"/>
      <c r="D658" s="1713"/>
      <c r="E658" s="1713"/>
      <c r="F658" s="1713"/>
      <c r="G658" s="1714"/>
      <c r="H658" s="1713"/>
      <c r="I658" s="1713"/>
      <c r="J658" s="1713"/>
      <c r="K658" s="1713"/>
      <c r="L658" s="1713"/>
      <c r="M658" s="1713"/>
      <c r="N658" s="1713"/>
      <c r="O658" s="1713"/>
      <c r="P658" s="1713"/>
      <c r="Q658" s="1713"/>
      <c r="R658" s="1713"/>
      <c r="S658" s="1713"/>
      <c r="T658" s="1713"/>
      <c r="U658" s="1713"/>
      <c r="V658" s="1713"/>
      <c r="W658" s="1713"/>
      <c r="X658" s="1713"/>
      <c r="Y658" s="1713"/>
      <c r="Z658" s="1713"/>
      <c r="AA658" s="1713"/>
      <c r="AB658" s="1713"/>
      <c r="AC658" s="1713"/>
      <c r="AD658" s="1713"/>
      <c r="AE658" s="1713"/>
      <c r="AF658" s="1713"/>
      <c r="AG658" s="1713"/>
      <c r="AH658" s="1713"/>
      <c r="AI658" s="1713"/>
      <c r="AJ658" s="1713"/>
      <c r="AK658" s="1713"/>
      <c r="AL658" s="1713"/>
      <c r="AM658" s="1713"/>
      <c r="AN658" s="1713"/>
      <c r="AO658" s="1713"/>
      <c r="AP658" s="1713"/>
      <c r="AQ658" s="1713"/>
      <c r="AR658" s="1713"/>
      <c r="AS658" s="1713"/>
      <c r="AT658" s="1713"/>
      <c r="AU658" s="1713"/>
      <c r="AV658" s="1713"/>
      <c r="AW658" s="1713"/>
      <c r="AX658" s="1713"/>
    </row>
    <row r="659" s="1732" customFormat="true" ht="21.75" hidden="false" customHeight="true" outlineLevel="0" collapsed="false">
      <c r="C659" s="1713"/>
      <c r="D659" s="1713"/>
      <c r="E659" s="1713"/>
      <c r="F659" s="1713"/>
      <c r="G659" s="1714"/>
      <c r="H659" s="1713"/>
      <c r="I659" s="1713"/>
      <c r="J659" s="1713"/>
      <c r="K659" s="1713"/>
      <c r="L659" s="1713"/>
      <c r="M659" s="1713"/>
      <c r="N659" s="1713"/>
      <c r="O659" s="1713"/>
      <c r="P659" s="1713"/>
      <c r="Q659" s="1713"/>
      <c r="R659" s="1713"/>
      <c r="S659" s="1713"/>
      <c r="T659" s="1713"/>
      <c r="U659" s="1713"/>
      <c r="V659" s="1713"/>
      <c r="W659" s="1713"/>
      <c r="X659" s="1713"/>
      <c r="Y659" s="1713"/>
      <c r="Z659" s="1713"/>
      <c r="AA659" s="1713"/>
      <c r="AB659" s="1713"/>
      <c r="AC659" s="1713"/>
      <c r="AD659" s="1713"/>
      <c r="AE659" s="1713"/>
      <c r="AF659" s="1713"/>
      <c r="AG659" s="1713"/>
      <c r="AH659" s="1713"/>
      <c r="AI659" s="1713"/>
      <c r="AJ659" s="1713"/>
      <c r="AK659" s="1713"/>
      <c r="AL659" s="1713"/>
      <c r="AM659" s="1713"/>
      <c r="AN659" s="1713"/>
      <c r="AO659" s="1713"/>
      <c r="AP659" s="1713"/>
      <c r="AQ659" s="1713"/>
      <c r="AR659" s="1713"/>
      <c r="AS659" s="1713"/>
      <c r="AT659" s="1713"/>
      <c r="AU659" s="1713"/>
      <c r="AV659" s="1713"/>
      <c r="AW659" s="1713"/>
      <c r="AX659" s="1713"/>
    </row>
    <row r="660" s="1732" customFormat="true" ht="21.75" hidden="false" customHeight="true" outlineLevel="0" collapsed="false">
      <c r="C660" s="1713"/>
      <c r="D660" s="1713"/>
      <c r="E660" s="1713"/>
      <c r="F660" s="1713"/>
      <c r="G660" s="1714"/>
      <c r="H660" s="1713"/>
      <c r="I660" s="1713"/>
      <c r="J660" s="1713"/>
      <c r="K660" s="1713"/>
      <c r="L660" s="1713"/>
      <c r="M660" s="1713"/>
      <c r="N660" s="1713"/>
      <c r="O660" s="1713"/>
      <c r="P660" s="1713"/>
      <c r="Q660" s="1713"/>
      <c r="R660" s="1713"/>
      <c r="S660" s="1713"/>
      <c r="T660" s="1713"/>
      <c r="U660" s="1713"/>
      <c r="V660" s="1713"/>
      <c r="W660" s="1713"/>
      <c r="X660" s="1713"/>
      <c r="Y660" s="1713"/>
      <c r="Z660" s="1713"/>
      <c r="AA660" s="1713"/>
      <c r="AB660" s="1713"/>
      <c r="AC660" s="1713"/>
      <c r="AD660" s="1713"/>
      <c r="AE660" s="1713"/>
      <c r="AF660" s="1713"/>
      <c r="AG660" s="1713"/>
      <c r="AH660" s="1713"/>
      <c r="AI660" s="1713"/>
      <c r="AJ660" s="1713"/>
      <c r="AK660" s="1713"/>
      <c r="AL660" s="1713"/>
      <c r="AM660" s="1713"/>
      <c r="AN660" s="1713"/>
      <c r="AO660" s="1713"/>
      <c r="AP660" s="1713"/>
      <c r="AQ660" s="1713"/>
      <c r="AR660" s="1713"/>
      <c r="AS660" s="1713"/>
      <c r="AT660" s="1713"/>
      <c r="AU660" s="1713"/>
      <c r="AV660" s="1713"/>
      <c r="AW660" s="1713"/>
      <c r="AX660" s="1713"/>
    </row>
    <row r="661" s="1732" customFormat="true" ht="21.75" hidden="false" customHeight="true" outlineLevel="0" collapsed="false">
      <c r="C661" s="1713"/>
      <c r="D661" s="1713"/>
      <c r="E661" s="1713"/>
      <c r="F661" s="1713"/>
      <c r="G661" s="1714"/>
      <c r="H661" s="1713"/>
      <c r="I661" s="1713"/>
      <c r="J661" s="1713"/>
      <c r="K661" s="1713"/>
      <c r="L661" s="1713"/>
      <c r="M661" s="1713"/>
      <c r="N661" s="1713"/>
      <c r="O661" s="1713"/>
      <c r="P661" s="1713"/>
      <c r="Q661" s="1713"/>
      <c r="R661" s="1713"/>
      <c r="S661" s="1713"/>
      <c r="T661" s="1713"/>
      <c r="U661" s="1713"/>
      <c r="V661" s="1713"/>
      <c r="W661" s="1713"/>
      <c r="X661" s="1713"/>
      <c r="Y661" s="1713"/>
      <c r="Z661" s="1713"/>
      <c r="AA661" s="1713"/>
      <c r="AB661" s="1713"/>
      <c r="AC661" s="1713"/>
      <c r="AD661" s="1713"/>
      <c r="AE661" s="1713"/>
      <c r="AF661" s="1713"/>
      <c r="AG661" s="1713"/>
      <c r="AH661" s="1713"/>
      <c r="AI661" s="1713"/>
      <c r="AJ661" s="1713"/>
      <c r="AK661" s="1713"/>
      <c r="AL661" s="1713"/>
      <c r="AM661" s="1713"/>
      <c r="AN661" s="1713"/>
      <c r="AO661" s="1713"/>
      <c r="AP661" s="1713"/>
      <c r="AQ661" s="1713"/>
      <c r="AR661" s="1713"/>
      <c r="AS661" s="1713"/>
      <c r="AT661" s="1713"/>
      <c r="AU661" s="1713"/>
      <c r="AV661" s="1713"/>
      <c r="AW661" s="1713"/>
      <c r="AX661" s="1713"/>
    </row>
    <row r="662" s="1732" customFormat="true" ht="21.75" hidden="false" customHeight="true" outlineLevel="0" collapsed="false">
      <c r="C662" s="1713"/>
      <c r="D662" s="1713"/>
      <c r="E662" s="1713"/>
      <c r="F662" s="1713"/>
      <c r="G662" s="1714"/>
      <c r="H662" s="1713"/>
      <c r="I662" s="1713"/>
      <c r="J662" s="1713"/>
      <c r="K662" s="1713"/>
      <c r="L662" s="1713"/>
      <c r="M662" s="1713"/>
      <c r="N662" s="1713"/>
      <c r="O662" s="1713"/>
      <c r="P662" s="1713"/>
      <c r="Q662" s="1713"/>
      <c r="R662" s="1713"/>
      <c r="S662" s="1713"/>
      <c r="T662" s="1713"/>
      <c r="U662" s="1713"/>
      <c r="V662" s="1713"/>
      <c r="W662" s="1713"/>
      <c r="X662" s="1713"/>
      <c r="Y662" s="1713"/>
      <c r="Z662" s="1713"/>
      <c r="AA662" s="1713"/>
      <c r="AB662" s="1713"/>
      <c r="AC662" s="1713"/>
      <c r="AD662" s="1713"/>
      <c r="AE662" s="1713"/>
      <c r="AF662" s="1713"/>
      <c r="AG662" s="1713"/>
      <c r="AH662" s="1713"/>
      <c r="AI662" s="1713"/>
      <c r="AJ662" s="1713"/>
      <c r="AK662" s="1713"/>
      <c r="AL662" s="1713"/>
      <c r="AM662" s="1713"/>
      <c r="AN662" s="1713"/>
      <c r="AO662" s="1713"/>
      <c r="AP662" s="1713"/>
      <c r="AQ662" s="1713"/>
      <c r="AR662" s="1713"/>
      <c r="AS662" s="1713"/>
      <c r="AT662" s="1713"/>
      <c r="AU662" s="1713"/>
      <c r="AV662" s="1713"/>
      <c r="AW662" s="1713"/>
      <c r="AX662" s="1713"/>
    </row>
    <row r="663" s="1732" customFormat="true" ht="21.75" hidden="false" customHeight="true" outlineLevel="0" collapsed="false">
      <c r="C663" s="1713"/>
      <c r="D663" s="1713"/>
      <c r="E663" s="1713"/>
      <c r="F663" s="1713"/>
      <c r="G663" s="1714"/>
      <c r="H663" s="1713"/>
      <c r="I663" s="1713"/>
      <c r="J663" s="1713"/>
      <c r="K663" s="1713"/>
      <c r="L663" s="1713"/>
      <c r="M663" s="1713"/>
      <c r="N663" s="1713"/>
      <c r="O663" s="1713"/>
      <c r="P663" s="1713"/>
      <c r="Q663" s="1713"/>
      <c r="R663" s="1713"/>
      <c r="S663" s="1713"/>
      <c r="T663" s="1713"/>
      <c r="U663" s="1713"/>
      <c r="V663" s="1713"/>
      <c r="W663" s="1713"/>
      <c r="X663" s="1713"/>
      <c r="Y663" s="1713"/>
      <c r="Z663" s="1713"/>
      <c r="AA663" s="1713"/>
      <c r="AB663" s="1713"/>
      <c r="AC663" s="1713"/>
      <c r="AD663" s="1713"/>
      <c r="AE663" s="1713"/>
      <c r="AF663" s="1713"/>
      <c r="AG663" s="1713"/>
      <c r="AH663" s="1713"/>
      <c r="AI663" s="1713"/>
      <c r="AJ663" s="1713"/>
      <c r="AK663" s="1713"/>
      <c r="AL663" s="1713"/>
      <c r="AM663" s="1713"/>
      <c r="AN663" s="1713"/>
      <c r="AO663" s="1713"/>
      <c r="AP663" s="1713"/>
      <c r="AQ663" s="1713"/>
      <c r="AR663" s="1713"/>
      <c r="AS663" s="1713"/>
      <c r="AT663" s="1713"/>
      <c r="AU663" s="1713"/>
      <c r="AV663" s="1713"/>
      <c r="AW663" s="1713"/>
      <c r="AX663" s="1713"/>
    </row>
    <row r="664" s="1732" customFormat="true" ht="21.75" hidden="false" customHeight="true" outlineLevel="0" collapsed="false">
      <c r="C664" s="1713"/>
      <c r="D664" s="1713"/>
      <c r="E664" s="1713"/>
      <c r="F664" s="1713"/>
      <c r="G664" s="1714"/>
      <c r="H664" s="1713"/>
      <c r="I664" s="1713"/>
      <c r="J664" s="1713"/>
      <c r="K664" s="1713"/>
      <c r="L664" s="1713"/>
      <c r="M664" s="1713"/>
      <c r="N664" s="1713"/>
      <c r="O664" s="1713"/>
      <c r="P664" s="1713"/>
      <c r="Q664" s="1713"/>
      <c r="R664" s="1713"/>
      <c r="S664" s="1713"/>
      <c r="T664" s="1713"/>
      <c r="U664" s="1713"/>
      <c r="V664" s="1713"/>
      <c r="W664" s="1713"/>
      <c r="X664" s="1713"/>
      <c r="Y664" s="1713"/>
      <c r="Z664" s="1713"/>
      <c r="AA664" s="1713"/>
      <c r="AB664" s="1713"/>
      <c r="AC664" s="1713"/>
      <c r="AD664" s="1713"/>
      <c r="AE664" s="1713"/>
      <c r="AF664" s="1713"/>
      <c r="AG664" s="1713"/>
      <c r="AH664" s="1713"/>
      <c r="AI664" s="1713"/>
      <c r="AJ664" s="1713"/>
      <c r="AK664" s="1713"/>
      <c r="AL664" s="1713"/>
      <c r="AM664" s="1713"/>
      <c r="AN664" s="1713"/>
      <c r="AO664" s="1713"/>
      <c r="AP664" s="1713"/>
      <c r="AQ664" s="1713"/>
      <c r="AR664" s="1713"/>
      <c r="AS664" s="1713"/>
      <c r="AT664" s="1713"/>
      <c r="AU664" s="1713"/>
      <c r="AV664" s="1713"/>
      <c r="AW664" s="1713"/>
      <c r="AX664" s="1713"/>
    </row>
    <row r="665" s="1732" customFormat="true" ht="21.75" hidden="false" customHeight="true" outlineLevel="0" collapsed="false">
      <c r="C665" s="1713"/>
      <c r="D665" s="1713"/>
      <c r="E665" s="1713"/>
      <c r="F665" s="1713"/>
      <c r="G665" s="1714"/>
      <c r="H665" s="1713"/>
      <c r="I665" s="1713"/>
      <c r="J665" s="1713"/>
      <c r="K665" s="1713"/>
      <c r="L665" s="1713"/>
      <c r="M665" s="1713"/>
      <c r="N665" s="1713"/>
      <c r="O665" s="1713"/>
      <c r="P665" s="1713"/>
      <c r="Q665" s="1713"/>
      <c r="R665" s="1713"/>
      <c r="S665" s="1713"/>
      <c r="T665" s="1713"/>
      <c r="U665" s="1713"/>
      <c r="V665" s="1713"/>
      <c r="W665" s="1713"/>
      <c r="X665" s="1713"/>
      <c r="Y665" s="1713"/>
      <c r="Z665" s="1713"/>
      <c r="AA665" s="1713"/>
      <c r="AB665" s="1713"/>
      <c r="AC665" s="1713"/>
      <c r="AD665" s="1713"/>
      <c r="AE665" s="1713"/>
      <c r="AF665" s="1713"/>
      <c r="AG665" s="1713"/>
      <c r="AH665" s="1713"/>
      <c r="AI665" s="1713"/>
      <c r="AJ665" s="1713"/>
      <c r="AK665" s="1713"/>
      <c r="AL665" s="1713"/>
      <c r="AM665" s="1713"/>
      <c r="AN665" s="1713"/>
      <c r="AO665" s="1713"/>
      <c r="AP665" s="1713"/>
      <c r="AQ665" s="1713"/>
      <c r="AR665" s="1713"/>
      <c r="AS665" s="1713"/>
      <c r="AT665" s="1713"/>
      <c r="AU665" s="1713"/>
      <c r="AV665" s="1713"/>
      <c r="AW665" s="1713"/>
      <c r="AX665" s="1713"/>
    </row>
    <row r="666" s="1732" customFormat="true" ht="21.75" hidden="false" customHeight="true" outlineLevel="0" collapsed="false">
      <c r="C666" s="1713"/>
      <c r="D666" s="1713"/>
      <c r="E666" s="1713"/>
      <c r="F666" s="1713"/>
      <c r="G666" s="1714"/>
      <c r="H666" s="1713"/>
      <c r="I666" s="1713"/>
      <c r="J666" s="1713"/>
      <c r="K666" s="1713"/>
      <c r="L666" s="1713"/>
      <c r="M666" s="1713"/>
      <c r="N666" s="1713"/>
      <c r="O666" s="1713"/>
      <c r="P666" s="1713"/>
      <c r="Q666" s="1713"/>
      <c r="R666" s="1713"/>
      <c r="S666" s="1713"/>
      <c r="T666" s="1713"/>
      <c r="U666" s="1713"/>
      <c r="V666" s="1713"/>
      <c r="W666" s="1713"/>
      <c r="X666" s="1713"/>
      <c r="Y666" s="1713"/>
      <c r="Z666" s="1713"/>
      <c r="AA666" s="1713"/>
      <c r="AB666" s="1713"/>
      <c r="AC666" s="1713"/>
      <c r="AD666" s="1713"/>
      <c r="AE666" s="1713"/>
      <c r="AF666" s="1713"/>
      <c r="AG666" s="1713"/>
      <c r="AH666" s="1713"/>
      <c r="AI666" s="1713"/>
      <c r="AJ666" s="1713"/>
      <c r="AK666" s="1713"/>
      <c r="AL666" s="1713"/>
      <c r="AM666" s="1713"/>
      <c r="AN666" s="1713"/>
      <c r="AO666" s="1713"/>
      <c r="AP666" s="1713"/>
      <c r="AQ666" s="1713"/>
      <c r="AR666" s="1713"/>
      <c r="AS666" s="1713"/>
      <c r="AT666" s="1713"/>
      <c r="AU666" s="1713"/>
      <c r="AV666" s="1713"/>
      <c r="AW666" s="1713"/>
      <c r="AX666" s="1713"/>
    </row>
    <row r="667" s="1732" customFormat="true" ht="21.75" hidden="false" customHeight="true" outlineLevel="0" collapsed="false">
      <c r="C667" s="1713"/>
      <c r="D667" s="1713"/>
      <c r="E667" s="1713"/>
      <c r="F667" s="1713"/>
      <c r="G667" s="1714"/>
      <c r="H667" s="1713"/>
      <c r="I667" s="1713"/>
      <c r="J667" s="1713"/>
      <c r="K667" s="1713"/>
      <c r="L667" s="1713"/>
      <c r="M667" s="1713"/>
      <c r="N667" s="1713"/>
      <c r="O667" s="1713"/>
      <c r="P667" s="1713"/>
      <c r="Q667" s="1713"/>
      <c r="R667" s="1713"/>
      <c r="S667" s="1713"/>
      <c r="T667" s="1713"/>
      <c r="U667" s="1713"/>
      <c r="V667" s="1713"/>
      <c r="W667" s="1713"/>
      <c r="X667" s="1713"/>
      <c r="Y667" s="1713"/>
      <c r="Z667" s="1713"/>
      <c r="AA667" s="1713"/>
      <c r="AB667" s="1713"/>
      <c r="AC667" s="1713"/>
      <c r="AD667" s="1713"/>
      <c r="AE667" s="1713"/>
      <c r="AF667" s="1713"/>
      <c r="AG667" s="1713"/>
      <c r="AH667" s="1713"/>
      <c r="AI667" s="1713"/>
      <c r="AJ667" s="1713"/>
      <c r="AK667" s="1713"/>
      <c r="AL667" s="1713"/>
      <c r="AM667" s="1713"/>
      <c r="AN667" s="1713"/>
      <c r="AO667" s="1713"/>
      <c r="AP667" s="1713"/>
      <c r="AQ667" s="1713"/>
      <c r="AR667" s="1713"/>
      <c r="AS667" s="1713"/>
      <c r="AT667" s="1713"/>
      <c r="AU667" s="1713"/>
      <c r="AV667" s="1713"/>
      <c r="AW667" s="1713"/>
      <c r="AX667" s="1713"/>
    </row>
    <row r="668" s="1732" customFormat="true" ht="21.75" hidden="false" customHeight="true" outlineLevel="0" collapsed="false">
      <c r="C668" s="1713"/>
      <c r="D668" s="1713"/>
      <c r="E668" s="1713"/>
      <c r="F668" s="1713"/>
      <c r="G668" s="1714"/>
      <c r="H668" s="1713"/>
      <c r="I668" s="1713"/>
      <c r="J668" s="1713"/>
      <c r="K668" s="1713"/>
      <c r="L668" s="1713"/>
      <c r="M668" s="1713"/>
      <c r="N668" s="1713"/>
      <c r="O668" s="1713"/>
      <c r="P668" s="1713"/>
      <c r="Q668" s="1713"/>
      <c r="R668" s="1713"/>
      <c r="S668" s="1713"/>
      <c r="T668" s="1713"/>
      <c r="U668" s="1713"/>
      <c r="V668" s="1713"/>
      <c r="W668" s="1713"/>
      <c r="X668" s="1713"/>
      <c r="Y668" s="1713"/>
      <c r="Z668" s="1713"/>
      <c r="AA668" s="1713"/>
      <c r="AB668" s="1713"/>
      <c r="AC668" s="1713"/>
      <c r="AD668" s="1713"/>
      <c r="AE668" s="1713"/>
      <c r="AF668" s="1713"/>
      <c r="AG668" s="1713"/>
      <c r="AH668" s="1713"/>
      <c r="AI668" s="1713"/>
      <c r="AJ668" s="1713"/>
      <c r="AK668" s="1713"/>
      <c r="AL668" s="1713"/>
      <c r="AM668" s="1713"/>
      <c r="AN668" s="1713"/>
      <c r="AO668" s="1713"/>
      <c r="AP668" s="1713"/>
      <c r="AQ668" s="1713"/>
      <c r="AR668" s="1713"/>
      <c r="AS668" s="1713"/>
      <c r="AT668" s="1713"/>
      <c r="AU668" s="1713"/>
      <c r="AV668" s="1713"/>
      <c r="AW668" s="1713"/>
      <c r="AX668" s="1713"/>
    </row>
    <row r="669" s="1732" customFormat="true" ht="21.75" hidden="false" customHeight="true" outlineLevel="0" collapsed="false">
      <c r="C669" s="1713"/>
      <c r="D669" s="1713"/>
      <c r="E669" s="1713"/>
      <c r="F669" s="1713"/>
      <c r="G669" s="1714"/>
      <c r="H669" s="1713"/>
      <c r="I669" s="1713"/>
      <c r="J669" s="1713"/>
      <c r="K669" s="1713"/>
      <c r="L669" s="1713"/>
      <c r="M669" s="1713"/>
      <c r="N669" s="1713"/>
      <c r="O669" s="1713"/>
      <c r="P669" s="1713"/>
      <c r="Q669" s="1713"/>
      <c r="R669" s="1713"/>
      <c r="S669" s="1713"/>
      <c r="T669" s="1713"/>
      <c r="U669" s="1713"/>
      <c r="V669" s="1713"/>
      <c r="W669" s="1713"/>
      <c r="X669" s="1713"/>
      <c r="Y669" s="1713"/>
      <c r="Z669" s="1713"/>
      <c r="AA669" s="1713"/>
      <c r="AB669" s="1713"/>
      <c r="AC669" s="1713"/>
      <c r="AD669" s="1713"/>
      <c r="AE669" s="1713"/>
      <c r="AF669" s="1713"/>
      <c r="AG669" s="1713"/>
      <c r="AH669" s="1713"/>
      <c r="AI669" s="1713"/>
      <c r="AJ669" s="1713"/>
      <c r="AK669" s="1713"/>
      <c r="AL669" s="1713"/>
      <c r="AM669" s="1713"/>
      <c r="AN669" s="1713"/>
      <c r="AO669" s="1713"/>
      <c r="AP669" s="1713"/>
      <c r="AQ669" s="1713"/>
      <c r="AR669" s="1713"/>
      <c r="AS669" s="1713"/>
      <c r="AT669" s="1713"/>
      <c r="AU669" s="1713"/>
      <c r="AV669" s="1713"/>
      <c r="AW669" s="1713"/>
      <c r="AX669" s="1713"/>
    </row>
    <row r="670" s="1732" customFormat="true" ht="21.75" hidden="false" customHeight="true" outlineLevel="0" collapsed="false">
      <c r="C670" s="1713"/>
      <c r="D670" s="1713"/>
      <c r="E670" s="1713"/>
      <c r="F670" s="1713"/>
      <c r="G670" s="1714"/>
      <c r="H670" s="1713"/>
      <c r="I670" s="1713"/>
      <c r="J670" s="1713"/>
      <c r="K670" s="1713"/>
      <c r="L670" s="1713"/>
      <c r="M670" s="1713"/>
      <c r="N670" s="1713"/>
      <c r="O670" s="1713"/>
      <c r="P670" s="1713"/>
      <c r="Q670" s="1713"/>
      <c r="R670" s="1713"/>
      <c r="S670" s="1713"/>
      <c r="T670" s="1713"/>
      <c r="U670" s="1713"/>
      <c r="V670" s="1713"/>
      <c r="W670" s="1713"/>
      <c r="X670" s="1713"/>
      <c r="Y670" s="1713"/>
      <c r="Z670" s="1713"/>
      <c r="AA670" s="1713"/>
      <c r="AB670" s="1713"/>
      <c r="AC670" s="1713"/>
      <c r="AD670" s="1713"/>
      <c r="AE670" s="1713"/>
      <c r="AF670" s="1713"/>
      <c r="AG670" s="1713"/>
      <c r="AH670" s="1713"/>
      <c r="AI670" s="1713"/>
      <c r="AJ670" s="1713"/>
      <c r="AK670" s="1713"/>
      <c r="AL670" s="1713"/>
      <c r="AM670" s="1713"/>
      <c r="AN670" s="1713"/>
      <c r="AO670" s="1713"/>
      <c r="AP670" s="1713"/>
      <c r="AQ670" s="1713"/>
      <c r="AR670" s="1713"/>
      <c r="AS670" s="1713"/>
      <c r="AT670" s="1713"/>
      <c r="AU670" s="1713"/>
      <c r="AV670" s="1713"/>
      <c r="AW670" s="1713"/>
      <c r="AX670" s="1713"/>
    </row>
    <row r="671" s="1732" customFormat="true" ht="21.75" hidden="false" customHeight="true" outlineLevel="0" collapsed="false">
      <c r="C671" s="1713"/>
      <c r="D671" s="1713"/>
      <c r="E671" s="1713"/>
      <c r="F671" s="1713"/>
      <c r="G671" s="1714"/>
      <c r="H671" s="1713"/>
      <c r="I671" s="1713"/>
      <c r="J671" s="1713"/>
      <c r="K671" s="1713"/>
      <c r="L671" s="1713"/>
      <c r="M671" s="1713"/>
      <c r="N671" s="1713"/>
      <c r="O671" s="1713"/>
      <c r="P671" s="1713"/>
      <c r="Q671" s="1713"/>
      <c r="R671" s="1713"/>
      <c r="S671" s="1713"/>
      <c r="T671" s="1713"/>
      <c r="U671" s="1713"/>
      <c r="V671" s="1713"/>
      <c r="W671" s="1713"/>
      <c r="X671" s="1713"/>
      <c r="Y671" s="1713"/>
      <c r="Z671" s="1713"/>
      <c r="AA671" s="1713"/>
      <c r="AB671" s="1713"/>
      <c r="AC671" s="1713"/>
      <c r="AD671" s="1713"/>
      <c r="AE671" s="1713"/>
      <c r="AF671" s="1713"/>
      <c r="AG671" s="1713"/>
      <c r="AH671" s="1713"/>
      <c r="AI671" s="1713"/>
      <c r="AJ671" s="1713"/>
      <c r="AK671" s="1713"/>
      <c r="AL671" s="1713"/>
      <c r="AM671" s="1713"/>
      <c r="AN671" s="1713"/>
      <c r="AO671" s="1713"/>
      <c r="AP671" s="1713"/>
      <c r="AQ671" s="1713"/>
      <c r="AR671" s="1713"/>
      <c r="AS671" s="1713"/>
      <c r="AT671" s="1713"/>
      <c r="AU671" s="1713"/>
      <c r="AV671" s="1713"/>
      <c r="AW671" s="1713"/>
      <c r="AX671" s="1713"/>
    </row>
    <row r="672" s="1732" customFormat="true" ht="21.75" hidden="false" customHeight="true" outlineLevel="0" collapsed="false">
      <c r="C672" s="1713"/>
      <c r="D672" s="1713"/>
      <c r="E672" s="1713"/>
      <c r="F672" s="1713"/>
      <c r="G672" s="1714"/>
      <c r="H672" s="1713"/>
      <c r="I672" s="1713"/>
      <c r="J672" s="1713"/>
      <c r="K672" s="1713"/>
      <c r="L672" s="1713"/>
      <c r="M672" s="1713"/>
      <c r="N672" s="1713"/>
      <c r="O672" s="1713"/>
      <c r="P672" s="1713"/>
      <c r="Q672" s="1713"/>
      <c r="R672" s="1713"/>
      <c r="S672" s="1713"/>
      <c r="T672" s="1713"/>
      <c r="U672" s="1713"/>
      <c r="V672" s="1713"/>
      <c r="W672" s="1713"/>
      <c r="X672" s="1713"/>
      <c r="Y672" s="1713"/>
      <c r="Z672" s="1713"/>
      <c r="AA672" s="1713"/>
      <c r="AB672" s="1713"/>
      <c r="AC672" s="1713"/>
      <c r="AD672" s="1713"/>
      <c r="AE672" s="1713"/>
      <c r="AF672" s="1713"/>
      <c r="AG672" s="1713"/>
      <c r="AH672" s="1713"/>
      <c r="AI672" s="1713"/>
      <c r="AJ672" s="1713"/>
      <c r="AK672" s="1713"/>
      <c r="AL672" s="1713"/>
      <c r="AM672" s="1713"/>
      <c r="AN672" s="1713"/>
      <c r="AO672" s="1713"/>
      <c r="AP672" s="1713"/>
      <c r="AQ672" s="1713"/>
      <c r="AR672" s="1713"/>
      <c r="AS672" s="1713"/>
      <c r="AT672" s="1713"/>
      <c r="AU672" s="1713"/>
      <c r="AV672" s="1713"/>
      <c r="AW672" s="1713"/>
      <c r="AX672" s="1713"/>
    </row>
    <row r="673" s="1732" customFormat="true" ht="21.75" hidden="false" customHeight="true" outlineLevel="0" collapsed="false">
      <c r="C673" s="1713"/>
      <c r="D673" s="1713"/>
      <c r="E673" s="1713"/>
      <c r="F673" s="1713"/>
      <c r="G673" s="1714"/>
      <c r="H673" s="1713"/>
      <c r="I673" s="1713"/>
      <c r="J673" s="1713"/>
      <c r="K673" s="1713"/>
      <c r="L673" s="1713"/>
      <c r="M673" s="1713"/>
      <c r="N673" s="1713"/>
      <c r="O673" s="1713"/>
      <c r="P673" s="1713"/>
      <c r="Q673" s="1713"/>
      <c r="R673" s="1713"/>
      <c r="S673" s="1713"/>
      <c r="T673" s="1713"/>
      <c r="U673" s="1713"/>
      <c r="V673" s="1713"/>
      <c r="W673" s="1713"/>
      <c r="X673" s="1713"/>
      <c r="Y673" s="1713"/>
      <c r="Z673" s="1713"/>
      <c r="AA673" s="1713"/>
      <c r="AB673" s="1713"/>
      <c r="AC673" s="1713"/>
      <c r="AD673" s="1713"/>
      <c r="AE673" s="1713"/>
      <c r="AF673" s="1713"/>
      <c r="AG673" s="1713"/>
      <c r="AH673" s="1713"/>
      <c r="AI673" s="1713"/>
      <c r="AJ673" s="1713"/>
      <c r="AK673" s="1713"/>
      <c r="AL673" s="1713"/>
      <c r="AM673" s="1713"/>
      <c r="AN673" s="1713"/>
      <c r="AO673" s="1713"/>
      <c r="AP673" s="1713"/>
      <c r="AQ673" s="1713"/>
      <c r="AR673" s="1713"/>
      <c r="AS673" s="1713"/>
      <c r="AT673" s="1713"/>
      <c r="AU673" s="1713"/>
      <c r="AV673" s="1713"/>
      <c r="AW673" s="1713"/>
      <c r="AX673" s="1713"/>
    </row>
    <row r="674" s="1732" customFormat="true" ht="21.75" hidden="false" customHeight="true" outlineLevel="0" collapsed="false">
      <c r="C674" s="1713"/>
      <c r="D674" s="1713"/>
      <c r="E674" s="1713"/>
      <c r="F674" s="1713"/>
      <c r="G674" s="1714"/>
      <c r="H674" s="1713"/>
      <c r="I674" s="1713"/>
      <c r="J674" s="1713"/>
      <c r="K674" s="1713"/>
      <c r="L674" s="1713"/>
      <c r="M674" s="1713"/>
      <c r="N674" s="1713"/>
      <c r="O674" s="1713"/>
      <c r="P674" s="1713"/>
      <c r="Q674" s="1713"/>
      <c r="R674" s="1713"/>
      <c r="S674" s="1713"/>
      <c r="T674" s="1713"/>
      <c r="U674" s="1713"/>
      <c r="V674" s="1713"/>
      <c r="W674" s="1713"/>
      <c r="X674" s="1713"/>
      <c r="Y674" s="1713"/>
      <c r="Z674" s="1713"/>
      <c r="AA674" s="1713"/>
      <c r="AB674" s="1713"/>
      <c r="AC674" s="1713"/>
      <c r="AD674" s="1713"/>
      <c r="AE674" s="1713"/>
      <c r="AF674" s="1713"/>
      <c r="AG674" s="1713"/>
      <c r="AH674" s="1713"/>
      <c r="AI674" s="1713"/>
      <c r="AJ674" s="1713"/>
      <c r="AK674" s="1713"/>
      <c r="AL674" s="1713"/>
      <c r="AM674" s="1713"/>
      <c r="AN674" s="1713"/>
      <c r="AO674" s="1713"/>
      <c r="AP674" s="1713"/>
      <c r="AQ674" s="1713"/>
      <c r="AR674" s="1713"/>
      <c r="AS674" s="1713"/>
      <c r="AT674" s="1713"/>
      <c r="AU674" s="1713"/>
      <c r="AV674" s="1713"/>
      <c r="AW674" s="1713"/>
      <c r="AX674" s="1713"/>
    </row>
    <row r="675" s="1732" customFormat="true" ht="21.75" hidden="false" customHeight="true" outlineLevel="0" collapsed="false">
      <c r="C675" s="1713"/>
      <c r="D675" s="1713"/>
      <c r="E675" s="1713"/>
      <c r="F675" s="1713"/>
      <c r="G675" s="1714"/>
      <c r="H675" s="1713"/>
      <c r="I675" s="1713"/>
      <c r="J675" s="1713"/>
      <c r="K675" s="1713"/>
      <c r="L675" s="1713"/>
      <c r="M675" s="1713"/>
      <c r="N675" s="1713"/>
      <c r="O675" s="1713"/>
      <c r="P675" s="1713"/>
      <c r="Q675" s="1713"/>
      <c r="R675" s="1713"/>
      <c r="S675" s="1713"/>
      <c r="T675" s="1713"/>
      <c r="U675" s="1713"/>
      <c r="V675" s="1713"/>
      <c r="W675" s="1713"/>
      <c r="X675" s="1713"/>
      <c r="Y675" s="1713"/>
      <c r="Z675" s="1713"/>
      <c r="AA675" s="1713"/>
      <c r="AB675" s="1713"/>
      <c r="AC675" s="1713"/>
      <c r="AD675" s="1713"/>
      <c r="AE675" s="1713"/>
      <c r="AF675" s="1713"/>
      <c r="AG675" s="1713"/>
      <c r="AH675" s="1713"/>
      <c r="AI675" s="1713"/>
      <c r="AJ675" s="1713"/>
      <c r="AK675" s="1713"/>
      <c r="AL675" s="1713"/>
      <c r="AM675" s="1713"/>
      <c r="AN675" s="1713"/>
      <c r="AO675" s="1713"/>
      <c r="AP675" s="1713"/>
      <c r="AQ675" s="1713"/>
      <c r="AR675" s="1713"/>
      <c r="AS675" s="1713"/>
      <c r="AT675" s="1713"/>
      <c r="AU675" s="1713"/>
      <c r="AV675" s="1713"/>
      <c r="AW675" s="1713"/>
      <c r="AX675" s="1713"/>
    </row>
    <row r="676" s="1732" customFormat="true" ht="21.75" hidden="false" customHeight="true" outlineLevel="0" collapsed="false">
      <c r="C676" s="1713"/>
      <c r="D676" s="1713"/>
      <c r="E676" s="1713"/>
      <c r="F676" s="1713"/>
      <c r="G676" s="1714"/>
      <c r="H676" s="1713"/>
      <c r="I676" s="1713"/>
      <c r="J676" s="1713"/>
      <c r="K676" s="1713"/>
      <c r="L676" s="1713"/>
      <c r="M676" s="1713"/>
      <c r="N676" s="1713"/>
      <c r="O676" s="1713"/>
      <c r="P676" s="1713"/>
      <c r="Q676" s="1713"/>
      <c r="R676" s="1713"/>
      <c r="S676" s="1713"/>
      <c r="T676" s="1713"/>
      <c r="U676" s="1713"/>
      <c r="V676" s="1713"/>
      <c r="W676" s="1713"/>
      <c r="X676" s="1713"/>
      <c r="Y676" s="1713"/>
      <c r="Z676" s="1713"/>
      <c r="AA676" s="1713"/>
      <c r="AB676" s="1713"/>
      <c r="AC676" s="1713"/>
      <c r="AD676" s="1713"/>
      <c r="AE676" s="1713"/>
      <c r="AF676" s="1713"/>
      <c r="AG676" s="1713"/>
      <c r="AH676" s="1713"/>
      <c r="AI676" s="1713"/>
      <c r="AJ676" s="1713"/>
      <c r="AK676" s="1713"/>
      <c r="AL676" s="1713"/>
      <c r="AM676" s="1713"/>
      <c r="AN676" s="1713"/>
      <c r="AO676" s="1713"/>
      <c r="AP676" s="1713"/>
      <c r="AQ676" s="1713"/>
      <c r="AR676" s="1713"/>
      <c r="AS676" s="1713"/>
      <c r="AT676" s="1713"/>
      <c r="AU676" s="1713"/>
      <c r="AV676" s="1713"/>
      <c r="AW676" s="1713"/>
      <c r="AX676" s="1713"/>
    </row>
    <row r="677" s="1732" customFormat="true" ht="21.75" hidden="false" customHeight="true" outlineLevel="0" collapsed="false">
      <c r="C677" s="1713"/>
      <c r="D677" s="1713"/>
      <c r="E677" s="1713"/>
      <c r="F677" s="1713"/>
      <c r="G677" s="1714"/>
      <c r="H677" s="1713"/>
      <c r="I677" s="1713"/>
      <c r="J677" s="1713"/>
      <c r="K677" s="1713"/>
      <c r="L677" s="1713"/>
      <c r="M677" s="1713"/>
      <c r="N677" s="1713"/>
      <c r="O677" s="1713"/>
      <c r="P677" s="1713"/>
      <c r="Q677" s="1713"/>
      <c r="R677" s="1713"/>
      <c r="S677" s="1713"/>
      <c r="T677" s="1713"/>
      <c r="U677" s="1713"/>
      <c r="V677" s="1713"/>
      <c r="W677" s="1713"/>
      <c r="X677" s="1713"/>
      <c r="Y677" s="1713"/>
      <c r="Z677" s="1713"/>
      <c r="AA677" s="1713"/>
      <c r="AB677" s="1713"/>
      <c r="AC677" s="1713"/>
      <c r="AD677" s="1713"/>
      <c r="AE677" s="1713"/>
      <c r="AF677" s="1713"/>
      <c r="AG677" s="1713"/>
      <c r="AH677" s="1713"/>
      <c r="AI677" s="1713"/>
      <c r="AJ677" s="1713"/>
      <c r="AK677" s="1713"/>
      <c r="AL677" s="1713"/>
      <c r="AM677" s="1713"/>
      <c r="AN677" s="1713"/>
      <c r="AO677" s="1713"/>
      <c r="AP677" s="1713"/>
      <c r="AQ677" s="1713"/>
      <c r="AR677" s="1713"/>
      <c r="AS677" s="1713"/>
      <c r="AT677" s="1713"/>
      <c r="AU677" s="1713"/>
      <c r="AV677" s="1713"/>
      <c r="AW677" s="1713"/>
      <c r="AX677" s="1713"/>
    </row>
    <row r="678" s="1732" customFormat="true" ht="21.75" hidden="false" customHeight="true" outlineLevel="0" collapsed="false">
      <c r="C678" s="1713"/>
      <c r="D678" s="1713"/>
      <c r="E678" s="1713"/>
      <c r="F678" s="1713"/>
      <c r="G678" s="1714"/>
      <c r="H678" s="1713"/>
      <c r="I678" s="1713"/>
      <c r="J678" s="1713"/>
      <c r="K678" s="1713"/>
      <c r="L678" s="1713"/>
      <c r="M678" s="1713"/>
      <c r="N678" s="1713"/>
      <c r="O678" s="1713"/>
      <c r="P678" s="1713"/>
      <c r="Q678" s="1713"/>
      <c r="R678" s="1713"/>
      <c r="S678" s="1713"/>
      <c r="T678" s="1713"/>
      <c r="U678" s="1713"/>
      <c r="V678" s="1713"/>
      <c r="W678" s="1713"/>
      <c r="X678" s="1713"/>
      <c r="Y678" s="1713"/>
      <c r="Z678" s="1713"/>
      <c r="AA678" s="1713"/>
      <c r="AB678" s="1713"/>
      <c r="AC678" s="1713"/>
      <c r="AD678" s="1713"/>
      <c r="AE678" s="1713"/>
      <c r="AF678" s="1713"/>
      <c r="AG678" s="1713"/>
      <c r="AH678" s="1713"/>
      <c r="AI678" s="1713"/>
      <c r="AJ678" s="1713"/>
      <c r="AK678" s="1713"/>
      <c r="AL678" s="1713"/>
      <c r="AM678" s="1713"/>
      <c r="AN678" s="1713"/>
      <c r="AO678" s="1713"/>
      <c r="AP678" s="1713"/>
      <c r="AQ678" s="1713"/>
      <c r="AR678" s="1713"/>
      <c r="AS678" s="1713"/>
      <c r="AT678" s="1713"/>
      <c r="AU678" s="1713"/>
      <c r="AV678" s="1713"/>
      <c r="AW678" s="1713"/>
      <c r="AX678" s="1713"/>
    </row>
    <row r="679" s="1732" customFormat="true" ht="21.75" hidden="false" customHeight="true" outlineLevel="0" collapsed="false">
      <c r="C679" s="1713"/>
      <c r="D679" s="1713"/>
      <c r="E679" s="1713"/>
      <c r="F679" s="1713"/>
      <c r="G679" s="1714"/>
      <c r="H679" s="1713"/>
      <c r="I679" s="1713"/>
      <c r="J679" s="1713"/>
      <c r="K679" s="1713"/>
      <c r="L679" s="1713"/>
      <c r="M679" s="1713"/>
      <c r="N679" s="1713"/>
      <c r="O679" s="1713"/>
      <c r="P679" s="1713"/>
      <c r="Q679" s="1713"/>
      <c r="R679" s="1713"/>
      <c r="S679" s="1713"/>
      <c r="T679" s="1713"/>
      <c r="U679" s="1713"/>
      <c r="V679" s="1713"/>
      <c r="W679" s="1713"/>
      <c r="X679" s="1713"/>
      <c r="Y679" s="1713"/>
      <c r="Z679" s="1713"/>
      <c r="AA679" s="1713"/>
      <c r="AB679" s="1713"/>
      <c r="AC679" s="1713"/>
      <c r="AD679" s="1713"/>
      <c r="AE679" s="1713"/>
      <c r="AF679" s="1713"/>
      <c r="AG679" s="1713"/>
      <c r="AH679" s="1713"/>
      <c r="AI679" s="1713"/>
      <c r="AJ679" s="1713"/>
      <c r="AK679" s="1713"/>
      <c r="AL679" s="1713"/>
      <c r="AM679" s="1713"/>
      <c r="AN679" s="1713"/>
      <c r="AO679" s="1713"/>
      <c r="AP679" s="1713"/>
      <c r="AQ679" s="1713"/>
      <c r="AR679" s="1713"/>
      <c r="AS679" s="1713"/>
      <c r="AT679" s="1713"/>
      <c r="AU679" s="1713"/>
      <c r="AV679" s="1713"/>
      <c r="AW679" s="1713"/>
      <c r="AX679" s="1713"/>
    </row>
    <row r="680" s="1732" customFormat="true" ht="21.75" hidden="false" customHeight="true" outlineLevel="0" collapsed="false">
      <c r="C680" s="1713"/>
      <c r="D680" s="1713"/>
      <c r="E680" s="1713"/>
      <c r="F680" s="1713"/>
      <c r="G680" s="1714"/>
      <c r="H680" s="1713"/>
      <c r="I680" s="1713"/>
      <c r="J680" s="1713"/>
      <c r="K680" s="1713"/>
      <c r="L680" s="1713"/>
      <c r="M680" s="1713"/>
      <c r="N680" s="1713"/>
      <c r="O680" s="1713"/>
      <c r="P680" s="1713"/>
      <c r="Q680" s="1713"/>
      <c r="R680" s="1713"/>
      <c r="S680" s="1713"/>
      <c r="T680" s="1713"/>
      <c r="U680" s="1713"/>
      <c r="V680" s="1713"/>
      <c r="W680" s="1713"/>
      <c r="X680" s="1713"/>
      <c r="Y680" s="1713"/>
      <c r="Z680" s="1713"/>
      <c r="AA680" s="1713"/>
      <c r="AB680" s="1713"/>
      <c r="AC680" s="1713"/>
      <c r="AD680" s="1713"/>
      <c r="AE680" s="1713"/>
      <c r="AF680" s="1713"/>
      <c r="AG680" s="1713"/>
      <c r="AH680" s="1713"/>
      <c r="AI680" s="1713"/>
      <c r="AJ680" s="1713"/>
      <c r="AK680" s="1713"/>
      <c r="AL680" s="1713"/>
      <c r="AM680" s="1713"/>
      <c r="AN680" s="1713"/>
      <c r="AO680" s="1713"/>
      <c r="AP680" s="1713"/>
      <c r="AQ680" s="1713"/>
      <c r="AR680" s="1713"/>
      <c r="AS680" s="1713"/>
      <c r="AT680" s="1713"/>
      <c r="AU680" s="1713"/>
      <c r="AV680" s="1713"/>
      <c r="AW680" s="1713"/>
      <c r="AX680" s="1713"/>
    </row>
    <row r="681" s="1732" customFormat="true" ht="21.75" hidden="false" customHeight="true" outlineLevel="0" collapsed="false">
      <c r="C681" s="1713"/>
      <c r="D681" s="1713"/>
      <c r="E681" s="1713"/>
      <c r="F681" s="1713"/>
      <c r="G681" s="1714"/>
      <c r="H681" s="1713"/>
      <c r="I681" s="1713"/>
      <c r="J681" s="1713"/>
      <c r="K681" s="1713"/>
      <c r="L681" s="1713"/>
      <c r="M681" s="1713"/>
      <c r="N681" s="1713"/>
      <c r="O681" s="1713"/>
      <c r="P681" s="1713"/>
      <c r="Q681" s="1713"/>
      <c r="R681" s="1713"/>
      <c r="S681" s="1713"/>
      <c r="T681" s="1713"/>
      <c r="U681" s="1713"/>
      <c r="V681" s="1713"/>
      <c r="W681" s="1713"/>
      <c r="X681" s="1713"/>
      <c r="Y681" s="1713"/>
      <c r="Z681" s="1713"/>
      <c r="AA681" s="1713"/>
      <c r="AB681" s="1713"/>
      <c r="AC681" s="1713"/>
      <c r="AD681" s="1713"/>
      <c r="AE681" s="1713"/>
      <c r="AF681" s="1713"/>
      <c r="AG681" s="1713"/>
      <c r="AH681" s="1713"/>
      <c r="AI681" s="1713"/>
      <c r="AJ681" s="1713"/>
      <c r="AK681" s="1713"/>
      <c r="AL681" s="1713"/>
      <c r="AM681" s="1713"/>
      <c r="AN681" s="1713"/>
      <c r="AO681" s="1713"/>
      <c r="AP681" s="1713"/>
      <c r="AQ681" s="1713"/>
      <c r="AR681" s="1713"/>
      <c r="AS681" s="1713"/>
      <c r="AT681" s="1713"/>
      <c r="AU681" s="1713"/>
      <c r="AV681" s="1713"/>
      <c r="AW681" s="1713"/>
      <c r="AX681" s="1713"/>
    </row>
    <row r="682" s="1732" customFormat="true" ht="21.75" hidden="false" customHeight="true" outlineLevel="0" collapsed="false">
      <c r="C682" s="1713"/>
      <c r="D682" s="1713"/>
      <c r="E682" s="1713"/>
      <c r="F682" s="1713"/>
      <c r="G682" s="1714"/>
      <c r="H682" s="1713"/>
      <c r="I682" s="1713"/>
      <c r="J682" s="1713"/>
      <c r="K682" s="1713"/>
      <c r="L682" s="1713"/>
      <c r="M682" s="1713"/>
      <c r="N682" s="1713"/>
      <c r="O682" s="1713"/>
      <c r="P682" s="1713"/>
      <c r="Q682" s="1713"/>
      <c r="R682" s="1713"/>
      <c r="S682" s="1713"/>
      <c r="T682" s="1713"/>
      <c r="U682" s="1713"/>
      <c r="V682" s="1713"/>
      <c r="W682" s="1713"/>
      <c r="X682" s="1713"/>
      <c r="Y682" s="1713"/>
      <c r="Z682" s="1713"/>
      <c r="AA682" s="1713"/>
      <c r="AB682" s="1713"/>
      <c r="AC682" s="1713"/>
      <c r="AD682" s="1713"/>
      <c r="AE682" s="1713"/>
      <c r="AF682" s="1713"/>
      <c r="AG682" s="1713"/>
      <c r="AH682" s="1713"/>
      <c r="AI682" s="1713"/>
      <c r="AJ682" s="1713"/>
      <c r="AK682" s="1713"/>
      <c r="AL682" s="1713"/>
      <c r="AM682" s="1713"/>
      <c r="AN682" s="1713"/>
      <c r="AO682" s="1713"/>
      <c r="AP682" s="1713"/>
      <c r="AQ682" s="1713"/>
      <c r="AR682" s="1713"/>
      <c r="AS682" s="1713"/>
      <c r="AT682" s="1713"/>
      <c r="AU682" s="1713"/>
      <c r="AV682" s="1713"/>
      <c r="AW682" s="1713"/>
      <c r="AX682" s="1713"/>
    </row>
    <row r="683" s="1732" customFormat="true" ht="21.75" hidden="false" customHeight="true" outlineLevel="0" collapsed="false">
      <c r="C683" s="1713"/>
      <c r="D683" s="1713"/>
      <c r="E683" s="1713"/>
      <c r="F683" s="1713"/>
      <c r="G683" s="1714"/>
      <c r="H683" s="1713"/>
      <c r="I683" s="1713"/>
      <c r="J683" s="1713"/>
      <c r="K683" s="1713"/>
      <c r="L683" s="1713"/>
      <c r="M683" s="1713"/>
      <c r="N683" s="1713"/>
      <c r="O683" s="1713"/>
      <c r="P683" s="1713"/>
      <c r="Q683" s="1713"/>
      <c r="R683" s="1713"/>
      <c r="S683" s="1713"/>
      <c r="T683" s="1713"/>
      <c r="U683" s="1713"/>
      <c r="V683" s="1713"/>
      <c r="W683" s="1713"/>
      <c r="X683" s="1713"/>
      <c r="Y683" s="1713"/>
      <c r="Z683" s="1713"/>
      <c r="AA683" s="1713"/>
      <c r="AB683" s="1713"/>
      <c r="AC683" s="1713"/>
      <c r="AD683" s="1713"/>
      <c r="AE683" s="1713"/>
      <c r="AF683" s="1713"/>
      <c r="AG683" s="1713"/>
      <c r="AH683" s="1713"/>
      <c r="AI683" s="1713"/>
      <c r="AJ683" s="1713"/>
      <c r="AK683" s="1713"/>
      <c r="AL683" s="1713"/>
      <c r="AM683" s="1713"/>
      <c r="AN683" s="1713"/>
      <c r="AO683" s="1713"/>
      <c r="AP683" s="1713"/>
      <c r="AQ683" s="1713"/>
      <c r="AR683" s="1713"/>
      <c r="AS683" s="1713"/>
      <c r="AT683" s="1713"/>
      <c r="AU683" s="1713"/>
      <c r="AV683" s="1713"/>
      <c r="AW683" s="1713"/>
      <c r="AX683" s="1713"/>
    </row>
    <row r="684" s="1732" customFormat="true" ht="21.75" hidden="false" customHeight="true" outlineLevel="0" collapsed="false">
      <c r="C684" s="1713"/>
      <c r="D684" s="1713"/>
      <c r="E684" s="1713"/>
      <c r="F684" s="1713"/>
      <c r="G684" s="1714"/>
      <c r="H684" s="1713"/>
      <c r="I684" s="1713"/>
      <c r="J684" s="1713"/>
      <c r="K684" s="1713"/>
      <c r="L684" s="1713"/>
      <c r="M684" s="1713"/>
      <c r="N684" s="1713"/>
      <c r="O684" s="1713"/>
      <c r="P684" s="1713"/>
      <c r="Q684" s="1713"/>
      <c r="R684" s="1713"/>
      <c r="S684" s="1713"/>
      <c r="T684" s="1713"/>
      <c r="U684" s="1713"/>
      <c r="V684" s="1713"/>
      <c r="W684" s="1713"/>
      <c r="X684" s="1713"/>
      <c r="Y684" s="1713"/>
      <c r="Z684" s="1713"/>
      <c r="AA684" s="1713"/>
      <c r="AB684" s="1713"/>
      <c r="AC684" s="1713"/>
      <c r="AD684" s="1713"/>
      <c r="AE684" s="1713"/>
      <c r="AF684" s="1713"/>
      <c r="AG684" s="1713"/>
      <c r="AH684" s="1713"/>
      <c r="AI684" s="1713"/>
      <c r="AJ684" s="1713"/>
      <c r="AK684" s="1713"/>
      <c r="AL684" s="1713"/>
      <c r="AM684" s="1713"/>
      <c r="AN684" s="1713"/>
      <c r="AO684" s="1713"/>
      <c r="AP684" s="1713"/>
      <c r="AQ684" s="1713"/>
      <c r="AR684" s="1713"/>
      <c r="AS684" s="1713"/>
      <c r="AT684" s="1713"/>
      <c r="AU684" s="1713"/>
      <c r="AV684" s="1713"/>
      <c r="AW684" s="1713"/>
      <c r="AX684" s="1713"/>
    </row>
    <row r="685" s="1732" customFormat="true" ht="21.75" hidden="false" customHeight="true" outlineLevel="0" collapsed="false">
      <c r="C685" s="1713"/>
      <c r="D685" s="1713"/>
      <c r="E685" s="1713"/>
      <c r="F685" s="1713"/>
      <c r="G685" s="1714"/>
      <c r="H685" s="1713"/>
      <c r="I685" s="1713"/>
      <c r="J685" s="1713"/>
      <c r="K685" s="1713"/>
      <c r="L685" s="1713"/>
      <c r="M685" s="1713"/>
      <c r="N685" s="1713"/>
      <c r="O685" s="1713"/>
      <c r="P685" s="1713"/>
      <c r="Q685" s="1713"/>
      <c r="R685" s="1713"/>
      <c r="S685" s="1713"/>
      <c r="T685" s="1713"/>
      <c r="U685" s="1713"/>
      <c r="V685" s="1713"/>
      <c r="W685" s="1713"/>
      <c r="X685" s="1713"/>
      <c r="Y685" s="1713"/>
      <c r="Z685" s="1713"/>
      <c r="AA685" s="1713"/>
      <c r="AB685" s="1713"/>
      <c r="AC685" s="1713"/>
      <c r="AD685" s="1713"/>
      <c r="AE685" s="1713"/>
      <c r="AF685" s="1713"/>
      <c r="AG685" s="1713"/>
      <c r="AH685" s="1713"/>
      <c r="AI685" s="1713"/>
      <c r="AJ685" s="1713"/>
      <c r="AK685" s="1713"/>
      <c r="AL685" s="1713"/>
      <c r="AM685" s="1713"/>
      <c r="AN685" s="1713"/>
      <c r="AO685" s="1713"/>
      <c r="AP685" s="1713"/>
      <c r="AQ685" s="1713"/>
      <c r="AR685" s="1713"/>
      <c r="AS685" s="1713"/>
      <c r="AT685" s="1713"/>
      <c r="AU685" s="1713"/>
      <c r="AV685" s="1713"/>
      <c r="AW685" s="1713"/>
      <c r="AX685" s="1713"/>
    </row>
    <row r="686" s="1732" customFormat="true" ht="21.75" hidden="false" customHeight="true" outlineLevel="0" collapsed="false">
      <c r="C686" s="1713"/>
      <c r="D686" s="1713"/>
      <c r="E686" s="1713"/>
      <c r="F686" s="1713"/>
      <c r="G686" s="1714"/>
      <c r="H686" s="1713"/>
      <c r="I686" s="1713"/>
      <c r="J686" s="1713"/>
      <c r="K686" s="1713"/>
      <c r="L686" s="1713"/>
      <c r="M686" s="1713"/>
      <c r="N686" s="1713"/>
      <c r="O686" s="1713"/>
      <c r="P686" s="1713"/>
      <c r="Q686" s="1713"/>
      <c r="R686" s="1713"/>
      <c r="S686" s="1713"/>
      <c r="T686" s="1713"/>
      <c r="U686" s="1713"/>
      <c r="V686" s="1713"/>
      <c r="W686" s="1713"/>
      <c r="X686" s="1713"/>
      <c r="Y686" s="1713"/>
      <c r="Z686" s="1713"/>
      <c r="AA686" s="1713"/>
      <c r="AB686" s="1713"/>
      <c r="AC686" s="1713"/>
      <c r="AD686" s="1713"/>
      <c r="AE686" s="1713"/>
      <c r="AF686" s="1713"/>
      <c r="AG686" s="1713"/>
      <c r="AH686" s="1713"/>
      <c r="AI686" s="1713"/>
      <c r="AJ686" s="1713"/>
      <c r="AK686" s="1713"/>
      <c r="AL686" s="1713"/>
      <c r="AM686" s="1713"/>
      <c r="AN686" s="1713"/>
      <c r="AO686" s="1713"/>
      <c r="AP686" s="1713"/>
      <c r="AQ686" s="1713"/>
      <c r="AR686" s="1713"/>
      <c r="AS686" s="1713"/>
      <c r="AT686" s="1713"/>
      <c r="AU686" s="1713"/>
      <c r="AV686" s="1713"/>
      <c r="AW686" s="1713"/>
      <c r="AX686" s="1713"/>
    </row>
    <row r="687" s="1732" customFormat="true" ht="21.75" hidden="false" customHeight="true" outlineLevel="0" collapsed="false">
      <c r="C687" s="1713"/>
      <c r="D687" s="1713"/>
      <c r="E687" s="1713"/>
      <c r="F687" s="1713"/>
      <c r="G687" s="1714"/>
      <c r="H687" s="1713"/>
      <c r="I687" s="1713"/>
      <c r="J687" s="1713"/>
      <c r="K687" s="1713"/>
      <c r="L687" s="1713"/>
      <c r="M687" s="1713"/>
      <c r="N687" s="1713"/>
      <c r="O687" s="1713"/>
      <c r="P687" s="1713"/>
      <c r="Q687" s="1713"/>
      <c r="R687" s="1713"/>
      <c r="S687" s="1713"/>
      <c r="T687" s="1713"/>
      <c r="U687" s="1713"/>
      <c r="V687" s="1713"/>
      <c r="W687" s="1713"/>
      <c r="X687" s="1713"/>
      <c r="Y687" s="1713"/>
      <c r="Z687" s="1713"/>
      <c r="AA687" s="1713"/>
      <c r="AB687" s="1713"/>
      <c r="AC687" s="1713"/>
      <c r="AD687" s="1713"/>
      <c r="AE687" s="1713"/>
      <c r="AF687" s="1713"/>
      <c r="AG687" s="1713"/>
      <c r="AH687" s="1713"/>
      <c r="AI687" s="1713"/>
      <c r="AJ687" s="1713"/>
      <c r="AK687" s="1713"/>
      <c r="AL687" s="1713"/>
      <c r="AM687" s="1713"/>
      <c r="AN687" s="1713"/>
      <c r="AO687" s="1713"/>
      <c r="AP687" s="1713"/>
      <c r="AQ687" s="1713"/>
      <c r="AR687" s="1713"/>
      <c r="AS687" s="1713"/>
      <c r="AT687" s="1713"/>
      <c r="AU687" s="1713"/>
      <c r="AV687" s="1713"/>
      <c r="AW687" s="1713"/>
      <c r="AX687" s="1713"/>
    </row>
    <row r="688" s="1732" customFormat="true" ht="21.75" hidden="false" customHeight="true" outlineLevel="0" collapsed="false">
      <c r="C688" s="1713"/>
      <c r="D688" s="1713"/>
      <c r="E688" s="1713"/>
      <c r="F688" s="1713"/>
      <c r="G688" s="1714"/>
      <c r="H688" s="1713"/>
      <c r="I688" s="1713"/>
      <c r="J688" s="1713"/>
      <c r="K688" s="1713"/>
      <c r="L688" s="1713"/>
      <c r="M688" s="1713"/>
      <c r="N688" s="1713"/>
      <c r="O688" s="1713"/>
      <c r="P688" s="1713"/>
      <c r="Q688" s="1713"/>
      <c r="R688" s="1713"/>
      <c r="S688" s="1713"/>
      <c r="T688" s="1713"/>
      <c r="U688" s="1713"/>
      <c r="V688" s="1713"/>
      <c r="W688" s="1713"/>
      <c r="X688" s="1713"/>
      <c r="Y688" s="1713"/>
      <c r="Z688" s="1713"/>
      <c r="AA688" s="1713"/>
      <c r="AB688" s="1713"/>
      <c r="AC688" s="1713"/>
      <c r="AD688" s="1713"/>
      <c r="AE688" s="1713"/>
      <c r="AF688" s="1713"/>
      <c r="AG688" s="1713"/>
      <c r="AH688" s="1713"/>
      <c r="AI688" s="1713"/>
      <c r="AJ688" s="1713"/>
      <c r="AK688" s="1713"/>
      <c r="AL688" s="1713"/>
      <c r="AM688" s="1713"/>
      <c r="AN688" s="1713"/>
      <c r="AO688" s="1713"/>
      <c r="AP688" s="1713"/>
      <c r="AQ688" s="1713"/>
      <c r="AR688" s="1713"/>
      <c r="AS688" s="1713"/>
      <c r="AT688" s="1713"/>
      <c r="AU688" s="1713"/>
      <c r="AV688" s="1713"/>
      <c r="AW688" s="1713"/>
      <c r="AX688" s="1713"/>
    </row>
    <row r="689" s="1732" customFormat="true" ht="21.75" hidden="false" customHeight="true" outlineLevel="0" collapsed="false">
      <c r="C689" s="1713"/>
      <c r="D689" s="1713"/>
      <c r="E689" s="1713"/>
      <c r="F689" s="1713"/>
      <c r="G689" s="1714"/>
      <c r="H689" s="1713"/>
      <c r="I689" s="1713"/>
      <c r="J689" s="1713"/>
      <c r="K689" s="1713"/>
      <c r="L689" s="1713"/>
      <c r="M689" s="1713"/>
      <c r="N689" s="1713"/>
      <c r="O689" s="1713"/>
      <c r="P689" s="1713"/>
      <c r="Q689" s="1713"/>
      <c r="R689" s="1713"/>
      <c r="S689" s="1713"/>
      <c r="T689" s="1713"/>
      <c r="U689" s="1713"/>
      <c r="V689" s="1713"/>
      <c r="W689" s="1713"/>
      <c r="X689" s="1713"/>
      <c r="Y689" s="1713"/>
      <c r="Z689" s="1713"/>
      <c r="AA689" s="1713"/>
      <c r="AB689" s="1713"/>
      <c r="AC689" s="1713"/>
      <c r="AD689" s="1713"/>
      <c r="AE689" s="1713"/>
      <c r="AF689" s="1713"/>
      <c r="AG689" s="1713"/>
      <c r="AH689" s="1713"/>
      <c r="AI689" s="1713"/>
      <c r="AJ689" s="1713"/>
      <c r="AK689" s="1713"/>
      <c r="AL689" s="1713"/>
      <c r="AM689" s="1713"/>
      <c r="AN689" s="1713"/>
      <c r="AO689" s="1713"/>
      <c r="AP689" s="1713"/>
      <c r="AQ689" s="1713"/>
      <c r="AR689" s="1713"/>
      <c r="AS689" s="1713"/>
      <c r="AT689" s="1713"/>
      <c r="AU689" s="1713"/>
      <c r="AV689" s="1713"/>
      <c r="AW689" s="1713"/>
      <c r="AX689" s="1713"/>
    </row>
    <row r="690" s="1732" customFormat="true" ht="21.75" hidden="false" customHeight="true" outlineLevel="0" collapsed="false">
      <c r="C690" s="1713"/>
      <c r="D690" s="1713"/>
      <c r="E690" s="1713"/>
      <c r="F690" s="1713"/>
      <c r="G690" s="1714"/>
      <c r="H690" s="1713"/>
      <c r="I690" s="1713"/>
      <c r="J690" s="1713"/>
      <c r="K690" s="1713"/>
      <c r="L690" s="1713"/>
      <c r="M690" s="1713"/>
      <c r="N690" s="1713"/>
      <c r="O690" s="1713"/>
      <c r="P690" s="1713"/>
      <c r="Q690" s="1713"/>
      <c r="R690" s="1713"/>
      <c r="S690" s="1713"/>
      <c r="T690" s="1713"/>
      <c r="U690" s="1713"/>
      <c r="V690" s="1713"/>
      <c r="W690" s="1713"/>
      <c r="X690" s="1713"/>
      <c r="Y690" s="1713"/>
      <c r="Z690" s="1713"/>
      <c r="AA690" s="1713"/>
      <c r="AB690" s="1713"/>
      <c r="AC690" s="1713"/>
      <c r="AD690" s="1713"/>
      <c r="AE690" s="1713"/>
      <c r="AF690" s="1713"/>
      <c r="AG690" s="1713"/>
      <c r="AH690" s="1713"/>
      <c r="AI690" s="1713"/>
      <c r="AJ690" s="1713"/>
      <c r="AK690" s="1713"/>
      <c r="AL690" s="1713"/>
      <c r="AM690" s="1713"/>
      <c r="AN690" s="1713"/>
      <c r="AO690" s="1713"/>
      <c r="AP690" s="1713"/>
      <c r="AQ690" s="1713"/>
      <c r="AR690" s="1713"/>
      <c r="AS690" s="1713"/>
      <c r="AT690" s="1713"/>
      <c r="AU690" s="1713"/>
      <c r="AV690" s="1713"/>
      <c r="AW690" s="1713"/>
      <c r="AX690" s="1713"/>
    </row>
    <row r="691" s="1732" customFormat="true" ht="21.75" hidden="false" customHeight="true" outlineLevel="0" collapsed="false">
      <c r="C691" s="1713"/>
      <c r="D691" s="1713"/>
      <c r="E691" s="1713"/>
      <c r="F691" s="1713"/>
      <c r="G691" s="1714"/>
      <c r="H691" s="1713"/>
      <c r="I691" s="1713"/>
      <c r="J691" s="1713"/>
      <c r="K691" s="1713"/>
      <c r="L691" s="1713"/>
      <c r="M691" s="1713"/>
      <c r="N691" s="1713"/>
      <c r="O691" s="1713"/>
      <c r="P691" s="1713"/>
      <c r="Q691" s="1713"/>
      <c r="R691" s="1713"/>
      <c r="S691" s="1713"/>
      <c r="T691" s="1713"/>
      <c r="U691" s="1713"/>
      <c r="V691" s="1713"/>
      <c r="W691" s="1713"/>
      <c r="X691" s="1713"/>
      <c r="Y691" s="1713"/>
      <c r="Z691" s="1713"/>
      <c r="AA691" s="1713"/>
      <c r="AB691" s="1713"/>
      <c r="AC691" s="1713"/>
      <c r="AD691" s="1713"/>
      <c r="AE691" s="1713"/>
      <c r="AF691" s="1713"/>
      <c r="AG691" s="1713"/>
      <c r="AH691" s="1713"/>
      <c r="AI691" s="1713"/>
      <c r="AJ691" s="1713"/>
      <c r="AK691" s="1713"/>
      <c r="AL691" s="1713"/>
      <c r="AM691" s="1713"/>
      <c r="AN691" s="1713"/>
      <c r="AO691" s="1713"/>
      <c r="AP691" s="1713"/>
      <c r="AQ691" s="1713"/>
      <c r="AR691" s="1713"/>
      <c r="AS691" s="1713"/>
      <c r="AT691" s="1713"/>
      <c r="AU691" s="1713"/>
      <c r="AV691" s="1713"/>
      <c r="AW691" s="1713"/>
      <c r="AX691" s="1713"/>
    </row>
    <row r="692" s="1732" customFormat="true" ht="21.75" hidden="false" customHeight="true" outlineLevel="0" collapsed="false">
      <c r="C692" s="1713"/>
      <c r="D692" s="1713"/>
      <c r="E692" s="1713"/>
      <c r="F692" s="1713"/>
      <c r="G692" s="1714"/>
      <c r="H692" s="1713"/>
      <c r="I692" s="1713"/>
      <c r="J692" s="1713"/>
      <c r="K692" s="1713"/>
      <c r="L692" s="1713"/>
      <c r="M692" s="1713"/>
      <c r="N692" s="1713"/>
      <c r="O692" s="1713"/>
      <c r="P692" s="1713"/>
      <c r="Q692" s="1713"/>
      <c r="R692" s="1713"/>
      <c r="S692" s="1713"/>
      <c r="T692" s="1713"/>
      <c r="U692" s="1713"/>
      <c r="V692" s="1713"/>
      <c r="W692" s="1713"/>
      <c r="X692" s="1713"/>
      <c r="Y692" s="1713"/>
      <c r="Z692" s="1713"/>
      <c r="AA692" s="1713"/>
      <c r="AB692" s="1713"/>
      <c r="AC692" s="1713"/>
      <c r="AD692" s="1713"/>
      <c r="AE692" s="1713"/>
      <c r="AF692" s="1713"/>
      <c r="AG692" s="1713"/>
      <c r="AH692" s="1713"/>
      <c r="AI692" s="1713"/>
      <c r="AJ692" s="1713"/>
      <c r="AK692" s="1713"/>
      <c r="AL692" s="1713"/>
      <c r="AM692" s="1713"/>
      <c r="AN692" s="1713"/>
      <c r="AO692" s="1713"/>
      <c r="AP692" s="1713"/>
      <c r="AQ692" s="1713"/>
      <c r="AR692" s="1713"/>
      <c r="AS692" s="1713"/>
      <c r="AT692" s="1713"/>
      <c r="AU692" s="1713"/>
      <c r="AV692" s="1713"/>
      <c r="AW692" s="1713"/>
      <c r="AX692" s="1713"/>
    </row>
    <row r="693" s="1732" customFormat="true" ht="21.75" hidden="false" customHeight="true" outlineLevel="0" collapsed="false">
      <c r="C693" s="1713"/>
      <c r="D693" s="1713"/>
      <c r="E693" s="1713"/>
      <c r="F693" s="1713"/>
      <c r="G693" s="1714"/>
      <c r="H693" s="1713"/>
      <c r="I693" s="1713"/>
      <c r="J693" s="1713"/>
      <c r="K693" s="1713"/>
      <c r="L693" s="1713"/>
      <c r="M693" s="1713"/>
      <c r="N693" s="1713"/>
      <c r="O693" s="1713"/>
      <c r="P693" s="1713"/>
      <c r="Q693" s="1713"/>
      <c r="R693" s="1713"/>
      <c r="S693" s="1713"/>
      <c r="T693" s="1713"/>
      <c r="U693" s="1713"/>
      <c r="V693" s="1713"/>
      <c r="W693" s="1713"/>
      <c r="X693" s="1713"/>
      <c r="Y693" s="1713"/>
      <c r="Z693" s="1713"/>
      <c r="AA693" s="1713"/>
      <c r="AB693" s="1713"/>
      <c r="AC693" s="1713"/>
      <c r="AD693" s="1713"/>
      <c r="AE693" s="1713"/>
      <c r="AF693" s="1713"/>
      <c r="AG693" s="1713"/>
      <c r="AH693" s="1713"/>
      <c r="AI693" s="1713"/>
      <c r="AJ693" s="1713"/>
      <c r="AK693" s="1713"/>
      <c r="AL693" s="1713"/>
      <c r="AM693" s="1713"/>
      <c r="AN693" s="1713"/>
      <c r="AO693" s="1713"/>
      <c r="AP693" s="1713"/>
      <c r="AQ693" s="1713"/>
      <c r="AR693" s="1713"/>
      <c r="AS693" s="1713"/>
      <c r="AT693" s="1713"/>
      <c r="AU693" s="1713"/>
      <c r="AV693" s="1713"/>
      <c r="AW693" s="1713"/>
      <c r="AX693" s="1713"/>
    </row>
    <row r="694" s="1732" customFormat="true" ht="21.75" hidden="false" customHeight="true" outlineLevel="0" collapsed="false">
      <c r="C694" s="1713"/>
      <c r="D694" s="1713"/>
      <c r="E694" s="1713"/>
      <c r="F694" s="1713"/>
      <c r="G694" s="1714"/>
      <c r="H694" s="1713"/>
      <c r="I694" s="1713"/>
      <c r="J694" s="1713"/>
      <c r="K694" s="1713"/>
      <c r="L694" s="1713"/>
      <c r="M694" s="1713"/>
      <c r="N694" s="1713"/>
      <c r="O694" s="1713"/>
      <c r="P694" s="1713"/>
      <c r="Q694" s="1713"/>
      <c r="R694" s="1713"/>
      <c r="S694" s="1713"/>
      <c r="T694" s="1713"/>
      <c r="U694" s="1713"/>
      <c r="V694" s="1713"/>
      <c r="W694" s="1713"/>
      <c r="X694" s="1713"/>
      <c r="Y694" s="1713"/>
      <c r="Z694" s="1713"/>
      <c r="AA694" s="1713"/>
      <c r="AB694" s="1713"/>
      <c r="AC694" s="1713"/>
      <c r="AD694" s="1713"/>
      <c r="AE694" s="1713"/>
      <c r="AF694" s="1713"/>
      <c r="AG694" s="1713"/>
      <c r="AH694" s="1713"/>
      <c r="AI694" s="1713"/>
      <c r="AJ694" s="1713"/>
      <c r="AK694" s="1713"/>
      <c r="AL694" s="1713"/>
      <c r="AM694" s="1713"/>
      <c r="AN694" s="1713"/>
      <c r="AO694" s="1713"/>
      <c r="AP694" s="1713"/>
      <c r="AQ694" s="1713"/>
      <c r="AR694" s="1713"/>
      <c r="AS694" s="1713"/>
      <c r="AT694" s="1713"/>
      <c r="AU694" s="1713"/>
      <c r="AV694" s="1713"/>
      <c r="AW694" s="1713"/>
      <c r="AX694" s="1713"/>
    </row>
    <row r="695" s="1732" customFormat="true" ht="21.75" hidden="false" customHeight="true" outlineLevel="0" collapsed="false">
      <c r="C695" s="1713"/>
      <c r="D695" s="1713"/>
      <c r="E695" s="1713"/>
      <c r="F695" s="1713"/>
      <c r="G695" s="1714"/>
      <c r="H695" s="1713"/>
      <c r="I695" s="1713"/>
      <c r="J695" s="1713"/>
      <c r="K695" s="1713"/>
      <c r="L695" s="1713"/>
      <c r="M695" s="1713"/>
      <c r="N695" s="1713"/>
      <c r="O695" s="1713"/>
      <c r="P695" s="1713"/>
      <c r="Q695" s="1713"/>
      <c r="R695" s="1713"/>
      <c r="S695" s="1713"/>
      <c r="T695" s="1713"/>
      <c r="U695" s="1713"/>
      <c r="V695" s="1713"/>
      <c r="W695" s="1713"/>
      <c r="X695" s="1713"/>
      <c r="Y695" s="1713"/>
      <c r="Z695" s="1713"/>
      <c r="AA695" s="1713"/>
      <c r="AB695" s="1713"/>
      <c r="AC695" s="1713"/>
      <c r="AD695" s="1713"/>
      <c r="AE695" s="1713"/>
      <c r="AF695" s="1713"/>
      <c r="AG695" s="1713"/>
      <c r="AH695" s="1713"/>
      <c r="AI695" s="1713"/>
      <c r="AJ695" s="1713"/>
      <c r="AK695" s="1713"/>
      <c r="AL695" s="1713"/>
      <c r="AM695" s="1713"/>
      <c r="AN695" s="1713"/>
      <c r="AO695" s="1713"/>
      <c r="AP695" s="1713"/>
      <c r="AQ695" s="1713"/>
      <c r="AR695" s="1713"/>
      <c r="AS695" s="1713"/>
      <c r="AT695" s="1713"/>
      <c r="AU695" s="1713"/>
      <c r="AV695" s="1713"/>
      <c r="AW695" s="1713"/>
      <c r="AX695" s="1713"/>
    </row>
    <row r="696" s="1732" customFormat="true" ht="21.75" hidden="false" customHeight="true" outlineLevel="0" collapsed="false">
      <c r="C696" s="1713"/>
      <c r="D696" s="1713"/>
      <c r="E696" s="1713"/>
      <c r="F696" s="1713"/>
      <c r="G696" s="1714"/>
      <c r="H696" s="1713"/>
      <c r="I696" s="1713"/>
      <c r="J696" s="1713"/>
      <c r="K696" s="1713"/>
      <c r="L696" s="1713"/>
      <c r="M696" s="1713"/>
      <c r="N696" s="1713"/>
      <c r="O696" s="1713"/>
      <c r="P696" s="1713"/>
      <c r="Q696" s="1713"/>
      <c r="R696" s="1713"/>
      <c r="S696" s="1713"/>
      <c r="T696" s="1713"/>
      <c r="U696" s="1713"/>
      <c r="V696" s="1713"/>
      <c r="W696" s="1713"/>
      <c r="X696" s="1713"/>
      <c r="Y696" s="1713"/>
      <c r="Z696" s="1713"/>
      <c r="AA696" s="1713"/>
      <c r="AB696" s="1713"/>
      <c r="AC696" s="1713"/>
      <c r="AD696" s="1713"/>
      <c r="AE696" s="1713"/>
      <c r="AF696" s="1713"/>
      <c r="AG696" s="1713"/>
      <c r="AH696" s="1713"/>
      <c r="AI696" s="1713"/>
      <c r="AJ696" s="1713"/>
      <c r="AK696" s="1713"/>
      <c r="AL696" s="1713"/>
      <c r="AM696" s="1713"/>
      <c r="AN696" s="1713"/>
      <c r="AO696" s="1713"/>
      <c r="AP696" s="1713"/>
      <c r="AQ696" s="1713"/>
      <c r="AR696" s="1713"/>
      <c r="AS696" s="1713"/>
      <c r="AT696" s="1713"/>
      <c r="AU696" s="1713"/>
      <c r="AV696" s="1713"/>
      <c r="AW696" s="1713"/>
      <c r="AX696" s="1713"/>
    </row>
    <row r="697" s="1732" customFormat="true" ht="21.75" hidden="false" customHeight="true" outlineLevel="0" collapsed="false">
      <c r="C697" s="1713"/>
      <c r="D697" s="1713"/>
      <c r="E697" s="1713"/>
      <c r="F697" s="1713"/>
      <c r="G697" s="1714"/>
      <c r="H697" s="1713"/>
      <c r="I697" s="1713"/>
      <c r="J697" s="1713"/>
      <c r="K697" s="1713"/>
      <c r="L697" s="1713"/>
      <c r="M697" s="1713"/>
      <c r="N697" s="1713"/>
      <c r="O697" s="1713"/>
      <c r="P697" s="1713"/>
      <c r="Q697" s="1713"/>
      <c r="R697" s="1713"/>
      <c r="S697" s="1713"/>
      <c r="T697" s="1713"/>
      <c r="U697" s="1713"/>
      <c r="V697" s="1713"/>
      <c r="W697" s="1713"/>
      <c r="X697" s="1713"/>
      <c r="Y697" s="1713"/>
      <c r="Z697" s="1713"/>
      <c r="AA697" s="1713"/>
      <c r="AB697" s="1713"/>
      <c r="AC697" s="1713"/>
      <c r="AD697" s="1713"/>
      <c r="AE697" s="1713"/>
      <c r="AF697" s="1713"/>
      <c r="AG697" s="1713"/>
      <c r="AH697" s="1713"/>
      <c r="AI697" s="1713"/>
      <c r="AJ697" s="1713"/>
      <c r="AK697" s="1713"/>
      <c r="AL697" s="1713"/>
      <c r="AM697" s="1713"/>
      <c r="AN697" s="1713"/>
      <c r="AO697" s="1713"/>
      <c r="AP697" s="1713"/>
      <c r="AQ697" s="1713"/>
      <c r="AR697" s="1713"/>
      <c r="AS697" s="1713"/>
      <c r="AT697" s="1713"/>
      <c r="AU697" s="1713"/>
      <c r="AV697" s="1713"/>
      <c r="AW697" s="1713"/>
      <c r="AX697" s="1713"/>
    </row>
    <row r="698" s="1732" customFormat="true" ht="21.75" hidden="false" customHeight="true" outlineLevel="0" collapsed="false">
      <c r="C698" s="1713"/>
      <c r="D698" s="1713"/>
      <c r="E698" s="1713"/>
      <c r="F698" s="1713"/>
      <c r="G698" s="1714"/>
      <c r="H698" s="1713"/>
      <c r="I698" s="1713"/>
      <c r="J698" s="1713"/>
      <c r="K698" s="1713"/>
      <c r="L698" s="1713"/>
      <c r="M698" s="1713"/>
      <c r="N698" s="1713"/>
      <c r="O698" s="1713"/>
      <c r="P698" s="1713"/>
      <c r="Q698" s="1713"/>
      <c r="R698" s="1713"/>
      <c r="S698" s="1713"/>
      <c r="T698" s="1713"/>
      <c r="U698" s="1713"/>
      <c r="V698" s="1713"/>
      <c r="W698" s="1713"/>
      <c r="X698" s="1713"/>
      <c r="Y698" s="1713"/>
      <c r="Z698" s="1713"/>
      <c r="AA698" s="1713"/>
      <c r="AB698" s="1713"/>
      <c r="AC698" s="1713"/>
      <c r="AD698" s="1713"/>
      <c r="AE698" s="1713"/>
      <c r="AF698" s="1713"/>
      <c r="AG698" s="1713"/>
      <c r="AH698" s="1713"/>
      <c r="AI698" s="1713"/>
      <c r="AJ698" s="1713"/>
      <c r="AK698" s="1713"/>
      <c r="AL698" s="1713"/>
      <c r="AM698" s="1713"/>
      <c r="AN698" s="1713"/>
      <c r="AO698" s="1713"/>
      <c r="AP698" s="1713"/>
      <c r="AQ698" s="1713"/>
      <c r="AR698" s="1713"/>
      <c r="AS698" s="1713"/>
      <c r="AT698" s="1713"/>
      <c r="AU698" s="1713"/>
      <c r="AV698" s="1713"/>
      <c r="AW698" s="1713"/>
      <c r="AX698" s="1713"/>
    </row>
    <row r="699" s="1732" customFormat="true" ht="21.75" hidden="false" customHeight="true" outlineLevel="0" collapsed="false">
      <c r="C699" s="1713"/>
      <c r="D699" s="1713"/>
      <c r="E699" s="1713"/>
      <c r="F699" s="1713"/>
      <c r="G699" s="1714"/>
      <c r="H699" s="1713"/>
      <c r="I699" s="1713"/>
      <c r="J699" s="1713"/>
      <c r="K699" s="1713"/>
      <c r="L699" s="1713"/>
      <c r="M699" s="1713"/>
      <c r="N699" s="1713"/>
      <c r="O699" s="1713"/>
      <c r="P699" s="1713"/>
      <c r="Q699" s="1713"/>
      <c r="R699" s="1713"/>
      <c r="S699" s="1713"/>
      <c r="T699" s="1713"/>
      <c r="U699" s="1713"/>
      <c r="V699" s="1713"/>
      <c r="W699" s="1713"/>
      <c r="X699" s="1713"/>
      <c r="Y699" s="1713"/>
      <c r="Z699" s="1713"/>
      <c r="AA699" s="1713"/>
      <c r="AB699" s="1713"/>
      <c r="AC699" s="1713"/>
      <c r="AD699" s="1713"/>
      <c r="AE699" s="1713"/>
      <c r="AF699" s="1713"/>
      <c r="AG699" s="1713"/>
      <c r="AH699" s="1713"/>
      <c r="AI699" s="1713"/>
      <c r="AJ699" s="1713"/>
      <c r="AK699" s="1713"/>
      <c r="AL699" s="1713"/>
      <c r="AM699" s="1713"/>
      <c r="AN699" s="1713"/>
      <c r="AO699" s="1713"/>
      <c r="AP699" s="1713"/>
      <c r="AQ699" s="1713"/>
      <c r="AR699" s="1713"/>
      <c r="AS699" s="1713"/>
      <c r="AT699" s="1713"/>
      <c r="AU699" s="1713"/>
      <c r="AV699" s="1713"/>
      <c r="AW699" s="1713"/>
      <c r="AX699" s="1713"/>
    </row>
    <row r="700" s="1732" customFormat="true" ht="21.75" hidden="false" customHeight="true" outlineLevel="0" collapsed="false">
      <c r="C700" s="1713"/>
      <c r="D700" s="1713"/>
      <c r="E700" s="1713"/>
      <c r="F700" s="1713"/>
      <c r="G700" s="1714"/>
      <c r="H700" s="1713"/>
      <c r="I700" s="1713"/>
      <c r="J700" s="1713"/>
      <c r="K700" s="1713"/>
      <c r="L700" s="1713"/>
      <c r="M700" s="1713"/>
      <c r="N700" s="1713"/>
      <c r="O700" s="1713"/>
      <c r="P700" s="1713"/>
      <c r="Q700" s="1713"/>
      <c r="R700" s="1713"/>
      <c r="S700" s="1713"/>
      <c r="T700" s="1713"/>
      <c r="U700" s="1713"/>
      <c r="V700" s="1713"/>
      <c r="W700" s="1713"/>
      <c r="X700" s="1713"/>
      <c r="Y700" s="1713"/>
      <c r="Z700" s="1713"/>
      <c r="AA700" s="1713"/>
      <c r="AB700" s="1713"/>
      <c r="AC700" s="1713"/>
      <c r="AD700" s="1713"/>
      <c r="AE700" s="1713"/>
      <c r="AF700" s="1713"/>
      <c r="AG700" s="1713"/>
      <c r="AH700" s="1713"/>
      <c r="AI700" s="1713"/>
      <c r="AJ700" s="1713"/>
      <c r="AK700" s="1713"/>
      <c r="AL700" s="1713"/>
      <c r="AM700" s="1713"/>
      <c r="AN700" s="1713"/>
      <c r="AO700" s="1713"/>
      <c r="AP700" s="1713"/>
      <c r="AQ700" s="1713"/>
      <c r="AR700" s="1713"/>
      <c r="AS700" s="1713"/>
      <c r="AT700" s="1713"/>
      <c r="AU700" s="1713"/>
      <c r="AV700" s="1713"/>
      <c r="AW700" s="1713"/>
      <c r="AX700" s="1713"/>
    </row>
    <row r="701" s="1732" customFormat="true" ht="21.75" hidden="false" customHeight="true" outlineLevel="0" collapsed="false">
      <c r="C701" s="1713"/>
      <c r="D701" s="1713"/>
      <c r="E701" s="1713"/>
      <c r="F701" s="1713"/>
      <c r="G701" s="1714"/>
      <c r="H701" s="1713"/>
      <c r="I701" s="1713"/>
      <c r="J701" s="1713"/>
      <c r="K701" s="1713"/>
      <c r="L701" s="1713"/>
      <c r="M701" s="1713"/>
      <c r="N701" s="1713"/>
      <c r="O701" s="1713"/>
      <c r="P701" s="1713"/>
      <c r="Q701" s="1713"/>
      <c r="R701" s="1713"/>
      <c r="S701" s="1713"/>
      <c r="T701" s="1713"/>
      <c r="U701" s="1713"/>
      <c r="V701" s="1713"/>
      <c r="W701" s="1713"/>
      <c r="X701" s="1713"/>
      <c r="Y701" s="1713"/>
      <c r="Z701" s="1713"/>
      <c r="AA701" s="1713"/>
      <c r="AB701" s="1713"/>
      <c r="AC701" s="1713"/>
      <c r="AD701" s="1713"/>
      <c r="AE701" s="1713"/>
      <c r="AF701" s="1713"/>
      <c r="AG701" s="1713"/>
      <c r="AH701" s="1713"/>
      <c r="AI701" s="1713"/>
      <c r="AJ701" s="1713"/>
      <c r="AK701" s="1713"/>
      <c r="AL701" s="1713"/>
      <c r="AM701" s="1713"/>
      <c r="AN701" s="1713"/>
      <c r="AO701" s="1713"/>
      <c r="AP701" s="1713"/>
      <c r="AQ701" s="1713"/>
      <c r="AR701" s="1713"/>
      <c r="AS701" s="1713"/>
      <c r="AT701" s="1713"/>
      <c r="AU701" s="1713"/>
      <c r="AV701" s="1713"/>
      <c r="AW701" s="1713"/>
      <c r="AX701" s="1713"/>
    </row>
    <row r="702" s="1732" customFormat="true" ht="21.75" hidden="false" customHeight="true" outlineLevel="0" collapsed="false">
      <c r="C702" s="1713"/>
      <c r="D702" s="1713"/>
      <c r="E702" s="1713"/>
      <c r="F702" s="1713"/>
      <c r="G702" s="1714"/>
      <c r="H702" s="1713"/>
      <c r="I702" s="1713"/>
      <c r="J702" s="1713"/>
      <c r="K702" s="1713"/>
      <c r="L702" s="1713"/>
      <c r="M702" s="1713"/>
      <c r="N702" s="1713"/>
      <c r="O702" s="1713"/>
      <c r="P702" s="1713"/>
      <c r="Q702" s="1713"/>
      <c r="R702" s="1713"/>
      <c r="S702" s="1713"/>
      <c r="T702" s="1713"/>
      <c r="U702" s="1713"/>
      <c r="V702" s="1713"/>
      <c r="W702" s="1713"/>
      <c r="X702" s="1713"/>
      <c r="Y702" s="1713"/>
      <c r="Z702" s="1713"/>
      <c r="AA702" s="1713"/>
      <c r="AB702" s="1713"/>
      <c r="AC702" s="1713"/>
      <c r="AD702" s="1713"/>
      <c r="AE702" s="1713"/>
      <c r="AF702" s="1713"/>
      <c r="AG702" s="1713"/>
      <c r="AH702" s="1713"/>
      <c r="AI702" s="1713"/>
      <c r="AJ702" s="1713"/>
      <c r="AK702" s="1713"/>
      <c r="AL702" s="1713"/>
      <c r="AM702" s="1713"/>
      <c r="AN702" s="1713"/>
      <c r="AO702" s="1713"/>
      <c r="AP702" s="1713"/>
      <c r="AQ702" s="1713"/>
      <c r="AR702" s="1713"/>
      <c r="AS702" s="1713"/>
      <c r="AT702" s="1713"/>
      <c r="AU702" s="1713"/>
      <c r="AV702" s="1713"/>
      <c r="AW702" s="1713"/>
      <c r="AX702" s="1713"/>
    </row>
    <row r="703" s="1732" customFormat="true" ht="21.75" hidden="false" customHeight="true" outlineLevel="0" collapsed="false">
      <c r="C703" s="1713"/>
      <c r="D703" s="1713"/>
      <c r="E703" s="1713"/>
      <c r="F703" s="1713"/>
      <c r="G703" s="1714"/>
      <c r="H703" s="1713"/>
      <c r="I703" s="1713"/>
      <c r="J703" s="1713"/>
      <c r="K703" s="1713"/>
      <c r="L703" s="1713"/>
      <c r="M703" s="1713"/>
      <c r="N703" s="1713"/>
      <c r="O703" s="1713"/>
      <c r="P703" s="1713"/>
      <c r="Q703" s="1713"/>
      <c r="R703" s="1713"/>
      <c r="S703" s="1713"/>
      <c r="T703" s="1713"/>
      <c r="U703" s="1713"/>
      <c r="V703" s="1713"/>
      <c r="W703" s="1713"/>
      <c r="X703" s="1713"/>
      <c r="Y703" s="1713"/>
      <c r="Z703" s="1713"/>
      <c r="AA703" s="1713"/>
      <c r="AB703" s="1713"/>
      <c r="AC703" s="1713"/>
      <c r="AD703" s="1713"/>
      <c r="AE703" s="1713"/>
      <c r="AF703" s="1713"/>
      <c r="AG703" s="1713"/>
      <c r="AH703" s="1713"/>
      <c r="AI703" s="1713"/>
      <c r="AJ703" s="1713"/>
      <c r="AK703" s="1713"/>
      <c r="AL703" s="1713"/>
      <c r="AM703" s="1713"/>
      <c r="AN703" s="1713"/>
      <c r="AO703" s="1713"/>
      <c r="AP703" s="1713"/>
      <c r="AQ703" s="1713"/>
      <c r="AR703" s="1713"/>
      <c r="AS703" s="1713"/>
      <c r="AT703" s="1713"/>
      <c r="AU703" s="1713"/>
      <c r="AV703" s="1713"/>
      <c r="AW703" s="1713"/>
      <c r="AX703" s="1713"/>
    </row>
    <row r="704" s="1732" customFormat="true" ht="21.75" hidden="false" customHeight="true" outlineLevel="0" collapsed="false">
      <c r="C704" s="1713"/>
      <c r="D704" s="1713"/>
      <c r="E704" s="1713"/>
      <c r="F704" s="1713"/>
      <c r="G704" s="1714"/>
      <c r="H704" s="1713"/>
      <c r="I704" s="1713"/>
      <c r="J704" s="1713"/>
      <c r="K704" s="1713"/>
      <c r="L704" s="1713"/>
      <c r="M704" s="1713"/>
      <c r="N704" s="1713"/>
      <c r="O704" s="1713"/>
      <c r="P704" s="1713"/>
      <c r="Q704" s="1713"/>
      <c r="R704" s="1713"/>
      <c r="S704" s="1713"/>
      <c r="T704" s="1713"/>
      <c r="U704" s="1713"/>
      <c r="V704" s="1713"/>
      <c r="W704" s="1713"/>
      <c r="X704" s="1713"/>
      <c r="Y704" s="1713"/>
      <c r="Z704" s="1713"/>
      <c r="AA704" s="1713"/>
      <c r="AB704" s="1713"/>
      <c r="AC704" s="1713"/>
      <c r="AD704" s="1713"/>
      <c r="AE704" s="1713"/>
      <c r="AF704" s="1713"/>
      <c r="AG704" s="1713"/>
      <c r="AH704" s="1713"/>
      <c r="AI704" s="1713"/>
      <c r="AJ704" s="1713"/>
      <c r="AK704" s="1713"/>
      <c r="AL704" s="1713"/>
      <c r="AM704" s="1713"/>
      <c r="AN704" s="1713"/>
      <c r="AO704" s="1713"/>
      <c r="AP704" s="1713"/>
      <c r="AQ704" s="1713"/>
      <c r="AR704" s="1713"/>
      <c r="AS704" s="1713"/>
      <c r="AT704" s="1713"/>
      <c r="AU704" s="1713"/>
      <c r="AV704" s="1713"/>
      <c r="AW704" s="1713"/>
      <c r="AX704" s="1713"/>
    </row>
    <row r="705" s="1732" customFormat="true" ht="21.75" hidden="false" customHeight="true" outlineLevel="0" collapsed="false">
      <c r="C705" s="1713"/>
      <c r="D705" s="1713"/>
      <c r="E705" s="1713"/>
      <c r="F705" s="1713"/>
      <c r="G705" s="1714"/>
      <c r="H705" s="1713"/>
      <c r="I705" s="1713"/>
      <c r="J705" s="1713"/>
      <c r="K705" s="1713"/>
      <c r="L705" s="1713"/>
      <c r="M705" s="1713"/>
      <c r="N705" s="1713"/>
      <c r="O705" s="1713"/>
      <c r="P705" s="1713"/>
      <c r="Q705" s="1713"/>
      <c r="R705" s="1713"/>
      <c r="S705" s="1713"/>
      <c r="T705" s="1713"/>
      <c r="U705" s="1713"/>
      <c r="V705" s="1713"/>
      <c r="W705" s="1713"/>
      <c r="X705" s="1713"/>
      <c r="Y705" s="1713"/>
      <c r="Z705" s="1713"/>
      <c r="AA705" s="1713"/>
      <c r="AB705" s="1713"/>
      <c r="AC705" s="1713"/>
      <c r="AD705" s="1713"/>
      <c r="AE705" s="1713"/>
      <c r="AF705" s="1713"/>
      <c r="AG705" s="1713"/>
      <c r="AH705" s="1713"/>
      <c r="AI705" s="1713"/>
      <c r="AJ705" s="1713"/>
      <c r="AK705" s="1713"/>
      <c r="AL705" s="1713"/>
      <c r="AM705" s="1713"/>
      <c r="AN705" s="1713"/>
      <c r="AO705" s="1713"/>
      <c r="AP705" s="1713"/>
      <c r="AQ705" s="1713"/>
      <c r="AR705" s="1713"/>
      <c r="AS705" s="1713"/>
      <c r="AT705" s="1713"/>
      <c r="AU705" s="1713"/>
      <c r="AV705" s="1713"/>
      <c r="AW705" s="1713"/>
      <c r="AX705" s="1713"/>
    </row>
    <row r="706" s="1732" customFormat="true" ht="21.75" hidden="false" customHeight="true" outlineLevel="0" collapsed="false">
      <c r="C706" s="1713"/>
      <c r="D706" s="1713"/>
      <c r="E706" s="1713"/>
      <c r="F706" s="1713"/>
      <c r="G706" s="1714"/>
      <c r="H706" s="1713"/>
      <c r="I706" s="1713"/>
      <c r="J706" s="1713"/>
      <c r="K706" s="1713"/>
      <c r="L706" s="1713"/>
      <c r="M706" s="1713"/>
      <c r="N706" s="1713"/>
      <c r="O706" s="1713"/>
      <c r="P706" s="1713"/>
      <c r="Q706" s="1713"/>
      <c r="R706" s="1713"/>
      <c r="S706" s="1713"/>
      <c r="T706" s="1713"/>
      <c r="U706" s="1713"/>
      <c r="V706" s="1713"/>
      <c r="W706" s="1713"/>
      <c r="X706" s="1713"/>
      <c r="Y706" s="1713"/>
      <c r="Z706" s="1713"/>
      <c r="AA706" s="1713"/>
      <c r="AB706" s="1713"/>
      <c r="AC706" s="1713"/>
      <c r="AD706" s="1713"/>
      <c r="AE706" s="1713"/>
      <c r="AF706" s="1713"/>
      <c r="AG706" s="1713"/>
      <c r="AH706" s="1713"/>
      <c r="AI706" s="1713"/>
      <c r="AJ706" s="1713"/>
      <c r="AK706" s="1713"/>
      <c r="AL706" s="1713"/>
      <c r="AM706" s="1713"/>
      <c r="AN706" s="1713"/>
      <c r="AO706" s="1713"/>
      <c r="AP706" s="1713"/>
      <c r="AQ706" s="1713"/>
      <c r="AR706" s="1713"/>
      <c r="AS706" s="1713"/>
      <c r="AT706" s="1713"/>
      <c r="AU706" s="1713"/>
      <c r="AV706" s="1713"/>
      <c r="AW706" s="1713"/>
      <c r="AX706" s="1713"/>
    </row>
    <row r="707" s="1732" customFormat="true" ht="21.75" hidden="false" customHeight="true" outlineLevel="0" collapsed="false">
      <c r="C707" s="1713"/>
      <c r="D707" s="1713"/>
      <c r="E707" s="1713"/>
      <c r="F707" s="1713"/>
      <c r="G707" s="1714"/>
      <c r="H707" s="1713"/>
      <c r="I707" s="1713"/>
      <c r="J707" s="1713"/>
      <c r="K707" s="1713"/>
      <c r="L707" s="1713"/>
      <c r="M707" s="1713"/>
      <c r="N707" s="1713"/>
      <c r="O707" s="1713"/>
      <c r="P707" s="1713"/>
      <c r="Q707" s="1713"/>
      <c r="R707" s="1713"/>
      <c r="S707" s="1713"/>
      <c r="T707" s="1713"/>
      <c r="U707" s="1713"/>
      <c r="V707" s="1713"/>
      <c r="W707" s="1713"/>
      <c r="X707" s="1713"/>
      <c r="Y707" s="1713"/>
      <c r="Z707" s="1713"/>
      <c r="AA707" s="1713"/>
      <c r="AB707" s="1713"/>
      <c r="AC707" s="1713"/>
      <c r="AD707" s="1713"/>
      <c r="AE707" s="1713"/>
      <c r="AF707" s="1713"/>
      <c r="AG707" s="1713"/>
      <c r="AH707" s="1713"/>
      <c r="AI707" s="1713"/>
      <c r="AJ707" s="1713"/>
      <c r="AK707" s="1713"/>
      <c r="AL707" s="1713"/>
      <c r="AM707" s="1713"/>
      <c r="AN707" s="1713"/>
      <c r="AO707" s="1713"/>
      <c r="AP707" s="1713"/>
      <c r="AQ707" s="1713"/>
      <c r="AR707" s="1713"/>
      <c r="AS707" s="1713"/>
      <c r="AT707" s="1713"/>
      <c r="AU707" s="1713"/>
      <c r="AV707" s="1713"/>
      <c r="AW707" s="1713"/>
      <c r="AX707" s="1713"/>
    </row>
    <row r="708" s="1732" customFormat="true" ht="21.75" hidden="false" customHeight="true" outlineLevel="0" collapsed="false">
      <c r="C708" s="1713"/>
      <c r="D708" s="1713"/>
      <c r="E708" s="1713"/>
      <c r="F708" s="1713"/>
      <c r="G708" s="1714"/>
      <c r="H708" s="1713"/>
      <c r="I708" s="1713"/>
      <c r="J708" s="1713"/>
      <c r="K708" s="1713"/>
      <c r="L708" s="1713"/>
      <c r="M708" s="1713"/>
      <c r="N708" s="1713"/>
      <c r="O708" s="1713"/>
      <c r="P708" s="1713"/>
      <c r="Q708" s="1713"/>
      <c r="R708" s="1713"/>
      <c r="S708" s="1713"/>
      <c r="T708" s="1713"/>
      <c r="U708" s="1713"/>
      <c r="V708" s="1713"/>
      <c r="W708" s="1713"/>
      <c r="X708" s="1713"/>
      <c r="Y708" s="1713"/>
      <c r="Z708" s="1713"/>
      <c r="AA708" s="1713"/>
      <c r="AB708" s="1713"/>
      <c r="AC708" s="1713"/>
      <c r="AD708" s="1713"/>
      <c r="AE708" s="1713"/>
      <c r="AF708" s="1713"/>
      <c r="AG708" s="1713"/>
      <c r="AH708" s="1713"/>
      <c r="AI708" s="1713"/>
      <c r="AJ708" s="1713"/>
      <c r="AK708" s="1713"/>
      <c r="AL708" s="1713"/>
      <c r="AM708" s="1713"/>
      <c r="AN708" s="1713"/>
      <c r="AO708" s="1713"/>
      <c r="AP708" s="1713"/>
      <c r="AQ708" s="1713"/>
      <c r="AR708" s="1713"/>
      <c r="AS708" s="1713"/>
      <c r="AT708" s="1713"/>
      <c r="AU708" s="1713"/>
      <c r="AV708" s="1713"/>
      <c r="AW708" s="1713"/>
      <c r="AX708" s="1713"/>
    </row>
    <row r="709" s="1732" customFormat="true" ht="21.75" hidden="false" customHeight="true" outlineLevel="0" collapsed="false">
      <c r="C709" s="1713"/>
      <c r="D709" s="1713"/>
      <c r="E709" s="1713"/>
      <c r="F709" s="1713"/>
      <c r="G709" s="1714"/>
      <c r="H709" s="1713"/>
      <c r="I709" s="1713"/>
      <c r="J709" s="1713"/>
      <c r="K709" s="1713"/>
      <c r="L709" s="1713"/>
      <c r="M709" s="1713"/>
      <c r="N709" s="1713"/>
      <c r="O709" s="1713"/>
      <c r="P709" s="1713"/>
      <c r="Q709" s="1713"/>
      <c r="R709" s="1713"/>
      <c r="S709" s="1713"/>
      <c r="T709" s="1713"/>
      <c r="U709" s="1713"/>
      <c r="V709" s="1713"/>
      <c r="W709" s="1713"/>
      <c r="X709" s="1713"/>
      <c r="Y709" s="1713"/>
      <c r="Z709" s="1713"/>
      <c r="AA709" s="1713"/>
      <c r="AB709" s="1713"/>
      <c r="AC709" s="1713"/>
      <c r="AD709" s="1713"/>
      <c r="AE709" s="1713"/>
      <c r="AF709" s="1713"/>
      <c r="AG709" s="1713"/>
      <c r="AH709" s="1713"/>
      <c r="AI709" s="1713"/>
      <c r="AJ709" s="1713"/>
      <c r="AK709" s="1713"/>
      <c r="AL709" s="1713"/>
      <c r="AM709" s="1713"/>
      <c r="AN709" s="1713"/>
      <c r="AO709" s="1713"/>
      <c r="AP709" s="1713"/>
      <c r="AQ709" s="1713"/>
      <c r="AR709" s="1713"/>
      <c r="AS709" s="1713"/>
      <c r="AT709" s="1713"/>
      <c r="AU709" s="1713"/>
      <c r="AV709" s="1713"/>
      <c r="AW709" s="1713"/>
      <c r="AX709" s="1713"/>
    </row>
    <row r="710" s="1732" customFormat="true" ht="21.75" hidden="false" customHeight="true" outlineLevel="0" collapsed="false">
      <c r="C710" s="1713"/>
      <c r="D710" s="1713"/>
      <c r="E710" s="1713"/>
      <c r="F710" s="1713"/>
      <c r="G710" s="1714"/>
      <c r="H710" s="1713"/>
      <c r="I710" s="1713"/>
      <c r="J710" s="1713"/>
      <c r="K710" s="1713"/>
      <c r="L710" s="1713"/>
      <c r="M710" s="1713"/>
      <c r="N710" s="1713"/>
      <c r="O710" s="1713"/>
      <c r="P710" s="1713"/>
      <c r="Q710" s="1713"/>
      <c r="R710" s="1713"/>
      <c r="S710" s="1713"/>
      <c r="T710" s="1713"/>
      <c r="U710" s="1713"/>
      <c r="V710" s="1713"/>
      <c r="W710" s="1713"/>
      <c r="X710" s="1713"/>
      <c r="Y710" s="1713"/>
      <c r="Z710" s="1713"/>
      <c r="AA710" s="1713"/>
      <c r="AB710" s="1713"/>
      <c r="AC710" s="1713"/>
      <c r="AD710" s="1713"/>
      <c r="AE710" s="1713"/>
      <c r="AF710" s="1713"/>
      <c r="AG710" s="1713"/>
      <c r="AH710" s="1713"/>
      <c r="AI710" s="1713"/>
      <c r="AJ710" s="1713"/>
      <c r="AK710" s="1713"/>
      <c r="AL710" s="1713"/>
      <c r="AM710" s="1713"/>
      <c r="AN710" s="1713"/>
      <c r="AO710" s="1713"/>
      <c r="AP710" s="1713"/>
      <c r="AQ710" s="1713"/>
      <c r="AR710" s="1713"/>
      <c r="AS710" s="1713"/>
      <c r="AT710" s="1713"/>
      <c r="AU710" s="1713"/>
      <c r="AV710" s="1713"/>
      <c r="AW710" s="1713"/>
      <c r="AX710" s="1713"/>
    </row>
    <row r="711" s="1732" customFormat="true" ht="21.75" hidden="false" customHeight="true" outlineLevel="0" collapsed="false">
      <c r="C711" s="1713"/>
      <c r="D711" s="1713"/>
      <c r="E711" s="1713"/>
      <c r="F711" s="1713"/>
      <c r="G711" s="1714"/>
      <c r="H711" s="1713"/>
      <c r="I711" s="1713"/>
      <c r="J711" s="1713"/>
      <c r="K711" s="1713"/>
      <c r="L711" s="1713"/>
      <c r="M711" s="1713"/>
      <c r="N711" s="1713"/>
      <c r="O711" s="1713"/>
      <c r="P711" s="1713"/>
      <c r="Q711" s="1713"/>
      <c r="R711" s="1713"/>
      <c r="S711" s="1713"/>
      <c r="T711" s="1713"/>
      <c r="U711" s="1713"/>
      <c r="V711" s="1713"/>
      <c r="W711" s="1713"/>
      <c r="X711" s="1713"/>
      <c r="Y711" s="1713"/>
      <c r="Z711" s="1713"/>
      <c r="AA711" s="1713"/>
      <c r="AB711" s="1713"/>
      <c r="AC711" s="1713"/>
      <c r="AD711" s="1713"/>
      <c r="AE711" s="1713"/>
      <c r="AF711" s="1713"/>
      <c r="AG711" s="1713"/>
      <c r="AH711" s="1713"/>
      <c r="AI711" s="1713"/>
      <c r="AJ711" s="1713"/>
      <c r="AK711" s="1713"/>
      <c r="AL711" s="1713"/>
      <c r="AM711" s="1713"/>
      <c r="AN711" s="1713"/>
      <c r="AO711" s="1713"/>
      <c r="AP711" s="1713"/>
      <c r="AQ711" s="1713"/>
      <c r="AR711" s="1713"/>
      <c r="AS711" s="1713"/>
      <c r="AT711" s="1713"/>
      <c r="AU711" s="1713"/>
      <c r="AV711" s="1713"/>
      <c r="AW711" s="1713"/>
      <c r="AX711" s="1713"/>
    </row>
    <row r="712" s="1732" customFormat="true" ht="21.75" hidden="false" customHeight="true" outlineLevel="0" collapsed="false">
      <c r="C712" s="1713"/>
      <c r="D712" s="1713"/>
      <c r="E712" s="1713"/>
      <c r="F712" s="1713"/>
      <c r="G712" s="1714"/>
      <c r="H712" s="1713"/>
      <c r="I712" s="1713"/>
      <c r="J712" s="1713"/>
      <c r="K712" s="1713"/>
      <c r="L712" s="1713"/>
      <c r="M712" s="1713"/>
      <c r="N712" s="1713"/>
      <c r="O712" s="1713"/>
      <c r="P712" s="1713"/>
      <c r="Q712" s="1713"/>
      <c r="R712" s="1713"/>
      <c r="S712" s="1713"/>
      <c r="T712" s="1713"/>
      <c r="U712" s="1713"/>
      <c r="V712" s="1713"/>
      <c r="W712" s="1713"/>
      <c r="X712" s="1713"/>
      <c r="Y712" s="1713"/>
      <c r="Z712" s="1713"/>
      <c r="AA712" s="1713"/>
      <c r="AB712" s="1713"/>
      <c r="AC712" s="1713"/>
      <c r="AD712" s="1713"/>
      <c r="AE712" s="1713"/>
      <c r="AF712" s="1713"/>
      <c r="AG712" s="1713"/>
      <c r="AH712" s="1713"/>
      <c r="AI712" s="1713"/>
      <c r="AJ712" s="1713"/>
      <c r="AK712" s="1713"/>
      <c r="AL712" s="1713"/>
      <c r="AM712" s="1713"/>
      <c r="AN712" s="1713"/>
      <c r="AO712" s="1713"/>
      <c r="AP712" s="1713"/>
      <c r="AQ712" s="1713"/>
      <c r="AR712" s="1713"/>
      <c r="AS712" s="1713"/>
      <c r="AT712" s="1713"/>
      <c r="AU712" s="1713"/>
      <c r="AV712" s="1713"/>
      <c r="AW712" s="1713"/>
      <c r="AX712" s="1713"/>
    </row>
    <row r="713" s="1732" customFormat="true" ht="21.75" hidden="false" customHeight="true" outlineLevel="0" collapsed="false">
      <c r="C713" s="1713"/>
      <c r="D713" s="1713"/>
      <c r="E713" s="1713"/>
      <c r="F713" s="1713"/>
      <c r="G713" s="1714"/>
      <c r="H713" s="1713"/>
      <c r="I713" s="1713"/>
      <c r="J713" s="1713"/>
      <c r="K713" s="1713"/>
      <c r="L713" s="1713"/>
      <c r="M713" s="1713"/>
      <c r="N713" s="1713"/>
      <c r="O713" s="1713"/>
      <c r="P713" s="1713"/>
      <c r="Q713" s="1713"/>
      <c r="R713" s="1713"/>
      <c r="S713" s="1713"/>
      <c r="T713" s="1713"/>
      <c r="U713" s="1713"/>
      <c r="V713" s="1713"/>
      <c r="W713" s="1713"/>
      <c r="X713" s="1713"/>
      <c r="Y713" s="1713"/>
      <c r="Z713" s="1713"/>
      <c r="AA713" s="1713"/>
      <c r="AB713" s="1713"/>
      <c r="AC713" s="1713"/>
      <c r="AD713" s="1713"/>
      <c r="AE713" s="1713"/>
      <c r="AF713" s="1713"/>
      <c r="AG713" s="1713"/>
      <c r="AH713" s="1713"/>
      <c r="AI713" s="1713"/>
      <c r="AJ713" s="1713"/>
      <c r="AK713" s="1713"/>
      <c r="AL713" s="1713"/>
      <c r="AM713" s="1713"/>
      <c r="AN713" s="1713"/>
      <c r="AO713" s="1713"/>
      <c r="AP713" s="1713"/>
      <c r="AQ713" s="1713"/>
      <c r="AR713" s="1713"/>
      <c r="AS713" s="1713"/>
      <c r="AT713" s="1713"/>
      <c r="AU713" s="1713"/>
      <c r="AV713" s="1713"/>
      <c r="AW713" s="1713"/>
      <c r="AX713" s="1713"/>
    </row>
    <row r="714" s="1732" customFormat="true" ht="21.75" hidden="false" customHeight="true" outlineLevel="0" collapsed="false">
      <c r="C714" s="1713"/>
      <c r="D714" s="1713"/>
      <c r="E714" s="1713"/>
      <c r="F714" s="1713"/>
      <c r="G714" s="1714"/>
      <c r="H714" s="1713"/>
      <c r="I714" s="1713"/>
      <c r="J714" s="1713"/>
      <c r="K714" s="1713"/>
      <c r="L714" s="1713"/>
      <c r="M714" s="1713"/>
      <c r="N714" s="1713"/>
      <c r="O714" s="1713"/>
      <c r="P714" s="1713"/>
      <c r="Q714" s="1713"/>
      <c r="R714" s="1713"/>
      <c r="S714" s="1713"/>
      <c r="T714" s="1713"/>
      <c r="U714" s="1713"/>
      <c r="V714" s="1713"/>
      <c r="W714" s="1713"/>
      <c r="X714" s="1713"/>
      <c r="Y714" s="1713"/>
      <c r="Z714" s="1713"/>
      <c r="AA714" s="1713"/>
      <c r="AB714" s="1713"/>
      <c r="AC714" s="1713"/>
      <c r="AD714" s="1713"/>
      <c r="AE714" s="1713"/>
      <c r="AF714" s="1713"/>
      <c r="AG714" s="1713"/>
      <c r="AH714" s="1713"/>
      <c r="AI714" s="1713"/>
      <c r="AJ714" s="1713"/>
      <c r="AK714" s="1713"/>
      <c r="AL714" s="1713"/>
      <c r="AM714" s="1713"/>
      <c r="AN714" s="1713"/>
      <c r="AO714" s="1713"/>
      <c r="AP714" s="1713"/>
      <c r="AQ714" s="1713"/>
      <c r="AR714" s="1713"/>
      <c r="AS714" s="1713"/>
      <c r="AT714" s="1713"/>
      <c r="AU714" s="1713"/>
      <c r="AV714" s="1713"/>
      <c r="AW714" s="1713"/>
      <c r="AX714" s="1713"/>
    </row>
    <row r="715" s="1732" customFormat="true" ht="21.75" hidden="false" customHeight="true" outlineLevel="0" collapsed="false">
      <c r="C715" s="1713"/>
      <c r="D715" s="1713"/>
      <c r="E715" s="1713"/>
      <c r="F715" s="1713"/>
      <c r="G715" s="1714"/>
      <c r="H715" s="1713"/>
      <c r="I715" s="1713"/>
      <c r="J715" s="1713"/>
      <c r="K715" s="1713"/>
      <c r="L715" s="1713"/>
      <c r="M715" s="1713"/>
      <c r="N715" s="1713"/>
      <c r="O715" s="1713"/>
      <c r="P715" s="1713"/>
      <c r="Q715" s="1713"/>
      <c r="R715" s="1713"/>
      <c r="S715" s="1713"/>
      <c r="T715" s="1713"/>
      <c r="U715" s="1713"/>
      <c r="V715" s="1713"/>
      <c r="W715" s="1713"/>
      <c r="X715" s="1713"/>
      <c r="Y715" s="1713"/>
      <c r="Z715" s="1713"/>
      <c r="AA715" s="1713"/>
      <c r="AB715" s="1713"/>
      <c r="AC715" s="1713"/>
      <c r="AD715" s="1713"/>
      <c r="AE715" s="1713"/>
      <c r="AF715" s="1713"/>
      <c r="AG715" s="1713"/>
      <c r="AH715" s="1713"/>
      <c r="AI715" s="1713"/>
      <c r="AJ715" s="1713"/>
      <c r="AK715" s="1713"/>
      <c r="AL715" s="1713"/>
      <c r="AM715" s="1713"/>
      <c r="AN715" s="1713"/>
      <c r="AO715" s="1713"/>
      <c r="AP715" s="1713"/>
      <c r="AQ715" s="1713"/>
      <c r="AR715" s="1713"/>
      <c r="AS715" s="1713"/>
      <c r="AT715" s="1713"/>
      <c r="AU715" s="1713"/>
      <c r="AV715" s="1713"/>
      <c r="AW715" s="1713"/>
      <c r="AX715" s="1713"/>
    </row>
    <row r="716" s="1732" customFormat="true" ht="21.75" hidden="false" customHeight="true" outlineLevel="0" collapsed="false">
      <c r="C716" s="1713"/>
      <c r="D716" s="1713"/>
      <c r="E716" s="1713"/>
      <c r="F716" s="1713"/>
      <c r="G716" s="1714"/>
      <c r="H716" s="1713"/>
      <c r="I716" s="1713"/>
      <c r="J716" s="1713"/>
      <c r="K716" s="1713"/>
      <c r="L716" s="1713"/>
      <c r="M716" s="1713"/>
      <c r="N716" s="1713"/>
      <c r="O716" s="1713"/>
      <c r="P716" s="1713"/>
      <c r="Q716" s="1713"/>
      <c r="R716" s="1713"/>
      <c r="S716" s="1713"/>
      <c r="T716" s="1713"/>
      <c r="U716" s="1713"/>
      <c r="V716" s="1713"/>
      <c r="W716" s="1713"/>
      <c r="X716" s="1713"/>
      <c r="Y716" s="1713"/>
      <c r="Z716" s="1713"/>
      <c r="AA716" s="1713"/>
      <c r="AB716" s="1713"/>
      <c r="AC716" s="1713"/>
      <c r="AD716" s="1713"/>
      <c r="AE716" s="1713"/>
      <c r="AF716" s="1713"/>
      <c r="AG716" s="1713"/>
      <c r="AH716" s="1713"/>
      <c r="AI716" s="1713"/>
      <c r="AJ716" s="1713"/>
      <c r="AK716" s="1713"/>
      <c r="AL716" s="1713"/>
      <c r="AM716" s="1713"/>
      <c r="AN716" s="1713"/>
      <c r="AO716" s="1713"/>
      <c r="AP716" s="1713"/>
      <c r="AQ716" s="1713"/>
      <c r="AR716" s="1713"/>
      <c r="AS716" s="1713"/>
      <c r="AT716" s="1713"/>
      <c r="AU716" s="1713"/>
      <c r="AV716" s="1713"/>
      <c r="AW716" s="1713"/>
      <c r="AX716" s="1713"/>
    </row>
    <row r="717" s="1732" customFormat="true" ht="21.75" hidden="false" customHeight="true" outlineLevel="0" collapsed="false">
      <c r="C717" s="1713"/>
      <c r="D717" s="1713"/>
      <c r="E717" s="1713"/>
      <c r="F717" s="1713"/>
      <c r="G717" s="1714"/>
      <c r="H717" s="1713"/>
      <c r="I717" s="1713"/>
      <c r="J717" s="1713"/>
      <c r="K717" s="1713"/>
      <c r="L717" s="1713"/>
      <c r="M717" s="1713"/>
      <c r="N717" s="1713"/>
      <c r="O717" s="1713"/>
      <c r="P717" s="1713"/>
      <c r="Q717" s="1713"/>
      <c r="R717" s="1713"/>
      <c r="S717" s="1713"/>
      <c r="T717" s="1713"/>
      <c r="U717" s="1713"/>
      <c r="V717" s="1713"/>
      <c r="W717" s="1713"/>
      <c r="X717" s="1713"/>
      <c r="Y717" s="1713"/>
      <c r="Z717" s="1713"/>
      <c r="AA717" s="1713"/>
      <c r="AB717" s="1713"/>
      <c r="AC717" s="1713"/>
      <c r="AD717" s="1713"/>
      <c r="AE717" s="1713"/>
      <c r="AF717" s="1713"/>
      <c r="AG717" s="1713"/>
      <c r="AH717" s="1713"/>
      <c r="AI717" s="1713"/>
      <c r="AJ717" s="1713"/>
      <c r="AK717" s="1713"/>
      <c r="AL717" s="1713"/>
      <c r="AM717" s="1713"/>
      <c r="AN717" s="1713"/>
      <c r="AO717" s="1713"/>
      <c r="AP717" s="1713"/>
      <c r="AQ717" s="1713"/>
      <c r="AR717" s="1713"/>
      <c r="AS717" s="1713"/>
      <c r="AT717" s="1713"/>
      <c r="AU717" s="1713"/>
      <c r="AV717" s="1713"/>
      <c r="AW717" s="1713"/>
      <c r="AX717" s="1713"/>
    </row>
    <row r="718" s="1732" customFormat="true" ht="21.75" hidden="false" customHeight="true" outlineLevel="0" collapsed="false">
      <c r="C718" s="1713"/>
      <c r="D718" s="1713"/>
      <c r="E718" s="1713"/>
      <c r="F718" s="1713"/>
      <c r="G718" s="1714"/>
      <c r="H718" s="1713"/>
      <c r="I718" s="1713"/>
      <c r="J718" s="1713"/>
      <c r="K718" s="1713"/>
      <c r="L718" s="1713"/>
      <c r="M718" s="1713"/>
      <c r="N718" s="1713"/>
      <c r="O718" s="1713"/>
      <c r="P718" s="1713"/>
      <c r="Q718" s="1713"/>
      <c r="R718" s="1713"/>
      <c r="S718" s="1713"/>
      <c r="T718" s="1713"/>
      <c r="U718" s="1713"/>
      <c r="V718" s="1713"/>
      <c r="W718" s="1713"/>
      <c r="X718" s="1713"/>
      <c r="Y718" s="1713"/>
      <c r="Z718" s="1713"/>
      <c r="AA718" s="1713"/>
      <c r="AB718" s="1713"/>
      <c r="AC718" s="1713"/>
      <c r="AD718" s="1713"/>
      <c r="AE718" s="1713"/>
      <c r="AF718" s="1713"/>
      <c r="AG718" s="1713"/>
      <c r="AH718" s="1713"/>
      <c r="AI718" s="1713"/>
      <c r="AJ718" s="1713"/>
      <c r="AK718" s="1713"/>
      <c r="AL718" s="1713"/>
      <c r="AM718" s="1713"/>
      <c r="AN718" s="1713"/>
      <c r="AO718" s="1713"/>
      <c r="AP718" s="1713"/>
      <c r="AQ718" s="1713"/>
      <c r="AR718" s="1713"/>
      <c r="AS718" s="1713"/>
      <c r="AT718" s="1713"/>
      <c r="AU718" s="1713"/>
      <c r="AV718" s="1713"/>
      <c r="AW718" s="1713"/>
      <c r="AX718" s="1713"/>
    </row>
    <row r="719" s="1732" customFormat="true" ht="21.75" hidden="false" customHeight="true" outlineLevel="0" collapsed="false">
      <c r="C719" s="1713"/>
      <c r="D719" s="1713"/>
      <c r="E719" s="1713"/>
      <c r="F719" s="1713"/>
      <c r="G719" s="1714"/>
      <c r="H719" s="1713"/>
      <c r="I719" s="1713"/>
      <c r="J719" s="1713"/>
      <c r="K719" s="1713"/>
      <c r="L719" s="1713"/>
      <c r="M719" s="1713"/>
      <c r="N719" s="1713"/>
      <c r="O719" s="1713"/>
      <c r="P719" s="1713"/>
      <c r="Q719" s="1713"/>
      <c r="R719" s="1713"/>
      <c r="S719" s="1713"/>
      <c r="T719" s="1713"/>
      <c r="U719" s="1713"/>
      <c r="V719" s="1713"/>
      <c r="W719" s="1713"/>
      <c r="X719" s="1713"/>
      <c r="Y719" s="1713"/>
      <c r="Z719" s="1713"/>
      <c r="AA719" s="1713"/>
      <c r="AB719" s="1713"/>
      <c r="AC719" s="1713"/>
      <c r="AD719" s="1713"/>
      <c r="AE719" s="1713"/>
      <c r="AF719" s="1713"/>
      <c r="AG719" s="1713"/>
      <c r="AH719" s="1713"/>
      <c r="AI719" s="1713"/>
      <c r="AJ719" s="1713"/>
      <c r="AK719" s="1713"/>
      <c r="AL719" s="1713"/>
      <c r="AM719" s="1713"/>
      <c r="AN719" s="1713"/>
      <c r="AO719" s="1713"/>
      <c r="AP719" s="1713"/>
      <c r="AQ719" s="1713"/>
      <c r="AR719" s="1713"/>
      <c r="AS719" s="1713"/>
      <c r="AT719" s="1713"/>
      <c r="AU719" s="1713"/>
      <c r="AV719" s="1713"/>
      <c r="AW719" s="1713"/>
      <c r="AX719" s="1713"/>
    </row>
    <row r="720" s="1732" customFormat="true" ht="21.75" hidden="false" customHeight="true" outlineLevel="0" collapsed="false">
      <c r="C720" s="1713"/>
      <c r="D720" s="1713"/>
      <c r="E720" s="1713"/>
      <c r="F720" s="1713"/>
      <c r="G720" s="1714"/>
      <c r="H720" s="1713"/>
      <c r="I720" s="1713"/>
      <c r="J720" s="1713"/>
      <c r="K720" s="1713"/>
      <c r="L720" s="1713"/>
      <c r="M720" s="1713"/>
      <c r="N720" s="1713"/>
      <c r="O720" s="1713"/>
      <c r="P720" s="1713"/>
      <c r="Q720" s="1713"/>
      <c r="R720" s="1713"/>
      <c r="S720" s="1713"/>
      <c r="T720" s="1713"/>
      <c r="U720" s="1713"/>
      <c r="V720" s="1713"/>
      <c r="W720" s="1713"/>
      <c r="X720" s="1713"/>
      <c r="Y720" s="1713"/>
      <c r="Z720" s="1713"/>
      <c r="AA720" s="1713"/>
      <c r="AB720" s="1713"/>
      <c r="AC720" s="1713"/>
      <c r="AD720" s="1713"/>
      <c r="AE720" s="1713"/>
      <c r="AF720" s="1713"/>
      <c r="AG720" s="1713"/>
      <c r="AH720" s="1713"/>
      <c r="AI720" s="1713"/>
      <c r="AJ720" s="1713"/>
      <c r="AK720" s="1713"/>
      <c r="AL720" s="1713"/>
      <c r="AM720" s="1713"/>
      <c r="AN720" s="1713"/>
      <c r="AO720" s="1713"/>
      <c r="AP720" s="1713"/>
      <c r="AQ720" s="1713"/>
      <c r="AR720" s="1713"/>
      <c r="AS720" s="1713"/>
      <c r="AT720" s="1713"/>
      <c r="AU720" s="1713"/>
      <c r="AV720" s="1713"/>
      <c r="AW720" s="1713"/>
      <c r="AX720" s="1713"/>
    </row>
    <row r="721" s="1732" customFormat="true" ht="21.75" hidden="false" customHeight="true" outlineLevel="0" collapsed="false">
      <c r="C721" s="1713"/>
      <c r="D721" s="1713"/>
      <c r="E721" s="1713"/>
      <c r="F721" s="1713"/>
      <c r="G721" s="1714"/>
      <c r="H721" s="1713"/>
      <c r="I721" s="1713"/>
      <c r="J721" s="1713"/>
      <c r="K721" s="1713"/>
      <c r="L721" s="1713"/>
      <c r="M721" s="1713"/>
      <c r="N721" s="1713"/>
      <c r="O721" s="1713"/>
      <c r="P721" s="1713"/>
      <c r="Q721" s="1713"/>
      <c r="R721" s="1713"/>
      <c r="S721" s="1713"/>
      <c r="T721" s="1713"/>
      <c r="U721" s="1713"/>
      <c r="V721" s="1713"/>
      <c r="W721" s="1713"/>
      <c r="X721" s="1713"/>
      <c r="Y721" s="1713"/>
      <c r="Z721" s="1713"/>
      <c r="AA721" s="1713"/>
      <c r="AB721" s="1713"/>
      <c r="AC721" s="1713"/>
      <c r="AD721" s="1713"/>
      <c r="AE721" s="1713"/>
      <c r="AF721" s="1713"/>
      <c r="AG721" s="1713"/>
      <c r="AH721" s="1713"/>
      <c r="AI721" s="1713"/>
      <c r="AJ721" s="1713"/>
      <c r="AK721" s="1713"/>
      <c r="AL721" s="1713"/>
      <c r="AM721" s="1713"/>
      <c r="AN721" s="1713"/>
      <c r="AO721" s="1713"/>
      <c r="AP721" s="1713"/>
      <c r="AQ721" s="1713"/>
      <c r="AR721" s="1713"/>
      <c r="AS721" s="1713"/>
      <c r="AT721" s="1713"/>
      <c r="AU721" s="1713"/>
      <c r="AV721" s="1713"/>
      <c r="AW721" s="1713"/>
      <c r="AX721" s="1713"/>
    </row>
    <row r="722" s="1732" customFormat="true" ht="21.75" hidden="false" customHeight="true" outlineLevel="0" collapsed="false">
      <c r="C722" s="1713"/>
      <c r="D722" s="1713"/>
      <c r="E722" s="1713"/>
      <c r="F722" s="1713"/>
      <c r="G722" s="1714"/>
      <c r="H722" s="1713"/>
      <c r="I722" s="1713"/>
      <c r="J722" s="1713"/>
      <c r="K722" s="1713"/>
      <c r="L722" s="1713"/>
      <c r="M722" s="1713"/>
      <c r="N722" s="1713"/>
      <c r="O722" s="1713"/>
      <c r="P722" s="1713"/>
      <c r="Q722" s="1713"/>
      <c r="R722" s="1713"/>
      <c r="S722" s="1713"/>
      <c r="T722" s="1713"/>
      <c r="U722" s="1713"/>
      <c r="V722" s="1713"/>
      <c r="W722" s="1713"/>
      <c r="X722" s="1713"/>
      <c r="Y722" s="1713"/>
      <c r="Z722" s="1713"/>
      <c r="AA722" s="1713"/>
      <c r="AB722" s="1713"/>
      <c r="AC722" s="1713"/>
      <c r="AD722" s="1713"/>
      <c r="AE722" s="1713"/>
      <c r="AF722" s="1713"/>
      <c r="AG722" s="1713"/>
      <c r="AH722" s="1713"/>
      <c r="AI722" s="1713"/>
      <c r="AJ722" s="1713"/>
      <c r="AK722" s="1713"/>
      <c r="AL722" s="1713"/>
      <c r="AM722" s="1713"/>
      <c r="AN722" s="1713"/>
      <c r="AO722" s="1713"/>
      <c r="AP722" s="1713"/>
      <c r="AQ722" s="1713"/>
      <c r="AR722" s="1713"/>
      <c r="AS722" s="1713"/>
      <c r="AT722" s="1713"/>
      <c r="AU722" s="1713"/>
      <c r="AV722" s="1713"/>
      <c r="AW722" s="1713"/>
      <c r="AX722" s="1713"/>
    </row>
    <row r="723" s="1732" customFormat="true" ht="21.75" hidden="false" customHeight="true" outlineLevel="0" collapsed="false">
      <c r="C723" s="1713"/>
      <c r="D723" s="1713"/>
      <c r="E723" s="1713"/>
      <c r="F723" s="1713"/>
      <c r="G723" s="1714"/>
      <c r="H723" s="1713"/>
      <c r="I723" s="1713"/>
      <c r="J723" s="1713"/>
      <c r="K723" s="1713"/>
      <c r="L723" s="1713"/>
      <c r="M723" s="1713"/>
      <c r="N723" s="1713"/>
      <c r="O723" s="1713"/>
      <c r="P723" s="1713"/>
      <c r="Q723" s="1713"/>
      <c r="R723" s="1713"/>
      <c r="S723" s="1713"/>
      <c r="T723" s="1713"/>
      <c r="U723" s="1713"/>
      <c r="V723" s="1713"/>
      <c r="W723" s="1713"/>
      <c r="X723" s="1713"/>
      <c r="Y723" s="1713"/>
      <c r="Z723" s="1713"/>
      <c r="AA723" s="1713"/>
      <c r="AB723" s="1713"/>
      <c r="AC723" s="1713"/>
      <c r="AD723" s="1713"/>
      <c r="AE723" s="1713"/>
      <c r="AF723" s="1713"/>
      <c r="AG723" s="1713"/>
      <c r="AH723" s="1713"/>
      <c r="AI723" s="1713"/>
      <c r="AJ723" s="1713"/>
      <c r="AK723" s="1713"/>
      <c r="AL723" s="1713"/>
      <c r="AM723" s="1713"/>
      <c r="AN723" s="1713"/>
      <c r="AO723" s="1713"/>
      <c r="AP723" s="1713"/>
      <c r="AQ723" s="1713"/>
      <c r="AR723" s="1713"/>
      <c r="AS723" s="1713"/>
      <c r="AT723" s="1713"/>
      <c r="AU723" s="1713"/>
      <c r="AV723" s="1713"/>
      <c r="AW723" s="1713"/>
      <c r="AX723" s="1713"/>
    </row>
    <row r="724" s="1732" customFormat="true" ht="21.75" hidden="false" customHeight="true" outlineLevel="0" collapsed="false">
      <c r="C724" s="1713"/>
      <c r="D724" s="1713"/>
      <c r="E724" s="1713"/>
      <c r="F724" s="1713"/>
      <c r="G724" s="1714"/>
      <c r="H724" s="1713"/>
      <c r="I724" s="1713"/>
      <c r="J724" s="1713"/>
      <c r="K724" s="1713"/>
      <c r="L724" s="1713"/>
      <c r="M724" s="1713"/>
      <c r="N724" s="1713"/>
      <c r="O724" s="1713"/>
      <c r="P724" s="1713"/>
      <c r="Q724" s="1713"/>
      <c r="R724" s="1713"/>
      <c r="S724" s="1713"/>
      <c r="T724" s="1713"/>
      <c r="U724" s="1713"/>
      <c r="V724" s="1713"/>
      <c r="W724" s="1713"/>
      <c r="X724" s="1713"/>
      <c r="Y724" s="1713"/>
      <c r="Z724" s="1713"/>
      <c r="AA724" s="1713"/>
      <c r="AB724" s="1713"/>
      <c r="AC724" s="1713"/>
      <c r="AD724" s="1713"/>
      <c r="AE724" s="1713"/>
      <c r="AF724" s="1713"/>
      <c r="AG724" s="1713"/>
      <c r="AH724" s="1713"/>
      <c r="AI724" s="1713"/>
      <c r="AJ724" s="1713"/>
      <c r="AK724" s="1713"/>
      <c r="AL724" s="1713"/>
      <c r="AM724" s="1713"/>
      <c r="AN724" s="1713"/>
      <c r="AO724" s="1713"/>
      <c r="AP724" s="1713"/>
      <c r="AQ724" s="1713"/>
      <c r="AR724" s="1713"/>
      <c r="AS724" s="1713"/>
      <c r="AT724" s="1713"/>
      <c r="AU724" s="1713"/>
      <c r="AV724" s="1713"/>
      <c r="AW724" s="1713"/>
      <c r="AX724" s="1713"/>
    </row>
    <row r="725" s="1732" customFormat="true" ht="21.75" hidden="false" customHeight="true" outlineLevel="0" collapsed="false">
      <c r="C725" s="1713"/>
      <c r="D725" s="1713"/>
      <c r="E725" s="1713"/>
      <c r="F725" s="1713"/>
      <c r="G725" s="1714"/>
      <c r="H725" s="1713"/>
      <c r="I725" s="1713"/>
      <c r="J725" s="1713"/>
      <c r="K725" s="1713"/>
      <c r="L725" s="1713"/>
      <c r="M725" s="1713"/>
      <c r="N725" s="1713"/>
      <c r="O725" s="1713"/>
      <c r="P725" s="1713"/>
      <c r="Q725" s="1713"/>
      <c r="R725" s="1713"/>
      <c r="S725" s="1713"/>
      <c r="T725" s="1713"/>
      <c r="U725" s="1713"/>
      <c r="V725" s="1713"/>
      <c r="W725" s="1713"/>
      <c r="X725" s="1713"/>
      <c r="Y725" s="1713"/>
      <c r="Z725" s="1713"/>
      <c r="AA725" s="1713"/>
      <c r="AB725" s="1713"/>
      <c r="AC725" s="1713"/>
      <c r="AD725" s="1713"/>
      <c r="AE725" s="1713"/>
      <c r="AF725" s="1713"/>
      <c r="AG725" s="1713"/>
      <c r="AH725" s="1713"/>
      <c r="AI725" s="1713"/>
      <c r="AJ725" s="1713"/>
      <c r="AK725" s="1713"/>
      <c r="AL725" s="1713"/>
      <c r="AM725" s="1713"/>
      <c r="AN725" s="1713"/>
      <c r="AO725" s="1713"/>
      <c r="AP725" s="1713"/>
      <c r="AQ725" s="1713"/>
      <c r="AR725" s="1713"/>
      <c r="AS725" s="1713"/>
      <c r="AT725" s="1713"/>
      <c r="AU725" s="1713"/>
      <c r="AV725" s="1713"/>
      <c r="AW725" s="1713"/>
      <c r="AX725" s="1713"/>
    </row>
    <row r="726" s="1732" customFormat="true" ht="21.75" hidden="false" customHeight="true" outlineLevel="0" collapsed="false">
      <c r="C726" s="1713"/>
      <c r="D726" s="1713"/>
      <c r="E726" s="1713"/>
      <c r="F726" s="1713"/>
      <c r="G726" s="1714"/>
      <c r="H726" s="1713"/>
      <c r="I726" s="1713"/>
      <c r="J726" s="1713"/>
      <c r="K726" s="1713"/>
      <c r="L726" s="1713"/>
      <c r="M726" s="1713"/>
      <c r="N726" s="1713"/>
      <c r="O726" s="1713"/>
      <c r="P726" s="1713"/>
      <c r="Q726" s="1713"/>
      <c r="R726" s="1713"/>
      <c r="S726" s="1713"/>
      <c r="T726" s="1713"/>
      <c r="U726" s="1713"/>
      <c r="V726" s="1713"/>
      <c r="W726" s="1713"/>
      <c r="X726" s="1713"/>
      <c r="Y726" s="1713"/>
      <c r="Z726" s="1713"/>
      <c r="AA726" s="1713"/>
      <c r="AB726" s="1713"/>
      <c r="AC726" s="1713"/>
      <c r="AD726" s="1713"/>
      <c r="AE726" s="1713"/>
      <c r="AF726" s="1713"/>
      <c r="AG726" s="1713"/>
      <c r="AH726" s="1713"/>
      <c r="AI726" s="1713"/>
      <c r="AJ726" s="1713"/>
      <c r="AK726" s="1713"/>
      <c r="AL726" s="1713"/>
      <c r="AM726" s="1713"/>
      <c r="AN726" s="1713"/>
      <c r="AO726" s="1713"/>
      <c r="AP726" s="1713"/>
      <c r="AQ726" s="1713"/>
      <c r="AR726" s="1713"/>
      <c r="AS726" s="1713"/>
      <c r="AT726" s="1713"/>
      <c r="AU726" s="1713"/>
      <c r="AV726" s="1713"/>
      <c r="AW726" s="1713"/>
      <c r="AX726" s="1713"/>
    </row>
    <row r="727" s="1732" customFormat="true" ht="21.75" hidden="false" customHeight="true" outlineLevel="0" collapsed="false">
      <c r="C727" s="1713"/>
      <c r="D727" s="1713"/>
      <c r="E727" s="1713"/>
      <c r="F727" s="1713"/>
      <c r="G727" s="1714"/>
      <c r="H727" s="1713"/>
      <c r="I727" s="1713"/>
      <c r="J727" s="1713"/>
      <c r="K727" s="1713"/>
      <c r="L727" s="1713"/>
      <c r="M727" s="1713"/>
      <c r="N727" s="1713"/>
      <c r="O727" s="1713"/>
      <c r="P727" s="1713"/>
      <c r="Q727" s="1713"/>
      <c r="R727" s="1713"/>
      <c r="S727" s="1713"/>
      <c r="T727" s="1713"/>
      <c r="U727" s="1713"/>
      <c r="V727" s="1713"/>
      <c r="W727" s="1713"/>
      <c r="X727" s="1713"/>
      <c r="Y727" s="1713"/>
      <c r="Z727" s="1713"/>
      <c r="AA727" s="1713"/>
      <c r="AB727" s="1713"/>
      <c r="AC727" s="1713"/>
      <c r="AD727" s="1713"/>
      <c r="AE727" s="1713"/>
      <c r="AF727" s="1713"/>
      <c r="AG727" s="1713"/>
      <c r="AH727" s="1713"/>
      <c r="AI727" s="1713"/>
      <c r="AJ727" s="1713"/>
      <c r="AK727" s="1713"/>
      <c r="AL727" s="1713"/>
      <c r="AM727" s="1713"/>
      <c r="AN727" s="1713"/>
      <c r="AO727" s="1713"/>
      <c r="AP727" s="1713"/>
      <c r="AQ727" s="1713"/>
      <c r="AR727" s="1713"/>
      <c r="AS727" s="1713"/>
      <c r="AT727" s="1713"/>
      <c r="AU727" s="1713"/>
      <c r="AV727" s="1713"/>
      <c r="AW727" s="1713"/>
      <c r="AX727" s="1713"/>
    </row>
    <row r="728" s="1732" customFormat="true" ht="21.75" hidden="false" customHeight="true" outlineLevel="0" collapsed="false">
      <c r="C728" s="1713"/>
      <c r="D728" s="1713"/>
      <c r="E728" s="1713"/>
      <c r="F728" s="1713"/>
      <c r="G728" s="1714"/>
      <c r="H728" s="1713"/>
      <c r="I728" s="1713"/>
      <c r="J728" s="1713"/>
      <c r="K728" s="1713"/>
      <c r="L728" s="1713"/>
      <c r="M728" s="1713"/>
      <c r="N728" s="1713"/>
      <c r="O728" s="1713"/>
      <c r="P728" s="1713"/>
      <c r="Q728" s="1713"/>
      <c r="R728" s="1713"/>
      <c r="S728" s="1713"/>
      <c r="T728" s="1713"/>
      <c r="U728" s="1713"/>
      <c r="V728" s="1713"/>
      <c r="W728" s="1713"/>
      <c r="X728" s="1713"/>
      <c r="Y728" s="1713"/>
      <c r="Z728" s="1713"/>
      <c r="AA728" s="1713"/>
      <c r="AB728" s="1713"/>
      <c r="AC728" s="1713"/>
      <c r="AD728" s="1713"/>
      <c r="AE728" s="1713"/>
      <c r="AF728" s="1713"/>
      <c r="AG728" s="1713"/>
      <c r="AH728" s="1713"/>
      <c r="AI728" s="1713"/>
      <c r="AJ728" s="1713"/>
      <c r="AK728" s="1713"/>
      <c r="AL728" s="1713"/>
      <c r="AM728" s="1713"/>
      <c r="AN728" s="1713"/>
      <c r="AO728" s="1713"/>
      <c r="AP728" s="1713"/>
      <c r="AQ728" s="1713"/>
      <c r="AR728" s="1713"/>
      <c r="AS728" s="1713"/>
      <c r="AT728" s="1713"/>
      <c r="AU728" s="1713"/>
      <c r="AV728" s="1713"/>
      <c r="AW728" s="1713"/>
      <c r="AX728" s="1713"/>
    </row>
    <row r="729" s="1732" customFormat="true" ht="21.75" hidden="false" customHeight="true" outlineLevel="0" collapsed="false">
      <c r="C729" s="1713"/>
      <c r="D729" s="1713"/>
      <c r="E729" s="1713"/>
      <c r="F729" s="1713"/>
      <c r="G729" s="1714"/>
      <c r="H729" s="1713"/>
      <c r="I729" s="1713"/>
      <c r="J729" s="1713"/>
      <c r="K729" s="1713"/>
      <c r="L729" s="1713"/>
      <c r="M729" s="1713"/>
      <c r="N729" s="1713"/>
      <c r="O729" s="1713"/>
      <c r="P729" s="1713"/>
      <c r="Q729" s="1713"/>
      <c r="R729" s="1713"/>
      <c r="S729" s="1713"/>
      <c r="T729" s="1713"/>
      <c r="U729" s="1713"/>
      <c r="V729" s="1713"/>
      <c r="W729" s="1713"/>
      <c r="X729" s="1713"/>
      <c r="Y729" s="1713"/>
      <c r="Z729" s="1713"/>
      <c r="AA729" s="1713"/>
      <c r="AB729" s="1713"/>
      <c r="AC729" s="1713"/>
      <c r="AD729" s="1713"/>
      <c r="AE729" s="1713"/>
      <c r="AF729" s="1713"/>
      <c r="AG729" s="1713"/>
      <c r="AH729" s="1713"/>
      <c r="AI729" s="1713"/>
      <c r="AJ729" s="1713"/>
      <c r="AK729" s="1713"/>
      <c r="AL729" s="1713"/>
      <c r="AM729" s="1713"/>
      <c r="AN729" s="1713"/>
      <c r="AO729" s="1713"/>
      <c r="AP729" s="1713"/>
      <c r="AQ729" s="1713"/>
      <c r="AR729" s="1713"/>
      <c r="AS729" s="1713"/>
      <c r="AT729" s="1713"/>
      <c r="AU729" s="1713"/>
      <c r="AV729" s="1713"/>
      <c r="AW729" s="1713"/>
      <c r="AX729" s="1713"/>
    </row>
    <row r="730" s="1732" customFormat="true" ht="21.75" hidden="false" customHeight="true" outlineLevel="0" collapsed="false">
      <c r="C730" s="1713"/>
      <c r="D730" s="1713"/>
      <c r="E730" s="1713"/>
      <c r="F730" s="1713"/>
      <c r="G730" s="1714"/>
      <c r="H730" s="1713"/>
      <c r="I730" s="1713"/>
      <c r="J730" s="1713"/>
      <c r="K730" s="1713"/>
      <c r="L730" s="1713"/>
      <c r="M730" s="1713"/>
      <c r="N730" s="1713"/>
      <c r="O730" s="1713"/>
      <c r="P730" s="1713"/>
      <c r="Q730" s="1713"/>
      <c r="R730" s="1713"/>
      <c r="S730" s="1713"/>
      <c r="T730" s="1713"/>
      <c r="U730" s="1713"/>
      <c r="V730" s="1713"/>
      <c r="W730" s="1713"/>
      <c r="X730" s="1713"/>
      <c r="Y730" s="1713"/>
      <c r="Z730" s="1713"/>
      <c r="AA730" s="1713"/>
      <c r="AB730" s="1713"/>
      <c r="AC730" s="1713"/>
      <c r="AD730" s="1713"/>
      <c r="AE730" s="1713"/>
      <c r="AF730" s="1713"/>
      <c r="AG730" s="1713"/>
      <c r="AH730" s="1713"/>
      <c r="AI730" s="1713"/>
      <c r="AJ730" s="1713"/>
      <c r="AK730" s="1713"/>
      <c r="AL730" s="1713"/>
      <c r="AM730" s="1713"/>
      <c r="AN730" s="1713"/>
      <c r="AO730" s="1713"/>
      <c r="AP730" s="1713"/>
      <c r="AQ730" s="1713"/>
      <c r="AR730" s="1713"/>
      <c r="AS730" s="1713"/>
      <c r="AT730" s="1713"/>
      <c r="AU730" s="1713"/>
      <c r="AV730" s="1713"/>
      <c r="AW730" s="1713"/>
      <c r="AX730" s="1713"/>
    </row>
    <row r="731" s="1732" customFormat="true" ht="21.75" hidden="false" customHeight="true" outlineLevel="0" collapsed="false">
      <c r="C731" s="1713"/>
      <c r="D731" s="1713"/>
      <c r="E731" s="1713"/>
      <c r="F731" s="1713"/>
      <c r="G731" s="1714"/>
      <c r="H731" s="1713"/>
      <c r="I731" s="1713"/>
      <c r="J731" s="1713"/>
      <c r="K731" s="1713"/>
      <c r="L731" s="1713"/>
      <c r="M731" s="1713"/>
      <c r="N731" s="1713"/>
      <c r="O731" s="1713"/>
      <c r="P731" s="1713"/>
      <c r="Q731" s="1713"/>
      <c r="R731" s="1713"/>
      <c r="S731" s="1713"/>
      <c r="T731" s="1713"/>
      <c r="U731" s="1713"/>
      <c r="V731" s="1713"/>
      <c r="W731" s="1713"/>
      <c r="X731" s="1713"/>
      <c r="Y731" s="1713"/>
      <c r="Z731" s="1713"/>
      <c r="AA731" s="1713"/>
      <c r="AB731" s="1713"/>
      <c r="AC731" s="1713"/>
      <c r="AD731" s="1713"/>
      <c r="AE731" s="1713"/>
      <c r="AF731" s="1713"/>
      <c r="AG731" s="1713"/>
      <c r="AH731" s="1713"/>
      <c r="AI731" s="1713"/>
      <c r="AJ731" s="1713"/>
      <c r="AK731" s="1713"/>
      <c r="AL731" s="1713"/>
      <c r="AM731" s="1713"/>
      <c r="AN731" s="1713"/>
      <c r="AO731" s="1713"/>
      <c r="AP731" s="1713"/>
      <c r="AQ731" s="1713"/>
      <c r="AR731" s="1713"/>
      <c r="AS731" s="1713"/>
      <c r="AT731" s="1713"/>
      <c r="AU731" s="1713"/>
      <c r="AV731" s="1713"/>
      <c r="AW731" s="1713"/>
      <c r="AX731" s="1713"/>
    </row>
    <row r="732" s="1732" customFormat="true" ht="21.75" hidden="false" customHeight="true" outlineLevel="0" collapsed="false">
      <c r="C732" s="1713"/>
      <c r="D732" s="1713"/>
      <c r="E732" s="1713"/>
      <c r="F732" s="1713"/>
      <c r="G732" s="1714"/>
      <c r="H732" s="1713"/>
      <c r="I732" s="1713"/>
      <c r="J732" s="1713"/>
      <c r="K732" s="1713"/>
      <c r="L732" s="1713"/>
      <c r="M732" s="1713"/>
      <c r="N732" s="1713"/>
      <c r="O732" s="1713"/>
      <c r="P732" s="1713"/>
      <c r="Q732" s="1713"/>
      <c r="R732" s="1713"/>
      <c r="S732" s="1713"/>
      <c r="T732" s="1713"/>
      <c r="U732" s="1713"/>
      <c r="V732" s="1713"/>
      <c r="W732" s="1713"/>
      <c r="X732" s="1713"/>
      <c r="Y732" s="1713"/>
      <c r="Z732" s="1713"/>
      <c r="AA732" s="1713"/>
      <c r="AB732" s="1713"/>
      <c r="AC732" s="1713"/>
      <c r="AD732" s="1713"/>
      <c r="AE732" s="1713"/>
      <c r="AF732" s="1713"/>
      <c r="AG732" s="1713"/>
      <c r="AH732" s="1713"/>
      <c r="AI732" s="1713"/>
      <c r="AJ732" s="1713"/>
      <c r="AK732" s="1713"/>
      <c r="AL732" s="1713"/>
      <c r="AM732" s="1713"/>
      <c r="AN732" s="1713"/>
      <c r="AO732" s="1713"/>
      <c r="AP732" s="1713"/>
      <c r="AQ732" s="1713"/>
      <c r="AR732" s="1713"/>
      <c r="AS732" s="1713"/>
      <c r="AT732" s="1713"/>
      <c r="AU732" s="1713"/>
      <c r="AV732" s="1713"/>
      <c r="AW732" s="1713"/>
      <c r="AX732" s="1713"/>
    </row>
    <row r="733" s="1732" customFormat="true" ht="21.75" hidden="false" customHeight="true" outlineLevel="0" collapsed="false">
      <c r="C733" s="1713"/>
      <c r="D733" s="1713"/>
      <c r="E733" s="1713"/>
      <c r="F733" s="1713"/>
      <c r="G733" s="1714"/>
      <c r="H733" s="1713"/>
      <c r="I733" s="1713"/>
      <c r="J733" s="1713"/>
      <c r="K733" s="1713"/>
      <c r="L733" s="1713"/>
      <c r="M733" s="1713"/>
      <c r="N733" s="1713"/>
      <c r="O733" s="1713"/>
      <c r="P733" s="1713"/>
      <c r="Q733" s="1713"/>
      <c r="R733" s="1713"/>
      <c r="S733" s="1713"/>
      <c r="T733" s="1713"/>
      <c r="U733" s="1713"/>
      <c r="V733" s="1713"/>
      <c r="W733" s="1713"/>
      <c r="X733" s="1713"/>
      <c r="Y733" s="1713"/>
      <c r="Z733" s="1713"/>
      <c r="AA733" s="1713"/>
      <c r="AB733" s="1713"/>
      <c r="AC733" s="1713"/>
      <c r="AD733" s="1713"/>
      <c r="AE733" s="1713"/>
      <c r="AF733" s="1713"/>
      <c r="AG733" s="1713"/>
      <c r="AH733" s="1713"/>
      <c r="AI733" s="1713"/>
      <c r="AJ733" s="1713"/>
      <c r="AK733" s="1713"/>
      <c r="AL733" s="1713"/>
      <c r="AM733" s="1713"/>
      <c r="AN733" s="1713"/>
      <c r="AO733" s="1713"/>
      <c r="AP733" s="1713"/>
      <c r="AQ733" s="1713"/>
      <c r="AR733" s="1713"/>
      <c r="AS733" s="1713"/>
      <c r="AT733" s="1713"/>
      <c r="AU733" s="1713"/>
      <c r="AV733" s="1713"/>
      <c r="AW733" s="1713"/>
      <c r="AX733" s="1713"/>
    </row>
    <row r="734" s="1732" customFormat="true" ht="21.75" hidden="false" customHeight="true" outlineLevel="0" collapsed="false">
      <c r="C734" s="1713"/>
      <c r="D734" s="1713"/>
      <c r="E734" s="1713"/>
      <c r="F734" s="1713"/>
      <c r="G734" s="1714"/>
      <c r="H734" s="1713"/>
      <c r="I734" s="1713"/>
      <c r="J734" s="1713"/>
      <c r="K734" s="1713"/>
      <c r="L734" s="1713"/>
      <c r="M734" s="1713"/>
      <c r="N734" s="1713"/>
      <c r="O734" s="1713"/>
      <c r="P734" s="1713"/>
      <c r="Q734" s="1713"/>
      <c r="R734" s="1713"/>
      <c r="S734" s="1713"/>
      <c r="T734" s="1713"/>
      <c r="U734" s="1713"/>
      <c r="V734" s="1713"/>
      <c r="W734" s="1713"/>
      <c r="X734" s="1713"/>
      <c r="Y734" s="1713"/>
      <c r="Z734" s="1713"/>
      <c r="AA734" s="1713"/>
      <c r="AB734" s="1713"/>
      <c r="AC734" s="1713"/>
      <c r="AD734" s="1713"/>
      <c r="AE734" s="1713"/>
      <c r="AF734" s="1713"/>
      <c r="AG734" s="1713"/>
      <c r="AH734" s="1713"/>
      <c r="AI734" s="1713"/>
      <c r="AJ734" s="1713"/>
      <c r="AK734" s="1713"/>
      <c r="AL734" s="1713"/>
      <c r="AM734" s="1713"/>
      <c r="AN734" s="1713"/>
      <c r="AO734" s="1713"/>
      <c r="AP734" s="1713"/>
      <c r="AQ734" s="1713"/>
      <c r="AR734" s="1713"/>
      <c r="AS734" s="1713"/>
      <c r="AT734" s="1713"/>
      <c r="AU734" s="1713"/>
      <c r="AV734" s="1713"/>
      <c r="AW734" s="1713"/>
      <c r="AX734" s="1713"/>
    </row>
    <row r="735" s="1732" customFormat="true" ht="21.75" hidden="false" customHeight="true" outlineLevel="0" collapsed="false">
      <c r="C735" s="1713"/>
      <c r="D735" s="1713"/>
      <c r="E735" s="1713"/>
      <c r="F735" s="1713"/>
      <c r="G735" s="1714"/>
      <c r="H735" s="1713"/>
      <c r="I735" s="1713"/>
      <c r="J735" s="1713"/>
      <c r="K735" s="1713"/>
      <c r="L735" s="1713"/>
      <c r="M735" s="1713"/>
      <c r="N735" s="1713"/>
      <c r="O735" s="1713"/>
      <c r="P735" s="1713"/>
      <c r="Q735" s="1713"/>
      <c r="R735" s="1713"/>
      <c r="S735" s="1713"/>
      <c r="T735" s="1713"/>
      <c r="U735" s="1713"/>
      <c r="V735" s="1713"/>
      <c r="W735" s="1713"/>
      <c r="X735" s="1713"/>
      <c r="Y735" s="1713"/>
      <c r="Z735" s="1713"/>
      <c r="AA735" s="1713"/>
      <c r="AB735" s="1713"/>
      <c r="AC735" s="1713"/>
      <c r="AD735" s="1713"/>
      <c r="AE735" s="1713"/>
      <c r="AF735" s="1713"/>
      <c r="AG735" s="1713"/>
      <c r="AH735" s="1713"/>
      <c r="AI735" s="1713"/>
      <c r="AJ735" s="1713"/>
      <c r="AK735" s="1713"/>
      <c r="AL735" s="1713"/>
      <c r="AM735" s="1713"/>
      <c r="AN735" s="1713"/>
      <c r="AO735" s="1713"/>
      <c r="AP735" s="1713"/>
      <c r="AQ735" s="1713"/>
      <c r="AR735" s="1713"/>
      <c r="AS735" s="1713"/>
      <c r="AT735" s="1713"/>
      <c r="AU735" s="1713"/>
      <c r="AV735" s="1713"/>
      <c r="AW735" s="1713"/>
      <c r="AX735" s="1713"/>
    </row>
    <row r="736" s="1732" customFormat="true" ht="21.75" hidden="false" customHeight="true" outlineLevel="0" collapsed="false">
      <c r="C736" s="1713"/>
      <c r="D736" s="1713"/>
      <c r="E736" s="1713"/>
      <c r="F736" s="1713"/>
      <c r="G736" s="1714"/>
      <c r="H736" s="1713"/>
      <c r="I736" s="1713"/>
      <c r="J736" s="1713"/>
      <c r="K736" s="1713"/>
      <c r="L736" s="1713"/>
      <c r="M736" s="1713"/>
      <c r="N736" s="1713"/>
      <c r="O736" s="1713"/>
      <c r="P736" s="1713"/>
      <c r="Q736" s="1713"/>
      <c r="R736" s="1713"/>
      <c r="S736" s="1713"/>
      <c r="T736" s="1713"/>
      <c r="U736" s="1713"/>
      <c r="V736" s="1713"/>
      <c r="W736" s="1713"/>
      <c r="X736" s="1713"/>
      <c r="Y736" s="1713"/>
      <c r="Z736" s="1713"/>
      <c r="AA736" s="1713"/>
      <c r="AB736" s="1713"/>
      <c r="AC736" s="1713"/>
      <c r="AD736" s="1713"/>
      <c r="AE736" s="1713"/>
      <c r="AF736" s="1713"/>
      <c r="AG736" s="1713"/>
      <c r="AH736" s="1713"/>
      <c r="AI736" s="1713"/>
      <c r="AJ736" s="1713"/>
      <c r="AK736" s="1713"/>
      <c r="AL736" s="1713"/>
      <c r="AM736" s="1713"/>
      <c r="AN736" s="1713"/>
      <c r="AO736" s="1713"/>
      <c r="AP736" s="1713"/>
      <c r="AQ736" s="1713"/>
      <c r="AR736" s="1713"/>
      <c r="AS736" s="1713"/>
      <c r="AT736" s="1713"/>
      <c r="AU736" s="1713"/>
      <c r="AV736" s="1713"/>
      <c r="AW736" s="1713"/>
      <c r="AX736" s="1713"/>
    </row>
    <row r="737" s="1732" customFormat="true" ht="21.75" hidden="false" customHeight="true" outlineLevel="0" collapsed="false">
      <c r="C737" s="1713"/>
      <c r="D737" s="1713"/>
      <c r="E737" s="1713"/>
      <c r="F737" s="1713"/>
      <c r="G737" s="1714"/>
      <c r="H737" s="1713"/>
      <c r="I737" s="1713"/>
      <c r="J737" s="1713"/>
      <c r="K737" s="1713"/>
      <c r="L737" s="1713"/>
      <c r="M737" s="1713"/>
      <c r="N737" s="1713"/>
      <c r="O737" s="1713"/>
      <c r="P737" s="1713"/>
      <c r="Q737" s="1713"/>
      <c r="R737" s="1713"/>
      <c r="S737" s="1713"/>
      <c r="T737" s="1713"/>
      <c r="U737" s="1713"/>
      <c r="V737" s="1713"/>
      <c r="W737" s="1713"/>
      <c r="X737" s="1713"/>
      <c r="Y737" s="1713"/>
      <c r="Z737" s="1713"/>
      <c r="AA737" s="1713"/>
      <c r="AB737" s="1713"/>
      <c r="AC737" s="1713"/>
      <c r="AD737" s="1713"/>
      <c r="AE737" s="1713"/>
      <c r="AF737" s="1713"/>
      <c r="AG737" s="1713"/>
      <c r="AH737" s="1713"/>
      <c r="AI737" s="1713"/>
      <c r="AJ737" s="1713"/>
      <c r="AK737" s="1713"/>
      <c r="AL737" s="1713"/>
      <c r="AM737" s="1713"/>
      <c r="AN737" s="1713"/>
      <c r="AO737" s="1713"/>
      <c r="AP737" s="1713"/>
      <c r="AQ737" s="1713"/>
      <c r="AR737" s="1713"/>
      <c r="AS737" s="1713"/>
      <c r="AT737" s="1713"/>
      <c r="AU737" s="1713"/>
      <c r="AV737" s="1713"/>
      <c r="AW737" s="1713"/>
      <c r="AX737" s="1713"/>
    </row>
    <row r="738" s="1732" customFormat="true" ht="21.75" hidden="false" customHeight="true" outlineLevel="0" collapsed="false">
      <c r="C738" s="1713"/>
      <c r="D738" s="1713"/>
      <c r="E738" s="1713"/>
      <c r="F738" s="1713"/>
      <c r="G738" s="1714"/>
      <c r="H738" s="1713"/>
      <c r="I738" s="1713"/>
      <c r="J738" s="1713"/>
      <c r="K738" s="1713"/>
      <c r="L738" s="1713"/>
      <c r="M738" s="1713"/>
      <c r="N738" s="1713"/>
      <c r="O738" s="1713"/>
      <c r="P738" s="1713"/>
      <c r="Q738" s="1713"/>
      <c r="R738" s="1713"/>
      <c r="S738" s="1713"/>
      <c r="T738" s="1713"/>
      <c r="U738" s="1713"/>
      <c r="V738" s="1713"/>
      <c r="W738" s="1713"/>
      <c r="X738" s="1713"/>
      <c r="Y738" s="1713"/>
      <c r="Z738" s="1713"/>
      <c r="AA738" s="1713"/>
      <c r="AB738" s="1713"/>
      <c r="AC738" s="1713"/>
      <c r="AD738" s="1713"/>
      <c r="AE738" s="1713"/>
      <c r="AF738" s="1713"/>
      <c r="AG738" s="1713"/>
      <c r="AH738" s="1713"/>
      <c r="AI738" s="1713"/>
      <c r="AJ738" s="1713"/>
      <c r="AK738" s="1713"/>
      <c r="AL738" s="1713"/>
      <c r="AM738" s="1713"/>
      <c r="AN738" s="1713"/>
      <c r="AO738" s="1713"/>
      <c r="AP738" s="1713"/>
      <c r="AQ738" s="1713"/>
      <c r="AR738" s="1713"/>
      <c r="AS738" s="1713"/>
      <c r="AT738" s="1713"/>
      <c r="AU738" s="1713"/>
      <c r="AV738" s="1713"/>
      <c r="AW738" s="1713"/>
      <c r="AX738" s="1713"/>
    </row>
    <row r="739" s="1732" customFormat="true" ht="21.75" hidden="false" customHeight="true" outlineLevel="0" collapsed="false">
      <c r="C739" s="1713"/>
      <c r="D739" s="1713"/>
      <c r="E739" s="1713"/>
      <c r="F739" s="1713"/>
      <c r="G739" s="1714"/>
      <c r="H739" s="1713"/>
      <c r="I739" s="1713"/>
      <c r="J739" s="1713"/>
      <c r="K739" s="1713"/>
      <c r="L739" s="1713"/>
      <c r="M739" s="1713"/>
      <c r="N739" s="1713"/>
      <c r="O739" s="1713"/>
      <c r="P739" s="1713"/>
      <c r="Q739" s="1713"/>
      <c r="R739" s="1713"/>
      <c r="S739" s="1713"/>
      <c r="T739" s="1713"/>
      <c r="U739" s="1713"/>
      <c r="V739" s="1713"/>
      <c r="W739" s="1713"/>
      <c r="X739" s="1713"/>
      <c r="Y739" s="1713"/>
      <c r="Z739" s="1713"/>
      <c r="AA739" s="1713"/>
      <c r="AB739" s="1713"/>
      <c r="AC739" s="1713"/>
      <c r="AD739" s="1713"/>
      <c r="AE739" s="1713"/>
      <c r="AF739" s="1713"/>
      <c r="AG739" s="1713"/>
      <c r="AH739" s="1713"/>
      <c r="AI739" s="1713"/>
      <c r="AJ739" s="1713"/>
      <c r="AK739" s="1713"/>
      <c r="AL739" s="1713"/>
      <c r="AM739" s="1713"/>
      <c r="AN739" s="1713"/>
      <c r="AO739" s="1713"/>
      <c r="AP739" s="1713"/>
      <c r="AQ739" s="1713"/>
      <c r="AR739" s="1713"/>
      <c r="AS739" s="1713"/>
      <c r="AT739" s="1713"/>
      <c r="AU739" s="1713"/>
      <c r="AV739" s="1713"/>
      <c r="AW739" s="1713"/>
      <c r="AX739" s="1713"/>
    </row>
    <row r="740" s="1732" customFormat="true" ht="21.75" hidden="false" customHeight="true" outlineLevel="0" collapsed="false">
      <c r="C740" s="1713"/>
      <c r="D740" s="1713"/>
      <c r="E740" s="1713"/>
      <c r="F740" s="1713"/>
      <c r="G740" s="1714"/>
      <c r="H740" s="1713"/>
      <c r="I740" s="1713"/>
      <c r="J740" s="1713"/>
      <c r="K740" s="1713"/>
      <c r="L740" s="1713"/>
      <c r="M740" s="1713"/>
      <c r="N740" s="1713"/>
      <c r="O740" s="1713"/>
      <c r="P740" s="1713"/>
      <c r="Q740" s="1713"/>
      <c r="R740" s="1713"/>
      <c r="S740" s="1713"/>
      <c r="T740" s="1713"/>
      <c r="U740" s="1713"/>
      <c r="V740" s="1713"/>
      <c r="W740" s="1713"/>
      <c r="X740" s="1713"/>
      <c r="Y740" s="1713"/>
      <c r="Z740" s="1713"/>
      <c r="AA740" s="1713"/>
      <c r="AB740" s="1713"/>
      <c r="AC740" s="1713"/>
      <c r="AD740" s="1713"/>
      <c r="AE740" s="1713"/>
      <c r="AF740" s="1713"/>
      <c r="AG740" s="1713"/>
      <c r="AH740" s="1713"/>
      <c r="AI740" s="1713"/>
      <c r="AJ740" s="1713"/>
      <c r="AK740" s="1713"/>
      <c r="AL740" s="1713"/>
      <c r="AM740" s="1713"/>
      <c r="AN740" s="1713"/>
      <c r="AO740" s="1713"/>
      <c r="AP740" s="1713"/>
      <c r="AQ740" s="1713"/>
      <c r="AR740" s="1713"/>
      <c r="AS740" s="1713"/>
      <c r="AT740" s="1713"/>
      <c r="AU740" s="1713"/>
      <c r="AV740" s="1713"/>
      <c r="AW740" s="1713"/>
      <c r="AX740" s="1713"/>
    </row>
    <row r="741" s="1732" customFormat="true" ht="21.75" hidden="false" customHeight="true" outlineLevel="0" collapsed="false">
      <c r="C741" s="1713"/>
      <c r="D741" s="1713"/>
      <c r="E741" s="1713"/>
      <c r="F741" s="1713"/>
      <c r="G741" s="1714"/>
      <c r="H741" s="1713"/>
      <c r="I741" s="1713"/>
      <c r="J741" s="1713"/>
      <c r="K741" s="1713"/>
      <c r="L741" s="1713"/>
      <c r="M741" s="1713"/>
      <c r="N741" s="1713"/>
      <c r="O741" s="1713"/>
      <c r="P741" s="1713"/>
      <c r="Q741" s="1713"/>
      <c r="R741" s="1713"/>
      <c r="S741" s="1713"/>
      <c r="T741" s="1713"/>
      <c r="U741" s="1713"/>
      <c r="V741" s="1713"/>
      <c r="W741" s="1713"/>
      <c r="X741" s="1713"/>
      <c r="Y741" s="1713"/>
      <c r="Z741" s="1713"/>
      <c r="AA741" s="1713"/>
      <c r="AB741" s="1713"/>
      <c r="AC741" s="1713"/>
      <c r="AD741" s="1713"/>
      <c r="AE741" s="1713"/>
      <c r="AF741" s="1713"/>
      <c r="AG741" s="1713"/>
      <c r="AH741" s="1713"/>
      <c r="AI741" s="1713"/>
      <c r="AJ741" s="1713"/>
      <c r="AK741" s="1713"/>
      <c r="AL741" s="1713"/>
      <c r="AM741" s="1713"/>
      <c r="AN741" s="1713"/>
      <c r="AO741" s="1713"/>
      <c r="AP741" s="1713"/>
      <c r="AQ741" s="1713"/>
      <c r="AR741" s="1713"/>
      <c r="AS741" s="1713"/>
      <c r="AT741" s="1713"/>
      <c r="AU741" s="1713"/>
      <c r="AV741" s="1713"/>
      <c r="AW741" s="1713"/>
      <c r="AX741" s="1713"/>
    </row>
    <row r="742" s="1732" customFormat="true" ht="21.75" hidden="false" customHeight="true" outlineLevel="0" collapsed="false">
      <c r="C742" s="1713"/>
      <c r="D742" s="1713"/>
      <c r="E742" s="1713"/>
      <c r="F742" s="1713"/>
      <c r="G742" s="1714"/>
      <c r="H742" s="1713"/>
      <c r="I742" s="1713"/>
      <c r="J742" s="1713"/>
      <c r="K742" s="1713"/>
      <c r="L742" s="1713"/>
      <c r="M742" s="1713"/>
      <c r="N742" s="1713"/>
      <c r="O742" s="1713"/>
      <c r="P742" s="1713"/>
      <c r="Q742" s="1713"/>
      <c r="R742" s="1713"/>
      <c r="S742" s="1713"/>
      <c r="T742" s="1713"/>
      <c r="U742" s="1713"/>
      <c r="V742" s="1713"/>
      <c r="W742" s="1713"/>
      <c r="X742" s="1713"/>
      <c r="Y742" s="1713"/>
      <c r="Z742" s="1713"/>
      <c r="AA742" s="1713"/>
      <c r="AB742" s="1713"/>
      <c r="AC742" s="1713"/>
      <c r="AD742" s="1713"/>
      <c r="AE742" s="1713"/>
      <c r="AF742" s="1713"/>
      <c r="AG742" s="1713"/>
      <c r="AH742" s="1713"/>
      <c r="AI742" s="1713"/>
      <c r="AJ742" s="1713"/>
      <c r="AK742" s="1713"/>
      <c r="AL742" s="1713"/>
      <c r="AM742" s="1713"/>
      <c r="AN742" s="1713"/>
      <c r="AO742" s="1713"/>
      <c r="AP742" s="1713"/>
      <c r="AQ742" s="1713"/>
      <c r="AR742" s="1713"/>
      <c r="AS742" s="1713"/>
      <c r="AT742" s="1713"/>
      <c r="AU742" s="1713"/>
      <c r="AV742" s="1713"/>
      <c r="AW742" s="1713"/>
      <c r="AX742" s="1713"/>
    </row>
    <row r="743" s="1732" customFormat="true" ht="21.75" hidden="false" customHeight="true" outlineLevel="0" collapsed="false">
      <c r="C743" s="1713"/>
      <c r="D743" s="1713"/>
      <c r="E743" s="1713"/>
      <c r="F743" s="1713"/>
      <c r="G743" s="1714"/>
      <c r="H743" s="1713"/>
      <c r="I743" s="1713"/>
      <c r="J743" s="1713"/>
      <c r="K743" s="1713"/>
      <c r="L743" s="1713"/>
      <c r="M743" s="1713"/>
      <c r="N743" s="1713"/>
      <c r="O743" s="1713"/>
      <c r="P743" s="1713"/>
      <c r="Q743" s="1713"/>
      <c r="R743" s="1713"/>
      <c r="S743" s="1713"/>
      <c r="T743" s="1713"/>
      <c r="U743" s="1713"/>
      <c r="V743" s="1713"/>
      <c r="W743" s="1713"/>
      <c r="X743" s="1713"/>
      <c r="Y743" s="1713"/>
      <c r="Z743" s="1713"/>
      <c r="AA743" s="1713"/>
      <c r="AB743" s="1713"/>
      <c r="AC743" s="1713"/>
      <c r="AD743" s="1713"/>
      <c r="AE743" s="1713"/>
      <c r="AF743" s="1713"/>
      <c r="AG743" s="1713"/>
      <c r="AH743" s="1713"/>
      <c r="AI743" s="1713"/>
      <c r="AJ743" s="1713"/>
      <c r="AK743" s="1713"/>
      <c r="AL743" s="1713"/>
      <c r="AM743" s="1713"/>
      <c r="AN743" s="1713"/>
      <c r="AO743" s="1713"/>
      <c r="AP743" s="1713"/>
      <c r="AQ743" s="1713"/>
      <c r="AR743" s="1713"/>
      <c r="AS743" s="1713"/>
      <c r="AT743" s="1713"/>
      <c r="AU743" s="1713"/>
      <c r="AV743" s="1713"/>
      <c r="AW743" s="1713"/>
      <c r="AX743" s="1713"/>
    </row>
    <row r="744" s="1732" customFormat="true" ht="21.75" hidden="false" customHeight="true" outlineLevel="0" collapsed="false">
      <c r="C744" s="1713"/>
      <c r="D744" s="1713"/>
      <c r="E744" s="1713"/>
      <c r="F744" s="1713"/>
      <c r="G744" s="1714"/>
      <c r="H744" s="1713"/>
      <c r="I744" s="1713"/>
      <c r="J744" s="1713"/>
      <c r="K744" s="1713"/>
      <c r="L744" s="1713"/>
      <c r="M744" s="1713"/>
      <c r="N744" s="1713"/>
      <c r="O744" s="1713"/>
      <c r="P744" s="1713"/>
      <c r="Q744" s="1713"/>
      <c r="R744" s="1713"/>
      <c r="S744" s="1713"/>
      <c r="T744" s="1713"/>
      <c r="U744" s="1713"/>
      <c r="V744" s="1713"/>
      <c r="W744" s="1713"/>
      <c r="X744" s="1713"/>
      <c r="Y744" s="1713"/>
      <c r="Z744" s="1713"/>
      <c r="AA744" s="1713"/>
      <c r="AB744" s="1713"/>
      <c r="AC744" s="1713"/>
      <c r="AD744" s="1713"/>
      <c r="AE744" s="1713"/>
      <c r="AF744" s="1713"/>
      <c r="AG744" s="1713"/>
      <c r="AH744" s="1713"/>
      <c r="AI744" s="1713"/>
      <c r="AJ744" s="1713"/>
      <c r="AK744" s="1713"/>
      <c r="AL744" s="1713"/>
      <c r="AM744" s="1713"/>
      <c r="AN744" s="1713"/>
      <c r="AO744" s="1713"/>
      <c r="AP744" s="1713"/>
      <c r="AQ744" s="1713"/>
      <c r="AR744" s="1713"/>
      <c r="AS744" s="1713"/>
      <c r="AT744" s="1713"/>
      <c r="AU744" s="1713"/>
      <c r="AV744" s="1713"/>
      <c r="AW744" s="1713"/>
      <c r="AX744" s="1713"/>
    </row>
    <row r="745" s="1732" customFormat="true" ht="21.75" hidden="false" customHeight="true" outlineLevel="0" collapsed="false">
      <c r="C745" s="1713"/>
      <c r="D745" s="1713"/>
      <c r="E745" s="1713"/>
      <c r="F745" s="1713"/>
      <c r="G745" s="1714"/>
      <c r="H745" s="1713"/>
      <c r="I745" s="1713"/>
      <c r="J745" s="1713"/>
      <c r="K745" s="1713"/>
      <c r="L745" s="1713"/>
      <c r="M745" s="1713"/>
      <c r="N745" s="1713"/>
      <c r="O745" s="1713"/>
      <c r="P745" s="1713"/>
      <c r="Q745" s="1713"/>
      <c r="R745" s="1713"/>
      <c r="S745" s="1713"/>
      <c r="T745" s="1713"/>
      <c r="U745" s="1713"/>
      <c r="V745" s="1713"/>
      <c r="W745" s="1713"/>
      <c r="X745" s="1713"/>
      <c r="Y745" s="1713"/>
      <c r="Z745" s="1713"/>
      <c r="AA745" s="1713"/>
      <c r="AB745" s="1713"/>
      <c r="AC745" s="1713"/>
      <c r="AD745" s="1713"/>
      <c r="AE745" s="1713"/>
      <c r="AF745" s="1713"/>
      <c r="AG745" s="1713"/>
      <c r="AH745" s="1713"/>
      <c r="AI745" s="1713"/>
      <c r="AJ745" s="1713"/>
      <c r="AK745" s="1713"/>
      <c r="AL745" s="1713"/>
      <c r="AM745" s="1713"/>
      <c r="AN745" s="1713"/>
      <c r="AO745" s="1713"/>
      <c r="AP745" s="1713"/>
      <c r="AQ745" s="1713"/>
      <c r="AR745" s="1713"/>
      <c r="AS745" s="1713"/>
      <c r="AT745" s="1713"/>
      <c r="AU745" s="1713"/>
      <c r="AV745" s="1713"/>
      <c r="AW745" s="1713"/>
      <c r="AX745" s="1713"/>
    </row>
    <row r="746" s="1732" customFormat="true" ht="21.75" hidden="false" customHeight="true" outlineLevel="0" collapsed="false">
      <c r="C746" s="1713"/>
      <c r="D746" s="1713"/>
      <c r="E746" s="1713"/>
      <c r="F746" s="1713"/>
      <c r="G746" s="1714"/>
      <c r="H746" s="1713"/>
      <c r="I746" s="1713"/>
      <c r="J746" s="1713"/>
      <c r="K746" s="1713"/>
      <c r="L746" s="1713"/>
      <c r="M746" s="1713"/>
      <c r="N746" s="1713"/>
      <c r="O746" s="1713"/>
      <c r="P746" s="1713"/>
      <c r="Q746" s="1713"/>
      <c r="R746" s="1713"/>
      <c r="S746" s="1713"/>
      <c r="T746" s="1713"/>
      <c r="U746" s="1713"/>
      <c r="V746" s="1713"/>
      <c r="W746" s="1713"/>
      <c r="X746" s="1713"/>
      <c r="Y746" s="1713"/>
      <c r="Z746" s="1713"/>
      <c r="AA746" s="1713"/>
      <c r="AB746" s="1713"/>
      <c r="AC746" s="1713"/>
      <c r="AD746" s="1713"/>
      <c r="AE746" s="1713"/>
      <c r="AF746" s="1713"/>
      <c r="AG746" s="1713"/>
      <c r="AH746" s="1713"/>
      <c r="AI746" s="1713"/>
      <c r="AJ746" s="1713"/>
      <c r="AK746" s="1713"/>
      <c r="AL746" s="1713"/>
      <c r="AM746" s="1713"/>
      <c r="AN746" s="1713"/>
      <c r="AO746" s="1713"/>
      <c r="AP746" s="1713"/>
      <c r="AQ746" s="1713"/>
      <c r="AR746" s="1713"/>
      <c r="AS746" s="1713"/>
      <c r="AT746" s="1713"/>
      <c r="AU746" s="1713"/>
      <c r="AV746" s="1713"/>
      <c r="AW746" s="1713"/>
      <c r="AX746" s="1713"/>
    </row>
    <row r="747" s="1732" customFormat="true" ht="21.75" hidden="false" customHeight="true" outlineLevel="0" collapsed="false">
      <c r="C747" s="1713"/>
      <c r="D747" s="1713"/>
      <c r="E747" s="1713"/>
      <c r="F747" s="1713"/>
      <c r="G747" s="1714"/>
      <c r="H747" s="1713"/>
      <c r="I747" s="1713"/>
      <c r="J747" s="1713"/>
      <c r="K747" s="1713"/>
      <c r="L747" s="1713"/>
      <c r="M747" s="1713"/>
      <c r="N747" s="1713"/>
      <c r="O747" s="1713"/>
      <c r="P747" s="1713"/>
      <c r="Q747" s="1713"/>
      <c r="R747" s="1713"/>
      <c r="S747" s="1713"/>
      <c r="T747" s="1713"/>
      <c r="U747" s="1713"/>
      <c r="V747" s="1713"/>
      <c r="W747" s="1713"/>
      <c r="X747" s="1713"/>
      <c r="Y747" s="1713"/>
      <c r="Z747" s="1713"/>
      <c r="AA747" s="1713"/>
      <c r="AB747" s="1713"/>
      <c r="AC747" s="1713"/>
      <c r="AD747" s="1713"/>
      <c r="AE747" s="1713"/>
      <c r="AF747" s="1713"/>
      <c r="AG747" s="1713"/>
      <c r="AH747" s="1713"/>
      <c r="AI747" s="1713"/>
      <c r="AJ747" s="1713"/>
      <c r="AK747" s="1713"/>
      <c r="AL747" s="1713"/>
      <c r="AM747" s="1713"/>
      <c r="AN747" s="1713"/>
      <c r="AO747" s="1713"/>
      <c r="AP747" s="1713"/>
      <c r="AQ747" s="1713"/>
      <c r="AR747" s="1713"/>
      <c r="AS747" s="1713"/>
      <c r="AT747" s="1713"/>
      <c r="AU747" s="1713"/>
      <c r="AV747" s="1713"/>
      <c r="AW747" s="1713"/>
      <c r="AX747" s="1713"/>
    </row>
    <row r="748" s="1732" customFormat="true" ht="21.75" hidden="false" customHeight="true" outlineLevel="0" collapsed="false">
      <c r="C748" s="1713"/>
      <c r="D748" s="1713"/>
      <c r="E748" s="1713"/>
      <c r="F748" s="1713"/>
      <c r="G748" s="1714"/>
      <c r="H748" s="1713"/>
      <c r="I748" s="1713"/>
      <c r="J748" s="1713"/>
      <c r="K748" s="1713"/>
      <c r="L748" s="1713"/>
      <c r="M748" s="1713"/>
      <c r="N748" s="1713"/>
      <c r="O748" s="1713"/>
      <c r="P748" s="1713"/>
      <c r="Q748" s="1713"/>
      <c r="R748" s="1713"/>
      <c r="S748" s="1713"/>
      <c r="T748" s="1713"/>
      <c r="U748" s="1713"/>
      <c r="V748" s="1713"/>
      <c r="W748" s="1713"/>
      <c r="X748" s="1713"/>
      <c r="Y748" s="1713"/>
      <c r="Z748" s="1713"/>
      <c r="AA748" s="1713"/>
      <c r="AB748" s="1713"/>
      <c r="AC748" s="1713"/>
      <c r="AD748" s="1713"/>
      <c r="AE748" s="1713"/>
      <c r="AF748" s="1713"/>
      <c r="AG748" s="1713"/>
      <c r="AH748" s="1713"/>
      <c r="AI748" s="1713"/>
      <c r="AJ748" s="1713"/>
      <c r="AK748" s="1713"/>
      <c r="AL748" s="1713"/>
      <c r="AM748" s="1713"/>
      <c r="AN748" s="1713"/>
      <c r="AO748" s="1713"/>
      <c r="AP748" s="1713"/>
      <c r="AQ748" s="1713"/>
      <c r="AR748" s="1713"/>
      <c r="AS748" s="1713"/>
      <c r="AT748" s="1713"/>
      <c r="AU748" s="1713"/>
      <c r="AV748" s="1713"/>
      <c r="AW748" s="1713"/>
      <c r="AX748" s="1713"/>
    </row>
    <row r="749" s="1732" customFormat="true" ht="21.75" hidden="false" customHeight="true" outlineLevel="0" collapsed="false">
      <c r="C749" s="1713"/>
      <c r="D749" s="1713"/>
      <c r="E749" s="1713"/>
      <c r="F749" s="1713"/>
      <c r="G749" s="1714"/>
      <c r="H749" s="1713"/>
      <c r="I749" s="1713"/>
      <c r="J749" s="1713"/>
      <c r="K749" s="1713"/>
      <c r="L749" s="1713"/>
      <c r="M749" s="1713"/>
      <c r="N749" s="1713"/>
      <c r="O749" s="1713"/>
      <c r="P749" s="1713"/>
      <c r="Q749" s="1713"/>
      <c r="R749" s="1713"/>
      <c r="S749" s="1713"/>
      <c r="T749" s="1713"/>
      <c r="U749" s="1713"/>
      <c r="V749" s="1713"/>
      <c r="W749" s="1713"/>
      <c r="X749" s="1713"/>
      <c r="Y749" s="1713"/>
      <c r="Z749" s="1713"/>
      <c r="AA749" s="1713"/>
      <c r="AB749" s="1713"/>
      <c r="AC749" s="1713"/>
      <c r="AD749" s="1713"/>
      <c r="AE749" s="1713"/>
      <c r="AF749" s="1713"/>
      <c r="AG749" s="1713"/>
      <c r="AH749" s="1713"/>
      <c r="AI749" s="1713"/>
      <c r="AJ749" s="1713"/>
      <c r="AK749" s="1713"/>
      <c r="AL749" s="1713"/>
      <c r="AM749" s="1713"/>
      <c r="AN749" s="1713"/>
      <c r="AO749" s="1713"/>
      <c r="AP749" s="1713"/>
      <c r="AQ749" s="1713"/>
      <c r="AR749" s="1713"/>
      <c r="AS749" s="1713"/>
      <c r="AT749" s="1713"/>
      <c r="AU749" s="1713"/>
      <c r="AV749" s="1713"/>
      <c r="AW749" s="1713"/>
      <c r="AX749" s="1713"/>
    </row>
    <row r="750" s="1732" customFormat="true" ht="21.75" hidden="false" customHeight="true" outlineLevel="0" collapsed="false">
      <c r="C750" s="1713"/>
      <c r="D750" s="1713"/>
      <c r="E750" s="1713"/>
      <c r="F750" s="1713"/>
      <c r="G750" s="1714"/>
      <c r="H750" s="1713"/>
      <c r="I750" s="1713"/>
      <c r="J750" s="1713"/>
      <c r="K750" s="1713"/>
      <c r="L750" s="1713"/>
      <c r="M750" s="1713"/>
      <c r="N750" s="1713"/>
      <c r="O750" s="1713"/>
      <c r="P750" s="1713"/>
      <c r="Q750" s="1713"/>
      <c r="R750" s="1713"/>
      <c r="S750" s="1713"/>
      <c r="T750" s="1713"/>
      <c r="U750" s="1713"/>
      <c r="V750" s="1713"/>
      <c r="W750" s="1713"/>
      <c r="X750" s="1713"/>
      <c r="Y750" s="1713"/>
      <c r="Z750" s="1713"/>
      <c r="AA750" s="1713"/>
      <c r="AB750" s="1713"/>
      <c r="AC750" s="1713"/>
      <c r="AD750" s="1713"/>
      <c r="AE750" s="1713"/>
      <c r="AF750" s="1713"/>
      <c r="AG750" s="1713"/>
      <c r="AH750" s="1713"/>
      <c r="AI750" s="1713"/>
      <c r="AJ750" s="1713"/>
      <c r="AK750" s="1713"/>
      <c r="AL750" s="1713"/>
      <c r="AM750" s="1713"/>
      <c r="AN750" s="1713"/>
      <c r="AO750" s="1713"/>
      <c r="AP750" s="1713"/>
      <c r="AQ750" s="1713"/>
      <c r="AR750" s="1713"/>
      <c r="AS750" s="1713"/>
      <c r="AT750" s="1713"/>
      <c r="AU750" s="1713"/>
      <c r="AV750" s="1713"/>
      <c r="AW750" s="1713"/>
      <c r="AX750" s="1713"/>
    </row>
    <row r="751" s="1732" customFormat="true" ht="21.75" hidden="false" customHeight="true" outlineLevel="0" collapsed="false">
      <c r="C751" s="1713"/>
      <c r="D751" s="1713"/>
      <c r="E751" s="1713"/>
      <c r="F751" s="1713"/>
      <c r="G751" s="1714"/>
      <c r="H751" s="1713"/>
      <c r="I751" s="1713"/>
      <c r="J751" s="1713"/>
      <c r="K751" s="1713"/>
      <c r="L751" s="1713"/>
      <c r="M751" s="1713"/>
      <c r="N751" s="1713"/>
      <c r="O751" s="1713"/>
      <c r="P751" s="1713"/>
      <c r="Q751" s="1713"/>
      <c r="R751" s="1713"/>
      <c r="S751" s="1713"/>
      <c r="T751" s="1713"/>
      <c r="U751" s="1713"/>
      <c r="V751" s="1713"/>
      <c r="W751" s="1713"/>
      <c r="X751" s="1713"/>
      <c r="Y751" s="1713"/>
      <c r="Z751" s="1713"/>
      <c r="AA751" s="1713"/>
      <c r="AB751" s="1713"/>
      <c r="AC751" s="1713"/>
      <c r="AD751" s="1713"/>
      <c r="AE751" s="1713"/>
      <c r="AF751" s="1713"/>
      <c r="AG751" s="1713"/>
      <c r="AH751" s="1713"/>
      <c r="AI751" s="1713"/>
      <c r="AJ751" s="1713"/>
      <c r="AK751" s="1713"/>
      <c r="AL751" s="1713"/>
      <c r="AM751" s="1713"/>
      <c r="AN751" s="1713"/>
      <c r="AO751" s="1713"/>
      <c r="AP751" s="1713"/>
      <c r="AQ751" s="1713"/>
      <c r="AR751" s="1713"/>
      <c r="AS751" s="1713"/>
      <c r="AT751" s="1713"/>
      <c r="AU751" s="1713"/>
      <c r="AV751" s="1713"/>
      <c r="AW751" s="1713"/>
      <c r="AX751" s="1713"/>
    </row>
    <row r="752" s="1732" customFormat="true" ht="21.75" hidden="false" customHeight="true" outlineLevel="0" collapsed="false">
      <c r="C752" s="1713"/>
      <c r="D752" s="1713"/>
      <c r="E752" s="1713"/>
      <c r="F752" s="1713"/>
      <c r="G752" s="1714"/>
      <c r="H752" s="1713"/>
      <c r="I752" s="1713"/>
      <c r="J752" s="1713"/>
      <c r="K752" s="1713"/>
      <c r="L752" s="1713"/>
      <c r="M752" s="1713"/>
      <c r="N752" s="1713"/>
      <c r="O752" s="1713"/>
      <c r="P752" s="1713"/>
      <c r="Q752" s="1713"/>
      <c r="R752" s="1713"/>
      <c r="S752" s="1713"/>
      <c r="T752" s="1713"/>
      <c r="U752" s="1713"/>
      <c r="V752" s="1713"/>
      <c r="W752" s="1713"/>
      <c r="X752" s="1713"/>
      <c r="Y752" s="1713"/>
      <c r="Z752" s="1713"/>
      <c r="AA752" s="1713"/>
      <c r="AB752" s="1713"/>
      <c r="AC752" s="1713"/>
      <c r="AD752" s="1713"/>
      <c r="AE752" s="1713"/>
      <c r="AF752" s="1713"/>
      <c r="AG752" s="1713"/>
      <c r="AH752" s="1713"/>
      <c r="AI752" s="1713"/>
      <c r="AJ752" s="1713"/>
      <c r="AK752" s="1713"/>
      <c r="AL752" s="1713"/>
      <c r="AM752" s="1713"/>
      <c r="AN752" s="1713"/>
      <c r="AO752" s="1713"/>
      <c r="AP752" s="1713"/>
      <c r="AQ752" s="1713"/>
      <c r="AR752" s="1713"/>
      <c r="AS752" s="1713"/>
      <c r="AT752" s="1713"/>
      <c r="AU752" s="1713"/>
      <c r="AV752" s="1713"/>
      <c r="AW752" s="1713"/>
      <c r="AX752" s="1713"/>
    </row>
    <row r="753" s="1732" customFormat="true" ht="21.75" hidden="false" customHeight="true" outlineLevel="0" collapsed="false">
      <c r="C753" s="1713"/>
      <c r="D753" s="1713"/>
      <c r="E753" s="1713"/>
      <c r="F753" s="1713"/>
      <c r="G753" s="1714"/>
      <c r="H753" s="1713"/>
      <c r="I753" s="1713"/>
      <c r="J753" s="1713"/>
      <c r="K753" s="1713"/>
      <c r="L753" s="1713"/>
      <c r="M753" s="1713"/>
      <c r="N753" s="1713"/>
      <c r="O753" s="1713"/>
      <c r="P753" s="1713"/>
      <c r="Q753" s="1713"/>
      <c r="R753" s="1713"/>
      <c r="S753" s="1713"/>
      <c r="T753" s="1713"/>
      <c r="U753" s="1713"/>
      <c r="V753" s="1713"/>
      <c r="W753" s="1713"/>
      <c r="X753" s="1713"/>
      <c r="Y753" s="1713"/>
      <c r="Z753" s="1713"/>
      <c r="AA753" s="1713"/>
      <c r="AB753" s="1713"/>
      <c r="AC753" s="1713"/>
      <c r="AD753" s="1713"/>
      <c r="AE753" s="1713"/>
      <c r="AF753" s="1713"/>
      <c r="AG753" s="1713"/>
      <c r="AH753" s="1713"/>
      <c r="AI753" s="1713"/>
      <c r="AJ753" s="1713"/>
      <c r="AK753" s="1713"/>
      <c r="AL753" s="1713"/>
      <c r="AM753" s="1713"/>
      <c r="AN753" s="1713"/>
      <c r="AO753" s="1713"/>
      <c r="AP753" s="1713"/>
      <c r="AQ753" s="1713"/>
      <c r="AR753" s="1713"/>
      <c r="AS753" s="1713"/>
      <c r="AT753" s="1713"/>
      <c r="AU753" s="1713"/>
      <c r="AV753" s="1713"/>
      <c r="AW753" s="1713"/>
      <c r="AX753" s="1713"/>
    </row>
    <row r="754" s="1732" customFormat="true" ht="21.75" hidden="false" customHeight="true" outlineLevel="0" collapsed="false">
      <c r="C754" s="1713"/>
      <c r="D754" s="1713"/>
      <c r="E754" s="1713"/>
      <c r="F754" s="1713"/>
      <c r="G754" s="1714"/>
      <c r="H754" s="1713"/>
      <c r="I754" s="1713"/>
      <c r="J754" s="1713"/>
      <c r="K754" s="1713"/>
      <c r="L754" s="1713"/>
      <c r="M754" s="1713"/>
      <c r="N754" s="1713"/>
      <c r="O754" s="1713"/>
      <c r="P754" s="1713"/>
      <c r="Q754" s="1713"/>
      <c r="R754" s="1713"/>
      <c r="S754" s="1713"/>
      <c r="T754" s="1713"/>
      <c r="U754" s="1713"/>
      <c r="V754" s="1713"/>
      <c r="W754" s="1713"/>
      <c r="X754" s="1713"/>
      <c r="Y754" s="1713"/>
      <c r="Z754" s="1713"/>
      <c r="AA754" s="1713"/>
      <c r="AB754" s="1713"/>
      <c r="AC754" s="1713"/>
      <c r="AD754" s="1713"/>
      <c r="AE754" s="1713"/>
      <c r="AF754" s="1713"/>
      <c r="AG754" s="1713"/>
      <c r="AH754" s="1713"/>
      <c r="AI754" s="1713"/>
      <c r="AJ754" s="1713"/>
      <c r="AK754" s="1713"/>
      <c r="AL754" s="1713"/>
      <c r="AM754" s="1713"/>
      <c r="AN754" s="1713"/>
      <c r="AO754" s="1713"/>
      <c r="AP754" s="1713"/>
      <c r="AQ754" s="1713"/>
      <c r="AR754" s="1713"/>
      <c r="AS754" s="1713"/>
      <c r="AT754" s="1713"/>
      <c r="AU754" s="1713"/>
      <c r="AV754" s="1713"/>
      <c r="AW754" s="1713"/>
      <c r="AX754" s="1713"/>
    </row>
    <row r="755" s="1732" customFormat="true" ht="21.75" hidden="false" customHeight="true" outlineLevel="0" collapsed="false">
      <c r="C755" s="1713"/>
      <c r="D755" s="1713"/>
      <c r="E755" s="1713"/>
      <c r="F755" s="1713"/>
      <c r="G755" s="1714"/>
      <c r="H755" s="1713"/>
      <c r="I755" s="1713"/>
      <c r="J755" s="1713"/>
      <c r="K755" s="1713"/>
      <c r="L755" s="1713"/>
      <c r="M755" s="1713"/>
      <c r="N755" s="1713"/>
      <c r="O755" s="1713"/>
      <c r="P755" s="1713"/>
      <c r="Q755" s="1713"/>
      <c r="R755" s="1713"/>
      <c r="S755" s="1713"/>
      <c r="T755" s="1713"/>
      <c r="U755" s="1713"/>
      <c r="V755" s="1713"/>
      <c r="W755" s="1713"/>
      <c r="X755" s="1713"/>
      <c r="Y755" s="1713"/>
      <c r="Z755" s="1713"/>
      <c r="AA755" s="1713"/>
      <c r="AB755" s="1713"/>
      <c r="AC755" s="1713"/>
      <c r="AD755" s="1713"/>
      <c r="AE755" s="1713"/>
      <c r="AF755" s="1713"/>
      <c r="AG755" s="1713"/>
      <c r="AH755" s="1713"/>
      <c r="AI755" s="1713"/>
      <c r="AJ755" s="1713"/>
      <c r="AK755" s="1713"/>
      <c r="AL755" s="1713"/>
      <c r="AM755" s="1713"/>
      <c r="AN755" s="1713"/>
      <c r="AO755" s="1713"/>
      <c r="AP755" s="1713"/>
      <c r="AQ755" s="1713"/>
      <c r="AR755" s="1713"/>
      <c r="AS755" s="1713"/>
      <c r="AT755" s="1713"/>
      <c r="AU755" s="1713"/>
      <c r="AV755" s="1713"/>
      <c r="AW755" s="1713"/>
      <c r="AX755" s="1713"/>
    </row>
    <row r="756" s="1732" customFormat="true" ht="21.75" hidden="false" customHeight="true" outlineLevel="0" collapsed="false">
      <c r="C756" s="1713"/>
      <c r="D756" s="1713"/>
      <c r="E756" s="1713"/>
      <c r="F756" s="1713"/>
      <c r="G756" s="1714"/>
      <c r="H756" s="1713"/>
      <c r="I756" s="1713"/>
      <c r="J756" s="1713"/>
      <c r="K756" s="1713"/>
      <c r="L756" s="1713"/>
      <c r="M756" s="1713"/>
      <c r="N756" s="1713"/>
      <c r="O756" s="1713"/>
      <c r="P756" s="1713"/>
      <c r="Q756" s="1713"/>
      <c r="R756" s="1713"/>
      <c r="S756" s="1713"/>
      <c r="T756" s="1713"/>
      <c r="U756" s="1713"/>
      <c r="V756" s="1713"/>
      <c r="W756" s="1713"/>
      <c r="X756" s="1713"/>
      <c r="Y756" s="1713"/>
      <c r="Z756" s="1713"/>
      <c r="AA756" s="1713"/>
      <c r="AB756" s="1713"/>
      <c r="AC756" s="1713"/>
      <c r="AD756" s="1713"/>
      <c r="AE756" s="1713"/>
      <c r="AF756" s="1713"/>
      <c r="AG756" s="1713"/>
      <c r="AH756" s="1713"/>
      <c r="AI756" s="1713"/>
      <c r="AJ756" s="1713"/>
      <c r="AK756" s="1713"/>
      <c r="AL756" s="1713"/>
      <c r="AM756" s="1713"/>
      <c r="AN756" s="1713"/>
      <c r="AO756" s="1713"/>
      <c r="AP756" s="1713"/>
      <c r="AQ756" s="1713"/>
      <c r="AR756" s="1713"/>
      <c r="AS756" s="1713"/>
      <c r="AT756" s="1713"/>
      <c r="AU756" s="1713"/>
      <c r="AV756" s="1713"/>
      <c r="AW756" s="1713"/>
      <c r="AX756" s="1713"/>
    </row>
    <row r="757" s="1732" customFormat="true" ht="21.75" hidden="false" customHeight="true" outlineLevel="0" collapsed="false">
      <c r="C757" s="1713"/>
      <c r="D757" s="1713"/>
      <c r="E757" s="1713"/>
      <c r="F757" s="1713"/>
      <c r="G757" s="1714"/>
      <c r="H757" s="1713"/>
      <c r="I757" s="1713"/>
      <c r="J757" s="1713"/>
      <c r="K757" s="1713"/>
      <c r="L757" s="1713"/>
      <c r="M757" s="1713"/>
      <c r="N757" s="1713"/>
      <c r="O757" s="1713"/>
      <c r="P757" s="1713"/>
      <c r="Q757" s="1713"/>
      <c r="R757" s="1713"/>
      <c r="S757" s="1713"/>
      <c r="T757" s="1713"/>
      <c r="U757" s="1713"/>
      <c r="V757" s="1713"/>
      <c r="W757" s="1713"/>
      <c r="X757" s="1713"/>
      <c r="Y757" s="1713"/>
      <c r="Z757" s="1713"/>
      <c r="AA757" s="1713"/>
      <c r="AB757" s="1713"/>
      <c r="AC757" s="1713"/>
      <c r="AD757" s="1713"/>
      <c r="AE757" s="1713"/>
      <c r="AF757" s="1713"/>
      <c r="AG757" s="1713"/>
      <c r="AH757" s="1713"/>
      <c r="AI757" s="1713"/>
      <c r="AJ757" s="1713"/>
      <c r="AK757" s="1713"/>
      <c r="AL757" s="1713"/>
      <c r="AM757" s="1713"/>
      <c r="AN757" s="1713"/>
      <c r="AO757" s="1713"/>
      <c r="AP757" s="1713"/>
      <c r="AQ757" s="1713"/>
      <c r="AR757" s="1713"/>
      <c r="AS757" s="1713"/>
      <c r="AT757" s="1713"/>
      <c r="AU757" s="1713"/>
      <c r="AV757" s="1713"/>
      <c r="AW757" s="1713"/>
      <c r="AX757" s="1713"/>
    </row>
    <row r="758" s="1732" customFormat="true" ht="21.75" hidden="false" customHeight="true" outlineLevel="0" collapsed="false">
      <c r="C758" s="1713"/>
      <c r="D758" s="1713"/>
      <c r="E758" s="1713"/>
      <c r="F758" s="1713"/>
      <c r="G758" s="1714"/>
      <c r="H758" s="1713"/>
      <c r="I758" s="1713"/>
      <c r="J758" s="1713"/>
      <c r="K758" s="1713"/>
      <c r="L758" s="1713"/>
      <c r="M758" s="1713"/>
      <c r="N758" s="1713"/>
      <c r="O758" s="1713"/>
      <c r="P758" s="1713"/>
      <c r="Q758" s="1713"/>
      <c r="R758" s="1713"/>
      <c r="S758" s="1713"/>
      <c r="T758" s="1713"/>
      <c r="U758" s="1713"/>
      <c r="V758" s="1713"/>
      <c r="W758" s="1713"/>
      <c r="X758" s="1713"/>
      <c r="Y758" s="1713"/>
      <c r="Z758" s="1713"/>
      <c r="AA758" s="1713"/>
      <c r="AB758" s="1713"/>
      <c r="AC758" s="1713"/>
      <c r="AD758" s="1713"/>
      <c r="AE758" s="1713"/>
      <c r="AF758" s="1713"/>
      <c r="AG758" s="1713"/>
      <c r="AH758" s="1713"/>
      <c r="AI758" s="1713"/>
      <c r="AJ758" s="1713"/>
      <c r="AK758" s="1713"/>
      <c r="AL758" s="1713"/>
      <c r="AM758" s="1713"/>
      <c r="AN758" s="1713"/>
      <c r="AO758" s="1713"/>
      <c r="AP758" s="1713"/>
      <c r="AQ758" s="1713"/>
      <c r="AR758" s="1713"/>
      <c r="AS758" s="1713"/>
      <c r="AT758" s="1713"/>
      <c r="AU758" s="1713"/>
      <c r="AV758" s="1713"/>
      <c r="AW758" s="1713"/>
      <c r="AX758" s="1713"/>
    </row>
    <row r="759" s="1732" customFormat="true" ht="21.75" hidden="false" customHeight="true" outlineLevel="0" collapsed="false">
      <c r="C759" s="1713"/>
      <c r="D759" s="1713"/>
      <c r="E759" s="1713"/>
      <c r="F759" s="1713"/>
      <c r="G759" s="1714"/>
      <c r="H759" s="1713"/>
      <c r="I759" s="1713"/>
      <c r="J759" s="1713"/>
      <c r="K759" s="1713"/>
      <c r="L759" s="1713"/>
      <c r="M759" s="1713"/>
      <c r="N759" s="1713"/>
      <c r="O759" s="1713"/>
      <c r="P759" s="1713"/>
      <c r="Q759" s="1713"/>
      <c r="R759" s="1713"/>
      <c r="S759" s="1713"/>
      <c r="T759" s="1713"/>
      <c r="U759" s="1713"/>
      <c r="V759" s="1713"/>
      <c r="W759" s="1713"/>
      <c r="X759" s="1713"/>
      <c r="Y759" s="1713"/>
      <c r="Z759" s="1713"/>
      <c r="AA759" s="1713"/>
      <c r="AB759" s="1713"/>
      <c r="AC759" s="1713"/>
      <c r="AD759" s="1713"/>
      <c r="AE759" s="1713"/>
      <c r="AF759" s="1713"/>
      <c r="AG759" s="1713"/>
      <c r="AH759" s="1713"/>
      <c r="AI759" s="1713"/>
      <c r="AJ759" s="1713"/>
      <c r="AK759" s="1713"/>
      <c r="AL759" s="1713"/>
      <c r="AM759" s="1713"/>
      <c r="AN759" s="1713"/>
      <c r="AO759" s="1713"/>
      <c r="AP759" s="1713"/>
      <c r="AQ759" s="1713"/>
      <c r="AR759" s="1713"/>
      <c r="AS759" s="1713"/>
      <c r="AT759" s="1713"/>
      <c r="AU759" s="1713"/>
      <c r="AV759" s="1713"/>
      <c r="AW759" s="1713"/>
      <c r="AX759" s="1713"/>
    </row>
    <row r="760" s="1732" customFormat="true" ht="21.75" hidden="false" customHeight="true" outlineLevel="0" collapsed="false">
      <c r="C760" s="1713"/>
      <c r="D760" s="1713"/>
      <c r="E760" s="1713"/>
      <c r="F760" s="1713"/>
      <c r="G760" s="1714"/>
      <c r="H760" s="1713"/>
      <c r="I760" s="1713"/>
      <c r="J760" s="1713"/>
      <c r="K760" s="1713"/>
      <c r="L760" s="1713"/>
      <c r="M760" s="1713"/>
      <c r="N760" s="1713"/>
      <c r="O760" s="1713"/>
      <c r="P760" s="1713"/>
      <c r="Q760" s="1713"/>
      <c r="R760" s="1713"/>
      <c r="S760" s="1713"/>
      <c r="T760" s="1713"/>
      <c r="U760" s="1713"/>
      <c r="V760" s="1713"/>
      <c r="W760" s="1713"/>
      <c r="X760" s="1713"/>
      <c r="Y760" s="1713"/>
      <c r="Z760" s="1713"/>
      <c r="AA760" s="1713"/>
      <c r="AB760" s="1713"/>
      <c r="AC760" s="1713"/>
      <c r="AD760" s="1713"/>
      <c r="AE760" s="1713"/>
      <c r="AF760" s="1713"/>
      <c r="AG760" s="1713"/>
      <c r="AH760" s="1713"/>
      <c r="AI760" s="1713"/>
      <c r="AJ760" s="1713"/>
      <c r="AK760" s="1713"/>
      <c r="AL760" s="1713"/>
      <c r="AM760" s="1713"/>
      <c r="AN760" s="1713"/>
      <c r="AO760" s="1713"/>
      <c r="AP760" s="1713"/>
      <c r="AQ760" s="1713"/>
      <c r="AR760" s="1713"/>
      <c r="AS760" s="1713"/>
      <c r="AT760" s="1713"/>
      <c r="AU760" s="1713"/>
      <c r="AV760" s="1713"/>
      <c r="AW760" s="1713"/>
      <c r="AX760" s="1713"/>
    </row>
    <row r="761" s="1732" customFormat="true" ht="21.75" hidden="false" customHeight="true" outlineLevel="0" collapsed="false">
      <c r="C761" s="1713"/>
      <c r="D761" s="1713"/>
      <c r="E761" s="1713"/>
      <c r="F761" s="1713"/>
      <c r="G761" s="1714"/>
      <c r="H761" s="1713"/>
      <c r="I761" s="1713"/>
      <c r="J761" s="1713"/>
      <c r="K761" s="1713"/>
      <c r="L761" s="1713"/>
      <c r="M761" s="1713"/>
      <c r="N761" s="1713"/>
      <c r="O761" s="1713"/>
      <c r="P761" s="1713"/>
      <c r="Q761" s="1713"/>
      <c r="R761" s="1713"/>
      <c r="S761" s="1713"/>
      <c r="T761" s="1713"/>
      <c r="U761" s="1713"/>
      <c r="V761" s="1713"/>
      <c r="W761" s="1713"/>
      <c r="X761" s="1713"/>
      <c r="Y761" s="1713"/>
      <c r="Z761" s="1713"/>
      <c r="AA761" s="1713"/>
      <c r="AB761" s="1713"/>
      <c r="AC761" s="1713"/>
      <c r="AD761" s="1713"/>
      <c r="AE761" s="1713"/>
      <c r="AF761" s="1713"/>
      <c r="AG761" s="1713"/>
      <c r="AH761" s="1713"/>
      <c r="AI761" s="1713"/>
      <c r="AJ761" s="1713"/>
      <c r="AK761" s="1713"/>
      <c r="AL761" s="1713"/>
      <c r="AM761" s="1713"/>
      <c r="AN761" s="1713"/>
      <c r="AO761" s="1713"/>
      <c r="AP761" s="1713"/>
      <c r="AQ761" s="1713"/>
      <c r="AR761" s="1713"/>
      <c r="AS761" s="1713"/>
      <c r="AT761" s="1713"/>
      <c r="AU761" s="1713"/>
      <c r="AV761" s="1713"/>
      <c r="AW761" s="1713"/>
      <c r="AX761" s="1713"/>
    </row>
    <row r="762" s="1732" customFormat="true" ht="21.75" hidden="false" customHeight="true" outlineLevel="0" collapsed="false">
      <c r="C762" s="1713"/>
      <c r="D762" s="1713"/>
      <c r="E762" s="1713"/>
      <c r="F762" s="1713"/>
      <c r="G762" s="1714"/>
      <c r="H762" s="1713"/>
      <c r="I762" s="1713"/>
      <c r="J762" s="1713"/>
      <c r="K762" s="1713"/>
      <c r="L762" s="1713"/>
      <c r="M762" s="1713"/>
      <c r="N762" s="1713"/>
      <c r="O762" s="1713"/>
      <c r="P762" s="1713"/>
      <c r="Q762" s="1713"/>
      <c r="R762" s="1713"/>
      <c r="S762" s="1713"/>
      <c r="T762" s="1713"/>
      <c r="U762" s="1713"/>
      <c r="V762" s="1713"/>
      <c r="W762" s="1713"/>
      <c r="X762" s="1713"/>
      <c r="Y762" s="1713"/>
      <c r="Z762" s="1713"/>
      <c r="AA762" s="1713"/>
      <c r="AB762" s="1713"/>
      <c r="AC762" s="1713"/>
      <c r="AD762" s="1713"/>
      <c r="AE762" s="1713"/>
      <c r="AF762" s="1713"/>
      <c r="AG762" s="1713"/>
      <c r="AH762" s="1713"/>
      <c r="AI762" s="1713"/>
      <c r="AJ762" s="1713"/>
      <c r="AK762" s="1713"/>
      <c r="AL762" s="1713"/>
      <c r="AM762" s="1713"/>
      <c r="AN762" s="1713"/>
      <c r="AO762" s="1713"/>
      <c r="AP762" s="1713"/>
      <c r="AQ762" s="1713"/>
      <c r="AR762" s="1713"/>
      <c r="AS762" s="1713"/>
      <c r="AT762" s="1713"/>
      <c r="AU762" s="1713"/>
      <c r="AV762" s="1713"/>
      <c r="AW762" s="1713"/>
      <c r="AX762" s="1713"/>
    </row>
    <row r="763" s="1732" customFormat="true" ht="21.75" hidden="false" customHeight="true" outlineLevel="0" collapsed="false">
      <c r="C763" s="1713"/>
      <c r="D763" s="1713"/>
      <c r="E763" s="1713"/>
      <c r="F763" s="1713"/>
      <c r="G763" s="1714"/>
      <c r="H763" s="1713"/>
      <c r="I763" s="1713"/>
      <c r="J763" s="1713"/>
      <c r="K763" s="1713"/>
      <c r="L763" s="1713"/>
      <c r="M763" s="1713"/>
      <c r="N763" s="1713"/>
      <c r="O763" s="1713"/>
      <c r="P763" s="1713"/>
      <c r="Q763" s="1713"/>
      <c r="R763" s="1713"/>
      <c r="S763" s="1713"/>
      <c r="T763" s="1713"/>
      <c r="U763" s="1713"/>
      <c r="V763" s="1713"/>
      <c r="W763" s="1713"/>
      <c r="X763" s="1713"/>
      <c r="Y763" s="1713"/>
      <c r="Z763" s="1713"/>
      <c r="AA763" s="1713"/>
      <c r="AB763" s="1713"/>
      <c r="AC763" s="1713"/>
      <c r="AD763" s="1713"/>
      <c r="AE763" s="1713"/>
      <c r="AF763" s="1713"/>
      <c r="AG763" s="1713"/>
      <c r="AH763" s="1713"/>
      <c r="AI763" s="1713"/>
      <c r="AJ763" s="1713"/>
      <c r="AK763" s="1713"/>
      <c r="AL763" s="1713"/>
      <c r="AM763" s="1713"/>
      <c r="AN763" s="1713"/>
      <c r="AO763" s="1713"/>
      <c r="AP763" s="1713"/>
      <c r="AQ763" s="1713"/>
      <c r="AR763" s="1713"/>
      <c r="AS763" s="1713"/>
      <c r="AT763" s="1713"/>
      <c r="AU763" s="1713"/>
      <c r="AV763" s="1713"/>
      <c r="AW763" s="1713"/>
      <c r="AX763" s="1713"/>
    </row>
    <row r="764" s="1732" customFormat="true" ht="21.75" hidden="false" customHeight="true" outlineLevel="0" collapsed="false">
      <c r="C764" s="1713"/>
      <c r="D764" s="1713"/>
      <c r="E764" s="1713"/>
      <c r="F764" s="1713"/>
      <c r="G764" s="1714"/>
      <c r="H764" s="1713"/>
      <c r="I764" s="1713"/>
      <c r="J764" s="1713"/>
      <c r="K764" s="1713"/>
      <c r="L764" s="1713"/>
      <c r="M764" s="1713"/>
      <c r="N764" s="1713"/>
      <c r="O764" s="1713"/>
      <c r="P764" s="1713"/>
      <c r="Q764" s="1713"/>
      <c r="R764" s="1713"/>
      <c r="S764" s="1713"/>
      <c r="T764" s="1713"/>
      <c r="U764" s="1713"/>
      <c r="V764" s="1713"/>
      <c r="W764" s="1713"/>
      <c r="X764" s="1713"/>
      <c r="Y764" s="1713"/>
      <c r="Z764" s="1713"/>
      <c r="AA764" s="1713"/>
      <c r="AB764" s="1713"/>
      <c r="AC764" s="1713"/>
      <c r="AD764" s="1713"/>
      <c r="AE764" s="1713"/>
      <c r="AF764" s="1713"/>
      <c r="AG764" s="1713"/>
      <c r="AH764" s="1713"/>
      <c r="AI764" s="1713"/>
      <c r="AJ764" s="1713"/>
      <c r="AK764" s="1713"/>
      <c r="AL764" s="1713"/>
      <c r="AM764" s="1713"/>
      <c r="AN764" s="1713"/>
      <c r="AO764" s="1713"/>
      <c r="AP764" s="1713"/>
      <c r="AQ764" s="1713"/>
      <c r="AR764" s="1713"/>
      <c r="AS764" s="1713"/>
      <c r="AT764" s="1713"/>
      <c r="AU764" s="1713"/>
      <c r="AV764" s="1713"/>
      <c r="AW764" s="1713"/>
      <c r="AX764" s="1713"/>
    </row>
    <row r="765" s="1732" customFormat="true" ht="21.75" hidden="false" customHeight="true" outlineLevel="0" collapsed="false">
      <c r="C765" s="1713"/>
      <c r="D765" s="1713"/>
      <c r="E765" s="1713"/>
      <c r="F765" s="1713"/>
      <c r="G765" s="1714"/>
      <c r="H765" s="1713"/>
      <c r="I765" s="1713"/>
      <c r="J765" s="1713"/>
      <c r="K765" s="1713"/>
      <c r="L765" s="1713"/>
      <c r="M765" s="1713"/>
      <c r="N765" s="1713"/>
      <c r="O765" s="1713"/>
      <c r="P765" s="1713"/>
      <c r="Q765" s="1713"/>
      <c r="R765" s="1713"/>
      <c r="S765" s="1713"/>
      <c r="T765" s="1713"/>
      <c r="U765" s="1713"/>
      <c r="V765" s="1713"/>
      <c r="W765" s="1713"/>
      <c r="X765" s="1713"/>
      <c r="Y765" s="1713"/>
      <c r="Z765" s="1713"/>
      <c r="AA765" s="1713"/>
      <c r="AB765" s="1713"/>
      <c r="AC765" s="1713"/>
      <c r="AD765" s="1713"/>
      <c r="AE765" s="1713"/>
      <c r="AF765" s="1713"/>
      <c r="AG765" s="1713"/>
      <c r="AH765" s="1713"/>
      <c r="AI765" s="1713"/>
      <c r="AJ765" s="1713"/>
      <c r="AK765" s="1713"/>
      <c r="AL765" s="1713"/>
      <c r="AM765" s="1713"/>
      <c r="AN765" s="1713"/>
      <c r="AO765" s="1713"/>
      <c r="AP765" s="1713"/>
      <c r="AQ765" s="1713"/>
      <c r="AR765" s="1713"/>
      <c r="AS765" s="1713"/>
      <c r="AT765" s="1713"/>
      <c r="AU765" s="1713"/>
      <c r="AV765" s="1713"/>
      <c r="AW765" s="1713"/>
      <c r="AX765" s="1713"/>
    </row>
    <row r="766" s="1732" customFormat="true" ht="21.75" hidden="false" customHeight="true" outlineLevel="0" collapsed="false">
      <c r="C766" s="1713"/>
      <c r="D766" s="1713"/>
      <c r="E766" s="1713"/>
      <c r="F766" s="1713"/>
      <c r="G766" s="1714"/>
      <c r="H766" s="1713"/>
      <c r="I766" s="1713"/>
      <c r="J766" s="1713"/>
      <c r="K766" s="1713"/>
      <c r="L766" s="1713"/>
      <c r="M766" s="1713"/>
      <c r="N766" s="1713"/>
      <c r="O766" s="1713"/>
      <c r="P766" s="1713"/>
      <c r="Q766" s="1713"/>
      <c r="R766" s="1713"/>
      <c r="S766" s="1713"/>
      <c r="T766" s="1713"/>
      <c r="U766" s="1713"/>
      <c r="V766" s="1713"/>
      <c r="W766" s="1713"/>
      <c r="X766" s="1713"/>
      <c r="Y766" s="1713"/>
      <c r="Z766" s="1713"/>
      <c r="AA766" s="1713"/>
      <c r="AB766" s="1713"/>
      <c r="AC766" s="1713"/>
      <c r="AD766" s="1713"/>
      <c r="AE766" s="1713"/>
      <c r="AF766" s="1713"/>
      <c r="AG766" s="1713"/>
      <c r="AH766" s="1713"/>
      <c r="AI766" s="1713"/>
      <c r="AJ766" s="1713"/>
      <c r="AK766" s="1713"/>
      <c r="AL766" s="1713"/>
      <c r="AM766" s="1713"/>
      <c r="AN766" s="1713"/>
      <c r="AO766" s="1713"/>
      <c r="AP766" s="1713"/>
      <c r="AQ766" s="1713"/>
      <c r="AR766" s="1713"/>
      <c r="AS766" s="1713"/>
      <c r="AT766" s="1713"/>
      <c r="AU766" s="1713"/>
      <c r="AV766" s="1713"/>
      <c r="AW766" s="1713"/>
      <c r="AX766" s="1713"/>
    </row>
    <row r="767" s="1732" customFormat="true" ht="21.75" hidden="false" customHeight="true" outlineLevel="0" collapsed="false">
      <c r="C767" s="1713"/>
      <c r="D767" s="1713"/>
      <c r="E767" s="1713"/>
      <c r="F767" s="1713"/>
      <c r="G767" s="1714"/>
      <c r="H767" s="1713"/>
      <c r="I767" s="1713"/>
      <c r="J767" s="1713"/>
      <c r="K767" s="1713"/>
      <c r="L767" s="1713"/>
      <c r="M767" s="1713"/>
      <c r="N767" s="1713"/>
      <c r="O767" s="1713"/>
      <c r="P767" s="1713"/>
      <c r="Q767" s="1713"/>
      <c r="R767" s="1713"/>
      <c r="S767" s="1713"/>
      <c r="T767" s="1713"/>
      <c r="U767" s="1713"/>
      <c r="V767" s="1713"/>
      <c r="W767" s="1713"/>
      <c r="X767" s="1713"/>
      <c r="Y767" s="1713"/>
      <c r="Z767" s="1713"/>
      <c r="AA767" s="1713"/>
      <c r="AB767" s="1713"/>
      <c r="AC767" s="1713"/>
      <c r="AD767" s="1713"/>
      <c r="AE767" s="1713"/>
      <c r="AF767" s="1713"/>
      <c r="AG767" s="1713"/>
      <c r="AH767" s="1713"/>
      <c r="AI767" s="1713"/>
      <c r="AJ767" s="1713"/>
      <c r="AK767" s="1713"/>
      <c r="AL767" s="1713"/>
      <c r="AM767" s="1713"/>
      <c r="AN767" s="1713"/>
      <c r="AO767" s="1713"/>
      <c r="AP767" s="1713"/>
      <c r="AQ767" s="1713"/>
      <c r="AR767" s="1713"/>
      <c r="AS767" s="1713"/>
      <c r="AT767" s="1713"/>
      <c r="AU767" s="1713"/>
      <c r="AV767" s="1713"/>
      <c r="AW767" s="1713"/>
      <c r="AX767" s="1713"/>
    </row>
    <row r="768" s="1732" customFormat="true" ht="21.75" hidden="false" customHeight="true" outlineLevel="0" collapsed="false">
      <c r="C768" s="1713"/>
      <c r="D768" s="1713"/>
      <c r="E768" s="1713"/>
      <c r="F768" s="1713"/>
      <c r="G768" s="1714"/>
      <c r="H768" s="1713"/>
      <c r="I768" s="1713"/>
      <c r="J768" s="1713"/>
      <c r="K768" s="1713"/>
      <c r="L768" s="1713"/>
      <c r="M768" s="1713"/>
      <c r="N768" s="1713"/>
      <c r="O768" s="1713"/>
      <c r="P768" s="1713"/>
      <c r="Q768" s="1713"/>
      <c r="R768" s="1713"/>
      <c r="S768" s="1713"/>
      <c r="T768" s="1713"/>
      <c r="U768" s="1713"/>
      <c r="V768" s="1713"/>
      <c r="W768" s="1713"/>
      <c r="X768" s="1713"/>
      <c r="Y768" s="1713"/>
      <c r="Z768" s="1713"/>
      <c r="AA768" s="1713"/>
      <c r="AB768" s="1713"/>
      <c r="AC768" s="1713"/>
      <c r="AD768" s="1713"/>
      <c r="AE768" s="1713"/>
      <c r="AF768" s="1713"/>
      <c r="AG768" s="1713"/>
      <c r="AH768" s="1713"/>
      <c r="AI768" s="1713"/>
      <c r="AJ768" s="1713"/>
      <c r="AK768" s="1713"/>
      <c r="AL768" s="1713"/>
      <c r="AM768" s="1713"/>
      <c r="AN768" s="1713"/>
      <c r="AO768" s="1713"/>
      <c r="AP768" s="1713"/>
      <c r="AQ768" s="1713"/>
      <c r="AR768" s="1713"/>
      <c r="AS768" s="1713"/>
      <c r="AT768" s="1713"/>
      <c r="AU768" s="1713"/>
      <c r="AV768" s="1713"/>
      <c r="AW768" s="1713"/>
      <c r="AX768" s="1713"/>
    </row>
    <row r="769" s="1732" customFormat="true" ht="21.75" hidden="false" customHeight="true" outlineLevel="0" collapsed="false">
      <c r="C769" s="1713"/>
      <c r="D769" s="1713"/>
      <c r="E769" s="1713"/>
      <c r="F769" s="1713"/>
      <c r="G769" s="1714"/>
      <c r="H769" s="1713"/>
      <c r="I769" s="1713"/>
      <c r="J769" s="1713"/>
      <c r="K769" s="1713"/>
      <c r="L769" s="1713"/>
      <c r="M769" s="1713"/>
      <c r="N769" s="1713"/>
      <c r="O769" s="1713"/>
      <c r="P769" s="1713"/>
      <c r="Q769" s="1713"/>
      <c r="R769" s="1713"/>
      <c r="S769" s="1713"/>
      <c r="T769" s="1713"/>
      <c r="U769" s="1713"/>
      <c r="V769" s="1713"/>
      <c r="W769" s="1713"/>
      <c r="X769" s="1713"/>
      <c r="Y769" s="1713"/>
      <c r="Z769" s="1713"/>
      <c r="AA769" s="1713"/>
      <c r="AB769" s="1713"/>
      <c r="AC769" s="1713"/>
      <c r="AD769" s="1713"/>
      <c r="AE769" s="1713"/>
      <c r="AF769" s="1713"/>
      <c r="AG769" s="1713"/>
      <c r="AH769" s="1713"/>
      <c r="AI769" s="1713"/>
      <c r="AJ769" s="1713"/>
      <c r="AK769" s="1713"/>
      <c r="AL769" s="1713"/>
      <c r="AM769" s="1713"/>
      <c r="AN769" s="1713"/>
      <c r="AO769" s="1713"/>
      <c r="AP769" s="1713"/>
      <c r="AQ769" s="1713"/>
      <c r="AR769" s="1713"/>
      <c r="AS769" s="1713"/>
      <c r="AT769" s="1713"/>
      <c r="AU769" s="1713"/>
      <c r="AV769" s="1713"/>
      <c r="AW769" s="1713"/>
      <c r="AX769" s="1713"/>
    </row>
    <row r="770" s="1732" customFormat="true" ht="21.75" hidden="false" customHeight="true" outlineLevel="0" collapsed="false">
      <c r="C770" s="1713"/>
      <c r="D770" s="1713"/>
      <c r="E770" s="1713"/>
      <c r="F770" s="1713"/>
      <c r="G770" s="1714"/>
      <c r="H770" s="1713"/>
      <c r="I770" s="1713"/>
      <c r="J770" s="1713"/>
      <c r="K770" s="1713"/>
      <c r="L770" s="1713"/>
      <c r="M770" s="1713"/>
      <c r="N770" s="1713"/>
      <c r="O770" s="1713"/>
      <c r="P770" s="1713"/>
      <c r="Q770" s="1713"/>
      <c r="R770" s="1713"/>
      <c r="S770" s="1713"/>
      <c r="T770" s="1713"/>
      <c r="U770" s="1713"/>
      <c r="V770" s="1713"/>
      <c r="W770" s="1713"/>
      <c r="X770" s="1713"/>
      <c r="Y770" s="1713"/>
      <c r="Z770" s="1713"/>
      <c r="AA770" s="1713"/>
      <c r="AB770" s="1713"/>
      <c r="AC770" s="1713"/>
      <c r="AD770" s="1713"/>
      <c r="AE770" s="1713"/>
      <c r="AF770" s="1713"/>
      <c r="AG770" s="1713"/>
      <c r="AH770" s="1713"/>
      <c r="AI770" s="1713"/>
      <c r="AJ770" s="1713"/>
      <c r="AK770" s="1713"/>
      <c r="AL770" s="1713"/>
      <c r="AM770" s="1713"/>
      <c r="AN770" s="1713"/>
      <c r="AO770" s="1713"/>
      <c r="AP770" s="1713"/>
      <c r="AQ770" s="1713"/>
      <c r="AR770" s="1713"/>
      <c r="AS770" s="1713"/>
      <c r="AT770" s="1713"/>
      <c r="AU770" s="1713"/>
      <c r="AV770" s="1713"/>
      <c r="AW770" s="1713"/>
      <c r="AX770" s="1713"/>
    </row>
    <row r="771" s="1732" customFormat="true" ht="21.75" hidden="false" customHeight="true" outlineLevel="0" collapsed="false">
      <c r="C771" s="1713"/>
      <c r="D771" s="1713"/>
      <c r="E771" s="1713"/>
      <c r="F771" s="1713"/>
      <c r="G771" s="1714"/>
      <c r="H771" s="1713"/>
      <c r="I771" s="1713"/>
      <c r="J771" s="1713"/>
      <c r="K771" s="1713"/>
      <c r="L771" s="1713"/>
      <c r="M771" s="1713"/>
      <c r="N771" s="1713"/>
      <c r="O771" s="1713"/>
      <c r="P771" s="1713"/>
      <c r="Q771" s="1713"/>
      <c r="R771" s="1713"/>
      <c r="S771" s="1713"/>
      <c r="T771" s="1713"/>
      <c r="U771" s="1713"/>
      <c r="V771" s="1713"/>
      <c r="W771" s="1713"/>
      <c r="X771" s="1713"/>
      <c r="Y771" s="1713"/>
      <c r="Z771" s="1713"/>
      <c r="AA771" s="1713"/>
      <c r="AB771" s="1713"/>
      <c r="AC771" s="1713"/>
      <c r="AD771" s="1713"/>
      <c r="AE771" s="1713"/>
      <c r="AF771" s="1713"/>
      <c r="AG771" s="1713"/>
      <c r="AH771" s="1713"/>
      <c r="AI771" s="1713"/>
      <c r="AJ771" s="1713"/>
      <c r="AK771" s="1713"/>
      <c r="AL771" s="1713"/>
      <c r="AM771" s="1713"/>
      <c r="AN771" s="1713"/>
      <c r="AO771" s="1713"/>
      <c r="AP771" s="1713"/>
      <c r="AQ771" s="1713"/>
      <c r="AR771" s="1713"/>
      <c r="AS771" s="1713"/>
      <c r="AT771" s="1713"/>
      <c r="AU771" s="1713"/>
      <c r="AV771" s="1713"/>
      <c r="AW771" s="1713"/>
      <c r="AX771" s="1713"/>
    </row>
    <row r="772" s="1732" customFormat="true" ht="21.75" hidden="false" customHeight="true" outlineLevel="0" collapsed="false">
      <c r="C772" s="1713"/>
      <c r="D772" s="1713"/>
      <c r="E772" s="1713"/>
      <c r="F772" s="1713"/>
      <c r="G772" s="1714"/>
      <c r="H772" s="1713"/>
      <c r="I772" s="1713"/>
      <c r="J772" s="1713"/>
      <c r="K772" s="1713"/>
      <c r="L772" s="1713"/>
      <c r="M772" s="1713"/>
      <c r="N772" s="1713"/>
      <c r="O772" s="1713"/>
      <c r="P772" s="1713"/>
      <c r="Q772" s="1713"/>
      <c r="R772" s="1713"/>
      <c r="S772" s="1713"/>
      <c r="T772" s="1713"/>
      <c r="U772" s="1713"/>
      <c r="V772" s="1713"/>
      <c r="W772" s="1713"/>
      <c r="X772" s="1713"/>
      <c r="Y772" s="1713"/>
      <c r="Z772" s="1713"/>
      <c r="AA772" s="1713"/>
      <c r="AB772" s="1713"/>
      <c r="AC772" s="1713"/>
      <c r="AD772" s="1713"/>
      <c r="AE772" s="1713"/>
      <c r="AF772" s="1713"/>
      <c r="AG772" s="1713"/>
      <c r="AH772" s="1713"/>
      <c r="AI772" s="1713"/>
      <c r="AJ772" s="1713"/>
      <c r="AK772" s="1713"/>
      <c r="AL772" s="1713"/>
      <c r="AM772" s="1713"/>
      <c r="AN772" s="1713"/>
      <c r="AO772" s="1713"/>
      <c r="AP772" s="1713"/>
      <c r="AQ772" s="1713"/>
      <c r="AR772" s="1713"/>
      <c r="AS772" s="1713"/>
      <c r="AT772" s="1713"/>
      <c r="AU772" s="1713"/>
      <c r="AV772" s="1713"/>
      <c r="AW772" s="1713"/>
      <c r="AX772" s="1713"/>
    </row>
    <row r="773" s="1732" customFormat="true" ht="21.75" hidden="false" customHeight="true" outlineLevel="0" collapsed="false">
      <c r="C773" s="1713"/>
      <c r="D773" s="1713"/>
      <c r="E773" s="1713"/>
      <c r="F773" s="1713"/>
      <c r="G773" s="1714"/>
      <c r="H773" s="1713"/>
      <c r="I773" s="1713"/>
      <c r="J773" s="1713"/>
      <c r="K773" s="1713"/>
      <c r="L773" s="1713"/>
      <c r="M773" s="1713"/>
      <c r="N773" s="1713"/>
      <c r="O773" s="1713"/>
      <c r="P773" s="1713"/>
      <c r="Q773" s="1713"/>
      <c r="R773" s="1713"/>
      <c r="S773" s="1713"/>
      <c r="T773" s="1713"/>
      <c r="U773" s="1713"/>
      <c r="V773" s="1713"/>
      <c r="W773" s="1713"/>
      <c r="X773" s="1713"/>
      <c r="Y773" s="1713"/>
      <c r="Z773" s="1713"/>
      <c r="AA773" s="1713"/>
      <c r="AB773" s="1713"/>
      <c r="AC773" s="1713"/>
      <c r="AD773" s="1713"/>
      <c r="AE773" s="1713"/>
      <c r="AF773" s="1713"/>
      <c r="AG773" s="1713"/>
      <c r="AH773" s="1713"/>
      <c r="AI773" s="1713"/>
      <c r="AJ773" s="1713"/>
      <c r="AK773" s="1713"/>
      <c r="AL773" s="1713"/>
      <c r="AM773" s="1713"/>
      <c r="AN773" s="1713"/>
      <c r="AO773" s="1713"/>
      <c r="AP773" s="1713"/>
      <c r="AQ773" s="1713"/>
      <c r="AR773" s="1713"/>
      <c r="AS773" s="1713"/>
      <c r="AT773" s="1713"/>
      <c r="AU773" s="1713"/>
      <c r="AV773" s="1713"/>
      <c r="AW773" s="1713"/>
      <c r="AX773" s="1713"/>
    </row>
    <row r="774" s="1732" customFormat="true" ht="21.75" hidden="false" customHeight="true" outlineLevel="0" collapsed="false">
      <c r="C774" s="1713"/>
      <c r="D774" s="1713"/>
      <c r="E774" s="1713"/>
      <c r="F774" s="1713"/>
      <c r="G774" s="1714"/>
      <c r="H774" s="1713"/>
      <c r="I774" s="1713"/>
      <c r="J774" s="1713"/>
      <c r="K774" s="1713"/>
      <c r="L774" s="1713"/>
      <c r="M774" s="1713"/>
      <c r="N774" s="1713"/>
      <c r="O774" s="1713"/>
      <c r="P774" s="1713"/>
      <c r="Q774" s="1713"/>
      <c r="R774" s="1713"/>
      <c r="S774" s="1713"/>
      <c r="T774" s="1713"/>
      <c r="U774" s="1713"/>
      <c r="V774" s="1713"/>
      <c r="W774" s="1713"/>
      <c r="X774" s="1713"/>
      <c r="Y774" s="1713"/>
      <c r="Z774" s="1713"/>
      <c r="AA774" s="1713"/>
      <c r="AB774" s="1713"/>
      <c r="AC774" s="1713"/>
      <c r="AD774" s="1713"/>
      <c r="AE774" s="1713"/>
      <c r="AF774" s="1713"/>
      <c r="AG774" s="1713"/>
      <c r="AH774" s="1713"/>
      <c r="AI774" s="1713"/>
      <c r="AJ774" s="1713"/>
      <c r="AK774" s="1713"/>
      <c r="AL774" s="1713"/>
      <c r="AM774" s="1713"/>
      <c r="AN774" s="1713"/>
      <c r="AO774" s="1713"/>
      <c r="AP774" s="1713"/>
      <c r="AQ774" s="1713"/>
      <c r="AR774" s="1713"/>
      <c r="AS774" s="1713"/>
      <c r="AT774" s="1713"/>
      <c r="AU774" s="1713"/>
      <c r="AV774" s="1713"/>
      <c r="AW774" s="1713"/>
      <c r="AX774" s="1713"/>
    </row>
    <row r="775" s="1732" customFormat="true" ht="21.75" hidden="false" customHeight="true" outlineLevel="0" collapsed="false">
      <c r="C775" s="1713"/>
      <c r="D775" s="1713"/>
      <c r="E775" s="1713"/>
      <c r="F775" s="1713"/>
      <c r="G775" s="1714"/>
      <c r="H775" s="1713"/>
      <c r="I775" s="1713"/>
      <c r="J775" s="1713"/>
      <c r="K775" s="1713"/>
      <c r="L775" s="1713"/>
      <c r="M775" s="1713"/>
      <c r="N775" s="1713"/>
      <c r="O775" s="1713"/>
      <c r="P775" s="1713"/>
      <c r="Q775" s="1713"/>
      <c r="R775" s="1713"/>
      <c r="S775" s="1713"/>
      <c r="T775" s="1713"/>
      <c r="U775" s="1713"/>
      <c r="V775" s="1713"/>
      <c r="W775" s="1713"/>
      <c r="X775" s="1713"/>
      <c r="Y775" s="1713"/>
      <c r="Z775" s="1713"/>
      <c r="AA775" s="1713"/>
      <c r="AB775" s="1713"/>
      <c r="AC775" s="1713"/>
      <c r="AD775" s="1713"/>
      <c r="AE775" s="1713"/>
      <c r="AF775" s="1713"/>
      <c r="AG775" s="1713"/>
      <c r="AH775" s="1713"/>
      <c r="AI775" s="1713"/>
      <c r="AJ775" s="1713"/>
      <c r="AK775" s="1713"/>
      <c r="AL775" s="1713"/>
      <c r="AM775" s="1713"/>
      <c r="AN775" s="1713"/>
      <c r="AO775" s="1713"/>
      <c r="AP775" s="1713"/>
      <c r="AQ775" s="1713"/>
      <c r="AR775" s="1713"/>
      <c r="AS775" s="1713"/>
      <c r="AT775" s="1713"/>
      <c r="AU775" s="1713"/>
      <c r="AV775" s="1713"/>
      <c r="AW775" s="1713"/>
      <c r="AX775" s="1713"/>
    </row>
    <row r="776" s="1732" customFormat="true" ht="21.75" hidden="false" customHeight="true" outlineLevel="0" collapsed="false">
      <c r="C776" s="1713"/>
      <c r="D776" s="1713"/>
      <c r="E776" s="1713"/>
      <c r="F776" s="1713"/>
      <c r="G776" s="1714"/>
      <c r="H776" s="1713"/>
      <c r="I776" s="1713"/>
      <c r="J776" s="1713"/>
      <c r="K776" s="1713"/>
      <c r="L776" s="1713"/>
      <c r="M776" s="1713"/>
      <c r="N776" s="1713"/>
      <c r="O776" s="1713"/>
      <c r="P776" s="1713"/>
      <c r="Q776" s="1713"/>
      <c r="R776" s="1713"/>
      <c r="S776" s="1713"/>
      <c r="T776" s="1713"/>
      <c r="U776" s="1713"/>
      <c r="V776" s="1713"/>
      <c r="W776" s="1713"/>
      <c r="X776" s="1713"/>
      <c r="Y776" s="1713"/>
      <c r="Z776" s="1713"/>
      <c r="AA776" s="1713"/>
      <c r="AB776" s="1713"/>
      <c r="AC776" s="1713"/>
      <c r="AD776" s="1713"/>
      <c r="AE776" s="1713"/>
      <c r="AF776" s="1713"/>
      <c r="AG776" s="1713"/>
      <c r="AH776" s="1713"/>
      <c r="AI776" s="1713"/>
      <c r="AJ776" s="1713"/>
      <c r="AK776" s="1713"/>
      <c r="AL776" s="1713"/>
      <c r="AM776" s="1713"/>
      <c r="AN776" s="1713"/>
      <c r="AO776" s="1713"/>
      <c r="AP776" s="1713"/>
      <c r="AQ776" s="1713"/>
      <c r="AR776" s="1713"/>
      <c r="AS776" s="1713"/>
      <c r="AT776" s="1713"/>
      <c r="AU776" s="1713"/>
      <c r="AV776" s="1713"/>
      <c r="AW776" s="1713"/>
      <c r="AX776" s="1713"/>
    </row>
    <row r="777" s="1732" customFormat="true" ht="21.75" hidden="false" customHeight="true" outlineLevel="0" collapsed="false">
      <c r="C777" s="1713"/>
      <c r="D777" s="1713"/>
      <c r="E777" s="1713"/>
      <c r="F777" s="1713"/>
      <c r="G777" s="1714"/>
      <c r="H777" s="1713"/>
      <c r="I777" s="1713"/>
      <c r="J777" s="1713"/>
      <c r="K777" s="1713"/>
      <c r="L777" s="1713"/>
      <c r="M777" s="1713"/>
      <c r="N777" s="1713"/>
      <c r="O777" s="1713"/>
      <c r="P777" s="1713"/>
      <c r="Q777" s="1713"/>
      <c r="R777" s="1713"/>
      <c r="S777" s="1713"/>
      <c r="T777" s="1713"/>
      <c r="U777" s="1713"/>
      <c r="V777" s="1713"/>
      <c r="W777" s="1713"/>
      <c r="X777" s="1713"/>
      <c r="Y777" s="1713"/>
      <c r="Z777" s="1713"/>
      <c r="AA777" s="1713"/>
      <c r="AB777" s="1713"/>
      <c r="AC777" s="1713"/>
      <c r="AD777" s="1713"/>
      <c r="AE777" s="1713"/>
      <c r="AF777" s="1713"/>
      <c r="AG777" s="1713"/>
      <c r="AH777" s="1713"/>
      <c r="AI777" s="1713"/>
      <c r="AJ777" s="1713"/>
      <c r="AK777" s="1713"/>
      <c r="AL777" s="1713"/>
      <c r="AM777" s="1713"/>
      <c r="AN777" s="1713"/>
      <c r="AO777" s="1713"/>
      <c r="AP777" s="1713"/>
      <c r="AQ777" s="1713"/>
      <c r="AR777" s="1713"/>
      <c r="AS777" s="1713"/>
      <c r="AT777" s="1713"/>
      <c r="AU777" s="1713"/>
      <c r="AV777" s="1713"/>
      <c r="AW777" s="1713"/>
      <c r="AX777" s="1713"/>
    </row>
    <row r="778" s="1732" customFormat="true" ht="21.75" hidden="false" customHeight="true" outlineLevel="0" collapsed="false">
      <c r="C778" s="1713"/>
      <c r="D778" s="1713"/>
      <c r="E778" s="1713"/>
      <c r="F778" s="1713"/>
      <c r="G778" s="1714"/>
      <c r="H778" s="1713"/>
      <c r="I778" s="1713"/>
      <c r="J778" s="1713"/>
      <c r="K778" s="1713"/>
      <c r="L778" s="1713"/>
      <c r="M778" s="1713"/>
      <c r="N778" s="1713"/>
      <c r="O778" s="1713"/>
      <c r="P778" s="1713"/>
      <c r="Q778" s="1713"/>
      <c r="R778" s="1713"/>
      <c r="S778" s="1713"/>
      <c r="T778" s="1713"/>
      <c r="U778" s="1713"/>
      <c r="V778" s="1713"/>
      <c r="W778" s="1713"/>
      <c r="X778" s="1713"/>
      <c r="Y778" s="1713"/>
      <c r="Z778" s="1713"/>
      <c r="AA778" s="1713"/>
      <c r="AB778" s="1713"/>
      <c r="AC778" s="1713"/>
      <c r="AD778" s="1713"/>
      <c r="AE778" s="1713"/>
      <c r="AF778" s="1713"/>
      <c r="AG778" s="1713"/>
      <c r="AH778" s="1713"/>
      <c r="AI778" s="1713"/>
      <c r="AJ778" s="1713"/>
      <c r="AK778" s="1713"/>
      <c r="AL778" s="1713"/>
      <c r="AM778" s="1713"/>
      <c r="AN778" s="1713"/>
      <c r="AO778" s="1713"/>
      <c r="AP778" s="1713"/>
      <c r="AQ778" s="1713"/>
      <c r="AR778" s="1713"/>
      <c r="AS778" s="1713"/>
      <c r="AT778" s="1713"/>
      <c r="AU778" s="1713"/>
      <c r="AV778" s="1713"/>
      <c r="AW778" s="1713"/>
      <c r="AX778" s="1713"/>
    </row>
    <row r="779" s="1732" customFormat="true" ht="21.75" hidden="false" customHeight="true" outlineLevel="0" collapsed="false">
      <c r="C779" s="1713"/>
      <c r="D779" s="1713"/>
      <c r="E779" s="1713"/>
      <c r="F779" s="1713"/>
      <c r="G779" s="1714"/>
      <c r="H779" s="1713"/>
      <c r="I779" s="1713"/>
      <c r="J779" s="1713"/>
      <c r="K779" s="1713"/>
      <c r="L779" s="1713"/>
      <c r="M779" s="1713"/>
      <c r="N779" s="1713"/>
      <c r="O779" s="1713"/>
      <c r="P779" s="1713"/>
      <c r="Q779" s="1713"/>
      <c r="R779" s="1713"/>
      <c r="S779" s="1713"/>
      <c r="T779" s="1713"/>
      <c r="U779" s="1713"/>
      <c r="V779" s="1713"/>
      <c r="W779" s="1713"/>
      <c r="X779" s="1713"/>
      <c r="Y779" s="1713"/>
      <c r="Z779" s="1713"/>
      <c r="AA779" s="1713"/>
      <c r="AB779" s="1713"/>
      <c r="AC779" s="1713"/>
      <c r="AD779" s="1713"/>
      <c r="AE779" s="1713"/>
      <c r="AF779" s="1713"/>
      <c r="AG779" s="1713"/>
      <c r="AH779" s="1713"/>
      <c r="AI779" s="1713"/>
      <c r="AJ779" s="1713"/>
      <c r="AK779" s="1713"/>
      <c r="AL779" s="1713"/>
      <c r="AM779" s="1713"/>
      <c r="AN779" s="1713"/>
      <c r="AO779" s="1713"/>
      <c r="AP779" s="1713"/>
      <c r="AQ779" s="1713"/>
      <c r="AR779" s="1713"/>
      <c r="AS779" s="1713"/>
      <c r="AT779" s="1713"/>
      <c r="AU779" s="1713"/>
      <c r="AV779" s="1713"/>
      <c r="AW779" s="1713"/>
      <c r="AX779" s="1713"/>
    </row>
    <row r="780" s="1732" customFormat="true" ht="21.75" hidden="false" customHeight="true" outlineLevel="0" collapsed="false">
      <c r="C780" s="1713"/>
      <c r="D780" s="1713"/>
      <c r="E780" s="1713"/>
      <c r="F780" s="1713"/>
      <c r="G780" s="1714"/>
      <c r="H780" s="1713"/>
      <c r="I780" s="1713"/>
      <c r="J780" s="1713"/>
      <c r="K780" s="1713"/>
      <c r="L780" s="1713"/>
      <c r="M780" s="1713"/>
      <c r="N780" s="1713"/>
      <c r="O780" s="1713"/>
      <c r="P780" s="1713"/>
      <c r="Q780" s="1713"/>
      <c r="R780" s="1713"/>
      <c r="S780" s="1713"/>
      <c r="T780" s="1713"/>
      <c r="U780" s="1713"/>
      <c r="V780" s="1713"/>
      <c r="W780" s="1713"/>
      <c r="X780" s="1713"/>
      <c r="Y780" s="1713"/>
      <c r="Z780" s="1713"/>
      <c r="AA780" s="1713"/>
      <c r="AB780" s="1713"/>
      <c r="AC780" s="1713"/>
      <c r="AD780" s="1713"/>
      <c r="AE780" s="1713"/>
      <c r="AF780" s="1713"/>
      <c r="AG780" s="1713"/>
      <c r="AH780" s="1713"/>
      <c r="AI780" s="1713"/>
      <c r="AJ780" s="1713"/>
      <c r="AK780" s="1713"/>
      <c r="AL780" s="1713"/>
      <c r="AM780" s="1713"/>
      <c r="AN780" s="1713"/>
      <c r="AO780" s="1713"/>
      <c r="AP780" s="1713"/>
      <c r="AQ780" s="1713"/>
      <c r="AR780" s="1713"/>
      <c r="AS780" s="1713"/>
      <c r="AT780" s="1713"/>
      <c r="AU780" s="1713"/>
      <c r="AV780" s="1713"/>
      <c r="AW780" s="1713"/>
      <c r="AX780" s="1713"/>
    </row>
    <row r="781" s="1732" customFormat="true" ht="21.75" hidden="false" customHeight="true" outlineLevel="0" collapsed="false">
      <c r="C781" s="1713"/>
      <c r="D781" s="1713"/>
      <c r="E781" s="1713"/>
      <c r="F781" s="1713"/>
      <c r="G781" s="1714"/>
      <c r="H781" s="1713"/>
      <c r="I781" s="1713"/>
      <c r="J781" s="1713"/>
      <c r="K781" s="1713"/>
      <c r="L781" s="1713"/>
      <c r="M781" s="1713"/>
      <c r="N781" s="1713"/>
      <c r="O781" s="1713"/>
      <c r="P781" s="1713"/>
      <c r="Q781" s="1713"/>
      <c r="R781" s="1713"/>
      <c r="S781" s="1713"/>
      <c r="T781" s="1713"/>
      <c r="U781" s="1713"/>
      <c r="V781" s="1713"/>
      <c r="W781" s="1713"/>
      <c r="X781" s="1713"/>
      <c r="Y781" s="1713"/>
      <c r="Z781" s="1713"/>
      <c r="AA781" s="1713"/>
      <c r="AB781" s="1713"/>
      <c r="AC781" s="1713"/>
      <c r="AD781" s="1713"/>
      <c r="AE781" s="1713"/>
      <c r="AF781" s="1713"/>
      <c r="AG781" s="1713"/>
      <c r="AH781" s="1713"/>
      <c r="AI781" s="1713"/>
      <c r="AJ781" s="1713"/>
      <c r="AK781" s="1713"/>
      <c r="AL781" s="1713"/>
      <c r="AM781" s="1713"/>
      <c r="AN781" s="1713"/>
      <c r="AO781" s="1713"/>
      <c r="AP781" s="1713"/>
      <c r="AQ781" s="1713"/>
      <c r="AR781" s="1713"/>
      <c r="AS781" s="1713"/>
      <c r="AT781" s="1713"/>
      <c r="AU781" s="1713"/>
      <c r="AV781" s="1713"/>
      <c r="AW781" s="1713"/>
      <c r="AX781" s="1713"/>
    </row>
    <row r="782" s="1732" customFormat="true" ht="21.75" hidden="false" customHeight="true" outlineLevel="0" collapsed="false">
      <c r="C782" s="1713"/>
      <c r="D782" s="1713"/>
      <c r="E782" s="1713"/>
      <c r="F782" s="1713"/>
      <c r="G782" s="1714"/>
      <c r="H782" s="1713"/>
      <c r="I782" s="1713"/>
      <c r="J782" s="1713"/>
      <c r="K782" s="1713"/>
      <c r="L782" s="1713"/>
      <c r="M782" s="1713"/>
      <c r="N782" s="1713"/>
      <c r="O782" s="1713"/>
      <c r="P782" s="1713"/>
      <c r="Q782" s="1713"/>
      <c r="R782" s="1713"/>
      <c r="S782" s="1713"/>
      <c r="T782" s="1713"/>
      <c r="U782" s="1713"/>
      <c r="V782" s="1713"/>
      <c r="W782" s="1713"/>
      <c r="X782" s="1713"/>
      <c r="Y782" s="1713"/>
      <c r="Z782" s="1713"/>
      <c r="AA782" s="1713"/>
      <c r="AB782" s="1713"/>
      <c r="AC782" s="1713"/>
      <c r="AD782" s="1713"/>
      <c r="AE782" s="1713"/>
      <c r="AF782" s="1713"/>
      <c r="AG782" s="1713"/>
      <c r="AH782" s="1713"/>
      <c r="AI782" s="1713"/>
      <c r="AJ782" s="1713"/>
      <c r="AK782" s="1713"/>
      <c r="AL782" s="1713"/>
      <c r="AM782" s="1713"/>
      <c r="AN782" s="1713"/>
      <c r="AO782" s="1713"/>
      <c r="AP782" s="1713"/>
      <c r="AQ782" s="1713"/>
      <c r="AR782" s="1713"/>
      <c r="AS782" s="1713"/>
      <c r="AT782" s="1713"/>
      <c r="AU782" s="1713"/>
      <c r="AV782" s="1713"/>
      <c r="AW782" s="1713"/>
      <c r="AX782" s="1713"/>
    </row>
    <row r="783" s="1732" customFormat="true" ht="21.75" hidden="false" customHeight="true" outlineLevel="0" collapsed="false">
      <c r="C783" s="1713"/>
      <c r="D783" s="1713"/>
      <c r="E783" s="1713"/>
      <c r="F783" s="1713"/>
      <c r="G783" s="1714"/>
      <c r="H783" s="1713"/>
      <c r="I783" s="1713"/>
      <c r="J783" s="1713"/>
      <c r="K783" s="1713"/>
      <c r="L783" s="1713"/>
      <c r="M783" s="1713"/>
      <c r="N783" s="1713"/>
      <c r="O783" s="1713"/>
      <c r="P783" s="1713"/>
      <c r="Q783" s="1713"/>
      <c r="R783" s="1713"/>
      <c r="S783" s="1713"/>
      <c r="T783" s="1713"/>
      <c r="U783" s="1713"/>
      <c r="V783" s="1713"/>
      <c r="W783" s="1713"/>
      <c r="X783" s="1713"/>
      <c r="Y783" s="1713"/>
      <c r="Z783" s="1713"/>
      <c r="AA783" s="1713"/>
      <c r="AB783" s="1713"/>
      <c r="AC783" s="1713"/>
      <c r="AD783" s="1713"/>
      <c r="AE783" s="1713"/>
      <c r="AF783" s="1713"/>
      <c r="AG783" s="1713"/>
      <c r="AH783" s="1713"/>
      <c r="AI783" s="1713"/>
      <c r="AJ783" s="1713"/>
      <c r="AK783" s="1713"/>
      <c r="AL783" s="1713"/>
      <c r="AM783" s="1713"/>
      <c r="AN783" s="1713"/>
      <c r="AO783" s="1713"/>
      <c r="AP783" s="1713"/>
      <c r="AQ783" s="1713"/>
      <c r="AR783" s="1713"/>
      <c r="AS783" s="1713"/>
      <c r="AT783" s="1713"/>
      <c r="AU783" s="1713"/>
      <c r="AV783" s="1713"/>
      <c r="AW783" s="1713"/>
      <c r="AX783" s="1713"/>
    </row>
    <row r="784" s="1732" customFormat="true" ht="21.75" hidden="false" customHeight="true" outlineLevel="0" collapsed="false">
      <c r="C784" s="1713"/>
      <c r="D784" s="1713"/>
      <c r="E784" s="1713"/>
      <c r="F784" s="1713"/>
      <c r="G784" s="1714"/>
      <c r="H784" s="1713"/>
      <c r="I784" s="1713"/>
      <c r="J784" s="1713"/>
      <c r="K784" s="1713"/>
      <c r="L784" s="1713"/>
      <c r="M784" s="1713"/>
      <c r="N784" s="1713"/>
      <c r="O784" s="1713"/>
      <c r="P784" s="1713"/>
      <c r="Q784" s="1713"/>
      <c r="R784" s="1713"/>
      <c r="S784" s="1713"/>
      <c r="T784" s="1713"/>
      <c r="U784" s="1713"/>
      <c r="V784" s="1713"/>
      <c r="W784" s="1713"/>
      <c r="X784" s="1713"/>
      <c r="Y784" s="1713"/>
      <c r="Z784" s="1713"/>
      <c r="AA784" s="1713"/>
      <c r="AB784" s="1713"/>
      <c r="AC784" s="1713"/>
      <c r="AD784" s="1713"/>
      <c r="AE784" s="1713"/>
      <c r="AF784" s="1713"/>
      <c r="AG784" s="1713"/>
      <c r="AH784" s="1713"/>
      <c r="AI784" s="1713"/>
      <c r="AJ784" s="1713"/>
      <c r="AK784" s="1713"/>
      <c r="AL784" s="1713"/>
      <c r="AM784" s="1713"/>
      <c r="AN784" s="1713"/>
      <c r="AO784" s="1713"/>
      <c r="AP784" s="1713"/>
      <c r="AQ784" s="1713"/>
      <c r="AR784" s="1713"/>
      <c r="AS784" s="1713"/>
      <c r="AT784" s="1713"/>
      <c r="AU784" s="1713"/>
      <c r="AV784" s="1713"/>
      <c r="AW784" s="1713"/>
      <c r="AX784" s="1713"/>
    </row>
    <row r="785" s="1732" customFormat="true" ht="21.75" hidden="false" customHeight="true" outlineLevel="0" collapsed="false">
      <c r="C785" s="1713"/>
      <c r="D785" s="1713"/>
      <c r="E785" s="1713"/>
      <c r="F785" s="1713"/>
      <c r="G785" s="1714"/>
      <c r="H785" s="1713"/>
      <c r="I785" s="1713"/>
      <c r="J785" s="1713"/>
      <c r="K785" s="1713"/>
      <c r="L785" s="1713"/>
      <c r="M785" s="1713"/>
      <c r="N785" s="1713"/>
      <c r="O785" s="1713"/>
      <c r="P785" s="1713"/>
      <c r="Q785" s="1713"/>
      <c r="R785" s="1713"/>
      <c r="S785" s="1713"/>
      <c r="T785" s="1713"/>
      <c r="U785" s="1713"/>
      <c r="V785" s="1713"/>
      <c r="W785" s="1713"/>
      <c r="X785" s="1713"/>
      <c r="Y785" s="1713"/>
      <c r="Z785" s="1713"/>
      <c r="AA785" s="1713"/>
      <c r="AB785" s="1713"/>
      <c r="AC785" s="1713"/>
      <c r="AD785" s="1713"/>
      <c r="AE785" s="1713"/>
      <c r="AF785" s="1713"/>
      <c r="AG785" s="1713"/>
      <c r="AH785" s="1713"/>
      <c r="AI785" s="1713"/>
      <c r="AJ785" s="1713"/>
      <c r="AK785" s="1713"/>
      <c r="AL785" s="1713"/>
      <c r="AM785" s="1713"/>
      <c r="AN785" s="1713"/>
      <c r="AO785" s="1713"/>
      <c r="AP785" s="1713"/>
      <c r="AQ785" s="1713"/>
      <c r="AR785" s="1713"/>
      <c r="AS785" s="1713"/>
      <c r="AT785" s="1713"/>
      <c r="AU785" s="1713"/>
      <c r="AV785" s="1713"/>
      <c r="AW785" s="1713"/>
      <c r="AX785" s="1713"/>
    </row>
    <row r="786" s="1732" customFormat="true" ht="21.75" hidden="false" customHeight="true" outlineLevel="0" collapsed="false">
      <c r="C786" s="1713"/>
      <c r="D786" s="1713"/>
      <c r="E786" s="1713"/>
      <c r="F786" s="1713"/>
      <c r="G786" s="1714"/>
      <c r="H786" s="1713"/>
      <c r="I786" s="1713"/>
      <c r="J786" s="1713"/>
      <c r="K786" s="1713"/>
      <c r="L786" s="1713"/>
      <c r="M786" s="1713"/>
      <c r="N786" s="1713"/>
      <c r="O786" s="1713"/>
      <c r="P786" s="1713"/>
      <c r="Q786" s="1713"/>
      <c r="R786" s="1713"/>
      <c r="S786" s="1713"/>
      <c r="T786" s="1713"/>
      <c r="U786" s="1713"/>
      <c r="V786" s="1713"/>
      <c r="W786" s="1713"/>
      <c r="X786" s="1713"/>
      <c r="Y786" s="1713"/>
      <c r="Z786" s="1713"/>
      <c r="AA786" s="1713"/>
      <c r="AB786" s="1713"/>
      <c r="AC786" s="1713"/>
      <c r="AD786" s="1713"/>
      <c r="AE786" s="1713"/>
      <c r="AF786" s="1713"/>
      <c r="AG786" s="1713"/>
      <c r="AH786" s="1713"/>
      <c r="AI786" s="1713"/>
      <c r="AJ786" s="1713"/>
      <c r="AK786" s="1713"/>
      <c r="AL786" s="1713"/>
      <c r="AM786" s="1713"/>
      <c r="AN786" s="1713"/>
      <c r="AO786" s="1713"/>
      <c r="AP786" s="1713"/>
      <c r="AQ786" s="1713"/>
      <c r="AR786" s="1713"/>
      <c r="AS786" s="1713"/>
      <c r="AT786" s="1713"/>
      <c r="AU786" s="1713"/>
      <c r="AV786" s="1713"/>
      <c r="AW786" s="1713"/>
      <c r="AX786" s="1713"/>
    </row>
    <row r="787" s="1732" customFormat="true" ht="21.75" hidden="false" customHeight="true" outlineLevel="0" collapsed="false">
      <c r="C787" s="1713"/>
      <c r="D787" s="1713"/>
      <c r="E787" s="1713"/>
      <c r="F787" s="1713"/>
      <c r="G787" s="1714"/>
      <c r="H787" s="1713"/>
      <c r="I787" s="1713"/>
      <c r="J787" s="1713"/>
      <c r="K787" s="1713"/>
      <c r="L787" s="1713"/>
      <c r="M787" s="1713"/>
      <c r="N787" s="1713"/>
      <c r="O787" s="1713"/>
      <c r="P787" s="1713"/>
      <c r="Q787" s="1713"/>
      <c r="R787" s="1713"/>
      <c r="S787" s="1713"/>
      <c r="T787" s="1713"/>
      <c r="U787" s="1713"/>
      <c r="V787" s="1713"/>
      <c r="W787" s="1713"/>
      <c r="X787" s="1713"/>
      <c r="Y787" s="1713"/>
      <c r="Z787" s="1713"/>
      <c r="AA787" s="1713"/>
      <c r="AB787" s="1713"/>
      <c r="AC787" s="1713"/>
      <c r="AD787" s="1713"/>
      <c r="AE787" s="1713"/>
      <c r="AF787" s="1713"/>
      <c r="AG787" s="1713"/>
      <c r="AH787" s="1713"/>
      <c r="AI787" s="1713"/>
      <c r="AJ787" s="1713"/>
      <c r="AK787" s="1713"/>
      <c r="AL787" s="1713"/>
      <c r="AM787" s="1713"/>
      <c r="AN787" s="1713"/>
      <c r="AO787" s="1713"/>
      <c r="AP787" s="1713"/>
      <c r="AQ787" s="1713"/>
      <c r="AR787" s="1713"/>
      <c r="AS787" s="1713"/>
      <c r="AT787" s="1713"/>
      <c r="AU787" s="1713"/>
      <c r="AV787" s="1713"/>
      <c r="AW787" s="1713"/>
      <c r="AX787" s="1713"/>
    </row>
    <row r="788" s="1732" customFormat="true" ht="21.75" hidden="false" customHeight="true" outlineLevel="0" collapsed="false">
      <c r="C788" s="1713"/>
      <c r="D788" s="1713"/>
      <c r="E788" s="1713"/>
      <c r="F788" s="1713"/>
      <c r="G788" s="1714"/>
      <c r="H788" s="1713"/>
      <c r="I788" s="1713"/>
      <c r="J788" s="1713"/>
      <c r="K788" s="1713"/>
      <c r="L788" s="1713"/>
      <c r="M788" s="1713"/>
      <c r="N788" s="1713"/>
      <c r="O788" s="1713"/>
      <c r="P788" s="1713"/>
      <c r="Q788" s="1713"/>
      <c r="R788" s="1713"/>
      <c r="S788" s="1713"/>
      <c r="T788" s="1713"/>
      <c r="U788" s="1713"/>
      <c r="V788" s="1713"/>
      <c r="W788" s="1713"/>
      <c r="X788" s="1713"/>
      <c r="Y788" s="1713"/>
      <c r="Z788" s="1713"/>
      <c r="AA788" s="1713"/>
      <c r="AB788" s="1713"/>
      <c r="AC788" s="1713"/>
      <c r="AD788" s="1713"/>
      <c r="AE788" s="1713"/>
      <c r="AF788" s="1713"/>
      <c r="AG788" s="1713"/>
      <c r="AH788" s="1713"/>
      <c r="AI788" s="1713"/>
      <c r="AJ788" s="1713"/>
      <c r="AK788" s="1713"/>
      <c r="AL788" s="1713"/>
      <c r="AM788" s="1713"/>
      <c r="AN788" s="1713"/>
      <c r="AO788" s="1713"/>
      <c r="AP788" s="1713"/>
      <c r="AQ788" s="1713"/>
      <c r="AR788" s="1713"/>
      <c r="AS788" s="1713"/>
      <c r="AT788" s="1713"/>
      <c r="AU788" s="1713"/>
      <c r="AV788" s="1713"/>
      <c r="AW788" s="1713"/>
      <c r="AX788" s="1713"/>
    </row>
    <row r="789" s="1732" customFormat="true" ht="21.75" hidden="false" customHeight="true" outlineLevel="0" collapsed="false">
      <c r="C789" s="1713"/>
      <c r="D789" s="1713"/>
      <c r="E789" s="1713"/>
      <c r="F789" s="1713"/>
      <c r="G789" s="1714"/>
      <c r="H789" s="1713"/>
      <c r="I789" s="1713"/>
      <c r="J789" s="1713"/>
      <c r="K789" s="1713"/>
      <c r="L789" s="1713"/>
      <c r="M789" s="1713"/>
      <c r="N789" s="1713"/>
      <c r="O789" s="1713"/>
      <c r="P789" s="1713"/>
      <c r="Q789" s="1713"/>
      <c r="R789" s="1713"/>
      <c r="S789" s="1713"/>
      <c r="T789" s="1713"/>
      <c r="U789" s="1713"/>
      <c r="V789" s="1713"/>
      <c r="W789" s="1713"/>
      <c r="X789" s="1713"/>
      <c r="Y789" s="1713"/>
      <c r="Z789" s="1713"/>
      <c r="AA789" s="1713"/>
      <c r="AB789" s="1713"/>
      <c r="AC789" s="1713"/>
      <c r="AD789" s="1713"/>
      <c r="AE789" s="1713"/>
      <c r="AF789" s="1713"/>
      <c r="AG789" s="1713"/>
      <c r="AH789" s="1713"/>
      <c r="AI789" s="1713"/>
      <c r="AJ789" s="1713"/>
      <c r="AK789" s="1713"/>
      <c r="AL789" s="1713"/>
      <c r="AM789" s="1713"/>
      <c r="AN789" s="1713"/>
      <c r="AO789" s="1713"/>
      <c r="AP789" s="1713"/>
      <c r="AQ789" s="1713"/>
      <c r="AR789" s="1713"/>
      <c r="AS789" s="1713"/>
      <c r="AT789" s="1713"/>
      <c r="AU789" s="1713"/>
      <c r="AV789" s="1713"/>
      <c r="AW789" s="1713"/>
      <c r="AX789" s="1713"/>
    </row>
    <row r="790" s="1732" customFormat="true" ht="21.75" hidden="false" customHeight="true" outlineLevel="0" collapsed="false">
      <c r="C790" s="1713"/>
      <c r="D790" s="1713"/>
      <c r="E790" s="1713"/>
      <c r="F790" s="1713"/>
      <c r="G790" s="1714"/>
      <c r="H790" s="1713"/>
      <c r="I790" s="1713"/>
      <c r="J790" s="1713"/>
      <c r="K790" s="1713"/>
      <c r="L790" s="1713"/>
      <c r="M790" s="1713"/>
      <c r="N790" s="1713"/>
      <c r="O790" s="1713"/>
      <c r="P790" s="1713"/>
      <c r="Q790" s="1713"/>
      <c r="R790" s="1713"/>
      <c r="S790" s="1713"/>
      <c r="T790" s="1713"/>
      <c r="U790" s="1713"/>
      <c r="V790" s="1713"/>
      <c r="W790" s="1713"/>
      <c r="X790" s="1713"/>
      <c r="Y790" s="1713"/>
      <c r="Z790" s="1713"/>
      <c r="AA790" s="1713"/>
      <c r="AB790" s="1713"/>
      <c r="AC790" s="1713"/>
      <c r="AD790" s="1713"/>
      <c r="AE790" s="1713"/>
      <c r="AF790" s="1713"/>
      <c r="AG790" s="1713"/>
      <c r="AH790" s="1713"/>
      <c r="AI790" s="1713"/>
      <c r="AJ790" s="1713"/>
      <c r="AK790" s="1713"/>
      <c r="AL790" s="1713"/>
      <c r="AM790" s="1713"/>
      <c r="AN790" s="1713"/>
      <c r="AO790" s="1713"/>
      <c r="AP790" s="1713"/>
      <c r="AQ790" s="1713"/>
      <c r="AR790" s="1713"/>
      <c r="AS790" s="1713"/>
      <c r="AT790" s="1713"/>
      <c r="AU790" s="1713"/>
      <c r="AV790" s="1713"/>
      <c r="AW790" s="1713"/>
      <c r="AX790" s="1713"/>
    </row>
    <row r="791" s="1732" customFormat="true" ht="21.75" hidden="false" customHeight="true" outlineLevel="0" collapsed="false">
      <c r="C791" s="1713"/>
      <c r="D791" s="1713"/>
      <c r="E791" s="1713"/>
      <c r="F791" s="1713"/>
      <c r="G791" s="1714"/>
      <c r="H791" s="1713"/>
      <c r="I791" s="1713"/>
      <c r="J791" s="1713"/>
      <c r="K791" s="1713"/>
      <c r="L791" s="1713"/>
      <c r="M791" s="1713"/>
      <c r="N791" s="1713"/>
      <c r="O791" s="1713"/>
      <c r="P791" s="1713"/>
      <c r="Q791" s="1713"/>
      <c r="R791" s="1713"/>
      <c r="S791" s="1713"/>
      <c r="T791" s="1713"/>
      <c r="U791" s="1713"/>
      <c r="V791" s="1713"/>
      <c r="W791" s="1713"/>
      <c r="X791" s="1713"/>
      <c r="Y791" s="1713"/>
      <c r="Z791" s="1713"/>
      <c r="AA791" s="1713"/>
      <c r="AB791" s="1713"/>
      <c r="AC791" s="1713"/>
      <c r="AD791" s="1713"/>
      <c r="AE791" s="1713"/>
      <c r="AF791" s="1713"/>
      <c r="AG791" s="1713"/>
      <c r="AH791" s="1713"/>
      <c r="AI791" s="1713"/>
      <c r="AJ791" s="1713"/>
      <c r="AK791" s="1713"/>
      <c r="AL791" s="1713"/>
      <c r="AM791" s="1713"/>
      <c r="AN791" s="1713"/>
      <c r="AO791" s="1713"/>
      <c r="AP791" s="1713"/>
      <c r="AQ791" s="1713"/>
      <c r="AR791" s="1713"/>
      <c r="AS791" s="1713"/>
      <c r="AT791" s="1713"/>
      <c r="AU791" s="1713"/>
      <c r="AV791" s="1713"/>
      <c r="AW791" s="1713"/>
      <c r="AX791" s="1713"/>
    </row>
    <row r="792" s="1732" customFormat="true" ht="21.75" hidden="false" customHeight="true" outlineLevel="0" collapsed="false">
      <c r="C792" s="1713"/>
      <c r="D792" s="1713"/>
      <c r="E792" s="1713"/>
      <c r="F792" s="1713"/>
      <c r="G792" s="1714"/>
      <c r="H792" s="1713"/>
      <c r="I792" s="1713"/>
      <c r="J792" s="1713"/>
      <c r="K792" s="1713"/>
      <c r="L792" s="1713"/>
      <c r="M792" s="1713"/>
      <c r="N792" s="1713"/>
      <c r="O792" s="1713"/>
      <c r="P792" s="1713"/>
      <c r="Q792" s="1713"/>
      <c r="R792" s="1713"/>
      <c r="S792" s="1713"/>
      <c r="T792" s="1713"/>
      <c r="U792" s="1713"/>
      <c r="V792" s="1713"/>
      <c r="W792" s="1713"/>
      <c r="X792" s="1713"/>
      <c r="Y792" s="1713"/>
      <c r="Z792" s="1713"/>
      <c r="AA792" s="1713"/>
      <c r="AB792" s="1713"/>
      <c r="AC792" s="1713"/>
      <c r="AD792" s="1713"/>
      <c r="AE792" s="1713"/>
      <c r="AF792" s="1713"/>
      <c r="AG792" s="1713"/>
      <c r="AH792" s="1713"/>
      <c r="AI792" s="1713"/>
      <c r="AJ792" s="1713"/>
      <c r="AK792" s="1713"/>
      <c r="AL792" s="1713"/>
      <c r="AM792" s="1713"/>
      <c r="AN792" s="1713"/>
      <c r="AO792" s="1713"/>
      <c r="AP792" s="1713"/>
      <c r="AQ792" s="1713"/>
      <c r="AR792" s="1713"/>
      <c r="AS792" s="1713"/>
      <c r="AT792" s="1713"/>
      <c r="AU792" s="1713"/>
      <c r="AV792" s="1713"/>
      <c r="AW792" s="1713"/>
      <c r="AX792" s="1713"/>
    </row>
    <row r="793" s="1732" customFormat="true" ht="21.75" hidden="false" customHeight="true" outlineLevel="0" collapsed="false">
      <c r="C793" s="1713"/>
      <c r="D793" s="1713"/>
      <c r="E793" s="1713"/>
      <c r="F793" s="1713"/>
      <c r="G793" s="1714"/>
      <c r="H793" s="1713"/>
      <c r="I793" s="1713"/>
      <c r="J793" s="1713"/>
      <c r="K793" s="1713"/>
      <c r="L793" s="1713"/>
      <c r="M793" s="1713"/>
      <c r="N793" s="1713"/>
      <c r="O793" s="1713"/>
      <c r="P793" s="1713"/>
      <c r="Q793" s="1713"/>
      <c r="R793" s="1713"/>
      <c r="S793" s="1713"/>
      <c r="T793" s="1713"/>
      <c r="U793" s="1713"/>
      <c r="V793" s="1713"/>
      <c r="W793" s="1713"/>
      <c r="X793" s="1713"/>
      <c r="Y793" s="1713"/>
      <c r="Z793" s="1713"/>
      <c r="AA793" s="1713"/>
      <c r="AB793" s="1713"/>
      <c r="AC793" s="1713"/>
      <c r="AD793" s="1713"/>
      <c r="AE793" s="1713"/>
      <c r="AF793" s="1713"/>
      <c r="AG793" s="1713"/>
      <c r="AH793" s="1713"/>
      <c r="AI793" s="1713"/>
      <c r="AJ793" s="1713"/>
      <c r="AK793" s="1713"/>
      <c r="AL793" s="1713"/>
      <c r="AM793" s="1713"/>
      <c r="AN793" s="1713"/>
      <c r="AO793" s="1713"/>
      <c r="AP793" s="1713"/>
      <c r="AQ793" s="1713"/>
      <c r="AR793" s="1713"/>
      <c r="AS793" s="1713"/>
      <c r="AT793" s="1713"/>
      <c r="AU793" s="1713"/>
      <c r="AV793" s="1713"/>
      <c r="AW793" s="1713"/>
      <c r="AX793" s="1713"/>
    </row>
    <row r="794" s="1732" customFormat="true" ht="21.75" hidden="false" customHeight="true" outlineLevel="0" collapsed="false">
      <c r="C794" s="1713"/>
      <c r="D794" s="1713"/>
      <c r="E794" s="1713"/>
      <c r="F794" s="1713"/>
      <c r="G794" s="1714"/>
      <c r="H794" s="1713"/>
      <c r="I794" s="1713"/>
      <c r="J794" s="1713"/>
      <c r="K794" s="1713"/>
      <c r="L794" s="1713"/>
      <c r="M794" s="1713"/>
      <c r="N794" s="1713"/>
      <c r="O794" s="1713"/>
      <c r="P794" s="1713"/>
      <c r="Q794" s="1713"/>
      <c r="R794" s="1713"/>
      <c r="S794" s="1713"/>
      <c r="T794" s="1713"/>
      <c r="U794" s="1713"/>
      <c r="V794" s="1713"/>
      <c r="W794" s="1713"/>
      <c r="X794" s="1713"/>
      <c r="Y794" s="1713"/>
      <c r="Z794" s="1713"/>
      <c r="AA794" s="1713"/>
      <c r="AB794" s="1713"/>
      <c r="AC794" s="1713"/>
      <c r="AD794" s="1713"/>
      <c r="AE794" s="1713"/>
      <c r="AF794" s="1713"/>
      <c r="AG794" s="1713"/>
      <c r="AH794" s="1713"/>
      <c r="AI794" s="1713"/>
      <c r="AJ794" s="1713"/>
      <c r="AK794" s="1713"/>
      <c r="AL794" s="1713"/>
      <c r="AM794" s="1713"/>
      <c r="AN794" s="1713"/>
      <c r="AO794" s="1713"/>
      <c r="AP794" s="1713"/>
      <c r="AQ794" s="1713"/>
      <c r="AR794" s="1713"/>
      <c r="AS794" s="1713"/>
      <c r="AT794" s="1713"/>
      <c r="AU794" s="1713"/>
      <c r="AV794" s="1713"/>
      <c r="AW794" s="1713"/>
      <c r="AX794" s="1713"/>
    </row>
    <row r="795" s="1732" customFormat="true" ht="21.75" hidden="false" customHeight="true" outlineLevel="0" collapsed="false">
      <c r="C795" s="1713"/>
      <c r="D795" s="1713"/>
      <c r="E795" s="1713"/>
      <c r="F795" s="1713"/>
      <c r="G795" s="1714"/>
      <c r="H795" s="1713"/>
      <c r="I795" s="1713"/>
      <c r="J795" s="1713"/>
      <c r="K795" s="1713"/>
      <c r="L795" s="1713"/>
      <c r="M795" s="1713"/>
      <c r="N795" s="1713"/>
      <c r="O795" s="1713"/>
      <c r="P795" s="1713"/>
      <c r="Q795" s="1713"/>
      <c r="R795" s="1713"/>
      <c r="S795" s="1713"/>
      <c r="T795" s="1713"/>
      <c r="U795" s="1713"/>
      <c r="V795" s="1713"/>
      <c r="W795" s="1713"/>
      <c r="X795" s="1713"/>
      <c r="Y795" s="1713"/>
      <c r="Z795" s="1713"/>
      <c r="AA795" s="1713"/>
      <c r="AB795" s="1713"/>
      <c r="AC795" s="1713"/>
      <c r="AD795" s="1713"/>
      <c r="AE795" s="1713"/>
      <c r="AF795" s="1713"/>
      <c r="AG795" s="1713"/>
      <c r="AH795" s="1713"/>
      <c r="AI795" s="1713"/>
      <c r="AJ795" s="1713"/>
      <c r="AK795" s="1713"/>
      <c r="AL795" s="1713"/>
      <c r="AM795" s="1713"/>
      <c r="AN795" s="1713"/>
      <c r="AO795" s="1713"/>
      <c r="AP795" s="1713"/>
      <c r="AQ795" s="1713"/>
      <c r="AR795" s="1713"/>
      <c r="AS795" s="1713"/>
      <c r="AT795" s="1713"/>
      <c r="AU795" s="1713"/>
      <c r="AV795" s="1713"/>
      <c r="AW795" s="1713"/>
      <c r="AX795" s="1713"/>
    </row>
    <row r="796" s="1732" customFormat="true" ht="21.75" hidden="false" customHeight="true" outlineLevel="0" collapsed="false">
      <c r="C796" s="1713"/>
      <c r="D796" s="1713"/>
      <c r="E796" s="1713"/>
      <c r="F796" s="1713"/>
      <c r="G796" s="1714"/>
      <c r="H796" s="1713"/>
      <c r="I796" s="1713"/>
      <c r="J796" s="1713"/>
      <c r="K796" s="1713"/>
      <c r="L796" s="1713"/>
      <c r="M796" s="1713"/>
      <c r="N796" s="1713"/>
      <c r="O796" s="1713"/>
      <c r="P796" s="1713"/>
      <c r="Q796" s="1713"/>
      <c r="R796" s="1713"/>
      <c r="S796" s="1713"/>
      <c r="T796" s="1713"/>
      <c r="U796" s="1713"/>
      <c r="V796" s="1713"/>
      <c r="W796" s="1713"/>
      <c r="X796" s="1713"/>
      <c r="Y796" s="1713"/>
      <c r="Z796" s="1713"/>
      <c r="AA796" s="1713"/>
      <c r="AB796" s="1713"/>
      <c r="AC796" s="1713"/>
      <c r="AD796" s="1713"/>
      <c r="AE796" s="1713"/>
      <c r="AF796" s="1713"/>
      <c r="AG796" s="1713"/>
      <c r="AH796" s="1713"/>
      <c r="AI796" s="1713"/>
      <c r="AJ796" s="1713"/>
      <c r="AK796" s="1713"/>
      <c r="AL796" s="1713"/>
      <c r="AM796" s="1713"/>
      <c r="AN796" s="1713"/>
      <c r="AO796" s="1713"/>
      <c r="AP796" s="1713"/>
      <c r="AQ796" s="1713"/>
      <c r="AR796" s="1713"/>
      <c r="AS796" s="1713"/>
      <c r="AT796" s="1713"/>
      <c r="AU796" s="1713"/>
      <c r="AV796" s="1713"/>
      <c r="AW796" s="1713"/>
      <c r="AX796" s="1713"/>
    </row>
    <row r="797" s="1732" customFormat="true" ht="21.75" hidden="false" customHeight="true" outlineLevel="0" collapsed="false">
      <c r="C797" s="1713"/>
      <c r="D797" s="1713"/>
      <c r="E797" s="1713"/>
      <c r="F797" s="1713"/>
      <c r="G797" s="1714"/>
      <c r="H797" s="1713"/>
      <c r="I797" s="1713"/>
      <c r="J797" s="1713"/>
      <c r="K797" s="1713"/>
      <c r="L797" s="1713"/>
      <c r="M797" s="1713"/>
      <c r="N797" s="1713"/>
      <c r="O797" s="1713"/>
      <c r="P797" s="1713"/>
      <c r="Q797" s="1713"/>
      <c r="R797" s="1713"/>
      <c r="S797" s="1713"/>
      <c r="T797" s="1713"/>
      <c r="U797" s="1713"/>
      <c r="V797" s="1713"/>
      <c r="W797" s="1713"/>
      <c r="X797" s="1713"/>
      <c r="Y797" s="1713"/>
      <c r="Z797" s="1713"/>
      <c r="AA797" s="1713"/>
      <c r="AB797" s="1713"/>
      <c r="AC797" s="1713"/>
      <c r="AD797" s="1713"/>
      <c r="AE797" s="1713"/>
      <c r="AF797" s="1713"/>
      <c r="AG797" s="1713"/>
      <c r="AH797" s="1713"/>
      <c r="AI797" s="1713"/>
      <c r="AJ797" s="1713"/>
      <c r="AK797" s="1713"/>
      <c r="AL797" s="1713"/>
      <c r="AM797" s="1713"/>
      <c r="AN797" s="1713"/>
      <c r="AO797" s="1713"/>
      <c r="AP797" s="1713"/>
      <c r="AQ797" s="1713"/>
      <c r="AR797" s="1713"/>
      <c r="AS797" s="1713"/>
      <c r="AT797" s="1713"/>
      <c r="AU797" s="1713"/>
      <c r="AV797" s="1713"/>
      <c r="AW797" s="1713"/>
      <c r="AX797" s="1713"/>
    </row>
    <row r="798" s="1732" customFormat="true" ht="21.75" hidden="false" customHeight="true" outlineLevel="0" collapsed="false">
      <c r="C798" s="1713"/>
      <c r="D798" s="1713"/>
      <c r="E798" s="1713"/>
      <c r="F798" s="1713"/>
      <c r="G798" s="1714"/>
      <c r="H798" s="1713"/>
      <c r="I798" s="1713"/>
      <c r="J798" s="1713"/>
      <c r="K798" s="1713"/>
      <c r="L798" s="1713"/>
      <c r="M798" s="1713"/>
      <c r="N798" s="1713"/>
      <c r="O798" s="1713"/>
      <c r="P798" s="1713"/>
      <c r="Q798" s="1713"/>
      <c r="R798" s="1713"/>
      <c r="S798" s="1713"/>
      <c r="T798" s="1713"/>
      <c r="U798" s="1713"/>
      <c r="V798" s="1713"/>
      <c r="W798" s="1713"/>
      <c r="X798" s="1713"/>
      <c r="Y798" s="1713"/>
      <c r="Z798" s="1713"/>
      <c r="AA798" s="1713"/>
      <c r="AB798" s="1713"/>
      <c r="AC798" s="1713"/>
      <c r="AD798" s="1713"/>
      <c r="AE798" s="1713"/>
      <c r="AF798" s="1713"/>
      <c r="AG798" s="1713"/>
      <c r="AH798" s="1713"/>
      <c r="AI798" s="1713"/>
      <c r="AJ798" s="1713"/>
      <c r="AK798" s="1713"/>
      <c r="AL798" s="1713"/>
      <c r="AM798" s="1713"/>
      <c r="AN798" s="1713"/>
      <c r="AO798" s="1713"/>
      <c r="AP798" s="1713"/>
      <c r="AQ798" s="1713"/>
      <c r="AR798" s="1713"/>
      <c r="AS798" s="1713"/>
      <c r="AT798" s="1713"/>
      <c r="AU798" s="1713"/>
      <c r="AV798" s="1713"/>
      <c r="AW798" s="1713"/>
      <c r="AX798" s="1713"/>
    </row>
    <row r="799" s="1732" customFormat="true" ht="21.75" hidden="false" customHeight="true" outlineLevel="0" collapsed="false">
      <c r="C799" s="1713"/>
      <c r="D799" s="1713"/>
      <c r="E799" s="1713"/>
      <c r="F799" s="1713"/>
      <c r="G799" s="1714"/>
      <c r="H799" s="1713"/>
      <c r="I799" s="1713"/>
      <c r="J799" s="1713"/>
      <c r="K799" s="1713"/>
      <c r="L799" s="1713"/>
      <c r="M799" s="1713"/>
      <c r="N799" s="1713"/>
      <c r="O799" s="1713"/>
      <c r="P799" s="1713"/>
      <c r="Q799" s="1713"/>
      <c r="R799" s="1713"/>
      <c r="S799" s="1713"/>
      <c r="T799" s="1713"/>
      <c r="U799" s="1713"/>
      <c r="V799" s="1713"/>
      <c r="W799" s="1713"/>
      <c r="X799" s="1713"/>
      <c r="Y799" s="1713"/>
      <c r="Z799" s="1713"/>
      <c r="AA799" s="1713"/>
      <c r="AB799" s="1713"/>
      <c r="AC799" s="1713"/>
      <c r="AD799" s="1713"/>
      <c r="AE799" s="1713"/>
      <c r="AF799" s="1713"/>
      <c r="AG799" s="1713"/>
      <c r="AH799" s="1713"/>
      <c r="AI799" s="1713"/>
      <c r="AJ799" s="1713"/>
      <c r="AK799" s="1713"/>
      <c r="AL799" s="1713"/>
      <c r="AM799" s="1713"/>
      <c r="AN799" s="1713"/>
      <c r="AO799" s="1713"/>
      <c r="AP799" s="1713"/>
      <c r="AQ799" s="1713"/>
      <c r="AR799" s="1713"/>
      <c r="AS799" s="1713"/>
      <c r="AT799" s="1713"/>
      <c r="AU799" s="1713"/>
      <c r="AV799" s="1713"/>
      <c r="AW799" s="1713"/>
      <c r="AX799" s="1713"/>
    </row>
    <row r="800" s="1732" customFormat="true" ht="21.75" hidden="false" customHeight="true" outlineLevel="0" collapsed="false">
      <c r="C800" s="1713"/>
      <c r="D800" s="1713"/>
      <c r="E800" s="1713"/>
      <c r="F800" s="1713"/>
      <c r="G800" s="1714"/>
      <c r="H800" s="1713"/>
      <c r="I800" s="1713"/>
      <c r="J800" s="1713"/>
      <c r="K800" s="1713"/>
      <c r="L800" s="1713"/>
      <c r="M800" s="1713"/>
      <c r="N800" s="1713"/>
      <c r="O800" s="1713"/>
      <c r="P800" s="1713"/>
      <c r="Q800" s="1713"/>
      <c r="R800" s="1713"/>
      <c r="S800" s="1713"/>
      <c r="T800" s="1713"/>
      <c r="U800" s="1713"/>
      <c r="V800" s="1713"/>
      <c r="W800" s="1713"/>
      <c r="X800" s="1713"/>
      <c r="Y800" s="1713"/>
      <c r="Z800" s="1713"/>
      <c r="AA800" s="1713"/>
      <c r="AB800" s="1713"/>
      <c r="AC800" s="1713"/>
      <c r="AD800" s="1713"/>
      <c r="AE800" s="1713"/>
      <c r="AF800" s="1713"/>
      <c r="AG800" s="1713"/>
      <c r="AH800" s="1713"/>
      <c r="AI800" s="1713"/>
      <c r="AJ800" s="1713"/>
      <c r="AK800" s="1713"/>
      <c r="AL800" s="1713"/>
      <c r="AM800" s="1713"/>
      <c r="AN800" s="1713"/>
      <c r="AO800" s="1713"/>
      <c r="AP800" s="1713"/>
      <c r="AQ800" s="1713"/>
      <c r="AR800" s="1713"/>
      <c r="AS800" s="1713"/>
      <c r="AT800" s="1713"/>
      <c r="AU800" s="1713"/>
      <c r="AV800" s="1713"/>
      <c r="AW800" s="1713"/>
      <c r="AX800" s="1713"/>
    </row>
    <row r="801" s="1732" customFormat="true" ht="21.75" hidden="false" customHeight="true" outlineLevel="0" collapsed="false">
      <c r="C801" s="1713"/>
      <c r="D801" s="1713"/>
      <c r="E801" s="1713"/>
      <c r="F801" s="1713"/>
      <c r="G801" s="1714"/>
      <c r="H801" s="1713"/>
      <c r="I801" s="1713"/>
      <c r="J801" s="1713"/>
      <c r="K801" s="1713"/>
      <c r="L801" s="1713"/>
      <c r="M801" s="1713"/>
      <c r="N801" s="1713"/>
      <c r="O801" s="1713"/>
      <c r="P801" s="1713"/>
      <c r="Q801" s="1713"/>
      <c r="R801" s="1713"/>
      <c r="S801" s="1713"/>
      <c r="T801" s="1713"/>
      <c r="U801" s="1713"/>
      <c r="V801" s="1713"/>
      <c r="W801" s="1713"/>
      <c r="X801" s="1713"/>
      <c r="Y801" s="1713"/>
      <c r="Z801" s="1713"/>
      <c r="AA801" s="1713"/>
      <c r="AB801" s="1713"/>
      <c r="AC801" s="1713"/>
      <c r="AD801" s="1713"/>
      <c r="AE801" s="1713"/>
      <c r="AF801" s="1713"/>
      <c r="AG801" s="1713"/>
      <c r="AH801" s="1713"/>
      <c r="AI801" s="1713"/>
      <c r="AJ801" s="1713"/>
      <c r="AK801" s="1713"/>
      <c r="AL801" s="1713"/>
      <c r="AM801" s="1713"/>
      <c r="AN801" s="1713"/>
      <c r="AO801" s="1713"/>
      <c r="AP801" s="1713"/>
      <c r="AQ801" s="1713"/>
      <c r="AR801" s="1713"/>
      <c r="AS801" s="1713"/>
      <c r="AT801" s="1713"/>
      <c r="AU801" s="1713"/>
      <c r="AV801" s="1713"/>
      <c r="AW801" s="1713"/>
      <c r="AX801" s="1713"/>
    </row>
    <row r="802" s="1732" customFormat="true" ht="21.75" hidden="false" customHeight="true" outlineLevel="0" collapsed="false">
      <c r="C802" s="1713"/>
      <c r="D802" s="1713"/>
      <c r="E802" s="1713"/>
      <c r="F802" s="1713"/>
      <c r="G802" s="1714"/>
      <c r="H802" s="1713"/>
      <c r="I802" s="1713"/>
      <c r="J802" s="1713"/>
      <c r="K802" s="1713"/>
      <c r="L802" s="1713"/>
      <c r="M802" s="1713"/>
      <c r="N802" s="1713"/>
      <c r="O802" s="1713"/>
      <c r="P802" s="1713"/>
      <c r="Q802" s="1713"/>
      <c r="R802" s="1713"/>
      <c r="S802" s="1713"/>
      <c r="T802" s="1713"/>
      <c r="U802" s="1713"/>
      <c r="V802" s="1713"/>
      <c r="W802" s="1713"/>
      <c r="X802" s="1713"/>
      <c r="Y802" s="1713"/>
      <c r="Z802" s="1713"/>
      <c r="AA802" s="1713"/>
      <c r="AB802" s="1713"/>
      <c r="AC802" s="1713"/>
      <c r="AD802" s="1713"/>
      <c r="AE802" s="1713"/>
      <c r="AF802" s="1713"/>
      <c r="AG802" s="1713"/>
      <c r="AH802" s="1713"/>
      <c r="AI802" s="1713"/>
      <c r="AJ802" s="1713"/>
      <c r="AK802" s="1713"/>
      <c r="AL802" s="1713"/>
      <c r="AM802" s="1713"/>
      <c r="AN802" s="1713"/>
      <c r="AO802" s="1713"/>
      <c r="AP802" s="1713"/>
      <c r="AQ802" s="1713"/>
      <c r="AR802" s="1713"/>
      <c r="AS802" s="1713"/>
      <c r="AT802" s="1713"/>
      <c r="AU802" s="1713"/>
      <c r="AV802" s="1713"/>
      <c r="AW802" s="1713"/>
      <c r="AX802" s="1713"/>
    </row>
    <row r="803" s="1732" customFormat="true" ht="21.75" hidden="false" customHeight="true" outlineLevel="0" collapsed="false">
      <c r="C803" s="1713"/>
      <c r="D803" s="1713"/>
      <c r="E803" s="1713"/>
      <c r="F803" s="1713"/>
      <c r="G803" s="1714"/>
      <c r="H803" s="1713"/>
      <c r="I803" s="1713"/>
      <c r="J803" s="1713"/>
      <c r="K803" s="1713"/>
      <c r="L803" s="1713"/>
      <c r="M803" s="1713"/>
      <c r="N803" s="1713"/>
      <c r="O803" s="1713"/>
      <c r="P803" s="1713"/>
      <c r="Q803" s="1713"/>
      <c r="R803" s="1713"/>
      <c r="S803" s="1713"/>
      <c r="T803" s="1713"/>
      <c r="U803" s="1713"/>
      <c r="V803" s="1713"/>
      <c r="W803" s="1713"/>
      <c r="X803" s="1713"/>
      <c r="Y803" s="1713"/>
      <c r="Z803" s="1713"/>
      <c r="AA803" s="1713"/>
      <c r="AB803" s="1713"/>
      <c r="AC803" s="1713"/>
      <c r="AD803" s="1713"/>
      <c r="AE803" s="1713"/>
      <c r="AF803" s="1713"/>
      <c r="AG803" s="1713"/>
      <c r="AH803" s="1713"/>
      <c r="AI803" s="1713"/>
      <c r="AJ803" s="1713"/>
      <c r="AK803" s="1713"/>
      <c r="AL803" s="1713"/>
      <c r="AM803" s="1713"/>
      <c r="AN803" s="1713"/>
      <c r="AO803" s="1713"/>
      <c r="AP803" s="1713"/>
      <c r="AQ803" s="1713"/>
      <c r="AR803" s="1713"/>
      <c r="AS803" s="1713"/>
      <c r="AT803" s="1713"/>
      <c r="AU803" s="1713"/>
      <c r="AV803" s="1713"/>
      <c r="AW803" s="1713"/>
      <c r="AX803" s="1713"/>
    </row>
    <row r="804" s="1732" customFormat="true" ht="21.75" hidden="false" customHeight="true" outlineLevel="0" collapsed="false">
      <c r="C804" s="1713"/>
      <c r="D804" s="1713"/>
      <c r="E804" s="1713"/>
      <c r="F804" s="1713"/>
      <c r="G804" s="1714"/>
      <c r="H804" s="1713"/>
      <c r="I804" s="1713"/>
      <c r="J804" s="1713"/>
      <c r="K804" s="1713"/>
      <c r="L804" s="1713"/>
      <c r="M804" s="1713"/>
      <c r="N804" s="1713"/>
      <c r="O804" s="1713"/>
      <c r="P804" s="1713"/>
      <c r="Q804" s="1713"/>
      <c r="R804" s="1713"/>
      <c r="S804" s="1713"/>
      <c r="T804" s="1713"/>
      <c r="U804" s="1713"/>
      <c r="V804" s="1713"/>
      <c r="W804" s="1713"/>
      <c r="X804" s="1713"/>
      <c r="Y804" s="1713"/>
      <c r="Z804" s="1713"/>
      <c r="AA804" s="1713"/>
      <c r="AB804" s="1713"/>
      <c r="AC804" s="1713"/>
      <c r="AD804" s="1713"/>
      <c r="AE804" s="1713"/>
      <c r="AF804" s="1713"/>
      <c r="AG804" s="1713"/>
      <c r="AH804" s="1713"/>
      <c r="AI804" s="1713"/>
      <c r="AJ804" s="1713"/>
      <c r="AK804" s="1713"/>
      <c r="AL804" s="1713"/>
      <c r="AM804" s="1713"/>
      <c r="AN804" s="1713"/>
      <c r="AO804" s="1713"/>
      <c r="AP804" s="1713"/>
      <c r="AQ804" s="1713"/>
      <c r="AR804" s="1713"/>
      <c r="AS804" s="1713"/>
      <c r="AT804" s="1713"/>
      <c r="AU804" s="1713"/>
      <c r="AV804" s="1713"/>
      <c r="AW804" s="1713"/>
      <c r="AX804" s="1713"/>
    </row>
    <row r="805" s="1732" customFormat="true" ht="21.75" hidden="false" customHeight="true" outlineLevel="0" collapsed="false">
      <c r="C805" s="1713"/>
      <c r="D805" s="1713"/>
      <c r="E805" s="1713"/>
      <c r="F805" s="1713"/>
      <c r="G805" s="1714"/>
      <c r="H805" s="1713"/>
      <c r="I805" s="1713"/>
      <c r="J805" s="1713"/>
      <c r="K805" s="1713"/>
      <c r="L805" s="1713"/>
      <c r="M805" s="1713"/>
      <c r="N805" s="1713"/>
      <c r="O805" s="1713"/>
      <c r="P805" s="1713"/>
      <c r="Q805" s="1713"/>
      <c r="R805" s="1713"/>
      <c r="S805" s="1713"/>
      <c r="T805" s="1713"/>
      <c r="U805" s="1713"/>
      <c r="V805" s="1713"/>
      <c r="W805" s="1713"/>
      <c r="X805" s="1713"/>
      <c r="Y805" s="1713"/>
      <c r="Z805" s="1713"/>
      <c r="AA805" s="1713"/>
      <c r="AB805" s="1713"/>
      <c r="AC805" s="1713"/>
      <c r="AD805" s="1713"/>
      <c r="AE805" s="1713"/>
      <c r="AF805" s="1713"/>
      <c r="AG805" s="1713"/>
      <c r="AH805" s="1713"/>
      <c r="AI805" s="1713"/>
      <c r="AJ805" s="1713"/>
      <c r="AK805" s="1713"/>
      <c r="AL805" s="1713"/>
      <c r="AM805" s="1713"/>
      <c r="AN805" s="1713"/>
      <c r="AO805" s="1713"/>
      <c r="AP805" s="1713"/>
      <c r="AQ805" s="1713"/>
      <c r="AR805" s="1713"/>
      <c r="AS805" s="1713"/>
      <c r="AT805" s="1713"/>
      <c r="AU805" s="1713"/>
      <c r="AV805" s="1713"/>
      <c r="AW805" s="1713"/>
      <c r="AX805" s="1713"/>
    </row>
    <row r="806" s="1732" customFormat="true" ht="21.75" hidden="false" customHeight="true" outlineLevel="0" collapsed="false">
      <c r="C806" s="1713"/>
      <c r="D806" s="1713"/>
      <c r="E806" s="1713"/>
      <c r="F806" s="1713"/>
      <c r="G806" s="1714"/>
      <c r="H806" s="1713"/>
      <c r="I806" s="1713"/>
      <c r="J806" s="1713"/>
      <c r="K806" s="1713"/>
      <c r="L806" s="1713"/>
      <c r="M806" s="1713"/>
      <c r="N806" s="1713"/>
      <c r="O806" s="1713"/>
      <c r="P806" s="1713"/>
      <c r="Q806" s="1713"/>
      <c r="R806" s="1713"/>
      <c r="S806" s="1713"/>
      <c r="T806" s="1713"/>
      <c r="U806" s="1713"/>
      <c r="V806" s="1713"/>
      <c r="W806" s="1713"/>
      <c r="X806" s="1713"/>
      <c r="Y806" s="1713"/>
      <c r="Z806" s="1713"/>
      <c r="AA806" s="1713"/>
      <c r="AB806" s="1713"/>
      <c r="AC806" s="1713"/>
      <c r="AD806" s="1713"/>
      <c r="AE806" s="1713"/>
      <c r="AF806" s="1713"/>
      <c r="AG806" s="1713"/>
      <c r="AH806" s="1713"/>
      <c r="AI806" s="1713"/>
      <c r="AJ806" s="1713"/>
      <c r="AK806" s="1713"/>
      <c r="AL806" s="1713"/>
      <c r="AM806" s="1713"/>
      <c r="AN806" s="1713"/>
      <c r="AO806" s="1713"/>
      <c r="AP806" s="1713"/>
      <c r="AQ806" s="1713"/>
      <c r="AR806" s="1713"/>
      <c r="AS806" s="1713"/>
      <c r="AT806" s="1713"/>
      <c r="AU806" s="1713"/>
      <c r="AV806" s="1713"/>
      <c r="AW806" s="1713"/>
      <c r="AX806" s="1713"/>
    </row>
    <row r="807" s="1732" customFormat="true" ht="21.75" hidden="false" customHeight="true" outlineLevel="0" collapsed="false">
      <c r="C807" s="1713"/>
      <c r="D807" s="1713"/>
      <c r="E807" s="1713"/>
      <c r="F807" s="1713"/>
      <c r="G807" s="1714"/>
      <c r="H807" s="1713"/>
      <c r="I807" s="1713"/>
      <c r="J807" s="1713"/>
      <c r="K807" s="1713"/>
      <c r="L807" s="1713"/>
      <c r="M807" s="1713"/>
      <c r="N807" s="1713"/>
      <c r="O807" s="1713"/>
      <c r="P807" s="1713"/>
      <c r="Q807" s="1713"/>
      <c r="R807" s="1713"/>
      <c r="S807" s="1713"/>
      <c r="T807" s="1713"/>
      <c r="U807" s="1713"/>
      <c r="V807" s="1713"/>
      <c r="W807" s="1713"/>
      <c r="X807" s="1713"/>
      <c r="Y807" s="1713"/>
      <c r="Z807" s="1713"/>
      <c r="AA807" s="1713"/>
      <c r="AB807" s="1713"/>
      <c r="AC807" s="1713"/>
      <c r="AD807" s="1713"/>
      <c r="AE807" s="1713"/>
      <c r="AF807" s="1713"/>
      <c r="AG807" s="1713"/>
      <c r="AH807" s="1713"/>
      <c r="AI807" s="1713"/>
      <c r="AJ807" s="1713"/>
      <c r="AK807" s="1713"/>
      <c r="AL807" s="1713"/>
      <c r="AM807" s="1713"/>
      <c r="AN807" s="1713"/>
      <c r="AO807" s="1713"/>
      <c r="AP807" s="1713"/>
      <c r="AQ807" s="1713"/>
      <c r="AR807" s="1713"/>
      <c r="AS807" s="1713"/>
      <c r="AT807" s="1713"/>
      <c r="AU807" s="1713"/>
      <c r="AV807" s="1713"/>
      <c r="AW807" s="1713"/>
      <c r="AX807" s="1713"/>
    </row>
    <row r="808" s="1732" customFormat="true" ht="21.75" hidden="false" customHeight="true" outlineLevel="0" collapsed="false">
      <c r="C808" s="1713"/>
      <c r="D808" s="1713"/>
      <c r="E808" s="1713"/>
      <c r="F808" s="1713"/>
      <c r="G808" s="1714"/>
      <c r="H808" s="1713"/>
      <c r="I808" s="1713"/>
      <c r="J808" s="1713"/>
      <c r="K808" s="1713"/>
      <c r="L808" s="1713"/>
      <c r="M808" s="1713"/>
      <c r="N808" s="1713"/>
      <c r="O808" s="1713"/>
      <c r="P808" s="1713"/>
      <c r="Q808" s="1713"/>
      <c r="R808" s="1713"/>
      <c r="S808" s="1713"/>
      <c r="T808" s="1713"/>
      <c r="U808" s="1713"/>
      <c r="V808" s="1713"/>
      <c r="W808" s="1713"/>
      <c r="X808" s="1713"/>
      <c r="Y808" s="1713"/>
      <c r="Z808" s="1713"/>
      <c r="AA808" s="1713"/>
      <c r="AB808" s="1713"/>
      <c r="AC808" s="1713"/>
      <c r="AD808" s="1713"/>
      <c r="AE808" s="1713"/>
      <c r="AF808" s="1713"/>
      <c r="AG808" s="1713"/>
      <c r="AH808" s="1713"/>
      <c r="AI808" s="1713"/>
      <c r="AJ808" s="1713"/>
      <c r="AK808" s="1713"/>
      <c r="AL808" s="1713"/>
      <c r="AM808" s="1713"/>
      <c r="AN808" s="1713"/>
      <c r="AO808" s="1713"/>
      <c r="AP808" s="1713"/>
      <c r="AQ808" s="1713"/>
      <c r="AR808" s="1713"/>
      <c r="AS808" s="1713"/>
      <c r="AT808" s="1713"/>
      <c r="AU808" s="1713"/>
      <c r="AV808" s="1713"/>
      <c r="AW808" s="1713"/>
      <c r="AX808" s="1713"/>
    </row>
    <row r="809" s="1732" customFormat="true" ht="21.75" hidden="false" customHeight="true" outlineLevel="0" collapsed="false">
      <c r="C809" s="1713"/>
      <c r="D809" s="1713"/>
      <c r="E809" s="1713"/>
      <c r="F809" s="1713"/>
      <c r="G809" s="1714"/>
      <c r="H809" s="1713"/>
      <c r="I809" s="1713"/>
      <c r="J809" s="1713"/>
      <c r="K809" s="1713"/>
      <c r="L809" s="1713"/>
      <c r="M809" s="1713"/>
      <c r="N809" s="1713"/>
      <c r="O809" s="1713"/>
      <c r="P809" s="1713"/>
      <c r="Q809" s="1713"/>
      <c r="R809" s="1713"/>
      <c r="S809" s="1713"/>
      <c r="T809" s="1713"/>
      <c r="U809" s="1713"/>
      <c r="V809" s="1713"/>
      <c r="W809" s="1713"/>
      <c r="X809" s="1713"/>
      <c r="Y809" s="1713"/>
      <c r="Z809" s="1713"/>
      <c r="AA809" s="1713"/>
      <c r="AB809" s="1713"/>
      <c r="AC809" s="1713"/>
      <c r="AD809" s="1713"/>
      <c r="AE809" s="1713"/>
      <c r="AF809" s="1713"/>
      <c r="AG809" s="1713"/>
      <c r="AH809" s="1713"/>
      <c r="AI809" s="1713"/>
      <c r="AJ809" s="1713"/>
      <c r="AK809" s="1713"/>
      <c r="AL809" s="1713"/>
      <c r="AM809" s="1713"/>
      <c r="AN809" s="1713"/>
      <c r="AO809" s="1713"/>
      <c r="AP809" s="1713"/>
      <c r="AQ809" s="1713"/>
      <c r="AR809" s="1713"/>
      <c r="AS809" s="1713"/>
      <c r="AT809" s="1713"/>
      <c r="AU809" s="1713"/>
      <c r="AV809" s="1713"/>
      <c r="AW809" s="1713"/>
      <c r="AX809" s="1713"/>
    </row>
    <row r="810" s="1732" customFormat="true" ht="21.75" hidden="false" customHeight="true" outlineLevel="0" collapsed="false">
      <c r="C810" s="1713"/>
      <c r="D810" s="1713"/>
      <c r="E810" s="1713"/>
      <c r="F810" s="1713"/>
      <c r="G810" s="1714"/>
      <c r="H810" s="1713"/>
      <c r="I810" s="1713"/>
      <c r="J810" s="1713"/>
      <c r="K810" s="1713"/>
      <c r="L810" s="1713"/>
      <c r="M810" s="1713"/>
      <c r="N810" s="1713"/>
      <c r="O810" s="1713"/>
      <c r="P810" s="1713"/>
      <c r="Q810" s="1713"/>
      <c r="R810" s="1713"/>
      <c r="S810" s="1713"/>
      <c r="T810" s="1713"/>
      <c r="U810" s="1713"/>
      <c r="V810" s="1713"/>
      <c r="W810" s="1713"/>
      <c r="X810" s="1713"/>
      <c r="Y810" s="1713"/>
      <c r="Z810" s="1713"/>
      <c r="AA810" s="1713"/>
      <c r="AB810" s="1713"/>
      <c r="AC810" s="1713"/>
      <c r="AD810" s="1713"/>
      <c r="AE810" s="1713"/>
      <c r="AF810" s="1713"/>
      <c r="AG810" s="1713"/>
      <c r="AH810" s="1713"/>
      <c r="AI810" s="1713"/>
      <c r="AJ810" s="1713"/>
      <c r="AK810" s="1713"/>
      <c r="AL810" s="1713"/>
      <c r="AM810" s="1713"/>
      <c r="AN810" s="1713"/>
      <c r="AO810" s="1713"/>
      <c r="AP810" s="1713"/>
      <c r="AQ810" s="1713"/>
      <c r="AR810" s="1713"/>
      <c r="AS810" s="1713"/>
      <c r="AT810" s="1713"/>
      <c r="AU810" s="1713"/>
      <c r="AV810" s="1713"/>
      <c r="AW810" s="1713"/>
      <c r="AX810" s="1713"/>
    </row>
    <row r="811" s="1732" customFormat="true" ht="21.75" hidden="false" customHeight="true" outlineLevel="0" collapsed="false">
      <c r="C811" s="1713"/>
      <c r="D811" s="1713"/>
      <c r="E811" s="1713"/>
      <c r="F811" s="1713"/>
      <c r="G811" s="1714"/>
      <c r="H811" s="1713"/>
      <c r="I811" s="1713"/>
      <c r="J811" s="1713"/>
      <c r="K811" s="1713"/>
      <c r="L811" s="1713"/>
      <c r="M811" s="1713"/>
      <c r="N811" s="1713"/>
      <c r="O811" s="1713"/>
      <c r="P811" s="1713"/>
      <c r="Q811" s="1713"/>
      <c r="R811" s="1713"/>
      <c r="S811" s="1713"/>
      <c r="T811" s="1713"/>
      <c r="U811" s="1713"/>
      <c r="V811" s="1713"/>
      <c r="W811" s="1713"/>
      <c r="X811" s="1713"/>
      <c r="Y811" s="1713"/>
      <c r="Z811" s="1713"/>
      <c r="AA811" s="1713"/>
      <c r="AB811" s="1713"/>
      <c r="AC811" s="1713"/>
      <c r="AD811" s="1713"/>
      <c r="AE811" s="1713"/>
      <c r="AF811" s="1713"/>
      <c r="AG811" s="1713"/>
      <c r="AH811" s="1713"/>
      <c r="AI811" s="1713"/>
      <c r="AJ811" s="1713"/>
      <c r="AK811" s="1713"/>
      <c r="AL811" s="1713"/>
      <c r="AM811" s="1713"/>
      <c r="AN811" s="1713"/>
      <c r="AO811" s="1713"/>
      <c r="AP811" s="1713"/>
      <c r="AQ811" s="1713"/>
      <c r="AR811" s="1713"/>
      <c r="AS811" s="1713"/>
      <c r="AT811" s="1713"/>
      <c r="AU811" s="1713"/>
      <c r="AV811" s="1713"/>
      <c r="AW811" s="1713"/>
      <c r="AX811" s="1713"/>
    </row>
    <row r="812" s="1732" customFormat="true" ht="21.75" hidden="false" customHeight="true" outlineLevel="0" collapsed="false">
      <c r="C812" s="1713"/>
      <c r="D812" s="1713"/>
      <c r="E812" s="1713"/>
      <c r="F812" s="1713"/>
      <c r="G812" s="1714"/>
      <c r="H812" s="1713"/>
      <c r="I812" s="1713"/>
      <c r="J812" s="1713"/>
      <c r="K812" s="1713"/>
      <c r="L812" s="1713"/>
      <c r="M812" s="1713"/>
      <c r="N812" s="1713"/>
      <c r="O812" s="1713"/>
      <c r="P812" s="1713"/>
      <c r="Q812" s="1713"/>
      <c r="R812" s="1713"/>
      <c r="S812" s="1713"/>
      <c r="T812" s="1713"/>
      <c r="U812" s="1713"/>
      <c r="V812" s="1713"/>
      <c r="W812" s="1713"/>
      <c r="X812" s="1713"/>
      <c r="Y812" s="1713"/>
      <c r="Z812" s="1713"/>
      <c r="AA812" s="1713"/>
      <c r="AB812" s="1713"/>
      <c r="AC812" s="1713"/>
      <c r="AD812" s="1713"/>
      <c r="AE812" s="1713"/>
      <c r="AF812" s="1713"/>
      <c r="AG812" s="1713"/>
      <c r="AH812" s="1713"/>
      <c r="AI812" s="1713"/>
      <c r="AJ812" s="1713"/>
      <c r="AK812" s="1713"/>
      <c r="AL812" s="1713"/>
      <c r="AM812" s="1713"/>
      <c r="AN812" s="1713"/>
      <c r="AO812" s="1713"/>
      <c r="AP812" s="1713"/>
      <c r="AQ812" s="1713"/>
      <c r="AR812" s="1713"/>
      <c r="AS812" s="1713"/>
      <c r="AT812" s="1713"/>
      <c r="AU812" s="1713"/>
      <c r="AV812" s="1713"/>
      <c r="AW812" s="1713"/>
      <c r="AX812" s="1713"/>
    </row>
    <row r="813" s="1732" customFormat="true" ht="21.75" hidden="false" customHeight="true" outlineLevel="0" collapsed="false">
      <c r="C813" s="1713"/>
      <c r="D813" s="1713"/>
      <c r="E813" s="1713"/>
      <c r="F813" s="1713"/>
      <c r="G813" s="1714"/>
      <c r="H813" s="1713"/>
      <c r="I813" s="1713"/>
      <c r="J813" s="1713"/>
      <c r="K813" s="1713"/>
      <c r="L813" s="1713"/>
      <c r="M813" s="1713"/>
      <c r="N813" s="1713"/>
      <c r="O813" s="1713"/>
      <c r="P813" s="1713"/>
      <c r="Q813" s="1713"/>
      <c r="R813" s="1713"/>
      <c r="S813" s="1713"/>
      <c r="T813" s="1713"/>
      <c r="U813" s="1713"/>
      <c r="V813" s="1713"/>
      <c r="W813" s="1713"/>
      <c r="X813" s="1713"/>
      <c r="Y813" s="1713"/>
      <c r="Z813" s="1713"/>
      <c r="AA813" s="1713"/>
      <c r="AB813" s="1713"/>
      <c r="AC813" s="1713"/>
      <c r="AD813" s="1713"/>
      <c r="AE813" s="1713"/>
      <c r="AF813" s="1713"/>
      <c r="AG813" s="1713"/>
      <c r="AH813" s="1713"/>
      <c r="AI813" s="1713"/>
      <c r="AJ813" s="1713"/>
      <c r="AK813" s="1713"/>
      <c r="AL813" s="1713"/>
      <c r="AM813" s="1713"/>
      <c r="AN813" s="1713"/>
      <c r="AO813" s="1713"/>
      <c r="AP813" s="1713"/>
      <c r="AQ813" s="1713"/>
      <c r="AR813" s="1713"/>
      <c r="AS813" s="1713"/>
      <c r="AT813" s="1713"/>
      <c r="AU813" s="1713"/>
      <c r="AV813" s="1713"/>
      <c r="AW813" s="1713"/>
      <c r="AX813" s="1713"/>
    </row>
    <row r="814" s="1732" customFormat="true" ht="21.75" hidden="false" customHeight="true" outlineLevel="0" collapsed="false">
      <c r="C814" s="1713"/>
      <c r="D814" s="1713"/>
      <c r="E814" s="1713"/>
      <c r="F814" s="1713"/>
      <c r="G814" s="1714"/>
      <c r="H814" s="1713"/>
      <c r="I814" s="1713"/>
      <c r="J814" s="1713"/>
      <c r="K814" s="1713"/>
      <c r="L814" s="1713"/>
      <c r="M814" s="1713"/>
      <c r="N814" s="1713"/>
      <c r="O814" s="1713"/>
      <c r="P814" s="1713"/>
      <c r="Q814" s="1713"/>
      <c r="R814" s="1713"/>
      <c r="S814" s="1713"/>
      <c r="T814" s="1713"/>
      <c r="U814" s="1713"/>
      <c r="V814" s="1713"/>
      <c r="W814" s="1713"/>
      <c r="X814" s="1713"/>
      <c r="Y814" s="1713"/>
      <c r="Z814" s="1713"/>
      <c r="AA814" s="1713"/>
      <c r="AB814" s="1713"/>
      <c r="AC814" s="1713"/>
      <c r="AD814" s="1713"/>
      <c r="AE814" s="1713"/>
      <c r="AF814" s="1713"/>
      <c r="AG814" s="1713"/>
      <c r="AH814" s="1713"/>
      <c r="AI814" s="1713"/>
      <c r="AJ814" s="1713"/>
      <c r="AK814" s="1713"/>
      <c r="AL814" s="1713"/>
      <c r="AM814" s="1713"/>
      <c r="AN814" s="1713"/>
      <c r="AO814" s="1713"/>
      <c r="AP814" s="1713"/>
      <c r="AQ814" s="1713"/>
      <c r="AR814" s="1713"/>
      <c r="AS814" s="1713"/>
      <c r="AT814" s="1713"/>
      <c r="AU814" s="1713"/>
      <c r="AV814" s="1713"/>
      <c r="AW814" s="1713"/>
      <c r="AX814" s="1713"/>
    </row>
    <row r="815" s="1732" customFormat="true" ht="21.75" hidden="false" customHeight="true" outlineLevel="0" collapsed="false">
      <c r="C815" s="1713"/>
      <c r="D815" s="1713"/>
      <c r="E815" s="1713"/>
      <c r="F815" s="1713"/>
      <c r="G815" s="1714"/>
      <c r="H815" s="1713"/>
      <c r="I815" s="1713"/>
      <c r="J815" s="1713"/>
      <c r="K815" s="1713"/>
      <c r="L815" s="1713"/>
      <c r="M815" s="1713"/>
      <c r="N815" s="1713"/>
      <c r="O815" s="1713"/>
      <c r="P815" s="1713"/>
      <c r="Q815" s="1713"/>
      <c r="R815" s="1713"/>
      <c r="S815" s="1713"/>
      <c r="T815" s="1713"/>
      <c r="U815" s="1713"/>
      <c r="V815" s="1713"/>
      <c r="W815" s="1713"/>
      <c r="X815" s="1713"/>
      <c r="Y815" s="1713"/>
      <c r="Z815" s="1713"/>
      <c r="AA815" s="1713"/>
      <c r="AB815" s="1713"/>
      <c r="AC815" s="1713"/>
      <c r="AD815" s="1713"/>
      <c r="AE815" s="1713"/>
      <c r="AF815" s="1713"/>
      <c r="AG815" s="1713"/>
      <c r="AH815" s="1713"/>
      <c r="AI815" s="1713"/>
      <c r="AJ815" s="1713"/>
      <c r="AK815" s="1713"/>
      <c r="AL815" s="1713"/>
      <c r="AM815" s="1713"/>
      <c r="AN815" s="1713"/>
      <c r="AO815" s="1713"/>
      <c r="AP815" s="1713"/>
      <c r="AQ815" s="1713"/>
      <c r="AR815" s="1713"/>
      <c r="AS815" s="1713"/>
      <c r="AT815" s="1713"/>
      <c r="AU815" s="1713"/>
      <c r="AV815" s="1713"/>
      <c r="AW815" s="1713"/>
      <c r="AX815" s="1713"/>
    </row>
    <row r="816" s="1732" customFormat="true" ht="21.75" hidden="false" customHeight="true" outlineLevel="0" collapsed="false">
      <c r="C816" s="1713"/>
      <c r="D816" s="1713"/>
      <c r="E816" s="1713"/>
      <c r="F816" s="1713"/>
      <c r="G816" s="1714"/>
      <c r="H816" s="1713"/>
      <c r="I816" s="1713"/>
      <c r="J816" s="1713"/>
      <c r="K816" s="1713"/>
      <c r="L816" s="1713"/>
      <c r="M816" s="1713"/>
      <c r="N816" s="1713"/>
      <c r="O816" s="1713"/>
      <c r="P816" s="1713"/>
      <c r="Q816" s="1713"/>
      <c r="R816" s="1713"/>
      <c r="S816" s="1713"/>
      <c r="T816" s="1713"/>
      <c r="U816" s="1713"/>
      <c r="V816" s="1713"/>
      <c r="W816" s="1713"/>
      <c r="X816" s="1713"/>
      <c r="Y816" s="1713"/>
      <c r="Z816" s="1713"/>
      <c r="AA816" s="1713"/>
      <c r="AB816" s="1713"/>
      <c r="AC816" s="1713"/>
      <c r="AD816" s="1713"/>
      <c r="AE816" s="1713"/>
      <c r="AF816" s="1713"/>
      <c r="AG816" s="1713"/>
      <c r="AH816" s="1713"/>
      <c r="AI816" s="1713"/>
      <c r="AJ816" s="1713"/>
      <c r="AK816" s="1713"/>
      <c r="AL816" s="1713"/>
      <c r="AM816" s="1713"/>
      <c r="AN816" s="1713"/>
      <c r="AO816" s="1713"/>
      <c r="AP816" s="1713"/>
      <c r="AQ816" s="1713"/>
      <c r="AR816" s="1713"/>
      <c r="AS816" s="1713"/>
      <c r="AT816" s="1713"/>
      <c r="AU816" s="1713"/>
      <c r="AV816" s="1713"/>
      <c r="AW816" s="1713"/>
      <c r="AX816" s="1713"/>
    </row>
    <row r="817" s="1732" customFormat="true" ht="21.75" hidden="false" customHeight="true" outlineLevel="0" collapsed="false">
      <c r="C817" s="1713"/>
      <c r="D817" s="1713"/>
      <c r="E817" s="1713"/>
      <c r="F817" s="1713"/>
      <c r="G817" s="1714"/>
      <c r="H817" s="1713"/>
      <c r="I817" s="1713"/>
      <c r="J817" s="1713"/>
      <c r="K817" s="1713"/>
      <c r="L817" s="1713"/>
      <c r="M817" s="1713"/>
      <c r="N817" s="1713"/>
      <c r="O817" s="1713"/>
      <c r="P817" s="1713"/>
      <c r="Q817" s="1713"/>
      <c r="R817" s="1713"/>
      <c r="S817" s="1713"/>
      <c r="T817" s="1713"/>
      <c r="U817" s="1713"/>
      <c r="V817" s="1713"/>
      <c r="W817" s="1713"/>
      <c r="X817" s="1713"/>
      <c r="Y817" s="1713"/>
      <c r="Z817" s="1713"/>
      <c r="AA817" s="1713"/>
      <c r="AB817" s="1713"/>
      <c r="AC817" s="1713"/>
      <c r="AD817" s="1713"/>
      <c r="AE817" s="1713"/>
      <c r="AF817" s="1713"/>
      <c r="AG817" s="1713"/>
      <c r="AH817" s="1713"/>
      <c r="AI817" s="1713"/>
      <c r="AJ817" s="1713"/>
      <c r="AK817" s="1713"/>
      <c r="AL817" s="1713"/>
      <c r="AM817" s="1713"/>
      <c r="AN817" s="1713"/>
      <c r="AO817" s="1713"/>
      <c r="AP817" s="1713"/>
      <c r="AQ817" s="1713"/>
      <c r="AR817" s="1713"/>
      <c r="AS817" s="1713"/>
      <c r="AT817" s="1713"/>
      <c r="AU817" s="1713"/>
      <c r="AV817" s="1713"/>
      <c r="AW817" s="1713"/>
      <c r="AX817" s="1713"/>
    </row>
    <row r="818" s="1732" customFormat="true" ht="21.75" hidden="false" customHeight="true" outlineLevel="0" collapsed="false">
      <c r="C818" s="1713"/>
      <c r="D818" s="1713"/>
      <c r="E818" s="1713"/>
      <c r="F818" s="1713"/>
      <c r="G818" s="1714"/>
      <c r="H818" s="1713"/>
      <c r="I818" s="1713"/>
      <c r="J818" s="1713"/>
      <c r="K818" s="1713"/>
      <c r="L818" s="1713"/>
      <c r="M818" s="1713"/>
      <c r="N818" s="1713"/>
      <c r="O818" s="1713"/>
      <c r="P818" s="1713"/>
      <c r="Q818" s="1713"/>
      <c r="R818" s="1713"/>
      <c r="S818" s="1713"/>
      <c r="T818" s="1713"/>
      <c r="U818" s="1713"/>
      <c r="V818" s="1713"/>
      <c r="W818" s="1713"/>
      <c r="X818" s="1713"/>
      <c r="Y818" s="1713"/>
      <c r="Z818" s="1713"/>
      <c r="AA818" s="1713"/>
      <c r="AB818" s="1713"/>
      <c r="AC818" s="1713"/>
      <c r="AD818" s="1713"/>
      <c r="AE818" s="1713"/>
      <c r="AF818" s="1713"/>
      <c r="AG818" s="1713"/>
      <c r="AH818" s="1713"/>
      <c r="AI818" s="1713"/>
      <c r="AJ818" s="1713"/>
      <c r="AK818" s="1713"/>
      <c r="AL818" s="1713"/>
      <c r="AM818" s="1713"/>
      <c r="AN818" s="1713"/>
      <c r="AO818" s="1713"/>
      <c r="AP818" s="1713"/>
      <c r="AQ818" s="1713"/>
      <c r="AR818" s="1713"/>
      <c r="AS818" s="1713"/>
      <c r="AT818" s="1713"/>
      <c r="AU818" s="1713"/>
      <c r="AV818" s="1713"/>
      <c r="AW818" s="1713"/>
      <c r="AX818" s="1713"/>
    </row>
    <row r="819" s="1732" customFormat="true" ht="21.75" hidden="false" customHeight="true" outlineLevel="0" collapsed="false">
      <c r="C819" s="1713"/>
      <c r="D819" s="1713"/>
      <c r="E819" s="1713"/>
      <c r="F819" s="1713"/>
      <c r="G819" s="1714"/>
      <c r="H819" s="1713"/>
      <c r="I819" s="1713"/>
      <c r="J819" s="1713"/>
      <c r="K819" s="1713"/>
      <c r="L819" s="1713"/>
      <c r="M819" s="1713"/>
      <c r="N819" s="1713"/>
      <c r="O819" s="1713"/>
      <c r="P819" s="1713"/>
      <c r="Q819" s="1713"/>
      <c r="R819" s="1713"/>
      <c r="S819" s="1713"/>
      <c r="T819" s="1713"/>
      <c r="U819" s="1713"/>
      <c r="V819" s="1713"/>
      <c r="W819" s="1713"/>
      <c r="X819" s="1713"/>
      <c r="Y819" s="1713"/>
      <c r="Z819" s="1713"/>
      <c r="AA819" s="1713"/>
      <c r="AB819" s="1713"/>
      <c r="AC819" s="1713"/>
      <c r="AD819" s="1713"/>
      <c r="AE819" s="1713"/>
      <c r="AF819" s="1713"/>
      <c r="AG819" s="1713"/>
      <c r="AH819" s="1713"/>
      <c r="AI819" s="1713"/>
      <c r="AJ819" s="1713"/>
      <c r="AK819" s="1713"/>
      <c r="AL819" s="1713"/>
      <c r="AM819" s="1713"/>
      <c r="AN819" s="1713"/>
      <c r="AO819" s="1713"/>
      <c r="AP819" s="1713"/>
      <c r="AQ819" s="1713"/>
      <c r="AR819" s="1713"/>
      <c r="AS819" s="1713"/>
      <c r="AT819" s="1713"/>
      <c r="AU819" s="1713"/>
      <c r="AV819" s="1713"/>
      <c r="AW819" s="1713"/>
      <c r="AX819" s="1713"/>
    </row>
    <row r="820" s="1732" customFormat="true" ht="21.75" hidden="false" customHeight="true" outlineLevel="0" collapsed="false">
      <c r="C820" s="1713"/>
      <c r="D820" s="1713"/>
      <c r="E820" s="1713"/>
      <c r="F820" s="1713"/>
      <c r="G820" s="1714"/>
      <c r="H820" s="1713"/>
      <c r="I820" s="1713"/>
      <c r="J820" s="1713"/>
      <c r="K820" s="1713"/>
      <c r="L820" s="1713"/>
      <c r="M820" s="1713"/>
      <c r="N820" s="1713"/>
      <c r="O820" s="1713"/>
      <c r="P820" s="1713"/>
      <c r="Q820" s="1713"/>
      <c r="R820" s="1713"/>
      <c r="S820" s="1713"/>
      <c r="T820" s="1713"/>
      <c r="U820" s="1713"/>
      <c r="V820" s="1713"/>
      <c r="W820" s="1713"/>
      <c r="X820" s="1713"/>
      <c r="Y820" s="1713"/>
      <c r="Z820" s="1713"/>
      <c r="AA820" s="1713"/>
      <c r="AB820" s="1713"/>
      <c r="AC820" s="1713"/>
      <c r="AD820" s="1713"/>
      <c r="AE820" s="1713"/>
      <c r="AF820" s="1713"/>
      <c r="AG820" s="1713"/>
      <c r="AH820" s="1713"/>
      <c r="AI820" s="1713"/>
      <c r="AJ820" s="1713"/>
      <c r="AK820" s="1713"/>
      <c r="AL820" s="1713"/>
      <c r="AM820" s="1713"/>
      <c r="AN820" s="1713"/>
      <c r="AO820" s="1713"/>
      <c r="AP820" s="1713"/>
      <c r="AQ820" s="1713"/>
      <c r="AR820" s="1713"/>
      <c r="AS820" s="1713"/>
      <c r="AT820" s="1713"/>
      <c r="AU820" s="1713"/>
      <c r="AV820" s="1713"/>
      <c r="AW820" s="1713"/>
      <c r="AX820" s="1713"/>
    </row>
    <row r="821" s="1732" customFormat="true" ht="21.75" hidden="false" customHeight="true" outlineLevel="0" collapsed="false">
      <c r="C821" s="1713"/>
      <c r="D821" s="1713"/>
      <c r="E821" s="1713"/>
      <c r="F821" s="1713"/>
      <c r="G821" s="1714"/>
      <c r="H821" s="1713"/>
      <c r="I821" s="1713"/>
      <c r="J821" s="1713"/>
      <c r="K821" s="1713"/>
      <c r="L821" s="1713"/>
      <c r="M821" s="1713"/>
      <c r="N821" s="1713"/>
      <c r="O821" s="1713"/>
      <c r="P821" s="1713"/>
      <c r="Q821" s="1713"/>
      <c r="R821" s="1713"/>
      <c r="S821" s="1713"/>
      <c r="T821" s="1713"/>
      <c r="U821" s="1713"/>
      <c r="V821" s="1713"/>
      <c r="W821" s="1713"/>
      <c r="X821" s="1713"/>
      <c r="Y821" s="1713"/>
      <c r="Z821" s="1713"/>
      <c r="AA821" s="1713"/>
      <c r="AB821" s="1713"/>
      <c r="AC821" s="1713"/>
      <c r="AD821" s="1713"/>
      <c r="AE821" s="1713"/>
      <c r="AF821" s="1713"/>
      <c r="AG821" s="1713"/>
      <c r="AH821" s="1713"/>
      <c r="AI821" s="1713"/>
      <c r="AJ821" s="1713"/>
      <c r="AK821" s="1713"/>
      <c r="AL821" s="1713"/>
      <c r="AM821" s="1713"/>
      <c r="AN821" s="1713"/>
      <c r="AO821" s="1713"/>
      <c r="AP821" s="1713"/>
      <c r="AQ821" s="1713"/>
      <c r="AR821" s="1713"/>
      <c r="AS821" s="1713"/>
      <c r="AT821" s="1713"/>
      <c r="AU821" s="1713"/>
      <c r="AV821" s="1713"/>
      <c r="AW821" s="1713"/>
      <c r="AX821" s="1713"/>
    </row>
    <row r="822" s="1732" customFormat="true" ht="21.75" hidden="false" customHeight="true" outlineLevel="0" collapsed="false">
      <c r="C822" s="1713"/>
      <c r="D822" s="1713"/>
      <c r="E822" s="1713"/>
      <c r="F822" s="1713"/>
      <c r="G822" s="1714"/>
      <c r="H822" s="1713"/>
      <c r="I822" s="1713"/>
      <c r="J822" s="1713"/>
      <c r="K822" s="1713"/>
      <c r="L822" s="1713"/>
      <c r="M822" s="1713"/>
      <c r="N822" s="1713"/>
      <c r="O822" s="1713"/>
      <c r="P822" s="1713"/>
      <c r="Q822" s="1713"/>
      <c r="R822" s="1713"/>
      <c r="S822" s="1713"/>
      <c r="T822" s="1713"/>
      <c r="U822" s="1713"/>
      <c r="V822" s="1713"/>
      <c r="W822" s="1713"/>
      <c r="X822" s="1713"/>
      <c r="Y822" s="1713"/>
      <c r="Z822" s="1713"/>
      <c r="AA822" s="1713"/>
      <c r="AB822" s="1713"/>
      <c r="AC822" s="1713"/>
      <c r="AD822" s="1713"/>
      <c r="AE822" s="1713"/>
      <c r="AF822" s="1713"/>
      <c r="AG822" s="1713"/>
      <c r="AH822" s="1713"/>
      <c r="AI822" s="1713"/>
      <c r="AJ822" s="1713"/>
      <c r="AK822" s="1713"/>
      <c r="AL822" s="1713"/>
      <c r="AM822" s="1713"/>
      <c r="AN822" s="1713"/>
      <c r="AO822" s="1713"/>
      <c r="AP822" s="1713"/>
      <c r="AQ822" s="1713"/>
      <c r="AR822" s="1713"/>
      <c r="AS822" s="1713"/>
      <c r="AT822" s="1713"/>
      <c r="AU822" s="1713"/>
      <c r="AV822" s="1713"/>
      <c r="AW822" s="1713"/>
      <c r="AX822" s="1713"/>
    </row>
    <row r="823" s="1732" customFormat="true" ht="21.75" hidden="false" customHeight="true" outlineLevel="0" collapsed="false">
      <c r="C823" s="1713"/>
      <c r="D823" s="1713"/>
      <c r="E823" s="1713"/>
      <c r="F823" s="1713"/>
      <c r="G823" s="1714"/>
      <c r="H823" s="1713"/>
      <c r="I823" s="1713"/>
      <c r="J823" s="1713"/>
      <c r="K823" s="1713"/>
      <c r="L823" s="1713"/>
      <c r="M823" s="1713"/>
      <c r="N823" s="1713"/>
      <c r="O823" s="1713"/>
      <c r="P823" s="1713"/>
      <c r="Q823" s="1713"/>
      <c r="R823" s="1713"/>
      <c r="S823" s="1713"/>
      <c r="T823" s="1713"/>
      <c r="U823" s="1713"/>
      <c r="V823" s="1713"/>
      <c r="W823" s="1713"/>
      <c r="X823" s="1713"/>
      <c r="Y823" s="1713"/>
      <c r="Z823" s="1713"/>
      <c r="AA823" s="1713"/>
      <c r="AB823" s="1713"/>
      <c r="AC823" s="1713"/>
      <c r="AD823" s="1713"/>
      <c r="AE823" s="1713"/>
      <c r="AF823" s="1713"/>
      <c r="AG823" s="1713"/>
      <c r="AH823" s="1713"/>
      <c r="AI823" s="1713"/>
      <c r="AJ823" s="1713"/>
      <c r="AK823" s="1713"/>
      <c r="AL823" s="1713"/>
      <c r="AM823" s="1713"/>
      <c r="AN823" s="1713"/>
      <c r="AO823" s="1713"/>
      <c r="AP823" s="1713"/>
      <c r="AQ823" s="1713"/>
      <c r="AR823" s="1713"/>
      <c r="AS823" s="1713"/>
      <c r="AT823" s="1713"/>
      <c r="AU823" s="1713"/>
      <c r="AV823" s="1713"/>
      <c r="AW823" s="1713"/>
      <c r="AX823" s="1713"/>
    </row>
    <row r="824" s="1732" customFormat="true" ht="21.75" hidden="false" customHeight="true" outlineLevel="0" collapsed="false">
      <c r="C824" s="1713"/>
      <c r="D824" s="1713"/>
      <c r="E824" s="1713"/>
      <c r="F824" s="1713"/>
      <c r="G824" s="1714"/>
      <c r="H824" s="1713"/>
      <c r="I824" s="1713"/>
      <c r="J824" s="1713"/>
      <c r="K824" s="1713"/>
      <c r="L824" s="1713"/>
      <c r="M824" s="1713"/>
      <c r="N824" s="1713"/>
      <c r="O824" s="1713"/>
      <c r="P824" s="1713"/>
      <c r="Q824" s="1713"/>
      <c r="R824" s="1713"/>
      <c r="S824" s="1713"/>
      <c r="T824" s="1713"/>
      <c r="U824" s="1713"/>
      <c r="V824" s="1713"/>
      <c r="W824" s="1713"/>
      <c r="X824" s="1713"/>
      <c r="Y824" s="1713"/>
      <c r="Z824" s="1713"/>
      <c r="AA824" s="1713"/>
      <c r="AB824" s="1713"/>
      <c r="AC824" s="1713"/>
      <c r="AD824" s="1713"/>
      <c r="AE824" s="1713"/>
      <c r="AF824" s="1713"/>
      <c r="AG824" s="1713"/>
      <c r="AH824" s="1713"/>
      <c r="AI824" s="1713"/>
      <c r="AJ824" s="1713"/>
      <c r="AK824" s="1713"/>
      <c r="AL824" s="1713"/>
      <c r="AM824" s="1713"/>
      <c r="AN824" s="1713"/>
      <c r="AO824" s="1713"/>
      <c r="AP824" s="1713"/>
      <c r="AQ824" s="1713"/>
      <c r="AR824" s="1713"/>
      <c r="AS824" s="1713"/>
      <c r="AT824" s="1713"/>
      <c r="AU824" s="1713"/>
      <c r="AV824" s="1713"/>
      <c r="AW824" s="1713"/>
      <c r="AX824" s="1713"/>
    </row>
    <row r="825" s="1732" customFormat="true" ht="21.75" hidden="false" customHeight="true" outlineLevel="0" collapsed="false">
      <c r="C825" s="1713"/>
      <c r="D825" s="1713"/>
      <c r="E825" s="1713"/>
      <c r="F825" s="1713"/>
      <c r="G825" s="1714"/>
      <c r="H825" s="1713"/>
      <c r="I825" s="1713"/>
      <c r="J825" s="1713"/>
      <c r="K825" s="1713"/>
      <c r="L825" s="1713"/>
      <c r="M825" s="1713"/>
      <c r="N825" s="1713"/>
      <c r="O825" s="1713"/>
      <c r="P825" s="1713"/>
      <c r="Q825" s="1713"/>
      <c r="R825" s="1713"/>
      <c r="S825" s="1713"/>
      <c r="T825" s="1713"/>
      <c r="U825" s="1713"/>
      <c r="V825" s="1713"/>
      <c r="W825" s="1713"/>
      <c r="X825" s="1713"/>
      <c r="Y825" s="1713"/>
      <c r="Z825" s="1713"/>
      <c r="AA825" s="1713"/>
      <c r="AB825" s="1713"/>
      <c r="AC825" s="1713"/>
      <c r="AD825" s="1713"/>
      <c r="AE825" s="1713"/>
      <c r="AF825" s="1713"/>
      <c r="AG825" s="1713"/>
      <c r="AH825" s="1713"/>
      <c r="AI825" s="1713"/>
      <c r="AJ825" s="1713"/>
      <c r="AK825" s="1713"/>
      <c r="AL825" s="1713"/>
      <c r="AM825" s="1713"/>
      <c r="AN825" s="1713"/>
      <c r="AO825" s="1713"/>
      <c r="AP825" s="1713"/>
      <c r="AQ825" s="1713"/>
      <c r="AR825" s="1713"/>
      <c r="AS825" s="1713"/>
      <c r="AT825" s="1713"/>
      <c r="AU825" s="1713"/>
      <c r="AV825" s="1713"/>
      <c r="AW825" s="1713"/>
      <c r="AX825" s="1713"/>
    </row>
    <row r="826" s="1732" customFormat="true" ht="21.75" hidden="false" customHeight="true" outlineLevel="0" collapsed="false">
      <c r="C826" s="1713"/>
      <c r="D826" s="1713"/>
      <c r="E826" s="1713"/>
      <c r="F826" s="1713"/>
      <c r="G826" s="1714"/>
      <c r="H826" s="1713"/>
      <c r="I826" s="1713"/>
      <c r="J826" s="1713"/>
      <c r="K826" s="1713"/>
      <c r="L826" s="1713"/>
      <c r="M826" s="1713"/>
      <c r="N826" s="1713"/>
      <c r="O826" s="1713"/>
      <c r="P826" s="1713"/>
      <c r="Q826" s="1713"/>
      <c r="R826" s="1713"/>
      <c r="S826" s="1713"/>
      <c r="T826" s="1713"/>
      <c r="U826" s="1713"/>
      <c r="V826" s="1713"/>
      <c r="W826" s="1713"/>
      <c r="X826" s="1713"/>
      <c r="Y826" s="1713"/>
      <c r="Z826" s="1713"/>
      <c r="AA826" s="1713"/>
      <c r="AB826" s="1713"/>
      <c r="AC826" s="1713"/>
      <c r="AD826" s="1713"/>
      <c r="AE826" s="1713"/>
      <c r="AF826" s="1713"/>
      <c r="AG826" s="1713"/>
      <c r="AH826" s="1713"/>
      <c r="AI826" s="1713"/>
      <c r="AJ826" s="1713"/>
      <c r="AK826" s="1713"/>
      <c r="AL826" s="1713"/>
      <c r="AM826" s="1713"/>
      <c r="AN826" s="1713"/>
      <c r="AO826" s="1713"/>
      <c r="AP826" s="1713"/>
      <c r="AQ826" s="1713"/>
      <c r="AR826" s="1713"/>
      <c r="AS826" s="1713"/>
      <c r="AT826" s="1713"/>
      <c r="AU826" s="1713"/>
      <c r="AV826" s="1713"/>
      <c r="AW826" s="1713"/>
      <c r="AX826" s="1713"/>
    </row>
    <row r="827" s="1732" customFormat="true" ht="21.75" hidden="false" customHeight="true" outlineLevel="0" collapsed="false">
      <c r="C827" s="1713"/>
      <c r="D827" s="1713"/>
      <c r="E827" s="1713"/>
      <c r="F827" s="1713"/>
      <c r="G827" s="1714"/>
      <c r="H827" s="1713"/>
      <c r="I827" s="1713"/>
      <c r="J827" s="1713"/>
      <c r="K827" s="1713"/>
      <c r="L827" s="1713"/>
      <c r="M827" s="1713"/>
      <c r="N827" s="1713"/>
      <c r="O827" s="1713"/>
      <c r="P827" s="1713"/>
      <c r="Q827" s="1713"/>
      <c r="R827" s="1713"/>
      <c r="S827" s="1713"/>
      <c r="T827" s="1713"/>
      <c r="U827" s="1713"/>
      <c r="V827" s="1713"/>
      <c r="W827" s="1713"/>
      <c r="X827" s="1713"/>
      <c r="Y827" s="1713"/>
      <c r="Z827" s="1713"/>
      <c r="AA827" s="1713"/>
      <c r="AB827" s="1713"/>
      <c r="AC827" s="1713"/>
      <c r="AD827" s="1713"/>
      <c r="AE827" s="1713"/>
      <c r="AF827" s="1713"/>
      <c r="AG827" s="1713"/>
      <c r="AH827" s="1713"/>
      <c r="AI827" s="1713"/>
      <c r="AJ827" s="1713"/>
      <c r="AK827" s="1713"/>
      <c r="AL827" s="1713"/>
      <c r="AM827" s="1713"/>
      <c r="AN827" s="1713"/>
      <c r="AO827" s="1713"/>
      <c r="AP827" s="1713"/>
      <c r="AQ827" s="1713"/>
      <c r="AR827" s="1713"/>
      <c r="AS827" s="1713"/>
      <c r="AT827" s="1713"/>
      <c r="AU827" s="1713"/>
      <c r="AV827" s="1713"/>
      <c r="AW827" s="1713"/>
      <c r="AX827" s="1713"/>
    </row>
    <row r="828" s="1732" customFormat="true" ht="21.75" hidden="false" customHeight="true" outlineLevel="0" collapsed="false">
      <c r="C828" s="1713"/>
      <c r="D828" s="1713"/>
      <c r="E828" s="1713"/>
      <c r="F828" s="1713"/>
      <c r="G828" s="1714"/>
      <c r="H828" s="1713"/>
      <c r="I828" s="1713"/>
      <c r="J828" s="1713"/>
      <c r="K828" s="1713"/>
      <c r="L828" s="1713"/>
      <c r="M828" s="1713"/>
      <c r="N828" s="1713"/>
      <c r="O828" s="1713"/>
      <c r="P828" s="1713"/>
      <c r="Q828" s="1713"/>
      <c r="R828" s="1713"/>
      <c r="S828" s="1713"/>
      <c r="T828" s="1713"/>
      <c r="U828" s="1713"/>
      <c r="V828" s="1713"/>
      <c r="W828" s="1713"/>
      <c r="X828" s="1713"/>
      <c r="Y828" s="1713"/>
      <c r="Z828" s="1713"/>
      <c r="AA828" s="1713"/>
      <c r="AB828" s="1713"/>
      <c r="AC828" s="1713"/>
      <c r="AD828" s="1713"/>
      <c r="AE828" s="1713"/>
      <c r="AF828" s="1713"/>
      <c r="AG828" s="1713"/>
      <c r="AH828" s="1713"/>
      <c r="AI828" s="1713"/>
      <c r="AJ828" s="1713"/>
      <c r="AK828" s="1713"/>
      <c r="AL828" s="1713"/>
      <c r="AM828" s="1713"/>
      <c r="AN828" s="1713"/>
      <c r="AO828" s="1713"/>
      <c r="AP828" s="1713"/>
      <c r="AQ828" s="1713"/>
      <c r="AR828" s="1713"/>
      <c r="AS828" s="1713"/>
      <c r="AT828" s="1713"/>
      <c r="AU828" s="1713"/>
      <c r="AV828" s="1713"/>
      <c r="AW828" s="1713"/>
      <c r="AX828" s="1713"/>
    </row>
    <row r="829" s="1732" customFormat="true" ht="21.75" hidden="false" customHeight="true" outlineLevel="0" collapsed="false">
      <c r="C829" s="1713"/>
      <c r="D829" s="1713"/>
      <c r="E829" s="1713"/>
      <c r="F829" s="1713"/>
      <c r="G829" s="1714"/>
      <c r="H829" s="1713"/>
      <c r="I829" s="1713"/>
      <c r="J829" s="1713"/>
      <c r="K829" s="1713"/>
      <c r="L829" s="1713"/>
      <c r="M829" s="1713"/>
      <c r="N829" s="1713"/>
      <c r="O829" s="1713"/>
      <c r="P829" s="1713"/>
      <c r="Q829" s="1713"/>
      <c r="R829" s="1713"/>
      <c r="S829" s="1713"/>
      <c r="T829" s="1713"/>
      <c r="U829" s="1713"/>
      <c r="V829" s="1713"/>
      <c r="W829" s="1713"/>
      <c r="X829" s="1713"/>
      <c r="Y829" s="1713"/>
      <c r="Z829" s="1713"/>
      <c r="AA829" s="1713"/>
      <c r="AB829" s="1713"/>
      <c r="AC829" s="1713"/>
      <c r="AD829" s="1713"/>
      <c r="AE829" s="1713"/>
      <c r="AF829" s="1713"/>
      <c r="AG829" s="1713"/>
      <c r="AH829" s="1713"/>
      <c r="AI829" s="1713"/>
      <c r="AJ829" s="1713"/>
      <c r="AK829" s="1713"/>
      <c r="AL829" s="1713"/>
      <c r="AM829" s="1713"/>
      <c r="AN829" s="1713"/>
      <c r="AO829" s="1713"/>
      <c r="AP829" s="1713"/>
      <c r="AQ829" s="1713"/>
      <c r="AR829" s="1713"/>
      <c r="AS829" s="1713"/>
      <c r="AT829" s="1713"/>
      <c r="AU829" s="1713"/>
      <c r="AV829" s="1713"/>
      <c r="AW829" s="1713"/>
      <c r="AX829" s="1713"/>
    </row>
    <row r="830" s="1732" customFormat="true" ht="21.75" hidden="false" customHeight="true" outlineLevel="0" collapsed="false">
      <c r="C830" s="1713"/>
      <c r="D830" s="1713"/>
      <c r="E830" s="1713"/>
      <c r="F830" s="1713"/>
      <c r="G830" s="1714"/>
      <c r="H830" s="1713"/>
      <c r="I830" s="1713"/>
      <c r="J830" s="1713"/>
      <c r="K830" s="1713"/>
      <c r="L830" s="1713"/>
      <c r="M830" s="1713"/>
      <c r="N830" s="1713"/>
      <c r="O830" s="1713"/>
      <c r="P830" s="1713"/>
      <c r="Q830" s="1713"/>
      <c r="R830" s="1713"/>
      <c r="S830" s="1713"/>
      <c r="T830" s="1713"/>
      <c r="U830" s="1713"/>
      <c r="V830" s="1713"/>
      <c r="W830" s="1713"/>
      <c r="X830" s="1713"/>
      <c r="Y830" s="1713"/>
      <c r="Z830" s="1713"/>
      <c r="AA830" s="1713"/>
      <c r="AB830" s="1713"/>
      <c r="AC830" s="1713"/>
      <c r="AD830" s="1713"/>
      <c r="AE830" s="1713"/>
      <c r="AF830" s="1713"/>
      <c r="AG830" s="1713"/>
      <c r="AH830" s="1713"/>
      <c r="AI830" s="1713"/>
      <c r="AJ830" s="1713"/>
      <c r="AK830" s="1713"/>
      <c r="AL830" s="1713"/>
      <c r="AM830" s="1713"/>
      <c r="AN830" s="1713"/>
      <c r="AO830" s="1713"/>
      <c r="AP830" s="1713"/>
      <c r="AQ830" s="1713"/>
      <c r="AR830" s="1713"/>
      <c r="AS830" s="1713"/>
      <c r="AT830" s="1713"/>
      <c r="AU830" s="1713"/>
      <c r="AV830" s="1713"/>
      <c r="AW830" s="1713"/>
      <c r="AX830" s="1713"/>
    </row>
    <row r="831" s="1732" customFormat="true" ht="21.75" hidden="false" customHeight="true" outlineLevel="0" collapsed="false">
      <c r="C831" s="1713"/>
      <c r="D831" s="1713"/>
      <c r="E831" s="1713"/>
      <c r="F831" s="1713"/>
      <c r="G831" s="1714"/>
      <c r="H831" s="1713"/>
      <c r="I831" s="1713"/>
      <c r="J831" s="1713"/>
      <c r="K831" s="1713"/>
      <c r="L831" s="1713"/>
      <c r="M831" s="1713"/>
      <c r="N831" s="1713"/>
      <c r="O831" s="1713"/>
      <c r="P831" s="1713"/>
      <c r="Q831" s="1713"/>
      <c r="R831" s="1713"/>
      <c r="S831" s="1713"/>
      <c r="T831" s="1713"/>
      <c r="U831" s="1713"/>
      <c r="V831" s="1713"/>
      <c r="W831" s="1713"/>
      <c r="X831" s="1713"/>
      <c r="Y831" s="1713"/>
      <c r="Z831" s="1713"/>
      <c r="AA831" s="1713"/>
      <c r="AB831" s="1713"/>
      <c r="AC831" s="1713"/>
      <c r="AD831" s="1713"/>
      <c r="AE831" s="1713"/>
      <c r="AF831" s="1713"/>
      <c r="AG831" s="1713"/>
      <c r="AH831" s="1713"/>
      <c r="AI831" s="1713"/>
      <c r="AJ831" s="1713"/>
      <c r="AK831" s="1713"/>
      <c r="AL831" s="1713"/>
      <c r="AM831" s="1713"/>
      <c r="AN831" s="1713"/>
      <c r="AO831" s="1713"/>
      <c r="AP831" s="1713"/>
      <c r="AQ831" s="1713"/>
      <c r="AR831" s="1713"/>
      <c r="AS831" s="1713"/>
      <c r="AT831" s="1713"/>
      <c r="AU831" s="1713"/>
      <c r="AV831" s="1713"/>
      <c r="AW831" s="1713"/>
      <c r="AX831" s="1713"/>
    </row>
    <row r="832" s="1732" customFormat="true" ht="21.75" hidden="false" customHeight="true" outlineLevel="0" collapsed="false">
      <c r="C832" s="1713"/>
      <c r="D832" s="1713"/>
      <c r="E832" s="1713"/>
      <c r="F832" s="1713"/>
      <c r="G832" s="1714"/>
      <c r="H832" s="1713"/>
      <c r="I832" s="1713"/>
      <c r="J832" s="1713"/>
      <c r="K832" s="1713"/>
      <c r="L832" s="1713"/>
      <c r="M832" s="1713"/>
      <c r="N832" s="1713"/>
      <c r="O832" s="1713"/>
      <c r="P832" s="1713"/>
      <c r="Q832" s="1713"/>
      <c r="R832" s="1713"/>
      <c r="S832" s="1713"/>
      <c r="T832" s="1713"/>
      <c r="U832" s="1713"/>
      <c r="V832" s="1713"/>
      <c r="W832" s="1713"/>
      <c r="X832" s="1713"/>
      <c r="Y832" s="1713"/>
      <c r="Z832" s="1713"/>
      <c r="AA832" s="1713"/>
      <c r="AB832" s="1713"/>
      <c r="AC832" s="1713"/>
      <c r="AD832" s="1713"/>
      <c r="AE832" s="1713"/>
      <c r="AF832" s="1713"/>
      <c r="AG832" s="1713"/>
      <c r="AH832" s="1713"/>
      <c r="AI832" s="1713"/>
      <c r="AJ832" s="1713"/>
      <c r="AK832" s="1713"/>
      <c r="AL832" s="1713"/>
      <c r="AM832" s="1713"/>
      <c r="AN832" s="1713"/>
      <c r="AO832" s="1713"/>
      <c r="AP832" s="1713"/>
      <c r="AQ832" s="1713"/>
      <c r="AR832" s="1713"/>
      <c r="AS832" s="1713"/>
      <c r="AT832" s="1713"/>
      <c r="AU832" s="1713"/>
      <c r="AV832" s="1713"/>
      <c r="AW832" s="1713"/>
      <c r="AX832" s="1713"/>
    </row>
    <row r="833" s="1732" customFormat="true" ht="21.75" hidden="false" customHeight="true" outlineLevel="0" collapsed="false">
      <c r="C833" s="1713"/>
      <c r="D833" s="1713"/>
      <c r="E833" s="1713"/>
      <c r="F833" s="1713"/>
      <c r="G833" s="1714"/>
      <c r="H833" s="1713"/>
      <c r="I833" s="1713"/>
      <c r="J833" s="1713"/>
      <c r="K833" s="1713"/>
      <c r="L833" s="1713"/>
      <c r="M833" s="1713"/>
      <c r="N833" s="1713"/>
      <c r="O833" s="1713"/>
      <c r="P833" s="1713"/>
      <c r="Q833" s="1713"/>
      <c r="R833" s="1713"/>
      <c r="S833" s="1713"/>
      <c r="T833" s="1713"/>
      <c r="U833" s="1713"/>
      <c r="V833" s="1713"/>
      <c r="W833" s="1713"/>
      <c r="X833" s="1713"/>
      <c r="Y833" s="1713"/>
      <c r="Z833" s="1713"/>
      <c r="AA833" s="1713"/>
      <c r="AB833" s="1713"/>
      <c r="AC833" s="1713"/>
      <c r="AD833" s="1713"/>
      <c r="AE833" s="1713"/>
      <c r="AF833" s="1713"/>
      <c r="AG833" s="1713"/>
      <c r="AH833" s="1713"/>
      <c r="AI833" s="1713"/>
      <c r="AJ833" s="1713"/>
      <c r="AK833" s="1713"/>
      <c r="AL833" s="1713"/>
      <c r="AM833" s="1713"/>
      <c r="AN833" s="1713"/>
      <c r="AO833" s="1713"/>
      <c r="AP833" s="1713"/>
      <c r="AQ833" s="1713"/>
      <c r="AR833" s="1713"/>
      <c r="AS833" s="1713"/>
      <c r="AT833" s="1713"/>
      <c r="AU833" s="1713"/>
      <c r="AV833" s="1713"/>
      <c r="AW833" s="1713"/>
      <c r="AX833" s="1713"/>
    </row>
    <row r="834" s="1732" customFormat="true" ht="21.75" hidden="false" customHeight="true" outlineLevel="0" collapsed="false">
      <c r="C834" s="1713"/>
      <c r="D834" s="1713"/>
      <c r="E834" s="1713"/>
      <c r="F834" s="1713"/>
      <c r="G834" s="1714"/>
      <c r="H834" s="1713"/>
      <c r="I834" s="1713"/>
      <c r="J834" s="1713"/>
      <c r="K834" s="1713"/>
      <c r="L834" s="1713"/>
      <c r="M834" s="1713"/>
      <c r="N834" s="1713"/>
      <c r="O834" s="1713"/>
      <c r="P834" s="1713"/>
      <c r="Q834" s="1713"/>
      <c r="R834" s="1713"/>
      <c r="S834" s="1713"/>
      <c r="T834" s="1713"/>
      <c r="U834" s="1713"/>
      <c r="V834" s="1713"/>
      <c r="W834" s="1713"/>
      <c r="X834" s="1713"/>
      <c r="Y834" s="1713"/>
      <c r="Z834" s="1713"/>
      <c r="AA834" s="1713"/>
      <c r="AB834" s="1713"/>
      <c r="AC834" s="1713"/>
      <c r="AD834" s="1713"/>
      <c r="AE834" s="1713"/>
      <c r="AF834" s="1713"/>
      <c r="AG834" s="1713"/>
      <c r="AH834" s="1713"/>
      <c r="AI834" s="1713"/>
      <c r="AJ834" s="1713"/>
      <c r="AK834" s="1713"/>
      <c r="AL834" s="1713"/>
      <c r="AM834" s="1713"/>
      <c r="AN834" s="1713"/>
      <c r="AO834" s="1713"/>
      <c r="AP834" s="1713"/>
      <c r="AQ834" s="1713"/>
      <c r="AR834" s="1713"/>
      <c r="AS834" s="1713"/>
      <c r="AT834" s="1713"/>
      <c r="AU834" s="1713"/>
      <c r="AV834" s="1713"/>
      <c r="AW834" s="1713"/>
      <c r="AX834" s="1713"/>
    </row>
    <row r="835" s="1732" customFormat="true" ht="21.75" hidden="false" customHeight="true" outlineLevel="0" collapsed="false">
      <c r="C835" s="1713"/>
      <c r="D835" s="1713"/>
      <c r="E835" s="1713"/>
      <c r="F835" s="1713"/>
      <c r="G835" s="1714"/>
      <c r="H835" s="1713"/>
      <c r="I835" s="1713"/>
      <c r="J835" s="1713"/>
      <c r="K835" s="1713"/>
      <c r="L835" s="1713"/>
      <c r="M835" s="1713"/>
      <c r="N835" s="1713"/>
      <c r="O835" s="1713"/>
      <c r="P835" s="1713"/>
      <c r="Q835" s="1713"/>
      <c r="R835" s="1713"/>
      <c r="S835" s="1713"/>
      <c r="T835" s="1713"/>
      <c r="U835" s="1713"/>
      <c r="V835" s="1713"/>
      <c r="W835" s="1713"/>
      <c r="X835" s="1713"/>
      <c r="Y835" s="1713"/>
      <c r="Z835" s="1713"/>
      <c r="AA835" s="1713"/>
      <c r="AB835" s="1713"/>
      <c r="AC835" s="1713"/>
      <c r="AD835" s="1713"/>
      <c r="AE835" s="1713"/>
      <c r="AF835" s="1713"/>
      <c r="AG835" s="1713"/>
      <c r="AH835" s="1713"/>
      <c r="AI835" s="1713"/>
      <c r="AJ835" s="1713"/>
      <c r="AK835" s="1713"/>
      <c r="AL835" s="1713"/>
      <c r="AM835" s="1713"/>
      <c r="AN835" s="1713"/>
      <c r="AO835" s="1713"/>
      <c r="AP835" s="1713"/>
      <c r="AQ835" s="1713"/>
      <c r="AR835" s="1713"/>
      <c r="AS835" s="1713"/>
      <c r="AT835" s="1713"/>
      <c r="AU835" s="1713"/>
      <c r="AV835" s="1713"/>
      <c r="AW835" s="1713"/>
      <c r="AX835" s="1713"/>
    </row>
    <row r="836" s="1732" customFormat="true" ht="21.75" hidden="false" customHeight="true" outlineLevel="0" collapsed="false">
      <c r="C836" s="1713"/>
      <c r="D836" s="1713"/>
      <c r="E836" s="1713"/>
      <c r="F836" s="1713"/>
      <c r="G836" s="1714"/>
      <c r="H836" s="1713"/>
      <c r="I836" s="1713"/>
      <c r="J836" s="1713"/>
      <c r="K836" s="1713"/>
      <c r="L836" s="1713"/>
      <c r="M836" s="1713"/>
      <c r="N836" s="1713"/>
      <c r="O836" s="1713"/>
      <c r="P836" s="1713"/>
      <c r="Q836" s="1713"/>
      <c r="R836" s="1713"/>
      <c r="S836" s="1713"/>
      <c r="T836" s="1713"/>
      <c r="U836" s="1713"/>
      <c r="V836" s="1713"/>
      <c r="W836" s="1713"/>
      <c r="X836" s="1713"/>
      <c r="Y836" s="1713"/>
      <c r="Z836" s="1713"/>
      <c r="AA836" s="1713"/>
      <c r="AB836" s="1713"/>
      <c r="AC836" s="1713"/>
      <c r="AD836" s="1713"/>
      <c r="AE836" s="1713"/>
      <c r="AF836" s="1713"/>
      <c r="AG836" s="1713"/>
      <c r="AH836" s="1713"/>
      <c r="AI836" s="1713"/>
      <c r="AJ836" s="1713"/>
      <c r="AK836" s="1713"/>
      <c r="AL836" s="1713"/>
      <c r="AM836" s="1713"/>
      <c r="AN836" s="1713"/>
      <c r="AO836" s="1713"/>
      <c r="AP836" s="1713"/>
      <c r="AQ836" s="1713"/>
      <c r="AR836" s="1713"/>
      <c r="AS836" s="1713"/>
      <c r="AT836" s="1713"/>
      <c r="AU836" s="1713"/>
      <c r="AV836" s="1713"/>
      <c r="AW836" s="1713"/>
      <c r="AX836" s="1713"/>
    </row>
    <row r="837" s="1732" customFormat="true" ht="21.75" hidden="false" customHeight="true" outlineLevel="0" collapsed="false">
      <c r="C837" s="1713"/>
      <c r="D837" s="1713"/>
      <c r="E837" s="1713"/>
      <c r="F837" s="1713"/>
      <c r="G837" s="1714"/>
      <c r="H837" s="1713"/>
      <c r="I837" s="1713"/>
      <c r="J837" s="1713"/>
      <c r="K837" s="1713"/>
      <c r="L837" s="1713"/>
      <c r="M837" s="1713"/>
      <c r="N837" s="1713"/>
      <c r="O837" s="1713"/>
      <c r="P837" s="1713"/>
      <c r="Q837" s="1713"/>
      <c r="R837" s="1713"/>
      <c r="S837" s="1713"/>
      <c r="T837" s="1713"/>
      <c r="U837" s="1713"/>
      <c r="V837" s="1713"/>
      <c r="W837" s="1713"/>
      <c r="X837" s="1713"/>
      <c r="Y837" s="1713"/>
      <c r="Z837" s="1713"/>
      <c r="AA837" s="1713"/>
      <c r="AB837" s="1713"/>
      <c r="AC837" s="1713"/>
      <c r="AD837" s="1713"/>
      <c r="AE837" s="1713"/>
      <c r="AF837" s="1713"/>
      <c r="AG837" s="1713"/>
      <c r="AH837" s="1713"/>
      <c r="AI837" s="1713"/>
      <c r="AJ837" s="1713"/>
      <c r="AK837" s="1713"/>
      <c r="AL837" s="1713"/>
      <c r="AM837" s="1713"/>
      <c r="AN837" s="1713"/>
      <c r="AO837" s="1713"/>
      <c r="AP837" s="1713"/>
      <c r="AQ837" s="1713"/>
      <c r="AR837" s="1713"/>
      <c r="AS837" s="1713"/>
      <c r="AT837" s="1713"/>
      <c r="AU837" s="1713"/>
      <c r="AV837" s="1713"/>
      <c r="AW837" s="1713"/>
      <c r="AX837" s="1713"/>
    </row>
    <row r="838" s="1732" customFormat="true" ht="21.75" hidden="false" customHeight="true" outlineLevel="0" collapsed="false">
      <c r="C838" s="1713"/>
      <c r="D838" s="1713"/>
      <c r="E838" s="1713"/>
      <c r="F838" s="1713"/>
      <c r="G838" s="1714"/>
      <c r="H838" s="1713"/>
      <c r="I838" s="1713"/>
      <c r="J838" s="1713"/>
      <c r="K838" s="1713"/>
      <c r="L838" s="1713"/>
      <c r="M838" s="1713"/>
      <c r="N838" s="1713"/>
      <c r="O838" s="1713"/>
      <c r="P838" s="1713"/>
      <c r="Q838" s="1713"/>
      <c r="R838" s="1713"/>
      <c r="S838" s="1713"/>
      <c r="T838" s="1713"/>
      <c r="U838" s="1713"/>
      <c r="V838" s="1713"/>
      <c r="W838" s="1713"/>
      <c r="X838" s="1713"/>
      <c r="Y838" s="1713"/>
      <c r="Z838" s="1713"/>
      <c r="AA838" s="1713"/>
      <c r="AB838" s="1713"/>
      <c r="AC838" s="1713"/>
      <c r="AD838" s="1713"/>
      <c r="AE838" s="1713"/>
      <c r="AF838" s="1713"/>
      <c r="AG838" s="1713"/>
      <c r="AH838" s="1713"/>
      <c r="AI838" s="1713"/>
      <c r="AJ838" s="1713"/>
      <c r="AK838" s="1713"/>
      <c r="AL838" s="1713"/>
      <c r="AM838" s="1713"/>
      <c r="AN838" s="1713"/>
      <c r="AO838" s="1713"/>
      <c r="AP838" s="1713"/>
      <c r="AQ838" s="1713"/>
      <c r="AR838" s="1713"/>
      <c r="AS838" s="1713"/>
      <c r="AT838" s="1713"/>
      <c r="AU838" s="1713"/>
      <c r="AV838" s="1713"/>
      <c r="AW838" s="1713"/>
      <c r="AX838" s="1713"/>
    </row>
    <row r="839" s="1732" customFormat="true" ht="21.75" hidden="false" customHeight="true" outlineLevel="0" collapsed="false">
      <c r="C839" s="1713"/>
      <c r="D839" s="1713"/>
      <c r="E839" s="1713"/>
      <c r="F839" s="1713"/>
      <c r="G839" s="1714"/>
      <c r="H839" s="1713"/>
      <c r="I839" s="1713"/>
      <c r="J839" s="1713"/>
      <c r="K839" s="1713"/>
      <c r="L839" s="1713"/>
      <c r="M839" s="1713"/>
      <c r="N839" s="1713"/>
      <c r="O839" s="1713"/>
      <c r="P839" s="1713"/>
      <c r="Q839" s="1713"/>
      <c r="R839" s="1713"/>
      <c r="S839" s="1713"/>
      <c r="T839" s="1713"/>
      <c r="U839" s="1713"/>
      <c r="V839" s="1713"/>
      <c r="W839" s="1713"/>
      <c r="X839" s="1713"/>
      <c r="Y839" s="1713"/>
      <c r="Z839" s="1713"/>
      <c r="AA839" s="1713"/>
      <c r="AB839" s="1713"/>
      <c r="AC839" s="1713"/>
      <c r="AD839" s="1713"/>
      <c r="AE839" s="1713"/>
      <c r="AF839" s="1713"/>
      <c r="AG839" s="1713"/>
      <c r="AH839" s="1713"/>
      <c r="AI839" s="1713"/>
      <c r="AJ839" s="1713"/>
      <c r="AK839" s="1713"/>
      <c r="AL839" s="1713"/>
      <c r="AM839" s="1713"/>
      <c r="AN839" s="1713"/>
      <c r="AO839" s="1713"/>
      <c r="AP839" s="1713"/>
      <c r="AQ839" s="1713"/>
      <c r="AR839" s="1713"/>
      <c r="AS839" s="1713"/>
      <c r="AT839" s="1713"/>
      <c r="AU839" s="1713"/>
      <c r="AV839" s="1713"/>
      <c r="AW839" s="1713"/>
      <c r="AX839" s="1713"/>
    </row>
    <row r="840" s="1732" customFormat="true" ht="21.75" hidden="false" customHeight="true" outlineLevel="0" collapsed="false">
      <c r="C840" s="1713"/>
      <c r="D840" s="1713"/>
      <c r="E840" s="1713"/>
      <c r="F840" s="1713"/>
      <c r="G840" s="1714"/>
      <c r="H840" s="1713"/>
      <c r="I840" s="1713"/>
      <c r="J840" s="1713"/>
      <c r="K840" s="1713"/>
      <c r="L840" s="1713"/>
      <c r="M840" s="1713"/>
      <c r="N840" s="1713"/>
      <c r="O840" s="1713"/>
      <c r="P840" s="1713"/>
      <c r="Q840" s="1713"/>
      <c r="R840" s="1713"/>
      <c r="S840" s="1713"/>
      <c r="T840" s="1713"/>
      <c r="U840" s="1713"/>
      <c r="V840" s="1713"/>
      <c r="W840" s="1713"/>
      <c r="X840" s="1713"/>
      <c r="Y840" s="1713"/>
      <c r="Z840" s="1713"/>
      <c r="AA840" s="1713"/>
      <c r="AB840" s="1713"/>
      <c r="AC840" s="1713"/>
      <c r="AD840" s="1713"/>
      <c r="AE840" s="1713"/>
      <c r="AF840" s="1713"/>
      <c r="AG840" s="1713"/>
      <c r="AH840" s="1713"/>
      <c r="AI840" s="1713"/>
      <c r="AJ840" s="1713"/>
      <c r="AK840" s="1713"/>
      <c r="AL840" s="1713"/>
      <c r="AM840" s="1713"/>
      <c r="AN840" s="1713"/>
      <c r="AO840" s="1713"/>
      <c r="AP840" s="1713"/>
      <c r="AQ840" s="1713"/>
      <c r="AR840" s="1713"/>
      <c r="AS840" s="1713"/>
      <c r="AT840" s="1713"/>
      <c r="AU840" s="1713"/>
      <c r="AV840" s="1713"/>
      <c r="AW840" s="1713"/>
      <c r="AX840" s="1713"/>
    </row>
    <row r="841" s="1732" customFormat="true" ht="21.75" hidden="false" customHeight="true" outlineLevel="0" collapsed="false">
      <c r="C841" s="1713"/>
      <c r="D841" s="1713"/>
      <c r="E841" s="1713"/>
      <c r="F841" s="1713"/>
      <c r="G841" s="1714"/>
      <c r="H841" s="1713"/>
      <c r="I841" s="1713"/>
      <c r="J841" s="1713"/>
      <c r="K841" s="1713"/>
      <c r="L841" s="1713"/>
      <c r="M841" s="1713"/>
      <c r="N841" s="1713"/>
      <c r="O841" s="1713"/>
      <c r="P841" s="1713"/>
      <c r="Q841" s="1713"/>
      <c r="R841" s="1713"/>
      <c r="S841" s="1713"/>
      <c r="T841" s="1713"/>
      <c r="U841" s="1713"/>
      <c r="V841" s="1713"/>
      <c r="W841" s="1713"/>
      <c r="X841" s="1713"/>
      <c r="Y841" s="1713"/>
      <c r="Z841" s="1713"/>
      <c r="AA841" s="1713"/>
      <c r="AB841" s="1713"/>
      <c r="AC841" s="1713"/>
      <c r="AD841" s="1713"/>
      <c r="AE841" s="1713"/>
      <c r="AF841" s="1713"/>
      <c r="AG841" s="1713"/>
      <c r="AH841" s="1713"/>
      <c r="AI841" s="1713"/>
      <c r="AJ841" s="1713"/>
      <c r="AK841" s="1713"/>
      <c r="AL841" s="1713"/>
      <c r="AM841" s="1713"/>
      <c r="AN841" s="1713"/>
      <c r="AO841" s="1713"/>
      <c r="AP841" s="1713"/>
      <c r="AQ841" s="1713"/>
      <c r="AR841" s="1713"/>
      <c r="AS841" s="1713"/>
      <c r="AT841" s="1713"/>
      <c r="AU841" s="1713"/>
      <c r="AV841" s="1713"/>
      <c r="AW841" s="1713"/>
      <c r="AX841" s="1713"/>
    </row>
    <row r="842" s="1732" customFormat="true" ht="21.75" hidden="false" customHeight="true" outlineLevel="0" collapsed="false">
      <c r="C842" s="1713"/>
      <c r="D842" s="1713"/>
      <c r="E842" s="1713"/>
      <c r="F842" s="1713"/>
      <c r="G842" s="1714"/>
      <c r="H842" s="1713"/>
      <c r="I842" s="1713"/>
      <c r="J842" s="1713"/>
      <c r="K842" s="1713"/>
      <c r="L842" s="1713"/>
      <c r="M842" s="1713"/>
      <c r="N842" s="1713"/>
      <c r="O842" s="1713"/>
      <c r="P842" s="1713"/>
      <c r="Q842" s="1713"/>
      <c r="R842" s="1713"/>
      <c r="S842" s="1713"/>
      <c r="T842" s="1713"/>
      <c r="U842" s="1713"/>
      <c r="V842" s="1713"/>
      <c r="W842" s="1713"/>
      <c r="X842" s="1713"/>
      <c r="Y842" s="1713"/>
      <c r="Z842" s="1713"/>
      <c r="AA842" s="1713"/>
      <c r="AB842" s="1713"/>
      <c r="AC842" s="1713"/>
      <c r="AD842" s="1713"/>
      <c r="AE842" s="1713"/>
      <c r="AF842" s="1713"/>
      <c r="AG842" s="1713"/>
      <c r="AH842" s="1713"/>
      <c r="AI842" s="1713"/>
      <c r="AJ842" s="1713"/>
      <c r="AK842" s="1713"/>
      <c r="AL842" s="1713"/>
      <c r="AM842" s="1713"/>
      <c r="AN842" s="1713"/>
      <c r="AO842" s="1713"/>
      <c r="AP842" s="1713"/>
      <c r="AQ842" s="1713"/>
      <c r="AR842" s="1713"/>
      <c r="AS842" s="1713"/>
      <c r="AT842" s="1713"/>
      <c r="AU842" s="1713"/>
      <c r="AV842" s="1713"/>
      <c r="AW842" s="1713"/>
      <c r="AX842" s="1713"/>
    </row>
    <row r="843" s="1732" customFormat="true" ht="21.75" hidden="false" customHeight="true" outlineLevel="0" collapsed="false">
      <c r="C843" s="1713"/>
      <c r="D843" s="1713"/>
      <c r="E843" s="1713"/>
      <c r="F843" s="1713"/>
      <c r="G843" s="1714"/>
      <c r="H843" s="1713"/>
      <c r="I843" s="1713"/>
      <c r="J843" s="1713"/>
      <c r="K843" s="1713"/>
      <c r="L843" s="1713"/>
      <c r="M843" s="1713"/>
      <c r="N843" s="1713"/>
      <c r="O843" s="1713"/>
      <c r="P843" s="1713"/>
      <c r="Q843" s="1713"/>
      <c r="R843" s="1713"/>
      <c r="S843" s="1713"/>
      <c r="T843" s="1713"/>
      <c r="U843" s="1713"/>
      <c r="V843" s="1713"/>
      <c r="W843" s="1713"/>
      <c r="X843" s="1713"/>
      <c r="Y843" s="1713"/>
      <c r="Z843" s="1713"/>
      <c r="AA843" s="1713"/>
      <c r="AB843" s="1713"/>
      <c r="AC843" s="1713"/>
      <c r="AD843" s="1713"/>
      <c r="AE843" s="1713"/>
      <c r="AF843" s="1713"/>
      <c r="AG843" s="1713"/>
      <c r="AH843" s="1713"/>
      <c r="AI843" s="1713"/>
      <c r="AJ843" s="1713"/>
      <c r="AK843" s="1713"/>
      <c r="AL843" s="1713"/>
      <c r="AM843" s="1713"/>
      <c r="AN843" s="1713"/>
      <c r="AO843" s="1713"/>
      <c r="AP843" s="1713"/>
      <c r="AQ843" s="1713"/>
      <c r="AR843" s="1713"/>
      <c r="AS843" s="1713"/>
      <c r="AT843" s="1713"/>
      <c r="AU843" s="1713"/>
      <c r="AV843" s="1713"/>
      <c r="AW843" s="1713"/>
      <c r="AX843" s="1713"/>
    </row>
    <row r="844" s="1732" customFormat="true" ht="21.75" hidden="false" customHeight="true" outlineLevel="0" collapsed="false">
      <c r="C844" s="1713"/>
      <c r="D844" s="1713"/>
      <c r="E844" s="1713"/>
      <c r="F844" s="1713"/>
      <c r="G844" s="1714"/>
      <c r="H844" s="1713"/>
      <c r="I844" s="1713"/>
      <c r="J844" s="1713"/>
      <c r="K844" s="1713"/>
      <c r="L844" s="1713"/>
      <c r="M844" s="1713"/>
      <c r="N844" s="1713"/>
      <c r="O844" s="1713"/>
      <c r="P844" s="1713"/>
      <c r="Q844" s="1713"/>
      <c r="R844" s="1713"/>
      <c r="S844" s="1713"/>
      <c r="T844" s="1713"/>
      <c r="U844" s="1713"/>
      <c r="V844" s="1713"/>
      <c r="W844" s="1713"/>
      <c r="X844" s="1713"/>
      <c r="Y844" s="1713"/>
      <c r="Z844" s="1713"/>
      <c r="AA844" s="1713"/>
      <c r="AB844" s="1713"/>
      <c r="AC844" s="1713"/>
      <c r="AD844" s="1713"/>
      <c r="AE844" s="1713"/>
      <c r="AF844" s="1713"/>
      <c r="AG844" s="1713"/>
      <c r="AH844" s="1713"/>
      <c r="AI844" s="1713"/>
      <c r="AJ844" s="1713"/>
      <c r="AK844" s="1713"/>
      <c r="AL844" s="1713"/>
      <c r="AM844" s="1713"/>
      <c r="AN844" s="1713"/>
      <c r="AO844" s="1713"/>
      <c r="AP844" s="1713"/>
      <c r="AQ844" s="1713"/>
      <c r="AR844" s="1713"/>
      <c r="AS844" s="1713"/>
      <c r="AT844" s="1713"/>
      <c r="AU844" s="1713"/>
      <c r="AV844" s="1713"/>
      <c r="AW844" s="1713"/>
      <c r="AX844" s="1713"/>
    </row>
    <row r="845" s="1732" customFormat="true" ht="21.75" hidden="false" customHeight="true" outlineLevel="0" collapsed="false">
      <c r="C845" s="1713"/>
      <c r="D845" s="1713"/>
      <c r="E845" s="1713"/>
      <c r="F845" s="1713"/>
      <c r="G845" s="1714"/>
      <c r="H845" s="1713"/>
      <c r="I845" s="1713"/>
      <c r="J845" s="1713"/>
      <c r="K845" s="1713"/>
      <c r="L845" s="1713"/>
      <c r="M845" s="1713"/>
      <c r="N845" s="1713"/>
      <c r="O845" s="1713"/>
      <c r="P845" s="1713"/>
      <c r="Q845" s="1713"/>
      <c r="R845" s="1713"/>
      <c r="S845" s="1713"/>
      <c r="T845" s="1713"/>
      <c r="U845" s="1713"/>
      <c r="V845" s="1713"/>
      <c r="W845" s="1713"/>
      <c r="X845" s="1713"/>
      <c r="Y845" s="1713"/>
      <c r="Z845" s="1713"/>
      <c r="AA845" s="1713"/>
      <c r="AB845" s="1713"/>
      <c r="AC845" s="1713"/>
      <c r="AD845" s="1713"/>
      <c r="AE845" s="1713"/>
      <c r="AF845" s="1713"/>
      <c r="AG845" s="1713"/>
      <c r="AH845" s="1713"/>
      <c r="AI845" s="1713"/>
      <c r="AJ845" s="1713"/>
      <c r="AK845" s="1713"/>
      <c r="AL845" s="1713"/>
      <c r="AM845" s="1713"/>
      <c r="AN845" s="1713"/>
      <c r="AO845" s="1713"/>
      <c r="AP845" s="1713"/>
      <c r="AQ845" s="1713"/>
      <c r="AR845" s="1713"/>
      <c r="AS845" s="1713"/>
      <c r="AT845" s="1713"/>
      <c r="AU845" s="1713"/>
      <c r="AV845" s="1713"/>
      <c r="AW845" s="1713"/>
      <c r="AX845" s="1713"/>
    </row>
    <row r="846" s="1732" customFormat="true" ht="21.75" hidden="false" customHeight="true" outlineLevel="0" collapsed="false">
      <c r="C846" s="1713"/>
      <c r="D846" s="1713"/>
      <c r="E846" s="1713"/>
      <c r="F846" s="1713"/>
      <c r="G846" s="1714"/>
      <c r="H846" s="1713"/>
      <c r="I846" s="1713"/>
      <c r="J846" s="1713"/>
      <c r="K846" s="1713"/>
      <c r="L846" s="1713"/>
      <c r="M846" s="1713"/>
      <c r="N846" s="1713"/>
      <c r="O846" s="1713"/>
      <c r="P846" s="1713"/>
      <c r="Q846" s="1713"/>
      <c r="R846" s="1713"/>
      <c r="S846" s="1713"/>
      <c r="T846" s="1713"/>
      <c r="U846" s="1713"/>
      <c r="V846" s="1713"/>
      <c r="W846" s="1713"/>
      <c r="X846" s="1713"/>
      <c r="Y846" s="1713"/>
      <c r="Z846" s="1713"/>
      <c r="AA846" s="1713"/>
      <c r="AB846" s="1713"/>
      <c r="AC846" s="1713"/>
      <c r="AD846" s="1713"/>
      <c r="AE846" s="1713"/>
      <c r="AF846" s="1713"/>
      <c r="AG846" s="1713"/>
      <c r="AH846" s="1713"/>
      <c r="AI846" s="1713"/>
      <c r="AJ846" s="1713"/>
      <c r="AK846" s="1713"/>
      <c r="AL846" s="1713"/>
      <c r="AM846" s="1713"/>
      <c r="AN846" s="1713"/>
      <c r="AO846" s="1713"/>
      <c r="AP846" s="1713"/>
      <c r="AQ846" s="1713"/>
      <c r="AR846" s="1713"/>
      <c r="AS846" s="1713"/>
      <c r="AT846" s="1713"/>
      <c r="AU846" s="1713"/>
      <c r="AV846" s="1713"/>
      <c r="AW846" s="1713"/>
      <c r="AX846" s="1713"/>
    </row>
    <row r="847" s="1732" customFormat="true" ht="21.75" hidden="false" customHeight="true" outlineLevel="0" collapsed="false">
      <c r="C847" s="1713"/>
      <c r="D847" s="1713"/>
      <c r="E847" s="1713"/>
      <c r="F847" s="1713"/>
      <c r="G847" s="1714"/>
      <c r="H847" s="1713"/>
      <c r="I847" s="1713"/>
      <c r="J847" s="1713"/>
      <c r="K847" s="1713"/>
      <c r="L847" s="1713"/>
      <c r="M847" s="1713"/>
      <c r="N847" s="1713"/>
      <c r="O847" s="1713"/>
      <c r="P847" s="1713"/>
      <c r="Q847" s="1713"/>
      <c r="R847" s="1713"/>
      <c r="S847" s="1713"/>
      <c r="T847" s="1713"/>
      <c r="U847" s="1713"/>
      <c r="V847" s="1713"/>
      <c r="W847" s="1713"/>
      <c r="X847" s="1713"/>
      <c r="Y847" s="1713"/>
      <c r="Z847" s="1713"/>
      <c r="AA847" s="1713"/>
      <c r="AB847" s="1713"/>
      <c r="AC847" s="1713"/>
      <c r="AD847" s="1713"/>
      <c r="AE847" s="1713"/>
      <c r="AF847" s="1713"/>
      <c r="AG847" s="1713"/>
      <c r="AH847" s="1713"/>
      <c r="AI847" s="1713"/>
      <c r="AJ847" s="1713"/>
      <c r="AK847" s="1713"/>
      <c r="AL847" s="1713"/>
      <c r="AM847" s="1713"/>
      <c r="AN847" s="1713"/>
      <c r="AO847" s="1713"/>
      <c r="AP847" s="1713"/>
      <c r="AQ847" s="1713"/>
      <c r="AR847" s="1713"/>
      <c r="AS847" s="1713"/>
      <c r="AT847" s="1713"/>
      <c r="AU847" s="1713"/>
      <c r="AV847" s="1713"/>
      <c r="AW847" s="1713"/>
      <c r="AX847" s="1713"/>
    </row>
    <row r="848" s="1732" customFormat="true" ht="21.75" hidden="false" customHeight="true" outlineLevel="0" collapsed="false">
      <c r="C848" s="1713"/>
      <c r="D848" s="1713"/>
      <c r="E848" s="1713"/>
      <c r="F848" s="1713"/>
      <c r="G848" s="1714"/>
      <c r="H848" s="1713"/>
      <c r="I848" s="1713"/>
      <c r="J848" s="1713"/>
      <c r="K848" s="1713"/>
      <c r="L848" s="1713"/>
      <c r="M848" s="1713"/>
      <c r="N848" s="1713"/>
      <c r="O848" s="1713"/>
      <c r="P848" s="1713"/>
      <c r="Q848" s="1713"/>
      <c r="R848" s="1713"/>
      <c r="S848" s="1713"/>
      <c r="T848" s="1713"/>
      <c r="U848" s="1713"/>
      <c r="V848" s="1713"/>
      <c r="W848" s="1713"/>
      <c r="X848" s="1713"/>
      <c r="Y848" s="1713"/>
      <c r="Z848" s="1713"/>
      <c r="AA848" s="1713"/>
      <c r="AB848" s="1713"/>
      <c r="AC848" s="1713"/>
      <c r="AD848" s="1713"/>
      <c r="AE848" s="1713"/>
      <c r="AF848" s="1713"/>
      <c r="AG848" s="1713"/>
      <c r="AH848" s="1713"/>
      <c r="AI848" s="1713"/>
      <c r="AJ848" s="1713"/>
      <c r="AK848" s="1713"/>
      <c r="AL848" s="1713"/>
      <c r="AM848" s="1713"/>
      <c r="AN848" s="1713"/>
      <c r="AO848" s="1713"/>
      <c r="AP848" s="1713"/>
      <c r="AQ848" s="1713"/>
      <c r="AR848" s="1713"/>
      <c r="AS848" s="1713"/>
      <c r="AT848" s="1713"/>
      <c r="AU848" s="1713"/>
      <c r="AV848" s="1713"/>
      <c r="AW848" s="1713"/>
      <c r="AX848" s="1713"/>
    </row>
    <row r="849" s="1732" customFormat="true" ht="21.75" hidden="false" customHeight="true" outlineLevel="0" collapsed="false">
      <c r="C849" s="1713"/>
      <c r="D849" s="1713"/>
      <c r="E849" s="1713"/>
      <c r="F849" s="1713"/>
      <c r="G849" s="1714"/>
      <c r="H849" s="1713"/>
      <c r="I849" s="1713"/>
      <c r="J849" s="1713"/>
      <c r="K849" s="1713"/>
      <c r="L849" s="1713"/>
      <c r="M849" s="1713"/>
      <c r="N849" s="1713"/>
      <c r="O849" s="1713"/>
      <c r="P849" s="1713"/>
      <c r="Q849" s="1713"/>
      <c r="R849" s="1713"/>
      <c r="S849" s="1713"/>
      <c r="T849" s="1713"/>
      <c r="U849" s="1713"/>
      <c r="V849" s="1713"/>
      <c r="W849" s="1713"/>
      <c r="X849" s="1713"/>
      <c r="Y849" s="1713"/>
      <c r="Z849" s="1713"/>
      <c r="AA849" s="1713"/>
      <c r="AB849" s="1713"/>
      <c r="AC849" s="1713"/>
      <c r="AD849" s="1713"/>
      <c r="AE849" s="1713"/>
      <c r="AF849" s="1713"/>
      <c r="AG849" s="1713"/>
      <c r="AH849" s="1713"/>
      <c r="AI849" s="1713"/>
      <c r="AJ849" s="1713"/>
      <c r="AK849" s="1713"/>
      <c r="AL849" s="1713"/>
      <c r="AM849" s="1713"/>
      <c r="AN849" s="1713"/>
      <c r="AO849" s="1713"/>
      <c r="AP849" s="1713"/>
      <c r="AQ849" s="1713"/>
      <c r="AR849" s="1713"/>
      <c r="AS849" s="1713"/>
      <c r="AT849" s="1713"/>
      <c r="AU849" s="1713"/>
      <c r="AV849" s="1713"/>
      <c r="AW849" s="1713"/>
      <c r="AX849" s="1713"/>
    </row>
    <row r="850" s="1732" customFormat="true" ht="21.75" hidden="false" customHeight="true" outlineLevel="0" collapsed="false">
      <c r="C850" s="1713"/>
      <c r="D850" s="1713"/>
      <c r="E850" s="1713"/>
      <c r="F850" s="1713"/>
      <c r="G850" s="1714"/>
      <c r="H850" s="1713"/>
      <c r="I850" s="1713"/>
      <c r="J850" s="1713"/>
      <c r="K850" s="1713"/>
      <c r="L850" s="1713"/>
      <c r="M850" s="1713"/>
      <c r="N850" s="1713"/>
      <c r="O850" s="1713"/>
      <c r="P850" s="1713"/>
      <c r="Q850" s="1713"/>
      <c r="R850" s="1713"/>
      <c r="S850" s="1713"/>
      <c r="T850" s="1713"/>
      <c r="U850" s="1713"/>
      <c r="V850" s="1713"/>
      <c r="W850" s="1713"/>
      <c r="X850" s="1713"/>
      <c r="Y850" s="1713"/>
      <c r="Z850" s="1713"/>
      <c r="AA850" s="1713"/>
      <c r="AB850" s="1713"/>
      <c r="AC850" s="1713"/>
      <c r="AD850" s="1713"/>
      <c r="AE850" s="1713"/>
      <c r="AF850" s="1713"/>
      <c r="AG850" s="1713"/>
      <c r="AH850" s="1713"/>
      <c r="AI850" s="1713"/>
      <c r="AJ850" s="1713"/>
      <c r="AK850" s="1713"/>
      <c r="AL850" s="1713"/>
      <c r="AM850" s="1713"/>
      <c r="AN850" s="1713"/>
      <c r="AO850" s="1713"/>
      <c r="AP850" s="1713"/>
      <c r="AQ850" s="1713"/>
      <c r="AR850" s="1713"/>
      <c r="AS850" s="1713"/>
      <c r="AT850" s="1713"/>
      <c r="AU850" s="1713"/>
      <c r="AV850" s="1713"/>
      <c r="AW850" s="1713"/>
      <c r="AX850" s="1713"/>
    </row>
    <row r="851" s="1732" customFormat="true" ht="21.75" hidden="false" customHeight="true" outlineLevel="0" collapsed="false">
      <c r="C851" s="1713"/>
      <c r="D851" s="1713"/>
      <c r="E851" s="1713"/>
      <c r="F851" s="1713"/>
      <c r="G851" s="1714"/>
      <c r="H851" s="1713"/>
      <c r="I851" s="1713"/>
      <c r="J851" s="1713"/>
      <c r="K851" s="1713"/>
      <c r="L851" s="1713"/>
      <c r="M851" s="1713"/>
      <c r="N851" s="1713"/>
      <c r="O851" s="1713"/>
      <c r="P851" s="1713"/>
      <c r="Q851" s="1713"/>
      <c r="R851" s="1713"/>
      <c r="S851" s="1713"/>
      <c r="T851" s="1713"/>
      <c r="U851" s="1713"/>
      <c r="V851" s="1713"/>
      <c r="W851" s="1713"/>
      <c r="X851" s="1713"/>
      <c r="Y851" s="1713"/>
      <c r="Z851" s="1713"/>
      <c r="AA851" s="1713"/>
      <c r="AB851" s="1713"/>
      <c r="AC851" s="1713"/>
      <c r="AD851" s="1713"/>
      <c r="AE851" s="1713"/>
      <c r="AF851" s="1713"/>
      <c r="AG851" s="1713"/>
      <c r="AH851" s="1713"/>
      <c r="AI851" s="1713"/>
      <c r="AJ851" s="1713"/>
      <c r="AK851" s="1713"/>
      <c r="AL851" s="1713"/>
      <c r="AM851" s="1713"/>
      <c r="AN851" s="1713"/>
      <c r="AO851" s="1713"/>
      <c r="AP851" s="1713"/>
      <c r="AQ851" s="1713"/>
      <c r="AR851" s="1713"/>
      <c r="AS851" s="1713"/>
      <c r="AT851" s="1713"/>
      <c r="AU851" s="1713"/>
      <c r="AV851" s="1713"/>
      <c r="AW851" s="1713"/>
      <c r="AX851" s="1713"/>
    </row>
    <row r="852" s="1732" customFormat="true" ht="21.75" hidden="false" customHeight="true" outlineLevel="0" collapsed="false">
      <c r="C852" s="1713"/>
      <c r="D852" s="1713"/>
      <c r="E852" s="1713"/>
      <c r="F852" s="1713"/>
      <c r="G852" s="1714"/>
      <c r="H852" s="1713"/>
      <c r="I852" s="1713"/>
      <c r="J852" s="1713"/>
      <c r="K852" s="1713"/>
      <c r="L852" s="1713"/>
      <c r="M852" s="1713"/>
      <c r="N852" s="1713"/>
      <c r="O852" s="1713"/>
      <c r="P852" s="1713"/>
      <c r="Q852" s="1713"/>
      <c r="R852" s="1713"/>
      <c r="S852" s="1713"/>
      <c r="T852" s="1713"/>
      <c r="U852" s="1713"/>
      <c r="V852" s="1713"/>
      <c r="W852" s="1713"/>
      <c r="X852" s="1713"/>
      <c r="Y852" s="1713"/>
      <c r="Z852" s="1713"/>
      <c r="AA852" s="1713"/>
      <c r="AB852" s="1713"/>
      <c r="AC852" s="1713"/>
      <c r="AD852" s="1713"/>
      <c r="AE852" s="1713"/>
      <c r="AF852" s="1713"/>
      <c r="AG852" s="1713"/>
      <c r="AH852" s="1713"/>
      <c r="AI852" s="1713"/>
      <c r="AJ852" s="1713"/>
      <c r="AK852" s="1713"/>
      <c r="AL852" s="1713"/>
      <c r="AM852" s="1713"/>
      <c r="AN852" s="1713"/>
      <c r="AO852" s="1713"/>
      <c r="AP852" s="1713"/>
      <c r="AQ852" s="1713"/>
      <c r="AR852" s="1713"/>
      <c r="AS852" s="1713"/>
      <c r="AT852" s="1713"/>
      <c r="AU852" s="1713"/>
      <c r="AV852" s="1713"/>
      <c r="AW852" s="1713"/>
      <c r="AX852" s="1713"/>
    </row>
    <row r="853" s="1732" customFormat="true" ht="21.75" hidden="false" customHeight="true" outlineLevel="0" collapsed="false">
      <c r="C853" s="1713"/>
      <c r="D853" s="1713"/>
      <c r="E853" s="1713"/>
      <c r="F853" s="1713"/>
      <c r="G853" s="1714"/>
      <c r="H853" s="1713"/>
      <c r="I853" s="1713"/>
      <c r="J853" s="1713"/>
      <c r="K853" s="1713"/>
      <c r="L853" s="1713"/>
      <c r="M853" s="1713"/>
      <c r="N853" s="1713"/>
      <c r="O853" s="1713"/>
      <c r="P853" s="1713"/>
      <c r="Q853" s="1713"/>
      <c r="R853" s="1713"/>
      <c r="S853" s="1713"/>
      <c r="T853" s="1713"/>
      <c r="U853" s="1713"/>
      <c r="V853" s="1713"/>
      <c r="W853" s="1713"/>
      <c r="X853" s="1713"/>
      <c r="Y853" s="1713"/>
      <c r="Z853" s="1713"/>
      <c r="AA853" s="1713"/>
      <c r="AB853" s="1713"/>
      <c r="AC853" s="1713"/>
      <c r="AD853" s="1713"/>
      <c r="AE853" s="1713"/>
      <c r="AF853" s="1713"/>
      <c r="AG853" s="1713"/>
      <c r="AH853" s="1713"/>
      <c r="AI853" s="1713"/>
      <c r="AJ853" s="1713"/>
      <c r="AK853" s="1713"/>
      <c r="AL853" s="1713"/>
      <c r="AM853" s="1713"/>
      <c r="AN853" s="1713"/>
      <c r="AO853" s="1713"/>
      <c r="AP853" s="1713"/>
      <c r="AQ853" s="1713"/>
      <c r="AR853" s="1713"/>
      <c r="AS853" s="1713"/>
      <c r="AT853" s="1713"/>
      <c r="AU853" s="1713"/>
      <c r="AV853" s="1713"/>
      <c r="AW853" s="1713"/>
      <c r="AX853" s="1713"/>
    </row>
    <row r="854" s="1732" customFormat="true" ht="21.75" hidden="false" customHeight="true" outlineLevel="0" collapsed="false">
      <c r="C854" s="1713"/>
      <c r="D854" s="1713"/>
      <c r="E854" s="1713"/>
      <c r="F854" s="1713"/>
      <c r="G854" s="1714"/>
      <c r="H854" s="1713"/>
      <c r="I854" s="1713"/>
      <c r="J854" s="1713"/>
      <c r="K854" s="1713"/>
      <c r="L854" s="1713"/>
      <c r="M854" s="1713"/>
      <c r="N854" s="1713"/>
      <c r="O854" s="1713"/>
      <c r="P854" s="1713"/>
      <c r="Q854" s="1713"/>
      <c r="R854" s="1713"/>
      <c r="S854" s="1713"/>
      <c r="T854" s="1713"/>
      <c r="U854" s="1713"/>
      <c r="V854" s="1713"/>
      <c r="W854" s="1713"/>
      <c r="X854" s="1713"/>
      <c r="Y854" s="1713"/>
      <c r="Z854" s="1713"/>
      <c r="AA854" s="1713"/>
      <c r="AB854" s="1713"/>
      <c r="AC854" s="1713"/>
      <c r="AD854" s="1713"/>
      <c r="AE854" s="1713"/>
      <c r="AF854" s="1713"/>
      <c r="AG854" s="1713"/>
      <c r="AH854" s="1713"/>
      <c r="AI854" s="1713"/>
      <c r="AJ854" s="1713"/>
      <c r="AK854" s="1713"/>
      <c r="AL854" s="1713"/>
      <c r="AM854" s="1713"/>
      <c r="AN854" s="1713"/>
      <c r="AO854" s="1713"/>
      <c r="AP854" s="1713"/>
      <c r="AQ854" s="1713"/>
      <c r="AR854" s="1713"/>
      <c r="AS854" s="1713"/>
      <c r="AT854" s="1713"/>
      <c r="AU854" s="1713"/>
      <c r="AV854" s="1713"/>
      <c r="AW854" s="1713"/>
      <c r="AX854" s="1713"/>
    </row>
    <row r="855" s="1732" customFormat="true" ht="21.75" hidden="false" customHeight="true" outlineLevel="0" collapsed="false">
      <c r="C855" s="1713"/>
      <c r="D855" s="1713"/>
      <c r="E855" s="1713"/>
      <c r="F855" s="1713"/>
      <c r="G855" s="1714"/>
      <c r="H855" s="1713"/>
      <c r="I855" s="1713"/>
      <c r="J855" s="1713"/>
      <c r="K855" s="1713"/>
      <c r="L855" s="1713"/>
      <c r="M855" s="1713"/>
      <c r="N855" s="1713"/>
      <c r="O855" s="1713"/>
      <c r="P855" s="1713"/>
      <c r="Q855" s="1713"/>
      <c r="R855" s="1713"/>
      <c r="S855" s="1713"/>
      <c r="T855" s="1713"/>
      <c r="U855" s="1713"/>
      <c r="V855" s="1713"/>
      <c r="W855" s="1713"/>
      <c r="X855" s="1713"/>
      <c r="Y855" s="1713"/>
      <c r="Z855" s="1713"/>
      <c r="AA855" s="1713"/>
      <c r="AB855" s="1713"/>
      <c r="AC855" s="1713"/>
      <c r="AD855" s="1713"/>
      <c r="AE855" s="1713"/>
      <c r="AF855" s="1713"/>
      <c r="AG855" s="1713"/>
      <c r="AH855" s="1713"/>
      <c r="AI855" s="1713"/>
      <c r="AJ855" s="1713"/>
      <c r="AK855" s="1713"/>
      <c r="AL855" s="1713"/>
      <c r="AM855" s="1713"/>
      <c r="AN855" s="1713"/>
      <c r="AO855" s="1713"/>
      <c r="AP855" s="1713"/>
      <c r="AQ855" s="1713"/>
      <c r="AR855" s="1713"/>
      <c r="AS855" s="1713"/>
      <c r="AT855" s="1713"/>
      <c r="AU855" s="1713"/>
      <c r="AV855" s="1713"/>
      <c r="AW855" s="1713"/>
      <c r="AX855" s="1713"/>
    </row>
    <row r="856" s="1732" customFormat="true" ht="21.75" hidden="false" customHeight="true" outlineLevel="0" collapsed="false">
      <c r="C856" s="1713"/>
      <c r="D856" s="1713"/>
      <c r="E856" s="1713"/>
      <c r="F856" s="1713"/>
      <c r="G856" s="1714"/>
      <c r="H856" s="1713"/>
      <c r="I856" s="1713"/>
      <c r="J856" s="1713"/>
      <c r="K856" s="1713"/>
      <c r="L856" s="1713"/>
      <c r="M856" s="1713"/>
      <c r="N856" s="1713"/>
      <c r="O856" s="1713"/>
      <c r="P856" s="1713"/>
      <c r="Q856" s="1713"/>
      <c r="R856" s="1713"/>
      <c r="S856" s="1713"/>
      <c r="T856" s="1713"/>
      <c r="U856" s="1713"/>
      <c r="V856" s="1713"/>
      <c r="W856" s="1713"/>
      <c r="X856" s="1713"/>
      <c r="Y856" s="1713"/>
      <c r="Z856" s="1713"/>
      <c r="AA856" s="1713"/>
      <c r="AB856" s="1713"/>
      <c r="AC856" s="1713"/>
      <c r="AD856" s="1713"/>
      <c r="AE856" s="1713"/>
      <c r="AF856" s="1713"/>
      <c r="AG856" s="1713"/>
      <c r="AH856" s="1713"/>
      <c r="AI856" s="1713"/>
      <c r="AJ856" s="1713"/>
      <c r="AK856" s="1713"/>
      <c r="AL856" s="1713"/>
      <c r="AM856" s="1713"/>
      <c r="AN856" s="1713"/>
      <c r="AO856" s="1713"/>
      <c r="AP856" s="1713"/>
      <c r="AQ856" s="1713"/>
      <c r="AR856" s="1713"/>
      <c r="AS856" s="1713"/>
      <c r="AT856" s="1713"/>
      <c r="AU856" s="1713"/>
      <c r="AV856" s="1713"/>
      <c r="AW856" s="1713"/>
      <c r="AX856" s="1713"/>
    </row>
    <row r="857" s="1732" customFormat="true" ht="21.75" hidden="false" customHeight="true" outlineLevel="0" collapsed="false">
      <c r="C857" s="1713"/>
      <c r="D857" s="1713"/>
      <c r="E857" s="1713"/>
      <c r="F857" s="1713"/>
      <c r="G857" s="1714"/>
      <c r="H857" s="1713"/>
      <c r="I857" s="1713"/>
      <c r="J857" s="1713"/>
      <c r="K857" s="1713"/>
      <c r="L857" s="1713"/>
      <c r="M857" s="1713"/>
      <c r="N857" s="1713"/>
      <c r="O857" s="1713"/>
      <c r="P857" s="1713"/>
      <c r="Q857" s="1713"/>
      <c r="R857" s="1713"/>
      <c r="S857" s="1713"/>
      <c r="T857" s="1713"/>
      <c r="U857" s="1713"/>
      <c r="V857" s="1713"/>
      <c r="W857" s="1713"/>
      <c r="X857" s="1713"/>
      <c r="Y857" s="1713"/>
      <c r="Z857" s="1713"/>
      <c r="AA857" s="1713"/>
      <c r="AB857" s="1713"/>
      <c r="AC857" s="1713"/>
      <c r="AD857" s="1713"/>
      <c r="AE857" s="1713"/>
      <c r="AF857" s="1713"/>
      <c r="AG857" s="1713"/>
      <c r="AH857" s="1713"/>
      <c r="AI857" s="1713"/>
      <c r="AJ857" s="1713"/>
      <c r="AK857" s="1713"/>
      <c r="AL857" s="1713"/>
      <c r="AM857" s="1713"/>
      <c r="AN857" s="1713"/>
      <c r="AO857" s="1713"/>
      <c r="AP857" s="1713"/>
      <c r="AQ857" s="1713"/>
      <c r="AR857" s="1713"/>
      <c r="AS857" s="1713"/>
      <c r="AT857" s="1713"/>
      <c r="AU857" s="1713"/>
      <c r="AV857" s="1713"/>
      <c r="AW857" s="1713"/>
      <c r="AX857" s="1713"/>
    </row>
    <row r="858" s="1732" customFormat="true" ht="21.75" hidden="false" customHeight="true" outlineLevel="0" collapsed="false">
      <c r="C858" s="1713"/>
      <c r="D858" s="1713"/>
      <c r="E858" s="1713"/>
      <c r="F858" s="1713"/>
      <c r="G858" s="1714"/>
      <c r="H858" s="1713"/>
      <c r="I858" s="1713"/>
      <c r="J858" s="1713"/>
      <c r="K858" s="1713"/>
      <c r="L858" s="1713"/>
      <c r="M858" s="1713"/>
      <c r="N858" s="1713"/>
      <c r="O858" s="1713"/>
      <c r="P858" s="1713"/>
      <c r="Q858" s="1713"/>
      <c r="R858" s="1713"/>
      <c r="S858" s="1713"/>
      <c r="T858" s="1713"/>
      <c r="U858" s="1713"/>
      <c r="V858" s="1713"/>
      <c r="W858" s="1713"/>
      <c r="X858" s="1713"/>
      <c r="Y858" s="1713"/>
      <c r="Z858" s="1713"/>
      <c r="AA858" s="1713"/>
      <c r="AB858" s="1713"/>
      <c r="AC858" s="1713"/>
      <c r="AD858" s="1713"/>
      <c r="AE858" s="1713"/>
      <c r="AF858" s="1713"/>
      <c r="AG858" s="1713"/>
      <c r="AH858" s="1713"/>
      <c r="AI858" s="1713"/>
      <c r="AJ858" s="1713"/>
      <c r="AK858" s="1713"/>
      <c r="AL858" s="1713"/>
      <c r="AM858" s="1713"/>
      <c r="AN858" s="1713"/>
      <c r="AO858" s="1713"/>
      <c r="AP858" s="1713"/>
      <c r="AQ858" s="1713"/>
      <c r="AR858" s="1713"/>
      <c r="AS858" s="1713"/>
      <c r="AT858" s="1713"/>
      <c r="AU858" s="1713"/>
      <c r="AV858" s="1713"/>
      <c r="AW858" s="1713"/>
      <c r="AX858" s="1713"/>
    </row>
    <row r="859" s="1732" customFormat="true" ht="21.75" hidden="false" customHeight="true" outlineLevel="0" collapsed="false">
      <c r="C859" s="1713"/>
      <c r="D859" s="1713"/>
      <c r="E859" s="1713"/>
      <c r="F859" s="1713"/>
      <c r="G859" s="1714"/>
      <c r="H859" s="1713"/>
      <c r="I859" s="1713"/>
      <c r="J859" s="1713"/>
      <c r="K859" s="1713"/>
      <c r="L859" s="1713"/>
      <c r="M859" s="1713"/>
      <c r="N859" s="1713"/>
      <c r="O859" s="1713"/>
      <c r="P859" s="1713"/>
      <c r="Q859" s="1713"/>
      <c r="R859" s="1713"/>
      <c r="S859" s="1713"/>
      <c r="T859" s="1713"/>
      <c r="U859" s="1713"/>
      <c r="V859" s="1713"/>
      <c r="W859" s="1713"/>
      <c r="X859" s="1713"/>
      <c r="Y859" s="1713"/>
      <c r="Z859" s="1713"/>
      <c r="AA859" s="1713"/>
      <c r="AB859" s="1713"/>
      <c r="AC859" s="1713"/>
      <c r="AD859" s="1713"/>
      <c r="AE859" s="1713"/>
      <c r="AF859" s="1713"/>
      <c r="AG859" s="1713"/>
      <c r="AH859" s="1713"/>
      <c r="AI859" s="1713"/>
      <c r="AJ859" s="1713"/>
      <c r="AK859" s="1713"/>
      <c r="AL859" s="1713"/>
      <c r="AM859" s="1713"/>
      <c r="AN859" s="1713"/>
      <c r="AO859" s="1713"/>
      <c r="AP859" s="1713"/>
      <c r="AQ859" s="1713"/>
      <c r="AR859" s="1713"/>
      <c r="AS859" s="1713"/>
      <c r="AT859" s="1713"/>
      <c r="AU859" s="1713"/>
      <c r="AV859" s="1713"/>
      <c r="AW859" s="1713"/>
      <c r="AX859" s="1713"/>
    </row>
    <row r="860" s="1732" customFormat="true" ht="21.75" hidden="false" customHeight="true" outlineLevel="0" collapsed="false">
      <c r="C860" s="1713"/>
      <c r="D860" s="1713"/>
      <c r="E860" s="1713"/>
      <c r="F860" s="1713"/>
      <c r="G860" s="1714"/>
      <c r="H860" s="1713"/>
      <c r="I860" s="1713"/>
      <c r="J860" s="1713"/>
      <c r="K860" s="1713"/>
      <c r="L860" s="1713"/>
      <c r="M860" s="1713"/>
      <c r="N860" s="1713"/>
      <c r="O860" s="1713"/>
      <c r="P860" s="1713"/>
      <c r="Q860" s="1713"/>
      <c r="R860" s="1713"/>
      <c r="S860" s="1713"/>
      <c r="T860" s="1713"/>
      <c r="U860" s="1713"/>
      <c r="V860" s="1713"/>
      <c r="W860" s="1713"/>
      <c r="X860" s="1713"/>
      <c r="Y860" s="1713"/>
      <c r="Z860" s="1713"/>
      <c r="AA860" s="1713"/>
      <c r="AB860" s="1713"/>
      <c r="AC860" s="1713"/>
      <c r="AD860" s="1713"/>
      <c r="AE860" s="1713"/>
      <c r="AF860" s="1713"/>
      <c r="AG860" s="1713"/>
      <c r="AH860" s="1713"/>
      <c r="AI860" s="1713"/>
      <c r="AJ860" s="1713"/>
      <c r="AK860" s="1713"/>
      <c r="AL860" s="1713"/>
      <c r="AM860" s="1713"/>
      <c r="AN860" s="1713"/>
      <c r="AO860" s="1713"/>
      <c r="AP860" s="1713"/>
      <c r="AQ860" s="1713"/>
      <c r="AR860" s="1713"/>
      <c r="AS860" s="1713"/>
      <c r="AT860" s="1713"/>
      <c r="AU860" s="1713"/>
      <c r="AV860" s="1713"/>
      <c r="AW860" s="1713"/>
      <c r="AX860" s="1713"/>
    </row>
    <row r="861" s="1732" customFormat="true" ht="21.75" hidden="false" customHeight="true" outlineLevel="0" collapsed="false">
      <c r="C861" s="1713"/>
      <c r="D861" s="1713"/>
      <c r="E861" s="1713"/>
      <c r="F861" s="1713"/>
      <c r="G861" s="1714"/>
      <c r="H861" s="1713"/>
      <c r="I861" s="1713"/>
      <c r="J861" s="1713"/>
      <c r="K861" s="1713"/>
      <c r="L861" s="1713"/>
      <c r="M861" s="1713"/>
      <c r="N861" s="1713"/>
      <c r="O861" s="1713"/>
      <c r="P861" s="1713"/>
      <c r="Q861" s="1713"/>
      <c r="R861" s="1713"/>
      <c r="S861" s="1713"/>
      <c r="T861" s="1713"/>
      <c r="U861" s="1713"/>
      <c r="V861" s="1713"/>
      <c r="W861" s="1713"/>
      <c r="X861" s="1713"/>
      <c r="Y861" s="1713"/>
      <c r="Z861" s="1713"/>
      <c r="AA861" s="1713"/>
      <c r="AB861" s="1713"/>
      <c r="AC861" s="1713"/>
      <c r="AD861" s="1713"/>
      <c r="AE861" s="1713"/>
      <c r="AF861" s="1713"/>
      <c r="AG861" s="1713"/>
      <c r="AH861" s="1713"/>
      <c r="AI861" s="1713"/>
      <c r="AJ861" s="1713"/>
      <c r="AK861" s="1713"/>
      <c r="AL861" s="1713"/>
      <c r="AM861" s="1713"/>
      <c r="AN861" s="1713"/>
      <c r="AO861" s="1713"/>
      <c r="AP861" s="1713"/>
      <c r="AQ861" s="1713"/>
      <c r="AR861" s="1713"/>
      <c r="AS861" s="1713"/>
      <c r="AT861" s="1713"/>
      <c r="AU861" s="1713"/>
      <c r="AV861" s="1713"/>
      <c r="AW861" s="1713"/>
      <c r="AX861" s="1713"/>
    </row>
    <row r="862" s="1732" customFormat="true" ht="21.75" hidden="false" customHeight="true" outlineLevel="0" collapsed="false">
      <c r="C862" s="1713"/>
      <c r="D862" s="1713"/>
      <c r="E862" s="1713"/>
      <c r="F862" s="1713"/>
      <c r="G862" s="1714"/>
      <c r="H862" s="1713"/>
      <c r="I862" s="1713"/>
      <c r="J862" s="1713"/>
      <c r="K862" s="1713"/>
      <c r="L862" s="1713"/>
      <c r="M862" s="1713"/>
      <c r="N862" s="1713"/>
      <c r="O862" s="1713"/>
      <c r="P862" s="1713"/>
      <c r="Q862" s="1713"/>
      <c r="R862" s="1713"/>
      <c r="S862" s="1713"/>
      <c r="T862" s="1713"/>
      <c r="U862" s="1713"/>
      <c r="V862" s="1713"/>
      <c r="W862" s="1713"/>
      <c r="X862" s="1713"/>
      <c r="Y862" s="1713"/>
      <c r="Z862" s="1713"/>
      <c r="AA862" s="1713"/>
      <c r="AB862" s="1713"/>
      <c r="AC862" s="1713"/>
      <c r="AD862" s="1713"/>
      <c r="AE862" s="1713"/>
      <c r="AF862" s="1713"/>
      <c r="AG862" s="1713"/>
      <c r="AH862" s="1713"/>
      <c r="AI862" s="1713"/>
      <c r="AJ862" s="1713"/>
      <c r="AK862" s="1713"/>
      <c r="AL862" s="1713"/>
      <c r="AM862" s="1713"/>
      <c r="AN862" s="1713"/>
      <c r="AO862" s="1713"/>
      <c r="AP862" s="1713"/>
      <c r="AQ862" s="1713"/>
      <c r="AR862" s="1713"/>
      <c r="AS862" s="1713"/>
      <c r="AT862" s="1713"/>
      <c r="AU862" s="1713"/>
      <c r="AV862" s="1713"/>
      <c r="AW862" s="1713"/>
      <c r="AX862" s="1713"/>
    </row>
    <row r="863" s="1732" customFormat="true" ht="21.75" hidden="false" customHeight="true" outlineLevel="0" collapsed="false">
      <c r="C863" s="1713"/>
      <c r="D863" s="1713"/>
      <c r="E863" s="1713"/>
      <c r="F863" s="1713"/>
      <c r="G863" s="1714"/>
      <c r="H863" s="1713"/>
      <c r="I863" s="1713"/>
      <c r="J863" s="1713"/>
      <c r="K863" s="1713"/>
      <c r="L863" s="1713"/>
      <c r="M863" s="1713"/>
      <c r="N863" s="1713"/>
      <c r="O863" s="1713"/>
      <c r="P863" s="1713"/>
      <c r="Q863" s="1713"/>
      <c r="R863" s="1713"/>
      <c r="S863" s="1713"/>
      <c r="T863" s="1713"/>
      <c r="U863" s="1713"/>
      <c r="V863" s="1713"/>
      <c r="W863" s="1713"/>
      <c r="X863" s="1713"/>
      <c r="Y863" s="1713"/>
      <c r="Z863" s="1713"/>
      <c r="AA863" s="1713"/>
      <c r="AB863" s="1713"/>
      <c r="AC863" s="1713"/>
      <c r="AD863" s="1713"/>
      <c r="AE863" s="1713"/>
      <c r="AF863" s="1713"/>
      <c r="AG863" s="1713"/>
      <c r="AH863" s="1713"/>
      <c r="AI863" s="1713"/>
      <c r="AJ863" s="1713"/>
      <c r="AK863" s="1713"/>
      <c r="AL863" s="1713"/>
      <c r="AM863" s="1713"/>
      <c r="AN863" s="1713"/>
      <c r="AO863" s="1713"/>
      <c r="AP863" s="1713"/>
      <c r="AQ863" s="1713"/>
      <c r="AR863" s="1713"/>
      <c r="AS863" s="1713"/>
      <c r="AT863" s="1713"/>
      <c r="AU863" s="1713"/>
      <c r="AV863" s="1713"/>
      <c r="AW863" s="1713"/>
      <c r="AX863" s="1713"/>
    </row>
    <row r="864" s="1732" customFormat="true" ht="21.75" hidden="false" customHeight="true" outlineLevel="0" collapsed="false">
      <c r="C864" s="1713"/>
      <c r="D864" s="1713"/>
      <c r="E864" s="1713"/>
      <c r="F864" s="1713"/>
      <c r="G864" s="1714"/>
      <c r="H864" s="1713"/>
      <c r="I864" s="1713"/>
      <c r="J864" s="1713"/>
      <c r="K864" s="1713"/>
      <c r="L864" s="1713"/>
      <c r="M864" s="1713"/>
      <c r="N864" s="1713"/>
      <c r="O864" s="1713"/>
      <c r="P864" s="1713"/>
      <c r="Q864" s="1713"/>
      <c r="R864" s="1713"/>
      <c r="S864" s="1713"/>
      <c r="T864" s="1713"/>
      <c r="U864" s="1713"/>
      <c r="V864" s="1713"/>
      <c r="W864" s="1713"/>
      <c r="X864" s="1713"/>
      <c r="Y864" s="1713"/>
      <c r="Z864" s="1713"/>
      <c r="AA864" s="1713"/>
      <c r="AB864" s="1713"/>
      <c r="AC864" s="1713"/>
      <c r="AD864" s="1713"/>
      <c r="AE864" s="1713"/>
      <c r="AF864" s="1713"/>
      <c r="AG864" s="1713"/>
      <c r="AH864" s="1713"/>
      <c r="AI864" s="1713"/>
      <c r="AJ864" s="1713"/>
      <c r="AK864" s="1713"/>
      <c r="AL864" s="1713"/>
      <c r="AM864" s="1713"/>
      <c r="AN864" s="1713"/>
      <c r="AO864" s="1713"/>
      <c r="AP864" s="1713"/>
      <c r="AQ864" s="1713"/>
      <c r="AR864" s="1713"/>
      <c r="AS864" s="1713"/>
      <c r="AT864" s="1713"/>
      <c r="AU864" s="1713"/>
      <c r="AV864" s="1713"/>
      <c r="AW864" s="1713"/>
      <c r="AX864" s="1713"/>
    </row>
    <row r="865" s="1732" customFormat="true" ht="21.75" hidden="false" customHeight="true" outlineLevel="0" collapsed="false">
      <c r="C865" s="1713"/>
      <c r="D865" s="1713"/>
      <c r="E865" s="1713"/>
      <c r="F865" s="1713"/>
      <c r="G865" s="1714"/>
      <c r="H865" s="1713"/>
      <c r="I865" s="1713"/>
      <c r="J865" s="1713"/>
      <c r="K865" s="1713"/>
      <c r="L865" s="1713"/>
      <c r="M865" s="1713"/>
      <c r="N865" s="1713"/>
      <c r="O865" s="1713"/>
      <c r="P865" s="1713"/>
      <c r="Q865" s="1713"/>
      <c r="R865" s="1713"/>
      <c r="S865" s="1713"/>
      <c r="T865" s="1713"/>
      <c r="U865" s="1713"/>
      <c r="V865" s="1713"/>
      <c r="W865" s="1713"/>
      <c r="X865" s="1713"/>
      <c r="Y865" s="1713"/>
      <c r="Z865" s="1713"/>
      <c r="AA865" s="1713"/>
      <c r="AB865" s="1713"/>
      <c r="AC865" s="1713"/>
      <c r="AD865" s="1713"/>
      <c r="AE865" s="1713"/>
      <c r="AF865" s="1713"/>
      <c r="AG865" s="1713"/>
      <c r="AH865" s="1713"/>
      <c r="AI865" s="1713"/>
      <c r="AJ865" s="1713"/>
      <c r="AK865" s="1713"/>
      <c r="AL865" s="1713"/>
      <c r="AM865" s="1713"/>
      <c r="AN865" s="1713"/>
      <c r="AO865" s="1713"/>
      <c r="AP865" s="1713"/>
      <c r="AQ865" s="1713"/>
      <c r="AR865" s="1713"/>
      <c r="AS865" s="1713"/>
      <c r="AT865" s="1713"/>
      <c r="AU865" s="1713"/>
      <c r="AV865" s="1713"/>
      <c r="AW865" s="1713"/>
      <c r="AX865" s="1713"/>
    </row>
    <row r="866" s="1732" customFormat="true" ht="21.75" hidden="false" customHeight="true" outlineLevel="0" collapsed="false">
      <c r="C866" s="1713"/>
      <c r="D866" s="1713"/>
      <c r="E866" s="1713"/>
      <c r="F866" s="1713"/>
      <c r="G866" s="1714"/>
      <c r="H866" s="1713"/>
      <c r="I866" s="1713"/>
      <c r="J866" s="1713"/>
      <c r="K866" s="1713"/>
      <c r="L866" s="1713"/>
      <c r="M866" s="1713"/>
      <c r="N866" s="1713"/>
      <c r="O866" s="1713"/>
      <c r="P866" s="1713"/>
      <c r="Q866" s="1713"/>
      <c r="R866" s="1713"/>
      <c r="S866" s="1713"/>
      <c r="T866" s="1713"/>
      <c r="U866" s="1713"/>
      <c r="V866" s="1713"/>
      <c r="W866" s="1713"/>
      <c r="X866" s="1713"/>
      <c r="Y866" s="1713"/>
      <c r="Z866" s="1713"/>
      <c r="AA866" s="1713"/>
      <c r="AB866" s="1713"/>
      <c r="AC866" s="1713"/>
      <c r="AD866" s="1713"/>
      <c r="AE866" s="1713"/>
      <c r="AF866" s="1713"/>
      <c r="AG866" s="1713"/>
      <c r="AH866" s="1713"/>
      <c r="AI866" s="1713"/>
      <c r="AJ866" s="1713"/>
      <c r="AK866" s="1713"/>
      <c r="AL866" s="1713"/>
      <c r="AM866" s="1713"/>
      <c r="AN866" s="1713"/>
      <c r="AO866" s="1713"/>
      <c r="AP866" s="1713"/>
      <c r="AQ866" s="1713"/>
      <c r="AR866" s="1713"/>
      <c r="AS866" s="1713"/>
      <c r="AT866" s="1713"/>
      <c r="AU866" s="1713"/>
      <c r="AV866" s="1713"/>
      <c r="AW866" s="1713"/>
      <c r="AX866" s="1713"/>
    </row>
    <row r="867" s="1732" customFormat="true" ht="21.75" hidden="false" customHeight="true" outlineLevel="0" collapsed="false">
      <c r="C867" s="1713"/>
      <c r="D867" s="1713"/>
      <c r="E867" s="1713"/>
      <c r="F867" s="1713"/>
      <c r="G867" s="1714"/>
      <c r="H867" s="1713"/>
      <c r="I867" s="1713"/>
      <c r="J867" s="1713"/>
      <c r="K867" s="1713"/>
      <c r="L867" s="1713"/>
      <c r="M867" s="1713"/>
      <c r="N867" s="1713"/>
      <c r="O867" s="1713"/>
      <c r="P867" s="1713"/>
      <c r="Q867" s="1713"/>
      <c r="R867" s="1713"/>
      <c r="S867" s="1713"/>
      <c r="T867" s="1713"/>
      <c r="U867" s="1713"/>
      <c r="V867" s="1713"/>
      <c r="W867" s="1713"/>
      <c r="X867" s="1713"/>
      <c r="Y867" s="1713"/>
      <c r="Z867" s="1713"/>
      <c r="AA867" s="1713"/>
      <c r="AB867" s="1713"/>
      <c r="AC867" s="1713"/>
      <c r="AD867" s="1713"/>
      <c r="AE867" s="1713"/>
      <c r="AF867" s="1713"/>
      <c r="AG867" s="1713"/>
      <c r="AH867" s="1713"/>
      <c r="AI867" s="1713"/>
      <c r="AJ867" s="1713"/>
      <c r="AK867" s="1713"/>
      <c r="AL867" s="1713"/>
      <c r="AM867" s="1713"/>
      <c r="AN867" s="1713"/>
      <c r="AO867" s="1713"/>
      <c r="AP867" s="1713"/>
      <c r="AQ867" s="1713"/>
      <c r="AR867" s="1713"/>
      <c r="AS867" s="1713"/>
      <c r="AT867" s="1713"/>
      <c r="AU867" s="1713"/>
      <c r="AV867" s="1713"/>
      <c r="AW867" s="1713"/>
      <c r="AX867" s="1713"/>
    </row>
    <row r="868" s="1732" customFormat="true" ht="21.75" hidden="false" customHeight="true" outlineLevel="0" collapsed="false">
      <c r="C868" s="1713"/>
      <c r="D868" s="1713"/>
      <c r="E868" s="1713"/>
      <c r="F868" s="1713"/>
      <c r="G868" s="1714"/>
      <c r="H868" s="1713"/>
      <c r="I868" s="1713"/>
      <c r="J868" s="1713"/>
      <c r="K868" s="1713"/>
      <c r="L868" s="1713"/>
      <c r="M868" s="1713"/>
      <c r="N868" s="1713"/>
      <c r="O868" s="1713"/>
      <c r="P868" s="1713"/>
      <c r="Q868" s="1713"/>
      <c r="R868" s="1713"/>
      <c r="S868" s="1713"/>
      <c r="T868" s="1713"/>
      <c r="U868" s="1713"/>
      <c r="V868" s="1713"/>
      <c r="W868" s="1713"/>
      <c r="X868" s="1713"/>
      <c r="Y868" s="1713"/>
      <c r="Z868" s="1713"/>
      <c r="AA868" s="1713"/>
      <c r="AB868" s="1713"/>
      <c r="AC868" s="1713"/>
      <c r="AD868" s="1713"/>
      <c r="AE868" s="1713"/>
      <c r="AF868" s="1713"/>
      <c r="AG868" s="1713"/>
      <c r="AH868" s="1713"/>
      <c r="AI868" s="1713"/>
      <c r="AJ868" s="1713"/>
      <c r="AK868" s="1713"/>
      <c r="AL868" s="1713"/>
      <c r="AM868" s="1713"/>
      <c r="AN868" s="1713"/>
      <c r="AO868" s="1713"/>
      <c r="AP868" s="1713"/>
      <c r="AQ868" s="1713"/>
      <c r="AR868" s="1713"/>
      <c r="AS868" s="1713"/>
      <c r="AT868" s="1713"/>
      <c r="AU868" s="1713"/>
      <c r="AV868" s="1713"/>
      <c r="AW868" s="1713"/>
      <c r="AX868" s="1713"/>
    </row>
    <row r="869" s="1732" customFormat="true" ht="21.75" hidden="false" customHeight="true" outlineLevel="0" collapsed="false">
      <c r="C869" s="1713"/>
      <c r="D869" s="1713"/>
      <c r="E869" s="1713"/>
      <c r="F869" s="1713"/>
      <c r="G869" s="1714"/>
      <c r="H869" s="1713"/>
      <c r="I869" s="1713"/>
      <c r="J869" s="1713"/>
      <c r="K869" s="1713"/>
      <c r="L869" s="1713"/>
      <c r="M869" s="1713"/>
      <c r="N869" s="1713"/>
      <c r="O869" s="1713"/>
      <c r="P869" s="1713"/>
      <c r="Q869" s="1713"/>
      <c r="R869" s="1713"/>
      <c r="S869" s="1713"/>
      <c r="T869" s="1713"/>
      <c r="U869" s="1713"/>
      <c r="V869" s="1713"/>
      <c r="W869" s="1713"/>
      <c r="X869" s="1713"/>
      <c r="Y869" s="1713"/>
      <c r="Z869" s="1713"/>
      <c r="AA869" s="1713"/>
      <c r="AB869" s="1713"/>
      <c r="AC869" s="1713"/>
      <c r="AD869" s="1713"/>
      <c r="AE869" s="1713"/>
      <c r="AF869" s="1713"/>
      <c r="AG869" s="1713"/>
      <c r="AH869" s="1713"/>
      <c r="AI869" s="1713"/>
      <c r="AJ869" s="1713"/>
      <c r="AK869" s="1713"/>
      <c r="AL869" s="1713"/>
      <c r="AM869" s="1713"/>
      <c r="AN869" s="1713"/>
      <c r="AO869" s="1713"/>
      <c r="AP869" s="1713"/>
      <c r="AQ869" s="1713"/>
      <c r="AR869" s="1713"/>
      <c r="AS869" s="1713"/>
      <c r="AT869" s="1713"/>
      <c r="AU869" s="1713"/>
      <c r="AV869" s="1713"/>
      <c r="AW869" s="1713"/>
      <c r="AX869" s="1713"/>
    </row>
    <row r="870" s="1732" customFormat="true" ht="21.75" hidden="false" customHeight="true" outlineLevel="0" collapsed="false">
      <c r="C870" s="1713"/>
      <c r="D870" s="1713"/>
      <c r="E870" s="1713"/>
      <c r="F870" s="1713"/>
      <c r="G870" s="1714"/>
      <c r="H870" s="1713"/>
      <c r="I870" s="1713"/>
      <c r="J870" s="1713"/>
      <c r="K870" s="1713"/>
      <c r="L870" s="1713"/>
      <c r="M870" s="1713"/>
      <c r="N870" s="1713"/>
      <c r="O870" s="1713"/>
      <c r="P870" s="1713"/>
      <c r="Q870" s="1713"/>
      <c r="R870" s="1713"/>
      <c r="S870" s="1713"/>
      <c r="T870" s="1713"/>
      <c r="U870" s="1713"/>
      <c r="V870" s="1713"/>
      <c r="W870" s="1713"/>
      <c r="X870" s="1713"/>
      <c r="Y870" s="1713"/>
      <c r="Z870" s="1713"/>
      <c r="AA870" s="1713"/>
      <c r="AB870" s="1713"/>
      <c r="AC870" s="1713"/>
      <c r="AD870" s="1713"/>
      <c r="AE870" s="1713"/>
      <c r="AF870" s="1713"/>
      <c r="AG870" s="1713"/>
      <c r="AH870" s="1713"/>
      <c r="AI870" s="1713"/>
      <c r="AJ870" s="1713"/>
      <c r="AK870" s="1713"/>
      <c r="AL870" s="1713"/>
      <c r="AM870" s="1713"/>
      <c r="AN870" s="1713"/>
      <c r="AO870" s="1713"/>
      <c r="AP870" s="1713"/>
      <c r="AQ870" s="1713"/>
      <c r="AR870" s="1713"/>
      <c r="AS870" s="1713"/>
      <c r="AT870" s="1713"/>
      <c r="AU870" s="1713"/>
      <c r="AV870" s="1713"/>
      <c r="AW870" s="1713"/>
      <c r="AX870" s="1713"/>
    </row>
    <row r="871" s="1732" customFormat="true" ht="21.75" hidden="false" customHeight="true" outlineLevel="0" collapsed="false">
      <c r="C871" s="1713"/>
      <c r="D871" s="1713"/>
      <c r="E871" s="1713"/>
      <c r="F871" s="1713"/>
      <c r="G871" s="1714"/>
      <c r="H871" s="1713"/>
      <c r="I871" s="1713"/>
      <c r="J871" s="1713"/>
      <c r="K871" s="1713"/>
      <c r="L871" s="1713"/>
      <c r="M871" s="1713"/>
      <c r="N871" s="1713"/>
      <c r="O871" s="1713"/>
      <c r="P871" s="1713"/>
      <c r="Q871" s="1713"/>
      <c r="R871" s="1713"/>
      <c r="S871" s="1713"/>
      <c r="T871" s="1713"/>
      <c r="U871" s="1713"/>
      <c r="V871" s="1713"/>
      <c r="W871" s="1713"/>
      <c r="X871" s="1713"/>
      <c r="Y871" s="1713"/>
      <c r="Z871" s="1713"/>
      <c r="AA871" s="1713"/>
      <c r="AB871" s="1713"/>
      <c r="AC871" s="1713"/>
      <c r="AD871" s="1713"/>
      <c r="AE871" s="1713"/>
      <c r="AF871" s="1713"/>
      <c r="AG871" s="1713"/>
      <c r="AH871" s="1713"/>
      <c r="AI871" s="1713"/>
      <c r="AJ871" s="1713"/>
      <c r="AK871" s="1713"/>
      <c r="AL871" s="1713"/>
      <c r="AM871" s="1713"/>
      <c r="AN871" s="1713"/>
      <c r="AO871" s="1713"/>
      <c r="AP871" s="1713"/>
      <c r="AQ871" s="1713"/>
      <c r="AR871" s="1713"/>
      <c r="AS871" s="1713"/>
      <c r="AT871" s="1713"/>
      <c r="AU871" s="1713"/>
      <c r="AV871" s="1713"/>
      <c r="AW871" s="1713"/>
      <c r="AX871" s="1713"/>
    </row>
    <row r="872" s="1732" customFormat="true" ht="21.75" hidden="false" customHeight="true" outlineLevel="0" collapsed="false">
      <c r="C872" s="1713"/>
      <c r="D872" s="1713"/>
      <c r="E872" s="1713"/>
      <c r="F872" s="1713"/>
      <c r="G872" s="1714"/>
      <c r="H872" s="1713"/>
      <c r="I872" s="1713"/>
      <c r="J872" s="1713"/>
      <c r="K872" s="1713"/>
      <c r="L872" s="1713"/>
      <c r="M872" s="1713"/>
      <c r="N872" s="1713"/>
      <c r="O872" s="1713"/>
      <c r="P872" s="1713"/>
      <c r="Q872" s="1713"/>
      <c r="R872" s="1713"/>
      <c r="S872" s="1713"/>
      <c r="T872" s="1713"/>
      <c r="U872" s="1713"/>
      <c r="V872" s="1713"/>
      <c r="W872" s="1713"/>
      <c r="X872" s="1713"/>
      <c r="Y872" s="1713"/>
      <c r="Z872" s="1713"/>
      <c r="AA872" s="1713"/>
      <c r="AB872" s="1713"/>
      <c r="AC872" s="1713"/>
      <c r="AD872" s="1713"/>
      <c r="AE872" s="1713"/>
      <c r="AF872" s="1713"/>
      <c r="AG872" s="1713"/>
      <c r="AH872" s="1713"/>
      <c r="AI872" s="1713"/>
      <c r="AJ872" s="1713"/>
      <c r="AK872" s="1713"/>
      <c r="AL872" s="1713"/>
      <c r="AM872" s="1713"/>
      <c r="AN872" s="1713"/>
      <c r="AO872" s="1713"/>
      <c r="AP872" s="1713"/>
      <c r="AQ872" s="1713"/>
      <c r="AR872" s="1713"/>
      <c r="AS872" s="1713"/>
      <c r="AT872" s="1713"/>
      <c r="AU872" s="1713"/>
      <c r="AV872" s="1713"/>
      <c r="AW872" s="1713"/>
      <c r="AX872" s="1713"/>
    </row>
    <row r="873" s="1732" customFormat="true" ht="21.75" hidden="false" customHeight="true" outlineLevel="0" collapsed="false">
      <c r="C873" s="1713"/>
      <c r="D873" s="1713"/>
      <c r="E873" s="1713"/>
      <c r="F873" s="1713"/>
      <c r="G873" s="1714"/>
      <c r="H873" s="1713"/>
      <c r="I873" s="1713"/>
      <c r="J873" s="1713"/>
      <c r="K873" s="1713"/>
      <c r="L873" s="1713"/>
      <c r="M873" s="1713"/>
      <c r="N873" s="1713"/>
      <c r="O873" s="1713"/>
      <c r="P873" s="1713"/>
      <c r="Q873" s="1713"/>
      <c r="R873" s="1713"/>
      <c r="S873" s="1713"/>
      <c r="T873" s="1713"/>
      <c r="U873" s="1713"/>
      <c r="V873" s="1713"/>
      <c r="W873" s="1713"/>
      <c r="X873" s="1713"/>
      <c r="Y873" s="1713"/>
      <c r="Z873" s="1713"/>
      <c r="AA873" s="1713"/>
      <c r="AB873" s="1713"/>
      <c r="AC873" s="1713"/>
      <c r="AD873" s="1713"/>
      <c r="AE873" s="1713"/>
      <c r="AF873" s="1713"/>
      <c r="AG873" s="1713"/>
      <c r="AH873" s="1713"/>
      <c r="AI873" s="1713"/>
      <c r="AJ873" s="1713"/>
      <c r="AK873" s="1713"/>
      <c r="AL873" s="1713"/>
      <c r="AM873" s="1713"/>
      <c r="AN873" s="1713"/>
      <c r="AO873" s="1713"/>
      <c r="AP873" s="1713"/>
      <c r="AQ873" s="1713"/>
      <c r="AR873" s="1713"/>
      <c r="AS873" s="1713"/>
      <c r="AT873" s="1713"/>
      <c r="AU873" s="1713"/>
      <c r="AV873" s="1713"/>
      <c r="AW873" s="1713"/>
      <c r="AX873" s="1713"/>
    </row>
    <row r="874" s="1732" customFormat="true" ht="21.75" hidden="false" customHeight="true" outlineLevel="0" collapsed="false">
      <c r="C874" s="1713"/>
      <c r="D874" s="1713"/>
      <c r="E874" s="1713"/>
      <c r="F874" s="1713"/>
      <c r="G874" s="1714"/>
      <c r="H874" s="1713"/>
      <c r="I874" s="1713"/>
      <c r="J874" s="1713"/>
      <c r="K874" s="1713"/>
      <c r="L874" s="1713"/>
      <c r="M874" s="1713"/>
      <c r="N874" s="1713"/>
      <c r="O874" s="1713"/>
      <c r="P874" s="1713"/>
      <c r="Q874" s="1713"/>
      <c r="R874" s="1713"/>
      <c r="S874" s="1713"/>
      <c r="T874" s="1713"/>
      <c r="U874" s="1713"/>
      <c r="V874" s="1713"/>
      <c r="W874" s="1713"/>
      <c r="X874" s="1713"/>
      <c r="Y874" s="1713"/>
      <c r="Z874" s="1713"/>
      <c r="AA874" s="1713"/>
      <c r="AB874" s="1713"/>
      <c r="AC874" s="1713"/>
      <c r="AD874" s="1713"/>
      <c r="AE874" s="1713"/>
      <c r="AF874" s="1713"/>
      <c r="AG874" s="1713"/>
      <c r="AH874" s="1713"/>
      <c r="AI874" s="1713"/>
      <c r="AJ874" s="1713"/>
      <c r="AK874" s="1713"/>
      <c r="AL874" s="1713"/>
      <c r="AM874" s="1713"/>
      <c r="AN874" s="1713"/>
      <c r="AO874" s="1713"/>
      <c r="AP874" s="1713"/>
      <c r="AQ874" s="1713"/>
      <c r="AR874" s="1713"/>
      <c r="AS874" s="1713"/>
      <c r="AT874" s="1713"/>
      <c r="AU874" s="1713"/>
      <c r="AV874" s="1713"/>
      <c r="AW874" s="1713"/>
      <c r="AX874" s="1713"/>
    </row>
    <row r="875" s="1732" customFormat="true" ht="21.75" hidden="false" customHeight="true" outlineLevel="0" collapsed="false">
      <c r="C875" s="1713"/>
      <c r="D875" s="1713"/>
      <c r="E875" s="1713"/>
      <c r="F875" s="1713"/>
      <c r="G875" s="1714"/>
      <c r="H875" s="1713"/>
      <c r="I875" s="1713"/>
      <c r="J875" s="1713"/>
      <c r="K875" s="1713"/>
      <c r="L875" s="1713"/>
      <c r="M875" s="1713"/>
      <c r="N875" s="1713"/>
      <c r="O875" s="1713"/>
      <c r="P875" s="1713"/>
      <c r="Q875" s="1713"/>
      <c r="R875" s="1713"/>
      <c r="S875" s="1713"/>
      <c r="T875" s="1713"/>
      <c r="U875" s="1713"/>
      <c r="V875" s="1713"/>
      <c r="W875" s="1713"/>
      <c r="X875" s="1713"/>
      <c r="Y875" s="1713"/>
      <c r="Z875" s="1713"/>
      <c r="AA875" s="1713"/>
      <c r="AB875" s="1713"/>
      <c r="AC875" s="1713"/>
      <c r="AD875" s="1713"/>
      <c r="AE875" s="1713"/>
      <c r="AF875" s="1713"/>
      <c r="AG875" s="1713"/>
      <c r="AH875" s="1713"/>
      <c r="AI875" s="1713"/>
      <c r="AJ875" s="1713"/>
      <c r="AK875" s="1713"/>
      <c r="AL875" s="1713"/>
      <c r="AM875" s="1713"/>
      <c r="AN875" s="1713"/>
      <c r="AO875" s="1713"/>
      <c r="AP875" s="1713"/>
      <c r="AQ875" s="1713"/>
      <c r="AR875" s="1713"/>
      <c r="AS875" s="1713"/>
      <c r="AT875" s="1713"/>
      <c r="AU875" s="1713"/>
      <c r="AV875" s="1713"/>
      <c r="AW875" s="1713"/>
      <c r="AX875" s="1713"/>
    </row>
    <row r="876" s="1732" customFormat="true" ht="21.75" hidden="false" customHeight="true" outlineLevel="0" collapsed="false">
      <c r="C876" s="1713"/>
      <c r="D876" s="1713"/>
      <c r="E876" s="1713"/>
      <c r="F876" s="1713"/>
      <c r="G876" s="1714"/>
      <c r="H876" s="1713"/>
      <c r="I876" s="1713"/>
      <c r="J876" s="1713"/>
      <c r="K876" s="1713"/>
      <c r="L876" s="1713"/>
      <c r="M876" s="1713"/>
      <c r="N876" s="1713"/>
      <c r="O876" s="1713"/>
      <c r="P876" s="1713"/>
      <c r="Q876" s="1713"/>
      <c r="R876" s="1713"/>
      <c r="S876" s="1713"/>
      <c r="T876" s="1713"/>
      <c r="U876" s="1713"/>
      <c r="V876" s="1713"/>
      <c r="W876" s="1713"/>
      <c r="X876" s="1713"/>
      <c r="Y876" s="1713"/>
      <c r="Z876" s="1713"/>
      <c r="AA876" s="1713"/>
      <c r="AB876" s="1713"/>
      <c r="AC876" s="1713"/>
      <c r="AD876" s="1713"/>
      <c r="AE876" s="1713"/>
      <c r="AF876" s="1713"/>
      <c r="AG876" s="1713"/>
      <c r="AH876" s="1713"/>
      <c r="AI876" s="1713"/>
      <c r="AJ876" s="1713"/>
      <c r="AK876" s="1713"/>
      <c r="AL876" s="1713"/>
      <c r="AM876" s="1713"/>
      <c r="AN876" s="1713"/>
      <c r="AO876" s="1713"/>
      <c r="AP876" s="1713"/>
      <c r="AQ876" s="1713"/>
      <c r="AR876" s="1713"/>
      <c r="AS876" s="1713"/>
      <c r="AT876" s="1713"/>
      <c r="AU876" s="1713"/>
      <c r="AV876" s="1713"/>
      <c r="AW876" s="1713"/>
      <c r="AX876" s="1713"/>
    </row>
    <row r="877" s="1732" customFormat="true" ht="21.75" hidden="false" customHeight="true" outlineLevel="0" collapsed="false">
      <c r="C877" s="1713"/>
      <c r="D877" s="1713"/>
      <c r="E877" s="1713"/>
      <c r="F877" s="1713"/>
      <c r="G877" s="1714"/>
      <c r="H877" s="1713"/>
      <c r="I877" s="1713"/>
      <c r="J877" s="1713"/>
      <c r="K877" s="1713"/>
      <c r="L877" s="1713"/>
      <c r="M877" s="1713"/>
      <c r="N877" s="1713"/>
      <c r="O877" s="1713"/>
      <c r="P877" s="1713"/>
      <c r="Q877" s="1713"/>
      <c r="R877" s="1713"/>
      <c r="S877" s="1713"/>
      <c r="T877" s="1713"/>
      <c r="U877" s="1713"/>
      <c r="V877" s="1713"/>
      <c r="W877" s="1713"/>
      <c r="X877" s="1713"/>
      <c r="Y877" s="1713"/>
      <c r="Z877" s="1713"/>
      <c r="AA877" s="1713"/>
      <c r="AB877" s="1713"/>
      <c r="AC877" s="1713"/>
      <c r="AD877" s="1713"/>
      <c r="AE877" s="1713"/>
      <c r="AF877" s="1713"/>
      <c r="AG877" s="1713"/>
      <c r="AH877" s="1713"/>
      <c r="AI877" s="1713"/>
      <c r="AJ877" s="1713"/>
      <c r="AK877" s="1713"/>
      <c r="AL877" s="1713"/>
      <c r="AM877" s="1713"/>
      <c r="AN877" s="1713"/>
      <c r="AO877" s="1713"/>
      <c r="AP877" s="1713"/>
      <c r="AQ877" s="1713"/>
      <c r="AR877" s="1713"/>
      <c r="AS877" s="1713"/>
      <c r="AT877" s="1713"/>
      <c r="AU877" s="1713"/>
      <c r="AV877" s="1713"/>
      <c r="AW877" s="1713"/>
      <c r="AX877" s="1713"/>
    </row>
    <row r="878" s="1732" customFormat="true" ht="21.75" hidden="false" customHeight="true" outlineLevel="0" collapsed="false">
      <c r="C878" s="1713"/>
      <c r="D878" s="1713"/>
      <c r="E878" s="1713"/>
      <c r="F878" s="1713"/>
      <c r="G878" s="1714"/>
      <c r="H878" s="1713"/>
      <c r="I878" s="1713"/>
      <c r="J878" s="1713"/>
      <c r="K878" s="1713"/>
      <c r="L878" s="1713"/>
      <c r="M878" s="1713"/>
      <c r="N878" s="1713"/>
      <c r="O878" s="1713"/>
      <c r="P878" s="1713"/>
      <c r="Q878" s="1713"/>
      <c r="R878" s="1713"/>
      <c r="S878" s="1713"/>
      <c r="T878" s="1713"/>
      <c r="U878" s="1713"/>
      <c r="V878" s="1713"/>
      <c r="W878" s="1713"/>
      <c r="X878" s="1713"/>
      <c r="Y878" s="1713"/>
      <c r="Z878" s="1713"/>
      <c r="AA878" s="1713"/>
      <c r="AB878" s="1713"/>
      <c r="AC878" s="1713"/>
      <c r="AD878" s="1713"/>
      <c r="AE878" s="1713"/>
      <c r="AF878" s="1713"/>
      <c r="AG878" s="1713"/>
      <c r="AH878" s="1713"/>
      <c r="AI878" s="1713"/>
      <c r="AJ878" s="1713"/>
      <c r="AK878" s="1713"/>
      <c r="AL878" s="1713"/>
      <c r="AM878" s="1713"/>
      <c r="AN878" s="1713"/>
      <c r="AO878" s="1713"/>
      <c r="AP878" s="1713"/>
      <c r="AQ878" s="1713"/>
      <c r="AR878" s="1713"/>
      <c r="AS878" s="1713"/>
      <c r="AT878" s="1713"/>
      <c r="AU878" s="1713"/>
      <c r="AV878" s="1713"/>
      <c r="AW878" s="1713"/>
      <c r="AX878" s="1713"/>
    </row>
    <row r="879" s="1732" customFormat="true" ht="21.75" hidden="false" customHeight="true" outlineLevel="0" collapsed="false">
      <c r="C879" s="1713"/>
      <c r="D879" s="1713"/>
      <c r="E879" s="1713"/>
      <c r="F879" s="1713"/>
      <c r="G879" s="1714"/>
      <c r="H879" s="1713"/>
      <c r="I879" s="1713"/>
      <c r="J879" s="1713"/>
      <c r="K879" s="1713"/>
      <c r="L879" s="1713"/>
      <c r="M879" s="1713"/>
      <c r="N879" s="1713"/>
      <c r="O879" s="1713"/>
      <c r="P879" s="1713"/>
      <c r="Q879" s="1713"/>
      <c r="R879" s="1713"/>
      <c r="S879" s="1713"/>
      <c r="T879" s="1713"/>
      <c r="U879" s="1713"/>
      <c r="V879" s="1713"/>
      <c r="W879" s="1713"/>
      <c r="X879" s="1713"/>
      <c r="Y879" s="1713"/>
      <c r="Z879" s="1713"/>
      <c r="AA879" s="1713"/>
      <c r="AB879" s="1713"/>
      <c r="AC879" s="1713"/>
      <c r="AD879" s="1713"/>
      <c r="AE879" s="1713"/>
      <c r="AF879" s="1713"/>
      <c r="AG879" s="1713"/>
      <c r="AH879" s="1713"/>
      <c r="AI879" s="1713"/>
      <c r="AJ879" s="1713"/>
      <c r="AK879" s="1713"/>
      <c r="AL879" s="1713"/>
      <c r="AM879" s="1713"/>
      <c r="AN879" s="1713"/>
      <c r="AO879" s="1713"/>
      <c r="AP879" s="1713"/>
      <c r="AQ879" s="1713"/>
      <c r="AR879" s="1713"/>
      <c r="AS879" s="1713"/>
      <c r="AT879" s="1713"/>
      <c r="AU879" s="1713"/>
      <c r="AV879" s="1713"/>
      <c r="AW879" s="1713"/>
      <c r="AX879" s="1713"/>
    </row>
    <row r="880" s="1732" customFormat="true" ht="21.75" hidden="false" customHeight="true" outlineLevel="0" collapsed="false">
      <c r="C880" s="1713"/>
      <c r="D880" s="1713"/>
      <c r="E880" s="1713"/>
      <c r="F880" s="1713"/>
      <c r="G880" s="1714"/>
      <c r="H880" s="1713"/>
      <c r="I880" s="1713"/>
      <c r="J880" s="1713"/>
      <c r="K880" s="1713"/>
      <c r="L880" s="1713"/>
      <c r="M880" s="1713"/>
      <c r="N880" s="1713"/>
      <c r="O880" s="1713"/>
      <c r="P880" s="1713"/>
      <c r="Q880" s="1713"/>
      <c r="R880" s="1713"/>
      <c r="S880" s="1713"/>
      <c r="T880" s="1713"/>
      <c r="U880" s="1713"/>
      <c r="V880" s="1713"/>
      <c r="W880" s="1713"/>
      <c r="X880" s="1713"/>
      <c r="Y880" s="1713"/>
      <c r="Z880" s="1713"/>
      <c r="AA880" s="1713"/>
      <c r="AB880" s="1713"/>
      <c r="AC880" s="1713"/>
      <c r="AD880" s="1713"/>
      <c r="AE880" s="1713"/>
      <c r="AF880" s="1713"/>
      <c r="AG880" s="1713"/>
      <c r="AH880" s="1713"/>
      <c r="AI880" s="1713"/>
      <c r="AJ880" s="1713"/>
      <c r="AK880" s="1713"/>
      <c r="AL880" s="1713"/>
      <c r="AM880" s="1713"/>
      <c r="AN880" s="1713"/>
      <c r="AO880" s="1713"/>
      <c r="AP880" s="1713"/>
      <c r="AQ880" s="1713"/>
      <c r="AR880" s="1713"/>
      <c r="AS880" s="1713"/>
      <c r="AT880" s="1713"/>
      <c r="AU880" s="1713"/>
      <c r="AV880" s="1713"/>
      <c r="AW880" s="1713"/>
      <c r="AX880" s="1713"/>
    </row>
    <row r="881" s="1732" customFormat="true" ht="21.75" hidden="false" customHeight="true" outlineLevel="0" collapsed="false">
      <c r="C881" s="1713"/>
      <c r="D881" s="1713"/>
      <c r="E881" s="1713"/>
      <c r="F881" s="1713"/>
      <c r="G881" s="1714"/>
      <c r="H881" s="1713"/>
      <c r="I881" s="1713"/>
      <c r="J881" s="1713"/>
      <c r="K881" s="1713"/>
      <c r="L881" s="1713"/>
      <c r="M881" s="1713"/>
      <c r="N881" s="1713"/>
      <c r="O881" s="1713"/>
      <c r="P881" s="1713"/>
      <c r="Q881" s="1713"/>
      <c r="R881" s="1713"/>
      <c r="S881" s="1713"/>
      <c r="T881" s="1713"/>
      <c r="U881" s="1713"/>
      <c r="V881" s="1713"/>
      <c r="W881" s="1713"/>
      <c r="X881" s="1713"/>
      <c r="Y881" s="1713"/>
      <c r="Z881" s="1713"/>
      <c r="AA881" s="1713"/>
      <c r="AB881" s="1713"/>
      <c r="AC881" s="1713"/>
      <c r="AD881" s="1713"/>
      <c r="AE881" s="1713"/>
      <c r="AF881" s="1713"/>
      <c r="AG881" s="1713"/>
      <c r="AH881" s="1713"/>
      <c r="AI881" s="1713"/>
      <c r="AJ881" s="1713"/>
      <c r="AK881" s="1713"/>
      <c r="AL881" s="1713"/>
      <c r="AM881" s="1713"/>
      <c r="AN881" s="1713"/>
      <c r="AO881" s="1713"/>
      <c r="AP881" s="1713"/>
      <c r="AQ881" s="1713"/>
      <c r="AR881" s="1713"/>
      <c r="AS881" s="1713"/>
      <c r="AT881" s="1713"/>
      <c r="AU881" s="1713"/>
      <c r="AV881" s="1713"/>
      <c r="AW881" s="1713"/>
      <c r="AX881" s="1713"/>
    </row>
    <row r="882" s="1732" customFormat="true" ht="21.75" hidden="false" customHeight="true" outlineLevel="0" collapsed="false">
      <c r="C882" s="1713"/>
      <c r="D882" s="1713"/>
      <c r="E882" s="1713"/>
      <c r="F882" s="1713"/>
      <c r="G882" s="1714"/>
      <c r="H882" s="1713"/>
      <c r="I882" s="1713"/>
      <c r="J882" s="1713"/>
      <c r="K882" s="1713"/>
      <c r="L882" s="1713"/>
      <c r="M882" s="1713"/>
      <c r="N882" s="1713"/>
      <c r="O882" s="1713"/>
      <c r="P882" s="1713"/>
      <c r="Q882" s="1713"/>
      <c r="R882" s="1713"/>
      <c r="S882" s="1713"/>
      <c r="T882" s="1713"/>
      <c r="U882" s="1713"/>
      <c r="V882" s="1713"/>
      <c r="W882" s="1713"/>
      <c r="X882" s="1713"/>
      <c r="Y882" s="1713"/>
      <c r="Z882" s="1713"/>
      <c r="AA882" s="1713"/>
      <c r="AB882" s="1713"/>
      <c r="AC882" s="1713"/>
      <c r="AD882" s="1713"/>
      <c r="AE882" s="1713"/>
      <c r="AF882" s="1713"/>
      <c r="AG882" s="1713"/>
      <c r="AH882" s="1713"/>
      <c r="AI882" s="1713"/>
      <c r="AJ882" s="1713"/>
      <c r="AK882" s="1713"/>
      <c r="AL882" s="1713"/>
      <c r="AM882" s="1713"/>
      <c r="AN882" s="1713"/>
      <c r="AO882" s="1713"/>
      <c r="AP882" s="1713"/>
      <c r="AQ882" s="1713"/>
      <c r="AR882" s="1713"/>
      <c r="AS882" s="1713"/>
      <c r="AT882" s="1713"/>
      <c r="AU882" s="1713"/>
      <c r="AV882" s="1713"/>
      <c r="AW882" s="1713"/>
      <c r="AX882" s="1713"/>
    </row>
    <row r="883" s="1732" customFormat="true" ht="21.75" hidden="false" customHeight="true" outlineLevel="0" collapsed="false">
      <c r="C883" s="1713"/>
      <c r="D883" s="1713"/>
      <c r="E883" s="1713"/>
      <c r="F883" s="1713"/>
      <c r="G883" s="1714"/>
      <c r="H883" s="1713"/>
      <c r="I883" s="1713"/>
      <c r="J883" s="1713"/>
      <c r="K883" s="1713"/>
      <c r="L883" s="1713"/>
      <c r="M883" s="1713"/>
      <c r="N883" s="1713"/>
      <c r="O883" s="1713"/>
      <c r="P883" s="1713"/>
      <c r="Q883" s="1713"/>
      <c r="R883" s="1713"/>
      <c r="S883" s="1713"/>
      <c r="T883" s="1713"/>
      <c r="U883" s="1713"/>
      <c r="V883" s="1713"/>
      <c r="W883" s="1713"/>
      <c r="X883" s="1713"/>
      <c r="Y883" s="1713"/>
      <c r="Z883" s="1713"/>
      <c r="AA883" s="1713"/>
      <c r="AB883" s="1713"/>
      <c r="AC883" s="1713"/>
      <c r="AD883" s="1713"/>
      <c r="AE883" s="1713"/>
      <c r="AF883" s="1713"/>
      <c r="AG883" s="1713"/>
      <c r="AH883" s="1713"/>
      <c r="AI883" s="1713"/>
      <c r="AJ883" s="1713"/>
      <c r="AK883" s="1713"/>
      <c r="AL883" s="1713"/>
      <c r="AM883" s="1713"/>
      <c r="AN883" s="1713"/>
      <c r="AO883" s="1713"/>
      <c r="AP883" s="1713"/>
      <c r="AQ883" s="1713"/>
      <c r="AR883" s="1713"/>
      <c r="AS883" s="1713"/>
      <c r="AT883" s="1713"/>
      <c r="AU883" s="1713"/>
      <c r="AV883" s="1713"/>
      <c r="AW883" s="1713"/>
      <c r="AX883" s="1713"/>
    </row>
    <row r="884" s="1732" customFormat="true" ht="21.75" hidden="false" customHeight="true" outlineLevel="0" collapsed="false">
      <c r="C884" s="1713"/>
      <c r="D884" s="1713"/>
      <c r="E884" s="1713"/>
      <c r="F884" s="1713"/>
      <c r="G884" s="1714"/>
      <c r="H884" s="1713"/>
      <c r="I884" s="1713"/>
      <c r="J884" s="1713"/>
      <c r="K884" s="1713"/>
      <c r="L884" s="1713"/>
      <c r="M884" s="1713"/>
      <c r="N884" s="1713"/>
      <c r="O884" s="1713"/>
      <c r="P884" s="1713"/>
      <c r="Q884" s="1713"/>
      <c r="R884" s="1713"/>
      <c r="S884" s="1713"/>
      <c r="T884" s="1713"/>
      <c r="U884" s="1713"/>
      <c r="V884" s="1713"/>
      <c r="W884" s="1713"/>
      <c r="X884" s="1713"/>
      <c r="Y884" s="1713"/>
      <c r="Z884" s="1713"/>
      <c r="AA884" s="1713"/>
      <c r="AB884" s="1713"/>
      <c r="AC884" s="1713"/>
      <c r="AD884" s="1713"/>
      <c r="AE884" s="1713"/>
      <c r="AF884" s="1713"/>
      <c r="AG884" s="1713"/>
      <c r="AH884" s="1713"/>
      <c r="AI884" s="1713"/>
      <c r="AJ884" s="1713"/>
      <c r="AK884" s="1713"/>
      <c r="AL884" s="1713"/>
      <c r="AM884" s="1713"/>
      <c r="AN884" s="1713"/>
      <c r="AO884" s="1713"/>
      <c r="AP884" s="1713"/>
      <c r="AQ884" s="1713"/>
      <c r="AR884" s="1713"/>
      <c r="AS884" s="1713"/>
      <c r="AT884" s="1713"/>
      <c r="AU884" s="1713"/>
      <c r="AV884" s="1713"/>
      <c r="AW884" s="1713"/>
      <c r="AX884" s="1713"/>
    </row>
    <row r="885" s="1732" customFormat="true" ht="21.75" hidden="false" customHeight="true" outlineLevel="0" collapsed="false">
      <c r="C885" s="1713"/>
      <c r="D885" s="1713"/>
      <c r="E885" s="1713"/>
      <c r="F885" s="1713"/>
      <c r="G885" s="1714"/>
      <c r="H885" s="1713"/>
      <c r="I885" s="1713"/>
      <c r="J885" s="1713"/>
      <c r="K885" s="1713"/>
      <c r="L885" s="1713"/>
      <c r="M885" s="1713"/>
      <c r="N885" s="1713"/>
      <c r="O885" s="1713"/>
      <c r="P885" s="1713"/>
      <c r="Q885" s="1713"/>
      <c r="R885" s="1713"/>
      <c r="S885" s="1713"/>
      <c r="T885" s="1713"/>
      <c r="U885" s="1713"/>
      <c r="V885" s="1713"/>
      <c r="W885" s="1713"/>
      <c r="X885" s="1713"/>
      <c r="Y885" s="1713"/>
      <c r="Z885" s="1713"/>
      <c r="AA885" s="1713"/>
      <c r="AB885" s="1713"/>
      <c r="AC885" s="1713"/>
      <c r="AD885" s="1713"/>
      <c r="AE885" s="1713"/>
      <c r="AF885" s="1713"/>
      <c r="AG885" s="1713"/>
      <c r="AH885" s="1713"/>
      <c r="AI885" s="1713"/>
      <c r="AJ885" s="1713"/>
      <c r="AK885" s="1713"/>
      <c r="AL885" s="1713"/>
      <c r="AM885" s="1713"/>
      <c r="AN885" s="1713"/>
      <c r="AO885" s="1713"/>
      <c r="AP885" s="1713"/>
      <c r="AQ885" s="1713"/>
      <c r="AR885" s="1713"/>
      <c r="AS885" s="1713"/>
      <c r="AT885" s="1713"/>
      <c r="AU885" s="1713"/>
      <c r="AV885" s="1713"/>
      <c r="AW885" s="1713"/>
      <c r="AX885" s="1713"/>
    </row>
    <row r="886" s="1732" customFormat="true" ht="21.75" hidden="false" customHeight="true" outlineLevel="0" collapsed="false">
      <c r="C886" s="1713"/>
      <c r="D886" s="1713"/>
      <c r="E886" s="1713"/>
      <c r="F886" s="1713"/>
      <c r="G886" s="1714"/>
      <c r="H886" s="1713"/>
      <c r="I886" s="1713"/>
      <c r="J886" s="1713"/>
      <c r="K886" s="1713"/>
      <c r="L886" s="1713"/>
      <c r="M886" s="1713"/>
      <c r="N886" s="1713"/>
      <c r="O886" s="1713"/>
      <c r="P886" s="1713"/>
      <c r="Q886" s="1713"/>
      <c r="R886" s="1713"/>
      <c r="S886" s="1713"/>
      <c r="T886" s="1713"/>
      <c r="U886" s="1713"/>
      <c r="V886" s="1713"/>
      <c r="W886" s="1713"/>
      <c r="X886" s="1713"/>
      <c r="Y886" s="1713"/>
      <c r="Z886" s="1713"/>
      <c r="AA886" s="1713"/>
      <c r="AB886" s="1713"/>
      <c r="AC886" s="1713"/>
      <c r="AD886" s="1713"/>
      <c r="AE886" s="1713"/>
      <c r="AF886" s="1713"/>
      <c r="AG886" s="1713"/>
      <c r="AH886" s="1713"/>
      <c r="AI886" s="1713"/>
      <c r="AJ886" s="1713"/>
      <c r="AK886" s="1713"/>
      <c r="AL886" s="1713"/>
      <c r="AM886" s="1713"/>
      <c r="AN886" s="1713"/>
      <c r="AO886" s="1713"/>
      <c r="AP886" s="1713"/>
      <c r="AQ886" s="1713"/>
      <c r="AR886" s="1713"/>
      <c r="AS886" s="1713"/>
      <c r="AT886" s="1713"/>
      <c r="AU886" s="1713"/>
      <c r="AV886" s="1713"/>
      <c r="AW886" s="1713"/>
      <c r="AX886" s="1713"/>
    </row>
    <row r="887" s="1732" customFormat="true" ht="21.75" hidden="false" customHeight="true" outlineLevel="0" collapsed="false">
      <c r="C887" s="1713"/>
      <c r="D887" s="1713"/>
      <c r="E887" s="1713"/>
      <c r="F887" s="1713"/>
      <c r="G887" s="1714"/>
      <c r="H887" s="1713"/>
      <c r="I887" s="1713"/>
      <c r="J887" s="1713"/>
      <c r="K887" s="1713"/>
      <c r="L887" s="1713"/>
      <c r="M887" s="1713"/>
      <c r="N887" s="1713"/>
      <c r="O887" s="1713"/>
      <c r="P887" s="1713"/>
      <c r="Q887" s="1713"/>
      <c r="R887" s="1713"/>
      <c r="S887" s="1713"/>
      <c r="T887" s="1713"/>
      <c r="U887" s="1713"/>
      <c r="V887" s="1713"/>
      <c r="W887" s="1713"/>
      <c r="X887" s="1713"/>
      <c r="Y887" s="1713"/>
      <c r="Z887" s="1713"/>
      <c r="AA887" s="1713"/>
      <c r="AB887" s="1713"/>
      <c r="AC887" s="1713"/>
      <c r="AD887" s="1713"/>
      <c r="AE887" s="1713"/>
      <c r="AF887" s="1713"/>
      <c r="AG887" s="1713"/>
      <c r="AH887" s="1713"/>
      <c r="AI887" s="1713"/>
      <c r="AJ887" s="1713"/>
      <c r="AK887" s="1713"/>
      <c r="AL887" s="1713"/>
      <c r="AM887" s="1713"/>
      <c r="AN887" s="1713"/>
      <c r="AO887" s="1713"/>
      <c r="AP887" s="1713"/>
      <c r="AQ887" s="1713"/>
      <c r="AR887" s="1713"/>
      <c r="AS887" s="1713"/>
      <c r="AT887" s="1713"/>
      <c r="AU887" s="1713"/>
      <c r="AV887" s="1713"/>
      <c r="AW887" s="1713"/>
      <c r="AX887" s="1713"/>
    </row>
    <row r="888" s="1732" customFormat="true" ht="21.75" hidden="false" customHeight="true" outlineLevel="0" collapsed="false">
      <c r="C888" s="1713"/>
      <c r="D888" s="1713"/>
      <c r="E888" s="1713"/>
      <c r="F888" s="1713"/>
      <c r="G888" s="1714"/>
      <c r="H888" s="1713"/>
      <c r="I888" s="1713"/>
      <c r="J888" s="1713"/>
      <c r="K888" s="1713"/>
      <c r="L888" s="1713"/>
      <c r="M888" s="1713"/>
      <c r="N888" s="1713"/>
      <c r="O888" s="1713"/>
      <c r="P888" s="1713"/>
      <c r="Q888" s="1713"/>
      <c r="R888" s="1713"/>
      <c r="S888" s="1713"/>
      <c r="T888" s="1713"/>
      <c r="U888" s="1713"/>
      <c r="V888" s="1713"/>
      <c r="W888" s="1713"/>
      <c r="X888" s="1713"/>
      <c r="Y888" s="1713"/>
      <c r="Z888" s="1713"/>
      <c r="AA888" s="1713"/>
      <c r="AB888" s="1713"/>
      <c r="AC888" s="1713"/>
      <c r="AD888" s="1713"/>
      <c r="AE888" s="1713"/>
      <c r="AF888" s="1713"/>
      <c r="AG888" s="1713"/>
      <c r="AH888" s="1713"/>
      <c r="AI888" s="1713"/>
      <c r="AJ888" s="1713"/>
      <c r="AK888" s="1713"/>
      <c r="AL888" s="1713"/>
      <c r="AM888" s="1713"/>
      <c r="AN888" s="1713"/>
      <c r="AO888" s="1713"/>
      <c r="AP888" s="1713"/>
      <c r="AQ888" s="1713"/>
      <c r="AR888" s="1713"/>
      <c r="AS888" s="1713"/>
      <c r="AT888" s="1713"/>
      <c r="AU888" s="1713"/>
      <c r="AV888" s="1713"/>
      <c r="AW888" s="1713"/>
      <c r="AX888" s="1713"/>
    </row>
    <row r="889" s="1732" customFormat="true" ht="21.75" hidden="false" customHeight="true" outlineLevel="0" collapsed="false">
      <c r="C889" s="1713"/>
      <c r="D889" s="1713"/>
      <c r="E889" s="1713"/>
      <c r="F889" s="1713"/>
      <c r="G889" s="1714"/>
      <c r="H889" s="1713"/>
      <c r="I889" s="1713"/>
      <c r="J889" s="1713"/>
      <c r="K889" s="1713"/>
      <c r="L889" s="1713"/>
      <c r="M889" s="1713"/>
      <c r="N889" s="1713"/>
      <c r="O889" s="1713"/>
      <c r="P889" s="1713"/>
      <c r="Q889" s="1713"/>
      <c r="R889" s="1713"/>
      <c r="S889" s="1713"/>
      <c r="T889" s="1713"/>
      <c r="U889" s="1713"/>
      <c r="V889" s="1713"/>
      <c r="W889" s="1713"/>
      <c r="X889" s="1713"/>
      <c r="Y889" s="1713"/>
      <c r="Z889" s="1713"/>
      <c r="AA889" s="1713"/>
      <c r="AB889" s="1713"/>
      <c r="AC889" s="1713"/>
      <c r="AD889" s="1713"/>
      <c r="AE889" s="1713"/>
      <c r="AF889" s="1713"/>
      <c r="AG889" s="1713"/>
      <c r="AH889" s="1713"/>
      <c r="AI889" s="1713"/>
      <c r="AJ889" s="1713"/>
      <c r="AK889" s="1713"/>
      <c r="AL889" s="1713"/>
      <c r="AM889" s="1713"/>
      <c r="AN889" s="1713"/>
      <c r="AO889" s="1713"/>
      <c r="AP889" s="1713"/>
      <c r="AQ889" s="1713"/>
      <c r="AR889" s="1713"/>
      <c r="AS889" s="1713"/>
      <c r="AT889" s="1713"/>
      <c r="AU889" s="1713"/>
      <c r="AV889" s="1713"/>
      <c r="AW889" s="1713"/>
      <c r="AX889" s="1713"/>
    </row>
    <row r="890" s="1732" customFormat="true" ht="21.75" hidden="false" customHeight="true" outlineLevel="0" collapsed="false">
      <c r="C890" s="1713"/>
      <c r="D890" s="1713"/>
      <c r="E890" s="1713"/>
      <c r="F890" s="1713"/>
      <c r="G890" s="1714"/>
      <c r="H890" s="1713"/>
      <c r="I890" s="1713"/>
      <c r="J890" s="1713"/>
      <c r="K890" s="1713"/>
      <c r="L890" s="1713"/>
      <c r="M890" s="1713"/>
      <c r="N890" s="1713"/>
      <c r="O890" s="1713"/>
      <c r="P890" s="1713"/>
      <c r="Q890" s="1713"/>
      <c r="R890" s="1713"/>
      <c r="S890" s="1713"/>
      <c r="T890" s="1713"/>
      <c r="U890" s="1713"/>
      <c r="V890" s="1713"/>
      <c r="W890" s="1713"/>
      <c r="X890" s="1713"/>
      <c r="Y890" s="1713"/>
      <c r="Z890" s="1713"/>
      <c r="AA890" s="1713"/>
      <c r="AB890" s="1713"/>
      <c r="AC890" s="1713"/>
      <c r="AD890" s="1713"/>
      <c r="AE890" s="1713"/>
      <c r="AF890" s="1713"/>
      <c r="AG890" s="1713"/>
      <c r="AH890" s="1713"/>
      <c r="AI890" s="1713"/>
      <c r="AJ890" s="1713"/>
      <c r="AK890" s="1713"/>
      <c r="AL890" s="1713"/>
      <c r="AM890" s="1713"/>
      <c r="AN890" s="1713"/>
      <c r="AO890" s="1713"/>
      <c r="AP890" s="1713"/>
      <c r="AQ890" s="1713"/>
      <c r="AR890" s="1713"/>
      <c r="AS890" s="1713"/>
      <c r="AT890" s="1713"/>
      <c r="AU890" s="1713"/>
      <c r="AV890" s="1713"/>
      <c r="AW890" s="1713"/>
      <c r="AX890" s="1713"/>
    </row>
    <row r="891" s="1732" customFormat="true" ht="21.75" hidden="false" customHeight="true" outlineLevel="0" collapsed="false">
      <c r="C891" s="1713"/>
      <c r="D891" s="1713"/>
      <c r="E891" s="1713"/>
      <c r="F891" s="1713"/>
      <c r="G891" s="1714"/>
      <c r="H891" s="1713"/>
      <c r="I891" s="1713"/>
      <c r="J891" s="1713"/>
      <c r="K891" s="1713"/>
      <c r="L891" s="1713"/>
      <c r="M891" s="1713"/>
      <c r="N891" s="1713"/>
      <c r="O891" s="1713"/>
      <c r="P891" s="1713"/>
      <c r="Q891" s="1713"/>
      <c r="R891" s="1713"/>
      <c r="S891" s="1713"/>
      <c r="T891" s="1713"/>
      <c r="U891" s="1713"/>
      <c r="V891" s="1713"/>
      <c r="W891" s="1713"/>
      <c r="X891" s="1713"/>
      <c r="Y891" s="1713"/>
      <c r="Z891" s="1713"/>
      <c r="AA891" s="1713"/>
      <c r="AB891" s="1713"/>
      <c r="AC891" s="1713"/>
      <c r="AD891" s="1713"/>
      <c r="AE891" s="1713"/>
      <c r="AF891" s="1713"/>
      <c r="AG891" s="1713"/>
      <c r="AH891" s="1713"/>
      <c r="AI891" s="1713"/>
      <c r="AJ891" s="1713"/>
      <c r="AK891" s="1713"/>
      <c r="AL891" s="1713"/>
      <c r="AM891" s="1713"/>
      <c r="AN891" s="1713"/>
      <c r="AO891" s="1713"/>
      <c r="AP891" s="1713"/>
      <c r="AQ891" s="1713"/>
      <c r="AR891" s="1713"/>
      <c r="AS891" s="1713"/>
      <c r="AT891" s="1713"/>
      <c r="AU891" s="1713"/>
      <c r="AV891" s="1713"/>
      <c r="AW891" s="1713"/>
      <c r="AX891" s="1713"/>
    </row>
    <row r="892" s="1732" customFormat="true" ht="21.75" hidden="false" customHeight="true" outlineLevel="0" collapsed="false">
      <c r="C892" s="1713"/>
      <c r="D892" s="1713"/>
      <c r="E892" s="1713"/>
      <c r="F892" s="1713"/>
      <c r="G892" s="1714"/>
      <c r="H892" s="1713"/>
      <c r="I892" s="1713"/>
      <c r="J892" s="1713"/>
      <c r="K892" s="1713"/>
      <c r="L892" s="1713"/>
      <c r="M892" s="1713"/>
      <c r="N892" s="1713"/>
      <c r="O892" s="1713"/>
      <c r="P892" s="1713"/>
      <c r="Q892" s="1713"/>
      <c r="R892" s="1713"/>
      <c r="S892" s="1713"/>
      <c r="T892" s="1713"/>
      <c r="U892" s="1713"/>
      <c r="V892" s="1713"/>
      <c r="W892" s="1713"/>
      <c r="X892" s="1713"/>
      <c r="Y892" s="1713"/>
      <c r="Z892" s="1713"/>
      <c r="AA892" s="1713"/>
      <c r="AB892" s="1713"/>
      <c r="AC892" s="1713"/>
      <c r="AD892" s="1713"/>
      <c r="AE892" s="1713"/>
      <c r="AF892" s="1713"/>
      <c r="AG892" s="1713"/>
      <c r="AH892" s="1713"/>
      <c r="AI892" s="1713"/>
      <c r="AJ892" s="1713"/>
      <c r="AK892" s="1713"/>
      <c r="AL892" s="1713"/>
      <c r="AM892" s="1713"/>
      <c r="AN892" s="1713"/>
      <c r="AO892" s="1713"/>
      <c r="AP892" s="1713"/>
      <c r="AQ892" s="1713"/>
      <c r="AR892" s="1713"/>
      <c r="AS892" s="1713"/>
      <c r="AT892" s="1713"/>
      <c r="AU892" s="1713"/>
      <c r="AV892" s="1713"/>
      <c r="AW892" s="1713"/>
      <c r="AX892" s="1713"/>
    </row>
    <row r="893" s="1732" customFormat="true" ht="21.75" hidden="false" customHeight="true" outlineLevel="0" collapsed="false">
      <c r="C893" s="1713"/>
      <c r="D893" s="1713"/>
      <c r="E893" s="1713"/>
      <c r="F893" s="1713"/>
      <c r="G893" s="1714"/>
      <c r="H893" s="1713"/>
      <c r="I893" s="1713"/>
      <c r="J893" s="1713"/>
      <c r="K893" s="1713"/>
      <c r="L893" s="1713"/>
      <c r="M893" s="1713"/>
      <c r="N893" s="1713"/>
      <c r="O893" s="1713"/>
      <c r="P893" s="1713"/>
      <c r="Q893" s="1713"/>
      <c r="R893" s="1713"/>
      <c r="S893" s="1713"/>
      <c r="T893" s="1713"/>
      <c r="U893" s="1713"/>
      <c r="V893" s="1713"/>
      <c r="W893" s="1713"/>
      <c r="X893" s="1713"/>
      <c r="Y893" s="1713"/>
      <c r="Z893" s="1713"/>
      <c r="AA893" s="1713"/>
      <c r="AB893" s="1713"/>
      <c r="AC893" s="1713"/>
      <c r="AD893" s="1713"/>
      <c r="AE893" s="1713"/>
      <c r="AF893" s="1713"/>
      <c r="AG893" s="1713"/>
      <c r="AH893" s="1713"/>
      <c r="AI893" s="1713"/>
      <c r="AJ893" s="1713"/>
      <c r="AK893" s="1713"/>
      <c r="AL893" s="1713"/>
      <c r="AM893" s="1713"/>
      <c r="AN893" s="1713"/>
      <c r="AO893" s="1713"/>
      <c r="AP893" s="1713"/>
      <c r="AQ893" s="1713"/>
      <c r="AR893" s="1713"/>
      <c r="AS893" s="1713"/>
      <c r="AT893" s="1713"/>
      <c r="AU893" s="1713"/>
      <c r="AV893" s="1713"/>
      <c r="AW893" s="1713"/>
      <c r="AX893" s="1713"/>
    </row>
    <row r="894" s="1732" customFormat="true" ht="21.75" hidden="false" customHeight="true" outlineLevel="0" collapsed="false">
      <c r="C894" s="1713"/>
      <c r="D894" s="1713"/>
      <c r="E894" s="1713"/>
      <c r="F894" s="1713"/>
      <c r="G894" s="1714"/>
      <c r="H894" s="1713"/>
      <c r="I894" s="1713"/>
      <c r="J894" s="1713"/>
      <c r="K894" s="1713"/>
      <c r="L894" s="1713"/>
      <c r="M894" s="1713"/>
      <c r="N894" s="1713"/>
      <c r="O894" s="1713"/>
      <c r="P894" s="1713"/>
      <c r="Q894" s="1713"/>
      <c r="R894" s="1713"/>
      <c r="S894" s="1713"/>
      <c r="T894" s="1713"/>
      <c r="U894" s="1713"/>
      <c r="V894" s="1713"/>
      <c r="W894" s="1713"/>
      <c r="X894" s="1713"/>
      <c r="Y894" s="1713"/>
      <c r="Z894" s="1713"/>
      <c r="AA894" s="1713"/>
      <c r="AB894" s="1713"/>
      <c r="AC894" s="1713"/>
      <c r="AD894" s="1713"/>
      <c r="AE894" s="1713"/>
      <c r="AF894" s="1713"/>
      <c r="AG894" s="1713"/>
      <c r="AH894" s="1713"/>
      <c r="AI894" s="1713"/>
      <c r="AJ894" s="1713"/>
      <c r="AK894" s="1713"/>
      <c r="AL894" s="1713"/>
      <c r="AM894" s="1713"/>
      <c r="AN894" s="1713"/>
      <c r="AO894" s="1713"/>
      <c r="AP894" s="1713"/>
      <c r="AQ894" s="1713"/>
      <c r="AR894" s="1713"/>
      <c r="AS894" s="1713"/>
      <c r="AT894" s="1713"/>
      <c r="AU894" s="1713"/>
      <c r="AV894" s="1713"/>
      <c r="AW894" s="1713"/>
      <c r="AX894" s="1713"/>
    </row>
    <row r="895" s="1732" customFormat="true" ht="21.75" hidden="false" customHeight="true" outlineLevel="0" collapsed="false">
      <c r="C895" s="1713"/>
      <c r="D895" s="1713"/>
      <c r="E895" s="1713"/>
      <c r="F895" s="1713"/>
      <c r="G895" s="1714"/>
      <c r="H895" s="1713"/>
      <c r="I895" s="1713"/>
      <c r="J895" s="1713"/>
      <c r="K895" s="1713"/>
      <c r="L895" s="1713"/>
      <c r="M895" s="1713"/>
      <c r="N895" s="1713"/>
      <c r="O895" s="1713"/>
      <c r="P895" s="1713"/>
      <c r="Q895" s="1713"/>
      <c r="R895" s="1713"/>
      <c r="S895" s="1713"/>
      <c r="T895" s="1713"/>
      <c r="U895" s="1713"/>
      <c r="V895" s="1713"/>
      <c r="W895" s="1713"/>
      <c r="X895" s="1713"/>
      <c r="Y895" s="1713"/>
      <c r="Z895" s="1713"/>
      <c r="AA895" s="1713"/>
      <c r="AB895" s="1713"/>
      <c r="AC895" s="1713"/>
      <c r="AD895" s="1713"/>
      <c r="AE895" s="1713"/>
      <c r="AF895" s="1713"/>
      <c r="AG895" s="1713"/>
      <c r="AH895" s="1713"/>
      <c r="AI895" s="1713"/>
      <c r="AJ895" s="1713"/>
      <c r="AK895" s="1713"/>
      <c r="AL895" s="1713"/>
      <c r="AM895" s="1713"/>
      <c r="AN895" s="1713"/>
      <c r="AO895" s="1713"/>
      <c r="AP895" s="1713"/>
      <c r="AQ895" s="1713"/>
      <c r="AR895" s="1713"/>
      <c r="AS895" s="1713"/>
      <c r="AT895" s="1713"/>
      <c r="AU895" s="1713"/>
      <c r="AV895" s="1713"/>
      <c r="AW895" s="1713"/>
      <c r="AX895" s="1713"/>
    </row>
    <row r="896" s="1732" customFormat="true" ht="21.75" hidden="false" customHeight="true" outlineLevel="0" collapsed="false">
      <c r="C896" s="1713"/>
      <c r="D896" s="1713"/>
      <c r="E896" s="1713"/>
      <c r="F896" s="1713"/>
      <c r="G896" s="1714"/>
      <c r="H896" s="1713"/>
      <c r="I896" s="1713"/>
      <c r="J896" s="1713"/>
      <c r="K896" s="1713"/>
      <c r="L896" s="1713"/>
      <c r="M896" s="1713"/>
      <c r="N896" s="1713"/>
      <c r="O896" s="1713"/>
      <c r="P896" s="1713"/>
      <c r="Q896" s="1713"/>
      <c r="R896" s="1713"/>
      <c r="S896" s="1713"/>
      <c r="T896" s="1713"/>
      <c r="U896" s="1713"/>
      <c r="V896" s="1713"/>
      <c r="W896" s="1713"/>
      <c r="X896" s="1713"/>
      <c r="Y896" s="1713"/>
      <c r="Z896" s="1713"/>
      <c r="AA896" s="1713"/>
      <c r="AB896" s="1713"/>
      <c r="AC896" s="1713"/>
      <c r="AD896" s="1713"/>
      <c r="AE896" s="1713"/>
      <c r="AF896" s="1713"/>
      <c r="AG896" s="1713"/>
      <c r="AH896" s="1713"/>
      <c r="AI896" s="1713"/>
      <c r="AJ896" s="1713"/>
      <c r="AK896" s="1713"/>
      <c r="AL896" s="1713"/>
      <c r="AM896" s="1713"/>
      <c r="AN896" s="1713"/>
      <c r="AO896" s="1713"/>
      <c r="AP896" s="1713"/>
      <c r="AQ896" s="1713"/>
      <c r="AR896" s="1713"/>
      <c r="AS896" s="1713"/>
      <c r="AT896" s="1713"/>
      <c r="AU896" s="1713"/>
      <c r="AV896" s="1713"/>
      <c r="AW896" s="1713"/>
      <c r="AX896" s="1713"/>
    </row>
    <row r="897" s="1732" customFormat="true" ht="21.75" hidden="false" customHeight="true" outlineLevel="0" collapsed="false">
      <c r="C897" s="1713"/>
      <c r="D897" s="1713"/>
      <c r="E897" s="1713"/>
      <c r="F897" s="1713"/>
      <c r="G897" s="1714"/>
      <c r="H897" s="1713"/>
      <c r="I897" s="1713"/>
      <c r="J897" s="1713"/>
      <c r="K897" s="1713"/>
      <c r="L897" s="1713"/>
      <c r="M897" s="1713"/>
      <c r="N897" s="1713"/>
      <c r="O897" s="1713"/>
      <c r="P897" s="1713"/>
      <c r="Q897" s="1713"/>
      <c r="R897" s="1713"/>
      <c r="S897" s="1713"/>
      <c r="T897" s="1713"/>
      <c r="U897" s="1713"/>
      <c r="V897" s="1713"/>
      <c r="W897" s="1713"/>
      <c r="X897" s="1713"/>
      <c r="Y897" s="1713"/>
      <c r="Z897" s="1713"/>
      <c r="AA897" s="1713"/>
      <c r="AB897" s="1713"/>
      <c r="AC897" s="1713"/>
      <c r="AD897" s="1713"/>
      <c r="AE897" s="1713"/>
      <c r="AF897" s="1713"/>
      <c r="AG897" s="1713"/>
      <c r="AH897" s="1713"/>
      <c r="AI897" s="1713"/>
      <c r="AJ897" s="1713"/>
      <c r="AK897" s="1713"/>
      <c r="AL897" s="1713"/>
      <c r="AM897" s="1713"/>
      <c r="AN897" s="1713"/>
      <c r="AO897" s="1713"/>
      <c r="AP897" s="1713"/>
      <c r="AQ897" s="1713"/>
      <c r="AR897" s="1713"/>
      <c r="AS897" s="1713"/>
      <c r="AT897" s="1713"/>
      <c r="AU897" s="1713"/>
      <c r="AV897" s="1713"/>
      <c r="AW897" s="1713"/>
      <c r="AX897" s="1713"/>
    </row>
    <row r="898" s="1732" customFormat="true" ht="21.75" hidden="false" customHeight="true" outlineLevel="0" collapsed="false">
      <c r="C898" s="1713"/>
      <c r="D898" s="1713"/>
      <c r="E898" s="1713"/>
      <c r="F898" s="1713"/>
      <c r="G898" s="1714"/>
      <c r="H898" s="1713"/>
      <c r="I898" s="1713"/>
      <c r="J898" s="1713"/>
      <c r="K898" s="1713"/>
      <c r="L898" s="1713"/>
      <c r="M898" s="1713"/>
      <c r="N898" s="1713"/>
      <c r="O898" s="1713"/>
      <c r="P898" s="1713"/>
      <c r="Q898" s="1713"/>
      <c r="R898" s="1713"/>
      <c r="S898" s="1713"/>
      <c r="T898" s="1713"/>
      <c r="U898" s="1713"/>
      <c r="V898" s="1713"/>
      <c r="W898" s="1713"/>
      <c r="X898" s="1713"/>
      <c r="Y898" s="1713"/>
      <c r="Z898" s="1713"/>
      <c r="AA898" s="1713"/>
      <c r="AB898" s="1713"/>
      <c r="AC898" s="1713"/>
      <c r="AD898" s="1713"/>
      <c r="AE898" s="1713"/>
      <c r="AF898" s="1713"/>
      <c r="AG898" s="1713"/>
      <c r="AH898" s="1713"/>
      <c r="AI898" s="1713"/>
      <c r="AJ898" s="1713"/>
      <c r="AK898" s="1713"/>
      <c r="AL898" s="1713"/>
      <c r="AM898" s="1713"/>
      <c r="AN898" s="1713"/>
      <c r="AO898" s="1713"/>
      <c r="AP898" s="1713"/>
      <c r="AQ898" s="1713"/>
      <c r="AR898" s="1713"/>
      <c r="AS898" s="1713"/>
      <c r="AT898" s="1713"/>
      <c r="AU898" s="1713"/>
      <c r="AV898" s="1713"/>
      <c r="AW898" s="1713"/>
      <c r="AX898" s="1713"/>
    </row>
    <row r="899" s="1732" customFormat="true" ht="21.75" hidden="false" customHeight="true" outlineLevel="0" collapsed="false">
      <c r="C899" s="1713"/>
      <c r="D899" s="1713"/>
      <c r="E899" s="1713"/>
      <c r="F899" s="1713"/>
      <c r="G899" s="1714"/>
      <c r="H899" s="1713"/>
      <c r="I899" s="1713"/>
      <c r="J899" s="1713"/>
      <c r="K899" s="1713"/>
      <c r="L899" s="1713"/>
      <c r="M899" s="1713"/>
      <c r="N899" s="1713"/>
      <c r="O899" s="1713"/>
      <c r="P899" s="1713"/>
      <c r="Q899" s="1713"/>
      <c r="R899" s="1713"/>
      <c r="S899" s="1713"/>
      <c r="T899" s="1713"/>
      <c r="U899" s="1713"/>
      <c r="V899" s="1713"/>
      <c r="W899" s="1713"/>
      <c r="X899" s="1713"/>
      <c r="Y899" s="1713"/>
      <c r="Z899" s="1713"/>
      <c r="AA899" s="1713"/>
      <c r="AB899" s="1713"/>
      <c r="AC899" s="1713"/>
      <c r="AD899" s="1713"/>
      <c r="AE899" s="1713"/>
      <c r="AF899" s="1713"/>
      <c r="AG899" s="1713"/>
      <c r="AH899" s="1713"/>
      <c r="AI899" s="1713"/>
      <c r="AJ899" s="1713"/>
      <c r="AK899" s="1713"/>
      <c r="AL899" s="1713"/>
      <c r="AM899" s="1713"/>
      <c r="AN899" s="1713"/>
      <c r="AO899" s="1713"/>
      <c r="AP899" s="1713"/>
      <c r="AQ899" s="1713"/>
      <c r="AR899" s="1713"/>
      <c r="AS899" s="1713"/>
      <c r="AT899" s="1713"/>
      <c r="AU899" s="1713"/>
      <c r="AV899" s="1713"/>
      <c r="AW899" s="1713"/>
      <c r="AX899" s="1713"/>
    </row>
    <row r="900" s="1732" customFormat="true" ht="21.75" hidden="false" customHeight="true" outlineLevel="0" collapsed="false">
      <c r="C900" s="1713"/>
      <c r="D900" s="1713"/>
      <c r="E900" s="1713"/>
      <c r="F900" s="1713"/>
      <c r="G900" s="1714"/>
      <c r="H900" s="1713"/>
      <c r="I900" s="1713"/>
      <c r="J900" s="1713"/>
      <c r="K900" s="1713"/>
      <c r="L900" s="1713"/>
      <c r="M900" s="1713"/>
      <c r="N900" s="1713"/>
      <c r="O900" s="1713"/>
      <c r="P900" s="1713"/>
      <c r="Q900" s="1713"/>
      <c r="R900" s="1713"/>
      <c r="S900" s="1713"/>
      <c r="T900" s="1713"/>
      <c r="U900" s="1713"/>
      <c r="V900" s="1713"/>
      <c r="W900" s="1713"/>
      <c r="X900" s="1713"/>
      <c r="Y900" s="1713"/>
      <c r="Z900" s="1713"/>
      <c r="AA900" s="1713"/>
      <c r="AB900" s="1713"/>
      <c r="AC900" s="1713"/>
      <c r="AD900" s="1713"/>
      <c r="AE900" s="1713"/>
      <c r="AF900" s="1713"/>
      <c r="AG900" s="1713"/>
      <c r="AH900" s="1713"/>
      <c r="AI900" s="1713"/>
      <c r="AJ900" s="1713"/>
      <c r="AK900" s="1713"/>
      <c r="AL900" s="1713"/>
      <c r="AM900" s="1713"/>
      <c r="AN900" s="1713"/>
      <c r="AO900" s="1713"/>
      <c r="AP900" s="1713"/>
      <c r="AQ900" s="1713"/>
      <c r="AR900" s="1713"/>
      <c r="AS900" s="1713"/>
      <c r="AT900" s="1713"/>
      <c r="AU900" s="1713"/>
      <c r="AV900" s="1713"/>
      <c r="AW900" s="1713"/>
      <c r="AX900" s="1713"/>
    </row>
    <row r="901" s="1732" customFormat="true" ht="21.75" hidden="false" customHeight="true" outlineLevel="0" collapsed="false">
      <c r="C901" s="1713"/>
      <c r="D901" s="1713"/>
      <c r="E901" s="1713"/>
      <c r="F901" s="1713"/>
      <c r="G901" s="1714"/>
      <c r="H901" s="1713"/>
      <c r="I901" s="1713"/>
      <c r="J901" s="1713"/>
      <c r="K901" s="1713"/>
      <c r="L901" s="1713"/>
      <c r="M901" s="1713"/>
      <c r="N901" s="1713"/>
      <c r="O901" s="1713"/>
      <c r="P901" s="1713"/>
      <c r="Q901" s="1713"/>
      <c r="R901" s="1713"/>
      <c r="S901" s="1713"/>
      <c r="T901" s="1713"/>
      <c r="U901" s="1713"/>
      <c r="V901" s="1713"/>
      <c r="W901" s="1713"/>
      <c r="X901" s="1713"/>
      <c r="Y901" s="1713"/>
      <c r="Z901" s="1713"/>
      <c r="AA901" s="1713"/>
      <c r="AB901" s="1713"/>
      <c r="AC901" s="1713"/>
      <c r="AD901" s="1713"/>
      <c r="AE901" s="1713"/>
      <c r="AF901" s="1713"/>
      <c r="AG901" s="1713"/>
      <c r="AH901" s="1713"/>
      <c r="AI901" s="1713"/>
      <c r="AJ901" s="1713"/>
      <c r="AK901" s="1713"/>
      <c r="AL901" s="1713"/>
      <c r="AM901" s="1713"/>
      <c r="AN901" s="1713"/>
      <c r="AO901" s="1713"/>
      <c r="AP901" s="1713"/>
      <c r="AQ901" s="1713"/>
      <c r="AR901" s="1713"/>
      <c r="AS901" s="1713"/>
      <c r="AT901" s="1713"/>
      <c r="AU901" s="1713"/>
      <c r="AV901" s="1713"/>
      <c r="AW901" s="1713"/>
      <c r="AX901" s="1713"/>
    </row>
    <row r="902" s="1732" customFormat="true" ht="21.75" hidden="false" customHeight="true" outlineLevel="0" collapsed="false">
      <c r="C902" s="1713"/>
      <c r="D902" s="1713"/>
      <c r="E902" s="1713"/>
      <c r="F902" s="1713"/>
      <c r="G902" s="1714"/>
      <c r="H902" s="1713"/>
      <c r="I902" s="1713"/>
      <c r="J902" s="1713"/>
      <c r="K902" s="1713"/>
      <c r="L902" s="1713"/>
      <c r="M902" s="1713"/>
      <c r="N902" s="1713"/>
      <c r="O902" s="1713"/>
      <c r="P902" s="1713"/>
      <c r="Q902" s="1713"/>
      <c r="R902" s="1713"/>
      <c r="S902" s="1713"/>
      <c r="T902" s="1713"/>
      <c r="U902" s="1713"/>
      <c r="V902" s="1713"/>
      <c r="W902" s="1713"/>
      <c r="X902" s="1713"/>
      <c r="Y902" s="1713"/>
      <c r="Z902" s="1713"/>
      <c r="AA902" s="1713"/>
      <c r="AB902" s="1713"/>
      <c r="AC902" s="1713"/>
      <c r="AD902" s="1713"/>
      <c r="AE902" s="1713"/>
      <c r="AF902" s="1713"/>
      <c r="AG902" s="1713"/>
      <c r="AH902" s="1713"/>
      <c r="AI902" s="1713"/>
      <c r="AJ902" s="1713"/>
      <c r="AK902" s="1713"/>
      <c r="AL902" s="1713"/>
      <c r="AM902" s="1713"/>
      <c r="AN902" s="1713"/>
      <c r="AO902" s="1713"/>
      <c r="AP902" s="1713"/>
      <c r="AQ902" s="1713"/>
      <c r="AR902" s="1713"/>
      <c r="AS902" s="1713"/>
      <c r="AT902" s="1713"/>
      <c r="AU902" s="1713"/>
      <c r="AV902" s="1713"/>
      <c r="AW902" s="1713"/>
      <c r="AX902" s="1713"/>
    </row>
    <row r="903" s="1732" customFormat="true" ht="21.75" hidden="false" customHeight="true" outlineLevel="0" collapsed="false">
      <c r="C903" s="1713"/>
      <c r="D903" s="1713"/>
      <c r="E903" s="1713"/>
      <c r="F903" s="1713"/>
      <c r="G903" s="1714"/>
      <c r="H903" s="1713"/>
      <c r="I903" s="1713"/>
      <c r="J903" s="1713"/>
      <c r="K903" s="1713"/>
      <c r="L903" s="1713"/>
      <c r="M903" s="1713"/>
      <c r="N903" s="1713"/>
      <c r="O903" s="1713"/>
      <c r="P903" s="1713"/>
      <c r="Q903" s="1713"/>
      <c r="R903" s="1713"/>
      <c r="S903" s="1713"/>
      <c r="T903" s="1713"/>
      <c r="U903" s="1713"/>
      <c r="V903" s="1713"/>
      <c r="W903" s="1713"/>
      <c r="X903" s="1713"/>
      <c r="Y903" s="1713"/>
      <c r="Z903" s="1713"/>
      <c r="AA903" s="1713"/>
      <c r="AB903" s="1713"/>
      <c r="AC903" s="1713"/>
      <c r="AD903" s="1713"/>
      <c r="AE903" s="1713"/>
      <c r="AF903" s="1713"/>
      <c r="AG903" s="1713"/>
      <c r="AH903" s="1713"/>
      <c r="AI903" s="1713"/>
      <c r="AJ903" s="1713"/>
      <c r="AK903" s="1713"/>
      <c r="AL903" s="1713"/>
      <c r="AM903" s="1713"/>
      <c r="AN903" s="1713"/>
      <c r="AO903" s="1713"/>
      <c r="AP903" s="1713"/>
      <c r="AQ903" s="1713"/>
      <c r="AR903" s="1713"/>
      <c r="AS903" s="1713"/>
      <c r="AT903" s="1713"/>
      <c r="AU903" s="1713"/>
      <c r="AV903" s="1713"/>
      <c r="AW903" s="1713"/>
      <c r="AX903" s="1713"/>
    </row>
    <row r="904" s="1732" customFormat="true" ht="21.75" hidden="false" customHeight="true" outlineLevel="0" collapsed="false">
      <c r="C904" s="1713"/>
      <c r="D904" s="1713"/>
      <c r="E904" s="1713"/>
      <c r="F904" s="1713"/>
      <c r="G904" s="1714"/>
      <c r="H904" s="1713"/>
      <c r="I904" s="1713"/>
      <c r="J904" s="1713"/>
      <c r="K904" s="1713"/>
      <c r="L904" s="1713"/>
      <c r="M904" s="1713"/>
      <c r="N904" s="1713"/>
      <c r="O904" s="1713"/>
      <c r="P904" s="1713"/>
      <c r="Q904" s="1713"/>
      <c r="R904" s="1713"/>
      <c r="S904" s="1713"/>
      <c r="T904" s="1713"/>
      <c r="U904" s="1713"/>
      <c r="V904" s="1713"/>
      <c r="W904" s="1713"/>
      <c r="X904" s="1713"/>
      <c r="Y904" s="1713"/>
      <c r="Z904" s="1713"/>
      <c r="AA904" s="1713"/>
      <c r="AB904" s="1713"/>
      <c r="AC904" s="1713"/>
      <c r="AD904" s="1713"/>
      <c r="AE904" s="1713"/>
      <c r="AF904" s="1713"/>
      <c r="AG904" s="1713"/>
      <c r="AH904" s="1713"/>
      <c r="AI904" s="1713"/>
      <c r="AJ904" s="1713"/>
      <c r="AK904" s="1713"/>
      <c r="AL904" s="1713"/>
      <c r="AM904" s="1713"/>
      <c r="AN904" s="1713"/>
      <c r="AO904" s="1713"/>
      <c r="AP904" s="1713"/>
      <c r="AQ904" s="1713"/>
      <c r="AR904" s="1713"/>
      <c r="AS904" s="1713"/>
      <c r="AT904" s="1713"/>
      <c r="AU904" s="1713"/>
      <c r="AV904" s="1713"/>
      <c r="AW904" s="1713"/>
      <c r="AX904" s="1713"/>
    </row>
    <row r="905" s="1732" customFormat="true" ht="21.75" hidden="false" customHeight="true" outlineLevel="0" collapsed="false">
      <c r="C905" s="1713"/>
      <c r="D905" s="1713"/>
      <c r="E905" s="1713"/>
      <c r="F905" s="1713"/>
      <c r="G905" s="1714"/>
      <c r="H905" s="1713"/>
      <c r="I905" s="1713"/>
      <c r="J905" s="1713"/>
      <c r="K905" s="1713"/>
      <c r="L905" s="1713"/>
      <c r="M905" s="1713"/>
      <c r="N905" s="1713"/>
      <c r="O905" s="1713"/>
      <c r="P905" s="1713"/>
      <c r="Q905" s="1713"/>
      <c r="R905" s="1713"/>
      <c r="S905" s="1713"/>
      <c r="T905" s="1713"/>
      <c r="U905" s="1713"/>
      <c r="V905" s="1713"/>
      <c r="W905" s="1713"/>
      <c r="X905" s="1713"/>
      <c r="Y905" s="1713"/>
      <c r="Z905" s="1713"/>
      <c r="AA905" s="1713"/>
      <c r="AB905" s="1713"/>
      <c r="AC905" s="1713"/>
      <c r="AD905" s="1713"/>
      <c r="AE905" s="1713"/>
      <c r="AF905" s="1713"/>
      <c r="AG905" s="1713"/>
      <c r="AH905" s="1713"/>
      <c r="AI905" s="1713"/>
      <c r="AJ905" s="1713"/>
      <c r="AK905" s="1713"/>
      <c r="AL905" s="1713"/>
      <c r="AM905" s="1713"/>
      <c r="AN905" s="1713"/>
      <c r="AO905" s="1713"/>
      <c r="AP905" s="1713"/>
      <c r="AQ905" s="1713"/>
      <c r="AR905" s="1713"/>
      <c r="AS905" s="1713"/>
      <c r="AT905" s="1713"/>
      <c r="AU905" s="1713"/>
      <c r="AV905" s="1713"/>
      <c r="AW905" s="1713"/>
      <c r="AX905" s="1713"/>
    </row>
    <row r="906" s="1732" customFormat="true" ht="21.75" hidden="false" customHeight="true" outlineLevel="0" collapsed="false">
      <c r="C906" s="1713"/>
      <c r="D906" s="1713"/>
      <c r="E906" s="1713"/>
      <c r="F906" s="1713"/>
      <c r="G906" s="1714"/>
      <c r="H906" s="1713"/>
      <c r="I906" s="1713"/>
      <c r="J906" s="1713"/>
      <c r="K906" s="1713"/>
      <c r="L906" s="1713"/>
      <c r="M906" s="1713"/>
      <c r="N906" s="1713"/>
      <c r="O906" s="1713"/>
      <c r="P906" s="1713"/>
      <c r="Q906" s="1713"/>
      <c r="R906" s="1713"/>
      <c r="S906" s="1713"/>
      <c r="T906" s="1713"/>
      <c r="U906" s="1713"/>
      <c r="V906" s="1713"/>
      <c r="W906" s="1713"/>
      <c r="X906" s="1713"/>
      <c r="Y906" s="1713"/>
      <c r="Z906" s="1713"/>
      <c r="AA906" s="1713"/>
      <c r="AB906" s="1713"/>
      <c r="AC906" s="1713"/>
      <c r="AD906" s="1713"/>
      <c r="AE906" s="1713"/>
      <c r="AF906" s="1713"/>
      <c r="AG906" s="1713"/>
      <c r="AH906" s="1713"/>
      <c r="AI906" s="1713"/>
      <c r="AJ906" s="1713"/>
      <c r="AK906" s="1713"/>
      <c r="AL906" s="1713"/>
      <c r="AM906" s="1713"/>
      <c r="AN906" s="1713"/>
      <c r="AO906" s="1713"/>
      <c r="AP906" s="1713"/>
      <c r="AQ906" s="1713"/>
      <c r="AR906" s="1713"/>
      <c r="AS906" s="1713"/>
      <c r="AT906" s="1713"/>
      <c r="AU906" s="1713"/>
      <c r="AV906" s="1713"/>
      <c r="AW906" s="1713"/>
      <c r="AX906" s="1713"/>
    </row>
    <row r="907" s="1732" customFormat="true" ht="21.75" hidden="false" customHeight="true" outlineLevel="0" collapsed="false">
      <c r="C907" s="1713"/>
      <c r="D907" s="1713"/>
      <c r="E907" s="1713"/>
      <c r="F907" s="1713"/>
      <c r="G907" s="1714"/>
      <c r="H907" s="1713"/>
      <c r="I907" s="1713"/>
      <c r="J907" s="1713"/>
      <c r="K907" s="1713"/>
      <c r="L907" s="1713"/>
      <c r="M907" s="1713"/>
      <c r="N907" s="1713"/>
      <c r="O907" s="1713"/>
      <c r="P907" s="1713"/>
      <c r="Q907" s="1713"/>
      <c r="R907" s="1713"/>
      <c r="S907" s="1713"/>
      <c r="T907" s="1713"/>
      <c r="U907" s="1713"/>
      <c r="V907" s="1713"/>
      <c r="W907" s="1713"/>
      <c r="X907" s="1713"/>
      <c r="Y907" s="1713"/>
      <c r="Z907" s="1713"/>
      <c r="AA907" s="1713"/>
      <c r="AB907" s="1713"/>
      <c r="AC907" s="1713"/>
      <c r="AD907" s="1713"/>
      <c r="AE907" s="1713"/>
      <c r="AF907" s="1713"/>
      <c r="AG907" s="1713"/>
      <c r="AH907" s="1713"/>
      <c r="AI907" s="1713"/>
      <c r="AJ907" s="1713"/>
      <c r="AK907" s="1713"/>
      <c r="AL907" s="1713"/>
      <c r="AM907" s="1713"/>
      <c r="AN907" s="1713"/>
      <c r="AO907" s="1713"/>
      <c r="AP907" s="1713"/>
      <c r="AQ907" s="1713"/>
      <c r="AR907" s="1713"/>
      <c r="AS907" s="1713"/>
      <c r="AT907" s="1713"/>
      <c r="AU907" s="1713"/>
      <c r="AV907" s="1713"/>
      <c r="AW907" s="1713"/>
      <c r="AX907" s="1713"/>
    </row>
    <row r="908" s="1732" customFormat="true" ht="21.75" hidden="false" customHeight="true" outlineLevel="0" collapsed="false">
      <c r="C908" s="1713"/>
      <c r="D908" s="1713"/>
      <c r="E908" s="1713"/>
      <c r="F908" s="1713"/>
      <c r="G908" s="1714"/>
      <c r="H908" s="1713"/>
      <c r="I908" s="1713"/>
      <c r="J908" s="1713"/>
      <c r="K908" s="1713"/>
      <c r="L908" s="1713"/>
      <c r="M908" s="1713"/>
      <c r="N908" s="1713"/>
      <c r="O908" s="1713"/>
      <c r="P908" s="1713"/>
      <c r="Q908" s="1713"/>
      <c r="R908" s="1713"/>
      <c r="S908" s="1713"/>
      <c r="T908" s="1713"/>
      <c r="U908" s="1713"/>
      <c r="V908" s="1713"/>
      <c r="W908" s="1713"/>
      <c r="X908" s="1713"/>
      <c r="Y908" s="1713"/>
      <c r="Z908" s="1713"/>
      <c r="AA908" s="1713"/>
      <c r="AB908" s="1713"/>
      <c r="AC908" s="1713"/>
      <c r="AD908" s="1713"/>
      <c r="AE908" s="1713"/>
      <c r="AF908" s="1713"/>
      <c r="AG908" s="1713"/>
      <c r="AH908" s="1713"/>
      <c r="AI908" s="1713"/>
      <c r="AJ908" s="1713"/>
      <c r="AK908" s="1713"/>
      <c r="AL908" s="1713"/>
      <c r="AM908" s="1713"/>
      <c r="AN908" s="1713"/>
      <c r="AO908" s="1713"/>
      <c r="AP908" s="1713"/>
      <c r="AQ908" s="1713"/>
      <c r="AR908" s="1713"/>
      <c r="AS908" s="1713"/>
      <c r="AT908" s="1713"/>
      <c r="AU908" s="1713"/>
      <c r="AV908" s="1713"/>
      <c r="AW908" s="1713"/>
      <c r="AX908" s="1713"/>
    </row>
    <row r="909" s="1732" customFormat="true" ht="21.75" hidden="false" customHeight="true" outlineLevel="0" collapsed="false">
      <c r="C909" s="1713"/>
      <c r="D909" s="1713"/>
      <c r="E909" s="1713"/>
      <c r="F909" s="1713"/>
      <c r="G909" s="1714"/>
      <c r="H909" s="1713"/>
      <c r="I909" s="1713"/>
      <c r="J909" s="1713"/>
      <c r="K909" s="1713"/>
      <c r="L909" s="1713"/>
      <c r="M909" s="1713"/>
      <c r="N909" s="1713"/>
      <c r="O909" s="1713"/>
      <c r="P909" s="1713"/>
      <c r="Q909" s="1713"/>
      <c r="R909" s="1713"/>
      <c r="S909" s="1713"/>
      <c r="T909" s="1713"/>
      <c r="U909" s="1713"/>
      <c r="V909" s="1713"/>
      <c r="W909" s="1713"/>
      <c r="X909" s="1713"/>
      <c r="Y909" s="1713"/>
      <c r="Z909" s="1713"/>
      <c r="AA909" s="1713"/>
      <c r="AB909" s="1713"/>
      <c r="AC909" s="1713"/>
      <c r="AD909" s="1713"/>
      <c r="AE909" s="1713"/>
      <c r="AF909" s="1713"/>
      <c r="AG909" s="1713"/>
      <c r="AH909" s="1713"/>
      <c r="AI909" s="1713"/>
      <c r="AJ909" s="1713"/>
      <c r="AK909" s="1713"/>
      <c r="AL909" s="1713"/>
      <c r="AM909" s="1713"/>
      <c r="AN909" s="1713"/>
      <c r="AO909" s="1713"/>
      <c r="AP909" s="1713"/>
      <c r="AQ909" s="1713"/>
      <c r="AR909" s="1713"/>
      <c r="AS909" s="1713"/>
      <c r="AT909" s="1713"/>
      <c r="AU909" s="1713"/>
      <c r="AV909" s="1713"/>
      <c r="AW909" s="1713"/>
      <c r="AX909" s="1713"/>
    </row>
    <row r="910" s="1732" customFormat="true" ht="21.75" hidden="false" customHeight="true" outlineLevel="0" collapsed="false">
      <c r="C910" s="1713"/>
      <c r="D910" s="1713"/>
      <c r="E910" s="1713"/>
      <c r="F910" s="1713"/>
      <c r="G910" s="1714"/>
      <c r="H910" s="1713"/>
      <c r="I910" s="1713"/>
      <c r="J910" s="1713"/>
      <c r="K910" s="1713"/>
      <c r="L910" s="1713"/>
      <c r="M910" s="1713"/>
      <c r="N910" s="1713"/>
      <c r="O910" s="1713"/>
      <c r="P910" s="1713"/>
      <c r="Q910" s="1713"/>
      <c r="R910" s="1713"/>
      <c r="S910" s="1713"/>
      <c r="T910" s="1713"/>
      <c r="U910" s="1713"/>
      <c r="V910" s="1713"/>
      <c r="W910" s="1713"/>
      <c r="X910" s="1713"/>
      <c r="Y910" s="1713"/>
      <c r="Z910" s="1713"/>
      <c r="AA910" s="1713"/>
      <c r="AB910" s="1713"/>
      <c r="AC910" s="1713"/>
      <c r="AD910" s="1713"/>
      <c r="AE910" s="1713"/>
      <c r="AF910" s="1713"/>
      <c r="AG910" s="1713"/>
      <c r="AH910" s="1713"/>
      <c r="AI910" s="1713"/>
      <c r="AJ910" s="1713"/>
      <c r="AK910" s="1713"/>
      <c r="AL910" s="1713"/>
      <c r="AM910" s="1713"/>
      <c r="AN910" s="1713"/>
      <c r="AO910" s="1713"/>
      <c r="AP910" s="1713"/>
      <c r="AQ910" s="1713"/>
      <c r="AR910" s="1713"/>
      <c r="AS910" s="1713"/>
      <c r="AT910" s="1713"/>
      <c r="AU910" s="1713"/>
      <c r="AV910" s="1713"/>
      <c r="AW910" s="1713"/>
      <c r="AX910" s="1713"/>
    </row>
    <row r="911" s="1732" customFormat="true" ht="21.75" hidden="false" customHeight="true" outlineLevel="0" collapsed="false">
      <c r="C911" s="1713"/>
      <c r="D911" s="1713"/>
      <c r="E911" s="1713"/>
      <c r="F911" s="1713"/>
      <c r="G911" s="1714"/>
      <c r="H911" s="1713"/>
      <c r="I911" s="1713"/>
      <c r="J911" s="1713"/>
      <c r="K911" s="1713"/>
      <c r="L911" s="1713"/>
      <c r="M911" s="1713"/>
      <c r="N911" s="1713"/>
      <c r="O911" s="1713"/>
      <c r="P911" s="1713"/>
      <c r="Q911" s="1713"/>
      <c r="R911" s="1713"/>
      <c r="S911" s="1713"/>
      <c r="T911" s="1713"/>
      <c r="U911" s="1713"/>
      <c r="V911" s="1713"/>
      <c r="W911" s="1713"/>
      <c r="X911" s="1713"/>
      <c r="Y911" s="1713"/>
      <c r="Z911" s="1713"/>
      <c r="AA911" s="1713"/>
      <c r="AB911" s="1713"/>
      <c r="AC911" s="1713"/>
      <c r="AD911" s="1713"/>
      <c r="AE911" s="1713"/>
      <c r="AF911" s="1713"/>
      <c r="AG911" s="1713"/>
      <c r="AH911" s="1713"/>
      <c r="AI911" s="1713"/>
      <c r="AJ911" s="1713"/>
      <c r="AK911" s="1713"/>
      <c r="AL911" s="1713"/>
      <c r="AM911" s="1713"/>
      <c r="AN911" s="1713"/>
      <c r="AO911" s="1713"/>
      <c r="AP911" s="1713"/>
      <c r="AQ911" s="1713"/>
      <c r="AR911" s="1713"/>
      <c r="AS911" s="1713"/>
      <c r="AT911" s="1713"/>
      <c r="AU911" s="1713"/>
      <c r="AV911" s="1713"/>
      <c r="AW911" s="1713"/>
      <c r="AX911" s="1713"/>
    </row>
    <row r="912" s="1732" customFormat="true" ht="21.75" hidden="false" customHeight="true" outlineLevel="0" collapsed="false">
      <c r="C912" s="1713"/>
      <c r="D912" s="1713"/>
      <c r="E912" s="1713"/>
      <c r="F912" s="1713"/>
      <c r="G912" s="1714"/>
      <c r="H912" s="1713"/>
      <c r="I912" s="1713"/>
      <c r="J912" s="1713"/>
      <c r="K912" s="1713"/>
      <c r="L912" s="1713"/>
      <c r="M912" s="1713"/>
      <c r="N912" s="1713"/>
      <c r="O912" s="1713"/>
      <c r="P912" s="1713"/>
      <c r="Q912" s="1713"/>
      <c r="R912" s="1713"/>
      <c r="S912" s="1713"/>
      <c r="T912" s="1713"/>
      <c r="U912" s="1713"/>
      <c r="V912" s="1713"/>
      <c r="W912" s="1713"/>
      <c r="X912" s="1713"/>
      <c r="Y912" s="1713"/>
      <c r="Z912" s="1713"/>
      <c r="AA912" s="1713"/>
      <c r="AB912" s="1713"/>
      <c r="AC912" s="1713"/>
      <c r="AD912" s="1713"/>
      <c r="AE912" s="1713"/>
      <c r="AF912" s="1713"/>
      <c r="AG912" s="1713"/>
      <c r="AH912" s="1713"/>
      <c r="AI912" s="1713"/>
      <c r="AJ912" s="1713"/>
      <c r="AK912" s="1713"/>
      <c r="AL912" s="1713"/>
      <c r="AM912" s="1713"/>
      <c r="AN912" s="1713"/>
      <c r="AO912" s="1713"/>
      <c r="AP912" s="1713"/>
      <c r="AQ912" s="1713"/>
      <c r="AR912" s="1713"/>
      <c r="AS912" s="1713"/>
      <c r="AT912" s="1713"/>
      <c r="AU912" s="1713"/>
      <c r="AV912" s="1713"/>
      <c r="AW912" s="1713"/>
      <c r="AX912" s="1713"/>
    </row>
    <row r="913" s="1732" customFormat="true" ht="21.75" hidden="false" customHeight="true" outlineLevel="0" collapsed="false">
      <c r="C913" s="1713"/>
      <c r="D913" s="1713"/>
      <c r="E913" s="1713"/>
      <c r="F913" s="1713"/>
      <c r="G913" s="1714"/>
      <c r="H913" s="1713"/>
      <c r="I913" s="1713"/>
      <c r="J913" s="1713"/>
      <c r="K913" s="1713"/>
      <c r="L913" s="1713"/>
      <c r="M913" s="1713"/>
      <c r="N913" s="1713"/>
      <c r="O913" s="1713"/>
      <c r="P913" s="1713"/>
      <c r="Q913" s="1713"/>
      <c r="R913" s="1713"/>
      <c r="S913" s="1713"/>
      <c r="T913" s="1713"/>
      <c r="U913" s="1713"/>
      <c r="V913" s="1713"/>
      <c r="W913" s="1713"/>
      <c r="X913" s="1713"/>
      <c r="Y913" s="1713"/>
      <c r="Z913" s="1713"/>
      <c r="AA913" s="1713"/>
      <c r="AB913" s="1713"/>
      <c r="AC913" s="1713"/>
      <c r="AD913" s="1713"/>
      <c r="AE913" s="1713"/>
      <c r="AF913" s="1713"/>
      <c r="AG913" s="1713"/>
      <c r="AH913" s="1713"/>
      <c r="AI913" s="1713"/>
      <c r="AJ913" s="1713"/>
      <c r="AK913" s="1713"/>
      <c r="AL913" s="1713"/>
      <c r="AM913" s="1713"/>
      <c r="AN913" s="1713"/>
      <c r="AO913" s="1713"/>
      <c r="AP913" s="1713"/>
      <c r="AQ913" s="1713"/>
      <c r="AR913" s="1713"/>
      <c r="AS913" s="1713"/>
      <c r="AT913" s="1713"/>
      <c r="AU913" s="1713"/>
      <c r="AV913" s="1713"/>
      <c r="AW913" s="1713"/>
      <c r="AX913" s="1713"/>
    </row>
    <row r="914" s="1732" customFormat="true" ht="21.75" hidden="false" customHeight="true" outlineLevel="0" collapsed="false">
      <c r="C914" s="1713"/>
      <c r="D914" s="1713"/>
      <c r="E914" s="1713"/>
      <c r="F914" s="1713"/>
      <c r="G914" s="1714"/>
      <c r="H914" s="1713"/>
      <c r="I914" s="1713"/>
      <c r="J914" s="1713"/>
      <c r="K914" s="1713"/>
      <c r="L914" s="1713"/>
      <c r="M914" s="1713"/>
      <c r="N914" s="1713"/>
      <c r="O914" s="1713"/>
      <c r="P914" s="1713"/>
      <c r="Q914" s="1713"/>
      <c r="R914" s="1713"/>
      <c r="S914" s="1713"/>
      <c r="T914" s="1713"/>
      <c r="U914" s="1713"/>
      <c r="V914" s="1713"/>
      <c r="W914" s="1713"/>
      <c r="X914" s="1713"/>
      <c r="Y914" s="1713"/>
      <c r="Z914" s="1713"/>
      <c r="AA914" s="1713"/>
      <c r="AB914" s="1713"/>
      <c r="AC914" s="1713"/>
      <c r="AD914" s="1713"/>
      <c r="AE914" s="1713"/>
      <c r="AF914" s="1713"/>
      <c r="AG914" s="1713"/>
      <c r="AH914" s="1713"/>
      <c r="AI914" s="1713"/>
      <c r="AJ914" s="1713"/>
      <c r="AK914" s="1713"/>
      <c r="AL914" s="1713"/>
      <c r="AM914" s="1713"/>
      <c r="AN914" s="1713"/>
      <c r="AO914" s="1713"/>
      <c r="AP914" s="1713"/>
      <c r="AQ914" s="1713"/>
      <c r="AR914" s="1713"/>
      <c r="AS914" s="1713"/>
      <c r="AT914" s="1713"/>
      <c r="AU914" s="1713"/>
      <c r="AV914" s="1713"/>
      <c r="AW914" s="1713"/>
      <c r="AX914" s="1713"/>
    </row>
    <row r="915" s="1732" customFormat="true" ht="21.75" hidden="false" customHeight="true" outlineLevel="0" collapsed="false">
      <c r="C915" s="1713"/>
      <c r="D915" s="1713"/>
      <c r="E915" s="1713"/>
      <c r="F915" s="1713"/>
      <c r="G915" s="1714"/>
      <c r="H915" s="1713"/>
      <c r="I915" s="1713"/>
      <c r="J915" s="1713"/>
      <c r="K915" s="1713"/>
      <c r="L915" s="1713"/>
      <c r="M915" s="1713"/>
      <c r="N915" s="1713"/>
      <c r="O915" s="1713"/>
      <c r="P915" s="1713"/>
      <c r="Q915" s="1713"/>
      <c r="R915" s="1713"/>
      <c r="S915" s="1713"/>
      <c r="T915" s="1713"/>
      <c r="U915" s="1713"/>
      <c r="V915" s="1713"/>
      <c r="W915" s="1713"/>
      <c r="X915" s="1713"/>
      <c r="Y915" s="1713"/>
      <c r="Z915" s="1713"/>
      <c r="AA915" s="1713"/>
      <c r="AB915" s="1713"/>
      <c r="AC915" s="1713"/>
      <c r="AD915" s="1713"/>
      <c r="AE915" s="1713"/>
      <c r="AF915" s="1713"/>
      <c r="AG915" s="1713"/>
      <c r="AH915" s="1713"/>
      <c r="AI915" s="1713"/>
      <c r="AJ915" s="1713"/>
      <c r="AK915" s="1713"/>
      <c r="AL915" s="1713"/>
      <c r="AM915" s="1713"/>
      <c r="AN915" s="1713"/>
      <c r="AO915" s="1713"/>
      <c r="AP915" s="1713"/>
      <c r="AQ915" s="1713"/>
      <c r="AR915" s="1713"/>
      <c r="AS915" s="1713"/>
      <c r="AT915" s="1713"/>
      <c r="AU915" s="1713"/>
      <c r="AV915" s="1713"/>
      <c r="AW915" s="1713"/>
      <c r="AX915" s="1713"/>
    </row>
    <row r="916" s="1732" customFormat="true" ht="21.75" hidden="false" customHeight="true" outlineLevel="0" collapsed="false">
      <c r="C916" s="1713"/>
      <c r="D916" s="1713"/>
      <c r="E916" s="1713"/>
      <c r="F916" s="1713"/>
      <c r="G916" s="1714"/>
      <c r="H916" s="1713"/>
      <c r="I916" s="1713"/>
      <c r="J916" s="1713"/>
      <c r="K916" s="1713"/>
      <c r="L916" s="1713"/>
      <c r="M916" s="1713"/>
      <c r="N916" s="1713"/>
      <c r="O916" s="1713"/>
      <c r="P916" s="1713"/>
      <c r="Q916" s="1713"/>
      <c r="R916" s="1713"/>
      <c r="S916" s="1713"/>
      <c r="T916" s="1713"/>
      <c r="U916" s="1713"/>
      <c r="V916" s="1713"/>
      <c r="W916" s="1713"/>
      <c r="X916" s="1713"/>
      <c r="Y916" s="1713"/>
      <c r="Z916" s="1713"/>
      <c r="AA916" s="1713"/>
      <c r="AB916" s="1713"/>
      <c r="AC916" s="1713"/>
      <c r="AD916" s="1713"/>
      <c r="AE916" s="1713"/>
      <c r="AF916" s="1713"/>
      <c r="AG916" s="1713"/>
      <c r="AH916" s="1713"/>
      <c r="AI916" s="1713"/>
      <c r="AJ916" s="1713"/>
      <c r="AK916" s="1713"/>
      <c r="AL916" s="1713"/>
      <c r="AM916" s="1713"/>
      <c r="AN916" s="1713"/>
      <c r="AO916" s="1713"/>
      <c r="AP916" s="1713"/>
      <c r="AQ916" s="1713"/>
      <c r="AR916" s="1713"/>
      <c r="AS916" s="1713"/>
      <c r="AT916" s="1713"/>
      <c r="AU916" s="1713"/>
      <c r="AV916" s="1713"/>
      <c r="AW916" s="1713"/>
      <c r="AX916" s="1713"/>
    </row>
    <row r="917" s="1732" customFormat="true" ht="21.75" hidden="false" customHeight="true" outlineLevel="0" collapsed="false">
      <c r="C917" s="1713"/>
      <c r="D917" s="1713"/>
      <c r="E917" s="1713"/>
      <c r="F917" s="1713"/>
      <c r="G917" s="1714"/>
      <c r="H917" s="1713"/>
      <c r="I917" s="1713"/>
      <c r="J917" s="1713"/>
      <c r="K917" s="1713"/>
      <c r="L917" s="1713"/>
      <c r="M917" s="1713"/>
      <c r="N917" s="1713"/>
      <c r="O917" s="1713"/>
      <c r="P917" s="1713"/>
      <c r="Q917" s="1713"/>
      <c r="R917" s="1713"/>
      <c r="S917" s="1713"/>
      <c r="T917" s="1713"/>
      <c r="U917" s="1713"/>
      <c r="V917" s="1713"/>
      <c r="W917" s="1713"/>
      <c r="X917" s="1713"/>
      <c r="Y917" s="1713"/>
      <c r="Z917" s="1713"/>
      <c r="AA917" s="1713"/>
      <c r="AB917" s="1713"/>
      <c r="AC917" s="1713"/>
      <c r="AD917" s="1713"/>
      <c r="AE917" s="1713"/>
      <c r="AF917" s="1713"/>
      <c r="AG917" s="1713"/>
      <c r="AH917" s="1713"/>
      <c r="AI917" s="1713"/>
      <c r="AJ917" s="1713"/>
      <c r="AK917" s="1713"/>
      <c r="AL917" s="1713"/>
      <c r="AM917" s="1713"/>
      <c r="AN917" s="1713"/>
      <c r="AO917" s="1713"/>
      <c r="AP917" s="1713"/>
      <c r="AQ917" s="1713"/>
      <c r="AR917" s="1713"/>
      <c r="AS917" s="1713"/>
      <c r="AT917" s="1713"/>
      <c r="AU917" s="1713"/>
      <c r="AV917" s="1713"/>
      <c r="AW917" s="1713"/>
      <c r="AX917" s="1713"/>
    </row>
    <row r="918" s="1732" customFormat="true" ht="21.75" hidden="false" customHeight="true" outlineLevel="0" collapsed="false">
      <c r="C918" s="1713"/>
      <c r="D918" s="1713"/>
      <c r="E918" s="1713"/>
      <c r="F918" s="1713"/>
      <c r="G918" s="1714"/>
      <c r="H918" s="1713"/>
      <c r="I918" s="1713"/>
      <c r="J918" s="1713"/>
      <c r="K918" s="1713"/>
      <c r="L918" s="1713"/>
      <c r="M918" s="1713"/>
      <c r="N918" s="1713"/>
      <c r="O918" s="1713"/>
      <c r="P918" s="1713"/>
      <c r="Q918" s="1713"/>
      <c r="R918" s="1713"/>
      <c r="S918" s="1713"/>
      <c r="T918" s="1713"/>
      <c r="U918" s="1713"/>
      <c r="V918" s="1713"/>
      <c r="W918" s="1713"/>
      <c r="X918" s="1713"/>
      <c r="Y918" s="1713"/>
      <c r="Z918" s="1713"/>
      <c r="AA918" s="1713"/>
      <c r="AB918" s="1713"/>
      <c r="AC918" s="1713"/>
      <c r="AD918" s="1713"/>
      <c r="AE918" s="1713"/>
      <c r="AF918" s="1713"/>
      <c r="AG918" s="1713"/>
      <c r="AH918" s="1713"/>
      <c r="AI918" s="1713"/>
      <c r="AJ918" s="1713"/>
      <c r="AK918" s="1713"/>
      <c r="AL918" s="1713"/>
      <c r="AM918" s="1713"/>
      <c r="AN918" s="1713"/>
      <c r="AO918" s="1713"/>
      <c r="AP918" s="1713"/>
      <c r="AQ918" s="1713"/>
      <c r="AR918" s="1713"/>
      <c r="AS918" s="1713"/>
      <c r="AT918" s="1713"/>
      <c r="AU918" s="1713"/>
      <c r="AV918" s="1713"/>
      <c r="AW918" s="1713"/>
      <c r="AX918" s="1713"/>
    </row>
    <row r="919" s="1732" customFormat="true" ht="21.75" hidden="false" customHeight="true" outlineLevel="0" collapsed="false">
      <c r="C919" s="1713"/>
      <c r="D919" s="1713"/>
      <c r="E919" s="1713"/>
      <c r="F919" s="1713"/>
      <c r="G919" s="1714"/>
      <c r="H919" s="1713"/>
      <c r="I919" s="1713"/>
      <c r="J919" s="1713"/>
      <c r="K919" s="1713"/>
      <c r="L919" s="1713"/>
      <c r="M919" s="1713"/>
      <c r="N919" s="1713"/>
      <c r="O919" s="1713"/>
      <c r="P919" s="1713"/>
      <c r="Q919" s="1713"/>
      <c r="R919" s="1713"/>
      <c r="S919" s="1713"/>
      <c r="T919" s="1713"/>
      <c r="U919" s="1713"/>
      <c r="V919" s="1713"/>
      <c r="W919" s="1713"/>
      <c r="X919" s="1713"/>
      <c r="Y919" s="1713"/>
      <c r="Z919" s="1713"/>
      <c r="AA919" s="1713"/>
      <c r="AB919" s="1713"/>
      <c r="AC919" s="1713"/>
      <c r="AD919" s="1713"/>
      <c r="AE919" s="1713"/>
      <c r="AF919" s="1713"/>
      <c r="AG919" s="1713"/>
      <c r="AH919" s="1713"/>
      <c r="AI919" s="1713"/>
      <c r="AJ919" s="1713"/>
      <c r="AK919" s="1713"/>
      <c r="AL919" s="1713"/>
      <c r="AM919" s="1713"/>
      <c r="AN919" s="1713"/>
      <c r="AO919" s="1713"/>
      <c r="AP919" s="1713"/>
      <c r="AQ919" s="1713"/>
      <c r="AR919" s="1713"/>
      <c r="AS919" s="1713"/>
      <c r="AT919" s="1713"/>
      <c r="AU919" s="1713"/>
      <c r="AV919" s="1713"/>
      <c r="AW919" s="1713"/>
      <c r="AX919" s="1713"/>
    </row>
    <row r="920" s="1732" customFormat="true" ht="21.75" hidden="false" customHeight="true" outlineLevel="0" collapsed="false">
      <c r="C920" s="1713"/>
      <c r="D920" s="1713"/>
      <c r="E920" s="1713"/>
      <c r="F920" s="1713"/>
      <c r="G920" s="1714"/>
      <c r="H920" s="1713"/>
      <c r="I920" s="1713"/>
      <c r="J920" s="1713"/>
      <c r="K920" s="1713"/>
      <c r="L920" s="1713"/>
      <c r="M920" s="1713"/>
      <c r="N920" s="1713"/>
      <c r="O920" s="1713"/>
      <c r="P920" s="1713"/>
      <c r="Q920" s="1713"/>
      <c r="R920" s="1713"/>
      <c r="S920" s="1713"/>
      <c r="T920" s="1713"/>
      <c r="U920" s="1713"/>
      <c r="V920" s="1713"/>
      <c r="W920" s="1713"/>
      <c r="X920" s="1713"/>
      <c r="Y920" s="1713"/>
      <c r="Z920" s="1713"/>
      <c r="AA920" s="1713"/>
      <c r="AB920" s="1713"/>
      <c r="AC920" s="1713"/>
      <c r="AD920" s="1713"/>
      <c r="AE920" s="1713"/>
      <c r="AF920" s="1713"/>
      <c r="AG920" s="1713"/>
      <c r="AH920" s="1713"/>
      <c r="AI920" s="1713"/>
      <c r="AJ920" s="1713"/>
      <c r="AK920" s="1713"/>
      <c r="AL920" s="1713"/>
      <c r="AM920" s="1713"/>
      <c r="AN920" s="1713"/>
      <c r="AO920" s="1713"/>
      <c r="AP920" s="1713"/>
      <c r="AQ920" s="1713"/>
      <c r="AR920" s="1713"/>
      <c r="AS920" s="1713"/>
      <c r="AT920" s="1713"/>
      <c r="AU920" s="1713"/>
      <c r="AV920" s="1713"/>
      <c r="AW920" s="1713"/>
      <c r="AX920" s="1713"/>
    </row>
    <row r="921" s="1732" customFormat="true" ht="21.75" hidden="false" customHeight="true" outlineLevel="0" collapsed="false">
      <c r="C921" s="1713"/>
      <c r="D921" s="1713"/>
      <c r="E921" s="1713"/>
      <c r="F921" s="1713"/>
      <c r="G921" s="1714"/>
      <c r="H921" s="1713"/>
      <c r="I921" s="1713"/>
      <c r="J921" s="1713"/>
      <c r="K921" s="1713"/>
      <c r="L921" s="1713"/>
      <c r="M921" s="1713"/>
      <c r="N921" s="1713"/>
      <c r="O921" s="1713"/>
      <c r="P921" s="1713"/>
      <c r="Q921" s="1713"/>
      <c r="R921" s="1713"/>
      <c r="S921" s="1713"/>
      <c r="T921" s="1713"/>
      <c r="U921" s="1713"/>
      <c r="V921" s="1713"/>
      <c r="W921" s="1713"/>
      <c r="X921" s="1713"/>
      <c r="Y921" s="1713"/>
      <c r="Z921" s="1713"/>
      <c r="AA921" s="1713"/>
      <c r="AB921" s="1713"/>
      <c r="AC921" s="1713"/>
      <c r="AD921" s="1713"/>
      <c r="AE921" s="1713"/>
      <c r="AF921" s="1713"/>
      <c r="AG921" s="1713"/>
      <c r="AH921" s="1713"/>
      <c r="AI921" s="1713"/>
      <c r="AJ921" s="1713"/>
      <c r="AK921" s="1713"/>
      <c r="AL921" s="1713"/>
      <c r="AM921" s="1713"/>
      <c r="AN921" s="1713"/>
      <c r="AO921" s="1713"/>
      <c r="AP921" s="1713"/>
      <c r="AQ921" s="1713"/>
      <c r="AR921" s="1713"/>
      <c r="AS921" s="1713"/>
      <c r="AT921" s="1713"/>
      <c r="AU921" s="1713"/>
      <c r="AV921" s="1713"/>
      <c r="AW921" s="1713"/>
      <c r="AX921" s="1713"/>
    </row>
    <row r="922" s="1732" customFormat="true" ht="21.75" hidden="false" customHeight="true" outlineLevel="0" collapsed="false">
      <c r="C922" s="1713"/>
      <c r="D922" s="1713"/>
      <c r="E922" s="1713"/>
      <c r="F922" s="1713"/>
      <c r="G922" s="1714"/>
      <c r="H922" s="1713"/>
      <c r="I922" s="1713"/>
      <c r="J922" s="1713"/>
      <c r="K922" s="1713"/>
      <c r="L922" s="1713"/>
      <c r="M922" s="1713"/>
      <c r="N922" s="1713"/>
      <c r="O922" s="1713"/>
      <c r="P922" s="1713"/>
      <c r="Q922" s="1713"/>
      <c r="R922" s="1713"/>
      <c r="S922" s="1713"/>
      <c r="T922" s="1713"/>
      <c r="U922" s="1713"/>
      <c r="V922" s="1713"/>
      <c r="W922" s="1713"/>
      <c r="X922" s="1713"/>
      <c r="Y922" s="1713"/>
      <c r="Z922" s="1713"/>
      <c r="AA922" s="1713"/>
      <c r="AB922" s="1713"/>
      <c r="AC922" s="1713"/>
      <c r="AD922" s="1713"/>
      <c r="AE922" s="1713"/>
      <c r="AF922" s="1713"/>
      <c r="AG922" s="1713"/>
      <c r="AH922" s="1713"/>
      <c r="AI922" s="1713"/>
      <c r="AJ922" s="1713"/>
      <c r="AK922" s="1713"/>
      <c r="AL922" s="1713"/>
      <c r="AM922" s="1713"/>
      <c r="AN922" s="1713"/>
      <c r="AO922" s="1713"/>
      <c r="AP922" s="1713"/>
      <c r="AQ922" s="1713"/>
      <c r="AR922" s="1713"/>
      <c r="AS922" s="1713"/>
      <c r="AT922" s="1713"/>
      <c r="AU922" s="1713"/>
      <c r="AV922" s="1713"/>
      <c r="AW922" s="1713"/>
      <c r="AX922" s="1713"/>
    </row>
    <row r="923" s="1732" customFormat="true" ht="21.75" hidden="false" customHeight="true" outlineLevel="0" collapsed="false">
      <c r="C923" s="1713"/>
      <c r="D923" s="1713"/>
      <c r="E923" s="1713"/>
      <c r="F923" s="1713"/>
      <c r="G923" s="1714"/>
      <c r="H923" s="1713"/>
      <c r="I923" s="1713"/>
      <c r="J923" s="1713"/>
      <c r="K923" s="1713"/>
      <c r="L923" s="1713"/>
      <c r="M923" s="1713"/>
      <c r="N923" s="1713"/>
      <c r="O923" s="1713"/>
      <c r="P923" s="1713"/>
      <c r="Q923" s="1713"/>
      <c r="R923" s="1713"/>
      <c r="S923" s="1713"/>
      <c r="T923" s="1713"/>
      <c r="U923" s="1713"/>
      <c r="V923" s="1713"/>
      <c r="W923" s="1713"/>
      <c r="X923" s="1713"/>
      <c r="Y923" s="1713"/>
      <c r="Z923" s="1713"/>
      <c r="AA923" s="1713"/>
      <c r="AB923" s="1713"/>
      <c r="AC923" s="1713"/>
      <c r="AD923" s="1713"/>
      <c r="AE923" s="1713"/>
      <c r="AF923" s="1713"/>
      <c r="AG923" s="1713"/>
      <c r="AH923" s="1713"/>
      <c r="AI923" s="1713"/>
      <c r="AJ923" s="1713"/>
      <c r="AK923" s="1713"/>
      <c r="AL923" s="1713"/>
      <c r="AM923" s="1713"/>
      <c r="AN923" s="1713"/>
      <c r="AO923" s="1713"/>
      <c r="AP923" s="1713"/>
      <c r="AQ923" s="1713"/>
      <c r="AR923" s="1713"/>
      <c r="AS923" s="1713"/>
      <c r="AT923" s="1713"/>
      <c r="AU923" s="1713"/>
      <c r="AV923" s="1713"/>
      <c r="AW923" s="1713"/>
      <c r="AX923" s="1713"/>
    </row>
    <row r="924" s="1732" customFormat="true" ht="21.75" hidden="false" customHeight="true" outlineLevel="0" collapsed="false">
      <c r="C924" s="1713"/>
      <c r="D924" s="1713"/>
      <c r="E924" s="1713"/>
      <c r="F924" s="1713"/>
      <c r="G924" s="1714"/>
      <c r="H924" s="1713"/>
      <c r="I924" s="1713"/>
      <c r="J924" s="1713"/>
      <c r="K924" s="1713"/>
      <c r="L924" s="1713"/>
      <c r="M924" s="1713"/>
      <c r="N924" s="1713"/>
      <c r="O924" s="1713"/>
      <c r="P924" s="1713"/>
      <c r="Q924" s="1713"/>
      <c r="R924" s="1713"/>
      <c r="S924" s="1713"/>
      <c r="T924" s="1713"/>
      <c r="U924" s="1713"/>
      <c r="V924" s="1713"/>
      <c r="W924" s="1713"/>
      <c r="X924" s="1713"/>
      <c r="Y924" s="1713"/>
      <c r="Z924" s="1713"/>
      <c r="AA924" s="1713"/>
      <c r="AB924" s="1713"/>
      <c r="AC924" s="1713"/>
      <c r="AD924" s="1713"/>
      <c r="AE924" s="1713"/>
      <c r="AF924" s="1713"/>
      <c r="AG924" s="1713"/>
      <c r="AH924" s="1713"/>
      <c r="AI924" s="1713"/>
      <c r="AJ924" s="1713"/>
      <c r="AK924" s="1713"/>
      <c r="AL924" s="1713"/>
      <c r="AM924" s="1713"/>
      <c r="AN924" s="1713"/>
      <c r="AO924" s="1713"/>
      <c r="AP924" s="1713"/>
      <c r="AQ924" s="1713"/>
      <c r="AR924" s="1713"/>
      <c r="AS924" s="1713"/>
      <c r="AT924" s="1713"/>
      <c r="AU924" s="1713"/>
      <c r="AV924" s="1713"/>
      <c r="AW924" s="1713"/>
      <c r="AX924" s="1713"/>
    </row>
    <row r="925" s="1732" customFormat="true" ht="21.75" hidden="false" customHeight="true" outlineLevel="0" collapsed="false">
      <c r="C925" s="1713"/>
      <c r="D925" s="1713"/>
      <c r="E925" s="1713"/>
      <c r="F925" s="1713"/>
      <c r="G925" s="1714"/>
      <c r="H925" s="1713"/>
      <c r="I925" s="1713"/>
      <c r="J925" s="1713"/>
      <c r="K925" s="1713"/>
      <c r="L925" s="1713"/>
      <c r="M925" s="1713"/>
      <c r="N925" s="1713"/>
      <c r="O925" s="1713"/>
      <c r="P925" s="1713"/>
      <c r="Q925" s="1713"/>
      <c r="R925" s="1713"/>
      <c r="S925" s="1713"/>
      <c r="T925" s="1713"/>
      <c r="U925" s="1713"/>
      <c r="V925" s="1713"/>
      <c r="W925" s="1713"/>
      <c r="X925" s="1713"/>
      <c r="Y925" s="1713"/>
      <c r="Z925" s="1713"/>
      <c r="AA925" s="1713"/>
      <c r="AB925" s="1713"/>
      <c r="AC925" s="1713"/>
      <c r="AD925" s="1713"/>
      <c r="AE925" s="1713"/>
      <c r="AF925" s="1713"/>
      <c r="AG925" s="1713"/>
      <c r="AH925" s="1713"/>
      <c r="AI925" s="1713"/>
      <c r="AJ925" s="1713"/>
      <c r="AK925" s="1713"/>
      <c r="AL925" s="1713"/>
      <c r="AM925" s="1713"/>
      <c r="AN925" s="1713"/>
      <c r="AO925" s="1713"/>
      <c r="AP925" s="1713"/>
      <c r="AQ925" s="1713"/>
      <c r="AR925" s="1713"/>
      <c r="AS925" s="1713"/>
      <c r="AT925" s="1713"/>
      <c r="AU925" s="1713"/>
      <c r="AV925" s="1713"/>
      <c r="AW925" s="1713"/>
      <c r="AX925" s="1713"/>
    </row>
    <row r="926" s="1732" customFormat="true" ht="21.75" hidden="false" customHeight="true" outlineLevel="0" collapsed="false">
      <c r="C926" s="1713"/>
      <c r="D926" s="1713"/>
      <c r="E926" s="1713"/>
      <c r="F926" s="1713"/>
      <c r="G926" s="1714"/>
      <c r="H926" s="1713"/>
      <c r="I926" s="1713"/>
      <c r="J926" s="1713"/>
      <c r="K926" s="1713"/>
      <c r="L926" s="1713"/>
      <c r="M926" s="1713"/>
      <c r="N926" s="1713"/>
      <c r="O926" s="1713"/>
      <c r="P926" s="1713"/>
      <c r="Q926" s="1713"/>
      <c r="R926" s="1713"/>
      <c r="S926" s="1713"/>
      <c r="T926" s="1713"/>
      <c r="U926" s="1713"/>
      <c r="V926" s="1713"/>
      <c r="W926" s="1713"/>
      <c r="X926" s="1713"/>
      <c r="Y926" s="1713"/>
      <c r="Z926" s="1713"/>
      <c r="AA926" s="1713"/>
      <c r="AB926" s="1713"/>
      <c r="AC926" s="1713"/>
      <c r="AD926" s="1713"/>
      <c r="AE926" s="1713"/>
      <c r="AF926" s="1713"/>
      <c r="AG926" s="1713"/>
      <c r="AH926" s="1713"/>
      <c r="AI926" s="1713"/>
      <c r="AJ926" s="1713"/>
      <c r="AK926" s="1713"/>
      <c r="AL926" s="1713"/>
      <c r="AM926" s="1713"/>
      <c r="AN926" s="1713"/>
      <c r="AO926" s="1713"/>
      <c r="AP926" s="1713"/>
      <c r="AQ926" s="1713"/>
      <c r="AR926" s="1713"/>
      <c r="AS926" s="1713"/>
      <c r="AT926" s="1713"/>
      <c r="AU926" s="1713"/>
      <c r="AV926" s="1713"/>
      <c r="AW926" s="1713"/>
      <c r="AX926" s="1713"/>
    </row>
    <row r="927" s="1732" customFormat="true" ht="21.75" hidden="false" customHeight="true" outlineLevel="0" collapsed="false">
      <c r="C927" s="1713"/>
      <c r="D927" s="1713"/>
      <c r="E927" s="1713"/>
      <c r="F927" s="1713"/>
      <c r="G927" s="1714"/>
      <c r="H927" s="1713"/>
      <c r="I927" s="1713"/>
      <c r="J927" s="1713"/>
      <c r="K927" s="1713"/>
      <c r="L927" s="1713"/>
      <c r="M927" s="1713"/>
      <c r="N927" s="1713"/>
      <c r="O927" s="1713"/>
      <c r="P927" s="1713"/>
      <c r="Q927" s="1713"/>
      <c r="R927" s="1713"/>
      <c r="S927" s="1713"/>
      <c r="T927" s="1713"/>
      <c r="U927" s="1713"/>
      <c r="V927" s="1713"/>
      <c r="W927" s="1713"/>
      <c r="X927" s="1713"/>
      <c r="Y927" s="1713"/>
      <c r="Z927" s="1713"/>
      <c r="AA927" s="1713"/>
      <c r="AB927" s="1713"/>
      <c r="AC927" s="1713"/>
      <c r="AD927" s="1713"/>
      <c r="AE927" s="1713"/>
      <c r="AF927" s="1713"/>
      <c r="AG927" s="1713"/>
      <c r="AH927" s="1713"/>
      <c r="AI927" s="1713"/>
      <c r="AJ927" s="1713"/>
      <c r="AK927" s="1713"/>
      <c r="AL927" s="1713"/>
      <c r="AM927" s="1713"/>
      <c r="AN927" s="1713"/>
      <c r="AO927" s="1713"/>
      <c r="AP927" s="1713"/>
      <c r="AQ927" s="1713"/>
      <c r="AR927" s="1713"/>
      <c r="AS927" s="1713"/>
      <c r="AT927" s="1713"/>
      <c r="AU927" s="1713"/>
      <c r="AV927" s="1713"/>
      <c r="AW927" s="1713"/>
      <c r="AX927" s="1713"/>
    </row>
    <row r="928" s="1732" customFormat="true" ht="21.75" hidden="false" customHeight="true" outlineLevel="0" collapsed="false">
      <c r="C928" s="1713"/>
      <c r="D928" s="1713"/>
      <c r="E928" s="1713"/>
      <c r="F928" s="1713"/>
      <c r="G928" s="1714"/>
      <c r="H928" s="1713"/>
      <c r="I928" s="1713"/>
      <c r="J928" s="1713"/>
      <c r="K928" s="1713"/>
      <c r="L928" s="1713"/>
      <c r="M928" s="1713"/>
      <c r="N928" s="1713"/>
      <c r="O928" s="1713"/>
      <c r="P928" s="1713"/>
      <c r="Q928" s="1713"/>
      <c r="R928" s="1713"/>
      <c r="S928" s="1713"/>
      <c r="T928" s="1713"/>
      <c r="U928" s="1713"/>
      <c r="V928" s="1713"/>
      <c r="W928" s="1713"/>
      <c r="X928" s="1713"/>
      <c r="Y928" s="1713"/>
      <c r="Z928" s="1713"/>
      <c r="AA928" s="1713"/>
      <c r="AB928" s="1713"/>
      <c r="AC928" s="1713"/>
      <c r="AD928" s="1713"/>
      <c r="AE928" s="1713"/>
      <c r="AF928" s="1713"/>
      <c r="AG928" s="1713"/>
      <c r="AH928" s="1713"/>
      <c r="AI928" s="1713"/>
      <c r="AJ928" s="1713"/>
      <c r="AK928" s="1713"/>
      <c r="AL928" s="1713"/>
      <c r="AM928" s="1713"/>
      <c r="AN928" s="1713"/>
      <c r="AO928" s="1713"/>
      <c r="AP928" s="1713"/>
      <c r="AQ928" s="1713"/>
      <c r="AR928" s="1713"/>
      <c r="AS928" s="1713"/>
      <c r="AT928" s="1713"/>
      <c r="AU928" s="1713"/>
      <c r="AV928" s="1713"/>
      <c r="AW928" s="1713"/>
      <c r="AX928" s="1713"/>
    </row>
    <row r="929" s="1732" customFormat="true" ht="21.75" hidden="false" customHeight="true" outlineLevel="0" collapsed="false">
      <c r="C929" s="1713"/>
      <c r="D929" s="1713"/>
      <c r="E929" s="1713"/>
      <c r="F929" s="1713"/>
      <c r="G929" s="1714"/>
      <c r="H929" s="1713"/>
      <c r="I929" s="1713"/>
      <c r="J929" s="1713"/>
      <c r="K929" s="1713"/>
      <c r="L929" s="1713"/>
      <c r="M929" s="1713"/>
      <c r="N929" s="1713"/>
      <c r="O929" s="1713"/>
      <c r="P929" s="1713"/>
      <c r="Q929" s="1713"/>
      <c r="R929" s="1713"/>
      <c r="S929" s="1713"/>
      <c r="T929" s="1713"/>
      <c r="U929" s="1713"/>
      <c r="V929" s="1713"/>
      <c r="W929" s="1713"/>
      <c r="X929" s="1713"/>
      <c r="Y929" s="1713"/>
      <c r="Z929" s="1713"/>
      <c r="AA929" s="1713"/>
      <c r="AB929" s="1713"/>
      <c r="AC929" s="1713"/>
      <c r="AD929" s="1713"/>
      <c r="AE929" s="1713"/>
      <c r="AF929" s="1713"/>
      <c r="AG929" s="1713"/>
      <c r="AH929" s="1713"/>
      <c r="AI929" s="1713"/>
      <c r="AJ929" s="1713"/>
      <c r="AK929" s="1713"/>
      <c r="AL929" s="1713"/>
      <c r="AM929" s="1713"/>
      <c r="AN929" s="1713"/>
      <c r="AO929" s="1713"/>
      <c r="AP929" s="1713"/>
      <c r="AQ929" s="1713"/>
      <c r="AR929" s="1713"/>
      <c r="AS929" s="1713"/>
      <c r="AT929" s="1713"/>
      <c r="AU929" s="1713"/>
      <c r="AV929" s="1713"/>
      <c r="AW929" s="1713"/>
      <c r="AX929" s="1713"/>
    </row>
    <row r="930" s="1732" customFormat="true" ht="21.75" hidden="false" customHeight="true" outlineLevel="0" collapsed="false">
      <c r="C930" s="1713"/>
      <c r="D930" s="1713"/>
      <c r="E930" s="1713"/>
      <c r="F930" s="1713"/>
      <c r="G930" s="1714"/>
      <c r="H930" s="1713"/>
      <c r="I930" s="1713"/>
      <c r="J930" s="1713"/>
      <c r="K930" s="1713"/>
      <c r="L930" s="1713"/>
      <c r="M930" s="1713"/>
      <c r="N930" s="1713"/>
      <c r="O930" s="1713"/>
      <c r="P930" s="1713"/>
      <c r="Q930" s="1713"/>
      <c r="R930" s="1713"/>
      <c r="S930" s="1713"/>
      <c r="T930" s="1713"/>
      <c r="U930" s="1713"/>
      <c r="V930" s="1713"/>
      <c r="W930" s="1713"/>
      <c r="X930" s="1713"/>
      <c r="Y930" s="1713"/>
      <c r="Z930" s="1713"/>
      <c r="AA930" s="1713"/>
      <c r="AB930" s="1713"/>
      <c r="AC930" s="1713"/>
      <c r="AD930" s="1713"/>
      <c r="AE930" s="1713"/>
      <c r="AF930" s="1713"/>
      <c r="AG930" s="1713"/>
      <c r="AH930" s="1713"/>
      <c r="AI930" s="1713"/>
      <c r="AJ930" s="1713"/>
      <c r="AK930" s="1713"/>
      <c r="AL930" s="1713"/>
      <c r="AM930" s="1713"/>
      <c r="AN930" s="1713"/>
      <c r="AO930" s="1713"/>
      <c r="AP930" s="1713"/>
      <c r="AQ930" s="1713"/>
      <c r="AR930" s="1713"/>
      <c r="AS930" s="1713"/>
      <c r="AT930" s="1713"/>
      <c r="AU930" s="1713"/>
      <c r="AV930" s="1713"/>
      <c r="AW930" s="1713"/>
      <c r="AX930" s="1713"/>
    </row>
    <row r="931" s="1732" customFormat="true" ht="21.75" hidden="false" customHeight="true" outlineLevel="0" collapsed="false">
      <c r="C931" s="1713"/>
      <c r="D931" s="1713"/>
      <c r="E931" s="1713"/>
      <c r="F931" s="1713"/>
      <c r="G931" s="1714"/>
      <c r="H931" s="1713"/>
      <c r="I931" s="1713"/>
      <c r="J931" s="1713"/>
      <c r="K931" s="1713"/>
      <c r="L931" s="1713"/>
      <c r="M931" s="1713"/>
      <c r="N931" s="1713"/>
      <c r="O931" s="1713"/>
      <c r="P931" s="1713"/>
      <c r="Q931" s="1713"/>
      <c r="R931" s="1713"/>
      <c r="S931" s="1713"/>
      <c r="T931" s="1713"/>
      <c r="U931" s="1713"/>
      <c r="V931" s="1713"/>
      <c r="W931" s="1713"/>
      <c r="X931" s="1713"/>
      <c r="Y931" s="1713"/>
      <c r="Z931" s="1713"/>
      <c r="AA931" s="1713"/>
      <c r="AB931" s="1713"/>
      <c r="AC931" s="1713"/>
      <c r="AD931" s="1713"/>
      <c r="AE931" s="1713"/>
      <c r="AF931" s="1713"/>
      <c r="AG931" s="1713"/>
      <c r="AH931" s="1713"/>
      <c r="AI931" s="1713"/>
      <c r="AJ931" s="1713"/>
      <c r="AK931" s="1713"/>
      <c r="AL931" s="1713"/>
      <c r="AM931" s="1713"/>
      <c r="AN931" s="1713"/>
      <c r="AO931" s="1713"/>
      <c r="AP931" s="1713"/>
      <c r="AQ931" s="1713"/>
      <c r="AR931" s="1713"/>
      <c r="AS931" s="1713"/>
      <c r="AT931" s="1713"/>
      <c r="AU931" s="1713"/>
      <c r="AV931" s="1713"/>
      <c r="AW931" s="1713"/>
      <c r="AX931" s="1713"/>
    </row>
    <row r="932" s="1732" customFormat="true" ht="21.75" hidden="false" customHeight="true" outlineLevel="0" collapsed="false">
      <c r="C932" s="1713"/>
      <c r="D932" s="1713"/>
      <c r="E932" s="1713"/>
      <c r="F932" s="1713"/>
      <c r="G932" s="1714"/>
      <c r="H932" s="1713"/>
      <c r="I932" s="1713"/>
      <c r="J932" s="1713"/>
      <c r="K932" s="1713"/>
      <c r="L932" s="1713"/>
      <c r="M932" s="1713"/>
      <c r="N932" s="1713"/>
      <c r="O932" s="1713"/>
      <c r="P932" s="1713"/>
      <c r="Q932" s="1713"/>
      <c r="R932" s="1713"/>
      <c r="S932" s="1713"/>
      <c r="T932" s="1713"/>
      <c r="U932" s="1713"/>
      <c r="V932" s="1713"/>
      <c r="W932" s="1713"/>
      <c r="X932" s="1713"/>
      <c r="Y932" s="1713"/>
      <c r="Z932" s="1713"/>
      <c r="AA932" s="1713"/>
      <c r="AB932" s="1713"/>
      <c r="AC932" s="1713"/>
      <c r="AD932" s="1713"/>
      <c r="AE932" s="1713"/>
      <c r="AF932" s="1713"/>
      <c r="AG932" s="1713"/>
      <c r="AH932" s="1713"/>
      <c r="AI932" s="1713"/>
      <c r="AJ932" s="1713"/>
      <c r="AK932" s="1713"/>
      <c r="AL932" s="1713"/>
      <c r="AM932" s="1713"/>
      <c r="AN932" s="1713"/>
      <c r="AO932" s="1713"/>
      <c r="AP932" s="1713"/>
      <c r="AQ932" s="1713"/>
      <c r="AR932" s="1713"/>
      <c r="AS932" s="1713"/>
      <c r="AT932" s="1713"/>
      <c r="AU932" s="1713"/>
      <c r="AV932" s="1713"/>
      <c r="AW932" s="1713"/>
      <c r="AX932" s="1713"/>
    </row>
    <row r="933" s="1732" customFormat="true" ht="21.75" hidden="false" customHeight="true" outlineLevel="0" collapsed="false">
      <c r="C933" s="1713"/>
      <c r="D933" s="1713"/>
      <c r="E933" s="1713"/>
      <c r="F933" s="1713"/>
      <c r="G933" s="1714"/>
      <c r="H933" s="1713"/>
      <c r="I933" s="1713"/>
      <c r="J933" s="1713"/>
      <c r="K933" s="1713"/>
      <c r="L933" s="1713"/>
      <c r="M933" s="1713"/>
      <c r="N933" s="1713"/>
      <c r="O933" s="1713"/>
      <c r="P933" s="1713"/>
      <c r="Q933" s="1713"/>
      <c r="R933" s="1713"/>
      <c r="S933" s="1713"/>
      <c r="T933" s="1713"/>
      <c r="U933" s="1713"/>
      <c r="V933" s="1713"/>
      <c r="W933" s="1713"/>
      <c r="X933" s="1713"/>
      <c r="Y933" s="1713"/>
      <c r="Z933" s="1713"/>
      <c r="AA933" s="1713"/>
      <c r="AB933" s="1713"/>
      <c r="AC933" s="1713"/>
      <c r="AD933" s="1713"/>
      <c r="AE933" s="1713"/>
      <c r="AF933" s="1713"/>
      <c r="AG933" s="1713"/>
      <c r="AH933" s="1713"/>
      <c r="AI933" s="1713"/>
      <c r="AJ933" s="1713"/>
      <c r="AK933" s="1713"/>
      <c r="AL933" s="1713"/>
      <c r="AM933" s="1713"/>
      <c r="AN933" s="1713"/>
      <c r="AO933" s="1713"/>
      <c r="AP933" s="1713"/>
      <c r="AQ933" s="1713"/>
      <c r="AR933" s="1713"/>
      <c r="AS933" s="1713"/>
      <c r="AT933" s="1713"/>
      <c r="AU933" s="1713"/>
      <c r="AV933" s="1713"/>
      <c r="AW933" s="1713"/>
      <c r="AX933" s="1713"/>
    </row>
    <row r="934" s="1732" customFormat="true" ht="21.75" hidden="false" customHeight="true" outlineLevel="0" collapsed="false">
      <c r="C934" s="1713"/>
      <c r="D934" s="1713"/>
      <c r="E934" s="1713"/>
      <c r="F934" s="1713"/>
      <c r="G934" s="1714"/>
      <c r="H934" s="1713"/>
      <c r="I934" s="1713"/>
      <c r="J934" s="1713"/>
      <c r="K934" s="1713"/>
      <c r="L934" s="1713"/>
      <c r="M934" s="1713"/>
      <c r="N934" s="1713"/>
      <c r="O934" s="1713"/>
      <c r="P934" s="1713"/>
      <c r="Q934" s="1713"/>
      <c r="R934" s="1713"/>
      <c r="S934" s="1713"/>
      <c r="T934" s="1713"/>
      <c r="U934" s="1713"/>
      <c r="V934" s="1713"/>
      <c r="W934" s="1713"/>
      <c r="X934" s="1713"/>
      <c r="Y934" s="1713"/>
      <c r="Z934" s="1713"/>
      <c r="AA934" s="1713"/>
      <c r="AB934" s="1713"/>
      <c r="AC934" s="1713"/>
      <c r="AD934" s="1713"/>
      <c r="AE934" s="1713"/>
      <c r="AF934" s="1713"/>
      <c r="AG934" s="1713"/>
      <c r="AH934" s="1713"/>
      <c r="AI934" s="1713"/>
      <c r="AJ934" s="1713"/>
      <c r="AK934" s="1713"/>
      <c r="AL934" s="1713"/>
      <c r="AM934" s="1713"/>
      <c r="AN934" s="1713"/>
      <c r="AO934" s="1713"/>
      <c r="AP934" s="1713"/>
      <c r="AQ934" s="1713"/>
      <c r="AR934" s="1713"/>
      <c r="AS934" s="1713"/>
      <c r="AT934" s="1713"/>
      <c r="AU934" s="1713"/>
      <c r="AV934" s="1713"/>
      <c r="AW934" s="1713"/>
      <c r="AX934" s="1713"/>
    </row>
    <row r="935" s="1732" customFormat="true" ht="21.75" hidden="false" customHeight="true" outlineLevel="0" collapsed="false">
      <c r="C935" s="1713"/>
      <c r="D935" s="1713"/>
      <c r="E935" s="1713"/>
      <c r="F935" s="1713"/>
      <c r="G935" s="1714"/>
      <c r="H935" s="1713"/>
      <c r="I935" s="1713"/>
      <c r="J935" s="1713"/>
      <c r="K935" s="1713"/>
      <c r="L935" s="1713"/>
      <c r="M935" s="1713"/>
      <c r="N935" s="1713"/>
      <c r="O935" s="1713"/>
      <c r="P935" s="1713"/>
      <c r="Q935" s="1713"/>
      <c r="R935" s="1713"/>
      <c r="S935" s="1713"/>
      <c r="T935" s="1713"/>
      <c r="U935" s="1713"/>
      <c r="V935" s="1713"/>
      <c r="W935" s="1713"/>
      <c r="X935" s="1713"/>
      <c r="Y935" s="1713"/>
      <c r="Z935" s="1713"/>
      <c r="AA935" s="1713"/>
      <c r="AB935" s="1713"/>
      <c r="AC935" s="1713"/>
      <c r="AD935" s="1713"/>
      <c r="AE935" s="1713"/>
      <c r="AF935" s="1713"/>
      <c r="AG935" s="1713"/>
      <c r="AH935" s="1713"/>
      <c r="AI935" s="1713"/>
      <c r="AJ935" s="1713"/>
      <c r="AK935" s="1713"/>
      <c r="AL935" s="1713"/>
      <c r="AM935" s="1713"/>
      <c r="AN935" s="1713"/>
      <c r="AO935" s="1713"/>
      <c r="AP935" s="1713"/>
      <c r="AQ935" s="1713"/>
      <c r="AR935" s="1713"/>
      <c r="AS935" s="1713"/>
      <c r="AT935" s="1713"/>
      <c r="AU935" s="1713"/>
      <c r="AV935" s="1713"/>
      <c r="AW935" s="1713"/>
      <c r="AX935" s="1713"/>
    </row>
    <row r="936" s="1732" customFormat="true" ht="21.75" hidden="false" customHeight="true" outlineLevel="0" collapsed="false">
      <c r="C936" s="1713"/>
      <c r="D936" s="1713"/>
      <c r="E936" s="1713"/>
      <c r="F936" s="1713"/>
      <c r="G936" s="1714"/>
      <c r="H936" s="1713"/>
      <c r="I936" s="1713"/>
      <c r="J936" s="1713"/>
      <c r="K936" s="1713"/>
      <c r="L936" s="1713"/>
      <c r="M936" s="1713"/>
      <c r="N936" s="1713"/>
      <c r="O936" s="1713"/>
      <c r="P936" s="1713"/>
      <c r="Q936" s="1713"/>
      <c r="R936" s="1713"/>
      <c r="S936" s="1713"/>
      <c r="T936" s="1713"/>
      <c r="U936" s="1713"/>
      <c r="V936" s="1713"/>
      <c r="W936" s="1713"/>
      <c r="X936" s="1713"/>
      <c r="Y936" s="1713"/>
      <c r="Z936" s="1713"/>
      <c r="AA936" s="1713"/>
      <c r="AB936" s="1713"/>
      <c r="AC936" s="1713"/>
      <c r="AD936" s="1713"/>
      <c r="AE936" s="1713"/>
      <c r="AF936" s="1713"/>
      <c r="AG936" s="1713"/>
      <c r="AH936" s="1713"/>
      <c r="AI936" s="1713"/>
      <c r="AJ936" s="1713"/>
      <c r="AK936" s="1713"/>
      <c r="AL936" s="1713"/>
      <c r="AM936" s="1713"/>
      <c r="AN936" s="1713"/>
      <c r="AO936" s="1713"/>
      <c r="AP936" s="1713"/>
      <c r="AQ936" s="1713"/>
      <c r="AR936" s="1713"/>
      <c r="AS936" s="1713"/>
      <c r="AT936" s="1713"/>
      <c r="AU936" s="1713"/>
      <c r="AV936" s="1713"/>
      <c r="AW936" s="1713"/>
      <c r="AX936" s="1713"/>
    </row>
    <row r="937" s="1732" customFormat="true" ht="21.75" hidden="false" customHeight="true" outlineLevel="0" collapsed="false">
      <c r="C937" s="1713"/>
      <c r="D937" s="1713"/>
      <c r="E937" s="1713"/>
      <c r="F937" s="1713"/>
      <c r="G937" s="1714"/>
      <c r="H937" s="1713"/>
      <c r="I937" s="1713"/>
      <c r="J937" s="1713"/>
      <c r="K937" s="1713"/>
      <c r="L937" s="1713"/>
      <c r="M937" s="1713"/>
      <c r="N937" s="1713"/>
      <c r="O937" s="1713"/>
      <c r="P937" s="1713"/>
      <c r="Q937" s="1713"/>
      <c r="R937" s="1713"/>
      <c r="S937" s="1713"/>
      <c r="T937" s="1713"/>
      <c r="U937" s="1713"/>
      <c r="V937" s="1713"/>
      <c r="W937" s="1713"/>
      <c r="X937" s="1713"/>
      <c r="Y937" s="1713"/>
      <c r="Z937" s="1713"/>
      <c r="AA937" s="1713"/>
      <c r="AB937" s="1713"/>
      <c r="AC937" s="1713"/>
      <c r="AD937" s="1713"/>
      <c r="AE937" s="1713"/>
      <c r="AF937" s="1713"/>
      <c r="AG937" s="1713"/>
      <c r="AH937" s="1713"/>
      <c r="AI937" s="1713"/>
      <c r="AJ937" s="1713"/>
      <c r="AK937" s="1713"/>
      <c r="AL937" s="1713"/>
      <c r="AM937" s="1713"/>
      <c r="AN937" s="1713"/>
      <c r="AO937" s="1713"/>
      <c r="AP937" s="1713"/>
      <c r="AQ937" s="1713"/>
      <c r="AR937" s="1713"/>
      <c r="AS937" s="1713"/>
      <c r="AT937" s="1713"/>
      <c r="AU937" s="1713"/>
      <c r="AV937" s="1713"/>
      <c r="AW937" s="1713"/>
      <c r="AX937" s="1713"/>
    </row>
    <row r="938" s="1732" customFormat="true" ht="21.75" hidden="false" customHeight="true" outlineLevel="0" collapsed="false">
      <c r="C938" s="1713"/>
      <c r="D938" s="1713"/>
      <c r="E938" s="1713"/>
      <c r="F938" s="1713"/>
      <c r="G938" s="1714"/>
      <c r="H938" s="1713"/>
      <c r="I938" s="1713"/>
      <c r="J938" s="1713"/>
      <c r="K938" s="1713"/>
      <c r="L938" s="1713"/>
      <c r="M938" s="1713"/>
      <c r="N938" s="1713"/>
      <c r="O938" s="1713"/>
      <c r="P938" s="1713"/>
      <c r="Q938" s="1713"/>
      <c r="R938" s="1713"/>
      <c r="S938" s="1713"/>
      <c r="T938" s="1713"/>
      <c r="U938" s="1713"/>
      <c r="V938" s="1713"/>
      <c r="W938" s="1713"/>
      <c r="X938" s="1713"/>
      <c r="Y938" s="1713"/>
      <c r="Z938" s="1713"/>
      <c r="AA938" s="1713"/>
      <c r="AB938" s="1713"/>
      <c r="AC938" s="1713"/>
      <c r="AD938" s="1713"/>
      <c r="AE938" s="1713"/>
      <c r="AF938" s="1713"/>
      <c r="AG938" s="1713"/>
      <c r="AH938" s="1713"/>
      <c r="AI938" s="1713"/>
      <c r="AJ938" s="1713"/>
      <c r="AK938" s="1713"/>
      <c r="AL938" s="1713"/>
      <c r="AM938" s="1713"/>
      <c r="AN938" s="1713"/>
      <c r="AO938" s="1713"/>
      <c r="AP938" s="1713"/>
      <c r="AQ938" s="1713"/>
      <c r="AR938" s="1713"/>
      <c r="AS938" s="1713"/>
      <c r="AT938" s="1713"/>
      <c r="AU938" s="1713"/>
      <c r="AV938" s="1713"/>
      <c r="AW938" s="1713"/>
      <c r="AX938" s="1713"/>
    </row>
    <row r="939" s="1732" customFormat="true" ht="21.75" hidden="false" customHeight="true" outlineLevel="0" collapsed="false">
      <c r="C939" s="1713"/>
      <c r="D939" s="1713"/>
      <c r="E939" s="1713"/>
      <c r="F939" s="1713"/>
      <c r="G939" s="1714"/>
      <c r="H939" s="1713"/>
      <c r="I939" s="1713"/>
      <c r="J939" s="1713"/>
      <c r="K939" s="1713"/>
      <c r="L939" s="1713"/>
      <c r="M939" s="1713"/>
      <c r="N939" s="1713"/>
      <c r="O939" s="1713"/>
      <c r="P939" s="1713"/>
      <c r="Q939" s="1713"/>
      <c r="R939" s="1713"/>
      <c r="S939" s="1713"/>
      <c r="T939" s="1713"/>
      <c r="U939" s="1713"/>
      <c r="V939" s="1713"/>
      <c r="W939" s="1713"/>
      <c r="X939" s="1713"/>
      <c r="Y939" s="1713"/>
      <c r="Z939" s="1713"/>
      <c r="AA939" s="1713"/>
      <c r="AB939" s="1713"/>
      <c r="AC939" s="1713"/>
      <c r="AD939" s="1713"/>
      <c r="AE939" s="1713"/>
      <c r="AF939" s="1713"/>
      <c r="AG939" s="1713"/>
      <c r="AH939" s="1713"/>
      <c r="AI939" s="1713"/>
      <c r="AJ939" s="1713"/>
      <c r="AK939" s="1713"/>
      <c r="AL939" s="1713"/>
      <c r="AM939" s="1713"/>
      <c r="AN939" s="1713"/>
      <c r="AO939" s="1713"/>
      <c r="AP939" s="1713"/>
      <c r="AQ939" s="1713"/>
      <c r="AR939" s="1713"/>
      <c r="AS939" s="1713"/>
      <c r="AT939" s="1713"/>
      <c r="AU939" s="1713"/>
      <c r="AV939" s="1713"/>
      <c r="AW939" s="1713"/>
      <c r="AX939" s="1713"/>
    </row>
    <row r="940" s="1732" customFormat="true" ht="21.75" hidden="false" customHeight="true" outlineLevel="0" collapsed="false">
      <c r="C940" s="1713"/>
      <c r="D940" s="1713"/>
      <c r="E940" s="1713"/>
      <c r="F940" s="1713"/>
      <c r="G940" s="1714"/>
      <c r="H940" s="1713"/>
      <c r="I940" s="1713"/>
      <c r="J940" s="1713"/>
      <c r="K940" s="1713"/>
      <c r="L940" s="1713"/>
      <c r="M940" s="1713"/>
      <c r="N940" s="1713"/>
      <c r="O940" s="1713"/>
      <c r="P940" s="1713"/>
      <c r="Q940" s="1713"/>
      <c r="R940" s="1713"/>
      <c r="S940" s="1713"/>
      <c r="T940" s="1713"/>
      <c r="U940" s="1713"/>
      <c r="V940" s="1713"/>
      <c r="W940" s="1713"/>
      <c r="X940" s="1713"/>
      <c r="Y940" s="1713"/>
      <c r="Z940" s="1713"/>
      <c r="AA940" s="1713"/>
      <c r="AB940" s="1713"/>
      <c r="AC940" s="1713"/>
      <c r="AD940" s="1713"/>
      <c r="AE940" s="1713"/>
      <c r="AF940" s="1713"/>
      <c r="AG940" s="1713"/>
      <c r="AH940" s="1713"/>
      <c r="AI940" s="1713"/>
      <c r="AJ940" s="1713"/>
      <c r="AK940" s="1713"/>
      <c r="AL940" s="1713"/>
      <c r="AM940" s="1713"/>
      <c r="AN940" s="1713"/>
      <c r="AO940" s="1713"/>
      <c r="AP940" s="1713"/>
      <c r="AQ940" s="1713"/>
      <c r="AR940" s="1713"/>
      <c r="AS940" s="1713"/>
      <c r="AT940" s="1713"/>
      <c r="AU940" s="1713"/>
      <c r="AV940" s="1713"/>
      <c r="AW940" s="1713"/>
      <c r="AX940" s="1713"/>
    </row>
    <row r="941" s="1732" customFormat="true" ht="21.75" hidden="false" customHeight="true" outlineLevel="0" collapsed="false">
      <c r="C941" s="1713"/>
      <c r="D941" s="1713"/>
      <c r="E941" s="1713"/>
      <c r="F941" s="1713"/>
      <c r="G941" s="1714"/>
      <c r="H941" s="1713"/>
      <c r="I941" s="1713"/>
      <c r="J941" s="1713"/>
      <c r="K941" s="1713"/>
      <c r="L941" s="1713"/>
      <c r="M941" s="1713"/>
      <c r="N941" s="1713"/>
      <c r="O941" s="1713"/>
      <c r="P941" s="1713"/>
      <c r="Q941" s="1713"/>
      <c r="R941" s="1713"/>
      <c r="S941" s="1713"/>
      <c r="T941" s="1713"/>
      <c r="U941" s="1713"/>
      <c r="V941" s="1713"/>
      <c r="W941" s="1713"/>
      <c r="X941" s="1713"/>
      <c r="Y941" s="1713"/>
      <c r="Z941" s="1713"/>
      <c r="AA941" s="1713"/>
      <c r="AB941" s="1713"/>
      <c r="AC941" s="1713"/>
      <c r="AD941" s="1713"/>
      <c r="AE941" s="1713"/>
      <c r="AF941" s="1713"/>
      <c r="AG941" s="1713"/>
      <c r="AH941" s="1713"/>
      <c r="AI941" s="1713"/>
      <c r="AJ941" s="1713"/>
      <c r="AK941" s="1713"/>
      <c r="AL941" s="1713"/>
      <c r="AM941" s="1713"/>
      <c r="AN941" s="1713"/>
      <c r="AO941" s="1713"/>
      <c r="AP941" s="1713"/>
      <c r="AQ941" s="1713"/>
      <c r="AR941" s="1713"/>
      <c r="AS941" s="1713"/>
      <c r="AT941" s="1713"/>
      <c r="AU941" s="1713"/>
      <c r="AV941" s="1713"/>
      <c r="AW941" s="1713"/>
      <c r="AX941" s="1713"/>
    </row>
    <row r="942" s="1732" customFormat="true" ht="21.75" hidden="false" customHeight="true" outlineLevel="0" collapsed="false">
      <c r="C942" s="1713"/>
      <c r="D942" s="1713"/>
      <c r="E942" s="1713"/>
      <c r="F942" s="1713"/>
      <c r="G942" s="1714"/>
      <c r="H942" s="1713"/>
      <c r="I942" s="1713"/>
      <c r="J942" s="1713"/>
      <c r="K942" s="1713"/>
      <c r="L942" s="1713"/>
      <c r="M942" s="1713"/>
      <c r="N942" s="1713"/>
      <c r="O942" s="1713"/>
      <c r="P942" s="1713"/>
      <c r="Q942" s="1713"/>
      <c r="R942" s="1713"/>
      <c r="S942" s="1713"/>
      <c r="T942" s="1713"/>
      <c r="U942" s="1713"/>
      <c r="V942" s="1713"/>
      <c r="W942" s="1713"/>
      <c r="X942" s="1713"/>
      <c r="Y942" s="1713"/>
      <c r="Z942" s="1713"/>
      <c r="AA942" s="1713"/>
      <c r="AB942" s="1713"/>
      <c r="AC942" s="1713"/>
      <c r="AD942" s="1713"/>
      <c r="AE942" s="1713"/>
      <c r="AF942" s="1713"/>
      <c r="AG942" s="1713"/>
      <c r="AH942" s="1713"/>
      <c r="AI942" s="1713"/>
      <c r="AJ942" s="1713"/>
      <c r="AK942" s="1713"/>
      <c r="AL942" s="1713"/>
      <c r="AM942" s="1713"/>
      <c r="AN942" s="1713"/>
      <c r="AO942" s="1713"/>
      <c r="AP942" s="1713"/>
      <c r="AQ942" s="1713"/>
      <c r="AR942" s="1713"/>
      <c r="AS942" s="1713"/>
      <c r="AT942" s="1713"/>
      <c r="AU942" s="1713"/>
      <c r="AV942" s="1713"/>
      <c r="AW942" s="1713"/>
      <c r="AX942" s="1713"/>
    </row>
    <row r="943" s="1732" customFormat="true" ht="21.75" hidden="false" customHeight="true" outlineLevel="0" collapsed="false">
      <c r="C943" s="1713"/>
      <c r="D943" s="1713"/>
      <c r="E943" s="1713"/>
      <c r="F943" s="1713"/>
      <c r="G943" s="1714"/>
      <c r="H943" s="1713"/>
      <c r="I943" s="1713"/>
      <c r="J943" s="1713"/>
      <c r="K943" s="1713"/>
      <c r="L943" s="1713"/>
      <c r="M943" s="1713"/>
      <c r="N943" s="1713"/>
      <c r="O943" s="1713"/>
      <c r="P943" s="1713"/>
      <c r="Q943" s="1713"/>
      <c r="R943" s="1713"/>
      <c r="S943" s="1713"/>
      <c r="T943" s="1713"/>
      <c r="U943" s="1713"/>
      <c r="V943" s="1713"/>
      <c r="W943" s="1713"/>
      <c r="X943" s="1713"/>
      <c r="Y943" s="1713"/>
      <c r="Z943" s="1713"/>
      <c r="AA943" s="1713"/>
      <c r="AB943" s="1713"/>
      <c r="AC943" s="1713"/>
      <c r="AD943" s="1713"/>
      <c r="AE943" s="1713"/>
      <c r="AF943" s="1713"/>
      <c r="AG943" s="1713"/>
      <c r="AH943" s="1713"/>
      <c r="AI943" s="1713"/>
      <c r="AJ943" s="1713"/>
      <c r="AK943" s="1713"/>
      <c r="AL943" s="1713"/>
      <c r="AM943" s="1713"/>
      <c r="AN943" s="1713"/>
      <c r="AO943" s="1713"/>
      <c r="AP943" s="1713"/>
      <c r="AQ943" s="1713"/>
      <c r="AR943" s="1713"/>
      <c r="AS943" s="1713"/>
      <c r="AT943" s="1713"/>
      <c r="AU943" s="1713"/>
      <c r="AV943" s="1713"/>
      <c r="AW943" s="1713"/>
      <c r="AX943" s="1713"/>
    </row>
    <row r="944" s="1732" customFormat="true" ht="21.75" hidden="false" customHeight="true" outlineLevel="0" collapsed="false">
      <c r="C944" s="1713"/>
      <c r="D944" s="1713"/>
      <c r="E944" s="1713"/>
      <c r="F944" s="1713"/>
      <c r="G944" s="1714"/>
      <c r="H944" s="1713"/>
      <c r="I944" s="1713"/>
      <c r="J944" s="1713"/>
      <c r="K944" s="1713"/>
      <c r="L944" s="1713"/>
      <c r="M944" s="1713"/>
      <c r="N944" s="1713"/>
      <c r="O944" s="1713"/>
      <c r="P944" s="1713"/>
      <c r="Q944" s="1713"/>
      <c r="R944" s="1713"/>
      <c r="S944" s="1713"/>
      <c r="T944" s="1713"/>
      <c r="U944" s="1713"/>
      <c r="V944" s="1713"/>
      <c r="W944" s="1713"/>
      <c r="X944" s="1713"/>
      <c r="Y944" s="1713"/>
      <c r="Z944" s="1713"/>
      <c r="AA944" s="1713"/>
      <c r="AB944" s="1713"/>
      <c r="AC944" s="1713"/>
      <c r="AD944" s="1713"/>
      <c r="AE944" s="1713"/>
      <c r="AF944" s="1713"/>
      <c r="AG944" s="1713"/>
      <c r="AH944" s="1713"/>
      <c r="AI944" s="1713"/>
      <c r="AJ944" s="1713"/>
      <c r="AK944" s="1713"/>
      <c r="AL944" s="1713"/>
      <c r="AM944" s="1713"/>
      <c r="AN944" s="1713"/>
      <c r="AO944" s="1713"/>
      <c r="AP944" s="1713"/>
      <c r="AQ944" s="1713"/>
      <c r="AR944" s="1713"/>
      <c r="AS944" s="1713"/>
      <c r="AT944" s="1713"/>
      <c r="AU944" s="1713"/>
      <c r="AV944" s="1713"/>
      <c r="AW944" s="1713"/>
      <c r="AX944" s="1713"/>
    </row>
    <row r="945" s="1732" customFormat="true" ht="21.75" hidden="false" customHeight="true" outlineLevel="0" collapsed="false">
      <c r="C945" s="1713"/>
      <c r="D945" s="1713"/>
      <c r="E945" s="1713"/>
      <c r="F945" s="1713"/>
      <c r="G945" s="1714"/>
      <c r="H945" s="1713"/>
      <c r="I945" s="1713"/>
      <c r="J945" s="1713"/>
      <c r="K945" s="1713"/>
      <c r="L945" s="1713"/>
      <c r="M945" s="1713"/>
      <c r="N945" s="1713"/>
      <c r="O945" s="1713"/>
      <c r="P945" s="1713"/>
      <c r="Q945" s="1713"/>
      <c r="R945" s="1713"/>
      <c r="S945" s="1713"/>
      <c r="T945" s="1713"/>
      <c r="U945" s="1713"/>
      <c r="V945" s="1713"/>
      <c r="W945" s="1713"/>
      <c r="X945" s="1713"/>
      <c r="Y945" s="1713"/>
      <c r="Z945" s="1713"/>
      <c r="AA945" s="1713"/>
      <c r="AB945" s="1713"/>
      <c r="AC945" s="1713"/>
      <c r="AD945" s="1713"/>
      <c r="AE945" s="1713"/>
      <c r="AF945" s="1713"/>
      <c r="AG945" s="1713"/>
      <c r="AH945" s="1713"/>
      <c r="AI945" s="1713"/>
      <c r="AJ945" s="1713"/>
      <c r="AK945" s="1713"/>
      <c r="AL945" s="1713"/>
      <c r="AM945" s="1713"/>
      <c r="AN945" s="1713"/>
      <c r="AO945" s="1713"/>
      <c r="AP945" s="1713"/>
      <c r="AQ945" s="1713"/>
      <c r="AR945" s="1713"/>
      <c r="AS945" s="1713"/>
      <c r="AT945" s="1713"/>
      <c r="AU945" s="1713"/>
      <c r="AV945" s="1713"/>
      <c r="AW945" s="1713"/>
      <c r="AX945" s="1713"/>
    </row>
    <row r="946" s="1732" customFormat="true" ht="21.75" hidden="false" customHeight="true" outlineLevel="0" collapsed="false">
      <c r="C946" s="1713"/>
      <c r="D946" s="1713"/>
      <c r="E946" s="1713"/>
      <c r="F946" s="1713"/>
      <c r="G946" s="1714"/>
      <c r="H946" s="1713"/>
      <c r="I946" s="1713"/>
      <c r="J946" s="1713"/>
      <c r="K946" s="1713"/>
      <c r="L946" s="1713"/>
      <c r="M946" s="1713"/>
      <c r="N946" s="1713"/>
      <c r="O946" s="1713"/>
      <c r="P946" s="1713"/>
      <c r="Q946" s="1713"/>
      <c r="R946" s="1713"/>
      <c r="S946" s="1713"/>
      <c r="T946" s="1713"/>
      <c r="U946" s="1713"/>
      <c r="V946" s="1713"/>
      <c r="W946" s="1713"/>
      <c r="X946" s="1713"/>
      <c r="Y946" s="1713"/>
      <c r="Z946" s="1713"/>
      <c r="AA946" s="1713"/>
      <c r="AB946" s="1713"/>
      <c r="AC946" s="1713"/>
      <c r="AD946" s="1713"/>
      <c r="AE946" s="1713"/>
      <c r="AF946" s="1713"/>
      <c r="AG946" s="1713"/>
      <c r="AH946" s="1713"/>
      <c r="AI946" s="1713"/>
      <c r="AJ946" s="1713"/>
      <c r="AK946" s="1713"/>
      <c r="AL946" s="1713"/>
      <c r="AM946" s="1713"/>
      <c r="AN946" s="1713"/>
      <c r="AO946" s="1713"/>
      <c r="AP946" s="1713"/>
      <c r="AQ946" s="1713"/>
      <c r="AR946" s="1713"/>
      <c r="AS946" s="1713"/>
      <c r="AT946" s="1713"/>
      <c r="AU946" s="1713"/>
      <c r="AV946" s="1713"/>
      <c r="AW946" s="1713"/>
      <c r="AX946" s="1713"/>
    </row>
    <row r="947" s="1732" customFormat="true" ht="21.75" hidden="false" customHeight="true" outlineLevel="0" collapsed="false">
      <c r="C947" s="1713"/>
      <c r="D947" s="1713"/>
      <c r="E947" s="1713"/>
      <c r="F947" s="1713"/>
      <c r="G947" s="1714"/>
      <c r="H947" s="1713"/>
      <c r="I947" s="1713"/>
      <c r="J947" s="1713"/>
      <c r="K947" s="1713"/>
      <c r="L947" s="1713"/>
      <c r="M947" s="1713"/>
      <c r="N947" s="1713"/>
      <c r="O947" s="1713"/>
      <c r="P947" s="1713"/>
      <c r="Q947" s="1713"/>
      <c r="R947" s="1713"/>
      <c r="S947" s="1713"/>
      <c r="T947" s="1713"/>
      <c r="U947" s="1713"/>
      <c r="V947" s="1713"/>
      <c r="W947" s="1713"/>
      <c r="X947" s="1713"/>
      <c r="Y947" s="1713"/>
      <c r="Z947" s="1713"/>
      <c r="AA947" s="1713"/>
      <c r="AB947" s="1713"/>
      <c r="AC947" s="1713"/>
      <c r="AD947" s="1713"/>
      <c r="AE947" s="1713"/>
      <c r="AF947" s="1713"/>
      <c r="AG947" s="1713"/>
      <c r="AH947" s="1713"/>
      <c r="AI947" s="1713"/>
      <c r="AJ947" s="1713"/>
      <c r="AK947" s="1713"/>
      <c r="AL947" s="1713"/>
      <c r="AM947" s="1713"/>
      <c r="AN947" s="1713"/>
      <c r="AO947" s="1713"/>
      <c r="AP947" s="1713"/>
      <c r="AQ947" s="1713"/>
      <c r="AR947" s="1713"/>
      <c r="AS947" s="1713"/>
      <c r="AT947" s="1713"/>
      <c r="AU947" s="1713"/>
      <c r="AV947" s="1713"/>
      <c r="AW947" s="1713"/>
      <c r="AX947" s="1713"/>
    </row>
    <row r="948" s="1732" customFormat="true" ht="21.75" hidden="false" customHeight="true" outlineLevel="0" collapsed="false">
      <c r="C948" s="1713"/>
      <c r="D948" s="1713"/>
      <c r="E948" s="1713"/>
      <c r="F948" s="1713"/>
      <c r="G948" s="1714"/>
      <c r="H948" s="1713"/>
      <c r="I948" s="1713"/>
      <c r="J948" s="1713"/>
      <c r="K948" s="1713"/>
      <c r="L948" s="1713"/>
      <c r="M948" s="1713"/>
      <c r="N948" s="1713"/>
      <c r="O948" s="1713"/>
      <c r="P948" s="1713"/>
      <c r="Q948" s="1713"/>
      <c r="R948" s="1713"/>
      <c r="S948" s="1713"/>
      <c r="T948" s="1713"/>
      <c r="U948" s="1713"/>
      <c r="V948" s="1713"/>
      <c r="W948" s="1713"/>
      <c r="X948" s="1713"/>
      <c r="Y948" s="1713"/>
      <c r="Z948" s="1713"/>
      <c r="AA948" s="1713"/>
      <c r="AB948" s="1713"/>
      <c r="AC948" s="1713"/>
      <c r="AD948" s="1713"/>
      <c r="AE948" s="1713"/>
      <c r="AF948" s="1713"/>
      <c r="AG948" s="1713"/>
      <c r="AH948" s="1713"/>
      <c r="AI948" s="1713"/>
      <c r="AJ948" s="1713"/>
      <c r="AK948" s="1713"/>
      <c r="AL948" s="1713"/>
      <c r="AM948" s="1713"/>
      <c r="AN948" s="1713"/>
      <c r="AO948" s="1713"/>
      <c r="AP948" s="1713"/>
      <c r="AQ948" s="1713"/>
      <c r="AR948" s="1713"/>
      <c r="AS948" s="1713"/>
      <c r="AT948" s="1713"/>
      <c r="AU948" s="1713"/>
      <c r="AV948" s="1713"/>
      <c r="AW948" s="1713"/>
      <c r="AX948" s="1713"/>
    </row>
    <row r="949" s="1732" customFormat="true" ht="21.75" hidden="false" customHeight="true" outlineLevel="0" collapsed="false">
      <c r="C949" s="1713"/>
      <c r="D949" s="1713"/>
      <c r="E949" s="1713"/>
      <c r="F949" s="1713"/>
      <c r="G949" s="1714"/>
      <c r="H949" s="1713"/>
      <c r="I949" s="1713"/>
      <c r="J949" s="1713"/>
      <c r="K949" s="1713"/>
      <c r="L949" s="1713"/>
      <c r="M949" s="1713"/>
      <c r="N949" s="1713"/>
      <c r="O949" s="1713"/>
      <c r="P949" s="1713"/>
      <c r="Q949" s="1713"/>
      <c r="R949" s="1713"/>
      <c r="S949" s="1713"/>
      <c r="T949" s="1713"/>
      <c r="U949" s="1713"/>
      <c r="V949" s="1713"/>
      <c r="W949" s="1713"/>
      <c r="X949" s="1713"/>
      <c r="Y949" s="1713"/>
      <c r="Z949" s="1713"/>
      <c r="AA949" s="1713"/>
      <c r="AB949" s="1713"/>
      <c r="AC949" s="1713"/>
      <c r="AD949" s="1713"/>
      <c r="AE949" s="1713"/>
      <c r="AF949" s="1713"/>
      <c r="AG949" s="1713"/>
      <c r="AH949" s="1713"/>
      <c r="AI949" s="1713"/>
      <c r="AJ949" s="1713"/>
      <c r="AK949" s="1713"/>
      <c r="AL949" s="1713"/>
      <c r="AM949" s="1713"/>
      <c r="AN949" s="1713"/>
      <c r="AO949" s="1713"/>
      <c r="AP949" s="1713"/>
      <c r="AQ949" s="1713"/>
      <c r="AR949" s="1713"/>
      <c r="AS949" s="1713"/>
      <c r="AT949" s="1713"/>
      <c r="AU949" s="1713"/>
      <c r="AV949" s="1713"/>
      <c r="AW949" s="1713"/>
      <c r="AX949" s="1713"/>
    </row>
    <row r="950" s="1732" customFormat="true" ht="21.75" hidden="false" customHeight="true" outlineLevel="0" collapsed="false">
      <c r="C950" s="1713"/>
      <c r="D950" s="1713"/>
      <c r="E950" s="1713"/>
      <c r="F950" s="1713"/>
      <c r="G950" s="1714"/>
      <c r="H950" s="1713"/>
      <c r="I950" s="1713"/>
      <c r="J950" s="1713"/>
      <c r="K950" s="1713"/>
      <c r="L950" s="1713"/>
      <c r="M950" s="1713"/>
      <c r="N950" s="1713"/>
      <c r="O950" s="1713"/>
      <c r="P950" s="1713"/>
      <c r="Q950" s="1713"/>
      <c r="R950" s="1713"/>
      <c r="S950" s="1713"/>
      <c r="T950" s="1713"/>
      <c r="U950" s="1713"/>
      <c r="V950" s="1713"/>
      <c r="W950" s="1713"/>
      <c r="X950" s="1713"/>
      <c r="Y950" s="1713"/>
      <c r="Z950" s="1713"/>
      <c r="AA950" s="1713"/>
      <c r="AB950" s="1713"/>
      <c r="AC950" s="1713"/>
      <c r="AD950" s="1713"/>
      <c r="AE950" s="1713"/>
      <c r="AF950" s="1713"/>
      <c r="AG950" s="1713"/>
      <c r="AH950" s="1713"/>
      <c r="AI950" s="1713"/>
      <c r="AJ950" s="1713"/>
      <c r="AK950" s="1713"/>
      <c r="AL950" s="1713"/>
      <c r="AM950" s="1713"/>
      <c r="AN950" s="1713"/>
      <c r="AO950" s="1713"/>
      <c r="AP950" s="1713"/>
      <c r="AQ950" s="1713"/>
      <c r="AR950" s="1713"/>
      <c r="AS950" s="1713"/>
      <c r="AT950" s="1713"/>
      <c r="AU950" s="1713"/>
      <c r="AV950" s="1713"/>
      <c r="AW950" s="1713"/>
      <c r="AX950" s="1713"/>
    </row>
    <row r="951" s="1732" customFormat="true" ht="21.75" hidden="false" customHeight="true" outlineLevel="0" collapsed="false">
      <c r="C951" s="1713"/>
      <c r="D951" s="1713"/>
      <c r="E951" s="1713"/>
      <c r="F951" s="1713"/>
      <c r="G951" s="1714"/>
      <c r="H951" s="1713"/>
      <c r="I951" s="1713"/>
      <c r="J951" s="1713"/>
      <c r="K951" s="1713"/>
      <c r="L951" s="1713"/>
      <c r="M951" s="1713"/>
      <c r="N951" s="1713"/>
      <c r="O951" s="1713"/>
      <c r="P951" s="1713"/>
      <c r="Q951" s="1713"/>
      <c r="R951" s="1713"/>
      <c r="S951" s="1713"/>
      <c r="T951" s="1713"/>
      <c r="U951" s="1713"/>
      <c r="V951" s="1713"/>
      <c r="W951" s="1713"/>
      <c r="X951" s="1713"/>
      <c r="Y951" s="1713"/>
      <c r="Z951" s="1713"/>
      <c r="AA951" s="1713"/>
      <c r="AB951" s="1713"/>
      <c r="AC951" s="1713"/>
      <c r="AD951" s="1713"/>
      <c r="AE951" s="1713"/>
      <c r="AF951" s="1713"/>
      <c r="AG951" s="1713"/>
      <c r="AH951" s="1713"/>
      <c r="AI951" s="1713"/>
      <c r="AJ951" s="1713"/>
      <c r="AK951" s="1713"/>
      <c r="AL951" s="1713"/>
      <c r="AM951" s="1713"/>
      <c r="AN951" s="1713"/>
      <c r="AO951" s="1713"/>
      <c r="AP951" s="1713"/>
      <c r="AQ951" s="1713"/>
      <c r="AR951" s="1713"/>
      <c r="AS951" s="1713"/>
      <c r="AT951" s="1713"/>
      <c r="AU951" s="1713"/>
      <c r="AV951" s="1713"/>
      <c r="AW951" s="1713"/>
      <c r="AX951" s="1713"/>
    </row>
    <row r="952" s="1732" customFormat="true" ht="21.75" hidden="false" customHeight="true" outlineLevel="0" collapsed="false">
      <c r="C952" s="1713"/>
      <c r="D952" s="1713"/>
      <c r="E952" s="1713"/>
      <c r="F952" s="1713"/>
      <c r="G952" s="1714"/>
      <c r="H952" s="1713"/>
      <c r="I952" s="1713"/>
      <c r="J952" s="1713"/>
      <c r="K952" s="1713"/>
      <c r="L952" s="1713"/>
      <c r="M952" s="1713"/>
      <c r="N952" s="1713"/>
      <c r="O952" s="1713"/>
      <c r="P952" s="1713"/>
      <c r="Q952" s="1713"/>
      <c r="R952" s="1713"/>
      <c r="S952" s="1713"/>
      <c r="T952" s="1713"/>
      <c r="U952" s="1713"/>
      <c r="V952" s="1713"/>
      <c r="W952" s="1713"/>
      <c r="X952" s="1713"/>
      <c r="Y952" s="1713"/>
      <c r="Z952" s="1713"/>
      <c r="AA952" s="1713"/>
      <c r="AB952" s="1713"/>
      <c r="AC952" s="1713"/>
      <c r="AD952" s="1713"/>
      <c r="AE952" s="1713"/>
      <c r="AF952" s="1713"/>
      <c r="AG952" s="1713"/>
      <c r="AH952" s="1713"/>
      <c r="AI952" s="1713"/>
      <c r="AJ952" s="1713"/>
      <c r="AK952" s="1713"/>
      <c r="AL952" s="1713"/>
      <c r="AM952" s="1713"/>
      <c r="AN952" s="1713"/>
      <c r="AO952" s="1713"/>
      <c r="AP952" s="1713"/>
      <c r="AQ952" s="1713"/>
      <c r="AR952" s="1713"/>
      <c r="AS952" s="1713"/>
      <c r="AT952" s="1713"/>
      <c r="AU952" s="1713"/>
      <c r="AV952" s="1713"/>
      <c r="AW952" s="1713"/>
      <c r="AX952" s="1713"/>
    </row>
    <row r="953" s="1732" customFormat="true" ht="21.75" hidden="false" customHeight="true" outlineLevel="0" collapsed="false">
      <c r="C953" s="1713"/>
      <c r="D953" s="1713"/>
      <c r="E953" s="1713"/>
      <c r="F953" s="1713"/>
      <c r="G953" s="1714"/>
      <c r="H953" s="1713"/>
      <c r="I953" s="1713"/>
      <c r="J953" s="1713"/>
      <c r="K953" s="1713"/>
      <c r="L953" s="1713"/>
      <c r="M953" s="1713"/>
      <c r="N953" s="1713"/>
      <c r="O953" s="1713"/>
      <c r="P953" s="1713"/>
      <c r="Q953" s="1713"/>
      <c r="R953" s="1713"/>
      <c r="S953" s="1713"/>
      <c r="T953" s="1713"/>
      <c r="U953" s="1713"/>
      <c r="V953" s="1713"/>
      <c r="W953" s="1713"/>
      <c r="X953" s="1713"/>
      <c r="Y953" s="1713"/>
      <c r="Z953" s="1713"/>
      <c r="AA953" s="1713"/>
      <c r="AB953" s="1713"/>
      <c r="AC953" s="1713"/>
      <c r="AD953" s="1713"/>
      <c r="AE953" s="1713"/>
      <c r="AF953" s="1713"/>
      <c r="AG953" s="1713"/>
      <c r="AH953" s="1713"/>
      <c r="AI953" s="1713"/>
      <c r="AJ953" s="1713"/>
      <c r="AK953" s="1713"/>
      <c r="AL953" s="1713"/>
      <c r="AM953" s="1713"/>
      <c r="AN953" s="1713"/>
      <c r="AO953" s="1713"/>
      <c r="AP953" s="1713"/>
      <c r="AQ953" s="1713"/>
      <c r="AR953" s="1713"/>
      <c r="AS953" s="1713"/>
      <c r="AT953" s="1713"/>
      <c r="AU953" s="1713"/>
      <c r="AV953" s="1713"/>
      <c r="AW953" s="1713"/>
      <c r="AX953" s="1713"/>
    </row>
    <row r="954" s="1732" customFormat="true" ht="21.75" hidden="false" customHeight="true" outlineLevel="0" collapsed="false">
      <c r="C954" s="1713"/>
      <c r="D954" s="1713"/>
      <c r="E954" s="1713"/>
      <c r="F954" s="1713"/>
      <c r="G954" s="1714"/>
      <c r="H954" s="1713"/>
      <c r="I954" s="1713"/>
      <c r="J954" s="1713"/>
      <c r="K954" s="1713"/>
      <c r="L954" s="1713"/>
      <c r="M954" s="1713"/>
      <c r="N954" s="1713"/>
      <c r="O954" s="1713"/>
      <c r="P954" s="1713"/>
      <c r="Q954" s="1713"/>
      <c r="R954" s="1713"/>
      <c r="S954" s="1713"/>
      <c r="T954" s="1713"/>
      <c r="U954" s="1713"/>
      <c r="V954" s="1713"/>
      <c r="W954" s="1713"/>
      <c r="X954" s="1713"/>
      <c r="Y954" s="1713"/>
      <c r="Z954" s="1713"/>
      <c r="AA954" s="1713"/>
      <c r="AB954" s="1713"/>
      <c r="AC954" s="1713"/>
      <c r="AD954" s="1713"/>
      <c r="AE954" s="1713"/>
      <c r="AF954" s="1713"/>
      <c r="AG954" s="1713"/>
      <c r="AH954" s="1713"/>
      <c r="AI954" s="1713"/>
      <c r="AJ954" s="1713"/>
      <c r="AK954" s="1713"/>
      <c r="AL954" s="1713"/>
      <c r="AM954" s="1713"/>
      <c r="AN954" s="1713"/>
      <c r="AO954" s="1713"/>
      <c r="AP954" s="1713"/>
      <c r="AQ954" s="1713"/>
      <c r="AR954" s="1713"/>
      <c r="AS954" s="1713"/>
      <c r="AT954" s="1713"/>
      <c r="AU954" s="1713"/>
      <c r="AV954" s="1713"/>
      <c r="AW954" s="1713"/>
      <c r="AX954" s="1713"/>
    </row>
    <row r="955" s="1732" customFormat="true" ht="21.75" hidden="false" customHeight="true" outlineLevel="0" collapsed="false">
      <c r="C955" s="1713"/>
      <c r="D955" s="1713"/>
      <c r="E955" s="1713"/>
      <c r="F955" s="1713"/>
      <c r="G955" s="1714"/>
      <c r="H955" s="1713"/>
      <c r="I955" s="1713"/>
      <c r="J955" s="1713"/>
      <c r="K955" s="1713"/>
      <c r="L955" s="1713"/>
      <c r="M955" s="1713"/>
      <c r="N955" s="1713"/>
      <c r="O955" s="1713"/>
      <c r="P955" s="1713"/>
      <c r="Q955" s="1713"/>
      <c r="R955" s="1713"/>
      <c r="S955" s="1713"/>
      <c r="T955" s="1713"/>
      <c r="U955" s="1713"/>
      <c r="V955" s="1713"/>
      <c r="W955" s="1713"/>
      <c r="X955" s="1713"/>
      <c r="Y955" s="1713"/>
      <c r="Z955" s="1713"/>
      <c r="AA955" s="1713"/>
      <c r="AB955" s="1713"/>
      <c r="AC955" s="1713"/>
      <c r="AD955" s="1713"/>
      <c r="AE955" s="1713"/>
      <c r="AF955" s="1713"/>
      <c r="AG955" s="1713"/>
      <c r="AH955" s="1713"/>
      <c r="AI955" s="1713"/>
      <c r="AJ955" s="1713"/>
      <c r="AK955" s="1713"/>
      <c r="AL955" s="1713"/>
      <c r="AM955" s="1713"/>
      <c r="AN955" s="1713"/>
      <c r="AO955" s="1713"/>
      <c r="AP955" s="1713"/>
      <c r="AQ955" s="1713"/>
      <c r="AR955" s="1713"/>
      <c r="AS955" s="1713"/>
      <c r="AT955" s="1713"/>
      <c r="AU955" s="1713"/>
      <c r="AV955" s="1713"/>
      <c r="AW955" s="1713"/>
      <c r="AX955" s="1713"/>
    </row>
    <row r="956" s="1732" customFormat="true" ht="21.75" hidden="false" customHeight="true" outlineLevel="0" collapsed="false">
      <c r="C956" s="1713"/>
      <c r="D956" s="1713"/>
      <c r="E956" s="1713"/>
      <c r="F956" s="1713"/>
      <c r="G956" s="1714"/>
      <c r="H956" s="1713"/>
      <c r="I956" s="1713"/>
      <c r="J956" s="1713"/>
      <c r="K956" s="1713"/>
      <c r="L956" s="1713"/>
      <c r="M956" s="1713"/>
      <c r="N956" s="1713"/>
      <c r="O956" s="1713"/>
      <c r="P956" s="1713"/>
      <c r="Q956" s="1713"/>
      <c r="R956" s="1713"/>
      <c r="S956" s="1713"/>
      <c r="T956" s="1713"/>
      <c r="U956" s="1713"/>
      <c r="V956" s="1713"/>
      <c r="W956" s="1713"/>
      <c r="X956" s="1713"/>
      <c r="Y956" s="1713"/>
      <c r="Z956" s="1713"/>
      <c r="AA956" s="1713"/>
      <c r="AB956" s="1713"/>
      <c r="AC956" s="1713"/>
      <c r="AD956" s="1713"/>
      <c r="AE956" s="1713"/>
      <c r="AF956" s="1713"/>
      <c r="AG956" s="1713"/>
      <c r="AH956" s="1713"/>
      <c r="AI956" s="1713"/>
      <c r="AJ956" s="1713"/>
      <c r="AK956" s="1713"/>
      <c r="AL956" s="1713"/>
      <c r="AM956" s="1713"/>
      <c r="AN956" s="1713"/>
      <c r="AO956" s="1713"/>
      <c r="AP956" s="1713"/>
      <c r="AQ956" s="1713"/>
      <c r="AR956" s="1713"/>
      <c r="AS956" s="1713"/>
      <c r="AT956" s="1713"/>
      <c r="AU956" s="1713"/>
      <c r="AV956" s="1713"/>
      <c r="AW956" s="1713"/>
      <c r="AX956" s="1713"/>
    </row>
    <row r="957" s="1732" customFormat="true" ht="21.75" hidden="false" customHeight="true" outlineLevel="0" collapsed="false">
      <c r="C957" s="1713"/>
      <c r="D957" s="1713"/>
      <c r="E957" s="1713"/>
      <c r="F957" s="1713"/>
      <c r="G957" s="1714"/>
      <c r="H957" s="1713"/>
      <c r="I957" s="1713"/>
      <c r="J957" s="1713"/>
      <c r="K957" s="1713"/>
      <c r="L957" s="1713"/>
      <c r="M957" s="1713"/>
      <c r="N957" s="1713"/>
      <c r="O957" s="1713"/>
      <c r="P957" s="1713"/>
      <c r="Q957" s="1713"/>
      <c r="R957" s="1713"/>
      <c r="S957" s="1713"/>
      <c r="T957" s="1713"/>
      <c r="U957" s="1713"/>
      <c r="V957" s="1713"/>
      <c r="W957" s="1713"/>
      <c r="X957" s="1713"/>
      <c r="Y957" s="1713"/>
      <c r="Z957" s="1713"/>
      <c r="AA957" s="1713"/>
      <c r="AB957" s="1713"/>
      <c r="AC957" s="1713"/>
      <c r="AD957" s="1713"/>
      <c r="AE957" s="1713"/>
      <c r="AF957" s="1713"/>
      <c r="AG957" s="1713"/>
      <c r="AH957" s="1713"/>
      <c r="AI957" s="1713"/>
      <c r="AJ957" s="1713"/>
      <c r="AK957" s="1713"/>
      <c r="AL957" s="1713"/>
      <c r="AM957" s="1713"/>
      <c r="AN957" s="1713"/>
      <c r="AO957" s="1713"/>
      <c r="AP957" s="1713"/>
      <c r="AQ957" s="1713"/>
      <c r="AR957" s="1713"/>
      <c r="AS957" s="1713"/>
      <c r="AT957" s="1713"/>
      <c r="AU957" s="1713"/>
      <c r="AV957" s="1713"/>
      <c r="AW957" s="1713"/>
      <c r="AX957" s="1713"/>
    </row>
    <row r="958" s="1732" customFormat="true" ht="21.75" hidden="false" customHeight="true" outlineLevel="0" collapsed="false">
      <c r="C958" s="1713"/>
      <c r="D958" s="1713"/>
      <c r="E958" s="1713"/>
      <c r="F958" s="1713"/>
      <c r="G958" s="1714"/>
      <c r="H958" s="1713"/>
      <c r="I958" s="1713"/>
      <c r="J958" s="1713"/>
      <c r="K958" s="1713"/>
      <c r="L958" s="1713"/>
      <c r="M958" s="1713"/>
      <c r="N958" s="1713"/>
      <c r="O958" s="1713"/>
      <c r="P958" s="1713"/>
      <c r="Q958" s="1713"/>
      <c r="R958" s="1713"/>
      <c r="S958" s="1713"/>
      <c r="T958" s="1713"/>
      <c r="U958" s="1713"/>
      <c r="V958" s="1713"/>
      <c r="W958" s="1713"/>
      <c r="X958" s="1713"/>
      <c r="Y958" s="1713"/>
      <c r="Z958" s="1713"/>
      <c r="AA958" s="1713"/>
      <c r="AB958" s="1713"/>
      <c r="AC958" s="1713"/>
      <c r="AD958" s="1713"/>
      <c r="AE958" s="1713"/>
      <c r="AF958" s="1713"/>
      <c r="AG958" s="1713"/>
      <c r="AH958" s="1713"/>
      <c r="AI958" s="1713"/>
      <c r="AJ958" s="1713"/>
      <c r="AK958" s="1713"/>
      <c r="AL958" s="1713"/>
      <c r="AM958" s="1713"/>
      <c r="AN958" s="1713"/>
      <c r="AO958" s="1713"/>
      <c r="AP958" s="1713"/>
      <c r="AQ958" s="1713"/>
      <c r="AR958" s="1713"/>
      <c r="AS958" s="1713"/>
      <c r="AT958" s="1713"/>
      <c r="AU958" s="1713"/>
      <c r="AV958" s="1713"/>
      <c r="AW958" s="1713"/>
      <c r="AX958" s="1713"/>
    </row>
    <row r="959" s="1732" customFormat="true" ht="21.75" hidden="false" customHeight="true" outlineLevel="0" collapsed="false">
      <c r="C959" s="1713"/>
      <c r="D959" s="1713"/>
      <c r="E959" s="1713"/>
      <c r="F959" s="1713"/>
      <c r="G959" s="1714"/>
      <c r="H959" s="1713"/>
      <c r="I959" s="1713"/>
      <c r="J959" s="1713"/>
      <c r="K959" s="1713"/>
      <c r="L959" s="1713"/>
      <c r="M959" s="1713"/>
      <c r="N959" s="1713"/>
      <c r="O959" s="1713"/>
      <c r="P959" s="1713"/>
      <c r="Q959" s="1713"/>
      <c r="R959" s="1713"/>
      <c r="S959" s="1713"/>
      <c r="T959" s="1713"/>
      <c r="U959" s="1713"/>
      <c r="V959" s="1713"/>
      <c r="W959" s="1713"/>
      <c r="X959" s="1713"/>
      <c r="Y959" s="1713"/>
      <c r="Z959" s="1713"/>
      <c r="AA959" s="1713"/>
      <c r="AB959" s="1713"/>
      <c r="AC959" s="1713"/>
      <c r="AD959" s="1713"/>
      <c r="AE959" s="1713"/>
      <c r="AF959" s="1713"/>
      <c r="AG959" s="1713"/>
      <c r="AH959" s="1713"/>
      <c r="AI959" s="1713"/>
      <c r="AJ959" s="1713"/>
      <c r="AK959" s="1713"/>
      <c r="AL959" s="1713"/>
      <c r="AM959" s="1713"/>
      <c r="AN959" s="1713"/>
      <c r="AO959" s="1713"/>
      <c r="AP959" s="1713"/>
      <c r="AQ959" s="1713"/>
      <c r="AR959" s="1713"/>
      <c r="AS959" s="1713"/>
      <c r="AT959" s="1713"/>
      <c r="AU959" s="1713"/>
      <c r="AV959" s="1713"/>
      <c r="AW959" s="1713"/>
      <c r="AX959" s="1713"/>
    </row>
    <row r="960" s="1732" customFormat="true" ht="21.75" hidden="false" customHeight="true" outlineLevel="0" collapsed="false">
      <c r="C960" s="1713"/>
      <c r="D960" s="1713"/>
      <c r="E960" s="1713"/>
      <c r="F960" s="1713"/>
      <c r="G960" s="1714"/>
      <c r="H960" s="1713"/>
      <c r="I960" s="1713"/>
      <c r="J960" s="1713"/>
      <c r="K960" s="1713"/>
      <c r="L960" s="1713"/>
      <c r="M960" s="1713"/>
      <c r="N960" s="1713"/>
      <c r="O960" s="1713"/>
      <c r="P960" s="1713"/>
      <c r="Q960" s="1713"/>
      <c r="R960" s="1713"/>
      <c r="S960" s="1713"/>
      <c r="T960" s="1713"/>
      <c r="U960" s="1713"/>
      <c r="V960" s="1713"/>
      <c r="W960" s="1713"/>
      <c r="X960" s="1713"/>
      <c r="Y960" s="1713"/>
      <c r="Z960" s="1713"/>
      <c r="AA960" s="1713"/>
      <c r="AB960" s="1713"/>
      <c r="AC960" s="1713"/>
      <c r="AD960" s="1713"/>
      <c r="AE960" s="1713"/>
      <c r="AF960" s="1713"/>
      <c r="AG960" s="1713"/>
      <c r="AH960" s="1713"/>
      <c r="AI960" s="1713"/>
      <c r="AJ960" s="1713"/>
      <c r="AK960" s="1713"/>
      <c r="AL960" s="1713"/>
      <c r="AM960" s="1713"/>
      <c r="AN960" s="1713"/>
      <c r="AO960" s="1713"/>
      <c r="AP960" s="1713"/>
      <c r="AQ960" s="1713"/>
      <c r="AR960" s="1713"/>
      <c r="AS960" s="1713"/>
      <c r="AT960" s="1713"/>
      <c r="AU960" s="1713"/>
      <c r="AV960" s="1713"/>
      <c r="AW960" s="1713"/>
      <c r="AX960" s="1713"/>
    </row>
    <row r="961" s="1732" customFormat="true" ht="21.75" hidden="false" customHeight="true" outlineLevel="0" collapsed="false">
      <c r="C961" s="1713"/>
      <c r="D961" s="1713"/>
      <c r="E961" s="1713"/>
      <c r="F961" s="1713"/>
      <c r="G961" s="1714"/>
      <c r="H961" s="1713"/>
      <c r="I961" s="1713"/>
      <c r="J961" s="1713"/>
      <c r="K961" s="1713"/>
      <c r="L961" s="1713"/>
      <c r="M961" s="1713"/>
      <c r="N961" s="1713"/>
      <c r="O961" s="1713"/>
      <c r="P961" s="1713"/>
      <c r="Q961" s="1713"/>
      <c r="R961" s="1713"/>
      <c r="S961" s="1713"/>
      <c r="T961" s="1713"/>
      <c r="U961" s="1713"/>
      <c r="V961" s="1713"/>
      <c r="W961" s="1713"/>
      <c r="X961" s="1713"/>
      <c r="Y961" s="1713"/>
      <c r="Z961" s="1713"/>
      <c r="AA961" s="1713"/>
      <c r="AB961" s="1713"/>
      <c r="AC961" s="1713"/>
      <c r="AD961" s="1713"/>
      <c r="AE961" s="1713"/>
      <c r="AF961" s="1713"/>
      <c r="AG961" s="1713"/>
      <c r="AH961" s="1713"/>
      <c r="AI961" s="1713"/>
      <c r="AJ961" s="1713"/>
      <c r="AK961" s="1713"/>
      <c r="AL961" s="1713"/>
      <c r="AM961" s="1713"/>
      <c r="AN961" s="1713"/>
      <c r="AO961" s="1713"/>
      <c r="AP961" s="1713"/>
      <c r="AQ961" s="1713"/>
      <c r="AR961" s="1713"/>
      <c r="AS961" s="1713"/>
      <c r="AT961" s="1713"/>
      <c r="AU961" s="1713"/>
      <c r="AV961" s="1713"/>
      <c r="AW961" s="1713"/>
      <c r="AX961" s="1713"/>
    </row>
    <row r="962" s="1732" customFormat="true" ht="21.75" hidden="false" customHeight="true" outlineLevel="0" collapsed="false">
      <c r="C962" s="1713"/>
      <c r="D962" s="1713"/>
      <c r="E962" s="1713"/>
      <c r="F962" s="1713"/>
      <c r="G962" s="1714"/>
      <c r="H962" s="1713"/>
      <c r="I962" s="1713"/>
      <c r="J962" s="1713"/>
      <c r="K962" s="1713"/>
      <c r="L962" s="1713"/>
      <c r="M962" s="1713"/>
      <c r="N962" s="1713"/>
      <c r="O962" s="1713"/>
      <c r="P962" s="1713"/>
      <c r="Q962" s="1713"/>
      <c r="R962" s="1713"/>
      <c r="S962" s="1713"/>
      <c r="T962" s="1713"/>
      <c r="U962" s="1713"/>
      <c r="V962" s="1713"/>
      <c r="W962" s="1713"/>
      <c r="X962" s="1713"/>
      <c r="Y962" s="1713"/>
      <c r="Z962" s="1713"/>
      <c r="AA962" s="1713"/>
      <c r="AB962" s="1713"/>
      <c r="AC962" s="1713"/>
      <c r="AD962" s="1713"/>
      <c r="AE962" s="1713"/>
      <c r="AF962" s="1713"/>
      <c r="AG962" s="1713"/>
      <c r="AH962" s="1713"/>
      <c r="AI962" s="1713"/>
      <c r="AJ962" s="1713"/>
      <c r="AK962" s="1713"/>
      <c r="AL962" s="1713"/>
      <c r="AM962" s="1713"/>
      <c r="AN962" s="1713"/>
      <c r="AO962" s="1713"/>
      <c r="AP962" s="1713"/>
      <c r="AQ962" s="1713"/>
      <c r="AR962" s="1713"/>
      <c r="AS962" s="1713"/>
      <c r="AT962" s="1713"/>
      <c r="AU962" s="1713"/>
      <c r="AV962" s="1713"/>
      <c r="AW962" s="1713"/>
      <c r="AX962" s="1713"/>
    </row>
    <row r="963" s="1732" customFormat="true" ht="21.75" hidden="false" customHeight="true" outlineLevel="0" collapsed="false">
      <c r="C963" s="1713"/>
      <c r="D963" s="1713"/>
      <c r="E963" s="1713"/>
      <c r="F963" s="1713"/>
      <c r="G963" s="1714"/>
      <c r="H963" s="1713"/>
      <c r="I963" s="1713"/>
      <c r="J963" s="1713"/>
      <c r="K963" s="1713"/>
      <c r="L963" s="1713"/>
      <c r="M963" s="1713"/>
      <c r="N963" s="1713"/>
      <c r="O963" s="1713"/>
      <c r="P963" s="1713"/>
      <c r="Q963" s="1713"/>
      <c r="R963" s="1713"/>
      <c r="S963" s="1713"/>
      <c r="T963" s="1713"/>
      <c r="U963" s="1713"/>
      <c r="V963" s="1713"/>
      <c r="W963" s="1713"/>
      <c r="X963" s="1713"/>
      <c r="Y963" s="1713"/>
      <c r="Z963" s="1713"/>
      <c r="AA963" s="1713"/>
      <c r="AB963" s="1713"/>
      <c r="AC963" s="1713"/>
      <c r="AD963" s="1713"/>
      <c r="AE963" s="1713"/>
      <c r="AF963" s="1713"/>
      <c r="AG963" s="1713"/>
      <c r="AH963" s="1713"/>
      <c r="AI963" s="1713"/>
      <c r="AJ963" s="1713"/>
      <c r="AK963" s="1713"/>
      <c r="AL963" s="1713"/>
      <c r="AM963" s="1713"/>
      <c r="AN963" s="1713"/>
      <c r="AO963" s="1713"/>
      <c r="AP963" s="1713"/>
      <c r="AQ963" s="1713"/>
      <c r="AR963" s="1713"/>
      <c r="AS963" s="1713"/>
      <c r="AT963" s="1713"/>
      <c r="AU963" s="1713"/>
      <c r="AV963" s="1713"/>
      <c r="AW963" s="1713"/>
      <c r="AX963" s="1713"/>
    </row>
    <row r="964" s="1732" customFormat="true" ht="21.75" hidden="false" customHeight="true" outlineLevel="0" collapsed="false">
      <c r="C964" s="1713"/>
      <c r="D964" s="1713"/>
      <c r="E964" s="1713"/>
      <c r="F964" s="1713"/>
      <c r="G964" s="1714"/>
      <c r="H964" s="1713"/>
      <c r="I964" s="1713"/>
      <c r="J964" s="1713"/>
      <c r="K964" s="1713"/>
      <c r="L964" s="1713"/>
      <c r="M964" s="1713"/>
      <c r="N964" s="1713"/>
      <c r="O964" s="1713"/>
      <c r="P964" s="1713"/>
      <c r="Q964" s="1713"/>
      <c r="R964" s="1713"/>
      <c r="S964" s="1713"/>
      <c r="T964" s="1713"/>
      <c r="U964" s="1713"/>
      <c r="V964" s="1713"/>
      <c r="W964" s="1713"/>
      <c r="X964" s="1713"/>
      <c r="Y964" s="1713"/>
      <c r="Z964" s="1713"/>
      <c r="AA964" s="1713"/>
      <c r="AB964" s="1713"/>
      <c r="AC964" s="1713"/>
      <c r="AD964" s="1713"/>
      <c r="AE964" s="1713"/>
      <c r="AF964" s="1713"/>
      <c r="AG964" s="1713"/>
      <c r="AH964" s="1713"/>
      <c r="AI964" s="1713"/>
      <c r="AJ964" s="1713"/>
      <c r="AK964" s="1713"/>
      <c r="AL964" s="1713"/>
      <c r="AM964" s="1713"/>
      <c r="AN964" s="1713"/>
      <c r="AO964" s="1713"/>
      <c r="AP964" s="1713"/>
      <c r="AQ964" s="1713"/>
      <c r="AR964" s="1713"/>
      <c r="AS964" s="1713"/>
      <c r="AT964" s="1713"/>
      <c r="AU964" s="1713"/>
      <c r="AV964" s="1713"/>
      <c r="AW964" s="1713"/>
      <c r="AX964" s="1713"/>
    </row>
    <row r="965" s="1732" customFormat="true" ht="21.75" hidden="false" customHeight="true" outlineLevel="0" collapsed="false">
      <c r="C965" s="1713"/>
      <c r="D965" s="1713"/>
      <c r="E965" s="1713"/>
      <c r="F965" s="1713"/>
      <c r="G965" s="1714"/>
      <c r="H965" s="1713"/>
      <c r="I965" s="1713"/>
      <c r="J965" s="1713"/>
      <c r="K965" s="1713"/>
      <c r="L965" s="1713"/>
      <c r="M965" s="1713"/>
      <c r="N965" s="1713"/>
      <c r="O965" s="1713"/>
      <c r="P965" s="1713"/>
      <c r="Q965" s="1713"/>
      <c r="R965" s="1713"/>
      <c r="S965" s="1713"/>
      <c r="T965" s="1713"/>
      <c r="U965" s="1713"/>
      <c r="V965" s="1713"/>
      <c r="W965" s="1713"/>
      <c r="X965" s="1713"/>
      <c r="Y965" s="1713"/>
      <c r="Z965" s="1713"/>
      <c r="AA965" s="1713"/>
      <c r="AB965" s="1713"/>
      <c r="AC965" s="1713"/>
      <c r="AD965" s="1713"/>
      <c r="AE965" s="1713"/>
      <c r="AF965" s="1713"/>
      <c r="AG965" s="1713"/>
      <c r="AH965" s="1713"/>
      <c r="AI965" s="1713"/>
      <c r="AJ965" s="1713"/>
      <c r="AK965" s="1713"/>
      <c r="AL965" s="1713"/>
      <c r="AM965" s="1713"/>
      <c r="AN965" s="1713"/>
      <c r="AO965" s="1713"/>
      <c r="AP965" s="1713"/>
      <c r="AQ965" s="1713"/>
      <c r="AR965" s="1713"/>
      <c r="AS965" s="1713"/>
      <c r="AT965" s="1713"/>
      <c r="AU965" s="1713"/>
      <c r="AV965" s="1713"/>
      <c r="AW965" s="1713"/>
      <c r="AX965" s="1713"/>
    </row>
    <row r="966" s="1732" customFormat="true" ht="21.75" hidden="false" customHeight="true" outlineLevel="0" collapsed="false">
      <c r="C966" s="1713"/>
      <c r="D966" s="1713"/>
      <c r="E966" s="1713"/>
      <c r="F966" s="1713"/>
      <c r="G966" s="1714"/>
      <c r="H966" s="1713"/>
      <c r="I966" s="1713"/>
      <c r="J966" s="1713"/>
      <c r="K966" s="1713"/>
      <c r="L966" s="1713"/>
      <c r="M966" s="1713"/>
      <c r="N966" s="1713"/>
      <c r="O966" s="1713"/>
      <c r="P966" s="1713"/>
      <c r="Q966" s="1713"/>
      <c r="R966" s="1713"/>
      <c r="S966" s="1713"/>
      <c r="T966" s="1713"/>
      <c r="U966" s="1713"/>
      <c r="V966" s="1713"/>
      <c r="W966" s="1713"/>
      <c r="X966" s="1713"/>
      <c r="Y966" s="1713"/>
      <c r="Z966" s="1713"/>
      <c r="AA966" s="1713"/>
      <c r="AB966" s="1713"/>
      <c r="AC966" s="1713"/>
      <c r="AD966" s="1713"/>
      <c r="AE966" s="1713"/>
      <c r="AF966" s="1713"/>
      <c r="AG966" s="1713"/>
      <c r="AH966" s="1713"/>
      <c r="AI966" s="1713"/>
      <c r="AJ966" s="1713"/>
      <c r="AK966" s="1713"/>
      <c r="AL966" s="1713"/>
      <c r="AM966" s="1713"/>
      <c r="AN966" s="1713"/>
      <c r="AO966" s="1713"/>
      <c r="AP966" s="1713"/>
      <c r="AQ966" s="1713"/>
      <c r="AR966" s="1713"/>
      <c r="AS966" s="1713"/>
      <c r="AT966" s="1713"/>
      <c r="AU966" s="1713"/>
      <c r="AV966" s="1713"/>
      <c r="AW966" s="1713"/>
      <c r="AX966" s="1713"/>
    </row>
    <row r="967" s="1732" customFormat="true" ht="21.75" hidden="false" customHeight="true" outlineLevel="0" collapsed="false">
      <c r="C967" s="1713"/>
      <c r="D967" s="1713"/>
      <c r="E967" s="1713"/>
      <c r="F967" s="1713"/>
      <c r="G967" s="1714"/>
      <c r="H967" s="1713"/>
      <c r="I967" s="1713"/>
      <c r="J967" s="1713"/>
      <c r="K967" s="1713"/>
      <c r="L967" s="1713"/>
      <c r="M967" s="1713"/>
      <c r="N967" s="1713"/>
      <c r="O967" s="1713"/>
      <c r="P967" s="1713"/>
      <c r="Q967" s="1713"/>
      <c r="R967" s="1713"/>
      <c r="S967" s="1713"/>
      <c r="T967" s="1713"/>
      <c r="U967" s="1713"/>
      <c r="V967" s="1713"/>
      <c r="W967" s="1713"/>
      <c r="X967" s="1713"/>
      <c r="Y967" s="1713"/>
      <c r="Z967" s="1713"/>
      <c r="AA967" s="1713"/>
      <c r="AB967" s="1713"/>
      <c r="AC967" s="1713"/>
      <c r="AD967" s="1713"/>
      <c r="AE967" s="1713"/>
      <c r="AF967" s="1713"/>
      <c r="AG967" s="1713"/>
      <c r="AH967" s="1713"/>
      <c r="AI967" s="1713"/>
      <c r="AJ967" s="1713"/>
      <c r="AK967" s="1713"/>
      <c r="AL967" s="1713"/>
      <c r="AM967" s="1713"/>
      <c r="AN967" s="1713"/>
      <c r="AO967" s="1713"/>
      <c r="AP967" s="1713"/>
      <c r="AQ967" s="1713"/>
      <c r="AR967" s="1713"/>
      <c r="AS967" s="1713"/>
      <c r="AT967" s="1713"/>
      <c r="AU967" s="1713"/>
      <c r="AV967" s="1713"/>
      <c r="AW967" s="1713"/>
      <c r="AX967" s="1713"/>
    </row>
    <row r="968" s="1732" customFormat="true" ht="21.75" hidden="false" customHeight="true" outlineLevel="0" collapsed="false">
      <c r="C968" s="1713"/>
      <c r="D968" s="1713"/>
      <c r="E968" s="1713"/>
      <c r="F968" s="1713"/>
      <c r="G968" s="1714"/>
      <c r="H968" s="1713"/>
      <c r="I968" s="1713"/>
      <c r="J968" s="1713"/>
      <c r="K968" s="1713"/>
      <c r="L968" s="1713"/>
      <c r="M968" s="1713"/>
      <c r="N968" s="1713"/>
      <c r="O968" s="1713"/>
      <c r="P968" s="1713"/>
      <c r="Q968" s="1713"/>
      <c r="R968" s="1713"/>
      <c r="S968" s="1713"/>
      <c r="T968" s="1713"/>
      <c r="U968" s="1713"/>
      <c r="V968" s="1713"/>
      <c r="W968" s="1713"/>
      <c r="X968" s="1713"/>
      <c r="Y968" s="1713"/>
      <c r="Z968" s="1713"/>
      <c r="AA968" s="1713"/>
      <c r="AB968" s="1713"/>
      <c r="AC968" s="1713"/>
      <c r="AD968" s="1713"/>
      <c r="AE968" s="1713"/>
      <c r="AF968" s="1713"/>
      <c r="AG968" s="1713"/>
      <c r="AH968" s="1713"/>
      <c r="AI968" s="1713"/>
      <c r="AJ968" s="1713"/>
      <c r="AK968" s="1713"/>
      <c r="AL968" s="1713"/>
      <c r="AM968" s="1713"/>
      <c r="AN968" s="1713"/>
      <c r="AO968" s="1713"/>
      <c r="AP968" s="1713"/>
      <c r="AQ968" s="1713"/>
      <c r="AR968" s="1713"/>
      <c r="AS968" s="1713"/>
      <c r="AT968" s="1713"/>
      <c r="AU968" s="1713"/>
      <c r="AV968" s="1713"/>
      <c r="AW968" s="1713"/>
      <c r="AX968" s="1713"/>
    </row>
    <row r="969" s="1732" customFormat="true" ht="21.75" hidden="false" customHeight="true" outlineLevel="0" collapsed="false">
      <c r="C969" s="1713"/>
      <c r="D969" s="1713"/>
      <c r="E969" s="1713"/>
      <c r="F969" s="1713"/>
      <c r="G969" s="1714"/>
      <c r="H969" s="1713"/>
      <c r="I969" s="1713"/>
      <c r="J969" s="1713"/>
      <c r="K969" s="1713"/>
      <c r="L969" s="1713"/>
      <c r="M969" s="1713"/>
      <c r="N969" s="1713"/>
      <c r="O969" s="1713"/>
      <c r="P969" s="1713"/>
      <c r="Q969" s="1713"/>
      <c r="R969" s="1713"/>
      <c r="S969" s="1713"/>
      <c r="T969" s="1713"/>
      <c r="U969" s="1713"/>
      <c r="V969" s="1713"/>
      <c r="W969" s="1713"/>
      <c r="X969" s="1713"/>
      <c r="Y969" s="1713"/>
      <c r="Z969" s="1713"/>
      <c r="AA969" s="1713"/>
      <c r="AB969" s="1713"/>
      <c r="AC969" s="1713"/>
      <c r="AD969" s="1713"/>
      <c r="AE969" s="1713"/>
      <c r="AF969" s="1713"/>
      <c r="AG969" s="1713"/>
      <c r="AH969" s="1713"/>
      <c r="AI969" s="1713"/>
      <c r="AJ969" s="1713"/>
      <c r="AK969" s="1713"/>
      <c r="AL969" s="1713"/>
      <c r="AM969" s="1713"/>
      <c r="AN969" s="1713"/>
      <c r="AO969" s="1713"/>
      <c r="AP969" s="1713"/>
      <c r="AQ969" s="1713"/>
      <c r="AR969" s="1713"/>
      <c r="AS969" s="1713"/>
      <c r="AT969" s="1713"/>
      <c r="AU969" s="1713"/>
      <c r="AV969" s="1713"/>
      <c r="AW969" s="1713"/>
      <c r="AX969" s="1713"/>
    </row>
    <row r="970" s="1732" customFormat="true" ht="21.75" hidden="false" customHeight="true" outlineLevel="0" collapsed="false">
      <c r="C970" s="1713"/>
      <c r="D970" s="1713"/>
      <c r="E970" s="1713"/>
      <c r="F970" s="1713"/>
      <c r="G970" s="1714"/>
      <c r="H970" s="1713"/>
      <c r="I970" s="1713"/>
      <c r="J970" s="1713"/>
      <c r="K970" s="1713"/>
      <c r="L970" s="1713"/>
      <c r="M970" s="1713"/>
      <c r="N970" s="1713"/>
      <c r="O970" s="1713"/>
      <c r="P970" s="1713"/>
      <c r="Q970" s="1713"/>
      <c r="R970" s="1713"/>
      <c r="S970" s="1713"/>
      <c r="T970" s="1713"/>
      <c r="U970" s="1713"/>
      <c r="V970" s="1713"/>
      <c r="W970" s="1713"/>
      <c r="X970" s="1713"/>
      <c r="Y970" s="1713"/>
      <c r="Z970" s="1713"/>
      <c r="AA970" s="1713"/>
      <c r="AB970" s="1713"/>
      <c r="AC970" s="1713"/>
      <c r="AD970" s="1713"/>
      <c r="AE970" s="1713"/>
      <c r="AF970" s="1713"/>
      <c r="AG970" s="1713"/>
      <c r="AH970" s="1713"/>
      <c r="AI970" s="1713"/>
      <c r="AJ970" s="1713"/>
      <c r="AK970" s="1713"/>
      <c r="AL970" s="1713"/>
      <c r="AM970" s="1713"/>
      <c r="AN970" s="1713"/>
      <c r="AO970" s="1713"/>
      <c r="AP970" s="1713"/>
      <c r="AQ970" s="1713"/>
      <c r="AR970" s="1713"/>
      <c r="AS970" s="1713"/>
      <c r="AT970" s="1713"/>
      <c r="AU970" s="1713"/>
      <c r="AV970" s="1713"/>
      <c r="AW970" s="1713"/>
      <c r="AX970" s="1713"/>
    </row>
    <row r="971" s="1732" customFormat="true" ht="21.75" hidden="false" customHeight="true" outlineLevel="0" collapsed="false">
      <c r="C971" s="1713"/>
      <c r="D971" s="1713"/>
      <c r="E971" s="1713"/>
      <c r="F971" s="1713"/>
      <c r="G971" s="1714"/>
      <c r="H971" s="1713"/>
      <c r="I971" s="1713"/>
      <c r="J971" s="1713"/>
      <c r="K971" s="1713"/>
      <c r="L971" s="1713"/>
      <c r="M971" s="1713"/>
      <c r="N971" s="1713"/>
      <c r="O971" s="1713"/>
      <c r="P971" s="1713"/>
      <c r="Q971" s="1713"/>
      <c r="R971" s="1713"/>
      <c r="S971" s="1713"/>
      <c r="T971" s="1713"/>
      <c r="U971" s="1713"/>
      <c r="V971" s="1713"/>
      <c r="W971" s="1713"/>
      <c r="X971" s="1713"/>
      <c r="Y971" s="1713"/>
      <c r="Z971" s="1713"/>
      <c r="AA971" s="1713"/>
      <c r="AB971" s="1713"/>
      <c r="AC971" s="1713"/>
      <c r="AD971" s="1713"/>
      <c r="AE971" s="1713"/>
      <c r="AF971" s="1713"/>
      <c r="AG971" s="1713"/>
      <c r="AH971" s="1713"/>
      <c r="AI971" s="1713"/>
      <c r="AJ971" s="1713"/>
      <c r="AK971" s="1713"/>
      <c r="AL971" s="1713"/>
      <c r="AM971" s="1713"/>
      <c r="AN971" s="1713"/>
      <c r="AO971" s="1713"/>
      <c r="AP971" s="1713"/>
      <c r="AQ971" s="1713"/>
      <c r="AR971" s="1713"/>
      <c r="AS971" s="1713"/>
      <c r="AT971" s="1713"/>
      <c r="AU971" s="1713"/>
      <c r="AV971" s="1713"/>
      <c r="AW971" s="1713"/>
      <c r="AX971" s="1713"/>
    </row>
    <row r="972" s="1732" customFormat="true" ht="21.75" hidden="false" customHeight="true" outlineLevel="0" collapsed="false">
      <c r="C972" s="1713"/>
      <c r="D972" s="1713"/>
      <c r="E972" s="1713"/>
      <c r="F972" s="1713"/>
      <c r="G972" s="1714"/>
      <c r="H972" s="1713"/>
      <c r="I972" s="1713"/>
      <c r="J972" s="1713"/>
      <c r="K972" s="1713"/>
      <c r="L972" s="1713"/>
      <c r="M972" s="1713"/>
      <c r="N972" s="1713"/>
      <c r="O972" s="1713"/>
      <c r="P972" s="1713"/>
      <c r="Q972" s="1713"/>
      <c r="R972" s="1713"/>
      <c r="S972" s="1713"/>
      <c r="T972" s="1713"/>
      <c r="U972" s="1713"/>
      <c r="V972" s="1713"/>
      <c r="W972" s="1713"/>
      <c r="X972" s="1713"/>
      <c r="Y972" s="1713"/>
      <c r="Z972" s="1713"/>
      <c r="AA972" s="1713"/>
      <c r="AB972" s="1713"/>
      <c r="AC972" s="1713"/>
      <c r="AD972" s="1713"/>
      <c r="AE972" s="1713"/>
      <c r="AF972" s="1713"/>
      <c r="AG972" s="1713"/>
      <c r="AH972" s="1713"/>
      <c r="AI972" s="1713"/>
      <c r="AJ972" s="1713"/>
      <c r="AK972" s="1713"/>
      <c r="AL972" s="1713"/>
      <c r="AM972" s="1713"/>
      <c r="AN972" s="1713"/>
      <c r="AO972" s="1713"/>
      <c r="AP972" s="1713"/>
      <c r="AQ972" s="1713"/>
      <c r="AR972" s="1713"/>
      <c r="AS972" s="1713"/>
      <c r="AT972" s="1713"/>
      <c r="AU972" s="1713"/>
      <c r="AV972" s="1713"/>
      <c r="AW972" s="1713"/>
      <c r="AX972" s="1713"/>
    </row>
    <row r="973" s="1732" customFormat="true" ht="21.75" hidden="false" customHeight="true" outlineLevel="0" collapsed="false">
      <c r="C973" s="1713"/>
      <c r="D973" s="1713"/>
      <c r="E973" s="1713"/>
      <c r="F973" s="1713"/>
      <c r="G973" s="1714"/>
      <c r="H973" s="1713"/>
      <c r="I973" s="1713"/>
      <c r="J973" s="1713"/>
      <c r="K973" s="1713"/>
      <c r="L973" s="1713"/>
      <c r="M973" s="1713"/>
      <c r="N973" s="1713"/>
      <c r="O973" s="1713"/>
      <c r="P973" s="1713"/>
      <c r="Q973" s="1713"/>
      <c r="R973" s="1713"/>
      <c r="S973" s="1713"/>
      <c r="T973" s="1713"/>
      <c r="U973" s="1713"/>
      <c r="V973" s="1713"/>
      <c r="W973" s="1713"/>
      <c r="X973" s="1713"/>
      <c r="Y973" s="1713"/>
      <c r="Z973" s="1713"/>
      <c r="AA973" s="1713"/>
      <c r="AB973" s="1713"/>
      <c r="AC973" s="1713"/>
      <c r="AD973" s="1713"/>
      <c r="AE973" s="1713"/>
      <c r="AF973" s="1713"/>
      <c r="AG973" s="1713"/>
      <c r="AH973" s="1713"/>
      <c r="AI973" s="1713"/>
      <c r="AJ973" s="1713"/>
      <c r="AK973" s="1713"/>
      <c r="AL973" s="1713"/>
      <c r="AM973" s="1713"/>
      <c r="AN973" s="1713"/>
      <c r="AO973" s="1713"/>
      <c r="AP973" s="1713"/>
      <c r="AQ973" s="1713"/>
      <c r="AR973" s="1713"/>
      <c r="AS973" s="1713"/>
      <c r="AT973" s="1713"/>
      <c r="AU973" s="1713"/>
      <c r="AV973" s="1713"/>
      <c r="AW973" s="1713"/>
      <c r="AX973" s="1713"/>
    </row>
    <row r="974" s="1732" customFormat="true" ht="21.75" hidden="false" customHeight="true" outlineLevel="0" collapsed="false">
      <c r="C974" s="1713"/>
      <c r="D974" s="1713"/>
      <c r="E974" s="1713"/>
      <c r="F974" s="1713"/>
      <c r="G974" s="1714"/>
      <c r="H974" s="1713"/>
      <c r="I974" s="1713"/>
      <c r="J974" s="1713"/>
      <c r="K974" s="1713"/>
      <c r="L974" s="1713"/>
      <c r="M974" s="1713"/>
      <c r="N974" s="1713"/>
      <c r="O974" s="1713"/>
      <c r="P974" s="1713"/>
      <c r="Q974" s="1713"/>
      <c r="R974" s="1713"/>
      <c r="S974" s="1713"/>
      <c r="T974" s="1713"/>
      <c r="U974" s="1713"/>
      <c r="V974" s="1713"/>
      <c r="W974" s="1713"/>
      <c r="X974" s="1713"/>
      <c r="Y974" s="1713"/>
      <c r="Z974" s="1713"/>
      <c r="AA974" s="1713"/>
      <c r="AB974" s="1713"/>
      <c r="AC974" s="1713"/>
      <c r="AD974" s="1713"/>
      <c r="AE974" s="1713"/>
      <c r="AF974" s="1713"/>
      <c r="AG974" s="1713"/>
      <c r="AH974" s="1713"/>
      <c r="AI974" s="1713"/>
      <c r="AJ974" s="1713"/>
      <c r="AK974" s="1713"/>
      <c r="AL974" s="1713"/>
      <c r="AM974" s="1713"/>
      <c r="AN974" s="1713"/>
      <c r="AO974" s="1713"/>
      <c r="AP974" s="1713"/>
      <c r="AQ974" s="1713"/>
      <c r="AR974" s="1713"/>
      <c r="AS974" s="1713"/>
      <c r="AT974" s="1713"/>
      <c r="AU974" s="1713"/>
      <c r="AV974" s="1713"/>
      <c r="AW974" s="1713"/>
      <c r="AX974" s="1713"/>
    </row>
    <row r="975" s="1732" customFormat="true" ht="21.75" hidden="false" customHeight="true" outlineLevel="0" collapsed="false">
      <c r="C975" s="1713"/>
      <c r="D975" s="1713"/>
      <c r="E975" s="1713"/>
      <c r="F975" s="1713"/>
      <c r="G975" s="1714"/>
      <c r="H975" s="1713"/>
      <c r="I975" s="1713"/>
      <c r="J975" s="1713"/>
      <c r="K975" s="1713"/>
      <c r="L975" s="1713"/>
      <c r="M975" s="1713"/>
      <c r="N975" s="1713"/>
      <c r="O975" s="1713"/>
      <c r="P975" s="1713"/>
      <c r="Q975" s="1713"/>
      <c r="R975" s="1713"/>
      <c r="S975" s="1713"/>
      <c r="T975" s="1713"/>
      <c r="U975" s="1713"/>
      <c r="V975" s="1713"/>
      <c r="W975" s="1713"/>
      <c r="X975" s="1713"/>
      <c r="Y975" s="1713"/>
      <c r="Z975" s="1713"/>
      <c r="AA975" s="1713"/>
      <c r="AB975" s="1713"/>
      <c r="AC975" s="1713"/>
      <c r="AD975" s="1713"/>
      <c r="AE975" s="1713"/>
      <c r="AF975" s="1713"/>
      <c r="AG975" s="1713"/>
      <c r="AH975" s="1713"/>
      <c r="AI975" s="1713"/>
      <c r="AJ975" s="1713"/>
      <c r="AK975" s="1713"/>
      <c r="AL975" s="1713"/>
      <c r="AM975" s="1713"/>
      <c r="AN975" s="1713"/>
      <c r="AO975" s="1713"/>
      <c r="AP975" s="1713"/>
      <c r="AQ975" s="1713"/>
      <c r="AR975" s="1713"/>
      <c r="AS975" s="1713"/>
      <c r="AT975" s="1713"/>
      <c r="AU975" s="1713"/>
      <c r="AV975" s="1713"/>
      <c r="AW975" s="1713"/>
      <c r="AX975" s="1713"/>
    </row>
    <row r="976" s="1732" customFormat="true" ht="21.75" hidden="false" customHeight="true" outlineLevel="0" collapsed="false">
      <c r="C976" s="1713"/>
      <c r="D976" s="1713"/>
      <c r="E976" s="1713"/>
      <c r="F976" s="1713"/>
      <c r="G976" s="1714"/>
      <c r="H976" s="1713"/>
      <c r="I976" s="1713"/>
      <c r="J976" s="1713"/>
      <c r="K976" s="1713"/>
      <c r="L976" s="1713"/>
      <c r="M976" s="1713"/>
      <c r="N976" s="1713"/>
      <c r="O976" s="1713"/>
      <c r="P976" s="1713"/>
      <c r="Q976" s="1713"/>
      <c r="R976" s="1713"/>
      <c r="S976" s="1713"/>
      <c r="T976" s="1713"/>
      <c r="U976" s="1713"/>
      <c r="V976" s="1713"/>
      <c r="W976" s="1713"/>
      <c r="X976" s="1713"/>
      <c r="Y976" s="1713"/>
      <c r="Z976" s="1713"/>
      <c r="AA976" s="1713"/>
      <c r="AB976" s="1713"/>
      <c r="AC976" s="1713"/>
      <c r="AD976" s="1713"/>
      <c r="AE976" s="1713"/>
      <c r="AF976" s="1713"/>
      <c r="AG976" s="1713"/>
      <c r="AH976" s="1713"/>
      <c r="AI976" s="1713"/>
      <c r="AJ976" s="1713"/>
      <c r="AK976" s="1713"/>
      <c r="AL976" s="1713"/>
      <c r="AM976" s="1713"/>
      <c r="AN976" s="1713"/>
      <c r="AO976" s="1713"/>
      <c r="AP976" s="1713"/>
      <c r="AQ976" s="1713"/>
      <c r="AR976" s="1713"/>
      <c r="AS976" s="1713"/>
      <c r="AT976" s="1713"/>
      <c r="AU976" s="1713"/>
      <c r="AV976" s="1713"/>
      <c r="AW976" s="1713"/>
      <c r="AX976" s="1713"/>
    </row>
    <row r="977" s="1732" customFormat="true" ht="21.75" hidden="false" customHeight="true" outlineLevel="0" collapsed="false">
      <c r="C977" s="1713"/>
      <c r="D977" s="1713"/>
      <c r="E977" s="1713"/>
      <c r="F977" s="1713"/>
      <c r="G977" s="1714"/>
      <c r="H977" s="1713"/>
      <c r="I977" s="1713"/>
      <c r="J977" s="1713"/>
      <c r="K977" s="1713"/>
      <c r="L977" s="1713"/>
      <c r="M977" s="1713"/>
      <c r="N977" s="1713"/>
      <c r="O977" s="1713"/>
      <c r="P977" s="1713"/>
      <c r="Q977" s="1713"/>
      <c r="R977" s="1713"/>
      <c r="S977" s="1713"/>
      <c r="T977" s="1713"/>
      <c r="U977" s="1713"/>
      <c r="V977" s="1713"/>
      <c r="W977" s="1713"/>
      <c r="X977" s="1713"/>
      <c r="Y977" s="1713"/>
      <c r="Z977" s="1713"/>
      <c r="AA977" s="1713"/>
      <c r="AB977" s="1713"/>
      <c r="AC977" s="1713"/>
      <c r="AD977" s="1713"/>
      <c r="AE977" s="1713"/>
      <c r="AF977" s="1713"/>
      <c r="AG977" s="1713"/>
      <c r="AH977" s="1713"/>
      <c r="AI977" s="1713"/>
      <c r="AJ977" s="1713"/>
      <c r="AK977" s="1713"/>
      <c r="AL977" s="1713"/>
      <c r="AM977" s="1713"/>
      <c r="AN977" s="1713"/>
      <c r="AO977" s="1713"/>
      <c r="AP977" s="1713"/>
      <c r="AQ977" s="1713"/>
      <c r="AR977" s="1713"/>
      <c r="AS977" s="1713"/>
      <c r="AT977" s="1713"/>
      <c r="AU977" s="1713"/>
      <c r="AV977" s="1713"/>
      <c r="AW977" s="1713"/>
      <c r="AX977" s="1713"/>
    </row>
    <row r="978" s="1732" customFormat="true" ht="21.75" hidden="false" customHeight="true" outlineLevel="0" collapsed="false">
      <c r="C978" s="1713"/>
      <c r="D978" s="1713"/>
      <c r="E978" s="1713"/>
      <c r="F978" s="1713"/>
      <c r="G978" s="1714"/>
      <c r="H978" s="1713"/>
      <c r="I978" s="1713"/>
      <c r="J978" s="1713"/>
      <c r="K978" s="1713"/>
      <c r="L978" s="1713"/>
      <c r="M978" s="1713"/>
      <c r="N978" s="1713"/>
      <c r="O978" s="1713"/>
      <c r="P978" s="1713"/>
      <c r="Q978" s="1713"/>
      <c r="R978" s="1713"/>
      <c r="S978" s="1713"/>
      <c r="T978" s="1713"/>
      <c r="U978" s="1713"/>
      <c r="V978" s="1713"/>
      <c r="W978" s="1713"/>
      <c r="X978" s="1713"/>
      <c r="Y978" s="1713"/>
      <c r="Z978" s="1713"/>
      <c r="AA978" s="1713"/>
      <c r="AB978" s="1713"/>
      <c r="AC978" s="1713"/>
      <c r="AD978" s="1713"/>
      <c r="AE978" s="1713"/>
      <c r="AF978" s="1713"/>
      <c r="AG978" s="1713"/>
      <c r="AH978" s="1713"/>
      <c r="AI978" s="1713"/>
      <c r="AJ978" s="1713"/>
      <c r="AK978" s="1713"/>
      <c r="AL978" s="1713"/>
      <c r="AM978" s="1713"/>
      <c r="AN978" s="1713"/>
      <c r="AO978" s="1713"/>
      <c r="AP978" s="1713"/>
      <c r="AQ978" s="1713"/>
      <c r="AR978" s="1713"/>
      <c r="AS978" s="1713"/>
      <c r="AT978" s="1713"/>
      <c r="AU978" s="1713"/>
      <c r="AV978" s="1713"/>
      <c r="AW978" s="1713"/>
      <c r="AX978" s="1713"/>
    </row>
    <row r="979" s="1732" customFormat="true" ht="21.75" hidden="false" customHeight="true" outlineLevel="0" collapsed="false">
      <c r="C979" s="1713"/>
      <c r="D979" s="1713"/>
      <c r="E979" s="1713"/>
      <c r="F979" s="1713"/>
      <c r="G979" s="1714"/>
      <c r="H979" s="1713"/>
      <c r="I979" s="1713"/>
      <c r="J979" s="1713"/>
      <c r="K979" s="1713"/>
      <c r="L979" s="1713"/>
      <c r="M979" s="1713"/>
      <c r="N979" s="1713"/>
      <c r="O979" s="1713"/>
      <c r="P979" s="1713"/>
      <c r="Q979" s="1713"/>
      <c r="R979" s="1713"/>
      <c r="S979" s="1713"/>
      <c r="T979" s="1713"/>
      <c r="U979" s="1713"/>
      <c r="V979" s="1713"/>
      <c r="W979" s="1713"/>
      <c r="X979" s="1713"/>
      <c r="Y979" s="1713"/>
      <c r="Z979" s="1713"/>
      <c r="AA979" s="1713"/>
      <c r="AB979" s="1713"/>
      <c r="AC979" s="1713"/>
      <c r="AD979" s="1713"/>
      <c r="AE979" s="1713"/>
      <c r="AF979" s="1713"/>
      <c r="AG979" s="1713"/>
      <c r="AH979" s="1713"/>
      <c r="AI979" s="1713"/>
      <c r="AJ979" s="1713"/>
      <c r="AK979" s="1713"/>
      <c r="AL979" s="1713"/>
      <c r="AM979" s="1713"/>
      <c r="AN979" s="1713"/>
      <c r="AO979" s="1713"/>
      <c r="AP979" s="1713"/>
      <c r="AQ979" s="1713"/>
      <c r="AR979" s="1713"/>
      <c r="AS979" s="1713"/>
      <c r="AT979" s="1713"/>
      <c r="AU979" s="1713"/>
      <c r="AV979" s="1713"/>
      <c r="AW979" s="1713"/>
      <c r="AX979" s="1713"/>
    </row>
    <row r="980" s="1732" customFormat="true" ht="21.75" hidden="false" customHeight="true" outlineLevel="0" collapsed="false">
      <c r="C980" s="1713"/>
      <c r="D980" s="1713"/>
      <c r="E980" s="1713"/>
      <c r="F980" s="1713"/>
      <c r="G980" s="1714"/>
      <c r="H980" s="1713"/>
      <c r="I980" s="1713"/>
      <c r="J980" s="1713"/>
      <c r="K980" s="1713"/>
      <c r="L980" s="1713"/>
      <c r="M980" s="1713"/>
      <c r="N980" s="1713"/>
      <c r="O980" s="1713"/>
      <c r="P980" s="1713"/>
      <c r="Q980" s="1713"/>
      <c r="R980" s="1713"/>
      <c r="S980" s="1713"/>
      <c r="T980" s="1713"/>
      <c r="U980" s="1713"/>
      <c r="V980" s="1713"/>
      <c r="W980" s="1713"/>
      <c r="X980" s="1713"/>
      <c r="Y980" s="1713"/>
      <c r="Z980" s="1713"/>
      <c r="AA980" s="1713"/>
      <c r="AB980" s="1713"/>
      <c r="AC980" s="1713"/>
      <c r="AD980" s="1713"/>
      <c r="AE980" s="1713"/>
      <c r="AF980" s="1713"/>
      <c r="AG980" s="1713"/>
      <c r="AH980" s="1713"/>
      <c r="AI980" s="1713"/>
      <c r="AJ980" s="1713"/>
      <c r="AK980" s="1713"/>
      <c r="AL980" s="1713"/>
      <c r="AM980" s="1713"/>
      <c r="AN980" s="1713"/>
      <c r="AO980" s="1713"/>
      <c r="AP980" s="1713"/>
      <c r="AQ980" s="1713"/>
      <c r="AR980" s="1713"/>
      <c r="AS980" s="1713"/>
      <c r="AT980" s="1713"/>
      <c r="AU980" s="1713"/>
      <c r="AV980" s="1713"/>
      <c r="AW980" s="1713"/>
      <c r="AX980" s="1713"/>
    </row>
    <row r="981" s="1732" customFormat="true" ht="21.75" hidden="false" customHeight="true" outlineLevel="0" collapsed="false">
      <c r="C981" s="1713"/>
      <c r="D981" s="1713"/>
      <c r="E981" s="1713"/>
      <c r="F981" s="1713"/>
      <c r="G981" s="1714"/>
      <c r="H981" s="1713"/>
      <c r="I981" s="1713"/>
      <c r="J981" s="1713"/>
      <c r="K981" s="1713"/>
      <c r="L981" s="1713"/>
      <c r="M981" s="1713"/>
      <c r="N981" s="1713"/>
      <c r="O981" s="1713"/>
      <c r="P981" s="1713"/>
      <c r="Q981" s="1713"/>
      <c r="R981" s="1713"/>
      <c r="S981" s="1713"/>
      <c r="T981" s="1713"/>
      <c r="U981" s="1713"/>
      <c r="V981" s="1713"/>
      <c r="W981" s="1713"/>
      <c r="X981" s="1713"/>
      <c r="Y981" s="1713"/>
      <c r="Z981" s="1713"/>
      <c r="AA981" s="1713"/>
      <c r="AB981" s="1713"/>
      <c r="AC981" s="1713"/>
      <c r="AD981" s="1713"/>
      <c r="AE981" s="1713"/>
      <c r="AF981" s="1713"/>
      <c r="AG981" s="1713"/>
      <c r="AH981" s="1713"/>
      <c r="AI981" s="1713"/>
      <c r="AJ981" s="1713"/>
      <c r="AK981" s="1713"/>
      <c r="AL981" s="1713"/>
      <c r="AM981" s="1713"/>
      <c r="AN981" s="1713"/>
      <c r="AO981" s="1713"/>
      <c r="AP981" s="1713"/>
      <c r="AQ981" s="1713"/>
      <c r="AR981" s="1713"/>
      <c r="AS981" s="1713"/>
      <c r="AT981" s="1713"/>
      <c r="AU981" s="1713"/>
      <c r="AV981" s="1713"/>
      <c r="AW981" s="1713"/>
      <c r="AX981" s="1713"/>
    </row>
    <row r="982" s="1732" customFormat="true" ht="21.75" hidden="false" customHeight="true" outlineLevel="0" collapsed="false">
      <c r="C982" s="1713"/>
      <c r="D982" s="1713"/>
      <c r="E982" s="1713"/>
      <c r="F982" s="1713"/>
      <c r="G982" s="1714"/>
      <c r="H982" s="1713"/>
      <c r="I982" s="1713"/>
      <c r="J982" s="1713"/>
      <c r="K982" s="1713"/>
      <c r="L982" s="1713"/>
      <c r="M982" s="1713"/>
      <c r="N982" s="1713"/>
      <c r="O982" s="1713"/>
      <c r="P982" s="1713"/>
      <c r="Q982" s="1713"/>
      <c r="R982" s="1713"/>
      <c r="S982" s="1713"/>
      <c r="T982" s="1713"/>
      <c r="U982" s="1713"/>
      <c r="V982" s="1713"/>
      <c r="W982" s="1713"/>
      <c r="X982" s="1713"/>
      <c r="Y982" s="1713"/>
      <c r="Z982" s="1713"/>
      <c r="AA982" s="1713"/>
      <c r="AB982" s="1713"/>
      <c r="AC982" s="1713"/>
      <c r="AD982" s="1713"/>
      <c r="AE982" s="1713"/>
      <c r="AF982" s="1713"/>
      <c r="AG982" s="1713"/>
      <c r="AH982" s="1713"/>
      <c r="AI982" s="1713"/>
      <c r="AJ982" s="1713"/>
      <c r="AK982" s="1713"/>
      <c r="AL982" s="1713"/>
      <c r="AM982" s="1713"/>
      <c r="AN982" s="1713"/>
      <c r="AO982" s="1713"/>
      <c r="AP982" s="1713"/>
      <c r="AQ982" s="1713"/>
      <c r="AR982" s="1713"/>
      <c r="AS982" s="1713"/>
      <c r="AT982" s="1713"/>
      <c r="AU982" s="1713"/>
      <c r="AV982" s="1713"/>
      <c r="AW982" s="1713"/>
      <c r="AX982" s="1713"/>
    </row>
    <row r="983" s="1732" customFormat="true" ht="21.75" hidden="false" customHeight="true" outlineLevel="0" collapsed="false">
      <c r="C983" s="1713"/>
      <c r="D983" s="1713"/>
      <c r="E983" s="1713"/>
      <c r="F983" s="1713"/>
      <c r="G983" s="1714"/>
      <c r="H983" s="1713"/>
      <c r="I983" s="1713"/>
      <c r="J983" s="1713"/>
      <c r="K983" s="1713"/>
      <c r="L983" s="1713"/>
      <c r="M983" s="1713"/>
      <c r="N983" s="1713"/>
      <c r="O983" s="1713"/>
      <c r="P983" s="1713"/>
      <c r="Q983" s="1713"/>
      <c r="R983" s="1713"/>
      <c r="S983" s="1713"/>
      <c r="T983" s="1713"/>
      <c r="U983" s="1713"/>
      <c r="V983" s="1713"/>
      <c r="W983" s="1713"/>
      <c r="X983" s="1713"/>
      <c r="Y983" s="1713"/>
      <c r="Z983" s="1713"/>
      <c r="AA983" s="1713"/>
      <c r="AB983" s="1713"/>
      <c r="AC983" s="1713"/>
      <c r="AD983" s="1713"/>
      <c r="AE983" s="1713"/>
      <c r="AF983" s="1713"/>
      <c r="AG983" s="1713"/>
      <c r="AH983" s="1713"/>
      <c r="AI983" s="1713"/>
      <c r="AJ983" s="1713"/>
      <c r="AK983" s="1713"/>
      <c r="AL983" s="1713"/>
      <c r="AM983" s="1713"/>
      <c r="AN983" s="1713"/>
      <c r="AO983" s="1713"/>
      <c r="AP983" s="1713"/>
      <c r="AQ983" s="1713"/>
      <c r="AR983" s="1713"/>
      <c r="AS983" s="1713"/>
      <c r="AT983" s="1713"/>
      <c r="AU983" s="1713"/>
      <c r="AV983" s="1713"/>
      <c r="AW983" s="1713"/>
      <c r="AX983" s="1713"/>
    </row>
    <row r="984" s="1732" customFormat="true" ht="21.75" hidden="false" customHeight="true" outlineLevel="0" collapsed="false">
      <c r="C984" s="1713"/>
      <c r="D984" s="1713"/>
      <c r="E984" s="1713"/>
      <c r="F984" s="1713"/>
      <c r="G984" s="1714"/>
      <c r="H984" s="1713"/>
      <c r="I984" s="1713"/>
      <c r="J984" s="1713"/>
      <c r="K984" s="1713"/>
      <c r="L984" s="1713"/>
      <c r="M984" s="1713"/>
      <c r="N984" s="1713"/>
      <c r="O984" s="1713"/>
      <c r="P984" s="1713"/>
      <c r="Q984" s="1713"/>
      <c r="R984" s="1713"/>
      <c r="S984" s="1713"/>
      <c r="T984" s="1713"/>
      <c r="U984" s="1713"/>
      <c r="V984" s="1713"/>
      <c r="W984" s="1713"/>
      <c r="X984" s="1713"/>
      <c r="Y984" s="1713"/>
      <c r="Z984" s="1713"/>
      <c r="AA984" s="1713"/>
      <c r="AB984" s="1713"/>
      <c r="AC984" s="1713"/>
      <c r="AD984" s="1713"/>
      <c r="AE984" s="1713"/>
      <c r="AF984" s="1713"/>
      <c r="AG984" s="1713"/>
      <c r="AH984" s="1713"/>
      <c r="AI984" s="1713"/>
      <c r="AJ984" s="1713"/>
      <c r="AK984" s="1713"/>
      <c r="AL984" s="1713"/>
      <c r="AM984" s="1713"/>
      <c r="AN984" s="1713"/>
      <c r="AO984" s="1713"/>
      <c r="AP984" s="1713"/>
      <c r="AQ984" s="1713"/>
      <c r="AR984" s="1713"/>
      <c r="AS984" s="1713"/>
      <c r="AT984" s="1713"/>
      <c r="AU984" s="1713"/>
      <c r="AV984" s="1713"/>
      <c r="AW984" s="1713"/>
      <c r="AX984" s="1713"/>
    </row>
    <row r="985" s="1732" customFormat="true" ht="21.75" hidden="false" customHeight="true" outlineLevel="0" collapsed="false">
      <c r="C985" s="1713"/>
      <c r="D985" s="1713"/>
      <c r="E985" s="1713"/>
      <c r="F985" s="1713"/>
      <c r="G985" s="1714"/>
      <c r="H985" s="1713"/>
      <c r="I985" s="1713"/>
      <c r="J985" s="1713"/>
      <c r="K985" s="1713"/>
      <c r="L985" s="1713"/>
      <c r="M985" s="1713"/>
      <c r="N985" s="1713"/>
      <c r="O985" s="1713"/>
      <c r="P985" s="1713"/>
      <c r="Q985" s="1713"/>
      <c r="R985" s="1713"/>
      <c r="S985" s="1713"/>
      <c r="T985" s="1713"/>
      <c r="U985" s="1713"/>
      <c r="V985" s="1713"/>
      <c r="W985" s="1713"/>
      <c r="X985" s="1713"/>
      <c r="Y985" s="1713"/>
      <c r="Z985" s="1713"/>
      <c r="AA985" s="1713"/>
      <c r="AB985" s="1713"/>
      <c r="AC985" s="1713"/>
      <c r="AD985" s="1713"/>
      <c r="AE985" s="1713"/>
      <c r="AF985" s="1713"/>
      <c r="AG985" s="1713"/>
      <c r="AH985" s="1713"/>
      <c r="AI985" s="1713"/>
      <c r="AJ985" s="1713"/>
      <c r="AK985" s="1713"/>
      <c r="AL985" s="1713"/>
      <c r="AM985" s="1713"/>
      <c r="AN985" s="1713"/>
      <c r="AO985" s="1713"/>
      <c r="AP985" s="1713"/>
      <c r="AQ985" s="1713"/>
      <c r="AR985" s="1713"/>
      <c r="AS985" s="1713"/>
      <c r="AT985" s="1713"/>
      <c r="AU985" s="1713"/>
      <c r="AV985" s="1713"/>
      <c r="AW985" s="1713"/>
      <c r="AX985" s="1713"/>
    </row>
    <row r="986" s="1732" customFormat="true" ht="21.75" hidden="false" customHeight="true" outlineLevel="0" collapsed="false">
      <c r="C986" s="1713"/>
      <c r="D986" s="1713"/>
      <c r="E986" s="1713"/>
      <c r="F986" s="1713"/>
      <c r="G986" s="1714"/>
      <c r="H986" s="1713"/>
      <c r="I986" s="1713"/>
      <c r="J986" s="1713"/>
      <c r="K986" s="1713"/>
      <c r="L986" s="1713"/>
      <c r="M986" s="1713"/>
      <c r="N986" s="1713"/>
      <c r="O986" s="1713"/>
      <c r="P986" s="1713"/>
      <c r="Q986" s="1713"/>
      <c r="R986" s="1713"/>
      <c r="S986" s="1713"/>
      <c r="T986" s="1713"/>
      <c r="U986" s="1713"/>
      <c r="V986" s="1713"/>
      <c r="W986" s="1713"/>
      <c r="X986" s="1713"/>
      <c r="Y986" s="1713"/>
      <c r="Z986" s="1713"/>
      <c r="AA986" s="1713"/>
      <c r="AB986" s="1713"/>
      <c r="AC986" s="1713"/>
      <c r="AD986" s="1713"/>
      <c r="AE986" s="1713"/>
      <c r="AF986" s="1713"/>
      <c r="AG986" s="1713"/>
      <c r="AH986" s="1713"/>
      <c r="AI986" s="1713"/>
      <c r="AJ986" s="1713"/>
      <c r="AK986" s="1713"/>
      <c r="AL986" s="1713"/>
      <c r="AM986" s="1713"/>
      <c r="AN986" s="1713"/>
      <c r="AO986" s="1713"/>
      <c r="AP986" s="1713"/>
      <c r="AQ986" s="1713"/>
      <c r="AR986" s="1713"/>
      <c r="AS986" s="1713"/>
      <c r="AT986" s="1713"/>
      <c r="AU986" s="1713"/>
      <c r="AV986" s="1713"/>
      <c r="AW986" s="1713"/>
      <c r="AX986" s="1713"/>
    </row>
    <row r="987" s="1732" customFormat="true" ht="21.75" hidden="false" customHeight="true" outlineLevel="0" collapsed="false">
      <c r="C987" s="1713"/>
      <c r="D987" s="1713"/>
      <c r="E987" s="1713"/>
      <c r="F987" s="1713"/>
      <c r="G987" s="1714"/>
      <c r="H987" s="1713"/>
      <c r="I987" s="1713"/>
      <c r="J987" s="1713"/>
      <c r="K987" s="1713"/>
      <c r="L987" s="1713"/>
      <c r="M987" s="1713"/>
      <c r="N987" s="1713"/>
      <c r="O987" s="1713"/>
      <c r="P987" s="1713"/>
      <c r="Q987" s="1713"/>
      <c r="R987" s="1713"/>
      <c r="S987" s="1713"/>
      <c r="T987" s="1713"/>
      <c r="U987" s="1713"/>
      <c r="V987" s="1713"/>
      <c r="W987" s="1713"/>
      <c r="X987" s="1713"/>
      <c r="Y987" s="1713"/>
      <c r="Z987" s="1713"/>
      <c r="AA987" s="1713"/>
      <c r="AB987" s="1713"/>
      <c r="AC987" s="1713"/>
      <c r="AD987" s="1713"/>
      <c r="AE987" s="1713"/>
      <c r="AF987" s="1713"/>
      <c r="AG987" s="1713"/>
      <c r="AH987" s="1713"/>
      <c r="AI987" s="1713"/>
      <c r="AJ987" s="1713"/>
      <c r="AK987" s="1713"/>
      <c r="AL987" s="1713"/>
      <c r="AM987" s="1713"/>
      <c r="AN987" s="1713"/>
      <c r="AO987" s="1713"/>
      <c r="AP987" s="1713"/>
      <c r="AQ987" s="1713"/>
      <c r="AR987" s="1713"/>
      <c r="AS987" s="1713"/>
      <c r="AT987" s="1713"/>
      <c r="AU987" s="1713"/>
      <c r="AV987" s="1713"/>
      <c r="AW987" s="1713"/>
      <c r="AX987" s="1713"/>
    </row>
    <row r="988" s="1732" customFormat="true" ht="21.75" hidden="false" customHeight="true" outlineLevel="0" collapsed="false">
      <c r="C988" s="1713"/>
      <c r="D988" s="1713"/>
      <c r="E988" s="1713"/>
      <c r="F988" s="1713"/>
      <c r="G988" s="1714"/>
      <c r="H988" s="1713"/>
      <c r="I988" s="1713"/>
      <c r="J988" s="1713"/>
      <c r="K988" s="1713"/>
      <c r="L988" s="1713"/>
      <c r="M988" s="1713"/>
      <c r="N988" s="1713"/>
      <c r="O988" s="1713"/>
      <c r="P988" s="1713"/>
      <c r="Q988" s="1713"/>
      <c r="R988" s="1713"/>
      <c r="S988" s="1713"/>
      <c r="T988" s="1713"/>
      <c r="U988" s="1713"/>
      <c r="V988" s="1713"/>
      <c r="W988" s="1713"/>
      <c r="X988" s="1713"/>
      <c r="Y988" s="1713"/>
      <c r="Z988" s="1713"/>
      <c r="AA988" s="1713"/>
      <c r="AB988" s="1713"/>
      <c r="AC988" s="1713"/>
      <c r="AD988" s="1713"/>
      <c r="AE988" s="1713"/>
      <c r="AF988" s="1713"/>
      <c r="AG988" s="1713"/>
      <c r="AH988" s="1713"/>
      <c r="AI988" s="1713"/>
      <c r="AJ988" s="1713"/>
      <c r="AK988" s="1713"/>
      <c r="AL988" s="1713"/>
      <c r="AM988" s="1713"/>
      <c r="AN988" s="1713"/>
      <c r="AO988" s="1713"/>
      <c r="AP988" s="1713"/>
      <c r="AQ988" s="1713"/>
      <c r="AR988" s="1713"/>
      <c r="AS988" s="1713"/>
      <c r="AT988" s="1713"/>
      <c r="AU988" s="1713"/>
      <c r="AV988" s="1713"/>
      <c r="AW988" s="1713"/>
      <c r="AX988" s="1713"/>
    </row>
    <row r="989" s="1732" customFormat="true" ht="21.75" hidden="false" customHeight="true" outlineLevel="0" collapsed="false">
      <c r="C989" s="1713"/>
      <c r="D989" s="1713"/>
      <c r="E989" s="1713"/>
      <c r="F989" s="1713"/>
      <c r="G989" s="1714"/>
      <c r="H989" s="1713"/>
      <c r="I989" s="1713"/>
      <c r="J989" s="1713"/>
      <c r="K989" s="1713"/>
      <c r="L989" s="1713"/>
      <c r="M989" s="1713"/>
      <c r="N989" s="1713"/>
      <c r="O989" s="1713"/>
      <c r="P989" s="1713"/>
      <c r="Q989" s="1713"/>
      <c r="R989" s="1713"/>
      <c r="S989" s="1713"/>
      <c r="T989" s="1713"/>
      <c r="U989" s="1713"/>
      <c r="V989" s="1713"/>
      <c r="W989" s="1713"/>
      <c r="X989" s="1713"/>
      <c r="Y989" s="1713"/>
      <c r="Z989" s="1713"/>
      <c r="AA989" s="1713"/>
      <c r="AB989" s="1713"/>
      <c r="AC989" s="1713"/>
      <c r="AD989" s="1713"/>
      <c r="AE989" s="1713"/>
      <c r="AF989" s="1713"/>
      <c r="AG989" s="1713"/>
      <c r="AH989" s="1713"/>
      <c r="AI989" s="1713"/>
      <c r="AJ989" s="1713"/>
      <c r="AK989" s="1713"/>
      <c r="AL989" s="1713"/>
      <c r="AM989" s="1713"/>
      <c r="AN989" s="1713"/>
      <c r="AO989" s="1713"/>
      <c r="AP989" s="1713"/>
      <c r="AQ989" s="1713"/>
      <c r="AR989" s="1713"/>
      <c r="AS989" s="1713"/>
      <c r="AT989" s="1713"/>
      <c r="AU989" s="1713"/>
      <c r="AV989" s="1713"/>
      <c r="AW989" s="1713"/>
      <c r="AX989" s="1713"/>
    </row>
    <row r="990" s="1732" customFormat="true" ht="21.75" hidden="false" customHeight="true" outlineLevel="0" collapsed="false">
      <c r="C990" s="1713"/>
      <c r="D990" s="1713"/>
      <c r="E990" s="1713"/>
      <c r="F990" s="1713"/>
      <c r="G990" s="1714"/>
      <c r="H990" s="1713"/>
      <c r="I990" s="1713"/>
      <c r="J990" s="1713"/>
      <c r="K990" s="1713"/>
      <c r="L990" s="1713"/>
      <c r="M990" s="1713"/>
      <c r="N990" s="1713"/>
      <c r="O990" s="1713"/>
      <c r="P990" s="1713"/>
      <c r="Q990" s="1713"/>
      <c r="R990" s="1713"/>
      <c r="S990" s="1713"/>
      <c r="T990" s="1713"/>
      <c r="U990" s="1713"/>
      <c r="V990" s="1713"/>
      <c r="W990" s="1713"/>
      <c r="X990" s="1713"/>
      <c r="Y990" s="1713"/>
      <c r="Z990" s="1713"/>
      <c r="AA990" s="1713"/>
      <c r="AB990" s="1713"/>
      <c r="AC990" s="1713"/>
      <c r="AD990" s="1713"/>
      <c r="AE990" s="1713"/>
      <c r="AF990" s="1713"/>
      <c r="AG990" s="1713"/>
      <c r="AH990" s="1713"/>
      <c r="AI990" s="1713"/>
      <c r="AJ990" s="1713"/>
      <c r="AK990" s="1713"/>
      <c r="AL990" s="1713"/>
      <c r="AM990" s="1713"/>
      <c r="AN990" s="1713"/>
      <c r="AO990" s="1713"/>
      <c r="AP990" s="1713"/>
      <c r="AQ990" s="1713"/>
      <c r="AR990" s="1713"/>
      <c r="AS990" s="1713"/>
      <c r="AT990" s="1713"/>
      <c r="AU990" s="1713"/>
      <c r="AV990" s="1713"/>
      <c r="AW990" s="1713"/>
      <c r="AX990" s="1713"/>
    </row>
    <row r="991" s="1732" customFormat="true" ht="21.75" hidden="false" customHeight="true" outlineLevel="0" collapsed="false">
      <c r="C991" s="1713"/>
      <c r="D991" s="1713"/>
      <c r="E991" s="1713"/>
      <c r="F991" s="1713"/>
      <c r="G991" s="1714"/>
      <c r="H991" s="1713"/>
      <c r="I991" s="1713"/>
      <c r="J991" s="1713"/>
      <c r="K991" s="1713"/>
      <c r="L991" s="1713"/>
      <c r="M991" s="1713"/>
      <c r="N991" s="1713"/>
      <c r="O991" s="1713"/>
      <c r="P991" s="1713"/>
      <c r="Q991" s="1713"/>
      <c r="R991" s="1713"/>
      <c r="S991" s="1713"/>
      <c r="T991" s="1713"/>
      <c r="U991" s="1713"/>
      <c r="V991" s="1713"/>
      <c r="W991" s="1713"/>
      <c r="X991" s="1713"/>
      <c r="Y991" s="1713"/>
      <c r="Z991" s="1713"/>
      <c r="AA991" s="1713"/>
      <c r="AB991" s="1713"/>
      <c r="AC991" s="1713"/>
      <c r="AD991" s="1713"/>
      <c r="AE991" s="1713"/>
      <c r="AF991" s="1713"/>
      <c r="AG991" s="1713"/>
      <c r="AH991" s="1713"/>
      <c r="AI991" s="1713"/>
      <c r="AJ991" s="1713"/>
      <c r="AK991" s="1713"/>
      <c r="AL991" s="1713"/>
      <c r="AM991" s="1713"/>
      <c r="AN991" s="1713"/>
      <c r="AO991" s="1713"/>
      <c r="AP991" s="1713"/>
      <c r="AQ991" s="1713"/>
      <c r="AR991" s="1713"/>
      <c r="AS991" s="1713"/>
      <c r="AT991" s="1713"/>
      <c r="AU991" s="1713"/>
      <c r="AV991" s="1713"/>
      <c r="AW991" s="1713"/>
      <c r="AX991" s="1713"/>
    </row>
    <row r="992" s="1732" customFormat="true" ht="21.75" hidden="false" customHeight="true" outlineLevel="0" collapsed="false">
      <c r="C992" s="1713"/>
      <c r="D992" s="1713"/>
      <c r="E992" s="1713"/>
      <c r="F992" s="1713"/>
      <c r="G992" s="1714"/>
      <c r="H992" s="1713"/>
      <c r="I992" s="1713"/>
      <c r="J992" s="1713"/>
      <c r="K992" s="1713"/>
      <c r="L992" s="1713"/>
      <c r="M992" s="1713"/>
      <c r="N992" s="1713"/>
      <c r="O992" s="1713"/>
      <c r="P992" s="1713"/>
      <c r="Q992" s="1713"/>
      <c r="R992" s="1713"/>
      <c r="S992" s="1713"/>
      <c r="T992" s="1713"/>
      <c r="U992" s="1713"/>
      <c r="V992" s="1713"/>
      <c r="W992" s="1713"/>
      <c r="X992" s="1713"/>
      <c r="Y992" s="1713"/>
      <c r="Z992" s="1713"/>
      <c r="AA992" s="1713"/>
      <c r="AB992" s="1713"/>
      <c r="AC992" s="1713"/>
      <c r="AD992" s="1713"/>
      <c r="AE992" s="1713"/>
      <c r="AF992" s="1713"/>
      <c r="AG992" s="1713"/>
      <c r="AH992" s="1713"/>
      <c r="AI992" s="1713"/>
      <c r="AJ992" s="1713"/>
      <c r="AK992" s="1713"/>
      <c r="AL992" s="1713"/>
      <c r="AM992" s="1713"/>
      <c r="AN992" s="1713"/>
      <c r="AO992" s="1713"/>
      <c r="AP992" s="1713"/>
      <c r="AQ992" s="1713"/>
      <c r="AR992" s="1713"/>
      <c r="AS992" s="1713"/>
      <c r="AT992" s="1713"/>
      <c r="AU992" s="1713"/>
      <c r="AV992" s="1713"/>
      <c r="AW992" s="1713"/>
      <c r="AX992" s="1713"/>
    </row>
    <row r="993" s="1732" customFormat="true" ht="21.75" hidden="false" customHeight="true" outlineLevel="0" collapsed="false">
      <c r="C993" s="1713"/>
      <c r="D993" s="1713"/>
      <c r="E993" s="1713"/>
      <c r="F993" s="1713"/>
      <c r="G993" s="1714"/>
      <c r="H993" s="1713"/>
      <c r="I993" s="1713"/>
      <c r="J993" s="1713"/>
      <c r="K993" s="1713"/>
      <c r="L993" s="1713"/>
      <c r="M993" s="1713"/>
      <c r="N993" s="1713"/>
      <c r="O993" s="1713"/>
      <c r="P993" s="1713"/>
      <c r="Q993" s="1713"/>
      <c r="R993" s="1713"/>
      <c r="S993" s="1713"/>
      <c r="T993" s="1713"/>
      <c r="U993" s="1713"/>
      <c r="V993" s="1713"/>
      <c r="W993" s="1713"/>
      <c r="X993" s="1713"/>
      <c r="Y993" s="1713"/>
      <c r="Z993" s="1713"/>
      <c r="AA993" s="1713"/>
      <c r="AB993" s="1713"/>
      <c r="AC993" s="1713"/>
      <c r="AD993" s="1713"/>
      <c r="AE993" s="1713"/>
      <c r="AF993" s="1713"/>
      <c r="AG993" s="1713"/>
      <c r="AH993" s="1713"/>
      <c r="AI993" s="1713"/>
      <c r="AJ993" s="1713"/>
      <c r="AK993" s="1713"/>
      <c r="AL993" s="1713"/>
      <c r="AM993" s="1713"/>
      <c r="AN993" s="1713"/>
      <c r="AO993" s="1713"/>
      <c r="AP993" s="1713"/>
      <c r="AQ993" s="1713"/>
      <c r="AR993" s="1713"/>
      <c r="AS993" s="1713"/>
      <c r="AT993" s="1713"/>
      <c r="AU993" s="1713"/>
      <c r="AV993" s="1713"/>
      <c r="AW993" s="1713"/>
      <c r="AX993" s="1713"/>
    </row>
    <row r="994" s="1732" customFormat="true" ht="21.75" hidden="false" customHeight="true" outlineLevel="0" collapsed="false">
      <c r="C994" s="1713"/>
      <c r="D994" s="1713"/>
      <c r="E994" s="1713"/>
      <c r="F994" s="1713"/>
      <c r="G994" s="1714"/>
      <c r="H994" s="1713"/>
      <c r="I994" s="1713"/>
      <c r="J994" s="1713"/>
      <c r="K994" s="1713"/>
      <c r="L994" s="1713"/>
      <c r="M994" s="1713"/>
      <c r="N994" s="1713"/>
      <c r="O994" s="1713"/>
      <c r="P994" s="1713"/>
      <c r="Q994" s="1713"/>
      <c r="R994" s="1713"/>
      <c r="S994" s="1713"/>
      <c r="T994" s="1713"/>
      <c r="U994" s="1713"/>
      <c r="V994" s="1713"/>
      <c r="W994" s="1713"/>
      <c r="X994" s="1713"/>
      <c r="Y994" s="1713"/>
      <c r="Z994" s="1713"/>
      <c r="AA994" s="1713"/>
      <c r="AB994" s="1713"/>
      <c r="AC994" s="1713"/>
      <c r="AD994" s="1713"/>
      <c r="AE994" s="1713"/>
      <c r="AF994" s="1713"/>
      <c r="AG994" s="1713"/>
      <c r="AH994" s="1713"/>
      <c r="AI994" s="1713"/>
      <c r="AJ994" s="1713"/>
      <c r="AK994" s="1713"/>
      <c r="AL994" s="1713"/>
      <c r="AM994" s="1713"/>
      <c r="AN994" s="1713"/>
      <c r="AO994" s="1713"/>
      <c r="AP994" s="1713"/>
      <c r="AQ994" s="1713"/>
      <c r="AR994" s="1713"/>
      <c r="AS994" s="1713"/>
      <c r="AT994" s="1713"/>
      <c r="AU994" s="1713"/>
      <c r="AV994" s="1713"/>
      <c r="AW994" s="1713"/>
      <c r="AX994" s="1713"/>
    </row>
    <row r="995" s="1732" customFormat="true" ht="21.75" hidden="false" customHeight="true" outlineLevel="0" collapsed="false">
      <c r="C995" s="1713"/>
      <c r="D995" s="1713"/>
      <c r="E995" s="1713"/>
      <c r="F995" s="1713"/>
      <c r="G995" s="1714"/>
      <c r="H995" s="1713"/>
      <c r="I995" s="1713"/>
      <c r="J995" s="1713"/>
      <c r="K995" s="1713"/>
      <c r="L995" s="1713"/>
      <c r="M995" s="1713"/>
      <c r="N995" s="1713"/>
      <c r="O995" s="1713"/>
      <c r="P995" s="1713"/>
      <c r="Q995" s="1713"/>
      <c r="R995" s="1713"/>
      <c r="S995" s="1713"/>
      <c r="T995" s="1713"/>
      <c r="U995" s="1713"/>
      <c r="V995" s="1713"/>
      <c r="W995" s="1713"/>
      <c r="X995" s="1713"/>
      <c r="Y995" s="1713"/>
      <c r="Z995" s="1713"/>
      <c r="AA995" s="1713"/>
      <c r="AB995" s="1713"/>
      <c r="AC995" s="1713"/>
      <c r="AD995" s="1713"/>
      <c r="AE995" s="1713"/>
      <c r="AF995" s="1713"/>
      <c r="AG995" s="1713"/>
      <c r="AH995" s="1713"/>
      <c r="AI995" s="1713"/>
      <c r="AJ995" s="1713"/>
      <c r="AK995" s="1713"/>
      <c r="AL995" s="1713"/>
      <c r="AM995" s="1713"/>
      <c r="AN995" s="1713"/>
      <c r="AO995" s="1713"/>
      <c r="AP995" s="1713"/>
      <c r="AQ995" s="1713"/>
      <c r="AR995" s="1713"/>
      <c r="AS995" s="1713"/>
      <c r="AT995" s="1713"/>
      <c r="AU995" s="1713"/>
      <c r="AV995" s="1713"/>
      <c r="AW995" s="1713"/>
      <c r="AX995" s="1713"/>
    </row>
    <row r="996" s="1732" customFormat="true" ht="21.75" hidden="false" customHeight="true" outlineLevel="0" collapsed="false">
      <c r="C996" s="1713"/>
      <c r="D996" s="1713"/>
      <c r="E996" s="1713"/>
      <c r="F996" s="1713"/>
      <c r="G996" s="1714"/>
      <c r="H996" s="1713"/>
      <c r="I996" s="1713"/>
      <c r="J996" s="1713"/>
      <c r="K996" s="1713"/>
      <c r="L996" s="1713"/>
      <c r="M996" s="1713"/>
      <c r="N996" s="1713"/>
      <c r="O996" s="1713"/>
      <c r="P996" s="1713"/>
      <c r="Q996" s="1713"/>
      <c r="R996" s="1713"/>
      <c r="S996" s="1713"/>
      <c r="T996" s="1713"/>
      <c r="U996" s="1713"/>
      <c r="V996" s="1713"/>
      <c r="W996" s="1713"/>
      <c r="X996" s="1713"/>
      <c r="Y996" s="1713"/>
      <c r="Z996" s="1713"/>
      <c r="AA996" s="1713"/>
      <c r="AB996" s="1713"/>
      <c r="AC996" s="1713"/>
      <c r="AD996" s="1713"/>
      <c r="AE996" s="1713"/>
      <c r="AF996" s="1713"/>
      <c r="AG996" s="1713"/>
      <c r="AH996" s="1713"/>
      <c r="AI996" s="1713"/>
      <c r="AJ996" s="1713"/>
      <c r="AK996" s="1713"/>
      <c r="AL996" s="1713"/>
      <c r="AM996" s="1713"/>
      <c r="AN996" s="1713"/>
      <c r="AO996" s="1713"/>
      <c r="AP996" s="1713"/>
      <c r="AQ996" s="1713"/>
      <c r="AR996" s="1713"/>
      <c r="AS996" s="1713"/>
      <c r="AT996" s="1713"/>
      <c r="AU996" s="1713"/>
      <c r="AV996" s="1713"/>
      <c r="AW996" s="1713"/>
      <c r="AX996" s="1713"/>
    </row>
    <row r="997" s="1732" customFormat="true" ht="21.75" hidden="false" customHeight="true" outlineLevel="0" collapsed="false">
      <c r="C997" s="1713"/>
      <c r="D997" s="1713"/>
      <c r="E997" s="1713"/>
      <c r="F997" s="1713"/>
      <c r="G997" s="1714"/>
      <c r="H997" s="1713"/>
      <c r="I997" s="1713"/>
      <c r="J997" s="1713"/>
      <c r="K997" s="1713"/>
      <c r="L997" s="1713"/>
      <c r="M997" s="1713"/>
      <c r="N997" s="1713"/>
      <c r="O997" s="1713"/>
      <c r="P997" s="1713"/>
      <c r="Q997" s="1713"/>
      <c r="R997" s="1713"/>
      <c r="S997" s="1713"/>
      <c r="T997" s="1713"/>
      <c r="U997" s="1713"/>
      <c r="V997" s="1713"/>
      <c r="W997" s="1713"/>
      <c r="X997" s="1713"/>
      <c r="Y997" s="1713"/>
      <c r="Z997" s="1713"/>
      <c r="AA997" s="1713"/>
      <c r="AB997" s="1713"/>
      <c r="AC997" s="1713"/>
      <c r="AD997" s="1713"/>
      <c r="AE997" s="1713"/>
      <c r="AF997" s="1713"/>
      <c r="AG997" s="1713"/>
      <c r="AH997" s="1713"/>
      <c r="AI997" s="1713"/>
      <c r="AJ997" s="1713"/>
      <c r="AK997" s="1713"/>
      <c r="AL997" s="1713"/>
      <c r="AM997" s="1713"/>
      <c r="AN997" s="1713"/>
      <c r="AO997" s="1713"/>
      <c r="AP997" s="1713"/>
      <c r="AQ997" s="1713"/>
      <c r="AR997" s="1713"/>
      <c r="AS997" s="1713"/>
      <c r="AT997" s="1713"/>
      <c r="AU997" s="1713"/>
      <c r="AV997" s="1713"/>
      <c r="AW997" s="1713"/>
      <c r="AX997" s="1713"/>
    </row>
    <row r="998" s="1732" customFormat="true" ht="21.75" hidden="false" customHeight="true" outlineLevel="0" collapsed="false">
      <c r="C998" s="1713"/>
      <c r="D998" s="1713"/>
      <c r="E998" s="1713"/>
      <c r="F998" s="1713"/>
      <c r="G998" s="1714"/>
      <c r="H998" s="1713"/>
      <c r="I998" s="1713"/>
      <c r="J998" s="1713"/>
      <c r="K998" s="1713"/>
      <c r="L998" s="1713"/>
      <c r="M998" s="1713"/>
      <c r="N998" s="1713"/>
      <c r="O998" s="1713"/>
      <c r="P998" s="1713"/>
      <c r="Q998" s="1713"/>
      <c r="R998" s="1713"/>
      <c r="S998" s="1713"/>
      <c r="T998" s="1713"/>
      <c r="U998" s="1713"/>
      <c r="V998" s="1713"/>
      <c r="W998" s="1713"/>
      <c r="X998" s="1713"/>
      <c r="Y998" s="1713"/>
      <c r="Z998" s="1713"/>
      <c r="AA998" s="1713"/>
      <c r="AB998" s="1713"/>
      <c r="AC998" s="1713"/>
      <c r="AD998" s="1713"/>
      <c r="AE998" s="1713"/>
      <c r="AF998" s="1713"/>
      <c r="AG998" s="1713"/>
      <c r="AH998" s="1713"/>
      <c r="AI998" s="1713"/>
      <c r="AJ998" s="1713"/>
      <c r="AK998" s="1713"/>
      <c r="AL998" s="1713"/>
      <c r="AM998" s="1713"/>
      <c r="AN998" s="1713"/>
      <c r="AO998" s="1713"/>
      <c r="AP998" s="1713"/>
      <c r="AQ998" s="1713"/>
      <c r="AR998" s="1713"/>
      <c r="AS998" s="1713"/>
      <c r="AT998" s="1713"/>
      <c r="AU998" s="1713"/>
      <c r="AV998" s="1713"/>
      <c r="AW998" s="1713"/>
      <c r="AX998" s="1713"/>
    </row>
    <row r="999" s="1732" customFormat="true" ht="21.75" hidden="false" customHeight="true" outlineLevel="0" collapsed="false">
      <c r="C999" s="1713"/>
      <c r="D999" s="1713"/>
      <c r="E999" s="1713"/>
      <c r="F999" s="1713"/>
      <c r="G999" s="1714"/>
      <c r="H999" s="1713"/>
      <c r="I999" s="1713"/>
      <c r="J999" s="1713"/>
      <c r="K999" s="1713"/>
      <c r="L999" s="1713"/>
      <c r="M999" s="1713"/>
      <c r="N999" s="1713"/>
      <c r="O999" s="1713"/>
      <c r="P999" s="1713"/>
      <c r="Q999" s="1713"/>
      <c r="R999" s="1713"/>
      <c r="S999" s="1713"/>
      <c r="T999" s="1713"/>
      <c r="U999" s="1713"/>
      <c r="V999" s="1713"/>
      <c r="W999" s="1713"/>
      <c r="X999" s="1713"/>
      <c r="Y999" s="1713"/>
      <c r="Z999" s="1713"/>
      <c r="AA999" s="1713"/>
      <c r="AB999" s="1713"/>
      <c r="AC999" s="1713"/>
      <c r="AD999" s="1713"/>
      <c r="AE999" s="1713"/>
      <c r="AF999" s="1713"/>
      <c r="AG999" s="1713"/>
      <c r="AH999" s="1713"/>
      <c r="AI999" s="1713"/>
      <c r="AJ999" s="1713"/>
      <c r="AK999" s="1713"/>
      <c r="AL999" s="1713"/>
      <c r="AM999" s="1713"/>
      <c r="AN999" s="1713"/>
      <c r="AO999" s="1713"/>
      <c r="AP999" s="1713"/>
      <c r="AQ999" s="1713"/>
      <c r="AR999" s="1713"/>
      <c r="AS999" s="1713"/>
      <c r="AT999" s="1713"/>
      <c r="AU999" s="1713"/>
      <c r="AV999" s="1713"/>
      <c r="AW999" s="1713"/>
      <c r="AX999" s="1713"/>
    </row>
    <row r="1000" s="1732" customFormat="true" ht="21.75" hidden="false" customHeight="true" outlineLevel="0" collapsed="false">
      <c r="C1000" s="1713"/>
      <c r="D1000" s="1713"/>
      <c r="E1000" s="1713"/>
      <c r="F1000" s="1713"/>
      <c r="G1000" s="1714"/>
      <c r="H1000" s="1713"/>
      <c r="I1000" s="1713"/>
      <c r="J1000" s="1713"/>
      <c r="K1000" s="1713"/>
      <c r="L1000" s="1713"/>
      <c r="M1000" s="1713"/>
      <c r="N1000" s="1713"/>
      <c r="O1000" s="1713"/>
      <c r="P1000" s="1713"/>
      <c r="Q1000" s="1713"/>
      <c r="R1000" s="1713"/>
      <c r="S1000" s="1713"/>
      <c r="T1000" s="1713"/>
      <c r="U1000" s="1713"/>
      <c r="V1000" s="1713"/>
      <c r="W1000" s="1713"/>
      <c r="X1000" s="1713"/>
      <c r="Y1000" s="1713"/>
      <c r="Z1000" s="1713"/>
      <c r="AA1000" s="1713"/>
      <c r="AB1000" s="1713"/>
      <c r="AC1000" s="1713"/>
      <c r="AD1000" s="1713"/>
      <c r="AE1000" s="1713"/>
      <c r="AF1000" s="1713"/>
      <c r="AG1000" s="1713"/>
      <c r="AH1000" s="1713"/>
      <c r="AI1000" s="1713"/>
      <c r="AJ1000" s="1713"/>
      <c r="AK1000" s="1713"/>
      <c r="AL1000" s="1713"/>
      <c r="AM1000" s="1713"/>
      <c r="AN1000" s="1713"/>
      <c r="AO1000" s="1713"/>
      <c r="AP1000" s="1713"/>
      <c r="AQ1000" s="1713"/>
      <c r="AR1000" s="1713"/>
      <c r="AS1000" s="1713"/>
      <c r="AT1000" s="1713"/>
      <c r="AU1000" s="1713"/>
      <c r="AV1000" s="1713"/>
      <c r="AW1000" s="1713"/>
      <c r="AX1000" s="1713"/>
    </row>
    <row r="1001" s="1732" customFormat="true" ht="21.75" hidden="false" customHeight="true" outlineLevel="0" collapsed="false">
      <c r="C1001" s="1713"/>
      <c r="D1001" s="1713"/>
      <c r="E1001" s="1713"/>
      <c r="F1001" s="1713"/>
      <c r="G1001" s="1714"/>
      <c r="H1001" s="1713"/>
      <c r="I1001" s="1713"/>
      <c r="J1001" s="1713"/>
      <c r="K1001" s="1713"/>
      <c r="L1001" s="1713"/>
      <c r="M1001" s="1713"/>
      <c r="N1001" s="1713"/>
      <c r="O1001" s="1713"/>
      <c r="P1001" s="1713"/>
      <c r="Q1001" s="1713"/>
      <c r="R1001" s="1713"/>
      <c r="S1001" s="1713"/>
      <c r="T1001" s="1713"/>
      <c r="U1001" s="1713"/>
      <c r="V1001" s="1713"/>
      <c r="W1001" s="1713"/>
      <c r="X1001" s="1713"/>
      <c r="Y1001" s="1713"/>
      <c r="Z1001" s="1713"/>
      <c r="AA1001" s="1713"/>
      <c r="AB1001" s="1713"/>
      <c r="AC1001" s="1713"/>
      <c r="AD1001" s="1713"/>
      <c r="AE1001" s="1713"/>
      <c r="AF1001" s="1713"/>
      <c r="AG1001" s="1713"/>
      <c r="AH1001" s="1713"/>
      <c r="AI1001" s="1713"/>
      <c r="AJ1001" s="1713"/>
      <c r="AK1001" s="1713"/>
      <c r="AL1001" s="1713"/>
      <c r="AM1001" s="1713"/>
      <c r="AN1001" s="1713"/>
      <c r="AO1001" s="1713"/>
      <c r="AP1001" s="1713"/>
      <c r="AQ1001" s="1713"/>
      <c r="AR1001" s="1713"/>
      <c r="AS1001" s="1713"/>
      <c r="AT1001" s="1713"/>
      <c r="AU1001" s="1713"/>
      <c r="AV1001" s="1713"/>
      <c r="AW1001" s="1713"/>
      <c r="AX1001" s="1713"/>
    </row>
    <row r="1002" s="1732" customFormat="true" ht="21.75" hidden="false" customHeight="true" outlineLevel="0" collapsed="false">
      <c r="C1002" s="1713"/>
      <c r="D1002" s="1713"/>
      <c r="E1002" s="1713"/>
      <c r="F1002" s="1713"/>
      <c r="G1002" s="1714"/>
      <c r="H1002" s="1713"/>
      <c r="I1002" s="1713"/>
      <c r="J1002" s="1713"/>
      <c r="K1002" s="1713"/>
      <c r="L1002" s="1713"/>
      <c r="M1002" s="1713"/>
      <c r="N1002" s="1713"/>
      <c r="O1002" s="1713"/>
      <c r="P1002" s="1713"/>
      <c r="Q1002" s="1713"/>
      <c r="R1002" s="1713"/>
      <c r="S1002" s="1713"/>
      <c r="T1002" s="1713"/>
      <c r="U1002" s="1713"/>
      <c r="V1002" s="1713"/>
      <c r="W1002" s="1713"/>
      <c r="X1002" s="1713"/>
      <c r="Y1002" s="1713"/>
      <c r="Z1002" s="1713"/>
      <c r="AA1002" s="1713"/>
      <c r="AB1002" s="1713"/>
      <c r="AC1002" s="1713"/>
      <c r="AD1002" s="1713"/>
      <c r="AE1002" s="1713"/>
      <c r="AF1002" s="1713"/>
      <c r="AG1002" s="1713"/>
      <c r="AH1002" s="1713"/>
      <c r="AI1002" s="1713"/>
      <c r="AJ1002" s="1713"/>
      <c r="AK1002" s="1713"/>
      <c r="AL1002" s="1713"/>
      <c r="AM1002" s="1713"/>
      <c r="AN1002" s="1713"/>
      <c r="AO1002" s="1713"/>
      <c r="AP1002" s="1713"/>
      <c r="AQ1002" s="1713"/>
      <c r="AR1002" s="1713"/>
      <c r="AS1002" s="1713"/>
      <c r="AT1002" s="1713"/>
      <c r="AU1002" s="1713"/>
      <c r="AV1002" s="1713"/>
      <c r="AW1002" s="1713"/>
      <c r="AX1002" s="1713"/>
    </row>
    <row r="1003" s="1732" customFormat="true" ht="21.75" hidden="false" customHeight="true" outlineLevel="0" collapsed="false">
      <c r="C1003" s="1713"/>
      <c r="D1003" s="1713"/>
      <c r="E1003" s="1713"/>
      <c r="F1003" s="1713"/>
      <c r="G1003" s="1714"/>
      <c r="H1003" s="1713"/>
      <c r="I1003" s="1713"/>
      <c r="J1003" s="1713"/>
      <c r="K1003" s="1713"/>
      <c r="L1003" s="1713"/>
      <c r="M1003" s="1713"/>
      <c r="N1003" s="1713"/>
      <c r="O1003" s="1713"/>
      <c r="P1003" s="1713"/>
      <c r="Q1003" s="1713"/>
      <c r="R1003" s="1713"/>
      <c r="S1003" s="1713"/>
      <c r="T1003" s="1713"/>
      <c r="U1003" s="1713"/>
      <c r="V1003" s="1713"/>
      <c r="W1003" s="1713"/>
      <c r="X1003" s="1713"/>
      <c r="Y1003" s="1713"/>
      <c r="Z1003" s="1713"/>
      <c r="AA1003" s="1713"/>
      <c r="AB1003" s="1713"/>
      <c r="AC1003" s="1713"/>
      <c r="AD1003" s="1713"/>
      <c r="AE1003" s="1713"/>
      <c r="AF1003" s="1713"/>
      <c r="AG1003" s="1713"/>
      <c r="AH1003" s="1713"/>
      <c r="AI1003" s="1713"/>
      <c r="AJ1003" s="1713"/>
      <c r="AK1003" s="1713"/>
      <c r="AL1003" s="1713"/>
      <c r="AM1003" s="1713"/>
      <c r="AN1003" s="1713"/>
      <c r="AO1003" s="1713"/>
      <c r="AP1003" s="1713"/>
      <c r="AQ1003" s="1713"/>
      <c r="AR1003" s="1713"/>
      <c r="AS1003" s="1713"/>
      <c r="AT1003" s="1713"/>
      <c r="AU1003" s="1713"/>
      <c r="AV1003" s="1713"/>
      <c r="AW1003" s="1713"/>
      <c r="AX1003" s="1713"/>
    </row>
    <row r="1004" s="1732" customFormat="true" ht="21.75" hidden="false" customHeight="true" outlineLevel="0" collapsed="false">
      <c r="C1004" s="1713"/>
      <c r="D1004" s="1713"/>
      <c r="E1004" s="1713"/>
      <c r="F1004" s="1713"/>
      <c r="G1004" s="1714"/>
      <c r="H1004" s="1713"/>
      <c r="I1004" s="1713"/>
      <c r="J1004" s="1713"/>
      <c r="K1004" s="1713"/>
      <c r="L1004" s="1713"/>
      <c r="M1004" s="1713"/>
      <c r="N1004" s="1713"/>
      <c r="O1004" s="1713"/>
      <c r="P1004" s="1713"/>
      <c r="Q1004" s="1713"/>
      <c r="R1004" s="1713"/>
      <c r="S1004" s="1713"/>
      <c r="T1004" s="1713"/>
      <c r="U1004" s="1713"/>
      <c r="V1004" s="1713"/>
      <c r="W1004" s="1713"/>
      <c r="X1004" s="1713"/>
      <c r="Y1004" s="1713"/>
      <c r="Z1004" s="1713"/>
      <c r="AA1004" s="1713"/>
      <c r="AB1004" s="1713"/>
      <c r="AC1004" s="1713"/>
      <c r="AD1004" s="1713"/>
      <c r="AE1004" s="1713"/>
      <c r="AF1004" s="1713"/>
      <c r="AG1004" s="1713"/>
      <c r="AH1004" s="1713"/>
      <c r="AI1004" s="1713"/>
      <c r="AJ1004" s="1713"/>
      <c r="AK1004" s="1713"/>
      <c r="AL1004" s="1713"/>
      <c r="AM1004" s="1713"/>
      <c r="AN1004" s="1713"/>
      <c r="AO1004" s="1713"/>
      <c r="AP1004" s="1713"/>
      <c r="AQ1004" s="1713"/>
      <c r="AR1004" s="1713"/>
      <c r="AS1004" s="1713"/>
      <c r="AT1004" s="1713"/>
      <c r="AU1004" s="1713"/>
      <c r="AV1004" s="1713"/>
      <c r="AW1004" s="1713"/>
      <c r="AX1004" s="1713"/>
    </row>
    <row r="1005" s="1732" customFormat="true" ht="21.75" hidden="false" customHeight="true" outlineLevel="0" collapsed="false">
      <c r="C1005" s="1713"/>
      <c r="D1005" s="1713"/>
      <c r="E1005" s="1713"/>
      <c r="F1005" s="1713"/>
      <c r="G1005" s="1714"/>
      <c r="H1005" s="1713"/>
      <c r="I1005" s="1713"/>
      <c r="J1005" s="1713"/>
      <c r="K1005" s="1713"/>
      <c r="L1005" s="1713"/>
      <c r="M1005" s="1713"/>
      <c r="N1005" s="1713"/>
      <c r="O1005" s="1713"/>
      <c r="P1005" s="1713"/>
      <c r="Q1005" s="1713"/>
      <c r="R1005" s="1713"/>
      <c r="S1005" s="1713"/>
      <c r="T1005" s="1713"/>
      <c r="U1005" s="1713"/>
      <c r="V1005" s="1713"/>
      <c r="W1005" s="1713"/>
      <c r="X1005" s="1713"/>
      <c r="Y1005" s="1713"/>
      <c r="Z1005" s="1713"/>
      <c r="AA1005" s="1713"/>
      <c r="AB1005" s="1713"/>
      <c r="AC1005" s="1713"/>
      <c r="AD1005" s="1713"/>
      <c r="AE1005" s="1713"/>
      <c r="AF1005" s="1713"/>
      <c r="AG1005" s="1713"/>
      <c r="AH1005" s="1713"/>
      <c r="AI1005" s="1713"/>
      <c r="AJ1005" s="1713"/>
      <c r="AK1005" s="1713"/>
      <c r="AL1005" s="1713"/>
      <c r="AM1005" s="1713"/>
      <c r="AN1005" s="1713"/>
      <c r="AO1005" s="1713"/>
      <c r="AP1005" s="1713"/>
      <c r="AQ1005" s="1713"/>
      <c r="AR1005" s="1713"/>
      <c r="AS1005" s="1713"/>
      <c r="AT1005" s="1713"/>
      <c r="AU1005" s="1713"/>
      <c r="AV1005" s="1713"/>
      <c r="AW1005" s="1713"/>
      <c r="AX1005" s="1713"/>
    </row>
    <row r="1006" s="1732" customFormat="true" ht="21.75" hidden="false" customHeight="true" outlineLevel="0" collapsed="false">
      <c r="C1006" s="1713"/>
      <c r="D1006" s="1713"/>
      <c r="E1006" s="1713"/>
      <c r="F1006" s="1713"/>
      <c r="G1006" s="1714"/>
      <c r="H1006" s="1713"/>
      <c r="I1006" s="1713"/>
      <c r="J1006" s="1713"/>
      <c r="K1006" s="1713"/>
      <c r="L1006" s="1713"/>
      <c r="M1006" s="1713"/>
      <c r="N1006" s="1713"/>
      <c r="O1006" s="1713"/>
      <c r="P1006" s="1713"/>
      <c r="Q1006" s="1713"/>
      <c r="R1006" s="1713"/>
      <c r="S1006" s="1713"/>
      <c r="T1006" s="1713"/>
      <c r="U1006" s="1713"/>
      <c r="V1006" s="1713"/>
      <c r="W1006" s="1713"/>
      <c r="X1006" s="1713"/>
      <c r="Y1006" s="1713"/>
      <c r="Z1006" s="1713"/>
      <c r="AA1006" s="1713"/>
      <c r="AB1006" s="1713"/>
      <c r="AC1006" s="1713"/>
      <c r="AD1006" s="1713"/>
      <c r="AE1006" s="1713"/>
      <c r="AF1006" s="1713"/>
      <c r="AG1006" s="1713"/>
      <c r="AH1006" s="1713"/>
      <c r="AI1006" s="1713"/>
      <c r="AJ1006" s="1713"/>
      <c r="AK1006" s="1713"/>
      <c r="AL1006" s="1713"/>
      <c r="AM1006" s="1713"/>
      <c r="AN1006" s="1713"/>
      <c r="AO1006" s="1713"/>
      <c r="AP1006" s="1713"/>
      <c r="AQ1006" s="1713"/>
      <c r="AR1006" s="1713"/>
      <c r="AS1006" s="1713"/>
      <c r="AT1006" s="1713"/>
      <c r="AU1006" s="1713"/>
      <c r="AV1006" s="1713"/>
      <c r="AW1006" s="1713"/>
      <c r="AX1006" s="1713"/>
    </row>
    <row r="1007" s="1732" customFormat="true" ht="21.75" hidden="false" customHeight="true" outlineLevel="0" collapsed="false">
      <c r="C1007" s="1713"/>
      <c r="D1007" s="1713"/>
      <c r="E1007" s="1713"/>
      <c r="F1007" s="1713"/>
      <c r="G1007" s="1714"/>
      <c r="H1007" s="1713"/>
      <c r="I1007" s="1713"/>
      <c r="J1007" s="1713"/>
      <c r="K1007" s="1713"/>
      <c r="L1007" s="1713"/>
      <c r="M1007" s="1713"/>
      <c r="N1007" s="1713"/>
      <c r="O1007" s="1713"/>
      <c r="P1007" s="1713"/>
      <c r="Q1007" s="1713"/>
      <c r="R1007" s="1713"/>
      <c r="S1007" s="1713"/>
      <c r="T1007" s="1713"/>
      <c r="U1007" s="1713"/>
      <c r="V1007" s="1713"/>
      <c r="W1007" s="1713"/>
      <c r="X1007" s="1713"/>
      <c r="Y1007" s="1713"/>
      <c r="Z1007" s="1713"/>
      <c r="AA1007" s="1713"/>
      <c r="AB1007" s="1713"/>
      <c r="AC1007" s="1713"/>
      <c r="AD1007" s="1713"/>
      <c r="AE1007" s="1713"/>
      <c r="AF1007" s="1713"/>
      <c r="AG1007" s="1713"/>
      <c r="AH1007" s="1713"/>
      <c r="AI1007" s="1713"/>
      <c r="AJ1007" s="1713"/>
      <c r="AK1007" s="1713"/>
      <c r="AL1007" s="1713"/>
      <c r="AM1007" s="1713"/>
      <c r="AN1007" s="1713"/>
      <c r="AO1007" s="1713"/>
      <c r="AP1007" s="1713"/>
      <c r="AQ1007" s="1713"/>
      <c r="AR1007" s="1713"/>
      <c r="AS1007" s="1713"/>
      <c r="AT1007" s="1713"/>
      <c r="AU1007" s="1713"/>
      <c r="AV1007" s="1713"/>
      <c r="AW1007" s="1713"/>
      <c r="AX1007" s="1713"/>
    </row>
    <row r="1008" s="1732" customFormat="true" ht="21.75" hidden="false" customHeight="true" outlineLevel="0" collapsed="false">
      <c r="C1008" s="1713"/>
      <c r="D1008" s="1713"/>
      <c r="E1008" s="1713"/>
      <c r="F1008" s="1713"/>
      <c r="G1008" s="1714"/>
      <c r="H1008" s="1713"/>
      <c r="I1008" s="1713"/>
      <c r="J1008" s="1713"/>
      <c r="K1008" s="1713"/>
      <c r="L1008" s="1713"/>
      <c r="M1008" s="1713"/>
      <c r="N1008" s="1713"/>
      <c r="O1008" s="1713"/>
      <c r="P1008" s="1713"/>
      <c r="Q1008" s="1713"/>
      <c r="R1008" s="1713"/>
      <c r="S1008" s="1713"/>
      <c r="T1008" s="1713"/>
      <c r="U1008" s="1713"/>
      <c r="V1008" s="1713"/>
      <c r="W1008" s="1713"/>
      <c r="X1008" s="1713"/>
      <c r="Y1008" s="1713"/>
      <c r="Z1008" s="1713"/>
      <c r="AA1008" s="1713"/>
      <c r="AB1008" s="1713"/>
      <c r="AC1008" s="1713"/>
      <c r="AD1008" s="1713"/>
      <c r="AE1008" s="1713"/>
      <c r="AF1008" s="1713"/>
      <c r="AG1008" s="1713"/>
      <c r="AH1008" s="1713"/>
      <c r="AI1008" s="1713"/>
      <c r="AJ1008" s="1713"/>
      <c r="AK1008" s="1713"/>
      <c r="AL1008" s="1713"/>
      <c r="AM1008" s="1713"/>
      <c r="AN1008" s="1713"/>
      <c r="AO1008" s="1713"/>
      <c r="AP1008" s="1713"/>
      <c r="AQ1008" s="1713"/>
      <c r="AR1008" s="1713"/>
      <c r="AS1008" s="1713"/>
      <c r="AT1008" s="1713"/>
      <c r="AU1008" s="1713"/>
      <c r="AV1008" s="1713"/>
      <c r="AW1008" s="1713"/>
      <c r="AX1008" s="1713"/>
    </row>
    <row r="1009" s="1732" customFormat="true" ht="21.75" hidden="false" customHeight="true" outlineLevel="0" collapsed="false">
      <c r="C1009" s="1713"/>
      <c r="D1009" s="1713"/>
      <c r="E1009" s="1713"/>
      <c r="F1009" s="1713"/>
      <c r="G1009" s="1714"/>
      <c r="H1009" s="1713"/>
      <c r="I1009" s="1713"/>
      <c r="J1009" s="1713"/>
      <c r="K1009" s="1713"/>
      <c r="L1009" s="1713"/>
      <c r="M1009" s="1713"/>
      <c r="N1009" s="1713"/>
      <c r="O1009" s="1713"/>
      <c r="P1009" s="1713"/>
      <c r="Q1009" s="1713"/>
      <c r="R1009" s="1713"/>
      <c r="S1009" s="1713"/>
      <c r="T1009" s="1713"/>
      <c r="U1009" s="1713"/>
      <c r="V1009" s="1713"/>
      <c r="W1009" s="1713"/>
      <c r="X1009" s="1713"/>
      <c r="Y1009" s="1713"/>
      <c r="Z1009" s="1713"/>
      <c r="AA1009" s="1713"/>
      <c r="AB1009" s="1713"/>
      <c r="AC1009" s="1713"/>
      <c r="AD1009" s="1713"/>
      <c r="AE1009" s="1713"/>
      <c r="AF1009" s="1713"/>
      <c r="AG1009" s="1713"/>
      <c r="AH1009" s="1713"/>
      <c r="AI1009" s="1713"/>
      <c r="AJ1009" s="1713"/>
      <c r="AK1009" s="1713"/>
      <c r="AL1009" s="1713"/>
      <c r="AM1009" s="1713"/>
      <c r="AN1009" s="1713"/>
      <c r="AO1009" s="1713"/>
      <c r="AP1009" s="1713"/>
      <c r="AQ1009" s="1713"/>
      <c r="AR1009" s="1713"/>
      <c r="AS1009" s="1713"/>
      <c r="AT1009" s="1713"/>
      <c r="AU1009" s="1713"/>
      <c r="AV1009" s="1713"/>
      <c r="AW1009" s="1713"/>
      <c r="AX1009" s="1713"/>
    </row>
    <row r="1010" s="1732" customFormat="true" ht="21.75" hidden="false" customHeight="true" outlineLevel="0" collapsed="false">
      <c r="C1010" s="1713"/>
      <c r="D1010" s="1713"/>
      <c r="E1010" s="1713"/>
      <c r="F1010" s="1713"/>
      <c r="G1010" s="1714"/>
      <c r="H1010" s="1713"/>
      <c r="I1010" s="1713"/>
      <c r="J1010" s="1713"/>
      <c r="K1010" s="1713"/>
      <c r="L1010" s="1713"/>
      <c r="M1010" s="1713"/>
      <c r="N1010" s="1713"/>
      <c r="O1010" s="1713"/>
      <c r="P1010" s="1713"/>
      <c r="Q1010" s="1713"/>
      <c r="R1010" s="1713"/>
      <c r="S1010" s="1713"/>
      <c r="T1010" s="1713"/>
      <c r="U1010" s="1713"/>
      <c r="V1010" s="1713"/>
      <c r="W1010" s="1713"/>
      <c r="X1010" s="1713"/>
      <c r="Y1010" s="1713"/>
      <c r="Z1010" s="1713"/>
      <c r="AA1010" s="1713"/>
      <c r="AB1010" s="1713"/>
      <c r="AC1010" s="1713"/>
      <c r="AD1010" s="1713"/>
      <c r="AE1010" s="1713"/>
      <c r="AF1010" s="1713"/>
      <c r="AG1010" s="1713"/>
      <c r="AH1010" s="1713"/>
      <c r="AI1010" s="1713"/>
      <c r="AJ1010" s="1713"/>
      <c r="AK1010" s="1713"/>
      <c r="AL1010" s="1713"/>
      <c r="AM1010" s="1713"/>
      <c r="AN1010" s="1713"/>
      <c r="AO1010" s="1713"/>
      <c r="AP1010" s="1713"/>
      <c r="AQ1010" s="1713"/>
      <c r="AR1010" s="1713"/>
      <c r="AS1010" s="1713"/>
      <c r="AT1010" s="1713"/>
      <c r="AU1010" s="1713"/>
      <c r="AV1010" s="1713"/>
      <c r="AW1010" s="1713"/>
      <c r="AX1010" s="1713"/>
    </row>
    <row r="1011" s="1732" customFormat="true" ht="21.75" hidden="false" customHeight="true" outlineLevel="0" collapsed="false">
      <c r="C1011" s="1713"/>
      <c r="D1011" s="1713"/>
      <c r="E1011" s="1713"/>
      <c r="F1011" s="1713"/>
      <c r="G1011" s="1714"/>
      <c r="H1011" s="1713"/>
      <c r="I1011" s="1713"/>
      <c r="J1011" s="1713"/>
      <c r="K1011" s="1713"/>
      <c r="L1011" s="1713"/>
      <c r="M1011" s="1713"/>
      <c r="N1011" s="1713"/>
      <c r="O1011" s="1713"/>
      <c r="P1011" s="1713"/>
      <c r="Q1011" s="1713"/>
      <c r="R1011" s="1713"/>
      <c r="S1011" s="1713"/>
      <c r="T1011" s="1713"/>
      <c r="U1011" s="1713"/>
      <c r="V1011" s="1713"/>
      <c r="W1011" s="1713"/>
      <c r="X1011" s="1713"/>
      <c r="Y1011" s="1713"/>
      <c r="Z1011" s="1713"/>
      <c r="AA1011" s="1713"/>
      <c r="AB1011" s="1713"/>
      <c r="AC1011" s="1713"/>
      <c r="AD1011" s="1713"/>
      <c r="AE1011" s="1713"/>
      <c r="AF1011" s="1713"/>
      <c r="AG1011" s="1713"/>
      <c r="AH1011" s="1713"/>
      <c r="AI1011" s="1713"/>
      <c r="AJ1011" s="1713"/>
      <c r="AK1011" s="1713"/>
      <c r="AL1011" s="1713"/>
      <c r="AM1011" s="1713"/>
      <c r="AN1011" s="1713"/>
      <c r="AO1011" s="1713"/>
      <c r="AP1011" s="1713"/>
      <c r="AQ1011" s="1713"/>
      <c r="AR1011" s="1713"/>
      <c r="AS1011" s="1713"/>
      <c r="AT1011" s="1713"/>
      <c r="AU1011" s="1713"/>
      <c r="AV1011" s="1713"/>
      <c r="AW1011" s="1713"/>
      <c r="AX1011" s="1713"/>
    </row>
    <row r="1012" s="1732" customFormat="true" ht="21.75" hidden="false" customHeight="true" outlineLevel="0" collapsed="false">
      <c r="C1012" s="1713"/>
      <c r="D1012" s="1713"/>
      <c r="E1012" s="1713"/>
      <c r="F1012" s="1713"/>
      <c r="G1012" s="1714"/>
      <c r="H1012" s="1713"/>
      <c r="I1012" s="1713"/>
      <c r="J1012" s="1713"/>
      <c r="K1012" s="1713"/>
      <c r="L1012" s="1713"/>
      <c r="M1012" s="1713"/>
      <c r="N1012" s="1713"/>
      <c r="O1012" s="1713"/>
      <c r="P1012" s="1713"/>
      <c r="Q1012" s="1713"/>
      <c r="R1012" s="1713"/>
      <c r="S1012" s="1713"/>
      <c r="T1012" s="1713"/>
      <c r="U1012" s="1713"/>
      <c r="V1012" s="1713"/>
      <c r="W1012" s="1713"/>
      <c r="X1012" s="1713"/>
      <c r="Y1012" s="1713"/>
      <c r="Z1012" s="1713"/>
      <c r="AA1012" s="1713"/>
      <c r="AB1012" s="1713"/>
      <c r="AC1012" s="1713"/>
      <c r="AD1012" s="1713"/>
      <c r="AE1012" s="1713"/>
      <c r="AF1012" s="1713"/>
      <c r="AG1012" s="1713"/>
      <c r="AH1012" s="1713"/>
      <c r="AI1012" s="1713"/>
      <c r="AJ1012" s="1713"/>
      <c r="AK1012" s="1713"/>
      <c r="AL1012" s="1713"/>
      <c r="AM1012" s="1713"/>
      <c r="AN1012" s="1713"/>
      <c r="AO1012" s="1713"/>
      <c r="AP1012" s="1713"/>
      <c r="AQ1012" s="1713"/>
      <c r="AR1012" s="1713"/>
      <c r="AS1012" s="1713"/>
      <c r="AT1012" s="1713"/>
      <c r="AU1012" s="1713"/>
      <c r="AV1012" s="1713"/>
      <c r="AW1012" s="1713"/>
      <c r="AX1012" s="1713"/>
    </row>
    <row r="1013" s="1732" customFormat="true" ht="21.75" hidden="false" customHeight="true" outlineLevel="0" collapsed="false">
      <c r="C1013" s="1713"/>
      <c r="D1013" s="1713"/>
      <c r="E1013" s="1713"/>
      <c r="F1013" s="1713"/>
      <c r="G1013" s="1714"/>
      <c r="H1013" s="1713"/>
      <c r="I1013" s="1713"/>
      <c r="J1013" s="1713"/>
      <c r="K1013" s="1713"/>
      <c r="L1013" s="1713"/>
      <c r="M1013" s="1713"/>
      <c r="N1013" s="1713"/>
      <c r="O1013" s="1713"/>
      <c r="P1013" s="1713"/>
      <c r="Q1013" s="1713"/>
      <c r="R1013" s="1713"/>
      <c r="S1013" s="1713"/>
      <c r="T1013" s="1713"/>
      <c r="U1013" s="1713"/>
      <c r="V1013" s="1713"/>
      <c r="W1013" s="1713"/>
      <c r="X1013" s="1713"/>
      <c r="Y1013" s="1713"/>
      <c r="Z1013" s="1713"/>
      <c r="AA1013" s="1713"/>
      <c r="AB1013" s="1713"/>
      <c r="AC1013" s="1713"/>
      <c r="AD1013" s="1713"/>
      <c r="AE1013" s="1713"/>
      <c r="AF1013" s="1713"/>
      <c r="AG1013" s="1713"/>
      <c r="AH1013" s="1713"/>
      <c r="AI1013" s="1713"/>
      <c r="AJ1013" s="1713"/>
      <c r="AK1013" s="1713"/>
      <c r="AL1013" s="1713"/>
      <c r="AM1013" s="1713"/>
      <c r="AN1013" s="1713"/>
      <c r="AO1013" s="1713"/>
      <c r="AP1013" s="1713"/>
      <c r="AQ1013" s="1713"/>
      <c r="AR1013" s="1713"/>
      <c r="AS1013" s="1713"/>
      <c r="AT1013" s="1713"/>
      <c r="AU1013" s="1713"/>
      <c r="AV1013" s="1713"/>
      <c r="AW1013" s="1713"/>
      <c r="AX1013" s="1713"/>
    </row>
    <row r="1014" s="1732" customFormat="true" ht="21.75" hidden="false" customHeight="true" outlineLevel="0" collapsed="false">
      <c r="C1014" s="1713"/>
      <c r="D1014" s="1713"/>
      <c r="E1014" s="1713"/>
      <c r="F1014" s="1713"/>
      <c r="G1014" s="1714"/>
      <c r="H1014" s="1713"/>
      <c r="I1014" s="1713"/>
      <c r="J1014" s="1713"/>
      <c r="K1014" s="1713"/>
      <c r="L1014" s="1713"/>
      <c r="M1014" s="1713"/>
      <c r="N1014" s="1713"/>
      <c r="O1014" s="1713"/>
      <c r="P1014" s="1713"/>
      <c r="Q1014" s="1713"/>
      <c r="R1014" s="1713"/>
      <c r="S1014" s="1713"/>
      <c r="T1014" s="1713"/>
      <c r="U1014" s="1713"/>
      <c r="V1014" s="1713"/>
      <c r="W1014" s="1713"/>
      <c r="X1014" s="1713"/>
      <c r="Y1014" s="1713"/>
      <c r="Z1014" s="1713"/>
      <c r="AA1014" s="1713"/>
      <c r="AB1014" s="1713"/>
      <c r="AC1014" s="1713"/>
      <c r="AD1014" s="1713"/>
      <c r="AE1014" s="1713"/>
      <c r="AF1014" s="1713"/>
      <c r="AG1014" s="1713"/>
      <c r="AH1014" s="1713"/>
      <c r="AI1014" s="1713"/>
      <c r="AJ1014" s="1713"/>
      <c r="AK1014" s="1713"/>
      <c r="AL1014" s="1713"/>
      <c r="AM1014" s="1713"/>
      <c r="AN1014" s="1713"/>
      <c r="AO1014" s="1713"/>
      <c r="AP1014" s="1713"/>
      <c r="AQ1014" s="1713"/>
      <c r="AR1014" s="1713"/>
      <c r="AS1014" s="1713"/>
      <c r="AT1014" s="1713"/>
      <c r="AU1014" s="1713"/>
      <c r="AV1014" s="1713"/>
      <c r="AW1014" s="1713"/>
      <c r="AX1014" s="1713"/>
    </row>
    <row r="1015" s="1732" customFormat="true" ht="21.75" hidden="false" customHeight="true" outlineLevel="0" collapsed="false">
      <c r="C1015" s="1713"/>
      <c r="D1015" s="1713"/>
      <c r="E1015" s="1713"/>
      <c r="F1015" s="1713"/>
      <c r="G1015" s="1714"/>
      <c r="H1015" s="1713"/>
      <c r="I1015" s="1713"/>
      <c r="J1015" s="1713"/>
      <c r="K1015" s="1713"/>
      <c r="L1015" s="1713"/>
      <c r="M1015" s="1713"/>
      <c r="N1015" s="1713"/>
      <c r="O1015" s="1713"/>
      <c r="P1015" s="1713"/>
      <c r="Q1015" s="1713"/>
      <c r="R1015" s="1713"/>
      <c r="S1015" s="1713"/>
      <c r="T1015" s="1713"/>
      <c r="U1015" s="1713"/>
      <c r="V1015" s="1713"/>
      <c r="W1015" s="1713"/>
      <c r="X1015" s="1713"/>
      <c r="Y1015" s="1713"/>
      <c r="Z1015" s="1713"/>
      <c r="AA1015" s="1713"/>
      <c r="AB1015" s="1713"/>
      <c r="AC1015" s="1713"/>
      <c r="AD1015" s="1713"/>
      <c r="AE1015" s="1713"/>
      <c r="AF1015" s="1713"/>
      <c r="AG1015" s="1713"/>
      <c r="AH1015" s="1713"/>
      <c r="AI1015" s="1713"/>
      <c r="AJ1015" s="1713"/>
      <c r="AK1015" s="1713"/>
      <c r="AL1015" s="1713"/>
      <c r="AM1015" s="1713"/>
      <c r="AN1015" s="1713"/>
      <c r="AO1015" s="1713"/>
      <c r="AP1015" s="1713"/>
      <c r="AQ1015" s="1713"/>
      <c r="AR1015" s="1713"/>
      <c r="AS1015" s="1713"/>
      <c r="AT1015" s="1713"/>
      <c r="AU1015" s="1713"/>
      <c r="AV1015" s="1713"/>
      <c r="AW1015" s="1713"/>
      <c r="AX1015" s="1713"/>
    </row>
    <row r="1016" s="1732" customFormat="true" ht="21.75" hidden="false" customHeight="true" outlineLevel="0" collapsed="false">
      <c r="C1016" s="1713"/>
      <c r="D1016" s="1713"/>
      <c r="E1016" s="1713"/>
      <c r="F1016" s="1713"/>
      <c r="G1016" s="1714"/>
      <c r="H1016" s="1713"/>
      <c r="I1016" s="1713"/>
      <c r="J1016" s="1713"/>
      <c r="K1016" s="1713"/>
      <c r="L1016" s="1713"/>
      <c r="M1016" s="1713"/>
      <c r="N1016" s="1713"/>
      <c r="O1016" s="1713"/>
      <c r="P1016" s="1713"/>
      <c r="Q1016" s="1713"/>
      <c r="R1016" s="1713"/>
      <c r="S1016" s="1713"/>
      <c r="T1016" s="1713"/>
      <c r="U1016" s="1713"/>
      <c r="V1016" s="1713"/>
      <c r="W1016" s="1713"/>
      <c r="X1016" s="1713"/>
      <c r="Y1016" s="1713"/>
      <c r="Z1016" s="1713"/>
      <c r="AA1016" s="1713"/>
      <c r="AB1016" s="1713"/>
      <c r="AC1016" s="1713"/>
      <c r="AD1016" s="1713"/>
      <c r="AE1016" s="1713"/>
      <c r="AF1016" s="1713"/>
      <c r="AG1016" s="1713"/>
      <c r="AH1016" s="1713"/>
      <c r="AI1016" s="1713"/>
      <c r="AJ1016" s="1713"/>
      <c r="AK1016" s="1713"/>
      <c r="AL1016" s="1713"/>
      <c r="AM1016" s="1713"/>
      <c r="AN1016" s="1713"/>
      <c r="AO1016" s="1713"/>
      <c r="AP1016" s="1713"/>
      <c r="AQ1016" s="1713"/>
      <c r="AR1016" s="1713"/>
      <c r="AS1016" s="1713"/>
      <c r="AT1016" s="1713"/>
      <c r="AU1016" s="1713"/>
      <c r="AV1016" s="1713"/>
      <c r="AW1016" s="1713"/>
      <c r="AX1016" s="1713"/>
    </row>
    <row r="1017" s="1732" customFormat="true" ht="21.75" hidden="false" customHeight="true" outlineLevel="0" collapsed="false">
      <c r="C1017" s="1713"/>
      <c r="D1017" s="1713"/>
      <c r="E1017" s="1713"/>
      <c r="F1017" s="1713"/>
      <c r="G1017" s="1714"/>
      <c r="H1017" s="1713"/>
      <c r="I1017" s="1713"/>
      <c r="J1017" s="1713"/>
      <c r="K1017" s="1713"/>
      <c r="L1017" s="1713"/>
      <c r="M1017" s="1713"/>
      <c r="N1017" s="1713"/>
      <c r="O1017" s="1713"/>
      <c r="P1017" s="1713"/>
      <c r="Q1017" s="1713"/>
      <c r="R1017" s="1713"/>
      <c r="S1017" s="1713"/>
      <c r="T1017" s="1713"/>
      <c r="U1017" s="1713"/>
      <c r="V1017" s="1713"/>
      <c r="W1017" s="1713"/>
      <c r="X1017" s="1713"/>
      <c r="Y1017" s="1713"/>
      <c r="Z1017" s="1713"/>
      <c r="AA1017" s="1713"/>
      <c r="AB1017" s="1713"/>
      <c r="AC1017" s="1713"/>
      <c r="AD1017" s="1713"/>
      <c r="AE1017" s="1713"/>
      <c r="AF1017" s="1713"/>
      <c r="AG1017" s="1713"/>
      <c r="AH1017" s="1713"/>
      <c r="AI1017" s="1713"/>
      <c r="AJ1017" s="1713"/>
      <c r="AK1017" s="1713"/>
      <c r="AL1017" s="1713"/>
      <c r="AM1017" s="1713"/>
      <c r="AN1017" s="1713"/>
      <c r="AO1017" s="1713"/>
      <c r="AP1017" s="1713"/>
      <c r="AQ1017" s="1713"/>
      <c r="AR1017" s="1713"/>
      <c r="AS1017" s="1713"/>
      <c r="AT1017" s="1713"/>
      <c r="AU1017" s="1713"/>
      <c r="AV1017" s="1713"/>
      <c r="AW1017" s="1713"/>
      <c r="AX1017" s="1713"/>
    </row>
    <row r="1018" s="1732" customFormat="true" ht="21.75" hidden="false" customHeight="true" outlineLevel="0" collapsed="false">
      <c r="C1018" s="1713"/>
      <c r="D1018" s="1713"/>
      <c r="E1018" s="1713"/>
      <c r="F1018" s="1713"/>
      <c r="G1018" s="1714"/>
      <c r="H1018" s="1713"/>
      <c r="I1018" s="1713"/>
      <c r="J1018" s="1713"/>
      <c r="K1018" s="1713"/>
      <c r="L1018" s="1713"/>
      <c r="M1018" s="1713"/>
      <c r="N1018" s="1713"/>
      <c r="O1018" s="1713"/>
      <c r="P1018" s="1713"/>
      <c r="Q1018" s="1713"/>
      <c r="R1018" s="1713"/>
      <c r="S1018" s="1713"/>
      <c r="T1018" s="1713"/>
      <c r="U1018" s="1713"/>
      <c r="V1018" s="1713"/>
      <c r="W1018" s="1713"/>
      <c r="X1018" s="1713"/>
      <c r="Y1018" s="1713"/>
      <c r="Z1018" s="1713"/>
      <c r="AA1018" s="1713"/>
      <c r="AB1018" s="1713"/>
      <c r="AC1018" s="1713"/>
      <c r="AD1018" s="1713"/>
      <c r="AE1018" s="1713"/>
      <c r="AF1018" s="1713"/>
      <c r="AG1018" s="1713"/>
      <c r="AH1018" s="1713"/>
      <c r="AI1018" s="1713"/>
      <c r="AJ1018" s="1713"/>
      <c r="AK1018" s="1713"/>
      <c r="AL1018" s="1713"/>
      <c r="AM1018" s="1713"/>
      <c r="AN1018" s="1713"/>
      <c r="AO1018" s="1713"/>
      <c r="AP1018" s="1713"/>
      <c r="AQ1018" s="1713"/>
      <c r="AR1018" s="1713"/>
      <c r="AS1018" s="1713"/>
      <c r="AT1018" s="1713"/>
      <c r="AU1018" s="1713"/>
      <c r="AV1018" s="1713"/>
      <c r="AW1018" s="1713"/>
      <c r="AX1018" s="1713"/>
    </row>
    <row r="1019" s="1732" customFormat="true" ht="21.75" hidden="false" customHeight="true" outlineLevel="0" collapsed="false">
      <c r="C1019" s="1713"/>
      <c r="D1019" s="1713"/>
      <c r="E1019" s="1713"/>
      <c r="F1019" s="1713"/>
      <c r="G1019" s="1714"/>
      <c r="H1019" s="1713"/>
      <c r="I1019" s="1713"/>
      <c r="J1019" s="1713"/>
      <c r="K1019" s="1713"/>
      <c r="L1019" s="1713"/>
      <c r="M1019" s="1713"/>
      <c r="N1019" s="1713"/>
      <c r="O1019" s="1713"/>
      <c r="P1019" s="1713"/>
      <c r="Q1019" s="1713"/>
      <c r="R1019" s="1713"/>
      <c r="S1019" s="1713"/>
      <c r="T1019" s="1713"/>
      <c r="U1019" s="1713"/>
      <c r="V1019" s="1713"/>
      <c r="W1019" s="1713"/>
      <c r="X1019" s="1713"/>
      <c r="Y1019" s="1713"/>
      <c r="Z1019" s="1713"/>
      <c r="AA1019" s="1713"/>
      <c r="AB1019" s="1713"/>
      <c r="AC1019" s="1713"/>
      <c r="AD1019" s="1713"/>
      <c r="AE1019" s="1713"/>
      <c r="AF1019" s="1713"/>
      <c r="AG1019" s="1713"/>
      <c r="AH1019" s="1713"/>
      <c r="AI1019" s="1713"/>
      <c r="AJ1019" s="1713"/>
      <c r="AK1019" s="1713"/>
      <c r="AL1019" s="1713"/>
      <c r="AM1019" s="1713"/>
      <c r="AN1019" s="1713"/>
      <c r="AO1019" s="1713"/>
      <c r="AP1019" s="1713"/>
      <c r="AQ1019" s="1713"/>
      <c r="AR1019" s="1713"/>
      <c r="AS1019" s="1713"/>
      <c r="AT1019" s="1713"/>
      <c r="AU1019" s="1713"/>
      <c r="AV1019" s="1713"/>
      <c r="AW1019" s="1713"/>
      <c r="AX1019" s="1713"/>
    </row>
    <row r="1020" s="1732" customFormat="true" ht="21.75" hidden="false" customHeight="true" outlineLevel="0" collapsed="false">
      <c r="C1020" s="1713"/>
      <c r="D1020" s="1713"/>
      <c r="E1020" s="1713"/>
      <c r="F1020" s="1713"/>
      <c r="G1020" s="1714"/>
      <c r="H1020" s="1713"/>
      <c r="I1020" s="1713"/>
      <c r="J1020" s="1713"/>
      <c r="K1020" s="1713"/>
      <c r="L1020" s="1713"/>
      <c r="M1020" s="1713"/>
      <c r="N1020" s="1713"/>
      <c r="O1020" s="1713"/>
      <c r="P1020" s="1713"/>
      <c r="Q1020" s="1713"/>
      <c r="R1020" s="1713"/>
      <c r="S1020" s="1713"/>
      <c r="T1020" s="1713"/>
      <c r="U1020" s="1713"/>
      <c r="V1020" s="1713"/>
      <c r="W1020" s="1713"/>
      <c r="X1020" s="1713"/>
      <c r="Y1020" s="1713"/>
      <c r="Z1020" s="1713"/>
      <c r="AA1020" s="1713"/>
      <c r="AB1020" s="1713"/>
      <c r="AC1020" s="1713"/>
      <c r="AD1020" s="1713"/>
      <c r="AE1020" s="1713"/>
      <c r="AF1020" s="1713"/>
      <c r="AG1020" s="1713"/>
      <c r="AH1020" s="1713"/>
      <c r="AI1020" s="1713"/>
      <c r="AJ1020" s="1713"/>
      <c r="AK1020" s="1713"/>
      <c r="AL1020" s="1713"/>
      <c r="AM1020" s="1713"/>
      <c r="AN1020" s="1713"/>
      <c r="AO1020" s="1713"/>
      <c r="AP1020" s="1713"/>
      <c r="AQ1020" s="1713"/>
      <c r="AR1020" s="1713"/>
      <c r="AS1020" s="1713"/>
      <c r="AT1020" s="1713"/>
      <c r="AU1020" s="1713"/>
      <c r="AV1020" s="1713"/>
      <c r="AW1020" s="1713"/>
      <c r="AX1020" s="1713"/>
    </row>
    <row r="1021" s="1732" customFormat="true" ht="21.75" hidden="false" customHeight="true" outlineLevel="0" collapsed="false">
      <c r="C1021" s="1713"/>
      <c r="D1021" s="1713"/>
      <c r="E1021" s="1713"/>
      <c r="F1021" s="1713"/>
      <c r="G1021" s="1714"/>
      <c r="H1021" s="1713"/>
      <c r="I1021" s="1713"/>
      <c r="J1021" s="1713"/>
      <c r="K1021" s="1713"/>
      <c r="L1021" s="1713"/>
      <c r="M1021" s="1713"/>
      <c r="N1021" s="1713"/>
      <c r="O1021" s="1713"/>
      <c r="P1021" s="1713"/>
      <c r="Q1021" s="1713"/>
      <c r="R1021" s="1713"/>
      <c r="S1021" s="1713"/>
      <c r="T1021" s="1713"/>
      <c r="U1021" s="1713"/>
      <c r="V1021" s="1713"/>
      <c r="W1021" s="1713"/>
      <c r="X1021" s="1713"/>
      <c r="Y1021" s="1713"/>
      <c r="Z1021" s="1713"/>
      <c r="AA1021" s="1713"/>
      <c r="AB1021" s="1713"/>
      <c r="AC1021" s="1713"/>
      <c r="AD1021" s="1713"/>
      <c r="AE1021" s="1713"/>
      <c r="AF1021" s="1713"/>
      <c r="AG1021" s="1713"/>
      <c r="AH1021" s="1713"/>
      <c r="AI1021" s="1713"/>
      <c r="AJ1021" s="1713"/>
      <c r="AK1021" s="1713"/>
      <c r="AL1021" s="1713"/>
      <c r="AM1021" s="1713"/>
      <c r="AN1021" s="1713"/>
      <c r="AO1021" s="1713"/>
      <c r="AP1021" s="1713"/>
      <c r="AQ1021" s="1713"/>
      <c r="AR1021" s="1713"/>
      <c r="AS1021" s="1713"/>
      <c r="AT1021" s="1713"/>
      <c r="AU1021" s="1713"/>
      <c r="AV1021" s="1713"/>
      <c r="AW1021" s="1713"/>
      <c r="AX1021" s="1713"/>
    </row>
    <row r="1022" s="1732" customFormat="true" ht="21.75" hidden="false" customHeight="true" outlineLevel="0" collapsed="false">
      <c r="C1022" s="1713"/>
      <c r="D1022" s="1713"/>
      <c r="E1022" s="1713"/>
      <c r="F1022" s="1713"/>
      <c r="G1022" s="1714"/>
      <c r="H1022" s="1713"/>
      <c r="I1022" s="1713"/>
      <c r="J1022" s="1713"/>
      <c r="K1022" s="1713"/>
      <c r="L1022" s="1713"/>
      <c r="M1022" s="1713"/>
      <c r="N1022" s="1713"/>
      <c r="O1022" s="1713"/>
      <c r="P1022" s="1713"/>
      <c r="Q1022" s="1713"/>
      <c r="R1022" s="1713"/>
      <c r="S1022" s="1713"/>
      <c r="T1022" s="1713"/>
      <c r="U1022" s="1713"/>
      <c r="V1022" s="1713"/>
      <c r="W1022" s="1713"/>
      <c r="X1022" s="1713"/>
      <c r="Y1022" s="1713"/>
      <c r="Z1022" s="1713"/>
      <c r="AA1022" s="1713"/>
      <c r="AB1022" s="1713"/>
      <c r="AC1022" s="1713"/>
      <c r="AD1022" s="1713"/>
      <c r="AE1022" s="1713"/>
      <c r="AF1022" s="1713"/>
      <c r="AG1022" s="1713"/>
      <c r="AH1022" s="1713"/>
      <c r="AI1022" s="1713"/>
      <c r="AJ1022" s="1713"/>
      <c r="AK1022" s="1713"/>
      <c r="AL1022" s="1713"/>
      <c r="AM1022" s="1713"/>
      <c r="AN1022" s="1713"/>
      <c r="AO1022" s="1713"/>
      <c r="AP1022" s="1713"/>
      <c r="AQ1022" s="1713"/>
      <c r="AR1022" s="1713"/>
      <c r="AS1022" s="1713"/>
      <c r="AT1022" s="1713"/>
      <c r="AU1022" s="1713"/>
      <c r="AV1022" s="1713"/>
      <c r="AW1022" s="1713"/>
      <c r="AX1022" s="1713"/>
    </row>
    <row r="1023" s="1732" customFormat="true" ht="21.75" hidden="false" customHeight="true" outlineLevel="0" collapsed="false">
      <c r="C1023" s="1713"/>
      <c r="D1023" s="1713"/>
      <c r="E1023" s="1713"/>
      <c r="F1023" s="1713"/>
      <c r="G1023" s="1714"/>
      <c r="H1023" s="1713"/>
      <c r="I1023" s="1713"/>
      <c r="J1023" s="1713"/>
      <c r="K1023" s="1713"/>
      <c r="L1023" s="1713"/>
      <c r="M1023" s="1713"/>
      <c r="N1023" s="1713"/>
      <c r="O1023" s="1713"/>
      <c r="P1023" s="1713"/>
      <c r="Q1023" s="1713"/>
      <c r="R1023" s="1713"/>
      <c r="S1023" s="1713"/>
      <c r="T1023" s="1713"/>
      <c r="U1023" s="1713"/>
      <c r="V1023" s="1713"/>
      <c r="W1023" s="1713"/>
      <c r="X1023" s="1713"/>
      <c r="Y1023" s="1713"/>
      <c r="Z1023" s="1713"/>
      <c r="AA1023" s="1713"/>
      <c r="AB1023" s="1713"/>
      <c r="AC1023" s="1713"/>
      <c r="AD1023" s="1713"/>
      <c r="AE1023" s="1713"/>
      <c r="AF1023" s="1713"/>
      <c r="AG1023" s="1713"/>
      <c r="AH1023" s="1713"/>
      <c r="AI1023" s="1713"/>
      <c r="AJ1023" s="1713"/>
      <c r="AK1023" s="1713"/>
      <c r="AL1023" s="1713"/>
      <c r="AM1023" s="1713"/>
      <c r="AN1023" s="1713"/>
      <c r="AO1023" s="1713"/>
      <c r="AP1023" s="1713"/>
      <c r="AQ1023" s="1713"/>
      <c r="AR1023" s="1713"/>
      <c r="AS1023" s="1713"/>
      <c r="AT1023" s="1713"/>
      <c r="AU1023" s="1713"/>
      <c r="AV1023" s="1713"/>
      <c r="AW1023" s="1713"/>
      <c r="AX1023" s="1713"/>
    </row>
    <row r="1024" s="1732" customFormat="true" ht="21.75" hidden="false" customHeight="true" outlineLevel="0" collapsed="false">
      <c r="C1024" s="1713"/>
      <c r="D1024" s="1713"/>
      <c r="E1024" s="1713"/>
      <c r="F1024" s="1713"/>
      <c r="G1024" s="1714"/>
      <c r="H1024" s="1713"/>
      <c r="I1024" s="1713"/>
      <c r="J1024" s="1713"/>
      <c r="K1024" s="1713"/>
      <c r="L1024" s="1713"/>
      <c r="M1024" s="1713"/>
      <c r="N1024" s="1713"/>
      <c r="O1024" s="1713"/>
      <c r="P1024" s="1713"/>
      <c r="Q1024" s="1713"/>
      <c r="R1024" s="1713"/>
      <c r="S1024" s="1713"/>
      <c r="T1024" s="1713"/>
      <c r="U1024" s="1713"/>
      <c r="V1024" s="1713"/>
      <c r="W1024" s="1713"/>
      <c r="X1024" s="1713"/>
      <c r="Y1024" s="1713"/>
      <c r="Z1024" s="1713"/>
      <c r="AA1024" s="1713"/>
      <c r="AB1024" s="1713"/>
      <c r="AC1024" s="1713"/>
      <c r="AD1024" s="1713"/>
      <c r="AE1024" s="1713"/>
      <c r="AF1024" s="1713"/>
      <c r="AG1024" s="1713"/>
      <c r="AH1024" s="1713"/>
      <c r="AI1024" s="1713"/>
      <c r="AJ1024" s="1713"/>
      <c r="AK1024" s="1713"/>
      <c r="AL1024" s="1713"/>
      <c r="AM1024" s="1713"/>
      <c r="AN1024" s="1713"/>
      <c r="AO1024" s="1713"/>
      <c r="AP1024" s="1713"/>
      <c r="AQ1024" s="1713"/>
      <c r="AR1024" s="1713"/>
      <c r="AS1024" s="1713"/>
      <c r="AT1024" s="1713"/>
      <c r="AU1024" s="1713"/>
      <c r="AV1024" s="1713"/>
      <c r="AW1024" s="1713"/>
      <c r="AX1024" s="1713"/>
    </row>
    <row r="1025" s="1732" customFormat="true" ht="21.75" hidden="false" customHeight="true" outlineLevel="0" collapsed="false">
      <c r="C1025" s="1713"/>
      <c r="D1025" s="1713"/>
      <c r="E1025" s="1713"/>
      <c r="F1025" s="1713"/>
      <c r="G1025" s="1714"/>
      <c r="H1025" s="1713"/>
      <c r="I1025" s="1713"/>
      <c r="J1025" s="1713"/>
      <c r="K1025" s="1713"/>
      <c r="L1025" s="1713"/>
      <c r="M1025" s="1713"/>
      <c r="N1025" s="1713"/>
      <c r="O1025" s="1713"/>
      <c r="P1025" s="1713"/>
      <c r="Q1025" s="1713"/>
      <c r="R1025" s="1713"/>
      <c r="S1025" s="1713"/>
      <c r="T1025" s="1713"/>
      <c r="U1025" s="1713"/>
      <c r="V1025" s="1713"/>
      <c r="W1025" s="1713"/>
      <c r="X1025" s="1713"/>
      <c r="Y1025" s="1713"/>
      <c r="Z1025" s="1713"/>
      <c r="AA1025" s="1713"/>
      <c r="AB1025" s="1713"/>
      <c r="AC1025" s="1713"/>
      <c r="AD1025" s="1713"/>
      <c r="AE1025" s="1713"/>
      <c r="AF1025" s="1713"/>
      <c r="AG1025" s="1713"/>
      <c r="AH1025" s="1713"/>
      <c r="AI1025" s="1713"/>
      <c r="AJ1025" s="1713"/>
      <c r="AK1025" s="1713"/>
      <c r="AL1025" s="1713"/>
      <c r="AM1025" s="1713"/>
      <c r="AN1025" s="1713"/>
      <c r="AO1025" s="1713"/>
      <c r="AP1025" s="1713"/>
      <c r="AQ1025" s="1713"/>
      <c r="AR1025" s="1713"/>
      <c r="AS1025" s="1713"/>
      <c r="AT1025" s="1713"/>
      <c r="AU1025" s="1713"/>
      <c r="AV1025" s="1713"/>
      <c r="AW1025" s="1713"/>
      <c r="AX1025" s="1713"/>
    </row>
    <row r="1026" s="1732" customFormat="true" ht="21.75" hidden="false" customHeight="true" outlineLevel="0" collapsed="false">
      <c r="C1026" s="1713"/>
      <c r="D1026" s="1713"/>
      <c r="E1026" s="1713"/>
      <c r="F1026" s="1713"/>
      <c r="G1026" s="1714"/>
      <c r="H1026" s="1713"/>
      <c r="I1026" s="1713"/>
      <c r="J1026" s="1713"/>
      <c r="K1026" s="1713"/>
      <c r="L1026" s="1713"/>
      <c r="M1026" s="1713"/>
      <c r="N1026" s="1713"/>
      <c r="O1026" s="1713"/>
      <c r="P1026" s="1713"/>
      <c r="Q1026" s="1713"/>
      <c r="R1026" s="1713"/>
      <c r="S1026" s="1713"/>
      <c r="T1026" s="1713"/>
      <c r="U1026" s="1713"/>
      <c r="V1026" s="1713"/>
      <c r="W1026" s="1713"/>
      <c r="X1026" s="1713"/>
      <c r="Y1026" s="1713"/>
      <c r="Z1026" s="1713"/>
      <c r="AA1026" s="1713"/>
      <c r="AB1026" s="1713"/>
      <c r="AC1026" s="1713"/>
      <c r="AD1026" s="1713"/>
      <c r="AE1026" s="1713"/>
      <c r="AF1026" s="1713"/>
      <c r="AG1026" s="1713"/>
      <c r="AH1026" s="1713"/>
      <c r="AI1026" s="1713"/>
      <c r="AJ1026" s="1713"/>
      <c r="AK1026" s="1713"/>
      <c r="AL1026" s="1713"/>
      <c r="AM1026" s="1713"/>
      <c r="AN1026" s="1713"/>
      <c r="AO1026" s="1713"/>
      <c r="AP1026" s="1713"/>
      <c r="AQ1026" s="1713"/>
      <c r="AR1026" s="1713"/>
      <c r="AS1026" s="1713"/>
      <c r="AT1026" s="1713"/>
      <c r="AU1026" s="1713"/>
      <c r="AV1026" s="1713"/>
      <c r="AW1026" s="1713"/>
      <c r="AX1026" s="1713"/>
    </row>
    <row r="1027" s="1732" customFormat="true" ht="21.75" hidden="false" customHeight="true" outlineLevel="0" collapsed="false">
      <c r="C1027" s="1713"/>
      <c r="D1027" s="1713"/>
      <c r="E1027" s="1713"/>
      <c r="F1027" s="1713"/>
      <c r="G1027" s="1714"/>
      <c r="H1027" s="1713"/>
      <c r="I1027" s="1713"/>
      <c r="J1027" s="1713"/>
      <c r="K1027" s="1713"/>
      <c r="L1027" s="1713"/>
      <c r="M1027" s="1713"/>
      <c r="N1027" s="1713"/>
      <c r="O1027" s="1713"/>
      <c r="P1027" s="1713"/>
      <c r="Q1027" s="1713"/>
      <c r="R1027" s="1713"/>
      <c r="S1027" s="1713"/>
      <c r="T1027" s="1713"/>
      <c r="U1027" s="1713"/>
      <c r="V1027" s="1713"/>
      <c r="W1027" s="1713"/>
      <c r="X1027" s="1713"/>
      <c r="Y1027" s="1713"/>
      <c r="Z1027" s="1713"/>
      <c r="AA1027" s="1713"/>
      <c r="AB1027" s="1713"/>
      <c r="AC1027" s="1713"/>
      <c r="AD1027" s="1713"/>
      <c r="AE1027" s="1713"/>
      <c r="AF1027" s="1713"/>
      <c r="AG1027" s="1713"/>
      <c r="AH1027" s="1713"/>
      <c r="AI1027" s="1713"/>
      <c r="AJ1027" s="1713"/>
      <c r="AK1027" s="1713"/>
      <c r="AL1027" s="1713"/>
      <c r="AM1027" s="1713"/>
      <c r="AN1027" s="1713"/>
      <c r="AO1027" s="1713"/>
      <c r="AP1027" s="1713"/>
      <c r="AQ1027" s="1713"/>
      <c r="AR1027" s="1713"/>
      <c r="AS1027" s="1713"/>
      <c r="AT1027" s="1713"/>
      <c r="AU1027" s="1713"/>
      <c r="AV1027" s="1713"/>
      <c r="AW1027" s="1713"/>
      <c r="AX1027" s="1713"/>
    </row>
    <row r="1028" s="1732" customFormat="true" ht="21.75" hidden="false" customHeight="true" outlineLevel="0" collapsed="false">
      <c r="C1028" s="1713"/>
      <c r="D1028" s="1713"/>
      <c r="E1028" s="1713"/>
      <c r="F1028" s="1713"/>
      <c r="G1028" s="1714"/>
      <c r="H1028" s="1713"/>
      <c r="I1028" s="1713"/>
      <c r="J1028" s="1713"/>
      <c r="K1028" s="1713"/>
      <c r="L1028" s="1713"/>
      <c r="M1028" s="1713"/>
      <c r="N1028" s="1713"/>
      <c r="O1028" s="1713"/>
      <c r="P1028" s="1713"/>
      <c r="Q1028" s="1713"/>
      <c r="R1028" s="1713"/>
      <c r="S1028" s="1713"/>
      <c r="T1028" s="1713"/>
      <c r="U1028" s="1713"/>
      <c r="V1028" s="1713"/>
      <c r="W1028" s="1713"/>
      <c r="X1028" s="1713"/>
      <c r="Y1028" s="1713"/>
      <c r="Z1028" s="1713"/>
      <c r="AA1028" s="1713"/>
      <c r="AB1028" s="1713"/>
      <c r="AC1028" s="1713"/>
      <c r="AD1028" s="1713"/>
      <c r="AE1028" s="1713"/>
      <c r="AF1028" s="1713"/>
      <c r="AG1028" s="1713"/>
      <c r="AH1028" s="1713"/>
      <c r="AI1028" s="1713"/>
      <c r="AJ1028" s="1713"/>
      <c r="AK1028" s="1713"/>
      <c r="AL1028" s="1713"/>
      <c r="AM1028" s="1713"/>
      <c r="AN1028" s="1713"/>
      <c r="AO1028" s="1713"/>
      <c r="AP1028" s="1713"/>
      <c r="AQ1028" s="1713"/>
      <c r="AR1028" s="1713"/>
      <c r="AS1028" s="1713"/>
      <c r="AT1028" s="1713"/>
      <c r="AU1028" s="1713"/>
      <c r="AV1028" s="1713"/>
      <c r="AW1028" s="1713"/>
      <c r="AX1028" s="1713"/>
    </row>
    <row r="1029" s="1732" customFormat="true" ht="21.75" hidden="false" customHeight="true" outlineLevel="0" collapsed="false">
      <c r="C1029" s="1713"/>
      <c r="D1029" s="1713"/>
      <c r="E1029" s="1713"/>
      <c r="F1029" s="1713"/>
      <c r="G1029" s="1714"/>
      <c r="H1029" s="1713"/>
      <c r="I1029" s="1713"/>
      <c r="J1029" s="1713"/>
      <c r="K1029" s="1713"/>
      <c r="L1029" s="1713"/>
      <c r="M1029" s="1713"/>
      <c r="N1029" s="1713"/>
      <c r="O1029" s="1713"/>
      <c r="P1029" s="1713"/>
      <c r="Q1029" s="1713"/>
      <c r="R1029" s="1713"/>
      <c r="S1029" s="1713"/>
      <c r="T1029" s="1713"/>
      <c r="U1029" s="1713"/>
      <c r="V1029" s="1713"/>
      <c r="W1029" s="1713"/>
      <c r="X1029" s="1713"/>
      <c r="Y1029" s="1713"/>
      <c r="Z1029" s="1713"/>
      <c r="AA1029" s="1713"/>
      <c r="AB1029" s="1713"/>
      <c r="AC1029" s="1713"/>
      <c r="AD1029" s="1713"/>
      <c r="AE1029" s="1713"/>
      <c r="AF1029" s="1713"/>
      <c r="AG1029" s="1713"/>
      <c r="AH1029" s="1713"/>
      <c r="AI1029" s="1713"/>
      <c r="AJ1029" s="1713"/>
      <c r="AK1029" s="1713"/>
      <c r="AL1029" s="1713"/>
      <c r="AM1029" s="1713"/>
      <c r="AN1029" s="1713"/>
      <c r="AO1029" s="1713"/>
      <c r="AP1029" s="1713"/>
      <c r="AQ1029" s="1713"/>
      <c r="AR1029" s="1713"/>
      <c r="AS1029" s="1713"/>
      <c r="AT1029" s="1713"/>
      <c r="AU1029" s="1713"/>
      <c r="AV1029" s="1713"/>
      <c r="AW1029" s="1713"/>
      <c r="AX1029" s="1713"/>
    </row>
    <row r="1030" s="1732" customFormat="true" ht="21.75" hidden="false" customHeight="true" outlineLevel="0" collapsed="false">
      <c r="C1030" s="1713"/>
      <c r="D1030" s="1713"/>
      <c r="E1030" s="1713"/>
      <c r="F1030" s="1713"/>
      <c r="G1030" s="1714"/>
      <c r="H1030" s="1713"/>
      <c r="I1030" s="1713"/>
      <c r="J1030" s="1713"/>
      <c r="K1030" s="1713"/>
      <c r="L1030" s="1713"/>
      <c r="M1030" s="1713"/>
      <c r="N1030" s="1713"/>
      <c r="O1030" s="1713"/>
      <c r="P1030" s="1713"/>
      <c r="Q1030" s="1713"/>
      <c r="R1030" s="1713"/>
      <c r="S1030" s="1713"/>
      <c r="T1030" s="1713"/>
      <c r="U1030" s="1713"/>
      <c r="V1030" s="1713"/>
      <c r="W1030" s="1713"/>
      <c r="X1030" s="1713"/>
      <c r="Y1030" s="1713"/>
      <c r="Z1030" s="1713"/>
      <c r="AA1030" s="1713"/>
      <c r="AB1030" s="1713"/>
      <c r="AC1030" s="1713"/>
      <c r="AD1030" s="1713"/>
      <c r="AE1030" s="1713"/>
      <c r="AF1030" s="1713"/>
      <c r="AG1030" s="1713"/>
      <c r="AH1030" s="1713"/>
      <c r="AI1030" s="1713"/>
      <c r="AJ1030" s="1713"/>
      <c r="AK1030" s="1713"/>
      <c r="AL1030" s="1713"/>
      <c r="AM1030" s="1713"/>
      <c r="AN1030" s="1713"/>
      <c r="AO1030" s="1713"/>
      <c r="AP1030" s="1713"/>
      <c r="AQ1030" s="1713"/>
      <c r="AR1030" s="1713"/>
      <c r="AS1030" s="1713"/>
      <c r="AT1030" s="1713"/>
      <c r="AU1030" s="1713"/>
      <c r="AV1030" s="1713"/>
      <c r="AW1030" s="1713"/>
      <c r="AX1030" s="1713"/>
    </row>
    <row r="1031" s="1732" customFormat="true" ht="21.75" hidden="false" customHeight="true" outlineLevel="0" collapsed="false">
      <c r="C1031" s="1713"/>
      <c r="D1031" s="1713"/>
      <c r="E1031" s="1713"/>
      <c r="F1031" s="1713"/>
      <c r="G1031" s="1714"/>
      <c r="H1031" s="1713"/>
      <c r="I1031" s="1713"/>
      <c r="J1031" s="1713"/>
      <c r="K1031" s="1713"/>
      <c r="L1031" s="1713"/>
      <c r="M1031" s="1713"/>
      <c r="N1031" s="1713"/>
      <c r="O1031" s="1713"/>
      <c r="P1031" s="1713"/>
      <c r="Q1031" s="1713"/>
      <c r="R1031" s="1713"/>
      <c r="S1031" s="1713"/>
      <c r="T1031" s="1713"/>
      <c r="U1031" s="1713"/>
      <c r="V1031" s="1713"/>
      <c r="W1031" s="1713"/>
      <c r="X1031" s="1713"/>
      <c r="Y1031" s="1713"/>
      <c r="Z1031" s="1713"/>
      <c r="AA1031" s="1713"/>
      <c r="AB1031" s="1713"/>
      <c r="AC1031" s="1713"/>
      <c r="AD1031" s="1713"/>
      <c r="AE1031" s="1713"/>
      <c r="AF1031" s="1713"/>
      <c r="AG1031" s="1713"/>
      <c r="AH1031" s="1713"/>
      <c r="AI1031" s="1713"/>
      <c r="AJ1031" s="1713"/>
      <c r="AK1031" s="1713"/>
      <c r="AL1031" s="1713"/>
      <c r="AM1031" s="1713"/>
      <c r="AN1031" s="1713"/>
      <c r="AO1031" s="1713"/>
      <c r="AP1031" s="1713"/>
      <c r="AQ1031" s="1713"/>
      <c r="AR1031" s="1713"/>
      <c r="AS1031" s="1713"/>
      <c r="AT1031" s="1713"/>
      <c r="AU1031" s="1713"/>
      <c r="AV1031" s="1713"/>
      <c r="AW1031" s="1713"/>
      <c r="AX1031" s="1713"/>
    </row>
    <row r="1032" s="1732" customFormat="true" ht="21.75" hidden="false" customHeight="true" outlineLevel="0" collapsed="false">
      <c r="C1032" s="1713"/>
      <c r="D1032" s="1713"/>
      <c r="E1032" s="1713"/>
      <c r="F1032" s="1713"/>
      <c r="G1032" s="1714"/>
      <c r="H1032" s="1713"/>
      <c r="I1032" s="1713"/>
      <c r="J1032" s="1713"/>
      <c r="K1032" s="1713"/>
      <c r="L1032" s="1713"/>
      <c r="M1032" s="1713"/>
      <c r="N1032" s="1713"/>
      <c r="O1032" s="1713"/>
      <c r="P1032" s="1713"/>
      <c r="Q1032" s="1713"/>
      <c r="R1032" s="1713"/>
      <c r="S1032" s="1713"/>
      <c r="T1032" s="1713"/>
      <c r="U1032" s="1713"/>
      <c r="V1032" s="1713"/>
      <c r="W1032" s="1713"/>
      <c r="X1032" s="1713"/>
      <c r="Y1032" s="1713"/>
      <c r="Z1032" s="1713"/>
      <c r="AA1032" s="1713"/>
      <c r="AB1032" s="1713"/>
      <c r="AC1032" s="1713"/>
      <c r="AD1032" s="1713"/>
      <c r="AE1032" s="1713"/>
      <c r="AF1032" s="1713"/>
      <c r="AG1032" s="1713"/>
      <c r="AH1032" s="1713"/>
      <c r="AI1032" s="1713"/>
      <c r="AJ1032" s="1713"/>
      <c r="AK1032" s="1713"/>
      <c r="AL1032" s="1713"/>
      <c r="AM1032" s="1713"/>
      <c r="AN1032" s="1713"/>
      <c r="AO1032" s="1713"/>
      <c r="AP1032" s="1713"/>
      <c r="AQ1032" s="1713"/>
      <c r="AR1032" s="1713"/>
      <c r="AS1032" s="1713"/>
      <c r="AT1032" s="1713"/>
      <c r="AU1032" s="1713"/>
      <c r="AV1032" s="1713"/>
      <c r="AW1032" s="1713"/>
      <c r="AX1032" s="1713"/>
    </row>
    <row r="1033" s="1732" customFormat="true" ht="21.75" hidden="false" customHeight="true" outlineLevel="0" collapsed="false">
      <c r="C1033" s="1713"/>
      <c r="D1033" s="1713"/>
      <c r="E1033" s="1713"/>
      <c r="F1033" s="1713"/>
      <c r="G1033" s="1714"/>
      <c r="H1033" s="1713"/>
      <c r="I1033" s="1713"/>
      <c r="J1033" s="1713"/>
      <c r="K1033" s="1713"/>
      <c r="L1033" s="1713"/>
      <c r="M1033" s="1713"/>
      <c r="N1033" s="1713"/>
      <c r="O1033" s="1713"/>
      <c r="P1033" s="1713"/>
      <c r="Q1033" s="1713"/>
      <c r="R1033" s="1713"/>
      <c r="S1033" s="1713"/>
      <c r="T1033" s="1713"/>
      <c r="U1033" s="1713"/>
      <c r="V1033" s="1713"/>
      <c r="W1033" s="1713"/>
      <c r="X1033" s="1713"/>
      <c r="Y1033" s="1713"/>
      <c r="Z1033" s="1713"/>
      <c r="AA1033" s="1713"/>
      <c r="AB1033" s="1713"/>
      <c r="AC1033" s="1713"/>
      <c r="AD1033" s="1713"/>
      <c r="AE1033" s="1713"/>
      <c r="AF1033" s="1713"/>
      <c r="AG1033" s="1713"/>
      <c r="AH1033" s="1713"/>
      <c r="AI1033" s="1713"/>
      <c r="AJ1033" s="1713"/>
      <c r="AK1033" s="1713"/>
      <c r="AL1033" s="1713"/>
      <c r="AM1033" s="1713"/>
      <c r="AN1033" s="1713"/>
      <c r="AO1033" s="1713"/>
      <c r="AP1033" s="1713"/>
      <c r="AQ1033" s="1713"/>
      <c r="AR1033" s="1713"/>
      <c r="AS1033" s="1713"/>
      <c r="AT1033" s="1713"/>
      <c r="AU1033" s="1713"/>
      <c r="AV1033" s="1713"/>
      <c r="AW1033" s="1713"/>
      <c r="AX1033" s="1713"/>
    </row>
    <row r="1034" s="1732" customFormat="true" ht="21.75" hidden="false" customHeight="true" outlineLevel="0" collapsed="false">
      <c r="C1034" s="1713"/>
      <c r="D1034" s="1713"/>
      <c r="E1034" s="1713"/>
      <c r="F1034" s="1713"/>
      <c r="G1034" s="1714"/>
      <c r="H1034" s="1713"/>
      <c r="I1034" s="1713"/>
      <c r="J1034" s="1713"/>
      <c r="K1034" s="1713"/>
      <c r="L1034" s="1713"/>
      <c r="M1034" s="1713"/>
      <c r="N1034" s="1713"/>
      <c r="O1034" s="1713"/>
      <c r="P1034" s="1713"/>
      <c r="Q1034" s="1713"/>
      <c r="R1034" s="1713"/>
      <c r="S1034" s="1713"/>
      <c r="T1034" s="1713"/>
      <c r="U1034" s="1713"/>
      <c r="V1034" s="1713"/>
      <c r="W1034" s="1713"/>
      <c r="X1034" s="1713"/>
      <c r="Y1034" s="1713"/>
      <c r="Z1034" s="1713"/>
      <c r="AA1034" s="1713"/>
      <c r="AB1034" s="1713"/>
      <c r="AC1034" s="1713"/>
      <c r="AD1034" s="1713"/>
      <c r="AE1034" s="1713"/>
      <c r="AF1034" s="1713"/>
      <c r="AG1034" s="1713"/>
      <c r="AH1034" s="1713"/>
      <c r="AI1034" s="1713"/>
      <c r="AJ1034" s="1713"/>
      <c r="AK1034" s="1713"/>
      <c r="AL1034" s="1713"/>
      <c r="AM1034" s="1713"/>
      <c r="AN1034" s="1713"/>
      <c r="AO1034" s="1713"/>
      <c r="AP1034" s="1713"/>
      <c r="AQ1034" s="1713"/>
      <c r="AR1034" s="1713"/>
      <c r="AS1034" s="1713"/>
      <c r="AT1034" s="1713"/>
      <c r="AU1034" s="1713"/>
      <c r="AV1034" s="1713"/>
      <c r="AW1034" s="1713"/>
      <c r="AX1034" s="1713"/>
    </row>
    <row r="1035" s="1732" customFormat="true" ht="21.75" hidden="false" customHeight="true" outlineLevel="0" collapsed="false">
      <c r="C1035" s="1713"/>
      <c r="D1035" s="1713"/>
      <c r="E1035" s="1713"/>
      <c r="F1035" s="1713"/>
      <c r="G1035" s="1714"/>
      <c r="H1035" s="1713"/>
      <c r="I1035" s="1713"/>
      <c r="J1035" s="1713"/>
      <c r="K1035" s="1713"/>
      <c r="L1035" s="1713"/>
      <c r="M1035" s="1713"/>
      <c r="N1035" s="1713"/>
      <c r="O1035" s="1713"/>
      <c r="P1035" s="1713"/>
      <c r="Q1035" s="1713"/>
      <c r="R1035" s="1713"/>
      <c r="S1035" s="1713"/>
      <c r="T1035" s="1713"/>
      <c r="U1035" s="1713"/>
      <c r="V1035" s="1713"/>
      <c r="W1035" s="1713"/>
      <c r="X1035" s="1713"/>
      <c r="Y1035" s="1713"/>
      <c r="Z1035" s="1713"/>
      <c r="AA1035" s="1713"/>
      <c r="AB1035" s="1713"/>
      <c r="AC1035" s="1713"/>
      <c r="AD1035" s="1713"/>
      <c r="AE1035" s="1713"/>
      <c r="AF1035" s="1713"/>
      <c r="AG1035" s="1713"/>
      <c r="AH1035" s="1713"/>
      <c r="AI1035" s="1713"/>
      <c r="AJ1035" s="1713"/>
      <c r="AK1035" s="1713"/>
      <c r="AL1035" s="1713"/>
      <c r="AM1035" s="1713"/>
      <c r="AN1035" s="1713"/>
      <c r="AO1035" s="1713"/>
      <c r="AP1035" s="1713"/>
      <c r="AQ1035" s="1713"/>
      <c r="AR1035" s="1713"/>
      <c r="AS1035" s="1713"/>
      <c r="AT1035" s="1713"/>
      <c r="AU1035" s="1713"/>
      <c r="AV1035" s="1713"/>
      <c r="AW1035" s="1713"/>
      <c r="AX1035" s="1713"/>
    </row>
    <row r="1036" s="1732" customFormat="true" ht="21.75" hidden="false" customHeight="true" outlineLevel="0" collapsed="false">
      <c r="C1036" s="1713"/>
      <c r="D1036" s="1713"/>
      <c r="E1036" s="1713"/>
      <c r="F1036" s="1713"/>
      <c r="G1036" s="1714"/>
      <c r="H1036" s="1713"/>
      <c r="I1036" s="1713"/>
      <c r="J1036" s="1713"/>
      <c r="K1036" s="1713"/>
      <c r="L1036" s="1713"/>
      <c r="M1036" s="1713"/>
      <c r="N1036" s="1713"/>
      <c r="O1036" s="1713"/>
      <c r="P1036" s="1713"/>
      <c r="Q1036" s="1713"/>
      <c r="R1036" s="1713"/>
      <c r="S1036" s="1713"/>
      <c r="T1036" s="1713"/>
      <c r="U1036" s="1713"/>
      <c r="V1036" s="1713"/>
      <c r="W1036" s="1713"/>
      <c r="X1036" s="1713"/>
      <c r="Y1036" s="1713"/>
      <c r="Z1036" s="1713"/>
      <c r="AA1036" s="1713"/>
      <c r="AB1036" s="1713"/>
      <c r="AC1036" s="1713"/>
      <c r="AD1036" s="1713"/>
      <c r="AE1036" s="1713"/>
      <c r="AF1036" s="1713"/>
      <c r="AG1036" s="1713"/>
      <c r="AH1036" s="1713"/>
      <c r="AI1036" s="1713"/>
      <c r="AJ1036" s="1713"/>
      <c r="AK1036" s="1713"/>
      <c r="AL1036" s="1713"/>
      <c r="AM1036" s="1713"/>
      <c r="AN1036" s="1713"/>
      <c r="AO1036" s="1713"/>
      <c r="AP1036" s="1713"/>
      <c r="AQ1036" s="1713"/>
      <c r="AR1036" s="1713"/>
      <c r="AS1036" s="1713"/>
      <c r="AT1036" s="1713"/>
      <c r="AU1036" s="1713"/>
      <c r="AV1036" s="1713"/>
      <c r="AW1036" s="1713"/>
      <c r="AX1036" s="1713"/>
    </row>
    <row r="1037" s="1732" customFormat="true" ht="21.75" hidden="false" customHeight="true" outlineLevel="0" collapsed="false">
      <c r="C1037" s="1713"/>
      <c r="D1037" s="1713"/>
      <c r="E1037" s="1713"/>
      <c r="F1037" s="1713"/>
      <c r="G1037" s="1714"/>
      <c r="H1037" s="1713"/>
      <c r="I1037" s="1713"/>
      <c r="J1037" s="1713"/>
      <c r="K1037" s="1713"/>
      <c r="L1037" s="1713"/>
      <c r="M1037" s="1713"/>
      <c r="N1037" s="1713"/>
      <c r="O1037" s="1713"/>
      <c r="P1037" s="1713"/>
      <c r="Q1037" s="1713"/>
      <c r="R1037" s="1713"/>
      <c r="S1037" s="1713"/>
      <c r="T1037" s="1713"/>
      <c r="U1037" s="1713"/>
      <c r="V1037" s="1713"/>
      <c r="W1037" s="1713"/>
      <c r="X1037" s="1713"/>
      <c r="Y1037" s="1713"/>
      <c r="Z1037" s="1713"/>
      <c r="AA1037" s="1713"/>
      <c r="AB1037" s="1713"/>
      <c r="AC1037" s="1713"/>
      <c r="AD1037" s="1713"/>
      <c r="AE1037" s="1713"/>
      <c r="AF1037" s="1713"/>
      <c r="AG1037" s="1713"/>
      <c r="AH1037" s="1713"/>
      <c r="AI1037" s="1713"/>
      <c r="AJ1037" s="1713"/>
      <c r="AK1037" s="1713"/>
      <c r="AL1037" s="1713"/>
      <c r="AM1037" s="1713"/>
      <c r="AN1037" s="1713"/>
      <c r="AO1037" s="1713"/>
      <c r="AP1037" s="1713"/>
      <c r="AQ1037" s="1713"/>
      <c r="AR1037" s="1713"/>
      <c r="AS1037" s="1713"/>
      <c r="AT1037" s="1713"/>
      <c r="AU1037" s="1713"/>
      <c r="AV1037" s="1713"/>
      <c r="AW1037" s="1713"/>
      <c r="AX1037" s="1713"/>
    </row>
    <row r="1038" s="1732" customFormat="true" ht="21.75" hidden="false" customHeight="true" outlineLevel="0" collapsed="false">
      <c r="C1038" s="1713"/>
      <c r="D1038" s="1713"/>
      <c r="E1038" s="1713"/>
      <c r="F1038" s="1713"/>
      <c r="G1038" s="1714"/>
      <c r="H1038" s="1713"/>
      <c r="I1038" s="1713"/>
      <c r="J1038" s="1713"/>
      <c r="K1038" s="1713"/>
      <c r="L1038" s="1713"/>
      <c r="M1038" s="1713"/>
      <c r="N1038" s="1713"/>
      <c r="O1038" s="1713"/>
      <c r="P1038" s="1713"/>
      <c r="Q1038" s="1713"/>
      <c r="R1038" s="1713"/>
      <c r="S1038" s="1713"/>
      <c r="T1038" s="1713"/>
      <c r="U1038" s="1713"/>
      <c r="V1038" s="1713"/>
      <c r="W1038" s="1713"/>
      <c r="X1038" s="1713"/>
      <c r="Y1038" s="1713"/>
      <c r="Z1038" s="1713"/>
      <c r="AA1038" s="1713"/>
      <c r="AB1038" s="1713"/>
      <c r="AC1038" s="1713"/>
      <c r="AD1038" s="1713"/>
      <c r="AE1038" s="1713"/>
      <c r="AF1038" s="1713"/>
      <c r="AG1038" s="1713"/>
      <c r="AH1038" s="1713"/>
      <c r="AI1038" s="1713"/>
      <c r="AJ1038" s="1713"/>
      <c r="AK1038" s="1713"/>
      <c r="AL1038" s="1713"/>
      <c r="AM1038" s="1713"/>
      <c r="AN1038" s="1713"/>
      <c r="AO1038" s="1713"/>
      <c r="AP1038" s="1713"/>
      <c r="AQ1038" s="1713"/>
      <c r="AR1038" s="1713"/>
      <c r="AS1038" s="1713"/>
      <c r="AT1038" s="1713"/>
      <c r="AU1038" s="1713"/>
      <c r="AV1038" s="1713"/>
      <c r="AW1038" s="1713"/>
      <c r="AX1038" s="1713"/>
    </row>
    <row r="1039" s="1732" customFormat="true" ht="21.75" hidden="false" customHeight="true" outlineLevel="0" collapsed="false">
      <c r="C1039" s="1713"/>
      <c r="D1039" s="1713"/>
      <c r="E1039" s="1713"/>
      <c r="F1039" s="1713"/>
      <c r="G1039" s="1714"/>
      <c r="H1039" s="1713"/>
      <c r="I1039" s="1713"/>
      <c r="J1039" s="1713"/>
      <c r="K1039" s="1713"/>
      <c r="L1039" s="1713"/>
      <c r="M1039" s="1713"/>
      <c r="N1039" s="1713"/>
      <c r="O1039" s="1713"/>
      <c r="P1039" s="1713"/>
      <c r="Q1039" s="1713"/>
      <c r="R1039" s="1713"/>
      <c r="S1039" s="1713"/>
      <c r="T1039" s="1713"/>
      <c r="U1039" s="1713"/>
      <c r="V1039" s="1713"/>
      <c r="W1039" s="1713"/>
      <c r="X1039" s="1713"/>
      <c r="Y1039" s="1713"/>
      <c r="Z1039" s="1713"/>
      <c r="AA1039" s="1713"/>
      <c r="AB1039" s="1713"/>
      <c r="AC1039" s="1713"/>
      <c r="AD1039" s="1713"/>
      <c r="AE1039" s="1713"/>
      <c r="AF1039" s="1713"/>
      <c r="AG1039" s="1713"/>
      <c r="AH1039" s="1713"/>
      <c r="AI1039" s="1713"/>
      <c r="AJ1039" s="1713"/>
      <c r="AK1039" s="1713"/>
      <c r="AL1039" s="1713"/>
      <c r="AM1039" s="1713"/>
      <c r="AN1039" s="1713"/>
      <c r="AO1039" s="1713"/>
      <c r="AP1039" s="1713"/>
      <c r="AQ1039" s="1713"/>
      <c r="AR1039" s="1713"/>
      <c r="AS1039" s="1713"/>
      <c r="AT1039" s="1713"/>
      <c r="AU1039" s="1713"/>
      <c r="AV1039" s="1713"/>
      <c r="AW1039" s="1713"/>
      <c r="AX1039" s="1713"/>
    </row>
    <row r="1040" s="1732" customFormat="true" ht="21.75" hidden="false" customHeight="true" outlineLevel="0" collapsed="false">
      <c r="C1040" s="1713"/>
      <c r="D1040" s="1713"/>
      <c r="E1040" s="1713"/>
      <c r="F1040" s="1713"/>
      <c r="G1040" s="1714"/>
      <c r="H1040" s="1713"/>
      <c r="I1040" s="1713"/>
      <c r="J1040" s="1713"/>
      <c r="K1040" s="1713"/>
      <c r="L1040" s="1713"/>
      <c r="M1040" s="1713"/>
      <c r="N1040" s="1713"/>
      <c r="O1040" s="1713"/>
      <c r="P1040" s="1713"/>
      <c r="Q1040" s="1713"/>
      <c r="R1040" s="1713"/>
      <c r="S1040" s="1713"/>
      <c r="T1040" s="1713"/>
      <c r="U1040" s="1713"/>
      <c r="V1040" s="1713"/>
      <c r="W1040" s="1713"/>
      <c r="X1040" s="1713"/>
      <c r="Y1040" s="1713"/>
      <c r="Z1040" s="1713"/>
      <c r="AA1040" s="1713"/>
      <c r="AB1040" s="1713"/>
      <c r="AC1040" s="1713"/>
      <c r="AD1040" s="1713"/>
      <c r="AE1040" s="1713"/>
      <c r="AF1040" s="1713"/>
      <c r="AG1040" s="1713"/>
      <c r="AH1040" s="1713"/>
      <c r="AI1040" s="1713"/>
      <c r="AJ1040" s="1713"/>
      <c r="AK1040" s="1713"/>
      <c r="AL1040" s="1713"/>
      <c r="AM1040" s="1713"/>
      <c r="AN1040" s="1713"/>
      <c r="AO1040" s="1713"/>
      <c r="AP1040" s="1713"/>
      <c r="AQ1040" s="1713"/>
      <c r="AR1040" s="1713"/>
      <c r="AS1040" s="1713"/>
      <c r="AT1040" s="1713"/>
      <c r="AU1040" s="1713"/>
      <c r="AV1040" s="1713"/>
      <c r="AW1040" s="1713"/>
      <c r="AX1040" s="1713"/>
    </row>
    <row r="1041" s="1732" customFormat="true" ht="21.75" hidden="false" customHeight="true" outlineLevel="0" collapsed="false">
      <c r="C1041" s="1713"/>
      <c r="D1041" s="1713"/>
      <c r="E1041" s="1713"/>
      <c r="F1041" s="1713"/>
      <c r="G1041" s="1714"/>
      <c r="H1041" s="1713"/>
      <c r="I1041" s="1713"/>
      <c r="J1041" s="1713"/>
      <c r="K1041" s="1713"/>
      <c r="L1041" s="1713"/>
      <c r="M1041" s="1713"/>
      <c r="N1041" s="1713"/>
      <c r="O1041" s="1713"/>
      <c r="P1041" s="1713"/>
      <c r="Q1041" s="1713"/>
      <c r="R1041" s="1713"/>
      <c r="S1041" s="1713"/>
      <c r="T1041" s="1713"/>
      <c r="U1041" s="1713"/>
      <c r="V1041" s="1713"/>
      <c r="W1041" s="1713"/>
      <c r="X1041" s="1713"/>
      <c r="Y1041" s="1713"/>
      <c r="Z1041" s="1713"/>
      <c r="AA1041" s="1713"/>
      <c r="AB1041" s="1713"/>
      <c r="AC1041" s="1713"/>
      <c r="AD1041" s="1713"/>
      <c r="AE1041" s="1713"/>
      <c r="AF1041" s="1713"/>
      <c r="AG1041" s="1713"/>
      <c r="AH1041" s="1713"/>
      <c r="AI1041" s="1713"/>
      <c r="AJ1041" s="1713"/>
      <c r="AK1041" s="1713"/>
      <c r="AL1041" s="1713"/>
      <c r="AM1041" s="1713"/>
      <c r="AN1041" s="1713"/>
      <c r="AO1041" s="1713"/>
      <c r="AP1041" s="1713"/>
      <c r="AQ1041" s="1713"/>
      <c r="AR1041" s="1713"/>
      <c r="AS1041" s="1713"/>
      <c r="AT1041" s="1713"/>
      <c r="AU1041" s="1713"/>
      <c r="AV1041" s="1713"/>
      <c r="AW1041" s="1713"/>
      <c r="AX1041" s="1713"/>
    </row>
  </sheetData>
  <autoFilter ref="C1:G41"/>
  <mergeCells count="1">
    <mergeCell ref="C1:G3"/>
  </mergeCells>
  <printOptions headings="false" gridLines="false" gridLinesSet="true" horizontalCentered="true" verticalCentered="false"/>
  <pageMargins left="0.25" right="0.25" top="0.25" bottom="0.25" header="0.511811023622047" footer="0.511811023622047"/>
  <pageSetup paperSize="9" scale="63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00000"/>
    <pageSetUpPr fitToPage="false"/>
  </sheetPr>
  <dimension ref="A1:GC1423"/>
  <sheetViews>
    <sheetView showFormulas="false" showGridLines="true" showRowColHeaders="true" showZeros="true" rightToLeft="false" tabSelected="false" showOutlineSymbols="true" defaultGridColor="true" view="normal" topLeftCell="C24" colorId="64" zoomScale="120" zoomScaleNormal="120" zoomScalePageLayoutView="120" workbookViewId="0">
      <selection pane="topLeft" activeCell="C24" activeCellId="0" sqref="C24"/>
    </sheetView>
  </sheetViews>
  <sheetFormatPr defaultColWidth="9.3984375" defaultRowHeight="15" outlineLevelRow="0" outlineLevelCol="0"/>
  <cols>
    <col collapsed="false" customWidth="true" hidden="false" outlineLevel="0" max="1" min="1" style="1733" width="8.57"/>
    <col collapsed="false" customWidth="true" hidden="false" outlineLevel="0" max="2" min="2" style="1734" width="3.57"/>
    <col collapsed="false" customWidth="true" hidden="false" outlineLevel="0" max="3" min="3" style="1735" width="33"/>
    <col collapsed="false" customWidth="true" hidden="true" outlineLevel="0" max="4" min="4" style="1733" width="8.43"/>
    <col collapsed="false" customWidth="true" hidden="false" outlineLevel="0" max="9" min="5" style="1736" width="10.57"/>
    <col collapsed="false" customWidth="true" hidden="false" outlineLevel="0" max="15" min="10" style="1737" width="10.57"/>
    <col collapsed="false" customWidth="true" hidden="false" outlineLevel="0" max="17" min="16" style="1736" width="8.43"/>
    <col collapsed="false" customWidth="true" hidden="false" outlineLevel="0" max="18" min="18" style="1736" width="10.57"/>
    <col collapsed="false" customWidth="true" hidden="false" outlineLevel="0" max="46" min="19" style="1738" width="10.57"/>
    <col collapsed="false" customWidth="true" hidden="false" outlineLevel="0" max="48" min="47" style="1738" width="13.55"/>
    <col collapsed="false" customWidth="true" hidden="false" outlineLevel="0" max="64" min="49" style="1738" width="10.57"/>
    <col collapsed="false" customWidth="true" hidden="false" outlineLevel="0" max="69" min="65" style="1739" width="10.57"/>
    <col collapsed="false" customWidth="true" hidden="false" outlineLevel="0" max="98" min="70" style="1739" width="11.43"/>
    <col collapsed="false" customWidth="true" hidden="false" outlineLevel="0" max="99" min="99" style="1740" width="10"/>
    <col collapsed="false" customWidth="true" hidden="false" outlineLevel="0" max="113" min="100" style="1739" width="11.43"/>
    <col collapsed="false" customWidth="true" hidden="false" outlineLevel="0" max="121" min="114" style="1733" width="11.43"/>
    <col collapsed="false" customWidth="false" hidden="false" outlineLevel="0" max="153" min="122" style="1733" width="9.42"/>
    <col collapsed="false" customWidth="false" hidden="false" outlineLevel="0" max="155" min="154" style="1741" width="9.42"/>
    <col collapsed="false" customWidth="true" hidden="false" outlineLevel="0" max="160" min="156" style="1741" width="8.43"/>
    <col collapsed="false" customWidth="true" hidden="false" outlineLevel="0" max="176" min="161" style="1741" width="6.44"/>
    <col collapsed="false" customWidth="true" hidden="false" outlineLevel="0" max="177" min="177" style="1741" width="6.57"/>
    <col collapsed="false" customWidth="false" hidden="false" outlineLevel="0" max="178" min="178" style="1741" width="9.42"/>
    <col collapsed="false" customWidth="false" hidden="false" outlineLevel="0" max="182" min="179" style="1733" width="9.42"/>
    <col collapsed="false" customWidth="true" hidden="false" outlineLevel="0" max="184" min="183" style="1733" width="8.57"/>
    <col collapsed="false" customWidth="false" hidden="false" outlineLevel="0" max="1024" min="185" style="1733" width="9.42"/>
  </cols>
  <sheetData>
    <row r="1" customFormat="false" ht="15" hidden="false" customHeight="false" outlineLevel="0" collapsed="false">
      <c r="C1" s="1742" t="s">
        <v>782</v>
      </c>
      <c r="E1" s="1742"/>
      <c r="F1" s="1743"/>
      <c r="G1" s="1743"/>
      <c r="H1" s="1743"/>
      <c r="I1" s="1743"/>
    </row>
    <row r="2" customFormat="false" ht="15" hidden="false" customHeight="false" outlineLevel="0" collapsed="false">
      <c r="C2" s="1742" t="s">
        <v>783</v>
      </c>
      <c r="E2" s="1742"/>
      <c r="F2" s="1743"/>
      <c r="G2" s="1743"/>
      <c r="H2" s="1743"/>
      <c r="I2" s="1743"/>
    </row>
    <row r="3" customFormat="false" ht="15" hidden="false" customHeight="false" outlineLevel="0" collapsed="false">
      <c r="C3" s="1742" t="s">
        <v>784</v>
      </c>
      <c r="E3" s="1742"/>
      <c r="F3" s="1743"/>
      <c r="G3" s="1743"/>
      <c r="H3" s="1743"/>
      <c r="I3" s="1743"/>
    </row>
    <row r="4" customFormat="false" ht="15.75" hidden="false" customHeight="true" outlineLevel="0" collapsed="false">
      <c r="C4" s="1742" t="s">
        <v>785</v>
      </c>
      <c r="E4" s="1742"/>
      <c r="F4" s="1743"/>
      <c r="G4" s="1743"/>
      <c r="H4" s="1743"/>
      <c r="I4" s="1743"/>
    </row>
    <row r="5" customFormat="false" ht="20.25" hidden="false" customHeight="true" outlineLevel="0" collapsed="false">
      <c r="B5" s="1744"/>
      <c r="C5" s="1745"/>
      <c r="D5" s="1744"/>
      <c r="E5" s="1746"/>
      <c r="F5" s="1746"/>
      <c r="G5" s="1746"/>
      <c r="H5" s="1746"/>
      <c r="I5" s="1746"/>
      <c r="J5" s="1747"/>
      <c r="K5" s="1747"/>
      <c r="L5" s="1747"/>
      <c r="M5" s="1747"/>
      <c r="N5" s="1747"/>
      <c r="O5" s="1747"/>
      <c r="P5" s="1746"/>
      <c r="Q5" s="1746"/>
      <c r="R5" s="1746"/>
      <c r="S5" s="1748"/>
      <c r="T5" s="1748"/>
      <c r="U5" s="1748"/>
      <c r="V5" s="1748"/>
      <c r="W5" s="1748"/>
      <c r="X5" s="1748"/>
      <c r="Y5" s="1748"/>
      <c r="Z5" s="1748"/>
      <c r="AA5" s="1748"/>
      <c r="AB5" s="1748"/>
      <c r="AC5" s="1748"/>
      <c r="AD5" s="1748"/>
      <c r="AE5" s="1748"/>
      <c r="AF5" s="1748"/>
      <c r="AG5" s="1748"/>
      <c r="AH5" s="1748"/>
      <c r="AI5" s="1748"/>
      <c r="AJ5" s="1748"/>
      <c r="AK5" s="1748"/>
      <c r="AL5" s="1748"/>
      <c r="AM5" s="1748"/>
      <c r="AN5" s="1748"/>
      <c r="AO5" s="1748"/>
      <c r="AP5" s="1748"/>
      <c r="AQ5" s="1748"/>
      <c r="AR5" s="1748"/>
      <c r="AS5" s="1748"/>
      <c r="AT5" s="1748"/>
      <c r="AU5" s="1748"/>
      <c r="AV5" s="1748"/>
      <c r="AW5" s="1748"/>
      <c r="AX5" s="1748"/>
      <c r="AY5" s="1748"/>
      <c r="AZ5" s="1748"/>
      <c r="BA5" s="1748"/>
      <c r="BB5" s="1748"/>
      <c r="BC5" s="1748"/>
      <c r="BD5" s="1748"/>
      <c r="BE5" s="1748"/>
      <c r="BF5" s="1748"/>
      <c r="BG5" s="1748"/>
      <c r="BH5" s="1748"/>
      <c r="BI5" s="1748"/>
      <c r="BJ5" s="1748"/>
      <c r="BK5" s="1748"/>
      <c r="BL5" s="1748"/>
      <c r="BM5" s="1749"/>
      <c r="BN5" s="1749"/>
      <c r="BO5" s="1749"/>
      <c r="BP5" s="1749"/>
      <c r="BQ5" s="1749"/>
      <c r="BR5" s="1749"/>
      <c r="BS5" s="1749"/>
      <c r="BT5" s="1749"/>
      <c r="BU5" s="1749"/>
      <c r="BV5" s="1749"/>
      <c r="BW5" s="1749"/>
      <c r="BX5" s="1749"/>
      <c r="BY5" s="1749"/>
      <c r="BZ5" s="1749"/>
      <c r="CA5" s="1749"/>
      <c r="CB5" s="1749"/>
      <c r="CC5" s="1749"/>
      <c r="CD5" s="1749"/>
      <c r="CE5" s="1749"/>
      <c r="CF5" s="1749"/>
      <c r="CG5" s="1749"/>
      <c r="CH5" s="1749"/>
      <c r="CI5" s="1749"/>
      <c r="CJ5" s="1749"/>
      <c r="CK5" s="1749"/>
      <c r="CL5" s="1749"/>
      <c r="CM5" s="1749"/>
      <c r="CN5" s="1749"/>
      <c r="CO5" s="1749"/>
      <c r="CP5" s="1749"/>
      <c r="CQ5" s="1749"/>
      <c r="CR5" s="1749"/>
      <c r="CS5" s="1749"/>
      <c r="CT5" s="1749"/>
      <c r="CU5" s="1749"/>
      <c r="CV5" s="1749"/>
      <c r="CW5" s="1749"/>
      <c r="CX5" s="1749"/>
      <c r="CY5" s="1749"/>
      <c r="CZ5" s="1749"/>
      <c r="DA5" s="1749"/>
      <c r="DB5" s="1749"/>
      <c r="DC5" s="1749"/>
      <c r="DD5" s="1749"/>
      <c r="DE5" s="1749"/>
      <c r="DF5" s="1749"/>
      <c r="DG5" s="1749"/>
      <c r="DH5" s="1749"/>
      <c r="DI5" s="1749"/>
      <c r="DJ5" s="1744"/>
      <c r="DK5" s="1744"/>
      <c r="DL5" s="1744"/>
      <c r="DM5" s="1744"/>
      <c r="DN5" s="1744"/>
      <c r="DO5" s="1744"/>
      <c r="DP5" s="1744"/>
      <c r="DQ5" s="1744"/>
      <c r="DR5" s="1744"/>
      <c r="DS5" s="1744"/>
      <c r="DT5" s="1744"/>
      <c r="DU5" s="1744"/>
      <c r="DV5" s="1744"/>
      <c r="DW5" s="1744"/>
      <c r="DX5" s="1744"/>
      <c r="DY5" s="1744"/>
      <c r="DZ5" s="1744"/>
      <c r="EA5" s="1744"/>
      <c r="EB5" s="1744"/>
      <c r="EC5" s="1744"/>
      <c r="ED5" s="1744"/>
      <c r="EE5" s="1744"/>
      <c r="EF5" s="1744"/>
      <c r="EG5" s="1744"/>
      <c r="EH5" s="1744"/>
      <c r="EI5" s="1750" t="s">
        <v>786</v>
      </c>
      <c r="EJ5" s="1750"/>
      <c r="EK5" s="1750"/>
      <c r="EL5" s="1750"/>
      <c r="EM5" s="1750"/>
      <c r="EN5" s="1744"/>
      <c r="EO5" s="1744"/>
      <c r="EP5" s="1744"/>
      <c r="EQ5" s="1744"/>
      <c r="ER5" s="1744"/>
      <c r="ES5" s="1744"/>
      <c r="ET5" s="1744"/>
      <c r="EU5" s="1744"/>
      <c r="EV5" s="1744"/>
      <c r="EW5" s="1744"/>
      <c r="EX5" s="1744"/>
      <c r="EY5" s="1744"/>
      <c r="EZ5" s="1744"/>
      <c r="FA5" s="1744"/>
      <c r="FB5" s="1744"/>
      <c r="FC5" s="1744"/>
      <c r="FD5" s="1744"/>
      <c r="FE5" s="1744"/>
      <c r="FF5" s="1744"/>
      <c r="FY5" s="1733" t="s">
        <v>787</v>
      </c>
    </row>
    <row r="6" customFormat="false" ht="13.5" hidden="false" customHeight="true" outlineLevel="0" collapsed="false">
      <c r="B6" s="1751"/>
      <c r="C6" s="1752"/>
      <c r="D6" s="1751"/>
      <c r="E6" s="1753"/>
      <c r="F6" s="1753"/>
      <c r="G6" s="1753"/>
      <c r="H6" s="1753"/>
      <c r="I6" s="1753"/>
      <c r="J6" s="1754"/>
      <c r="K6" s="1754"/>
      <c r="L6" s="1754"/>
      <c r="M6" s="1754"/>
      <c r="N6" s="1754"/>
      <c r="O6" s="1754"/>
      <c r="P6" s="1753"/>
      <c r="Q6" s="1753"/>
      <c r="R6" s="1753"/>
      <c r="S6" s="1755"/>
      <c r="T6" s="1755"/>
      <c r="U6" s="1755"/>
      <c r="V6" s="1755"/>
      <c r="W6" s="1755"/>
      <c r="X6" s="1755"/>
      <c r="Y6" s="1755"/>
      <c r="Z6" s="1755"/>
      <c r="AA6" s="1755"/>
      <c r="AB6" s="1755"/>
      <c r="AC6" s="1755"/>
      <c r="AD6" s="1755"/>
      <c r="AE6" s="1755"/>
      <c r="AF6" s="1755"/>
      <c r="AG6" s="1755"/>
      <c r="AH6" s="1755"/>
      <c r="CU6" s="1739"/>
      <c r="FX6" s="1733" t="s">
        <v>788</v>
      </c>
    </row>
    <row r="7" customFormat="false" ht="15.75" hidden="false" customHeight="true" outlineLevel="0" collapsed="false">
      <c r="C7" s="1756" t="s">
        <v>789</v>
      </c>
      <c r="D7" s="1757"/>
      <c r="E7" s="1758"/>
      <c r="F7" s="1758"/>
      <c r="G7" s="1758"/>
      <c r="H7" s="1758"/>
      <c r="I7" s="1758"/>
      <c r="J7" s="1759"/>
      <c r="K7" s="1759"/>
      <c r="L7" s="1759"/>
      <c r="M7" s="1759"/>
      <c r="N7" s="1759"/>
      <c r="O7" s="1759"/>
      <c r="P7" s="1758"/>
      <c r="Q7" s="1758"/>
      <c r="R7" s="1758"/>
      <c r="S7" s="1760"/>
      <c r="T7" s="1760"/>
      <c r="U7" s="1760"/>
      <c r="V7" s="1760"/>
      <c r="W7" s="1760"/>
      <c r="X7" s="1760"/>
      <c r="Y7" s="1760"/>
      <c r="Z7" s="1760"/>
      <c r="AA7" s="1760"/>
      <c r="AB7" s="1760"/>
      <c r="AC7" s="1760"/>
      <c r="AD7" s="1760"/>
      <c r="AE7" s="1760"/>
      <c r="AF7" s="1760"/>
      <c r="AG7" s="1760"/>
      <c r="AH7" s="1760"/>
      <c r="AI7" s="1760"/>
      <c r="AJ7" s="1760"/>
      <c r="AK7" s="1760"/>
      <c r="AL7" s="1760"/>
      <c r="AM7" s="1760"/>
      <c r="AN7" s="1760"/>
      <c r="AO7" s="1760"/>
      <c r="AP7" s="1760"/>
      <c r="AQ7" s="1760"/>
      <c r="AR7" s="1760"/>
      <c r="AS7" s="1760"/>
      <c r="AT7" s="1760"/>
      <c r="AU7" s="1760"/>
      <c r="AV7" s="1760"/>
      <c r="AW7" s="1760"/>
      <c r="AX7" s="1760"/>
      <c r="AY7" s="1760"/>
      <c r="AZ7" s="1760"/>
      <c r="BA7" s="1760"/>
      <c r="BB7" s="1760"/>
      <c r="BC7" s="1760"/>
      <c r="BD7" s="1760"/>
      <c r="BE7" s="1760"/>
      <c r="BF7" s="1760"/>
      <c r="BG7" s="1760"/>
      <c r="BH7" s="1760"/>
      <c r="BI7" s="1760"/>
      <c r="BJ7" s="1760"/>
      <c r="BK7" s="1760"/>
      <c r="BL7" s="1760"/>
      <c r="BM7" s="1761"/>
      <c r="BN7" s="1761"/>
      <c r="BO7" s="1761"/>
      <c r="BP7" s="1761"/>
      <c r="BQ7" s="1761"/>
      <c r="BR7" s="1761"/>
      <c r="BS7" s="1761"/>
      <c r="BT7" s="1761"/>
      <c r="BU7" s="1761"/>
      <c r="BV7" s="1761"/>
      <c r="BW7" s="1761"/>
      <c r="BX7" s="1761"/>
      <c r="BY7" s="1761"/>
      <c r="BZ7" s="1761"/>
      <c r="CA7" s="1761"/>
      <c r="CB7" s="1761"/>
      <c r="CC7" s="1761"/>
      <c r="CD7" s="1761"/>
      <c r="CE7" s="1761"/>
      <c r="CF7" s="1761"/>
      <c r="CG7" s="1761"/>
      <c r="CH7" s="1761"/>
      <c r="CI7" s="1761"/>
      <c r="CJ7" s="1761"/>
      <c r="CK7" s="1761"/>
      <c r="CL7" s="1761"/>
      <c r="CM7" s="1761"/>
      <c r="CN7" s="1761"/>
      <c r="CO7" s="1761"/>
      <c r="CP7" s="1761"/>
      <c r="CQ7" s="1761"/>
      <c r="CR7" s="1761"/>
      <c r="CS7" s="1761"/>
      <c r="CT7" s="1761"/>
      <c r="CU7" s="1761"/>
      <c r="CV7" s="1761"/>
      <c r="CW7" s="1761"/>
      <c r="CX7" s="1761"/>
      <c r="CY7" s="1761"/>
      <c r="CZ7" s="1761"/>
      <c r="DA7" s="1761"/>
      <c r="DB7" s="1761"/>
      <c r="DC7" s="1761"/>
      <c r="DD7" s="1761"/>
      <c r="DE7" s="1761"/>
      <c r="DF7" s="1761"/>
      <c r="DG7" s="1761"/>
      <c r="DH7" s="1761"/>
      <c r="DI7" s="1761"/>
      <c r="DJ7" s="1757"/>
      <c r="DK7" s="1757"/>
      <c r="DL7" s="1757"/>
      <c r="DM7" s="1757"/>
      <c r="DN7" s="1757"/>
      <c r="DO7" s="1757"/>
      <c r="DP7" s="1757"/>
      <c r="DQ7" s="1757"/>
      <c r="DR7" s="1757"/>
      <c r="DS7" s="1757"/>
      <c r="DT7" s="1757"/>
      <c r="DU7" s="1757"/>
      <c r="DV7" s="1757"/>
      <c r="DW7" s="1757"/>
      <c r="DX7" s="1757"/>
      <c r="DY7" s="1757"/>
      <c r="DZ7" s="1757"/>
      <c r="EA7" s="1757"/>
      <c r="EB7" s="1757"/>
      <c r="EC7" s="1757"/>
      <c r="ED7" s="1757"/>
      <c r="EE7" s="1757"/>
      <c r="EF7" s="1757"/>
      <c r="EG7" s="1757"/>
      <c r="EH7" s="1757"/>
      <c r="EI7" s="1757"/>
      <c r="EJ7" s="1757"/>
      <c r="EK7" s="1757"/>
      <c r="EL7" s="1757"/>
      <c r="EM7" s="1757"/>
      <c r="EN7" s="1757"/>
      <c r="EO7" s="1757"/>
      <c r="EP7" s="1757"/>
      <c r="EQ7" s="1757"/>
      <c r="ER7" s="1757"/>
      <c r="ES7" s="1757"/>
      <c r="ET7" s="1757"/>
      <c r="EU7" s="1757"/>
      <c r="EV7" s="1757"/>
      <c r="EW7" s="1757"/>
      <c r="EX7" s="1762"/>
      <c r="EY7" s="1762"/>
      <c r="EZ7" s="1762"/>
      <c r="FA7" s="1762"/>
      <c r="FB7" s="1762"/>
      <c r="FC7" s="1762"/>
      <c r="FD7" s="1762"/>
      <c r="FE7" s="1762"/>
      <c r="FF7" s="1762"/>
      <c r="FG7" s="1762"/>
      <c r="FH7" s="1762"/>
      <c r="FI7" s="1762"/>
      <c r="FJ7" s="1762"/>
      <c r="FK7" s="1762"/>
      <c r="FL7" s="1762"/>
      <c r="FM7" s="1762"/>
      <c r="FN7" s="1762"/>
      <c r="FO7" s="1762"/>
      <c r="FP7" s="1762"/>
      <c r="FQ7" s="1762"/>
      <c r="FR7" s="1762"/>
      <c r="FS7" s="1762"/>
      <c r="FX7" s="1733" t="s">
        <v>790</v>
      </c>
      <c r="FY7" s="1733" t="s">
        <v>791</v>
      </c>
      <c r="FZ7" s="1733" t="s">
        <v>14</v>
      </c>
      <c r="GB7" s="1733" t="s">
        <v>268</v>
      </c>
      <c r="GC7" s="1733" t="s">
        <v>13</v>
      </c>
    </row>
    <row r="8" customFormat="false" ht="15.75" hidden="false" customHeight="true" outlineLevel="0" collapsed="false">
      <c r="B8" s="1763"/>
      <c r="C8" s="1764"/>
      <c r="D8" s="1765"/>
      <c r="E8" s="1766"/>
      <c r="F8" s="1766"/>
      <c r="G8" s="1766"/>
      <c r="H8" s="1766"/>
      <c r="I8" s="1766"/>
      <c r="J8" s="1767"/>
      <c r="K8" s="1767"/>
      <c r="L8" s="1767"/>
      <c r="M8" s="1767"/>
      <c r="N8" s="1767"/>
      <c r="O8" s="1767"/>
      <c r="P8" s="1766"/>
      <c r="Q8" s="1766"/>
      <c r="R8" s="1766"/>
      <c r="S8" s="1768"/>
      <c r="T8" s="1768"/>
      <c r="U8" s="1768"/>
      <c r="V8" s="1768"/>
      <c r="W8" s="1768"/>
      <c r="X8" s="1768"/>
      <c r="Y8" s="1768"/>
      <c r="Z8" s="1768"/>
      <c r="AA8" s="1768"/>
      <c r="AB8" s="1768"/>
      <c r="AC8" s="1768"/>
      <c r="AD8" s="1768"/>
      <c r="AE8" s="1768"/>
      <c r="AF8" s="1768"/>
      <c r="AG8" s="1768"/>
      <c r="AH8" s="1768"/>
      <c r="AI8" s="1768"/>
      <c r="AJ8" s="1768"/>
      <c r="AK8" s="1768"/>
      <c r="AL8" s="1768"/>
      <c r="AM8" s="1768"/>
      <c r="AN8" s="1768"/>
      <c r="AO8" s="1768"/>
      <c r="AP8" s="1768"/>
      <c r="AQ8" s="1768"/>
      <c r="AR8" s="1768"/>
      <c r="AS8" s="1768"/>
      <c r="AT8" s="1768"/>
      <c r="AU8" s="1768"/>
      <c r="AV8" s="1768"/>
      <c r="AW8" s="1768"/>
      <c r="AX8" s="1768"/>
      <c r="AY8" s="1768"/>
      <c r="AZ8" s="1768"/>
      <c r="BA8" s="1768"/>
      <c r="BB8" s="1768"/>
      <c r="BC8" s="1768"/>
      <c r="BD8" s="1768"/>
      <c r="BE8" s="1768"/>
      <c r="BF8" s="1768"/>
      <c r="BG8" s="1768"/>
      <c r="BH8" s="1768"/>
      <c r="BI8" s="1768"/>
      <c r="BJ8" s="1768"/>
      <c r="BK8" s="1768"/>
      <c r="BL8" s="1768"/>
      <c r="BM8" s="1769"/>
      <c r="BN8" s="1769"/>
      <c r="BO8" s="1769"/>
      <c r="BP8" s="1769"/>
      <c r="BQ8" s="1769"/>
      <c r="BR8" s="1769"/>
      <c r="BS8" s="1769"/>
      <c r="BT8" s="1769"/>
      <c r="BU8" s="1769"/>
      <c r="BV8" s="1769"/>
      <c r="BW8" s="1769"/>
      <c r="BX8" s="1769"/>
      <c r="BY8" s="1769"/>
      <c r="BZ8" s="1769"/>
      <c r="CA8" s="1769"/>
      <c r="CB8" s="1769"/>
      <c r="CC8" s="1769"/>
      <c r="CD8" s="1769"/>
      <c r="CE8" s="1769"/>
      <c r="CF8" s="1769"/>
      <c r="CG8" s="1769"/>
      <c r="CH8" s="1769"/>
      <c r="CI8" s="1769"/>
      <c r="CJ8" s="1769"/>
      <c r="CK8" s="1769"/>
      <c r="CL8" s="1769"/>
      <c r="CM8" s="1769"/>
      <c r="CN8" s="1769"/>
      <c r="CO8" s="1769"/>
      <c r="CP8" s="1769"/>
      <c r="CQ8" s="1769"/>
      <c r="CR8" s="1769"/>
      <c r="CS8" s="1770"/>
      <c r="CT8" s="1770"/>
      <c r="CU8" s="1771"/>
      <c r="CV8" s="1772"/>
      <c r="CW8" s="1772"/>
      <c r="CX8" s="1772"/>
      <c r="CY8" s="1772"/>
      <c r="CZ8" s="1772"/>
      <c r="DA8" s="1772"/>
      <c r="DB8" s="1772"/>
      <c r="DC8" s="1772"/>
      <c r="DD8" s="1772"/>
      <c r="DE8" s="1772"/>
      <c r="DF8" s="1772"/>
      <c r="DG8" s="1772"/>
      <c r="DH8" s="1772"/>
      <c r="DI8" s="1772"/>
      <c r="DJ8" s="1773"/>
      <c r="DK8" s="1773"/>
      <c r="DL8" s="1773"/>
      <c r="DM8" s="1773"/>
      <c r="DN8" s="1773"/>
      <c r="DO8" s="1773"/>
      <c r="DP8" s="1773"/>
      <c r="DQ8" s="1773"/>
      <c r="DR8" s="1773"/>
      <c r="DS8" s="1773"/>
      <c r="DT8" s="1773"/>
      <c r="DU8" s="1773"/>
      <c r="DV8" s="1773"/>
      <c r="DW8" s="1773"/>
      <c r="DX8" s="1773"/>
      <c r="DY8" s="1773"/>
      <c r="DZ8" s="1773"/>
      <c r="EA8" s="1773"/>
      <c r="EB8" s="1773"/>
      <c r="EC8" s="1773"/>
      <c r="ED8" s="1773"/>
      <c r="EE8" s="1773"/>
      <c r="EF8" s="1773"/>
      <c r="EG8" s="1773"/>
      <c r="EH8" s="1774" t="n">
        <v>2012</v>
      </c>
      <c r="EI8" s="1773"/>
      <c r="EJ8" s="1773"/>
      <c r="EK8" s="1775"/>
      <c r="EL8" s="1770" t="n">
        <v>2011</v>
      </c>
      <c r="EM8" s="1770"/>
      <c r="EN8" s="1770"/>
      <c r="EO8" s="1770"/>
      <c r="EP8" s="1770"/>
      <c r="EQ8" s="1770"/>
      <c r="ER8" s="1770"/>
      <c r="ES8" s="1770"/>
      <c r="ET8" s="1770"/>
      <c r="EU8" s="1770"/>
      <c r="EV8" s="1770"/>
      <c r="EW8" s="1770"/>
      <c r="EX8" s="1776" t="n">
        <v>2010</v>
      </c>
      <c r="EY8" s="1776"/>
      <c r="EZ8" s="1776"/>
      <c r="FA8" s="1776"/>
      <c r="FB8" s="1776"/>
      <c r="FC8" s="1776"/>
      <c r="FD8" s="1776"/>
      <c r="FE8" s="1776"/>
      <c r="FF8" s="1776"/>
      <c r="FG8" s="1776"/>
      <c r="FH8" s="1776"/>
      <c r="FI8" s="1777" t="n">
        <v>2009</v>
      </c>
      <c r="FJ8" s="1777"/>
      <c r="FK8" s="1777"/>
      <c r="FL8" s="1777"/>
      <c r="FM8" s="1777"/>
      <c r="FN8" s="1777"/>
      <c r="FO8" s="1777"/>
      <c r="FP8" s="1777"/>
      <c r="FQ8" s="1777"/>
      <c r="FR8" s="1777"/>
      <c r="FS8" s="1777"/>
      <c r="FT8" s="1777"/>
      <c r="FZ8" s="1733" t="s">
        <v>792</v>
      </c>
      <c r="GA8" s="1733" t="s">
        <v>793</v>
      </c>
    </row>
    <row r="9" s="1778" customFormat="true" ht="49.5" hidden="false" customHeight="true" outlineLevel="0" collapsed="false">
      <c r="B9" s="1779" t="s">
        <v>794</v>
      </c>
      <c r="C9" s="1780" t="s">
        <v>795</v>
      </c>
      <c r="D9" s="1781" t="s">
        <v>796</v>
      </c>
      <c r="E9" s="1782" t="s">
        <v>797</v>
      </c>
      <c r="F9" s="1782" t="s">
        <v>798</v>
      </c>
      <c r="G9" s="1782" t="s">
        <v>799</v>
      </c>
      <c r="H9" s="1782" t="s">
        <v>800</v>
      </c>
      <c r="I9" s="1782" t="s">
        <v>801</v>
      </c>
      <c r="J9" s="1783" t="s">
        <v>802</v>
      </c>
      <c r="K9" s="1783" t="s">
        <v>803</v>
      </c>
      <c r="L9" s="1783" t="s">
        <v>804</v>
      </c>
      <c r="M9" s="1783" t="s">
        <v>805</v>
      </c>
      <c r="N9" s="1783" t="s">
        <v>806</v>
      </c>
      <c r="O9" s="1783" t="s">
        <v>807</v>
      </c>
      <c r="P9" s="1782" t="s">
        <v>808</v>
      </c>
      <c r="Q9" s="1782" t="s">
        <v>809</v>
      </c>
      <c r="R9" s="1782" t="s">
        <v>810</v>
      </c>
      <c r="S9" s="1784" t="s">
        <v>811</v>
      </c>
      <c r="T9" s="1784" t="s">
        <v>812</v>
      </c>
      <c r="U9" s="1784" t="s">
        <v>813</v>
      </c>
      <c r="V9" s="1784" t="s">
        <v>814</v>
      </c>
      <c r="W9" s="1784" t="s">
        <v>815</v>
      </c>
      <c r="X9" s="1784" t="s">
        <v>816</v>
      </c>
      <c r="Y9" s="1784" t="s">
        <v>817</v>
      </c>
      <c r="Z9" s="1784" t="s">
        <v>818</v>
      </c>
      <c r="AA9" s="1784" t="s">
        <v>819</v>
      </c>
      <c r="AB9" s="1784" t="s">
        <v>820</v>
      </c>
      <c r="AC9" s="1784" t="s">
        <v>821</v>
      </c>
      <c r="AD9" s="1784" t="s">
        <v>822</v>
      </c>
      <c r="AE9" s="1784" t="s">
        <v>823</v>
      </c>
      <c r="AF9" s="1784" t="s">
        <v>824</v>
      </c>
      <c r="AG9" s="1784" t="s">
        <v>825</v>
      </c>
      <c r="AH9" s="1784" t="s">
        <v>826</v>
      </c>
      <c r="AI9" s="1784" t="s">
        <v>827</v>
      </c>
      <c r="AJ9" s="1784" t="s">
        <v>828</v>
      </c>
      <c r="AK9" s="1784" t="s">
        <v>829</v>
      </c>
      <c r="AL9" s="1784" t="s">
        <v>830</v>
      </c>
      <c r="AM9" s="1784" t="s">
        <v>831</v>
      </c>
      <c r="AN9" s="1784" t="s">
        <v>832</v>
      </c>
      <c r="AO9" s="1784" t="s">
        <v>833</v>
      </c>
      <c r="AP9" s="1784" t="s">
        <v>834</v>
      </c>
      <c r="AQ9" s="1784" t="s">
        <v>835</v>
      </c>
      <c r="AR9" s="1784" t="s">
        <v>836</v>
      </c>
      <c r="AS9" s="1784" t="s">
        <v>837</v>
      </c>
      <c r="AT9" s="1784" t="s">
        <v>838</v>
      </c>
      <c r="AU9" s="1784" t="s">
        <v>839</v>
      </c>
      <c r="AV9" s="1784" t="s">
        <v>840</v>
      </c>
      <c r="AW9" s="1784" t="s">
        <v>841</v>
      </c>
      <c r="AX9" s="1784" t="s">
        <v>842</v>
      </c>
      <c r="AY9" s="1784" t="s">
        <v>843</v>
      </c>
      <c r="AZ9" s="1784" t="s">
        <v>844</v>
      </c>
      <c r="BA9" s="1784"/>
      <c r="BB9" s="1784" t="s">
        <v>845</v>
      </c>
      <c r="BC9" s="1784" t="s">
        <v>846</v>
      </c>
      <c r="BD9" s="1784" t="s">
        <v>847</v>
      </c>
      <c r="BE9" s="1784" t="s">
        <v>848</v>
      </c>
      <c r="BF9" s="1784" t="s">
        <v>849</v>
      </c>
      <c r="BG9" s="1784" t="s">
        <v>850</v>
      </c>
      <c r="BH9" s="1784" t="s">
        <v>851</v>
      </c>
      <c r="BI9" s="1784" t="s">
        <v>852</v>
      </c>
      <c r="BJ9" s="1784" t="s">
        <v>853</v>
      </c>
      <c r="BK9" s="1784" t="s">
        <v>854</v>
      </c>
      <c r="BL9" s="1784" t="s">
        <v>855</v>
      </c>
      <c r="BM9" s="1781" t="s">
        <v>856</v>
      </c>
      <c r="BN9" s="1781"/>
      <c r="BO9" s="1781" t="s">
        <v>857</v>
      </c>
      <c r="BP9" s="1781" t="s">
        <v>858</v>
      </c>
      <c r="BQ9" s="1781" t="s">
        <v>859</v>
      </c>
      <c r="BR9" s="1781" t="s">
        <v>860</v>
      </c>
      <c r="BS9" s="1781" t="s">
        <v>861</v>
      </c>
      <c r="BT9" s="1781" t="s">
        <v>862</v>
      </c>
      <c r="BU9" s="1781" t="s">
        <v>863</v>
      </c>
      <c r="BV9" s="1781" t="s">
        <v>864</v>
      </c>
      <c r="BW9" s="1781" t="s">
        <v>865</v>
      </c>
      <c r="BX9" s="1781" t="s">
        <v>866</v>
      </c>
      <c r="BY9" s="1781" t="s">
        <v>867</v>
      </c>
      <c r="BZ9" s="1781" t="s">
        <v>868</v>
      </c>
      <c r="CA9" s="1781" t="s">
        <v>869</v>
      </c>
      <c r="CB9" s="1781" t="s">
        <v>870</v>
      </c>
      <c r="CC9" s="1781" t="s">
        <v>871</v>
      </c>
      <c r="CD9" s="1781" t="s">
        <v>872</v>
      </c>
      <c r="CE9" s="1781" t="s">
        <v>873</v>
      </c>
      <c r="CF9" s="1781" t="s">
        <v>874</v>
      </c>
      <c r="CG9" s="1781" t="s">
        <v>875</v>
      </c>
      <c r="CH9" s="1781" t="s">
        <v>876</v>
      </c>
      <c r="CI9" s="1781" t="s">
        <v>877</v>
      </c>
      <c r="CJ9" s="1781" t="s">
        <v>878</v>
      </c>
      <c r="CK9" s="1781" t="s">
        <v>879</v>
      </c>
      <c r="CL9" s="1781" t="s">
        <v>880</v>
      </c>
      <c r="CM9" s="1781" t="s">
        <v>881</v>
      </c>
      <c r="CN9" s="1781" t="s">
        <v>882</v>
      </c>
      <c r="CO9" s="1781" t="s">
        <v>883</v>
      </c>
      <c r="CP9" s="1781" t="s">
        <v>884</v>
      </c>
      <c r="CQ9" s="1781" t="s">
        <v>885</v>
      </c>
      <c r="CR9" s="1781" t="s">
        <v>886</v>
      </c>
      <c r="CS9" s="1781" t="s">
        <v>887</v>
      </c>
      <c r="CT9" s="1781" t="s">
        <v>888</v>
      </c>
      <c r="CU9" s="1785" t="s">
        <v>889</v>
      </c>
      <c r="CV9" s="1781" t="s">
        <v>890</v>
      </c>
      <c r="CW9" s="1781" t="s">
        <v>891</v>
      </c>
      <c r="CX9" s="1781" t="s">
        <v>892</v>
      </c>
      <c r="CY9" s="1781" t="s">
        <v>893</v>
      </c>
      <c r="CZ9" s="1781" t="s">
        <v>894</v>
      </c>
      <c r="DA9" s="1781" t="s">
        <v>895</v>
      </c>
      <c r="DB9" s="1781" t="s">
        <v>896</v>
      </c>
      <c r="DC9" s="1781" t="s">
        <v>897</v>
      </c>
      <c r="DD9" s="1781" t="s">
        <v>898</v>
      </c>
      <c r="DE9" s="1781" t="s">
        <v>899</v>
      </c>
      <c r="DF9" s="1781" t="s">
        <v>900</v>
      </c>
      <c r="DG9" s="1781" t="s">
        <v>901</v>
      </c>
      <c r="DH9" s="1781" t="s">
        <v>902</v>
      </c>
      <c r="DI9" s="1781" t="s">
        <v>903</v>
      </c>
      <c r="DJ9" s="1781" t="s">
        <v>904</v>
      </c>
      <c r="DK9" s="1781" t="s">
        <v>905</v>
      </c>
      <c r="DL9" s="1781" t="s">
        <v>906</v>
      </c>
      <c r="DM9" s="1781" t="s">
        <v>907</v>
      </c>
      <c r="DN9" s="1781" t="s">
        <v>908</v>
      </c>
      <c r="DO9" s="1781" t="s">
        <v>909</v>
      </c>
      <c r="DP9" s="1781" t="s">
        <v>910</v>
      </c>
      <c r="DQ9" s="1781" t="s">
        <v>911</v>
      </c>
      <c r="DR9" s="1781" t="s">
        <v>912</v>
      </c>
      <c r="DS9" s="1781" t="s">
        <v>913</v>
      </c>
      <c r="DT9" s="1781" t="s">
        <v>914</v>
      </c>
      <c r="DU9" s="1781" t="s">
        <v>915</v>
      </c>
      <c r="DV9" s="1781" t="s">
        <v>916</v>
      </c>
      <c r="DW9" s="1781" t="s">
        <v>917</v>
      </c>
      <c r="DX9" s="1781" t="s">
        <v>918</v>
      </c>
      <c r="DY9" s="1781" t="s">
        <v>919</v>
      </c>
      <c r="DZ9" s="1781" t="s">
        <v>920</v>
      </c>
      <c r="EA9" s="1781" t="s">
        <v>921</v>
      </c>
      <c r="EB9" s="1781" t="s">
        <v>922</v>
      </c>
      <c r="EC9" s="1781" t="s">
        <v>923</v>
      </c>
      <c r="ED9" s="1781" t="s">
        <v>924</v>
      </c>
      <c r="EE9" s="1781" t="s">
        <v>925</v>
      </c>
      <c r="EF9" s="1781" t="s">
        <v>926</v>
      </c>
      <c r="EG9" s="1781" t="s">
        <v>927</v>
      </c>
      <c r="EH9" s="1781" t="s">
        <v>928</v>
      </c>
      <c r="EI9" s="1786" t="s">
        <v>929</v>
      </c>
      <c r="EJ9" s="1781" t="s">
        <v>930</v>
      </c>
      <c r="EK9" s="1781" t="s">
        <v>931</v>
      </c>
      <c r="EL9" s="1781" t="s">
        <v>932</v>
      </c>
      <c r="EM9" s="1781" t="s">
        <v>933</v>
      </c>
      <c r="EN9" s="1781" t="s">
        <v>934</v>
      </c>
      <c r="EO9" s="1781" t="s">
        <v>935</v>
      </c>
      <c r="EP9" s="1781" t="s">
        <v>936</v>
      </c>
      <c r="EQ9" s="1781" t="s">
        <v>937</v>
      </c>
      <c r="ER9" s="1781" t="s">
        <v>938</v>
      </c>
      <c r="ES9" s="1781" t="s">
        <v>939</v>
      </c>
      <c r="ET9" s="1781" t="s">
        <v>940</v>
      </c>
      <c r="EU9" s="1781" t="s">
        <v>941</v>
      </c>
      <c r="EV9" s="1781" t="s">
        <v>942</v>
      </c>
      <c r="EW9" s="1781" t="s">
        <v>943</v>
      </c>
      <c r="EX9" s="1787" t="n">
        <v>40887</v>
      </c>
      <c r="EY9" s="1787" t="n">
        <v>40857</v>
      </c>
      <c r="EZ9" s="1788" t="s">
        <v>944</v>
      </c>
      <c r="FA9" s="1788" t="s">
        <v>945</v>
      </c>
      <c r="FB9" s="1788" t="s">
        <v>946</v>
      </c>
      <c r="FC9" s="1788" t="s">
        <v>947</v>
      </c>
      <c r="FD9" s="1788" t="s">
        <v>948</v>
      </c>
      <c r="FE9" s="1788" t="s">
        <v>949</v>
      </c>
      <c r="FF9" s="1788" t="s">
        <v>950</v>
      </c>
      <c r="FG9" s="1788" t="s">
        <v>951</v>
      </c>
      <c r="FH9" s="1788" t="s">
        <v>952</v>
      </c>
      <c r="FI9" s="1788" t="s">
        <v>953</v>
      </c>
      <c r="FJ9" s="1788" t="s">
        <v>954</v>
      </c>
      <c r="FK9" s="1788" t="s">
        <v>955</v>
      </c>
      <c r="FL9" s="1788" t="s">
        <v>956</v>
      </c>
      <c r="FM9" s="1788" t="s">
        <v>957</v>
      </c>
      <c r="FN9" s="1788" t="s">
        <v>958</v>
      </c>
      <c r="FO9" s="1788" t="s">
        <v>959</v>
      </c>
      <c r="FP9" s="1788" t="s">
        <v>960</v>
      </c>
      <c r="FQ9" s="1788" t="s">
        <v>961</v>
      </c>
      <c r="FR9" s="1788" t="s">
        <v>962</v>
      </c>
      <c r="FS9" s="1788" t="s">
        <v>963</v>
      </c>
      <c r="FT9" s="1788" t="s">
        <v>964</v>
      </c>
      <c r="FU9" s="1741"/>
      <c r="FV9" s="1741"/>
    </row>
    <row r="10" customFormat="false" ht="18" hidden="false" customHeight="true" outlineLevel="0" collapsed="false">
      <c r="B10" s="1789" t="n">
        <v>1</v>
      </c>
      <c r="C10" s="1790" t="s">
        <v>965</v>
      </c>
      <c r="D10" s="1789" t="n">
        <v>1</v>
      </c>
      <c r="E10" s="1791" t="n">
        <f aca="false">'NORTH-2'!$N$74</f>
        <v>-0.0729454936082346</v>
      </c>
      <c r="F10" s="1791" t="n">
        <v>0.806137996114972</v>
      </c>
      <c r="G10" s="1791" t="n">
        <v>-0.0166931910946529</v>
      </c>
      <c r="H10" s="1791" t="n">
        <v>-0.113342109234381</v>
      </c>
      <c r="I10" s="1791" t="n">
        <v>-0.686054781275458</v>
      </c>
      <c r="J10" s="330" t="n">
        <v>0.449385202049753</v>
      </c>
      <c r="K10" s="330" t="n">
        <v>0.00904864874208131</v>
      </c>
      <c r="L10" s="330" t="n">
        <v>-0.0988208807572403</v>
      </c>
      <c r="M10" s="330" t="n">
        <v>0.320061976549426</v>
      </c>
      <c r="N10" s="330" t="n">
        <v>0.173494305608453</v>
      </c>
      <c r="O10" s="330" t="n">
        <v>0.468741153314526</v>
      </c>
      <c r="P10" s="1791" t="n">
        <v>0.186078657051414</v>
      </c>
      <c r="Q10" s="1791" t="n">
        <v>0.242518133168121</v>
      </c>
      <c r="R10" s="1791" t="n">
        <v>0.627509630485758</v>
      </c>
      <c r="S10" s="1792" t="n">
        <v>0.773358479208145</v>
      </c>
      <c r="T10" s="1792" t="n">
        <v>0.382769785635302</v>
      </c>
      <c r="U10" s="1792" t="n">
        <v>0.135042649748727</v>
      </c>
      <c r="V10" s="1792" t="n">
        <v>0.114277588845348</v>
      </c>
      <c r="W10" s="1792" t="n">
        <v>0.116619891371869</v>
      </c>
      <c r="X10" s="1792" t="n">
        <v>0.279074419355492</v>
      </c>
      <c r="Y10" s="1793" t="n">
        <v>0.380088601648611</v>
      </c>
      <c r="Z10" s="1793" t="n">
        <v>0.419772781530602</v>
      </c>
      <c r="AA10" s="1793" t="n">
        <v>0.103856919137558</v>
      </c>
      <c r="AB10" s="1793" t="n">
        <v>-0.188519601584571</v>
      </c>
      <c r="AC10" s="1793" t="n">
        <v>0.683307260802059</v>
      </c>
      <c r="AD10" s="1793" t="n">
        <v>0.155915447319056</v>
      </c>
      <c r="AE10" s="1793" t="n">
        <v>-0.0169796388225797</v>
      </c>
      <c r="AF10" s="1793" t="n">
        <v>0.451630353117302</v>
      </c>
      <c r="AG10" s="1793" t="n">
        <v>0.9</v>
      </c>
      <c r="AH10" s="1793" t="n">
        <v>0.381209978115484</v>
      </c>
      <c r="AI10" s="1793" t="n">
        <v>0.189354254676256</v>
      </c>
      <c r="AJ10" s="1793" t="n">
        <v>0.171272683920066</v>
      </c>
      <c r="AK10" s="1793" t="n">
        <v>0.549804301294376</v>
      </c>
      <c r="AL10" s="1793" t="n">
        <v>0.846913378958159</v>
      </c>
      <c r="AM10" s="1793" t="n">
        <v>0.406556979734266</v>
      </c>
      <c r="AN10" s="1793" t="n">
        <v>0.567250773879067</v>
      </c>
      <c r="AO10" s="1793" t="n">
        <v>0.576494816173816</v>
      </c>
      <c r="AP10" s="1793" t="n">
        <v>0.0787676695345639</v>
      </c>
      <c r="AQ10" s="1793" t="n">
        <v>-0.0140923451324359</v>
      </c>
      <c r="AR10" s="1793" t="n">
        <v>1.38067588091262</v>
      </c>
      <c r="AS10" s="1793" t="n">
        <v>0.148217095047448</v>
      </c>
      <c r="AT10" s="1793" t="n">
        <v>0.689405110908527</v>
      </c>
      <c r="AU10" s="1793" t="n">
        <v>0.394046999937045</v>
      </c>
      <c r="AV10" s="1793" t="n">
        <v>0.281996229629923</v>
      </c>
      <c r="AW10" s="1793" t="n">
        <v>0.833831233230265</v>
      </c>
      <c r="AX10" s="1793" t="n">
        <v>-0.538486461356556</v>
      </c>
      <c r="AY10" s="1793" t="n">
        <v>0.0325881043836782</v>
      </c>
      <c r="AZ10" s="1793" t="n">
        <v>0.683417197325593</v>
      </c>
      <c r="BA10" s="1793"/>
      <c r="BB10" s="1793" t="n">
        <v>0.582986172435053</v>
      </c>
      <c r="BC10" s="1793" t="n">
        <v>0.664500650222983</v>
      </c>
      <c r="BD10" s="1793" t="n">
        <v>1.22285287659674</v>
      </c>
      <c r="BE10" s="1793" t="n">
        <v>0.952414913508523</v>
      </c>
      <c r="BF10" s="1793" t="n">
        <v>0.0367671566939622</v>
      </c>
      <c r="BG10" s="1793" t="n">
        <v>-0.268861252428865</v>
      </c>
      <c r="BH10" s="1793" t="n">
        <v>0.285905884390693</v>
      </c>
      <c r="BI10" s="1793" t="n">
        <v>0.261782764468505</v>
      </c>
      <c r="BJ10" s="1793" t="n">
        <v>0.332869467269117</v>
      </c>
      <c r="BK10" s="1793" t="n">
        <v>0.282261065252911</v>
      </c>
      <c r="BL10" s="1793" t="n">
        <v>0.119201004325029</v>
      </c>
      <c r="BM10" s="1793" t="n">
        <v>0.501936935060414</v>
      </c>
      <c r="BN10" s="1793"/>
      <c r="BO10" s="1793" t="n">
        <v>0.748509970455457</v>
      </c>
      <c r="BP10" s="1793" t="n">
        <v>0.824267440573483</v>
      </c>
      <c r="BQ10" s="1793" t="n">
        <v>0.68753535087193</v>
      </c>
      <c r="BR10" s="1793" t="n">
        <v>0.387649054162138</v>
      </c>
      <c r="BS10" s="1793" t="n">
        <v>0.178676959275474</v>
      </c>
      <c r="BT10" s="1793" t="n">
        <v>0.590033847696033</v>
      </c>
      <c r="BU10" s="1793" t="n">
        <v>-0.578127390142749</v>
      </c>
      <c r="BV10" s="1793" t="n">
        <v>-0.17418042721488</v>
      </c>
      <c r="BW10" s="1793" t="n">
        <v>-0.416643322613212</v>
      </c>
      <c r="BX10" s="1793" t="n">
        <v>0.622833194064064</v>
      </c>
      <c r="BY10" s="1794" t="n">
        <v>-0.78382455974436</v>
      </c>
      <c r="BZ10" s="1794" t="n">
        <v>0.945913522724085</v>
      </c>
      <c r="CA10" s="1794" t="n">
        <v>0.028015683274187</v>
      </c>
      <c r="CB10" s="1792" t="n">
        <v>-0.23633544113437</v>
      </c>
      <c r="CC10" s="1792" t="n">
        <v>0.0173604132030295</v>
      </c>
      <c r="CD10" s="1792" t="n">
        <v>0.326626073631434</v>
      </c>
      <c r="CE10" s="1792" t="n">
        <v>-0.115732962483588</v>
      </c>
      <c r="CF10" s="1792" t="n">
        <v>0.443156204524253</v>
      </c>
      <c r="CG10" s="1792" t="n">
        <v>0.333513900033611</v>
      </c>
      <c r="CH10" s="1792" t="n">
        <v>0.0885765273881498</v>
      </c>
      <c r="CI10" s="1792" t="n">
        <v>0.118687676768431</v>
      </c>
      <c r="CJ10" s="1792" t="n">
        <v>0.00856929489876459</v>
      </c>
      <c r="CK10" s="1792" t="n">
        <v>0.107008310298792</v>
      </c>
      <c r="CL10" s="1792" t="n">
        <v>0.503138084654634</v>
      </c>
      <c r="CM10" s="1792" t="n">
        <v>0.118109274855952</v>
      </c>
      <c r="CN10" s="1792" t="n">
        <v>0.0780431557557274</v>
      </c>
      <c r="CO10" s="1792" t="n">
        <v>-0.105617808296477</v>
      </c>
      <c r="CP10" s="1792" t="n">
        <v>0.157063230671584</v>
      </c>
      <c r="CQ10" s="1792" t="n">
        <v>0.0244115632065846</v>
      </c>
      <c r="CR10" s="1792" t="n">
        <v>-0.228882486828899</v>
      </c>
      <c r="CS10" s="1792" t="n">
        <v>-0.0412190685223665</v>
      </c>
      <c r="CT10" s="1792" t="n">
        <v>0.0469663815656273</v>
      </c>
      <c r="CU10" s="1792" t="n">
        <v>0.480214197343363</v>
      </c>
      <c r="CV10" s="1792" t="n">
        <v>0.499692777320468</v>
      </c>
      <c r="CW10" s="1792" t="n">
        <v>0.123692452495917</v>
      </c>
      <c r="CX10" s="1792" t="n">
        <v>0.121664471873086</v>
      </c>
      <c r="CY10" s="1792" t="n">
        <v>-0.142664893189626</v>
      </c>
      <c r="CZ10" s="1792" t="n">
        <v>-0.414128978418011</v>
      </c>
      <c r="DA10" s="1792" t="n">
        <v>0.11966571939287</v>
      </c>
      <c r="DB10" s="1792" t="n">
        <v>0.201125247525846</v>
      </c>
      <c r="DC10" s="1792" t="n">
        <v>0.106525075104159</v>
      </c>
      <c r="DD10" s="1792" t="n">
        <v>0.169615423326524</v>
      </c>
      <c r="DE10" s="1792" t="n">
        <v>0.531273951973646</v>
      </c>
      <c r="DF10" s="1792" t="n">
        <v>0.0623239785972929</v>
      </c>
      <c r="DG10" s="1793" t="n">
        <v>0.25005796415418</v>
      </c>
      <c r="DH10" s="1793" t="n">
        <v>0.136707689802688</v>
      </c>
      <c r="DI10" s="1793" t="n">
        <v>0.374873255299218</v>
      </c>
      <c r="DJ10" s="1793" t="n">
        <v>0.197167200533026</v>
      </c>
      <c r="DK10" s="1793" t="n">
        <v>0.187825430711844</v>
      </c>
      <c r="DL10" s="1793" t="n">
        <v>0.172908479684255</v>
      </c>
      <c r="DM10" s="1793" t="n">
        <v>0.21197702194635</v>
      </c>
      <c r="DN10" s="1793" t="n">
        <v>0.210471357948808</v>
      </c>
      <c r="DO10" s="1793" t="n">
        <v>0.331587120353713</v>
      </c>
      <c r="DP10" s="1793" t="n">
        <v>0.312498746394195</v>
      </c>
      <c r="DQ10" s="1793" t="n">
        <v>0.305782050006652</v>
      </c>
      <c r="DR10" s="1793" t="n">
        <v>0.265866610006329</v>
      </c>
      <c r="DS10" s="1793" t="n">
        <v>0.235526838380583</v>
      </c>
      <c r="DT10" s="1793" t="n">
        <v>0.405624613697693</v>
      </c>
      <c r="DU10" s="1793" t="n">
        <v>0</v>
      </c>
      <c r="DV10" s="1793" t="n">
        <v>0</v>
      </c>
      <c r="DW10" s="1793" t="n">
        <v>0.290673759837393</v>
      </c>
      <c r="DX10" s="1793" t="n">
        <v>0.342904358605254</v>
      </c>
      <c r="DY10" s="1793" t="n">
        <v>-0.00609947779175439</v>
      </c>
      <c r="DZ10" s="1793" t="n">
        <v>0.366398741583273</v>
      </c>
      <c r="EA10" s="1793" t="n">
        <v>0.252327134709079</v>
      </c>
      <c r="EB10" s="1792" t="n">
        <v>0</v>
      </c>
      <c r="EC10" s="1792" t="n">
        <v>0.38563276713899</v>
      </c>
      <c r="ED10" s="1792" t="n">
        <v>0.243092282285199</v>
      </c>
      <c r="EE10" s="1792" t="n">
        <v>0.391814733168308</v>
      </c>
      <c r="EF10" s="1792" t="n">
        <v>0.370538034639042</v>
      </c>
      <c r="EG10" s="1792" t="n">
        <v>0.357497773704695</v>
      </c>
      <c r="EH10" s="1792" t="n">
        <v>0.319343065694373</v>
      </c>
      <c r="EI10" s="1792" t="n">
        <v>0.35891247579724</v>
      </c>
      <c r="EJ10" s="1792" t="n">
        <v>0.205145816201304</v>
      </c>
      <c r="EK10" s="1792" t="n">
        <v>0.200220768483799</v>
      </c>
      <c r="EL10" s="1792" t="n">
        <v>0.224069580897124</v>
      </c>
      <c r="EM10" s="1792" t="n">
        <v>0.360611723829719</v>
      </c>
      <c r="EN10" s="1792" t="n">
        <v>-0.0348849391863394</v>
      </c>
      <c r="EO10" s="1792" t="n">
        <v>0.205719264881029</v>
      </c>
      <c r="EP10" s="1792" t="n">
        <v>-0.0295740344344627</v>
      </c>
      <c r="EQ10" s="1792" t="n">
        <v>-0.0498794205844103</v>
      </c>
      <c r="ER10" s="1792" t="n">
        <v>0.00786952047462425</v>
      </c>
      <c r="ES10" s="1792" t="n">
        <v>0.500134945809642</v>
      </c>
      <c r="ET10" s="1792" t="n">
        <v>0.484512507721171</v>
      </c>
      <c r="EU10" s="1792" t="n">
        <v>0.524670613996896</v>
      </c>
      <c r="EV10" s="1792" t="n">
        <v>0.257978355310816</v>
      </c>
      <c r="EW10" s="1792" t="n">
        <v>0.0945420921254</v>
      </c>
      <c r="EX10" s="1795" t="n">
        <v>0.193484418724339</v>
      </c>
      <c r="EY10" s="1795" t="n">
        <v>0.20550255134618</v>
      </c>
      <c r="EZ10" s="1795" t="n">
        <v>0.0015279569788302</v>
      </c>
      <c r="FA10" s="1795" t="n">
        <v>0.705489868944567</v>
      </c>
      <c r="FB10" s="1795" t="n">
        <v>0.197956765787877</v>
      </c>
      <c r="FC10" s="1795" t="n">
        <v>0.751086213319947</v>
      </c>
      <c r="FD10" s="1795" t="n">
        <v>0.639003921783892</v>
      </c>
      <c r="FE10" s="1795" t="n">
        <v>0.282296007527865</v>
      </c>
      <c r="FF10" s="1795" t="n">
        <v>0.277058636508449</v>
      </c>
      <c r="FG10" s="1795" t="n">
        <v>0.22713836771487</v>
      </c>
      <c r="FH10" s="1795" t="n">
        <v>0.228839887853451</v>
      </c>
      <c r="FI10" s="1795" t="n">
        <v>-0.517186141241708</v>
      </c>
      <c r="FJ10" s="1795" t="n">
        <v>-0.214145499970658</v>
      </c>
      <c r="FK10" s="1795" t="n">
        <v>-0.778275259823484</v>
      </c>
      <c r="FL10" s="1795" t="n">
        <v>-0.807160447263398</v>
      </c>
      <c r="FM10" s="1795" t="n">
        <v>-0.743157457272673</v>
      </c>
      <c r="FN10" s="1795" t="n">
        <v>-0.77093537187585</v>
      </c>
      <c r="FO10" s="1795" t="n">
        <v>-0.903638853195552</v>
      </c>
      <c r="FP10" s="1795" t="n">
        <v>-0.545148641598459</v>
      </c>
      <c r="FQ10" s="1795" t="n">
        <v>-0.864996843792729</v>
      </c>
      <c r="FR10" s="1795" t="n">
        <v>-0.794609714725994</v>
      </c>
      <c r="FS10" s="1795" t="n">
        <v>-0.794609714725994</v>
      </c>
      <c r="FT10" s="1795" t="n">
        <v>-0.81864797234216</v>
      </c>
    </row>
    <row r="11" customFormat="false" ht="18" hidden="false" customHeight="true" outlineLevel="0" collapsed="false">
      <c r="B11" s="1789" t="n">
        <v>2</v>
      </c>
      <c r="C11" s="1796" t="s">
        <v>966</v>
      </c>
      <c r="D11" s="1789" t="n">
        <v>2</v>
      </c>
      <c r="E11" s="1797" t="n">
        <f aca="false">'NORTH-2'!$N$133</f>
        <v>3.41515362068833</v>
      </c>
      <c r="F11" s="1797" t="n">
        <v>2.1623248079842</v>
      </c>
      <c r="G11" s="1797" t="n">
        <v>0.892868060143319</v>
      </c>
      <c r="H11" s="1797" t="n">
        <v>2.84021825667668</v>
      </c>
      <c r="I11" s="1797" t="n">
        <v>1.06351629160485</v>
      </c>
      <c r="J11" s="1798" t="n">
        <v>3.32704129597825</v>
      </c>
      <c r="K11" s="1798" t="n">
        <v>2.8019418692655</v>
      </c>
      <c r="L11" s="1798" t="n">
        <v>2.1043587675867</v>
      </c>
      <c r="M11" s="1798" t="n">
        <v>3.04508482643655</v>
      </c>
      <c r="N11" s="1798" t="n">
        <v>5.0166574367065</v>
      </c>
      <c r="O11" s="1798" t="n">
        <v>6.93363416355303</v>
      </c>
      <c r="P11" s="1797" t="n">
        <v>8.60620800927311</v>
      </c>
      <c r="Q11" s="1797" t="n">
        <v>4.96724928056884</v>
      </c>
      <c r="R11" s="1797" t="n">
        <v>5.40376753564786</v>
      </c>
      <c r="S11" s="1793" t="n">
        <v>6.04114944832658</v>
      </c>
      <c r="T11" s="1793" t="n">
        <v>6.5726370684445</v>
      </c>
      <c r="U11" s="1793" t="n">
        <v>7.00840465004782</v>
      </c>
      <c r="V11" s="1793" t="n">
        <v>7.1880311783204</v>
      </c>
      <c r="W11" s="1793" t="n">
        <v>6.70544139527634</v>
      </c>
      <c r="X11" s="1793" t="n">
        <v>2.31578819234688</v>
      </c>
      <c r="Y11" s="1793" t="n">
        <v>2.2163146526002</v>
      </c>
      <c r="Z11" s="1793" t="n">
        <v>1.89342422421521</v>
      </c>
      <c r="AA11" s="1793" t="n">
        <v>1.48505861555623</v>
      </c>
      <c r="AB11" s="1793" t="n">
        <v>1.41455576712208</v>
      </c>
      <c r="AC11" s="1793" t="n">
        <v>1.00473527164764</v>
      </c>
      <c r="AD11" s="1793" t="n">
        <v>2.75295842091844</v>
      </c>
      <c r="AE11" s="1793" t="n">
        <v>3.52719441268205</v>
      </c>
      <c r="AF11" s="1793" t="n">
        <v>1.46440508264457</v>
      </c>
      <c r="AG11" s="1793" t="n">
        <v>9.65</v>
      </c>
      <c r="AH11" s="1793" t="n">
        <v>3.30000000000003</v>
      </c>
      <c r="AI11" s="1793" t="n">
        <v>3.99158373822608</v>
      </c>
      <c r="AJ11" s="1793" t="n">
        <v>3.85951772928746</v>
      </c>
      <c r="AK11" s="1793" t="n">
        <v>4.43254549813475</v>
      </c>
      <c r="AL11" s="1793" t="n">
        <v>1.43421762759856</v>
      </c>
      <c r="AM11" s="1793" t="n">
        <v>3.9878434923914</v>
      </c>
      <c r="AN11" s="1793" t="n">
        <v>3.96952683660981</v>
      </c>
      <c r="AO11" s="1793" t="n">
        <v>2.34677761211568</v>
      </c>
      <c r="AP11" s="1793" t="n">
        <v>3.37729110191479</v>
      </c>
      <c r="AQ11" s="1793" t="n">
        <v>2.55815576381361</v>
      </c>
      <c r="AR11" s="1793" t="n">
        <v>3.70107465847832</v>
      </c>
      <c r="AS11" s="1793" t="n">
        <v>1.61373642688936</v>
      </c>
      <c r="AT11" s="1793" t="n">
        <v>2.28908189904704</v>
      </c>
      <c r="AU11" s="1793" t="n">
        <v>3.1418091245203</v>
      </c>
      <c r="AV11" s="1793" t="n">
        <v>2.50119282129778</v>
      </c>
      <c r="AW11" s="1793" t="n">
        <v>3.27003987451917</v>
      </c>
      <c r="AX11" s="1793" t="n">
        <v>3.08220945209939</v>
      </c>
      <c r="AY11" s="1793" t="n">
        <v>3.50725710345237</v>
      </c>
      <c r="AZ11" s="1793" t="n">
        <v>2.75300522799583</v>
      </c>
      <c r="BA11" s="1793"/>
      <c r="BB11" s="1793" t="n">
        <v>1.11868582982146</v>
      </c>
      <c r="BC11" s="1793" t="n">
        <v>3.05604091905974</v>
      </c>
      <c r="BD11" s="1793" t="n">
        <v>1.78582169089352</v>
      </c>
      <c r="BE11" s="1793" t="n">
        <v>1.33535449527292</v>
      </c>
      <c r="BF11" s="1793" t="n">
        <v>3.32660636337114</v>
      </c>
      <c r="BG11" s="1793" t="n">
        <v>3.04943009312632</v>
      </c>
      <c r="BH11" s="1793" t="n">
        <v>-0.48093600978134</v>
      </c>
      <c r="BI11" s="1793" t="n">
        <v>0.408016393209124</v>
      </c>
      <c r="BJ11" s="1793" t="n">
        <v>0.986426695285398</v>
      </c>
      <c r="BK11" s="1793" t="n">
        <v>1.18788067944671</v>
      </c>
      <c r="BL11" s="1793" t="n">
        <v>0.975479682142023</v>
      </c>
      <c r="BM11" s="1793" t="n">
        <v>1.22058642561268</v>
      </c>
      <c r="BN11" s="1793"/>
      <c r="BO11" s="1793" t="n">
        <v>1.19589924274243</v>
      </c>
      <c r="BP11" s="1793" t="n">
        <v>1.24925498881974</v>
      </c>
      <c r="BQ11" s="1793" t="n">
        <v>1.47029482977197</v>
      </c>
      <c r="BR11" s="1793" t="n">
        <v>0.668648894023993</v>
      </c>
      <c r="BS11" s="1793" t="n">
        <v>-0.887442414589718</v>
      </c>
      <c r="BT11" s="1793" t="n">
        <v>-0.116318807918188</v>
      </c>
      <c r="BU11" s="1793" t="n">
        <v>1.1064861420631</v>
      </c>
      <c r="BV11" s="1793" t="n">
        <v>1.86737063622389</v>
      </c>
      <c r="BW11" s="1793" t="n">
        <v>1.4098339962559</v>
      </c>
      <c r="BX11" s="1793" t="n">
        <v>0.589076091763539</v>
      </c>
      <c r="BY11" s="1793" t="n">
        <v>0.498512829640714</v>
      </c>
      <c r="BZ11" s="1793" t="n">
        <v>3.6278172205224</v>
      </c>
      <c r="CA11" s="1793" t="n">
        <v>1.85131576345793</v>
      </c>
      <c r="CB11" s="1793" t="n">
        <v>-0.585518619532819</v>
      </c>
      <c r="CC11" s="1793" t="n">
        <v>-1.28540288893114</v>
      </c>
      <c r="CD11" s="1793" t="n">
        <v>3.25334960107539</v>
      </c>
      <c r="CE11" s="1793" t="n">
        <v>-4.13090326922436</v>
      </c>
      <c r="CF11" s="1793" t="n">
        <v>-0.681644140562774</v>
      </c>
      <c r="CG11" s="1793" t="n">
        <v>1.41541798565123</v>
      </c>
      <c r="CH11" s="1793" t="n">
        <v>-0.411158347026887</v>
      </c>
      <c r="CI11" s="1793" t="n">
        <v>2.90488509670179</v>
      </c>
      <c r="CJ11" s="1792" t="n">
        <v>-3.10763590627817</v>
      </c>
      <c r="CK11" s="1792" t="n">
        <v>1.28891286748666</v>
      </c>
      <c r="CL11" s="1792" t="n">
        <v>1.54480724535939</v>
      </c>
      <c r="CM11" s="1792" t="n">
        <v>1.03290008389876</v>
      </c>
      <c r="CN11" s="1792" t="n">
        <v>-1.67320463955337</v>
      </c>
      <c r="CO11" s="1792" t="n">
        <v>-3.33455778713589</v>
      </c>
      <c r="CP11" s="1792" t="n">
        <v>-2.47908378788777</v>
      </c>
      <c r="CQ11" s="1792" t="n">
        <v>-3.05771235520071</v>
      </c>
      <c r="CR11" s="1792" t="n">
        <v>-2.14848337853471</v>
      </c>
      <c r="CS11" s="1792" t="n">
        <v>0.893581566243091</v>
      </c>
      <c r="CT11" s="1792" t="n">
        <v>-0.663614292795953</v>
      </c>
      <c r="CU11" s="1792" t="n">
        <v>0.563755883839261</v>
      </c>
      <c r="CV11" s="1792" t="n">
        <v>0.991408622232824</v>
      </c>
      <c r="CW11" s="1792" t="n">
        <v>2.25621859620656</v>
      </c>
      <c r="CX11" s="1792" t="n">
        <v>1.89854193215793</v>
      </c>
      <c r="CY11" s="1792" t="n">
        <v>1.10259734583275</v>
      </c>
      <c r="CZ11" s="1792" t="n">
        <v>-0.377456677939074</v>
      </c>
      <c r="DA11" s="1792" t="n">
        <v>1.1613068034796</v>
      </c>
      <c r="DB11" s="1792" t="n">
        <v>4.80681650169046</v>
      </c>
      <c r="DC11" s="1792" t="n">
        <v>3.62619280331335</v>
      </c>
      <c r="DD11" s="1792" t="n">
        <v>3.30096542929756</v>
      </c>
      <c r="DE11" s="1799" t="n">
        <v>3.10354356206612</v>
      </c>
      <c r="DF11" s="1799" t="n">
        <v>2.82411816192282</v>
      </c>
      <c r="DG11" s="1800" t="n">
        <v>2.17030908506044</v>
      </c>
      <c r="DH11" s="1800" t="n">
        <v>1.09301211771295</v>
      </c>
      <c r="DI11" s="1801" t="n">
        <v>3.11765118999512</v>
      </c>
      <c r="DJ11" s="1793" t="n">
        <v>3.11536473681602</v>
      </c>
      <c r="DK11" s="1793" t="n">
        <v>3.29322595033304</v>
      </c>
      <c r="DL11" s="1793" t="n">
        <v>3.88150183985783</v>
      </c>
      <c r="DM11" s="1793" t="n">
        <v>4.4536241423491</v>
      </c>
      <c r="DN11" s="1793" t="n">
        <v>4.68742713030695</v>
      </c>
      <c r="DO11" s="1793" t="n">
        <v>3.94261506284713</v>
      </c>
      <c r="DP11" s="1793" t="n">
        <v>3.77043681513318</v>
      </c>
      <c r="DQ11" s="1793" t="n">
        <v>3.11064161013238</v>
      </c>
      <c r="DR11" s="1793" t="n">
        <v>0.634304340424752</v>
      </c>
      <c r="DS11" s="1793" t="n">
        <v>3.67618827216897</v>
      </c>
      <c r="DT11" s="1793" t="n">
        <v>4.85818205968636</v>
      </c>
      <c r="DU11" s="1793" t="n">
        <v>1.14822023913395</v>
      </c>
      <c r="DV11" s="1793" t="n">
        <v>2.65598995110299</v>
      </c>
      <c r="DW11" s="1793" t="n">
        <v>3.74595201721927</v>
      </c>
      <c r="DX11" s="1793" t="n">
        <v>4.31252611755141</v>
      </c>
      <c r="DY11" s="1793" t="n">
        <v>4.09056968076654</v>
      </c>
      <c r="DZ11" s="1793" t="n">
        <v>4.1232929854094</v>
      </c>
      <c r="EA11" s="1793" t="n">
        <v>3.60305891719737</v>
      </c>
      <c r="EB11" s="1793" t="n">
        <v>1.22096209735313</v>
      </c>
      <c r="EC11" s="1793" t="n">
        <v>5.60314719161221</v>
      </c>
      <c r="ED11" s="1792" t="n">
        <v>3.65175288432996</v>
      </c>
      <c r="EE11" s="1792" t="n">
        <v>3.9268072693381</v>
      </c>
      <c r="EF11" s="1792" t="n">
        <v>3.61802187872909</v>
      </c>
      <c r="EG11" s="1792" t="n">
        <v>3.44325976630206</v>
      </c>
      <c r="EH11" s="1792" t="n">
        <v>3.86238818040313</v>
      </c>
      <c r="EI11" s="1792" t="n">
        <v>3.82032816123828</v>
      </c>
      <c r="EJ11" s="1792" t="n">
        <v>3.62718173990634</v>
      </c>
      <c r="EK11" s="1792" t="n">
        <v>2.93734916907231</v>
      </c>
      <c r="EL11" s="1792" t="n">
        <v>2.16928720010043</v>
      </c>
      <c r="EM11" s="1792" t="n">
        <v>3.57847959359773</v>
      </c>
      <c r="EN11" s="1792" t="n">
        <v>2.79583331453428</v>
      </c>
      <c r="EO11" s="1792" t="n">
        <v>2.59712319792432</v>
      </c>
      <c r="EP11" s="1792" t="n">
        <v>3.10079196334077</v>
      </c>
      <c r="EQ11" s="1792" t="n">
        <v>3.08181516256058</v>
      </c>
      <c r="ER11" s="1792" t="n">
        <v>3.0763904593802</v>
      </c>
      <c r="ES11" s="1792" t="n">
        <v>2.16860828496847</v>
      </c>
      <c r="ET11" s="1792" t="n">
        <v>2.39063879610561</v>
      </c>
      <c r="EU11" s="1792" t="n">
        <v>0.522607102506407</v>
      </c>
      <c r="EV11" s="1792" t="n">
        <v>0.323954919653089</v>
      </c>
      <c r="EW11" s="1792" t="n">
        <v>0.32971596270444</v>
      </c>
      <c r="EX11" s="1795" t="n">
        <v>0.206872967086058</v>
      </c>
      <c r="EY11" s="1795" t="n">
        <v>0.515393183417842</v>
      </c>
      <c r="EZ11" s="1795" t="n">
        <v>1.44163309372703</v>
      </c>
      <c r="FA11" s="1795" t="n">
        <v>0.609914459978734</v>
      </c>
      <c r="FB11" s="1795" t="n">
        <v>1.48464383899161</v>
      </c>
      <c r="FC11" s="1795" t="n">
        <v>0.750596520310391</v>
      </c>
      <c r="FD11" s="1795" t="n">
        <v>0.89424693389729</v>
      </c>
      <c r="FE11" s="1795" t="n">
        <v>1.22470999594841</v>
      </c>
      <c r="FF11" s="1795" t="n">
        <v>1.28006741672436</v>
      </c>
      <c r="FG11" s="1795" t="n">
        <v>0.739659735311183</v>
      </c>
      <c r="FH11" s="1795" t="n">
        <v>0.903389742479771</v>
      </c>
      <c r="FI11" s="1795" t="n">
        <v>0.136697403331111</v>
      </c>
      <c r="FJ11" s="1795" t="n">
        <v>2.49469640338286</v>
      </c>
      <c r="FK11" s="1795" t="n">
        <v>2.46236928666794</v>
      </c>
      <c r="FL11" s="1795" t="n">
        <v>3.03464114440825</v>
      </c>
      <c r="FM11" s="1795" t="n">
        <v>3.10529645353244</v>
      </c>
      <c r="FN11" s="1795" t="n">
        <v>2.40129681043845</v>
      </c>
      <c r="FO11" s="1795" t="n">
        <v>2.48691327275516</v>
      </c>
      <c r="FP11" s="1795" t="n">
        <v>2.17948940865846</v>
      </c>
      <c r="FQ11" s="1795" t="n">
        <v>4.07332849316856</v>
      </c>
      <c r="FR11" s="1795" t="n">
        <v>4.03813110792581</v>
      </c>
      <c r="FS11" s="1795" t="n">
        <v>4.03813110792581</v>
      </c>
      <c r="FT11" s="1795" t="n">
        <v>4.03637846671357</v>
      </c>
    </row>
    <row r="12" customFormat="false" ht="18" hidden="false" customHeight="true" outlineLevel="0" collapsed="false">
      <c r="B12" s="1789" t="n">
        <v>3</v>
      </c>
      <c r="C12" s="1796" t="s">
        <v>967</v>
      </c>
      <c r="D12" s="1789" t="n">
        <v>3</v>
      </c>
      <c r="E12" s="1797" t="n">
        <f aca="false">'NORTH-2'!$N$911</f>
        <v>-6.19512839416503</v>
      </c>
      <c r="F12" s="1797" t="n">
        <v>1.81050513008043</v>
      </c>
      <c r="G12" s="1797" t="n">
        <v>0.556636808260358</v>
      </c>
      <c r="H12" s="1797" t="n">
        <v>2.30807157416305</v>
      </c>
      <c r="I12" s="1797" t="n">
        <v>0.788975367176375</v>
      </c>
      <c r="J12" s="1798" t="n">
        <v>0.724656080272772</v>
      </c>
      <c r="K12" s="1798" t="n">
        <v>0.381261245791828</v>
      </c>
      <c r="L12" s="1798" t="n">
        <v>0.88071440725832</v>
      </c>
      <c r="M12" s="1798" t="n">
        <v>0.314032896111711</v>
      </c>
      <c r="N12" s="1798" t="n">
        <v>0.307787827016637</v>
      </c>
      <c r="O12" s="1798" t="n">
        <v>0.589571949548532</v>
      </c>
      <c r="P12" s="1797" t="n">
        <v>1.19784399368444</v>
      </c>
      <c r="Q12" s="1797" t="n">
        <v>1.30454394902902</v>
      </c>
      <c r="R12" s="1797" t="n">
        <v>0.812043447433928</v>
      </c>
      <c r="S12" s="1793" t="n">
        <v>-0.139517110707141</v>
      </c>
      <c r="T12" s="1793" t="n">
        <v>1.15000000000001</v>
      </c>
      <c r="U12" s="1793" t="n">
        <v>-0.562829675534526</v>
      </c>
      <c r="V12" s="1793" t="n">
        <v>0.662991062188576</v>
      </c>
      <c r="W12" s="1793" t="n">
        <v>0.941716958860915</v>
      </c>
      <c r="X12" s="1793" t="n">
        <v>0.49999999999996</v>
      </c>
      <c r="Y12" s="1793" t="n">
        <v>-0.0495801523599391</v>
      </c>
      <c r="Z12" s="1793" t="n">
        <v>1.37535178076809</v>
      </c>
      <c r="AA12" s="1793" t="n">
        <v>0.44068445364885</v>
      </c>
      <c r="AB12" s="1793" t="n">
        <v>0.486329808111043</v>
      </c>
      <c r="AC12" s="1793" t="n">
        <v>0.345209645415175</v>
      </c>
      <c r="AD12" s="1793" t="n">
        <v>1.90102338225296</v>
      </c>
      <c r="AE12" s="1793" t="n">
        <v>0.621267643883386</v>
      </c>
      <c r="AF12" s="1793" t="n">
        <v>2.23431138215882</v>
      </c>
      <c r="AG12" s="1793" t="n">
        <v>2.84</v>
      </c>
      <c r="AH12" s="1793" t="n">
        <v>0.176945312058295</v>
      </c>
      <c r="AI12" s="1793" t="n">
        <v>1.50433579743221</v>
      </c>
      <c r="AJ12" s="1793" t="n">
        <v>0.374856680442224</v>
      </c>
      <c r="AK12" s="1793" t="n">
        <v>0.697431192994703</v>
      </c>
      <c r="AL12" s="1793" t="n">
        <v>1.50138414560303</v>
      </c>
      <c r="AM12" s="1793" t="n">
        <v>1.52169432298066</v>
      </c>
      <c r="AN12" s="1793" t="n">
        <v>1.94559661341098</v>
      </c>
      <c r="AO12" s="1793" t="n">
        <v>0.488056008873193</v>
      </c>
      <c r="AP12" s="1793" t="n">
        <v>-0.0137206093702048</v>
      </c>
      <c r="AQ12" s="1793" t="n">
        <v>1.49999999999997</v>
      </c>
      <c r="AR12" s="1793" t="n">
        <v>1.50000000000001</v>
      </c>
      <c r="AS12" s="1793" t="n">
        <v>1.46845908415964</v>
      </c>
      <c r="AT12" s="1793" t="n">
        <v>1.23829621716218</v>
      </c>
      <c r="AU12" s="1793" t="n">
        <v>0.574247013800757</v>
      </c>
      <c r="AV12" s="1793" t="n">
        <v>3.6303503462586</v>
      </c>
      <c r="AW12" s="1793" t="n">
        <v>2.28538140796171</v>
      </c>
      <c r="AX12" s="1793" t="n">
        <v>-1.38921500758973</v>
      </c>
      <c r="AY12" s="1793" t="n">
        <v>1.69073225288705</v>
      </c>
      <c r="AZ12" s="1793" t="n">
        <v>-0.582265593758012</v>
      </c>
      <c r="BA12" s="1793"/>
      <c r="BB12" s="1793" t="n">
        <v>2.27173710421626</v>
      </c>
      <c r="BC12" s="1793" t="n">
        <v>2.61481786031472</v>
      </c>
      <c r="BD12" s="1793" t="n">
        <v>1.78560443252756</v>
      </c>
      <c r="BE12" s="1793" t="n">
        <v>0.242407529870807</v>
      </c>
      <c r="BF12" s="1793" t="n">
        <v>-0.869721076701073</v>
      </c>
      <c r="BG12" s="1793" t="n">
        <v>-0.613203228898833</v>
      </c>
      <c r="BH12" s="1793" t="n">
        <v>1.68383450912841</v>
      </c>
      <c r="BI12" s="1793" t="n">
        <v>1.6114103500273</v>
      </c>
      <c r="BJ12" s="1793" t="n">
        <v>0.912458589298372</v>
      </c>
      <c r="BK12" s="1793" t="n">
        <v>1.01418300281425</v>
      </c>
      <c r="BL12" s="1793" t="n">
        <v>0.879389985034685</v>
      </c>
      <c r="BM12" s="1793" t="n">
        <v>0.924840019580886</v>
      </c>
      <c r="BN12" s="1793"/>
      <c r="BO12" s="1793" t="n">
        <v>1.65557697718396</v>
      </c>
      <c r="BP12" s="1793" t="n">
        <v>-1.59948632803261</v>
      </c>
      <c r="BQ12" s="1793" t="n">
        <v>0.479454552388334</v>
      </c>
      <c r="BR12" s="1793" t="n">
        <v>-2.22021672970309</v>
      </c>
      <c r="BS12" s="1793" t="n">
        <v>0.528892340934377</v>
      </c>
      <c r="BT12" s="1793" t="n">
        <v>0.0837137637208854</v>
      </c>
      <c r="BU12" s="1793" t="n">
        <v>-0.301368234242029</v>
      </c>
      <c r="BV12" s="1793" t="n">
        <v>0.970784720686081</v>
      </c>
      <c r="BW12" s="1793" t="n">
        <v>-1.00978872389229</v>
      </c>
      <c r="BX12" s="1793" t="n">
        <v>0.432719981049609</v>
      </c>
      <c r="BY12" s="1792" t="n">
        <v>0.318059566335068</v>
      </c>
      <c r="BZ12" s="1792" t="n">
        <v>0.107988462188455</v>
      </c>
      <c r="CA12" s="1792" t="n">
        <v>-0.154803755297699</v>
      </c>
      <c r="CB12" s="1792" t="n">
        <v>-0.303323710759053</v>
      </c>
      <c r="CC12" s="1792" t="n">
        <v>1.13646122295129</v>
      </c>
      <c r="CD12" s="1792" t="n">
        <v>1.28041307971893</v>
      </c>
      <c r="CE12" s="1792" t="n">
        <v>1.12132588528235</v>
      </c>
      <c r="CF12" s="1792" t="n">
        <v>0.279732664423996</v>
      </c>
      <c r="CG12" s="1792" t="n">
        <v>0.204925627376179</v>
      </c>
      <c r="CH12" s="1792" t="n">
        <v>0.0715417661297928</v>
      </c>
      <c r="CI12" s="1792" t="n">
        <v>0.0872007931921336</v>
      </c>
      <c r="CJ12" s="1792" t="n">
        <v>0.0275323844220078</v>
      </c>
      <c r="CK12" s="1792" t="n">
        <v>0.0804691103470009</v>
      </c>
      <c r="CL12" s="1792" t="n">
        <v>0.62398219042768</v>
      </c>
      <c r="CM12" s="1792" t="n">
        <v>0.480075093395732</v>
      </c>
      <c r="CN12" s="1792" t="n">
        <v>0.232792382089004</v>
      </c>
      <c r="CO12" s="1792" t="n">
        <v>-0.148442921289975</v>
      </c>
      <c r="CP12" s="1792" t="n">
        <v>0.244949148026798</v>
      </c>
      <c r="CQ12" s="1792" t="n">
        <v>-2.37909959346761</v>
      </c>
      <c r="CR12" s="1792" t="n">
        <v>1.70006565388765</v>
      </c>
      <c r="CS12" s="1792" t="n">
        <v>0.428156177645446</v>
      </c>
      <c r="CT12" s="1792" t="n">
        <v>-0.0615774619261078</v>
      </c>
      <c r="CU12" s="1792" t="n">
        <v>0.75185622698853</v>
      </c>
      <c r="CV12" s="1792" t="n">
        <v>1.33560743272865</v>
      </c>
      <c r="CW12" s="1792" t="n">
        <v>0.269290055842506</v>
      </c>
      <c r="CX12" s="1792" t="n">
        <v>0.402017640514084</v>
      </c>
      <c r="CY12" s="1792" t="n">
        <v>0.492186968867835</v>
      </c>
      <c r="CZ12" s="1792" t="n">
        <v>-0.443246902715288</v>
      </c>
      <c r="DA12" s="1792" t="n">
        <v>1.35424827975034</v>
      </c>
      <c r="DB12" s="1792" t="n">
        <v>0.606645502105979</v>
      </c>
      <c r="DC12" s="1792" t="n">
        <v>0.888738068470745</v>
      </c>
      <c r="DD12" s="1792" t="n">
        <v>-0.263948092068601</v>
      </c>
      <c r="DE12" s="1792" t="n">
        <v>1.23533304173855</v>
      </c>
      <c r="DF12" s="1792" t="n">
        <v>0.167349552509761</v>
      </c>
      <c r="DG12" s="1793" t="n">
        <v>1.57461321860561</v>
      </c>
      <c r="DH12" s="1793" t="n">
        <v>0.923614850495151</v>
      </c>
      <c r="DI12" s="1793" t="n">
        <v>0.637819861120822</v>
      </c>
      <c r="DJ12" s="1793" t="n">
        <v>-0.216731052640384</v>
      </c>
      <c r="DK12" s="1793" t="n">
        <v>0.822075381698181</v>
      </c>
      <c r="DL12" s="1793" t="n">
        <v>0.303940172154587</v>
      </c>
      <c r="DM12" s="1793" t="n">
        <v>1.75692974974239</v>
      </c>
      <c r="DN12" s="1793" t="n">
        <v>0.382755340853069</v>
      </c>
      <c r="DO12" s="1793" t="n">
        <v>-0.0851581366662631</v>
      </c>
      <c r="DP12" s="1793" t="n">
        <v>0.825818567979232</v>
      </c>
      <c r="DQ12" s="1793" t="n">
        <v>0.267646559915569</v>
      </c>
      <c r="DR12" s="1793" t="n">
        <v>0.234945197211541</v>
      </c>
      <c r="DS12" s="1793" t="n">
        <v>0.219886502458714</v>
      </c>
      <c r="DT12" s="1793" t="n">
        <v>1.4493281300894</v>
      </c>
      <c r="DU12" s="1793" t="n">
        <v>-0.31293898177767</v>
      </c>
      <c r="DV12" s="1793" t="n">
        <v>0.138547583482608</v>
      </c>
      <c r="DW12" s="1793" t="n">
        <v>0.021841872173199</v>
      </c>
      <c r="DX12" s="1793" t="n">
        <v>0.979619921195485</v>
      </c>
      <c r="DY12" s="1793" t="n">
        <v>-0.774714244499849</v>
      </c>
      <c r="DZ12" s="1793" t="n">
        <v>0.888691614528213</v>
      </c>
      <c r="EA12" s="1793" t="n">
        <v>0.529148119898396</v>
      </c>
      <c r="EB12" s="1792" t="n">
        <v>0.117219326081256</v>
      </c>
      <c r="EC12" s="1792" t="n">
        <v>0.98602487049658</v>
      </c>
      <c r="ED12" s="1792" t="n">
        <v>0.359160846098168</v>
      </c>
      <c r="EE12" s="1792" t="n">
        <v>-0.139057653934366</v>
      </c>
      <c r="EF12" s="1792" t="n">
        <v>0.613849258386079</v>
      </c>
      <c r="EG12" s="1792" t="n">
        <v>0.353314513640753</v>
      </c>
      <c r="EH12" s="1792" t="n">
        <v>2.23973423292999</v>
      </c>
      <c r="EI12" s="1792" t="n">
        <v>-1.3874516278033</v>
      </c>
      <c r="EJ12" s="1792" t="n">
        <v>0.294858417291419</v>
      </c>
      <c r="EK12" s="1792" t="n">
        <v>-0.0956982827336778</v>
      </c>
      <c r="EL12" s="1792" t="n">
        <v>0.224229321313142</v>
      </c>
      <c r="EM12" s="1792" t="n">
        <v>-0.458456970669898</v>
      </c>
      <c r="EN12" s="1792" t="n">
        <v>0.85268179552269</v>
      </c>
      <c r="EO12" s="1792" t="n">
        <v>0.585806234011309</v>
      </c>
      <c r="EP12" s="1792" t="n">
        <v>0.65427439702047</v>
      </c>
      <c r="EQ12" s="1792" t="n">
        <v>-0.39237204385536</v>
      </c>
      <c r="ER12" s="1792" t="n">
        <v>0.319873650594389</v>
      </c>
      <c r="ES12" s="1792" t="n">
        <v>70.2688552080714</v>
      </c>
      <c r="ET12" s="1792" t="n">
        <v>51.25553398091</v>
      </c>
      <c r="EU12" s="1792" t="n">
        <v>0.544528536383032</v>
      </c>
      <c r="EV12" s="1792" t="n">
        <v>0.278620952141588</v>
      </c>
      <c r="EW12" s="1792" t="n">
        <v>0.0253158153893326</v>
      </c>
      <c r="EX12" s="1795" t="n">
        <v>0.414356366844168</v>
      </c>
      <c r="EY12" s="1795" t="n">
        <v>0.394709604008238</v>
      </c>
      <c r="EZ12" s="1795" t="n">
        <v>0.109141661126908</v>
      </c>
      <c r="FA12" s="1795" t="n">
        <v>0.85284679329749</v>
      </c>
      <c r="FB12" s="1795" t="n">
        <v>0.331708721159255</v>
      </c>
      <c r="FC12" s="1795" t="n">
        <v>0.95625855444548</v>
      </c>
      <c r="FD12" s="1795" t="n">
        <v>1.0542702930894</v>
      </c>
      <c r="FE12" s="1795" t="n">
        <v>0.561658769079804</v>
      </c>
      <c r="FF12" s="1795" t="n">
        <v>0.380961685677551</v>
      </c>
      <c r="FG12" s="1795" t="n">
        <v>1.43278486186993</v>
      </c>
      <c r="FH12" s="1795" t="n">
        <v>1.83598866697587</v>
      </c>
      <c r="FI12" s="1795" t="n">
        <v>0.540798215867028</v>
      </c>
      <c r="FJ12" s="1795" t="n">
        <v>0.106050624878172</v>
      </c>
      <c r="FK12" s="1795" t="n">
        <v>0.311771098679094</v>
      </c>
      <c r="FL12" s="1795" t="n">
        <v>0.832040286635631</v>
      </c>
      <c r="FM12" s="1795" t="n">
        <v>1.05292150629383</v>
      </c>
      <c r="FN12" s="1795" t="n">
        <v>-0.660676326501821</v>
      </c>
      <c r="FO12" s="1795" t="n">
        <v>2.64201018713719</v>
      </c>
      <c r="FP12" s="1795" t="n">
        <v>1.22866471128424</v>
      </c>
      <c r="FQ12" s="1795" t="n">
        <v>0.0386339790940511</v>
      </c>
      <c r="FR12" s="1795" t="n">
        <v>1.91539633674589</v>
      </c>
      <c r="FS12" s="1795" t="n">
        <v>1.91539633674589</v>
      </c>
      <c r="FT12" s="1795" t="n">
        <v>6.49944164751596</v>
      </c>
    </row>
    <row r="13" customFormat="false" ht="18" hidden="false" customHeight="true" outlineLevel="0" collapsed="false">
      <c r="B13" s="1789" t="n">
        <v>4</v>
      </c>
      <c r="C13" s="1796" t="s">
        <v>968</v>
      </c>
      <c r="D13" s="1789" t="n">
        <v>4</v>
      </c>
      <c r="E13" s="1797" t="n">
        <f aca="false">'NORTH-2'!$N$837</f>
        <v>-6.85599963865857</v>
      </c>
      <c r="F13" s="1797" t="n">
        <v>0.068318678914501</v>
      </c>
      <c r="G13" s="1797" t="n">
        <v>0.660681022283986</v>
      </c>
      <c r="H13" s="1797" t="n">
        <v>0.825523129150805</v>
      </c>
      <c r="I13" s="1797" t="n">
        <v>1.36902079829123</v>
      </c>
      <c r="J13" s="1798" t="n">
        <v>-0.236313623567539</v>
      </c>
      <c r="K13" s="1798" t="n">
        <v>1.00063380293273</v>
      </c>
      <c r="L13" s="1798" t="n">
        <v>0.99999999999973</v>
      </c>
      <c r="M13" s="1798" t="n">
        <v>0.98457355355776</v>
      </c>
      <c r="N13" s="1798" t="n">
        <v>0.989458523436627</v>
      </c>
      <c r="O13" s="1798" t="n">
        <v>1.00000000000003</v>
      </c>
      <c r="P13" s="1797" t="n">
        <v>1.00000000000001</v>
      </c>
      <c r="Q13" s="1797" t="n">
        <v>0.656054080951331</v>
      </c>
      <c r="R13" s="1797" t="n">
        <v>0.597445327163874</v>
      </c>
      <c r="S13" s="1793" t="n">
        <v>0.968332568358952</v>
      </c>
      <c r="T13" s="1793" t="n">
        <v>1</v>
      </c>
      <c r="U13" s="1793" t="n">
        <v>0.999999999999992</v>
      </c>
      <c r="V13" s="1793" t="n">
        <v>1</v>
      </c>
      <c r="W13" s="1793" t="n">
        <v>0.89089844839184</v>
      </c>
      <c r="X13" s="1793" t="n">
        <v>0.999999999999985</v>
      </c>
      <c r="Y13" s="1793" t="n">
        <v>0.999999999999993</v>
      </c>
      <c r="Z13" s="1793" t="n">
        <v>0.568157844200885</v>
      </c>
      <c r="AA13" s="1793" t="n">
        <v>0.462487847892127</v>
      </c>
      <c r="AB13" s="1793" t="n">
        <v>0.499999999999986</v>
      </c>
      <c r="AC13" s="1793" t="n">
        <v>0.454786677733906</v>
      </c>
      <c r="AD13" s="1793" t="n">
        <v>0.484590212479561</v>
      </c>
      <c r="AE13" s="1793" t="n">
        <v>0.426921570430192</v>
      </c>
      <c r="AF13" s="1793" t="n">
        <v>0.543964432886149</v>
      </c>
      <c r="AG13" s="1793" t="n">
        <v>0.54</v>
      </c>
      <c r="AH13" s="1793" t="n">
        <v>0.543964432886114</v>
      </c>
      <c r="AI13" s="1793" t="n">
        <v>0.998050407492319</v>
      </c>
      <c r="AJ13" s="1793" t="n">
        <v>0.972460223782587</v>
      </c>
      <c r="AK13" s="1793" t="n">
        <v>0.901446492666126</v>
      </c>
      <c r="AL13" s="1793" t="n">
        <v>0.786614999884147</v>
      </c>
      <c r="AM13" s="1793" t="n">
        <v>0.681661286236196</v>
      </c>
      <c r="AN13" s="1793" t="n">
        <v>0.999999999999988</v>
      </c>
      <c r="AO13" s="1793" t="n">
        <v>0.98112023323863</v>
      </c>
      <c r="AP13" s="1793" t="n">
        <v>0.999999999999974</v>
      </c>
      <c r="AQ13" s="1793" t="n">
        <v>0.999999999999992</v>
      </c>
      <c r="AR13" s="1793" t="n">
        <v>0.807535584533514</v>
      </c>
      <c r="AS13" s="1793" t="n">
        <v>0.670447534793657</v>
      </c>
      <c r="AT13" s="1793" t="n">
        <v>0.578488741860149</v>
      </c>
      <c r="AU13" s="1793" t="n">
        <v>1</v>
      </c>
      <c r="AV13" s="1793" t="n">
        <v>0.6243126436636</v>
      </c>
      <c r="AW13" s="1793" t="n">
        <v>0.734091329517142</v>
      </c>
      <c r="AX13" s="1793" t="n">
        <v>0.417543081933841</v>
      </c>
      <c r="AY13" s="1793" t="n">
        <v>0.0711584587933055</v>
      </c>
      <c r="AZ13" s="1793" t="n">
        <v>0.626646763161645</v>
      </c>
      <c r="BA13" s="1793"/>
      <c r="BB13" s="1793" t="n">
        <v>0.700063810656252</v>
      </c>
      <c r="BC13" s="1793" t="n">
        <v>0.700062296904055</v>
      </c>
      <c r="BD13" s="1793" t="n">
        <v>0.688173290199128</v>
      </c>
      <c r="BE13" s="1793" t="n">
        <v>0.574760416905588</v>
      </c>
      <c r="BF13" s="1793" t="n">
        <v>-0.296476258487308</v>
      </c>
      <c r="BG13" s="1793" t="n">
        <v>-0.00554878494125302</v>
      </c>
      <c r="BH13" s="1793" t="n">
        <v>0.271736629147203</v>
      </c>
      <c r="BI13" s="1793" t="n">
        <v>0.86049278196261</v>
      </c>
      <c r="BJ13" s="1793" t="n">
        <v>0.25937914224849</v>
      </c>
      <c r="BK13" s="1793" t="n">
        <v>0.631789107413281</v>
      </c>
      <c r="BL13" s="1793" t="n">
        <v>0.223185009942571</v>
      </c>
      <c r="BM13" s="1793" t="n">
        <v>0.590469346096661</v>
      </c>
      <c r="BN13" s="1793"/>
      <c r="BO13" s="1793" t="n">
        <v>2.12197073965122</v>
      </c>
      <c r="BP13" s="1793" t="n">
        <v>0.624598347796499</v>
      </c>
      <c r="BQ13" s="1793" t="n">
        <v>-0.817864251211922</v>
      </c>
      <c r="BR13" s="1793" t="n">
        <v>0.878903836062788</v>
      </c>
      <c r="BS13" s="1793" t="n">
        <v>0.201149410792606</v>
      </c>
      <c r="BT13" s="1793" t="n">
        <v>-0.281765714267169</v>
      </c>
      <c r="BU13" s="1793" t="n">
        <v>1.02104443972663</v>
      </c>
      <c r="BV13" s="1793" t="n">
        <v>0.209091726257979</v>
      </c>
      <c r="BW13" s="1793" t="n">
        <v>-0.818997279208773</v>
      </c>
      <c r="BX13" s="1793" t="n">
        <v>0.583809539632801</v>
      </c>
      <c r="BY13" s="1792" t="n">
        <v>1.32627144817936</v>
      </c>
      <c r="BZ13" s="1792" t="n">
        <v>2.07282273613291</v>
      </c>
      <c r="CA13" s="1792" t="n">
        <v>1.78165361511239</v>
      </c>
      <c r="CB13" s="1792" t="n">
        <v>1.75340136794721</v>
      </c>
      <c r="CC13" s="1792" t="n">
        <v>2.82882014741561</v>
      </c>
      <c r="CD13" s="1792" t="n">
        <v>0.926984706363406</v>
      </c>
      <c r="CE13" s="1792" t="n">
        <v>0.0199999999999959</v>
      </c>
      <c r="CF13" s="1792" t="n">
        <v>1.54503786253343</v>
      </c>
      <c r="CG13" s="1792" t="n">
        <v>2.17209213791732</v>
      </c>
      <c r="CH13" s="1792" t="n">
        <v>1.814486101318</v>
      </c>
      <c r="CI13" s="1792" t="n">
        <v>-0.0110160699105364</v>
      </c>
      <c r="CJ13" s="1792" t="n">
        <v>-0.3937577052543</v>
      </c>
      <c r="CK13" s="1792" t="n">
        <v>-0.124209789315721</v>
      </c>
      <c r="CL13" s="1792" t="n">
        <v>-0.163009725624671</v>
      </c>
      <c r="CM13" s="1792" t="n">
        <v>1.22016915129681</v>
      </c>
      <c r="CN13" s="1792" t="n">
        <v>1.39688194302626</v>
      </c>
      <c r="CO13" s="1792" t="n">
        <v>0.942087419683851</v>
      </c>
      <c r="CP13" s="1792" t="n">
        <v>1.44419093538851</v>
      </c>
      <c r="CQ13" s="1792" t="n">
        <v>1.78067668469263</v>
      </c>
      <c r="CR13" s="1792" t="n">
        <v>1.18795782955177</v>
      </c>
      <c r="CS13" s="1792" t="n">
        <v>1.58783062843453</v>
      </c>
      <c r="CT13" s="1792" t="n">
        <v>1.19727482312683</v>
      </c>
      <c r="CU13" s="1792" t="n">
        <v>5.52553229430514</v>
      </c>
      <c r="CV13" s="1794" t="n">
        <v>1.61127332125786</v>
      </c>
      <c r="CW13" s="1794" t="n">
        <v>1.39908831327879</v>
      </c>
      <c r="CX13" s="1794" t="n">
        <v>1.36471280582976</v>
      </c>
      <c r="CY13" s="1794" t="n">
        <v>1.36639626655358</v>
      </c>
      <c r="CZ13" s="1794" t="n">
        <v>2.29055026724699</v>
      </c>
      <c r="DA13" s="1794" t="n">
        <v>1.18739136990279</v>
      </c>
      <c r="DB13" s="1794" t="n">
        <v>1.39361478496013</v>
      </c>
      <c r="DC13" s="1794" t="n">
        <v>1.22602356171292</v>
      </c>
      <c r="DD13" s="1792" t="n">
        <v>0.46197932191383</v>
      </c>
      <c r="DE13" s="1799" t="n">
        <v>2.37503060277364</v>
      </c>
      <c r="DF13" s="1799" t="n">
        <v>1.13143487295269</v>
      </c>
      <c r="DG13" s="1800" t="n">
        <v>1.42468194476956</v>
      </c>
      <c r="DH13" s="1800" t="n">
        <v>1.44732384171735</v>
      </c>
      <c r="DI13" s="1801" t="n">
        <v>1.72334656254194</v>
      </c>
      <c r="DJ13" s="1793" t="n">
        <v>1.57403772142745</v>
      </c>
      <c r="DK13" s="1793" t="n">
        <v>3.04444814645383</v>
      </c>
      <c r="DL13" s="1793" t="n">
        <v>1.51970772304981</v>
      </c>
      <c r="DM13" s="1793" t="n">
        <v>1.46185934829212</v>
      </c>
      <c r="DN13" s="1793" t="n">
        <v>1.29942305997034</v>
      </c>
      <c r="DO13" s="1793" t="n">
        <v>1.64290871923199</v>
      </c>
      <c r="DP13" s="1793" t="n">
        <v>2.0627801002989</v>
      </c>
      <c r="DQ13" s="1793" t="n">
        <v>1.4462553141232</v>
      </c>
      <c r="DR13" s="1793" t="n">
        <v>2.2322544123641</v>
      </c>
      <c r="DS13" s="1793" t="n">
        <v>1.0270221937007</v>
      </c>
      <c r="DT13" s="1793" t="n">
        <v>3.67443701631803</v>
      </c>
      <c r="DU13" s="1793" t="n">
        <v>4.76116144112834</v>
      </c>
      <c r="DV13" s="1793" t="n">
        <v>-0.755117193617433</v>
      </c>
      <c r="DW13" s="1793" t="n">
        <v>-0.669789957052959</v>
      </c>
      <c r="DX13" s="1793" t="n">
        <v>0.675518135052256</v>
      </c>
      <c r="DY13" s="1793" t="n">
        <v>0.817152296822596</v>
      </c>
      <c r="DZ13" s="1793" t="n">
        <v>1.70208099468791</v>
      </c>
      <c r="EA13" s="1793" t="n">
        <v>4.46809451635535</v>
      </c>
      <c r="EB13" s="1792" t="n">
        <v>0.0436777108599042</v>
      </c>
      <c r="EC13" s="1792" t="n">
        <v>2.319685093005</v>
      </c>
      <c r="ED13" s="1792" t="n">
        <v>2.05278602084524</v>
      </c>
      <c r="EE13" s="1792" t="n">
        <v>1.69808468615221</v>
      </c>
      <c r="EF13" s="1792" t="n">
        <v>1.31046259327625</v>
      </c>
      <c r="EG13" s="1792" t="n">
        <v>1.29246445424763</v>
      </c>
      <c r="EH13" s="1792" t="n">
        <v>1.5128463134403</v>
      </c>
      <c r="EI13" s="1792" t="n">
        <v>2.39607580240883</v>
      </c>
      <c r="EJ13" s="1792" t="n">
        <v>4.66219996599586</v>
      </c>
      <c r="EK13" s="1792" t="n">
        <v>1.72562396555015</v>
      </c>
      <c r="EL13" s="1792" t="n">
        <v>1.42277424695365</v>
      </c>
      <c r="EM13" s="1792" t="n">
        <v>2.84935069357882</v>
      </c>
      <c r="EN13" s="1792" t="n">
        <v>1.21057579318446</v>
      </c>
      <c r="EO13" s="1792" t="n">
        <v>1.73980315763063</v>
      </c>
      <c r="EP13" s="1792" t="n">
        <v>1.68415368747522</v>
      </c>
      <c r="EQ13" s="1792" t="n">
        <v>1.64483231330768</v>
      </c>
      <c r="ER13" s="1792" t="n">
        <v>1.67555040897733</v>
      </c>
      <c r="ES13" s="1792" t="n">
        <v>2.0927341116717</v>
      </c>
      <c r="ET13" s="1792" t="n">
        <v>1.95674293357939</v>
      </c>
      <c r="EU13" s="1792" t="n">
        <v>1.70511032313877</v>
      </c>
      <c r="EV13" s="1792" t="n">
        <v>1.45976600024641</v>
      </c>
      <c r="EW13" s="1792" t="n">
        <v>1.38460888479261</v>
      </c>
      <c r="EX13" s="1795" t="n">
        <v>1.55384607067176</v>
      </c>
      <c r="EY13" s="1795" t="n">
        <v>1.83774977791356</v>
      </c>
      <c r="EZ13" s="1795" t="n">
        <v>2.25006140532491</v>
      </c>
      <c r="FA13" s="1795" t="n">
        <v>2.17445957802604</v>
      </c>
      <c r="FB13" s="1795" t="n">
        <v>1.93682351039218</v>
      </c>
      <c r="FC13" s="1795" t="n">
        <v>2.2142745510613</v>
      </c>
      <c r="FD13" s="1795" t="n">
        <v>2.20459303504898</v>
      </c>
      <c r="FE13" s="1795" t="n">
        <v>1.93648788521019</v>
      </c>
      <c r="FF13" s="1795" t="n">
        <v>2.24279618468813</v>
      </c>
      <c r="FG13" s="1795" t="n">
        <v>2.06288330607316</v>
      </c>
      <c r="FH13" s="1795" t="n">
        <v>1.7823234277117</v>
      </c>
      <c r="FI13" s="1795" t="n">
        <v>1.02204168242003</v>
      </c>
      <c r="FJ13" s="1795" t="n">
        <v>-1.443434128996</v>
      </c>
      <c r="FK13" s="1795" t="n">
        <v>4.0141765450279</v>
      </c>
      <c r="FL13" s="1795" t="n">
        <v>1.30694543078494</v>
      </c>
      <c r="FM13" s="1795" t="n">
        <v>1.34350430609482</v>
      </c>
      <c r="FN13" s="1795" t="n">
        <v>1.47440766701678</v>
      </c>
      <c r="FO13" s="1795" t="n">
        <v>1.29362894800026</v>
      </c>
      <c r="FP13" s="1795" t="n">
        <v>1.31205892568232</v>
      </c>
      <c r="FQ13" s="1795" t="n">
        <v>1.15494789134842</v>
      </c>
      <c r="FR13" s="1795" t="n">
        <v>1.06045633228842</v>
      </c>
      <c r="FS13" s="1795" t="n">
        <v>1.06045633228842</v>
      </c>
      <c r="FT13" s="1795" t="n">
        <v>-0.290987586954652</v>
      </c>
    </row>
    <row r="14" customFormat="false" ht="18" hidden="false" customHeight="true" outlineLevel="0" collapsed="false">
      <c r="B14" s="1789" t="n">
        <v>5</v>
      </c>
      <c r="C14" s="1796" t="s">
        <v>969</v>
      </c>
      <c r="D14" s="1789" t="n">
        <v>5</v>
      </c>
      <c r="E14" s="1797" t="n">
        <f aca="false">'NORTH-2'!$N$536</f>
        <v>1.99266019330848</v>
      </c>
      <c r="F14" s="1797" t="n">
        <v>2.24346162398608</v>
      </c>
      <c r="G14" s="1797" t="n">
        <v>1.90926138990926</v>
      </c>
      <c r="H14" s="1797" t="n">
        <v>2.7137465767527</v>
      </c>
      <c r="I14" s="1797" t="n">
        <v>1.05490397119331</v>
      </c>
      <c r="J14" s="1798" t="n">
        <v>2.3710263425494</v>
      </c>
      <c r="K14" s="1798" t="n">
        <v>1.02953949240831</v>
      </c>
      <c r="L14" s="1798" t="n">
        <v>1.46474725620587</v>
      </c>
      <c r="M14" s="1798" t="n">
        <v>1.43235396928013</v>
      </c>
      <c r="N14" s="1798" t="n">
        <v>-0.381450658568179</v>
      </c>
      <c r="O14" s="1798" t="n">
        <v>-0.337695279056535</v>
      </c>
      <c r="P14" s="1797" t="n">
        <v>0.41758082387699</v>
      </c>
      <c r="Q14" s="1797" t="n">
        <v>1.39377605261042</v>
      </c>
      <c r="R14" s="1797" t="n">
        <v>1.58141512766475</v>
      </c>
      <c r="S14" s="1793" t="n">
        <v>1.86689378547594</v>
      </c>
      <c r="T14" s="1793" t="n">
        <v>6.6301297006209</v>
      </c>
      <c r="U14" s="1793" t="n">
        <v>1.89923561088697</v>
      </c>
      <c r="V14" s="1793" t="n">
        <v>1.20454013028142</v>
      </c>
      <c r="W14" s="1793" t="n">
        <v>0.473335984319028</v>
      </c>
      <c r="X14" s="1793" t="n">
        <v>1.71170208849719</v>
      </c>
      <c r="Y14" s="1793" t="n">
        <v>-0.098876868747326</v>
      </c>
      <c r="Z14" s="1793" t="n">
        <v>0.322117022320619</v>
      </c>
      <c r="AA14" s="1793" t="n">
        <v>3.1106210520961</v>
      </c>
      <c r="AB14" s="1793" t="n">
        <v>2.72322062232274</v>
      </c>
      <c r="AC14" s="1793" t="n">
        <v>3.41920062930293</v>
      </c>
      <c r="AD14" s="1793" t="n">
        <v>2.10946504159419</v>
      </c>
      <c r="AE14" s="1793" t="n">
        <v>3.77020718138169</v>
      </c>
      <c r="AF14" s="1793" t="n">
        <v>0.738706803544367</v>
      </c>
      <c r="AG14" s="1793" t="n">
        <v>0.54</v>
      </c>
      <c r="AH14" s="1793" t="n">
        <v>1.12375170949223</v>
      </c>
      <c r="AI14" s="1793" t="n">
        <v>0.831127580044597</v>
      </c>
      <c r="AJ14" s="1793" t="n">
        <v>0.415687522355106</v>
      </c>
      <c r="AK14" s="1793" t="n">
        <v>0.283096495368594</v>
      </c>
      <c r="AL14" s="1793" t="n">
        <v>-1.38911048950752</v>
      </c>
      <c r="AM14" s="1793" t="n">
        <v>0.549361385824341</v>
      </c>
      <c r="AN14" s="1793" t="n">
        <v>-0.727673022801578</v>
      </c>
      <c r="AO14" s="1793" t="n">
        <v>1.81241501004415</v>
      </c>
      <c r="AP14" s="1793" t="n">
        <v>0.524927169956458</v>
      </c>
      <c r="AQ14" s="1793" t="n">
        <v>0.629446774181186</v>
      </c>
      <c r="AR14" s="1793" t="n">
        <v>2.28642318709244</v>
      </c>
      <c r="AS14" s="1793" t="n">
        <v>1.12223613424559</v>
      </c>
      <c r="AT14" s="1793" t="n">
        <v>1.89086424642335</v>
      </c>
      <c r="AU14" s="1793" t="n">
        <v>2.70797034394126</v>
      </c>
      <c r="AV14" s="1793" t="n">
        <v>-0.454661888260169</v>
      </c>
      <c r="AW14" s="1793" t="n">
        <v>0.588193296503236</v>
      </c>
      <c r="AX14" s="1793" t="n">
        <v>3.38944609174702</v>
      </c>
      <c r="AY14" s="1793" t="n">
        <v>-0.799963874873462</v>
      </c>
      <c r="AZ14" s="1793" t="n">
        <v>0.247560663803753</v>
      </c>
      <c r="BA14" s="1793"/>
      <c r="BB14" s="1793" t="n">
        <v>1.35217438675849</v>
      </c>
      <c r="BC14" s="1793" t="n">
        <v>1.31743663551918</v>
      </c>
      <c r="BD14" s="1793" t="n">
        <v>1.46864354210099</v>
      </c>
      <c r="BE14" s="1793" t="n">
        <v>1.32419201892983</v>
      </c>
      <c r="BF14" s="1793" t="n">
        <v>0.781311556340714</v>
      </c>
      <c r="BG14" s="1793" t="n">
        <v>0.160090091517138</v>
      </c>
      <c r="BH14" s="1793" t="n">
        <v>0.708817955628234</v>
      </c>
      <c r="BI14" s="1793" t="n">
        <v>0.540859579920197</v>
      </c>
      <c r="BJ14" s="1793" t="n">
        <v>-1.18572362813583</v>
      </c>
      <c r="BK14" s="1793" t="n">
        <v>2.31143967416978</v>
      </c>
      <c r="BL14" s="1793" t="n">
        <v>0.037421172389947</v>
      </c>
      <c r="BM14" s="1793" t="n">
        <v>0.620757145659843</v>
      </c>
      <c r="BN14" s="1793"/>
      <c r="BO14" s="1793" t="n">
        <v>0.381175436687799</v>
      </c>
      <c r="BP14" s="1793" t="n">
        <v>0.200642643805847</v>
      </c>
      <c r="BQ14" s="1793" t="n">
        <v>0.0781341885314652</v>
      </c>
      <c r="BR14" s="1793" t="n">
        <v>2.94797082277238</v>
      </c>
      <c r="BS14" s="1793" t="n">
        <v>2.68073852444377</v>
      </c>
      <c r="BT14" s="1793" t="n">
        <v>2.74994635234025</v>
      </c>
      <c r="BU14" s="1793" t="n">
        <v>1.3162170190748</v>
      </c>
      <c r="BV14" s="1793" t="n">
        <v>2.00631217735068</v>
      </c>
      <c r="BW14" s="1793" t="n">
        <v>1.8910147424818</v>
      </c>
      <c r="BX14" s="1793" t="n">
        <v>4.22934095166749</v>
      </c>
      <c r="BY14" s="1792" t="n">
        <v>2.75081866024145</v>
      </c>
      <c r="BZ14" s="1792" t="n">
        <v>2.02619469095588</v>
      </c>
      <c r="CA14" s="1792" t="n">
        <v>0.900867048917774</v>
      </c>
      <c r="CB14" s="1792" t="n">
        <v>0.167736479447781</v>
      </c>
      <c r="CC14" s="1792" t="n">
        <v>0.327862949443302</v>
      </c>
      <c r="CD14" s="1792" t="n">
        <v>0.590310908859886</v>
      </c>
      <c r="CE14" s="1792" t="n">
        <v>0.399750899825707</v>
      </c>
      <c r="CF14" s="1792" t="n">
        <v>1.2696666173307</v>
      </c>
      <c r="CG14" s="1792" t="n">
        <v>0.505479048188875</v>
      </c>
      <c r="CH14" s="1792" t="n">
        <v>3.78176777620912</v>
      </c>
      <c r="CI14" s="1792" t="n">
        <v>0.499999999999982</v>
      </c>
      <c r="CJ14" s="1792" t="n">
        <v>0.382274097699179</v>
      </c>
      <c r="CK14" s="1792" t="n">
        <v>-0.265593997278483</v>
      </c>
      <c r="CL14" s="1792" t="n">
        <v>1.31355457461542</v>
      </c>
      <c r="CM14" s="1792" t="n">
        <v>0.522010834222899</v>
      </c>
      <c r="CN14" s="1792" t="n">
        <v>5.17898532033304</v>
      </c>
      <c r="CO14" s="1792" t="n">
        <v>1.72898883764878</v>
      </c>
      <c r="CP14" s="1792" t="n">
        <v>0.498277156711426</v>
      </c>
      <c r="CQ14" s="1792" t="n">
        <v>1.9205179778421</v>
      </c>
      <c r="CR14" s="1792" t="n">
        <v>1.35506672149458</v>
      </c>
      <c r="CS14" s="1792" t="n">
        <v>1.52263677644849</v>
      </c>
      <c r="CT14" s="1792" t="n">
        <v>2.97272109351725</v>
      </c>
      <c r="CU14" s="1792" t="n">
        <v>1.13580105016356</v>
      </c>
      <c r="CV14" s="1792" t="n">
        <v>2.51094359678775</v>
      </c>
      <c r="CW14" s="1792" t="n">
        <v>-7.35601282991946</v>
      </c>
      <c r="CX14" s="1792" t="n">
        <v>1.47260857564611</v>
      </c>
      <c r="CY14" s="1792" t="n">
        <v>4.1145014878876</v>
      </c>
      <c r="CZ14" s="1792" t="n">
        <v>-0.558951737255802</v>
      </c>
      <c r="DA14" s="1792" t="n">
        <v>2.75443638245537</v>
      </c>
      <c r="DB14" s="1792" t="n">
        <v>2.90050557464445</v>
      </c>
      <c r="DC14" s="1792" t="n">
        <v>0.350451262123493</v>
      </c>
      <c r="DD14" s="1792" t="n">
        <v>0.402336971867226</v>
      </c>
      <c r="DE14" s="1792" t="n">
        <v>-0.603102919333055</v>
      </c>
      <c r="DF14" s="1792" t="n">
        <v>0.250354851282626</v>
      </c>
      <c r="DG14" s="1793" t="n">
        <v>0.697434569981637</v>
      </c>
      <c r="DH14" s="1793" t="n">
        <v>-0.584875035365581</v>
      </c>
      <c r="DI14" s="1793" t="n">
        <v>0.867299122650069</v>
      </c>
      <c r="DJ14" s="1793" t="n">
        <v>0.968640708728338</v>
      </c>
      <c r="DK14" s="1793" t="n">
        <v>0.122743559065681</v>
      </c>
      <c r="DL14" s="1793" t="n">
        <v>0.953488315706659</v>
      </c>
      <c r="DM14" s="1793" t="n">
        <v>1.91386348130491</v>
      </c>
      <c r="DN14" s="1793" t="n">
        <v>1.46568911209219</v>
      </c>
      <c r="DO14" s="1793" t="n">
        <v>1.36039943070954</v>
      </c>
      <c r="DP14" s="1793" t="n">
        <v>1.71729013208355</v>
      </c>
      <c r="DQ14" s="1793" t="n">
        <v>0.528456984067315</v>
      </c>
      <c r="DR14" s="1793" t="n">
        <v>1.20164114823931</v>
      </c>
      <c r="DS14" s="1793" t="n">
        <v>0.950880313457208</v>
      </c>
      <c r="DT14" s="1793" t="n">
        <v>0.461610863751281</v>
      </c>
      <c r="DU14" s="1793" t="n">
        <v>1.50914937364054</v>
      </c>
      <c r="DV14" s="1793" t="n">
        <v>0.767198388538994</v>
      </c>
      <c r="DW14" s="1793" t="n">
        <v>1.09398399794222</v>
      </c>
      <c r="DX14" s="1793" t="n">
        <v>1.00428106828898</v>
      </c>
      <c r="DY14" s="1793" t="n">
        <v>-0.0139652446531355</v>
      </c>
      <c r="DZ14" s="1793" t="n">
        <v>0.479936198839782</v>
      </c>
      <c r="EA14" s="1793" t="n">
        <v>0.900596882840813</v>
      </c>
      <c r="EB14" s="1792" t="n">
        <v>0.21994174642563</v>
      </c>
      <c r="EC14" s="1792" t="n">
        <v>2.18813616572538</v>
      </c>
      <c r="ED14" s="1792" t="n">
        <v>1.48191758787252</v>
      </c>
      <c r="EE14" s="1792" t="n">
        <v>0.546968916718985</v>
      </c>
      <c r="EF14" s="1792" t="n">
        <v>0.75199022468382</v>
      </c>
      <c r="EG14" s="1792" t="n">
        <v>-1.98000981991479</v>
      </c>
      <c r="EH14" s="1792" t="n">
        <v>0.832807257465417</v>
      </c>
      <c r="EI14" s="1792" t="n">
        <v>-0.468467846439003</v>
      </c>
      <c r="EJ14" s="1792" t="n">
        <v>2.66866504394382</v>
      </c>
      <c r="EK14" s="1792" t="n">
        <v>1.05930291907732</v>
      </c>
      <c r="EL14" s="1792" t="n">
        <v>1.10618285376454</v>
      </c>
      <c r="EM14" s="1799" t="n">
        <v>1.29163852131537</v>
      </c>
      <c r="EN14" s="1792" t="n">
        <v>0.841550319198271</v>
      </c>
      <c r="EO14" s="1792" t="n">
        <v>1.28212667625658</v>
      </c>
      <c r="EP14" s="1792" t="n">
        <v>0.762676761965708</v>
      </c>
      <c r="EQ14" s="1792" t="n">
        <v>1.13872655769351</v>
      </c>
      <c r="ER14" s="1792" t="n">
        <v>0.438989422661988</v>
      </c>
      <c r="ES14" s="1792" t="n">
        <v>1.62914135410264</v>
      </c>
      <c r="ET14" s="1792" t="n">
        <v>1.68184135224387</v>
      </c>
      <c r="EU14" s="1792" t="n">
        <v>1.54968210746238</v>
      </c>
      <c r="EV14" s="1792" t="n">
        <v>5.73759440089499</v>
      </c>
      <c r="EW14" s="1792" t="n">
        <v>2.5247842164184</v>
      </c>
      <c r="EX14" s="1795" t="n">
        <v>38.4996076488903</v>
      </c>
      <c r="EY14" s="1795" t="n">
        <v>37.5877182831749</v>
      </c>
      <c r="EZ14" s="1795" t="n">
        <v>38.7807157970866</v>
      </c>
      <c r="FA14" s="1795" t="n">
        <v>36.8481656486165</v>
      </c>
      <c r="FB14" s="1795" t="n">
        <v>33.8855483295346</v>
      </c>
      <c r="FC14" s="1795" t="n">
        <v>36.7653227358107</v>
      </c>
      <c r="FD14" s="1795" t="n">
        <v>36.6317936769345</v>
      </c>
      <c r="FE14" s="1795" t="n">
        <v>17.2569175026259</v>
      </c>
      <c r="FF14" s="1795" t="n">
        <v>25.8475567825282</v>
      </c>
      <c r="FG14" s="1795" t="n">
        <v>25.5469640699902</v>
      </c>
      <c r="FH14" s="1795" t="n">
        <v>24.2726623429905</v>
      </c>
      <c r="FI14" s="1795" t="n">
        <v>23.5253181775649</v>
      </c>
      <c r="FJ14" s="1795" t="n">
        <v>22.7183750940121</v>
      </c>
      <c r="FK14" s="1795" t="n">
        <v>22.3414603729621</v>
      </c>
      <c r="FL14" s="1795" t="n">
        <v>22.5447102030841</v>
      </c>
      <c r="FM14" s="1795" t="n">
        <v>23.8395559830515</v>
      </c>
      <c r="FN14" s="1795" t="n">
        <v>22.2120019206117</v>
      </c>
      <c r="FO14" s="1795" t="n">
        <v>19.0969297539821</v>
      </c>
      <c r="FP14" s="1795" t="n">
        <v>24.4209424251992</v>
      </c>
      <c r="FQ14" s="1795" t="n">
        <v>20.4134759620489</v>
      </c>
      <c r="FR14" s="1795" t="n">
        <v>6.80985009227549</v>
      </c>
      <c r="FS14" s="1795" t="n">
        <v>6.80985009227549</v>
      </c>
      <c r="FT14" s="1795" t="n">
        <v>-11.9939232453088</v>
      </c>
      <c r="FU14" s="1802" t="s">
        <v>970</v>
      </c>
      <c r="FV14" s="1802"/>
    </row>
    <row r="15" customFormat="false" ht="18" hidden="false" customHeight="true" outlineLevel="0" collapsed="false">
      <c r="B15" s="1789" t="n">
        <v>6</v>
      </c>
      <c r="C15" s="1796" t="s">
        <v>971</v>
      </c>
      <c r="D15" s="1789" t="n">
        <v>6</v>
      </c>
      <c r="E15" s="1797" t="n">
        <f aca="false">'NORTH-2'!$N$207</f>
        <v>-0.64674801909134</v>
      </c>
      <c r="F15" s="1797" t="n">
        <v>-0.261202137360767</v>
      </c>
      <c r="G15" s="1797" t="n">
        <v>0.492019448375682</v>
      </c>
      <c r="H15" s="1797" t="n">
        <v>-0.524205497716318</v>
      </c>
      <c r="I15" s="1797" t="n">
        <v>0.545810009132753</v>
      </c>
      <c r="J15" s="1798" t="n">
        <v>0.186257331615449</v>
      </c>
      <c r="K15" s="1798" t="n">
        <v>-0.201598918685919</v>
      </c>
      <c r="L15" s="1798" t="n">
        <v>0.645626744120809</v>
      </c>
      <c r="M15" s="1798" t="n">
        <v>-0.630694226060716</v>
      </c>
      <c r="N15" s="1798" t="n">
        <v>0.020124381436095</v>
      </c>
      <c r="O15" s="1798" t="n">
        <v>2.43916081986717</v>
      </c>
      <c r="P15" s="1797" t="n">
        <v>-0.364325106634664</v>
      </c>
      <c r="Q15" s="1797" t="n">
        <v>-0.256948846168978</v>
      </c>
      <c r="R15" s="1797" t="n">
        <v>0.00351546376438945</v>
      </c>
      <c r="S15" s="1793" t="n">
        <v>-0.408120336231857</v>
      </c>
      <c r="T15" s="1793" t="n">
        <v>-0.0732633171637556</v>
      </c>
      <c r="U15" s="1793" t="n">
        <v>-0.0553748706030903</v>
      </c>
      <c r="V15" s="1793" t="n">
        <v>-0.115486635991668</v>
      </c>
      <c r="W15" s="1793" t="n">
        <v>-0.518534367914559</v>
      </c>
      <c r="X15" s="1793" t="n">
        <v>0.0264540641079794</v>
      </c>
      <c r="Y15" s="1793" t="n">
        <v>-0.0991400151902321</v>
      </c>
      <c r="Z15" s="1793" t="n">
        <v>-0.0342582154999714</v>
      </c>
      <c r="AA15" s="1793" t="n">
        <v>-0.0126826620853886</v>
      </c>
      <c r="AB15" s="1793" t="n">
        <v>-0.239806416997633</v>
      </c>
      <c r="AC15" s="1793" t="n">
        <v>-0.57746962443016</v>
      </c>
      <c r="AD15" s="1793" t="n">
        <v>-0.636442141819154</v>
      </c>
      <c r="AE15" s="1793" t="n">
        <v>-0.672391331755081</v>
      </c>
      <c r="AF15" s="1793" t="n">
        <v>-0.613298316591288</v>
      </c>
      <c r="AG15" s="1793" t="n">
        <v>-0.41</v>
      </c>
      <c r="AH15" s="1793" t="n">
        <v>-1.49347304089318</v>
      </c>
      <c r="AI15" s="1793" t="n">
        <v>-0.553694186525535</v>
      </c>
      <c r="AJ15" s="1793" t="n">
        <v>0.942282436295823</v>
      </c>
      <c r="AK15" s="1793" t="n">
        <v>-0.00684880946638714</v>
      </c>
      <c r="AL15" s="1793" t="n">
        <v>-1.12275996167895</v>
      </c>
      <c r="AM15" s="1793" t="n">
        <v>1.31666894989031</v>
      </c>
      <c r="AN15" s="1793" t="n">
        <v>-0.142654401969555</v>
      </c>
      <c r="AO15" s="1793" t="n">
        <v>-1.00383827194826</v>
      </c>
      <c r="AP15" s="1793" t="n">
        <v>0.938122135870444</v>
      </c>
      <c r="AQ15" s="1793" t="n">
        <v>-0.964895950218298</v>
      </c>
      <c r="AR15" s="1793" t="n">
        <v>0.943899393153286</v>
      </c>
      <c r="AS15" s="1793" t="n">
        <v>-0.913876180035596</v>
      </c>
      <c r="AT15" s="1793" t="n">
        <v>0.800590127402571</v>
      </c>
      <c r="AU15" s="1793" t="n">
        <v>-0.0652227732397285</v>
      </c>
      <c r="AV15" s="1793" t="n">
        <v>-0.193996131472108</v>
      </c>
      <c r="AW15" s="1793" t="n">
        <v>0.150000000000001</v>
      </c>
      <c r="AX15" s="1793" t="n">
        <v>-0.597217756076663</v>
      </c>
      <c r="AY15" s="1793" t="n">
        <v>-0.423839488228154</v>
      </c>
      <c r="AZ15" s="1793" t="n">
        <v>-0.855307637280289</v>
      </c>
      <c r="BA15" s="1793"/>
      <c r="BB15" s="1793" t="n">
        <v>0.199999999999998</v>
      </c>
      <c r="BC15" s="1793" t="n">
        <v>0.19687799588192</v>
      </c>
      <c r="BD15" s="1793" t="n">
        <v>1.53310905763222</v>
      </c>
      <c r="BE15" s="1793" t="n">
        <v>-1.20763281961163</v>
      </c>
      <c r="BF15" s="1793" t="n">
        <v>-0.228992398733842</v>
      </c>
      <c r="BG15" s="1793" t="n">
        <v>2.58616213577241</v>
      </c>
      <c r="BH15" s="1793" t="n">
        <v>0.199999999999981</v>
      </c>
      <c r="BI15" s="1793" t="n">
        <v>-0.218848205291471</v>
      </c>
      <c r="BJ15" s="1793" t="n">
        <v>-0.7024947642653</v>
      </c>
      <c r="BK15" s="1793" t="n">
        <v>0.226779682637605</v>
      </c>
      <c r="BL15" s="1793" t="n">
        <v>0.0577619656333989</v>
      </c>
      <c r="BM15" s="1793" t="n">
        <v>1.44553157241929</v>
      </c>
      <c r="BN15" s="1793"/>
      <c r="BO15" s="1793" t="n">
        <v>0.116588847929518</v>
      </c>
      <c r="BP15" s="1793" t="n">
        <v>0.0991204585237957</v>
      </c>
      <c r="BQ15" s="1793" t="n">
        <v>0.0454972743958468</v>
      </c>
      <c r="BR15" s="1793" t="n">
        <v>-0.29619051705247</v>
      </c>
      <c r="BS15" s="1793" t="n">
        <v>1.16735252101519</v>
      </c>
      <c r="BT15" s="1793" t="n">
        <v>0.892637949827162</v>
      </c>
      <c r="BU15" s="1793" t="n">
        <v>-1.3688325100813</v>
      </c>
      <c r="BV15" s="1793" t="n">
        <v>-0.810872455706245</v>
      </c>
      <c r="BW15" s="1793" t="n">
        <v>-0.732156516211324</v>
      </c>
      <c r="BX15" s="1793" t="n">
        <v>-0.202357418042369</v>
      </c>
      <c r="BY15" s="1792" t="n">
        <v>0.641755067573348</v>
      </c>
      <c r="BZ15" s="1792" t="n">
        <v>-1.40157948041741</v>
      </c>
      <c r="CA15" s="1792" t="n">
        <v>-0.660424589006983</v>
      </c>
      <c r="CB15" s="1792" t="n">
        <v>-0.746339537378211</v>
      </c>
      <c r="CC15" s="1792" t="n">
        <v>-0.398495696914315</v>
      </c>
      <c r="CD15" s="1792" t="n">
        <v>-0.481611744488744</v>
      </c>
      <c r="CE15" s="1792" t="n">
        <v>-0.755769568992145</v>
      </c>
      <c r="CF15" s="1792" t="n">
        <v>1.20570043641313</v>
      </c>
      <c r="CG15" s="1792" t="n">
        <v>-1.2093190729646</v>
      </c>
      <c r="CH15" s="1792" t="n">
        <v>-2.52904342011304</v>
      </c>
      <c r="CI15" s="1792" t="n">
        <v>1.09418911470194</v>
      </c>
      <c r="CJ15" s="1792" t="n">
        <v>-0.744846890206906</v>
      </c>
      <c r="CK15" s="1792" t="n">
        <v>2.27970337549725</v>
      </c>
      <c r="CL15" s="1792" t="n">
        <v>-2.86637603784552</v>
      </c>
      <c r="CM15" s="1792" t="n">
        <v>-0.200792269801866</v>
      </c>
      <c r="CN15" s="1792" t="n">
        <v>-0.950614274562827</v>
      </c>
      <c r="CO15" s="1792" t="n">
        <v>-0.600238630424318</v>
      </c>
      <c r="CP15" s="1792" t="n">
        <v>-0.44253746794032</v>
      </c>
      <c r="CQ15" s="1792" t="n">
        <v>-0.515122823595837</v>
      </c>
      <c r="CR15" s="1792" t="n">
        <v>-0.924712424562497</v>
      </c>
      <c r="CS15" s="1792" t="n">
        <v>-0.536190426157442</v>
      </c>
      <c r="CT15" s="1792" t="n">
        <v>-0.813735115987322</v>
      </c>
      <c r="CU15" s="1792" t="n">
        <v>0.0610730323509514</v>
      </c>
      <c r="CV15" s="1792" t="n">
        <v>0.110593632110442</v>
      </c>
      <c r="CW15" s="1792" t="n">
        <v>-0.612905275737714</v>
      </c>
      <c r="CX15" s="1792" t="n">
        <v>0.00534801949478026</v>
      </c>
      <c r="CY15" s="1792" t="n">
        <v>-1.26712882721074</v>
      </c>
      <c r="CZ15" s="1792" t="n">
        <v>-1.05370270321581</v>
      </c>
      <c r="DA15" s="1792" t="n">
        <v>-0.403961521534567</v>
      </c>
      <c r="DB15" s="1792" t="n">
        <v>-0.295111578011875</v>
      </c>
      <c r="DC15" s="1792" t="n">
        <v>-0.377568096634071</v>
      </c>
      <c r="DD15" s="1792" t="n">
        <v>-0.355129149715645</v>
      </c>
      <c r="DE15" s="1792" t="n">
        <v>0.406353766256786</v>
      </c>
      <c r="DF15" s="1792" t="n">
        <v>-0.920315814776233</v>
      </c>
      <c r="DG15" s="1793" t="n">
        <v>4.88692254137939</v>
      </c>
      <c r="DH15" s="1793" t="n">
        <v>-0.608630786896777</v>
      </c>
      <c r="DI15" s="1793" t="n">
        <v>0.666136408828793</v>
      </c>
      <c r="DJ15" s="1793" t="n">
        <v>-0.272138144370264</v>
      </c>
      <c r="DK15" s="1793" t="n">
        <v>-0.263556306330356</v>
      </c>
      <c r="DL15" s="1793" t="n">
        <v>-0.274251025905814</v>
      </c>
      <c r="DM15" s="1793" t="n">
        <v>-0.7023589678529</v>
      </c>
      <c r="DN15" s="1793" t="n">
        <v>-0.337089209284842</v>
      </c>
      <c r="DO15" s="1793" t="n">
        <v>0.618752485574975</v>
      </c>
      <c r="DP15" s="1793" t="n">
        <v>-0.958630446066985</v>
      </c>
      <c r="DQ15" s="1793" t="n">
        <v>-0.433695788422097</v>
      </c>
      <c r="DR15" s="1793" t="n">
        <v>-0.369211028775524</v>
      </c>
      <c r="DS15" s="1793" t="n">
        <v>-0.543087049575265</v>
      </c>
      <c r="DT15" s="1793"/>
      <c r="DU15" s="1793"/>
      <c r="DV15" s="1793"/>
      <c r="DW15" s="1793"/>
      <c r="DX15" s="1793"/>
      <c r="DY15" s="1793"/>
      <c r="DZ15" s="1793"/>
      <c r="EA15" s="1793"/>
      <c r="EB15" s="1792"/>
      <c r="EC15" s="1792"/>
      <c r="ED15" s="1792"/>
      <c r="EE15" s="1792"/>
      <c r="EF15" s="1792"/>
      <c r="EG15" s="1792"/>
      <c r="EH15" s="1792"/>
      <c r="EI15" s="1792"/>
      <c r="EJ15" s="1792"/>
      <c r="EK15" s="1792"/>
      <c r="EL15" s="1792"/>
      <c r="EM15" s="1799"/>
      <c r="EN15" s="1792"/>
      <c r="EO15" s="1792"/>
      <c r="EP15" s="1792"/>
      <c r="EQ15" s="1792"/>
      <c r="ER15" s="1792"/>
      <c r="ES15" s="1792"/>
      <c r="ET15" s="1792"/>
      <c r="EU15" s="1792"/>
      <c r="EV15" s="1792"/>
      <c r="EW15" s="1792"/>
      <c r="EX15" s="1795"/>
      <c r="EY15" s="1795"/>
      <c r="EZ15" s="1795"/>
      <c r="FA15" s="1795"/>
      <c r="FB15" s="1795"/>
      <c r="FC15" s="1795"/>
      <c r="FD15" s="1795"/>
      <c r="FE15" s="1795"/>
      <c r="FF15" s="1795"/>
      <c r="FG15" s="1795"/>
      <c r="FH15" s="1795"/>
      <c r="FI15" s="1795"/>
      <c r="FJ15" s="1795"/>
      <c r="FK15" s="1795"/>
      <c r="FL15" s="1795"/>
      <c r="FM15" s="1795"/>
      <c r="FN15" s="1795"/>
      <c r="FO15" s="1795"/>
      <c r="FP15" s="1795"/>
      <c r="FQ15" s="1795"/>
      <c r="FR15" s="1795"/>
      <c r="FS15" s="1795"/>
      <c r="FT15" s="1795"/>
    </row>
    <row r="16" customFormat="false" ht="18" hidden="false" customHeight="true" outlineLevel="0" collapsed="false">
      <c r="B16" s="1789" t="n">
        <v>7</v>
      </c>
      <c r="C16" s="1790" t="s">
        <v>972</v>
      </c>
      <c r="D16" s="1789" t="n">
        <v>7</v>
      </c>
      <c r="E16" s="1797" t="n">
        <f aca="false">'NORTH-1'!N81</f>
        <v>0.0310587158334885</v>
      </c>
      <c r="F16" s="1797" t="n">
        <v>0.0687508554520876</v>
      </c>
      <c r="G16" s="1797" t="n">
        <v>0.0602335820341049</v>
      </c>
      <c r="H16" s="1797" t="n">
        <v>0.0386742191944004</v>
      </c>
      <c r="I16" s="1797" t="n">
        <v>0.0728876586744675</v>
      </c>
      <c r="J16" s="1798" t="n">
        <v>0.379187445735098</v>
      </c>
      <c r="K16" s="1798" t="n">
        <v>0.223576851258333</v>
      </c>
      <c r="L16" s="1798" t="n">
        <v>0.356633394636126</v>
      </c>
      <c r="M16" s="1798" t="n">
        <v>0.11438561265842</v>
      </c>
      <c r="N16" s="1798" t="n">
        <v>0.112659420664004</v>
      </c>
      <c r="O16" s="1798" t="n">
        <v>0.129818795798494</v>
      </c>
      <c r="P16" s="1797" t="n">
        <v>0.288975160751215</v>
      </c>
      <c r="Q16" s="1797" t="n">
        <v>0.377058484895828</v>
      </c>
      <c r="R16" s="1797" t="n">
        <v>0.148408045790153</v>
      </c>
      <c r="S16" s="1793" t="n">
        <v>0.151324294393497</v>
      </c>
      <c r="T16" s="1793" t="n">
        <v>0.720342733406049</v>
      </c>
      <c r="U16" s="1793" t="n">
        <v>0.0912294624421743</v>
      </c>
      <c r="V16" s="1793" t="n">
        <v>0.0916196232357121</v>
      </c>
      <c r="W16" s="1793" t="n">
        <v>0.137023892147061</v>
      </c>
      <c r="X16" s="1793" t="n">
        <v>0.311645196385328</v>
      </c>
      <c r="Y16" s="1793" t="n">
        <v>0.360709735900846</v>
      </c>
      <c r="Z16" s="1793" t="n">
        <v>0.129152272851833</v>
      </c>
      <c r="AA16" s="1793" t="n">
        <v>0.276143747128722</v>
      </c>
      <c r="AB16" s="1793" t="n">
        <v>0.638184572136996</v>
      </c>
      <c r="AC16" s="1793" t="n">
        <v>0.400967272759512</v>
      </c>
      <c r="AD16" s="1793" t="n">
        <v>0.73006521820665</v>
      </c>
      <c r="AE16" s="1793" t="n">
        <v>2.75819404800636</v>
      </c>
      <c r="AF16" s="1793" t="n">
        <v>-0.999999999999985</v>
      </c>
      <c r="AG16" s="1793" t="n">
        <v>1.19</v>
      </c>
      <c r="AH16" s="1793" t="n">
        <v>0.49426439977164</v>
      </c>
      <c r="AI16" s="1793" t="n">
        <v>0.318396808152585</v>
      </c>
      <c r="AJ16" s="1793" t="n">
        <v>0.432525485492721</v>
      </c>
      <c r="AK16" s="1793" t="n">
        <v>0.47504729097462</v>
      </c>
      <c r="AL16" s="1793" t="n">
        <v>0.615643694184308</v>
      </c>
      <c r="AM16" s="1793" t="n">
        <v>-0.0793636778343313</v>
      </c>
      <c r="AN16" s="1793" t="n">
        <v>-0.05952493138526</v>
      </c>
      <c r="AO16" s="1793" t="n">
        <v>0.751123278910329</v>
      </c>
      <c r="AP16" s="1793" t="n">
        <v>0.642680415382549</v>
      </c>
      <c r="AQ16" s="1793" t="n">
        <v>0.670042172435882</v>
      </c>
      <c r="AR16" s="1793" t="n">
        <v>0.587156066669088</v>
      </c>
      <c r="AS16" s="1793" t="n">
        <v>0.695258346448704</v>
      </c>
      <c r="AT16" s="1793" t="n">
        <v>0.0423508028006356</v>
      </c>
      <c r="AU16" s="1793" t="n">
        <v>0.331730224606581</v>
      </c>
      <c r="AV16" s="1793" t="n">
        <v>0.214586394473507</v>
      </c>
      <c r="AW16" s="1793" t="n">
        <v>0.169951604786042</v>
      </c>
      <c r="AX16" s="1793" t="n">
        <v>0.499999999999993</v>
      </c>
      <c r="AY16" s="1793" t="n">
        <v>0.0619485214983455</v>
      </c>
      <c r="AZ16" s="1793" t="n">
        <v>0.0403694862948577</v>
      </c>
      <c r="BA16" s="1793"/>
      <c r="BB16" s="1793" t="n">
        <v>0.0651007864013455</v>
      </c>
      <c r="BC16" s="1793" t="n">
        <v>0.0332598706464273</v>
      </c>
      <c r="BD16" s="1793" t="n">
        <v>0.0523992461781814</v>
      </c>
      <c r="BE16" s="1793" t="n">
        <v>0.414495163375132</v>
      </c>
      <c r="BF16" s="1793" t="n">
        <v>-0.336258620722225</v>
      </c>
      <c r="BG16" s="1793" t="n">
        <v>-0.0945477466120391</v>
      </c>
      <c r="BH16" s="1793" t="n">
        <v>0.185901385800901</v>
      </c>
      <c r="BI16" s="1793" t="n">
        <v>0.240942217874314</v>
      </c>
      <c r="BJ16" s="1793" t="n">
        <v>0.390900498428942</v>
      </c>
      <c r="BK16" s="1793" t="n">
        <v>0.207458500410759</v>
      </c>
      <c r="BL16" s="1793" t="n">
        <v>0.492027253487797</v>
      </c>
      <c r="BM16" s="1793" t="n">
        <v>0.0594951511744732</v>
      </c>
      <c r="BN16" s="1793"/>
      <c r="BO16" s="1793" t="n">
        <v>-1.94757805256401</v>
      </c>
      <c r="BP16" s="1793" t="n">
        <v>0.501251088719757</v>
      </c>
      <c r="BQ16" s="1793" t="n">
        <v>0.0302603383540506</v>
      </c>
      <c r="BR16" s="1793" t="n">
        <v>0.186579921655951</v>
      </c>
      <c r="BS16" s="1793" t="n">
        <v>0.701272505386936</v>
      </c>
      <c r="BT16" s="1793" t="n">
        <v>0.111912297238126</v>
      </c>
      <c r="BU16" s="1793" t="n">
        <v>-0.075729148899858</v>
      </c>
      <c r="BV16" s="1793" t="n">
        <v>0.0119076837170248</v>
      </c>
      <c r="BW16" s="1793" t="n">
        <v>0.0340290062124029</v>
      </c>
      <c r="BX16" s="1793" t="n">
        <v>0.136205491910948</v>
      </c>
      <c r="BY16" s="1792" t="n">
        <v>-0.221987917189285</v>
      </c>
      <c r="BZ16" s="1792" t="n">
        <v>0.835204017000469</v>
      </c>
      <c r="CA16" s="1792" t="n">
        <v>0.282497859347987</v>
      </c>
      <c r="CB16" s="1792" t="n">
        <v>0.572552045694157</v>
      </c>
      <c r="CC16" s="1792" t="n">
        <v>0.485024905038626</v>
      </c>
      <c r="CD16" s="1792" t="n">
        <v>0.327815323206502</v>
      </c>
      <c r="CE16" s="1792" t="n">
        <v>0.00726497702867818</v>
      </c>
      <c r="CF16" s="1792" t="n">
        <v>0</v>
      </c>
      <c r="CG16" s="1792" t="n">
        <v>0.200000000000009</v>
      </c>
      <c r="CH16" s="1792" t="n">
        <v>0.496351353733769</v>
      </c>
      <c r="CI16" s="1792" t="n">
        <v>-0.269029300885809</v>
      </c>
      <c r="CJ16" s="1792" t="n">
        <v>0.0257936530921014</v>
      </c>
      <c r="CK16" s="1792" t="n">
        <v>-0.417381487515894</v>
      </c>
      <c r="CL16" s="1792" t="n">
        <v>0.0543266211236443</v>
      </c>
      <c r="CM16" s="1792" t="n">
        <v>0.181902553680407</v>
      </c>
      <c r="CN16" s="1792" t="n">
        <v>0.0532301792685297</v>
      </c>
      <c r="CO16" s="1792" t="n">
        <v>0</v>
      </c>
      <c r="CP16" s="1792" t="n">
        <v>0</v>
      </c>
      <c r="CQ16" s="1792" t="n">
        <v>0.381448147436969</v>
      </c>
      <c r="CR16" s="1792" t="n">
        <v>0</v>
      </c>
      <c r="CS16" s="1792" t="n">
        <v>0</v>
      </c>
      <c r="CT16" s="1792" t="n">
        <v>0</v>
      </c>
      <c r="CU16" s="1792" t="n">
        <v>0</v>
      </c>
      <c r="CV16" s="1792" t="n">
        <v>0</v>
      </c>
      <c r="CW16" s="1792" t="n">
        <v>0</v>
      </c>
      <c r="CX16" s="1792" t="n">
        <v>0.951836927319562</v>
      </c>
      <c r="CY16" s="1792" t="n">
        <v>2.50172496279748</v>
      </c>
      <c r="CZ16" s="1792" t="n">
        <v>-0.919497021165236</v>
      </c>
      <c r="DA16" s="1792" t="n">
        <v>0.313006211081545</v>
      </c>
      <c r="DB16" s="1792" t="n">
        <v>0.63713597275817</v>
      </c>
      <c r="DC16" s="1792" t="n">
        <v>0.564280620233285</v>
      </c>
      <c r="DD16" s="1792" t="n">
        <v>0</v>
      </c>
      <c r="DE16" s="1792" t="n">
        <v>0</v>
      </c>
      <c r="DF16" s="1792" t="n">
        <v>-1.2155712185162E-014</v>
      </c>
      <c r="DG16" s="1793" t="n">
        <v>0</v>
      </c>
      <c r="DH16" s="1793" t="n">
        <v>0</v>
      </c>
      <c r="DI16" s="1793" t="n">
        <v>0</v>
      </c>
      <c r="DJ16" s="1793" t="n">
        <v>0</v>
      </c>
      <c r="DK16" s="1793" t="n">
        <v>0</v>
      </c>
      <c r="DL16" s="1793" t="n">
        <v>0</v>
      </c>
      <c r="DM16" s="1793" t="n">
        <v>0</v>
      </c>
      <c r="DN16" s="1793" t="n">
        <v>0</v>
      </c>
      <c r="DO16" s="1793" t="n">
        <v>0</v>
      </c>
      <c r="DP16" s="1793" t="n">
        <v>0</v>
      </c>
      <c r="DQ16" s="1793" t="n">
        <v>-0.102334947175392</v>
      </c>
      <c r="DR16" s="1793" t="n">
        <v>0</v>
      </c>
      <c r="DS16" s="1793" t="n">
        <v>-1.22877612749411E-014</v>
      </c>
      <c r="DT16" s="1793" t="n">
        <v>1.45496907170596E-014</v>
      </c>
      <c r="DU16" s="1793" t="n">
        <v>0</v>
      </c>
      <c r="DV16" s="1793" t="n">
        <v>-0.762050414992065</v>
      </c>
      <c r="DW16" s="1793" t="n">
        <v>-0.0590408265068952</v>
      </c>
      <c r="DX16" s="1793" t="n">
        <v>0.193450267474203</v>
      </c>
      <c r="DY16" s="1793" t="n">
        <v>-0.00912782090258648</v>
      </c>
      <c r="DZ16" s="1793" t="n">
        <v>-0.324283991768393</v>
      </c>
      <c r="EA16" s="1793" t="n">
        <v>-0.286679378786096</v>
      </c>
      <c r="EB16" s="1793" t="n">
        <v>-0.672646051913826</v>
      </c>
      <c r="EC16" s="1799" t="n">
        <v>0.614374961505242</v>
      </c>
      <c r="ED16" s="1799" t="n">
        <v>-0.303101123739208</v>
      </c>
      <c r="EE16" s="1799" t="n">
        <v>0.45193911209407</v>
      </c>
      <c r="EF16" s="1799" t="n">
        <v>-0.114083970674487</v>
      </c>
      <c r="EG16" s="1799" t="n">
        <v>0.213736085241956</v>
      </c>
      <c r="EH16" s="1799" t="n">
        <v>-0.579777277438378</v>
      </c>
      <c r="EI16" s="1799" t="n">
        <v>-0.309388010680315</v>
      </c>
      <c r="EJ16" s="1799" t="n">
        <v>0.599665591844809</v>
      </c>
      <c r="EK16" s="1799" t="n">
        <v>0.225550769982927</v>
      </c>
      <c r="EL16" s="1799" t="n">
        <v>-0.551321273410609</v>
      </c>
      <c r="EM16" s="1799" t="n">
        <v>-1.85027953989881</v>
      </c>
      <c r="EN16" s="1792" t="n">
        <v>0.598168870803776</v>
      </c>
      <c r="EO16" s="1792" t="n">
        <v>-0.151463288786949</v>
      </c>
      <c r="EP16" s="1792" t="n">
        <v>-0.17164540983228</v>
      </c>
      <c r="EQ16" s="1792" t="n">
        <v>-0.176156452966732</v>
      </c>
      <c r="ER16" s="1792" t="n">
        <v>-0.260921680836556</v>
      </c>
      <c r="ES16" s="1792" t="n">
        <v>-0.336538969803194</v>
      </c>
      <c r="ET16" s="1792" t="n">
        <v>-0.387491880785121</v>
      </c>
      <c r="EU16" s="1792" t="n">
        <v>-0.679942338848626</v>
      </c>
      <c r="EV16" s="1792" t="n">
        <v>-0.134279079319736</v>
      </c>
      <c r="EW16" s="1792" t="n">
        <v>-0.790615030117553</v>
      </c>
      <c r="EX16" s="1795" t="n">
        <v>-0.368297933902682</v>
      </c>
      <c r="EY16" s="1795" t="n">
        <v>-0.398091597475474</v>
      </c>
      <c r="EZ16" s="1795" t="n">
        <v>-0.0912216404770258</v>
      </c>
      <c r="FA16" s="1795" t="n">
        <v>-0.234200629834489</v>
      </c>
      <c r="FB16" s="1795" t="n">
        <v>-0.435994415518335</v>
      </c>
      <c r="FC16" s="1795" t="n">
        <v>-0.405731517515747</v>
      </c>
      <c r="FD16" s="1795" t="n">
        <v>-0.484822215035423</v>
      </c>
      <c r="FE16" s="1795" t="n">
        <v>-0.523860194810395</v>
      </c>
      <c r="FF16" s="1795" t="n">
        <v>-0.358378229502412</v>
      </c>
      <c r="FG16" s="1795" t="n">
        <v>-0.0954405878429177</v>
      </c>
      <c r="FH16" s="1795" t="n">
        <v>-0.256789825081001</v>
      </c>
      <c r="FI16" s="1795" t="n">
        <v>-0.150209735119297</v>
      </c>
      <c r="FJ16" s="1795" t="n">
        <v>-0.152783113834831</v>
      </c>
      <c r="FK16" s="1795" t="n">
        <v>-0.252027677221341</v>
      </c>
      <c r="FL16" s="1795" t="n">
        <v>-0.183268276643033</v>
      </c>
      <c r="FM16" s="1795"/>
      <c r="FN16" s="1795" t="n">
        <v>0</v>
      </c>
      <c r="FO16" s="1795" t="n">
        <v>0</v>
      </c>
      <c r="FP16" s="1795" t="n">
        <v>0</v>
      </c>
      <c r="FQ16" s="1795" t="n">
        <v>0</v>
      </c>
      <c r="FR16" s="1795" t="n">
        <v>0.974109429981941</v>
      </c>
      <c r="FS16" s="1795" t="n">
        <v>0.974109429981941</v>
      </c>
      <c r="FT16" s="1795" t="n">
        <v>0.126849894291842</v>
      </c>
    </row>
    <row r="17" customFormat="false" ht="18" hidden="false" customHeight="true" outlineLevel="0" collapsed="false">
      <c r="B17" s="1789" t="n">
        <v>8</v>
      </c>
      <c r="C17" s="1796" t="s">
        <v>973</v>
      </c>
      <c r="D17" s="1789" t="n">
        <v>8</v>
      </c>
      <c r="E17" s="1797" t="n">
        <f aca="false">'NORTH-1'!N123</f>
        <v>0.361650518375433</v>
      </c>
      <c r="F17" s="1797" t="n">
        <v>0.431954655651439</v>
      </c>
      <c r="G17" s="1797" t="n">
        <v>0.269078467599119</v>
      </c>
      <c r="H17" s="1797" t="n">
        <v>0.208991546873141</v>
      </c>
      <c r="I17" s="1797" t="n">
        <v>0.363434044248055</v>
      </c>
      <c r="J17" s="1798" t="n">
        <v>0.721005329913353</v>
      </c>
      <c r="K17" s="1798" t="n">
        <v>0.514885394957497</v>
      </c>
      <c r="L17" s="1798" t="n">
        <v>0.385267126878725</v>
      </c>
      <c r="M17" s="1798" t="n">
        <v>0.444089650627973</v>
      </c>
      <c r="N17" s="1798" t="n">
        <v>0.31174829105896</v>
      </c>
      <c r="O17" s="1798" t="n">
        <v>0.464790029732088</v>
      </c>
      <c r="P17" s="1797" t="n">
        <v>0.418849638464398</v>
      </c>
      <c r="Q17" s="1797" t="n">
        <v>0.637110961194532</v>
      </c>
      <c r="R17" s="1797" t="n">
        <v>0.716815676962996</v>
      </c>
      <c r="S17" s="1793" t="n">
        <v>1.66147176901967</v>
      </c>
      <c r="T17" s="1793" t="n">
        <v>-0.261046029231033</v>
      </c>
      <c r="U17" s="1793" t="n">
        <v>0.0573820483980147</v>
      </c>
      <c r="V17" s="1793" t="n">
        <v>0.0979456343301258</v>
      </c>
      <c r="W17" s="1793" t="n">
        <v>0.388319025194304</v>
      </c>
      <c r="X17" s="1793" t="n">
        <v>0.422770324039247</v>
      </c>
      <c r="Y17" s="1793" t="n">
        <v>0.543467317752415</v>
      </c>
      <c r="Z17" s="1793" t="n">
        <v>0.234394114789393</v>
      </c>
      <c r="AA17" s="1793" t="n">
        <v>0.351009693686715</v>
      </c>
      <c r="AB17" s="1793" t="n">
        <v>0.776559368036479</v>
      </c>
      <c r="AC17" s="1793" t="n">
        <v>0.575072505036464</v>
      </c>
      <c r="AD17" s="1793" t="n">
        <v>0.877173798780633</v>
      </c>
      <c r="AE17" s="1793" t="n">
        <v>0.38758107294477</v>
      </c>
      <c r="AF17" s="1793" t="n">
        <v>1.41228807827212</v>
      </c>
      <c r="AG17" s="1793" t="n">
        <v>0.98</v>
      </c>
      <c r="AH17" s="1793" t="n">
        <v>0.929017851557173</v>
      </c>
      <c r="AI17" s="1793" t="n">
        <v>0.3148279788655</v>
      </c>
      <c r="AJ17" s="1793" t="n">
        <v>0.90434471948573</v>
      </c>
      <c r="AK17" s="1793" t="n">
        <v>0.661394098352485</v>
      </c>
      <c r="AL17" s="1793" t="n">
        <v>0.802005262792749</v>
      </c>
      <c r="AM17" s="1793" t="n">
        <v>-0.0477799309844135</v>
      </c>
      <c r="AN17" s="1793" t="n">
        <v>0.09155211418213</v>
      </c>
      <c r="AO17" s="1793" t="n">
        <v>1.00585821184152</v>
      </c>
      <c r="AP17" s="1793" t="n">
        <v>0.879481086994087</v>
      </c>
      <c r="AQ17" s="1793" t="n">
        <v>0.6756484775313</v>
      </c>
      <c r="AR17" s="1793" t="n">
        <v>-0.061609861034326</v>
      </c>
      <c r="AS17" s="1793" t="n">
        <v>2.13950994177014</v>
      </c>
      <c r="AT17" s="1793" t="n">
        <v>0.248556134536782</v>
      </c>
      <c r="AU17" s="1793" t="n">
        <v>0.942466106182547</v>
      </c>
      <c r="AV17" s="1793" t="n">
        <v>3.39255050246881</v>
      </c>
      <c r="AW17" s="1793" t="n">
        <v>0.849999999999979</v>
      </c>
      <c r="AX17" s="1793" t="n">
        <v>0.576588494112111</v>
      </c>
      <c r="AY17" s="1793" t="n">
        <v>0.750000000000002</v>
      </c>
      <c r="AZ17" s="1793" t="n">
        <v>0.749999999999996</v>
      </c>
      <c r="BA17" s="1793"/>
      <c r="BB17" s="1793" t="n">
        <v>0.299999999999972</v>
      </c>
      <c r="BC17" s="1793" t="n">
        <v>0.232631515911211</v>
      </c>
      <c r="BD17" s="1793" t="n">
        <v>-0.0103359963854128</v>
      </c>
      <c r="BE17" s="1793" t="n">
        <v>1.69390252082461</v>
      </c>
      <c r="BF17" s="1793" t="n">
        <v>0.0842608825916961</v>
      </c>
      <c r="BG17" s="1793" t="n">
        <v>0.170848209831662</v>
      </c>
      <c r="BH17" s="1793" t="n">
        <v>0.498295453983469</v>
      </c>
      <c r="BI17" s="1793" t="n">
        <v>0.51518560746989</v>
      </c>
      <c r="BJ17" s="1793" t="n">
        <v>0.0258847023604077</v>
      </c>
      <c r="BK17" s="1793" t="n">
        <v>0.980719958920601</v>
      </c>
      <c r="BL17" s="1793" t="n">
        <v>0.735616219183892</v>
      </c>
      <c r="BM17" s="1793" t="n">
        <v>4.20667794999348</v>
      </c>
      <c r="BN17" s="1793"/>
      <c r="BO17" s="1793" t="n">
        <v>1.51446351800404</v>
      </c>
      <c r="BP17" s="1793" t="n">
        <v>0.248335342108711</v>
      </c>
      <c r="BQ17" s="1793" t="n">
        <v>0.16609821834168</v>
      </c>
      <c r="BR17" s="1793" t="n">
        <v>0.764380998585915</v>
      </c>
      <c r="BS17" s="1793" t="n">
        <v>0.936883113810461</v>
      </c>
      <c r="BT17" s="1793" t="n">
        <v>0.288104409952571</v>
      </c>
      <c r="BU17" s="1793" t="n">
        <v>0.104380003926883</v>
      </c>
      <c r="BV17" s="1793" t="n">
        <v>-1.86159792112182</v>
      </c>
      <c r="BW17" s="1793" t="n">
        <v>-0.227742602640438</v>
      </c>
      <c r="BX17" s="1793" t="n">
        <v>1.52918385843563</v>
      </c>
      <c r="BY17" s="1793" t="n">
        <v>0.91473768850342</v>
      </c>
      <c r="BZ17" s="1793" t="n">
        <v>2.31549963237086</v>
      </c>
      <c r="CA17" s="1793" t="n">
        <v>1.63896982183923</v>
      </c>
      <c r="CB17" s="1793" t="n">
        <v>0.547059129881969</v>
      </c>
      <c r="CC17" s="1793" t="n">
        <v>2.48699569196998</v>
      </c>
      <c r="CD17" s="1793" t="n">
        <v>0.578934653277222</v>
      </c>
      <c r="CE17" s="1793" t="n">
        <v>0.690991247988954</v>
      </c>
      <c r="CF17" s="1793" t="n">
        <v>-0.676473111778882</v>
      </c>
      <c r="CG17" s="1793" t="n">
        <v>-0.380289236640436</v>
      </c>
      <c r="CH17" s="1793" t="n">
        <v>0.572192832791196</v>
      </c>
      <c r="CI17" s="1793" t="n">
        <v>0.564896391501476</v>
      </c>
      <c r="CJ17" s="1793" t="n">
        <v>-0.330626967112541</v>
      </c>
      <c r="CK17" s="1803" t="n">
        <v>4.77396223750399</v>
      </c>
      <c r="CL17" s="1792" t="n">
        <v>-1.66870960179662</v>
      </c>
      <c r="CM17" s="1792" t="n">
        <v>0</v>
      </c>
      <c r="CN17" s="1792" t="n">
        <v>0.162857855162858</v>
      </c>
      <c r="CO17" s="1792" t="n">
        <v>-0.327763008537781</v>
      </c>
      <c r="CP17" s="1792" t="n">
        <v>0.303420032518676</v>
      </c>
      <c r="CQ17" s="1792" t="n">
        <v>1.6289911415848</v>
      </c>
      <c r="CR17" s="1792" t="n">
        <v>1.41749855188066</v>
      </c>
      <c r="CS17" s="1792" t="n">
        <v>1.58149643401035</v>
      </c>
      <c r="CT17" s="1792" t="n">
        <v>1.77058090557874</v>
      </c>
      <c r="CU17" s="1792" t="n">
        <v>1.58955002144991</v>
      </c>
      <c r="CV17" s="1792" t="n">
        <v>0.249999999999996</v>
      </c>
      <c r="CW17" s="1792" t="n">
        <v>1.19867365018525</v>
      </c>
      <c r="CX17" s="1792" t="n">
        <v>1.55297403569601</v>
      </c>
      <c r="CY17" s="1792" t="n">
        <v>3.34469391703917</v>
      </c>
      <c r="CZ17" s="1792" t="n">
        <v>-0.889729588936603</v>
      </c>
      <c r="DA17" s="1792" t="n">
        <v>0.51602583100267</v>
      </c>
      <c r="DB17" s="1792" t="n">
        <v>0.937580355000217</v>
      </c>
      <c r="DC17" s="1792" t="n">
        <v>1.0014232592046</v>
      </c>
      <c r="DD17" s="1792" t="n">
        <v>-0.663524053878755</v>
      </c>
      <c r="DE17" s="1792" t="n">
        <v>-3.2027728886463</v>
      </c>
      <c r="DF17" s="1792" t="n">
        <v>-2.69362474230379</v>
      </c>
      <c r="DG17" s="1793" t="n">
        <v>1.17581010155762</v>
      </c>
      <c r="DH17" s="1793" t="n">
        <v>-0.262494762552015</v>
      </c>
      <c r="DI17" s="1793" t="n">
        <v>0.427319483734377</v>
      </c>
      <c r="DJ17" s="1793" t="n">
        <v>0.331451741523787</v>
      </c>
      <c r="DK17" s="1793" t="n">
        <v>0.377182199243102</v>
      </c>
      <c r="DL17" s="1793" t="n">
        <v>0.343582108516029</v>
      </c>
      <c r="DM17" s="1793" t="n">
        <v>3.95080047034272</v>
      </c>
      <c r="DN17" s="1793" t="n">
        <v>0.27280263989265</v>
      </c>
      <c r="DO17" s="1793" t="n">
        <v>0.395393638845584</v>
      </c>
      <c r="DP17" s="1793" t="n">
        <v>0.604467924615309</v>
      </c>
      <c r="DQ17" s="1793" t="n">
        <v>0.217738954512909</v>
      </c>
      <c r="DR17" s="1793" t="n">
        <v>0.745379025432201</v>
      </c>
      <c r="DS17" s="1801" t="n">
        <v>0.11895073801129</v>
      </c>
      <c r="DT17" s="1793" t="n">
        <v>0.271413064278564</v>
      </c>
      <c r="DU17" s="1793" t="n">
        <v>0.284882149021348</v>
      </c>
      <c r="DV17" s="1793" t="n">
        <v>0.0271856467571716</v>
      </c>
      <c r="DW17" s="1793" t="n">
        <v>1.20072992817792</v>
      </c>
      <c r="DX17" s="1793" t="n">
        <v>0.810096645019994</v>
      </c>
      <c r="DY17" s="1793" t="n">
        <v>0.392314938483449</v>
      </c>
      <c r="DZ17" s="1793" t="n">
        <v>0.235472439076354</v>
      </c>
      <c r="EA17" s="1793" t="n">
        <v>0.258209089525438</v>
      </c>
      <c r="EB17" s="1793" t="n">
        <v>-0.349521593862076</v>
      </c>
      <c r="EC17" s="1799" t="n">
        <v>-0.983510089332602</v>
      </c>
      <c r="ED17" s="1799" t="n">
        <v>-0.318026249980275</v>
      </c>
      <c r="EE17" s="1799" t="n">
        <v>0.984377003201816</v>
      </c>
      <c r="EF17" s="1799" t="n">
        <v>0.172973086553841</v>
      </c>
      <c r="EG17" s="1799" t="n">
        <v>0.767104563340585</v>
      </c>
      <c r="EH17" s="1799" t="n">
        <v>-0.233608463323685</v>
      </c>
      <c r="EI17" s="1799" t="n">
        <v>-0.00610603982831667</v>
      </c>
      <c r="EJ17" s="1799" t="n">
        <v>0.522402068066287</v>
      </c>
      <c r="EK17" s="1799" t="n">
        <v>0.647852048706004</v>
      </c>
      <c r="EL17" s="1799" t="n">
        <v>-0.154898747555632</v>
      </c>
      <c r="EM17" s="1799" t="n">
        <v>-0.713052966424408</v>
      </c>
      <c r="EN17" s="1792" t="n">
        <v>0.816676881682669</v>
      </c>
      <c r="EO17" s="1792" t="n">
        <v>0.458080936543716</v>
      </c>
      <c r="EP17" s="1792" t="n">
        <v>0.173822168788456</v>
      </c>
      <c r="EQ17" s="1792" t="n">
        <v>0.922829121122777</v>
      </c>
      <c r="ER17" s="1792" t="n">
        <v>0.0736053168472193</v>
      </c>
      <c r="ES17" s="1792" t="n">
        <v>0.167289880656533</v>
      </c>
      <c r="ET17" s="1792" t="n">
        <v>0.279364175041932</v>
      </c>
      <c r="EU17" s="1792" t="n">
        <v>1.47766191648724</v>
      </c>
      <c r="EV17" s="1792" t="n">
        <v>0.517937239492445</v>
      </c>
      <c r="EW17" s="1792" t="n">
        <v>0.666706775275945</v>
      </c>
      <c r="EX17" s="1795" t="n">
        <v>1.61771780485756</v>
      </c>
      <c r="EY17" s="1795" t="n">
        <v>2.11302498638128</v>
      </c>
      <c r="EZ17" s="1795" t="n">
        <v>2.69430836467473</v>
      </c>
      <c r="FA17" s="1795" t="n">
        <v>1.78654934323145</v>
      </c>
      <c r="FB17" s="1795" t="n">
        <v>1.98139816351181</v>
      </c>
      <c r="FC17" s="1795" t="n">
        <v>2.3262728323264</v>
      </c>
      <c r="FD17" s="1795" t="n">
        <v>1.93215236753787</v>
      </c>
      <c r="FE17" s="1795" t="n">
        <v>2.08673516735619</v>
      </c>
      <c r="FF17" s="1795" t="n">
        <v>2.22527309565998</v>
      </c>
      <c r="FG17" s="1795" t="n">
        <v>2.51821413404049</v>
      </c>
      <c r="FH17" s="1795" t="n">
        <v>1.62632698122214</v>
      </c>
      <c r="FI17" s="1795" t="n">
        <v>1.98454486076288</v>
      </c>
      <c r="FJ17" s="1795" t="n">
        <v>2.40232866402035</v>
      </c>
      <c r="FK17" s="1795" t="n">
        <v>2.1791896157656</v>
      </c>
      <c r="FL17" s="1795" t="n">
        <v>1.95829384569687</v>
      </c>
      <c r="FM17" s="1795" t="n">
        <v>2.55003569702403</v>
      </c>
      <c r="FN17" s="1795" t="n">
        <v>2.5506478274732</v>
      </c>
      <c r="FO17" s="1795" t="n">
        <v>2.56710193721204</v>
      </c>
      <c r="FP17" s="1795" t="n">
        <v>2.70500521977489</v>
      </c>
      <c r="FQ17" s="1795" t="n">
        <v>1.84850080746497</v>
      </c>
      <c r="FR17" s="1795" t="n">
        <v>0.798502662059178</v>
      </c>
      <c r="FS17" s="1795" t="n">
        <v>0.798502662059178</v>
      </c>
      <c r="FT17" s="1795" t="n">
        <v>2.01769999640644</v>
      </c>
    </row>
    <row r="18" customFormat="false" ht="18" hidden="false" customHeight="true" outlineLevel="0" collapsed="false">
      <c r="B18" s="1789" t="n">
        <v>9</v>
      </c>
      <c r="C18" s="1796" t="s">
        <v>974</v>
      </c>
      <c r="D18" s="1789" t="n">
        <v>9</v>
      </c>
      <c r="E18" s="1797" t="n">
        <f aca="false">'NORTH-1'!N199</f>
        <v>-1.18490710709875</v>
      </c>
      <c r="F18" s="1797" t="n">
        <v>-0.317526096682109</v>
      </c>
      <c r="G18" s="1797" t="n">
        <v>0.404633844325682</v>
      </c>
      <c r="H18" s="1797" t="n">
        <v>-0.246483645567034</v>
      </c>
      <c r="I18" s="1797" t="n">
        <v>2.07152364627868</v>
      </c>
      <c r="J18" s="1798" t="n">
        <v>2.26536109067593</v>
      </c>
      <c r="K18" s="1798" t="n">
        <v>0.737043391436883</v>
      </c>
      <c r="L18" s="1798" t="n">
        <v>0.802857549596386</v>
      </c>
      <c r="M18" s="1798" t="n">
        <v>0.520593455035554</v>
      </c>
      <c r="N18" s="1798" t="n">
        <v>0.973649021630155</v>
      </c>
      <c r="O18" s="1798" t="n">
        <v>1.44630559874037</v>
      </c>
      <c r="P18" s="1797" t="n">
        <v>0.443766609389195</v>
      </c>
      <c r="Q18" s="1797" t="n">
        <v>0.982010588439793</v>
      </c>
      <c r="R18" s="1797" t="n">
        <v>0.956060267810102</v>
      </c>
      <c r="S18" s="1793" t="n">
        <v>0.752871145434374</v>
      </c>
      <c r="T18" s="1793" t="n">
        <v>0.304464126798096</v>
      </c>
      <c r="U18" s="1793" t="n">
        <v>0.671662831190654</v>
      </c>
      <c r="V18" s="1793" t="n">
        <v>0.837460219547586</v>
      </c>
      <c r="W18" s="1793" t="n">
        <v>1.28359235454216</v>
      </c>
      <c r="X18" s="1793" t="n">
        <v>2.10377069954505</v>
      </c>
      <c r="Y18" s="1793" t="n">
        <v>1.42184928970036</v>
      </c>
      <c r="Z18" s="1793" t="n">
        <v>0.274092388256571</v>
      </c>
      <c r="AA18" s="1793" t="n">
        <v>1.26674556538611</v>
      </c>
      <c r="AB18" s="1793" t="n">
        <v>0.21090384986191</v>
      </c>
      <c r="AC18" s="1793" t="n">
        <v>1.57412731169099</v>
      </c>
      <c r="AD18" s="1793" t="n">
        <v>2.46799813978946</v>
      </c>
      <c r="AE18" s="1793" t="n">
        <v>0.946509226620325</v>
      </c>
      <c r="AF18" s="1793" t="n">
        <v>0.391755892988508</v>
      </c>
      <c r="AG18" s="1793" t="n">
        <v>1.62</v>
      </c>
      <c r="AH18" s="1793" t="n">
        <v>1.82890823379832</v>
      </c>
      <c r="AI18" s="1793" t="n">
        <v>0.276719604623936</v>
      </c>
      <c r="AJ18" s="1793" t="n">
        <v>1.85610274068898</v>
      </c>
      <c r="AK18" s="1793" t="n">
        <v>0.896632710827412</v>
      </c>
      <c r="AL18" s="1793" t="n">
        <v>2.3428648686752</v>
      </c>
      <c r="AM18" s="1793" t="n">
        <v>0.833994822386487</v>
      </c>
      <c r="AN18" s="1793" t="n">
        <v>1.05790770185484</v>
      </c>
      <c r="AO18" s="1793" t="n">
        <v>1.01235628794499</v>
      </c>
      <c r="AP18" s="1793" t="n">
        <v>2.10647363196176</v>
      </c>
      <c r="AQ18" s="1793" t="n">
        <v>2.27476904935131</v>
      </c>
      <c r="AR18" s="1793" t="n">
        <v>1.8313072973044</v>
      </c>
      <c r="AS18" s="1793" t="n">
        <v>1.91376526809217</v>
      </c>
      <c r="AT18" s="1793" t="n">
        <v>1.65691369318066</v>
      </c>
      <c r="AU18" s="1793" t="n">
        <v>2.49619391599535</v>
      </c>
      <c r="AV18" s="1793" t="n">
        <v>1.32188791727136</v>
      </c>
      <c r="AW18" s="1793" t="n">
        <v>0.631159119289052</v>
      </c>
      <c r="AX18" s="1793" t="n">
        <v>3.43344518697791</v>
      </c>
      <c r="AY18" s="1793" t="n">
        <v>2.41191696445951</v>
      </c>
      <c r="AZ18" s="1793" t="n">
        <v>2.86327670608355</v>
      </c>
      <c r="BA18" s="1793"/>
      <c r="BB18" s="1793" t="n">
        <v>3.53982223745328</v>
      </c>
      <c r="BC18" s="1793" t="n">
        <v>2.42312550742289</v>
      </c>
      <c r="BD18" s="1793" t="n">
        <v>4.77430546366076</v>
      </c>
      <c r="BE18" s="1793" t="n">
        <v>2.71775794591324</v>
      </c>
      <c r="BF18" s="1793" t="n">
        <v>1.77808612573874</v>
      </c>
      <c r="BG18" s="1793" t="n">
        <v>0.511233707127906</v>
      </c>
      <c r="BH18" s="1793" t="n">
        <v>2.03064820293755</v>
      </c>
      <c r="BI18" s="1793" t="n">
        <v>1.05362666973836</v>
      </c>
      <c r="BJ18" s="1793" t="n">
        <v>0.984831546341809</v>
      </c>
      <c r="BK18" s="1793" t="n">
        <v>0.305318349606789</v>
      </c>
      <c r="BL18" s="1793" t="n">
        <v>0.217199257880381</v>
      </c>
      <c r="BM18" s="1793" t="n">
        <v>2.31265154789425</v>
      </c>
      <c r="BN18" s="1793"/>
      <c r="BO18" s="1793" t="n">
        <v>1.36914146537623</v>
      </c>
      <c r="BP18" s="1793" t="n">
        <v>1.95474745818342</v>
      </c>
      <c r="BQ18" s="1793" t="n">
        <v>1.50218382949322</v>
      </c>
      <c r="BR18" s="1793" t="n">
        <v>0.728142491379581</v>
      </c>
      <c r="BS18" s="1793" t="n">
        <v>2.82291083152786</v>
      </c>
      <c r="BT18" s="1793" t="n">
        <v>2.16741563331437</v>
      </c>
      <c r="BU18" s="1793" t="n">
        <v>2.37791239291011</v>
      </c>
      <c r="BV18" s="1793" t="n">
        <v>1.40861005112965</v>
      </c>
      <c r="BW18" s="1793" t="n">
        <v>2.75652371889512</v>
      </c>
      <c r="BX18" s="1793" t="n">
        <v>1.71741872230113</v>
      </c>
      <c r="BY18" s="1793" t="n">
        <v>1.73938035848634</v>
      </c>
      <c r="BZ18" s="1793" t="n">
        <v>2.36569646433133</v>
      </c>
      <c r="CA18" s="1793" t="n">
        <v>2.23832299220786</v>
      </c>
      <c r="CB18" s="1793" t="n">
        <v>7.41345081870102</v>
      </c>
      <c r="CC18" s="1793" t="n">
        <v>1.04885160171326</v>
      </c>
      <c r="CD18" s="1793" t="n">
        <v>-0.0561900880850398</v>
      </c>
      <c r="CE18" s="1793" t="n">
        <v>1.40003864855748</v>
      </c>
      <c r="CF18" s="1793" t="n">
        <v>2.73880831389556</v>
      </c>
      <c r="CG18" s="1793" t="n">
        <v>2.70860024809342</v>
      </c>
      <c r="CH18" s="1793" t="n">
        <v>2.27894972856463</v>
      </c>
      <c r="CI18" s="1793" t="n">
        <v>2.38994617100522</v>
      </c>
      <c r="CJ18" s="1793" t="n">
        <v>0.657290926984336</v>
      </c>
      <c r="CK18" s="1792" t="n">
        <v>2.50511127033615</v>
      </c>
      <c r="CL18" s="1792" t="n">
        <v>2.2407244749145</v>
      </c>
      <c r="CM18" s="1792" t="n">
        <v>2</v>
      </c>
      <c r="CN18" s="1792" t="n">
        <v>-0.110354718089364</v>
      </c>
      <c r="CO18" s="1792" t="n">
        <v>0.214785377425989</v>
      </c>
      <c r="CP18" s="1792" t="n">
        <v>3.73926641373031</v>
      </c>
      <c r="CQ18" s="1801" t="n">
        <v>4.01071340205925</v>
      </c>
      <c r="CR18" s="1792" t="n">
        <v>2.68268681808486</v>
      </c>
      <c r="CS18" s="1792" t="n">
        <v>3.57371640960216</v>
      </c>
      <c r="CT18" s="1792" t="n">
        <v>0.297344749083172</v>
      </c>
      <c r="CU18" s="1792" t="n">
        <v>4.91883204763413</v>
      </c>
      <c r="CV18" s="1794" t="n">
        <v>0.499999999999957</v>
      </c>
      <c r="CW18" s="1794" t="n">
        <v>2.84838888536425</v>
      </c>
      <c r="CX18" s="1794" t="n">
        <v>4.20676123178006</v>
      </c>
      <c r="CY18" s="1794" t="n">
        <v>3.81870727527708</v>
      </c>
      <c r="CZ18" s="1794" t="n">
        <v>1.44314601958624</v>
      </c>
      <c r="DA18" s="1794" t="n">
        <v>4.64104346187354</v>
      </c>
      <c r="DB18" s="1794" t="n">
        <v>0</v>
      </c>
      <c r="DC18" s="1794" t="n">
        <v>4.59191902316636</v>
      </c>
      <c r="DD18" s="1792" t="n">
        <v>0.881256376579056</v>
      </c>
      <c r="DE18" s="1792" t="n">
        <v>1.43098110180971</v>
      </c>
      <c r="DF18" s="1792" t="n">
        <v>2.29084135568597</v>
      </c>
      <c r="DG18" s="1793" t="n">
        <v>2.25783918036875</v>
      </c>
      <c r="DH18" s="1793" t="n">
        <v>2.78840253672444</v>
      </c>
      <c r="DI18" s="1793" t="n">
        <v>2.89108090143386</v>
      </c>
      <c r="DJ18" s="1793" t="n">
        <v>4.25261410539756</v>
      </c>
      <c r="DK18" s="1793" t="n">
        <v>1.79160857526542</v>
      </c>
      <c r="DL18" s="1793" t="n">
        <v>3.05296983473104</v>
      </c>
      <c r="DM18" s="1793" t="n">
        <v>3.69161113447204</v>
      </c>
      <c r="DN18" s="1793" t="n">
        <v>4.82761388554547</v>
      </c>
      <c r="DO18" s="1793" t="n">
        <v>3.88485019572448</v>
      </c>
      <c r="DP18" s="1801" t="n">
        <v>3.29781294518356</v>
      </c>
      <c r="DQ18" s="1801" t="n">
        <v>5.07282065992489</v>
      </c>
      <c r="DR18" s="1801" t="n">
        <v>4.948813750784</v>
      </c>
      <c r="DS18" s="1801" t="n">
        <v>2.68577610411422</v>
      </c>
      <c r="DT18" s="1793" t="n">
        <v>3.22806498456068</v>
      </c>
      <c r="DU18" s="1793" t="n">
        <v>2.96042460738767</v>
      </c>
      <c r="DV18" s="1793" t="n">
        <v>3.70261804739848</v>
      </c>
      <c r="DW18" s="1793" t="n">
        <v>3.36332506032636</v>
      </c>
      <c r="DX18" s="1793" t="n">
        <v>4.28975776856978</v>
      </c>
      <c r="DY18" s="1793" t="n">
        <v>4.21274113945578</v>
      </c>
      <c r="DZ18" s="1793" t="n">
        <v>2.85632584940044</v>
      </c>
      <c r="EA18" s="1793" t="n">
        <v>4.01422041689719</v>
      </c>
      <c r="EB18" s="1793" t="n">
        <v>3.05136990877143</v>
      </c>
      <c r="EC18" s="1792" t="n">
        <v>6.3696907036023</v>
      </c>
      <c r="ED18" s="1792" t="n">
        <v>1.62224629929796</v>
      </c>
      <c r="EE18" s="1792" t="n">
        <v>6.72129883361711</v>
      </c>
      <c r="EF18" s="1792" t="n">
        <v>0.902940572851225</v>
      </c>
      <c r="EG18" s="1792" t="n">
        <v>4.9776260426133</v>
      </c>
      <c r="EH18" s="1799" t="n">
        <v>3.56097261164353</v>
      </c>
      <c r="EI18" s="1799" t="n">
        <v>3.29655410307965</v>
      </c>
      <c r="EJ18" s="1799" t="n">
        <v>4.7187553115587</v>
      </c>
      <c r="EK18" s="1799" t="n">
        <v>4.08494256128789</v>
      </c>
      <c r="EL18" s="1799" t="n">
        <v>4.46786588771083</v>
      </c>
      <c r="EM18" s="1799" t="n">
        <v>5.8192517227027</v>
      </c>
      <c r="EN18" s="1792" t="n">
        <v>3.39647236487881</v>
      </c>
      <c r="EO18" s="1792" t="n">
        <v>4.8707545769997</v>
      </c>
      <c r="EP18" s="1792" t="n">
        <v>4.44538511260898</v>
      </c>
      <c r="EQ18" s="1792" t="n">
        <v>4.34817858875826</v>
      </c>
      <c r="ER18" s="1792" t="n">
        <v>3.56012976535296</v>
      </c>
      <c r="ES18" s="1792" t="n">
        <v>4.94971329438982</v>
      </c>
      <c r="ET18" s="1792" t="n">
        <v>5.14752872962085</v>
      </c>
      <c r="EU18" s="1792" t="n">
        <v>0.340223084139632</v>
      </c>
      <c r="EV18" s="1792" t="n">
        <v>4.40266910552774</v>
      </c>
      <c r="EW18" s="1792" t="n">
        <v>4.06700867814877</v>
      </c>
      <c r="EX18" s="1795" t="n">
        <v>4.19580738379085</v>
      </c>
      <c r="EY18" s="1795" t="n">
        <v>3.4359790353327</v>
      </c>
      <c r="EZ18" s="1795" t="n">
        <v>3.2678235117137</v>
      </c>
      <c r="FA18" s="1795" t="n">
        <v>2.14650256041563</v>
      </c>
      <c r="FB18" s="1795" t="n">
        <v>3.44501179772315</v>
      </c>
      <c r="FC18" s="1795" t="n">
        <v>2.41771112380407</v>
      </c>
      <c r="FD18" s="1795" t="n">
        <v>2.92311776862664</v>
      </c>
      <c r="FE18" s="1795" t="n">
        <v>2.40799494241155</v>
      </c>
      <c r="FF18" s="1795" t="n">
        <v>3.64407819189455</v>
      </c>
      <c r="FG18" s="1795" t="n">
        <v>4.24257563862229</v>
      </c>
      <c r="FH18" s="1795" t="n">
        <v>4.17596161196235</v>
      </c>
      <c r="FI18" s="1795" t="n">
        <v>4.71110160190762</v>
      </c>
      <c r="FJ18" s="1795" t="n">
        <v>3.38007173108484</v>
      </c>
      <c r="FK18" s="1795" t="n">
        <v>7.45079991903621</v>
      </c>
      <c r="FL18" s="1795" t="n">
        <v>5.31415737658874</v>
      </c>
      <c r="FM18" s="1795" t="n">
        <v>5.53800614639001</v>
      </c>
      <c r="FN18" s="1795" t="n">
        <v>6.29748727665313</v>
      </c>
      <c r="FO18" s="1795" t="n">
        <v>4.71363052138521</v>
      </c>
      <c r="FP18" s="1795" t="n">
        <v>5.47235301913468</v>
      </c>
      <c r="FQ18" s="1795" t="n">
        <v>5.76356118662897</v>
      </c>
      <c r="FR18" s="1795" t="n">
        <v>6.05595738816484</v>
      </c>
      <c r="FS18" s="1795" t="n">
        <v>6.05595738816484</v>
      </c>
      <c r="FT18" s="1795" t="n">
        <v>5.69989151500646</v>
      </c>
    </row>
    <row r="19" customFormat="false" ht="18" hidden="false" customHeight="true" outlineLevel="0" collapsed="false">
      <c r="B19" s="1789" t="n">
        <v>10</v>
      </c>
      <c r="C19" s="1796" t="s">
        <v>975</v>
      </c>
      <c r="D19" s="1789" t="n">
        <v>10</v>
      </c>
      <c r="E19" s="1797" t="n">
        <f aca="false">'NORTH-1'!N287</f>
        <v>3.97570570845241</v>
      </c>
      <c r="F19" s="1797" t="n">
        <v>2.09656013099424</v>
      </c>
      <c r="G19" s="1797" t="n">
        <v>0.766367749963085</v>
      </c>
      <c r="H19" s="1797" t="n">
        <v>2.09572578396539</v>
      </c>
      <c r="I19" s="1797" t="n">
        <v>1.08070149412452</v>
      </c>
      <c r="J19" s="1798" t="n">
        <v>1.22440782206156</v>
      </c>
      <c r="K19" s="1798" t="n">
        <v>2.70131847620616</v>
      </c>
      <c r="L19" s="1798" t="n">
        <v>-0.600185617036498</v>
      </c>
      <c r="M19" s="1798" t="n">
        <v>1.47768015849187</v>
      </c>
      <c r="N19" s="1798" t="n">
        <v>2.28061060639979</v>
      </c>
      <c r="O19" s="1798" t="n">
        <v>1.58308597748261</v>
      </c>
      <c r="P19" s="1797" t="n">
        <v>0.31351296694367</v>
      </c>
      <c r="Q19" s="1797" t="n">
        <v>1.88266022279613</v>
      </c>
      <c r="R19" s="1797" t="n">
        <v>2.04943873378671</v>
      </c>
      <c r="S19" s="1793" t="n">
        <v>0.915719549241456</v>
      </c>
      <c r="T19" s="1793" t="n">
        <v>0.799999999999992</v>
      </c>
      <c r="U19" s="1793" t="n">
        <v>0.800000000000031</v>
      </c>
      <c r="V19" s="1793" t="n">
        <v>1.45951650506213</v>
      </c>
      <c r="W19" s="1793" t="n">
        <v>0.643830899520701</v>
      </c>
      <c r="X19" s="1793" t="n">
        <v>2.14039591174477</v>
      </c>
      <c r="Y19" s="1793" t="n">
        <v>-0.231289399674886</v>
      </c>
      <c r="Z19" s="1793" t="n">
        <v>0.170426656406019</v>
      </c>
      <c r="AA19" s="1793" t="n">
        <v>-0.115379599727111</v>
      </c>
      <c r="AB19" s="1793" t="n">
        <v>-0.746474075938473</v>
      </c>
      <c r="AC19" s="1793" t="n">
        <v>0.590999388115801</v>
      </c>
      <c r="AD19" s="1793" t="n">
        <v>0.570379286532431</v>
      </c>
      <c r="AE19" s="1793" t="n">
        <v>1.86480379926422</v>
      </c>
      <c r="AF19" s="1793" t="n">
        <v>2.08446633248005</v>
      </c>
      <c r="AG19" s="1793" t="n">
        <v>3.03</v>
      </c>
      <c r="AH19" s="1793" t="n">
        <v>0.292320859884409</v>
      </c>
      <c r="AI19" s="1793" t="n">
        <v>2.16822020358999</v>
      </c>
      <c r="AJ19" s="1793" t="n">
        <v>0.0820193203804409</v>
      </c>
      <c r="AK19" s="1793" t="n">
        <v>1.66086069861801</v>
      </c>
      <c r="AL19" s="1793" t="n">
        <v>1.92536782483952</v>
      </c>
      <c r="AM19" s="1793" t="n">
        <v>1.34285939248157</v>
      </c>
      <c r="AN19" s="1793" t="n">
        <v>1.90685195029274</v>
      </c>
      <c r="AO19" s="1793" t="n">
        <v>2.15668180751446</v>
      </c>
      <c r="AP19" s="1793" t="n">
        <v>1.47555794321774</v>
      </c>
      <c r="AQ19" s="1793" t="n">
        <v>0.351975806676392</v>
      </c>
      <c r="AR19" s="1793" t="n">
        <v>1.32329589074778</v>
      </c>
      <c r="AS19" s="1793" t="n">
        <v>2.3158684988853</v>
      </c>
      <c r="AT19" s="1793" t="n">
        <v>1.57014323389885</v>
      </c>
      <c r="AU19" s="1793" t="n">
        <v>0.913405906996549</v>
      </c>
      <c r="AV19" s="1793" t="n">
        <v>-0.244014604066367</v>
      </c>
      <c r="AW19" s="1793" t="n">
        <v>0.49426985203105</v>
      </c>
      <c r="AX19" s="1793" t="n">
        <v>1.64942556370521</v>
      </c>
      <c r="AY19" s="1793" t="n">
        <v>1.29066407984236</v>
      </c>
      <c r="AZ19" s="1793" t="n">
        <v>1.26198317683156</v>
      </c>
      <c r="BA19" s="1793"/>
      <c r="BB19" s="1793" t="n">
        <v>0.185799186041633</v>
      </c>
      <c r="BC19" s="1793" t="n">
        <v>1.68238290460666</v>
      </c>
      <c r="BD19" s="1793" t="n">
        <v>0.68284738801427</v>
      </c>
      <c r="BE19" s="1793" t="n">
        <v>2.96689550663618</v>
      </c>
      <c r="BF19" s="1793" t="n">
        <v>2.48709422829607</v>
      </c>
      <c r="BG19" s="1793" t="n">
        <v>1.77130261198687</v>
      </c>
      <c r="BH19" s="1793" t="n">
        <v>0.722474059342209</v>
      </c>
      <c r="BI19" s="1793" t="n">
        <v>0.211985788912642</v>
      </c>
      <c r="BJ19" s="1793" t="n">
        <v>0.0765728478275483</v>
      </c>
      <c r="BK19" s="1793" t="n">
        <v>1.60730552778622</v>
      </c>
      <c r="BL19" s="1793" t="n">
        <v>0.293786829207571</v>
      </c>
      <c r="BM19" s="1793" t="n">
        <v>1.19740932554079</v>
      </c>
      <c r="BN19" s="1793"/>
      <c r="BO19" s="1793" t="n">
        <v>-0.365059404945177</v>
      </c>
      <c r="BP19" s="1793" t="n">
        <v>1.11875270829674</v>
      </c>
      <c r="BQ19" s="1793" t="n">
        <v>1.51190292942577</v>
      </c>
      <c r="BR19" s="1793" t="n">
        <v>0.433626140441038</v>
      </c>
      <c r="BS19" s="1793" t="n">
        <v>-0.533433087256432</v>
      </c>
      <c r="BT19" s="1793" t="n">
        <v>-0.833763321676885</v>
      </c>
      <c r="BU19" s="1793" t="n">
        <v>-2.44167409951203</v>
      </c>
      <c r="BV19" s="1793" t="n">
        <v>3.1084166913648</v>
      </c>
      <c r="BW19" s="1793" t="n">
        <v>2.19738864430244</v>
      </c>
      <c r="BX19" s="1793" t="n">
        <v>1.61978069559473</v>
      </c>
      <c r="BY19" s="1793" t="n">
        <v>0.995047449242901</v>
      </c>
      <c r="BZ19" s="1793" t="n">
        <v>3.59028258365563</v>
      </c>
      <c r="CA19" s="1793" t="n">
        <v>1.58734975707106</v>
      </c>
      <c r="CB19" s="1793" t="n">
        <v>2.56968351968316</v>
      </c>
      <c r="CC19" s="1793" t="n">
        <v>0.953215621877281</v>
      </c>
      <c r="CD19" s="1793" t="n">
        <v>-0.36683570772397</v>
      </c>
      <c r="CE19" s="1793" t="n">
        <v>-0.607724990560972</v>
      </c>
      <c r="CF19" s="1793" t="n">
        <v>0.3437594125837</v>
      </c>
      <c r="CG19" s="1793" t="n">
        <v>0.706335501949629</v>
      </c>
      <c r="CH19" s="1793" t="n">
        <v>1.83406256860859</v>
      </c>
      <c r="CI19" s="1793" t="n">
        <v>1.65314488115767</v>
      </c>
      <c r="CJ19" s="1793" t="n">
        <v>-0.700201466584835</v>
      </c>
      <c r="CK19" s="1792" t="n">
        <v>-0.35779575797145</v>
      </c>
      <c r="CL19" s="1792" t="n">
        <v>0.572606444382952</v>
      </c>
      <c r="CM19" s="1792" t="n">
        <v>1.78305985706524</v>
      </c>
      <c r="CN19" s="1792" t="n">
        <v>1.43510444803442</v>
      </c>
      <c r="CO19" s="1792" t="n">
        <v>1.22982325288663</v>
      </c>
      <c r="CP19" s="1792" t="n">
        <v>0.713761042931424</v>
      </c>
      <c r="CQ19" s="1792" t="n">
        <v>-0.99106283796482</v>
      </c>
      <c r="CR19" s="1792" t="n">
        <v>0.694168002117085</v>
      </c>
      <c r="CS19" s="1792" t="n">
        <v>0.709821844962258</v>
      </c>
      <c r="CT19" s="1792" t="n">
        <v>0.396486326862571</v>
      </c>
      <c r="CU19" s="1792" t="n">
        <v>0.557106534687456</v>
      </c>
      <c r="CV19" s="1792" t="n">
        <v>2.0995749497927</v>
      </c>
      <c r="CW19" s="1792" t="n">
        <v>2.50776679880761</v>
      </c>
      <c r="CX19" s="1792" t="n">
        <v>1.48674071418619</v>
      </c>
      <c r="CY19" s="1792" t="n">
        <v>2.31786702626861</v>
      </c>
      <c r="CZ19" s="1792" t="n">
        <v>0.407863910007187</v>
      </c>
      <c r="DA19" s="1792" t="n">
        <v>0.36563417371075</v>
      </c>
      <c r="DB19" s="1792" t="n">
        <v>-0.168568251227633</v>
      </c>
      <c r="DC19" s="1792" t="n">
        <v>1.47933127271476</v>
      </c>
      <c r="DD19" s="1792" t="n">
        <v>0.849239633881743</v>
      </c>
      <c r="DE19" s="1799" t="n">
        <v>1.13265584958341</v>
      </c>
      <c r="DF19" s="1799" t="n">
        <v>1.70104375652305</v>
      </c>
      <c r="DG19" s="1800" t="n">
        <v>1.7069690844921</v>
      </c>
      <c r="DH19" s="1800" t="n">
        <v>0.593715581159639</v>
      </c>
      <c r="DI19" s="1801" t="n">
        <v>1.61306635382303</v>
      </c>
      <c r="DJ19" s="1793" t="n">
        <v>0.735148682535881</v>
      </c>
      <c r="DK19" s="1793" t="n">
        <v>0.685528113914218</v>
      </c>
      <c r="DL19" s="1793" t="n">
        <v>-0.924328363575258</v>
      </c>
      <c r="DM19" s="1800" t="n">
        <v>0.0522040835141063</v>
      </c>
      <c r="DN19" s="1800" t="n">
        <v>1.52641190996117</v>
      </c>
      <c r="DO19" s="1800" t="n">
        <v>0.219483737923561</v>
      </c>
      <c r="DP19" s="1800" t="n">
        <v>0.00253227814096147</v>
      </c>
      <c r="DQ19" s="1800" t="n">
        <v>2.43224083134899</v>
      </c>
      <c r="DR19" s="1800" t="n">
        <v>0.529787823143048</v>
      </c>
      <c r="DS19" s="1800" t="n">
        <v>1.14308242088658</v>
      </c>
      <c r="DT19" s="1800" t="n">
        <v>1.94703022239673</v>
      </c>
      <c r="DU19" s="1800" t="n">
        <v>0.951604958707327</v>
      </c>
      <c r="DV19" s="1800" t="n">
        <v>1.96111038972061</v>
      </c>
      <c r="DW19" s="1800" t="n">
        <v>1.59161846696619</v>
      </c>
      <c r="DX19" s="1800" t="n">
        <v>2.00542540867226</v>
      </c>
      <c r="DY19" s="1793" t="n">
        <v>0.892251296836322</v>
      </c>
      <c r="DZ19" s="1793" t="n">
        <v>0.661752645868073</v>
      </c>
      <c r="EA19" s="1793" t="n">
        <v>0.898074840298949</v>
      </c>
      <c r="EB19" s="1793" t="n">
        <v>0.423037650963331</v>
      </c>
      <c r="EC19" s="1792" t="n">
        <v>2.23567568994378</v>
      </c>
      <c r="ED19" s="1792" t="n">
        <v>1.88695738689544</v>
      </c>
      <c r="EE19" s="1792" t="n">
        <v>2.99460582277649</v>
      </c>
      <c r="EF19" s="1799" t="n">
        <v>1.85608882272102</v>
      </c>
      <c r="EG19" s="1799" t="n">
        <v>1.97843282640148</v>
      </c>
      <c r="EH19" s="1799" t="n">
        <v>2.44576034716078</v>
      </c>
      <c r="EI19" s="1799" t="n">
        <v>-0.0830607252345165</v>
      </c>
      <c r="EJ19" s="1799" t="n">
        <v>1.80024644340522</v>
      </c>
      <c r="EK19" s="1799" t="n">
        <v>1.83477397249405</v>
      </c>
      <c r="EL19" s="1799" t="n">
        <v>0.863691638578875</v>
      </c>
      <c r="EM19" s="1792" t="n">
        <v>1.91433694559663</v>
      </c>
      <c r="EN19" s="1799" t="n">
        <v>0.243821956246175</v>
      </c>
      <c r="EO19" s="1799" t="n">
        <v>0.77915339427104</v>
      </c>
      <c r="EP19" s="1799" t="n">
        <v>0.294131921849206</v>
      </c>
      <c r="EQ19" s="1799" t="n">
        <v>1.063062706459</v>
      </c>
      <c r="ER19" s="1799" t="n">
        <v>0.442944064959202</v>
      </c>
      <c r="ES19" s="1799" t="n">
        <v>3.34425833072271</v>
      </c>
      <c r="ET19" s="1799" t="n">
        <v>3.04168562921354</v>
      </c>
      <c r="EU19" s="1799" t="n">
        <v>3.97225030315531</v>
      </c>
      <c r="EV19" s="1792" t="n">
        <v>3.19403298451113</v>
      </c>
      <c r="EW19" s="1792" t="n">
        <v>2.96805918707708</v>
      </c>
      <c r="EX19" s="1795" t="n">
        <v>3.31330104379416</v>
      </c>
      <c r="EY19" s="1795" t="n">
        <v>2.5615712744715</v>
      </c>
      <c r="EZ19" s="1795" t="n">
        <v>3.54779982026695</v>
      </c>
      <c r="FA19" s="1795" t="n">
        <v>3.05978475422909</v>
      </c>
      <c r="FB19" s="1795" t="n">
        <v>3.17667048738484</v>
      </c>
      <c r="FC19" s="1795" t="n">
        <v>2.63578944486829</v>
      </c>
      <c r="FD19" s="1795" t="n">
        <v>3.7210816917394</v>
      </c>
      <c r="FE19" s="1795" t="n">
        <v>3.15598036921121</v>
      </c>
      <c r="FF19" s="1795" t="n">
        <v>3.05597033091578</v>
      </c>
      <c r="FG19" s="1795" t="n">
        <v>1.84150254121817</v>
      </c>
      <c r="FH19" s="1795" t="n">
        <v>3.95230499294095</v>
      </c>
      <c r="FI19" s="1795" t="n">
        <v>3.97364422904907</v>
      </c>
      <c r="FJ19" s="1795" t="n">
        <v>3.0104193331339</v>
      </c>
      <c r="FK19" s="1795" t="n">
        <v>2.58341759249929</v>
      </c>
      <c r="FL19" s="1795" t="n">
        <v>3.08954395048075</v>
      </c>
      <c r="FM19" s="1795" t="n">
        <v>-0.408629252796595</v>
      </c>
      <c r="FN19" s="1795" t="n">
        <v>3.13324134377079</v>
      </c>
      <c r="FO19" s="1795" t="n">
        <v>1.06568161975674</v>
      </c>
      <c r="FP19" s="1795" t="n">
        <v>2.8265999971289</v>
      </c>
      <c r="FQ19" s="1795" t="n">
        <v>2.58658523987934</v>
      </c>
      <c r="FR19" s="1795" t="n">
        <v>4.28258755021552</v>
      </c>
      <c r="FS19" s="1795" t="n">
        <v>4.28258755021552</v>
      </c>
      <c r="FT19" s="1795" t="n">
        <v>4.9528839782643</v>
      </c>
    </row>
    <row r="20" customFormat="false" ht="18" hidden="false" customHeight="true" outlineLevel="0" collapsed="false">
      <c r="B20" s="1789" t="n">
        <v>11</v>
      </c>
      <c r="C20" s="1804" t="s">
        <v>976</v>
      </c>
      <c r="D20" s="1789" t="n">
        <v>11</v>
      </c>
      <c r="E20" s="1797" t="n">
        <f aca="false">'NORTH-2'!$N$308</f>
        <v>2.78397768857132</v>
      </c>
      <c r="F20" s="1797" t="n">
        <v>1.60041896810821</v>
      </c>
      <c r="G20" s="1797" t="n">
        <v>-1.0714310732662</v>
      </c>
      <c r="H20" s="1797" t="n">
        <v>0.667704896196</v>
      </c>
      <c r="I20" s="1797" t="n">
        <v>-0.532719234277103</v>
      </c>
      <c r="J20" s="1798" t="n">
        <v>0.39631255657455</v>
      </c>
      <c r="K20" s="1798" t="n">
        <v>0.284581765681313</v>
      </c>
      <c r="L20" s="1798" t="n">
        <v>0.624893554572521</v>
      </c>
      <c r="M20" s="1798" t="n">
        <v>0.15474681174688</v>
      </c>
      <c r="N20" s="1798" t="n">
        <v>0.868128149394417</v>
      </c>
      <c r="O20" s="1798" t="n">
        <v>0.288674851502942</v>
      </c>
      <c r="P20" s="1797" t="n">
        <v>0.0991304059781509</v>
      </c>
      <c r="Q20" s="1797" t="n">
        <v>0.668854549855846</v>
      </c>
      <c r="R20" s="1797" t="n">
        <v>0.185720588099983</v>
      </c>
      <c r="S20" s="1793" t="n">
        <v>0.0898707868159528</v>
      </c>
      <c r="T20" s="1793" t="n">
        <v>0.133429786594333</v>
      </c>
      <c r="U20" s="1793" t="n">
        <v>-0.329630586411914</v>
      </c>
      <c r="V20" s="1793" t="n">
        <v>0.0228844829049797</v>
      </c>
      <c r="W20" s="1793" t="n">
        <v>0.193336206804198</v>
      </c>
      <c r="X20" s="1793" t="n">
        <v>0.848467859727582</v>
      </c>
      <c r="Y20" s="1793" t="n">
        <v>0.897345366875448</v>
      </c>
      <c r="Z20" s="1793" t="n">
        <v>0.132038858350614</v>
      </c>
      <c r="AA20" s="1793" t="n">
        <v>0.293487590289605</v>
      </c>
      <c r="AB20" s="1793" t="n">
        <v>0.899508226965626</v>
      </c>
      <c r="AC20" s="1793" t="n">
        <v>-0.12905085689709</v>
      </c>
      <c r="AD20" s="1793" t="n">
        <v>0.0104544326571885</v>
      </c>
      <c r="AE20" s="1793" t="n">
        <v>1.71652218467353</v>
      </c>
      <c r="AF20" s="1793" t="n">
        <v>0.399999999999993</v>
      </c>
      <c r="AG20" s="1793" t="n">
        <v>0.5</v>
      </c>
      <c r="AH20" s="1793" t="n">
        <v>2.14471125063714</v>
      </c>
      <c r="AI20" s="1793" t="n">
        <v>-0.131495986846989</v>
      </c>
      <c r="AJ20" s="1793" t="n">
        <v>-0.251585869568273</v>
      </c>
      <c r="AK20" s="1793" t="n">
        <v>0.77702079660001</v>
      </c>
      <c r="AL20" s="1793" t="n">
        <v>0.59267572772451</v>
      </c>
      <c r="AM20" s="1793" t="n">
        <v>1.20110906375925</v>
      </c>
      <c r="AN20" s="1793" t="n">
        <v>1.40693028999605</v>
      </c>
      <c r="AO20" s="1793" t="n">
        <v>-0.0584682411994721</v>
      </c>
      <c r="AP20" s="1793" t="n">
        <v>0.596856066687803</v>
      </c>
      <c r="AQ20" s="1793" t="n">
        <v>-0.556387127683016</v>
      </c>
      <c r="AR20" s="1793" t="n">
        <v>0.143028300586864</v>
      </c>
      <c r="AS20" s="1793" t="n">
        <v>0.724784710954586</v>
      </c>
      <c r="AT20" s="1793" t="n">
        <v>0.0181070526096137</v>
      </c>
      <c r="AU20" s="1793" t="n">
        <v>-0.192129892494089</v>
      </c>
      <c r="AV20" s="1793" t="n">
        <v>0.605552109307274</v>
      </c>
      <c r="AW20" s="1793" t="n">
        <v>0.824889820994308</v>
      </c>
      <c r="AX20" s="1793" t="n">
        <v>0.499999999999994</v>
      </c>
      <c r="AY20" s="1793" t="n">
        <v>0.483879523429269</v>
      </c>
      <c r="AZ20" s="1793" t="n">
        <v>0.844482128515255</v>
      </c>
      <c r="BA20" s="1793"/>
      <c r="BB20" s="1793" t="n">
        <v>1.58114249388979</v>
      </c>
      <c r="BC20" s="1793" t="n">
        <v>0.67298167591439</v>
      </c>
      <c r="BD20" s="1793" t="n">
        <v>0.799256160403134</v>
      </c>
      <c r="BE20" s="1793" t="n">
        <v>0.0646237044695046</v>
      </c>
      <c r="BF20" s="1793" t="n">
        <v>0.909495501799919</v>
      </c>
      <c r="BG20" s="1793" t="n">
        <v>0.064714296076507</v>
      </c>
      <c r="BH20" s="1793" t="n">
        <v>0.153322517338508</v>
      </c>
      <c r="BI20" s="1793" t="n">
        <v>0.948594136548574</v>
      </c>
      <c r="BJ20" s="1793" t="n">
        <v>0.264055723341587</v>
      </c>
      <c r="BK20" s="1793" t="n">
        <v>0.584858645989278</v>
      </c>
      <c r="BL20" s="1793" t="n">
        <v>0.593402225887463</v>
      </c>
      <c r="BM20" s="1793" t="n">
        <v>0.544848169867263</v>
      </c>
      <c r="BN20" s="1793"/>
      <c r="BO20" s="1793" t="n">
        <v>0.885504224676631</v>
      </c>
      <c r="BP20" s="1793" t="n">
        <v>0.507740935238882</v>
      </c>
      <c r="BQ20" s="1793" t="n">
        <v>0.95222351957701</v>
      </c>
      <c r="BR20" s="1793" t="n">
        <v>0.623861894704765</v>
      </c>
      <c r="BS20" s="1793" t="n">
        <v>0.601138167439426</v>
      </c>
      <c r="BT20" s="1793" t="n">
        <v>0.538500551345162</v>
      </c>
      <c r="BU20" s="1793" t="n">
        <v>0.463051527822834</v>
      </c>
      <c r="BV20" s="1793" t="n">
        <v>0.38989492939547</v>
      </c>
      <c r="BW20" s="1793" t="n">
        <v>0.394519671094821</v>
      </c>
      <c r="BX20" s="1793" t="n">
        <v>0.916988875487515</v>
      </c>
      <c r="BY20" s="1794" t="n">
        <v>0.809140531089848</v>
      </c>
      <c r="BZ20" s="1794" t="n">
        <v>1.28550334563902</v>
      </c>
      <c r="CA20" s="1794" t="n">
        <v>0.0635086731285037</v>
      </c>
      <c r="CB20" s="1793" t="n">
        <v>0.0999999999999915</v>
      </c>
      <c r="CC20" s="1793" t="n">
        <v>0.204869024250639</v>
      </c>
      <c r="CD20" s="1793" t="n">
        <v>0.0433320817181858</v>
      </c>
      <c r="CE20" s="1793" t="n">
        <v>0.0430365563285063</v>
      </c>
      <c r="CF20" s="1793" t="n">
        <v>0.0423981535856899</v>
      </c>
      <c r="CG20" s="1793" t="n">
        <v>0.0432714092340474</v>
      </c>
      <c r="CH20" s="1793" t="n">
        <v>0.043098561604376</v>
      </c>
      <c r="CI20" s="1793" t="n">
        <v>0.0423370885312893</v>
      </c>
      <c r="CJ20" s="1793" t="n">
        <v>0.0430448411823611</v>
      </c>
      <c r="CK20" s="1792" t="n">
        <v>0.0433000277980452</v>
      </c>
      <c r="CL20" s="1792" t="n">
        <v>0.0427164797694901</v>
      </c>
      <c r="CM20" s="1792" t="n">
        <v>0.0431336206766526</v>
      </c>
      <c r="CN20" s="1792" t="n">
        <v>0.043222834856042</v>
      </c>
      <c r="CO20" s="1792" t="n">
        <v>0.0427500945536845</v>
      </c>
      <c r="CP20" s="1792" t="n">
        <v>0.0423122996623393</v>
      </c>
      <c r="CQ20" s="1792" t="n">
        <v>0.04266999960178</v>
      </c>
      <c r="CR20" s="1792" t="n">
        <v>0.0434989758200312</v>
      </c>
      <c r="CS20" s="1792" t="n">
        <v>0.0439386485202276</v>
      </c>
      <c r="CT20" s="1792" t="n">
        <v>0.0432616692003801</v>
      </c>
      <c r="CU20" s="1792" t="n">
        <v>0.0430273652811192</v>
      </c>
      <c r="CV20" s="1792" t="n">
        <v>0.0429793831149101</v>
      </c>
      <c r="CW20" s="1792" t="n">
        <v>0.0440136170972706</v>
      </c>
      <c r="CX20" s="1792" t="n">
        <v>0.0436275900946585</v>
      </c>
      <c r="CY20" s="1792" t="n">
        <v>0.0435689404127212</v>
      </c>
      <c r="CZ20" s="1792" t="n">
        <v>0.0438136610382521</v>
      </c>
      <c r="DA20" s="1792" t="n">
        <v>0.0437227937894998</v>
      </c>
      <c r="DB20" s="1792" t="n">
        <v>0.0431573872317219</v>
      </c>
      <c r="DC20" s="1792" t="n">
        <v>0.042778112736547</v>
      </c>
      <c r="DD20" s="1792" t="n">
        <v>0.0425625078031381</v>
      </c>
      <c r="DE20" s="1792" t="n">
        <v>0.0423887782204476</v>
      </c>
      <c r="DF20" s="1792" t="n">
        <v>0.0422400943628566</v>
      </c>
      <c r="DG20" s="1793" t="n">
        <v>0.0418204451916826</v>
      </c>
      <c r="DH20" s="1793" t="n">
        <v>0.0410891525341937</v>
      </c>
      <c r="DI20" s="1793" t="n">
        <v>0.0435813605799829</v>
      </c>
      <c r="DJ20" s="1793" t="n">
        <v>0.0431764313013699</v>
      </c>
      <c r="DK20" s="1793" t="n">
        <v>0.0432301564011927</v>
      </c>
      <c r="DL20" s="1793" t="n">
        <v>0.0435860454612862</v>
      </c>
      <c r="DM20" s="1793" t="n">
        <v>0.0430108881213008</v>
      </c>
      <c r="DN20" s="1793" t="n">
        <v>0.0427940412442505</v>
      </c>
      <c r="DO20" s="1793" t="n">
        <v>0.0401237438071499</v>
      </c>
      <c r="DP20" s="1793" t="n">
        <v>0.0421537088437577</v>
      </c>
      <c r="DQ20" s="1793" t="n">
        <v>0.0423269946265447</v>
      </c>
      <c r="DR20" s="1793" t="n">
        <v>0.0420677630611815</v>
      </c>
      <c r="DS20" s="1793" t="n">
        <v>0.0433983520416675</v>
      </c>
      <c r="DT20" s="1793" t="n">
        <v>0.0432325378997705</v>
      </c>
      <c r="DU20" s="1793" t="n">
        <v>0</v>
      </c>
      <c r="DV20" s="1793" t="n">
        <v>0</v>
      </c>
      <c r="DW20" s="1793" t="n">
        <v>0</v>
      </c>
      <c r="DX20" s="1793" t="n">
        <v>0</v>
      </c>
      <c r="DY20" s="1793" t="n">
        <v>0</v>
      </c>
      <c r="DZ20" s="1793" t="n">
        <v>0</v>
      </c>
      <c r="EA20" s="1793" t="n">
        <v>0</v>
      </c>
      <c r="EB20" s="1792" t="n">
        <v>0</v>
      </c>
      <c r="EC20" s="1792" t="n">
        <v>0</v>
      </c>
      <c r="ED20" s="1792" t="n">
        <v>0</v>
      </c>
      <c r="EE20" s="1792" t="n">
        <v>0</v>
      </c>
      <c r="EF20" s="1792" t="n">
        <v>0</v>
      </c>
      <c r="EG20" s="1792" t="n">
        <v>0</v>
      </c>
      <c r="EH20" s="1792" t="n">
        <v>0</v>
      </c>
      <c r="EI20" s="1792" t="n">
        <v>0</v>
      </c>
      <c r="EJ20" s="1792" t="n">
        <v>0</v>
      </c>
      <c r="EK20" s="1792" t="n">
        <v>0</v>
      </c>
      <c r="EL20" s="1792" t="n">
        <v>0</v>
      </c>
      <c r="EM20" s="1792" t="n">
        <v>0</v>
      </c>
      <c r="EN20" s="1792" t="n">
        <v>0</v>
      </c>
      <c r="EO20" s="1792" t="n">
        <v>0</v>
      </c>
      <c r="EP20" s="1792" t="n">
        <v>0</v>
      </c>
      <c r="EQ20" s="1792" t="n">
        <v>0</v>
      </c>
      <c r="ER20" s="1792" t="n">
        <v>0</v>
      </c>
      <c r="ES20" s="1792" t="n">
        <v>0</v>
      </c>
      <c r="ET20" s="1792" t="n">
        <v>0</v>
      </c>
      <c r="EU20" s="1792" t="n">
        <v>0</v>
      </c>
      <c r="EV20" s="1792" t="n">
        <v>0</v>
      </c>
      <c r="EW20" s="1792" t="n">
        <v>0</v>
      </c>
      <c r="EX20" s="1795" t="n">
        <v>0</v>
      </c>
      <c r="EY20" s="1795" t="n">
        <v>0</v>
      </c>
      <c r="EZ20" s="1795" t="n">
        <v>0</v>
      </c>
      <c r="FA20" s="1795" t="n">
        <v>0</v>
      </c>
      <c r="FB20" s="1795" t="n">
        <v>1.8968554107782E-014</v>
      </c>
      <c r="FC20" s="1795" t="n">
        <v>0</v>
      </c>
      <c r="FD20" s="1795" t="n">
        <v>0</v>
      </c>
      <c r="FE20" s="1795" t="n">
        <v>0</v>
      </c>
      <c r="FF20" s="1795" t="n">
        <v>0</v>
      </c>
      <c r="FG20" s="1795" t="n">
        <v>0</v>
      </c>
      <c r="FH20" s="1795" t="n">
        <v>0</v>
      </c>
      <c r="FI20" s="1795" t="n">
        <v>0</v>
      </c>
      <c r="FJ20" s="1795" t="n">
        <v>0</v>
      </c>
      <c r="FK20" s="1795" t="n">
        <v>0</v>
      </c>
      <c r="FL20" s="1795" t="n">
        <v>0</v>
      </c>
      <c r="FM20" s="1795" t="n">
        <v>0</v>
      </c>
      <c r="FN20" s="1795" t="n">
        <v>0</v>
      </c>
      <c r="FO20" s="1795" t="n">
        <v>0</v>
      </c>
      <c r="FP20" s="1795" t="n">
        <v>0</v>
      </c>
      <c r="FQ20" s="1795" t="n">
        <v>0</v>
      </c>
      <c r="FR20" s="1795" t="n">
        <v>-1.54349716584504</v>
      </c>
      <c r="FS20" s="1795" t="n">
        <v>-1.54349716584504</v>
      </c>
      <c r="FT20" s="1795" t="n">
        <v>0</v>
      </c>
    </row>
    <row r="21" customFormat="false" ht="18" hidden="false" customHeight="true" outlineLevel="0" collapsed="false">
      <c r="B21" s="1789" t="n">
        <v>12</v>
      </c>
      <c r="C21" s="1805" t="s">
        <v>977</v>
      </c>
      <c r="D21" s="1789" t="n">
        <v>12</v>
      </c>
      <c r="E21" s="1797" t="n">
        <f aca="false">'NORTH-2'!$N$340</f>
        <v>20.6153170605824</v>
      </c>
      <c r="F21" s="1797" t="n">
        <v>0.537707443558524</v>
      </c>
      <c r="G21" s="1797" t="n">
        <v>0.811539075946559</v>
      </c>
      <c r="H21" s="1797" t="n">
        <v>1.95393035424621</v>
      </c>
      <c r="I21" s="1797" t="n">
        <v>0.740869530790665</v>
      </c>
      <c r="J21" s="1798" t="n">
        <v>1.08912466914625</v>
      </c>
      <c r="K21" s="1798" t="n">
        <v>0.844300493246739</v>
      </c>
      <c r="L21" s="1798" t="n">
        <v>0.929981958970996</v>
      </c>
      <c r="M21" s="1798" t="n">
        <v>0.798547129413839</v>
      </c>
      <c r="N21" s="1798" t="n">
        <v>1.63330983913961</v>
      </c>
      <c r="O21" s="1798" t="n">
        <v>0.328256509475153</v>
      </c>
      <c r="P21" s="1797" t="n">
        <v>2.32979143141591</v>
      </c>
      <c r="Q21" s="1797" t="n">
        <v>0.211902878584741</v>
      </c>
      <c r="R21" s="1797" t="n">
        <v>1.46681049475141</v>
      </c>
      <c r="S21" s="1793" t="n">
        <v>1.58686104213315</v>
      </c>
      <c r="T21" s="1793" t="n">
        <v>2.71935014018435</v>
      </c>
      <c r="U21" s="1793" t="n">
        <v>1.95352542241445</v>
      </c>
      <c r="V21" s="1793" t="n">
        <v>2.28473008272911</v>
      </c>
      <c r="W21" s="1793" t="n">
        <v>1.32490852722223</v>
      </c>
      <c r="X21" s="1793" t="n">
        <v>0.925847337003964</v>
      </c>
      <c r="Y21" s="1793" t="n">
        <v>2.2855877826864</v>
      </c>
      <c r="Z21" s="1793" t="n">
        <v>2.07520478780135</v>
      </c>
      <c r="AA21" s="1793" t="n">
        <v>1.08496662087571</v>
      </c>
      <c r="AB21" s="1793" t="n">
        <v>2.02501788092523</v>
      </c>
      <c r="AC21" s="1793" t="n">
        <v>1.62786725193439</v>
      </c>
      <c r="AD21" s="1793" t="n">
        <v>1.2744616957455</v>
      </c>
      <c r="AE21" s="1793" t="n">
        <v>4.94567470478249</v>
      </c>
      <c r="AF21" s="1793" t="n">
        <v>2.63376632373816</v>
      </c>
      <c r="AG21" s="1793" t="n">
        <v>-1.1</v>
      </c>
      <c r="AH21" s="1793" t="n">
        <v>1.89878863157149</v>
      </c>
      <c r="AI21" s="1793" t="n">
        <v>-0.850012707336548</v>
      </c>
      <c r="AJ21" s="1793" t="n">
        <v>1.14833940350848</v>
      </c>
      <c r="AK21" s="1793" t="n">
        <v>0.33642726758636</v>
      </c>
      <c r="AL21" s="1793" t="n">
        <v>0.311774878109971</v>
      </c>
      <c r="AM21" s="1793" t="n">
        <v>0.99464849234294</v>
      </c>
      <c r="AN21" s="1793" t="n">
        <v>0.187780888350557</v>
      </c>
      <c r="AO21" s="1793" t="n">
        <v>-0.332351448408492</v>
      </c>
      <c r="AP21" s="1793" t="n">
        <v>0.655813816507036</v>
      </c>
      <c r="AQ21" s="1793" t="n">
        <v>0</v>
      </c>
      <c r="AR21" s="1793" t="n">
        <v>3.88667566496661</v>
      </c>
      <c r="AS21" s="1793" t="n">
        <v>1.1238960711549</v>
      </c>
      <c r="AT21" s="1793" t="n">
        <v>1.25224082264002</v>
      </c>
      <c r="AU21" s="1793" t="n">
        <v>2.06952531408931</v>
      </c>
      <c r="AV21" s="1793" t="n">
        <v>-0.771851029461279</v>
      </c>
      <c r="AW21" s="1793" t="n">
        <v>3.66718752226512</v>
      </c>
      <c r="AX21" s="1793" t="n">
        <v>3.50187306451704</v>
      </c>
      <c r="AY21" s="1793" t="n">
        <v>2.62527202139153</v>
      </c>
      <c r="AZ21" s="1793" t="n">
        <v>2.88660206730345</v>
      </c>
      <c r="BA21" s="1793"/>
      <c r="BB21" s="1793" t="n">
        <v>2.59359233668711</v>
      </c>
      <c r="BC21" s="1793" t="n">
        <v>0.656846752362566</v>
      </c>
      <c r="BD21" s="1793" t="n">
        <v>1.24014891339447</v>
      </c>
      <c r="BE21" s="1793" t="n">
        <v>-0.43088193110586</v>
      </c>
      <c r="BF21" s="1793" t="n">
        <v>1.1486158557722</v>
      </c>
      <c r="BG21" s="1793" t="n">
        <v>-2.22526393920251</v>
      </c>
      <c r="BH21" s="1793" t="n">
        <v>-0.567708731721398</v>
      </c>
      <c r="BI21" s="1793" t="n">
        <v>0.895017141740642</v>
      </c>
      <c r="BJ21" s="1793" t="n">
        <v>-0.22538005562031</v>
      </c>
      <c r="BK21" s="1793" t="n">
        <v>0.180697241806422</v>
      </c>
      <c r="BL21" s="1793" t="n">
        <v>0.201597511669291</v>
      </c>
      <c r="BM21" s="1793" t="n">
        <v>-0.0753656526687372</v>
      </c>
      <c r="BN21" s="1793"/>
      <c r="BO21" s="1793" t="n">
        <v>0.807227416990484</v>
      </c>
      <c r="BP21" s="1793" t="n">
        <v>1.86049508699918</v>
      </c>
      <c r="BQ21" s="1793" t="n">
        <v>-0.56738280023825</v>
      </c>
      <c r="BR21" s="1793" t="n">
        <v>0.808887200733679</v>
      </c>
      <c r="BS21" s="1793" t="n">
        <v>0.0984236535784894</v>
      </c>
      <c r="BT21" s="1793" t="n">
        <v>-2.32621171873268</v>
      </c>
      <c r="BU21" s="1793" t="n">
        <v>2.75586560284774</v>
      </c>
      <c r="BV21" s="1793" t="n">
        <v>1.33077472800533</v>
      </c>
      <c r="BW21" s="1793" t="n">
        <v>-1.67227237789491</v>
      </c>
      <c r="BX21" s="1793" t="n">
        <v>1.76885028640178</v>
      </c>
      <c r="BY21" s="1793" t="n">
        <v>0.29019136753427</v>
      </c>
      <c r="BZ21" s="1793" t="n">
        <v>0.895303348539134</v>
      </c>
      <c r="CA21" s="1793" t="n">
        <v>0.92240217644557</v>
      </c>
      <c r="CB21" s="1793" t="n">
        <v>1.17381673259328</v>
      </c>
      <c r="CC21" s="1793" t="n">
        <v>0.122570478024741</v>
      </c>
      <c r="CD21" s="1793" t="n">
        <v>-0.277649852146634</v>
      </c>
      <c r="CE21" s="1793" t="n">
        <v>-0.185228677003107</v>
      </c>
      <c r="CF21" s="1793" t="n">
        <v>-0.173262125232379</v>
      </c>
      <c r="CG21" s="1793" t="n">
        <v>1.29253928558709</v>
      </c>
      <c r="CH21" s="1793" t="n">
        <v>0.796113888595611</v>
      </c>
      <c r="CI21" s="1793" t="n">
        <v>-0.202631147784525</v>
      </c>
      <c r="CJ21" s="1793" t="n">
        <v>0.637992173749963</v>
      </c>
      <c r="CK21" s="1792" t="n">
        <v>1.78668905743405</v>
      </c>
      <c r="CL21" s="1792" t="n">
        <v>0.808049880444059</v>
      </c>
      <c r="CM21" s="1792" t="n">
        <v>0.983295171643913</v>
      </c>
      <c r="CN21" s="1792" t="n">
        <v>-0.301401341542573</v>
      </c>
      <c r="CO21" s="1792" t="n">
        <v>-0.0564809600194541</v>
      </c>
      <c r="CP21" s="1792" t="n">
        <v>-0.326001391936785</v>
      </c>
      <c r="CQ21" s="1801" t="n">
        <v>7.59848419806574</v>
      </c>
      <c r="CR21" s="1792" t="n">
        <v>-6.8627512657421</v>
      </c>
      <c r="CS21" s="1792" t="n">
        <v>3.93785551919532</v>
      </c>
      <c r="CT21" s="1792" t="n">
        <v>1.7225323299569</v>
      </c>
      <c r="CU21" s="1792" t="n">
        <v>-0.057636489163573</v>
      </c>
      <c r="CV21" s="1792" t="n">
        <v>0.205896920551477</v>
      </c>
      <c r="CW21" s="1792" t="n">
        <v>-0.201584690153702</v>
      </c>
      <c r="CX21" s="1792" t="n">
        <v>-0.690150501598038</v>
      </c>
      <c r="CY21" s="1792" t="n">
        <v>-0.128160996464577</v>
      </c>
      <c r="CZ21" s="1792" t="n">
        <v>0.490719621687862</v>
      </c>
      <c r="DA21" s="1792" t="n">
        <v>1.21861631709142</v>
      </c>
      <c r="DB21" s="1792" t="n">
        <v>2.0180397211463</v>
      </c>
      <c r="DC21" s="1792" t="n">
        <v>0.406709675615897</v>
      </c>
      <c r="DD21" s="1792" t="n">
        <v>-0.265863736826735</v>
      </c>
      <c r="DE21" s="1792" t="n">
        <v>-1.00326631194129</v>
      </c>
      <c r="DF21" s="1792" t="n">
        <v>0.567251400187697</v>
      </c>
      <c r="DG21" s="1793" t="n">
        <v>0.856204130268753</v>
      </c>
      <c r="DH21" s="1793" t="n">
        <v>3.5611024127304</v>
      </c>
      <c r="DI21" s="1793" t="n">
        <v>0.66242614890956</v>
      </c>
      <c r="DJ21" s="1793" t="n">
        <v>0.374867258109601</v>
      </c>
      <c r="DK21" s="1793" t="n">
        <v>1.04952784292613</v>
      </c>
      <c r="DL21" s="1793" t="n">
        <v>-0.16239956791628</v>
      </c>
      <c r="DM21" s="1793" t="n">
        <v>-0.226500335811794</v>
      </c>
      <c r="DN21" s="1793" t="n">
        <v>-0.0346580484097785</v>
      </c>
      <c r="DO21" s="1793" t="n">
        <v>-0.207520360975519</v>
      </c>
      <c r="DP21" s="1793" t="n">
        <v>0.218994161460186</v>
      </c>
      <c r="DQ21" s="1793" t="n">
        <v>0.283323004773003</v>
      </c>
      <c r="DR21" s="1793" t="n">
        <v>-0.182116059349393</v>
      </c>
      <c r="DS21" s="1793" t="n">
        <v>-0.219394253340858</v>
      </c>
      <c r="DT21" s="1793" t="n">
        <v>0.308393238988558</v>
      </c>
      <c r="DU21" s="1793" t="n">
        <v>-0.642311474682309</v>
      </c>
      <c r="DV21" s="1793" t="n">
        <v>1.32155772743123</v>
      </c>
      <c r="DW21" s="1793" t="n">
        <v>-0.474107831967298</v>
      </c>
      <c r="DX21" s="1793" t="n">
        <v>0.145166086343873</v>
      </c>
      <c r="DY21" s="1793" t="n">
        <v>0.229752229282761</v>
      </c>
      <c r="DZ21" s="1793" t="n">
        <v>0.327008471914285</v>
      </c>
      <c r="EA21" s="1793" t="n">
        <v>0.156248955801656</v>
      </c>
      <c r="EB21" s="1792" t="n">
        <v>0.728861050201599</v>
      </c>
      <c r="EC21" s="1792" t="n">
        <v>0.271171354035434</v>
      </c>
      <c r="ED21" s="1792" t="n">
        <v>-0.110937293836023</v>
      </c>
      <c r="EE21" s="1792" t="n">
        <v>0.0627105855245725</v>
      </c>
      <c r="EF21" s="1792" t="n">
        <v>0.107889708934061</v>
      </c>
      <c r="EG21" s="1792" t="n">
        <v>0.62429135328969</v>
      </c>
      <c r="EH21" s="1792" t="n">
        <v>-0.000505295534858336</v>
      </c>
      <c r="EI21" s="1792" t="n">
        <v>0.132244057872624</v>
      </c>
      <c r="EJ21" s="1806" t="n">
        <v>-0.151135376430023</v>
      </c>
      <c r="EK21" s="1806" t="n">
        <v>0.325208106369695</v>
      </c>
      <c r="EL21" s="1806" t="n">
        <v>0.0435026077540387</v>
      </c>
      <c r="EM21" s="1793" t="n">
        <v>-0.204197973783137</v>
      </c>
      <c r="EN21" s="1792" t="n">
        <v>-0.261445005711075</v>
      </c>
      <c r="EO21" s="1792" t="n">
        <v>-0.209616180930946</v>
      </c>
      <c r="EP21" s="1792" t="n">
        <v>-0.204183021978669</v>
      </c>
      <c r="EQ21" s="1792" t="n">
        <v>-0.236035665240579</v>
      </c>
      <c r="ER21" s="1792" t="n">
        <v>-0.241887839621914</v>
      </c>
      <c r="ES21" s="1792" t="n">
        <v>-0.222774936074429</v>
      </c>
      <c r="ET21" s="1792" t="n">
        <v>-0.237834983236616</v>
      </c>
      <c r="EU21" s="1792" t="n">
        <v>-0.216202249405896</v>
      </c>
      <c r="EV21" s="1792" t="n">
        <v>-0.248191752104313</v>
      </c>
      <c r="EW21" s="1792" t="n">
        <v>-0.230532155947769</v>
      </c>
      <c r="EX21" s="1795" t="n">
        <v>-0.25444613886583</v>
      </c>
      <c r="EY21" s="1795" t="n">
        <v>-0.284765716433116</v>
      </c>
      <c r="EZ21" s="1795" t="n">
        <v>-0.229608052540471</v>
      </c>
      <c r="FA21" s="1795" t="n">
        <v>-0.203398629406289</v>
      </c>
      <c r="FB21" s="1795" t="n">
        <v>0.0930170692938727</v>
      </c>
      <c r="FC21" s="1795" t="n">
        <v>-0.13259322205316</v>
      </c>
      <c r="FD21" s="1795" t="n">
        <v>-0.137569036256971</v>
      </c>
      <c r="FE21" s="1795" t="n">
        <v>0.819896039375602</v>
      </c>
      <c r="FF21" s="1795" t="n">
        <v>3.55195489937254E-014</v>
      </c>
      <c r="FG21" s="1795" t="n">
        <v>1.00099469696267</v>
      </c>
      <c r="FH21" s="1795" t="n">
        <v>0.51390613476493</v>
      </c>
      <c r="FI21" s="1795" t="n">
        <v>0.336592402628863</v>
      </c>
      <c r="FJ21" s="1795" t="n">
        <v>-3.44434595415985</v>
      </c>
      <c r="FK21" s="1795" t="n">
        <v>-0.88939253459685</v>
      </c>
      <c r="FL21" s="1795" t="n">
        <v>-1.9542574895312</v>
      </c>
      <c r="FM21" s="1795" t="n">
        <v>0.439187053543252</v>
      </c>
      <c r="FN21" s="1795" t="n">
        <v>0.509249983303326</v>
      </c>
      <c r="FO21" s="1795" t="n">
        <v>0.315531553155393</v>
      </c>
      <c r="FP21" s="1795" t="n">
        <v>0.629898368320893</v>
      </c>
      <c r="FQ21" s="1795" t="n">
        <v>4.84540839870764</v>
      </c>
      <c r="FR21" s="1795" t="n">
        <v>-1.43659542552584</v>
      </c>
      <c r="FS21" s="1795" t="n">
        <v>-1.43659542552584</v>
      </c>
      <c r="FT21" s="1795" t="n">
        <v>0.344072568032688</v>
      </c>
    </row>
    <row r="22" customFormat="false" ht="18" hidden="false" customHeight="true" outlineLevel="0" collapsed="false">
      <c r="B22" s="1789" t="n">
        <v>13</v>
      </c>
      <c r="C22" s="1805" t="s">
        <v>978</v>
      </c>
      <c r="D22" s="1789" t="n">
        <v>13</v>
      </c>
      <c r="E22" s="1797" t="n">
        <f aca="false">'NORTH-1'!N373</f>
        <v>1.32856426932247</v>
      </c>
      <c r="F22" s="1797" t="n">
        <v>1.03631802528966</v>
      </c>
      <c r="G22" s="1797" t="n">
        <v>0.144032334724979</v>
      </c>
      <c r="H22" s="1797" t="n">
        <v>0.905705861878167</v>
      </c>
      <c r="I22" s="1797" t="n">
        <v>0.147503129100712</v>
      </c>
      <c r="J22" s="1798" t="n">
        <v>2.88200709086328</v>
      </c>
      <c r="K22" s="1798" t="n">
        <v>2.71434203636135</v>
      </c>
      <c r="L22" s="1798" t="n">
        <v>2.22389808400287</v>
      </c>
      <c r="M22" s="1798" t="n">
        <v>1.58189489588205</v>
      </c>
      <c r="N22" s="1798" t="n">
        <v>1.43134211027481</v>
      </c>
      <c r="O22" s="1798" t="n">
        <v>1.23617869434632</v>
      </c>
      <c r="P22" s="1797" t="n">
        <v>1.34524140660898</v>
      </c>
      <c r="Q22" s="1797" t="n">
        <v>2.6622575457993</v>
      </c>
      <c r="R22" s="1797" t="n">
        <v>1.4288467613498</v>
      </c>
      <c r="S22" s="1793" t="n">
        <v>1.40712177989809</v>
      </c>
      <c r="T22" s="1793" t="n">
        <v>1.44100200420313</v>
      </c>
      <c r="U22" s="1793" t="n">
        <v>1.33719785776088</v>
      </c>
      <c r="V22" s="1793" t="n">
        <v>1.54834795973528</v>
      </c>
      <c r="W22" s="1793" t="n">
        <v>1.94186142776065</v>
      </c>
      <c r="X22" s="1793" t="n">
        <v>1.45838372754132</v>
      </c>
      <c r="Y22" s="1793" t="n">
        <v>1.93136910502558</v>
      </c>
      <c r="Z22" s="1793" t="n">
        <v>1.61960935114723</v>
      </c>
      <c r="AA22" s="1793" t="n">
        <v>3.64259404484027</v>
      </c>
      <c r="AB22" s="1793" t="n">
        <v>1.56383030758439</v>
      </c>
      <c r="AC22" s="1793" t="n">
        <v>2.71963610027226</v>
      </c>
      <c r="AD22" s="1793" t="n">
        <v>2.59080705536411</v>
      </c>
      <c r="AE22" s="1793" t="n">
        <v>0.722578411481875</v>
      </c>
      <c r="AF22" s="1793" t="n">
        <v>0.761032751902232</v>
      </c>
      <c r="AG22" s="1793" t="n">
        <v>0.67</v>
      </c>
      <c r="AH22" s="1793" t="n">
        <v>0.339918787942512</v>
      </c>
      <c r="AI22" s="1793" t="n">
        <v>0.348882799795179</v>
      </c>
      <c r="AJ22" s="1793" t="n">
        <v>-1.24500435283083</v>
      </c>
      <c r="AK22" s="1793" t="n">
        <v>1.26428724509228</v>
      </c>
      <c r="AL22" s="1793" t="n">
        <v>0.794795357965726</v>
      </c>
      <c r="AM22" s="1793" t="n">
        <v>0.273429691057677</v>
      </c>
      <c r="AN22" s="1793" t="n">
        <v>0.556032154979203</v>
      </c>
      <c r="AO22" s="1793" t="n">
        <v>0.996551157580693</v>
      </c>
      <c r="AP22" s="1793" t="n">
        <v>1.73607679131122</v>
      </c>
      <c r="AQ22" s="1793" t="n">
        <v>1.67826075855764</v>
      </c>
      <c r="AR22" s="1793" t="n">
        <v>1.67826075855766</v>
      </c>
      <c r="AS22" s="1793" t="n">
        <v>0.893330134659125</v>
      </c>
      <c r="AT22" s="1793" t="n">
        <v>0.735972402170296</v>
      </c>
      <c r="AU22" s="1793" t="n">
        <v>2.05470599057203</v>
      </c>
      <c r="AV22" s="1793" t="n">
        <v>0.623015420242411</v>
      </c>
      <c r="AW22" s="1793" t="n">
        <v>0.923596978699068</v>
      </c>
      <c r="AX22" s="1793" t="n">
        <v>1.75083905595868</v>
      </c>
      <c r="AY22" s="1793" t="n">
        <v>2.90041929281811</v>
      </c>
      <c r="AZ22" s="1793" t="n">
        <v>1.69448582827337</v>
      </c>
      <c r="BA22" s="1793"/>
      <c r="BB22" s="1793" t="n">
        <v>1.0176446881078</v>
      </c>
      <c r="BC22" s="1793" t="n">
        <v>2.42980465252626</v>
      </c>
      <c r="BD22" s="1793" t="n">
        <v>-0.0234909920008332</v>
      </c>
      <c r="BE22" s="1793" t="n">
        <v>0.933777643736401</v>
      </c>
      <c r="BF22" s="1793" t="n">
        <v>1.27012753652864</v>
      </c>
      <c r="BG22" s="1793" t="n">
        <v>0.294975891626192</v>
      </c>
      <c r="BH22" s="1793" t="n">
        <v>0.710034525069178</v>
      </c>
      <c r="BI22" s="1793" t="n">
        <v>0.231964212831059</v>
      </c>
      <c r="BJ22" s="1793" t="n">
        <v>2.33367538026456</v>
      </c>
      <c r="BK22" s="1793" t="n">
        <v>0.576847589550919</v>
      </c>
      <c r="BL22" s="1793" t="n">
        <v>0.33882800028033</v>
      </c>
      <c r="BM22" s="1793" t="n">
        <v>1.81684680677406</v>
      </c>
      <c r="BN22" s="1793"/>
      <c r="BO22" s="1793" t="n">
        <v>1.81958339926777</v>
      </c>
      <c r="BP22" s="1793" t="n">
        <v>1.34296036764722</v>
      </c>
      <c r="BQ22" s="1793" t="n">
        <v>4.6873810088866</v>
      </c>
      <c r="BR22" s="1793" t="n">
        <v>-0.0361883775027594</v>
      </c>
      <c r="BS22" s="1793" t="n">
        <v>1.08377920872498</v>
      </c>
      <c r="BT22" s="1793" t="n">
        <v>-0.395385910523682</v>
      </c>
      <c r="BU22" s="1793" t="n">
        <v>-0.0360433997365043</v>
      </c>
      <c r="BV22" s="1793" t="n">
        <v>-0.923356545960235</v>
      </c>
      <c r="BW22" s="1793" t="n">
        <v>1.91318109613725</v>
      </c>
      <c r="BX22" s="1793" t="n">
        <v>-0.486936962798522</v>
      </c>
      <c r="BY22" s="1793" t="n">
        <v>1.18921658785004</v>
      </c>
      <c r="BZ22" s="1793" t="n">
        <v>4.26284834541971</v>
      </c>
      <c r="CA22" s="1793" t="n">
        <v>0.0240778879252272</v>
      </c>
      <c r="CB22" s="1793" t="n">
        <v>0.179229056956236</v>
      </c>
      <c r="CC22" s="1793" t="n">
        <v>0.00999999999999378</v>
      </c>
      <c r="CD22" s="1793" t="n">
        <v>0.795601577875573</v>
      </c>
      <c r="CE22" s="1793" t="n">
        <v>0.0499999999999934</v>
      </c>
      <c r="CF22" s="1793" t="n">
        <v>1.04465517965884</v>
      </c>
      <c r="CG22" s="1793" t="n">
        <v>-0.873032983050156</v>
      </c>
      <c r="CH22" s="1793" t="n">
        <v>0.0219446480527454</v>
      </c>
      <c r="CI22" s="1793" t="n">
        <v>0.0999999999999771</v>
      </c>
      <c r="CJ22" s="1793" t="n">
        <v>0.998359373427645</v>
      </c>
      <c r="CK22" s="1792" t="n">
        <v>0.0419782165767548</v>
      </c>
      <c r="CL22" s="1792" t="n">
        <v>-0.591992203909669</v>
      </c>
      <c r="CM22" s="1792" t="n">
        <v>1.43886339387487</v>
      </c>
      <c r="CN22" s="1792" t="n">
        <v>0.51629497219988</v>
      </c>
      <c r="CO22" s="1792" t="n">
        <v>0.22471360076795</v>
      </c>
      <c r="CP22" s="1792" t="n">
        <v>0.511318432589494</v>
      </c>
      <c r="CQ22" s="1792" t="n">
        <v>-1.18111032861672</v>
      </c>
      <c r="CR22" s="1792" t="n">
        <v>1.84441807991741</v>
      </c>
      <c r="CS22" s="1792" t="n">
        <v>1.79545678306233</v>
      </c>
      <c r="CT22" s="1792" t="n">
        <v>2.67871818181159</v>
      </c>
      <c r="CU22" s="1792" t="n">
        <v>0.202397181411062</v>
      </c>
      <c r="CV22" s="1792" t="n">
        <v>0.090565916104274</v>
      </c>
      <c r="CW22" s="1792" t="n">
        <v>1.6786346613471</v>
      </c>
      <c r="CX22" s="1792" t="n">
        <v>2.0573040119326</v>
      </c>
      <c r="CY22" s="1792" t="n">
        <v>1.70355396557058</v>
      </c>
      <c r="CZ22" s="1792" t="n">
        <v>1.78655122655756</v>
      </c>
      <c r="DA22" s="1792" t="n">
        <v>-0.0103197025084914</v>
      </c>
      <c r="DB22" s="1792" t="n">
        <v>-0.0771116499513169</v>
      </c>
      <c r="DC22" s="1792" t="n">
        <v>0.443394912483242</v>
      </c>
      <c r="DD22" s="1792" t="n">
        <v>-1.28297933794863</v>
      </c>
      <c r="DE22" s="1799" t="n">
        <v>2.09999999999999</v>
      </c>
      <c r="DF22" s="1799" t="n">
        <v>2.1</v>
      </c>
      <c r="DG22" s="1800" t="n">
        <v>2.49999999999999</v>
      </c>
      <c r="DH22" s="1800" t="n">
        <v>2.49999999999996</v>
      </c>
      <c r="DI22" s="1801" t="n">
        <v>2.15902306278182</v>
      </c>
      <c r="DJ22" s="1793" t="n">
        <v>1.01724455843858</v>
      </c>
      <c r="DK22" s="1793" t="n">
        <v>0</v>
      </c>
      <c r="DL22" s="1793" t="n">
        <v>1.3919343057103</v>
      </c>
      <c r="DM22" s="1793" t="n">
        <v>-0.0432571451903862</v>
      </c>
      <c r="DN22" s="1793" t="n">
        <v>-0.838983083988495</v>
      </c>
      <c r="DO22" s="1793" t="n">
        <v>0.117320284014479</v>
      </c>
      <c r="DP22" s="1793" t="n">
        <v>0.214382891432443</v>
      </c>
      <c r="DQ22" s="1793" t="n">
        <v>1.26112167205655</v>
      </c>
      <c r="DR22" s="1793" t="n">
        <v>0.948307316536251</v>
      </c>
      <c r="DS22" s="1793" t="n">
        <v>1.34143115053346</v>
      </c>
      <c r="DT22" s="1793" t="n">
        <v>0.769998146713168</v>
      </c>
      <c r="DU22" s="1793" t="n">
        <v>-0.712870305410178</v>
      </c>
      <c r="DV22" s="1793" t="n">
        <v>0.146966299250805</v>
      </c>
      <c r="DW22" s="1793" t="n">
        <v>0.423409400173756</v>
      </c>
      <c r="DX22" s="1793" t="n">
        <v>1.54365393026544</v>
      </c>
      <c r="DY22" s="1793" t="n">
        <v>2.27423896124728</v>
      </c>
      <c r="DZ22" s="1793" t="n">
        <v>0.338579834931864</v>
      </c>
      <c r="EA22" s="1793" t="n">
        <v>1.32803486236048</v>
      </c>
      <c r="EB22" s="1793" t="n">
        <v>1.398395073199</v>
      </c>
      <c r="EC22" s="1807" t="n">
        <v>1.88253802789538</v>
      </c>
      <c r="ED22" s="1807" t="n">
        <v>1.7481128662014</v>
      </c>
      <c r="EE22" s="1807" t="n">
        <v>0.260676698651021</v>
      </c>
      <c r="EF22" s="1807" t="n">
        <v>2.02795960824738</v>
      </c>
      <c r="EG22" s="1807" t="n">
        <v>2.26411839561044</v>
      </c>
      <c r="EH22" s="1792" t="n">
        <v>2.55382160085657</v>
      </c>
      <c r="EI22" s="1792" t="n">
        <v>2.11841720995865</v>
      </c>
      <c r="EJ22" s="1793" t="n">
        <v>2.40371044101019</v>
      </c>
      <c r="EK22" s="1793" t="n">
        <v>1.94095297711924</v>
      </c>
      <c r="EL22" s="1793" t="n">
        <v>2.0301093435381</v>
      </c>
      <c r="EM22" s="1792" t="n">
        <v>1.28574353869128</v>
      </c>
      <c r="EN22" s="1793" t="n">
        <v>2.22617451758932</v>
      </c>
      <c r="EO22" s="1793" t="n">
        <v>0.465670845923064</v>
      </c>
      <c r="EP22" s="1793" t="n">
        <v>1.10819681601285</v>
      </c>
      <c r="EQ22" s="1793" t="n">
        <v>2.2699698382078</v>
      </c>
      <c r="ER22" s="1808" t="n">
        <v>1.39215611985899</v>
      </c>
      <c r="ES22" s="1808" t="n">
        <v>1.66841861858594</v>
      </c>
      <c r="ET22" s="1808" t="n">
        <v>2.90967134822463</v>
      </c>
      <c r="EU22" s="1808" t="n">
        <v>0.763423591790063</v>
      </c>
      <c r="EV22" s="1808" t="n">
        <v>2.55911984599696</v>
      </c>
      <c r="EW22" s="1808" t="n">
        <v>1.72532575015576</v>
      </c>
      <c r="EX22" s="1795" t="n">
        <v>2.836719751582</v>
      </c>
      <c r="EY22" s="1795" t="n">
        <v>3.61127059354594</v>
      </c>
      <c r="EZ22" s="1795" t="n">
        <v>1.36690552524626</v>
      </c>
      <c r="FA22" s="1795" t="n">
        <v>1.55055627603706</v>
      </c>
      <c r="FB22" s="1795" t="n">
        <v>1.49682779352121</v>
      </c>
      <c r="FC22" s="1795" t="n">
        <v>1.85738783362929</v>
      </c>
      <c r="FD22" s="1795" t="n">
        <v>1.12426971904224</v>
      </c>
      <c r="FE22" s="1795" t="n">
        <v>0.900555610487115</v>
      </c>
      <c r="FF22" s="1795" t="n">
        <v>1.56049129418331</v>
      </c>
      <c r="FG22" s="1795" t="n">
        <v>1.19908582815516</v>
      </c>
      <c r="FH22" s="1795" t="n">
        <v>1.7757024977529</v>
      </c>
      <c r="FI22" s="1795" t="n">
        <v>1.02254705878749</v>
      </c>
      <c r="FJ22" s="1795" t="n">
        <v>1.45729639640381</v>
      </c>
      <c r="FK22" s="1795" t="n">
        <v>1.35456224981346</v>
      </c>
      <c r="FL22" s="1795" t="n">
        <v>0.279660460123963</v>
      </c>
      <c r="FM22" s="1795" t="n">
        <v>1.38604294623928</v>
      </c>
      <c r="FN22" s="1795" t="n">
        <v>4.57926841034378</v>
      </c>
      <c r="FO22" s="1795" t="n">
        <v>6.63438069772974</v>
      </c>
      <c r="FP22" s="1795" t="n">
        <v>5.23212817302668</v>
      </c>
      <c r="FQ22" s="1795" t="n">
        <v>5.21326018557309</v>
      </c>
      <c r="FR22" s="1795" t="n">
        <v>4.25147954027642</v>
      </c>
      <c r="FS22" s="1795" t="n">
        <v>4.25147954027642</v>
      </c>
      <c r="FT22" s="1795" t="n">
        <v>-7.46295565066277</v>
      </c>
    </row>
    <row r="23" customFormat="false" ht="18" hidden="false" customHeight="true" outlineLevel="0" collapsed="false">
      <c r="B23" s="1789" t="n">
        <v>14</v>
      </c>
      <c r="C23" s="1805" t="s">
        <v>979</v>
      </c>
      <c r="D23" s="1789" t="n">
        <v>14</v>
      </c>
      <c r="E23" s="1797" t="n">
        <f aca="false">'NORTH-2'!$N$1303</f>
        <v>1.70009303531176</v>
      </c>
      <c r="F23" s="1797" t="n">
        <v>0.555953048556456</v>
      </c>
      <c r="G23" s="1797" t="n">
        <v>1.27560894442622</v>
      </c>
      <c r="H23" s="1797" t="n">
        <v>1.63138604910608</v>
      </c>
      <c r="I23" s="1797" t="n">
        <v>2.03667915567222</v>
      </c>
      <c r="J23" s="1798" t="n">
        <v>0.777675485995026</v>
      </c>
      <c r="K23" s="1798" t="n">
        <v>2.21834049091783</v>
      </c>
      <c r="L23" s="1798" t="n">
        <v>0.894823210837086</v>
      </c>
      <c r="M23" s="1798" t="n">
        <v>0.964394877765924</v>
      </c>
      <c r="N23" s="1798" t="n">
        <v>2.80585489912736</v>
      </c>
      <c r="O23" s="1798" t="n">
        <v>0.247573351455646</v>
      </c>
      <c r="P23" s="1797" t="n">
        <v>0.158577771682283</v>
      </c>
      <c r="Q23" s="1797" t="n">
        <v>1.67247010549483</v>
      </c>
      <c r="R23" s="1797" t="n">
        <v>0.415475788262581</v>
      </c>
      <c r="S23" s="1793" t="n">
        <v>0.457610137824592</v>
      </c>
      <c r="T23" s="1793" t="n">
        <v>0.504996915283551</v>
      </c>
      <c r="U23" s="1793" t="n">
        <v>1.14715820418488</v>
      </c>
      <c r="V23" s="1793" t="n">
        <v>2.03427696458903</v>
      </c>
      <c r="W23" s="1793" t="n">
        <v>2.78388530634373</v>
      </c>
      <c r="X23" s="1793" t="n">
        <v>0.382610965639325</v>
      </c>
      <c r="Y23" s="1793" t="n">
        <v>2.30469108487271</v>
      </c>
      <c r="Z23" s="1793" t="n">
        <v>2.07196286149441</v>
      </c>
      <c r="AA23" s="1793" t="n">
        <v>1.31921080880905</v>
      </c>
      <c r="AB23" s="1793" t="n">
        <v>1.83383984240447</v>
      </c>
      <c r="AC23" s="1793" t="n">
        <v>1.22001815186921</v>
      </c>
      <c r="AD23" s="1793" t="n">
        <v>2.28632240354922</v>
      </c>
      <c r="AE23" s="1793" t="n">
        <v>1.44254338614265</v>
      </c>
      <c r="AF23" s="1793" t="n">
        <v>1.11366831252111</v>
      </c>
      <c r="AG23" s="1793" t="n">
        <v>1.23</v>
      </c>
      <c r="AH23" s="1793" t="n">
        <v>0.995013947767259</v>
      </c>
      <c r="AI23" s="1793" t="n">
        <v>2.67981836682083</v>
      </c>
      <c r="AJ23" s="1793" t="n">
        <v>1.7506467562874</v>
      </c>
      <c r="AK23" s="1793" t="n">
        <v>2.33195641828158</v>
      </c>
      <c r="AL23" s="1793" t="n">
        <v>2.41482517944549</v>
      </c>
      <c r="AM23" s="1793" t="n">
        <v>2.56103138925922</v>
      </c>
      <c r="AN23" s="1793" t="n">
        <v>2.83946463508553</v>
      </c>
      <c r="AO23" s="1793" t="n">
        <v>2.53389626097093</v>
      </c>
      <c r="AP23" s="1793" t="n">
        <v>2.18017229233866</v>
      </c>
      <c r="AQ23" s="1793" t="n">
        <v>1.11734965485396</v>
      </c>
      <c r="AR23" s="1793" t="n">
        <v>1.27744100045736</v>
      </c>
      <c r="AS23" s="1793" t="n">
        <v>1.57130443483941</v>
      </c>
      <c r="AT23" s="1793" t="n">
        <v>0.798745243265894</v>
      </c>
      <c r="AU23" s="1793" t="n">
        <v>2.08824096284266</v>
      </c>
      <c r="AV23" s="1793" t="n">
        <v>1.79112986372342</v>
      </c>
      <c r="AW23" s="1793" t="n">
        <v>3.43942220901742</v>
      </c>
      <c r="AX23" s="1793" t="n">
        <v>2.67415311952402</v>
      </c>
      <c r="AY23" s="1793" t="n">
        <v>3.37700724060714</v>
      </c>
      <c r="AZ23" s="1793" t="n">
        <v>2.86250366222253</v>
      </c>
      <c r="BA23" s="1793"/>
      <c r="BB23" s="1793" t="n">
        <v>3.56075014543291</v>
      </c>
      <c r="BC23" s="1793" t="n">
        <v>2.15108200398139</v>
      </c>
      <c r="BD23" s="1793" t="n">
        <v>2.29111617335532</v>
      </c>
      <c r="BE23" s="1793" t="n">
        <v>2.97671478944452</v>
      </c>
      <c r="BF23" s="1793" t="n">
        <v>2.61113244878329</v>
      </c>
      <c r="BG23" s="1793" t="n">
        <v>1.65541997582001</v>
      </c>
      <c r="BH23" s="1793" t="n">
        <v>1.65541997582</v>
      </c>
      <c r="BI23" s="1793" t="n">
        <v>3.50944607506089</v>
      </c>
      <c r="BJ23" s="1793" t="n">
        <v>1.62358128616852</v>
      </c>
      <c r="BK23" s="1793" t="n">
        <v>2.58746207753338</v>
      </c>
      <c r="BL23" s="1793" t="n">
        <v>2.05060619486232</v>
      </c>
      <c r="BM23" s="1793" t="n">
        <v>1.0341060998562</v>
      </c>
      <c r="BN23" s="1793"/>
      <c r="BO23" s="1793" t="n">
        <v>1.40958914270113</v>
      </c>
      <c r="BP23" s="1793" t="n">
        <v>2.47353360213424</v>
      </c>
      <c r="BQ23" s="1793" t="n">
        <v>1.31727846621467</v>
      </c>
      <c r="BR23" s="1793" t="n">
        <v>1.6409564500411</v>
      </c>
      <c r="BS23" s="1793" t="n">
        <v>-2.00709004211369</v>
      </c>
      <c r="BT23" s="1793" t="n">
        <v>2.02683886352835</v>
      </c>
      <c r="BU23" s="1793" t="n">
        <v>2.95000033802695</v>
      </c>
      <c r="BV23" s="1793" t="n">
        <v>1.90922789540962</v>
      </c>
      <c r="BW23" s="1793" t="n">
        <v>1.56149548284163</v>
      </c>
      <c r="BX23" s="1793" t="n">
        <v>1.64653000435239</v>
      </c>
      <c r="BY23" s="1793" t="n">
        <v>1.82556221046305</v>
      </c>
      <c r="BZ23" s="1793" t="n">
        <v>2.99445001689116</v>
      </c>
      <c r="CA23" s="1793" t="n">
        <v>-0.000758249960353899</v>
      </c>
      <c r="CB23" s="1793" t="n">
        <v>3.7310751481238</v>
      </c>
      <c r="CC23" s="1793" t="n">
        <v>3.45873730166272</v>
      </c>
      <c r="CD23" s="1793" t="n">
        <v>3.41827097371301</v>
      </c>
      <c r="CE23" s="1793" t="n">
        <v>0</v>
      </c>
      <c r="CF23" s="1793" t="n">
        <v>0.272386296387102</v>
      </c>
      <c r="CG23" s="1793" t="n">
        <v>4.93430152885168</v>
      </c>
      <c r="CH23" s="1793" t="n">
        <v>-0.25275118560417</v>
      </c>
      <c r="CI23" s="1793" t="n">
        <v>3.03567925455456</v>
      </c>
      <c r="CJ23" s="1793" t="n">
        <v>1.70899103606349</v>
      </c>
      <c r="CK23" s="1792" t="n">
        <v>2.13356997272575</v>
      </c>
      <c r="CL23" s="1792" t="n">
        <v>2.46345477299549</v>
      </c>
      <c r="CM23" s="1792" t="n">
        <v>0.0999999999999944</v>
      </c>
      <c r="CN23" s="1792" t="n">
        <v>2.06496040060956</v>
      </c>
      <c r="CO23" s="1801" t="n">
        <v>2.37991737990585</v>
      </c>
      <c r="CP23" s="1792" t="n">
        <v>1.95810373118606</v>
      </c>
      <c r="CQ23" s="1792" t="n">
        <v>3.30864285201745</v>
      </c>
      <c r="CR23" s="1792" t="n">
        <v>2.7362581239268</v>
      </c>
      <c r="CS23" s="1792" t="n">
        <v>2.10151446416473</v>
      </c>
      <c r="CT23" s="1792" t="n">
        <v>2.44420627176218</v>
      </c>
      <c r="CU23" s="1792" t="n">
        <v>1.96281351645268</v>
      </c>
      <c r="CV23" s="1792" t="n">
        <v>2.87516864760683</v>
      </c>
      <c r="CW23" s="1792" t="n">
        <v>1.29074420941942</v>
      </c>
      <c r="CX23" s="1792" t="n">
        <v>2.18806461640376</v>
      </c>
      <c r="CY23" s="1792" t="n">
        <v>1.62734765898818</v>
      </c>
      <c r="CZ23" s="1792" t="n">
        <v>1.33886576549878</v>
      </c>
      <c r="DA23" s="1792" t="n">
        <v>2.25505026190111</v>
      </c>
      <c r="DB23" s="1792" t="n">
        <v>0</v>
      </c>
      <c r="DC23" s="1792" t="n">
        <v>1.92134310678446</v>
      </c>
      <c r="DD23" s="1792" t="n">
        <v>-0.569334715707883</v>
      </c>
      <c r="DE23" s="1792" t="n">
        <v>4.05632620802094</v>
      </c>
      <c r="DF23" s="1792" t="n">
        <v>2.92100985120402</v>
      </c>
      <c r="DG23" s="1793" t="n">
        <v>0.553713535783051</v>
      </c>
      <c r="DH23" s="1793" t="n">
        <v>4.83943306154799</v>
      </c>
      <c r="DI23" s="1793" t="n">
        <v>1.45589171971005</v>
      </c>
      <c r="DJ23" s="1793" t="n">
        <v>1.17278675860145</v>
      </c>
      <c r="DK23" s="1793" t="n">
        <v>2.52413936385832</v>
      </c>
      <c r="DL23" s="1793" t="n">
        <v>2.71717648427933</v>
      </c>
      <c r="DM23" s="1793" t="n">
        <v>2.1780801653526</v>
      </c>
      <c r="DN23" s="1793" t="n">
        <v>1.8815532253502</v>
      </c>
      <c r="DO23" s="1793" t="n">
        <v>2.10198030512026</v>
      </c>
      <c r="DP23" s="1793" t="n">
        <v>1.53824231541643</v>
      </c>
      <c r="DQ23" s="1793" t="n">
        <v>2.22514959083622</v>
      </c>
      <c r="DR23" s="1793" t="n">
        <v>1.842797259543</v>
      </c>
      <c r="DS23" s="1793" t="n">
        <v>0.380189644462335</v>
      </c>
      <c r="DT23" s="1793" t="n">
        <v>2.8274580832133</v>
      </c>
      <c r="DU23" s="1793" t="n">
        <v>0.672354237047454</v>
      </c>
      <c r="DV23" s="1793" t="n">
        <v>0.598172012244171</v>
      </c>
      <c r="DW23" s="1793" t="n">
        <v>0.716466414072917</v>
      </c>
      <c r="DX23" s="1793" t="n">
        <v>1.44297365890609</v>
      </c>
      <c r="DY23" s="1793" t="n">
        <v>0.629739279135694</v>
      </c>
      <c r="DZ23" s="1793" t="n">
        <v>0.925212612705363</v>
      </c>
      <c r="EA23" s="1793" t="n">
        <v>0.234085069940051</v>
      </c>
      <c r="EB23" s="1793" t="n">
        <v>-0.0992278360777709</v>
      </c>
      <c r="EC23" s="1792" t="n">
        <v>1.70061422057284</v>
      </c>
      <c r="ED23" s="1792" t="n">
        <v>1.71512316025449</v>
      </c>
      <c r="EE23" s="1792" t="n">
        <v>1.68768226623243</v>
      </c>
      <c r="EF23" s="1792" t="n">
        <v>1.63248211652996</v>
      </c>
      <c r="EG23" s="1792" t="n">
        <v>1.87382341273232</v>
      </c>
      <c r="EH23" s="1792" t="n">
        <v>0.934159977564047</v>
      </c>
      <c r="EI23" s="1792" t="n">
        <v>0.0140289281511486</v>
      </c>
      <c r="EJ23" s="1792" t="n">
        <v>1.34124119155951</v>
      </c>
      <c r="EK23" s="1792" t="n">
        <v>1.11484190741522</v>
      </c>
      <c r="EL23" s="1792" t="n">
        <v>1.51913756823166</v>
      </c>
      <c r="EM23" s="1792" t="n">
        <v>1.53998492770962</v>
      </c>
      <c r="EN23" s="1792" t="n">
        <v>2.03331289051201</v>
      </c>
      <c r="EO23" s="1792" t="n">
        <v>2.17317968693687</v>
      </c>
      <c r="EP23" s="1792" t="n">
        <v>2.1283441094088</v>
      </c>
      <c r="EQ23" s="1792" t="n">
        <v>1.89900741951993</v>
      </c>
      <c r="ER23" s="1792" t="n">
        <v>1.90105541466044</v>
      </c>
      <c r="ES23" s="1792" t="n">
        <v>1.66208000569217</v>
      </c>
      <c r="ET23" s="1792" t="n">
        <v>1.80169538834669</v>
      </c>
      <c r="EU23" s="1792" t="n">
        <v>1.15935845755863</v>
      </c>
      <c r="EV23" s="1792" t="n">
        <v>1.32686420539311</v>
      </c>
      <c r="EW23" s="1792" t="n">
        <v>0.963813068595059</v>
      </c>
      <c r="EX23" s="1795" t="n">
        <v>7.74607172691104</v>
      </c>
      <c r="EY23" s="1795" t="n">
        <v>2.17666774226213</v>
      </c>
      <c r="EZ23" s="1795" t="n">
        <v>3.06307378308367</v>
      </c>
      <c r="FA23" s="1795" t="n">
        <v>1.87980281396703</v>
      </c>
      <c r="FB23" s="1795" t="n">
        <v>1.89433531600421</v>
      </c>
      <c r="FC23" s="1795" t="n">
        <v>1.84881176798628</v>
      </c>
      <c r="FD23" s="1795" t="n">
        <v>1.93333495162491</v>
      </c>
      <c r="FE23" s="1795" t="n">
        <v>1.85658434340271</v>
      </c>
      <c r="FF23" s="1795" t="n">
        <v>1.47679680331752</v>
      </c>
      <c r="FG23" s="1795" t="n">
        <v>1.90437717557585</v>
      </c>
      <c r="FH23" s="1795" t="n">
        <v>2.01927633317316</v>
      </c>
      <c r="FI23" s="1795" t="n">
        <v>1.59289587213329</v>
      </c>
      <c r="FJ23" s="1795" t="n">
        <v>1.60082175259571</v>
      </c>
      <c r="FK23" s="1795" t="n">
        <v>1.5626795937051</v>
      </c>
      <c r="FL23" s="1795" t="n">
        <v>2.30369811205475</v>
      </c>
      <c r="FM23" s="1795" t="n">
        <v>1.95177279960453</v>
      </c>
      <c r="FN23" s="1795" t="n">
        <v>3.67004876606956</v>
      </c>
      <c r="FO23" s="1795" t="n">
        <v>-0.558707260825331</v>
      </c>
      <c r="FP23" s="1795" t="n">
        <v>1.84485724427299</v>
      </c>
      <c r="FQ23" s="1795" t="n">
        <v>8.9729396278808</v>
      </c>
      <c r="FR23" s="1795" t="n">
        <v>2.37047791046481</v>
      </c>
      <c r="FS23" s="1795" t="n">
        <v>2.37047791046481</v>
      </c>
      <c r="FT23" s="1795" t="n">
        <v>1.74423218338509</v>
      </c>
    </row>
    <row r="24" customFormat="false" ht="18" hidden="false" customHeight="true" outlineLevel="0" collapsed="false">
      <c r="B24" s="1789" t="n">
        <v>15</v>
      </c>
      <c r="C24" s="1805" t="s">
        <v>980</v>
      </c>
      <c r="D24" s="1789" t="n">
        <v>15</v>
      </c>
      <c r="E24" s="1797" t="n">
        <f aca="false">'NORTH-2'!$N$763</f>
        <v>0.900427085173486</v>
      </c>
      <c r="F24" s="1797" t="n">
        <v>0.807001710593907</v>
      </c>
      <c r="G24" s="1797" t="n">
        <v>0.232141019115452</v>
      </c>
      <c r="H24" s="1797" t="n">
        <v>0.0360975274386169</v>
      </c>
      <c r="I24" s="1797" t="n">
        <v>0.534341907261244</v>
      </c>
      <c r="J24" s="1798" t="n">
        <v>-0.941236033732052</v>
      </c>
      <c r="K24" s="1798" t="n">
        <v>0.654808440076251</v>
      </c>
      <c r="L24" s="1798" t="n">
        <v>-0.138968931281641</v>
      </c>
      <c r="M24" s="1798" t="n">
        <v>0.578465056232428</v>
      </c>
      <c r="N24" s="1798" t="n">
        <v>0.27365505719864</v>
      </c>
      <c r="O24" s="1798" t="n">
        <v>0.521131588353774</v>
      </c>
      <c r="P24" s="1797" t="n">
        <v>0.417249917763669</v>
      </c>
      <c r="Q24" s="1797" t="n">
        <v>0.440620046141278</v>
      </c>
      <c r="R24" s="1797" t="n">
        <v>0.45208439662422</v>
      </c>
      <c r="S24" s="1793" t="n">
        <v>0.0375386703209338</v>
      </c>
      <c r="T24" s="1793" t="n">
        <v>0.915958462037897</v>
      </c>
      <c r="U24" s="1793" t="n">
        <v>0.120468269163467</v>
      </c>
      <c r="V24" s="1793" t="n">
        <v>1.11882989937985</v>
      </c>
      <c r="W24" s="1793" t="n">
        <v>0.769037487728117</v>
      </c>
      <c r="X24" s="1793" t="n">
        <v>0.510835714997862</v>
      </c>
      <c r="Y24" s="1793" t="n">
        <v>-0.0319855099122982</v>
      </c>
      <c r="Z24" s="1793" t="n">
        <v>0.312174680030448</v>
      </c>
      <c r="AA24" s="1793" t="n">
        <v>0.530673688759541</v>
      </c>
      <c r="AB24" s="1793" t="n">
        <v>0.50682674348054</v>
      </c>
      <c r="AC24" s="1793" t="n">
        <v>0.274199340330438</v>
      </c>
      <c r="AD24" s="1793" t="n">
        <v>0.286778237323331</v>
      </c>
      <c r="AE24" s="1793" t="n">
        <v>1.10734508618232</v>
      </c>
      <c r="AF24" s="1793" t="n">
        <v>0.486033621280225</v>
      </c>
      <c r="AG24" s="1793" t="n">
        <v>0.23</v>
      </c>
      <c r="AH24" s="1793" t="n">
        <v>0.429512455732267</v>
      </c>
      <c r="AI24" s="1793" t="n">
        <v>0.462259361242425</v>
      </c>
      <c r="AJ24" s="1793" t="n">
        <v>0.31801404063525</v>
      </c>
      <c r="AK24" s="1793" t="n">
        <v>0.405854597453602</v>
      </c>
      <c r="AL24" s="1793" t="n">
        <v>0.39742357667264</v>
      </c>
      <c r="AM24" s="1793" t="n">
        <v>0.422967985491409</v>
      </c>
      <c r="AN24" s="1793" t="n">
        <v>0.259889339124812</v>
      </c>
      <c r="AO24" s="1793" t="n">
        <v>0.2236160218831</v>
      </c>
      <c r="AP24" s="1793" t="n">
        <v>-0.39307193161738</v>
      </c>
      <c r="AQ24" s="1793" t="n">
        <v>-0.635977999427593</v>
      </c>
      <c r="AR24" s="1793" t="n">
        <v>0.0604560476625453</v>
      </c>
      <c r="AS24" s="1793" t="n">
        <v>-0.527853552911244</v>
      </c>
      <c r="AT24" s="1793" t="n">
        <v>-0.61808408675456</v>
      </c>
      <c r="AU24" s="1793" t="n">
        <v>0.0558707003730053</v>
      </c>
      <c r="AV24" s="1793" t="n">
        <v>3.44310923832843</v>
      </c>
      <c r="AW24" s="1793" t="n">
        <v>1.9839452848237</v>
      </c>
      <c r="AX24" s="1793" t="n">
        <v>2.34302915811609</v>
      </c>
      <c r="AY24" s="1793" t="n">
        <v>2.41325056892999</v>
      </c>
      <c r="AZ24" s="1793" t="n">
        <v>1.50368814250871</v>
      </c>
      <c r="BA24" s="1793"/>
      <c r="BB24" s="1793" t="n">
        <v>3.03614687195676</v>
      </c>
      <c r="BC24" s="1793" t="n">
        <v>0</v>
      </c>
      <c r="BD24" s="1793" t="n">
        <v>3.17043944923336</v>
      </c>
      <c r="BE24" s="1793" t="n">
        <v>4.63159113073457</v>
      </c>
      <c r="BF24" s="1793" t="n">
        <v>2.78305504548783</v>
      </c>
      <c r="BG24" s="1793" t="n">
        <v>4.00860744802662</v>
      </c>
      <c r="BH24" s="1793" t="n">
        <v>1.82888694762932</v>
      </c>
      <c r="BI24" s="1793" t="n">
        <v>2.391252878226</v>
      </c>
      <c r="BJ24" s="1793" t="n">
        <v>0.190316156054607</v>
      </c>
      <c r="BK24" s="1793" t="n">
        <v>0.512741997343661</v>
      </c>
      <c r="BL24" s="1793" t="n">
        <v>0.581861738577777</v>
      </c>
      <c r="BM24" s="1793" t="n">
        <v>1.30653058299334</v>
      </c>
      <c r="BN24" s="1793"/>
      <c r="BO24" s="1793" t="n">
        <v>1.3485799008744</v>
      </c>
      <c r="BP24" s="1793" t="n">
        <v>0.299452630581819</v>
      </c>
      <c r="BQ24" s="1793" t="n">
        <v>1.5431655817634</v>
      </c>
      <c r="BR24" s="1793" t="n">
        <v>1.11977869619124</v>
      </c>
      <c r="BS24" s="1793" t="n">
        <v>0.834699373812049</v>
      </c>
      <c r="BT24" s="1793" t="n">
        <v>0.798575190188148</v>
      </c>
      <c r="BU24" s="1793" t="n">
        <v>0.804463907720126</v>
      </c>
      <c r="BV24" s="1793" t="n">
        <v>-0.437249289689326</v>
      </c>
      <c r="BW24" s="1793" t="n">
        <v>0.760042430654508</v>
      </c>
      <c r="BX24" s="1793" t="n">
        <v>0.905115071307127</v>
      </c>
      <c r="BY24" s="1793" t="n">
        <v>1.19210833553555</v>
      </c>
      <c r="BZ24" s="1793" t="n">
        <v>0.640140173934692</v>
      </c>
      <c r="CA24" s="1793" t="n">
        <v>1.03779544307864</v>
      </c>
      <c r="CB24" s="1793" t="n">
        <v>-0.267020824355028</v>
      </c>
      <c r="CC24" s="1793" t="n">
        <v>0.194956187854833</v>
      </c>
      <c r="CD24" s="1793" t="n">
        <v>0.706042384912416</v>
      </c>
      <c r="CE24" s="1793" t="n">
        <v>0.897479748170946</v>
      </c>
      <c r="CF24" s="1793" t="n">
        <v>0.533587870923315</v>
      </c>
      <c r="CG24" s="1793" t="n">
        <v>0.766461950018951</v>
      </c>
      <c r="CH24" s="1793" t="n">
        <v>1.10689624877434</v>
      </c>
      <c r="CI24" s="1793" t="n">
        <v>1.30673457641868</v>
      </c>
      <c r="CJ24" s="1800" t="n">
        <v>0.854227752170264</v>
      </c>
      <c r="CK24" s="1801" t="n">
        <v>1.04744059130367</v>
      </c>
      <c r="CL24" s="1801" t="n">
        <v>1.43426631444176</v>
      </c>
      <c r="CM24" s="1801" t="n">
        <v>0.150411718614092</v>
      </c>
      <c r="CN24" s="1801" t="n">
        <v>4.77807948500165</v>
      </c>
      <c r="CO24" s="1801" t="n">
        <v>3.52610095840746</v>
      </c>
      <c r="CP24" s="1792" t="n">
        <v>1.01021835631185</v>
      </c>
      <c r="CQ24" s="1792" t="n">
        <v>2.58674265142758</v>
      </c>
      <c r="CR24" s="1792" t="n">
        <v>1.56114783137634</v>
      </c>
      <c r="CS24" s="1792" t="n">
        <v>1.02546619770189</v>
      </c>
      <c r="CT24" s="1792" t="n">
        <v>1.81021350190169</v>
      </c>
      <c r="CU24" s="1792" t="n">
        <v>1.81193351256743</v>
      </c>
      <c r="CV24" s="1792" t="n">
        <v>0.140881569876498</v>
      </c>
      <c r="CW24" s="1792" t="n">
        <v>0.0626222501381651</v>
      </c>
      <c r="CX24" s="1792" t="n">
        <v>0.25474561987871</v>
      </c>
      <c r="CY24" s="1792" t="n">
        <v>0.291886925930953</v>
      </c>
      <c r="CZ24" s="1792" t="n">
        <v>0.331970736575298</v>
      </c>
      <c r="DA24" s="1792" t="n">
        <v>0.648135382472961</v>
      </c>
      <c r="DB24" s="1792" t="n">
        <v>0.276281430094384</v>
      </c>
      <c r="DC24" s="1792" t="n">
        <v>3.71933107377817</v>
      </c>
      <c r="DD24" s="1792" t="n">
        <v>0.500000000000013</v>
      </c>
      <c r="DE24" s="1792" t="n">
        <v>0.499999999999966</v>
      </c>
      <c r="DF24" s="1792" t="n">
        <v>0.499999999999985</v>
      </c>
      <c r="DG24" s="1793" t="n">
        <v>0.500000000000009</v>
      </c>
      <c r="DH24" s="1793" t="n">
        <v>0.499999999999985</v>
      </c>
      <c r="DI24" s="1793" t="n">
        <v>0.499999999999983</v>
      </c>
      <c r="DJ24" s="1793" t="n">
        <v>0.499999999999967</v>
      </c>
      <c r="DK24" s="1793" t="n">
        <v>0.500000000000003</v>
      </c>
      <c r="DL24" s="1793" t="n">
        <v>0.499999999999997</v>
      </c>
      <c r="DM24" s="1793" t="n">
        <v>0.499999999999991</v>
      </c>
      <c r="DN24" s="1793" t="n">
        <v>0.499999999999978</v>
      </c>
      <c r="DO24" s="1793" t="n">
        <v>0.499999999999982</v>
      </c>
      <c r="DP24" s="1793" t="n">
        <v>0.499999999999993</v>
      </c>
      <c r="DQ24" s="1793" t="n">
        <v>0.499999999999979</v>
      </c>
      <c r="DR24" s="1793" t="n">
        <v>0.499999999999992</v>
      </c>
      <c r="DS24" s="1793" t="n">
        <v>0.679064605254121</v>
      </c>
      <c r="DT24" s="1793" t="n">
        <v>1.89108375762538</v>
      </c>
      <c r="DU24" s="1793" t="n">
        <v>1.76664322503394</v>
      </c>
      <c r="DV24" s="1793" t="n">
        <v>0.0541111983559214</v>
      </c>
      <c r="DW24" s="1793" t="n">
        <v>1.3844354433836</v>
      </c>
      <c r="DX24" s="1793" t="n">
        <v>0.541023877580941</v>
      </c>
      <c r="DY24" s="1793" t="n">
        <v>1.63139536790952</v>
      </c>
      <c r="DZ24" s="1793" t="n">
        <v>0.662087239284341</v>
      </c>
      <c r="EA24" s="1793" t="n">
        <v>0.720296621769922</v>
      </c>
      <c r="EB24" s="1793" t="n">
        <v>0.676441869798449</v>
      </c>
      <c r="EC24" s="1793" t="n">
        <v>0.86485590142437</v>
      </c>
      <c r="ED24" s="1792" t="n">
        <v>1.42233792113747</v>
      </c>
      <c r="EE24" s="1792" t="n">
        <v>0.731763459939076</v>
      </c>
      <c r="EF24" s="1792" t="n">
        <v>0.694887466839531</v>
      </c>
      <c r="EG24" s="1792" t="n">
        <v>0.735170199684988</v>
      </c>
      <c r="EH24" s="1792" t="n">
        <v>0.744933985020463</v>
      </c>
      <c r="EI24" s="1792" t="n">
        <v>3.12058865017862</v>
      </c>
      <c r="EJ24" s="1792" t="n">
        <v>1.54482135483009</v>
      </c>
      <c r="EK24" s="1792" t="n">
        <v>1.53736937619086</v>
      </c>
      <c r="EL24" s="1792" t="n">
        <v>1.52252450086717</v>
      </c>
      <c r="EM24" s="1792" t="n">
        <v>1.68802103507806</v>
      </c>
      <c r="EN24" s="1792" t="n">
        <v>1.99215379051954</v>
      </c>
      <c r="EO24" s="1792" t="n">
        <v>2.05154166363663</v>
      </c>
      <c r="EP24" s="1792" t="n">
        <v>1.97515339620204</v>
      </c>
      <c r="EQ24" s="1792" t="n">
        <v>2.10051060261588</v>
      </c>
      <c r="ER24" s="1792" t="n">
        <v>2.13956483151625</v>
      </c>
      <c r="ES24" s="1792" t="n">
        <v>2.01483808106507</v>
      </c>
      <c r="ET24" s="1792" t="n">
        <v>1.9836275522394</v>
      </c>
      <c r="EU24" s="1792" t="n">
        <v>1.75918055653391</v>
      </c>
      <c r="EV24" s="1792" t="n">
        <v>2.03223659141562</v>
      </c>
      <c r="EW24" s="1792" t="n">
        <v>1.48217200136406</v>
      </c>
      <c r="EX24" s="1795" t="n">
        <v>1.78511726664809</v>
      </c>
      <c r="EY24" s="1795" t="n">
        <v>3.12315636580527</v>
      </c>
      <c r="EZ24" s="1795" t="n">
        <v>0.821164810521882</v>
      </c>
      <c r="FA24" s="1795" t="n">
        <v>0.357871943318752</v>
      </c>
      <c r="FB24" s="1795" t="n">
        <v>2.62235642537649</v>
      </c>
      <c r="FC24" s="1795" t="n">
        <v>1.7075906838289</v>
      </c>
      <c r="FD24" s="1795" t="n">
        <v>1.82124848189807</v>
      </c>
      <c r="FE24" s="1795" t="n">
        <v>-0.0274546900721859</v>
      </c>
      <c r="FF24" s="1795" t="n">
        <v>2.85429330734064</v>
      </c>
      <c r="FG24" s="1795" t="n">
        <v>1.09124866075081</v>
      </c>
      <c r="FH24" s="1795" t="n">
        <v>0.57082609623764</v>
      </c>
      <c r="FI24" s="1795" t="n">
        <v>1.09106889115416</v>
      </c>
      <c r="FJ24" s="1795" t="n">
        <v>-1.09408900645846</v>
      </c>
      <c r="FK24" s="1795" t="n">
        <v>1.19101813158671</v>
      </c>
      <c r="FL24" s="1795" t="n">
        <v>1.283775095312</v>
      </c>
      <c r="FM24" s="1795" t="n">
        <v>1.4673311725073</v>
      </c>
      <c r="FN24" s="1795" t="n">
        <v>-0.445617119446432</v>
      </c>
      <c r="FO24" s="1795" t="n">
        <v>1.59313616450814</v>
      </c>
      <c r="FP24" s="1795" t="n">
        <v>1.86804391345246</v>
      </c>
      <c r="FQ24" s="1795" t="n">
        <v>1.58771685808037</v>
      </c>
      <c r="FR24" s="1795" t="n">
        <v>2.04816710448197</v>
      </c>
      <c r="FS24" s="1795" t="n">
        <v>2.04816710448197</v>
      </c>
      <c r="FT24" s="1795" t="n">
        <v>0.679356210446013</v>
      </c>
    </row>
    <row r="25" customFormat="false" ht="18" hidden="false" customHeight="true" outlineLevel="0" collapsed="false">
      <c r="B25" s="1789" t="n">
        <v>16</v>
      </c>
      <c r="C25" s="1805" t="s">
        <v>981</v>
      </c>
      <c r="D25" s="1789" t="n">
        <v>16</v>
      </c>
      <c r="E25" s="1797" t="n">
        <f aca="false">'NORTH-2'!$N$1070</f>
        <v>-2.93068382387866</v>
      </c>
      <c r="F25" s="1797" t="n">
        <v>0.0822976771059076</v>
      </c>
      <c r="G25" s="1797" t="n">
        <v>0.120690425680593</v>
      </c>
      <c r="H25" s="1797" t="n">
        <v>0.975884347185242</v>
      </c>
      <c r="I25" s="1797" t="n">
        <v>0.969364410622105</v>
      </c>
      <c r="J25" s="1798" t="n">
        <v>1.01131455571741</v>
      </c>
      <c r="K25" s="1798" t="n">
        <v>1.32306765398616</v>
      </c>
      <c r="L25" s="1798" t="n">
        <v>0.339679550666754</v>
      </c>
      <c r="M25" s="1798" t="n">
        <v>0.707123110235817</v>
      </c>
      <c r="N25" s="1798" t="n">
        <v>0.098814672533318</v>
      </c>
      <c r="O25" s="1798" t="n">
        <v>-0.0449111960721739</v>
      </c>
      <c r="P25" s="1797" t="n">
        <v>0.236793392197398</v>
      </c>
      <c r="Q25" s="1797" t="n">
        <v>1.05241679702949</v>
      </c>
      <c r="R25" s="1797" t="n">
        <v>1.62276275500041</v>
      </c>
      <c r="S25" s="1793" t="n">
        <v>0.265581126437053</v>
      </c>
      <c r="T25" s="1793" t="n">
        <v>0.23421701963663</v>
      </c>
      <c r="U25" s="1793" t="n">
        <v>0.0885019407430998</v>
      </c>
      <c r="V25" s="1793" t="n">
        <v>0.335326837989691</v>
      </c>
      <c r="W25" s="1793" t="n">
        <v>1.92631631417691</v>
      </c>
      <c r="X25" s="1793" t="n">
        <v>1.3289671285105</v>
      </c>
      <c r="Y25" s="1793" t="n">
        <v>1.69034811316304</v>
      </c>
      <c r="Z25" s="1793" t="n">
        <v>1.47057846142668</v>
      </c>
      <c r="AA25" s="1793" t="n">
        <v>-0.37402139642431</v>
      </c>
      <c r="AB25" s="1793" t="n">
        <v>1.37133698627691</v>
      </c>
      <c r="AC25" s="1793" t="n">
        <v>0.372907539617469</v>
      </c>
      <c r="AD25" s="1793" t="n">
        <v>0.542959418994318</v>
      </c>
      <c r="AE25" s="1793" t="n">
        <v>2.27872514635009</v>
      </c>
      <c r="AF25" s="1793" t="n">
        <v>1.01184156016364</v>
      </c>
      <c r="AG25" s="1793" t="n">
        <v>0.84</v>
      </c>
      <c r="AH25" s="1793" t="n">
        <v>1.92423941986721</v>
      </c>
      <c r="AI25" s="1793" t="n">
        <v>0.143337549077899</v>
      </c>
      <c r="AJ25" s="1793" t="n">
        <v>0.0948912531779963</v>
      </c>
      <c r="AK25" s="1793" t="n">
        <v>1.34247621431666</v>
      </c>
      <c r="AL25" s="1793" t="n">
        <v>1.03325878104192</v>
      </c>
      <c r="AM25" s="1793" t="n">
        <v>2.97468154656281</v>
      </c>
      <c r="AN25" s="1793" t="n">
        <v>1.76732189777362</v>
      </c>
      <c r="AO25" s="1793" t="n">
        <v>0.919347478971708</v>
      </c>
      <c r="AP25" s="1793" t="n">
        <v>1.24023418599773</v>
      </c>
      <c r="AQ25" s="1793" t="n">
        <v>-1.95068032817686</v>
      </c>
      <c r="AR25" s="1793" t="n">
        <v>0.143028300586865</v>
      </c>
      <c r="AS25" s="1793" t="n">
        <v>0.724784710954589</v>
      </c>
      <c r="AT25" s="1793" t="n">
        <v>0.0181070526096014</v>
      </c>
      <c r="AU25" s="1793" t="n">
        <v>-0.192129892494079</v>
      </c>
      <c r="AV25" s="1793" t="n">
        <v>1.97991486418588</v>
      </c>
      <c r="AW25" s="1793" t="n">
        <v>2.23394186720212</v>
      </c>
      <c r="AX25" s="1793" t="n">
        <v>1.90593195741339</v>
      </c>
      <c r="AY25" s="1793" t="n">
        <v>1.88858357924349</v>
      </c>
      <c r="AZ25" s="1793" t="n">
        <v>2.25299069258353</v>
      </c>
      <c r="BA25" s="1793"/>
      <c r="BB25" s="1793" t="n">
        <v>1.58114249388976</v>
      </c>
      <c r="BC25" s="1793" t="n">
        <v>0.672981675914376</v>
      </c>
      <c r="BD25" s="1793" t="n">
        <v>1.14146518836989</v>
      </c>
      <c r="BE25" s="1793" t="n">
        <v>2.30528482113261</v>
      </c>
      <c r="BF25" s="1793" t="n">
        <v>0.772380743723151</v>
      </c>
      <c r="BG25" s="1793" t="n">
        <v>1.22375338913416</v>
      </c>
      <c r="BH25" s="1793" t="n">
        <v>0.683390955061843</v>
      </c>
      <c r="BI25" s="1793" t="n">
        <v>1.21163191029719</v>
      </c>
      <c r="BJ25" s="1793" t="n">
        <v>0.935443378523539</v>
      </c>
      <c r="BK25" s="1793" t="n">
        <v>1.21934011794425</v>
      </c>
      <c r="BL25" s="1793" t="n">
        <v>1.06362036046879</v>
      </c>
      <c r="BM25" s="1793" t="n">
        <v>0.233128890061995</v>
      </c>
      <c r="BN25" s="1793"/>
      <c r="BO25" s="1793" t="n">
        <v>0.654514968130771</v>
      </c>
      <c r="BP25" s="1793" t="n">
        <v>0.142181245910056</v>
      </c>
      <c r="BQ25" s="1793" t="n">
        <v>0.0128244247980945</v>
      </c>
      <c r="BR25" s="1793" t="n">
        <v>0.390870670058455</v>
      </c>
      <c r="BS25" s="1793" t="n">
        <v>0.0196293864004146</v>
      </c>
      <c r="BT25" s="1793" t="n">
        <v>0.257481898065448</v>
      </c>
      <c r="BU25" s="1793" t="n">
        <v>-0.123594164718309</v>
      </c>
      <c r="BV25" s="1793" t="n">
        <v>3.76189771417852</v>
      </c>
      <c r="BW25" s="1793" t="n">
        <v>-0.451896286150926</v>
      </c>
      <c r="BX25" s="1793" t="n">
        <v>2.70972251847666</v>
      </c>
      <c r="BY25" s="1794" t="n">
        <v>3.31383691958688</v>
      </c>
      <c r="BZ25" s="1794" t="n">
        <v>3.79133666938476</v>
      </c>
      <c r="CA25" s="1794" t="n">
        <v>3.88203123109227</v>
      </c>
      <c r="CB25" s="1793" t="n">
        <v>1.23821070637681</v>
      </c>
      <c r="CC25" s="1793" t="n">
        <v>1.35039645665996</v>
      </c>
      <c r="CD25" s="1793" t="n">
        <v>1.29444154901674</v>
      </c>
      <c r="CE25" s="1793" t="n">
        <v>0.410194441605031</v>
      </c>
      <c r="CF25" s="1793" t="n">
        <v>0.200000000000012</v>
      </c>
      <c r="CG25" s="1793" t="n">
        <v>1.49999999999997</v>
      </c>
      <c r="CH25" s="1793" t="n">
        <v>1.49999999999998</v>
      </c>
      <c r="CI25" s="1793" t="n">
        <v>2.05013558772114</v>
      </c>
      <c r="CJ25" s="1793" t="n">
        <v>2.50627461857059</v>
      </c>
      <c r="CK25" s="1792" t="n">
        <v>1.97356776880036</v>
      </c>
      <c r="CL25" s="1792" t="n">
        <v>1.26037232620169</v>
      </c>
      <c r="CM25" s="1792" t="n">
        <v>0.0999999999999907</v>
      </c>
      <c r="CN25" s="1792" t="n">
        <v>2.95418651191002</v>
      </c>
      <c r="CO25" s="1792" t="n">
        <v>0.534668049922553</v>
      </c>
      <c r="CP25" s="1792" t="n">
        <v>0.320496356997567</v>
      </c>
      <c r="CQ25" s="1792" t="n">
        <v>2.00361611649888</v>
      </c>
      <c r="CR25" s="1792" t="n">
        <v>2.49612331918818</v>
      </c>
      <c r="CS25" s="1792" t="n">
        <v>2.46401186790435</v>
      </c>
      <c r="CT25" s="1792" t="n">
        <v>1.99522452349654</v>
      </c>
      <c r="CU25" s="1792" t="n">
        <v>1.59656299619377</v>
      </c>
      <c r="CV25" s="1792" t="n">
        <v>1.95369018743051</v>
      </c>
      <c r="CW25" s="1792" t="n">
        <v>1.83337042460185</v>
      </c>
      <c r="CX25" s="1792" t="n">
        <v>1.49677212868056</v>
      </c>
      <c r="CY25" s="1792" t="n">
        <v>1.30593129563635</v>
      </c>
      <c r="CZ25" s="1792" t="n">
        <v>2.43418409189782</v>
      </c>
      <c r="DA25" s="1792" t="n">
        <v>0.582403764607319</v>
      </c>
      <c r="DB25" s="1792" t="n">
        <v>1.39387552703775</v>
      </c>
      <c r="DC25" s="1792" t="n">
        <v>1.76166081850766</v>
      </c>
      <c r="DD25" s="1792" t="n">
        <v>1.30577148033101</v>
      </c>
      <c r="DE25" s="1799" t="n">
        <v>1.44063058537207</v>
      </c>
      <c r="DF25" s="1799" t="n">
        <v>3.13824341206273</v>
      </c>
      <c r="DG25" s="1800" t="n">
        <v>0.21251803874898</v>
      </c>
      <c r="DH25" s="1800" t="n">
        <v>-4.49906050166338</v>
      </c>
      <c r="DI25" s="1801" t="n">
        <v>2.07278051581273</v>
      </c>
      <c r="DJ25" s="1793" t="n">
        <v>1.68164228716284</v>
      </c>
      <c r="DK25" s="1793" t="n">
        <v>-0.182152073300367</v>
      </c>
      <c r="DL25" s="1793" t="n">
        <v>1.03820719883676</v>
      </c>
      <c r="DM25" s="1793" t="n">
        <v>0.0173918622984776</v>
      </c>
      <c r="DN25" s="1793" t="n">
        <v>1.4180869976913</v>
      </c>
      <c r="DO25" s="1793" t="n">
        <v>1.73126348124006</v>
      </c>
      <c r="DP25" s="1793" t="n">
        <v>0.0454097226654094</v>
      </c>
      <c r="DQ25" s="1793" t="n">
        <v>0.0103836721311497</v>
      </c>
      <c r="DR25" s="1793" t="n">
        <v>-0.102884666653805</v>
      </c>
      <c r="DS25" s="1793" t="n">
        <v>0.0415281743299069</v>
      </c>
      <c r="DT25" s="1793" t="n">
        <v>0.607122909220584</v>
      </c>
      <c r="DU25" s="1793" t="n">
        <v>3.16289712957339</v>
      </c>
      <c r="DV25" s="1793" t="n">
        <v>-0.155644883538386</v>
      </c>
      <c r="DW25" s="1793" t="n">
        <v>1.44780070366379</v>
      </c>
      <c r="DX25" s="1793" t="n">
        <v>1.27019264063989</v>
      </c>
      <c r="DY25" s="1793" t="n">
        <v>1.21920281389381</v>
      </c>
      <c r="DZ25" s="1793" t="n">
        <v>1.17837976185297</v>
      </c>
      <c r="EA25" s="1793" t="n">
        <v>1.32514721156965</v>
      </c>
      <c r="EB25" s="1792" t="n">
        <v>1.39316336662772</v>
      </c>
      <c r="EC25" s="1792" t="n">
        <v>1.34916553067865</v>
      </c>
      <c r="ED25" s="1792" t="n">
        <v>1.38569261180687</v>
      </c>
      <c r="EE25" s="1792" t="n">
        <v>1.61530613611344</v>
      </c>
      <c r="EF25" s="1792" t="n">
        <v>1.30770967800695</v>
      </c>
      <c r="EG25" s="1792" t="n">
        <v>1.29653401223498</v>
      </c>
      <c r="EH25" s="1792" t="n">
        <v>3.32841228756167</v>
      </c>
      <c r="EI25" s="1792" t="n">
        <v>-1.4756102033664</v>
      </c>
      <c r="EJ25" s="1792" t="n">
        <v>2.72106068996285</v>
      </c>
      <c r="EK25" s="1792" t="n">
        <v>1.50618716519658</v>
      </c>
      <c r="EL25" s="1792" t="n">
        <v>1.29739880656853</v>
      </c>
      <c r="EM25" s="1792" t="n">
        <v>1.03598647131469</v>
      </c>
      <c r="EN25" s="1792" t="n">
        <v>1.68252359890354</v>
      </c>
      <c r="EO25" s="1792" t="n">
        <v>0.793984047940094</v>
      </c>
      <c r="EP25" s="1799" t="n">
        <v>1.39643559005621</v>
      </c>
      <c r="EQ25" s="1799" t="n">
        <v>2.92539120357624</v>
      </c>
      <c r="ER25" s="1792" t="n">
        <v>1.91553314815327</v>
      </c>
      <c r="ES25" s="1792" t="n">
        <v>2.83346807330432</v>
      </c>
      <c r="ET25" s="1792" t="n">
        <v>1.16407469393933</v>
      </c>
      <c r="EU25" s="1792" t="n">
        <v>1.70722831950767</v>
      </c>
      <c r="EV25" s="1792" t="n">
        <v>1.66089342370242</v>
      </c>
      <c r="EW25" s="1792" t="n">
        <v>1.9291311752761</v>
      </c>
      <c r="EX25" s="1795" t="n">
        <v>1.86674840066721</v>
      </c>
      <c r="EY25" s="1795" t="n">
        <v>1.72617598184707</v>
      </c>
      <c r="EZ25" s="1795" t="n">
        <v>1.74800402373284</v>
      </c>
      <c r="FA25" s="1795" t="n">
        <v>1.74561701791298</v>
      </c>
      <c r="FB25" s="1795" t="n">
        <v>1.68670675827727</v>
      </c>
      <c r="FC25" s="1795" t="n">
        <v>1.71743426962299</v>
      </c>
      <c r="FD25" s="1795" t="n">
        <v>1.88368509681488</v>
      </c>
      <c r="FE25" s="1795" t="n">
        <v>1.73540715580711</v>
      </c>
      <c r="FF25" s="1795" t="n">
        <v>1.76064343305851</v>
      </c>
      <c r="FG25" s="1795" t="n">
        <v>1.72498040704294</v>
      </c>
      <c r="FH25" s="1795" t="n">
        <v>2.85689223571403</v>
      </c>
      <c r="FI25" s="1795" t="n">
        <v>2.76658885119553</v>
      </c>
      <c r="FJ25" s="1795" t="n">
        <v>3.86408084598799</v>
      </c>
      <c r="FK25" s="1795" t="n">
        <v>3.23199021610134</v>
      </c>
      <c r="FL25" s="1795" t="n">
        <v>3.96625542570943</v>
      </c>
      <c r="FM25" s="1795" t="n">
        <v>4.93459378985226</v>
      </c>
      <c r="FN25" s="1795" t="n">
        <v>4.4832525815307</v>
      </c>
      <c r="FO25" s="1795" t="n">
        <v>4.12575500938007</v>
      </c>
      <c r="FP25" s="1795" t="n">
        <v>3.7328966891961</v>
      </c>
      <c r="FQ25" s="1795" t="n">
        <v>5.32348863681665</v>
      </c>
      <c r="FR25" s="1795" t="n">
        <v>5.37405284868026</v>
      </c>
      <c r="FS25" s="1795" t="n">
        <v>5.37405284868026</v>
      </c>
      <c r="FT25" s="1795" t="n">
        <v>5.36644300394049</v>
      </c>
    </row>
    <row r="26" customFormat="false" ht="18" hidden="false" customHeight="true" outlineLevel="0" collapsed="false">
      <c r="B26" s="1789" t="n">
        <v>17</v>
      </c>
      <c r="C26" s="1796" t="s">
        <v>982</v>
      </c>
      <c r="D26" s="1789" t="n">
        <v>17</v>
      </c>
      <c r="E26" s="1797" t="n">
        <f aca="false">'NORTH-1'!$N$1467</f>
        <v>-34.7341043579528</v>
      </c>
      <c r="F26" s="1797" t="n">
        <v>0.165413492881005</v>
      </c>
      <c r="G26" s="1797" t="n">
        <v>0.499999999999981</v>
      </c>
      <c r="H26" s="1797" t="n">
        <v>0.499999999999961</v>
      </c>
      <c r="I26" s="1797" t="n">
        <v>0.449999999999981</v>
      </c>
      <c r="J26" s="1798" t="n">
        <v>0.499999999999988</v>
      </c>
      <c r="K26" s="1798" t="n">
        <v>0.500000000000002</v>
      </c>
      <c r="L26" s="1798" t="n">
        <v>0.887622720896757</v>
      </c>
      <c r="M26" s="1798" t="n">
        <v>0.184372226394738</v>
      </c>
      <c r="N26" s="1798" t="n">
        <v>-0.0866868936080333</v>
      </c>
      <c r="O26" s="1798" t="n">
        <v>-0.712314882594705</v>
      </c>
      <c r="P26" s="1797" t="n">
        <v>0.413873506266431</v>
      </c>
      <c r="Q26" s="1797" t="n">
        <v>0.200000000000026</v>
      </c>
      <c r="R26" s="1797" t="n">
        <v>0.200000000000012</v>
      </c>
      <c r="S26" s="1793" t="n">
        <v>0</v>
      </c>
      <c r="T26" s="1793" t="n">
        <v>0</v>
      </c>
      <c r="U26" s="1793" t="n">
        <v>-0.309040849580571</v>
      </c>
      <c r="V26" s="1793" t="n">
        <v>0.00417244864734766</v>
      </c>
      <c r="W26" s="1793" t="n">
        <v>0.499999999999985</v>
      </c>
      <c r="X26" s="1793" t="n">
        <v>0.706179066834742</v>
      </c>
      <c r="Y26" s="1793" t="n">
        <v>-0.0916536084915385</v>
      </c>
      <c r="Z26" s="1793" t="n">
        <v>-0.19589552238833</v>
      </c>
      <c r="AA26" s="1793" t="n">
        <v>1.37976142274323</v>
      </c>
      <c r="AB26" s="1793" t="n">
        <v>0.49999999999994</v>
      </c>
      <c r="AC26" s="1793" t="n">
        <v>0.400000000000007</v>
      </c>
      <c r="AD26" s="1793" t="n">
        <v>0.400000000000004</v>
      </c>
      <c r="AE26" s="1793" t="n">
        <v>0.499999999999959</v>
      </c>
      <c r="AF26" s="1793" t="n">
        <v>-0.033670033669861</v>
      </c>
      <c r="AG26" s="1793" t="n">
        <v>0.33</v>
      </c>
      <c r="AH26" s="1793" t="n">
        <v>0.599999999999973</v>
      </c>
      <c r="AI26" s="1793" t="n">
        <v>1.26262980634279</v>
      </c>
      <c r="AJ26" s="1793" t="n">
        <v>0.964833889936186</v>
      </c>
      <c r="AK26" s="1793" t="n">
        <v>0.350671212067161</v>
      </c>
      <c r="AL26" s="1793" t="n">
        <v>-0.159599306762825</v>
      </c>
      <c r="AM26" s="1793" t="n">
        <v>0.499999999999991</v>
      </c>
      <c r="AN26" s="1793" t="n">
        <v>-0.181929197381591</v>
      </c>
      <c r="AO26" s="1793" t="n">
        <v>-0.199800117645784</v>
      </c>
      <c r="AP26" s="1793" t="n">
        <v>-0.0719023613683772</v>
      </c>
      <c r="AQ26" s="1793" t="n">
        <v>0.841214534593612</v>
      </c>
      <c r="AR26" s="1793" t="n">
        <v>0.836867043053105</v>
      </c>
      <c r="AS26" s="1793" t="n">
        <v>0.832439057869021</v>
      </c>
      <c r="AT26" s="1793" t="n">
        <v>0.719679316961227</v>
      </c>
      <c r="AU26" s="1793" t="n">
        <v>0.913480191164719</v>
      </c>
      <c r="AV26" s="1793" t="n">
        <v>0.548966901724614</v>
      </c>
      <c r="AW26" s="1793" t="n">
        <v>0.205469433502558</v>
      </c>
      <c r="AX26" s="1793" t="n">
        <v>0.626082142226805</v>
      </c>
      <c r="AY26" s="1793" t="n">
        <v>1.17846573900171</v>
      </c>
      <c r="AZ26" s="1793" t="n">
        <v>-0.150654230921331</v>
      </c>
      <c r="BA26" s="1793"/>
      <c r="BB26" s="1793" t="n">
        <v>0.29999999999997</v>
      </c>
      <c r="BC26" s="1793" t="n">
        <v>0.849202256152942</v>
      </c>
      <c r="BD26" s="1793" t="n">
        <v>0.667612644314489</v>
      </c>
      <c r="BE26" s="1793" t="n">
        <v>1.92804159999999</v>
      </c>
      <c r="BF26" s="1793" t="n">
        <v>-0.558249641756365</v>
      </c>
      <c r="BG26" s="1793" t="n">
        <v>0.852280792847677</v>
      </c>
      <c r="BH26" s="1793" t="n">
        <v>0.838306009285082</v>
      </c>
      <c r="BI26" s="1793" t="n">
        <v>0.821349577113329</v>
      </c>
      <c r="BJ26" s="1793" t="n">
        <v>0.843979045262721</v>
      </c>
      <c r="BK26" s="1793" t="n">
        <v>1.15928919838763</v>
      </c>
      <c r="BL26" s="1793" t="n">
        <v>0.088173917599926</v>
      </c>
      <c r="BM26" s="1793" t="n">
        <v>1.47378149682835</v>
      </c>
      <c r="BN26" s="1793"/>
      <c r="BO26" s="1793" t="n">
        <v>1.34439567701825</v>
      </c>
      <c r="BP26" s="1793" t="n">
        <v>1.05565632778005</v>
      </c>
      <c r="BQ26" s="1793" t="n">
        <v>0.12413735804516</v>
      </c>
      <c r="BR26" s="1793" t="n">
        <v>-0.705212148528681</v>
      </c>
      <c r="BS26" s="1793" t="n">
        <v>2.72124953100378</v>
      </c>
      <c r="BT26" s="1793" t="n">
        <v>-0.358925387241658</v>
      </c>
      <c r="BU26" s="1793" t="n">
        <v>1.51504237184004</v>
      </c>
      <c r="BV26" s="1793" t="n">
        <v>0.272443050742792</v>
      </c>
      <c r="BW26" s="1793" t="n">
        <v>3.44792676288073</v>
      </c>
      <c r="BX26" s="1793" t="n">
        <v>2.68003643672969</v>
      </c>
      <c r="BY26" s="1793" t="n">
        <v>2.36040243088434</v>
      </c>
      <c r="BZ26" s="1793" t="n">
        <v>-0.759233078880024</v>
      </c>
      <c r="CA26" s="1793" t="n">
        <v>0.941384246566381</v>
      </c>
      <c r="CB26" s="1793" t="n">
        <v>0.967278760072592</v>
      </c>
      <c r="CC26" s="1793" t="n">
        <v>3.76901788641774</v>
      </c>
      <c r="CD26" s="1793" t="n">
        <v>1.65222431164383</v>
      </c>
      <c r="CE26" s="1793" t="n">
        <v>0.200000000000008</v>
      </c>
      <c r="CF26" s="1793" t="n">
        <v>0.199999999999988</v>
      </c>
      <c r="CG26" s="1793" t="n">
        <v>-1.02161200128764</v>
      </c>
      <c r="CH26" s="1793" t="n">
        <v>0.996403450264308</v>
      </c>
      <c r="CI26" s="1793" t="n">
        <v>3.83650446465742</v>
      </c>
      <c r="CJ26" s="1800" t="n">
        <v>-1.38048931190492</v>
      </c>
      <c r="CK26" s="1801" t="n">
        <v>0.600977027034486</v>
      </c>
      <c r="CL26" s="1801" t="n">
        <v>0.70721116855865</v>
      </c>
      <c r="CM26" s="1801" t="n">
        <v>0.541409269382552</v>
      </c>
      <c r="CN26" s="1801" t="n">
        <v>1.00000000000001</v>
      </c>
      <c r="CO26" s="1801" t="n">
        <v>1.00000000000001</v>
      </c>
      <c r="CP26" s="1801" t="n">
        <v>2.49999999999998</v>
      </c>
      <c r="CQ26" s="1801" t="n">
        <v>2.48441648660642</v>
      </c>
      <c r="CR26" s="1792" t="n">
        <v>2.22273900363665</v>
      </c>
      <c r="CS26" s="1792" t="n">
        <v>2.39996256542519</v>
      </c>
      <c r="CT26" s="1792" t="n">
        <v>0.260067576543158</v>
      </c>
      <c r="CU26" s="1792" t="n">
        <v>0.250000000000015</v>
      </c>
      <c r="CV26" s="1792" t="n">
        <v>0.249999999999994</v>
      </c>
      <c r="CW26" s="1792" t="n">
        <v>0</v>
      </c>
      <c r="CX26" s="1792" t="n">
        <v>2.25350271855193</v>
      </c>
      <c r="CY26" s="1792" t="n">
        <v>1.28851485997223</v>
      </c>
      <c r="CZ26" s="1792" t="n">
        <v>0.773122458788987</v>
      </c>
      <c r="DA26" s="1792" t="n">
        <v>2.1444422796777</v>
      </c>
      <c r="DB26" s="1792" t="n">
        <v>0.586008713535607</v>
      </c>
      <c r="DC26" s="1792" t="n">
        <v>0.351871253972648</v>
      </c>
      <c r="DD26" s="1792" t="n">
        <v>0.292582302621377</v>
      </c>
      <c r="DE26" s="1799" t="n">
        <v>0.587057357638038</v>
      </c>
      <c r="DF26" s="1799" t="n">
        <v>2.4838868842626</v>
      </c>
      <c r="DG26" s="1800" t="n">
        <v>-1.56169213179651</v>
      </c>
      <c r="DH26" s="1800" t="n">
        <v>4.58290539773373</v>
      </c>
      <c r="DI26" s="1801" t="n">
        <v>0.482855626326788</v>
      </c>
      <c r="DJ26" s="1793" t="n">
        <v>0.877686661108241</v>
      </c>
      <c r="DK26" s="1793" t="n">
        <v>-0.0372638997010199</v>
      </c>
      <c r="DL26" s="1793" t="n">
        <v>2.53428239462747</v>
      </c>
      <c r="DM26" s="1793" t="n">
        <v>1.07965036289656</v>
      </c>
      <c r="DN26" s="1793" t="n">
        <v>0.611845198181469</v>
      </c>
      <c r="DO26" s="1793" t="n">
        <v>0.378414744501652</v>
      </c>
      <c r="DP26" s="1794" t="n">
        <v>0.295974643282821</v>
      </c>
      <c r="DQ26" s="1794" t="n">
        <v>0.378462001184577</v>
      </c>
      <c r="DR26" s="1793" t="n">
        <v>1.98131334593056</v>
      </c>
      <c r="DS26" s="1793" t="n">
        <v>1.53223000563326</v>
      </c>
      <c r="DT26" s="1793" t="n">
        <v>0.708166348209367</v>
      </c>
      <c r="DU26" s="1793" t="n">
        <v>1.03966879195157</v>
      </c>
      <c r="DV26" s="1793" t="n">
        <v>0.244227298319815</v>
      </c>
      <c r="DW26" s="1793" t="n">
        <v>1.07706294146081</v>
      </c>
      <c r="DX26" s="1793" t="n">
        <v>0.248076294956943</v>
      </c>
      <c r="DY26" s="1793" t="n">
        <v>0.722861823886667</v>
      </c>
      <c r="DZ26" s="1793" t="n">
        <v>1.01216339002566</v>
      </c>
      <c r="EA26" s="1793" t="n">
        <v>2.06055394875104</v>
      </c>
      <c r="EB26" s="1792" t="n">
        <v>0.0124770586450772</v>
      </c>
      <c r="EC26" s="1792" t="n">
        <v>1.04371614958847</v>
      </c>
      <c r="ED26" s="1792" t="n">
        <v>1.11164706937491</v>
      </c>
      <c r="EE26" s="1792" t="n">
        <v>1.18003378478011</v>
      </c>
      <c r="EF26" s="1792" t="n">
        <v>1.23189561941303</v>
      </c>
      <c r="EG26" s="1792" t="n">
        <v>1.25553224499654</v>
      </c>
      <c r="EH26" s="1792" t="n">
        <v>0.996133890325354</v>
      </c>
      <c r="EI26" s="1792" t="n">
        <v>2.7488147185035</v>
      </c>
      <c r="EJ26" s="1792" t="n">
        <v>-0.246011630878068</v>
      </c>
      <c r="EK26" s="1792" t="n">
        <v>0.135113006406233</v>
      </c>
      <c r="EL26" s="1792" t="n">
        <v>0.406244153141703</v>
      </c>
      <c r="EM26" s="1792" t="n">
        <v>0.271860108314866</v>
      </c>
      <c r="EN26" s="1792" t="n">
        <v>0.856227707097605</v>
      </c>
      <c r="EO26" s="1792" t="n">
        <v>0.457942481340609</v>
      </c>
      <c r="EP26" s="1792" t="n">
        <v>0.852575165787198</v>
      </c>
      <c r="EQ26" s="1792" t="n">
        <v>0.926069309470466</v>
      </c>
      <c r="ER26" s="1792" t="n">
        <v>0.617922108585191</v>
      </c>
      <c r="ES26" s="1792" t="n">
        <v>0.0897418590634328</v>
      </c>
      <c r="ET26" s="1792" t="n">
        <v>-0.163144679888152</v>
      </c>
      <c r="EU26" s="1792" t="n">
        <v>-0.329314453286458</v>
      </c>
      <c r="EV26" s="1792" t="n">
        <v>-0.157206622879416</v>
      </c>
      <c r="EW26" s="1792" t="n">
        <v>1.95053220703497</v>
      </c>
      <c r="EX26" s="1795" t="n">
        <v>0.352681102145067</v>
      </c>
      <c r="EY26" s="1795" t="n">
        <v>0.133227830256357</v>
      </c>
      <c r="EZ26" s="1795" t="n">
        <v>5.98278166874243</v>
      </c>
      <c r="FA26" s="1795" t="n">
        <v>6.49495328175755</v>
      </c>
      <c r="FB26" s="1795" t="n">
        <v>7.85856474373067</v>
      </c>
      <c r="FC26" s="1795" t="n">
        <v>6.78529881009972</v>
      </c>
      <c r="FD26" s="1795" t="n">
        <v>7.1053800242794</v>
      </c>
      <c r="FE26" s="1795" t="n">
        <v>6.60034646383196</v>
      </c>
      <c r="FF26" s="1795" t="n">
        <v>7.72929273153726</v>
      </c>
      <c r="FG26" s="1795" t="n">
        <v>8.69370020579326</v>
      </c>
      <c r="FH26" s="1795" t="n">
        <v>11.901540581078</v>
      </c>
      <c r="FI26" s="1795" t="n">
        <v>9.90326232153601</v>
      </c>
      <c r="FJ26" s="1795" t="n">
        <v>9.94921483741065</v>
      </c>
      <c r="FK26" s="1795" t="n">
        <v>9.92315809723854</v>
      </c>
      <c r="FL26" s="1795" t="n">
        <v>7.03865187077358</v>
      </c>
      <c r="FM26" s="1795" t="n">
        <v>7.13056596062408</v>
      </c>
      <c r="FN26" s="1795" t="n">
        <v>9.38800774426203</v>
      </c>
      <c r="FO26" s="1795" t="n">
        <v>11.1901723905067</v>
      </c>
      <c r="FP26" s="1795" t="n">
        <v>11.139558767315</v>
      </c>
      <c r="FQ26" s="1795" t="n">
        <v>8.90645716968063</v>
      </c>
      <c r="FR26" s="1795" t="n">
        <v>12.7975692352165</v>
      </c>
      <c r="FS26" s="1795" t="n">
        <v>12.7975692352165</v>
      </c>
      <c r="FT26" s="1795" t="n">
        <v>13.5608313763134</v>
      </c>
    </row>
    <row r="27" customFormat="false" ht="18" hidden="false" customHeight="true" outlineLevel="0" collapsed="false">
      <c r="B27" s="1789" t="n">
        <v>18</v>
      </c>
      <c r="C27" s="1796" t="s">
        <v>983</v>
      </c>
      <c r="D27" s="1789" t="n">
        <v>18</v>
      </c>
      <c r="E27" s="1797" t="n">
        <f aca="false">'NORTH-1'!$N$1260</f>
        <v>1.37346813581927</v>
      </c>
      <c r="F27" s="1797" t="n">
        <v>1.48100706805303</v>
      </c>
      <c r="G27" s="1797" t="n">
        <v>1.10965182935465</v>
      </c>
      <c r="H27" s="1797" t="n">
        <v>-0.349567245260454</v>
      </c>
      <c r="I27" s="1797" t="n">
        <v>1.03043915194333</v>
      </c>
      <c r="J27" s="1798" t="n">
        <v>0.663778374537859</v>
      </c>
      <c r="K27" s="1798" t="n">
        <v>1.88771170998106</v>
      </c>
      <c r="L27" s="1798" t="n">
        <v>0.954595755231885</v>
      </c>
      <c r="M27" s="1798" t="n">
        <v>0.600167525095968</v>
      </c>
      <c r="N27" s="1798" t="n">
        <v>1.89566964337687</v>
      </c>
      <c r="O27" s="1798" t="n">
        <v>0.332725826864998</v>
      </c>
      <c r="P27" s="1797" t="n">
        <v>1</v>
      </c>
      <c r="Q27" s="1797" t="n">
        <v>1.00000000000002</v>
      </c>
      <c r="R27" s="1797" t="n">
        <v>0.999999999999991</v>
      </c>
      <c r="S27" s="1793" t="n">
        <v>1</v>
      </c>
      <c r="T27" s="1793" t="n">
        <v>0.999999999999998</v>
      </c>
      <c r="U27" s="1793" t="n">
        <v>0.744460406907132</v>
      </c>
      <c r="V27" s="1793" t="n">
        <v>0.996002506264479</v>
      </c>
      <c r="W27" s="1793" t="n">
        <v>0.501776743978126</v>
      </c>
      <c r="X27" s="1793" t="n">
        <v>0.346859710466625</v>
      </c>
      <c r="Y27" s="1793" t="n">
        <v>0.377471618056458</v>
      </c>
      <c r="Z27" s="1793" t="n">
        <v>0.402389291386927</v>
      </c>
      <c r="AA27" s="1793" t="n">
        <v>0.425224124565301</v>
      </c>
      <c r="AB27" s="1793" t="n">
        <v>0.417612395030253</v>
      </c>
      <c r="AC27" s="1793" t="n">
        <v>0.41639960009665</v>
      </c>
      <c r="AD27" s="1793" t="n">
        <v>0.433761899044653</v>
      </c>
      <c r="AE27" s="1793" t="n">
        <v>0.43938867969035</v>
      </c>
      <c r="AF27" s="1793" t="n">
        <v>0.385275423657273</v>
      </c>
      <c r="AG27" s="1793" t="n">
        <v>0.39</v>
      </c>
      <c r="AH27" s="1793" t="n">
        <v>0.447595757034561</v>
      </c>
      <c r="AI27" s="1793" t="n">
        <v>0.462262691322503</v>
      </c>
      <c r="AJ27" s="1793" t="n">
        <v>0.480867483385889</v>
      </c>
      <c r="AK27" s="1793" t="n">
        <v>0.477491102208042</v>
      </c>
      <c r="AL27" s="1793" t="n">
        <v>0.430308133995912</v>
      </c>
      <c r="AM27" s="1793" t="n">
        <v>0.825914031452997</v>
      </c>
      <c r="AN27" s="1793" t="n">
        <v>0.748898876927473</v>
      </c>
      <c r="AO27" s="1793" t="n">
        <v>0.308068067340437</v>
      </c>
      <c r="AP27" s="1793" t="n">
        <v>0.433688511946754</v>
      </c>
      <c r="AQ27" s="1793" t="n">
        <v>0.492308332581697</v>
      </c>
      <c r="AR27" s="1793" t="n">
        <v>0.81247581268445</v>
      </c>
      <c r="AS27" s="1793" t="n">
        <v>0.718985811680654</v>
      </c>
      <c r="AT27" s="1793" t="n">
        <v>1.27855327234502</v>
      </c>
      <c r="AU27" s="1793" t="n">
        <v>0.870639081113035</v>
      </c>
      <c r="AV27" s="1793" t="n">
        <v>0.61787540111677</v>
      </c>
      <c r="AW27" s="1793" t="n">
        <v>0.990503169348855</v>
      </c>
      <c r="AX27" s="1793" t="n">
        <v>0.938252202544031</v>
      </c>
      <c r="AY27" s="1793" t="n">
        <v>0.779649589767024</v>
      </c>
      <c r="AZ27" s="1793" t="n">
        <v>0.0115080911941061</v>
      </c>
      <c r="BA27" s="1793"/>
      <c r="BB27" s="1793" t="n">
        <v>0.740921548446331</v>
      </c>
      <c r="BC27" s="1793" t="n">
        <v>1.25230387754006</v>
      </c>
      <c r="BD27" s="1793" t="n">
        <v>0.80648438729312</v>
      </c>
      <c r="BE27" s="1793" t="n">
        <v>2.28752130623719</v>
      </c>
      <c r="BF27" s="1793" t="n">
        <v>0.39202820976716</v>
      </c>
      <c r="BG27" s="1793" t="n">
        <v>-0.0129418630461915</v>
      </c>
      <c r="BH27" s="1793" t="n">
        <v>0.66646199667082</v>
      </c>
      <c r="BI27" s="1793" t="n">
        <v>1.07050087881942</v>
      </c>
      <c r="BJ27" s="1793" t="n">
        <v>0.725826188837385</v>
      </c>
      <c r="BK27" s="1793" t="n">
        <v>0.803225323067227</v>
      </c>
      <c r="BL27" s="1793" t="n">
        <v>0.723625350599104</v>
      </c>
      <c r="BM27" s="1793" t="n">
        <v>0.255981030377036</v>
      </c>
      <c r="BN27" s="1793"/>
      <c r="BO27" s="1793" t="n">
        <v>1.95781522050221</v>
      </c>
      <c r="BP27" s="1793" t="n">
        <v>1.72070283994015</v>
      </c>
      <c r="BQ27" s="1793" t="n">
        <v>-0.662948738628229</v>
      </c>
      <c r="BR27" s="1793" t="n">
        <v>-0.0905519647039857</v>
      </c>
      <c r="BS27" s="1793" t="n">
        <v>-0.141234727903108</v>
      </c>
      <c r="BT27" s="1793" t="n">
        <v>-0.631339318141996</v>
      </c>
      <c r="BU27" s="1793" t="n">
        <v>0.616697264398517</v>
      </c>
      <c r="BV27" s="1793" t="n">
        <v>0.205531134286853</v>
      </c>
      <c r="BW27" s="1793" t="n">
        <v>-0.728046402736877</v>
      </c>
      <c r="BX27" s="1793" t="n">
        <v>0.615743036249347</v>
      </c>
      <c r="BY27" s="1793" t="n">
        <v>1.102283294979</v>
      </c>
      <c r="BZ27" s="1793" t="n">
        <v>1.05386147675814</v>
      </c>
      <c r="CA27" s="1793" t="n">
        <v>1.31664970364206</v>
      </c>
      <c r="CB27" s="1793" t="n">
        <v>0.624667279961584</v>
      </c>
      <c r="CC27" s="1793" t="n">
        <v>1.71448008646188</v>
      </c>
      <c r="CD27" s="1793" t="n">
        <v>1.84744449323341</v>
      </c>
      <c r="CE27" s="1793" t="n">
        <v>0.403668665498463</v>
      </c>
      <c r="CF27" s="1793" t="n">
        <v>0.691557531230377</v>
      </c>
      <c r="CG27" s="1793" t="n">
        <v>-1.4901648100928</v>
      </c>
      <c r="CH27" s="1793" t="n">
        <v>0.0541837056767071</v>
      </c>
      <c r="CI27" s="1793" t="n">
        <v>0.296331717809729</v>
      </c>
      <c r="CJ27" s="1793" t="n">
        <v>0.171000095825232</v>
      </c>
      <c r="CK27" s="1792" t="n">
        <v>0.151379288813719</v>
      </c>
      <c r="CL27" s="1792" t="n">
        <v>0.132595013015824</v>
      </c>
      <c r="CM27" s="1792" t="n">
        <v>-0.0394850447754872</v>
      </c>
      <c r="CN27" s="1792" t="n">
        <v>0.786530662406388</v>
      </c>
      <c r="CO27" s="1792" t="n">
        <v>-2.24586331921047</v>
      </c>
      <c r="CP27" s="1792" t="n">
        <v>0.285171865561992</v>
      </c>
      <c r="CQ27" s="1792" t="n">
        <v>0.550371697104965</v>
      </c>
      <c r="CR27" s="1792" t="n">
        <v>1.37154441421533</v>
      </c>
      <c r="CS27" s="1792" t="n">
        <v>2.29684036605482</v>
      </c>
      <c r="CT27" s="1792" t="n">
        <v>1.00165069421371</v>
      </c>
      <c r="CU27" s="1792" t="n">
        <v>0.351699462149452</v>
      </c>
      <c r="CV27" s="1792" t="n">
        <v>1.03448335022482</v>
      </c>
      <c r="CW27" s="1792" t="n">
        <v>-0.83168493219927</v>
      </c>
      <c r="CX27" s="1792" t="n">
        <v>0.935574157994552</v>
      </c>
      <c r="CY27" s="1792" t="n">
        <v>0.670715531678398</v>
      </c>
      <c r="CZ27" s="1792" t="n">
        <v>0.0592874888541038</v>
      </c>
      <c r="DA27" s="1792" t="n">
        <v>-0.00975444180581865</v>
      </c>
      <c r="DB27" s="1792" t="n">
        <v>0.599198061472765</v>
      </c>
      <c r="DC27" s="1792" t="n">
        <v>0.350121044073337</v>
      </c>
      <c r="DD27" s="1792" t="n">
        <v>0.793511278410209</v>
      </c>
      <c r="DE27" s="1799" t="n">
        <v>0.280600170815348</v>
      </c>
      <c r="DF27" s="1799" t="n">
        <v>1.93530533859825</v>
      </c>
      <c r="DG27" s="1800" t="n">
        <v>-0.500514404401405</v>
      </c>
      <c r="DH27" s="1800" t="n">
        <v>0.796482050275488</v>
      </c>
      <c r="DI27" s="1801" t="n">
        <v>0.49518355819756</v>
      </c>
      <c r="DJ27" s="1793" t="n">
        <v>1.20627497456882</v>
      </c>
      <c r="DK27" s="1793" t="n">
        <v>0.712826868441711</v>
      </c>
      <c r="DL27" s="1793" t="n">
        <v>0.798004675648003</v>
      </c>
      <c r="DM27" s="1793" t="n">
        <v>0.627126563860103</v>
      </c>
      <c r="DN27" s="1793" t="n">
        <v>0.859861713415688</v>
      </c>
      <c r="DO27" s="1793" t="n">
        <v>0.630379180157941</v>
      </c>
      <c r="DP27" s="1793" t="n">
        <v>0.32643529366316</v>
      </c>
      <c r="DQ27" s="1793" t="n">
        <v>1.43056802333632</v>
      </c>
      <c r="DR27" s="1793" t="n">
        <v>0.400136761328719</v>
      </c>
      <c r="DS27" s="1793" t="n">
        <v>0.991487495806544</v>
      </c>
      <c r="DT27" s="1793" t="n">
        <v>0.461365427292737</v>
      </c>
      <c r="DU27" s="1793" t="n">
        <v>-1.99442140960996</v>
      </c>
      <c r="DV27" s="1793" t="n">
        <v>3.40848664177455</v>
      </c>
      <c r="DW27" s="1793" t="n">
        <v>0.880170052559934</v>
      </c>
      <c r="DX27" s="1793" t="n">
        <v>0.729287313497021</v>
      </c>
      <c r="DY27" s="1793" t="n">
        <v>-1.77484278822704</v>
      </c>
      <c r="DZ27" s="1800" t="n">
        <v>1.07774220565515</v>
      </c>
      <c r="EA27" s="1800" t="n">
        <v>0.852225918502704</v>
      </c>
      <c r="EB27" s="1799" t="n">
        <v>-0.744436212725147</v>
      </c>
      <c r="EC27" s="1799" t="n">
        <v>3.75267264844795</v>
      </c>
      <c r="ED27" s="1799" t="n">
        <v>-0.898150846403319</v>
      </c>
      <c r="EE27" s="1799" t="n">
        <v>0.708804526518812</v>
      </c>
      <c r="EF27" s="1799" t="n">
        <v>0.657383438185127</v>
      </c>
      <c r="EG27" s="1799" t="n">
        <v>0.609085219974328</v>
      </c>
      <c r="EH27" s="1799" t="n">
        <v>1.181379524879</v>
      </c>
      <c r="EI27" s="1799" t="n">
        <v>0.206334003255421</v>
      </c>
      <c r="EJ27" s="1799" t="n">
        <v>1.03560327429054</v>
      </c>
      <c r="EK27" s="1799" t="n">
        <v>0.10715625878705</v>
      </c>
      <c r="EL27" s="1799" t="n">
        <v>0.912117020420844</v>
      </c>
      <c r="EM27" s="1792" t="n">
        <v>0.72586050959323</v>
      </c>
      <c r="EN27" s="1792" t="n">
        <v>0.681268638289039</v>
      </c>
      <c r="EO27" s="1792" t="n">
        <v>0.844905447896782</v>
      </c>
      <c r="EP27" s="1792" t="n">
        <v>0.690318141848137</v>
      </c>
      <c r="EQ27" s="1792" t="n">
        <v>0.361853291106404</v>
      </c>
      <c r="ER27" s="1792" t="n">
        <v>0.670765518837321</v>
      </c>
      <c r="ES27" s="1792" t="n">
        <v>4.98754929669676</v>
      </c>
      <c r="ET27" s="1792" t="n">
        <v>-0.711009087406559</v>
      </c>
      <c r="EU27" s="1792" t="n">
        <v>0.610244605593925</v>
      </c>
      <c r="EV27" s="1792" t="n">
        <v>14.4560394873801</v>
      </c>
      <c r="EW27" s="1792" t="n">
        <v>15.3699537952658</v>
      </c>
      <c r="EX27" s="1795" t="n">
        <v>17.7932915742081</v>
      </c>
      <c r="EY27" s="1795" t="n">
        <v>7.59221667941505</v>
      </c>
      <c r="EZ27" s="1795" t="n">
        <v>-0.553966405009716</v>
      </c>
      <c r="FA27" s="1795" t="n">
        <v>3.59884445219386</v>
      </c>
      <c r="FB27" s="1795" t="n">
        <v>5.93951279644222</v>
      </c>
      <c r="FC27" s="1795" t="n">
        <v>3.51860559017807</v>
      </c>
      <c r="FD27" s="1795" t="n">
        <v>4.32038845143324</v>
      </c>
      <c r="FE27" s="1795" t="n">
        <v>4.87322868514461</v>
      </c>
      <c r="FF27" s="1795" t="n">
        <v>8.59376274794902</v>
      </c>
      <c r="FG27" s="1795" t="n">
        <v>25.2692180210354</v>
      </c>
      <c r="FH27" s="1795" t="n">
        <v>14.0877375655826</v>
      </c>
      <c r="FI27" s="1795" t="n">
        <v>12.7148461340956</v>
      </c>
      <c r="FJ27" s="1795" t="n">
        <v>8.19849386476509</v>
      </c>
      <c r="FK27" s="1795" t="n">
        <v>3.76636899908917</v>
      </c>
      <c r="FL27" s="1795" t="n">
        <v>3.56185145551969</v>
      </c>
      <c r="FM27" s="1795" t="n">
        <v>3.88798232931497</v>
      </c>
      <c r="FN27" s="1795" t="n">
        <v>17.9983067110006</v>
      </c>
      <c r="FO27" s="1795" t="n">
        <v>16.987589896947</v>
      </c>
      <c r="FP27" s="1795" t="n">
        <v>6.31840127482969</v>
      </c>
      <c r="FQ27" s="1795" t="n">
        <v>4.32154429234162</v>
      </c>
      <c r="FR27" s="1795" t="n">
        <v>8.97990185276107</v>
      </c>
      <c r="FS27" s="1795" t="n">
        <v>8.97990185276107</v>
      </c>
      <c r="FT27" s="1795" t="n">
        <v>10.6051473167479</v>
      </c>
      <c r="FU27" s="1802" t="s">
        <v>984</v>
      </c>
      <c r="FV27" s="1802"/>
    </row>
    <row r="28" customFormat="false" ht="18" hidden="false" customHeight="true" outlineLevel="0" collapsed="false">
      <c r="B28" s="1789" t="n">
        <v>19</v>
      </c>
      <c r="C28" s="1742" t="s">
        <v>985</v>
      </c>
      <c r="D28" s="1789" t="n">
        <v>19</v>
      </c>
      <c r="E28" s="1797" t="n">
        <f aca="false">'NORTH-1'!$N$1981</f>
        <v>2.49999999999998</v>
      </c>
      <c r="F28" s="1797" t="n">
        <v>2.50000000000001</v>
      </c>
      <c r="G28" s="1797" t="n">
        <v>2.5</v>
      </c>
      <c r="H28" s="1797" t="n">
        <v>2.50000000000001</v>
      </c>
      <c r="I28" s="1797" t="n">
        <v>2.50000000000002</v>
      </c>
      <c r="J28" s="1798" t="n">
        <v>2.5</v>
      </c>
      <c r="K28" s="1798" t="n">
        <v>2.49999999999999</v>
      </c>
      <c r="L28" s="1798" t="n">
        <v>2.5</v>
      </c>
      <c r="M28" s="1798" t="n">
        <v>2.50000000000001</v>
      </c>
      <c r="N28" s="1798" t="n">
        <v>2.49999999999996</v>
      </c>
      <c r="O28" s="1798" t="n">
        <v>2.49999999999997</v>
      </c>
      <c r="P28" s="1797" t="n">
        <v>2.5</v>
      </c>
      <c r="Q28" s="1797" t="n">
        <v>2.49999999999998</v>
      </c>
      <c r="R28" s="1797" t="n">
        <v>2.49999999999996</v>
      </c>
      <c r="S28" s="1793" t="n">
        <v>2.49999999999997</v>
      </c>
      <c r="T28" s="1793" t="n">
        <v>2.5</v>
      </c>
      <c r="U28" s="1793" t="n">
        <v>2.49999999999998</v>
      </c>
      <c r="V28" s="1793" t="n">
        <v>3.21662133225305</v>
      </c>
      <c r="W28" s="1793" t="n">
        <v>2.49999999999999</v>
      </c>
      <c r="X28" s="1793" t="n">
        <v>2.49999999999998</v>
      </c>
      <c r="Y28" s="1793" t="n">
        <v>2.5</v>
      </c>
      <c r="Z28" s="1793" t="n">
        <v>2.5</v>
      </c>
      <c r="AA28" s="1793" t="n">
        <v>2.49999999999999</v>
      </c>
      <c r="AB28" s="1793" t="n">
        <v>2.50000000000001</v>
      </c>
      <c r="AC28" s="1793" t="n">
        <v>2.49999999999997</v>
      </c>
      <c r="AD28" s="1793" t="n">
        <v>2.50000000000002</v>
      </c>
      <c r="AE28" s="1793" t="n">
        <v>2.49999999999997</v>
      </c>
      <c r="AF28" s="1793" t="n">
        <v>2.49999999999999</v>
      </c>
      <c r="AG28" s="1793" t="n">
        <v>2.5</v>
      </c>
      <c r="AH28" s="1793" t="n">
        <v>2.50000000000001</v>
      </c>
      <c r="AI28" s="1793" t="n">
        <v>2.49999999999998</v>
      </c>
      <c r="AJ28" s="1793" t="n">
        <v>2.49999999999997</v>
      </c>
      <c r="AK28" s="1793" t="n">
        <v>2.49999999999998</v>
      </c>
      <c r="AL28" s="1793" t="n">
        <v>2.5</v>
      </c>
      <c r="AM28" s="1793" t="n">
        <v>2.50000000000002</v>
      </c>
      <c r="AN28" s="1793" t="n">
        <v>2.49999999999999</v>
      </c>
      <c r="AO28" s="1793" t="n">
        <v>2.49999999999999</v>
      </c>
      <c r="AP28" s="1793" t="n">
        <v>2.49999999999997</v>
      </c>
      <c r="AQ28" s="1793" t="n">
        <v>2.5</v>
      </c>
      <c r="AR28" s="1793" t="n">
        <v>2.50000000000001</v>
      </c>
      <c r="AS28" s="1793" t="n">
        <v>2.49999999999999</v>
      </c>
      <c r="AT28" s="1793" t="n">
        <v>2.5</v>
      </c>
      <c r="AU28" s="1793" t="n">
        <v>2.49999999999997</v>
      </c>
      <c r="AV28" s="1793" t="n">
        <v>2.5</v>
      </c>
      <c r="AW28" s="1793" t="n">
        <v>2.49999999999999</v>
      </c>
      <c r="AX28" s="1793" t="n">
        <v>2.49999999999997</v>
      </c>
      <c r="AY28" s="1793" t="n">
        <v>2.5</v>
      </c>
      <c r="AZ28" s="1793" t="n">
        <v>2.49999999999999</v>
      </c>
      <c r="BA28" s="1793"/>
      <c r="BB28" s="1793" t="n">
        <v>2.49999999999997</v>
      </c>
      <c r="BC28" s="1793" t="n">
        <v>2.5</v>
      </c>
      <c r="BD28" s="1793" t="n">
        <v>2.49999999999999</v>
      </c>
      <c r="BE28" s="1793" t="n">
        <v>2.49999999999997</v>
      </c>
      <c r="BF28" s="1793" t="n">
        <v>2.5</v>
      </c>
      <c r="BG28" s="1793" t="n">
        <v>2.5</v>
      </c>
      <c r="BH28" s="1793" t="n">
        <v>2.5</v>
      </c>
      <c r="BI28" s="1793" t="n">
        <v>2.49999999999997</v>
      </c>
      <c r="BJ28" s="1793" t="n">
        <v>2.5</v>
      </c>
      <c r="BK28" s="1793" t="n">
        <v>2.5</v>
      </c>
      <c r="BL28" s="1793" t="n">
        <v>2.5</v>
      </c>
      <c r="BM28" s="1793" t="n">
        <v>2.5</v>
      </c>
      <c r="BN28" s="1793"/>
      <c r="BO28" s="1793" t="n">
        <v>2.5</v>
      </c>
      <c r="BP28" s="1793" t="n">
        <v>2.5</v>
      </c>
      <c r="BQ28" s="1793" t="n">
        <v>2.49999999999999</v>
      </c>
      <c r="BR28" s="1793" t="n">
        <v>2.5</v>
      </c>
      <c r="BS28" s="1793" t="n">
        <v>2.5</v>
      </c>
      <c r="BT28" s="1793" t="n">
        <v>2.5</v>
      </c>
      <c r="BU28" s="1793" t="n">
        <v>2.49999999999999</v>
      </c>
      <c r="BV28" s="1793" t="n">
        <v>2.5</v>
      </c>
      <c r="BW28" s="1793" t="n">
        <v>2.49999999999999</v>
      </c>
      <c r="BX28" s="1793" t="n">
        <v>2.5</v>
      </c>
      <c r="BY28" s="1793" t="n">
        <v>2.49999999999999</v>
      </c>
      <c r="BZ28" s="1793" t="n">
        <v>2.49999999999998</v>
      </c>
      <c r="CA28" s="1793" t="n">
        <v>2.5</v>
      </c>
      <c r="CB28" s="1793" t="n">
        <v>2.5</v>
      </c>
      <c r="CC28" s="1793" t="n">
        <v>2.5</v>
      </c>
      <c r="CD28" s="1793" t="n">
        <v>2.5</v>
      </c>
      <c r="CE28" s="1793" t="n">
        <v>2.49999999999997</v>
      </c>
      <c r="CF28" s="1793" t="n">
        <v>2.49999999999997</v>
      </c>
      <c r="CG28" s="1793" t="n">
        <v>2.5</v>
      </c>
      <c r="CH28" s="1793" t="n">
        <v>2.5</v>
      </c>
      <c r="CI28" s="1793" t="n">
        <v>2.49999999999999</v>
      </c>
      <c r="CJ28" s="1793" t="n">
        <v>2.5</v>
      </c>
      <c r="CK28" s="1792" t="n">
        <v>2.5</v>
      </c>
      <c r="CL28" s="1792" t="n">
        <v>2.49999999999999</v>
      </c>
      <c r="CM28" s="1792" t="n">
        <v>2.49999999999999</v>
      </c>
      <c r="CN28" s="1792" t="n">
        <v>2.5</v>
      </c>
      <c r="CO28" s="1792" t="n">
        <v>2.49999999999997</v>
      </c>
      <c r="CP28" s="1792" t="n">
        <v>2.5</v>
      </c>
      <c r="CQ28" s="1792" t="n">
        <v>2.5</v>
      </c>
      <c r="CR28" s="1792" t="n">
        <v>2.49999999999997</v>
      </c>
      <c r="CS28" s="1792" t="n">
        <v>2.5</v>
      </c>
      <c r="CT28" s="1792" t="n">
        <v>2.49999999999999</v>
      </c>
      <c r="CU28" s="1792" t="n">
        <v>2.49999999999999</v>
      </c>
      <c r="CV28" s="1792" t="n">
        <v>2.49999999999999</v>
      </c>
      <c r="CW28" s="1792" t="n">
        <v>2.5</v>
      </c>
      <c r="CX28" s="1792" t="n">
        <v>2.49999999999999</v>
      </c>
      <c r="CY28" s="1792" t="n">
        <v>2.49999999999999</v>
      </c>
      <c r="CZ28" s="1792" t="n">
        <v>2.49999999999999</v>
      </c>
      <c r="DA28" s="1792" t="n">
        <v>2.50000000000001</v>
      </c>
      <c r="DB28" s="1792" t="n">
        <v>2.5</v>
      </c>
      <c r="DC28" s="1792" t="n">
        <v>2.49999999999999</v>
      </c>
      <c r="DD28" s="1792" t="n">
        <v>2.49999999999999</v>
      </c>
      <c r="DE28" s="1799" t="n">
        <v>2.5</v>
      </c>
      <c r="DF28" s="1799" t="n">
        <v>2.49999999999999</v>
      </c>
      <c r="DG28" s="1800" t="n">
        <v>2.50000000000001</v>
      </c>
      <c r="DH28" s="1800" t="n">
        <v>2.49999999999997</v>
      </c>
      <c r="DI28" s="1801" t="n">
        <v>2.49999999999999</v>
      </c>
      <c r="DJ28" s="1793" t="n">
        <v>9.13316379310344</v>
      </c>
      <c r="DK28" s="1793" t="n">
        <v>2.50000000000001</v>
      </c>
      <c r="DL28" s="1793" t="n">
        <v>2.49999999999999</v>
      </c>
      <c r="DM28" s="1793" t="n">
        <v>2.49999999999999</v>
      </c>
      <c r="DN28" s="1793" t="n">
        <v>2.49999999999999</v>
      </c>
      <c r="DO28" s="1793" t="n">
        <v>2.49999999999999</v>
      </c>
      <c r="DP28" s="1793" t="n">
        <v>2.49999999999999</v>
      </c>
      <c r="DQ28" s="1793" t="n">
        <v>2.49999999999998</v>
      </c>
      <c r="DR28" s="1793" t="n">
        <v>2.49999999999998</v>
      </c>
      <c r="DS28" s="1793" t="n">
        <v>2.49999999999998</v>
      </c>
      <c r="DT28" s="1793" t="n">
        <v>2.49999999999998</v>
      </c>
      <c r="DU28" s="1793" t="n">
        <v>2.49999999999998</v>
      </c>
      <c r="DV28" s="1793" t="n">
        <v>2.49999999999998</v>
      </c>
      <c r="DW28" s="1793" t="n">
        <v>2.49999999999998</v>
      </c>
      <c r="DX28" s="1793" t="n">
        <v>2.49999999999998</v>
      </c>
      <c r="DY28" s="1793" t="n">
        <v>2.49999999999998</v>
      </c>
      <c r="DZ28" s="1793" t="n">
        <v>2.49999999999998</v>
      </c>
      <c r="EA28" s="1793" t="n">
        <v>2.49999999999998</v>
      </c>
      <c r="EB28" s="1793" t="n">
        <v>2.49999999999998</v>
      </c>
      <c r="EC28" s="1793" t="n">
        <v>2.49999999999998</v>
      </c>
      <c r="ED28" s="1793" t="n">
        <v>2.49999999999998</v>
      </c>
      <c r="EE28" s="1793" t="n">
        <v>2.49999999999998</v>
      </c>
      <c r="EF28" s="1793" t="n">
        <v>2.49999999999998</v>
      </c>
      <c r="EG28" s="1793" t="n">
        <v>2.49999999999998</v>
      </c>
      <c r="EH28" s="1793" t="n">
        <v>2.49999999999998</v>
      </c>
      <c r="EI28" s="1793" t="n">
        <v>2.49999999999998</v>
      </c>
      <c r="EJ28" s="1793" t="n">
        <v>2.49999999999998</v>
      </c>
      <c r="EK28" s="1793" t="n">
        <v>2.49999999999998</v>
      </c>
      <c r="EL28" s="1793" t="n">
        <v>2.49999999999998</v>
      </c>
      <c r="EM28" s="1793" t="n">
        <v>2.49999999999998</v>
      </c>
      <c r="EN28" s="1793" t="n">
        <v>2.49999999999998</v>
      </c>
      <c r="EO28" s="1793" t="n">
        <v>2.49999999999998</v>
      </c>
      <c r="EP28" s="1793" t="n">
        <v>2.49999999999998</v>
      </c>
      <c r="EQ28" s="1793" t="n">
        <v>2.49999999999998</v>
      </c>
      <c r="ER28" s="1793" t="n">
        <v>2.49999999999998</v>
      </c>
      <c r="ES28" s="1793" t="n">
        <v>2.49999999999998</v>
      </c>
      <c r="ET28" s="1793" t="n">
        <v>2.49999999999998</v>
      </c>
      <c r="EU28" s="1793" t="n">
        <v>2.49999999999998</v>
      </c>
      <c r="EV28" s="1793" t="n">
        <v>2.49999999999998</v>
      </c>
      <c r="EW28" s="1793" t="n">
        <v>2.49999999999998</v>
      </c>
      <c r="EX28" s="1793" t="n">
        <v>2.49999999999998</v>
      </c>
      <c r="EY28" s="1793" t="n">
        <v>2.49999999999998</v>
      </c>
      <c r="EZ28" s="1793" t="n">
        <v>2.49999999999998</v>
      </c>
      <c r="FA28" s="1793" t="n">
        <v>2.49999999999998</v>
      </c>
      <c r="FB28" s="1793" t="n">
        <v>2.49999999999998</v>
      </c>
      <c r="FC28" s="1793" t="n">
        <v>2.49999999999998</v>
      </c>
      <c r="FD28" s="1793" t="n">
        <v>2.49999999999998</v>
      </c>
      <c r="FE28" s="1793" t="n">
        <v>2.49999999999998</v>
      </c>
      <c r="FF28" s="1793" t="n">
        <v>2.49999999999998</v>
      </c>
      <c r="FG28" s="1793" t="n">
        <v>2.49999999999998</v>
      </c>
      <c r="FH28" s="1793" t="n">
        <v>2.49999999999998</v>
      </c>
      <c r="FI28" s="1793" t="n">
        <v>2.49999999999998</v>
      </c>
      <c r="FJ28" s="1793" t="n">
        <v>2.49999999999998</v>
      </c>
      <c r="FK28" s="1793" t="n">
        <v>2.49999999999998</v>
      </c>
      <c r="FL28" s="1793" t="n">
        <v>2.49999999999998</v>
      </c>
      <c r="FM28" s="1793" t="n">
        <v>2.49999999999998</v>
      </c>
      <c r="FN28" s="1793" t="n">
        <v>2.49999999999998</v>
      </c>
      <c r="FO28" s="1793" t="n">
        <v>2.49999999999998</v>
      </c>
      <c r="FP28" s="1793" t="n">
        <v>2.49999999999998</v>
      </c>
      <c r="FQ28" s="1793" t="n">
        <v>2.49999999999998</v>
      </c>
      <c r="FR28" s="1793" t="n">
        <v>2.49999999999998</v>
      </c>
      <c r="FS28" s="1793" t="n">
        <v>2.49999999999998</v>
      </c>
      <c r="FT28" s="1793" t="n">
        <v>2.49999999999998</v>
      </c>
    </row>
    <row r="29" customFormat="false" ht="18" hidden="false" customHeight="true" outlineLevel="0" collapsed="false">
      <c r="B29" s="1789" t="n">
        <v>20</v>
      </c>
      <c r="C29" s="1790" t="s">
        <v>986</v>
      </c>
      <c r="D29" s="1789" t="n">
        <v>20</v>
      </c>
      <c r="E29" s="1797" t="n">
        <f aca="false">'NORTH-1'!$N$907</f>
        <v>0.696679732922899</v>
      </c>
      <c r="F29" s="1797" t="n">
        <v>0.630976965845865</v>
      </c>
      <c r="G29" s="1797" t="n">
        <v>0.340503280456254</v>
      </c>
      <c r="H29" s="1797" t="n">
        <v>0.546288877558783</v>
      </c>
      <c r="I29" s="1797" t="n">
        <v>0.796001480934165</v>
      </c>
      <c r="J29" s="330" t="n">
        <v>0.0855959187856355</v>
      </c>
      <c r="K29" s="330" t="n">
        <v>0.523027580902289</v>
      </c>
      <c r="L29" s="330" t="n">
        <v>0.352499771366912</v>
      </c>
      <c r="M29" s="330" t="n">
        <v>0.106351899400762</v>
      </c>
      <c r="N29" s="330" t="n">
        <v>0.225426130718861</v>
      </c>
      <c r="O29" s="330" t="n">
        <v>0.403052971330867</v>
      </c>
      <c r="P29" s="1791" t="n">
        <v>0.0517702070809901</v>
      </c>
      <c r="Q29" s="1791" t="n">
        <v>0.752519596864982</v>
      </c>
      <c r="R29" s="1791" t="n">
        <v>-0.0456733736572475</v>
      </c>
      <c r="S29" s="1792" t="n">
        <v>0.123383835660857</v>
      </c>
      <c r="T29" s="1792" t="n">
        <v>0.108064272869075</v>
      </c>
      <c r="U29" s="1792" t="n">
        <v>-0.423119234999638</v>
      </c>
      <c r="V29" s="1792" t="n">
        <v>0.388484746642679</v>
      </c>
      <c r="W29" s="1792" t="n">
        <v>0.113288297740347</v>
      </c>
      <c r="X29" s="1793" t="n">
        <v>0.346526720614555</v>
      </c>
      <c r="Y29" s="1793" t="n">
        <v>-0.0806761128206767</v>
      </c>
      <c r="Z29" s="1793" t="n">
        <v>-0.628666011283729</v>
      </c>
      <c r="AA29" s="1793" t="n">
        <v>0.388853331181142</v>
      </c>
      <c r="AB29" s="1793" t="n">
        <v>-0.642508991396618</v>
      </c>
      <c r="AC29" s="1793" t="n">
        <v>-0.358923099468829</v>
      </c>
      <c r="AD29" s="1793" t="n">
        <v>-0.108235192923381</v>
      </c>
      <c r="AE29" s="1793" t="n">
        <v>0.796906340916698</v>
      </c>
      <c r="AF29" s="1793" t="n">
        <v>0.210657028183527</v>
      </c>
      <c r="AG29" s="1793" t="n">
        <v>0.93</v>
      </c>
      <c r="AH29" s="1793" t="n">
        <v>0.899999999999987</v>
      </c>
      <c r="AI29" s="1793" t="n">
        <v>0.89999999999996</v>
      </c>
      <c r="AJ29" s="1793" t="n">
        <v>0</v>
      </c>
      <c r="AK29" s="1793" t="n">
        <v>1.68141967726923</v>
      </c>
      <c r="AL29" s="1793" t="n">
        <v>0</v>
      </c>
      <c r="AM29" s="1793" t="n">
        <v>0.91061141051823</v>
      </c>
      <c r="AN29" s="1793" t="n">
        <v>0.781146564279191</v>
      </c>
      <c r="AO29" s="1793" t="n">
        <v>0.0769971126089199</v>
      </c>
      <c r="AP29" s="1793" t="n">
        <v>0.262723773445601</v>
      </c>
      <c r="AQ29" s="1793" t="n">
        <v>0.357592004351758</v>
      </c>
      <c r="AR29" s="1793" t="n">
        <v>0.887129215980307</v>
      </c>
      <c r="AS29" s="1793" t="n">
        <v>0.73197059611843</v>
      </c>
      <c r="AT29" s="1793" t="n">
        <v>1.65627954461653</v>
      </c>
      <c r="AU29" s="1793" t="n">
        <v>0.958053352249375</v>
      </c>
      <c r="AV29" s="1793" t="n">
        <v>0.696285359948224</v>
      </c>
      <c r="AW29" s="1793" t="n">
        <v>1.35</v>
      </c>
      <c r="AX29" s="1793" t="n">
        <v>1.25</v>
      </c>
      <c r="AY29" s="1793" t="n">
        <v>1.35086682427178</v>
      </c>
      <c r="AZ29" s="1793" t="n">
        <v>0.0198965380016772</v>
      </c>
      <c r="BA29" s="1793"/>
      <c r="BB29" s="1793" t="n">
        <v>2.24879303446754</v>
      </c>
      <c r="BC29" s="1793" t="n">
        <v>2.11348140900175</v>
      </c>
      <c r="BD29" s="1793" t="n">
        <v>0.764756570443455</v>
      </c>
      <c r="BE29" s="1793" t="n">
        <v>2.25461968199488</v>
      </c>
      <c r="BF29" s="1793" t="n">
        <v>-0.493052339044511</v>
      </c>
      <c r="BG29" s="1793" t="n">
        <v>-1.42242052426211</v>
      </c>
      <c r="BH29" s="1793" t="n">
        <v>0.185193210544494</v>
      </c>
      <c r="BI29" s="1793" t="n">
        <v>1.35606977747689</v>
      </c>
      <c r="BJ29" s="1793" t="n">
        <v>0.652169300943637</v>
      </c>
      <c r="BK29" s="1793" t="n">
        <v>-0.247587287149769</v>
      </c>
      <c r="BL29" s="1793" t="n">
        <v>0.0329118162972373</v>
      </c>
      <c r="BM29" s="1793" t="n">
        <v>0.829547698993244</v>
      </c>
      <c r="BN29" s="1793"/>
      <c r="BO29" s="1793" t="n">
        <v>0.0341596099571064</v>
      </c>
      <c r="BP29" s="1793" t="n">
        <v>0.134508594093764</v>
      </c>
      <c r="BQ29" s="1793" t="n">
        <v>0.0643612648652228</v>
      </c>
      <c r="BR29" s="1793" t="n">
        <v>-0.411334552101302</v>
      </c>
      <c r="BS29" s="1793" t="n">
        <v>-0.448298669803993</v>
      </c>
      <c r="BT29" s="1793" t="n">
        <v>-0.43002345582359</v>
      </c>
      <c r="BU29" s="1793" t="n">
        <v>-0.387382401771631</v>
      </c>
      <c r="BV29" s="1793" t="n">
        <v>-0.39384615384579</v>
      </c>
      <c r="BW29" s="1793" t="n">
        <v>-0.362413992331839</v>
      </c>
      <c r="BX29" s="1793" t="n">
        <v>0.39354277088859</v>
      </c>
      <c r="BY29" s="1792" t="n">
        <v>0.719611982881786</v>
      </c>
      <c r="BZ29" s="1792" t="n">
        <v>0.851118066423033</v>
      </c>
      <c r="CA29" s="1792" t="n">
        <v>0.690407687773956</v>
      </c>
      <c r="CB29" s="1792" t="n">
        <v>0.975303998996979</v>
      </c>
      <c r="CC29" s="1792" t="n">
        <v>-0.63863757317831</v>
      </c>
      <c r="CD29" s="1792" t="n">
        <v>-0.296450604920411</v>
      </c>
      <c r="CE29" s="1792" t="n">
        <v>-0.274273176081968</v>
      </c>
      <c r="CF29" s="1792" t="n">
        <v>-0.191717791411956</v>
      </c>
      <c r="CG29" s="1792" t="n">
        <v>-2.48519458544744</v>
      </c>
      <c r="CH29" s="1792" t="n">
        <v>-0.1988209455555</v>
      </c>
      <c r="CI29" s="1792" t="n">
        <v>0.199999999999981</v>
      </c>
      <c r="CJ29" s="1792" t="n">
        <v>0</v>
      </c>
      <c r="CK29" s="1792" t="n">
        <v>-0.0676069062439132</v>
      </c>
      <c r="CL29" s="1792" t="n">
        <v>-0.151547954102855</v>
      </c>
      <c r="CM29" s="1792" t="n">
        <v>-0.402900886381183</v>
      </c>
      <c r="CN29" s="1792" t="n">
        <v>-0.272130622700038</v>
      </c>
      <c r="CO29" s="1792" t="n">
        <v>-0.30226389488525</v>
      </c>
      <c r="CP29" s="1792" t="n">
        <v>0.0198425821810738</v>
      </c>
      <c r="CQ29" s="1792" t="n">
        <v>-0.12475049900217</v>
      </c>
      <c r="CR29" s="1792" t="n">
        <v>-0.079816953121107</v>
      </c>
      <c r="CS29" s="1792" t="n">
        <v>-0.313420077880126</v>
      </c>
      <c r="CT29" s="1792" t="n">
        <v>-0.118706103471938</v>
      </c>
      <c r="CU29" s="1792" t="n">
        <v>-0.100616824883006</v>
      </c>
      <c r="CV29" s="1792" t="n">
        <v>-0.0747943156321204</v>
      </c>
      <c r="CW29" s="1792" t="n">
        <v>0.543913648437882</v>
      </c>
      <c r="CX29" s="1792" t="n">
        <v>0.401621050158715</v>
      </c>
      <c r="CY29" s="1792" t="n">
        <v>0.311479159994311</v>
      </c>
      <c r="CZ29" s="1792" t="n">
        <v>0.177702955480995</v>
      </c>
      <c r="DA29" s="1792" t="n">
        <v>-0.107376435753442</v>
      </c>
      <c r="DB29" s="1792" t="n">
        <v>-0.112183082791016</v>
      </c>
      <c r="DC29" s="1792" t="n">
        <v>-0.0666626265070141</v>
      </c>
      <c r="DD29" s="1792" t="n">
        <v>-0.383808402845252</v>
      </c>
      <c r="DE29" s="1792" t="n">
        <v>-0.253067850833688</v>
      </c>
      <c r="DF29" s="1792" t="n">
        <v>-0.313404050144523</v>
      </c>
      <c r="DG29" s="1793" t="n">
        <v>-0.36996552593972</v>
      </c>
      <c r="DH29" s="1793" t="n">
        <v>-0.322714108398734</v>
      </c>
      <c r="DI29" s="1793" t="n">
        <v>-0.342084327764716</v>
      </c>
      <c r="DJ29" s="1793" t="n">
        <v>-0.135685210311977</v>
      </c>
      <c r="DK29" s="1793" t="n">
        <v>-0.0963346942516455</v>
      </c>
      <c r="DL29" s="1793" t="n">
        <v>-0.0397719740167546</v>
      </c>
      <c r="DM29" s="1793" t="n">
        <v>-0.0946073793755729</v>
      </c>
      <c r="DN29" s="1793" t="n">
        <v>-0.0558902067930521</v>
      </c>
      <c r="DO29" s="1793" t="n">
        <v>-0.0878840619672185</v>
      </c>
      <c r="DP29" s="1793" t="n">
        <v>-0.136388031334414</v>
      </c>
      <c r="DQ29" s="1793" t="n">
        <v>0.149148973503647</v>
      </c>
      <c r="DR29" s="1793" t="n">
        <v>-0.436852697197301</v>
      </c>
      <c r="DS29" s="1793" t="n">
        <v>-0.24218939210455</v>
      </c>
      <c r="DT29" s="1793" t="n">
        <v>-0.136980248331687</v>
      </c>
      <c r="DU29" s="1793" t="n">
        <v>-0.160293107396339</v>
      </c>
      <c r="DV29" s="1793" t="n">
        <v>-0.287700869564869</v>
      </c>
      <c r="DW29" s="1793" t="n">
        <v>-0.199149577480251</v>
      </c>
      <c r="DX29" s="1793" t="n">
        <v>-0.049029908243507</v>
      </c>
      <c r="DY29" s="1793" t="n">
        <v>-0.868783702816279</v>
      </c>
      <c r="DZ29" s="1793" t="n">
        <v>0.698140595838934</v>
      </c>
      <c r="EA29" s="1793" t="n">
        <v>-0.0322102686342003</v>
      </c>
      <c r="EB29" s="1792" t="n">
        <v>-0.117011199642893</v>
      </c>
      <c r="EC29" s="1792" t="n">
        <v>-0.103955249740481</v>
      </c>
      <c r="ED29" s="1792" t="n">
        <v>-0.199999999999705</v>
      </c>
      <c r="EE29" s="1792" t="n">
        <v>-0.0698551669538779</v>
      </c>
      <c r="EF29" s="1792" t="n">
        <v>-0.167853740416515</v>
      </c>
      <c r="EG29" s="1792" t="n">
        <v>-0.227912588818793</v>
      </c>
      <c r="EH29" s="1792" t="n">
        <v>-0.137551581843043</v>
      </c>
      <c r="EI29" s="1792" t="n">
        <v>-0.0870658798494161</v>
      </c>
      <c r="EJ29" s="1792" t="n">
        <v>-0.0988077201762911</v>
      </c>
      <c r="EK29" s="1792" t="n">
        <v>-0.436847103513967</v>
      </c>
      <c r="EL29" s="1792" t="n">
        <v>0.245031309556454</v>
      </c>
      <c r="EM29" s="1799" t="n">
        <v>-0.0702658390912649</v>
      </c>
      <c r="EN29" s="1792" t="n">
        <v>-0.11086966162571</v>
      </c>
      <c r="EO29" s="1792" t="n">
        <v>-0.166574125486029</v>
      </c>
      <c r="EP29" s="1792" t="n">
        <v>-0.0761546387133512</v>
      </c>
      <c r="EQ29" s="1792" t="n">
        <v>-0.200615220007886</v>
      </c>
      <c r="ER29" s="1792" t="n">
        <v>-0.186915887850765</v>
      </c>
      <c r="ES29" s="1792" t="n">
        <v>-0.229084578026023</v>
      </c>
      <c r="ET29" s="1792" t="n">
        <v>-0.210959608952936</v>
      </c>
      <c r="EU29" s="1792" t="n">
        <v>-0.222532733012617</v>
      </c>
      <c r="EV29" s="1792" t="n">
        <v>-0.184569952011602</v>
      </c>
      <c r="EW29" s="1792" t="n">
        <v>-0.0767459708367044</v>
      </c>
      <c r="EX29" s="1795" t="n">
        <v>-0.0997711133281376</v>
      </c>
      <c r="EY29" s="1795" t="n">
        <v>-0.147344845877328</v>
      </c>
      <c r="EZ29" s="1795" t="n">
        <v>-0.288079015958606</v>
      </c>
      <c r="FA29" s="1795" t="n">
        <v>-0.164699423552018</v>
      </c>
      <c r="FB29" s="1795" t="n">
        <v>-0.159879620050756</v>
      </c>
      <c r="FC29" s="1795" t="n">
        <v>-0.217606330366128</v>
      </c>
      <c r="FD29" s="1795" t="n">
        <v>-0.144544684244567</v>
      </c>
      <c r="FE29" s="1795" t="n">
        <v>-0.130808166979345</v>
      </c>
      <c r="FF29" s="1795" t="n">
        <v>-0.108714310236382</v>
      </c>
      <c r="FG29" s="1795" t="n">
        <v>-0.008763473841085</v>
      </c>
      <c r="FH29" s="1795" t="n">
        <v>0.0132205182443357</v>
      </c>
      <c r="FI29" s="1795" t="n">
        <v>-0.0290107339716145</v>
      </c>
      <c r="FJ29" s="1795" t="n">
        <v>-0.291399550412006</v>
      </c>
      <c r="FK29" s="1795" t="n">
        <v>0.0379564260228314</v>
      </c>
      <c r="FL29" s="1795" t="n">
        <v>-0.0912030511565947</v>
      </c>
      <c r="FM29" s="1795" t="n">
        <v>-0.238556731772809</v>
      </c>
      <c r="FN29" s="1795" t="n">
        <v>-0.17919750681726</v>
      </c>
      <c r="FO29" s="1795" t="n">
        <v>-0.825889094892932</v>
      </c>
      <c r="FP29" s="1795" t="n">
        <v>0</v>
      </c>
      <c r="FQ29" s="1795" t="n">
        <v>0</v>
      </c>
      <c r="FR29" s="1795" t="n">
        <v>0</v>
      </c>
      <c r="FS29" s="1795" t="n">
        <v>0</v>
      </c>
      <c r="FT29" s="1795" t="n">
        <v>0</v>
      </c>
    </row>
    <row r="30" customFormat="false" ht="18" hidden="false" customHeight="true" outlineLevel="0" collapsed="false">
      <c r="B30" s="1789" t="n">
        <v>21</v>
      </c>
      <c r="C30" s="1796" t="s">
        <v>987</v>
      </c>
      <c r="D30" s="1789" t="n">
        <v>21</v>
      </c>
      <c r="E30" s="1797" t="n">
        <f aca="false">'NORTH-1'!$N$948</f>
        <v>3.12929032546466</v>
      </c>
      <c r="F30" s="1797" t="n">
        <v>1.81950393354292</v>
      </c>
      <c r="G30" s="1797" t="n">
        <v>1.94393170673689</v>
      </c>
      <c r="H30" s="1797" t="n">
        <v>2.28926754261538</v>
      </c>
      <c r="I30" s="1797" t="n">
        <v>1.27750714010815</v>
      </c>
      <c r="J30" s="1798" t="n">
        <v>1.30264507485505</v>
      </c>
      <c r="K30" s="1798" t="n">
        <v>2.47094530914581</v>
      </c>
      <c r="L30" s="1798" t="n">
        <v>1.49181705363861</v>
      </c>
      <c r="M30" s="1798" t="n">
        <v>2.11841238894768</v>
      </c>
      <c r="N30" s="1798" t="n">
        <v>2.29797178447914</v>
      </c>
      <c r="O30" s="1798" t="n">
        <v>2.4614466821764</v>
      </c>
      <c r="P30" s="1797" t="n">
        <v>1.42588166470522</v>
      </c>
      <c r="Q30" s="1797" t="n">
        <v>1.5001064478459</v>
      </c>
      <c r="R30" s="1797" t="n">
        <v>0.515514207098671</v>
      </c>
      <c r="S30" s="1793" t="n">
        <v>1.73311152375948</v>
      </c>
      <c r="T30" s="1793" t="n">
        <v>0.308338651059406</v>
      </c>
      <c r="U30" s="1793" t="n">
        <v>2.11049488570716</v>
      </c>
      <c r="V30" s="1793" t="n">
        <v>2.579303187757</v>
      </c>
      <c r="W30" s="1792" t="n">
        <v>1.74763634523323</v>
      </c>
      <c r="X30" s="1793" t="n">
        <v>2.48788374946082</v>
      </c>
      <c r="Y30" s="1793" t="n">
        <v>2.80053220207519</v>
      </c>
      <c r="Z30" s="1793" t="n">
        <v>2.43204645632499</v>
      </c>
      <c r="AA30" s="1793" t="n">
        <v>2.77872464429178</v>
      </c>
      <c r="AB30" s="1793" t="n">
        <v>0.730103903510221</v>
      </c>
      <c r="AC30" s="1793" t="n">
        <v>0.592661074681128</v>
      </c>
      <c r="AD30" s="1793" t="n">
        <v>1.59838656759427</v>
      </c>
      <c r="AE30" s="1793" t="n">
        <v>-0.383474366821155</v>
      </c>
      <c r="AF30" s="1793" t="n">
        <v>0.636077050042951</v>
      </c>
      <c r="AG30" s="1793" t="n">
        <v>4.43</v>
      </c>
      <c r="AH30" s="1793" t="n">
        <v>0.254863700929669</v>
      </c>
      <c r="AI30" s="1793" t="n">
        <v>0.28237760495065</v>
      </c>
      <c r="AJ30" s="1793" t="n">
        <v>-0.712620058226074</v>
      </c>
      <c r="AK30" s="1793" t="n">
        <v>1.13821911383898</v>
      </c>
      <c r="AL30" s="1793" t="n">
        <v>-0.378903081349706</v>
      </c>
      <c r="AM30" s="1793" t="n">
        <v>1.67294193339482</v>
      </c>
      <c r="AN30" s="1793" t="n">
        <v>0.0363643536358951</v>
      </c>
      <c r="AO30" s="1793" t="n">
        <v>-0.949114473008298</v>
      </c>
      <c r="AP30" s="1793" t="n">
        <v>0.272377093821644</v>
      </c>
      <c r="AQ30" s="1793" t="n">
        <v>1.48513274413421</v>
      </c>
      <c r="AR30" s="1793" t="n">
        <v>2.28105914920762</v>
      </c>
      <c r="AS30" s="1793" t="n">
        <v>1.70825116697224</v>
      </c>
      <c r="AT30" s="1793" t="n">
        <v>0.335621005123331</v>
      </c>
      <c r="AU30" s="1793" t="n">
        <v>2.2209809786262</v>
      </c>
      <c r="AV30" s="1793" t="n">
        <v>0.330526830494335</v>
      </c>
      <c r="AW30" s="1793" t="n">
        <v>1.09446162975074</v>
      </c>
      <c r="AX30" s="1793" t="n">
        <v>2.48167122395461</v>
      </c>
      <c r="AY30" s="1793" t="n">
        <v>-1.93812001283018</v>
      </c>
      <c r="AZ30" s="1793" t="n">
        <v>-0.765422728763989</v>
      </c>
      <c r="BA30" s="1793"/>
      <c r="BB30" s="1793" t="n">
        <v>0.203449192362152</v>
      </c>
      <c r="BC30" s="1793" t="n">
        <v>1.58228364455807</v>
      </c>
      <c r="BD30" s="1793" t="n">
        <v>-0.0202589249425187</v>
      </c>
      <c r="BE30" s="1793" t="n">
        <v>1.97630988556941</v>
      </c>
      <c r="BF30" s="1793" t="n">
        <v>-0.645448474386123</v>
      </c>
      <c r="BG30" s="1793" t="n">
        <v>-0.528787080802853</v>
      </c>
      <c r="BH30" s="1793" t="n">
        <v>0.45105650154688</v>
      </c>
      <c r="BI30" s="1793" t="n">
        <v>0.71645547018319</v>
      </c>
      <c r="BJ30" s="1793" t="n">
        <v>1.23335923045908</v>
      </c>
      <c r="BK30" s="1793" t="n">
        <v>0.891256591740342</v>
      </c>
      <c r="BL30" s="1793" t="n">
        <v>0.604289494211748</v>
      </c>
      <c r="BM30" s="1793" t="n">
        <v>0.0692275080884401</v>
      </c>
      <c r="BN30" s="1793"/>
      <c r="BO30" s="1793" t="n">
        <v>1.53747078032277</v>
      </c>
      <c r="BP30" s="1793" t="n">
        <v>0.984955355567838</v>
      </c>
      <c r="BQ30" s="1793" t="n">
        <v>0.7772562705702</v>
      </c>
      <c r="BR30" s="1793" t="n">
        <v>2.82950000214038</v>
      </c>
      <c r="BS30" s="1793" t="n">
        <v>2.49124707227265</v>
      </c>
      <c r="BT30" s="1793" t="n">
        <v>2.24949105750746</v>
      </c>
      <c r="BU30" s="1793" t="n">
        <v>2.19890055356484</v>
      </c>
      <c r="BV30" s="1793" t="n">
        <v>1.34414042170212</v>
      </c>
      <c r="BW30" s="1793" t="n">
        <v>1.5160784382189</v>
      </c>
      <c r="BX30" s="1793" t="n">
        <v>1.95195454063034</v>
      </c>
      <c r="BY30" s="1792" t="n">
        <v>3.202183053843</v>
      </c>
      <c r="BZ30" s="1792" t="n">
        <v>2.77061830586534</v>
      </c>
      <c r="CA30" s="1792" t="n">
        <v>5.70402618165317</v>
      </c>
      <c r="CB30" s="1792" t="n">
        <v>3.58940702429542</v>
      </c>
      <c r="CC30" s="1792" t="n">
        <v>1.42283089101225</v>
      </c>
      <c r="CD30" s="1792" t="n">
        <v>1.92104923077986</v>
      </c>
      <c r="CE30" s="1792" t="n">
        <v>0.00999999999999657</v>
      </c>
      <c r="CF30" s="1792" t="n">
        <v>1.09665827227187</v>
      </c>
      <c r="CG30" s="1792" t="n">
        <v>6.99019124184427</v>
      </c>
      <c r="CH30" s="1792" t="n">
        <v>-1.24815493966767</v>
      </c>
      <c r="CI30" s="1792" t="n">
        <v>2.17561922737589</v>
      </c>
      <c r="CJ30" s="1792" t="n">
        <v>2.36905735984258</v>
      </c>
      <c r="CK30" s="1792" t="n">
        <v>0</v>
      </c>
      <c r="CL30" s="1792" t="n">
        <v>0.444742171184529</v>
      </c>
      <c r="CM30" s="1792" t="n">
        <v>0.0999999999999938</v>
      </c>
      <c r="CN30" s="1792" t="n">
        <v>0.712449678591855</v>
      </c>
      <c r="CO30" s="1792" t="n">
        <v>0.310073913094883</v>
      </c>
      <c r="CP30" s="1792" t="n">
        <v>-1.35192365122691</v>
      </c>
      <c r="CQ30" s="1792" t="n">
        <v>-0.605112998967613</v>
      </c>
      <c r="CR30" s="1792" t="n">
        <v>0.539953716398956</v>
      </c>
      <c r="CS30" s="1792" t="n">
        <v>0.0419109127768529</v>
      </c>
      <c r="CT30" s="1792" t="n">
        <v>0.991911951020641</v>
      </c>
      <c r="CU30" s="1792" t="n">
        <v>0.426399424136727</v>
      </c>
      <c r="CV30" s="1792" t="n">
        <v>1.83684792090744</v>
      </c>
      <c r="CW30" s="1792" t="n">
        <v>2.45638252577997</v>
      </c>
      <c r="CX30" s="1792" t="n">
        <v>2.59397888402809</v>
      </c>
      <c r="CY30" s="1792" t="n">
        <v>2.81698029609935</v>
      </c>
      <c r="CZ30" s="1792" t="n">
        <v>1.80048159686879</v>
      </c>
      <c r="DA30" s="1792" t="n">
        <v>-0.462176743096428</v>
      </c>
      <c r="DB30" s="1792" t="n">
        <v>-0.599458306306116</v>
      </c>
      <c r="DC30" s="1792" t="n">
        <v>0.148115951230202</v>
      </c>
      <c r="DD30" s="1792" t="n">
        <v>-0.19404572171465</v>
      </c>
      <c r="DE30" s="1792" t="n">
        <v>0.00129363582927009</v>
      </c>
      <c r="DF30" s="1792" t="n">
        <v>-1.05647482586293</v>
      </c>
      <c r="DG30" s="1793" t="n">
        <v>0.081125139526093</v>
      </c>
      <c r="DH30" s="1793" t="n">
        <v>2.40525418084353</v>
      </c>
      <c r="DI30" s="1793" t="n">
        <v>-0.146588450871168</v>
      </c>
      <c r="DJ30" s="1793" t="n">
        <v>0.143296543375956</v>
      </c>
      <c r="DK30" s="1793" t="n">
        <v>-0.0888930850085787</v>
      </c>
      <c r="DL30" s="1793" t="n">
        <v>0.0172138438466988</v>
      </c>
      <c r="DM30" s="1793" t="n">
        <v>-0.0969774155365382</v>
      </c>
      <c r="DN30" s="1793" t="n">
        <v>-0.0171233062288812</v>
      </c>
      <c r="DO30" s="1793" t="n">
        <v>-0.404937482306985</v>
      </c>
      <c r="DP30" s="1793" t="n">
        <v>-0.1052696834607</v>
      </c>
      <c r="DQ30" s="1793" t="n">
        <v>-0.335139008347936</v>
      </c>
      <c r="DR30" s="1793" t="n">
        <v>0.399100898910201</v>
      </c>
      <c r="DS30" s="1801" t="n">
        <v>-1.11388224400797</v>
      </c>
      <c r="DT30" s="1793" t="n">
        <v>0.476350534232765</v>
      </c>
      <c r="DU30" s="1793" t="n">
        <v>-0.844270601857144</v>
      </c>
      <c r="DV30" s="1793" t="n">
        <v>0.680294798667657</v>
      </c>
      <c r="DW30" s="1800" t="n">
        <v>-0.0531064393150421</v>
      </c>
      <c r="DX30" s="1800" t="n">
        <v>-0.13669521401274</v>
      </c>
      <c r="DY30" s="1793" t="n">
        <v>-0.913513756946419</v>
      </c>
      <c r="DZ30" s="1800" t="n">
        <v>0.384325969118258</v>
      </c>
      <c r="EA30" s="1800" t="n">
        <v>1.17684648502554</v>
      </c>
      <c r="EB30" s="1799" t="n">
        <v>-1.32631542277647</v>
      </c>
      <c r="EC30" s="1799" t="n">
        <v>-0.518650739991758</v>
      </c>
      <c r="ED30" s="1799" t="n">
        <v>-0.0763463627566795</v>
      </c>
      <c r="EE30" s="1799" t="n">
        <v>-0.142903705976225</v>
      </c>
      <c r="EF30" s="1799" t="n">
        <v>-0.506491807462591</v>
      </c>
      <c r="EG30" s="1799" t="n">
        <v>-0.214852598560634</v>
      </c>
      <c r="EH30" s="1799" t="n">
        <v>-0.205086841902926</v>
      </c>
      <c r="EI30" s="1799" t="n">
        <v>-0.284125488629618</v>
      </c>
      <c r="EJ30" s="1799" t="n">
        <v>-0.302696803830007</v>
      </c>
      <c r="EK30" s="1799" t="n">
        <v>0.2657713562382</v>
      </c>
      <c r="EL30" s="1799" t="n">
        <v>-0.535481798134549</v>
      </c>
      <c r="EM30" s="1792" t="n">
        <v>-0.150704948492672</v>
      </c>
      <c r="EN30" s="1799" t="n">
        <v>-0.137078371449867</v>
      </c>
      <c r="EO30" s="1799" t="n">
        <v>0.0284895179667235</v>
      </c>
      <c r="EP30" s="1799" t="n">
        <v>-0.423755212819305</v>
      </c>
      <c r="EQ30" s="1799" t="n">
        <v>0.167482419932894</v>
      </c>
      <c r="ER30" s="1799" t="n">
        <v>-0.812385347786898</v>
      </c>
      <c r="ES30" s="1799" t="n">
        <v>-0.0989156916854209</v>
      </c>
      <c r="ET30" s="1799" t="n">
        <v>0.580133004491612</v>
      </c>
      <c r="EU30" s="1792" t="n">
        <v>-0.363097229010246</v>
      </c>
      <c r="EV30" s="1792" t="n">
        <v>-0.332976433117076</v>
      </c>
      <c r="EW30" s="1792" t="n">
        <v>0.321393594294093</v>
      </c>
      <c r="EX30" s="1795" t="n">
        <v>-0.0947746814808743</v>
      </c>
      <c r="EY30" s="1795" t="n">
        <v>0.574258060292849</v>
      </c>
      <c r="EZ30" s="1795" t="n">
        <v>-0.171776575971643</v>
      </c>
      <c r="FA30" s="1795" t="n">
        <v>0.104816258605472</v>
      </c>
      <c r="FB30" s="1795" t="n">
        <v>0.0671478846670318</v>
      </c>
      <c r="FC30" s="1795" t="n">
        <v>-0.226113897457598</v>
      </c>
      <c r="FD30" s="1795" t="n">
        <v>-0.106802850996512</v>
      </c>
      <c r="FE30" s="1795" t="n">
        <v>-0.147126662377068</v>
      </c>
      <c r="FF30" s="1795" t="n">
        <v>-0.282042229698557</v>
      </c>
      <c r="FG30" s="1795" t="n">
        <v>-0.272297947792396</v>
      </c>
      <c r="FH30" s="1795" t="n">
        <v>-0.0452952659685981</v>
      </c>
      <c r="FI30" s="1795" t="n">
        <v>-0.356520307018175</v>
      </c>
      <c r="FJ30" s="1795" t="n">
        <v>-0.191873927704661</v>
      </c>
      <c r="FK30" s="1795" t="n">
        <v>-2.05562168821893</v>
      </c>
      <c r="FL30" s="1795" t="n">
        <v>-1.04205283922623</v>
      </c>
      <c r="FM30" s="1795" t="n">
        <v>-0.159077056539172</v>
      </c>
      <c r="FN30" s="1795" t="n">
        <v>-0.252372741825996</v>
      </c>
      <c r="FO30" s="1795" t="n">
        <v>-0.954650640965239</v>
      </c>
      <c r="FP30" s="1795" t="n">
        <v>1.11978483410273</v>
      </c>
      <c r="FQ30" s="1795" t="n">
        <v>-1.24550829254564</v>
      </c>
      <c r="FR30" s="1795" t="n">
        <v>-0.0601570475281179</v>
      </c>
      <c r="FS30" s="1795" t="n">
        <v>-0.0601570475281179</v>
      </c>
      <c r="FT30" s="1795" t="n">
        <v>-0.232027255492468</v>
      </c>
    </row>
    <row r="31" customFormat="false" ht="18" hidden="false" customHeight="true" outlineLevel="0" collapsed="false">
      <c r="B31" s="1789" t="n">
        <v>22</v>
      </c>
      <c r="C31" s="1796" t="s">
        <v>988</v>
      </c>
      <c r="D31" s="1789" t="n">
        <v>22</v>
      </c>
      <c r="E31" s="1797" t="n">
        <f aca="false">'NORTH-1'!$N$664</f>
        <v>-0.00802180810159012</v>
      </c>
      <c r="F31" s="1797" t="n">
        <v>-0.625009104848187</v>
      </c>
      <c r="G31" s="1797" t="n">
        <v>0.724007325474765</v>
      </c>
      <c r="H31" s="1797" t="n">
        <v>-0.967484898324746</v>
      </c>
      <c r="I31" s="1797" t="n">
        <v>0.17412463259504</v>
      </c>
      <c r="J31" s="1798" t="n">
        <v>1.01428650137733</v>
      </c>
      <c r="K31" s="1798" t="n">
        <v>0.122295958639324</v>
      </c>
      <c r="L31" s="1798" t="n">
        <v>0.725899888427749</v>
      </c>
      <c r="M31" s="1798" t="n">
        <v>1.52095863449045</v>
      </c>
      <c r="N31" s="1798" t="n">
        <v>1.13575698992761</v>
      </c>
      <c r="O31" s="1798" t="n">
        <v>2.04891938785608</v>
      </c>
      <c r="P31" s="1797" t="n">
        <v>1.16230492972742</v>
      </c>
      <c r="Q31" s="1797" t="n">
        <v>1.10878181074604</v>
      </c>
      <c r="R31" s="1797" t="n">
        <v>1.18478817514813</v>
      </c>
      <c r="S31" s="1793" t="n">
        <v>0.17858458547601</v>
      </c>
      <c r="T31" s="1793" t="n">
        <v>0.65129960300995</v>
      </c>
      <c r="U31" s="1793" t="n">
        <v>0.584767822088213</v>
      </c>
      <c r="V31" s="1793" t="n">
        <v>1.18898356427491</v>
      </c>
      <c r="W31" s="1792" t="n">
        <v>0.0952810119862143</v>
      </c>
      <c r="X31" s="1793" t="n">
        <v>1.51992464009443</v>
      </c>
      <c r="Y31" s="1793" t="n">
        <v>0.0240216488011541</v>
      </c>
      <c r="Z31" s="1793" t="n">
        <v>1.80970297134076</v>
      </c>
      <c r="AA31" s="1792" t="n">
        <v>2.64403139535559</v>
      </c>
      <c r="AB31" s="1792" t="n">
        <v>0.22406121391551</v>
      </c>
      <c r="AC31" s="1792" t="n">
        <v>1.60951454412967</v>
      </c>
      <c r="AD31" s="1792" t="n">
        <v>0.378214607776326</v>
      </c>
      <c r="AE31" s="1792" t="n">
        <v>1.47735021491792</v>
      </c>
      <c r="AF31" s="1792" t="n">
        <v>0.0663334810427738</v>
      </c>
      <c r="AG31" s="1792" t="n">
        <v>-0.07</v>
      </c>
      <c r="AH31" s="1792" t="n">
        <v>1.4950093985477</v>
      </c>
      <c r="AI31" s="1792" t="n">
        <v>0.676132078080391</v>
      </c>
      <c r="AJ31" s="1792" t="n">
        <v>-0.332166693218632</v>
      </c>
      <c r="AK31" s="1792" t="n">
        <v>1.05506100011554</v>
      </c>
      <c r="AL31" s="1792" t="n">
        <v>1.79149927185881</v>
      </c>
      <c r="AM31" s="1792" t="n">
        <v>1.74207924703433</v>
      </c>
      <c r="AN31" s="1792" t="n">
        <v>-0.493246891764758</v>
      </c>
      <c r="AO31" s="1792" t="n">
        <v>1.869816528539</v>
      </c>
      <c r="AP31" s="1792" t="n">
        <v>1.7750382104034</v>
      </c>
      <c r="AQ31" s="1792" t="n">
        <v>0.297684585831916</v>
      </c>
      <c r="AR31" s="1792" t="n">
        <v>0.783758143406511</v>
      </c>
      <c r="AS31" s="1792" t="n">
        <v>2.41641365640156</v>
      </c>
      <c r="AT31" s="1792" t="n">
        <v>1.63883640751342</v>
      </c>
      <c r="AU31" s="1792" t="n">
        <v>0.37666326997117</v>
      </c>
      <c r="AV31" s="1792" t="n">
        <v>1.23089886574773</v>
      </c>
      <c r="AW31" s="1792" t="n">
        <v>3.11131600134033</v>
      </c>
      <c r="AX31" s="1792" t="n">
        <v>3.88882732302413</v>
      </c>
      <c r="AY31" s="1792" t="n">
        <v>1.75999881214346</v>
      </c>
      <c r="AZ31" s="1792" t="n">
        <v>1.39865697331672</v>
      </c>
      <c r="BA31" s="1792"/>
      <c r="BB31" s="1792" t="n">
        <v>1.53987486040669</v>
      </c>
      <c r="BC31" s="1792" t="n">
        <v>0.918287186711356</v>
      </c>
      <c r="BD31" s="1792" t="n">
        <v>1.71441861205888</v>
      </c>
      <c r="BE31" s="1793" t="n">
        <v>0.680846946456406</v>
      </c>
      <c r="BF31" s="1793" t="n">
        <v>0.961003700852465</v>
      </c>
      <c r="BG31" s="1793" t="n">
        <v>1.88590356358624</v>
      </c>
      <c r="BH31" s="1793" t="n">
        <v>2.98318534124466</v>
      </c>
      <c r="BI31" s="1793" t="n">
        <v>4.1950931578432</v>
      </c>
      <c r="BJ31" s="1793" t="n">
        <v>0.372211291169669</v>
      </c>
      <c r="BK31" s="1793" t="n">
        <v>1.0725451930621</v>
      </c>
      <c r="BL31" s="1793" t="n">
        <v>0.280964194779096</v>
      </c>
      <c r="BM31" s="1793" t="n">
        <v>0.837354841724275</v>
      </c>
      <c r="BN31" s="1793"/>
      <c r="BO31" s="1793" t="n">
        <v>0.876760828857369</v>
      </c>
      <c r="BP31" s="1793" t="n">
        <v>2.25250677451764</v>
      </c>
      <c r="BQ31" s="1793" t="n">
        <v>-0.840097674072763</v>
      </c>
      <c r="BR31" s="1793" t="n">
        <v>0.86077299789489</v>
      </c>
      <c r="BS31" s="1793" t="n">
        <v>-1.18492555095062</v>
      </c>
      <c r="BT31" s="1793" t="n">
        <v>0.709443030976322</v>
      </c>
      <c r="BU31" s="1793" t="n">
        <v>0.0985313481895607</v>
      </c>
      <c r="BV31" s="1793" t="n">
        <v>0.172098246872497</v>
      </c>
      <c r="BW31" s="1793" t="n">
        <v>1.8266082950495</v>
      </c>
      <c r="BX31" s="1793" t="n">
        <v>-0.469484480480164</v>
      </c>
      <c r="BY31" s="1794" t="n">
        <v>0.187541147598427</v>
      </c>
      <c r="BZ31" s="1794" t="n">
        <v>0.838178486459985</v>
      </c>
      <c r="CA31" s="1794" t="n">
        <v>1.41815696251598</v>
      </c>
      <c r="CB31" s="1792" t="n">
        <v>-0.473509407501088</v>
      </c>
      <c r="CC31" s="1792" t="n">
        <v>2.28123426735277</v>
      </c>
      <c r="CD31" s="1792" t="n">
        <v>1.17320595286824</v>
      </c>
      <c r="CE31" s="1792" t="n">
        <v>0.916721342102478</v>
      </c>
      <c r="CF31" s="1792" t="n">
        <v>0</v>
      </c>
      <c r="CG31" s="1792" t="n">
        <v>2.33182228253965</v>
      </c>
      <c r="CH31" s="1792" t="n">
        <v>-3.12247961589076</v>
      </c>
      <c r="CI31" s="1792" t="n">
        <v>0.586832344643536</v>
      </c>
      <c r="CJ31" s="1792" t="n">
        <v>1.04400414830061</v>
      </c>
      <c r="CK31" s="1792" t="n">
        <v>2.11024381943981</v>
      </c>
      <c r="CL31" s="1792" t="n">
        <v>4.49149617093079</v>
      </c>
      <c r="CM31" s="1792" t="n">
        <v>0.69106461620975</v>
      </c>
      <c r="CN31" s="1792" t="n">
        <v>3.88970625221009</v>
      </c>
      <c r="CO31" s="1792" t="n">
        <v>2.43642978743482</v>
      </c>
      <c r="CP31" s="1792" t="n">
        <v>2.52841794827563</v>
      </c>
      <c r="CQ31" s="1792" t="n">
        <v>0.120588839933868</v>
      </c>
      <c r="CR31" s="1792" t="n">
        <v>2.55665467749023</v>
      </c>
      <c r="CS31" s="1792" t="n">
        <v>1.54172560817953</v>
      </c>
      <c r="CT31" s="1792" t="n">
        <v>0.623831923095714</v>
      </c>
      <c r="CU31" s="1792" t="n">
        <v>8.52250787361388</v>
      </c>
      <c r="CV31" s="1792" t="n">
        <v>1.95372692356637</v>
      </c>
      <c r="CW31" s="1792" t="n">
        <v>3.79212177070016</v>
      </c>
      <c r="CX31" s="1792" t="n">
        <v>-0.663764071647705</v>
      </c>
      <c r="CY31" s="1792" t="n">
        <v>2.40386703446995</v>
      </c>
      <c r="CZ31" s="1792" t="n">
        <v>1.32550039190961</v>
      </c>
      <c r="DA31" s="1792" t="n">
        <v>1.46916329673242</v>
      </c>
      <c r="DB31" s="1792" t="n">
        <v>2.4435363722926</v>
      </c>
      <c r="DC31" s="1792" t="n">
        <v>2.16458777141536</v>
      </c>
      <c r="DD31" s="1792" t="n">
        <v>5.80144537012618</v>
      </c>
      <c r="DE31" s="1799" t="n">
        <v>3.85139249824832</v>
      </c>
      <c r="DF31" s="1799" t="n">
        <v>3.74016764023205</v>
      </c>
      <c r="DG31" s="1800" t="n">
        <v>2.39030544535941</v>
      </c>
      <c r="DH31" s="1800" t="n">
        <v>4.44313498451312</v>
      </c>
      <c r="DI31" s="1801" t="n">
        <v>4.86898988396365</v>
      </c>
      <c r="DJ31" s="1793" t="n">
        <v>3.26587985464127</v>
      </c>
      <c r="DK31" s="1793" t="n">
        <v>5.07783497681865</v>
      </c>
      <c r="DL31" s="1793" t="n">
        <v>3.88296724499813</v>
      </c>
      <c r="DM31" s="1801" t="n">
        <v>5.45000944113324</v>
      </c>
      <c r="DN31" s="1801" t="n">
        <v>3.32109623191367</v>
      </c>
      <c r="DO31" s="1793" t="n">
        <v>2.55896080165955</v>
      </c>
      <c r="DP31" s="1793" t="n">
        <v>3.28401122953718</v>
      </c>
      <c r="DQ31" s="1793" t="n">
        <v>2.80928832349223</v>
      </c>
      <c r="DR31" s="1793" t="n">
        <v>0.50000000000001</v>
      </c>
      <c r="DS31" s="1800" t="n">
        <v>1.92686055139133</v>
      </c>
      <c r="DT31" s="1800" t="n">
        <v>4.28358552749168</v>
      </c>
      <c r="DU31" s="1800" t="n">
        <v>3.83415958844097</v>
      </c>
      <c r="DV31" s="1800" t="n">
        <v>7.75619902051136</v>
      </c>
      <c r="DW31" s="1800" t="n">
        <v>5.21901847329407</v>
      </c>
      <c r="DX31" s="1800" t="n">
        <v>6.46711398537925</v>
      </c>
      <c r="DY31" s="1793" t="n">
        <v>4.60613735052981</v>
      </c>
      <c r="DZ31" s="1793" t="n">
        <v>2.6441157332285</v>
      </c>
      <c r="EA31" s="1793" t="n">
        <v>7.86822245466648</v>
      </c>
      <c r="EB31" s="1793" t="n">
        <v>2.09368853134947</v>
      </c>
      <c r="EC31" s="1793" t="n">
        <v>5.4364281627952</v>
      </c>
      <c r="ED31" s="1792" t="n">
        <v>3.72985818397775</v>
      </c>
      <c r="EE31" s="1792" t="n">
        <v>4.30021870146911</v>
      </c>
      <c r="EF31" s="1792" t="n">
        <v>2.3275202688251</v>
      </c>
      <c r="EG31" s="1792" t="n">
        <v>3.37052433563194</v>
      </c>
      <c r="EH31" s="1792" t="n">
        <v>2.85978528911001</v>
      </c>
      <c r="EI31" s="1792" t="n">
        <v>4.34582550842575</v>
      </c>
      <c r="EJ31" s="1792" t="n">
        <v>3.0404965166182</v>
      </c>
      <c r="EK31" s="1792" t="n">
        <v>2.32388597120999</v>
      </c>
      <c r="EL31" s="1792" t="n">
        <v>3.06418913249817</v>
      </c>
      <c r="EM31" s="1792" t="n">
        <v>2.82588168673623</v>
      </c>
      <c r="EN31" s="1792" t="n">
        <v>3.38164777164376</v>
      </c>
      <c r="EO31" s="1792" t="n">
        <v>3.12597688000119</v>
      </c>
      <c r="EP31" s="1792" t="n">
        <v>3.3355802469401</v>
      </c>
      <c r="EQ31" s="1792" t="n">
        <v>4.664046349918</v>
      </c>
      <c r="ER31" s="1792" t="n">
        <v>0.94133434227612</v>
      </c>
      <c r="ES31" s="1799" t="n">
        <v>4.59313900324174</v>
      </c>
      <c r="ET31" s="1792" t="n">
        <v>3.69027282698636</v>
      </c>
      <c r="EU31" s="1792" t="n">
        <v>3.26791887290672</v>
      </c>
      <c r="EV31" s="1792" t="n">
        <v>3.34670222281818</v>
      </c>
      <c r="EW31" s="1792" t="n">
        <v>7.41105896035333</v>
      </c>
      <c r="EX31" s="1795" t="n">
        <v>3.70289810412351</v>
      </c>
      <c r="EY31" s="1795" t="n">
        <v>2.30884794610992</v>
      </c>
      <c r="EZ31" s="1795" t="n">
        <v>2.313219764825</v>
      </c>
      <c r="FA31" s="1795" t="n">
        <v>3.69136563337321</v>
      </c>
      <c r="FB31" s="1795" t="n">
        <v>4.75521244091308</v>
      </c>
      <c r="FC31" s="1795" t="n">
        <v>3.19305400545524</v>
      </c>
      <c r="FD31" s="1795" t="n">
        <v>3.60594572298947</v>
      </c>
      <c r="FE31" s="1795" t="n">
        <v>2.47631963134285</v>
      </c>
      <c r="FF31" s="1795" t="n">
        <v>1.84242664640464</v>
      </c>
      <c r="FG31" s="1795" t="n">
        <v>2.53701761807304</v>
      </c>
      <c r="FH31" s="1795" t="n">
        <v>2.65904678068453</v>
      </c>
      <c r="FI31" s="1795" t="n">
        <v>2.68399623817235</v>
      </c>
      <c r="FJ31" s="1795" t="n">
        <v>2.41619399421058</v>
      </c>
      <c r="FK31" s="1795" t="n">
        <v>1.23735925317554</v>
      </c>
      <c r="FL31" s="1795" t="n">
        <v>4.25370542983248</v>
      </c>
      <c r="FM31" s="1795" t="n">
        <v>1.68217054544342</v>
      </c>
      <c r="FN31" s="1795" t="n">
        <v>1.96780336282825</v>
      </c>
      <c r="FO31" s="1795" t="n">
        <v>2.00763752759497</v>
      </c>
      <c r="FP31" s="1795" t="n">
        <v>5.46490887619819</v>
      </c>
      <c r="FQ31" s="1795" t="n">
        <v>0.107436897244405</v>
      </c>
      <c r="FR31" s="1795" t="n">
        <v>7.33355169453774</v>
      </c>
      <c r="FS31" s="1795" t="n">
        <v>7.33355169453774</v>
      </c>
      <c r="FT31" s="1795" t="n">
        <v>15.8102964851299</v>
      </c>
    </row>
    <row r="32" customFormat="false" ht="18" hidden="false" customHeight="true" outlineLevel="0" collapsed="false">
      <c r="A32" s="1765" t="s">
        <v>770</v>
      </c>
      <c r="B32" s="1789" t="n">
        <v>23</v>
      </c>
      <c r="C32" s="1742" t="s">
        <v>989</v>
      </c>
      <c r="D32" s="1789" t="n">
        <v>23</v>
      </c>
      <c r="E32" s="1797" t="n">
        <f aca="false">'SOUTH-2'!$N$851</f>
        <v>0.234861404439881</v>
      </c>
      <c r="F32" s="1797" t="n">
        <v>-0.0327415361591444</v>
      </c>
      <c r="G32" s="1797" t="n">
        <v>-0.128731353057748</v>
      </c>
      <c r="H32" s="1797" t="n">
        <v>0.0974389161121982</v>
      </c>
      <c r="I32" s="1797" t="n">
        <v>0.277576834561123</v>
      </c>
      <c r="J32" s="1798" t="n">
        <v>0.341461231592449</v>
      </c>
      <c r="K32" s="1798" t="n">
        <v>0.187237381068749</v>
      </c>
      <c r="L32" s="1798" t="n">
        <v>0.023428715381672</v>
      </c>
      <c r="M32" s="1798" t="n">
        <v>0.163658421312806</v>
      </c>
      <c r="N32" s="1798" t="n">
        <v>-0.204093369599174</v>
      </c>
      <c r="O32" s="1798" t="n">
        <v>0.199505951638702</v>
      </c>
      <c r="P32" s="1797" t="n">
        <v>-0.134135418266024</v>
      </c>
      <c r="Q32" s="1797" t="n">
        <v>0.515245586903657</v>
      </c>
      <c r="R32" s="1797" t="n">
        <v>0.144210645830514</v>
      </c>
      <c r="S32" s="1793" t="n">
        <v>0.20410347424684</v>
      </c>
      <c r="T32" s="1793" t="n">
        <v>0.284647704929513</v>
      </c>
      <c r="U32" s="1793" t="n">
        <v>0.75152871745465</v>
      </c>
      <c r="V32" s="1793" t="n">
        <v>0.34867451484093</v>
      </c>
      <c r="W32" s="1792" t="n">
        <v>0</v>
      </c>
      <c r="X32" s="1793" t="n">
        <v>0.412950212929285</v>
      </c>
      <c r="Y32" s="1793" t="n">
        <v>0.264016379450164</v>
      </c>
      <c r="Z32" s="1793" t="n">
        <v>-0.0131696545113189</v>
      </c>
      <c r="AA32" s="1793" t="n">
        <v>0.0269627635007436</v>
      </c>
      <c r="AB32" s="1793" t="n">
        <v>0.216262221261604</v>
      </c>
      <c r="AC32" s="1793" t="n">
        <v>0.611663751199755</v>
      </c>
      <c r="AD32" s="1793" t="n">
        <v>0.838438047506244</v>
      </c>
      <c r="AE32" s="1793" t="n">
        <v>0.775563385130471</v>
      </c>
      <c r="AF32" s="1793" t="n">
        <v>0.537964953202712</v>
      </c>
      <c r="AG32" s="1793" t="n">
        <v>0.34</v>
      </c>
      <c r="AH32" s="1793" t="n">
        <v>0.123242922591474</v>
      </c>
      <c r="AI32" s="1793" t="n">
        <v>-0.451207540394768</v>
      </c>
      <c r="AJ32" s="1793" t="n">
        <v>0.232339260741389</v>
      </c>
      <c r="AK32" s="1793" t="n">
        <v>0.455065880106572</v>
      </c>
      <c r="AL32" s="1793" t="n">
        <v>0.9</v>
      </c>
      <c r="AM32" s="1793" t="n">
        <v>0.899999999999983</v>
      </c>
      <c r="AN32" s="1793" t="n">
        <v>0.160722246843385</v>
      </c>
      <c r="AO32" s="1793" t="n">
        <v>1.100919421457</v>
      </c>
      <c r="AP32" s="1793" t="n">
        <v>-0.158483223279564</v>
      </c>
      <c r="AQ32" s="1793" t="n">
        <v>1.12049310471344</v>
      </c>
      <c r="AR32" s="1793" t="n">
        <v>0.150000000000009</v>
      </c>
      <c r="AS32" s="1793" t="n">
        <v>0.326883335989552</v>
      </c>
      <c r="AT32" s="1793" t="n">
        <v>1.95086025398091</v>
      </c>
      <c r="AU32" s="1793" t="n">
        <v>2.78588317325492</v>
      </c>
      <c r="AV32" s="1793" t="n">
        <v>1.63959687603941</v>
      </c>
      <c r="AW32" s="1793" t="n">
        <v>3.28525090547105</v>
      </c>
      <c r="AX32" s="1793" t="n">
        <v>-0.735112019993933</v>
      </c>
      <c r="AY32" s="1793" t="n">
        <v>3.29433273329942</v>
      </c>
      <c r="AZ32" s="1793" t="n">
        <v>2.87387097341892</v>
      </c>
      <c r="BA32" s="1793"/>
      <c r="BB32" s="1793" t="n">
        <v>1.93831935083478</v>
      </c>
      <c r="BC32" s="1793" t="n">
        <v>0.552945189404732</v>
      </c>
      <c r="BD32" s="1793" t="n">
        <v>0.581073376395811</v>
      </c>
      <c r="BE32" s="1793" t="n">
        <v>1.04769822458628</v>
      </c>
      <c r="BF32" s="1793" t="n">
        <v>-0.545349637198285</v>
      </c>
      <c r="BG32" s="1793" t="n">
        <v>1.74074746681871</v>
      </c>
      <c r="BH32" s="1793" t="n">
        <v>3.15774525306721</v>
      </c>
      <c r="BI32" s="1793" t="n">
        <v>0.299999999999985</v>
      </c>
      <c r="BJ32" s="1793" t="n">
        <v>0.299999999999986</v>
      </c>
      <c r="BK32" s="1793" t="n">
        <v>0.299999999999999</v>
      </c>
      <c r="BL32" s="1793" t="n">
        <v>0.63559468492778</v>
      </c>
      <c r="BM32" s="1793" t="n">
        <v>1.13116625776751</v>
      </c>
      <c r="BN32" s="1793"/>
      <c r="BO32" s="1793" t="n">
        <v>1.0188456650668</v>
      </c>
      <c r="BP32" s="1793" t="n">
        <v>-1.00654292350429</v>
      </c>
      <c r="BQ32" s="1793" t="n">
        <v>-1.23770103303372</v>
      </c>
      <c r="BR32" s="1793" t="n">
        <v>-1.54569202376143</v>
      </c>
      <c r="BS32" s="1793" t="n">
        <v>3.15866544673179</v>
      </c>
      <c r="BT32" s="1793" t="n">
        <v>-0.241250743624922</v>
      </c>
      <c r="BU32" s="1793" t="n">
        <v>0.414373615029417</v>
      </c>
      <c r="BV32" s="1793" t="n">
        <v>-0.136068715886941</v>
      </c>
      <c r="BW32" s="1793" t="n">
        <v>0.87284941267916</v>
      </c>
      <c r="BX32" s="1793" t="n">
        <v>-0.831803381072113</v>
      </c>
      <c r="BY32" s="1792" t="n">
        <v>-0.866408225427949</v>
      </c>
      <c r="BZ32" s="1792" t="n">
        <v>4.10761957330256</v>
      </c>
      <c r="CA32" s="1792" t="n">
        <v>1.20529994130313</v>
      </c>
      <c r="CB32" s="1792" t="n">
        <v>0.604359448251418</v>
      </c>
      <c r="CC32" s="1792" t="n">
        <v>0.00999999999999671</v>
      </c>
      <c r="CD32" s="1792" t="n">
        <v>-0.0186365873026522</v>
      </c>
      <c r="CE32" s="1792" t="n">
        <v>0.0100000000000055</v>
      </c>
      <c r="CF32" s="1792" t="n">
        <v>2.340681972184</v>
      </c>
      <c r="CG32" s="1792" t="n">
        <v>3.54953232307715</v>
      </c>
      <c r="CH32" s="1792" t="n">
        <v>-0.217763804251218</v>
      </c>
      <c r="CI32" s="1792" t="n">
        <v>-1.29689170528989</v>
      </c>
      <c r="CJ32" s="1792" t="n">
        <v>-0.143388880576906</v>
      </c>
      <c r="CK32" s="1792" t="n">
        <v>0.467671035124388</v>
      </c>
      <c r="CL32" s="1792" t="n">
        <v>-0.176315996074371</v>
      </c>
      <c r="CM32" s="1792" t="n">
        <v>0.203907858787046</v>
      </c>
      <c r="CN32" s="1792" t="n">
        <v>-1.02946018472943</v>
      </c>
      <c r="CO32" s="1792" t="n">
        <v>0.0812379720519953</v>
      </c>
      <c r="CP32" s="1792" t="n">
        <v>1.00268348123278</v>
      </c>
      <c r="CQ32" s="1801" t="n">
        <v>-2.54693620775594</v>
      </c>
      <c r="CR32" s="1792" t="n">
        <v>0.347611291390383</v>
      </c>
      <c r="CS32" s="1792" t="n">
        <v>-1.36554543979224</v>
      </c>
      <c r="CT32" s="1792" t="n">
        <v>1.89792238014443</v>
      </c>
      <c r="CU32" s="1792" t="n">
        <v>-0.27558709917844</v>
      </c>
      <c r="CV32" s="1792" t="n">
        <v>-1.32589201913371</v>
      </c>
      <c r="CW32" s="1792" t="n">
        <v>0.517166294884182</v>
      </c>
      <c r="CX32" s="1792" t="n">
        <v>-0.505404312398391</v>
      </c>
      <c r="CY32" s="1792" t="n">
        <v>2.0317389235091</v>
      </c>
      <c r="CZ32" s="1792" t="n">
        <v>0.779834456648648</v>
      </c>
      <c r="DA32" s="1792" t="n">
        <v>-0.0725478614202756</v>
      </c>
      <c r="DB32" s="1792" t="n">
        <v>1.09404856204667</v>
      </c>
      <c r="DC32" s="1792" t="n">
        <v>0.0866603890590981</v>
      </c>
      <c r="DD32" s="1792" t="n">
        <v>-0.624965986095845</v>
      </c>
      <c r="DE32" s="1792" t="n">
        <v>0.41802321544747</v>
      </c>
      <c r="DF32" s="1792" t="n">
        <v>0.205704912349113</v>
      </c>
      <c r="DG32" s="1793" t="n">
        <v>7.48030014217269</v>
      </c>
      <c r="DH32" s="1793" t="n">
        <v>-0.474262604283322</v>
      </c>
      <c r="DI32" s="1793" t="n">
        <v>-2.00870083206019</v>
      </c>
      <c r="DJ32" s="1793" t="n">
        <v>-0.00823520377776111</v>
      </c>
      <c r="DK32" s="1793" t="n">
        <v>-0.271903690884156</v>
      </c>
      <c r="DL32" s="1793" t="n">
        <v>0.600808051811307</v>
      </c>
      <c r="DM32" s="1801" t="n">
        <v>0.629278672518096</v>
      </c>
      <c r="DN32" s="1801" t="n">
        <v>2.84926677196988</v>
      </c>
      <c r="DO32" s="1793" t="n">
        <v>0.221897733088703</v>
      </c>
      <c r="DP32" s="1793" t="n">
        <v>-0.976933327051519</v>
      </c>
      <c r="DQ32" s="1793" t="n">
        <v>1.28503518726452</v>
      </c>
      <c r="DR32" s="1793" t="n">
        <v>-1.40349226847123</v>
      </c>
      <c r="DS32" s="1793" t="n">
        <v>0.856379777452248</v>
      </c>
      <c r="DT32" s="1793" t="n">
        <v>3.36420272143787</v>
      </c>
      <c r="DU32" s="1793" t="n">
        <v>-2.21550422329168</v>
      </c>
      <c r="DV32" s="1800" t="n">
        <v>1.56075008285017</v>
      </c>
      <c r="DW32" s="1800" t="n">
        <v>0.120631110056909</v>
      </c>
      <c r="DX32" s="1793" t="n">
        <v>0.182640534203009</v>
      </c>
      <c r="DY32" s="1793" t="n">
        <v>1.09083332883611</v>
      </c>
      <c r="DZ32" s="1793" t="n">
        <v>1.82594915651804</v>
      </c>
      <c r="EA32" s="1793" t="n">
        <v>2.7748165367276</v>
      </c>
      <c r="EB32" s="1792" t="n">
        <v>1.34701068721691</v>
      </c>
      <c r="EC32" s="1792" t="n">
        <v>2.05418043876272</v>
      </c>
      <c r="ED32" s="1792" t="n">
        <v>0.35123409629017</v>
      </c>
      <c r="EE32" s="1792" t="n">
        <v>-0.488992702224628</v>
      </c>
      <c r="EF32" s="1792" t="n">
        <v>-0.143947837565309</v>
      </c>
      <c r="EG32" s="1792" t="n">
        <v>-0.576971152779336</v>
      </c>
      <c r="EH32" s="1792" t="n">
        <v>-0.603074792724442</v>
      </c>
      <c r="EI32" s="1792" t="n">
        <v>-0.693693088910673</v>
      </c>
      <c r="EJ32" s="1792" t="n">
        <v>-1.12207951455998</v>
      </c>
      <c r="EK32" s="1792" t="n">
        <v>-1.09608609904998</v>
      </c>
      <c r="EL32" s="1792" t="n">
        <v>0.187104404514988</v>
      </c>
      <c r="EM32" s="1792" t="n">
        <v>-0.177598204556685</v>
      </c>
      <c r="EN32" s="1792" t="n">
        <v>0.193451492892621</v>
      </c>
      <c r="EO32" s="1792" t="n">
        <v>0.224968030612507</v>
      </c>
      <c r="EP32" s="1792" t="n">
        <v>0.760633316644556</v>
      </c>
      <c r="EQ32" s="1792" t="n">
        <v>0.73319162652549</v>
      </c>
      <c r="ER32" s="1792" t="n">
        <v>0.592883978053776</v>
      </c>
      <c r="ES32" s="1792" t="n">
        <v>0.415302844033765</v>
      </c>
      <c r="ET32" s="1792" t="n">
        <v>0.592518208486642</v>
      </c>
      <c r="EU32" s="1792" t="n">
        <v>-0.176506835210815</v>
      </c>
      <c r="EV32" s="1792" t="n">
        <v>0.194456447942678</v>
      </c>
      <c r="EW32" s="1792" t="n">
        <v>-0.24921382084785</v>
      </c>
      <c r="EX32" s="1795" t="n">
        <v>-0.104592363100804</v>
      </c>
      <c r="EY32" s="1795" t="n">
        <v>0.032942255841745</v>
      </c>
      <c r="EZ32" s="1795" t="n">
        <v>0.155386280241609</v>
      </c>
      <c r="FA32" s="1795" t="n">
        <v>1.12790151257926</v>
      </c>
      <c r="FB32" s="1795" t="n">
        <v>0.235093685305155</v>
      </c>
      <c r="FC32" s="1795" t="n">
        <v>0.181602339957625</v>
      </c>
      <c r="FD32" s="1795" t="n">
        <v>0.101170915242096</v>
      </c>
      <c r="FE32" s="1795" t="n">
        <v>0.171190302950249</v>
      </c>
      <c r="FF32" s="1795" t="n">
        <v>-1.54462857126233</v>
      </c>
      <c r="FG32" s="1795" t="n">
        <v>-1.18348017476784</v>
      </c>
      <c r="FH32" s="1795" t="n">
        <v>-1.32619797351517</v>
      </c>
      <c r="FI32" s="1795" t="n">
        <v>-0.419585360161321</v>
      </c>
      <c r="FJ32" s="1795" t="n">
        <v>-0.89520780266511</v>
      </c>
      <c r="FK32" s="1795" t="n">
        <v>1.5629259032055</v>
      </c>
      <c r="FL32" s="1795" t="n">
        <v>3.29482862134785</v>
      </c>
      <c r="FM32" s="1795" t="n">
        <v>-3.57877631572222</v>
      </c>
      <c r="FN32" s="1795" t="n">
        <v>2.99318712963448</v>
      </c>
      <c r="FO32" s="1795" t="n">
        <v>-0.142414052330411</v>
      </c>
      <c r="FP32" s="1795" t="n">
        <v>-5.94461613383037</v>
      </c>
      <c r="FQ32" s="1795"/>
      <c r="FR32" s="1795"/>
      <c r="FS32" s="1795"/>
      <c r="FT32" s="1809"/>
    </row>
    <row r="33" customFormat="false" ht="18" hidden="false" customHeight="true" outlineLevel="0" collapsed="false">
      <c r="B33" s="1789" t="n">
        <v>24</v>
      </c>
      <c r="C33" s="1796" t="s">
        <v>990</v>
      </c>
      <c r="D33" s="1789" t="n">
        <v>24</v>
      </c>
      <c r="E33" s="1791" t="n">
        <f aca="false">'NORTH-1'!$N$1541</f>
        <v>-0.0654751758780541</v>
      </c>
      <c r="F33" s="1791" t="n">
        <v>-0.496652990713642</v>
      </c>
      <c r="G33" s="1791" t="n">
        <v>-0.0138908181691255</v>
      </c>
      <c r="H33" s="1791" t="n">
        <v>1.73808524703781</v>
      </c>
      <c r="I33" s="1791" t="n">
        <v>1.93104945223043</v>
      </c>
      <c r="J33" s="330" t="n">
        <v>2.04150898820469</v>
      </c>
      <c r="K33" s="330" t="n">
        <v>2.52065192686099</v>
      </c>
      <c r="L33" s="330" t="n">
        <v>1.09722509659776</v>
      </c>
      <c r="M33" s="330" t="n">
        <v>0.358338703156947</v>
      </c>
      <c r="N33" s="330" t="n">
        <v>1.38127799326545</v>
      </c>
      <c r="O33" s="330" t="n">
        <v>0.569484044409919</v>
      </c>
      <c r="P33" s="1791" t="n">
        <v>0.157113642099775</v>
      </c>
      <c r="Q33" s="1791" t="n">
        <v>2.32116580714471</v>
      </c>
      <c r="R33" s="1791" t="n">
        <v>1.51920610967709</v>
      </c>
      <c r="S33" s="1792" t="n">
        <v>0.390288653908217</v>
      </c>
      <c r="T33" s="1793" t="n">
        <v>-0.420925416748309</v>
      </c>
      <c r="U33" s="1793" t="n">
        <v>0.109916082695885</v>
      </c>
      <c r="V33" s="1793" t="n">
        <v>0.902308418999965</v>
      </c>
      <c r="W33" s="1792" t="n">
        <v>-0.0485254667135092</v>
      </c>
      <c r="X33" s="1793" t="n">
        <v>0.446637141621656</v>
      </c>
      <c r="Y33" s="1793" t="n">
        <v>-0.835208497963134</v>
      </c>
      <c r="Z33" s="1793" t="n">
        <v>0.676523000550458</v>
      </c>
      <c r="AA33" s="1793" t="n">
        <v>0.889859869978138</v>
      </c>
      <c r="AB33" s="1793" t="n">
        <v>0.325472673910394</v>
      </c>
      <c r="AC33" s="1793" t="n">
        <v>0.242211877225692</v>
      </c>
      <c r="AD33" s="1793" t="n">
        <v>1.67576879456013</v>
      </c>
      <c r="AE33" s="1793" t="n">
        <v>0.0458225402568194</v>
      </c>
      <c r="AF33" s="1793" t="n">
        <v>1.49268975604628</v>
      </c>
      <c r="AG33" s="1793" t="n">
        <v>-0.79</v>
      </c>
      <c r="AH33" s="1793" t="n">
        <v>3.1551441393874</v>
      </c>
      <c r="AI33" s="1793" t="n">
        <v>0.832952960566128</v>
      </c>
      <c r="AJ33" s="1793" t="n">
        <v>1.92539968752175</v>
      </c>
      <c r="AK33" s="1793" t="n">
        <v>2.98915523327063</v>
      </c>
      <c r="AL33" s="1793" t="n">
        <v>0.805300369059896</v>
      </c>
      <c r="AM33" s="1793" t="n">
        <v>0.755712090837034</v>
      </c>
      <c r="AN33" s="1793" t="n">
        <v>0.37908354213958</v>
      </c>
      <c r="AO33" s="1793" t="n">
        <v>0.439948170578725</v>
      </c>
      <c r="AP33" s="1793" t="n">
        <v>0.997593775437285</v>
      </c>
      <c r="AQ33" s="1793" t="n">
        <v>1.73560196686355</v>
      </c>
      <c r="AR33" s="1793" t="n">
        <v>-0.209452585128582</v>
      </c>
      <c r="AS33" s="1793" t="n">
        <v>3.25871314563544</v>
      </c>
      <c r="AT33" s="1793" t="n">
        <v>1.47802479000173</v>
      </c>
      <c r="AU33" s="1793" t="n">
        <v>1.68651952157798</v>
      </c>
      <c r="AV33" s="1793" t="n">
        <v>2.4566520558036</v>
      </c>
      <c r="AW33" s="1793" t="n">
        <v>1.91683660605133</v>
      </c>
      <c r="AX33" s="1793" t="n">
        <v>1.54358291648317</v>
      </c>
      <c r="AY33" s="1793" t="n">
        <v>0.790749918025668</v>
      </c>
      <c r="AZ33" s="1793" t="n">
        <v>0.34495466122675</v>
      </c>
      <c r="BA33" s="1793"/>
      <c r="BB33" s="1793" t="n">
        <v>-0.765565072754034</v>
      </c>
      <c r="BC33" s="1793" t="n">
        <v>0.501798066447971</v>
      </c>
      <c r="BD33" s="1793" t="n">
        <v>1.04285730826433</v>
      </c>
      <c r="BE33" s="1793" t="n">
        <v>1.33762177775142</v>
      </c>
      <c r="BF33" s="1793" t="n">
        <v>0.537671744535769</v>
      </c>
      <c r="BG33" s="1793" t="n">
        <v>1.15168619716791</v>
      </c>
      <c r="BH33" s="1793" t="n">
        <v>1.25409911832179</v>
      </c>
      <c r="BI33" s="1793" t="n">
        <v>0.559196874663757</v>
      </c>
      <c r="BJ33" s="1793" t="n">
        <v>0.0775425593321466</v>
      </c>
      <c r="BK33" s="1793" t="n">
        <v>0.387305262505793</v>
      </c>
      <c r="BL33" s="1793" t="n">
        <v>0.129173823723611</v>
      </c>
      <c r="BM33" s="1793" t="n">
        <v>0.332273770661805</v>
      </c>
      <c r="BN33" s="1793"/>
      <c r="BO33" s="1793" t="n">
        <v>1.86006474111156</v>
      </c>
      <c r="BP33" s="1793" t="n">
        <v>0.623282542529567</v>
      </c>
      <c r="BQ33" s="1793" t="n">
        <v>14.1940306286768</v>
      </c>
      <c r="BR33" s="1793" t="n">
        <v>-8.65266328343195</v>
      </c>
      <c r="BS33" s="1793" t="n">
        <v>0.80993570805463</v>
      </c>
      <c r="BT33" s="1793" t="n">
        <v>-0.988671250636857</v>
      </c>
      <c r="BU33" s="1793" t="n">
        <v>-0.309074019438845</v>
      </c>
      <c r="BV33" s="1793" t="n">
        <v>-0.0409741418993229</v>
      </c>
      <c r="BW33" s="1793" t="n">
        <v>-1.29965532590995</v>
      </c>
      <c r="BX33" s="1793" t="n">
        <v>-1.39948098650822</v>
      </c>
      <c r="BY33" s="1792" t="n">
        <v>2.65139630338185</v>
      </c>
      <c r="BZ33" s="1792" t="n">
        <v>1.62793196235783</v>
      </c>
      <c r="CA33" s="1792" t="n">
        <v>1.37339173270555</v>
      </c>
      <c r="CB33" s="1792" t="n">
        <v>-0.0865324642767759</v>
      </c>
      <c r="CC33" s="1792" t="n">
        <v>-0.510989156090492</v>
      </c>
      <c r="CD33" s="1792" t="n">
        <v>-0.328947196382397</v>
      </c>
      <c r="CE33" s="1792" t="n">
        <v>-2.50991338091767</v>
      </c>
      <c r="CF33" s="1792" t="n">
        <v>1.16265330274973</v>
      </c>
      <c r="CG33" s="1792" t="n">
        <v>-0.557862014460811</v>
      </c>
      <c r="CH33" s="1792" t="n">
        <v>-2.85389285497009</v>
      </c>
      <c r="CI33" s="1792" t="n">
        <v>-0.300704923527332</v>
      </c>
      <c r="CJ33" s="1801" t="n">
        <v>-1.24449938520295</v>
      </c>
      <c r="CK33" s="1801" t="n">
        <v>1.81121716909109</v>
      </c>
      <c r="CL33" s="1801" t="n">
        <v>1.25687896882392</v>
      </c>
      <c r="CM33" s="1801" t="n">
        <v>-0.320079051396602</v>
      </c>
      <c r="CN33" s="1801" t="n">
        <v>-0.336703367219152</v>
      </c>
      <c r="CO33" s="1801" t="n">
        <v>-0.384230925494526</v>
      </c>
      <c r="CP33" s="1801" t="n">
        <v>0.500000000000002</v>
      </c>
      <c r="CQ33" s="1801" t="n">
        <v>-2.6632764796499</v>
      </c>
      <c r="CR33" s="1792" t="n">
        <v>0.0999999999999748</v>
      </c>
      <c r="CS33" s="1792" t="n">
        <v>0.100000000000005</v>
      </c>
      <c r="CT33" s="1792" t="n">
        <v>-0.789420695706027</v>
      </c>
      <c r="CU33" s="1792" t="n">
        <v>0.198847395115478</v>
      </c>
      <c r="CV33" s="1792" t="n">
        <v>-0.585277844355645</v>
      </c>
      <c r="CW33" s="1792" t="n">
        <v>2.2636175468106</v>
      </c>
      <c r="CX33" s="1792" t="n">
        <v>1.05522219398346</v>
      </c>
      <c r="CY33" s="1792" t="n">
        <v>0.467387372905496</v>
      </c>
      <c r="CZ33" s="1792" t="n">
        <v>1.39407412913951</v>
      </c>
      <c r="DA33" s="1792" t="n">
        <v>0.943544171458605</v>
      </c>
      <c r="DB33" s="1792" t="n">
        <v>0.169506564049629</v>
      </c>
      <c r="DC33" s="1792" t="n">
        <v>-0.128896656950441</v>
      </c>
      <c r="DD33" s="1792" t="n">
        <v>-0.941125785941255</v>
      </c>
      <c r="DE33" s="1792" t="n">
        <v>-0.931222354262205</v>
      </c>
      <c r="DF33" s="1792" t="n">
        <v>1.20124495278616</v>
      </c>
      <c r="DG33" s="1793" t="n">
        <v>0.0473512847087485</v>
      </c>
      <c r="DH33" s="1793" t="n">
        <v>0.404865000487284</v>
      </c>
      <c r="DI33" s="1793" t="n">
        <v>0.100000000000017</v>
      </c>
      <c r="DJ33" s="1793" t="n">
        <v>0.0999999999999773</v>
      </c>
      <c r="DK33" s="1793" t="n">
        <v>0.09999999999996</v>
      </c>
      <c r="DL33" s="1793" t="n">
        <v>0.0999999999999938</v>
      </c>
      <c r="DM33" s="1793" t="n">
        <v>-1.84693301890084</v>
      </c>
      <c r="DN33" s="1793" t="n">
        <v>-1.41856600054287</v>
      </c>
      <c r="DO33" s="1793" t="n">
        <v>-2.311953790787</v>
      </c>
      <c r="DP33" s="1792" t="n">
        <v>-1.49286548930937</v>
      </c>
      <c r="DQ33" s="1792" t="n">
        <v>0.158870336122003</v>
      </c>
      <c r="DR33" s="1792" t="n">
        <v>0.277826494015339</v>
      </c>
      <c r="DS33" s="1792" t="n">
        <v>0.233659740466486</v>
      </c>
      <c r="DT33" s="1810"/>
      <c r="DU33" s="1810"/>
      <c r="DV33" s="1810"/>
      <c r="DW33" s="1810"/>
      <c r="DX33" s="1810"/>
      <c r="DY33" s="1810"/>
      <c r="DZ33" s="1810"/>
      <c r="EA33" s="1810"/>
      <c r="EB33" s="1810"/>
      <c r="EC33" s="1810"/>
      <c r="ED33" s="1810"/>
      <c r="EE33" s="1810"/>
      <c r="EF33" s="1810"/>
      <c r="EG33" s="1810"/>
      <c r="EH33" s="1810"/>
      <c r="EI33" s="1810"/>
      <c r="EJ33" s="1810"/>
      <c r="EK33" s="1810"/>
      <c r="EL33" s="1810"/>
      <c r="EM33" s="1810"/>
      <c r="EN33" s="1810"/>
      <c r="EO33" s="1810"/>
      <c r="EP33" s="1810"/>
      <c r="EQ33" s="1810"/>
      <c r="ER33" s="1810"/>
      <c r="ES33" s="1810"/>
      <c r="ET33" s="1810"/>
      <c r="EU33" s="1810"/>
      <c r="EV33" s="1810"/>
      <c r="EW33" s="1810"/>
      <c r="EX33" s="1811"/>
      <c r="EY33" s="1811"/>
      <c r="EZ33" s="1811"/>
      <c r="FA33" s="1811"/>
      <c r="FB33" s="1811"/>
      <c r="FC33" s="1811"/>
    </row>
    <row r="34" customFormat="false" ht="18" hidden="false" customHeight="true" outlineLevel="0" collapsed="false">
      <c r="B34" s="1789" t="n">
        <v>25</v>
      </c>
      <c r="C34" s="1796" t="s">
        <v>991</v>
      </c>
      <c r="D34" s="1789" t="n">
        <v>25</v>
      </c>
      <c r="E34" s="1797" t="n">
        <f aca="false">'NORTH-1'!$N$821</f>
        <v>1.49421057294127</v>
      </c>
      <c r="F34" s="1797" t="n">
        <v>1.93956211385765</v>
      </c>
      <c r="G34" s="1797" t="n">
        <v>1.62215367921131</v>
      </c>
      <c r="H34" s="1797" t="n">
        <v>2.3783526586609</v>
      </c>
      <c r="I34" s="1797" t="n">
        <v>1.92929701789439</v>
      </c>
      <c r="J34" s="1798" t="n">
        <v>1.59536103698538</v>
      </c>
      <c r="K34" s="1798" t="n">
        <v>1.9107008834173</v>
      </c>
      <c r="L34" s="1798" t="n">
        <v>1.93216065417579</v>
      </c>
      <c r="M34" s="1798" t="n">
        <v>0.752256060122102</v>
      </c>
      <c r="N34" s="1798" t="n">
        <v>1.31381466433547</v>
      </c>
      <c r="O34" s="1798" t="n">
        <v>0.792912558622011</v>
      </c>
      <c r="P34" s="1797" t="n">
        <v>0.90638155399498</v>
      </c>
      <c r="Q34" s="1797" t="n">
        <v>1.68194691406947</v>
      </c>
      <c r="R34" s="1797" t="n">
        <v>1.07029945607016</v>
      </c>
      <c r="S34" s="1793" t="n">
        <v>0.830327695643566</v>
      </c>
      <c r="T34" s="1793" t="n">
        <v>1.82742278113819</v>
      </c>
      <c r="U34" s="1793" t="n">
        <v>0.470144458974684</v>
      </c>
      <c r="V34" s="1793" t="n">
        <v>1.31556880284745</v>
      </c>
      <c r="W34" s="1792" t="n">
        <v>0.848986596324398</v>
      </c>
      <c r="X34" s="1793" t="n">
        <v>1.15157087477232</v>
      </c>
      <c r="Y34" s="1793" t="n">
        <v>1.10053286919705</v>
      </c>
      <c r="Z34" s="1793" t="n">
        <v>1.33136564398806</v>
      </c>
      <c r="AA34" s="1793" t="n">
        <v>1.62738518884669</v>
      </c>
      <c r="AB34" s="1793" t="n">
        <v>0.293841604530398</v>
      </c>
      <c r="AC34" s="1793" t="n">
        <v>1.84052012060688</v>
      </c>
      <c r="AD34" s="1793" t="n">
        <v>1.11674465713019</v>
      </c>
      <c r="AE34" s="1793" t="n">
        <v>2.04785905405522</v>
      </c>
      <c r="AF34" s="1793" t="n">
        <v>0.999693352157743</v>
      </c>
      <c r="AG34" s="1793" t="n">
        <v>1.3</v>
      </c>
      <c r="AH34" s="1793" t="n">
        <v>1.1076067197952</v>
      </c>
      <c r="AI34" s="1793" t="n">
        <v>0.458031139947721</v>
      </c>
      <c r="AJ34" s="1793" t="n">
        <v>0.97746727200246</v>
      </c>
      <c r="AK34" s="1793" t="n">
        <v>0.964115883094539</v>
      </c>
      <c r="AL34" s="1793" t="n">
        <v>0.775509466235795</v>
      </c>
      <c r="AM34" s="1793" t="n">
        <v>0.125240384052437</v>
      </c>
      <c r="AN34" s="1793" t="n">
        <v>-0.37496656649786</v>
      </c>
      <c r="AO34" s="1793" t="n">
        <v>0.36558841158532</v>
      </c>
      <c r="AP34" s="1793" t="n">
        <v>2.59296303834353</v>
      </c>
      <c r="AQ34" s="1793" t="n">
        <v>1.77752513401867</v>
      </c>
      <c r="AR34" s="1793" t="n">
        <v>2.25648366640038</v>
      </c>
      <c r="AS34" s="1793" t="n">
        <v>0.448772184078214</v>
      </c>
      <c r="AT34" s="1793" t="n">
        <v>1.37501814076211</v>
      </c>
      <c r="AU34" s="1793" t="n">
        <v>1.45083833551049</v>
      </c>
      <c r="AV34" s="1793" t="n">
        <v>-0.0320729748947714</v>
      </c>
      <c r="AW34" s="1793" t="n">
        <v>0.0985543116942074</v>
      </c>
      <c r="AX34" s="1793" t="n">
        <v>1.28436561773324</v>
      </c>
      <c r="AY34" s="1793" t="n">
        <v>0.260448651346994</v>
      </c>
      <c r="AZ34" s="1793" t="n">
        <v>1.59585372357855</v>
      </c>
      <c r="BA34" s="1793"/>
      <c r="BB34" s="1793" t="n">
        <v>4.39958658406911</v>
      </c>
      <c r="BC34" s="1793" t="n">
        <v>1.91413651057721</v>
      </c>
      <c r="BD34" s="1793" t="n">
        <v>-1.20028802719404</v>
      </c>
      <c r="BE34" s="1793" t="n">
        <v>1.59242401228093</v>
      </c>
      <c r="BF34" s="1793" t="n">
        <v>-0.263908596554641</v>
      </c>
      <c r="BG34" s="1793" t="n">
        <v>-0.37936829542556</v>
      </c>
      <c r="BH34" s="1793" t="n">
        <v>-0.691293234010323</v>
      </c>
      <c r="BI34" s="1793" t="n">
        <v>2.47375182951423</v>
      </c>
      <c r="BJ34" s="1793" t="n">
        <v>2.54792123670725</v>
      </c>
      <c r="BK34" s="1793" t="n">
        <v>2.39769304381262</v>
      </c>
      <c r="BL34" s="1793" t="n">
        <v>2.90203018309338</v>
      </c>
      <c r="BM34" s="1793" t="n">
        <v>2.3769071055736</v>
      </c>
      <c r="BN34" s="1793"/>
      <c r="BO34" s="1793" t="n">
        <v>0.673157038536554</v>
      </c>
      <c r="BP34" s="1793" t="n">
        <v>2.80970985159113</v>
      </c>
      <c r="BQ34" s="1793" t="n">
        <v>1.2479401751225</v>
      </c>
      <c r="BR34" s="1793" t="n">
        <v>2.71919670798086</v>
      </c>
      <c r="BS34" s="1793" t="n">
        <v>2.88724470466337</v>
      </c>
      <c r="BT34" s="1793" t="n">
        <v>2.64769682892402</v>
      </c>
      <c r="BU34" s="1793" t="n">
        <v>3.0100765918226</v>
      </c>
      <c r="BV34" s="1793" t="n">
        <v>0.323348823322697</v>
      </c>
      <c r="BW34" s="1793" t="n">
        <v>2.25342272835609</v>
      </c>
      <c r="BX34" s="1793" t="n">
        <v>1.0053854381994</v>
      </c>
      <c r="BY34" s="1792" t="n">
        <v>-0.277593743593245</v>
      </c>
      <c r="BZ34" s="1792" t="n">
        <v>0.493822053981202</v>
      </c>
      <c r="CA34" s="1792" t="n">
        <v>-0.370035965706065</v>
      </c>
      <c r="CB34" s="1792" t="n">
        <v>-0.819377326375453</v>
      </c>
      <c r="CC34" s="1792" t="n">
        <v>0.190468869208974</v>
      </c>
      <c r="CD34" s="1792" t="n">
        <v>-0.371621155924301</v>
      </c>
      <c r="CE34" s="1792" t="n">
        <v>2.75831709851573</v>
      </c>
      <c r="CF34" s="1792" t="n">
        <v>0.218905113685816</v>
      </c>
      <c r="CG34" s="1792" t="n">
        <v>-0.305337711655559</v>
      </c>
      <c r="CH34" s="1792" t="n">
        <v>0.393688709688997</v>
      </c>
      <c r="CI34" s="1792" t="n">
        <v>0.437325597796141</v>
      </c>
      <c r="CJ34" s="1792" t="n">
        <v>2.57352623269497</v>
      </c>
      <c r="CK34" s="1792" t="n">
        <v>-0.887594894029125</v>
      </c>
      <c r="CL34" s="1792" t="n">
        <v>0</v>
      </c>
      <c r="CM34" s="1792" t="n">
        <v>0.200000000000016</v>
      </c>
      <c r="CN34" s="1792" t="n">
        <v>-0.597193094578352</v>
      </c>
      <c r="CO34" s="1792" t="n">
        <v>-0.331990543197436</v>
      </c>
      <c r="CP34" s="1792" t="n">
        <v>-0.499383311207771</v>
      </c>
      <c r="CQ34" s="1792" t="n">
        <v>0.288561668708086</v>
      </c>
      <c r="CR34" s="1792" t="n">
        <v>0.0360364694791503</v>
      </c>
      <c r="CS34" s="1792" t="n">
        <v>2.94658113161656</v>
      </c>
      <c r="CT34" s="1792" t="n">
        <v>1.59597630647774</v>
      </c>
      <c r="CU34" s="1792" t="n">
        <v>4.78435727770894E-005</v>
      </c>
      <c r="CV34" s="1792" t="n">
        <v>5.19133050601272</v>
      </c>
      <c r="CW34" s="1792" t="n">
        <v>4.76319517510788</v>
      </c>
      <c r="CX34" s="1792" t="n">
        <v>0.971797775264523</v>
      </c>
      <c r="CY34" s="1792" t="n">
        <v>5.02594676442845</v>
      </c>
      <c r="CZ34" s="1792" t="n">
        <v>-0.458994026571244</v>
      </c>
      <c r="DA34" s="1792" t="n">
        <v>0.395592374336841</v>
      </c>
      <c r="DB34" s="1792" t="n">
        <v>1.19561529109264</v>
      </c>
      <c r="DC34" s="1792" t="n">
        <v>0.587569027145546</v>
      </c>
      <c r="DD34" s="1792" t="n">
        <v>0.13767075603992</v>
      </c>
      <c r="DE34" s="1792" t="n">
        <v>0.148473635322445</v>
      </c>
      <c r="DF34" s="1792" t="n">
        <v>0.0641088640792919</v>
      </c>
      <c r="DG34" s="1793" t="n">
        <v>0.103544002232218</v>
      </c>
      <c r="DH34" s="1793" t="n">
        <v>-0.820124346548782</v>
      </c>
      <c r="DI34" s="1793" t="n">
        <v>0.227054006166796</v>
      </c>
      <c r="DJ34" s="1793" t="n">
        <v>0.501672050801467</v>
      </c>
      <c r="DK34" s="1793" t="n">
        <v>0.404963914130321</v>
      </c>
      <c r="DL34" s="1793" t="n">
        <v>-1.61979898002613</v>
      </c>
      <c r="DM34" s="1792" t="n">
        <v>2.47323187479876</v>
      </c>
      <c r="DN34" s="1792" t="n">
        <v>0.391545410368073</v>
      </c>
      <c r="DO34" s="1792" t="n">
        <v>0.357566696756501</v>
      </c>
      <c r="DP34" s="1792" t="n">
        <v>0.300845948521916</v>
      </c>
      <c r="DQ34" s="1792" t="n">
        <v>1.27739157697002</v>
      </c>
      <c r="DR34" s="1792" t="n">
        <v>5.73570887848122</v>
      </c>
      <c r="DS34" s="1801" t="n">
        <v>7.45512417989303</v>
      </c>
      <c r="DT34" s="1812"/>
      <c r="DU34" s="1812"/>
      <c r="DV34" s="1812"/>
      <c r="DW34" s="1812"/>
      <c r="DX34" s="1812"/>
      <c r="DY34" s="1812"/>
      <c r="DZ34" s="1812"/>
      <c r="EA34" s="1812"/>
      <c r="EB34" s="1812"/>
      <c r="EC34" s="1812"/>
      <c r="ED34" s="1812"/>
      <c r="EE34" s="1812"/>
      <c r="EF34" s="1812"/>
      <c r="EG34" s="1812"/>
      <c r="EH34" s="1812"/>
      <c r="EI34" s="1812"/>
      <c r="EJ34" s="1812"/>
      <c r="EK34" s="1812"/>
      <c r="EL34" s="1812"/>
      <c r="EM34" s="1812"/>
      <c r="EN34" s="1812"/>
      <c r="EO34" s="1812"/>
      <c r="EP34" s="1812"/>
      <c r="EQ34" s="1812"/>
      <c r="ER34" s="1812"/>
      <c r="ES34" s="1812"/>
      <c r="ET34" s="1812"/>
      <c r="EU34" s="1812"/>
      <c r="EV34" s="1812"/>
      <c r="EW34" s="1812"/>
      <c r="EX34" s="1813"/>
      <c r="EY34" s="1813"/>
      <c r="EZ34" s="1813"/>
      <c r="FA34" s="1813"/>
      <c r="FB34" s="1813"/>
      <c r="FC34" s="1813"/>
    </row>
    <row r="35" customFormat="false" ht="29.25" hidden="false" customHeight="true" outlineLevel="0" collapsed="false">
      <c r="B35" s="1789" t="n">
        <v>26</v>
      </c>
      <c r="C35" s="1742" t="s">
        <v>992</v>
      </c>
      <c r="D35" s="1789" t="n">
        <v>26</v>
      </c>
      <c r="E35" s="1797" t="n">
        <f aca="false">'NORTH-2'!$N$1148</f>
        <v>-5.39631510621504</v>
      </c>
      <c r="F35" s="1797" t="n">
        <v>4.77724439729767</v>
      </c>
      <c r="G35" s="1797" t="n">
        <v>-1.14866776622251</v>
      </c>
      <c r="H35" s="1797" t="n">
        <v>-0.911828321811782</v>
      </c>
      <c r="I35" s="1797" t="n">
        <v>-3.55389190460096</v>
      </c>
      <c r="J35" s="1798" t="n">
        <v>-1.12988241793094</v>
      </c>
      <c r="K35" s="1798" t="n">
        <v>-0.0304099020332614</v>
      </c>
      <c r="L35" s="1798" t="n">
        <v>1.33998134809363</v>
      </c>
      <c r="M35" s="1798" t="n">
        <v>0.832754061387793</v>
      </c>
      <c r="N35" s="1798" t="n">
        <v>1.95044690077885</v>
      </c>
      <c r="O35" s="1798" t="n">
        <v>1.74002634784844</v>
      </c>
      <c r="P35" s="1797" t="n">
        <v>-0.448145409704929</v>
      </c>
      <c r="Q35" s="1797" t="n">
        <v>0.406419573511925</v>
      </c>
      <c r="R35" s="1797" t="n">
        <v>2.46849819634336</v>
      </c>
      <c r="S35" s="1793" t="n">
        <v>1.01174185084078</v>
      </c>
      <c r="T35" s="1793" t="n">
        <v>2.61912839205071</v>
      </c>
      <c r="U35" s="1793" t="n">
        <v>1.61497842215007</v>
      </c>
      <c r="V35" s="1793" t="n">
        <v>2.1442153921934</v>
      </c>
      <c r="W35" s="1793" t="n">
        <v>1.57630898509056</v>
      </c>
      <c r="X35" s="1793" t="n">
        <v>2.29936745986791</v>
      </c>
      <c r="Y35" s="1793" t="n">
        <v>2.75138710684294</v>
      </c>
      <c r="Z35" s="1793" t="n">
        <v>2.44191511229389</v>
      </c>
      <c r="AA35" s="1793" t="n">
        <v>3.66499423854416</v>
      </c>
      <c r="AB35" s="1793" t="n">
        <v>3.25093473970753</v>
      </c>
      <c r="AC35" s="1793" t="n">
        <v>2.7191982910356</v>
      </c>
      <c r="AD35" s="1793" t="n">
        <v>2.64358065148203</v>
      </c>
      <c r="AE35" s="1793" t="n">
        <v>2.55326219401335</v>
      </c>
      <c r="AF35" s="1793" t="n">
        <v>3.95861456970923</v>
      </c>
      <c r="AG35" s="1793" t="n">
        <v>3.83</v>
      </c>
      <c r="AH35" s="1793" t="n">
        <v>2.39663549548183</v>
      </c>
      <c r="AI35" s="1793" t="n">
        <v>2.04570820108249</v>
      </c>
      <c r="AJ35" s="1793" t="n">
        <v>1.04580744054651</v>
      </c>
      <c r="AK35" s="1793" t="n">
        <v>2.5104956633336</v>
      </c>
      <c r="AL35" s="1793" t="n">
        <v>3.89086438324509</v>
      </c>
      <c r="AM35" s="1793" t="n">
        <v>3.70770484046074</v>
      </c>
      <c r="AN35" s="1793" t="n">
        <v>-3.946791309344</v>
      </c>
      <c r="AO35" s="1793" t="n">
        <v>2.95479074080519</v>
      </c>
      <c r="AP35" s="1793" t="n">
        <v>1.75625112991325</v>
      </c>
      <c r="AQ35" s="1793" t="n">
        <v>1.63716058641724</v>
      </c>
      <c r="AR35" s="1793" t="n">
        <v>2.88091258207145</v>
      </c>
      <c r="AS35" s="1793" t="n">
        <v>2.16009634685239</v>
      </c>
      <c r="AT35" s="1793" t="n">
        <v>0.188509688541155</v>
      </c>
      <c r="AU35" s="1793" t="n">
        <v>1.63141843068492</v>
      </c>
      <c r="AV35" s="1793" t="n">
        <v>0.0856011003015242</v>
      </c>
      <c r="AW35" s="1793" t="n">
        <v>3.15655665396564</v>
      </c>
      <c r="AX35" s="1793" t="n">
        <v>1.49999999999997</v>
      </c>
      <c r="AY35" s="1793" t="n">
        <v>0.918694427263711</v>
      </c>
      <c r="AZ35" s="1793" t="n">
        <v>4.00118777234219</v>
      </c>
      <c r="BA35" s="1793"/>
      <c r="BB35" s="1793" t="n">
        <v>2.04309243170549</v>
      </c>
      <c r="BC35" s="1793" t="n">
        <v>1.81976348066878</v>
      </c>
      <c r="BD35" s="1793" t="n">
        <v>2.94746219925257</v>
      </c>
      <c r="BE35" s="1793" t="n">
        <v>0.757706973546702</v>
      </c>
      <c r="BF35" s="1793" t="n">
        <v>0.883913003072278</v>
      </c>
      <c r="BG35" s="1793" t="n">
        <v>-1.78409976272699</v>
      </c>
      <c r="BH35" s="1793" t="n">
        <v>0.147832395379164</v>
      </c>
      <c r="BI35" s="1793" t="n">
        <v>0.397833256282902</v>
      </c>
      <c r="BJ35" s="1793" t="n">
        <v>1.12215424159094</v>
      </c>
      <c r="BK35" s="1793" t="n">
        <v>2.13719257542083</v>
      </c>
      <c r="BL35" s="1793" t="n">
        <v>0.234050156412996</v>
      </c>
      <c r="BM35" s="1793" t="n">
        <v>2.4470946373497</v>
      </c>
      <c r="BN35" s="1793"/>
      <c r="BO35" s="1793" t="n">
        <v>0.126615343724519</v>
      </c>
      <c r="BP35" s="1793" t="n">
        <v>0.907678710795305</v>
      </c>
      <c r="BQ35" s="1793" t="n">
        <v>0.915194104858284</v>
      </c>
      <c r="BR35" s="1793" t="n">
        <v>0.48252959344122</v>
      </c>
      <c r="BS35" s="1793" t="n">
        <v>-79.0711427120251</v>
      </c>
      <c r="BT35" s="1793" t="n">
        <v>-0.66005582752632</v>
      </c>
      <c r="BU35" s="1793" t="n">
        <v>1.32520307379638</v>
      </c>
      <c r="BV35" s="1793" t="n">
        <v>0.945112851948084</v>
      </c>
      <c r="BW35" s="1793" t="n">
        <v>1.18853332628427</v>
      </c>
      <c r="BX35" s="1793" t="n">
        <v>1.74923594008344</v>
      </c>
      <c r="BY35" s="1794" t="n">
        <v>-0.855801049409505</v>
      </c>
      <c r="BZ35" s="1794" t="n">
        <v>1.10593853415283</v>
      </c>
      <c r="CA35" s="1794" t="n">
        <v>-0.84159154125461</v>
      </c>
      <c r="CB35" s="1792" t="n">
        <v>1.21397917270232</v>
      </c>
      <c r="CC35" s="1792" t="n">
        <v>2.76196277802001</v>
      </c>
      <c r="CD35" s="1792" t="n">
        <v>-1.58223992614404</v>
      </c>
      <c r="CE35" s="1792" t="n">
        <v>-1.11729131191821</v>
      </c>
      <c r="CF35" s="1792" t="n">
        <v>0.85853993147636</v>
      </c>
      <c r="CG35" s="1792" t="n">
        <v>1.71649431417915</v>
      </c>
      <c r="CH35" s="1792" t="n">
        <v>1.87118175933084</v>
      </c>
      <c r="CI35" s="1792" t="n">
        <v>-0.0349814542237461</v>
      </c>
      <c r="CJ35" s="1814" t="n">
        <v>-1.22685144945208</v>
      </c>
      <c r="CK35" s="1814" t="n">
        <v>-3.11065665736785</v>
      </c>
      <c r="CL35" s="1792" t="n">
        <v>0.835937196172512</v>
      </c>
      <c r="CM35" s="1792" t="n">
        <v>0.379734958007269</v>
      </c>
      <c r="CN35" s="1792" t="n">
        <v>-0.204665176259282</v>
      </c>
      <c r="CO35" s="1792" t="n">
        <v>-0.324232546773239</v>
      </c>
      <c r="CP35" s="1792" t="n">
        <v>-3.12806870385113</v>
      </c>
      <c r="CQ35" s="1792" t="n">
        <v>1.64621074978519</v>
      </c>
      <c r="CR35" s="1792" t="n">
        <v>0.582000082217622</v>
      </c>
      <c r="CS35" s="1792" t="n">
        <v>-0.236977535562769</v>
      </c>
      <c r="CT35" s="1792" t="n">
        <v>-0.974078974912514</v>
      </c>
      <c r="CU35" s="1792" t="n">
        <v>2.0948365796545</v>
      </c>
      <c r="CV35" s="1794" t="n">
        <v>2.03342911776441</v>
      </c>
      <c r="CW35" s="1794" t="n">
        <v>2.71336133959986</v>
      </c>
      <c r="CX35" s="1794" t="n">
        <v>1.56557082024185</v>
      </c>
      <c r="CY35" s="1794" t="n">
        <v>6.91400286811303</v>
      </c>
      <c r="CZ35" s="1792" t="n">
        <v>3.60654833588442</v>
      </c>
      <c r="DA35" s="1792" t="n">
        <v>3.90620285671904</v>
      </c>
      <c r="DB35" s="1792" t="n">
        <v>3.65486612624845</v>
      </c>
      <c r="DC35" s="1792" t="n">
        <v>3.36434653574018</v>
      </c>
      <c r="DD35" s="1792" t="n">
        <v>2.61147392191209</v>
      </c>
      <c r="DE35" s="1792" t="n">
        <v>2.17</v>
      </c>
      <c r="DF35" s="1792"/>
      <c r="DG35" s="1793"/>
      <c r="DH35" s="1793"/>
      <c r="DI35" s="1793"/>
      <c r="DJ35" s="1793"/>
      <c r="DK35" s="1793"/>
      <c r="DL35" s="1793"/>
      <c r="DM35" s="1792"/>
      <c r="DN35" s="1812"/>
      <c r="DO35" s="1812"/>
      <c r="DP35" s="1812"/>
      <c r="DQ35" s="1812"/>
      <c r="DR35" s="1812"/>
      <c r="DS35" s="1812"/>
      <c r="DT35" s="1812"/>
      <c r="DU35" s="1812"/>
      <c r="DV35" s="1812"/>
      <c r="DW35" s="1812"/>
      <c r="DX35" s="1812"/>
      <c r="DY35" s="1812"/>
      <c r="DZ35" s="1812"/>
      <c r="EA35" s="1812"/>
      <c r="EB35" s="1812"/>
      <c r="EC35" s="1812"/>
      <c r="ED35" s="1812"/>
      <c r="EE35" s="1812"/>
      <c r="EF35" s="1812"/>
      <c r="EG35" s="1812"/>
      <c r="EH35" s="1812"/>
      <c r="EI35" s="1812"/>
      <c r="EJ35" s="1812"/>
      <c r="EK35" s="1812"/>
      <c r="EL35" s="1812"/>
      <c r="EM35" s="1812"/>
      <c r="EN35" s="1812"/>
      <c r="EO35" s="1812"/>
      <c r="EP35" s="1812"/>
      <c r="EQ35" s="1812"/>
      <c r="ER35" s="1812"/>
      <c r="ES35" s="1812"/>
      <c r="ET35" s="1812"/>
      <c r="EU35" s="1812"/>
      <c r="EV35" s="1812"/>
      <c r="EW35" s="1812"/>
      <c r="EX35" s="1813"/>
      <c r="EY35" s="1813"/>
      <c r="EZ35" s="1813"/>
      <c r="FA35" s="1813"/>
      <c r="FB35" s="1813"/>
      <c r="FC35" s="1813"/>
    </row>
    <row r="36" customFormat="false" ht="18" hidden="false" customHeight="true" outlineLevel="0" collapsed="false">
      <c r="B36" s="1789" t="n">
        <v>27</v>
      </c>
      <c r="C36" s="1790" t="s">
        <v>993</v>
      </c>
      <c r="D36" s="1789" t="n">
        <v>27</v>
      </c>
      <c r="E36" s="1797" t="n">
        <f aca="false">'NORTH-1'!N540</f>
        <v>0.75140151578439</v>
      </c>
      <c r="F36" s="1797" t="n">
        <v>0.531892460015053</v>
      </c>
      <c r="G36" s="1797" t="n">
        <v>1.74603446159586</v>
      </c>
      <c r="H36" s="1797" t="n">
        <v>0.385534914366141</v>
      </c>
      <c r="I36" s="1797" t="n">
        <v>0.681988819865987</v>
      </c>
      <c r="J36" s="1798" t="n">
        <v>0.442037116419869</v>
      </c>
      <c r="K36" s="1798" t="n">
        <v>0.498570636012101</v>
      </c>
      <c r="L36" s="1798" t="n">
        <v>0.365113473539798</v>
      </c>
      <c r="M36" s="1798" t="n">
        <v>0.0800901026403059</v>
      </c>
      <c r="N36" s="1798" t="n">
        <v>0.223631345960324</v>
      </c>
      <c r="O36" s="1798" t="n">
        <v>0.342254564555905</v>
      </c>
      <c r="P36" s="1797" t="n">
        <v>0.155241468553876</v>
      </c>
      <c r="Q36" s="1797" t="n">
        <v>0.60269366132797</v>
      </c>
      <c r="R36" s="1797" t="n">
        <v>0.488505625941142</v>
      </c>
      <c r="S36" s="1793" t="n">
        <v>0.0795311601904264</v>
      </c>
      <c r="T36" s="1793" t="n">
        <v>0.825191940009216</v>
      </c>
      <c r="U36" s="1793" t="n">
        <v>0.255387450162557</v>
      </c>
      <c r="V36" s="1793" t="n">
        <v>0.436154431996771</v>
      </c>
      <c r="W36" s="1793" t="n">
        <v>0.565249791655701</v>
      </c>
      <c r="X36" s="1793" t="n">
        <v>0.499999999999967</v>
      </c>
      <c r="Y36" s="1793" t="n">
        <v>1.17229571098936</v>
      </c>
      <c r="Z36" s="1793" t="n">
        <v>1.13108012635799</v>
      </c>
      <c r="AA36" s="1793" t="n">
        <v>2.01962829684873</v>
      </c>
      <c r="AB36" s="1793" t="n">
        <v>1.19917979433433</v>
      </c>
      <c r="AC36" s="1793" t="n">
        <v>1.28477154843061</v>
      </c>
      <c r="AD36" s="1793" t="n">
        <v>1.38407388335171</v>
      </c>
      <c r="AE36" s="1793" t="n">
        <v>0.849543590195787</v>
      </c>
      <c r="AF36" s="1793" t="n">
        <v>0.556847855017972</v>
      </c>
      <c r="AG36" s="1793" t="n">
        <v>0.8</v>
      </c>
      <c r="AH36" s="1793" t="n">
        <v>0.825085014481798</v>
      </c>
      <c r="AI36" s="1793" t="n">
        <v>1.47522754638281</v>
      </c>
      <c r="AJ36" s="1793" t="n">
        <v>0.778897359762607</v>
      </c>
      <c r="AK36" s="1793" t="n">
        <v>0.202791406760406</v>
      </c>
      <c r="AL36" s="1793" t="n">
        <v>0.440037532722542</v>
      </c>
      <c r="AM36" s="1793" t="n">
        <v>0.772275290504875</v>
      </c>
      <c r="AN36" s="1793" t="n">
        <v>0.407557118559756</v>
      </c>
      <c r="AO36" s="1793" t="n">
        <v>1.99143238706066</v>
      </c>
      <c r="AP36" s="1793" t="n">
        <v>0.908868876760944</v>
      </c>
      <c r="AQ36" s="1793" t="n">
        <v>0.973763869322219</v>
      </c>
      <c r="AR36" s="1793" t="n">
        <v>0.317319267613944</v>
      </c>
      <c r="AS36" s="1793" t="n">
        <v>0.593593909621637</v>
      </c>
      <c r="AT36" s="1793" t="n">
        <v>1.4989053211176</v>
      </c>
      <c r="AU36" s="1793" t="n">
        <v>0.544512353922107</v>
      </c>
      <c r="AV36" s="1793" t="n">
        <v>1.70686008700293</v>
      </c>
      <c r="AW36" s="1793" t="n">
        <v>1.79576436036548</v>
      </c>
      <c r="AX36" s="1793" t="n">
        <v>1.5615106859707</v>
      </c>
      <c r="AY36" s="1793" t="n">
        <v>1.74999999999999</v>
      </c>
      <c r="AZ36" s="1793" t="n">
        <v>1.75209445413718</v>
      </c>
      <c r="BA36" s="1793"/>
      <c r="BB36" s="1793" t="n">
        <v>1.3984288828092</v>
      </c>
      <c r="BC36" s="1793" t="n">
        <v>3.31555558762818</v>
      </c>
      <c r="BD36" s="1793" t="n">
        <v>0.300000000000013</v>
      </c>
      <c r="BE36" s="1793" t="n">
        <v>0</v>
      </c>
      <c r="BF36" s="1793" t="n">
        <v>-0.102567661247772</v>
      </c>
      <c r="BG36" s="1793" t="n">
        <v>-0.111782492426522</v>
      </c>
      <c r="BH36" s="1793" t="n">
        <v>-0.924107937968449</v>
      </c>
      <c r="BI36" s="1793" t="n">
        <v>1.44361838468896</v>
      </c>
      <c r="BJ36" s="1793" t="n">
        <v>0.59363757466306</v>
      </c>
      <c r="BK36" s="1793" t="n">
        <v>0.634322191646845</v>
      </c>
      <c r="BL36" s="1793" t="n">
        <v>0.362245133889153</v>
      </c>
      <c r="BM36" s="1793" t="n">
        <v>0.143558050861406</v>
      </c>
      <c r="BN36" s="1793"/>
      <c r="BO36" s="1793" t="n">
        <v>0.949193948931631</v>
      </c>
      <c r="BP36" s="1793" t="n">
        <v>0.952105200519395</v>
      </c>
      <c r="BQ36" s="1793" t="n">
        <v>0.832842584212533</v>
      </c>
      <c r="BR36" s="1793" t="n">
        <v>0.664359195266842</v>
      </c>
      <c r="BS36" s="1793" t="n">
        <v>0.361768546891015</v>
      </c>
      <c r="BT36" s="1793" t="n">
        <v>0.218414441632715</v>
      </c>
      <c r="BU36" s="1793" t="n">
        <v>0.163278381468297</v>
      </c>
      <c r="BV36" s="1793" t="n">
        <v>0.20551385467549</v>
      </c>
      <c r="BW36" s="1793" t="n">
        <v>1.41108369703772</v>
      </c>
      <c r="BX36" s="1793" t="n">
        <v>1.49427488339804</v>
      </c>
      <c r="BY36" s="1792" t="n">
        <v>1.28293422852186</v>
      </c>
      <c r="BZ36" s="1792" t="n">
        <v>2.31112496736893</v>
      </c>
      <c r="CA36" s="1792" t="n">
        <v>0.301830974654209</v>
      </c>
      <c r="CB36" s="1792" t="n">
        <v>0.164765261643049</v>
      </c>
      <c r="CC36" s="1792" t="n">
        <v>0.368879075204572</v>
      </c>
      <c r="CD36" s="1792" t="n">
        <v>0.193744810406864</v>
      </c>
      <c r="CE36" s="1792" t="n">
        <v>0.314511410181393</v>
      </c>
      <c r="CF36" s="1792" t="n">
        <v>0.225784096751839</v>
      </c>
      <c r="CG36" s="1792" t="n">
        <v>0.198212483782615</v>
      </c>
      <c r="CH36" s="1792" t="n">
        <v>0.19674744103803</v>
      </c>
      <c r="CI36" s="1792" t="n">
        <v>0.194940410260954</v>
      </c>
      <c r="CJ36" s="1792" t="n">
        <v>0.191633979099908</v>
      </c>
      <c r="CK36" s="1792" t="n">
        <v>0.177057742956422</v>
      </c>
      <c r="CL36" s="1792" t="n">
        <v>0.29011875199764</v>
      </c>
      <c r="CM36" s="1792" t="n">
        <v>0.413590114435056</v>
      </c>
      <c r="CN36" s="1792" t="n">
        <v>0.211786632027786</v>
      </c>
      <c r="CO36" s="1792" t="n">
        <v>0.0806581706726891</v>
      </c>
      <c r="CP36" s="1792" t="n">
        <v>0.217119547338628</v>
      </c>
      <c r="CQ36" s="1792" t="n">
        <v>0.19927880053141</v>
      </c>
      <c r="CR36" s="1792" t="n">
        <v>0.179382576743917</v>
      </c>
      <c r="CS36" s="1792" t="n">
        <v>0.222575516693164</v>
      </c>
      <c r="CT36" s="1792" t="n">
        <v>0.173242427629373</v>
      </c>
      <c r="CU36" s="1792" t="n">
        <v>0.192707931858475</v>
      </c>
      <c r="CV36" s="1792" t="n">
        <v>0.173447789275635</v>
      </c>
      <c r="CW36" s="1792" t="n">
        <v>-0.450893589112969</v>
      </c>
      <c r="CX36" s="1792" t="n">
        <v>0.912188909159754</v>
      </c>
      <c r="CY36" s="1792" t="n">
        <v>0.156327135099571</v>
      </c>
      <c r="CZ36" s="1792" t="n">
        <v>0.154207666323983</v>
      </c>
      <c r="DA36" s="1792" t="n">
        <v>0</v>
      </c>
      <c r="DB36" s="1792" t="n">
        <v>-0.267809319764328</v>
      </c>
      <c r="DC36" s="1792" t="n">
        <v>0.571936254095175</v>
      </c>
      <c r="DD36" s="1792" t="n">
        <v>0.124556864999521</v>
      </c>
      <c r="DE36" s="1792"/>
      <c r="DF36" s="1792"/>
      <c r="DG36" s="1793"/>
      <c r="DH36" s="1793"/>
      <c r="DI36" s="1793"/>
      <c r="DJ36" s="1793"/>
      <c r="DK36" s="1793"/>
      <c r="DL36" s="1793"/>
      <c r="DM36" s="1792"/>
      <c r="DN36" s="1812"/>
      <c r="DO36" s="1812"/>
      <c r="DP36" s="1812"/>
      <c r="DQ36" s="1812"/>
      <c r="DR36" s="1812"/>
      <c r="DS36" s="1812"/>
      <c r="DT36" s="1812"/>
      <c r="DU36" s="1812"/>
      <c r="DV36" s="1812"/>
      <c r="DW36" s="1812"/>
      <c r="DX36" s="1812"/>
      <c r="DY36" s="1812"/>
      <c r="DZ36" s="1812"/>
      <c r="EA36" s="1812"/>
      <c r="EB36" s="1812"/>
      <c r="EC36" s="1812"/>
      <c r="ED36" s="1812"/>
      <c r="EE36" s="1812"/>
      <c r="EF36" s="1812"/>
      <c r="EG36" s="1812"/>
      <c r="EH36" s="1812"/>
      <c r="EI36" s="1812"/>
      <c r="EJ36" s="1812"/>
      <c r="EK36" s="1812"/>
      <c r="EL36" s="1812"/>
      <c r="EM36" s="1812"/>
      <c r="EN36" s="1812"/>
      <c r="EO36" s="1812"/>
      <c r="EP36" s="1812"/>
      <c r="EQ36" s="1812"/>
      <c r="ER36" s="1812"/>
      <c r="ES36" s="1812"/>
      <c r="ET36" s="1812"/>
      <c r="EU36" s="1812"/>
      <c r="EV36" s="1812"/>
      <c r="EW36" s="1812"/>
      <c r="EX36" s="1813"/>
      <c r="EY36" s="1813"/>
      <c r="EZ36" s="1813"/>
      <c r="FA36" s="1813"/>
      <c r="FB36" s="1813"/>
      <c r="FC36" s="1813"/>
    </row>
    <row r="37" customFormat="false" ht="18" hidden="false" customHeight="true" outlineLevel="0" collapsed="false">
      <c r="B37" s="1789" t="n">
        <v>28</v>
      </c>
      <c r="C37" s="1796" t="s">
        <v>994</v>
      </c>
      <c r="D37" s="1789" t="n">
        <v>28</v>
      </c>
      <c r="E37" s="1797" t="n">
        <f aca="false">'NORTH-1'!N576</f>
        <v>-0.095506270110145</v>
      </c>
      <c r="F37" s="1797" t="n">
        <v>0.165608030933489</v>
      </c>
      <c r="G37" s="1797" t="n">
        <v>0.549160747969782</v>
      </c>
      <c r="H37" s="1797" t="n">
        <v>2.82300935620859</v>
      </c>
      <c r="I37" s="1797" t="n">
        <v>-4.70967072884849</v>
      </c>
      <c r="J37" s="1798" t="n">
        <v>0.608147947777572</v>
      </c>
      <c r="K37" s="1798" t="n">
        <v>0.741732795671892</v>
      </c>
      <c r="L37" s="1798" t="n">
        <v>1.25757786881893</v>
      </c>
      <c r="M37" s="1798" t="n">
        <v>1.29024945970656</v>
      </c>
      <c r="N37" s="1798" t="n">
        <v>1.47791714213593</v>
      </c>
      <c r="O37" s="1798" t="n">
        <v>1.82866472821576</v>
      </c>
      <c r="P37" s="1797" t="n">
        <v>-0.0466186851470715</v>
      </c>
      <c r="Q37" s="1797" t="n">
        <v>0.454815903923412</v>
      </c>
      <c r="R37" s="1797" t="n">
        <v>1.46392046562403</v>
      </c>
      <c r="S37" s="1793" t="n">
        <v>1.02375023004014</v>
      </c>
      <c r="T37" s="1793" t="n">
        <v>2.97491535273371</v>
      </c>
      <c r="U37" s="1793" t="n">
        <v>0.557339813096269</v>
      </c>
      <c r="V37" s="1793" t="n">
        <v>-0.655673096700878</v>
      </c>
      <c r="W37" s="1793" t="n">
        <v>2.84487527287059</v>
      </c>
      <c r="X37" s="1793" t="n">
        <v>2.49876285274489</v>
      </c>
      <c r="Y37" s="1793" t="n">
        <v>1.26319625672362</v>
      </c>
      <c r="Z37" s="1793" t="n">
        <v>-1.55889652629142</v>
      </c>
      <c r="AA37" s="1793" t="n">
        <v>2.94784827052821</v>
      </c>
      <c r="AB37" s="1793" t="n">
        <v>1.45056863115165</v>
      </c>
      <c r="AC37" s="1793" t="n">
        <v>2.00622465474773</v>
      </c>
      <c r="AD37" s="1793" t="n">
        <v>2.48158896017766</v>
      </c>
      <c r="AE37" s="1793" t="n">
        <v>-0.570817133865335</v>
      </c>
      <c r="AF37" s="1793" t="n">
        <v>-0.171037735085045</v>
      </c>
      <c r="AG37" s="1793" t="n">
        <v>4.76</v>
      </c>
      <c r="AH37" s="1793" t="n">
        <v>1.35628672878795</v>
      </c>
      <c r="AI37" s="1793" t="n">
        <v>1.68225836065325</v>
      </c>
      <c r="AJ37" s="1793" t="n">
        <v>-0.469123308891242</v>
      </c>
      <c r="AK37" s="1793" t="n">
        <v>3.74291741129035</v>
      </c>
      <c r="AL37" s="1793" t="n">
        <v>2.35634921524674</v>
      </c>
      <c r="AM37" s="1793" t="n">
        <v>0.986682017086737</v>
      </c>
      <c r="AN37" s="1793" t="n">
        <v>-0.940608850035976</v>
      </c>
      <c r="AO37" s="1793" t="n">
        <v>3.1269996446173</v>
      </c>
      <c r="AP37" s="1793" t="n">
        <v>-0.228187960163617</v>
      </c>
      <c r="AQ37" s="1793" t="n">
        <v>-0.10017163887326</v>
      </c>
      <c r="AR37" s="1793" t="n">
        <v>1.71238068709741</v>
      </c>
      <c r="AS37" s="1793" t="n">
        <v>2.7906584001439</v>
      </c>
      <c r="AT37" s="1793" t="n">
        <v>0.830697394587788</v>
      </c>
      <c r="AU37" s="1793" t="n">
        <v>0.719173436548763</v>
      </c>
      <c r="AV37" s="1793" t="n">
        <v>1.48640743360552</v>
      </c>
      <c r="AW37" s="1793" t="n">
        <v>3.64429330174106</v>
      </c>
      <c r="AX37" s="1793" t="n">
        <v>3.75461903833937</v>
      </c>
      <c r="AY37" s="1793" t="n">
        <v>2.15680927859467</v>
      </c>
      <c r="AZ37" s="1793" t="n">
        <v>4.51298693272851</v>
      </c>
      <c r="BA37" s="1793"/>
      <c r="BB37" s="1793" t="n">
        <v>2.69349872664896</v>
      </c>
      <c r="BC37" s="1793" t="n">
        <v>2.08287521742009</v>
      </c>
      <c r="BD37" s="1793" t="n">
        <v>0.956362916776081</v>
      </c>
      <c r="BE37" s="1793" t="n">
        <v>0.469554948975479</v>
      </c>
      <c r="BF37" s="1793" t="n">
        <v>2.98768002943209</v>
      </c>
      <c r="BG37" s="1793" t="n">
        <v>1.90036393049712</v>
      </c>
      <c r="BH37" s="1793" t="n">
        <v>1.53585578194584</v>
      </c>
      <c r="BI37" s="1793" t="n">
        <v>3.38611382517908</v>
      </c>
      <c r="BJ37" s="1793" t="n">
        <v>2.77711244418088</v>
      </c>
      <c r="BK37" s="1793" t="n">
        <v>0.752697583159833</v>
      </c>
      <c r="BL37" s="1793" t="n">
        <v>0.585653436810298</v>
      </c>
      <c r="BM37" s="1793" t="n">
        <v>0.405308489678942</v>
      </c>
      <c r="BN37" s="1793"/>
      <c r="BO37" s="1793" t="n">
        <v>1.0032106538633</v>
      </c>
      <c r="BP37" s="1793" t="n">
        <v>0.86715693539444</v>
      </c>
      <c r="BQ37" s="1793" t="n">
        <v>0.753255570007006</v>
      </c>
      <c r="BR37" s="1793" t="n">
        <v>0.554000368167736</v>
      </c>
      <c r="BS37" s="1793" t="n">
        <v>0.27960035689195</v>
      </c>
      <c r="BT37" s="1793" t="n">
        <v>0.409561463041425</v>
      </c>
      <c r="BU37" s="1793" t="n">
        <v>0.606304335960219</v>
      </c>
      <c r="BV37" s="1793" t="n">
        <v>0.101371002475921</v>
      </c>
      <c r="BW37" s="1793" t="n">
        <v>0.828577360531973</v>
      </c>
      <c r="BX37" s="1793" t="n">
        <v>0.694578896750743</v>
      </c>
      <c r="BY37" s="1792" t="n">
        <v>0.145648016575525</v>
      </c>
      <c r="BZ37" s="1792" t="n">
        <v>2.02060267735689</v>
      </c>
      <c r="CA37" s="1792" t="n">
        <v>0.333270039086964</v>
      </c>
      <c r="CB37" s="1792" t="n">
        <v>0.852261916952882</v>
      </c>
      <c r="CC37" s="1792" t="n">
        <v>0.805244747558856</v>
      </c>
      <c r="CD37" s="1792" t="n">
        <v>-0.00576253874884937</v>
      </c>
      <c r="CE37" s="1792" t="n">
        <v>-0.817834231388361</v>
      </c>
      <c r="CF37" s="1792" t="n">
        <v>0.834580603541296</v>
      </c>
      <c r="CG37" s="1792" t="n">
        <v>-0.088141581560412</v>
      </c>
      <c r="CH37" s="1792" t="n">
        <v>-0.451609617800708</v>
      </c>
      <c r="CI37" s="1792" t="n">
        <v>0.510800560559845</v>
      </c>
      <c r="CJ37" s="1792" t="n">
        <v>-0.0680060033957275</v>
      </c>
      <c r="CK37" s="1792" t="n">
        <v>1.26545467737831</v>
      </c>
      <c r="CL37" s="1792" t="n">
        <v>0.00999999999998292</v>
      </c>
      <c r="CM37" s="1792" t="n">
        <v>0.00999999999998292</v>
      </c>
      <c r="CN37" s="1792" t="n">
        <v>1.03732933767627</v>
      </c>
      <c r="CO37" s="1792" t="n">
        <v>0.604208445865371</v>
      </c>
      <c r="CP37" s="1792" t="n">
        <v>-0.0432277289934469</v>
      </c>
      <c r="CQ37" s="1792" t="n">
        <v>-0.0616197846998738</v>
      </c>
      <c r="CR37" s="1792" t="n">
        <v>0.160600408972357</v>
      </c>
      <c r="CS37" s="1792" t="n">
        <v>-0.0966241903325767</v>
      </c>
      <c r="CT37" s="1792" t="n">
        <v>5.47489511764875</v>
      </c>
      <c r="CU37" s="1792" t="n">
        <v>1.56103928481306</v>
      </c>
      <c r="CV37" s="1792" t="n">
        <v>3.82449166770984</v>
      </c>
      <c r="CW37" s="1792" t="n">
        <v>-4.72934709807654</v>
      </c>
      <c r="CX37" s="1792" t="n">
        <v>-0.497434785409206</v>
      </c>
      <c r="CY37" s="1792" t="n">
        <v>-0.329599857458455</v>
      </c>
      <c r="CZ37" s="1792" t="n">
        <v>-3.04980856786739</v>
      </c>
      <c r="DA37" s="1792" t="n">
        <v>2.54852703495583</v>
      </c>
      <c r="DB37" s="1792" t="n">
        <v>2.28519359039268</v>
      </c>
      <c r="DC37" s="1792" t="n">
        <v>0.786434752953359</v>
      </c>
      <c r="DD37" s="1792" t="n">
        <v>8.25304409846399</v>
      </c>
      <c r="DE37" s="1792" t="n">
        <v>-8.11</v>
      </c>
      <c r="DF37" s="1792"/>
      <c r="DG37" s="1792"/>
      <c r="DH37" s="1792"/>
      <c r="DI37" s="1792"/>
      <c r="DJ37" s="1792"/>
      <c r="DK37" s="1792"/>
      <c r="DL37" s="1792"/>
      <c r="DM37" s="1792"/>
      <c r="DN37" s="1812"/>
      <c r="DO37" s="1812"/>
      <c r="DP37" s="1812"/>
      <c r="DQ37" s="1812"/>
      <c r="DR37" s="1812"/>
      <c r="DS37" s="1812"/>
      <c r="DT37" s="1812"/>
      <c r="DU37" s="1812"/>
      <c r="DV37" s="1812"/>
      <c r="DW37" s="1812"/>
      <c r="DX37" s="1812"/>
      <c r="DY37" s="1812"/>
      <c r="DZ37" s="1812"/>
      <c r="EA37" s="1812"/>
      <c r="EB37" s="1812"/>
      <c r="EC37" s="1812"/>
      <c r="ED37" s="1812"/>
      <c r="EE37" s="1812"/>
      <c r="EF37" s="1812"/>
      <c r="EG37" s="1812"/>
      <c r="EH37" s="1812"/>
      <c r="EI37" s="1812"/>
      <c r="EJ37" s="1812"/>
      <c r="EK37" s="1812"/>
      <c r="EL37" s="1812"/>
      <c r="EM37" s="1812"/>
      <c r="EN37" s="1812"/>
      <c r="EO37" s="1812"/>
      <c r="EP37" s="1812"/>
      <c r="EQ37" s="1812"/>
      <c r="ER37" s="1812"/>
      <c r="ES37" s="1812"/>
      <c r="ET37" s="1812"/>
      <c r="EU37" s="1812"/>
      <c r="EV37" s="1812"/>
      <c r="EW37" s="1812"/>
      <c r="EX37" s="1813"/>
      <c r="EY37" s="1813"/>
      <c r="EZ37" s="1813"/>
      <c r="FA37" s="1813"/>
      <c r="FB37" s="1813"/>
      <c r="FC37" s="1813"/>
    </row>
    <row r="38" customFormat="false" ht="18" hidden="false" customHeight="true" outlineLevel="0" collapsed="false">
      <c r="B38" s="1789" t="n">
        <v>29</v>
      </c>
      <c r="C38" s="1796" t="s">
        <v>995</v>
      </c>
      <c r="D38" s="1789" t="n">
        <v>29</v>
      </c>
      <c r="E38" s="1797" t="n">
        <f aca="false">'NORTH-2'!$N$615</f>
        <v>-27.4994330293228</v>
      </c>
      <c r="F38" s="1797" t="n">
        <v>1.09421996144124</v>
      </c>
      <c r="G38" s="1797" t="n">
        <v>1.17492150294305</v>
      </c>
      <c r="H38" s="1797" t="n">
        <v>0.949485728162952</v>
      </c>
      <c r="I38" s="1797" t="n">
        <v>0.884764231018955</v>
      </c>
      <c r="J38" s="1798" t="n">
        <v>2.22702001449733</v>
      </c>
      <c r="K38" s="1798" t="n">
        <v>0.674172214708286</v>
      </c>
      <c r="L38" s="1798" t="n">
        <v>1.37736486687257</v>
      </c>
      <c r="M38" s="1798" t="n">
        <v>1.00282866474192</v>
      </c>
      <c r="N38" s="1798" t="n">
        <v>0.995441160600947</v>
      </c>
      <c r="O38" s="1798" t="n">
        <v>0.974478651024467</v>
      </c>
      <c r="P38" s="1797" t="n">
        <v>1.07297775520582</v>
      </c>
      <c r="Q38" s="1797" t="n">
        <v>1.01946621265488</v>
      </c>
      <c r="R38" s="1797" t="n">
        <v>0.920126230496317</v>
      </c>
      <c r="S38" s="1793" t="n">
        <v>1.04246423222709</v>
      </c>
      <c r="T38" s="1793" t="n">
        <v>1.01515554230206</v>
      </c>
      <c r="U38" s="1793" t="n">
        <v>0.977856677858026</v>
      </c>
      <c r="V38" s="1793" t="n">
        <v>1.32691502680123</v>
      </c>
      <c r="W38" s="1793" t="n">
        <v>0.653424253182976</v>
      </c>
      <c r="X38" s="1793" t="n">
        <v>1.18132704161767</v>
      </c>
      <c r="Y38" s="1793" t="n">
        <v>1.05978082593753</v>
      </c>
      <c r="Z38" s="1793" t="n">
        <v>0.15579821418919</v>
      </c>
      <c r="AA38" s="1793" t="n">
        <v>1.94541607657287</v>
      </c>
      <c r="AB38" s="1793" t="n">
        <v>0.975240919265601</v>
      </c>
      <c r="AC38" s="1793" t="n">
        <v>1.22418722856685</v>
      </c>
      <c r="AD38" s="1793" t="n">
        <v>1.04059563788212</v>
      </c>
      <c r="AE38" s="1793" t="n">
        <v>1.04059563788209</v>
      </c>
      <c r="AF38" s="1793" t="n">
        <v>1.03116924890241</v>
      </c>
      <c r="AG38" s="1793" t="n">
        <v>1.06</v>
      </c>
      <c r="AH38" s="1793" t="n">
        <v>1.09148383635861</v>
      </c>
      <c r="AI38" s="1793" t="n">
        <v>1.06589980597282</v>
      </c>
      <c r="AJ38" s="1793" t="n">
        <v>1.10026690477425</v>
      </c>
      <c r="AK38" s="1793" t="n">
        <v>1.04585664215383</v>
      </c>
      <c r="AL38" s="1793" t="n">
        <v>1.27753902915272</v>
      </c>
      <c r="AM38" s="1793" t="n">
        <v>1.80202033037891</v>
      </c>
      <c r="AN38" s="1793" t="n">
        <v>0.894916808188347</v>
      </c>
      <c r="AO38" s="1793" t="n">
        <v>0.819250336505912</v>
      </c>
      <c r="AP38" s="1793" t="n">
        <v>-0.313094528672268</v>
      </c>
      <c r="AQ38" s="1793" t="n">
        <v>-0.109698217282473</v>
      </c>
      <c r="AR38" s="1793" t="n">
        <v>1.39773323471157</v>
      </c>
      <c r="AS38" s="1793" t="n">
        <v>1.49232513159321</v>
      </c>
      <c r="AT38" s="1793" t="n">
        <v>3.15477089683785</v>
      </c>
      <c r="AU38" s="1793" t="n">
        <v>1.73384026983987</v>
      </c>
      <c r="AV38" s="1793" t="n">
        <v>1.17550717485321</v>
      </c>
      <c r="AW38" s="1793" t="n">
        <v>1.40901401385055</v>
      </c>
      <c r="AX38" s="1793" t="n">
        <v>0.820768896044452</v>
      </c>
      <c r="AY38" s="1793" t="n">
        <v>1.65706623873388</v>
      </c>
      <c r="AZ38" s="1793" t="n">
        <v>0.611982588416511</v>
      </c>
      <c r="BA38" s="1793"/>
      <c r="BB38" s="1793" t="n">
        <v>1.31115517297977</v>
      </c>
      <c r="BC38" s="1793" t="n">
        <v>1.24798258285265</v>
      </c>
      <c r="BD38" s="1793" t="n">
        <v>1.61255735210029</v>
      </c>
      <c r="BE38" s="1793" t="n">
        <v>2.51884725438427</v>
      </c>
      <c r="BF38" s="1793" t="n">
        <v>0.469902681599773</v>
      </c>
      <c r="BG38" s="1793" t="n">
        <v>1.22134395444957</v>
      </c>
      <c r="BH38" s="1793" t="n">
        <v>1.59401677973784</v>
      </c>
      <c r="BI38" s="1793" t="n">
        <v>1.69718448196931</v>
      </c>
      <c r="BJ38" s="1793" t="n">
        <v>0.285051638496003</v>
      </c>
      <c r="BK38" s="1793" t="n">
        <v>1.21347878353186</v>
      </c>
      <c r="BL38" s="1793" t="n">
        <v>0.31994509181274</v>
      </c>
      <c r="BM38" s="1793" t="n">
        <v>1.23251060535916</v>
      </c>
      <c r="BN38" s="1793"/>
      <c r="BO38" s="1793" t="n">
        <v>-1.05959689168763</v>
      </c>
      <c r="BP38" s="1793" t="n">
        <v>1.28554370250522</v>
      </c>
      <c r="BQ38" s="1793" t="n">
        <v>1.26392256111666</v>
      </c>
      <c r="BR38" s="1793" t="n">
        <v>1.15767982895462</v>
      </c>
      <c r="BS38" s="1793" t="n">
        <v>0.51684123715849</v>
      </c>
      <c r="BT38" s="1793" t="n">
        <v>1.0040889743885</v>
      </c>
      <c r="BU38" s="1793" t="n">
        <v>1.17334943101458</v>
      </c>
      <c r="BV38" s="1793" t="n">
        <v>0.655413721265681</v>
      </c>
      <c r="BW38" s="1793" t="n">
        <v>-0.0825228299857592</v>
      </c>
      <c r="BX38" s="1793" t="n">
        <v>1.38067218382407</v>
      </c>
      <c r="BY38" s="1794" t="n">
        <v>0.287863746892351</v>
      </c>
      <c r="BZ38" s="1794" t="n">
        <v>0</v>
      </c>
      <c r="CA38" s="1794" t="n">
        <v>0.374704542261924</v>
      </c>
      <c r="CB38" s="1815" t="n">
        <v>0.989290622831249</v>
      </c>
      <c r="CC38" s="1792" t="n">
        <v>0.00999999999999075</v>
      </c>
      <c r="CD38" s="1792" t="n">
        <v>0.0100000000000077</v>
      </c>
      <c r="CE38" s="1812"/>
      <c r="CF38" s="1812"/>
      <c r="CG38" s="1812"/>
      <c r="CH38" s="1812"/>
      <c r="CI38" s="1812"/>
      <c r="CJ38" s="1812"/>
      <c r="CK38" s="1812"/>
      <c r="CL38" s="1812"/>
      <c r="CM38" s="1812"/>
      <c r="CN38" s="1812"/>
      <c r="CO38" s="1812"/>
      <c r="CP38" s="1812"/>
      <c r="CQ38" s="1812"/>
      <c r="CR38" s="1812"/>
      <c r="CS38" s="1812"/>
      <c r="CT38" s="1812"/>
      <c r="CU38" s="1812"/>
      <c r="CV38" s="1812"/>
      <c r="CW38" s="1812"/>
      <c r="CX38" s="1812"/>
      <c r="CY38" s="1812"/>
      <c r="CZ38" s="1812"/>
      <c r="DA38" s="1812"/>
      <c r="DB38" s="1812"/>
      <c r="DC38" s="1812"/>
      <c r="DD38" s="1812"/>
      <c r="DE38" s="1812"/>
      <c r="DF38" s="1812"/>
      <c r="DG38" s="1812"/>
      <c r="DH38" s="1812"/>
      <c r="DI38" s="1812"/>
      <c r="DJ38" s="1812"/>
      <c r="DK38" s="1812"/>
      <c r="DL38" s="1812"/>
      <c r="DM38" s="1812"/>
      <c r="DN38" s="1812"/>
      <c r="DO38" s="1812"/>
      <c r="DP38" s="1812"/>
      <c r="DQ38" s="1812"/>
      <c r="DR38" s="1812"/>
      <c r="DS38" s="1812"/>
      <c r="DT38" s="1812"/>
      <c r="DU38" s="1812"/>
      <c r="DV38" s="1812"/>
      <c r="DW38" s="1812"/>
      <c r="DX38" s="1812"/>
      <c r="DY38" s="1812"/>
      <c r="DZ38" s="1812"/>
      <c r="EA38" s="1812"/>
      <c r="EB38" s="1812"/>
      <c r="EC38" s="1812"/>
      <c r="ED38" s="1812"/>
      <c r="EE38" s="1812"/>
      <c r="EF38" s="1812"/>
      <c r="EG38" s="1812"/>
      <c r="EH38" s="1812"/>
      <c r="EI38" s="1812"/>
      <c r="EJ38" s="1812"/>
      <c r="EK38" s="1812"/>
      <c r="EL38" s="1812"/>
      <c r="EM38" s="1812"/>
      <c r="EN38" s="1812"/>
      <c r="EO38" s="1812"/>
      <c r="EP38" s="1812"/>
      <c r="EQ38" s="1812"/>
      <c r="ER38" s="1812"/>
      <c r="ES38" s="1812"/>
      <c r="ET38" s="1812"/>
      <c r="EU38" s="1812"/>
      <c r="EV38" s="1812"/>
      <c r="EW38" s="1812"/>
      <c r="EX38" s="1813"/>
      <c r="EY38" s="1813"/>
      <c r="EZ38" s="1813"/>
      <c r="FA38" s="1813"/>
      <c r="FB38" s="1813"/>
      <c r="FC38" s="1813"/>
    </row>
    <row r="39" customFormat="false" ht="24" hidden="false" customHeight="true" outlineLevel="0" collapsed="false">
      <c r="B39" s="1789" t="n">
        <v>30</v>
      </c>
      <c r="C39" s="1790" t="s">
        <v>996</v>
      </c>
      <c r="D39" s="1789" t="n">
        <v>30</v>
      </c>
      <c r="E39" s="1797" t="n">
        <f aca="false">'NORTH-1'!$N$1428</f>
        <v>5.37795319413764</v>
      </c>
      <c r="F39" s="1797" t="n">
        <v>-2.85122305824369</v>
      </c>
      <c r="G39" s="1797" t="n">
        <v>-0.186876073872272</v>
      </c>
      <c r="H39" s="1797" t="n">
        <v>5.39366486498358</v>
      </c>
      <c r="I39" s="1797" t="n">
        <v>-2.55801237200813</v>
      </c>
      <c r="J39" s="1798" t="n">
        <v>-1.1576189180834</v>
      </c>
      <c r="K39" s="1798" t="n">
        <v>0.679043757342833</v>
      </c>
      <c r="L39" s="1798" t="n">
        <v>0.170929943434421</v>
      </c>
      <c r="M39" s="1798" t="n">
        <v>0.747277604043045</v>
      </c>
      <c r="N39" s="1798" t="n">
        <v>-0.102352482578452</v>
      </c>
      <c r="O39" s="1798" t="n">
        <v>-0.737489915288098</v>
      </c>
      <c r="P39" s="1797" t="n">
        <v>-1.49062584069049</v>
      </c>
      <c r="Q39" s="1797" t="n">
        <v>0.470912610159639</v>
      </c>
      <c r="R39" s="1797" t="n">
        <v>-0.650270758257136</v>
      </c>
      <c r="S39" s="1793" t="n">
        <v>-1.39170509533435</v>
      </c>
      <c r="T39" s="1793" t="n">
        <v>-0.111263390000493</v>
      </c>
      <c r="U39" s="1793" t="n">
        <v>0.424052427238243</v>
      </c>
      <c r="V39" s="1793" t="n">
        <v>0.724840748751588</v>
      </c>
      <c r="W39" s="1793" t="n">
        <v>-1.30216301961454</v>
      </c>
      <c r="X39" s="1793" t="n">
        <v>-0.88375688373607</v>
      </c>
      <c r="Y39" s="1793" t="n">
        <v>0.487156898839858</v>
      </c>
      <c r="Z39" s="1793" t="n">
        <v>0.746220600863262</v>
      </c>
      <c r="AA39" s="1793" t="n">
        <v>0.0550263082939406</v>
      </c>
      <c r="AB39" s="1793" t="n">
        <v>-0.591085180214201</v>
      </c>
      <c r="AC39" s="1793" t="n">
        <v>0.137770671879388</v>
      </c>
      <c r="AD39" s="1793" t="n">
        <v>-2.01557712511293</v>
      </c>
      <c r="AE39" s="1793" t="n">
        <v>-0.642585760351642</v>
      </c>
      <c r="AF39" s="1793" t="n">
        <v>-1.35943729384066</v>
      </c>
      <c r="AG39" s="1793" t="n">
        <v>-1.75</v>
      </c>
      <c r="AH39" s="1793" t="n">
        <v>-4.26237121051827</v>
      </c>
      <c r="AI39" s="1793" t="n">
        <v>-3.47625784236339</v>
      </c>
      <c r="AJ39" s="1793" t="n">
        <v>-4.73366201299179</v>
      </c>
      <c r="AK39" s="1793" t="n">
        <v>-0.779808200908614</v>
      </c>
      <c r="AL39" s="1793" t="n">
        <v>-4.4600180107859</v>
      </c>
      <c r="AM39" s="1793" t="n">
        <v>-0.262872588696256</v>
      </c>
      <c r="AN39" s="1793" t="n">
        <v>0.219889265075289</v>
      </c>
      <c r="AO39" s="1793" t="n">
        <v>-0.61006828487379</v>
      </c>
      <c r="AP39" s="1793" t="n">
        <v>-1.71293223840934</v>
      </c>
      <c r="AQ39" s="1793" t="n">
        <v>-1.46752950235902</v>
      </c>
      <c r="AR39" s="1793" t="n">
        <v>-1.16657571334079</v>
      </c>
      <c r="AS39" s="1793" t="n">
        <v>0</v>
      </c>
      <c r="AT39" s="1793" t="n">
        <v>0.452015912701709</v>
      </c>
      <c r="AU39" s="1793" t="n">
        <v>1.7483988309073</v>
      </c>
      <c r="AV39" s="1793" t="n">
        <v>0.173463469754073</v>
      </c>
      <c r="AW39" s="1793" t="n">
        <v>0.127097424796827</v>
      </c>
      <c r="AX39" s="1793" t="n">
        <v>-0.297978388046482</v>
      </c>
      <c r="AY39" s="1793" t="n">
        <v>0.438730299163726</v>
      </c>
      <c r="AZ39" s="1793" t="n">
        <v>-0.620994739293606</v>
      </c>
      <c r="BA39" s="1793"/>
      <c r="BB39" s="1793" t="n">
        <v>0.0705085101055969</v>
      </c>
      <c r="BC39" s="1793" t="n">
        <v>0.824414685354919</v>
      </c>
      <c r="BD39" s="1793" t="n">
        <v>0.449728199658872</v>
      </c>
      <c r="BE39" s="1793" t="n">
        <v>1.27666721211054</v>
      </c>
      <c r="BF39" s="1793" t="n">
        <v>-0.723313869358304</v>
      </c>
      <c r="BG39" s="1793" t="n">
        <v>0.0154793131506087</v>
      </c>
      <c r="BH39" s="1793" t="n">
        <v>0</v>
      </c>
      <c r="BI39" s="1793" t="n">
        <v>0.00501176430282597</v>
      </c>
      <c r="BJ39" s="1793" t="n">
        <v>-0.885882001323043</v>
      </c>
      <c r="BK39" s="1793" t="n">
        <v>0.731208054337638</v>
      </c>
      <c r="BL39" s="1793" t="n">
        <v>0.137980782151748</v>
      </c>
      <c r="BM39" s="1793" t="n">
        <v>0.224899202682365</v>
      </c>
      <c r="BN39" s="1793"/>
      <c r="BO39" s="1793" t="n">
        <v>0.408664285339097</v>
      </c>
      <c r="BP39" s="1816" t="n">
        <v>0.322582532196916</v>
      </c>
      <c r="BQ39" s="1793" t="n">
        <v>0.0806511268102531</v>
      </c>
      <c r="BR39" s="1793" t="n">
        <v>-0.14135478185121</v>
      </c>
      <c r="BS39" s="1793" t="n">
        <v>0.0410029778286092</v>
      </c>
      <c r="BT39" s="1793" t="n">
        <v>-0.0536235215226144</v>
      </c>
      <c r="BU39" s="1793" t="n">
        <v>0.722782943205999</v>
      </c>
      <c r="BV39" s="1793" t="n">
        <v>-0.187037419915752</v>
      </c>
      <c r="BW39" s="1793"/>
      <c r="BX39" s="1793"/>
      <c r="BY39" s="1794"/>
      <c r="BZ39" s="1794"/>
      <c r="CA39" s="1794"/>
      <c r="CB39" s="1812"/>
      <c r="CC39" s="1812"/>
      <c r="CD39" s="1812"/>
      <c r="CE39" s="1812"/>
      <c r="CF39" s="1812"/>
      <c r="CG39" s="1812"/>
      <c r="CH39" s="1812"/>
      <c r="CI39" s="1812"/>
      <c r="CJ39" s="1812"/>
      <c r="CK39" s="1812"/>
      <c r="CL39" s="1812"/>
      <c r="CM39" s="1812"/>
      <c r="CN39" s="1812"/>
      <c r="CO39" s="1812"/>
      <c r="CP39" s="1812"/>
      <c r="CQ39" s="1812"/>
      <c r="CR39" s="1812"/>
      <c r="CS39" s="1812"/>
      <c r="CT39" s="1812"/>
      <c r="CU39" s="1812"/>
      <c r="CV39" s="1812"/>
      <c r="CW39" s="1812"/>
      <c r="CX39" s="1812"/>
      <c r="CY39" s="1812"/>
      <c r="CZ39" s="1812"/>
      <c r="DA39" s="1812"/>
      <c r="DB39" s="1812"/>
      <c r="DC39" s="1812"/>
      <c r="DD39" s="1812"/>
      <c r="DE39" s="1812"/>
      <c r="DF39" s="1812"/>
      <c r="DG39" s="1812"/>
      <c r="DH39" s="1812"/>
      <c r="DI39" s="1812"/>
      <c r="DJ39" s="1812"/>
      <c r="DK39" s="1812"/>
      <c r="DL39" s="1812"/>
      <c r="DM39" s="1812"/>
      <c r="DN39" s="1812"/>
      <c r="DO39" s="1812"/>
      <c r="DP39" s="1812"/>
      <c r="DQ39" s="1812"/>
      <c r="DR39" s="1812"/>
      <c r="DS39" s="1812"/>
      <c r="DT39" s="1812"/>
      <c r="DU39" s="1812"/>
      <c r="DV39" s="1812"/>
      <c r="DW39" s="1812"/>
      <c r="DX39" s="1812"/>
      <c r="DY39" s="1812"/>
      <c r="DZ39" s="1812"/>
      <c r="EA39" s="1812"/>
      <c r="EB39" s="1812"/>
      <c r="EC39" s="1812"/>
      <c r="ED39" s="1812"/>
      <c r="EE39" s="1812"/>
      <c r="EF39" s="1812"/>
      <c r="EG39" s="1812"/>
      <c r="EH39" s="1812"/>
      <c r="EI39" s="1812"/>
      <c r="EJ39" s="1812"/>
      <c r="EK39" s="1812"/>
      <c r="EL39" s="1812"/>
      <c r="EM39" s="1812"/>
      <c r="EN39" s="1812"/>
      <c r="EO39" s="1812"/>
      <c r="EP39" s="1812"/>
      <c r="EQ39" s="1812"/>
      <c r="ER39" s="1812"/>
      <c r="ES39" s="1812"/>
      <c r="ET39" s="1812"/>
      <c r="EU39" s="1812"/>
      <c r="EV39" s="1812"/>
      <c r="EW39" s="1812"/>
      <c r="EX39" s="1813"/>
      <c r="EY39" s="1813"/>
      <c r="EZ39" s="1813"/>
      <c r="FA39" s="1813"/>
      <c r="FB39" s="1813"/>
      <c r="FC39" s="1813"/>
    </row>
    <row r="40" customFormat="false" ht="12.75" hidden="false" customHeight="false" outlineLevel="0" collapsed="false">
      <c r="A40" s="1765" t="s">
        <v>997</v>
      </c>
      <c r="B40" s="1789" t="n">
        <v>31</v>
      </c>
      <c r="C40" s="1742" t="s">
        <v>998</v>
      </c>
      <c r="D40" s="1789" t="n">
        <v>31</v>
      </c>
      <c r="E40" s="1797" t="n">
        <f aca="false">'NORTH-2'!$N$690</f>
        <v>0.209292896658112</v>
      </c>
      <c r="F40" s="1797" t="n">
        <v>0.209292896658124</v>
      </c>
      <c r="G40" s="1797" t="n">
        <v>0.948127483011311</v>
      </c>
      <c r="H40" s="1797" t="n">
        <v>1.42662478383748</v>
      </c>
      <c r="I40" s="1797" t="n">
        <v>1.27274175870708</v>
      </c>
      <c r="J40" s="1798" t="n">
        <v>1.24405875184929</v>
      </c>
      <c r="K40" s="1798" t="n">
        <v>1.14614879362391</v>
      </c>
      <c r="L40" s="1798" t="n">
        <v>0</v>
      </c>
      <c r="M40" s="1798" t="n">
        <v>1.30341124951006</v>
      </c>
      <c r="N40" s="1798" t="n">
        <v>1.72468981495593</v>
      </c>
      <c r="O40" s="1798" t="n">
        <v>1.67369108119351</v>
      </c>
      <c r="P40" s="1797" t="n">
        <v>0.0846703284774538</v>
      </c>
      <c r="Q40" s="1797" t="n">
        <v>1.87469079706814</v>
      </c>
      <c r="R40" s="1797" t="n">
        <v>-0.268137586424778</v>
      </c>
      <c r="S40" s="1793" t="n">
        <v>1.68315743646572</v>
      </c>
      <c r="T40" s="1793" t="n">
        <v>1.50395563821142</v>
      </c>
      <c r="U40" s="1793" t="n">
        <v>0.731097171667501</v>
      </c>
      <c r="V40" s="1793" t="n">
        <v>-0.624346063941345</v>
      </c>
      <c r="W40" s="1793" t="n">
        <v>2.82863849903065</v>
      </c>
      <c r="X40" s="1793" t="n">
        <v>2.0741128664203</v>
      </c>
      <c r="Y40" s="1793" t="n">
        <v>1.121996668076</v>
      </c>
      <c r="Z40" s="1793" t="n">
        <v>0.939817269376358</v>
      </c>
      <c r="AA40" s="1793" t="n">
        <v>0.537465462561681</v>
      </c>
      <c r="AB40" s="1793" t="n">
        <v>1.49675654283359</v>
      </c>
      <c r="AC40" s="1793" t="n">
        <v>1.21663679068578</v>
      </c>
      <c r="AD40" s="1793" t="n">
        <v>0.952136445547954</v>
      </c>
      <c r="AE40" s="1793" t="n">
        <v>0.189641586411239</v>
      </c>
      <c r="AF40" s="1793" t="n">
        <v>1.58922046643462</v>
      </c>
      <c r="AG40" s="1793" t="n">
        <v>1.8</v>
      </c>
      <c r="AH40" s="1793" t="n">
        <v>0.945931303608462</v>
      </c>
      <c r="AI40" s="1793" t="n">
        <v>1.25943404094964</v>
      </c>
      <c r="AJ40" s="1793" t="n">
        <v>1.21772495148941</v>
      </c>
      <c r="AK40" s="1793" t="n">
        <v>1.45305294429822</v>
      </c>
      <c r="AL40" s="1793" t="n">
        <v>0.83881753891085</v>
      </c>
      <c r="AM40" s="1793" t="n">
        <v>2.6245239409275</v>
      </c>
      <c r="AN40" s="1793" t="n">
        <v>-0.841687338924674</v>
      </c>
      <c r="AO40" s="1793" t="n">
        <v>0.73026244971283</v>
      </c>
      <c r="AP40" s="1793" t="n">
        <v>0.408168319920464</v>
      </c>
      <c r="AQ40" s="1793" t="n">
        <v>-1.15394914401634</v>
      </c>
      <c r="AR40" s="1793" t="n">
        <v>3.89102498660143</v>
      </c>
      <c r="AS40" s="1793" t="n">
        <v>1.77395928040219</v>
      </c>
      <c r="AT40" s="1793" t="n">
        <v>0.488382072480033</v>
      </c>
      <c r="AU40" s="1793" t="n">
        <v>-0.795962925372807</v>
      </c>
      <c r="AV40" s="1793" t="n">
        <v>0.851685057560061</v>
      </c>
      <c r="AW40" s="1793" t="n">
        <v>0.15790833052998</v>
      </c>
      <c r="AX40" s="1793" t="n">
        <v>3.46557344056939</v>
      </c>
      <c r="AY40" s="1793" t="n">
        <v>0.265776986193942</v>
      </c>
      <c r="AZ40" s="1793" t="n">
        <v>1.53143745907845</v>
      </c>
      <c r="BA40" s="1793"/>
      <c r="BB40" s="1793" t="n">
        <v>0.80456635955067</v>
      </c>
      <c r="BC40" s="1793" t="n">
        <v>0.774135611103925</v>
      </c>
      <c r="BD40" s="1793" t="n">
        <v>1.53210343395148</v>
      </c>
      <c r="BE40" s="1793" t="n">
        <v>-0.817889278193256</v>
      </c>
      <c r="BF40" s="1793" t="n">
        <v>0.191893414246079</v>
      </c>
      <c r="BG40" s="1793" t="n">
        <v>0.0660933639659022</v>
      </c>
      <c r="BH40" s="1793" t="n">
        <v>0.165195401030273</v>
      </c>
      <c r="BI40" s="1793" t="n">
        <v>0.242371065066198</v>
      </c>
      <c r="BJ40" s="1793" t="n">
        <v>1.04860773056278</v>
      </c>
      <c r="BK40" s="1793"/>
      <c r="BL40" s="1793"/>
      <c r="BM40" s="1793"/>
      <c r="BN40" s="1793"/>
      <c r="BO40" s="1793"/>
      <c r="BP40" s="1816"/>
      <c r="BQ40" s="1793"/>
      <c r="BR40" s="1793"/>
      <c r="BS40" s="1793"/>
      <c r="BT40" s="1793"/>
      <c r="BU40" s="1793"/>
      <c r="BV40" s="1793"/>
      <c r="BW40" s="1793"/>
      <c r="BX40" s="1793"/>
      <c r="BY40" s="1794"/>
      <c r="BZ40" s="1794"/>
      <c r="CA40" s="1794"/>
      <c r="CB40" s="1812"/>
      <c r="CC40" s="1812"/>
      <c r="CD40" s="1812"/>
      <c r="CE40" s="1812"/>
      <c r="CF40" s="1812"/>
      <c r="CG40" s="1812"/>
      <c r="CH40" s="1812"/>
      <c r="CI40" s="1812"/>
      <c r="CJ40" s="1812"/>
      <c r="CK40" s="1812"/>
      <c r="CL40" s="1812"/>
      <c r="CM40" s="1812"/>
      <c r="CN40" s="1812"/>
      <c r="CO40" s="1812"/>
      <c r="CP40" s="1812"/>
      <c r="CQ40" s="1812"/>
      <c r="CR40" s="1812"/>
      <c r="CS40" s="1812"/>
      <c r="CT40" s="1812"/>
      <c r="CU40" s="1812"/>
      <c r="CV40" s="1812"/>
      <c r="CW40" s="1812"/>
      <c r="CX40" s="1812"/>
      <c r="CY40" s="1812"/>
      <c r="CZ40" s="1812"/>
      <c r="DA40" s="1812"/>
      <c r="DB40" s="1812"/>
      <c r="DC40" s="1812"/>
      <c r="DD40" s="1812"/>
      <c r="DE40" s="1812"/>
      <c r="DF40" s="1812"/>
      <c r="DG40" s="1812"/>
      <c r="DH40" s="1812"/>
      <c r="DI40" s="1812"/>
      <c r="DJ40" s="1812"/>
      <c r="DK40" s="1812"/>
      <c r="DL40" s="1812"/>
      <c r="DM40" s="1812"/>
      <c r="DN40" s="1812"/>
      <c r="DO40" s="1812"/>
      <c r="DP40" s="1812"/>
      <c r="DQ40" s="1812"/>
      <c r="DR40" s="1812"/>
      <c r="DS40" s="1812"/>
      <c r="DT40" s="1812"/>
      <c r="DU40" s="1812"/>
      <c r="DV40" s="1812"/>
      <c r="DW40" s="1812"/>
      <c r="DX40" s="1812"/>
      <c r="DY40" s="1812"/>
      <c r="DZ40" s="1812"/>
      <c r="EA40" s="1812"/>
      <c r="EB40" s="1812"/>
      <c r="EC40" s="1812"/>
      <c r="ED40" s="1812"/>
      <c r="EE40" s="1812"/>
      <c r="EF40" s="1812"/>
      <c r="EG40" s="1812"/>
      <c r="EH40" s="1812"/>
      <c r="EI40" s="1812"/>
      <c r="EJ40" s="1812"/>
      <c r="EK40" s="1812"/>
      <c r="EL40" s="1812"/>
      <c r="EM40" s="1812"/>
      <c r="EN40" s="1812"/>
      <c r="EO40" s="1812"/>
      <c r="EP40" s="1812"/>
      <c r="EQ40" s="1812"/>
      <c r="ER40" s="1812"/>
      <c r="ES40" s="1812"/>
      <c r="ET40" s="1812"/>
      <c r="EU40" s="1812"/>
      <c r="EV40" s="1812"/>
      <c r="EW40" s="1812"/>
      <c r="EX40" s="1813"/>
      <c r="EY40" s="1813"/>
      <c r="EZ40" s="1813"/>
      <c r="FA40" s="1813"/>
      <c r="FB40" s="1813"/>
      <c r="FC40" s="1813"/>
    </row>
    <row r="41" customFormat="false" ht="12.75" hidden="false" customHeight="false" outlineLevel="0" collapsed="false">
      <c r="A41" s="1765" t="s">
        <v>179</v>
      </c>
      <c r="B41" s="1789" t="n">
        <v>32</v>
      </c>
      <c r="C41" s="1742" t="s">
        <v>999</v>
      </c>
      <c r="D41" s="1789" t="n">
        <v>32</v>
      </c>
      <c r="E41" s="1797" t="n">
        <f aca="false">'NORTH-2'!$N$1227</f>
        <v>1.47968135697827</v>
      </c>
      <c r="F41" s="1797" t="n">
        <v>0.0749880644181076</v>
      </c>
      <c r="G41" s="1797" t="n">
        <v>0.111926595152197</v>
      </c>
      <c r="H41" s="1797" t="n">
        <v>0.209669834146662</v>
      </c>
      <c r="I41" s="1797" t="n">
        <v>0.283758898877631</v>
      </c>
      <c r="J41" s="1798" t="n">
        <v>0.384209142252475</v>
      </c>
      <c r="K41" s="1798" t="n">
        <v>0.329092005904257</v>
      </c>
      <c r="L41" s="1798" t="n">
        <v>0.270996255786639</v>
      </c>
      <c r="M41" s="1798" t="n">
        <v>0.28490920694389</v>
      </c>
      <c r="N41" s="1798" t="n">
        <v>0.229738263881981</v>
      </c>
      <c r="O41" s="1798" t="n">
        <v>0.236721412725685</v>
      </c>
      <c r="P41" s="1797" t="n">
        <v>0.227547729868722</v>
      </c>
      <c r="Q41" s="1797" t="n">
        <v>-0.393566855904017</v>
      </c>
      <c r="R41" s="1797" t="n">
        <v>0.819920862932127</v>
      </c>
      <c r="S41" s="1793" t="n">
        <v>0.460591460881849</v>
      </c>
      <c r="T41" s="1793" t="n">
        <v>0.718749424185698</v>
      </c>
      <c r="U41" s="1793" t="n">
        <v>0.865944004365294</v>
      </c>
      <c r="V41" s="1793" t="n">
        <v>1.047871766131</v>
      </c>
      <c r="W41" s="1793" t="n">
        <v>-0.033197809756471</v>
      </c>
      <c r="X41" s="1793" t="n">
        <v>3.93115398712554</v>
      </c>
      <c r="Y41" s="1793" t="n">
        <v>2.7052054061678</v>
      </c>
      <c r="Z41" s="1793" t="n">
        <v>0.93711964119195</v>
      </c>
      <c r="AA41" s="1793" t="n">
        <v>1.63044139355273</v>
      </c>
      <c r="AB41" s="1793" t="n">
        <v>0.768691907140561</v>
      </c>
      <c r="AC41" s="1793" t="n">
        <v>1.53377264792094</v>
      </c>
      <c r="AD41" s="1793" t="n">
        <v>2.30840212191</v>
      </c>
      <c r="AE41" s="1793" t="n">
        <v>-0.497242022179414</v>
      </c>
      <c r="AF41" s="1793" t="n">
        <v>0.754076066607493</v>
      </c>
      <c r="AG41" s="1793" t="n">
        <v>2.45</v>
      </c>
      <c r="AH41" s="1793" t="n">
        <v>3.53172530445095</v>
      </c>
      <c r="AI41" s="1793" t="n">
        <v>3.27762733872209</v>
      </c>
      <c r="AJ41" s="1793" t="n">
        <v>1.89061748127569</v>
      </c>
      <c r="AK41" s="1793" t="n">
        <v>5.33705934642639</v>
      </c>
      <c r="AL41" s="1793" t="n">
        <v>5.54276005693985</v>
      </c>
      <c r="AM41" s="1793" t="n">
        <v>4.06094825492382</v>
      </c>
      <c r="AN41" s="1793" t="n">
        <v>4.12564242196267</v>
      </c>
      <c r="AO41" s="1793" t="n">
        <v>5.17394442777587</v>
      </c>
      <c r="AP41" s="1793" t="n">
        <v>4.66499739148302</v>
      </c>
      <c r="AQ41" s="1793" t="n">
        <v>4.71912385102548</v>
      </c>
      <c r="AR41" s="1793" t="n">
        <v>2.80909318642571</v>
      </c>
      <c r="AS41" s="1793" t="n">
        <v>4.18520152674692</v>
      </c>
      <c r="AT41" s="1793" t="n">
        <v>4.32413061910065</v>
      </c>
      <c r="AU41" s="1793" t="n">
        <v>2.99982292060233</v>
      </c>
      <c r="AV41" s="1793" t="n">
        <v>0.930319644306818</v>
      </c>
      <c r="AW41" s="1793" t="n">
        <v>5.27877154096921</v>
      </c>
      <c r="AX41" s="1793" t="n">
        <v>5.35311550841138</v>
      </c>
      <c r="AY41" s="1793" t="n">
        <v>0.953870060737409</v>
      </c>
      <c r="AZ41" s="1793" t="n">
        <v>1.69435342528624</v>
      </c>
      <c r="BA41" s="1793"/>
      <c r="BB41" s="1793" t="n">
        <v>1.78221866224523</v>
      </c>
      <c r="BC41" s="1793" t="n">
        <v>-0.955241352311034</v>
      </c>
      <c r="BD41" s="1793" t="n">
        <v>1.46423665131619</v>
      </c>
      <c r="BE41" s="1793" t="n">
        <v>2.04461573159445</v>
      </c>
      <c r="BF41" s="1793" t="n">
        <v>3.34616843141639</v>
      </c>
      <c r="BG41" s="1793" t="n">
        <v>0.591443848302758</v>
      </c>
      <c r="BH41" s="1793"/>
      <c r="BI41" s="1793"/>
      <c r="BJ41" s="1793"/>
      <c r="BK41" s="1793"/>
      <c r="BL41" s="1793"/>
      <c r="BM41" s="1793"/>
      <c r="BN41" s="1793"/>
      <c r="BO41" s="1793"/>
      <c r="BP41" s="1817"/>
      <c r="BQ41" s="1817"/>
      <c r="BR41" s="1817"/>
      <c r="BS41" s="1817"/>
      <c r="BT41" s="1817"/>
      <c r="BU41" s="1817"/>
      <c r="BV41" s="1817"/>
      <c r="BW41" s="1817"/>
      <c r="BX41" s="1817"/>
      <c r="BY41" s="1818"/>
      <c r="BZ41" s="1818"/>
      <c r="CA41" s="1818"/>
      <c r="CB41" s="1812"/>
      <c r="CC41" s="1812"/>
      <c r="CD41" s="1812"/>
      <c r="CE41" s="1812"/>
      <c r="CF41" s="1812"/>
      <c r="CG41" s="1812"/>
      <c r="CH41" s="1812"/>
      <c r="CI41" s="1812"/>
      <c r="CJ41" s="1812"/>
      <c r="CK41" s="1812"/>
      <c r="CL41" s="1812"/>
      <c r="CM41" s="1812"/>
      <c r="CN41" s="1812"/>
      <c r="CO41" s="1812"/>
      <c r="CP41" s="1812"/>
      <c r="CQ41" s="1812"/>
      <c r="CR41" s="1812"/>
      <c r="CS41" s="1812"/>
      <c r="CT41" s="1812"/>
      <c r="CU41" s="1812"/>
      <c r="CV41" s="1812"/>
      <c r="CW41" s="1812"/>
      <c r="CX41" s="1812"/>
      <c r="CY41" s="1812"/>
      <c r="CZ41" s="1812"/>
      <c r="DA41" s="1812"/>
      <c r="DB41" s="1812"/>
      <c r="DC41" s="1812"/>
      <c r="DD41" s="1812"/>
      <c r="DE41" s="1812"/>
      <c r="DF41" s="1812"/>
      <c r="DG41" s="1812"/>
      <c r="DH41" s="1812"/>
      <c r="DI41" s="1812"/>
      <c r="DJ41" s="1812"/>
      <c r="DK41" s="1812"/>
      <c r="DL41" s="1812"/>
      <c r="DM41" s="1812"/>
      <c r="DN41" s="1812"/>
      <c r="DO41" s="1812"/>
      <c r="DP41" s="1812"/>
      <c r="DQ41" s="1812"/>
      <c r="DR41" s="1812"/>
      <c r="DS41" s="1812"/>
      <c r="DT41" s="1812"/>
      <c r="DU41" s="1812"/>
      <c r="DV41" s="1812"/>
      <c r="DW41" s="1812"/>
      <c r="DX41" s="1812"/>
      <c r="DY41" s="1812"/>
      <c r="DZ41" s="1812"/>
      <c r="EA41" s="1812"/>
      <c r="EB41" s="1812"/>
      <c r="EC41" s="1812"/>
      <c r="ED41" s="1812"/>
      <c r="EE41" s="1812"/>
      <c r="EF41" s="1812"/>
      <c r="EG41" s="1812"/>
      <c r="EH41" s="1812"/>
      <c r="EI41" s="1812"/>
      <c r="EJ41" s="1812"/>
      <c r="EK41" s="1812"/>
      <c r="EL41" s="1812"/>
      <c r="EM41" s="1812"/>
      <c r="EN41" s="1812"/>
      <c r="EO41" s="1812"/>
      <c r="EP41" s="1812"/>
      <c r="EQ41" s="1812"/>
      <c r="ER41" s="1812"/>
      <c r="ES41" s="1812"/>
      <c r="ET41" s="1812"/>
      <c r="EU41" s="1812"/>
      <c r="EV41" s="1812"/>
      <c r="EW41" s="1812"/>
      <c r="EX41" s="1813"/>
      <c r="EY41" s="1813"/>
      <c r="EZ41" s="1813"/>
      <c r="FA41" s="1813"/>
      <c r="FB41" s="1813"/>
      <c r="FC41" s="1813"/>
    </row>
    <row r="42" customFormat="false" ht="12.75" hidden="false" customHeight="false" outlineLevel="0" collapsed="false">
      <c r="B42" s="1789" t="n">
        <v>33</v>
      </c>
      <c r="C42" s="1796" t="s">
        <v>1000</v>
      </c>
      <c r="D42" s="1789" t="n">
        <v>33</v>
      </c>
      <c r="E42" s="1797" t="n">
        <f aca="false">'NORTH-1'!$N$1823</f>
        <v>12.1578928403714</v>
      </c>
      <c r="F42" s="1797" t="n">
        <v>0.273869502904191</v>
      </c>
      <c r="G42" s="1797" t="n">
        <v>0.198578204356261</v>
      </c>
      <c r="H42" s="1797" t="n">
        <v>1.76323084855955</v>
      </c>
      <c r="I42" s="1797" t="n">
        <v>0.357384101520028</v>
      </c>
      <c r="J42" s="1798" t="n">
        <v>2.02851755677885</v>
      </c>
      <c r="K42" s="1798" t="n">
        <v>0.952099476551944</v>
      </c>
      <c r="L42" s="1798" t="n">
        <v>1.38641203725771</v>
      </c>
      <c r="M42" s="1798" t="n">
        <v>1.03302302268256</v>
      </c>
      <c r="N42" s="1798" t="n">
        <v>1.08982504804112</v>
      </c>
      <c r="O42" s="1798" t="n">
        <v>2.91405766946713</v>
      </c>
      <c r="P42" s="1797" t="n">
        <v>1.55254629722071</v>
      </c>
      <c r="Q42" s="1797" t="n">
        <v>2.19352650699186</v>
      </c>
      <c r="R42" s="1797" t="n">
        <v>2.53610795062276</v>
      </c>
      <c r="S42" s="1793" t="n">
        <v>1.24857562781778</v>
      </c>
      <c r="T42" s="1793" t="n">
        <v>-0.217571790551875</v>
      </c>
      <c r="U42" s="1793" t="n">
        <v>1.40073881954249</v>
      </c>
      <c r="V42" s="1793" t="n">
        <v>2.59555923715456</v>
      </c>
      <c r="W42" s="1793" t="n">
        <v>0.589418011334991</v>
      </c>
      <c r="X42" s="1793" t="n">
        <v>2.73616238921179</v>
      </c>
      <c r="Y42" s="1793" t="n">
        <v>2.41507457125134</v>
      </c>
      <c r="Z42" s="1793" t="n">
        <v>1.93400683085038</v>
      </c>
      <c r="AA42" s="1793" t="n">
        <v>2.12959689312157</v>
      </c>
      <c r="AB42" s="1793" t="n">
        <v>2.94306765981341</v>
      </c>
      <c r="AC42" s="1793" t="n">
        <v>0.201551248542493</v>
      </c>
      <c r="AD42" s="1793" t="n">
        <v>2.84724011968939</v>
      </c>
      <c r="AE42" s="1793" t="n">
        <v>1.93404440970042</v>
      </c>
      <c r="AF42" s="1793" t="n">
        <v>1.90592913208747</v>
      </c>
      <c r="AG42" s="1793" t="n">
        <v>4.4</v>
      </c>
      <c r="AH42" s="1793" t="n">
        <v>3.80930552867732</v>
      </c>
      <c r="AI42" s="1793" t="n">
        <v>0.57134267285524</v>
      </c>
      <c r="AJ42" s="1793" t="n">
        <v>0.247369468435308</v>
      </c>
      <c r="AK42" s="1793" t="n">
        <v>4.32473535794402</v>
      </c>
      <c r="AL42" s="1793" t="n">
        <v>4.21159839606908</v>
      </c>
      <c r="AM42" s="1793" t="n">
        <v>4.53053872982461</v>
      </c>
      <c r="AN42" s="1793" t="n">
        <v>2.74136338414256</v>
      </c>
      <c r="AO42" s="1793" t="n">
        <v>2.05433858503969</v>
      </c>
      <c r="AP42" s="1793" t="n">
        <v>2.84810139939793</v>
      </c>
      <c r="AQ42" s="1793" t="n">
        <v>1.31585261059808</v>
      </c>
      <c r="AR42" s="1793" t="n">
        <v>3.13413367780183</v>
      </c>
      <c r="AS42" s="1793" t="n">
        <v>-0.669259078341105</v>
      </c>
      <c r="AT42" s="1793" t="n">
        <v>0.926890948232854</v>
      </c>
      <c r="AU42" s="1793" t="n">
        <v>1.15076462329841</v>
      </c>
      <c r="AV42" s="1793" t="n">
        <v>0.869335014708981</v>
      </c>
      <c r="AW42" s="1793" t="n">
        <v>0.720018119887041</v>
      </c>
      <c r="AX42" s="1793" t="n">
        <v>1.01239423047035</v>
      </c>
      <c r="AY42" s="1793" t="n">
        <v>1.61567463052209</v>
      </c>
      <c r="AZ42" s="1793" t="n">
        <v>0.694894943502988</v>
      </c>
      <c r="BA42" s="1793"/>
      <c r="BB42" s="1793" t="n">
        <v>0.351173309743612</v>
      </c>
      <c r="BC42" s="1793" t="n">
        <v>9.34793294044451</v>
      </c>
      <c r="BD42" s="1793" t="n">
        <v>5.27166927860015</v>
      </c>
      <c r="BE42" s="1793"/>
      <c r="BF42" s="1793"/>
      <c r="BG42" s="1793"/>
      <c r="BH42" s="1793"/>
      <c r="BI42" s="1793"/>
      <c r="BJ42" s="1793"/>
      <c r="BK42" s="1793"/>
      <c r="BL42" s="1793"/>
      <c r="BM42" s="1793"/>
      <c r="BN42" s="1793"/>
      <c r="BO42" s="1793"/>
      <c r="BP42" s="1817"/>
      <c r="BQ42" s="1817"/>
      <c r="BR42" s="1817"/>
      <c r="BS42" s="1817"/>
      <c r="BT42" s="1817"/>
      <c r="BU42" s="1817"/>
      <c r="BV42" s="1817"/>
      <c r="BW42" s="1817"/>
      <c r="BX42" s="1817"/>
      <c r="BY42" s="1818"/>
      <c r="BZ42" s="1818"/>
      <c r="CA42" s="1818"/>
      <c r="CB42" s="1812"/>
      <c r="CC42" s="1812"/>
      <c r="CD42" s="1812"/>
      <c r="CE42" s="1812"/>
      <c r="CF42" s="1812"/>
      <c r="CG42" s="1812"/>
      <c r="CH42" s="1812"/>
      <c r="CI42" s="1812"/>
      <c r="CJ42" s="1812"/>
      <c r="CK42" s="1812"/>
      <c r="CL42" s="1812"/>
      <c r="CM42" s="1812"/>
      <c r="CN42" s="1812"/>
      <c r="CO42" s="1812"/>
      <c r="CP42" s="1812"/>
      <c r="CQ42" s="1812"/>
      <c r="CR42" s="1812"/>
      <c r="CS42" s="1812"/>
      <c r="CT42" s="1812"/>
      <c r="CU42" s="1812"/>
      <c r="CV42" s="1812"/>
      <c r="CW42" s="1812"/>
      <c r="CX42" s="1812"/>
      <c r="CY42" s="1812"/>
      <c r="CZ42" s="1812"/>
      <c r="DA42" s="1812"/>
      <c r="DB42" s="1812"/>
      <c r="DC42" s="1812"/>
      <c r="DD42" s="1812"/>
      <c r="DE42" s="1812"/>
      <c r="DF42" s="1812"/>
      <c r="DG42" s="1812"/>
      <c r="DH42" s="1812"/>
      <c r="DI42" s="1812"/>
      <c r="DJ42" s="1812"/>
      <c r="DK42" s="1812"/>
      <c r="DL42" s="1812"/>
      <c r="DM42" s="1812"/>
      <c r="DN42" s="1812"/>
      <c r="DO42" s="1812"/>
      <c r="DP42" s="1812"/>
      <c r="DQ42" s="1812"/>
      <c r="DR42" s="1812"/>
      <c r="DS42" s="1812"/>
      <c r="DT42" s="1812"/>
      <c r="DU42" s="1812"/>
      <c r="DV42" s="1812"/>
      <c r="DW42" s="1812"/>
      <c r="DX42" s="1812"/>
      <c r="DY42" s="1812"/>
      <c r="DZ42" s="1812"/>
      <c r="EA42" s="1812"/>
      <c r="EB42" s="1812"/>
      <c r="EC42" s="1812"/>
      <c r="ED42" s="1812"/>
      <c r="EE42" s="1812"/>
      <c r="EF42" s="1812"/>
      <c r="EG42" s="1812"/>
      <c r="EH42" s="1812"/>
      <c r="EI42" s="1812"/>
      <c r="EJ42" s="1812"/>
      <c r="EK42" s="1812"/>
      <c r="EL42" s="1812"/>
      <c r="EM42" s="1812"/>
      <c r="EN42" s="1812"/>
      <c r="EO42" s="1812"/>
      <c r="EP42" s="1812"/>
      <c r="EQ42" s="1812"/>
      <c r="ER42" s="1812"/>
      <c r="ES42" s="1812"/>
      <c r="ET42" s="1812"/>
      <c r="EU42" s="1812"/>
      <c r="EV42" s="1812"/>
      <c r="EW42" s="1812"/>
      <c r="EX42" s="1813"/>
      <c r="EY42" s="1813"/>
      <c r="EZ42" s="1813"/>
      <c r="FA42" s="1813"/>
      <c r="FB42" s="1813"/>
      <c r="FC42" s="1813"/>
    </row>
    <row r="43" customFormat="false" ht="12.75" hidden="false" customHeight="false" outlineLevel="0" collapsed="false">
      <c r="B43" s="1789" t="n">
        <v>34</v>
      </c>
      <c r="C43" s="1796" t="s">
        <v>1001</v>
      </c>
      <c r="D43" s="1789" t="n">
        <v>34</v>
      </c>
      <c r="E43" s="1797" t="n">
        <f aca="false">'NORTH-2'!$N$990</f>
        <v>-13.5680344441444</v>
      </c>
      <c r="F43" s="1797" t="n">
        <v>1.46385846620351</v>
      </c>
      <c r="G43" s="1797" t="n">
        <v>0.484560436355157</v>
      </c>
      <c r="H43" s="1797" t="n">
        <v>1.61568187541997</v>
      </c>
      <c r="I43" s="1797" t="n">
        <v>2.23086960830731</v>
      </c>
      <c r="J43" s="1798" t="n">
        <v>1.60822578894506</v>
      </c>
      <c r="K43" s="1798" t="n">
        <v>1.73562419391971</v>
      </c>
      <c r="L43" s="1798" t="n">
        <v>0.772967523129877</v>
      </c>
      <c r="M43" s="1798" t="n">
        <v>0.187618322722786</v>
      </c>
      <c r="N43" s="1798" t="n">
        <v>0.639068949491373</v>
      </c>
      <c r="O43" s="1798" t="n">
        <v>0.843293880725217</v>
      </c>
      <c r="P43" s="1797" t="n">
        <v>-0.179659089448983</v>
      </c>
      <c r="Q43" s="1797" t="n">
        <v>0.398703828197804</v>
      </c>
      <c r="R43" s="1797" t="n">
        <v>0.635927919243739</v>
      </c>
      <c r="S43" s="1793" t="n">
        <v>0.120705499385009</v>
      </c>
      <c r="T43" s="1793" t="n">
        <v>1.26553099283084</v>
      </c>
      <c r="U43" s="1793" t="n">
        <v>-0.289536869406585</v>
      </c>
      <c r="V43" s="1793" t="n">
        <v>1.10180141278591</v>
      </c>
      <c r="W43" s="1793" t="n">
        <v>2.28014895445446</v>
      </c>
      <c r="X43" s="1793" t="n">
        <v>1.22503507135041</v>
      </c>
      <c r="Y43" s="1793" t="n">
        <v>0.993635628058487</v>
      </c>
      <c r="Z43" s="1793" t="n">
        <v>0.88329597441245</v>
      </c>
      <c r="AA43" s="1793" t="n">
        <v>0.928197415702546</v>
      </c>
      <c r="AB43" s="1793" t="n">
        <v>1.06499152351032</v>
      </c>
      <c r="AC43" s="1793" t="n">
        <v>0.856639791595039</v>
      </c>
      <c r="AD43" s="1793" t="n">
        <v>0.944386242230701</v>
      </c>
      <c r="AE43" s="1793" t="n">
        <v>0.969815322752261</v>
      </c>
      <c r="AF43" s="1793" t="n">
        <v>1.03972398887443</v>
      </c>
      <c r="AG43" s="1793" t="n">
        <v>-0.06</v>
      </c>
      <c r="AH43" s="1793" t="n">
        <v>1.66489138368732</v>
      </c>
      <c r="AI43" s="1793" t="n">
        <v>1.10683096607671</v>
      </c>
      <c r="AJ43" s="1793" t="n">
        <v>0.915392067499378</v>
      </c>
      <c r="AK43" s="1793" t="n">
        <v>0.861791018488201</v>
      </c>
      <c r="AL43" s="1793" t="n">
        <v>0.97860874394718</v>
      </c>
      <c r="AM43" s="1793" t="n">
        <v>0.886177586304119</v>
      </c>
      <c r="AN43" s="1793" t="n">
        <v>3.63211908231329</v>
      </c>
      <c r="AO43" s="1793" t="n">
        <v>-0.191510833344231</v>
      </c>
      <c r="AP43" s="1793" t="n">
        <v>1.277794257338</v>
      </c>
      <c r="AQ43" s="1793" t="n">
        <v>0.296388012176405</v>
      </c>
      <c r="AR43" s="1793" t="n">
        <v>3.48343881020586</v>
      </c>
      <c r="AS43" s="1793" t="n">
        <v>0.341399150815104</v>
      </c>
      <c r="AT43" s="1793" t="n">
        <v>0.151846305131154</v>
      </c>
      <c r="AU43" s="1793" t="n">
        <v>3.30967874915363</v>
      </c>
      <c r="AV43" s="1793" t="n">
        <v>1.5</v>
      </c>
      <c r="AW43" s="1793" t="n">
        <v>5.42950559793902</v>
      </c>
      <c r="AX43" s="1793" t="n">
        <v>4.01028165639231</v>
      </c>
      <c r="AY43" s="1793" t="n">
        <v>3.67690137788866</v>
      </c>
      <c r="AZ43" s="1793" t="n">
        <v>6.89879520871818</v>
      </c>
      <c r="BA43" s="1793"/>
      <c r="BB43" s="1793" t="n">
        <v>4.79381327586589</v>
      </c>
      <c r="BC43" s="1793" t="n">
        <v>5.04743053480729</v>
      </c>
      <c r="BD43" s="1793"/>
      <c r="BE43" s="1793"/>
      <c r="BF43" s="1793"/>
      <c r="BG43" s="1793"/>
      <c r="BH43" s="1793"/>
      <c r="BI43" s="1793"/>
      <c r="BJ43" s="1793"/>
      <c r="BK43" s="1793"/>
      <c r="BL43" s="1793"/>
      <c r="BM43" s="1793"/>
      <c r="BN43" s="1793"/>
      <c r="BO43" s="1793"/>
      <c r="BP43" s="1817"/>
      <c r="BQ43" s="1817"/>
      <c r="BR43" s="1817"/>
      <c r="BS43" s="1817"/>
      <c r="BT43" s="1817"/>
      <c r="BU43" s="1817"/>
      <c r="BV43" s="1817"/>
      <c r="BW43" s="1817"/>
      <c r="BX43" s="1817"/>
      <c r="BY43" s="1818"/>
      <c r="BZ43" s="1818"/>
      <c r="CA43" s="1818"/>
      <c r="CB43" s="1812"/>
      <c r="CC43" s="1812"/>
      <c r="CD43" s="1812"/>
      <c r="CE43" s="1812"/>
      <c r="CF43" s="1812"/>
      <c r="CG43" s="1812"/>
      <c r="CH43" s="1812"/>
      <c r="CI43" s="1812"/>
      <c r="CJ43" s="1812"/>
      <c r="CK43" s="1812"/>
      <c r="CL43" s="1812"/>
      <c r="CM43" s="1812"/>
      <c r="CN43" s="1812"/>
      <c r="CO43" s="1812"/>
      <c r="CP43" s="1812"/>
      <c r="CQ43" s="1812"/>
      <c r="CR43" s="1812"/>
      <c r="CS43" s="1812"/>
      <c r="CT43" s="1812"/>
      <c r="CU43" s="1812"/>
      <c r="CV43" s="1812"/>
      <c r="CW43" s="1812"/>
      <c r="CX43" s="1812"/>
      <c r="CY43" s="1812"/>
      <c r="CZ43" s="1812"/>
      <c r="DA43" s="1812"/>
      <c r="DB43" s="1812"/>
      <c r="DC43" s="1812"/>
      <c r="DD43" s="1812"/>
      <c r="DE43" s="1812"/>
      <c r="DF43" s="1812"/>
      <c r="DG43" s="1812"/>
      <c r="DH43" s="1812"/>
      <c r="DI43" s="1812"/>
      <c r="DJ43" s="1812"/>
      <c r="DK43" s="1812"/>
      <c r="DL43" s="1812"/>
      <c r="DM43" s="1812"/>
      <c r="DN43" s="1812"/>
      <c r="DO43" s="1812"/>
      <c r="DP43" s="1812"/>
      <c r="DQ43" s="1812"/>
      <c r="DR43" s="1812"/>
      <c r="DS43" s="1812"/>
      <c r="DT43" s="1812"/>
      <c r="DU43" s="1812"/>
      <c r="DV43" s="1812"/>
      <c r="DW43" s="1812"/>
      <c r="DX43" s="1812"/>
      <c r="DY43" s="1812"/>
      <c r="DZ43" s="1812"/>
      <c r="EA43" s="1812"/>
      <c r="EB43" s="1812"/>
      <c r="EC43" s="1812"/>
      <c r="ED43" s="1812"/>
      <c r="EE43" s="1812"/>
      <c r="EF43" s="1812"/>
      <c r="EG43" s="1812"/>
      <c r="EH43" s="1812"/>
      <c r="EI43" s="1812"/>
      <c r="EJ43" s="1812"/>
      <c r="EK43" s="1812"/>
      <c r="EL43" s="1812"/>
      <c r="EM43" s="1812"/>
      <c r="EN43" s="1812"/>
      <c r="EO43" s="1812"/>
      <c r="EP43" s="1812"/>
      <c r="EQ43" s="1812"/>
      <c r="ER43" s="1812"/>
      <c r="ES43" s="1812"/>
      <c r="ET43" s="1812"/>
      <c r="EU43" s="1812"/>
      <c r="EV43" s="1812"/>
      <c r="EW43" s="1812"/>
      <c r="EX43" s="1813"/>
      <c r="EY43" s="1813"/>
      <c r="EZ43" s="1813"/>
      <c r="FA43" s="1813"/>
      <c r="FB43" s="1813"/>
      <c r="FC43" s="1813"/>
    </row>
    <row r="44" customFormat="false" ht="12.75" hidden="false" customHeight="false" outlineLevel="0" collapsed="false">
      <c r="B44" s="1789" t="n">
        <v>35</v>
      </c>
      <c r="C44" s="1796" t="s">
        <v>1002</v>
      </c>
      <c r="D44" s="1789" t="n">
        <v>35</v>
      </c>
      <c r="E44" s="1797" t="n">
        <f aca="false">'NORTH-1'!N450</f>
        <v>0.896705327975218</v>
      </c>
      <c r="F44" s="1797" t="n">
        <v>0.657777325048397</v>
      </c>
      <c r="G44" s="1797" t="n">
        <v>0.586102168167375</v>
      </c>
      <c r="H44" s="1797" t="n">
        <v>0.00292453983156387</v>
      </c>
      <c r="I44" s="1797" t="n">
        <v>0.919426518572396</v>
      </c>
      <c r="J44" s="1798" t="n">
        <v>1.20239914673135</v>
      </c>
      <c r="K44" s="1798" t="n">
        <v>1.44449769625796</v>
      </c>
      <c r="L44" s="1798" t="n">
        <v>-0.437654804369693</v>
      </c>
      <c r="M44" s="1798" t="n">
        <v>1.66952560279468</v>
      </c>
      <c r="N44" s="1798" t="n">
        <v>0</v>
      </c>
      <c r="O44" s="1798" t="n">
        <v>0.370921495780519</v>
      </c>
      <c r="P44" s="1797" t="n">
        <v>1.75040528381697</v>
      </c>
      <c r="Q44" s="1797" t="n">
        <v>0.652102764535181</v>
      </c>
      <c r="R44" s="1797" t="n">
        <v>0.764178478751163</v>
      </c>
      <c r="S44" s="1793" t="n">
        <v>0.753463945693532</v>
      </c>
      <c r="T44" s="1793" t="n">
        <v>0.370834081185012</v>
      </c>
      <c r="U44" s="1793" t="n">
        <v>1.73878558727779</v>
      </c>
      <c r="V44" s="1793" t="n">
        <v>1.07517958336291</v>
      </c>
      <c r="W44" s="1793" t="n">
        <v>0.754014206270602</v>
      </c>
      <c r="X44" s="1793" t="n">
        <v>-0.174475841455304</v>
      </c>
      <c r="Y44" s="1793" t="n">
        <v>0.395517687105343</v>
      </c>
      <c r="Z44" s="1793" t="n">
        <v>0.20028831220656</v>
      </c>
      <c r="AA44" s="1793" t="n">
        <v>0.628456587933267</v>
      </c>
      <c r="AB44" s="1793" t="n">
        <v>0.667591066500843</v>
      </c>
      <c r="AC44" s="1793" t="n">
        <v>0.67721891407033</v>
      </c>
      <c r="AD44" s="1793" t="n">
        <v>0.634905636072089</v>
      </c>
      <c r="AE44" s="1793" t="n">
        <v>0.706548766970249</v>
      </c>
      <c r="AF44" s="1793" t="n">
        <v>1.49652968986436</v>
      </c>
      <c r="AG44" s="1793" t="n">
        <v>0.85</v>
      </c>
      <c r="AH44" s="1793" t="n">
        <v>2.4875581586347</v>
      </c>
      <c r="AI44" s="1793" t="n">
        <v>1.68047440248528</v>
      </c>
      <c r="AJ44" s="1793" t="n">
        <v>0.258973649185576</v>
      </c>
      <c r="AK44" s="1793" t="n">
        <v>-2.25557124866406</v>
      </c>
      <c r="AL44" s="1793" t="n">
        <v>5.93641158485837</v>
      </c>
      <c r="AM44" s="1793" t="n">
        <v>-0.651186919540016</v>
      </c>
      <c r="AN44" s="1793" t="n">
        <v>0.0427622250140261</v>
      </c>
      <c r="AO44" s="1793" t="n">
        <v>1.3602195521278</v>
      </c>
      <c r="AP44" s="1793" t="n">
        <v>2.6280133773169</v>
      </c>
      <c r="AQ44" s="1793" t="n">
        <v>2.19157397837798</v>
      </c>
      <c r="AR44" s="1793" t="n">
        <v>1.20939612200838</v>
      </c>
      <c r="AS44" s="1793" t="n">
        <v>1.49565282541742</v>
      </c>
      <c r="AT44" s="1793" t="n">
        <v>1.29303352936558</v>
      </c>
      <c r="AU44" s="1793" t="n">
        <v>1.79999999999998</v>
      </c>
      <c r="AV44" s="1793" t="n">
        <v>1.44302887039328</v>
      </c>
      <c r="AW44" s="1793" t="n">
        <v>4.31874577212893</v>
      </c>
      <c r="AX44" s="1793" t="n">
        <v>-1.53529917011259</v>
      </c>
      <c r="AY44" s="1793" t="n">
        <v>0.786224923506631</v>
      </c>
      <c r="AZ44" s="1793" t="n">
        <v>0.321814761715467</v>
      </c>
      <c r="BA44" s="1793"/>
      <c r="BB44" s="1793" t="n">
        <v>3.33905656443493</v>
      </c>
      <c r="BC44" s="1793"/>
      <c r="BD44" s="1793"/>
      <c r="BE44" s="1793"/>
      <c r="BF44" s="1793"/>
      <c r="BG44" s="1793"/>
      <c r="BH44" s="1793"/>
      <c r="BI44" s="1793"/>
      <c r="BJ44" s="1793"/>
      <c r="BK44" s="1793"/>
      <c r="BL44" s="1793"/>
      <c r="BM44" s="1793"/>
      <c r="BN44" s="1793"/>
      <c r="BO44" s="1793"/>
      <c r="BP44" s="1817"/>
      <c r="BQ44" s="1817"/>
      <c r="BR44" s="1817"/>
      <c r="BS44" s="1817"/>
      <c r="BT44" s="1817"/>
      <c r="BU44" s="1817"/>
      <c r="BV44" s="1817"/>
      <c r="BW44" s="1817"/>
      <c r="BX44" s="1817"/>
      <c r="BY44" s="1818"/>
      <c r="BZ44" s="1818"/>
      <c r="CA44" s="1818"/>
      <c r="CB44" s="1812"/>
      <c r="CC44" s="1812"/>
      <c r="CD44" s="1812"/>
      <c r="CE44" s="1812"/>
      <c r="CF44" s="1812"/>
      <c r="CG44" s="1812"/>
      <c r="CH44" s="1812"/>
      <c r="CI44" s="1812"/>
      <c r="CJ44" s="1812"/>
      <c r="CK44" s="1812"/>
      <c r="CL44" s="1812"/>
      <c r="CM44" s="1812"/>
      <c r="CN44" s="1812"/>
      <c r="CO44" s="1812"/>
      <c r="CP44" s="1812"/>
      <c r="CQ44" s="1812"/>
      <c r="CR44" s="1812"/>
      <c r="CS44" s="1812"/>
      <c r="CT44" s="1812"/>
      <c r="CU44" s="1812"/>
      <c r="CV44" s="1812"/>
      <c r="CW44" s="1812"/>
      <c r="CX44" s="1812"/>
      <c r="CY44" s="1812"/>
      <c r="CZ44" s="1812"/>
      <c r="DA44" s="1812"/>
      <c r="DB44" s="1812"/>
      <c r="DC44" s="1812"/>
      <c r="DD44" s="1812"/>
      <c r="DE44" s="1812"/>
      <c r="DF44" s="1812"/>
      <c r="DG44" s="1812"/>
      <c r="DH44" s="1812"/>
      <c r="DI44" s="1812"/>
      <c r="DJ44" s="1812"/>
      <c r="DK44" s="1812"/>
      <c r="DL44" s="1812"/>
      <c r="DM44" s="1812"/>
      <c r="DN44" s="1812"/>
      <c r="DO44" s="1812"/>
      <c r="DP44" s="1812"/>
      <c r="DQ44" s="1812"/>
      <c r="DR44" s="1812"/>
      <c r="DS44" s="1812"/>
      <c r="DT44" s="1812"/>
      <c r="DU44" s="1812"/>
      <c r="DV44" s="1812"/>
      <c r="DW44" s="1812"/>
      <c r="DX44" s="1812"/>
      <c r="DY44" s="1812"/>
      <c r="DZ44" s="1812"/>
      <c r="EA44" s="1812"/>
      <c r="EB44" s="1812"/>
      <c r="EC44" s="1812"/>
      <c r="ED44" s="1812"/>
      <c r="EE44" s="1812"/>
      <c r="EF44" s="1812"/>
      <c r="EG44" s="1812"/>
      <c r="EH44" s="1812"/>
      <c r="EI44" s="1812"/>
      <c r="EJ44" s="1812"/>
      <c r="EK44" s="1812"/>
      <c r="EL44" s="1812"/>
      <c r="EM44" s="1812"/>
      <c r="EN44" s="1812"/>
      <c r="EO44" s="1812"/>
      <c r="EP44" s="1812"/>
      <c r="EQ44" s="1812"/>
      <c r="ER44" s="1812"/>
      <c r="ES44" s="1812"/>
      <c r="ET44" s="1812"/>
      <c r="EU44" s="1812"/>
      <c r="EV44" s="1812"/>
      <c r="EW44" s="1812"/>
      <c r="EX44" s="1813"/>
      <c r="EY44" s="1813"/>
      <c r="EZ44" s="1813"/>
      <c r="FA44" s="1813"/>
      <c r="FB44" s="1813"/>
      <c r="FC44" s="1813"/>
    </row>
    <row r="45" customFormat="false" ht="12.75" hidden="false" customHeight="false" outlineLevel="0" collapsed="false">
      <c r="B45" s="1789" t="n">
        <v>36</v>
      </c>
      <c r="C45" s="1796" t="s">
        <v>1003</v>
      </c>
      <c r="D45" s="1789" t="n">
        <v>36</v>
      </c>
      <c r="E45" s="1797" t="n">
        <f aca="false">'NORTH-1'!$N$1345</f>
        <v>0.416748527527876</v>
      </c>
      <c r="F45" s="1797" t="n">
        <v>1.8057140175652</v>
      </c>
      <c r="G45" s="1797" t="n">
        <v>-0.443014140545982</v>
      </c>
      <c r="H45" s="1797" t="n">
        <v>0.396044415696743</v>
      </c>
      <c r="I45" s="1797" t="n">
        <v>-0.162380002302921</v>
      </c>
      <c r="J45" s="1798" t="n">
        <v>2.42376843837133</v>
      </c>
      <c r="K45" s="1798" t="n">
        <v>0.591221415845325</v>
      </c>
      <c r="L45" s="1798" t="n">
        <v>0.789672539037426</v>
      </c>
      <c r="M45" s="1798" t="n">
        <v>0.627885827950879</v>
      </c>
      <c r="N45" s="1798" t="n">
        <v>1.89158988675437</v>
      </c>
      <c r="O45" s="1798" t="n">
        <v>0.348480861509409</v>
      </c>
      <c r="P45" s="1797" t="n">
        <v>1.42948780392042</v>
      </c>
      <c r="Q45" s="1797" t="n">
        <v>1.99940771903636</v>
      </c>
      <c r="R45" s="1797" t="n">
        <v>1.05229018607671</v>
      </c>
      <c r="S45" s="1793" t="n">
        <v>1.0086183109835</v>
      </c>
      <c r="T45" s="1793" t="n">
        <v>1.25350676144937</v>
      </c>
      <c r="U45" s="1793" t="n">
        <v>0.366762799304424</v>
      </c>
      <c r="V45" s="1793" t="n">
        <v>1.47000360794232</v>
      </c>
      <c r="W45" s="1793" t="n">
        <v>1.14191825527184</v>
      </c>
      <c r="X45" s="1793" t="n">
        <v>1.42420386333845</v>
      </c>
      <c r="Y45" s="1793" t="n">
        <v>0.995321305163641</v>
      </c>
      <c r="Z45" s="1793" t="n">
        <v>0.438944637085072</v>
      </c>
      <c r="AA45" s="1793" t="n">
        <v>0.886477949473447</v>
      </c>
      <c r="AB45" s="1793" t="n">
        <v>0.285240963507951</v>
      </c>
      <c r="AC45" s="1793" t="n">
        <v>0.658821431031903</v>
      </c>
      <c r="AD45" s="1793" t="n">
        <v>0.775115376553839</v>
      </c>
      <c r="AE45" s="1793" t="n">
        <v>1.88728640090691</v>
      </c>
      <c r="AF45" s="1793" t="n">
        <v>1.35607129782393</v>
      </c>
      <c r="AG45" s="1793" t="n">
        <v>2.08</v>
      </c>
      <c r="AH45" s="1793" t="n">
        <v>2.02563182809921</v>
      </c>
      <c r="AI45" s="1793" t="n">
        <v>1.89766569488899</v>
      </c>
      <c r="AJ45" s="1793" t="n">
        <v>1.12522114796416</v>
      </c>
      <c r="AK45" s="1793" t="n">
        <v>2.87405081388046</v>
      </c>
      <c r="AL45" s="1793" t="n">
        <v>4</v>
      </c>
      <c r="AM45" s="1793" t="n">
        <v>4</v>
      </c>
      <c r="AN45" s="1793" t="n">
        <v>3.00000000000002</v>
      </c>
      <c r="AO45" s="1793" t="n">
        <v>3</v>
      </c>
      <c r="AP45" s="1817" t="n">
        <v>2.5</v>
      </c>
      <c r="AQ45" s="1817" t="n">
        <v>2.49999999999999</v>
      </c>
      <c r="AR45" s="1817" t="n">
        <v>2.50000000000001</v>
      </c>
      <c r="AS45" s="1817" t="n">
        <v>2.49999999999999</v>
      </c>
      <c r="AT45" s="1817" t="n">
        <v>2.49999999999997</v>
      </c>
      <c r="AU45" s="1817" t="n">
        <v>2.43902439024389</v>
      </c>
      <c r="AV45" s="1817"/>
      <c r="AW45" s="1817"/>
      <c r="AX45" s="1817"/>
      <c r="AY45" s="1817"/>
      <c r="AZ45" s="1817"/>
      <c r="BA45" s="1817"/>
      <c r="BB45" s="1817"/>
      <c r="BC45" s="1817"/>
      <c r="BD45" s="1817"/>
      <c r="BE45" s="1817"/>
      <c r="BF45" s="1817"/>
      <c r="BG45" s="1817"/>
      <c r="BH45" s="1817"/>
      <c r="BI45" s="1817"/>
      <c r="BJ45" s="1817"/>
      <c r="BK45" s="1817"/>
      <c r="BL45" s="1817"/>
      <c r="BM45" s="1817"/>
      <c r="BN45" s="1817"/>
      <c r="BO45" s="1817"/>
      <c r="BP45" s="1817"/>
      <c r="BQ45" s="1817"/>
      <c r="BR45" s="1817"/>
      <c r="BS45" s="1817"/>
      <c r="BT45" s="1817"/>
      <c r="BU45" s="1817"/>
      <c r="BV45" s="1817"/>
      <c r="BW45" s="1817"/>
      <c r="BX45" s="1817"/>
      <c r="BY45" s="1818"/>
      <c r="BZ45" s="1818"/>
      <c r="CA45" s="1818"/>
      <c r="CB45" s="1812"/>
      <c r="CC45" s="1812"/>
      <c r="CD45" s="1812"/>
      <c r="CE45" s="1812"/>
      <c r="CF45" s="1812"/>
      <c r="CG45" s="1812"/>
      <c r="CH45" s="1812"/>
      <c r="CI45" s="1812"/>
      <c r="CJ45" s="1812"/>
      <c r="CK45" s="1812"/>
      <c r="CL45" s="1812"/>
      <c r="CM45" s="1812"/>
      <c r="CN45" s="1812"/>
      <c r="CO45" s="1812"/>
      <c r="CP45" s="1812"/>
      <c r="CQ45" s="1812"/>
      <c r="CR45" s="1812"/>
      <c r="CS45" s="1812"/>
      <c r="CT45" s="1812"/>
      <c r="CU45" s="1812"/>
      <c r="CV45" s="1812"/>
      <c r="CW45" s="1812"/>
      <c r="CX45" s="1812"/>
      <c r="CY45" s="1812"/>
      <c r="CZ45" s="1812"/>
      <c r="DA45" s="1812"/>
      <c r="DB45" s="1812"/>
      <c r="DC45" s="1812"/>
      <c r="DD45" s="1812"/>
      <c r="DE45" s="1812"/>
      <c r="DF45" s="1812"/>
      <c r="DG45" s="1812"/>
      <c r="DH45" s="1812"/>
      <c r="DI45" s="1812"/>
      <c r="DJ45" s="1812"/>
      <c r="DK45" s="1812"/>
      <c r="DL45" s="1812"/>
      <c r="DM45" s="1812"/>
      <c r="DN45" s="1812"/>
      <c r="DO45" s="1812"/>
      <c r="DP45" s="1812"/>
      <c r="DQ45" s="1812"/>
      <c r="DR45" s="1812"/>
      <c r="DS45" s="1812"/>
      <c r="DT45" s="1812"/>
      <c r="DU45" s="1812"/>
      <c r="DV45" s="1812"/>
      <c r="DW45" s="1812"/>
      <c r="DX45" s="1812"/>
      <c r="DY45" s="1812"/>
      <c r="DZ45" s="1812"/>
      <c r="EA45" s="1812"/>
      <c r="EB45" s="1812"/>
      <c r="EC45" s="1812"/>
      <c r="ED45" s="1812"/>
      <c r="EE45" s="1812"/>
      <c r="EF45" s="1812"/>
      <c r="EG45" s="1812"/>
      <c r="EH45" s="1812"/>
      <c r="EI45" s="1812"/>
      <c r="EJ45" s="1812"/>
      <c r="EK45" s="1812"/>
      <c r="EL45" s="1812"/>
      <c r="EM45" s="1812"/>
      <c r="EN45" s="1812"/>
      <c r="EO45" s="1812"/>
      <c r="EP45" s="1812"/>
      <c r="EQ45" s="1812"/>
      <c r="ER45" s="1812"/>
      <c r="ES45" s="1812"/>
      <c r="ET45" s="1812"/>
      <c r="EU45" s="1812"/>
      <c r="EV45" s="1812"/>
      <c r="EW45" s="1812"/>
      <c r="EX45" s="1813"/>
      <c r="EY45" s="1813"/>
      <c r="EZ45" s="1813"/>
      <c r="FA45" s="1813"/>
      <c r="FB45" s="1813"/>
      <c r="FC45" s="1813"/>
    </row>
    <row r="46" customFormat="false" ht="12.75" hidden="false" customHeight="false" outlineLevel="0" collapsed="false">
      <c r="B46" s="1789" t="n">
        <v>37</v>
      </c>
      <c r="C46" s="1790" t="s">
        <v>1004</v>
      </c>
      <c r="D46" s="1789" t="n">
        <v>37</v>
      </c>
      <c r="E46" s="1797" t="n">
        <f aca="false">'NORTH-1'!$N$1628</f>
        <v>1.24108644387887</v>
      </c>
      <c r="F46" s="1797" t="n">
        <v>0.48234780557488</v>
      </c>
      <c r="G46" s="1797" t="n">
        <v>1.07333836741628</v>
      </c>
      <c r="H46" s="1797" t="n">
        <v>1.11696375623533</v>
      </c>
      <c r="I46" s="1797" t="n">
        <v>-0.159401338207805</v>
      </c>
      <c r="J46" s="1798" t="n">
        <v>0.961513946796247</v>
      </c>
      <c r="K46" s="1798" t="n">
        <v>0.902315620738814</v>
      </c>
      <c r="L46" s="1798" t="n">
        <v>-0.379323440581365</v>
      </c>
      <c r="M46" s="1798" t="n">
        <v>0.0917969885471886</v>
      </c>
      <c r="N46" s="1798" t="n">
        <v>1.22061489853716</v>
      </c>
      <c r="O46" s="1798" t="n">
        <v>0.499999999999996</v>
      </c>
      <c r="P46" s="1797" t="n">
        <v>0.933978506146903</v>
      </c>
      <c r="Q46" s="1797" t="n">
        <v>1.60614760275136</v>
      </c>
      <c r="R46" s="1797" t="n">
        <v>0.596547532577126</v>
      </c>
      <c r="S46" s="1793" t="n">
        <v>-0.295749683035455</v>
      </c>
      <c r="T46" s="1793" t="n">
        <v>0.10239004187044</v>
      </c>
      <c r="U46" s="1793" t="n">
        <v>0.252927186918763</v>
      </c>
      <c r="V46" s="1793" t="n">
        <v>0.629340913639115</v>
      </c>
      <c r="W46" s="1793" t="n">
        <v>0.830230002920893</v>
      </c>
      <c r="X46" s="1793" t="n">
        <v>0.031429589904659</v>
      </c>
      <c r="Y46" s="1793" t="n">
        <v>0.016275727136281</v>
      </c>
      <c r="Z46" s="1793" t="n">
        <v>-0.213558821469396</v>
      </c>
      <c r="AA46" s="1793" t="n">
        <v>0.679571554684728</v>
      </c>
      <c r="AB46" s="1793" t="n">
        <v>1.36190722374997</v>
      </c>
      <c r="AC46" s="1793" t="n">
        <v>2.01839902384775</v>
      </c>
      <c r="AD46" s="1793" t="n">
        <v>0.0154327045936507</v>
      </c>
      <c r="AE46" s="1793" t="n">
        <v>0.719308511806397</v>
      </c>
      <c r="AF46" s="1793" t="n">
        <v>-0.991054066753635</v>
      </c>
      <c r="AG46" s="1793" t="n">
        <v>-0.91</v>
      </c>
      <c r="AH46" s="1793" t="n">
        <v>-0.682397315571691</v>
      </c>
      <c r="AI46" s="1793" t="n">
        <v>3.29718246869408</v>
      </c>
      <c r="AJ46" s="1793" t="n">
        <v>3.86541126321374</v>
      </c>
      <c r="AK46" s="1793" t="n">
        <v>1.96410153366571</v>
      </c>
      <c r="AL46" s="1793" t="n">
        <v>2.59261594349358</v>
      </c>
      <c r="AM46" s="1793" t="n">
        <v>3.87389274936091</v>
      </c>
      <c r="AN46" s="1793" t="n">
        <v>3.59749257879204</v>
      </c>
      <c r="AO46" s="1793"/>
      <c r="AP46" s="1817"/>
      <c r="AQ46" s="1817"/>
      <c r="AR46" s="1817"/>
      <c r="AS46" s="1817"/>
      <c r="AT46" s="1817"/>
      <c r="AU46" s="1817"/>
      <c r="AV46" s="1817"/>
      <c r="AW46" s="1817"/>
      <c r="AX46" s="1817"/>
      <c r="AY46" s="1817"/>
      <c r="AZ46" s="1817"/>
      <c r="BA46" s="1817"/>
      <c r="BB46" s="1817"/>
      <c r="BC46" s="1817"/>
      <c r="BD46" s="1817"/>
      <c r="BE46" s="1817"/>
      <c r="BF46" s="1817"/>
      <c r="BG46" s="1817"/>
      <c r="BH46" s="1817"/>
      <c r="BI46" s="1817"/>
      <c r="BJ46" s="1817"/>
      <c r="BK46" s="1817"/>
      <c r="BL46" s="1817"/>
      <c r="BM46" s="1817"/>
      <c r="BN46" s="1817"/>
      <c r="BO46" s="1817"/>
      <c r="BP46" s="1817"/>
      <c r="BQ46" s="1817"/>
      <c r="BR46" s="1817"/>
      <c r="BS46" s="1817"/>
      <c r="BT46" s="1817"/>
      <c r="BU46" s="1817"/>
      <c r="BV46" s="1817"/>
      <c r="BW46" s="1817"/>
      <c r="BX46" s="1817"/>
      <c r="BY46" s="1818"/>
      <c r="BZ46" s="1818"/>
      <c r="CA46" s="1818"/>
      <c r="CB46" s="1812"/>
      <c r="CC46" s="1812"/>
      <c r="CD46" s="1812"/>
      <c r="CE46" s="1812"/>
      <c r="CF46" s="1812"/>
      <c r="CG46" s="1812"/>
      <c r="CH46" s="1812"/>
      <c r="CI46" s="1812"/>
      <c r="CJ46" s="1812"/>
      <c r="CK46" s="1812"/>
      <c r="CL46" s="1812"/>
      <c r="CM46" s="1812"/>
      <c r="CN46" s="1812"/>
      <c r="CO46" s="1812"/>
      <c r="CP46" s="1812"/>
      <c r="CQ46" s="1812"/>
      <c r="CR46" s="1812"/>
      <c r="CS46" s="1812"/>
      <c r="CT46" s="1812"/>
      <c r="CU46" s="1812"/>
      <c r="CV46" s="1812"/>
      <c r="CW46" s="1812"/>
      <c r="CX46" s="1812"/>
      <c r="CY46" s="1812"/>
      <c r="CZ46" s="1812"/>
      <c r="DA46" s="1812"/>
      <c r="DB46" s="1812"/>
      <c r="DC46" s="1812"/>
      <c r="DD46" s="1812"/>
      <c r="DE46" s="1812"/>
      <c r="DF46" s="1812"/>
      <c r="DG46" s="1812"/>
      <c r="DH46" s="1812"/>
      <c r="DI46" s="1812"/>
      <c r="DJ46" s="1812"/>
      <c r="DK46" s="1812"/>
      <c r="DL46" s="1812"/>
      <c r="DM46" s="1812"/>
      <c r="DN46" s="1812"/>
      <c r="DO46" s="1812"/>
      <c r="DP46" s="1812"/>
      <c r="DQ46" s="1812"/>
      <c r="DR46" s="1812"/>
      <c r="DS46" s="1812"/>
      <c r="DT46" s="1812"/>
      <c r="DU46" s="1812"/>
      <c r="DV46" s="1812"/>
      <c r="DW46" s="1812"/>
      <c r="DX46" s="1812"/>
      <c r="DY46" s="1812"/>
      <c r="DZ46" s="1812"/>
      <c r="EA46" s="1812"/>
      <c r="EB46" s="1812"/>
      <c r="EC46" s="1812"/>
      <c r="ED46" s="1812"/>
      <c r="EE46" s="1812"/>
      <c r="EF46" s="1812"/>
      <c r="EG46" s="1812"/>
      <c r="EH46" s="1812"/>
      <c r="EI46" s="1812"/>
      <c r="EJ46" s="1812"/>
      <c r="EK46" s="1812"/>
      <c r="EL46" s="1812"/>
      <c r="EM46" s="1812"/>
      <c r="EN46" s="1812"/>
      <c r="EO46" s="1812"/>
      <c r="EP46" s="1812"/>
      <c r="EQ46" s="1812"/>
      <c r="ER46" s="1812"/>
      <c r="ES46" s="1812"/>
      <c r="ET46" s="1812"/>
      <c r="EU46" s="1812"/>
      <c r="EV46" s="1812"/>
      <c r="EW46" s="1812"/>
      <c r="EX46" s="1813"/>
      <c r="EY46" s="1813"/>
      <c r="EZ46" s="1813"/>
      <c r="FA46" s="1813"/>
      <c r="FB46" s="1813"/>
      <c r="FC46" s="1813"/>
    </row>
    <row r="47" customFormat="false" ht="15" hidden="false" customHeight="true" outlineLevel="0" collapsed="false">
      <c r="B47" s="1789" t="n">
        <v>38</v>
      </c>
      <c r="C47" s="1796" t="s">
        <v>1005</v>
      </c>
      <c r="D47" s="1789" t="n">
        <v>38</v>
      </c>
      <c r="E47" s="1797" t="n">
        <f aca="false">'NORTH-1'!$N$1667</f>
        <v>0.021567993098305</v>
      </c>
      <c r="F47" s="1797" t="n">
        <v>0.249107725976026</v>
      </c>
      <c r="G47" s="1797" t="n">
        <v>1.71623021156981</v>
      </c>
      <c r="H47" s="1797" t="n">
        <v>0</v>
      </c>
      <c r="I47" s="1797" t="n">
        <v>0.394996708360751</v>
      </c>
      <c r="J47" s="1798" t="n">
        <v>-0.0116090791970525</v>
      </c>
      <c r="K47" s="1798" t="n">
        <v>0.132068936611065</v>
      </c>
      <c r="L47" s="1798" t="n">
        <v>1.0275590125107</v>
      </c>
      <c r="M47" s="1798" t="n">
        <v>0</v>
      </c>
      <c r="N47" s="1798" t="n">
        <v>-0.0133761369716426</v>
      </c>
      <c r="O47" s="1798" t="n">
        <v>0.0254841997962055</v>
      </c>
      <c r="P47" s="1797" t="n">
        <v>-0.0347705146036296</v>
      </c>
      <c r="Q47" s="1797" t="n">
        <v>1.49999999999998</v>
      </c>
      <c r="R47" s="1797" t="n">
        <v>1.5</v>
      </c>
      <c r="S47" s="1793" t="n">
        <v>1.54414232964094</v>
      </c>
      <c r="T47" s="1793" t="n">
        <v>-0.140646976090063</v>
      </c>
      <c r="U47" s="1793" t="n">
        <v>0.845410628019352</v>
      </c>
      <c r="V47" s="1793" t="n">
        <v>0.190839694656526</v>
      </c>
      <c r="W47" s="1793" t="n">
        <v>31.0328334600169</v>
      </c>
      <c r="X47" s="1793" t="n">
        <v>0</v>
      </c>
      <c r="Y47" s="1793" t="n">
        <v>2.92447473026686</v>
      </c>
      <c r="Z47" s="1793" t="n">
        <v>0.308641975308642</v>
      </c>
      <c r="AA47" s="1793" t="n">
        <v>-0.318979266347595</v>
      </c>
      <c r="AB47" s="1793" t="n">
        <v>-0.388726919339207</v>
      </c>
      <c r="AC47" s="1793" t="n">
        <v>-0.0872600349040343</v>
      </c>
      <c r="AD47" s="1793" t="n">
        <v>0.0862281350086228</v>
      </c>
      <c r="AE47" s="1793" t="n">
        <v>-0.101163378856854</v>
      </c>
      <c r="AF47" s="1793" t="n">
        <v>0.065616797900293</v>
      </c>
      <c r="AG47" s="1793" t="n">
        <v>0</v>
      </c>
      <c r="AH47" s="1793" t="n">
        <v>0</v>
      </c>
      <c r="AI47" s="1793" t="n">
        <v>0</v>
      </c>
      <c r="AJ47" s="1793" t="n">
        <v>0</v>
      </c>
      <c r="AK47" s="1793" t="n">
        <v>0</v>
      </c>
      <c r="AL47" s="1793" t="n">
        <v>0</v>
      </c>
      <c r="AM47" s="1793" t="n">
        <v>-0.793650793650862</v>
      </c>
      <c r="AN47" s="1793" t="n">
        <v>0</v>
      </c>
      <c r="AO47" s="1793" t="n">
        <v>0</v>
      </c>
      <c r="AP47" s="1817" t="e">
        <f aca="false">#DIV/0!</f>
        <v>#DIV/0!</v>
      </c>
      <c r="AQ47" s="1817" t="n">
        <v>9.5166163141994</v>
      </c>
      <c r="AR47" s="1817"/>
      <c r="AS47" s="1817"/>
      <c r="AT47" s="1817"/>
      <c r="AU47" s="1817"/>
      <c r="AV47" s="1817"/>
      <c r="AW47" s="1817"/>
      <c r="AX47" s="1817"/>
      <c r="AY47" s="1817"/>
      <c r="AZ47" s="1817"/>
      <c r="BA47" s="1817"/>
      <c r="BB47" s="1817"/>
      <c r="BC47" s="1817"/>
      <c r="BD47" s="1817"/>
      <c r="BE47" s="1817"/>
      <c r="BF47" s="1817"/>
      <c r="BG47" s="1817"/>
      <c r="BH47" s="1817"/>
      <c r="BI47" s="1817"/>
      <c r="BJ47" s="1817"/>
      <c r="BK47" s="1817"/>
      <c r="BL47" s="1817"/>
      <c r="BM47" s="1817"/>
      <c r="BN47" s="1817"/>
      <c r="BO47" s="1817"/>
      <c r="BP47" s="1817"/>
      <c r="BQ47" s="1817"/>
      <c r="BR47" s="1817"/>
      <c r="BS47" s="1817"/>
      <c r="BT47" s="1817"/>
      <c r="BU47" s="1817"/>
      <c r="BV47" s="1817"/>
      <c r="BW47" s="1817"/>
      <c r="BX47" s="1817"/>
      <c r="BY47" s="1818"/>
      <c r="BZ47" s="1818"/>
      <c r="CA47" s="1818"/>
      <c r="CB47" s="1812"/>
      <c r="CC47" s="1812"/>
      <c r="CD47" s="1812"/>
      <c r="CE47" s="1812"/>
      <c r="CF47" s="1812"/>
      <c r="CG47" s="1812"/>
      <c r="CH47" s="1812"/>
      <c r="CI47" s="1812"/>
      <c r="CJ47" s="1812"/>
      <c r="CK47" s="1812"/>
      <c r="CL47" s="1812"/>
      <c r="CM47" s="1812"/>
      <c r="CN47" s="1812"/>
      <c r="CO47" s="1812"/>
      <c r="CP47" s="1812"/>
      <c r="CQ47" s="1812"/>
      <c r="CR47" s="1812"/>
      <c r="CS47" s="1812"/>
      <c r="CT47" s="1812"/>
      <c r="CU47" s="1812"/>
      <c r="CV47" s="1812"/>
      <c r="CW47" s="1812"/>
      <c r="CX47" s="1812"/>
      <c r="CY47" s="1812"/>
      <c r="CZ47" s="1812"/>
      <c r="DA47" s="1812"/>
      <c r="DB47" s="1812"/>
      <c r="DC47" s="1812"/>
      <c r="DD47" s="1812"/>
      <c r="DE47" s="1812"/>
      <c r="DF47" s="1812"/>
      <c r="DG47" s="1812"/>
      <c r="DH47" s="1812"/>
      <c r="DI47" s="1812"/>
      <c r="DJ47" s="1812"/>
      <c r="DK47" s="1812"/>
      <c r="DL47" s="1812"/>
      <c r="DM47" s="1812"/>
      <c r="DN47" s="1812"/>
      <c r="DO47" s="1812"/>
      <c r="DP47" s="1812"/>
      <c r="DQ47" s="1812"/>
      <c r="DR47" s="1812"/>
      <c r="DS47" s="1812"/>
      <c r="DT47" s="1812"/>
      <c r="DU47" s="1812"/>
      <c r="DV47" s="1812"/>
      <c r="DW47" s="1812"/>
      <c r="DX47" s="1812"/>
      <c r="DY47" s="1812"/>
      <c r="DZ47" s="1812"/>
      <c r="EA47" s="1812"/>
      <c r="EB47" s="1812"/>
      <c r="EC47" s="1812"/>
      <c r="ED47" s="1812"/>
      <c r="EE47" s="1812"/>
      <c r="EF47" s="1812"/>
      <c r="EG47" s="1812"/>
      <c r="EH47" s="1812"/>
      <c r="EI47" s="1812"/>
      <c r="EJ47" s="1812"/>
      <c r="EK47" s="1812"/>
      <c r="EL47" s="1812"/>
      <c r="EM47" s="1812"/>
      <c r="EN47" s="1812"/>
      <c r="EO47" s="1812"/>
      <c r="EP47" s="1812"/>
      <c r="EQ47" s="1812"/>
      <c r="ER47" s="1812"/>
      <c r="ES47" s="1812"/>
      <c r="ET47" s="1812"/>
      <c r="EU47" s="1812"/>
      <c r="EV47" s="1812"/>
      <c r="EW47" s="1812"/>
      <c r="EX47" s="1813"/>
      <c r="EY47" s="1813"/>
      <c r="EZ47" s="1813"/>
      <c r="FA47" s="1813"/>
      <c r="FB47" s="1813"/>
      <c r="FC47" s="1813"/>
    </row>
    <row r="48" customFormat="false" ht="15" hidden="false" customHeight="true" outlineLevel="0" collapsed="false">
      <c r="B48" s="1789" t="n">
        <v>39</v>
      </c>
      <c r="C48" s="1742" t="s">
        <v>1006</v>
      </c>
      <c r="D48" s="1789" t="n">
        <v>39</v>
      </c>
      <c r="E48" s="1797" t="n">
        <f aca="false">'NORTH-2'!$N$1392</f>
        <v>4.69492664714642</v>
      </c>
      <c r="F48" s="1797" t="n">
        <v>4.00991222534458</v>
      </c>
      <c r="G48" s="1797" t="n">
        <v>1.66425075057351</v>
      </c>
      <c r="H48" s="1797" t="n">
        <v>1.0098375015995</v>
      </c>
      <c r="I48" s="1797" t="n">
        <v>1.36800518065471</v>
      </c>
      <c r="J48" s="1798" t="n">
        <v>5.92736600403042</v>
      </c>
      <c r="K48" s="1798" t="n">
        <v>-2.3188601388082</v>
      </c>
      <c r="L48" s="1798" t="n">
        <v>2.49999999999999</v>
      </c>
      <c r="M48" s="1798" t="n">
        <v>-0.86087100609828</v>
      </c>
      <c r="N48" s="1798" t="n">
        <v>1.57357310652109</v>
      </c>
      <c r="O48" s="1798" t="n">
        <v>-0.170229023945385</v>
      </c>
      <c r="P48" s="1797" t="n">
        <v>3.23311445443937</v>
      </c>
      <c r="Q48" s="1797" t="n">
        <v>4.73086937246493</v>
      </c>
      <c r="R48" s="1797" t="n">
        <v>2.83645233233268</v>
      </c>
      <c r="S48" s="1793" t="n">
        <v>0.154673543711928</v>
      </c>
      <c r="T48" s="1793" t="n">
        <v>5.20947274276586</v>
      </c>
      <c r="U48" s="1793" t="n">
        <v>-1.00327990469856</v>
      </c>
      <c r="V48" s="1793" t="n">
        <v>1.05223403461875</v>
      </c>
      <c r="W48" s="1793" t="n">
        <v>4.30654976657904</v>
      </c>
      <c r="X48" s="1793" t="n">
        <v>0.324393921179424</v>
      </c>
      <c r="Y48" s="1793" t="n">
        <v>0.225898612209132</v>
      </c>
      <c r="Z48" s="1793" t="n">
        <v>1.06118055117606</v>
      </c>
      <c r="AA48" s="1793" t="n">
        <v>1.04244236756044</v>
      </c>
      <c r="AB48" s="1793" t="n">
        <v>4.7650045086745</v>
      </c>
      <c r="AC48" s="1793" t="n">
        <v>1.95020669463366</v>
      </c>
      <c r="AD48" s="1793" t="n">
        <v>0.964882271513188</v>
      </c>
      <c r="AE48" s="1793" t="n">
        <v>0.897671593264788</v>
      </c>
      <c r="AF48" s="1793" t="n">
        <v>0.954969556894956</v>
      </c>
      <c r="AG48" s="1793" t="n">
        <v>1.71</v>
      </c>
      <c r="AH48" s="1793" t="n">
        <v>2.23479182234437</v>
      </c>
      <c r="AI48" s="1793" t="n">
        <v>-0.915314673073956</v>
      </c>
      <c r="AJ48" s="1793" t="n">
        <v>0.506048173360017</v>
      </c>
      <c r="AK48" s="1793" t="n">
        <v>0.689968923657165</v>
      </c>
      <c r="AL48" s="1793" t="n">
        <v>0.638294418239723</v>
      </c>
      <c r="AM48" s="1793" t="n">
        <v>5.46610491688339</v>
      </c>
      <c r="AN48" s="1793" t="n">
        <v>-0.546780848557403</v>
      </c>
      <c r="AO48" s="1793" t="n">
        <v>4.8613004722505</v>
      </c>
      <c r="AP48" s="1817"/>
      <c r="AQ48" s="1817"/>
      <c r="AR48" s="1817"/>
      <c r="AS48" s="1817"/>
      <c r="AT48" s="1817"/>
      <c r="AU48" s="1817"/>
      <c r="AV48" s="1817"/>
      <c r="AW48" s="1817"/>
      <c r="AX48" s="1817"/>
      <c r="AY48" s="1817"/>
      <c r="AZ48" s="1817"/>
      <c r="BA48" s="1817"/>
      <c r="BB48" s="1817"/>
      <c r="BC48" s="1817"/>
      <c r="BD48" s="1817"/>
      <c r="BE48" s="1817"/>
      <c r="BF48" s="1817"/>
      <c r="BG48" s="1817"/>
      <c r="BH48" s="1817"/>
      <c r="BI48" s="1817"/>
      <c r="BJ48" s="1817"/>
      <c r="BK48" s="1817"/>
      <c r="BL48" s="1817"/>
      <c r="BM48" s="1817"/>
      <c r="BN48" s="1817"/>
      <c r="BO48" s="1817"/>
      <c r="BP48" s="1817"/>
      <c r="BQ48" s="1817"/>
      <c r="BR48" s="1817"/>
      <c r="BS48" s="1817"/>
      <c r="BT48" s="1817"/>
      <c r="BU48" s="1817"/>
      <c r="BV48" s="1817"/>
      <c r="BW48" s="1817"/>
      <c r="BX48" s="1817"/>
      <c r="BY48" s="1818"/>
      <c r="BZ48" s="1818"/>
      <c r="CA48" s="1818"/>
      <c r="CB48" s="1812"/>
      <c r="CC48" s="1812"/>
      <c r="CD48" s="1812"/>
      <c r="CE48" s="1812"/>
      <c r="CF48" s="1812"/>
      <c r="CG48" s="1812"/>
      <c r="CH48" s="1812"/>
      <c r="CI48" s="1812"/>
      <c r="CJ48" s="1812"/>
      <c r="CK48" s="1812"/>
      <c r="CL48" s="1812"/>
      <c r="CM48" s="1812"/>
      <c r="CN48" s="1812"/>
      <c r="CO48" s="1812"/>
      <c r="CP48" s="1812"/>
      <c r="CQ48" s="1812"/>
      <c r="CR48" s="1812"/>
      <c r="CS48" s="1812"/>
      <c r="CT48" s="1812"/>
      <c r="CU48" s="1812"/>
      <c r="CV48" s="1812"/>
      <c r="CW48" s="1812"/>
      <c r="CX48" s="1812"/>
      <c r="CY48" s="1812"/>
      <c r="CZ48" s="1812"/>
      <c r="DA48" s="1812"/>
      <c r="DB48" s="1812"/>
      <c r="DC48" s="1812"/>
      <c r="DD48" s="1812"/>
      <c r="DE48" s="1812"/>
      <c r="DF48" s="1812"/>
      <c r="DG48" s="1812"/>
      <c r="DH48" s="1812"/>
      <c r="DI48" s="1812"/>
      <c r="DJ48" s="1812"/>
      <c r="DK48" s="1812"/>
      <c r="DL48" s="1812"/>
      <c r="DM48" s="1812"/>
      <c r="DN48" s="1812"/>
      <c r="DO48" s="1812"/>
      <c r="DP48" s="1812"/>
      <c r="DQ48" s="1812"/>
      <c r="DR48" s="1812"/>
      <c r="DS48" s="1812"/>
      <c r="DT48" s="1812"/>
      <c r="DU48" s="1812"/>
      <c r="DV48" s="1812"/>
      <c r="DW48" s="1812"/>
      <c r="DX48" s="1812"/>
      <c r="DY48" s="1812"/>
      <c r="DZ48" s="1812"/>
      <c r="EA48" s="1812"/>
      <c r="EB48" s="1812"/>
      <c r="EC48" s="1812"/>
      <c r="ED48" s="1812"/>
      <c r="EE48" s="1812"/>
      <c r="EF48" s="1812"/>
      <c r="EG48" s="1812"/>
      <c r="EH48" s="1812"/>
      <c r="EI48" s="1812"/>
      <c r="EJ48" s="1812"/>
      <c r="EK48" s="1812"/>
      <c r="EL48" s="1812"/>
      <c r="EM48" s="1812"/>
      <c r="EN48" s="1812"/>
      <c r="EO48" s="1812"/>
      <c r="EP48" s="1812"/>
      <c r="EQ48" s="1812"/>
      <c r="ER48" s="1812"/>
      <c r="ES48" s="1812"/>
      <c r="ET48" s="1812"/>
      <c r="EU48" s="1812"/>
      <c r="EV48" s="1812"/>
      <c r="EW48" s="1812"/>
      <c r="EX48" s="1813"/>
      <c r="EY48" s="1813"/>
      <c r="EZ48" s="1813"/>
      <c r="FA48" s="1813"/>
      <c r="FB48" s="1813"/>
      <c r="FC48" s="1813"/>
    </row>
    <row r="49" customFormat="false" ht="15" hidden="false" customHeight="true" outlineLevel="0" collapsed="false">
      <c r="A49" s="1765" t="s">
        <v>1007</v>
      </c>
      <c r="B49" s="1789" t="n">
        <v>40</v>
      </c>
      <c r="C49" s="1796" t="s">
        <v>1008</v>
      </c>
      <c r="D49" s="1789" t="n">
        <v>40</v>
      </c>
      <c r="E49" s="1797" t="n">
        <f aca="false">'NORTH-1'!$N$1040</f>
        <v>0.990504937670108</v>
      </c>
      <c r="F49" s="1797" t="n">
        <v>0.00353390677499834</v>
      </c>
      <c r="G49" s="1797" t="n">
        <v>0.494195343949878</v>
      </c>
      <c r="H49" s="1797" t="n">
        <v>1.24830778337891</v>
      </c>
      <c r="I49" s="1797" t="n">
        <v>0.331861702024534</v>
      </c>
      <c r="J49" s="1798" t="n">
        <v>0.344988076215893</v>
      </c>
      <c r="K49" s="1798" t="n">
        <v>0.00996125337416391</v>
      </c>
      <c r="L49" s="1798" t="n">
        <v>-0.103349719209662</v>
      </c>
      <c r="M49" s="1798" t="n">
        <v>0.068735140940668</v>
      </c>
      <c r="N49" s="1798" t="n">
        <v>1.70175791996892</v>
      </c>
      <c r="O49" s="1798" t="n">
        <v>1.20851051675981</v>
      </c>
      <c r="P49" s="1797" t="n">
        <v>1.11800092574643</v>
      </c>
      <c r="Q49" s="1797" t="n">
        <v>1.23035081651794</v>
      </c>
      <c r="R49" s="1797" t="n">
        <v>0.49311842202105</v>
      </c>
      <c r="S49" s="1793" t="n">
        <v>1.93225207028386</v>
      </c>
      <c r="T49" s="1793" t="n">
        <v>1.2826843901866</v>
      </c>
      <c r="U49" s="1793" t="n">
        <v>1.23558436588636</v>
      </c>
      <c r="V49" s="1793" t="n">
        <v>1.40373681076177</v>
      </c>
      <c r="W49" s="1793" t="n">
        <v>0.476249838024322</v>
      </c>
      <c r="X49" s="1793" t="n">
        <v>1.35109965608819</v>
      </c>
      <c r="Y49" s="1793" t="n">
        <v>0.684305209546176</v>
      </c>
      <c r="Z49" s="1793" t="n">
        <v>0.877577379317253</v>
      </c>
      <c r="AA49" s="1793" t="n">
        <v>0.833697584874386</v>
      </c>
      <c r="AB49" s="1793" t="n">
        <v>0.948682227149361</v>
      </c>
      <c r="AC49" s="1793" t="n">
        <v>0.671265821371641</v>
      </c>
      <c r="AD49" s="1793" t="n">
        <v>1.23000440315397</v>
      </c>
      <c r="AE49" s="1793" t="n">
        <v>0.583517860921219</v>
      </c>
      <c r="AF49" s="1793" t="n">
        <v>0.608628411599253</v>
      </c>
      <c r="AG49" s="1793" t="n">
        <v>1.28</v>
      </c>
      <c r="AH49" s="1793" t="n">
        <v>0.763422558595395</v>
      </c>
      <c r="AI49" s="1793" t="n">
        <v>1.5341948133339</v>
      </c>
      <c r="AJ49" s="1793" t="n">
        <v>-0.322965941698883</v>
      </c>
      <c r="AK49" s="1793" t="n">
        <v>0.0911337628290801</v>
      </c>
      <c r="AL49" s="1793" t="n">
        <v>0.700624452240404</v>
      </c>
      <c r="AM49" s="1793"/>
      <c r="AN49" s="1793"/>
      <c r="AO49" s="1793"/>
      <c r="AP49" s="1817"/>
      <c r="AQ49" s="1817"/>
      <c r="AR49" s="1817"/>
      <c r="AS49" s="1817"/>
      <c r="AT49" s="1817"/>
      <c r="AU49" s="1817"/>
      <c r="AV49" s="1817"/>
      <c r="AW49" s="1817"/>
      <c r="AX49" s="1817"/>
      <c r="AY49" s="1817"/>
      <c r="AZ49" s="1817"/>
      <c r="BA49" s="1817"/>
      <c r="BB49" s="1817"/>
      <c r="BC49" s="1817"/>
      <c r="BD49" s="1817"/>
      <c r="BE49" s="1817"/>
      <c r="BF49" s="1817"/>
      <c r="BG49" s="1817"/>
      <c r="BH49" s="1817"/>
      <c r="BI49" s="1817"/>
      <c r="BJ49" s="1817"/>
      <c r="BK49" s="1817"/>
      <c r="BL49" s="1817"/>
      <c r="BM49" s="1817"/>
      <c r="BN49" s="1817"/>
      <c r="BO49" s="1817"/>
      <c r="BP49" s="1817"/>
      <c r="BQ49" s="1817"/>
      <c r="BR49" s="1817"/>
      <c r="BS49" s="1817"/>
      <c r="BT49" s="1817"/>
      <c r="BU49" s="1817"/>
      <c r="BV49" s="1817"/>
      <c r="BW49" s="1817"/>
      <c r="BX49" s="1817"/>
      <c r="BY49" s="1818"/>
      <c r="BZ49" s="1818"/>
      <c r="CA49" s="1818"/>
      <c r="CB49" s="1812"/>
      <c r="CC49" s="1812"/>
      <c r="CD49" s="1812"/>
      <c r="CE49" s="1812"/>
      <c r="CF49" s="1812"/>
      <c r="CG49" s="1812"/>
      <c r="CH49" s="1812"/>
      <c r="CI49" s="1812"/>
      <c r="CJ49" s="1812"/>
      <c r="CK49" s="1812"/>
      <c r="CL49" s="1812"/>
      <c r="CM49" s="1812"/>
      <c r="CN49" s="1812"/>
      <c r="CO49" s="1812"/>
      <c r="CP49" s="1812"/>
      <c r="CQ49" s="1812"/>
      <c r="CR49" s="1812"/>
      <c r="CS49" s="1812"/>
      <c r="CT49" s="1812"/>
      <c r="CU49" s="1812"/>
      <c r="CV49" s="1812"/>
      <c r="CW49" s="1812"/>
      <c r="CX49" s="1812"/>
      <c r="CY49" s="1812"/>
      <c r="CZ49" s="1812"/>
      <c r="DA49" s="1812"/>
      <c r="DB49" s="1812"/>
      <c r="DC49" s="1812"/>
      <c r="DD49" s="1812"/>
      <c r="DE49" s="1812"/>
      <c r="DF49" s="1812"/>
      <c r="DG49" s="1812"/>
      <c r="DH49" s="1812"/>
      <c r="DI49" s="1812"/>
      <c r="DJ49" s="1812"/>
      <c r="DK49" s="1812"/>
      <c r="DL49" s="1812"/>
      <c r="DM49" s="1812"/>
      <c r="DN49" s="1812"/>
      <c r="DO49" s="1812"/>
      <c r="DP49" s="1812"/>
      <c r="DQ49" s="1812"/>
      <c r="DR49" s="1812"/>
      <c r="DS49" s="1812"/>
      <c r="DT49" s="1812"/>
      <c r="DU49" s="1812"/>
      <c r="DV49" s="1812"/>
      <c r="DW49" s="1812"/>
      <c r="DX49" s="1812"/>
      <c r="DY49" s="1812"/>
      <c r="DZ49" s="1812"/>
      <c r="EA49" s="1812"/>
      <c r="EB49" s="1812"/>
      <c r="EC49" s="1812"/>
      <c r="ED49" s="1812"/>
      <c r="EE49" s="1812"/>
      <c r="EF49" s="1812"/>
      <c r="EG49" s="1812"/>
      <c r="EH49" s="1812"/>
      <c r="EI49" s="1812"/>
      <c r="EJ49" s="1812"/>
      <c r="EK49" s="1812"/>
      <c r="EL49" s="1812"/>
      <c r="EM49" s="1812"/>
      <c r="EN49" s="1812"/>
      <c r="EO49" s="1812"/>
      <c r="EP49" s="1812"/>
      <c r="EQ49" s="1812"/>
      <c r="ER49" s="1812"/>
      <c r="ES49" s="1812"/>
      <c r="ET49" s="1812"/>
      <c r="EU49" s="1812"/>
      <c r="EV49" s="1812"/>
      <c r="EW49" s="1812"/>
      <c r="EX49" s="1813"/>
      <c r="EY49" s="1813"/>
      <c r="EZ49" s="1813"/>
      <c r="FA49" s="1813"/>
      <c r="FB49" s="1813"/>
      <c r="FC49" s="1813"/>
    </row>
    <row r="50" customFormat="false" ht="15" hidden="false" customHeight="true" outlineLevel="0" collapsed="false">
      <c r="B50" s="1789" t="n">
        <v>41</v>
      </c>
      <c r="C50" s="1796" t="s">
        <v>1009</v>
      </c>
      <c r="D50" s="1789" t="n">
        <v>41</v>
      </c>
      <c r="E50" s="1797" t="n">
        <f aca="false">'NORTH-1'!$N$1901</f>
        <v>1.36912179298344</v>
      </c>
      <c r="F50" s="1797" t="n">
        <v>1.64956694857287</v>
      </c>
      <c r="G50" s="1797" t="n">
        <v>1.75341523364775</v>
      </c>
      <c r="H50" s="1797" t="n">
        <v>0.500851585391934</v>
      </c>
      <c r="I50" s="1797" t="n">
        <v>1.76794547986437</v>
      </c>
      <c r="J50" s="1798" t="n">
        <v>-0.220525475287483</v>
      </c>
      <c r="K50" s="1798" t="n">
        <v>1.40791702864889</v>
      </c>
      <c r="L50" s="1798" t="n">
        <v>1.41240275411386</v>
      </c>
      <c r="M50" s="1798" t="n">
        <v>0.771252421791451</v>
      </c>
      <c r="N50" s="1798" t="n">
        <v>1.24263018684663</v>
      </c>
      <c r="O50" s="1798" t="n">
        <v>2.78171904519518</v>
      </c>
      <c r="P50" s="1797" t="n">
        <v>0.853927328743765</v>
      </c>
      <c r="Q50" s="1797" t="n">
        <v>0.670436386279778</v>
      </c>
      <c r="R50" s="1797" t="n">
        <v>2.16982985167009</v>
      </c>
      <c r="S50" s="1793" t="n">
        <v>1.98469145471894</v>
      </c>
      <c r="T50" s="1793" t="n">
        <v>0.46927875959483</v>
      </c>
      <c r="U50" s="1793" t="n">
        <v>1.89698014703332</v>
      </c>
      <c r="V50" s="1793" t="n">
        <v>0.84862528122556</v>
      </c>
      <c r="W50" s="1793" t="n">
        <v>1.26035446858224</v>
      </c>
      <c r="X50" s="1793" t="n">
        <v>-0.28377341904067</v>
      </c>
      <c r="Y50" s="1793" t="n">
        <v>1.72267480413008</v>
      </c>
      <c r="Z50" s="1793" t="n">
        <v>-0.296257005227992</v>
      </c>
      <c r="AA50" s="1793" t="n">
        <v>-0.518434139718659</v>
      </c>
      <c r="AB50" s="1793" t="n">
        <v>0.970196105149968</v>
      </c>
      <c r="AC50" s="1793" t="n">
        <v>-0.414655825620672</v>
      </c>
      <c r="AD50" s="1793" t="n">
        <v>-0.357266176406052</v>
      </c>
      <c r="AE50" s="1793" t="n">
        <v>3.96887327515196</v>
      </c>
      <c r="AF50" s="1793" t="n">
        <v>0</v>
      </c>
      <c r="AG50" s="1793"/>
      <c r="AH50" s="1793"/>
      <c r="AI50" s="1793"/>
      <c r="AJ50" s="1817"/>
      <c r="AK50" s="1817"/>
      <c r="AL50" s="1817"/>
      <c r="AM50" s="1817"/>
      <c r="AN50" s="1817"/>
      <c r="AO50" s="1817"/>
      <c r="AP50" s="1817"/>
      <c r="AQ50" s="1817"/>
      <c r="AR50" s="1817"/>
      <c r="AS50" s="1817"/>
      <c r="AT50" s="1817"/>
      <c r="AU50" s="1817"/>
      <c r="AV50" s="1817"/>
      <c r="AW50" s="1817"/>
      <c r="AX50" s="1817"/>
      <c r="AY50" s="1817"/>
      <c r="AZ50" s="1817"/>
      <c r="BA50" s="1817"/>
      <c r="BB50" s="1817"/>
      <c r="BC50" s="1817"/>
      <c r="BD50" s="1817"/>
      <c r="BE50" s="1817"/>
      <c r="BF50" s="1817"/>
      <c r="BG50" s="1817"/>
      <c r="BH50" s="1817"/>
      <c r="BI50" s="1817"/>
      <c r="BJ50" s="1817"/>
      <c r="BK50" s="1817"/>
      <c r="BL50" s="1817"/>
      <c r="BM50" s="1817"/>
      <c r="BN50" s="1817"/>
      <c r="BO50" s="1817"/>
      <c r="BP50" s="1817"/>
      <c r="BQ50" s="1817"/>
      <c r="BR50" s="1817"/>
      <c r="BS50" s="1817"/>
      <c r="BT50" s="1817"/>
      <c r="BU50" s="1817"/>
      <c r="BV50" s="1817"/>
      <c r="BW50" s="1817"/>
      <c r="BX50" s="1817"/>
      <c r="BY50" s="1818"/>
      <c r="BZ50" s="1818"/>
      <c r="CA50" s="1818"/>
      <c r="CB50" s="1812"/>
      <c r="CC50" s="1812"/>
      <c r="CD50" s="1812"/>
      <c r="CE50" s="1812"/>
      <c r="CF50" s="1812"/>
      <c r="CG50" s="1812"/>
      <c r="CH50" s="1812"/>
      <c r="CI50" s="1812"/>
      <c r="CJ50" s="1812"/>
      <c r="CK50" s="1812"/>
      <c r="CL50" s="1812"/>
      <c r="CM50" s="1812"/>
      <c r="CN50" s="1812"/>
      <c r="CO50" s="1812"/>
      <c r="CP50" s="1812"/>
      <c r="CQ50" s="1812"/>
      <c r="CR50" s="1812"/>
      <c r="CS50" s="1812"/>
      <c r="CT50" s="1812"/>
      <c r="CU50" s="1812"/>
      <c r="CV50" s="1812"/>
      <c r="CW50" s="1812"/>
      <c r="CX50" s="1812"/>
      <c r="CY50" s="1812"/>
      <c r="CZ50" s="1812"/>
      <c r="DA50" s="1812"/>
      <c r="DB50" s="1812"/>
      <c r="DC50" s="1812"/>
      <c r="DD50" s="1812"/>
      <c r="DE50" s="1812"/>
      <c r="DF50" s="1812"/>
      <c r="DG50" s="1812"/>
      <c r="DH50" s="1812"/>
      <c r="DI50" s="1812"/>
      <c r="DJ50" s="1812"/>
      <c r="DK50" s="1812"/>
      <c r="DL50" s="1812"/>
      <c r="DM50" s="1812"/>
      <c r="DN50" s="1812"/>
      <c r="DO50" s="1812"/>
      <c r="DP50" s="1812"/>
      <c r="DQ50" s="1812"/>
      <c r="DR50" s="1812"/>
      <c r="DS50" s="1812"/>
      <c r="DT50" s="1812"/>
      <c r="DU50" s="1812"/>
      <c r="DV50" s="1812"/>
      <c r="DW50" s="1812"/>
      <c r="DX50" s="1812"/>
      <c r="DY50" s="1812"/>
      <c r="DZ50" s="1812"/>
      <c r="EA50" s="1812"/>
      <c r="EB50" s="1812"/>
      <c r="EC50" s="1812"/>
      <c r="ED50" s="1812"/>
      <c r="EE50" s="1812"/>
      <c r="EF50" s="1812"/>
      <c r="EG50" s="1812"/>
      <c r="EH50" s="1812"/>
      <c r="EI50" s="1812"/>
      <c r="EJ50" s="1812"/>
      <c r="EK50" s="1812"/>
      <c r="EL50" s="1812"/>
      <c r="EM50" s="1812"/>
      <c r="EN50" s="1812"/>
      <c r="EO50" s="1812"/>
      <c r="EP50" s="1812"/>
      <c r="EQ50" s="1812"/>
      <c r="ER50" s="1812"/>
      <c r="ES50" s="1812"/>
      <c r="ET50" s="1812"/>
      <c r="EU50" s="1812"/>
      <c r="EV50" s="1812"/>
      <c r="EW50" s="1812"/>
      <c r="EX50" s="1813"/>
      <c r="EY50" s="1813"/>
      <c r="EZ50" s="1813"/>
      <c r="FA50" s="1813"/>
      <c r="FB50" s="1813"/>
      <c r="FC50" s="1813"/>
    </row>
    <row r="51" customFormat="false" ht="15" hidden="false" customHeight="true" outlineLevel="0" collapsed="false">
      <c r="B51" s="1789" t="n">
        <v>42</v>
      </c>
      <c r="C51" s="1790" t="s">
        <v>1010</v>
      </c>
      <c r="D51" s="1789" t="n">
        <v>42</v>
      </c>
      <c r="E51" s="1797" t="n">
        <f aca="false">'NORTH-1'!$N$1123</f>
        <v>-0.0778320243401967</v>
      </c>
      <c r="F51" s="1797" t="n">
        <v>-0.0781860828772652</v>
      </c>
      <c r="G51" s="1797" t="n">
        <v>0.795873665904499</v>
      </c>
      <c r="H51" s="1797" t="n">
        <v>0.00193109861382107</v>
      </c>
      <c r="I51" s="1797" t="n">
        <v>1.72505779599123</v>
      </c>
      <c r="J51" s="111" t="n">
        <v>-0.871940428921314</v>
      </c>
      <c r="K51" s="111" t="n">
        <v>0.23041440090008</v>
      </c>
      <c r="L51" s="111" t="n">
        <v>0.383100025451753</v>
      </c>
      <c r="M51" s="111" t="n">
        <v>0.107658882748154</v>
      </c>
      <c r="N51" s="111" t="n">
        <v>0.417295597815725</v>
      </c>
      <c r="O51" s="111" t="n">
        <v>0.18395510331939</v>
      </c>
      <c r="P51" s="1819" t="n">
        <v>0.103534681911339</v>
      </c>
      <c r="Q51" s="1819" t="n">
        <v>0.127758932111547</v>
      </c>
      <c r="R51" s="1819" t="n">
        <v>0.725388601036299</v>
      </c>
      <c r="S51" s="1820" t="n">
        <v>-0.124754945642529</v>
      </c>
      <c r="T51" s="1820" t="n">
        <v>-0.0990752972258917</v>
      </c>
      <c r="U51" s="1820" t="n">
        <v>0.348646431501231</v>
      </c>
      <c r="V51" s="1821" t="n">
        <v>-25.207468879668</v>
      </c>
      <c r="W51" s="1817"/>
      <c r="X51" s="1817"/>
      <c r="Y51" s="1817"/>
      <c r="Z51" s="1817"/>
      <c r="AA51" s="1817"/>
      <c r="AB51" s="1817"/>
      <c r="AC51" s="1817"/>
      <c r="AD51" s="1817"/>
      <c r="AE51" s="1817"/>
      <c r="AF51" s="1817"/>
      <c r="AG51" s="1817"/>
      <c r="AH51" s="1817"/>
      <c r="AI51" s="1817"/>
      <c r="AJ51" s="1817"/>
      <c r="AK51" s="1817"/>
      <c r="AL51" s="1817"/>
      <c r="AM51" s="1817"/>
      <c r="AN51" s="1817"/>
      <c r="AO51" s="1817"/>
      <c r="AP51" s="1817"/>
      <c r="AQ51" s="1817"/>
      <c r="AR51" s="1817"/>
      <c r="AS51" s="1817"/>
      <c r="AT51" s="1817"/>
      <c r="AU51" s="1817"/>
      <c r="AV51" s="1817"/>
      <c r="AW51" s="1817"/>
      <c r="AX51" s="1817"/>
      <c r="AY51" s="1817"/>
      <c r="AZ51" s="1817"/>
      <c r="BA51" s="1817"/>
      <c r="BB51" s="1817"/>
      <c r="BC51" s="1817"/>
      <c r="BD51" s="1817"/>
      <c r="BE51" s="1817"/>
      <c r="BF51" s="1817"/>
      <c r="BG51" s="1817"/>
      <c r="BH51" s="1817"/>
      <c r="BI51" s="1817"/>
      <c r="BJ51" s="1817"/>
      <c r="BK51" s="1817"/>
      <c r="BL51" s="1817"/>
      <c r="BM51" s="1817"/>
      <c r="BN51" s="1817"/>
      <c r="BO51" s="1817"/>
      <c r="BP51" s="1817"/>
      <c r="BQ51" s="1817"/>
      <c r="BR51" s="1817"/>
      <c r="BS51" s="1817"/>
      <c r="BT51" s="1817"/>
      <c r="BU51" s="1817"/>
      <c r="BV51" s="1817"/>
      <c r="BW51" s="1817"/>
      <c r="BX51" s="1817"/>
      <c r="BY51" s="1818"/>
      <c r="BZ51" s="1818"/>
      <c r="CA51" s="1818"/>
      <c r="CB51" s="1812"/>
      <c r="CC51" s="1812"/>
      <c r="CD51" s="1812"/>
      <c r="CE51" s="1812"/>
      <c r="CF51" s="1812"/>
      <c r="CG51" s="1812"/>
      <c r="CH51" s="1812"/>
      <c r="CI51" s="1812"/>
      <c r="CJ51" s="1812"/>
      <c r="CK51" s="1812"/>
      <c r="CL51" s="1812"/>
      <c r="CM51" s="1812"/>
      <c r="CN51" s="1812"/>
      <c r="CO51" s="1812"/>
      <c r="CP51" s="1812"/>
      <c r="CQ51" s="1812"/>
      <c r="CR51" s="1812"/>
      <c r="CS51" s="1812"/>
      <c r="CT51" s="1812"/>
      <c r="CU51" s="1812"/>
      <c r="CV51" s="1812"/>
      <c r="CW51" s="1812"/>
      <c r="CX51" s="1812"/>
      <c r="CY51" s="1812"/>
      <c r="CZ51" s="1812"/>
      <c r="DA51" s="1812"/>
      <c r="DB51" s="1812"/>
      <c r="DC51" s="1812"/>
      <c r="DD51" s="1812"/>
      <c r="DE51" s="1812"/>
      <c r="DF51" s="1812"/>
      <c r="DG51" s="1812"/>
      <c r="DH51" s="1812"/>
      <c r="DI51" s="1812"/>
      <c r="DJ51" s="1812"/>
      <c r="DK51" s="1812"/>
      <c r="DL51" s="1812"/>
      <c r="DM51" s="1812"/>
      <c r="DN51" s="1812"/>
      <c r="DO51" s="1812"/>
      <c r="DP51" s="1812"/>
      <c r="DQ51" s="1812"/>
      <c r="DR51" s="1812"/>
      <c r="DS51" s="1812"/>
      <c r="DT51" s="1812"/>
      <c r="DU51" s="1812"/>
      <c r="DV51" s="1812"/>
      <c r="DW51" s="1812"/>
      <c r="DX51" s="1812"/>
      <c r="DY51" s="1812"/>
      <c r="DZ51" s="1812"/>
      <c r="EA51" s="1812"/>
      <c r="EB51" s="1812"/>
      <c r="EC51" s="1812"/>
      <c r="ED51" s="1812"/>
      <c r="EE51" s="1812"/>
      <c r="EF51" s="1812"/>
      <c r="EG51" s="1812"/>
      <c r="EH51" s="1812"/>
      <c r="EI51" s="1812"/>
      <c r="EJ51" s="1812"/>
      <c r="EK51" s="1812"/>
      <c r="EL51" s="1812"/>
      <c r="EM51" s="1812"/>
      <c r="EN51" s="1812"/>
      <c r="EO51" s="1812"/>
      <c r="EP51" s="1812"/>
      <c r="EQ51" s="1812"/>
      <c r="ER51" s="1812"/>
      <c r="ES51" s="1812"/>
      <c r="ET51" s="1812"/>
      <c r="EU51" s="1812"/>
      <c r="EV51" s="1812"/>
      <c r="EW51" s="1812"/>
      <c r="EX51" s="1813"/>
      <c r="EY51" s="1813"/>
      <c r="EZ51" s="1813"/>
      <c r="FA51" s="1813"/>
      <c r="FB51" s="1813"/>
      <c r="FC51" s="1813"/>
    </row>
    <row r="52" customFormat="false" ht="15" hidden="false" customHeight="true" outlineLevel="0" collapsed="false">
      <c r="B52" s="1789" t="n">
        <v>43</v>
      </c>
      <c r="C52" s="1796" t="s">
        <v>1011</v>
      </c>
      <c r="D52" s="1789" t="n">
        <v>43</v>
      </c>
      <c r="E52" s="1797" t="n">
        <f aca="false">'NORTH-1'!$N$1162</f>
        <v>0.145540929405734</v>
      </c>
      <c r="F52" s="1797" t="n">
        <v>0.1363486411276</v>
      </c>
      <c r="G52" s="1797" t="n">
        <v>0.97079191403194</v>
      </c>
      <c r="H52" s="1797" t="n">
        <v>0.0787005799522697</v>
      </c>
      <c r="I52" s="1797" t="n">
        <v>2.15730953435889</v>
      </c>
      <c r="J52" s="111" t="n">
        <v>-0.0566014108042103</v>
      </c>
      <c r="K52" s="111" t="n">
        <v>0.457395678961458</v>
      </c>
      <c r="L52" s="111" t="n">
        <v>0.7615745113907</v>
      </c>
      <c r="M52" s="111" t="n">
        <v>0.303745692173691</v>
      </c>
      <c r="N52" s="111" t="n">
        <v>0.0153482989136338</v>
      </c>
      <c r="O52" s="111" t="n">
        <v>0.229611854736843</v>
      </c>
      <c r="P52" s="1819" t="n">
        <v>0.0834763607542241</v>
      </c>
      <c r="Q52" s="1819" t="n">
        <v>0.650803347099024</v>
      </c>
      <c r="R52" s="1819" t="n">
        <v>1.1550000966089</v>
      </c>
      <c r="S52" s="1820" t="n">
        <v>0.436691533403177</v>
      </c>
      <c r="T52" s="1820" t="n">
        <v>0.246134394209376</v>
      </c>
      <c r="U52" s="1820" t="n">
        <v>0.294213641465496</v>
      </c>
      <c r="V52" s="1820" t="n">
        <v>0.484599956290174</v>
      </c>
      <c r="W52" s="1817"/>
      <c r="X52" s="1817"/>
      <c r="Y52" s="1817"/>
      <c r="Z52" s="1817"/>
      <c r="AA52" s="1817"/>
      <c r="AB52" s="1817"/>
      <c r="AC52" s="1817"/>
      <c r="AD52" s="1817"/>
      <c r="AE52" s="1817"/>
      <c r="AF52" s="1817"/>
      <c r="AG52" s="1817"/>
      <c r="AH52" s="1817"/>
      <c r="AI52" s="1817"/>
      <c r="AJ52" s="1817"/>
      <c r="AK52" s="1817"/>
      <c r="AL52" s="1817"/>
      <c r="AM52" s="1817"/>
      <c r="AN52" s="1817"/>
      <c r="AO52" s="1817"/>
      <c r="AP52" s="1817"/>
      <c r="AQ52" s="1817"/>
      <c r="AR52" s="1817"/>
      <c r="AS52" s="1817"/>
      <c r="AT52" s="1817"/>
      <c r="AU52" s="1817"/>
      <c r="AV52" s="1817"/>
      <c r="AW52" s="1817"/>
      <c r="AX52" s="1817"/>
      <c r="AY52" s="1817"/>
      <c r="AZ52" s="1817"/>
      <c r="BA52" s="1817"/>
      <c r="BB52" s="1817"/>
      <c r="BC52" s="1817"/>
      <c r="BD52" s="1817"/>
      <c r="BE52" s="1817"/>
      <c r="BF52" s="1817"/>
      <c r="BG52" s="1817"/>
      <c r="BH52" s="1817"/>
      <c r="BI52" s="1817"/>
      <c r="BJ52" s="1817"/>
      <c r="BK52" s="1817"/>
      <c r="BL52" s="1817"/>
      <c r="BM52" s="1817"/>
      <c r="BN52" s="1817"/>
      <c r="BO52" s="1817"/>
      <c r="BP52" s="1817"/>
      <c r="BQ52" s="1817"/>
      <c r="BR52" s="1817"/>
      <c r="BS52" s="1817"/>
      <c r="BT52" s="1817"/>
      <c r="BU52" s="1817"/>
      <c r="BV52" s="1817"/>
      <c r="BW52" s="1817"/>
      <c r="BX52" s="1817"/>
      <c r="BY52" s="1818"/>
      <c r="BZ52" s="1818"/>
      <c r="CA52" s="1818"/>
      <c r="CB52" s="1812"/>
      <c r="CC52" s="1812"/>
      <c r="CD52" s="1812"/>
      <c r="CE52" s="1812"/>
      <c r="CF52" s="1812"/>
      <c r="CG52" s="1812"/>
      <c r="CH52" s="1812"/>
      <c r="CI52" s="1812"/>
      <c r="CJ52" s="1812"/>
      <c r="CK52" s="1812"/>
      <c r="CL52" s="1812"/>
      <c r="CM52" s="1812"/>
      <c r="CN52" s="1812"/>
      <c r="CO52" s="1812"/>
      <c r="CP52" s="1812"/>
      <c r="CQ52" s="1812"/>
      <c r="CR52" s="1812"/>
      <c r="CS52" s="1812"/>
      <c r="CT52" s="1812"/>
      <c r="CU52" s="1812"/>
      <c r="CV52" s="1812"/>
      <c r="CW52" s="1812"/>
      <c r="CX52" s="1812"/>
      <c r="CY52" s="1812"/>
      <c r="CZ52" s="1812"/>
      <c r="DA52" s="1812"/>
      <c r="DB52" s="1812"/>
      <c r="DC52" s="1812"/>
      <c r="DD52" s="1812"/>
      <c r="DE52" s="1812"/>
      <c r="DF52" s="1812"/>
      <c r="DG52" s="1812"/>
      <c r="DH52" s="1812"/>
      <c r="DI52" s="1812"/>
      <c r="DJ52" s="1812"/>
      <c r="DK52" s="1812"/>
      <c r="DL52" s="1812"/>
      <c r="DM52" s="1812"/>
      <c r="DN52" s="1812"/>
      <c r="DO52" s="1812"/>
      <c r="DP52" s="1812"/>
      <c r="DQ52" s="1812"/>
      <c r="DR52" s="1812"/>
      <c r="DS52" s="1812"/>
      <c r="DT52" s="1812"/>
      <c r="DU52" s="1812"/>
      <c r="DV52" s="1812"/>
      <c r="DW52" s="1812"/>
      <c r="DX52" s="1812"/>
      <c r="DY52" s="1812"/>
      <c r="DZ52" s="1812"/>
      <c r="EA52" s="1812"/>
      <c r="EB52" s="1812"/>
      <c r="EC52" s="1812"/>
      <c r="ED52" s="1812"/>
      <c r="EE52" s="1812"/>
      <c r="EF52" s="1812"/>
      <c r="EG52" s="1812"/>
      <c r="EH52" s="1812"/>
      <c r="EI52" s="1812"/>
      <c r="EJ52" s="1812"/>
      <c r="EK52" s="1812"/>
      <c r="EL52" s="1812"/>
      <c r="EM52" s="1812"/>
      <c r="EN52" s="1812"/>
      <c r="EO52" s="1812"/>
      <c r="EP52" s="1812"/>
      <c r="EQ52" s="1812"/>
      <c r="ER52" s="1812"/>
      <c r="ES52" s="1812"/>
      <c r="ET52" s="1812"/>
      <c r="EU52" s="1812"/>
      <c r="EV52" s="1812"/>
      <c r="EW52" s="1812"/>
      <c r="EX52" s="1813"/>
      <c r="EY52" s="1813"/>
      <c r="EZ52" s="1813"/>
      <c r="FA52" s="1813"/>
      <c r="FB52" s="1813"/>
      <c r="FC52" s="1813"/>
    </row>
    <row r="53" s="1822" customFormat="true" ht="15" hidden="false" customHeight="true" outlineLevel="0" collapsed="false">
      <c r="B53" s="1789" t="n">
        <v>44</v>
      </c>
      <c r="C53" s="1823" t="s">
        <v>1012</v>
      </c>
      <c r="D53" s="1824"/>
      <c r="E53" s="1797" t="n">
        <f aca="false">'NORTH-2'!$N$1472</f>
        <v>0.623773635952701</v>
      </c>
      <c r="F53" s="1797" t="n">
        <v>1.65171871711023</v>
      </c>
      <c r="G53" s="1797" t="n">
        <v>0.742468215735963</v>
      </c>
      <c r="H53" s="1797" t="n">
        <v>0.874043406519414</v>
      </c>
      <c r="I53" s="1797" t="n">
        <v>1.28313767666633</v>
      </c>
      <c r="J53" s="111" t="n">
        <v>0.867476542994007</v>
      </c>
      <c r="K53" s="111" t="n">
        <v>1.79548656406924</v>
      </c>
      <c r="L53" s="111" t="n">
        <v>-0.161998272299294</v>
      </c>
      <c r="M53" s="111" t="n">
        <v>3.73743933283205</v>
      </c>
      <c r="N53" s="1825"/>
      <c r="O53" s="1825"/>
      <c r="P53" s="111" t="n">
        <v>0.867476542994007</v>
      </c>
      <c r="Q53" s="111" t="n">
        <v>1.79548656406924</v>
      </c>
      <c r="R53" s="111" t="n">
        <v>-0.161998272299294</v>
      </c>
      <c r="S53" s="111" t="n">
        <v>3.73743933283205</v>
      </c>
      <c r="T53" s="1825"/>
      <c r="U53" s="1825"/>
      <c r="V53" s="1825"/>
      <c r="W53" s="1825"/>
      <c r="X53" s="1825"/>
      <c r="Y53" s="1825"/>
      <c r="Z53" s="1826"/>
      <c r="AA53" s="1826"/>
      <c r="AB53" s="1826"/>
      <c r="AC53" s="1827"/>
      <c r="AD53" s="1827"/>
      <c r="AE53" s="1827"/>
      <c r="AF53" s="1827"/>
      <c r="AG53" s="1827"/>
      <c r="AH53" s="1827"/>
      <c r="AI53" s="1827"/>
      <c r="AJ53" s="1827"/>
      <c r="AK53" s="1827"/>
      <c r="AL53" s="1827"/>
      <c r="AM53" s="1827"/>
      <c r="AN53" s="1827"/>
      <c r="AO53" s="1827"/>
      <c r="AP53" s="1827"/>
      <c r="AQ53" s="1827"/>
      <c r="AR53" s="1827"/>
      <c r="AS53" s="1827"/>
      <c r="AT53" s="1827"/>
      <c r="AU53" s="1827"/>
      <c r="AV53" s="1827"/>
      <c r="AW53" s="1827"/>
      <c r="AX53" s="1827"/>
      <c r="AY53" s="1827"/>
      <c r="AZ53" s="1827"/>
      <c r="BA53" s="1827"/>
      <c r="BB53" s="1827"/>
      <c r="BC53" s="1827"/>
      <c r="BD53" s="1827"/>
      <c r="BE53" s="1827"/>
      <c r="BF53" s="1827"/>
      <c r="BG53" s="1827"/>
      <c r="BH53" s="1827"/>
      <c r="BI53" s="1827"/>
      <c r="BJ53" s="1827"/>
      <c r="BK53" s="1827"/>
      <c r="BL53" s="1827"/>
      <c r="BM53" s="1827"/>
      <c r="BN53" s="1827"/>
      <c r="BO53" s="1827"/>
      <c r="BP53" s="1827"/>
      <c r="BQ53" s="1827"/>
      <c r="BR53" s="1827"/>
      <c r="BS53" s="1827"/>
      <c r="BT53" s="1827"/>
      <c r="BU53" s="1827"/>
      <c r="BV53" s="1827"/>
      <c r="BW53" s="1827"/>
      <c r="BX53" s="1827"/>
      <c r="BY53" s="1827"/>
      <c r="BZ53" s="1827"/>
      <c r="CA53" s="1827"/>
      <c r="CB53" s="1827"/>
      <c r="CC53" s="1827"/>
      <c r="CD53" s="1827"/>
      <c r="CE53" s="1828"/>
      <c r="CF53" s="1828"/>
      <c r="CG53" s="1828"/>
      <c r="CH53" s="1829"/>
      <c r="CI53" s="1829"/>
      <c r="CJ53" s="1829"/>
      <c r="CK53" s="1829"/>
      <c r="CL53" s="1829"/>
      <c r="CM53" s="1829"/>
      <c r="CN53" s="1829"/>
      <c r="CO53" s="1829"/>
      <c r="CP53" s="1829"/>
      <c r="CQ53" s="1829"/>
      <c r="CR53" s="1829"/>
      <c r="CS53" s="1829"/>
      <c r="CT53" s="1829"/>
      <c r="CU53" s="1829"/>
      <c r="CV53" s="1829"/>
      <c r="CW53" s="1829"/>
      <c r="CX53" s="1829"/>
      <c r="CY53" s="1829"/>
      <c r="CZ53" s="1829"/>
      <c r="DA53" s="1829"/>
      <c r="DB53" s="1829"/>
      <c r="DC53" s="1829"/>
      <c r="DD53" s="1829"/>
      <c r="DE53" s="1829"/>
      <c r="DF53" s="1829"/>
      <c r="DG53" s="1829"/>
      <c r="DH53" s="1829"/>
      <c r="DI53" s="1829"/>
      <c r="DJ53" s="1829"/>
      <c r="DK53" s="1829"/>
      <c r="DL53" s="1829"/>
      <c r="DM53" s="1830"/>
      <c r="DN53" s="1830"/>
      <c r="DO53" s="1830"/>
      <c r="DP53" s="1830"/>
      <c r="DQ53" s="1830"/>
      <c r="DR53" s="1830"/>
      <c r="DS53" s="1830"/>
      <c r="DT53" s="1830"/>
      <c r="DU53" s="1830"/>
      <c r="DV53" s="1830"/>
      <c r="DW53" s="1830"/>
      <c r="DX53" s="1830"/>
      <c r="DY53" s="1830"/>
      <c r="DZ53" s="1830"/>
      <c r="EA53" s="1830"/>
      <c r="EB53" s="1830"/>
      <c r="EC53" s="1830"/>
      <c r="ED53" s="1830"/>
      <c r="EE53" s="1830"/>
      <c r="EF53" s="1830"/>
      <c r="EG53" s="1830"/>
      <c r="EH53" s="1830"/>
      <c r="EI53" s="1830"/>
      <c r="EJ53" s="1830"/>
      <c r="EK53" s="1830"/>
      <c r="EL53" s="1830"/>
      <c r="EM53" s="1830"/>
      <c r="EN53" s="1830"/>
      <c r="EO53" s="1830"/>
      <c r="EP53" s="1830"/>
      <c r="EQ53" s="1830"/>
      <c r="ER53" s="1830"/>
      <c r="ES53" s="1830"/>
      <c r="ET53" s="1830"/>
      <c r="EU53" s="1830"/>
      <c r="EV53" s="1830"/>
      <c r="EW53" s="1830"/>
      <c r="EX53" s="1830"/>
      <c r="EY53" s="1830"/>
      <c r="EZ53" s="1830"/>
      <c r="FA53" s="1830"/>
      <c r="FB53" s="1830"/>
      <c r="FC53" s="1830"/>
      <c r="FD53" s="1831"/>
      <c r="FE53" s="1831"/>
      <c r="FF53" s="1831"/>
      <c r="FG53" s="1831"/>
      <c r="FH53" s="1831"/>
      <c r="FI53" s="1831"/>
      <c r="FJ53" s="1832"/>
      <c r="FK53" s="1832"/>
      <c r="FL53" s="1832"/>
      <c r="FM53" s="1832"/>
      <c r="FN53" s="1832"/>
      <c r="FO53" s="1832"/>
      <c r="FP53" s="1832"/>
      <c r="FQ53" s="1832"/>
      <c r="FR53" s="1832"/>
      <c r="FS53" s="1832"/>
      <c r="FT53" s="1832"/>
      <c r="FU53" s="1832"/>
      <c r="FV53" s="1832"/>
      <c r="FW53" s="1832"/>
      <c r="FX53" s="1832"/>
      <c r="FY53" s="1832"/>
      <c r="FZ53" s="1832"/>
      <c r="GA53" s="1832"/>
      <c r="GB53" s="1832"/>
    </row>
    <row r="54" s="1822" customFormat="true" ht="15" hidden="false" customHeight="true" outlineLevel="0" collapsed="false">
      <c r="B54" s="1789" t="n">
        <v>45</v>
      </c>
      <c r="C54" s="1823" t="s">
        <v>1013</v>
      </c>
      <c r="D54" s="1824"/>
      <c r="E54" s="1797" t="n">
        <f aca="false">'NORTH-1'!$N$2055</f>
        <v>-3.36451243006631</v>
      </c>
      <c r="F54" s="1833" t="n">
        <v>-0.0700937824613035</v>
      </c>
      <c r="G54" s="1833" t="n">
        <v>0.957206514044498</v>
      </c>
      <c r="H54" s="1833" t="n">
        <v>1.84176238682881</v>
      </c>
      <c r="I54" s="1833" t="n">
        <v>0.640682914327017</v>
      </c>
      <c r="J54" s="1825" t="n">
        <v>0</v>
      </c>
      <c r="K54" s="1825" t="n">
        <v>1.79548656406924</v>
      </c>
      <c r="L54" s="1825"/>
      <c r="M54" s="1825"/>
      <c r="N54" s="1825"/>
      <c r="O54" s="1825"/>
      <c r="P54" s="1825" t="n">
        <v>0</v>
      </c>
      <c r="Q54" s="1825" t="n">
        <v>1.79548656406924</v>
      </c>
      <c r="R54" s="1825"/>
      <c r="S54" s="1825"/>
      <c r="T54" s="1825"/>
      <c r="U54" s="1825"/>
      <c r="V54" s="1825"/>
      <c r="W54" s="1825"/>
      <c r="X54" s="1825"/>
      <c r="Y54" s="1825"/>
      <c r="Z54" s="1826"/>
      <c r="AA54" s="1826"/>
      <c r="AB54" s="1826"/>
      <c r="AC54" s="1827"/>
      <c r="AD54" s="1827"/>
      <c r="AE54" s="1827"/>
      <c r="AF54" s="1827"/>
      <c r="AG54" s="1827"/>
      <c r="AH54" s="1827"/>
      <c r="AI54" s="1827"/>
      <c r="AJ54" s="1827"/>
      <c r="AK54" s="1827"/>
      <c r="AL54" s="1827"/>
      <c r="AM54" s="1827"/>
      <c r="AN54" s="1827"/>
      <c r="AO54" s="1827"/>
      <c r="AP54" s="1827"/>
      <c r="AQ54" s="1827"/>
      <c r="AR54" s="1827"/>
      <c r="AS54" s="1827"/>
      <c r="AT54" s="1827"/>
      <c r="AU54" s="1827"/>
      <c r="AV54" s="1827"/>
      <c r="AW54" s="1827"/>
      <c r="AX54" s="1827"/>
      <c r="AY54" s="1827"/>
      <c r="AZ54" s="1827"/>
      <c r="BA54" s="1827"/>
      <c r="BB54" s="1827"/>
      <c r="BC54" s="1827"/>
      <c r="BD54" s="1827"/>
      <c r="BE54" s="1827"/>
      <c r="BF54" s="1827"/>
      <c r="BG54" s="1827"/>
      <c r="BH54" s="1827"/>
      <c r="BI54" s="1827"/>
      <c r="BJ54" s="1827"/>
      <c r="BK54" s="1827"/>
      <c r="BL54" s="1827"/>
      <c r="BM54" s="1827"/>
      <c r="BN54" s="1827"/>
      <c r="BO54" s="1827"/>
      <c r="BP54" s="1827"/>
      <c r="BQ54" s="1827"/>
      <c r="BR54" s="1827"/>
      <c r="BS54" s="1827"/>
      <c r="BT54" s="1827"/>
      <c r="BU54" s="1827"/>
      <c r="BV54" s="1827"/>
      <c r="BW54" s="1827"/>
      <c r="BX54" s="1827"/>
      <c r="BY54" s="1827"/>
      <c r="BZ54" s="1827"/>
      <c r="CA54" s="1827"/>
      <c r="CB54" s="1827"/>
      <c r="CC54" s="1827"/>
      <c r="CD54" s="1827"/>
      <c r="CE54" s="1828"/>
      <c r="CF54" s="1828"/>
      <c r="CG54" s="1828"/>
      <c r="CH54" s="1829"/>
      <c r="CI54" s="1829"/>
      <c r="CJ54" s="1829"/>
      <c r="CK54" s="1829"/>
      <c r="CL54" s="1829"/>
      <c r="CM54" s="1829"/>
      <c r="CN54" s="1829"/>
      <c r="CO54" s="1829"/>
      <c r="CP54" s="1829"/>
      <c r="CQ54" s="1829"/>
      <c r="CR54" s="1829"/>
      <c r="CS54" s="1829"/>
      <c r="CT54" s="1829"/>
      <c r="CU54" s="1829"/>
      <c r="CV54" s="1829"/>
      <c r="CW54" s="1829"/>
      <c r="CX54" s="1829"/>
      <c r="CY54" s="1829"/>
      <c r="CZ54" s="1829"/>
      <c r="DA54" s="1829"/>
      <c r="DB54" s="1829"/>
      <c r="DC54" s="1829"/>
      <c r="DD54" s="1829"/>
      <c r="DE54" s="1829"/>
      <c r="DF54" s="1829"/>
      <c r="DG54" s="1829"/>
      <c r="DH54" s="1829"/>
      <c r="DI54" s="1829"/>
      <c r="DJ54" s="1829"/>
      <c r="DK54" s="1829"/>
      <c r="DL54" s="1829"/>
      <c r="DM54" s="1830"/>
      <c r="DN54" s="1830"/>
      <c r="DO54" s="1830"/>
      <c r="DP54" s="1830"/>
      <c r="DQ54" s="1830"/>
      <c r="DR54" s="1830"/>
      <c r="DS54" s="1830"/>
      <c r="DT54" s="1830"/>
      <c r="DU54" s="1830"/>
      <c r="DV54" s="1830"/>
      <c r="DW54" s="1830"/>
      <c r="DX54" s="1830"/>
      <c r="DY54" s="1830"/>
      <c r="DZ54" s="1830"/>
      <c r="EA54" s="1830"/>
      <c r="EB54" s="1830"/>
      <c r="EC54" s="1830"/>
      <c r="ED54" s="1830"/>
      <c r="EE54" s="1830"/>
      <c r="EF54" s="1830"/>
      <c r="EG54" s="1830"/>
      <c r="EH54" s="1830"/>
      <c r="EI54" s="1830"/>
      <c r="EJ54" s="1830"/>
      <c r="EK54" s="1830"/>
      <c r="EL54" s="1830"/>
      <c r="EM54" s="1830"/>
      <c r="EN54" s="1830"/>
      <c r="EO54" s="1830"/>
      <c r="EP54" s="1830"/>
      <c r="EQ54" s="1830"/>
      <c r="ER54" s="1830"/>
      <c r="ES54" s="1830"/>
      <c r="ET54" s="1830"/>
      <c r="EU54" s="1830"/>
      <c r="EV54" s="1830"/>
      <c r="EW54" s="1830"/>
      <c r="EX54" s="1830"/>
      <c r="EY54" s="1830"/>
      <c r="EZ54" s="1830"/>
      <c r="FA54" s="1830"/>
      <c r="FB54" s="1830"/>
      <c r="FC54" s="1830"/>
      <c r="FD54" s="1831"/>
      <c r="FE54" s="1831"/>
      <c r="FF54" s="1831"/>
      <c r="FG54" s="1831"/>
      <c r="FH54" s="1831"/>
      <c r="FI54" s="1831"/>
      <c r="FJ54" s="1832"/>
      <c r="FK54" s="1832"/>
      <c r="FL54" s="1832"/>
      <c r="FM54" s="1832"/>
      <c r="FN54" s="1832"/>
      <c r="FO54" s="1832"/>
      <c r="FP54" s="1832"/>
      <c r="FQ54" s="1832"/>
      <c r="FR54" s="1832"/>
      <c r="FS54" s="1832"/>
      <c r="FT54" s="1832"/>
      <c r="FU54" s="1832"/>
      <c r="FV54" s="1832"/>
      <c r="FW54" s="1832"/>
      <c r="FX54" s="1832"/>
      <c r="FY54" s="1832"/>
      <c r="FZ54" s="1832"/>
      <c r="GA54" s="1832"/>
      <c r="GB54" s="1832"/>
    </row>
    <row r="55" customFormat="false" ht="15" hidden="false" customHeight="true" outlineLevel="0" collapsed="false">
      <c r="B55" s="1834"/>
      <c r="C55" s="1743"/>
      <c r="D55" s="1834"/>
      <c r="E55" s="1835"/>
      <c r="F55" s="1835"/>
      <c r="G55" s="1835"/>
      <c r="H55" s="1835"/>
      <c r="I55" s="1835"/>
      <c r="J55" s="1836"/>
      <c r="K55" s="1836"/>
      <c r="L55" s="1836"/>
      <c r="M55" s="1836"/>
      <c r="N55" s="1836"/>
      <c r="O55" s="1836"/>
      <c r="P55" s="1835"/>
      <c r="Q55" s="1835"/>
      <c r="R55" s="1835"/>
      <c r="S55" s="1837"/>
      <c r="T55" s="1837"/>
      <c r="U55" s="1837"/>
      <c r="V55" s="1837"/>
      <c r="W55" s="1817"/>
      <c r="X55" s="1817"/>
      <c r="Y55" s="1817"/>
      <c r="Z55" s="1817"/>
      <c r="AA55" s="1817"/>
      <c r="AB55" s="1817"/>
      <c r="AC55" s="1817"/>
      <c r="AD55" s="1817"/>
      <c r="AE55" s="1817"/>
      <c r="AF55" s="1817"/>
      <c r="AG55" s="1817"/>
      <c r="AH55" s="1817"/>
      <c r="AI55" s="1817"/>
      <c r="AJ55" s="1817"/>
      <c r="AK55" s="1817"/>
      <c r="AL55" s="1817"/>
      <c r="AM55" s="1817"/>
      <c r="AN55" s="1817"/>
      <c r="AO55" s="1817"/>
      <c r="AP55" s="1817"/>
      <c r="AQ55" s="1817"/>
      <c r="AR55" s="1817"/>
      <c r="AS55" s="1817"/>
      <c r="AT55" s="1817"/>
      <c r="AU55" s="1817"/>
      <c r="AV55" s="1817"/>
      <c r="AW55" s="1817"/>
      <c r="AX55" s="1817"/>
      <c r="AY55" s="1817"/>
      <c r="AZ55" s="1817"/>
      <c r="BA55" s="1817"/>
      <c r="BB55" s="1817"/>
      <c r="BC55" s="1817"/>
      <c r="BD55" s="1817"/>
      <c r="BE55" s="1817"/>
      <c r="BF55" s="1817"/>
      <c r="BG55" s="1817"/>
      <c r="BH55" s="1817"/>
      <c r="BI55" s="1817"/>
      <c r="BJ55" s="1817"/>
      <c r="BK55" s="1817"/>
      <c r="BL55" s="1817"/>
      <c r="BM55" s="1817"/>
      <c r="BN55" s="1817"/>
      <c r="BO55" s="1817"/>
      <c r="BP55" s="1817"/>
      <c r="BQ55" s="1817"/>
      <c r="BR55" s="1817"/>
      <c r="BS55" s="1817"/>
      <c r="BT55" s="1817"/>
      <c r="BU55" s="1817"/>
      <c r="BV55" s="1817"/>
      <c r="BW55" s="1817"/>
      <c r="BX55" s="1817"/>
      <c r="BY55" s="1818"/>
      <c r="BZ55" s="1818"/>
      <c r="CA55" s="1818"/>
      <c r="CB55" s="1812"/>
      <c r="CC55" s="1812"/>
      <c r="CD55" s="1812"/>
      <c r="CE55" s="1812"/>
      <c r="CF55" s="1812"/>
      <c r="CG55" s="1812"/>
      <c r="CH55" s="1812"/>
      <c r="CI55" s="1812"/>
      <c r="CJ55" s="1812"/>
      <c r="CK55" s="1812"/>
      <c r="CL55" s="1812"/>
      <c r="CM55" s="1812"/>
      <c r="CN55" s="1812"/>
      <c r="CO55" s="1812"/>
      <c r="CP55" s="1812"/>
      <c r="CQ55" s="1812"/>
      <c r="CR55" s="1812"/>
      <c r="CS55" s="1812"/>
      <c r="CT55" s="1812"/>
      <c r="CU55" s="1812"/>
      <c r="CV55" s="1812"/>
      <c r="CW55" s="1812"/>
      <c r="CX55" s="1812"/>
      <c r="CY55" s="1812"/>
      <c r="CZ55" s="1812"/>
      <c r="DA55" s="1812"/>
      <c r="DB55" s="1812"/>
      <c r="DC55" s="1812"/>
      <c r="DD55" s="1812"/>
      <c r="DE55" s="1812"/>
      <c r="DF55" s="1812"/>
      <c r="DG55" s="1812"/>
      <c r="DH55" s="1812"/>
      <c r="DI55" s="1812"/>
      <c r="DJ55" s="1812"/>
      <c r="DK55" s="1812"/>
      <c r="DL55" s="1812"/>
      <c r="DM55" s="1812"/>
      <c r="DN55" s="1812"/>
      <c r="DO55" s="1812"/>
      <c r="DP55" s="1812"/>
      <c r="DQ55" s="1812"/>
      <c r="DR55" s="1812"/>
      <c r="DS55" s="1812"/>
      <c r="DT55" s="1812"/>
      <c r="DU55" s="1812"/>
      <c r="DV55" s="1812"/>
      <c r="DW55" s="1812"/>
      <c r="DX55" s="1812"/>
      <c r="DY55" s="1812"/>
      <c r="DZ55" s="1812"/>
      <c r="EA55" s="1812"/>
      <c r="EB55" s="1812"/>
      <c r="EC55" s="1812"/>
      <c r="ED55" s="1812"/>
      <c r="EE55" s="1812"/>
      <c r="EF55" s="1812"/>
      <c r="EG55" s="1812"/>
      <c r="EH55" s="1812"/>
      <c r="EI55" s="1812"/>
      <c r="EJ55" s="1812"/>
      <c r="EK55" s="1812"/>
      <c r="EL55" s="1812"/>
      <c r="EM55" s="1812"/>
      <c r="EN55" s="1812"/>
      <c r="EO55" s="1812"/>
      <c r="EP55" s="1812"/>
      <c r="EQ55" s="1812"/>
      <c r="ER55" s="1812"/>
      <c r="ES55" s="1812"/>
      <c r="ET55" s="1812"/>
      <c r="EU55" s="1812"/>
      <c r="EV55" s="1812"/>
      <c r="EW55" s="1812"/>
      <c r="EX55" s="1813"/>
      <c r="EY55" s="1813"/>
      <c r="EZ55" s="1813"/>
      <c r="FA55" s="1813"/>
      <c r="FB55" s="1813"/>
      <c r="FC55" s="1813"/>
    </row>
    <row r="56" customFormat="false" ht="15.75" hidden="false" customHeight="false" outlineLevel="0" collapsed="false">
      <c r="C56" s="1756" t="s">
        <v>1014</v>
      </c>
      <c r="D56" s="1757"/>
      <c r="E56" s="1758"/>
      <c r="F56" s="1758"/>
      <c r="G56" s="1758"/>
      <c r="H56" s="1758"/>
      <c r="I56" s="1758"/>
      <c r="J56" s="1759"/>
      <c r="K56" s="1759"/>
      <c r="L56" s="1759"/>
      <c r="M56" s="1759"/>
      <c r="N56" s="1759"/>
      <c r="O56" s="1759"/>
      <c r="P56" s="1758"/>
      <c r="Q56" s="1758"/>
      <c r="R56" s="1758"/>
      <c r="S56" s="1760"/>
      <c r="T56" s="1760"/>
      <c r="U56" s="1760"/>
      <c r="V56" s="1760"/>
      <c r="W56" s="1760"/>
      <c r="X56" s="1760"/>
      <c r="Y56" s="1760"/>
      <c r="Z56" s="1760"/>
      <c r="AA56" s="1760"/>
      <c r="AB56" s="1760"/>
      <c r="AC56" s="1760"/>
      <c r="AD56" s="1760"/>
      <c r="AE56" s="1760"/>
      <c r="AF56" s="1760"/>
      <c r="AG56" s="1760"/>
      <c r="AH56" s="1760"/>
      <c r="AI56" s="1760"/>
      <c r="AJ56" s="1760"/>
      <c r="AK56" s="1760"/>
      <c r="AL56" s="1760"/>
      <c r="AM56" s="1760"/>
      <c r="AN56" s="1760"/>
      <c r="AO56" s="1760"/>
      <c r="AP56" s="1760"/>
      <c r="AQ56" s="1760"/>
      <c r="AR56" s="1760"/>
      <c r="AS56" s="1760"/>
      <c r="AT56" s="1760"/>
      <c r="AU56" s="1760"/>
      <c r="AV56" s="1760"/>
      <c r="AW56" s="1760"/>
      <c r="AX56" s="1760"/>
      <c r="AY56" s="1760"/>
      <c r="AZ56" s="1760"/>
      <c r="BA56" s="1760"/>
      <c r="BB56" s="1760"/>
      <c r="BC56" s="1760"/>
      <c r="BD56" s="1760"/>
      <c r="BE56" s="1760"/>
      <c r="BF56" s="1760"/>
      <c r="BG56" s="1760"/>
      <c r="BH56" s="1760"/>
      <c r="BI56" s="1760"/>
      <c r="BJ56" s="1760"/>
      <c r="BK56" s="1760"/>
      <c r="BL56" s="1760"/>
      <c r="BM56" s="1761"/>
      <c r="BN56" s="1761"/>
      <c r="BO56" s="1761"/>
      <c r="BP56" s="1761"/>
      <c r="BQ56" s="1761"/>
      <c r="BR56" s="1761"/>
      <c r="BS56" s="1761"/>
      <c r="BT56" s="1761"/>
      <c r="BU56" s="1761"/>
      <c r="BV56" s="1761"/>
      <c r="BW56" s="1761"/>
      <c r="BX56" s="1761"/>
      <c r="BY56" s="1761"/>
      <c r="BZ56" s="1761"/>
      <c r="CA56" s="1761"/>
      <c r="CB56" s="1761"/>
      <c r="CC56" s="1761"/>
      <c r="CD56" s="1761"/>
      <c r="CE56" s="1761"/>
      <c r="CF56" s="1761"/>
      <c r="CG56" s="1761"/>
      <c r="CH56" s="1761"/>
      <c r="CI56" s="1761"/>
      <c r="CJ56" s="1761"/>
      <c r="CK56" s="1761"/>
      <c r="CL56" s="1761"/>
      <c r="CM56" s="1761"/>
      <c r="CN56" s="1761"/>
      <c r="CO56" s="1761"/>
      <c r="CP56" s="1761"/>
      <c r="CQ56" s="1761"/>
      <c r="CR56" s="1761"/>
      <c r="CS56" s="1761"/>
      <c r="CT56" s="1761"/>
      <c r="CU56" s="1838"/>
      <c r="CV56" s="1761"/>
      <c r="CW56" s="1761"/>
      <c r="CX56" s="1761"/>
      <c r="CY56" s="1761"/>
      <c r="CZ56" s="1761"/>
      <c r="DA56" s="1761"/>
      <c r="DB56" s="1761"/>
      <c r="DC56" s="1761"/>
      <c r="DD56" s="1761"/>
      <c r="DE56" s="1761"/>
      <c r="DF56" s="1761"/>
      <c r="DG56" s="1761"/>
      <c r="DH56" s="1761"/>
      <c r="DI56" s="1761"/>
      <c r="DJ56" s="1757"/>
      <c r="DK56" s="1757"/>
      <c r="DL56" s="1757"/>
      <c r="DM56" s="1757"/>
      <c r="DN56" s="1757"/>
      <c r="DO56" s="1757"/>
      <c r="DP56" s="1757"/>
      <c r="DQ56" s="1757"/>
      <c r="DR56" s="1757"/>
      <c r="DS56" s="1757"/>
      <c r="DT56" s="1757"/>
      <c r="DU56" s="1757"/>
      <c r="DV56" s="1757"/>
      <c r="DW56" s="1757"/>
      <c r="DX56" s="1757"/>
      <c r="DY56" s="1757"/>
      <c r="DZ56" s="1757"/>
      <c r="EA56" s="1757"/>
      <c r="EB56" s="1757"/>
      <c r="EC56" s="1757"/>
      <c r="ED56" s="1757"/>
      <c r="EE56" s="1757"/>
      <c r="EF56" s="1757"/>
      <c r="EG56" s="1757"/>
      <c r="EH56" s="1757"/>
      <c r="EI56" s="1757"/>
      <c r="EJ56" s="1757"/>
      <c r="EK56" s="1757"/>
      <c r="EL56" s="1757"/>
      <c r="EM56" s="1757"/>
      <c r="EO56" s="1757"/>
      <c r="EP56" s="1757"/>
      <c r="EQ56" s="1757"/>
      <c r="ER56" s="1757"/>
      <c r="ES56" s="1757"/>
      <c r="ET56" s="1757"/>
      <c r="EU56" s="1757"/>
      <c r="EV56" s="1757"/>
      <c r="EW56" s="1757"/>
      <c r="EX56" s="1762"/>
      <c r="EY56" s="1762"/>
      <c r="EZ56" s="1762"/>
      <c r="FA56" s="1762"/>
      <c r="FB56" s="1762"/>
      <c r="FC56" s="1762"/>
      <c r="FD56" s="1762"/>
      <c r="FE56" s="1762"/>
      <c r="FF56" s="1762"/>
      <c r="FG56" s="1762"/>
      <c r="FH56" s="1762"/>
      <c r="FI56" s="1762"/>
      <c r="FJ56" s="1762"/>
      <c r="FK56" s="1762"/>
      <c r="FL56" s="1762"/>
      <c r="FM56" s="1762"/>
      <c r="FN56" s="1762"/>
      <c r="FO56" s="1762"/>
      <c r="FP56" s="1762"/>
      <c r="FQ56" s="1762"/>
      <c r="FR56" s="1762"/>
      <c r="FS56" s="1762"/>
    </row>
    <row r="57" s="1778" customFormat="true" ht="49.5" hidden="false" customHeight="true" outlineLevel="0" collapsed="false">
      <c r="B57" s="1779" t="s">
        <v>794</v>
      </c>
      <c r="C57" s="1839" t="s">
        <v>795</v>
      </c>
      <c r="D57" s="1781" t="s">
        <v>796</v>
      </c>
      <c r="E57" s="1782" t="str">
        <f aca="false">E9</f>
        <v>June-2023
% of Loss</v>
      </c>
      <c r="F57" s="1782" t="s">
        <v>798</v>
      </c>
      <c r="G57" s="1782" t="s">
        <v>799</v>
      </c>
      <c r="H57" s="1782" t="s">
        <v>800</v>
      </c>
      <c r="I57" s="1782" t="s">
        <v>801</v>
      </c>
      <c r="J57" s="1783" t="s">
        <v>802</v>
      </c>
      <c r="K57" s="1783" t="s">
        <v>803</v>
      </c>
      <c r="L57" s="1783" t="s">
        <v>804</v>
      </c>
      <c r="M57" s="1783" t="s">
        <v>805</v>
      </c>
      <c r="N57" s="1783" t="s">
        <v>806</v>
      </c>
      <c r="O57" s="1783" t="s">
        <v>807</v>
      </c>
      <c r="P57" s="1782" t="s">
        <v>808</v>
      </c>
      <c r="Q57" s="1782" t="s">
        <v>809</v>
      </c>
      <c r="R57" s="1782" t="s">
        <v>810</v>
      </c>
      <c r="S57" s="1784" t="s">
        <v>811</v>
      </c>
      <c r="T57" s="1784" t="s">
        <v>812</v>
      </c>
      <c r="U57" s="1784" t="s">
        <v>813</v>
      </c>
      <c r="V57" s="1784" t="s">
        <v>826</v>
      </c>
      <c r="W57" s="1784" t="s">
        <v>815</v>
      </c>
      <c r="X57" s="1784" t="s">
        <v>816</v>
      </c>
      <c r="Y57" s="1784" t="s">
        <v>817</v>
      </c>
      <c r="Z57" s="1784" t="s">
        <v>818</v>
      </c>
      <c r="AA57" s="1784" t="s">
        <v>819</v>
      </c>
      <c r="AB57" s="1784" t="s">
        <v>820</v>
      </c>
      <c r="AC57" s="1784" t="s">
        <v>821</v>
      </c>
      <c r="AD57" s="1784" t="s">
        <v>822</v>
      </c>
      <c r="AE57" s="1784" t="s">
        <v>823</v>
      </c>
      <c r="AF57" s="1784" t="s">
        <v>824</v>
      </c>
      <c r="AG57" s="1784" t="s">
        <v>825</v>
      </c>
      <c r="AH57" s="1784" t="s">
        <v>826</v>
      </c>
      <c r="AI57" s="1784" t="s">
        <v>827</v>
      </c>
      <c r="AJ57" s="1784" t="s">
        <v>828</v>
      </c>
      <c r="AK57" s="1784" t="s">
        <v>829</v>
      </c>
      <c r="AL57" s="1784" t="s">
        <v>830</v>
      </c>
      <c r="AM57" s="1784" t="s">
        <v>831</v>
      </c>
      <c r="AN57" s="1784" t="s">
        <v>832</v>
      </c>
      <c r="AO57" s="1784" t="s">
        <v>833</v>
      </c>
      <c r="AP57" s="1784" t="s">
        <v>834</v>
      </c>
      <c r="AQ57" s="1784" t="s">
        <v>835</v>
      </c>
      <c r="AR57" s="1784" t="s">
        <v>836</v>
      </c>
      <c r="AS57" s="1784" t="s">
        <v>837</v>
      </c>
      <c r="AT57" s="1784" t="s">
        <v>838</v>
      </c>
      <c r="AU57" s="1784" t="s">
        <v>839</v>
      </c>
      <c r="AV57" s="1784" t="s">
        <v>840</v>
      </c>
      <c r="AW57" s="1784" t="s">
        <v>841</v>
      </c>
      <c r="AX57" s="1784" t="s">
        <v>842</v>
      </c>
      <c r="AY57" s="1784" t="s">
        <v>843</v>
      </c>
      <c r="AZ57" s="1784" t="s">
        <v>844</v>
      </c>
      <c r="BA57" s="1784"/>
      <c r="BB57" s="1784" t="s">
        <v>845</v>
      </c>
      <c r="BC57" s="1784" t="s">
        <v>846</v>
      </c>
      <c r="BD57" s="1784" t="s">
        <v>847</v>
      </c>
      <c r="BE57" s="1784" t="s">
        <v>848</v>
      </c>
      <c r="BF57" s="1784" t="s">
        <v>849</v>
      </c>
      <c r="BG57" s="1784" t="s">
        <v>850</v>
      </c>
      <c r="BH57" s="1784" t="s">
        <v>851</v>
      </c>
      <c r="BI57" s="1784" t="s">
        <v>852</v>
      </c>
      <c r="BJ57" s="1784" t="s">
        <v>853</v>
      </c>
      <c r="BK57" s="1784" t="s">
        <v>854</v>
      </c>
      <c r="BL57" s="1784" t="s">
        <v>855</v>
      </c>
      <c r="BM57" s="1781" t="s">
        <v>1015</v>
      </c>
      <c r="BN57" s="1781"/>
      <c r="BO57" s="1781" t="s">
        <v>857</v>
      </c>
      <c r="BP57" s="1781" t="s">
        <v>858</v>
      </c>
      <c r="BQ57" s="1781" t="s">
        <v>870</v>
      </c>
      <c r="BR57" s="1781" t="s">
        <v>1016</v>
      </c>
      <c r="BS57" s="1781" t="s">
        <v>861</v>
      </c>
      <c r="BT57" s="1781" t="s">
        <v>861</v>
      </c>
      <c r="BU57" s="1781" t="s">
        <v>863</v>
      </c>
      <c r="BV57" s="1781" t="s">
        <v>864</v>
      </c>
      <c r="BW57" s="1781" t="s">
        <v>865</v>
      </c>
      <c r="BX57" s="1781" t="s">
        <v>866</v>
      </c>
      <c r="BY57" s="1781" t="s">
        <v>867</v>
      </c>
      <c r="BZ57" s="1781" t="s">
        <v>868</v>
      </c>
      <c r="CA57" s="1781" t="s">
        <v>869</v>
      </c>
      <c r="CB57" s="1781" t="s">
        <v>870</v>
      </c>
      <c r="CC57" s="1781" t="s">
        <v>871</v>
      </c>
      <c r="CD57" s="1781" t="s">
        <v>872</v>
      </c>
      <c r="CE57" s="1781" t="s">
        <v>873</v>
      </c>
      <c r="CF57" s="1781" t="s">
        <v>874</v>
      </c>
      <c r="CG57" s="1781" t="s">
        <v>875</v>
      </c>
      <c r="CH57" s="1781" t="s">
        <v>876</v>
      </c>
      <c r="CI57" s="1781" t="s">
        <v>877</v>
      </c>
      <c r="CJ57" s="1781" t="s">
        <v>878</v>
      </c>
      <c r="CK57" s="1781" t="s">
        <v>879</v>
      </c>
      <c r="CL57" s="1781" t="s">
        <v>880</v>
      </c>
      <c r="CM57" s="1781" t="s">
        <v>881</v>
      </c>
      <c r="CN57" s="1781" t="s">
        <v>882</v>
      </c>
      <c r="CO57" s="1781" t="s">
        <v>883</v>
      </c>
      <c r="CP57" s="1781" t="s">
        <v>884</v>
      </c>
      <c r="CQ57" s="1781" t="s">
        <v>885</v>
      </c>
      <c r="CR57" s="1781" t="s">
        <v>886</v>
      </c>
      <c r="CS57" s="1781" t="s">
        <v>887</v>
      </c>
      <c r="CT57" s="1781" t="s">
        <v>888</v>
      </c>
      <c r="CU57" s="1781" t="s">
        <v>889</v>
      </c>
      <c r="CV57" s="1781" t="s">
        <v>890</v>
      </c>
      <c r="CW57" s="1781" t="s">
        <v>1017</v>
      </c>
      <c r="CX57" s="1781" t="s">
        <v>892</v>
      </c>
      <c r="CY57" s="1781" t="s">
        <v>893</v>
      </c>
      <c r="CZ57" s="1781" t="str">
        <f aca="false">CZ9</f>
        <v>March-15 
% of Loss</v>
      </c>
      <c r="DA57" s="1781" t="str">
        <f aca="false">DA9</f>
        <v>February--15 
% of Loss</v>
      </c>
      <c r="DB57" s="1781" t="s">
        <v>896</v>
      </c>
      <c r="DC57" s="1781" t="str">
        <f aca="false">DC9</f>
        <v>December--14 
% of Loss</v>
      </c>
      <c r="DD57" s="1781" t="s">
        <v>898</v>
      </c>
      <c r="DE57" s="1781" t="str">
        <f aca="false">DE9</f>
        <v>October--14 
% of Loss</v>
      </c>
      <c r="DF57" s="1781" t="str">
        <f aca="false">DF9</f>
        <v>Sept--14 
% of Loss</v>
      </c>
      <c r="DG57" s="1781" t="s">
        <v>901</v>
      </c>
      <c r="DH57" s="1781" t="s">
        <v>902</v>
      </c>
      <c r="DI57" s="1781" t="s">
        <v>1018</v>
      </c>
      <c r="DJ57" s="1781" t="str">
        <f aca="false">DJ9</f>
        <v>April--14 
% of Loss</v>
      </c>
      <c r="DK57" s="1781" t="s">
        <v>905</v>
      </c>
      <c r="DL57" s="1781" t="s">
        <v>906</v>
      </c>
      <c r="DM57" s="1781" t="s">
        <v>907</v>
      </c>
      <c r="DN57" s="1781" t="s">
        <v>908</v>
      </c>
      <c r="DO57" s="1781" t="s">
        <v>909</v>
      </c>
      <c r="DP57" s="1781" t="s">
        <v>910</v>
      </c>
      <c r="DQ57" s="1781" t="s">
        <v>911</v>
      </c>
      <c r="DR57" s="1781" t="s">
        <v>912</v>
      </c>
      <c r="DS57" s="1781" t="s">
        <v>913</v>
      </c>
      <c r="DT57" s="1781" t="s">
        <v>914</v>
      </c>
      <c r="DU57" s="1781" t="s">
        <v>915</v>
      </c>
      <c r="DV57" s="1781" t="s">
        <v>916</v>
      </c>
      <c r="DW57" s="1781" t="s">
        <v>917</v>
      </c>
      <c r="DX57" s="1781" t="s">
        <v>918</v>
      </c>
      <c r="DY57" s="1781" t="s">
        <v>919</v>
      </c>
      <c r="DZ57" s="1781" t="s">
        <v>920</v>
      </c>
      <c r="EA57" s="1781" t="s">
        <v>921</v>
      </c>
      <c r="EB57" s="1781" t="s">
        <v>922</v>
      </c>
      <c r="EC57" s="1781" t="s">
        <v>923</v>
      </c>
      <c r="ED57" s="1781" t="s">
        <v>924</v>
      </c>
      <c r="EE57" s="1781" t="s">
        <v>925</v>
      </c>
      <c r="EF57" s="1781" t="s">
        <v>926</v>
      </c>
      <c r="EG57" s="1781" t="s">
        <v>927</v>
      </c>
      <c r="EH57" s="1781" t="s">
        <v>928</v>
      </c>
      <c r="EI57" s="1786" t="s">
        <v>929</v>
      </c>
      <c r="EJ57" s="1781" t="s">
        <v>930</v>
      </c>
      <c r="EK57" s="1781" t="s">
        <v>931</v>
      </c>
      <c r="EL57" s="1781" t="s">
        <v>932</v>
      </c>
      <c r="EM57" s="1781" t="s">
        <v>933</v>
      </c>
      <c r="EN57" s="1781" t="str">
        <f aca="false">EN9</f>
        <v>October-11 
% of Loss</v>
      </c>
      <c r="EO57" s="1781" t="str">
        <f aca="false">EO9</f>
        <v>September-11 
% of Loss</v>
      </c>
      <c r="EP57" s="1781" t="s">
        <v>936</v>
      </c>
      <c r="EQ57" s="1781" t="s">
        <v>937</v>
      </c>
      <c r="ER57" s="1781" t="s">
        <v>938</v>
      </c>
      <c r="ES57" s="1781" t="s">
        <v>939</v>
      </c>
      <c r="ET57" s="1781" t="s">
        <v>1019</v>
      </c>
      <c r="EU57" s="1781" t="s">
        <v>941</v>
      </c>
      <c r="EV57" s="1781" t="s">
        <v>942</v>
      </c>
      <c r="EW57" s="1781" t="str">
        <f aca="false">EW9</f>
        <v>January-11 
% of Loss</v>
      </c>
      <c r="EX57" s="1787" t="n">
        <v>40887</v>
      </c>
      <c r="EY57" s="1787" t="n">
        <v>40857</v>
      </c>
      <c r="EZ57" s="1788" t="s">
        <v>944</v>
      </c>
      <c r="FA57" s="1788" t="s">
        <v>945</v>
      </c>
      <c r="FB57" s="1788" t="str">
        <f aca="false">FB9</f>
        <v>July-10  
% of Loss</v>
      </c>
      <c r="FC57" s="1788" t="s">
        <v>947</v>
      </c>
      <c r="FD57" s="1788" t="s">
        <v>948</v>
      </c>
      <c r="FE57" s="1788" t="str">
        <f aca="false">FE9</f>
        <v>April-10  
% of Loss</v>
      </c>
      <c r="FF57" s="1788" t="s">
        <v>950</v>
      </c>
      <c r="FG57" s="1788" t="s">
        <v>951</v>
      </c>
      <c r="FH57" s="1788" t="s">
        <v>952</v>
      </c>
      <c r="FI57" s="1788" t="s">
        <v>953</v>
      </c>
      <c r="FJ57" s="1788" t="s">
        <v>1020</v>
      </c>
      <c r="FK57" s="1788" t="s">
        <v>1021</v>
      </c>
      <c r="FL57" s="1788" t="s">
        <v>956</v>
      </c>
      <c r="FM57" s="1788" t="s">
        <v>957</v>
      </c>
      <c r="FN57" s="1788" t="str">
        <f aca="false">FN9</f>
        <v>JUly  % of Loss</v>
      </c>
      <c r="FO57" s="1788" t="str">
        <f aca="false">FO9</f>
        <v>June  % of Loss</v>
      </c>
      <c r="FP57" s="1788" t="str">
        <f aca="false">FP9</f>
        <v>May  % of Loss</v>
      </c>
      <c r="FQ57" s="1788" t="str">
        <f aca="false">FQ9</f>
        <v>April % of Loss</v>
      </c>
      <c r="FR57" s="1788" t="str">
        <f aca="false">FR9</f>
        <v>March % of Loss</v>
      </c>
      <c r="FS57" s="1788" t="s">
        <v>963</v>
      </c>
      <c r="FT57" s="1788" t="s">
        <v>964</v>
      </c>
      <c r="FU57" s="1741"/>
      <c r="FV57" s="1741"/>
    </row>
    <row r="58" customFormat="false" ht="12.75" hidden="false" customHeight="false" outlineLevel="0" collapsed="false">
      <c r="B58" s="1840" t="n">
        <v>1</v>
      </c>
      <c r="C58" s="1841" t="s">
        <v>1022</v>
      </c>
      <c r="D58" s="1789" t="n">
        <v>1</v>
      </c>
      <c r="E58" s="1797" t="n">
        <f aca="false">'SOUTH-2'!$N$575</f>
        <v>-2.4678143310125</v>
      </c>
      <c r="F58" s="1797" t="n">
        <v>1.06159319286438</v>
      </c>
      <c r="G58" s="1797" t="n">
        <v>0.836933818760228</v>
      </c>
      <c r="H58" s="1797" t="n">
        <v>2.2541351355719</v>
      </c>
      <c r="I58" s="1797" t="n">
        <v>2.0556968821995</v>
      </c>
      <c r="J58" s="1798" t="n">
        <v>0.345979901202221</v>
      </c>
      <c r="K58" s="1798" t="n">
        <v>0.947827314786268</v>
      </c>
      <c r="L58" s="1798" t="n">
        <v>0.61128175516106</v>
      </c>
      <c r="M58" s="1798" t="n">
        <v>0.801272834957725</v>
      </c>
      <c r="N58" s="1798" t="n">
        <v>1.48164583623626</v>
      </c>
      <c r="O58" s="1798" t="n">
        <v>0.155128273039417</v>
      </c>
      <c r="P58" s="1797" t="n">
        <v>0.796072618993949</v>
      </c>
      <c r="Q58" s="1797" t="n">
        <v>1.59736456436024</v>
      </c>
      <c r="R58" s="1797" t="n">
        <v>0.0394619176736821</v>
      </c>
      <c r="S58" s="1793" t="n">
        <v>1.99082680526435</v>
      </c>
      <c r="T58" s="1793" t="n">
        <v>0.329985325398235</v>
      </c>
      <c r="U58" s="1793" t="n">
        <v>0.419715632511574</v>
      </c>
      <c r="V58" s="1793" t="n">
        <v>0.415122626028734</v>
      </c>
      <c r="W58" s="1793" t="n">
        <v>0.232284249737666</v>
      </c>
      <c r="X58" s="1793" t="n">
        <v>-0.0508624567463128</v>
      </c>
      <c r="Y58" s="1793" t="n">
        <v>0.842082867904212</v>
      </c>
      <c r="Z58" s="1793" t="n">
        <v>1.27672141919373</v>
      </c>
      <c r="AA58" s="1793" t="n">
        <v>1.86619239619449</v>
      </c>
      <c r="AB58" s="1793" t="n">
        <v>2.23732904977869</v>
      </c>
      <c r="AC58" s="1793" t="n">
        <v>1.70137251944543</v>
      </c>
      <c r="AD58" s="1793" t="n">
        <v>3.14810453102685</v>
      </c>
      <c r="AE58" s="1793" t="n">
        <v>-0.144331198233012</v>
      </c>
      <c r="AF58" s="1793" t="n">
        <v>2.68796983305506</v>
      </c>
      <c r="AG58" s="1793" t="n">
        <v>0.55</v>
      </c>
      <c r="AH58" s="1793" t="n">
        <v>1.84035431327216</v>
      </c>
      <c r="AI58" s="1793" t="n">
        <v>1.3332407281916</v>
      </c>
      <c r="AJ58" s="1793" t="n">
        <v>-0.845493860676367</v>
      </c>
      <c r="AK58" s="1793" t="n">
        <v>2.18695936250905</v>
      </c>
      <c r="AL58" s="1793" t="n">
        <v>2.48548057298584</v>
      </c>
      <c r="AM58" s="1793" t="n">
        <v>1.01763275556806</v>
      </c>
      <c r="AN58" s="1793" t="n">
        <v>0.228972448979824</v>
      </c>
      <c r="AO58" s="1793" t="n">
        <v>2.27198913833147</v>
      </c>
      <c r="AP58" s="1793" t="n">
        <v>0.315492347935841</v>
      </c>
      <c r="AQ58" s="1793" t="n">
        <v>0.15760422153834</v>
      </c>
      <c r="AR58" s="1793" t="n">
        <v>1.89692088634522</v>
      </c>
      <c r="AS58" s="1793" t="n">
        <v>3.38525495444753</v>
      </c>
      <c r="AT58" s="1793" t="n">
        <v>3.05869737040009</v>
      </c>
      <c r="AU58" s="1793" t="n">
        <v>0.964125599159222</v>
      </c>
      <c r="AV58" s="1793" t="n">
        <v>0.646207153875434</v>
      </c>
      <c r="AW58" s="1793" t="n">
        <v>1.92081649027327</v>
      </c>
      <c r="AX58" s="1793" t="n">
        <v>3.84039681278233</v>
      </c>
      <c r="AY58" s="1793" t="n">
        <v>2.63923365479051</v>
      </c>
      <c r="AZ58" s="1793" t="n">
        <v>3.81185342832169</v>
      </c>
      <c r="BA58" s="1793"/>
      <c r="BB58" s="1793" t="n">
        <v>3.01880501991147</v>
      </c>
      <c r="BC58" s="1793" t="n">
        <v>3.11238038989696</v>
      </c>
      <c r="BD58" s="1793" t="n">
        <v>1.58428009417346</v>
      </c>
      <c r="BE58" s="1793" t="n">
        <v>0.667770204899029</v>
      </c>
      <c r="BF58" s="1793" t="n">
        <v>-0.609730544372177</v>
      </c>
      <c r="BG58" s="1793" t="n">
        <v>-1.55911308928348</v>
      </c>
      <c r="BH58" s="1793" t="n">
        <v>-0.763405245045388</v>
      </c>
      <c r="BI58" s="1793" t="n">
        <v>0.199999999999961</v>
      </c>
      <c r="BJ58" s="1793" t="n">
        <v>0.0499999999999947</v>
      </c>
      <c r="BK58" s="1793" t="n">
        <v>0.521667023467581</v>
      </c>
      <c r="BL58" s="1793" t="n">
        <v>0.463934025271792</v>
      </c>
      <c r="BM58" s="1793" t="n">
        <v>1.2299016624505</v>
      </c>
      <c r="BN58" s="1793"/>
      <c r="BO58" s="1793" t="n">
        <v>-0.365299546146913</v>
      </c>
      <c r="BP58" s="1793" t="n">
        <v>-7.66755506636868</v>
      </c>
      <c r="BQ58" s="1793" t="n">
        <v>-0.266756926263557</v>
      </c>
      <c r="BR58" s="1793" t="n">
        <v>0.986984925547903</v>
      </c>
      <c r="BS58" s="1793" t="n">
        <v>0.0165513902937624</v>
      </c>
      <c r="BT58" s="1793" t="n">
        <v>0.72081573759749</v>
      </c>
      <c r="BU58" s="1793" t="n">
        <v>0.458885329120593</v>
      </c>
      <c r="BV58" s="1793" t="n">
        <v>0.419117206604162</v>
      </c>
      <c r="BW58" s="1793" t="n">
        <v>0.90593415470819</v>
      </c>
      <c r="BX58" s="1793" t="n">
        <v>0.182932134467838</v>
      </c>
      <c r="BY58" s="1794" t="n">
        <v>2.84473693680034</v>
      </c>
      <c r="BZ58" s="1794" t="n">
        <v>-3.87883234026806</v>
      </c>
      <c r="CA58" s="1794" t="n">
        <v>2.43395955583425</v>
      </c>
      <c r="CB58" s="1793" t="n">
        <v>0.250334989787386</v>
      </c>
      <c r="CC58" s="1793" t="n">
        <v>1.16690933325289</v>
      </c>
      <c r="CD58" s="1793" t="n">
        <v>0.998111496554054</v>
      </c>
      <c r="CE58" s="1793" t="n">
        <v>0.375316525056858</v>
      </c>
      <c r="CF58" s="1793" t="n">
        <v>0.560829684557785</v>
      </c>
      <c r="CG58" s="1793" t="n">
        <v>0.732064769850714</v>
      </c>
      <c r="CH58" s="1793" t="n">
        <v>4.76800978626045</v>
      </c>
      <c r="CI58" s="1793" t="n">
        <v>0.350000000000006</v>
      </c>
      <c r="CJ58" s="1793" t="n">
        <v>0.391117296820449</v>
      </c>
      <c r="CK58" s="1793" t="n">
        <v>0.339270961183472</v>
      </c>
      <c r="CL58" s="1793" t="n">
        <v>0.905005635640863</v>
      </c>
      <c r="CM58" s="1793" t="n">
        <v>-0.579076677932653</v>
      </c>
      <c r="CN58" s="1793" t="n">
        <v>0.254742847050524</v>
      </c>
      <c r="CO58" s="1793" t="n">
        <v>1.21580944939048</v>
      </c>
      <c r="CP58" s="1793" t="n">
        <v>-0.146266091441087</v>
      </c>
      <c r="CQ58" s="1793" t="n">
        <v>-0.412700334670856</v>
      </c>
      <c r="CR58" s="1793" t="n">
        <v>1.26201590843309</v>
      </c>
      <c r="CS58" s="1793" t="n">
        <v>1.43170330742604</v>
      </c>
      <c r="CT58" s="1793" t="n">
        <v>8.11375733655261</v>
      </c>
      <c r="CU58" s="1793" t="n">
        <v>-5.52530442733165</v>
      </c>
      <c r="CV58" s="1792" t="n">
        <v>0.800074450476879</v>
      </c>
      <c r="CW58" s="1792" t="n">
        <v>0.53335935972108</v>
      </c>
      <c r="CX58" s="1792" t="n">
        <v>-0.556971795276396</v>
      </c>
      <c r="CY58" s="1792" t="n">
        <v>0.315737785974215</v>
      </c>
      <c r="CZ58" s="1792" t="n">
        <v>0.965479163758332</v>
      </c>
      <c r="DA58" s="1792" t="n">
        <v>2.38324304504353</v>
      </c>
      <c r="DB58" s="1792" t="n">
        <v>-1.48696269717137</v>
      </c>
      <c r="DC58" s="1792" t="n">
        <v>-1.23197046199758</v>
      </c>
      <c r="DD58" s="1792" t="n">
        <v>1.89534065714166</v>
      </c>
      <c r="DE58" s="1792" t="n">
        <v>0.348789493899576</v>
      </c>
      <c r="DF58" s="1792" t="n">
        <v>0.315335671337091</v>
      </c>
      <c r="DG58" s="1792" t="n">
        <v>0.19835024422495</v>
      </c>
      <c r="DH58" s="1792" t="n">
        <v>0.230503205795411</v>
      </c>
      <c r="DI58" s="1792" t="n">
        <v>-0.0488754438654007</v>
      </c>
      <c r="DJ58" s="1792" t="n">
        <v>0.457079463387925</v>
      </c>
      <c r="DK58" s="1792" t="n">
        <v>0.351576857489432</v>
      </c>
      <c r="DL58" s="1792" t="n">
        <v>-0.285618677854904</v>
      </c>
      <c r="DM58" s="1792" t="n">
        <v>1.6932610105428</v>
      </c>
      <c r="DN58" s="1792" t="n">
        <v>0.795628504996387</v>
      </c>
      <c r="DO58" s="1792" t="n">
        <v>-1.17510755745507</v>
      </c>
      <c r="DP58" s="1792" t="n">
        <v>-0.119815875327439</v>
      </c>
      <c r="DQ58" s="1792" t="n">
        <v>1.40958427883153</v>
      </c>
      <c r="DR58" s="1792" t="n">
        <v>0.532240218330091</v>
      </c>
      <c r="DS58" s="1792" t="n">
        <v>1.49437073364695</v>
      </c>
      <c r="DT58" s="1792" t="n">
        <v>0.314425685636875</v>
      </c>
      <c r="DU58" s="1792" t="n">
        <v>0.241605712670421</v>
      </c>
      <c r="DV58" s="1792" t="n">
        <v>0.318996241009133</v>
      </c>
      <c r="DW58" s="1792" t="n">
        <v>0.214716095638725</v>
      </c>
      <c r="DX58" s="1792" t="n">
        <v>0.152353888835095</v>
      </c>
      <c r="DY58" s="1792" t="n">
        <v>0.309598435798815</v>
      </c>
      <c r="DZ58" s="1792" t="n">
        <v>0.688719938961459</v>
      </c>
      <c r="EA58" s="1792" t="n">
        <v>0.516518610760375</v>
      </c>
      <c r="EB58" s="1792" t="n">
        <v>0.293984754667334</v>
      </c>
      <c r="EC58" s="1792" t="n">
        <v>0.260846720740019</v>
      </c>
      <c r="ED58" s="1792" t="n">
        <v>0.241194473540653</v>
      </c>
      <c r="EE58" s="1792" t="n">
        <v>0.312785711727749</v>
      </c>
      <c r="EF58" s="1792" t="n">
        <v>0.222307706601281</v>
      </c>
      <c r="EG58" s="1792" t="n">
        <v>0.266886423017108</v>
      </c>
      <c r="EH58" s="1792" t="n">
        <v>0.202470900697661</v>
      </c>
      <c r="EI58" s="1792" t="n">
        <v>0.197037108403225</v>
      </c>
      <c r="EJ58" s="1792" t="n">
        <v>-0.130005095182329</v>
      </c>
      <c r="EK58" s="1792" t="n">
        <v>-0.0975761607947569</v>
      </c>
      <c r="EL58" s="1792" t="n">
        <v>-0.143419860637801</v>
      </c>
      <c r="EM58" s="1792" t="n">
        <v>-0.290820933940432</v>
      </c>
      <c r="EN58" s="1792" t="n">
        <v>-0.579979293764327</v>
      </c>
      <c r="EO58" s="1792" t="n">
        <v>-0.500222842134067</v>
      </c>
      <c r="EP58" s="1792" t="n">
        <v>-0.513349235510335</v>
      </c>
      <c r="EQ58" s="1792" t="n">
        <v>-0.482563198907836</v>
      </c>
      <c r="ER58" s="1792" t="n">
        <v>-0.407032625361446</v>
      </c>
      <c r="ES58" s="1792" t="n">
        <v>-0.3322340993804</v>
      </c>
      <c r="ET58" s="1792" t="n">
        <v>-0.496831050646911</v>
      </c>
      <c r="EU58" s="1792" t="n">
        <v>-0.294667606352648</v>
      </c>
      <c r="EV58" s="1792" t="n">
        <v>-0.27466288371893</v>
      </c>
      <c r="EW58" s="1792" t="n">
        <v>0.106676327144823</v>
      </c>
      <c r="EX58" s="1795" t="n">
        <v>0.0793035689373192</v>
      </c>
      <c r="EY58" s="1795" t="n">
        <v>-0.000509299762616272</v>
      </c>
      <c r="EZ58" s="1795" t="n">
        <v>0.100585839104932</v>
      </c>
      <c r="FA58" s="1795" t="n">
        <v>1.02107039238649</v>
      </c>
      <c r="FB58" s="1795" t="n">
        <v>-0.0145248071275802</v>
      </c>
      <c r="FC58" s="1795" t="n">
        <v>-0.0331279441890638</v>
      </c>
      <c r="FD58" s="1795" t="n">
        <v>-0.0451736550128186</v>
      </c>
      <c r="FE58" s="1795" t="n">
        <v>-0.0595117955258829</v>
      </c>
      <c r="FF58" s="1795" t="n">
        <v>-0.0112041948356212</v>
      </c>
      <c r="FG58" s="1795" t="n">
        <v>-0.00247259392288217</v>
      </c>
      <c r="FH58" s="1795" t="n">
        <v>-0.492817731359732</v>
      </c>
      <c r="FI58" s="1795" t="n">
        <v>1.12648555300872</v>
      </c>
      <c r="FJ58" s="1795" t="n">
        <v>-0.0357414623267949</v>
      </c>
      <c r="FK58" s="1795" t="n">
        <v>-0.689933378271539</v>
      </c>
      <c r="FL58" s="1795" t="n">
        <v>0.181282064799409</v>
      </c>
      <c r="FM58" s="1795" t="n">
        <v>-0.17498157742044</v>
      </c>
      <c r="FN58" s="1795" t="n">
        <v>-0.103309045017235</v>
      </c>
      <c r="FO58" s="1795" t="n">
        <v>-0.065016008946127</v>
      </c>
      <c r="FP58" s="1795" t="n">
        <v>-0.0324095325343174</v>
      </c>
      <c r="FQ58" s="1795" t="n">
        <v>-0.0445950497502277</v>
      </c>
      <c r="FR58" s="1795" t="n">
        <v>-0.0521888628683271</v>
      </c>
      <c r="FS58" s="1795" t="n">
        <v>-0.0521888628683271</v>
      </c>
      <c r="FT58" s="1795" t="n">
        <v>0.0686275751576765</v>
      </c>
      <c r="FY58" s="1842"/>
    </row>
    <row r="59" customFormat="false" ht="12.75" hidden="false" customHeight="false" outlineLevel="0" collapsed="false">
      <c r="B59" s="1840" t="n">
        <v>2</v>
      </c>
      <c r="C59" s="1841" t="s">
        <v>1023</v>
      </c>
      <c r="D59" s="1789" t="n">
        <v>2</v>
      </c>
      <c r="E59" s="1797" t="n">
        <f aca="false">'SOUTH-2'!$N$651</f>
        <v>0.357281981134486</v>
      </c>
      <c r="F59" s="1797" t="n">
        <v>0.072982142935319</v>
      </c>
      <c r="G59" s="1797" t="n">
        <v>-0.128731353057735</v>
      </c>
      <c r="H59" s="1797" t="n">
        <v>0.0974389161122068</v>
      </c>
      <c r="I59" s="1797" t="n">
        <v>0.277576834561137</v>
      </c>
      <c r="J59" s="1798" t="n">
        <v>0.341461231592459</v>
      </c>
      <c r="K59" s="1798" t="n">
        <v>0.187237381068767</v>
      </c>
      <c r="L59" s="1798" t="n">
        <v>0.0234287153816706</v>
      </c>
      <c r="M59" s="1798" t="n">
        <v>0.16365842131281</v>
      </c>
      <c r="N59" s="1798" t="n">
        <v>-0.204093369599173</v>
      </c>
      <c r="O59" s="1798" t="n">
        <v>0.199505951638744</v>
      </c>
      <c r="P59" s="1797" t="n">
        <v>-0.134135418266001</v>
      </c>
      <c r="Q59" s="1797" t="n">
        <v>0.51524558690366</v>
      </c>
      <c r="R59" s="1797" t="n">
        <v>0.144210645830511</v>
      </c>
      <c r="S59" s="1793" t="n">
        <v>0.204103474246852</v>
      </c>
      <c r="T59" s="1793" t="n">
        <v>0.284647704929511</v>
      </c>
      <c r="U59" s="1793" t="n">
        <v>0.751528717454633</v>
      </c>
      <c r="V59" s="1793" t="n">
        <v>0.348674514840952</v>
      </c>
      <c r="W59" s="1793" t="n">
        <v>0</v>
      </c>
      <c r="X59" s="1793" t="n">
        <v>0.412950212929265</v>
      </c>
      <c r="Y59" s="1793" t="n">
        <v>0.264016379450187</v>
      </c>
      <c r="Z59" s="1793" t="n">
        <v>-0.0131696545113337</v>
      </c>
      <c r="AA59" s="1793" t="n">
        <v>0.0269627635007482</v>
      </c>
      <c r="AB59" s="1793" t="n">
        <v>0.216262221261613</v>
      </c>
      <c r="AC59" s="1793" t="n">
        <v>0.611663751199747</v>
      </c>
      <c r="AD59" s="1793" t="n">
        <v>0.83843804750623</v>
      </c>
      <c r="AE59" s="1793" t="n">
        <v>0.77556338513047</v>
      </c>
      <c r="AF59" s="1793" t="n">
        <v>0.537964953202713</v>
      </c>
      <c r="AG59" s="1793" t="n">
        <v>0.34</v>
      </c>
      <c r="AH59" s="1793" t="n">
        <v>0.123242922591459</v>
      </c>
      <c r="AI59" s="1793" t="n">
        <v>-0.451207540394765</v>
      </c>
      <c r="AJ59" s="1793" t="n">
        <v>0.232339260741381</v>
      </c>
      <c r="AK59" s="1793" t="n">
        <v>0.455065880106578</v>
      </c>
      <c r="AL59" s="1793" t="n">
        <v>0.191281359302517</v>
      </c>
      <c r="AM59" s="1793" t="n">
        <v>0.016180304032495</v>
      </c>
      <c r="AN59" s="1793" t="n">
        <v>0.160722246843395</v>
      </c>
      <c r="AO59" s="1793" t="n">
        <v>1.10091942145701</v>
      </c>
      <c r="AP59" s="1793" t="n">
        <v>-0.158483223279551</v>
      </c>
      <c r="AQ59" s="1793" t="n">
        <v>0.526968844782343</v>
      </c>
      <c r="AR59" s="1793" t="n">
        <v>0.112733684765564</v>
      </c>
      <c r="AS59" s="1793" t="n">
        <v>0.773138590414604</v>
      </c>
      <c r="AT59" s="1793" t="n">
        <v>0.893257998693169</v>
      </c>
      <c r="AU59" s="1793" t="n">
        <v>-0.229750613709027</v>
      </c>
      <c r="AV59" s="1793" t="n">
        <v>-0.678037392262328</v>
      </c>
      <c r="AW59" s="1793" t="n">
        <v>0.268621240873939</v>
      </c>
      <c r="AX59" s="1793" t="n">
        <v>-0.483030628161622</v>
      </c>
      <c r="AY59" s="1793" t="n">
        <v>0.82395079438292</v>
      </c>
      <c r="AZ59" s="1793" t="n">
        <v>0.818606103284395</v>
      </c>
      <c r="BA59" s="1793"/>
      <c r="BB59" s="1793" t="n">
        <v>1.5307917372055</v>
      </c>
      <c r="BC59" s="1793" t="n">
        <v>0.880141617984067</v>
      </c>
      <c r="BD59" s="1793" t="n">
        <v>0.351004229154636</v>
      </c>
      <c r="BE59" s="1793" t="n">
        <v>0.173303213721102</v>
      </c>
      <c r="BF59" s="1793" t="n">
        <v>-0.106952089149498</v>
      </c>
      <c r="BG59" s="1793" t="n">
        <v>0.2212739011058</v>
      </c>
      <c r="BH59" s="1793" t="n">
        <v>0.285035136373226</v>
      </c>
      <c r="BI59" s="1793" t="n">
        <v>-0.375903927288225</v>
      </c>
      <c r="BJ59" s="1793" t="n">
        <v>0.060631696876589</v>
      </c>
      <c r="BK59" s="1793" t="n">
        <v>0.871238801703728</v>
      </c>
      <c r="BL59" s="1793" t="n">
        <v>0.348967504402441</v>
      </c>
      <c r="BM59" s="1793" t="n">
        <v>0.36450962734311</v>
      </c>
      <c r="BN59" s="1793"/>
      <c r="BO59" s="1793" t="n">
        <v>0.461420552180967</v>
      </c>
      <c r="BP59" s="1793" t="n">
        <v>0.309048089261002</v>
      </c>
      <c r="BQ59" s="1793" t="n">
        <v>-0.426086941285411</v>
      </c>
      <c r="BR59" s="1793" t="n">
        <v>0.425869831123568</v>
      </c>
      <c r="BS59" s="1793" t="n">
        <v>-0.0458843501470705</v>
      </c>
      <c r="BT59" s="1793" t="n">
        <v>-0.161839276993012</v>
      </c>
      <c r="BU59" s="1793" t="n">
        <v>0.11474101938593</v>
      </c>
      <c r="BV59" s="1793" t="n">
        <v>-0.0601311308822915</v>
      </c>
      <c r="BW59" s="1793" t="n">
        <v>0.98442996006597</v>
      </c>
      <c r="BX59" s="1793" t="n">
        <v>-0.745279912191118</v>
      </c>
      <c r="BY59" s="1794" t="n">
        <v>-1.35961017455516</v>
      </c>
      <c r="BZ59" s="1794" t="n">
        <v>2.33131260536596</v>
      </c>
      <c r="CA59" s="1794" t="n">
        <v>0.590037747021594</v>
      </c>
      <c r="CB59" s="1793" t="n">
        <v>0.490713139188962</v>
      </c>
      <c r="CC59" s="1793" t="n">
        <v>-0.0478518672650768</v>
      </c>
      <c r="CD59" s="1793" t="n">
        <v>-0.0998593816863666</v>
      </c>
      <c r="CE59" s="1793" t="n">
        <v>-0.106840311710483</v>
      </c>
      <c r="CF59" s="1793" t="n">
        <v>0.225822935039003</v>
      </c>
      <c r="CG59" s="1793" t="n">
        <v>0.017923658251359</v>
      </c>
      <c r="CH59" s="1793" t="n">
        <v>0.00609377094701981</v>
      </c>
      <c r="CI59" s="1793" t="n">
        <v>-0.262077368699261</v>
      </c>
      <c r="CJ59" s="1793" t="n">
        <v>-0.143388880576894</v>
      </c>
      <c r="CK59" s="1793" t="n">
        <v>-0.0540578806021908</v>
      </c>
      <c r="CL59" s="1793" t="n">
        <v>0.0179400208403857</v>
      </c>
      <c r="CM59" s="1793" t="n">
        <v>0.203907858787034</v>
      </c>
      <c r="CN59" s="1793" t="n">
        <v>0.097734783692898</v>
      </c>
      <c r="CO59" s="1793" t="n">
        <v>0.239827370084031</v>
      </c>
      <c r="CP59" s="1793" t="n">
        <v>0.294087158641527</v>
      </c>
      <c r="CQ59" s="1793" t="n">
        <v>-0.232090360514421</v>
      </c>
      <c r="CR59" s="1793" t="n">
        <v>0.473093431267868</v>
      </c>
      <c r="CS59" s="1793" t="n">
        <v>0.389284744979375</v>
      </c>
      <c r="CT59" s="1793" t="n">
        <v>0.581763478512164</v>
      </c>
      <c r="CU59" s="1793" t="n">
        <v>0.522607809177909</v>
      </c>
      <c r="CV59" s="1792" t="n">
        <v>0.207723128536356</v>
      </c>
      <c r="CW59" s="1792" t="n">
        <v>0.248967432756925</v>
      </c>
      <c r="CX59" s="1792" t="n">
        <v>0.0790437629568463</v>
      </c>
      <c r="CY59" s="1792" t="n">
        <v>1.44900610311874</v>
      </c>
      <c r="CZ59" s="1792" t="n">
        <v>0.624822241136567</v>
      </c>
      <c r="DA59" s="1792" t="n">
        <v>1.0294645798313</v>
      </c>
      <c r="DB59" s="1792" t="n">
        <v>0.895320246665146</v>
      </c>
      <c r="DC59" s="1792" t="n">
        <v>0.252955368383792</v>
      </c>
      <c r="DD59" s="1792" t="n">
        <v>-0.164311136629138</v>
      </c>
      <c r="DE59" s="1792" t="n">
        <v>-0.0569415051634623</v>
      </c>
      <c r="DF59" s="1792" t="n">
        <v>0.281972417666466</v>
      </c>
      <c r="DG59" s="1792" t="n">
        <v>0.483318761680892</v>
      </c>
      <c r="DH59" s="1792" t="n">
        <v>-1.35332088446805</v>
      </c>
      <c r="DI59" s="1792" t="n">
        <v>0</v>
      </c>
      <c r="DJ59" s="1792" t="n">
        <v>-0.141326002729149</v>
      </c>
      <c r="DK59" s="1792" t="n">
        <v>-0.110157601306087</v>
      </c>
      <c r="DL59" s="1792" t="n">
        <v>0.148040579122502</v>
      </c>
      <c r="DM59" s="1792" t="n">
        <v>0.251795876934237</v>
      </c>
      <c r="DN59" s="1792" t="n">
        <v>-0.22304588242032</v>
      </c>
      <c r="DO59" s="1792" t="n">
        <v>0.188044204013999</v>
      </c>
      <c r="DP59" s="1792" t="n">
        <v>0.279222996726391</v>
      </c>
      <c r="DQ59" s="1792" t="n">
        <v>0.377602421700194</v>
      </c>
      <c r="DR59" s="1792" t="n">
        <v>0.15075089110135</v>
      </c>
      <c r="DS59" s="1792" t="n">
        <v>0.183107824694227</v>
      </c>
      <c r="DT59" s="1792" t="n">
        <v>0.672135669145959</v>
      </c>
      <c r="DU59" s="1792" t="n">
        <v>-0.0790021804095505</v>
      </c>
      <c r="DV59" s="1792" t="n">
        <v>0.215290183684108</v>
      </c>
      <c r="DW59" s="1792" t="n">
        <v>0.185103460849023</v>
      </c>
      <c r="DX59" s="1792" t="n">
        <v>0.223977792906347</v>
      </c>
      <c r="DY59" s="1792" t="n">
        <v>0.411771372445477</v>
      </c>
      <c r="DZ59" s="1792" t="n">
        <v>-0.287412534798805</v>
      </c>
      <c r="EA59" s="1792" t="n">
        <v>-0.321167883211262</v>
      </c>
      <c r="EB59" s="1792" t="n">
        <v>-0.0996429139154867</v>
      </c>
      <c r="EC59" s="1792" t="n">
        <v>-0.240371051652096</v>
      </c>
      <c r="ED59" s="1792" t="n">
        <v>0.138017869682405</v>
      </c>
      <c r="EE59" s="1792" t="n">
        <v>0.296124629844311</v>
      </c>
      <c r="EF59" s="1792" t="n">
        <v>0.0685985116200431</v>
      </c>
      <c r="EG59" s="1792" t="n">
        <v>0.0314157933192997</v>
      </c>
      <c r="EH59" s="1792" t="n">
        <v>0.550790281471076</v>
      </c>
      <c r="EI59" s="1792" t="n">
        <v>0.687547126977518</v>
      </c>
      <c r="EJ59" s="1792" t="n">
        <v>0.31115075101874</v>
      </c>
      <c r="EK59" s="1792" t="n">
        <v>0.475289935974642</v>
      </c>
      <c r="EL59" s="1792" t="n">
        <v>0.413711839956333</v>
      </c>
      <c r="EM59" s="1792" t="n">
        <v>0.351091436422031</v>
      </c>
      <c r="EN59" s="1792" t="n">
        <v>0.0825958702064897</v>
      </c>
      <c r="EO59" s="1792" t="n">
        <v>0.176604647413694</v>
      </c>
      <c r="EP59" s="1792" t="n">
        <v>0.194763453549265</v>
      </c>
      <c r="EQ59" s="1792" t="n">
        <v>0.771423615315848</v>
      </c>
      <c r="ER59" s="1792" t="n">
        <v>0.762720136090584</v>
      </c>
      <c r="ES59" s="1792" t="n">
        <v>0.742775107670871</v>
      </c>
      <c r="ET59" s="1792" t="n">
        <v>0.81121893546595</v>
      </c>
      <c r="EU59" s="1792" t="n">
        <v>0.822499336693502</v>
      </c>
      <c r="EV59" s="1792" t="n">
        <v>0.250635941942677</v>
      </c>
      <c r="EW59" s="1792" t="n">
        <v>0.647735585555845</v>
      </c>
      <c r="EX59" s="1795" t="n">
        <v>0.225246443589451</v>
      </c>
      <c r="EY59" s="1795" t="n">
        <v>0.260505339333784</v>
      </c>
      <c r="EZ59" s="1795" t="n">
        <v>0.246391172768743</v>
      </c>
      <c r="FA59" s="1795" t="n">
        <v>0.21991852199025</v>
      </c>
      <c r="FB59" s="1795" t="n">
        <v>0.0886302899091656</v>
      </c>
      <c r="FC59" s="1795" t="n">
        <v>0.351699882766534</v>
      </c>
      <c r="FD59" s="1795" t="n">
        <v>0.19</v>
      </c>
      <c r="FE59" s="1795"/>
      <c r="FF59" s="1795"/>
      <c r="FG59" s="1795"/>
      <c r="FH59" s="1795"/>
      <c r="FI59" s="1795"/>
      <c r="FJ59" s="1795"/>
      <c r="FK59" s="1795"/>
      <c r="FL59" s="1795"/>
      <c r="FM59" s="1795"/>
      <c r="FN59" s="1795"/>
      <c r="FO59" s="1795"/>
      <c r="FP59" s="1795"/>
      <c r="FQ59" s="1795"/>
      <c r="FR59" s="1795"/>
      <c r="FS59" s="1795"/>
      <c r="FT59" s="1795"/>
      <c r="FY59" s="1842"/>
    </row>
    <row r="60" customFormat="false" ht="12.75" hidden="false" customHeight="false" outlineLevel="0" collapsed="false">
      <c r="B60" s="1840" t="n">
        <v>3</v>
      </c>
      <c r="C60" s="1841" t="s">
        <v>1024</v>
      </c>
      <c r="D60" s="1789" t="n">
        <v>3</v>
      </c>
      <c r="E60" s="1797" t="n">
        <f aca="false">'SOUTH-2'!$N$691</f>
        <v>1.88778843708211</v>
      </c>
      <c r="F60" s="1797" t="n">
        <v>0.816102065479722</v>
      </c>
      <c r="G60" s="1797" t="n">
        <v>0.386854862367528</v>
      </c>
      <c r="H60" s="1797" t="n">
        <v>0.209352983152613</v>
      </c>
      <c r="I60" s="1797" t="n">
        <v>0.599999999999994</v>
      </c>
      <c r="J60" s="1798" t="n">
        <v>0.96825060709607</v>
      </c>
      <c r="K60" s="1798" t="n">
        <v>-0.723898319254712</v>
      </c>
      <c r="L60" s="1798" t="n">
        <v>0.207445075678359</v>
      </c>
      <c r="M60" s="1798" t="n">
        <v>-0.58768635144146</v>
      </c>
      <c r="N60" s="1798" t="n">
        <v>0.529550379535502</v>
      </c>
      <c r="O60" s="1798" t="n">
        <v>0.551369245808601</v>
      </c>
      <c r="P60" s="1793" t="n">
        <v>1.96891930193147</v>
      </c>
      <c r="Q60" s="1797" t="n">
        <v>2.43256494119696</v>
      </c>
      <c r="R60" s="1797" t="n">
        <v>0.906871144035444</v>
      </c>
      <c r="S60" s="1793" t="n">
        <v>1.26496088928431</v>
      </c>
      <c r="T60" s="1793" t="n">
        <v>0.984973126035591</v>
      </c>
      <c r="U60" s="1793" t="n">
        <v>0.0404919900939682</v>
      </c>
      <c r="V60" s="1793" t="n">
        <v>1.16054703460746</v>
      </c>
      <c r="W60" s="1793" t="n">
        <v>0</v>
      </c>
      <c r="X60" s="1793" t="n">
        <v>0.328850609080481</v>
      </c>
      <c r="Y60" s="1793" t="n">
        <v>1.17209879116207</v>
      </c>
      <c r="Z60" s="1793" t="n">
        <v>-0.0572606615910278</v>
      </c>
      <c r="AA60" s="1793" t="n">
        <v>0.501654773647483</v>
      </c>
      <c r="AB60" s="1793" t="n">
        <v>0.40371321127463</v>
      </c>
      <c r="AC60" s="1793" t="n">
        <v>0.565357994060763</v>
      </c>
      <c r="AD60" s="1793" t="n">
        <v>0.691591899297746</v>
      </c>
      <c r="AE60" s="1793" t="n">
        <v>0.520575344453365</v>
      </c>
      <c r="AF60" s="1793" t="n">
        <v>0.72395682666816</v>
      </c>
      <c r="AG60" s="1793" t="n">
        <v>0.37</v>
      </c>
      <c r="AH60" s="1793" t="n">
        <v>-0.370070965741929</v>
      </c>
      <c r="AI60" s="1793" t="n">
        <v>-0.183161786537468</v>
      </c>
      <c r="AJ60" s="1793" t="n">
        <v>0.425296411537327</v>
      </c>
      <c r="AK60" s="1793" t="n">
        <v>1.09684960900951</v>
      </c>
      <c r="AL60" s="1793" t="n">
        <v>0.747822806202454</v>
      </c>
      <c r="AM60" s="1793" t="n">
        <v>0.956561424962818</v>
      </c>
      <c r="AN60" s="1793" t="n">
        <v>0.831021132609997</v>
      </c>
      <c r="AO60" s="1793" t="n">
        <v>1.21659268358503</v>
      </c>
      <c r="AP60" s="1793" t="n">
        <v>1.25008415507593</v>
      </c>
      <c r="AQ60" s="1793" t="n">
        <v>0.555001409179232</v>
      </c>
      <c r="AR60" s="1793" t="n">
        <v>0.505585386450551</v>
      </c>
      <c r="AS60" s="1793" t="n">
        <v>0.362702649543022</v>
      </c>
      <c r="AT60" s="1793" t="n">
        <v>1.14967771823457</v>
      </c>
      <c r="AU60" s="1793" t="n">
        <v>1.92750890397882</v>
      </c>
      <c r="AV60" s="1793" t="n">
        <v>3.50608849324601</v>
      </c>
      <c r="AW60" s="1793" t="n">
        <v>1.89999999999999</v>
      </c>
      <c r="AX60" s="1793" t="n">
        <v>1.79999999999997</v>
      </c>
      <c r="AY60" s="1793" t="n">
        <v>1.49999999999999</v>
      </c>
      <c r="AZ60" s="1793" t="n">
        <v>1.49582558109128</v>
      </c>
      <c r="BA60" s="1793"/>
      <c r="BB60" s="1793" t="n">
        <v>1.95977959869432</v>
      </c>
      <c r="BC60" s="1793" t="n">
        <v>-0.40754571444454</v>
      </c>
      <c r="BD60" s="1793" t="n">
        <v>0.031370152074805</v>
      </c>
      <c r="BE60" s="1793" t="n">
        <v>0.747478805263063</v>
      </c>
      <c r="BF60" s="1793" t="n">
        <v>0.497657019867779</v>
      </c>
      <c r="BG60" s="1793" t="n">
        <v>0.212439321494658</v>
      </c>
      <c r="BH60" s="1793" t="n">
        <v>0.00918696755709783</v>
      </c>
      <c r="BI60" s="1793" t="n">
        <v>0.542473201811331</v>
      </c>
      <c r="BJ60" s="1793" t="n">
        <v>0.22663673704984</v>
      </c>
      <c r="BK60" s="1793" t="n">
        <v>0.279169267716301</v>
      </c>
      <c r="BL60" s="1793" t="n">
        <v>0.202223040436912</v>
      </c>
      <c r="BM60" s="1793" t="n">
        <v>0.418289537334652</v>
      </c>
      <c r="BN60" s="1793"/>
      <c r="BO60" s="1793" t="n">
        <v>2.67163916636419</v>
      </c>
      <c r="BP60" s="1793" t="n">
        <v>6.3055129628142</v>
      </c>
      <c r="BQ60" s="1793" t="n">
        <v>-0.107154739614105</v>
      </c>
      <c r="BR60" s="1793" t="n">
        <v>-0.849512421186207</v>
      </c>
      <c r="BS60" s="1793" t="n">
        <v>0.109770185012968</v>
      </c>
      <c r="BT60" s="1793" t="n">
        <v>-0.336914587218079</v>
      </c>
      <c r="BU60" s="1793" t="n">
        <v>-1.19802012274722</v>
      </c>
      <c r="BV60" s="1793" t="n">
        <v>1.69220436520556</v>
      </c>
      <c r="BW60" s="1793" t="n">
        <v>-0.645427079126423</v>
      </c>
      <c r="BX60" s="1793" t="n">
        <v>1.50148531325814</v>
      </c>
      <c r="BY60" s="1793" t="n">
        <v>-0.866408225427974</v>
      </c>
      <c r="BZ60" s="1793" t="n">
        <v>2.02340389794556</v>
      </c>
      <c r="CA60" s="1793" t="n">
        <v>-3.05474934710736</v>
      </c>
      <c r="CB60" s="1793" t="n">
        <v>1.4833397714721</v>
      </c>
      <c r="CC60" s="1793" t="n">
        <v>0.516649954956656</v>
      </c>
      <c r="CD60" s="1793" t="n">
        <v>-0.214670819015466</v>
      </c>
      <c r="CE60" s="1793" t="n">
        <v>-1.06093698111135</v>
      </c>
      <c r="CF60" s="1793" t="n">
        <v>0.60982984574182</v>
      </c>
      <c r="CG60" s="1793" t="n">
        <v>0.00191891493146259</v>
      </c>
      <c r="CH60" s="1793" t="n">
        <v>0.3616922044412</v>
      </c>
      <c r="CI60" s="1793" t="n">
        <v>0.51737322616195</v>
      </c>
      <c r="CJ60" s="1793" t="n">
        <v>0.786530862762859</v>
      </c>
      <c r="CK60" s="1793" t="n">
        <v>0.805388805331601</v>
      </c>
      <c r="CL60" s="1793" t="n">
        <v>0.796371661548695</v>
      </c>
      <c r="CM60" s="1793" t="n">
        <v>-0.921301055433401</v>
      </c>
      <c r="CN60" s="1793" t="n">
        <v>2.35885232094226</v>
      </c>
      <c r="CO60" s="1793" t="n">
        <v>0.429531108944335</v>
      </c>
      <c r="CP60" s="1793" t="n">
        <v>-0.135717832276727</v>
      </c>
      <c r="CQ60" s="1793" t="n">
        <v>0.252360023884487</v>
      </c>
      <c r="CR60" s="1793" t="n">
        <v>1.75895604203955</v>
      </c>
      <c r="CS60" s="1793" t="n">
        <v>1.35212110507899</v>
      </c>
      <c r="CT60" s="1793" t="n">
        <v>1.10143557054037</v>
      </c>
      <c r="CU60" s="1793" t="n">
        <v>1.52969124166484</v>
      </c>
      <c r="CV60" s="1792" t="n">
        <v>1.09392602568306</v>
      </c>
      <c r="CW60" s="1792" t="n">
        <v>0.899930947542056</v>
      </c>
      <c r="CX60" s="1792" t="n">
        <v>0.49529274478537</v>
      </c>
      <c r="CY60" s="1792" t="n">
        <v>2.68407858262977</v>
      </c>
      <c r="CZ60" s="1792" t="n">
        <v>1.80572000863559</v>
      </c>
      <c r="DA60" s="1792" t="n">
        <v>-0.0243571963501348</v>
      </c>
      <c r="DB60" s="1792" t="n">
        <v>0.105891754561279</v>
      </c>
      <c r="DC60" s="1792" t="n">
        <v>1.77597100406333</v>
      </c>
      <c r="DD60" s="1792" t="n">
        <v>0.607752253373371</v>
      </c>
      <c r="DE60" s="1792" t="n">
        <v>0.919642468394902</v>
      </c>
      <c r="DF60" s="1792" t="n">
        <v>1.42964293113289</v>
      </c>
      <c r="DG60" s="1792" t="n">
        <v>1.80538876917467</v>
      </c>
      <c r="DH60" s="1792" t="n">
        <v>0.0496338733616095</v>
      </c>
      <c r="DI60" s="1792" t="n">
        <v>1.25663701150786</v>
      </c>
      <c r="DJ60" s="1792" t="n">
        <v>1.45496500796482</v>
      </c>
      <c r="DK60" s="1792" t="n">
        <v>0.420913249181193</v>
      </c>
      <c r="DL60" s="1792" t="n">
        <v>0.960891681667441</v>
      </c>
      <c r="DM60" s="1792" t="n">
        <v>0.746753180957444</v>
      </c>
      <c r="DN60" s="1792" t="n">
        <v>0.615785723521427</v>
      </c>
      <c r="DO60" s="1792" t="n">
        <v>1.21276650770289</v>
      </c>
      <c r="DP60" s="1792" t="n">
        <v>1.30162471710981</v>
      </c>
      <c r="DQ60" s="1792" t="n">
        <v>1.49231326194326</v>
      </c>
      <c r="DR60" s="1792" t="n">
        <v>1.091044568619</v>
      </c>
      <c r="DS60" s="1792" t="n">
        <v>1.47353540826408</v>
      </c>
      <c r="DT60" s="1792" t="n">
        <v>0.523210842882915</v>
      </c>
      <c r="DU60" s="1792" t="n">
        <v>1.82716325758278</v>
      </c>
      <c r="DV60" s="1792" t="n">
        <v>0.995462099246234</v>
      </c>
      <c r="DW60" s="1792" t="n">
        <v>0.974427393956964</v>
      </c>
      <c r="DX60" s="1792" t="n">
        <v>1.13311254425434</v>
      </c>
      <c r="DY60" s="1792" t="n">
        <v>0.738481620000612</v>
      </c>
      <c r="DZ60" s="1792" t="n">
        <v>-0.492754976927415</v>
      </c>
      <c r="EA60" s="1792" t="n">
        <v>-0.360830675973445</v>
      </c>
      <c r="EB60" s="1792" t="n">
        <v>0.118671308619204</v>
      </c>
      <c r="EC60" s="1792" t="n">
        <v>0.022376819333925</v>
      </c>
      <c r="ED60" s="1792" t="n">
        <v>-0.325907237501202</v>
      </c>
      <c r="EE60" s="1792" t="n">
        <v>0.622956878592115</v>
      </c>
      <c r="EF60" s="1792" t="n">
        <v>0.74793012870388</v>
      </c>
      <c r="EG60" s="1792" t="n">
        <v>1.33953226733362</v>
      </c>
      <c r="EH60" s="1792" t="n">
        <v>0.99161411569854</v>
      </c>
      <c r="EI60" s="1792" t="n">
        <v>-0.308048788711276</v>
      </c>
      <c r="EJ60" s="1792" t="n">
        <v>1.96421192032925</v>
      </c>
      <c r="EK60" s="1792" t="n">
        <v>1.80028370767628</v>
      </c>
      <c r="EL60" s="1792" t="n">
        <v>2.04864574487249</v>
      </c>
      <c r="EM60" s="1792" t="n">
        <v>1.85183117879337</v>
      </c>
      <c r="EN60" s="1793" t="n">
        <v>1.44140489007577</v>
      </c>
      <c r="EO60" s="1793" t="n">
        <v>1.27464758287373</v>
      </c>
      <c r="EP60" s="1793" t="n">
        <v>1.95958996193352</v>
      </c>
      <c r="EQ60" s="1793" t="n">
        <v>1.32175666152578</v>
      </c>
      <c r="ER60" s="1792" t="n">
        <v>0.981774648179333</v>
      </c>
      <c r="ES60" s="1792" t="n">
        <v>0.981538295730425</v>
      </c>
      <c r="ET60" s="1792" t="n">
        <v>1.08135191447056</v>
      </c>
      <c r="EU60" s="1792" t="n">
        <v>0.672498743039076</v>
      </c>
      <c r="EV60" s="1792" t="n">
        <v>1.73216149193374</v>
      </c>
      <c r="EW60" s="1792" t="n">
        <v>2.00450412172817</v>
      </c>
      <c r="EX60" s="1795" t="n">
        <v>2.0018105139293</v>
      </c>
      <c r="EY60" s="1795" t="n">
        <v>1.82768951893644</v>
      </c>
      <c r="EZ60" s="1795" t="n">
        <v>1.75865053602194</v>
      </c>
      <c r="FA60" s="1795" t="n">
        <v>1.82472083815818</v>
      </c>
      <c r="FB60" s="1795" t="n">
        <v>1.7041982289899</v>
      </c>
      <c r="FC60" s="1795" t="n">
        <v>1.73972609861039</v>
      </c>
      <c r="FD60" s="1795" t="n">
        <v>1.65250931853206</v>
      </c>
      <c r="FE60" s="1795" t="n">
        <v>1.50691898863217</v>
      </c>
      <c r="FF60" s="1795" t="n">
        <v>1.59414083633731</v>
      </c>
      <c r="FG60" s="1795" t="n">
        <v>0.0599214480265393</v>
      </c>
      <c r="FH60" s="1795" t="n">
        <v>0.659045922647771</v>
      </c>
      <c r="FI60" s="1795" t="n">
        <v>0.407031542660923</v>
      </c>
      <c r="FJ60" s="1795" t="n">
        <v>0.556268267281725</v>
      </c>
      <c r="FK60" s="1795" t="n">
        <v>1.10252420184795</v>
      </c>
      <c r="FL60" s="1795" t="n">
        <v>0.716241045053093</v>
      </c>
      <c r="FM60" s="1795" t="n">
        <v>1.90108900740907</v>
      </c>
      <c r="FN60" s="1795" t="n">
        <v>0.436521485072473</v>
      </c>
      <c r="FO60" s="1795" t="n">
        <v>0.281773499354044</v>
      </c>
      <c r="FP60" s="1795" t="n">
        <v>0.416897912597792</v>
      </c>
      <c r="FQ60" s="1795" t="n">
        <v>0.296724801745721</v>
      </c>
      <c r="FR60" s="1795" t="n">
        <v>1.05430138631773</v>
      </c>
      <c r="FS60" s="1795" t="n">
        <v>1.05430138631773</v>
      </c>
      <c r="FT60" s="1795" t="n">
        <v>0.336176644397297</v>
      </c>
      <c r="FY60" s="1842"/>
    </row>
    <row r="61" customFormat="false" ht="12.75" hidden="false" customHeight="false" outlineLevel="0" collapsed="false">
      <c r="B61" s="1840" t="n">
        <v>4</v>
      </c>
      <c r="C61" s="1841" t="s">
        <v>1025</v>
      </c>
      <c r="D61" s="1789" t="n">
        <v>4</v>
      </c>
      <c r="E61" s="1797" t="n">
        <f aca="false">'SOUTH-2'!$N$776</f>
        <v>3.66605022215727</v>
      </c>
      <c r="F61" s="1797" t="n">
        <v>1.47413681322323</v>
      </c>
      <c r="G61" s="1797" t="n">
        <v>0.426728665447378</v>
      </c>
      <c r="H61" s="1797" t="n">
        <v>1.74895853161391</v>
      </c>
      <c r="I61" s="1797" t="n">
        <v>0.849214536758244</v>
      </c>
      <c r="J61" s="1798" t="n">
        <v>-0.238251076968129</v>
      </c>
      <c r="K61" s="1798" t="n">
        <v>0.774989928169111</v>
      </c>
      <c r="L61" s="1798" t="n">
        <v>0.090593638572786</v>
      </c>
      <c r="M61" s="1798" t="n">
        <v>0.619966475704391</v>
      </c>
      <c r="N61" s="1798" t="n">
        <v>1.52962431646668</v>
      </c>
      <c r="O61" s="1798" t="n">
        <v>1.08886408788553</v>
      </c>
      <c r="P61" s="1797" t="n">
        <v>0.101278347921295</v>
      </c>
      <c r="Q61" s="1797" t="n">
        <v>1.90799321175052</v>
      </c>
      <c r="R61" s="1797" t="n">
        <v>0.801055537371068</v>
      </c>
      <c r="S61" s="1793" t="n">
        <v>1.85484581180193</v>
      </c>
      <c r="T61" s="1793" t="n">
        <v>0.597099060027466</v>
      </c>
      <c r="U61" s="1793" t="n">
        <v>0.254674744879376</v>
      </c>
      <c r="V61" s="1793" t="n">
        <v>1.68775971375651</v>
      </c>
      <c r="W61" s="1793" t="n">
        <v>1.85126886852436</v>
      </c>
      <c r="X61" s="1793" t="n">
        <v>2.24674170793907</v>
      </c>
      <c r="Y61" s="1793" t="n">
        <v>0.814558676543969</v>
      </c>
      <c r="Z61" s="1793" t="n">
        <v>0.491747213835039</v>
      </c>
      <c r="AA61" s="1793" t="n">
        <v>0.630949832471643</v>
      </c>
      <c r="AB61" s="1793" t="n">
        <v>0.547965572949009</v>
      </c>
      <c r="AC61" s="1793" t="n">
        <v>2.00851907313544</v>
      </c>
      <c r="AD61" s="1793" t="n">
        <v>2.44956797394115</v>
      </c>
      <c r="AE61" s="1793" t="n">
        <v>-0.808329956663894</v>
      </c>
      <c r="AF61" s="1793" t="n">
        <v>-0.427264817136113</v>
      </c>
      <c r="AG61" s="1793" t="n">
        <v>0.55</v>
      </c>
      <c r="AH61" s="1793" t="n">
        <v>0.828247645847342</v>
      </c>
      <c r="AI61" s="1793" t="n">
        <v>0.319639075493927</v>
      </c>
      <c r="AJ61" s="1793" t="n">
        <v>0.37769673660652</v>
      </c>
      <c r="AK61" s="1793" t="n">
        <v>0.793901624788326</v>
      </c>
      <c r="AL61" s="1793" t="n">
        <v>0.0514063009271674</v>
      </c>
      <c r="AM61" s="1793" t="n">
        <v>0.994494557011002</v>
      </c>
      <c r="AN61" s="1793" t="n">
        <v>1.7311123949149</v>
      </c>
      <c r="AO61" s="1793" t="n">
        <v>1.26752615265041</v>
      </c>
      <c r="AP61" s="1793" t="n">
        <v>1.61705026615331</v>
      </c>
      <c r="AQ61" s="1793" t="n">
        <v>0.0493260144050037</v>
      </c>
      <c r="AR61" s="1793" t="n">
        <v>1.46784681975325</v>
      </c>
      <c r="AS61" s="1793" t="n">
        <v>0.558511242753356</v>
      </c>
      <c r="AT61" s="1793" t="n">
        <v>0.882939916256883</v>
      </c>
      <c r="AU61" s="1793" t="n">
        <v>0.510145196876402</v>
      </c>
      <c r="AV61" s="1793" t="n">
        <v>-0.356977517359222</v>
      </c>
      <c r="AW61" s="1793" t="n">
        <v>0.709145352389319</v>
      </c>
      <c r="AX61" s="1793" t="n">
        <v>0.51099696312941</v>
      </c>
      <c r="AY61" s="1793" t="n">
        <v>1.86107984430502</v>
      </c>
      <c r="AZ61" s="1793" t="n">
        <v>-0.0435273103868655</v>
      </c>
      <c r="BA61" s="1793"/>
      <c r="BB61" s="1793" t="n">
        <v>0.529882653466904</v>
      </c>
      <c r="BC61" s="1793" t="n">
        <v>1.90000000000002</v>
      </c>
      <c r="BD61" s="1793" t="n">
        <v>1.86549495193434</v>
      </c>
      <c r="BE61" s="1793" t="n">
        <v>-0.145893591314697</v>
      </c>
      <c r="BF61" s="1793" t="n">
        <v>0.905771076293682</v>
      </c>
      <c r="BG61" s="1793" t="n">
        <v>0.384325793382647</v>
      </c>
      <c r="BH61" s="1793" t="n">
        <v>1.73143772774171</v>
      </c>
      <c r="BI61" s="1793" t="n">
        <v>1.21124582642659</v>
      </c>
      <c r="BJ61" s="1793" t="n">
        <v>1.35275353228962</v>
      </c>
      <c r="BK61" s="1793" t="n">
        <v>1.09697441357289</v>
      </c>
      <c r="BL61" s="1793" t="n">
        <v>0.437062158027268</v>
      </c>
      <c r="BM61" s="1793" t="n">
        <v>0.451718638913507</v>
      </c>
      <c r="BN61" s="1793"/>
      <c r="BO61" s="1793" t="n">
        <v>0.560007806096558</v>
      </c>
      <c r="BP61" s="1793" t="n">
        <v>0.468157443374091</v>
      </c>
      <c r="BQ61" s="1793" t="n">
        <v>1.14223152214295</v>
      </c>
      <c r="BR61" s="1793" t="n">
        <v>1.1780396699048</v>
      </c>
      <c r="BS61" s="1793" t="n">
        <v>1.95486578746059</v>
      </c>
      <c r="BT61" s="1793" t="n">
        <v>1.01078703733995</v>
      </c>
      <c r="BU61" s="1793" t="n">
        <v>2.06748656544609</v>
      </c>
      <c r="BV61" s="1793" t="n">
        <v>-0.223664959920156</v>
      </c>
      <c r="BW61" s="1793" t="n">
        <v>0.34664033362398</v>
      </c>
      <c r="BX61" s="1793" t="n">
        <v>1.39518650945049</v>
      </c>
      <c r="BY61" s="1793" t="n">
        <v>1.0593444735577</v>
      </c>
      <c r="BZ61" s="1793" t="n">
        <v>3.81366929810128</v>
      </c>
      <c r="CA61" s="1793" t="n">
        <v>-0.0761895353436649</v>
      </c>
      <c r="CB61" s="1793" t="n">
        <v>2.07156968615215</v>
      </c>
      <c r="CC61" s="1793" t="n">
        <v>-0.674938007769802</v>
      </c>
      <c r="CD61" s="1793" t="n">
        <v>2.7382272590089</v>
      </c>
      <c r="CE61" s="1793" t="n">
        <v>-1.97193296519859</v>
      </c>
      <c r="CF61" s="1793" t="n">
        <v>1.27996732052155</v>
      </c>
      <c r="CG61" s="1793" t="n">
        <v>0.730893805096338</v>
      </c>
      <c r="CH61" s="1793" t="n">
        <v>0.871961049672073</v>
      </c>
      <c r="CI61" s="1793" t="n">
        <v>0.930240879181451</v>
      </c>
      <c r="CJ61" s="1793" t="n">
        <v>0.804934665072264</v>
      </c>
      <c r="CK61" s="1793" t="n">
        <v>0.464105789261058</v>
      </c>
      <c r="CL61" s="1793" t="n">
        <v>0.999999999999997</v>
      </c>
      <c r="CM61" s="1793" t="n">
        <v>0.933429084696478</v>
      </c>
      <c r="CN61" s="1793" t="n">
        <v>1.00218180853076</v>
      </c>
      <c r="CO61" s="1793" t="n">
        <v>0.914550847840756</v>
      </c>
      <c r="CP61" s="1793" t="n">
        <v>0.807433852913174</v>
      </c>
      <c r="CQ61" s="1793" t="n">
        <v>1.26749433773995</v>
      </c>
      <c r="CR61" s="1793" t="n">
        <v>1.1583910624368</v>
      </c>
      <c r="CS61" s="1793" t="n">
        <v>0.411592553528488</v>
      </c>
      <c r="CT61" s="1793" t="n">
        <v>1.01759887330757</v>
      </c>
      <c r="CU61" s="1793" t="n">
        <v>0.638386531281114</v>
      </c>
      <c r="CV61" s="1792" t="n">
        <v>0.756201318687464</v>
      </c>
      <c r="CW61" s="1792" t="n">
        <v>-0.992245894797936</v>
      </c>
      <c r="CX61" s="1792" t="n">
        <v>2.06762374069823</v>
      </c>
      <c r="CY61" s="1792" t="n">
        <v>3.75395775732649</v>
      </c>
      <c r="CZ61" s="1792" t="n">
        <v>0</v>
      </c>
      <c r="DA61" s="1792" t="n">
        <v>0.745809227186547</v>
      </c>
      <c r="DB61" s="1792" t="n">
        <v>0.682900790817715</v>
      </c>
      <c r="DC61" s="1792" t="n">
        <v>0.331502847644937</v>
      </c>
      <c r="DD61" s="1792" t="n">
        <v>0.173805367417777</v>
      </c>
      <c r="DE61" s="1792" t="n">
        <v>-1.0600544347568</v>
      </c>
      <c r="DF61" s="1792" t="n">
        <v>1.2498246778082</v>
      </c>
      <c r="DG61" s="1792" t="n">
        <v>-1.65046267800269</v>
      </c>
      <c r="DH61" s="1792" t="n">
        <v>3.32556611887296</v>
      </c>
      <c r="DI61" s="1792" t="n">
        <v>2.12770598855955</v>
      </c>
      <c r="DJ61" s="1792" t="n">
        <v>0.823509903324807</v>
      </c>
      <c r="DK61" s="1792" t="n">
        <v>0.475629623772331</v>
      </c>
      <c r="DL61" s="1792" t="n">
        <v>0.826060433786917</v>
      </c>
      <c r="DM61" s="1792" t="n">
        <v>0.74218003398274</v>
      </c>
      <c r="DN61" s="1792" t="n">
        <v>1.05141928135387</v>
      </c>
      <c r="DO61" s="1792" t="n">
        <v>1.43617038343809</v>
      </c>
      <c r="DP61" s="1792" t="n">
        <v>1.37758460702691</v>
      </c>
      <c r="DQ61" s="1792" t="n">
        <v>1.28705477214381</v>
      </c>
      <c r="DR61" s="1792" t="n">
        <v>1.23183811483905</v>
      </c>
      <c r="DS61" s="1792" t="n">
        <v>1.33369064159546</v>
      </c>
      <c r="DT61" s="1792" t="n">
        <v>1.55113463279214</v>
      </c>
      <c r="DU61" s="1792" t="n">
        <v>0.440704783328093</v>
      </c>
      <c r="DV61" s="1792" t="n">
        <v>0.791949046566545</v>
      </c>
      <c r="DW61" s="1792" t="n">
        <v>0.615354956448826</v>
      </c>
      <c r="DX61" s="1792" t="n">
        <v>0.654976248895164</v>
      </c>
      <c r="DY61" s="1792" t="n">
        <v>1.05099596655123</v>
      </c>
      <c r="DZ61" s="1792" t="n">
        <v>2.95254174208196</v>
      </c>
      <c r="EA61" s="1792" t="n">
        <v>0.730798906133306</v>
      </c>
      <c r="EB61" s="1792" t="n">
        <v>0.912571186311705</v>
      </c>
      <c r="EC61" s="1792" t="n">
        <v>0.75365487614468</v>
      </c>
      <c r="ED61" s="1792" t="n">
        <v>1.25952076633339</v>
      </c>
      <c r="EE61" s="1792" t="n">
        <v>1.32643571775088</v>
      </c>
      <c r="EF61" s="1792" t="n">
        <v>1.40072020677898</v>
      </c>
      <c r="EG61" s="1792" t="n">
        <v>1.0201783037231</v>
      </c>
      <c r="EH61" s="1792" t="n">
        <v>1.52011679730941</v>
      </c>
      <c r="EI61" s="1793" t="n">
        <v>1.51199076355059</v>
      </c>
      <c r="EJ61" s="1793" t="n">
        <v>1.0468129401425</v>
      </c>
      <c r="EK61" s="1793" t="n">
        <v>1.22914502705711</v>
      </c>
      <c r="EL61" s="1793" t="n">
        <v>1.23745309424335</v>
      </c>
      <c r="EM61" s="1793" t="n">
        <v>1.02252953104237</v>
      </c>
      <c r="EN61" s="1793" t="n">
        <v>1.04801397617851</v>
      </c>
      <c r="EO61" s="1793" t="n">
        <v>0.867113159500795</v>
      </c>
      <c r="EP61" s="1793" t="n">
        <v>1.53886279567489</v>
      </c>
      <c r="EQ61" s="1793" t="n">
        <v>2.09070390956496</v>
      </c>
      <c r="ER61" s="1793" t="n">
        <v>1.54226883491881</v>
      </c>
      <c r="ES61" s="1793" t="n">
        <v>1.49765152713617</v>
      </c>
      <c r="ET61" s="1793" t="n">
        <v>1.61864680921616</v>
      </c>
      <c r="EU61" s="1793" t="n">
        <v>1.41776293474158</v>
      </c>
      <c r="EV61" s="1793" t="n">
        <v>0.959417112078844</v>
      </c>
      <c r="EW61" s="1793" t="n">
        <v>1.39613051028528</v>
      </c>
      <c r="EX61" s="1795" t="n">
        <v>0.772594794530476</v>
      </c>
      <c r="EY61" s="1795" t="n">
        <v>0.918432610671179</v>
      </c>
      <c r="EZ61" s="1795" t="n">
        <v>1.01903379180199</v>
      </c>
      <c r="FA61" s="1795" t="n">
        <v>1.0288021500726</v>
      </c>
      <c r="FB61" s="1795" t="n">
        <v>0.822175698452786</v>
      </c>
      <c r="FC61" s="1795" t="n">
        <v>1.26679393789868</v>
      </c>
      <c r="FD61" s="1795" t="n">
        <v>1.01272335490265</v>
      </c>
      <c r="FE61" s="1795" t="n">
        <v>1.00214589043862</v>
      </c>
      <c r="FF61" s="1795" t="n">
        <v>0.781970001681052</v>
      </c>
      <c r="FG61" s="1795" t="n">
        <v>-0.970169469156442</v>
      </c>
      <c r="FH61" s="1795" t="n">
        <v>-0.180851625023544</v>
      </c>
      <c r="FI61" s="1795" t="n">
        <v>-0.450845702419585</v>
      </c>
      <c r="FJ61" s="1795" t="n">
        <v>-0.520900486123075</v>
      </c>
      <c r="FK61" s="1795" t="n">
        <v>0.238484617664445</v>
      </c>
      <c r="FL61" s="1795" t="n">
        <v>-0.204669320924185</v>
      </c>
      <c r="FM61" s="1795" t="n">
        <v>0.0556557294647114</v>
      </c>
      <c r="FN61" s="1795" t="n">
        <v>-1.02779971974519</v>
      </c>
      <c r="FO61" s="1795" t="n">
        <v>-0.856438003798705</v>
      </c>
      <c r="FP61" s="1795" t="n">
        <v>-0.777145595590807</v>
      </c>
      <c r="FQ61" s="1795" t="n">
        <v>-1.1905318110114</v>
      </c>
      <c r="FR61" s="1795" t="n">
        <v>-1.38973673944929</v>
      </c>
      <c r="FS61" s="1795" t="n">
        <v>-1.38973673944929</v>
      </c>
      <c r="FT61" s="1795" t="n">
        <v>-0.653738878442669</v>
      </c>
      <c r="FY61" s="1842"/>
    </row>
    <row r="62" customFormat="false" ht="12.75" hidden="false" customHeight="false" outlineLevel="0" collapsed="false">
      <c r="B62" s="1840" t="n">
        <v>5</v>
      </c>
      <c r="C62" s="1362" t="s">
        <v>1026</v>
      </c>
      <c r="D62" s="1789" t="n">
        <v>5</v>
      </c>
      <c r="E62" s="1797" t="n">
        <f aca="false">'SOUTH-2'!$N$72</f>
        <v>4.13513108648666</v>
      </c>
      <c r="F62" s="1797" t="n">
        <v>0.636548370575681</v>
      </c>
      <c r="G62" s="1797" t="n">
        <v>0.867095910308066</v>
      </c>
      <c r="H62" s="1797" t="n">
        <v>-0.173363106909946</v>
      </c>
      <c r="I62" s="1797" t="n">
        <v>0.33649031013618</v>
      </c>
      <c r="J62" s="1798" t="n">
        <v>-0.705062483560876</v>
      </c>
      <c r="K62" s="1798" t="n">
        <v>0.892847643015234</v>
      </c>
      <c r="L62" s="1798" t="n">
        <v>0.651958048750036</v>
      </c>
      <c r="M62" s="1798" t="n">
        <v>0.449620401149</v>
      </c>
      <c r="N62" s="1798" t="n">
        <v>0.349555436480598</v>
      </c>
      <c r="O62" s="1798" t="n">
        <v>0.358809470761313</v>
      </c>
      <c r="P62" s="1797" t="n">
        <v>0.247791858619833</v>
      </c>
      <c r="Q62" s="1797" t="n">
        <v>-0.124142954832509</v>
      </c>
      <c r="R62" s="1797" t="n">
        <v>0.233362829214132</v>
      </c>
      <c r="S62" s="1793" t="n">
        <v>0.194336234022478</v>
      </c>
      <c r="T62" s="1793" t="n">
        <v>0.513454846064794</v>
      </c>
      <c r="U62" s="1793" t="n">
        <v>0.517495033009008</v>
      </c>
      <c r="V62" s="1793" t="n">
        <v>-0.0392412354993985</v>
      </c>
      <c r="W62" s="1793" t="n">
        <v>-0.012556433587732</v>
      </c>
      <c r="X62" s="1793" t="n">
        <v>0.299999999999987</v>
      </c>
      <c r="Y62" s="1793" t="n">
        <v>0.426157302779395</v>
      </c>
      <c r="Z62" s="1793" t="n">
        <v>0.325187981329167</v>
      </c>
      <c r="AA62" s="1793" t="n">
        <v>0.294988616766256</v>
      </c>
      <c r="AB62" s="1793" t="n">
        <v>0.224741369739886</v>
      </c>
      <c r="AC62" s="1793" t="n">
        <v>-0.02410746548236</v>
      </c>
      <c r="AD62" s="1793" t="n">
        <v>0.568360395142162</v>
      </c>
      <c r="AE62" s="1793" t="n">
        <v>0.206765908455234</v>
      </c>
      <c r="AF62" s="1793" t="n">
        <v>-0.18904061616125</v>
      </c>
      <c r="AG62" s="1793" t="n">
        <v>0.4</v>
      </c>
      <c r="AH62" s="1793" t="n">
        <v>0.499667458087192</v>
      </c>
      <c r="AI62" s="1793" t="n">
        <v>0.182926207605551</v>
      </c>
      <c r="AJ62" s="1793" t="n">
        <v>-0.152639762085724</v>
      </c>
      <c r="AK62" s="1793" t="n">
        <v>0.777884909713479</v>
      </c>
      <c r="AL62" s="1793" t="n">
        <v>0.819130308459842</v>
      </c>
      <c r="AM62" s="1793" t="n">
        <v>0.636727650047312</v>
      </c>
      <c r="AN62" s="1793" t="n">
        <v>0.036306170895498</v>
      </c>
      <c r="AO62" s="1793" t="n">
        <v>0.604049471996979</v>
      </c>
      <c r="AP62" s="1793" t="n">
        <v>0.654476449190272</v>
      </c>
      <c r="AQ62" s="1793" t="n">
        <v>1.69900857145813</v>
      </c>
      <c r="AR62" s="1793" t="n">
        <v>0.0388266092852302</v>
      </c>
      <c r="AS62" s="1793" t="n">
        <v>0.482274781855457</v>
      </c>
      <c r="AT62" s="1793" t="n">
        <v>0.793419912389842</v>
      </c>
      <c r="AU62" s="1793" t="n">
        <v>1.04666385880671</v>
      </c>
      <c r="AV62" s="1793" t="n">
        <v>-0.188204812210375</v>
      </c>
      <c r="AW62" s="1793" t="n">
        <v>0.178590464764844</v>
      </c>
      <c r="AX62" s="1793" t="n">
        <v>0.407279559293744</v>
      </c>
      <c r="AY62" s="1793" t="n">
        <v>0.762277938577609</v>
      </c>
      <c r="AZ62" s="1793" t="n">
        <v>0.841993269440097</v>
      </c>
      <c r="BA62" s="1793"/>
      <c r="BB62" s="1793" t="n">
        <v>1.28024868594214</v>
      </c>
      <c r="BC62" s="1793" t="n">
        <v>0.929976645508843</v>
      </c>
      <c r="BD62" s="1793" t="n">
        <v>-0.151337260022849</v>
      </c>
      <c r="BE62" s="1793" t="n">
        <v>0.0261851326702398</v>
      </c>
      <c r="BF62" s="1793" t="n">
        <v>0.732173806423173</v>
      </c>
      <c r="BG62" s="1793" t="n">
        <v>0.657939797570905</v>
      </c>
      <c r="BH62" s="1793" t="n">
        <v>0.463726367766478</v>
      </c>
      <c r="BI62" s="1793" t="n">
        <v>1.46561647583078</v>
      </c>
      <c r="BJ62" s="1793" t="n">
        <v>0.778873523100333</v>
      </c>
      <c r="BK62" s="1793" t="n">
        <v>0.48789895030828</v>
      </c>
      <c r="BL62" s="1793" t="n">
        <v>0.295508227007949</v>
      </c>
      <c r="BM62" s="1793" t="n">
        <v>-0.457081176552591</v>
      </c>
      <c r="BN62" s="1793"/>
      <c r="BO62" s="1793" t="n">
        <v>0.981486338998867</v>
      </c>
      <c r="BP62" s="1793" t="n">
        <v>0.185803445832426</v>
      </c>
      <c r="BQ62" s="1793" t="n">
        <v>0.150897527373162</v>
      </c>
      <c r="BR62" s="1793" t="n">
        <v>0.277532644529701</v>
      </c>
      <c r="BS62" s="1793" t="n">
        <v>0.352259961717393</v>
      </c>
      <c r="BT62" s="1793" t="n">
        <v>0.50350719616665</v>
      </c>
      <c r="BU62" s="1793" t="n">
        <v>0.315212393957629</v>
      </c>
      <c r="BV62" s="1793" t="n">
        <v>0.334461361436444</v>
      </c>
      <c r="BW62" s="1793" t="n">
        <v>0.0234694914670374</v>
      </c>
      <c r="BX62" s="1793" t="n">
        <v>-0.749143628170505</v>
      </c>
      <c r="BY62" s="1793" t="n">
        <v>0.753449474883956</v>
      </c>
      <c r="BZ62" s="1793" t="n">
        <v>0.964976509446271</v>
      </c>
      <c r="CA62" s="1793" t="n">
        <v>1.10687567194317</v>
      </c>
      <c r="CB62" s="1793" t="n">
        <v>0.176097552075653</v>
      </c>
      <c r="CC62" s="1793" t="n">
        <v>0.530346766929198</v>
      </c>
      <c r="CD62" s="1793" t="n">
        <v>-0.493776656870072</v>
      </c>
      <c r="CE62" s="1793" t="n">
        <v>0.550482536983085</v>
      </c>
      <c r="CF62" s="1793" t="n">
        <v>0.836757479699826</v>
      </c>
      <c r="CG62" s="1793" t="n">
        <v>0.405323602951253</v>
      </c>
      <c r="CH62" s="1793" t="n">
        <v>0.370326561620683</v>
      </c>
      <c r="CI62" s="1793" t="n">
        <v>0.199999999999997</v>
      </c>
      <c r="CJ62" s="1793" t="n">
        <v>0.643701799485845</v>
      </c>
      <c r="CK62" s="1793" t="n">
        <v>0.2</v>
      </c>
      <c r="CL62" s="1793" t="n">
        <v>0.385557720408401</v>
      </c>
      <c r="CM62" s="1793" t="n">
        <v>0.208454462752224</v>
      </c>
      <c r="CN62" s="1793" t="n">
        <v>-0.454912588710038</v>
      </c>
      <c r="CO62" s="1793" t="n">
        <v>0.316860585198226</v>
      </c>
      <c r="CP62" s="1793" t="n">
        <v>0.337630566243884</v>
      </c>
      <c r="CQ62" s="1793" t="n">
        <v>0.0999775978510626</v>
      </c>
      <c r="CR62" s="1793" t="n">
        <v>0.738993862657646</v>
      </c>
      <c r="CS62" s="1793" t="n">
        <v>-0.0219668583560536</v>
      </c>
      <c r="CT62" s="1793" t="n">
        <v>0.200000000000004</v>
      </c>
      <c r="CU62" s="1793" t="n">
        <v>0.2</v>
      </c>
      <c r="CV62" s="1792" t="n">
        <v>0.2</v>
      </c>
      <c r="CW62" s="1792" t="n">
        <v>-0.107821995687132</v>
      </c>
      <c r="CX62" s="1792" t="n">
        <v>0.499999999999986</v>
      </c>
      <c r="CY62" s="1792" t="n">
        <v>1.63112847586933</v>
      </c>
      <c r="CZ62" s="1792" t="n">
        <v>0</v>
      </c>
      <c r="DA62" s="1792" t="n">
        <v>0</v>
      </c>
      <c r="DB62" s="1792" t="n">
        <v>0</v>
      </c>
      <c r="DC62" s="1792" t="n">
        <v>0.251566122428846</v>
      </c>
      <c r="DD62" s="1792" t="n">
        <v>0.0680978762696357</v>
      </c>
      <c r="DE62" s="1792" t="n">
        <v>0.128319801843914</v>
      </c>
      <c r="DF62" s="1792" t="n">
        <v>0.365711084986294</v>
      </c>
      <c r="DG62" s="1792" t="n">
        <v>0.118701802603391</v>
      </c>
      <c r="DH62" s="1792" t="n">
        <v>0.195776365620399</v>
      </c>
      <c r="DI62" s="1792" t="n">
        <v>0.390835234116545</v>
      </c>
      <c r="DJ62" s="1792" t="n">
        <v>0.154803652102486</v>
      </c>
      <c r="DK62" s="1792" t="n">
        <v>0.161413371112216</v>
      </c>
      <c r="DL62" s="1792" t="n">
        <v>0.213364295506295</v>
      </c>
      <c r="DM62" s="1792" t="n">
        <v>0.453198721256309</v>
      </c>
      <c r="DN62" s="1792" t="n">
        <v>0.154650222598958</v>
      </c>
      <c r="DO62" s="1792" t="n">
        <v>0.135935884155405</v>
      </c>
      <c r="DP62" s="1792" t="n">
        <v>-0.0848211837562706</v>
      </c>
      <c r="DQ62" s="1792" t="n">
        <v>0.694466356598185</v>
      </c>
      <c r="DR62" s="1792" t="n">
        <v>0.603586650041619</v>
      </c>
      <c r="DS62" s="1792" t="n">
        <v>0.860409414217414</v>
      </c>
      <c r="DT62" s="1792" t="n">
        <v>0</v>
      </c>
      <c r="DU62" s="1792" t="n">
        <v>0.220601004367564</v>
      </c>
      <c r="DV62" s="1792" t="n">
        <v>0.307888176772807</v>
      </c>
      <c r="DW62" s="1792" t="n">
        <v>0.242656055638524</v>
      </c>
      <c r="DX62" s="1792" t="n">
        <v>0.182190594613052</v>
      </c>
      <c r="DY62" s="1792" t="n">
        <v>0.308481082279456</v>
      </c>
      <c r="DZ62" s="1792" t="n">
        <v>0.198841575126767</v>
      </c>
      <c r="EA62" s="1792" t="n">
        <v>0.263553428279823</v>
      </c>
      <c r="EB62" s="1792" t="n">
        <v>0.25719084314865</v>
      </c>
      <c r="EC62" s="1792" t="n">
        <v>2.83593583879076</v>
      </c>
      <c r="ED62" s="1792" t="n">
        <v>-1.45519653896573</v>
      </c>
      <c r="EE62" s="1792" t="n">
        <v>0.272058136947772</v>
      </c>
      <c r="EF62" s="1792" t="n">
        <v>0.31434580504812</v>
      </c>
      <c r="EG62" s="1792" t="n">
        <v>0.259386351190479</v>
      </c>
      <c r="EH62" s="1792" t="n">
        <v>0.257916471499795</v>
      </c>
      <c r="EI62" s="1792" t="n">
        <v>0.264139131832498</v>
      </c>
      <c r="EJ62" s="1792" t="n">
        <v>0.194298794892922</v>
      </c>
      <c r="EK62" s="1792" t="n">
        <v>0.196309585742029</v>
      </c>
      <c r="EL62" s="1792" t="n">
        <v>0.0999077289847477</v>
      </c>
      <c r="EM62" s="1792" t="n">
        <v>0</v>
      </c>
      <c r="EN62" s="1792" t="n">
        <v>0</v>
      </c>
      <c r="EO62" s="1792" t="n">
        <v>0</v>
      </c>
      <c r="EP62" s="1792" t="n">
        <v>0</v>
      </c>
      <c r="EQ62" s="1792" t="n">
        <v>0.207904728050952</v>
      </c>
      <c r="ER62" s="1792" t="n">
        <v>0.121493262646966</v>
      </c>
      <c r="ES62" s="1792" t="n">
        <v>0.263414306682035</v>
      </c>
      <c r="ET62" s="1792" t="n">
        <v>0.200599281457588</v>
      </c>
      <c r="EU62" s="1792" t="n">
        <v>0.485745046704897</v>
      </c>
      <c r="EV62" s="1792" t="n">
        <v>0.296096073753257</v>
      </c>
      <c r="EW62" s="1792" t="n">
        <v>-0.034045282009351</v>
      </c>
      <c r="EX62" s="1795" t="n">
        <v>0.0307270558902092</v>
      </c>
      <c r="EY62" s="1795" t="n">
        <v>-0.0485063398657103</v>
      </c>
      <c r="EZ62" s="1795" t="n">
        <v>0.560446324910249</v>
      </c>
      <c r="FA62" s="1795" t="n">
        <v>-0.141223441471767</v>
      </c>
      <c r="FB62" s="1795" t="n">
        <v>0.196913581080579</v>
      </c>
      <c r="FC62" s="1795" t="n">
        <v>0.19542092391707</v>
      </c>
      <c r="FD62" s="1795" t="n">
        <v>0.235871921721105</v>
      </c>
      <c r="FE62" s="1795" t="n">
        <v>0.25485869690778</v>
      </c>
      <c r="FF62" s="1795" t="n">
        <v>0.201011579312318</v>
      </c>
      <c r="FG62" s="1795" t="n">
        <v>0.264705597788322</v>
      </c>
      <c r="FH62" s="1795" t="n">
        <v>0.263144052877352</v>
      </c>
      <c r="FI62" s="1795" t="n">
        <v>0.234921261979536</v>
      </c>
      <c r="FJ62" s="1795" t="n">
        <v>0.209511778750504</v>
      </c>
      <c r="FK62" s="1795" t="n">
        <v>0.197480855628278</v>
      </c>
      <c r="FL62" s="1795" t="n">
        <v>0.236297619733828</v>
      </c>
      <c r="FM62" s="1795"/>
      <c r="FN62" s="1795"/>
      <c r="FO62" s="1795"/>
      <c r="FP62" s="1795"/>
      <c r="FQ62" s="1795"/>
      <c r="FR62" s="1795"/>
      <c r="FS62" s="1795" t="n">
        <v>-1.48451602565246</v>
      </c>
      <c r="FT62" s="1795" t="n">
        <v>5.05141518789243</v>
      </c>
      <c r="FY62" s="1842"/>
    </row>
    <row r="63" customFormat="false" ht="12.75" hidden="false" customHeight="false" outlineLevel="0" collapsed="false">
      <c r="B63" s="1840" t="n">
        <v>6</v>
      </c>
      <c r="C63" s="1362" t="s">
        <v>1027</v>
      </c>
      <c r="D63" s="1789" t="n">
        <v>26</v>
      </c>
      <c r="E63" s="1797" t="n">
        <f aca="false">'SOUTH-2'!$N$112</f>
        <v>3.95403713170688</v>
      </c>
      <c r="F63" s="1797" t="n">
        <v>0.674653143742636</v>
      </c>
      <c r="G63" s="1797" t="n">
        <v>1.07634350310428</v>
      </c>
      <c r="H63" s="1797" t="n">
        <v>-0.170659517977629</v>
      </c>
      <c r="I63" s="1797" t="n">
        <v>0.511526256123517</v>
      </c>
      <c r="J63" s="1798" t="n">
        <v>0.263769770090945</v>
      </c>
      <c r="K63" s="1798" t="n">
        <v>0.748886960407929</v>
      </c>
      <c r="L63" s="1798" t="n">
        <v>0.840961940387118</v>
      </c>
      <c r="M63" s="1798" t="n">
        <v>0.0584362733327777</v>
      </c>
      <c r="N63" s="1798" t="n">
        <v>0.487626874962553</v>
      </c>
      <c r="O63" s="1798" t="n">
        <v>0.468743776825619</v>
      </c>
      <c r="P63" s="1797" t="n">
        <v>0.295809316606486</v>
      </c>
      <c r="Q63" s="1797" t="n">
        <v>-0.324976517880074</v>
      </c>
      <c r="R63" s="1797" t="n">
        <v>1.3241399892897</v>
      </c>
      <c r="S63" s="1793" t="n">
        <v>1.79383341024899</v>
      </c>
      <c r="T63" s="1793" t="n">
        <v>2.28166452961236</v>
      </c>
      <c r="U63" s="1793" t="n">
        <v>2.23808802972297</v>
      </c>
      <c r="V63" s="1793" t="n">
        <v>2.03068345835186</v>
      </c>
      <c r="W63" s="1793" t="n">
        <v>0.864478367147244</v>
      </c>
      <c r="X63" s="1793" t="n">
        <v>0.18867902093633</v>
      </c>
      <c r="Y63" s="1793" t="n">
        <v>1.00064538358599</v>
      </c>
      <c r="Z63" s="1793" t="n">
        <v>0.888922714206048</v>
      </c>
      <c r="AA63" s="1793" t="n">
        <v>1.24690890808223</v>
      </c>
      <c r="AB63" s="1793" t="n">
        <v>0.690462552328394</v>
      </c>
      <c r="AC63" s="1793" t="n">
        <v>0.384982433014397</v>
      </c>
      <c r="AD63" s="1793" t="n">
        <v>1.26234293051531</v>
      </c>
      <c r="AE63" s="1793" t="n">
        <v>0.20784759872275</v>
      </c>
      <c r="AF63" s="1793" t="n">
        <v>0.168311273066233</v>
      </c>
      <c r="AG63" s="1793" t="n">
        <v>1.25</v>
      </c>
      <c r="AH63" s="1793" t="n">
        <v>-0.0044278790406193</v>
      </c>
      <c r="AI63" s="1793" t="n">
        <v>1.42060941151257</v>
      </c>
      <c r="AJ63" s="1793" t="n">
        <v>0.188350329807767</v>
      </c>
      <c r="AK63" s="1793" t="n">
        <v>2.02812411284722</v>
      </c>
      <c r="AL63" s="1793" t="n">
        <v>6.02514067724879</v>
      </c>
      <c r="AM63" s="1793" t="n">
        <v>-0.619603108612716</v>
      </c>
      <c r="AN63" s="1793" t="n">
        <v>0.87389789140861</v>
      </c>
      <c r="AO63" s="1793" t="n">
        <v>2.36948552632372</v>
      </c>
      <c r="AP63" s="1793" t="n">
        <v>2.38441012439494</v>
      </c>
      <c r="AQ63" s="1793" t="n">
        <v>2.8088727680723</v>
      </c>
      <c r="AR63" s="1793" t="n">
        <v>1.72827400375163</v>
      </c>
      <c r="AS63" s="1793" t="n">
        <v>4.83107097211445</v>
      </c>
      <c r="AT63" s="1793" t="n">
        <v>5.10393787965676</v>
      </c>
      <c r="AU63" s="1793" t="n">
        <v>5.77371769281995</v>
      </c>
      <c r="AV63" s="1793" t="n">
        <v>3.49999999999999</v>
      </c>
      <c r="AW63" s="1793" t="n">
        <v>3.00245470741812</v>
      </c>
      <c r="AX63" s="1793" t="n">
        <v>5.1674067076762</v>
      </c>
      <c r="AY63" s="1793" t="n">
        <v>5.20104273241646</v>
      </c>
      <c r="AZ63" s="1793" t="n">
        <v>4.91067570361358</v>
      </c>
      <c r="BA63" s="1793"/>
      <c r="BB63" s="1793" t="n">
        <v>5.4317354829625</v>
      </c>
      <c r="BC63" s="1793" t="n">
        <v>5.80705277128263</v>
      </c>
      <c r="BD63" s="1793" t="n">
        <v>4.57647740568161</v>
      </c>
      <c r="BE63" s="1793" t="n">
        <v>5.14968047011872</v>
      </c>
      <c r="BF63" s="1793" t="n">
        <v>6.2046799154237</v>
      </c>
      <c r="BG63" s="1793" t="n">
        <v>1.10672556021578</v>
      </c>
      <c r="BH63" s="1793" t="n">
        <v>0.951016348710382</v>
      </c>
      <c r="BI63" s="1793" t="n">
        <v>8.42687994867604</v>
      </c>
      <c r="BJ63" s="1793" t="n">
        <v>7.96633156715586</v>
      </c>
      <c r="BK63" s="1793" t="n">
        <v>3.24897647444726</v>
      </c>
      <c r="BL63" s="1793" t="n">
        <v>0.564220986070885</v>
      </c>
      <c r="BM63" s="1793" t="n">
        <v>-0.213438225907942</v>
      </c>
      <c r="BN63" s="1793"/>
      <c r="BO63" s="1793" t="n">
        <v>1.58958153752844</v>
      </c>
      <c r="BP63" s="1793" t="n">
        <v>0.896184745861128</v>
      </c>
      <c r="BQ63" s="1793" t="n">
        <v>1.84074846027397</v>
      </c>
      <c r="BR63" s="1793" t="n">
        <v>0.264201486320178</v>
      </c>
      <c r="BS63" s="1793" t="n">
        <v>1.90221951287975</v>
      </c>
      <c r="BT63" s="1793" t="n">
        <v>0.494514344422671</v>
      </c>
      <c r="BU63" s="1793" t="n">
        <v>1.86340889191008</v>
      </c>
      <c r="BV63" s="1793" t="n">
        <v>-2.33286467027916</v>
      </c>
      <c r="BW63" s="1793" t="n">
        <v>-2.05220789807887</v>
      </c>
      <c r="BX63" s="1793" t="n">
        <v>0.0248607486738126</v>
      </c>
      <c r="BY63" s="1793" t="n">
        <v>0.541955965040551</v>
      </c>
      <c r="BZ63" s="1793" t="n">
        <v>1.25979226302676</v>
      </c>
      <c r="CA63" s="1793" t="n">
        <v>1.15856207843654</v>
      </c>
      <c r="CB63" s="1793" t="n">
        <v>1.45805584240333</v>
      </c>
      <c r="CC63" s="1793" t="n">
        <v>0.239784543521757</v>
      </c>
      <c r="CD63" s="1793" t="n">
        <v>2.13311824745067</v>
      </c>
      <c r="CE63" s="1793" t="n">
        <v>4.4335024838939</v>
      </c>
      <c r="CF63" s="1793" t="n">
        <v>8.64524074671159</v>
      </c>
      <c r="CG63" s="1793" t="n">
        <v>0.689154834838611</v>
      </c>
      <c r="CH63" s="1793" t="n">
        <v>2.02639378120272</v>
      </c>
      <c r="CI63" s="1793" t="n">
        <v>0.0865009099879835</v>
      </c>
      <c r="CJ63" s="1793" t="n">
        <v>-0.653658156118705</v>
      </c>
      <c r="CK63" s="1793" t="n">
        <v>0.785694414755961</v>
      </c>
      <c r="CL63" s="1793" t="n">
        <v>0.906637307130484</v>
      </c>
      <c r="CM63" s="1793" t="n">
        <v>1.36215717603307</v>
      </c>
      <c r="CN63" s="1793" t="n">
        <v>0.0839196122755085</v>
      </c>
      <c r="CO63" s="1793" t="n">
        <v>0.993728093984147</v>
      </c>
      <c r="CP63" s="1793" t="n">
        <v>0.942735378870232</v>
      </c>
      <c r="CQ63" s="1793" t="n">
        <v>0.495054884524234</v>
      </c>
      <c r="CR63" s="1793" t="n">
        <v>1.24485814705925</v>
      </c>
      <c r="CS63" s="1793" t="n">
        <v>0.187951829275414</v>
      </c>
      <c r="CT63" s="1793" t="n">
        <v>0.878046783446151</v>
      </c>
      <c r="CU63" s="1793" t="n">
        <v>0.914243790148992</v>
      </c>
      <c r="CV63" s="1792" t="n">
        <v>-0.175316378607468</v>
      </c>
      <c r="CW63" s="1792" t="n">
        <v>2.61409181357316</v>
      </c>
      <c r="CX63" s="1792" t="n">
        <v>2.39754887020079</v>
      </c>
      <c r="CY63" s="1792" t="n">
        <v>0.307138394612962</v>
      </c>
      <c r="CZ63" s="1792" t="n">
        <v>2.4</v>
      </c>
      <c r="DA63" s="1792" t="n">
        <v>2.79680315824205</v>
      </c>
      <c r="DB63" s="1792" t="n">
        <v>0.104036579828385</v>
      </c>
      <c r="DC63" s="1792" t="n">
        <v>-0.564437446614591</v>
      </c>
      <c r="DD63" s="1792" t="n">
        <v>-0.308548843435509</v>
      </c>
      <c r="DE63" s="1792" t="n">
        <v>-0.247192914155387</v>
      </c>
      <c r="DF63" s="1792" t="n">
        <v>-0.107349518964251</v>
      </c>
      <c r="DG63" s="1792" t="n">
        <v>-0.250226417485772</v>
      </c>
      <c r="DH63" s="1792" t="n">
        <v>0.0919269940826337</v>
      </c>
      <c r="DI63" s="1792" t="n">
        <v>0.204529323736675</v>
      </c>
      <c r="DJ63" s="1792" t="n">
        <v>0.381254106837264</v>
      </c>
      <c r="DK63" s="1792" t="n">
        <v>0.43750972707057</v>
      </c>
      <c r="DL63" s="1792" t="n">
        <v>0.513365011259925</v>
      </c>
      <c r="DM63" s="1792" t="n">
        <v>0.752486744185593</v>
      </c>
      <c r="DN63" s="1792" t="n">
        <v>0.365158793235044</v>
      </c>
      <c r="DO63" s="1792" t="n">
        <v>0.430804003387429</v>
      </c>
      <c r="DP63" s="1792" t="n">
        <v>0.197836592477036</v>
      </c>
      <c r="DQ63" s="1792" t="n">
        <v>0.924565183498436</v>
      </c>
      <c r="DR63" s="1792" t="n">
        <v>0.907607603643073</v>
      </c>
      <c r="DS63" s="1792" t="n">
        <v>1.08757860983507</v>
      </c>
      <c r="DT63" s="1792" t="n">
        <v>0.17924410122057</v>
      </c>
      <c r="DU63" s="1792" t="n">
        <v>0.395244435537041</v>
      </c>
      <c r="DV63" s="1792" t="n">
        <v>0.453667858942067</v>
      </c>
      <c r="DW63" s="1792" t="n">
        <v>0.568789438254709</v>
      </c>
      <c r="DX63" s="1792" t="n">
        <v>0.323811963530322</v>
      </c>
      <c r="DY63" s="1792" t="n">
        <v>0.407772854370551</v>
      </c>
      <c r="DZ63" s="1792" t="n">
        <v>0.461945684064831</v>
      </c>
      <c r="EA63" s="1792" t="n">
        <v>0.311325378461901</v>
      </c>
      <c r="EB63" s="1792" t="n">
        <v>0.352653531290711</v>
      </c>
      <c r="EC63" s="1792" t="n">
        <v>3.2293451059357</v>
      </c>
      <c r="ED63" s="1792" t="n">
        <v>-2.63309347844326</v>
      </c>
      <c r="EE63" s="1792" t="n">
        <v>0.571599295423271</v>
      </c>
      <c r="EF63" s="1792" t="n">
        <v>0.334759826937469</v>
      </c>
      <c r="EG63" s="1792" t="n">
        <v>0.314656805304065</v>
      </c>
      <c r="EH63" s="1792" t="n">
        <v>0.376436321530048</v>
      </c>
      <c r="EI63" s="1792" t="n">
        <v>0.25598903611947</v>
      </c>
      <c r="EJ63" s="1792" t="n">
        <v>0.22280763623993</v>
      </c>
      <c r="EK63" s="1792" t="n">
        <v>0.304936848636455</v>
      </c>
      <c r="EL63" s="1792" t="n">
        <v>0.163238306885436</v>
      </c>
      <c r="EM63" s="1792" t="n">
        <v>-0.0433303051614358</v>
      </c>
      <c r="EN63" s="1792" t="n">
        <v>0.0103103412722802</v>
      </c>
      <c r="EO63" s="1792" t="n">
        <v>-0.597683445485321</v>
      </c>
      <c r="EP63" s="1792" t="n">
        <v>-0.309920631873516</v>
      </c>
      <c r="EQ63" s="1792" t="n">
        <v>2.45832060187047</v>
      </c>
      <c r="ER63" s="1765"/>
      <c r="ES63" s="1765"/>
      <c r="ET63" s="1765"/>
      <c r="EU63" s="1765"/>
      <c r="EV63" s="1765"/>
      <c r="EW63" s="1765"/>
      <c r="EX63" s="1809"/>
      <c r="EY63" s="1809"/>
      <c r="EZ63" s="1809"/>
      <c r="FA63" s="1809"/>
      <c r="FB63" s="1809"/>
      <c r="FC63" s="1809"/>
      <c r="FD63" s="1809"/>
      <c r="FE63" s="1809"/>
      <c r="FF63" s="1809"/>
      <c r="FG63" s="1809"/>
    </row>
    <row r="64" customFormat="false" ht="12.75" hidden="false" customHeight="false" outlineLevel="0" collapsed="false">
      <c r="B64" s="1840" t="n">
        <v>7</v>
      </c>
      <c r="C64" s="1362" t="s">
        <v>1028</v>
      </c>
      <c r="D64" s="1789" t="n">
        <v>6</v>
      </c>
      <c r="E64" s="1797" t="n">
        <f aca="false">'NORTH-2'!$N$413</f>
        <v>-0.165348994804426</v>
      </c>
      <c r="F64" s="1797" t="n">
        <v>0.395317534771335</v>
      </c>
      <c r="G64" s="1797" t="n">
        <v>0.0243085700115317</v>
      </c>
      <c r="H64" s="1797" t="n">
        <v>0.123232227036914</v>
      </c>
      <c r="I64" s="1797" t="n">
        <v>-0.121673003802408</v>
      </c>
      <c r="J64" s="1798" t="n">
        <v>0.133904582092222</v>
      </c>
      <c r="K64" s="1798" t="n">
        <v>-0.0455353030204555</v>
      </c>
      <c r="L64" s="1798" t="n">
        <v>-0.815662073734853</v>
      </c>
      <c r="M64" s="1798" t="n">
        <v>0</v>
      </c>
      <c r="N64" s="1798" t="n">
        <v>0</v>
      </c>
      <c r="O64" s="1798" t="n">
        <v>0</v>
      </c>
      <c r="P64" s="1797" t="n">
        <v>0</v>
      </c>
      <c r="Q64" s="1797" t="n">
        <v>0</v>
      </c>
      <c r="R64" s="1797" t="n">
        <v>0</v>
      </c>
      <c r="S64" s="1793" t="n">
        <v>-1.03633566102493</v>
      </c>
      <c r="T64" s="1793" t="n">
        <v>0.107293898115266</v>
      </c>
      <c r="U64" s="1793" t="n">
        <v>-0.365636628376969</v>
      </c>
      <c r="V64" s="1793" t="n">
        <v>-0.131958679031361</v>
      </c>
      <c r="W64" s="1793" t="n">
        <v>0.0683080101059804</v>
      </c>
      <c r="X64" s="1793" t="n">
        <v>0.163350966685126</v>
      </c>
      <c r="Y64" s="1793" t="n">
        <v>0.108152221733376</v>
      </c>
      <c r="Z64" s="1793" t="n">
        <v>-0.0925819436460041</v>
      </c>
      <c r="AA64" s="1793" t="n">
        <v>-0.0936324232536272</v>
      </c>
      <c r="AB64" s="1793" t="n">
        <v>0.113838547507761</v>
      </c>
      <c r="AC64" s="1793" t="n">
        <v>0.287734556454339</v>
      </c>
      <c r="AD64" s="1793" t="n">
        <v>-0.0132674648898339</v>
      </c>
      <c r="AE64" s="1793" t="n">
        <v>-0.13564661673068</v>
      </c>
      <c r="AF64" s="1793" t="n">
        <v>-0.236985025602941</v>
      </c>
      <c r="AG64" s="1793" t="n">
        <v>0.57</v>
      </c>
      <c r="AH64" s="1793" t="n">
        <v>-0.395040073298525</v>
      </c>
      <c r="AI64" s="1793" t="n">
        <v>0.0942526461112822</v>
      </c>
      <c r="AJ64" s="1793" t="n">
        <v>0.0661694970031965</v>
      </c>
      <c r="AK64" s="1793" t="n">
        <v>0.269631438146372</v>
      </c>
      <c r="AL64" s="1793" t="n">
        <v>0.494092981435466</v>
      </c>
      <c r="AM64" s="1793" t="n">
        <v>0.382877805481466</v>
      </c>
      <c r="AN64" s="1793" t="n">
        <v>-0.189437951384013</v>
      </c>
      <c r="AO64" s="1793" t="n">
        <v>-0.186747393952226</v>
      </c>
      <c r="AP64" s="1793" t="n">
        <v>-0.542250108091138</v>
      </c>
      <c r="AQ64" s="1793" t="n">
        <v>-0.34936628023484</v>
      </c>
      <c r="AR64" s="1793" t="n">
        <v>0.0285089711958035</v>
      </c>
      <c r="AS64" s="1793" t="n">
        <v>0.302565862090549</v>
      </c>
      <c r="AT64" s="1793" t="n">
        <v>0.334544026376348</v>
      </c>
      <c r="AU64" s="1793" t="n">
        <v>0.510781465055791</v>
      </c>
      <c r="AV64" s="1793" t="n">
        <v>0.1</v>
      </c>
      <c r="AW64" s="1793" t="n">
        <v>1.3283288316763</v>
      </c>
      <c r="AX64" s="1793" t="n">
        <v>-0.175356750823292</v>
      </c>
      <c r="AY64" s="1793" t="n">
        <v>0.159556018037155</v>
      </c>
      <c r="AZ64" s="1793" t="n">
        <v>0.18961625282139</v>
      </c>
      <c r="BA64" s="1793"/>
      <c r="BB64" s="1793" t="n">
        <v>0.235199438202546</v>
      </c>
      <c r="BC64" s="1793" t="n">
        <v>0.232666043030657</v>
      </c>
      <c r="BD64" s="1793" t="n">
        <v>0.284998753635498</v>
      </c>
      <c r="BE64" s="1793" t="n">
        <v>0.265221914008293</v>
      </c>
      <c r="BF64" s="1793" t="n">
        <v>0.278064516129012</v>
      </c>
      <c r="BG64" s="1793" t="n">
        <v>0.369846796657362</v>
      </c>
      <c r="BH64" s="1793" t="n">
        <v>0.239771817453945</v>
      </c>
      <c r="BI64" s="1793" t="n">
        <v>0.275641544564073</v>
      </c>
      <c r="BJ64" s="1793" t="n">
        <v>0.263889688940092</v>
      </c>
      <c r="BK64" s="1793" t="n">
        <v>0.229658909786408</v>
      </c>
      <c r="BL64" s="1793" t="n">
        <v>0.254776167471808</v>
      </c>
      <c r="BM64" s="1793" t="n">
        <v>0.248218895198749</v>
      </c>
      <c r="BN64" s="1793"/>
      <c r="BO64" s="1793" t="n">
        <v>0.0209259432374888</v>
      </c>
      <c r="BP64" s="1793" t="n">
        <v>0.30852662192392</v>
      </c>
      <c r="BQ64" s="1793" t="n">
        <v>-0.680311201427451</v>
      </c>
      <c r="BR64" s="1793" t="n">
        <v>-0.142842775729132</v>
      </c>
      <c r="BS64" s="1793" t="n">
        <v>-0.114684428111725</v>
      </c>
      <c r="BT64" s="1793" t="n">
        <v>-0.0970312035660208</v>
      </c>
      <c r="BU64" s="1793" t="n">
        <v>-0.205617058311551</v>
      </c>
      <c r="BV64" s="1793" t="n">
        <v>-0.264210993923383</v>
      </c>
      <c r="BW64" s="1793" t="n">
        <v>-0.349486935255558</v>
      </c>
      <c r="BX64" s="1793" t="n">
        <v>-0.492827670496202</v>
      </c>
      <c r="BY64" s="1793" t="n">
        <v>0.207676140771461</v>
      </c>
      <c r="BZ64" s="1793" t="n">
        <v>-0.580631508603763</v>
      </c>
      <c r="CA64" s="1793" t="n">
        <v>-0.684908869987895</v>
      </c>
      <c r="CB64" s="1793" t="n">
        <v>0.600323386741308</v>
      </c>
      <c r="CC64" s="1793" t="n">
        <v>0.152220630372493</v>
      </c>
      <c r="CD64" s="1793" t="n">
        <v>0.163472890745618</v>
      </c>
      <c r="CE64" s="1793" t="n">
        <v>-3.39673913043478</v>
      </c>
      <c r="CF64" s="1793"/>
      <c r="CG64" s="1793"/>
      <c r="CH64" s="1793"/>
      <c r="CI64" s="1793"/>
      <c r="CJ64" s="1793"/>
      <c r="CK64" s="1793"/>
      <c r="CL64" s="1793"/>
      <c r="CM64" s="1793"/>
      <c r="CN64" s="1793"/>
      <c r="CO64" s="1793"/>
      <c r="CP64" s="1793"/>
      <c r="CQ64" s="1793"/>
      <c r="CR64" s="1793"/>
      <c r="CS64" s="1793"/>
      <c r="CT64" s="1793"/>
      <c r="CU64" s="1793"/>
      <c r="CV64" s="1792"/>
      <c r="CW64" s="1792"/>
      <c r="CX64" s="1792"/>
      <c r="CY64" s="1792"/>
      <c r="CZ64" s="1792"/>
      <c r="DA64" s="1792"/>
      <c r="DB64" s="1792"/>
      <c r="DC64" s="1792"/>
      <c r="DD64" s="1792"/>
      <c r="DE64" s="1792"/>
      <c r="DF64" s="1792"/>
      <c r="DG64" s="1792"/>
      <c r="DH64" s="1792"/>
      <c r="DI64" s="1792"/>
      <c r="DJ64" s="1792"/>
      <c r="DK64" s="1792"/>
      <c r="DL64" s="1792"/>
      <c r="DM64" s="1792"/>
      <c r="DN64" s="1792"/>
      <c r="DO64" s="1792"/>
      <c r="DP64" s="1792"/>
      <c r="DQ64" s="1792"/>
      <c r="DR64" s="1792"/>
      <c r="DS64" s="1792"/>
      <c r="DT64" s="1792"/>
      <c r="DU64" s="1792"/>
      <c r="DV64" s="1792"/>
      <c r="DW64" s="1792"/>
      <c r="DX64" s="1792"/>
      <c r="DY64" s="1792"/>
      <c r="DZ64" s="1792"/>
      <c r="EA64" s="1792"/>
      <c r="EB64" s="1792"/>
      <c r="EC64" s="1792"/>
      <c r="ED64" s="1792"/>
      <c r="EE64" s="1792"/>
      <c r="EF64" s="1792"/>
      <c r="EG64" s="1792"/>
      <c r="EH64" s="1792"/>
      <c r="EI64" s="1792"/>
      <c r="EJ64" s="1792"/>
      <c r="EK64" s="1792"/>
      <c r="EL64" s="1792"/>
      <c r="EM64" s="1792"/>
      <c r="EN64" s="1792"/>
      <c r="EO64" s="1792"/>
      <c r="EP64" s="1792"/>
      <c r="EQ64" s="1792"/>
      <c r="ER64" s="1792"/>
      <c r="ES64" s="1792"/>
      <c r="ET64" s="1792"/>
      <c r="EU64" s="1792"/>
      <c r="EV64" s="1792"/>
      <c r="EW64" s="1792"/>
      <c r="EX64" s="1795"/>
      <c r="EY64" s="1795"/>
      <c r="EZ64" s="1795"/>
      <c r="FA64" s="1795"/>
      <c r="FB64" s="1795"/>
      <c r="FC64" s="1795"/>
      <c r="FD64" s="1795"/>
      <c r="FE64" s="1795"/>
      <c r="FF64" s="1795"/>
      <c r="FG64" s="1795"/>
      <c r="FH64" s="1795"/>
      <c r="FI64" s="1795"/>
      <c r="FJ64" s="1795"/>
      <c r="FK64" s="1795"/>
      <c r="FL64" s="1795"/>
      <c r="FM64" s="1795"/>
      <c r="FN64" s="1795"/>
      <c r="FO64" s="1795"/>
      <c r="FP64" s="1795"/>
      <c r="FQ64" s="1795"/>
      <c r="FR64" s="1795"/>
      <c r="FS64" s="1795"/>
      <c r="FT64" s="1795"/>
      <c r="FY64" s="1842"/>
    </row>
    <row r="65" customFormat="false" ht="15" hidden="false" customHeight="true" outlineLevel="0" collapsed="false">
      <c r="B65" s="1840" t="n">
        <v>8</v>
      </c>
      <c r="C65" s="1843" t="s">
        <v>1029</v>
      </c>
      <c r="D65" s="1789" t="n">
        <v>7</v>
      </c>
      <c r="E65" s="1797" t="n">
        <f aca="false">'NORTH-2'!$N$450</f>
        <v>16.0036007709745</v>
      </c>
      <c r="F65" s="1797" t="n">
        <v>1.83679524291972</v>
      </c>
      <c r="G65" s="1797" t="n">
        <v>2.47249381391864</v>
      </c>
      <c r="H65" s="1797" t="n">
        <v>2.5445453597229</v>
      </c>
      <c r="I65" s="1797" t="n">
        <v>2.35047843803699</v>
      </c>
      <c r="J65" s="1798" t="n">
        <v>2.83844236422447</v>
      </c>
      <c r="K65" s="1798" t="n">
        <v>2.50089880576091</v>
      </c>
      <c r="L65" s="1798" t="n">
        <v>1.69911236037216</v>
      </c>
      <c r="M65" s="1798" t="n">
        <v>2.06103764362374</v>
      </c>
      <c r="N65" s="1798" t="n">
        <v>2.23431200544754</v>
      </c>
      <c r="O65" s="1798" t="n">
        <v>2.33842425731757</v>
      </c>
      <c r="P65" s="1797" t="n">
        <v>2.34709339444939</v>
      </c>
      <c r="Q65" s="1797" t="n">
        <v>2.04757463131149</v>
      </c>
      <c r="R65" s="1797" t="n">
        <v>2.33797477103259</v>
      </c>
      <c r="S65" s="1793" t="n">
        <v>0.323456483601619</v>
      </c>
      <c r="T65" s="1793" t="n">
        <v>2.26796952247028</v>
      </c>
      <c r="U65" s="1793" t="n">
        <v>2.4220058729</v>
      </c>
      <c r="V65" s="1793" t="n">
        <v>1.98341389220711</v>
      </c>
      <c r="W65" s="1793" t="n">
        <v>2.73920632718107</v>
      </c>
      <c r="X65" s="1793" t="n">
        <v>2.97097738542317</v>
      </c>
      <c r="Y65" s="1793" t="n">
        <v>1.83487742378851</v>
      </c>
      <c r="Z65" s="1793" t="n">
        <v>2.16738740561299</v>
      </c>
      <c r="AA65" s="1793" t="n">
        <v>2.16471029480714</v>
      </c>
      <c r="AB65" s="1793" t="n">
        <v>1.49999999999996</v>
      </c>
      <c r="AC65" s="1793" t="n">
        <v>1.83151528100405</v>
      </c>
      <c r="AD65" s="1793" t="n">
        <v>2.42753917349973</v>
      </c>
      <c r="AE65" s="1793" t="n">
        <v>2.00000000000001</v>
      </c>
      <c r="AF65" s="1793" t="n">
        <v>3.49476100044918</v>
      </c>
      <c r="AG65" s="1793" t="n">
        <v>3.16</v>
      </c>
      <c r="AH65" s="1793" t="n">
        <v>2.03481453711753</v>
      </c>
      <c r="AI65" s="1793" t="n">
        <v>3.50826561076945</v>
      </c>
      <c r="AJ65" s="1793" t="n">
        <v>1.848908021058</v>
      </c>
      <c r="AK65" s="1793" t="n">
        <v>2.93571150826559</v>
      </c>
      <c r="AL65" s="1793" t="n">
        <v>1.69200363012276</v>
      </c>
      <c r="AM65" s="1793" t="n">
        <v>3.00685623051026</v>
      </c>
      <c r="AN65" s="1793" t="n">
        <v>3.88688339818307</v>
      </c>
      <c r="AO65" s="1793" t="n">
        <v>2.80559543738308</v>
      </c>
      <c r="AP65" s="1793" t="n">
        <v>1.30033519689262</v>
      </c>
      <c r="AQ65" s="1793" t="n">
        <v>2.61453935081228</v>
      </c>
      <c r="AR65" s="1793" t="n">
        <v>2.39112779388901</v>
      </c>
      <c r="AS65" s="1793" t="n">
        <v>1.61725018689373</v>
      </c>
      <c r="AT65" s="1793" t="n">
        <v>1.71225889384967</v>
      </c>
      <c r="AU65" s="1793" t="n">
        <v>0.363561642105873</v>
      </c>
      <c r="AV65" s="1793" t="n">
        <v>-1.62441705507227</v>
      </c>
      <c r="AW65" s="1793" t="n">
        <v>0.411277048547436</v>
      </c>
      <c r="AX65" s="1793" t="n">
        <v>2.81689002834653</v>
      </c>
      <c r="AY65" s="1793" t="n">
        <v>2.94116916706577</v>
      </c>
      <c r="AZ65" s="1793" t="n">
        <v>0.462820265086123</v>
      </c>
      <c r="BA65" s="1793"/>
      <c r="BB65" s="1793" t="n">
        <v>0.200000000000021</v>
      </c>
      <c r="BC65" s="1793" t="n">
        <v>0.300000000000028</v>
      </c>
      <c r="BD65" s="1793" t="n">
        <v>0.915368532638998</v>
      </c>
      <c r="BE65" s="1793" t="n">
        <v>1.07153984338601</v>
      </c>
      <c r="BF65" s="1793" t="n">
        <v>-0.500000000000018</v>
      </c>
      <c r="BG65" s="1793" t="n">
        <v>-0.54746262200001</v>
      </c>
      <c r="BH65" s="1793" t="n">
        <v>1.69705717818998</v>
      </c>
      <c r="BI65" s="1793" t="n">
        <v>1.32815849199999</v>
      </c>
      <c r="BJ65" s="1793" t="n">
        <v>0.636880580276382</v>
      </c>
      <c r="BK65" s="1793" t="n">
        <v>1.18246573471361</v>
      </c>
      <c r="BL65" s="1793" t="n">
        <v>0.252067334199183</v>
      </c>
      <c r="BM65" s="1793" t="n">
        <v>0.562704408246005</v>
      </c>
      <c r="BN65" s="1793"/>
      <c r="BO65" s="1793" t="n">
        <v>1.16429456937577</v>
      </c>
      <c r="BP65" s="1793" t="n">
        <v>0.887799484138218</v>
      </c>
      <c r="BQ65" s="1793" t="n">
        <v>1.84210582302267</v>
      </c>
      <c r="BR65" s="1793" t="n">
        <v>3.43132629318587</v>
      </c>
      <c r="BS65" s="1793" t="n">
        <v>3.65417610665387</v>
      </c>
      <c r="BT65" s="1793" t="n">
        <v>3.38270733902854</v>
      </c>
      <c r="BU65" s="1793" t="n">
        <v>2.81503185070866</v>
      </c>
      <c r="BV65" s="1793" t="n">
        <v>-4.73888398194958</v>
      </c>
      <c r="BW65" s="1793" t="n">
        <v>2.98562456950729</v>
      </c>
      <c r="BX65" s="1793" t="n">
        <v>2.54446589154737</v>
      </c>
      <c r="BY65" s="1793" t="n">
        <v>3.87675790255808</v>
      </c>
      <c r="BZ65" s="1793" t="n">
        <v>3.67384368431924</v>
      </c>
      <c r="CA65" s="1793" t="n">
        <v>3.48060048446447</v>
      </c>
      <c r="CB65" s="1793" t="n">
        <v>2.51948376044164</v>
      </c>
      <c r="CC65" s="1793" t="n">
        <v>0.999999999999998</v>
      </c>
      <c r="CD65" s="1793" t="n">
        <v>4.43258915212572</v>
      </c>
      <c r="CE65" s="1793" t="n">
        <v>0.125963927569791</v>
      </c>
      <c r="CF65" s="1793" t="n">
        <v>3.1269532684539</v>
      </c>
      <c r="CG65" s="1793" t="n">
        <v>3.38613830727724</v>
      </c>
      <c r="CH65" s="1793" t="n">
        <v>0.3808302488774</v>
      </c>
      <c r="CI65" s="1793" t="n">
        <v>1.05517070651845</v>
      </c>
      <c r="CJ65" s="1844" t="n">
        <v>3.32087036468593</v>
      </c>
      <c r="CK65" s="1844" t="n">
        <v>3.0237643628282</v>
      </c>
      <c r="CL65" s="1793" t="n">
        <v>2.35974805958893</v>
      </c>
      <c r="CM65" s="1793" t="n">
        <v>0.00999999999999652</v>
      </c>
      <c r="CN65" s="1793" t="n">
        <v>2.72023400129483</v>
      </c>
      <c r="CO65" s="1793" t="n">
        <v>2.76795920532443</v>
      </c>
      <c r="CP65" s="1793" t="n">
        <v>2.55426281347413</v>
      </c>
      <c r="CQ65" s="1793" t="n">
        <v>-3.17101079952177</v>
      </c>
      <c r="CR65" s="1793" t="n">
        <v>1.48364460388148</v>
      </c>
      <c r="CS65" s="1793" t="n">
        <v>1.93749816339011</v>
      </c>
      <c r="CT65" s="1793" t="n">
        <v>2.21031673690269</v>
      </c>
      <c r="CU65" s="1793" t="n">
        <v>1.30283862094737</v>
      </c>
      <c r="CV65" s="1794" t="n">
        <v>3.67999067572128</v>
      </c>
      <c r="CW65" s="1794" t="n">
        <v>1.74887179927939</v>
      </c>
      <c r="CX65" s="1794" t="n">
        <v>0.935661580872897</v>
      </c>
      <c r="CY65" s="1794" t="n">
        <v>2.20677243625344</v>
      </c>
      <c r="CZ65" s="1794" t="n">
        <v>1.27470198659953</v>
      </c>
      <c r="DA65" s="1794" t="n">
        <v>1.74835547982495</v>
      </c>
      <c r="DB65" s="1794" t="n">
        <v>1.58161945222908</v>
      </c>
      <c r="DC65" s="1794" t="n">
        <v>1.22817537692111</v>
      </c>
      <c r="DD65" s="1794" t="n">
        <v>2.82685588892258</v>
      </c>
      <c r="DE65" s="1794" t="n">
        <v>0.589191452725003</v>
      </c>
      <c r="DF65" s="1792" t="n">
        <v>1.03646374333409</v>
      </c>
      <c r="DG65" s="1792" t="n">
        <v>0.62727665271594</v>
      </c>
      <c r="DH65" s="1792" t="n">
        <v>3.54020687173827</v>
      </c>
      <c r="DI65" s="1792" t="n">
        <v>2.2577907005123</v>
      </c>
      <c r="DJ65" s="1792" t="n">
        <v>1.95081088370616</v>
      </c>
      <c r="DK65" s="1792" t="n">
        <v>1.74697921992281</v>
      </c>
      <c r="DL65" s="1792" t="n">
        <v>1.99839765903491</v>
      </c>
      <c r="DM65" s="1792" t="n">
        <v>1.79101061240235</v>
      </c>
      <c r="DN65" s="1792" t="n">
        <v>2.44248046702712</v>
      </c>
      <c r="DO65" s="1792" t="n">
        <v>1.8160085978358</v>
      </c>
      <c r="DP65" s="1792" t="n">
        <v>1.69863470996894</v>
      </c>
      <c r="DQ65" s="1792" t="n">
        <v>1.47685725240756</v>
      </c>
      <c r="DR65" s="1792" t="n">
        <v>1.49125777169508</v>
      </c>
      <c r="DS65" s="1792" t="n">
        <v>1.51127153660217</v>
      </c>
      <c r="DT65" s="1792" t="n">
        <v>1.24655842702931</v>
      </c>
      <c r="DU65" s="1792" t="n">
        <v>1.35759959015388</v>
      </c>
      <c r="DV65" s="1792" t="n">
        <v>1.44472896694478</v>
      </c>
      <c r="DW65" s="1792" t="n">
        <v>2.36008863083876</v>
      </c>
      <c r="DX65" s="1792" t="n">
        <v>2.81943373496986</v>
      </c>
      <c r="DY65" s="1792" t="n">
        <v>1.88491349632927</v>
      </c>
      <c r="DZ65" s="1792" t="n">
        <v>2.25416182151238</v>
      </c>
      <c r="EA65" s="1792" t="n">
        <v>3.21692795463524</v>
      </c>
      <c r="EB65" s="1792" t="n">
        <v>2.54184582397685</v>
      </c>
      <c r="EC65" s="1792" t="n">
        <v>5.18534490124042</v>
      </c>
      <c r="ED65" s="1792" t="n">
        <v>0.528493556764654</v>
      </c>
      <c r="EE65" s="1792" t="n">
        <v>2.44012490566451</v>
      </c>
      <c r="EF65" s="1792" t="n">
        <v>2.38621095231319</v>
      </c>
      <c r="EG65" s="1792" t="n">
        <v>2.57917092552841</v>
      </c>
      <c r="EH65" s="1792" t="n">
        <v>2.27641577997765</v>
      </c>
      <c r="EI65" s="1792" t="n">
        <v>1.4066070365016</v>
      </c>
      <c r="EJ65" s="1792" t="n">
        <v>2.2246800601873</v>
      </c>
      <c r="EK65" s="1792" t="n">
        <v>2.20361992800633</v>
      </c>
      <c r="EL65" s="1792" t="n">
        <v>2.35730298802225</v>
      </c>
      <c r="EM65" s="1792" t="n">
        <v>2.13404401103691</v>
      </c>
      <c r="EN65" s="1799" t="n">
        <v>2.13575123385767</v>
      </c>
      <c r="EO65" s="1792" t="n">
        <v>2.0088055847772</v>
      </c>
      <c r="EP65" s="1792" t="n">
        <v>2.50382020987273</v>
      </c>
      <c r="EQ65" s="1792" t="n">
        <v>1.39904408937364</v>
      </c>
      <c r="ER65" s="1792" t="n">
        <v>1.51255644240812</v>
      </c>
      <c r="ES65" s="1792" t="n">
        <v>1.72733566517973</v>
      </c>
      <c r="ET65" s="1792" t="n">
        <v>1.84792095217582</v>
      </c>
      <c r="EU65" s="1792" t="n">
        <v>1.92799485732717</v>
      </c>
      <c r="EV65" s="1792" t="n">
        <v>1.50057740929555</v>
      </c>
      <c r="EW65" s="1792" t="n">
        <v>1.31943813035576</v>
      </c>
      <c r="EX65" s="1795" t="n">
        <v>1.50035073308262</v>
      </c>
      <c r="EY65" s="1795" t="n">
        <v>1.31356014817407</v>
      </c>
      <c r="EZ65" s="1795" t="n">
        <v>2.02472609349367</v>
      </c>
      <c r="FA65" s="1795" t="n">
        <v>1.3249218033955</v>
      </c>
      <c r="FB65" s="1795" t="n">
        <v>1.77012972678456</v>
      </c>
      <c r="FC65" s="1795" t="n">
        <v>1.85549413743769</v>
      </c>
      <c r="FD65" s="1795" t="n">
        <v>-0.622790562191399</v>
      </c>
      <c r="FE65" s="1795" t="n">
        <v>3.55159213442671</v>
      </c>
      <c r="FF65" s="1795" t="n">
        <v>3.58931869898546</v>
      </c>
      <c r="FG65" s="1795" t="n">
        <v>3.7895779949562</v>
      </c>
      <c r="FH65" s="1795" t="n">
        <v>5.70139165491018</v>
      </c>
      <c r="FI65" s="1795" t="n">
        <v>5.39541996430948</v>
      </c>
      <c r="FJ65" s="1795" t="n">
        <v>2.53560514944423</v>
      </c>
      <c r="FK65" s="1795" t="n">
        <v>2.9877449234382</v>
      </c>
      <c r="FL65" s="1795" t="n">
        <v>3.74411819895638</v>
      </c>
      <c r="FM65" s="1795" t="n">
        <v>3.35414543676356</v>
      </c>
      <c r="FN65" s="1795" t="n">
        <v>5.04227809866679</v>
      </c>
      <c r="FO65" s="1795" t="n">
        <v>3.7989239346059</v>
      </c>
      <c r="FP65" s="1795" t="n">
        <v>3.74771109345311</v>
      </c>
      <c r="FQ65" s="1795" t="n">
        <v>2.5212574212259</v>
      </c>
      <c r="FR65" s="1795" t="n">
        <v>-1.48451602565246</v>
      </c>
      <c r="FS65" s="1795" t="n">
        <v>2.05413101255001</v>
      </c>
      <c r="FT65" s="1795" t="n">
        <v>1.91742757377569</v>
      </c>
      <c r="FY65" s="1842"/>
    </row>
    <row r="66" customFormat="false" ht="12.75" hidden="false" customHeight="false" outlineLevel="0" collapsed="false">
      <c r="B66" s="1840" t="n">
        <v>9</v>
      </c>
      <c r="C66" s="1742" t="s">
        <v>1030</v>
      </c>
      <c r="D66" s="1789" t="n">
        <v>39</v>
      </c>
      <c r="E66" s="1797" t="n">
        <f aca="false">'SOUTH-2'!$N$954</f>
        <v>-0.0534177778429126</v>
      </c>
      <c r="F66" s="1797" t="n">
        <v>0.109136590738885</v>
      </c>
      <c r="G66" s="1797" t="n">
        <v>-0.34202480402295</v>
      </c>
      <c r="H66" s="1797" t="n">
        <v>0.211228956714908</v>
      </c>
      <c r="I66" s="1797" t="n">
        <v>-0.443164551154282</v>
      </c>
      <c r="J66" s="1798" t="n">
        <v>0.0917131527044987</v>
      </c>
      <c r="K66" s="1798" t="n">
        <v>0.079264100354719</v>
      </c>
      <c r="L66" s="1798" t="n">
        <v>0.167541741599619</v>
      </c>
      <c r="M66" s="1798" t="n">
        <v>0.0680201135242873</v>
      </c>
      <c r="N66" s="1798" t="n">
        <v>0.250214286379649</v>
      </c>
      <c r="O66" s="1798" t="n">
        <v>-0.113082366664327</v>
      </c>
      <c r="P66" s="1797" t="n">
        <v>0.0805825396509667</v>
      </c>
      <c r="Q66" s="1797" t="n">
        <v>0.329562022249006</v>
      </c>
      <c r="R66" s="1797" t="n">
        <v>0.234861313693038</v>
      </c>
      <c r="S66" s="1793" t="n">
        <v>0.247079395604463</v>
      </c>
      <c r="T66" s="1793" t="n">
        <v>0.256543668785652</v>
      </c>
      <c r="U66" s="1793" t="n">
        <v>0.0575938230987366</v>
      </c>
      <c r="V66" s="1793" t="n">
        <v>0.0232501011866729</v>
      </c>
      <c r="W66" s="1793" t="n">
        <v>0.170625204048281</v>
      </c>
      <c r="X66" s="1793" t="n">
        <v>0.477769693238942</v>
      </c>
      <c r="Y66" s="1793" t="n">
        <v>-0.632937326958849</v>
      </c>
      <c r="Z66" s="1793" t="n">
        <v>0.202792452007538</v>
      </c>
      <c r="AA66" s="1820" t="n">
        <v>0.317195933900223</v>
      </c>
      <c r="AB66" s="1820" t="n">
        <v>0.314665899107</v>
      </c>
      <c r="AC66" s="1820" t="n">
        <v>0.708164108006328</v>
      </c>
      <c r="AD66" s="1820" t="n">
        <v>0.585138405810351</v>
      </c>
      <c r="AE66" s="1820" t="n">
        <v>4.71546843810334</v>
      </c>
      <c r="CU66" s="1739"/>
    </row>
    <row r="67" customFormat="false" ht="12.75" hidden="false" customHeight="false" outlineLevel="0" collapsed="false">
      <c r="B67" s="1840" t="n">
        <v>10</v>
      </c>
      <c r="C67" s="1841" t="s">
        <v>1031</v>
      </c>
      <c r="D67" s="1789" t="n">
        <v>8</v>
      </c>
      <c r="E67" s="1797" t="n">
        <f aca="false">'SOUTH-2'!$N$1008</f>
        <v>10.1717573704013</v>
      </c>
      <c r="F67" s="1797" t="n">
        <v>1.69541030157637</v>
      </c>
      <c r="G67" s="1797" t="n">
        <v>2.5663660934124</v>
      </c>
      <c r="H67" s="1797" t="n">
        <v>2.4701940491577</v>
      </c>
      <c r="I67" s="1797" t="n">
        <v>1.81880857020191</v>
      </c>
      <c r="J67" s="330" t="n">
        <v>2.69141291151137</v>
      </c>
      <c r="K67" s="330" t="n">
        <v>2.61033288689508</v>
      </c>
      <c r="L67" s="330" t="n">
        <v>2.49999999999999</v>
      </c>
      <c r="M67" s="330" t="n">
        <v>-0.102509289707531</v>
      </c>
      <c r="N67" s="330" t="n">
        <v>2.21511364384057</v>
      </c>
      <c r="O67" s="330" t="n">
        <v>1.51730862316193</v>
      </c>
      <c r="P67" s="1791" t="n">
        <v>2.72435176431693</v>
      </c>
      <c r="Q67" s="1791" t="n">
        <v>2.55526283314787</v>
      </c>
      <c r="R67" s="1791" t="n">
        <v>1.47407816433127</v>
      </c>
      <c r="S67" s="1792" t="n">
        <v>1.50642344768469</v>
      </c>
      <c r="T67" s="1793" t="n">
        <v>2.54833448548157</v>
      </c>
      <c r="U67" s="1793" t="n">
        <v>1.38160312407481</v>
      </c>
      <c r="V67" s="1793" t="n">
        <v>1.2125930704252</v>
      </c>
      <c r="W67" s="1793" t="n">
        <v>0.093688627975067</v>
      </c>
      <c r="X67" s="1793" t="n">
        <v>1.53969801200938</v>
      </c>
      <c r="Y67" s="1793" t="n">
        <v>1.91496078606412</v>
      </c>
      <c r="Z67" s="1793" t="n">
        <v>1.58148497906289</v>
      </c>
      <c r="AA67" s="1793" t="n">
        <v>1.55087461110158</v>
      </c>
      <c r="AB67" s="1793" t="n">
        <v>0.984437428433698</v>
      </c>
      <c r="AC67" s="1793" t="n">
        <v>1.89653238611988</v>
      </c>
      <c r="AD67" s="1793" t="n">
        <v>-0.273649173047809</v>
      </c>
      <c r="AE67" s="1793" t="n">
        <v>2.22636314942839</v>
      </c>
      <c r="AF67" s="1793" t="n">
        <v>2.00271279068959</v>
      </c>
      <c r="AG67" s="1793" t="n">
        <v>1.3</v>
      </c>
      <c r="AH67" s="1793" t="n">
        <v>1.55715760456013</v>
      </c>
      <c r="AI67" s="1793" t="n">
        <v>1.40281681053066</v>
      </c>
      <c r="AJ67" s="1793" t="n">
        <v>2.1769098604849</v>
      </c>
      <c r="AK67" s="1793" t="n">
        <v>1.28841191698776</v>
      </c>
      <c r="AL67" s="1793" t="n">
        <v>2.63718504371428</v>
      </c>
      <c r="AM67" s="1793" t="n">
        <v>2.60325484772102</v>
      </c>
      <c r="AN67" s="1793" t="n">
        <v>1.53286525212589</v>
      </c>
      <c r="AO67" s="1793" t="n">
        <v>2.33911111549664</v>
      </c>
      <c r="AP67" s="1793" t="n">
        <v>1.71827148692959</v>
      </c>
      <c r="AQ67" s="1793" t="n">
        <v>1.65817916685178</v>
      </c>
      <c r="AR67" s="1793" t="n">
        <v>0.72971567871493</v>
      </c>
      <c r="AS67" s="1793" t="n">
        <v>1.66270430389118</v>
      </c>
      <c r="AT67" s="1793" t="n">
        <v>2.56402673878883</v>
      </c>
      <c r="AU67" s="1793" t="n">
        <v>2.2071234734942</v>
      </c>
      <c r="AV67" s="1793" t="n">
        <v>3.02066168253843</v>
      </c>
      <c r="AW67" s="1793" t="n">
        <v>3.25144020003629</v>
      </c>
      <c r="AX67" s="1793" t="n">
        <v>2.81689002834653</v>
      </c>
      <c r="AY67" s="1793" t="n">
        <v>1.9932516136077</v>
      </c>
      <c r="AZ67" s="1793" t="n">
        <v>3.2491976055848</v>
      </c>
      <c r="BA67" s="1793"/>
      <c r="BB67" s="1793" t="n">
        <v>1.75439751232095</v>
      </c>
      <c r="BC67" s="1793" t="n">
        <v>2.04154694176587</v>
      </c>
      <c r="BD67" s="1793" t="n">
        <v>0.487585234150399</v>
      </c>
      <c r="BE67" s="1793" t="n">
        <v>0.335870149156531</v>
      </c>
      <c r="BF67" s="1793" t="n">
        <v>-0.605299183022132</v>
      </c>
      <c r="BG67" s="1793" t="n">
        <v>1.031575460898</v>
      </c>
      <c r="BH67" s="1793" t="n">
        <v>0.638882435236574</v>
      </c>
      <c r="BI67" s="1793" t="n">
        <v>2.69134881384403</v>
      </c>
      <c r="BJ67" s="1793" t="n">
        <v>1.20723752148658</v>
      </c>
      <c r="BK67" s="1793" t="n">
        <v>1.02000513052274</v>
      </c>
      <c r="BL67" s="1793" t="n">
        <v>0.921378899660377</v>
      </c>
      <c r="BM67" s="1793" t="n">
        <v>0.434069147587972</v>
      </c>
      <c r="BN67" s="1793"/>
      <c r="BO67" s="1793" t="n">
        <v>2.85882533034696</v>
      </c>
      <c r="BP67" s="1793" t="n">
        <v>0.475853876526335</v>
      </c>
      <c r="BQ67" s="1793" t="n">
        <v>2.5888238141933</v>
      </c>
      <c r="BR67" s="1793" t="n">
        <v>0.534632396754405</v>
      </c>
      <c r="BS67" s="1793" t="n">
        <v>1.02686316334096</v>
      </c>
      <c r="BT67" s="1793" t="n">
        <v>2.17215187885313</v>
      </c>
      <c r="BU67" s="1793" t="n">
        <v>1.26410763253707</v>
      </c>
      <c r="BV67" s="1793" t="n">
        <v>2.04847207097119</v>
      </c>
      <c r="BW67" s="1793" t="n">
        <v>1.16369582342376</v>
      </c>
      <c r="BX67" s="1793" t="n">
        <v>3.32475647281028</v>
      </c>
      <c r="BY67" s="1793" t="n">
        <v>-0.783061510079561</v>
      </c>
      <c r="BZ67" s="1793" t="n">
        <v>5.69275097892208</v>
      </c>
      <c r="CA67" s="1793" t="n">
        <v>6.63840560939764</v>
      </c>
      <c r="CB67" s="1793" t="n">
        <v>-1.83566484562867</v>
      </c>
      <c r="CC67" s="1793" t="n">
        <v>1.18289922799519</v>
      </c>
      <c r="CD67" s="1793" t="n">
        <v>0.498475408780681</v>
      </c>
      <c r="CE67" s="1793" t="n">
        <v>1.13067963853794</v>
      </c>
      <c r="CF67" s="1793" t="n">
        <v>2.32496251136286</v>
      </c>
      <c r="CG67" s="1793" t="n">
        <v>2.13027961781016</v>
      </c>
      <c r="CH67" s="1793" t="n">
        <v>1.93647182544643</v>
      </c>
      <c r="CI67" s="1793" t="n">
        <v>3.31046499590495</v>
      </c>
      <c r="CJ67" s="1793" t="n">
        <v>1.04345269533452</v>
      </c>
      <c r="CK67" s="1793" t="n">
        <v>0.0415505101008378</v>
      </c>
      <c r="CL67" s="1793" t="n">
        <v>0.0370927034216008</v>
      </c>
      <c r="CM67" s="1793" t="n">
        <v>0.0360397184647417</v>
      </c>
      <c r="CN67" s="1793" t="n">
        <v>1.50941058261446</v>
      </c>
      <c r="CO67" s="1793" t="n">
        <v>0.152336677700296</v>
      </c>
      <c r="CP67" s="1793" t="n">
        <v>1.35576207316842</v>
      </c>
      <c r="CQ67" s="1793" t="n">
        <v>0.267590466939742</v>
      </c>
      <c r="CR67" s="1793" t="n">
        <v>3.08154024211263</v>
      </c>
      <c r="CS67" s="1793" t="n">
        <v>-0.0133393780577839</v>
      </c>
      <c r="CT67" s="1800" t="n">
        <v>3.17803218625756</v>
      </c>
      <c r="CU67" s="1793" t="n">
        <v>2.74036882368785</v>
      </c>
      <c r="CV67" s="1801" t="n">
        <v>2.07913781826647</v>
      </c>
      <c r="CW67" s="1801" t="n">
        <v>1.16746104672543</v>
      </c>
      <c r="CX67" s="1801" t="n">
        <v>1.81096496636712</v>
      </c>
      <c r="CY67" s="1801" t="n">
        <v>2.60081268510376</v>
      </c>
      <c r="CZ67" s="1801" t="n">
        <v>3.98900666960739</v>
      </c>
      <c r="DA67" s="1801" t="n">
        <v>1.6087665082541</v>
      </c>
      <c r="DB67" s="1801" t="n">
        <v>0.512471704331036</v>
      </c>
      <c r="DC67" s="1801" t="n">
        <v>4.40293804067298</v>
      </c>
      <c r="DD67" s="1799" t="n">
        <v>0.827393130131721</v>
      </c>
      <c r="DE67" s="1799" t="n">
        <v>1.66742382620764</v>
      </c>
      <c r="DF67" s="1799" t="n">
        <v>0.622030864378761</v>
      </c>
      <c r="DG67" s="1800" t="n">
        <v>-2.66909977171683</v>
      </c>
      <c r="DH67" s="1800" t="n">
        <v>3.79800862139172</v>
      </c>
      <c r="DI67" s="1801" t="n">
        <v>1.51332256882342</v>
      </c>
      <c r="DJ67" s="1792" t="n">
        <v>2.32098559588942</v>
      </c>
      <c r="DK67" s="1792" t="n">
        <v>0.303254816965342</v>
      </c>
      <c r="DL67" s="1792" t="n">
        <v>2.33914809693464</v>
      </c>
      <c r="DM67" s="1801" t="n">
        <v>1.76741543072895</v>
      </c>
      <c r="DN67" s="1801" t="n">
        <v>3.91560664639553</v>
      </c>
      <c r="DO67" s="1794" t="n">
        <v>1.69860130141608</v>
      </c>
      <c r="DP67" s="1794" t="n">
        <v>2.54106005132509</v>
      </c>
      <c r="DQ67" s="1794" t="n">
        <v>2.45633100891171</v>
      </c>
      <c r="DR67" s="1794" t="n">
        <v>3.80773183956634</v>
      </c>
      <c r="DS67" s="1793" t="n">
        <v>1.18097523039515</v>
      </c>
      <c r="DT67" s="1793" t="n">
        <v>2.63975986639414</v>
      </c>
      <c r="DU67" s="1793" t="n">
        <v>3.21682435170657</v>
      </c>
      <c r="DV67" s="1793" t="n">
        <v>-0.54480868993368</v>
      </c>
      <c r="DW67" s="1793" t="n">
        <v>0.0134949863942424</v>
      </c>
      <c r="DX67" s="1793" t="n">
        <v>-0.725433681723675</v>
      </c>
      <c r="DY67" s="1793" t="n">
        <v>-0.0470221209534598</v>
      </c>
      <c r="DZ67" s="1793" t="n">
        <v>0.945719386977271</v>
      </c>
      <c r="EA67" s="1793" t="n">
        <v>1.3360287902174</v>
      </c>
      <c r="EB67" s="1793" t="n">
        <v>2.9378244055484</v>
      </c>
      <c r="EC67" s="1793" t="n">
        <v>4.26388151004185</v>
      </c>
      <c r="ED67" s="1793" t="n">
        <v>0.180004473187679</v>
      </c>
      <c r="EE67" s="1793" t="n">
        <v>-0.0730435913320644</v>
      </c>
      <c r="EF67" s="1792" t="n">
        <v>3.33033836301003</v>
      </c>
      <c r="EG67" s="1792" t="n">
        <v>3.60325232787395</v>
      </c>
      <c r="EH67" s="1792" t="n">
        <v>4.12076060473638</v>
      </c>
      <c r="EI67" s="1792" t="n">
        <v>3.30109370032681</v>
      </c>
      <c r="EJ67" s="1792" t="n">
        <v>3.49679994540891</v>
      </c>
      <c r="EK67" s="1792" t="n">
        <v>1.65329118110282</v>
      </c>
      <c r="EL67" s="1792" t="n">
        <v>1.42941455684985</v>
      </c>
      <c r="EM67" s="1792" t="n">
        <v>1.80533418658916</v>
      </c>
      <c r="EN67" s="1792" t="n">
        <v>1.87756749867635</v>
      </c>
      <c r="EO67" s="1792" t="n">
        <v>2.38857481779999</v>
      </c>
      <c r="EP67" s="1792" t="n">
        <v>3.15751313923778</v>
      </c>
      <c r="EQ67" s="1799" t="n">
        <v>2.43452290620727</v>
      </c>
      <c r="ER67" s="1799" t="n">
        <v>2.81993498254421</v>
      </c>
      <c r="ES67" s="1799" t="n">
        <v>2.70200841350503</v>
      </c>
      <c r="ET67" s="1799" t="n">
        <v>2.42750763661998</v>
      </c>
      <c r="EU67" s="1799" t="n">
        <v>6.24635858567831</v>
      </c>
      <c r="EV67" s="1792" t="n">
        <v>3.27432603356382</v>
      </c>
      <c r="EW67" s="1792" t="n">
        <v>1.4379952632636</v>
      </c>
      <c r="EX67" s="1795" t="n">
        <v>2.04037136483551</v>
      </c>
      <c r="EY67" s="1795" t="n">
        <v>2.00799896767651</v>
      </c>
      <c r="EZ67" s="1795" t="n">
        <v>2.83771329241336</v>
      </c>
      <c r="FA67" s="1795" t="n">
        <v>3.16451148913244</v>
      </c>
      <c r="FB67" s="1795" t="n">
        <v>3.33408479490479</v>
      </c>
      <c r="FC67" s="1795" t="n">
        <v>2.98812311941071</v>
      </c>
      <c r="FD67" s="1795" t="n">
        <v>3.27856487368788</v>
      </c>
      <c r="FE67" s="1795" t="n">
        <v>3.1168235471614</v>
      </c>
      <c r="FF67" s="1795" t="n">
        <v>2.65084984235342</v>
      </c>
      <c r="FG67" s="1795" t="n">
        <v>1.88063211445261</v>
      </c>
      <c r="FH67" s="1795" t="n">
        <v>1.61594312912885</v>
      </c>
      <c r="FI67" s="1795" t="n">
        <v>2.86981872311558</v>
      </c>
      <c r="FJ67" s="1795" t="n">
        <v>4.22543831000634</v>
      </c>
      <c r="FK67" s="1795" t="n">
        <v>2.9721592878117</v>
      </c>
      <c r="FL67" s="1795" t="n">
        <v>3.43627848791768</v>
      </c>
      <c r="FM67" s="1795" t="n">
        <v>4.13166659354028</v>
      </c>
      <c r="FN67" s="1795" t="n">
        <v>4.39139920017855</v>
      </c>
      <c r="FO67" s="1795" t="n">
        <v>3.58700804303544</v>
      </c>
      <c r="FP67" s="1795" t="n">
        <v>4.2658402475462</v>
      </c>
      <c r="FQ67" s="1795" t="n">
        <v>2.31124047006289</v>
      </c>
      <c r="FR67" s="1795" t="n">
        <v>2.05413101255001</v>
      </c>
      <c r="FS67" s="1795" t="n">
        <v>0.561448079251576</v>
      </c>
      <c r="FT67" s="1795" t="n">
        <v>-0.718851752209482</v>
      </c>
      <c r="FY67" s="1842"/>
    </row>
    <row r="68" customFormat="false" ht="12.75" hidden="false" customHeight="false" outlineLevel="0" collapsed="false">
      <c r="B68" s="1840" t="n">
        <v>11</v>
      </c>
      <c r="C68" s="1841" t="s">
        <v>1032</v>
      </c>
      <c r="D68" s="1789" t="n">
        <v>9</v>
      </c>
      <c r="E68" s="1797" t="n">
        <f aca="false">'SOUTH-2'!$N$1115</f>
        <v>0.105790599621812</v>
      </c>
      <c r="F68" s="1797" t="n">
        <v>0.0893194088042376</v>
      </c>
      <c r="G68" s="1797" t="n">
        <v>-0.103824407655572</v>
      </c>
      <c r="H68" s="1797" t="n">
        <v>1.37322865408198E-014</v>
      </c>
      <c r="I68" s="1797" t="n">
        <v>2.81165183061188</v>
      </c>
      <c r="J68" s="1798" t="n">
        <v>0.320806777805398</v>
      </c>
      <c r="K68" s="1798" t="n">
        <v>0.462080961281082</v>
      </c>
      <c r="L68" s="1798" t="n">
        <v>0.140472791220752</v>
      </c>
      <c r="M68" s="1798" t="n">
        <v>0.211029774486042</v>
      </c>
      <c r="N68" s="1798" t="n">
        <v>0.386351535533303</v>
      </c>
      <c r="O68" s="1798" t="n">
        <v>0.604701612083552</v>
      </c>
      <c r="P68" s="1797" t="n">
        <v>0.509753715824689</v>
      </c>
      <c r="Q68" s="1797" t="n">
        <v>0.432644165486326</v>
      </c>
      <c r="R68" s="1797" t="n">
        <v>1.15510241824799</v>
      </c>
      <c r="S68" s="1793" t="n">
        <v>0.0414375742404834</v>
      </c>
      <c r="T68" s="1793" t="n">
        <v>1.22768192118465E-014</v>
      </c>
      <c r="U68" s="1793" t="n">
        <v>0.149800890604105</v>
      </c>
      <c r="V68" s="1793" t="n">
        <v>0.216404694096195</v>
      </c>
      <c r="W68" s="1793" t="n">
        <v>0.228211675797522</v>
      </c>
      <c r="X68" s="1793" t="n">
        <v>0.447256041301167</v>
      </c>
      <c r="Y68" s="1793" t="n">
        <v>0.810902660886439</v>
      </c>
      <c r="Z68" s="1793" t="n">
        <v>0.0471332862587846</v>
      </c>
      <c r="AA68" s="1793" t="n">
        <v>1.08152248359144</v>
      </c>
      <c r="AB68" s="1793" t="n">
        <v>0</v>
      </c>
      <c r="AC68" s="1793" t="n">
        <v>0.943214650255052</v>
      </c>
      <c r="AD68" s="1793" t="n">
        <v>1.23839328610272</v>
      </c>
      <c r="AE68" s="1793" t="n">
        <v>0.680097583312471</v>
      </c>
      <c r="AF68" s="1793" t="n">
        <v>0.952883028498697</v>
      </c>
      <c r="AG68" s="1793" t="n">
        <v>0.28</v>
      </c>
      <c r="AH68" s="1793" t="n">
        <v>0.599445985824991</v>
      </c>
      <c r="AI68" s="1793" t="n">
        <v>0.111058122068912</v>
      </c>
      <c r="AJ68" s="1793" t="n">
        <v>0.127031310865493</v>
      </c>
      <c r="AK68" s="1793" t="n">
        <v>0.369136254816538</v>
      </c>
      <c r="AL68" s="1793" t="n">
        <v>0.666020565692734</v>
      </c>
      <c r="AM68" s="1793" t="n">
        <v>0.483466143071497</v>
      </c>
      <c r="AN68" s="1793" t="n">
        <v>0.61458711738892</v>
      </c>
      <c r="AO68" s="1793" t="n">
        <v>0.301713157521547</v>
      </c>
      <c r="AP68" s="1793" t="n">
        <v>0.515103577635491</v>
      </c>
      <c r="AQ68" s="1793" t="n">
        <v>-0.082697138625254</v>
      </c>
      <c r="AR68" s="1793" t="n">
        <v>0.408526676612102</v>
      </c>
      <c r="AS68" s="1793" t="n">
        <v>0.497330496225862</v>
      </c>
      <c r="AT68" s="1793" t="n">
        <v>0.303293312910487</v>
      </c>
      <c r="AU68" s="1793" t="n">
        <v>0.525685755298337</v>
      </c>
      <c r="AV68" s="1793" t="n">
        <v>0.549869905866111</v>
      </c>
      <c r="AW68" s="1793" t="n">
        <v>1.36967870479132</v>
      </c>
      <c r="AX68" s="1793" t="n">
        <v>0.934562754470681</v>
      </c>
      <c r="AY68" s="1793" t="n">
        <v>0.447702629161469</v>
      </c>
      <c r="AZ68" s="1793" t="n">
        <v>0.92300727150929</v>
      </c>
      <c r="BA68" s="1793"/>
      <c r="BB68" s="1793" t="n">
        <v>0.832081879447674</v>
      </c>
      <c r="BC68" s="1793" t="n">
        <v>0.186461680512358</v>
      </c>
      <c r="BD68" s="1793" t="n">
        <v>0.297306624179983</v>
      </c>
      <c r="BE68" s="1793" t="n">
        <v>0.128444518160916</v>
      </c>
      <c r="BF68" s="1793" t="n">
        <v>1.11417833285624</v>
      </c>
      <c r="BG68" s="1793" t="n">
        <v>0.971617345493881</v>
      </c>
      <c r="BH68" s="1793" t="n">
        <v>0.220065376492494</v>
      </c>
      <c r="BI68" s="1793" t="n">
        <v>0.50630252530695</v>
      </c>
      <c r="BJ68" s="1793" t="n">
        <v>0.749751761459364</v>
      </c>
      <c r="BK68" s="1793" t="n">
        <v>-0.0381765308188885</v>
      </c>
      <c r="BL68" s="1793" t="n">
        <v>0.443237838752803</v>
      </c>
      <c r="BM68" s="1793" t="n">
        <v>0.0794749329386199</v>
      </c>
      <c r="BN68" s="1793"/>
      <c r="BO68" s="1793" t="n">
        <v>0.846768231060913</v>
      </c>
      <c r="BP68" s="1793" t="n">
        <v>0.742960166212592</v>
      </c>
      <c r="BQ68" s="1793" t="n">
        <v>0.259957307188569</v>
      </c>
      <c r="BR68" s="1793" t="n">
        <v>0.147661685780694</v>
      </c>
      <c r="BS68" s="1793" t="n">
        <v>0.554732031651485</v>
      </c>
      <c r="BT68" s="1793" t="n">
        <v>0.33274683515801</v>
      </c>
      <c r="BU68" s="1793" t="n">
        <v>1.41502092388435</v>
      </c>
      <c r="BV68" s="1793" t="n">
        <v>-0.554000208286253</v>
      </c>
      <c r="BW68" s="1793" t="n">
        <v>0.89566708996416</v>
      </c>
      <c r="BX68" s="1793" t="n">
        <v>0.300671788320146</v>
      </c>
      <c r="BY68" s="1793" t="n">
        <v>-0.694798876405815</v>
      </c>
      <c r="BZ68" s="1793" t="n">
        <v>1.75526336590543</v>
      </c>
      <c r="CA68" s="1793" t="n">
        <v>-0.0155658908722183</v>
      </c>
      <c r="CB68" s="1793" t="n">
        <v>0.10000000000002</v>
      </c>
      <c r="CC68" s="1793" t="n">
        <v>0.00999999999999698</v>
      </c>
      <c r="CD68" s="1793" t="n">
        <v>-0.0116785823427817</v>
      </c>
      <c r="CE68" s="1793" t="n">
        <v>0.919557254354452</v>
      </c>
      <c r="CF68" s="1793" t="n">
        <v>-0.098664676750744</v>
      </c>
      <c r="CG68" s="1793" t="n">
        <v>-0.492996256139847</v>
      </c>
      <c r="CH68" s="1793" t="n">
        <v>0.0161724000942387</v>
      </c>
      <c r="CI68" s="1793" t="n">
        <v>0.221601864560931</v>
      </c>
      <c r="CJ68" s="1793" t="n">
        <v>0.256835441419833</v>
      </c>
      <c r="CK68" s="1793" t="n">
        <v>0.099999999999972</v>
      </c>
      <c r="CL68" s="1793" t="n">
        <v>0.00999999999997686</v>
      </c>
      <c r="CM68" s="1793" t="n">
        <v>0.00999999999999867</v>
      </c>
      <c r="CN68" s="1793" t="n">
        <v>0.200000000000007</v>
      </c>
      <c r="CO68" s="1793" t="n">
        <v>0.234164840227562</v>
      </c>
      <c r="CP68" s="1793" t="n">
        <v>0.262093703942972</v>
      </c>
      <c r="CQ68" s="1793" t="n">
        <v>0.263105113216702</v>
      </c>
      <c r="CR68" s="1793" t="n">
        <v>-0.913216937538763</v>
      </c>
      <c r="CS68" s="1793" t="n">
        <v>0</v>
      </c>
      <c r="CT68" s="1793" t="n">
        <v>0</v>
      </c>
      <c r="CU68" s="1793" t="n">
        <v>0.103632520653881</v>
      </c>
      <c r="CV68" s="1792" t="n">
        <v>0.25</v>
      </c>
      <c r="CW68" s="1792" t="n">
        <v>0.250000000000018</v>
      </c>
      <c r="CX68" s="1792" t="n">
        <v>0.250000000000011</v>
      </c>
      <c r="CY68" s="1792" t="n">
        <v>0.249999999999992</v>
      </c>
      <c r="CZ68" s="1792" t="n">
        <v>0.249999999999996</v>
      </c>
      <c r="DA68" s="1792" t="n">
        <v>0.249999999999986</v>
      </c>
      <c r="DB68" s="1792" t="n">
        <v>0.249999999999991</v>
      </c>
      <c r="DC68" s="1792" t="n">
        <v>0.249999999999999</v>
      </c>
      <c r="DD68" s="1792" t="n">
        <v>0.249999999999984</v>
      </c>
      <c r="DE68" s="1792" t="n">
        <v>0.250000000000004</v>
      </c>
      <c r="DF68" s="1792" t="n">
        <v>0.25000000000001</v>
      </c>
      <c r="DG68" s="1792" t="n">
        <v>0.24999999999998</v>
      </c>
      <c r="DH68" s="1792" t="n">
        <v>0.249999999999989</v>
      </c>
      <c r="DI68" s="1792" t="n">
        <v>0.249999999999961</v>
      </c>
      <c r="DJ68" s="1792" t="n">
        <v>0.299999999999974</v>
      </c>
      <c r="DK68" s="1792" t="n">
        <v>0.299999999999998</v>
      </c>
      <c r="DL68" s="1792" t="n">
        <v>0.299999999999974</v>
      </c>
      <c r="DM68" s="1792" t="n">
        <v>0.300000000000006</v>
      </c>
      <c r="DN68" s="1792" t="n">
        <v>0.299999999999996</v>
      </c>
      <c r="DO68" s="1792" t="n">
        <v>0.299999999999999</v>
      </c>
      <c r="DP68" s="1792" t="n">
        <v>0.14999999999999</v>
      </c>
      <c r="DQ68" s="1792" t="n">
        <v>0</v>
      </c>
      <c r="DR68" s="1792" t="n">
        <v>-0.216650466574535</v>
      </c>
      <c r="DS68" s="1792" t="n">
        <v>0.172558155169235</v>
      </c>
      <c r="DT68" s="1792" t="n">
        <v>-0.383702933311368</v>
      </c>
      <c r="DU68" s="1792" t="n">
        <v>0.197683468068859</v>
      </c>
      <c r="DV68" s="1792" t="n">
        <v>0.0389760867980538</v>
      </c>
      <c r="DW68" s="1792" t="n">
        <v>0.121292346602977</v>
      </c>
      <c r="DX68" s="1792" t="n">
        <v>0</v>
      </c>
      <c r="DY68" s="1792" t="n">
        <v>-0.0301129212462422</v>
      </c>
      <c r="DZ68" s="1792" t="n">
        <v>-0.0366127909753195</v>
      </c>
      <c r="EA68" s="1792" t="n">
        <v>-0.311338703575429</v>
      </c>
      <c r="EB68" s="1792" t="n">
        <v>0.0174132232039356</v>
      </c>
      <c r="EC68" s="1792" t="n">
        <v>2.55668728356297</v>
      </c>
      <c r="ED68" s="1792" t="n">
        <v>-3.21710462568636</v>
      </c>
      <c r="EE68" s="1792" t="n">
        <v>-0.667002089563302</v>
      </c>
      <c r="EF68" s="1792" t="n">
        <v>0.172298485653731</v>
      </c>
      <c r="EG68" s="1792" t="n">
        <v>0.0213446980987125</v>
      </c>
      <c r="EH68" s="1792" t="n">
        <v>-0.207392431040464</v>
      </c>
      <c r="EI68" s="1792" t="n">
        <v>0.0735972334086619</v>
      </c>
      <c r="EJ68" s="1792" t="n">
        <v>0.530922321833812</v>
      </c>
      <c r="EK68" s="1792" t="n">
        <v>0.254762387525373</v>
      </c>
      <c r="EL68" s="1792" t="n">
        <v>0.0504280478947784</v>
      </c>
      <c r="EM68" s="1792" t="n">
        <v>0.375241699420682</v>
      </c>
      <c r="EN68" s="1792" t="n">
        <v>0.281431728831507</v>
      </c>
      <c r="EO68" s="1792" t="n">
        <v>0.596715628735538</v>
      </c>
      <c r="EP68" s="1792" t="n">
        <v>0.0623736872204206</v>
      </c>
      <c r="EQ68" s="1792" t="n">
        <v>0.32592107036716</v>
      </c>
      <c r="ER68" s="1792" t="n">
        <v>0.0557093591365832</v>
      </c>
      <c r="ES68" s="1792" t="n">
        <v>0.453729294873669</v>
      </c>
      <c r="ET68" s="1792" t="n">
        <v>-0.190241692702434</v>
      </c>
      <c r="EU68" s="1792" t="n">
        <v>0.768972772001891</v>
      </c>
      <c r="EV68" s="1792" t="n">
        <v>-0.285222796759234</v>
      </c>
      <c r="EW68" s="1792" t="n">
        <v>0.0459326418859534</v>
      </c>
      <c r="EX68" s="1795" t="n">
        <v>-0.241278020610914</v>
      </c>
      <c r="EY68" s="1795" t="n">
        <v>-0.454482499120585</v>
      </c>
      <c r="EZ68" s="1795" t="n">
        <v>-0.0384659370659977</v>
      </c>
      <c r="FA68" s="1795" t="n">
        <v>-0.180777466837951</v>
      </c>
      <c r="FB68" s="1795" t="n">
        <v>0.201173501446666</v>
      </c>
      <c r="FC68" s="1795" t="n">
        <v>0.221797386070134</v>
      </c>
      <c r="FD68" s="1795" t="n">
        <v>0.215412064777283</v>
      </c>
      <c r="FE68" s="1795" t="n">
        <v>-0.0992489933630533</v>
      </c>
      <c r="FF68" s="1795" t="n">
        <v>-0.0405807022780991</v>
      </c>
      <c r="FG68" s="1795" t="n">
        <v>0.284047847382134</v>
      </c>
      <c r="FH68" s="1795" t="n">
        <v>-0.366719810333185</v>
      </c>
      <c r="FI68" s="1795" t="n">
        <v>-0.365278397881683</v>
      </c>
      <c r="FJ68" s="1795" t="n">
        <v>-0.0211473871463645</v>
      </c>
      <c r="FK68" s="1795" t="n">
        <v>0.742171652523297</v>
      </c>
      <c r="FL68" s="1795" t="n">
        <v>0.307170483503391</v>
      </c>
      <c r="FM68" s="1795" t="n">
        <v>0.192586405401674</v>
      </c>
      <c r="FN68" s="1795" t="n">
        <v>0.0941628871083425</v>
      </c>
      <c r="FO68" s="1795" t="n">
        <v>0.0162160540326382</v>
      </c>
      <c r="FP68" s="1795" t="n">
        <v>-0.339557494552997</v>
      </c>
      <c r="FQ68" s="1795" t="n">
        <v>-0.317591674811923</v>
      </c>
      <c r="FR68" s="1795" t="n">
        <v>0.561448079251576</v>
      </c>
      <c r="FS68" s="1795" t="n">
        <v>7.06024480640657</v>
      </c>
      <c r="FT68" s="1795" t="n">
        <v>19.5017266199531</v>
      </c>
      <c r="FY68" s="1842"/>
    </row>
    <row r="69" customFormat="false" ht="12.75" hidden="false" customHeight="false" outlineLevel="0" collapsed="false">
      <c r="B69" s="1840" t="n">
        <v>12</v>
      </c>
      <c r="C69" s="1841" t="s">
        <v>1033</v>
      </c>
      <c r="D69" s="1845" t="n">
        <v>10</v>
      </c>
      <c r="E69" s="1797" t="n">
        <f aca="false">'SOUTH-2'!$N$1175</f>
        <v>0.160725585666223</v>
      </c>
      <c r="F69" s="1797" t="n">
        <v>0.187937141758029</v>
      </c>
      <c r="G69" s="1797" t="n">
        <v>-0.0430094929964464</v>
      </c>
      <c r="H69" s="1797" t="n">
        <v>1.30386726623538</v>
      </c>
      <c r="I69" s="1797" t="n">
        <v>0.0210943648297284</v>
      </c>
      <c r="J69" s="1798" t="n">
        <v>-0.144388021676646</v>
      </c>
      <c r="K69" s="1798" t="n">
        <v>-0.0468017948931145</v>
      </c>
      <c r="L69" s="1798" t="n">
        <v>0.0730914823507561</v>
      </c>
      <c r="M69" s="1798" t="n">
        <v>0.330168770237276</v>
      </c>
      <c r="N69" s="1798" t="n">
        <v>2.19932367754032</v>
      </c>
      <c r="O69" s="1798" t="n">
        <v>-0.041542950402945</v>
      </c>
      <c r="P69" s="1797" t="n">
        <v>0.188817087612811</v>
      </c>
      <c r="Q69" s="1797" t="n">
        <v>0.632303576383841</v>
      </c>
      <c r="R69" s="1797" t="n">
        <v>0.236340840161852</v>
      </c>
      <c r="S69" s="1793" t="n">
        <v>-0.37587588704911</v>
      </c>
      <c r="T69" s="1793" t="n">
        <v>1.79384238306862</v>
      </c>
      <c r="U69" s="1793" t="n">
        <v>0.807998433012489</v>
      </c>
      <c r="V69" s="1793" t="n">
        <v>0.00338641674414118</v>
      </c>
      <c r="W69" s="1793" t="n">
        <v>0.635579994212126</v>
      </c>
      <c r="X69" s="1793" t="n">
        <v>1.32314536488322</v>
      </c>
      <c r="Y69" s="1793" t="n">
        <v>-0.153160760691135</v>
      </c>
      <c r="Z69" s="1793" t="n">
        <v>1.20050615083349</v>
      </c>
      <c r="AA69" s="1793" t="n">
        <v>1.43009814137754</v>
      </c>
      <c r="AB69" s="1793" t="n">
        <v>0.243450293704336</v>
      </c>
      <c r="AC69" s="1793" t="n">
        <v>1.11242867215932</v>
      </c>
      <c r="AD69" s="1793" t="n">
        <v>1.6849216054788</v>
      </c>
      <c r="AE69" s="1793" t="n">
        <v>0.796052075969861</v>
      </c>
      <c r="AF69" s="1793" t="n">
        <v>0.891823117244782</v>
      </c>
      <c r="AG69" s="1793" t="n">
        <v>0.49</v>
      </c>
      <c r="AH69" s="1793" t="n">
        <v>0.577500576166072</v>
      </c>
      <c r="AI69" s="1793" t="n">
        <v>0.775258690712007</v>
      </c>
      <c r="AJ69" s="1793" t="n">
        <v>-0.120242580476588</v>
      </c>
      <c r="AK69" s="1793" t="n">
        <v>-0.292912991241098</v>
      </c>
      <c r="AL69" s="1793" t="n">
        <v>0.589603657487927</v>
      </c>
      <c r="AM69" s="1793" t="n">
        <v>1.01015430017387</v>
      </c>
      <c r="AN69" s="1793" t="n">
        <v>0.977967460251521</v>
      </c>
      <c r="AO69" s="1793" t="n">
        <v>2.23476578447544</v>
      </c>
      <c r="AP69" s="1816" t="n">
        <v>0</v>
      </c>
      <c r="AQ69" s="1816" t="n">
        <v>0.857047460012868</v>
      </c>
      <c r="AR69" s="1816" t="n">
        <v>0.754513989125128</v>
      </c>
      <c r="AS69" s="1816" t="n">
        <v>-1.19948958115371</v>
      </c>
      <c r="AT69" s="1816" t="n">
        <v>2.92962704074405</v>
      </c>
      <c r="AU69" s="1816" t="n">
        <v>0.983344261310146</v>
      </c>
      <c r="AV69" s="1816" t="n">
        <v>1.26763744398998</v>
      </c>
      <c r="AW69" s="1793" t="n">
        <v>1.78451029836427</v>
      </c>
      <c r="AX69" s="1793" t="n">
        <v>0.997830312923243</v>
      </c>
      <c r="AY69" s="1793" t="n">
        <v>1.47010238723722</v>
      </c>
      <c r="AZ69" s="1793" t="n">
        <v>1.72186010332622</v>
      </c>
      <c r="BA69" s="1793"/>
      <c r="BB69" s="1793" t="n">
        <v>0.122108196030657</v>
      </c>
      <c r="BC69" s="1793" t="n">
        <v>0.564546766660516</v>
      </c>
      <c r="BD69" s="1793" t="n">
        <v>1.78478203004997</v>
      </c>
      <c r="BE69" s="1793" t="n">
        <v>1.23187001181233</v>
      </c>
      <c r="BF69" s="1793" t="n">
        <v>2.03786145548519</v>
      </c>
      <c r="BG69" s="1793" t="n">
        <v>0.68376789575504</v>
      </c>
      <c r="BH69" s="1793" t="n">
        <v>1.93729471453136</v>
      </c>
      <c r="BI69" s="1793" t="n">
        <v>1.78868792706005</v>
      </c>
      <c r="BJ69" s="1793" t="n">
        <v>1.02194954362403</v>
      </c>
      <c r="BK69" s="1793" t="n">
        <v>-0.20468804154308</v>
      </c>
      <c r="BL69" s="1793" t="n">
        <v>1.02512291091637</v>
      </c>
      <c r="BM69" s="1793" t="n">
        <v>0.217523102867175</v>
      </c>
      <c r="BN69" s="1793"/>
      <c r="BO69" s="1793" t="n">
        <v>0.149962361928446</v>
      </c>
      <c r="BP69" s="1793" t="n">
        <v>1.95226924284205</v>
      </c>
      <c r="BQ69" s="1793" t="n">
        <v>2.20469547855238</v>
      </c>
      <c r="BR69" s="1793" t="n">
        <v>1.09603256724823</v>
      </c>
      <c r="BS69" s="1793" t="n">
        <v>1.30548380653988</v>
      </c>
      <c r="BT69" s="1793" t="n">
        <v>1.64543523467618</v>
      </c>
      <c r="BU69" s="1793" t="n">
        <v>1.42230348338921</v>
      </c>
      <c r="BV69" s="1793" t="n">
        <v>-0.215870211036752</v>
      </c>
      <c r="BW69" s="1793" t="n">
        <v>0.255024242604331</v>
      </c>
      <c r="BX69" s="1793" t="n">
        <v>2.54000629960815</v>
      </c>
      <c r="BY69" s="1793" t="n">
        <v>0.620636621741739</v>
      </c>
      <c r="BZ69" s="1793" t="n">
        <v>1.28009626621223</v>
      </c>
      <c r="CA69" s="1793" t="n">
        <v>0.828671812466726</v>
      </c>
      <c r="CB69" s="1793" t="n">
        <v>1.41618598455857</v>
      </c>
      <c r="CC69" s="1793" t="n">
        <v>2.62104883362339</v>
      </c>
      <c r="CD69" s="1793" t="n">
        <v>0.352189103140671</v>
      </c>
      <c r="CE69" s="1793" t="n">
        <v>2.92171809509783</v>
      </c>
      <c r="CF69" s="1793" t="n">
        <v>3.49456957404926</v>
      </c>
      <c r="CG69" s="1793" t="n">
        <v>2.54945251156024</v>
      </c>
      <c r="CH69" s="1793" t="n">
        <v>0.672602706970695</v>
      </c>
      <c r="CI69" s="1793" t="n">
        <v>1.46083720995259</v>
      </c>
      <c r="CJ69" s="1793" t="n">
        <v>-0.251889695536776</v>
      </c>
      <c r="CK69" s="1793" t="n">
        <v>2.62866492151355</v>
      </c>
      <c r="CL69" s="1793" t="n">
        <v>-0.193927497726658</v>
      </c>
      <c r="CM69" s="1793" t="n">
        <v>1.28978218068213</v>
      </c>
      <c r="CN69" s="1793" t="n">
        <v>0.807199616283063</v>
      </c>
      <c r="CO69" s="1793" t="n">
        <v>1.38498279479376</v>
      </c>
      <c r="CP69" s="1793" t="n">
        <v>2.93573596876409</v>
      </c>
      <c r="CQ69" s="1793" t="n">
        <v>0.828749323930511</v>
      </c>
      <c r="CR69" s="1793" t="n">
        <v>3.05102316411623</v>
      </c>
      <c r="CS69" s="1793" t="n">
        <v>2.1090683283014</v>
      </c>
      <c r="CT69" s="1793" t="n">
        <v>2.75093394476488</v>
      </c>
      <c r="CU69" s="1793" t="n">
        <v>1.91834568984579</v>
      </c>
      <c r="CV69" s="1792" t="n">
        <v>2.51394004302015</v>
      </c>
      <c r="CW69" s="1792" t="n">
        <v>1.68177297296603</v>
      </c>
      <c r="CX69" s="1792" t="n">
        <v>1.93514684223571</v>
      </c>
      <c r="CY69" s="1792" t="n">
        <v>-0.181768520438911</v>
      </c>
      <c r="CZ69" s="1792" t="n">
        <v>1.09767425175772</v>
      </c>
      <c r="DA69" s="1792" t="n">
        <v>0.275185520706907</v>
      </c>
      <c r="DB69" s="1792" t="n">
        <v>2.00615904646885</v>
      </c>
      <c r="DC69" s="1792" t="n">
        <v>2.39561513583132</v>
      </c>
      <c r="DD69" s="1792" t="n">
        <v>-0.140183987143443</v>
      </c>
      <c r="DE69" s="1792" t="n">
        <v>0.467537371290184</v>
      </c>
      <c r="DF69" s="1792" t="n">
        <v>0.178171209242793</v>
      </c>
      <c r="DG69" s="1792" t="n">
        <v>0.455062753018964</v>
      </c>
      <c r="DH69" s="1792" t="n">
        <v>0.408352757259556</v>
      </c>
      <c r="DI69" s="1792" t="n">
        <v>0.179451549245124</v>
      </c>
      <c r="DJ69" s="1792" t="n">
        <v>0.100363221684035</v>
      </c>
      <c r="DK69" s="1792" t="n">
        <v>0.469094507620484</v>
      </c>
      <c r="DL69" s="1792" t="n">
        <v>1.17500584661616</v>
      </c>
      <c r="DM69" s="1792" t="n">
        <v>0.453087796442378</v>
      </c>
      <c r="DN69" s="1792" t="n">
        <v>1.0115631612797</v>
      </c>
      <c r="DO69" s="1792" t="n">
        <v>1.24242017248158</v>
      </c>
      <c r="DP69" s="1792" t="n">
        <v>1.93764262738829</v>
      </c>
      <c r="DQ69" s="1792" t="n">
        <v>0.138093905511378</v>
      </c>
      <c r="DR69" s="1792" t="n">
        <v>0.386832341164379</v>
      </c>
      <c r="DS69" s="1792" t="n">
        <v>1.04307926867116</v>
      </c>
      <c r="DT69" s="1792" t="n">
        <v>-0.518343344300976</v>
      </c>
      <c r="DU69" s="1792" t="n">
        <v>0.768064152481347</v>
      </c>
      <c r="DV69" s="1792" t="n">
        <v>0.491999487510581</v>
      </c>
      <c r="DW69" s="1792" t="n">
        <v>0.434061397163145</v>
      </c>
      <c r="DX69" s="1792" t="n">
        <v>1.02930628599277</v>
      </c>
      <c r="DY69" s="1792" t="n">
        <v>0.0124923707785397</v>
      </c>
      <c r="DZ69" s="1792" t="n">
        <v>0.581663219735515</v>
      </c>
      <c r="EA69" s="1792" t="n">
        <v>0.602313893840102</v>
      </c>
      <c r="EB69" s="1792" t="n">
        <v>1.53023981278165</v>
      </c>
      <c r="EC69" s="1792" t="n">
        <v>4.54473918341222</v>
      </c>
      <c r="ED69" s="1792" t="n">
        <v>-0.217927402194431</v>
      </c>
      <c r="EE69" s="1792" t="n">
        <v>1.11253164757065</v>
      </c>
      <c r="EF69" s="1792" t="n">
        <v>0.762781482415559</v>
      </c>
      <c r="EG69" s="1792" t="n">
        <v>0.510319661940946</v>
      </c>
      <c r="EH69" s="1792" t="n">
        <v>3.32308096305723</v>
      </c>
      <c r="EI69" s="1792" t="n">
        <v>-0.689048428290263</v>
      </c>
      <c r="EJ69" s="1792" t="n">
        <v>1.10973593185444</v>
      </c>
      <c r="EK69" s="1792" t="n">
        <v>0.878528217327568</v>
      </c>
      <c r="EL69" s="1792" t="n">
        <v>-0.0802140078231053</v>
      </c>
      <c r="EM69" s="1792" t="n">
        <v>1.19964282672061</v>
      </c>
      <c r="EN69" s="1792" t="n">
        <v>1.79607681171167</v>
      </c>
      <c r="EO69" s="1792" t="n">
        <v>1.86034818904762</v>
      </c>
      <c r="EP69" s="1792" t="n">
        <v>1.60556463843792</v>
      </c>
      <c r="EQ69" s="1792" t="n">
        <v>1.95702138743479</v>
      </c>
      <c r="ER69" s="1792" t="n">
        <v>1.11600163806924</v>
      </c>
      <c r="ES69" s="1792" t="n">
        <v>1.0788016890843</v>
      </c>
      <c r="ET69" s="1792" t="n">
        <v>1.07879920517129</v>
      </c>
      <c r="EU69" s="1792" t="n">
        <v>0.732437108849743</v>
      </c>
      <c r="EV69" s="1792" t="n">
        <v>0.0399477189438006</v>
      </c>
      <c r="EW69" s="1792" t="n">
        <v>0.246265225261809</v>
      </c>
      <c r="EX69" s="1795" t="n">
        <v>-0.204719113783587</v>
      </c>
      <c r="EY69" s="1795" t="n">
        <v>0.216618041068248</v>
      </c>
      <c r="EZ69" s="1795" t="n">
        <v>1.00966636307135</v>
      </c>
      <c r="FA69" s="1795" t="n">
        <v>0.69299611600343</v>
      </c>
      <c r="FB69" s="1795" t="n">
        <v>1.60733574732694</v>
      </c>
      <c r="FC69" s="1795" t="n">
        <v>1.28132252922533</v>
      </c>
      <c r="FD69" s="1795" t="n">
        <v>2.42711659626896</v>
      </c>
      <c r="FE69" s="1795" t="n">
        <v>2.70714907758889</v>
      </c>
      <c r="FF69" s="1795" t="n">
        <v>3.63411301033476</v>
      </c>
      <c r="FG69" s="1795" t="n">
        <v>2.64622047747344</v>
      </c>
      <c r="FH69" s="1795" t="n">
        <v>3.37116852386661</v>
      </c>
      <c r="FI69" s="1795" t="n">
        <v>2.52724806059086</v>
      </c>
      <c r="FJ69" s="1795" t="n">
        <v>3.44915505974726</v>
      </c>
      <c r="FK69" s="1795" t="n">
        <v>4.09426567009783</v>
      </c>
      <c r="FL69" s="1795" t="n">
        <v>7.7967650487063</v>
      </c>
      <c r="FM69" s="1795" t="n">
        <v>3.90632863192057</v>
      </c>
      <c r="FN69" s="1795" t="n">
        <v>3.97900198339699</v>
      </c>
      <c r="FO69" s="1795" t="n">
        <v>4.16405516629172</v>
      </c>
      <c r="FP69" s="1795" t="n">
        <v>3.77548348520206</v>
      </c>
      <c r="FQ69" s="1795" t="n">
        <v>4.36455682259898</v>
      </c>
      <c r="FR69" s="1795" t="n">
        <v>7.06024480640657</v>
      </c>
      <c r="FS69" s="1795" t="n">
        <v>3.49262541045578</v>
      </c>
      <c r="FT69" s="1795" t="n">
        <v>7.33465060241491</v>
      </c>
      <c r="FY69" s="1842"/>
    </row>
    <row r="70" customFormat="false" ht="12.75" hidden="false" customHeight="false" outlineLevel="0" collapsed="false">
      <c r="B70" s="1840" t="n">
        <v>13</v>
      </c>
      <c r="C70" s="1841" t="s">
        <v>1034</v>
      </c>
      <c r="D70" s="1845" t="n">
        <v>11</v>
      </c>
      <c r="E70" s="1846" t="n">
        <f aca="false">'SOUTH-2'!$N$1255</f>
        <v>-2.93403571533631</v>
      </c>
      <c r="F70" s="1846" t="n">
        <v>-2.27145272712619</v>
      </c>
      <c r="G70" s="1797" t="n">
        <v>0</v>
      </c>
      <c r="H70" s="1797" t="n">
        <v>-0.0665111123834827</v>
      </c>
      <c r="I70" s="1797" t="n">
        <v>-0.307373419934083</v>
      </c>
      <c r="J70" s="1798" t="n">
        <v>0.591397234843981</v>
      </c>
      <c r="K70" s="1798" t="n">
        <v>-0.430531851101266</v>
      </c>
      <c r="L70" s="1798" t="n">
        <v>-0.882799542669936</v>
      </c>
      <c r="M70" s="1798" t="n">
        <v>0.147459393335553</v>
      </c>
      <c r="N70" s="1798" t="n">
        <v>-0.495443900523685</v>
      </c>
      <c r="O70" s="1798" t="n">
        <v>-0.185614375385371</v>
      </c>
      <c r="P70" s="1793" t="n">
        <v>-0.249744916853433</v>
      </c>
      <c r="Q70" s="1797" t="n">
        <v>1.21792567794789</v>
      </c>
      <c r="R70" s="1797" t="n">
        <v>0.143633972272461</v>
      </c>
      <c r="S70" s="1793" t="n">
        <v>0.338115266449353</v>
      </c>
      <c r="T70" s="1793" t="n">
        <v>0.762496984303442</v>
      </c>
      <c r="U70" s="1793" t="n">
        <v>1.8535013201152</v>
      </c>
      <c r="V70" s="1793" t="n">
        <v>-0.847586748112792</v>
      </c>
      <c r="W70" s="1793" t="n">
        <v>2.07791224739022</v>
      </c>
      <c r="X70" s="1793" t="n">
        <v>1.516</v>
      </c>
      <c r="Y70" s="1793" t="n">
        <v>0.765612225225225</v>
      </c>
      <c r="Z70" s="1793" t="n">
        <v>1.06553080729109</v>
      </c>
      <c r="AA70" s="1793" t="n">
        <v>2.71820318239423</v>
      </c>
      <c r="AB70" s="1793" t="n">
        <v>-0.483851658450247</v>
      </c>
      <c r="AC70" s="1793" t="n">
        <v>2.10233159464691</v>
      </c>
      <c r="AD70" s="1793" t="n">
        <v>2.41898304475324</v>
      </c>
      <c r="AE70" s="1793" t="n">
        <v>1.8225851783402</v>
      </c>
      <c r="AF70" s="1793" t="n">
        <v>2.35877303133662</v>
      </c>
      <c r="AG70" s="1793" t="n">
        <v>0.96</v>
      </c>
      <c r="AH70" s="1793" t="n">
        <v>1.34032923824804</v>
      </c>
      <c r="AI70" s="1793" t="n">
        <v>-0.2898446142605</v>
      </c>
      <c r="AJ70" s="1793" t="n">
        <v>0.273535592430261</v>
      </c>
      <c r="AK70" s="1793" t="n">
        <v>-0.787442412275609</v>
      </c>
      <c r="AL70" s="1793" t="n">
        <v>0.526883266136391</v>
      </c>
      <c r="AM70" s="1793" t="n">
        <v>1.9107194620743</v>
      </c>
      <c r="AN70" s="1793" t="n">
        <v>-1.34895686436873</v>
      </c>
      <c r="AO70" s="1793" t="n">
        <v>-2.22357494607554</v>
      </c>
      <c r="AP70" s="1816" t="n">
        <v>-1.53659783567573</v>
      </c>
      <c r="AQ70" s="1816" t="n">
        <v>-1.87271519069225</v>
      </c>
      <c r="AR70" s="1816" t="n">
        <v>-0.760067593695322</v>
      </c>
      <c r="AS70" s="1816" t="n">
        <v>2.42285295067079</v>
      </c>
      <c r="AT70" s="1816" t="n">
        <v>0.0353323771068061</v>
      </c>
      <c r="AU70" s="1816" t="n">
        <v>2.29374976716487</v>
      </c>
      <c r="AV70" s="1816" t="n">
        <v>1.1399783392224</v>
      </c>
      <c r="AW70" s="1793" t="n">
        <v>4.55007674571407</v>
      </c>
      <c r="AX70" s="1793" t="n">
        <v>3.50819781908707</v>
      </c>
      <c r="AY70" s="1793" t="n">
        <v>3.34755912588482</v>
      </c>
      <c r="AZ70" s="1793" t="n">
        <v>4.42432989147893</v>
      </c>
      <c r="BA70" s="1793"/>
      <c r="BB70" s="1793" t="n">
        <v>-1.38249965667748</v>
      </c>
      <c r="BC70" s="1793" t="n">
        <v>3.70883608981265</v>
      </c>
      <c r="BD70" s="1793" t="n">
        <v>1.52979564558573</v>
      </c>
      <c r="BE70" s="1793" t="n">
        <v>1.97962303862759</v>
      </c>
      <c r="BF70" s="1793" t="n">
        <v>2.19447999250068</v>
      </c>
      <c r="BG70" s="1793" t="n">
        <v>-0.865361768689365</v>
      </c>
      <c r="BH70" s="1793" t="n">
        <v>1.897788420947</v>
      </c>
      <c r="BI70" s="1793" t="n">
        <v>0.940378249270389</v>
      </c>
      <c r="BJ70" s="1793" t="n">
        <v>0.849457067587593</v>
      </c>
      <c r="BK70" s="1793" t="n">
        <v>1.20867002972566</v>
      </c>
      <c r="BL70" s="1793" t="n">
        <v>1.15691344869018</v>
      </c>
      <c r="BM70" s="1793" t="n">
        <v>0.641250741164334</v>
      </c>
      <c r="BN70" s="1793"/>
      <c r="BO70" s="1793" t="n">
        <v>1.76189995261317</v>
      </c>
      <c r="BP70" s="1793" t="n">
        <v>0.180500429519283</v>
      </c>
      <c r="BQ70" s="1793" t="n">
        <v>1.91127081195743</v>
      </c>
      <c r="BR70" s="1793" t="n">
        <v>0.394393539943434</v>
      </c>
      <c r="BS70" s="1793" t="n">
        <v>-1.48010898503032</v>
      </c>
      <c r="BT70" s="1793" t="n">
        <v>1.36302071403818</v>
      </c>
      <c r="BU70" s="1793" t="n">
        <v>2.34596707856271</v>
      </c>
      <c r="BV70" s="1793" t="n">
        <v>1.53803922182198</v>
      </c>
      <c r="BW70" s="1793" t="n">
        <v>1.08809831680485</v>
      </c>
      <c r="BX70" s="1793" t="n">
        <v>1.06613324809108</v>
      </c>
      <c r="BY70" s="1793" t="n">
        <v>0.24561397239494</v>
      </c>
      <c r="BZ70" s="1793" t="n">
        <v>2.64053462276081</v>
      </c>
      <c r="CA70" s="1793" t="n">
        <v>0.928976050724686</v>
      </c>
      <c r="CB70" s="1793" t="n">
        <v>0.975541932247178</v>
      </c>
      <c r="CC70" s="1793" t="n">
        <v>0.538291130171342</v>
      </c>
      <c r="CD70" s="1793" t="n">
        <v>0.903954530224082</v>
      </c>
      <c r="CE70" s="1793" t="n">
        <v>1.89926022244978</v>
      </c>
      <c r="CF70" s="1793" t="n">
        <v>0.489703399136083</v>
      </c>
      <c r="CG70" s="1793" t="n">
        <v>0.494726090669561</v>
      </c>
      <c r="CH70" s="1793" t="n">
        <v>1.10989437906642</v>
      </c>
      <c r="CI70" s="1793" t="n">
        <v>0.825880374852787</v>
      </c>
      <c r="CJ70" s="1793" t="n">
        <v>1.52523647642068</v>
      </c>
      <c r="CK70" s="1793" t="n">
        <v>0.855526695776474</v>
      </c>
      <c r="CL70" s="1793" t="n">
        <v>0.944138306234806</v>
      </c>
      <c r="CM70" s="1793" t="n">
        <v>0.500000000000009</v>
      </c>
      <c r="CN70" s="1793" t="n">
        <v>1.00414247234955</v>
      </c>
      <c r="CO70" s="1793" t="n">
        <v>0.979507727255436</v>
      </c>
      <c r="CP70" s="1793" t="n">
        <v>0.118985078614525</v>
      </c>
      <c r="CQ70" s="1793" t="n">
        <v>0.566683596708917</v>
      </c>
      <c r="CR70" s="1793" t="n">
        <v>1.91385083060708</v>
      </c>
      <c r="CS70" s="1793" t="n">
        <v>1.03356084291108</v>
      </c>
      <c r="CT70" s="1793" t="n">
        <v>0.695339496001853</v>
      </c>
      <c r="CU70" s="1793" t="n">
        <v>0.813937974463838</v>
      </c>
      <c r="CV70" s="1792" t="n">
        <v>1.1414361571174</v>
      </c>
      <c r="CW70" s="1792" t="n">
        <v>1.11701940929676</v>
      </c>
      <c r="CX70" s="1792" t="n">
        <v>1.22988200714935</v>
      </c>
      <c r="CY70" s="1792" t="n">
        <v>1.29618700432102</v>
      </c>
      <c r="CZ70" s="1792" t="n">
        <v>0.867568530513051</v>
      </c>
      <c r="DA70" s="1792" t="n">
        <v>1.20940444952147</v>
      </c>
      <c r="DB70" s="1792" t="n">
        <v>1.27401342427242</v>
      </c>
      <c r="DC70" s="1792" t="n">
        <v>0.980415972887605</v>
      </c>
      <c r="DD70" s="1792" t="n">
        <v>1.01925912643736</v>
      </c>
      <c r="DE70" s="1792" t="n">
        <v>1.30589641309298</v>
      </c>
      <c r="DF70" s="1792" t="n">
        <v>1.23351626650213</v>
      </c>
      <c r="DG70" s="1792" t="n">
        <v>1.30189949037539</v>
      </c>
      <c r="DH70" s="1792" t="n">
        <v>1.41145487374235</v>
      </c>
      <c r="DI70" s="1792" t="n">
        <v>1.18284985402973</v>
      </c>
      <c r="DJ70" s="1792" t="n">
        <v>2.58999901874408</v>
      </c>
      <c r="DK70" s="1792" t="n">
        <v>1.67792895182592</v>
      </c>
      <c r="DL70" s="1792" t="n">
        <v>0.830508703026061</v>
      </c>
      <c r="DM70" s="1792" t="n">
        <v>1.08778273544542</v>
      </c>
      <c r="DN70" s="1792" t="n">
        <v>1.35792510443131</v>
      </c>
      <c r="DO70" s="1792" t="n">
        <v>0.972359289861429</v>
      </c>
      <c r="DP70" s="1792" t="n">
        <v>1.37729314292056</v>
      </c>
      <c r="DQ70" s="1792" t="n">
        <v>0.818313649323404</v>
      </c>
      <c r="DR70" s="1792" t="n">
        <v>0.871980748522718</v>
      </c>
      <c r="DS70" s="1792" t="n">
        <v>1.25645565718988</v>
      </c>
      <c r="DT70" s="1792" t="n">
        <v>0.266567900259489</v>
      </c>
      <c r="DU70" s="1792" t="n">
        <v>1.2561366028403</v>
      </c>
      <c r="DV70" s="1792" t="n">
        <v>1.00182655894274</v>
      </c>
      <c r="DW70" s="1792" t="n">
        <v>1.0934697326254</v>
      </c>
      <c r="DX70" s="1792" t="n">
        <v>1.29627878468579</v>
      </c>
      <c r="DY70" s="1792" t="n">
        <v>1.00920878468648</v>
      </c>
      <c r="DZ70" s="1792" t="n">
        <v>0.306023284387635</v>
      </c>
      <c r="EA70" s="1792" t="n">
        <v>2.1697517254769</v>
      </c>
      <c r="EB70" s="1792" t="n">
        <v>0.970364346705407</v>
      </c>
      <c r="EC70" s="1792" t="n">
        <v>3.66747975760303</v>
      </c>
      <c r="ED70" s="1792" t="n">
        <v>-1.77408877566812</v>
      </c>
      <c r="EE70" s="1792" t="n">
        <v>0.347333250223955</v>
      </c>
      <c r="EF70" s="1792" t="n">
        <v>0.763436131533366</v>
      </c>
      <c r="EG70" s="1792" t="n">
        <v>-0.160991495837628</v>
      </c>
      <c r="EH70" s="1792" t="n">
        <v>1.77037660188303</v>
      </c>
      <c r="EI70" s="1794" t="n">
        <v>2.78113431625472</v>
      </c>
      <c r="EJ70" s="1792" t="n">
        <v>1.56004363329087</v>
      </c>
      <c r="EK70" s="1792" t="n">
        <v>-0.449334429052164</v>
      </c>
      <c r="EL70" s="1792" t="n">
        <v>0.992677851117669</v>
      </c>
      <c r="EM70" s="1792" t="n">
        <v>1.36065141372377</v>
      </c>
      <c r="EN70" s="1792" t="n">
        <v>1.32112562839292</v>
      </c>
      <c r="EO70" s="1792" t="n">
        <v>1.60605586828184</v>
      </c>
      <c r="EP70" s="1792" t="n">
        <v>1.03643631998809</v>
      </c>
      <c r="EQ70" s="1792" t="n">
        <v>2.76869220507449</v>
      </c>
      <c r="ER70" s="1792" t="n">
        <v>-0.456316123466228</v>
      </c>
      <c r="ES70" s="1792" t="n">
        <v>1.445018516911</v>
      </c>
      <c r="ET70" s="1792" t="n">
        <v>0.706007643073076</v>
      </c>
      <c r="EU70" s="1792" t="n">
        <v>1.88614773203241</v>
      </c>
      <c r="EV70" s="1792" t="n">
        <v>0.881559004810389</v>
      </c>
      <c r="EW70" s="1792" t="n">
        <v>2.32941607245709</v>
      </c>
      <c r="EX70" s="1795" t="n">
        <v>1.05317184494505</v>
      </c>
      <c r="EY70" s="1795" t="n">
        <v>0.0413073547752711</v>
      </c>
      <c r="EZ70" s="1795" t="n">
        <v>1.74501531184356</v>
      </c>
      <c r="FA70" s="1795" t="n">
        <v>0.859263918938647</v>
      </c>
      <c r="FB70" s="1795" t="n">
        <v>1.2444617754916</v>
      </c>
      <c r="FC70" s="1795" t="n">
        <v>3.68554235358343</v>
      </c>
      <c r="FD70" s="1795" t="n">
        <v>1.24777351921049</v>
      </c>
      <c r="FE70" s="1795" t="n">
        <v>5.30630465988063</v>
      </c>
      <c r="FF70" s="1795" t="n">
        <v>2.9610397229698</v>
      </c>
      <c r="FG70" s="1795" t="n">
        <v>4.98753431445215</v>
      </c>
      <c r="FH70" s="1795" t="n">
        <v>3.2458108529927</v>
      </c>
      <c r="FI70" s="1795" t="n">
        <v>1.30430968473039</v>
      </c>
      <c r="FJ70" s="1795" t="n">
        <v>1.51766933426045</v>
      </c>
      <c r="FK70" s="1795" t="n">
        <v>1.9230988224809</v>
      </c>
      <c r="FL70" s="1795" t="n">
        <v>3.22813989728845</v>
      </c>
      <c r="FM70" s="1795" t="n">
        <v>3.32574291745327</v>
      </c>
      <c r="FN70" s="1795" t="n">
        <v>1.73997198724256</v>
      </c>
      <c r="FO70" s="1795" t="n">
        <v>1.27897979664953</v>
      </c>
      <c r="FP70" s="1795" t="n">
        <v>0.938559732157255</v>
      </c>
      <c r="FQ70" s="1795" t="n">
        <v>2.01469374701187</v>
      </c>
      <c r="FR70" s="1795" t="n">
        <v>3.49262541045578</v>
      </c>
      <c r="FS70" s="1795" t="n">
        <v>-2.77616371243667</v>
      </c>
      <c r="FT70" s="1795" t="n">
        <v>3.40161805161474</v>
      </c>
      <c r="FY70" s="1842"/>
    </row>
    <row r="71" customFormat="false" ht="12.75" hidden="false" customHeight="false" outlineLevel="0" collapsed="false">
      <c r="B71" s="1840" t="n">
        <v>14</v>
      </c>
      <c r="C71" s="1742" t="s">
        <v>1035</v>
      </c>
      <c r="D71" s="1847" t="n">
        <v>43</v>
      </c>
      <c r="E71" s="1797" t="n">
        <f aca="false">'SOUTH-2'!$N$1429</f>
        <v>-0.0698672522208424</v>
      </c>
      <c r="F71" s="1797" t="n">
        <v>-0.0761283306144419</v>
      </c>
      <c r="G71" s="1797" t="n">
        <v>0.790415268309358</v>
      </c>
      <c r="H71" s="1797" t="n">
        <v>0.302057099019205</v>
      </c>
      <c r="I71" s="1797" t="n">
        <v>0.344984054669712</v>
      </c>
      <c r="J71" s="1798" t="n">
        <v>0.273449560423052</v>
      </c>
      <c r="K71" s="1798" t="n">
        <v>0.334410181106199</v>
      </c>
      <c r="L71" s="1798" t="n">
        <v>0.266329174093879</v>
      </c>
      <c r="M71" s="1798" t="n">
        <v>0.148041783139684</v>
      </c>
      <c r="N71" s="1798" t="n">
        <v>0.128751047778744</v>
      </c>
      <c r="O71" s="1798" t="n">
        <v>0.151698985488642</v>
      </c>
      <c r="P71" s="1797" t="n">
        <v>0.122998231533131</v>
      </c>
      <c r="Q71" s="1797" t="n">
        <v>0.535421921323966</v>
      </c>
      <c r="R71" s="1797" t="n">
        <v>0.611078257441371</v>
      </c>
      <c r="S71" s="1793" t="n">
        <v>0.119458877498479</v>
      </c>
      <c r="T71" s="1793" t="n">
        <v>4.35361963190185</v>
      </c>
      <c r="U71" s="1793"/>
      <c r="V71" s="1793"/>
      <c r="W71" s="1793"/>
      <c r="X71" s="1793"/>
      <c r="CU71" s="1739"/>
    </row>
    <row r="72" customFormat="false" ht="12.75" hidden="false" customHeight="false" outlineLevel="0" collapsed="false">
      <c r="B72" s="1840" t="n">
        <v>15</v>
      </c>
      <c r="C72" s="1848" t="s">
        <v>1036</v>
      </c>
      <c r="D72" s="1849" t="n">
        <v>12</v>
      </c>
      <c r="E72" s="1797" t="n">
        <f aca="false">'SOUTH-2'!$N$1479</f>
        <v>0.236217697854015</v>
      </c>
      <c r="F72" s="1797" t="n">
        <v>0.267235294509059</v>
      </c>
      <c r="G72" s="1797" t="n">
        <v>0.457121561812208</v>
      </c>
      <c r="H72" s="1797" t="n">
        <v>2.12711061399944</v>
      </c>
      <c r="I72" s="1797" t="n">
        <v>1.29588579722654</v>
      </c>
      <c r="J72" s="1798" t="n">
        <v>0.677973386373836</v>
      </c>
      <c r="K72" s="1798" t="n">
        <v>1.08309833899407</v>
      </c>
      <c r="L72" s="1798" t="n">
        <v>0.200177761162871</v>
      </c>
      <c r="M72" s="1798" t="n">
        <v>0.049934193854317</v>
      </c>
      <c r="N72" s="1798" t="n">
        <v>0.299464503607722</v>
      </c>
      <c r="O72" s="1798" t="n">
        <v>0.379178184126713</v>
      </c>
      <c r="P72" s="1797" t="n">
        <v>0.115967946080004</v>
      </c>
      <c r="Q72" s="1797" t="n">
        <v>0.576227135267398</v>
      </c>
      <c r="R72" s="1797" t="n">
        <v>0.206705579871557</v>
      </c>
      <c r="S72" s="1793" t="n">
        <v>-0.00308554097510219</v>
      </c>
      <c r="T72" s="1793" t="n">
        <v>0.402417752990026</v>
      </c>
      <c r="U72" s="1793" t="n">
        <v>0.953493035048022</v>
      </c>
      <c r="V72" s="1793" t="n">
        <v>1.79742579161944</v>
      </c>
      <c r="W72" s="1793" t="n">
        <v>1.04404863866826</v>
      </c>
      <c r="X72" s="1793" t="n">
        <v>1.95457171202795</v>
      </c>
      <c r="Y72" s="1793" t="n">
        <v>0.982038223479448</v>
      </c>
      <c r="Z72" s="1793" t="n">
        <v>0.792622692289254</v>
      </c>
      <c r="AA72" s="1793" t="n">
        <v>2.57383413278303</v>
      </c>
      <c r="AB72" s="1793" t="n">
        <v>-0.656198708216073</v>
      </c>
      <c r="AC72" s="1793" t="n">
        <v>1.64962736032206</v>
      </c>
      <c r="AD72" s="1793" t="n">
        <v>1.47997884522726</v>
      </c>
      <c r="AE72" s="1793" t="n">
        <v>3.62605783708071</v>
      </c>
      <c r="AF72" s="1793" t="n">
        <v>0.157903749251364</v>
      </c>
      <c r="AG72" s="1793" t="n">
        <v>0.93</v>
      </c>
      <c r="AH72" s="1793" t="n">
        <v>2.0147981251352</v>
      </c>
      <c r="AI72" s="1793" t="n">
        <v>1.42421613666208</v>
      </c>
      <c r="AJ72" s="1793" t="n">
        <v>0.354520112580174</v>
      </c>
      <c r="AK72" s="1793" t="n">
        <v>1.741756123023</v>
      </c>
      <c r="AL72" s="1793" t="n">
        <v>2.97411418324708</v>
      </c>
      <c r="AM72" s="1793" t="n">
        <v>1.6042080805902</v>
      </c>
      <c r="AN72" s="1793" t="n">
        <v>2.0456477919117</v>
      </c>
      <c r="AO72" s="1793" t="n">
        <v>1.77294708427987</v>
      </c>
      <c r="AP72" s="1816" t="n">
        <v>1.42184034525034</v>
      </c>
      <c r="AQ72" s="1816" t="n">
        <v>1.02078714315735</v>
      </c>
      <c r="AR72" s="1816" t="n">
        <v>2.69861086619799</v>
      </c>
      <c r="AS72" s="1816" t="n">
        <v>1.81030806048376</v>
      </c>
      <c r="AT72" s="1816" t="n">
        <v>1.87175123144504</v>
      </c>
      <c r="AU72" s="1816" t="n">
        <v>1.15610979114584</v>
      </c>
      <c r="AV72" s="1816" t="n">
        <v>-1.11982371556533</v>
      </c>
      <c r="AW72" s="1793" t="n">
        <v>2.21544673872619</v>
      </c>
      <c r="AX72" s="1793" t="n">
        <v>2.33900292061789</v>
      </c>
      <c r="AY72" s="1793" t="n">
        <v>3.98440108613636</v>
      </c>
      <c r="AZ72" s="1793" t="n">
        <v>0.813593764513366</v>
      </c>
      <c r="BA72" s="1793"/>
      <c r="BB72" s="1793" t="n">
        <v>1.80671870096209</v>
      </c>
      <c r="BC72" s="1793" t="n">
        <v>2.35292755189869</v>
      </c>
      <c r="BD72" s="1793" t="n">
        <v>4.2433421342361</v>
      </c>
      <c r="BE72" s="1793" t="n">
        <v>2.19166403266788</v>
      </c>
      <c r="BF72" s="1793" t="n">
        <v>3.18025421190192</v>
      </c>
      <c r="BG72" s="1793" t="n">
        <v>0.394752857946793</v>
      </c>
      <c r="BH72" s="1793" t="n">
        <v>1.88152399660697</v>
      </c>
      <c r="BI72" s="1793" t="n">
        <v>0.65041648081065</v>
      </c>
      <c r="BJ72" s="1793" t="n">
        <v>1.10626374047863</v>
      </c>
      <c r="BK72" s="1793" t="n">
        <v>1.36848145379572</v>
      </c>
      <c r="BL72" s="1793" t="n">
        <v>0.214847364570639</v>
      </c>
      <c r="BM72" s="1793" t="n">
        <v>0.182321178410389</v>
      </c>
      <c r="BN72" s="1793"/>
      <c r="BO72" s="1793" t="n">
        <v>0.165009076377037</v>
      </c>
      <c r="BP72" s="1793" t="n">
        <v>0.205199987628096</v>
      </c>
      <c r="BQ72" s="1793" t="n">
        <v>0.189049409645678</v>
      </c>
      <c r="BR72" s="1793" t="n">
        <v>0.152007717211215</v>
      </c>
      <c r="BS72" s="1793" t="n">
        <v>0.182748634359848</v>
      </c>
      <c r="BT72" s="1793" t="n">
        <v>1.1867854402551</v>
      </c>
      <c r="BU72" s="1793" t="n">
        <v>2.23210273261204</v>
      </c>
      <c r="BV72" s="1793" t="n">
        <v>0.279236504454207</v>
      </c>
      <c r="BW72" s="1793" t="n">
        <v>1.60193675959391</v>
      </c>
      <c r="BX72" s="1793" t="n">
        <v>0.802175147261741</v>
      </c>
      <c r="BY72" s="1793" t="n">
        <v>-0.198272870787855</v>
      </c>
      <c r="BZ72" s="1793" t="n">
        <v>2.26403968273491</v>
      </c>
      <c r="CA72" s="1793" t="n">
        <v>-0.0155658908722294</v>
      </c>
      <c r="CB72" s="1793" t="n">
        <v>0.600499999999992</v>
      </c>
      <c r="CC72" s="1793" t="n">
        <v>0.510049999999988</v>
      </c>
      <c r="CD72" s="1793" t="n">
        <v>0.488263024745465</v>
      </c>
      <c r="CE72" s="1793" t="n">
        <v>0.0199999999999943</v>
      </c>
      <c r="CF72" s="1793" t="n">
        <v>0.143563555996557</v>
      </c>
      <c r="CG72" s="1793" t="n">
        <v>-0.280854005720644</v>
      </c>
      <c r="CH72" s="1793" t="n">
        <v>0.516253262094683</v>
      </c>
      <c r="CI72" s="1793" t="n">
        <v>0.561548375009378</v>
      </c>
      <c r="CJ72" s="1793" t="n">
        <v>1.2478174055582</v>
      </c>
      <c r="CK72" s="1793" t="n">
        <v>-0.258337948401408</v>
      </c>
      <c r="CL72" s="1793" t="n">
        <v>-0.449999999999979</v>
      </c>
      <c r="CM72" s="1793" t="n">
        <v>-0.45</v>
      </c>
      <c r="CN72" s="1793" t="n">
        <v>1.91390532883256</v>
      </c>
      <c r="CO72" s="1793" t="n">
        <v>0.742842900935204</v>
      </c>
      <c r="CP72" s="1793" t="n">
        <v>2.46356906671627</v>
      </c>
      <c r="CQ72" s="1793" t="n">
        <v>1.12712823714286</v>
      </c>
      <c r="CR72" s="1793" t="n">
        <v>-0.122881403867064</v>
      </c>
      <c r="CS72" s="1793" t="n">
        <v>1.05923564831258</v>
      </c>
      <c r="CT72" s="1800" t="n">
        <v>0.854908978994308</v>
      </c>
      <c r="CU72" s="1793" t="n">
        <v>-2.04290971970376</v>
      </c>
      <c r="CV72" s="1799" t="n">
        <v>1.03858506932553</v>
      </c>
      <c r="CW72" s="1799" t="n">
        <v>1.23106254474754</v>
      </c>
      <c r="CX72" s="1799" t="n">
        <v>1.16405122065313</v>
      </c>
      <c r="CY72" s="1799" t="n">
        <v>-0.547534813869989</v>
      </c>
      <c r="CZ72" s="1799" t="n">
        <v>2.6823533771291</v>
      </c>
      <c r="DA72" s="1799" t="n">
        <v>-0.236227184479936</v>
      </c>
      <c r="DB72" s="1799" t="n">
        <v>0.9836590587727</v>
      </c>
      <c r="DC72" s="1799" t="n">
        <v>1.0251993520305</v>
      </c>
      <c r="DD72" s="1799" t="n">
        <v>0.130930447875233</v>
      </c>
      <c r="DE72" s="1799" t="n">
        <v>1.1205746603977</v>
      </c>
      <c r="DF72" s="1799" t="n">
        <v>1.16450697393572</v>
      </c>
      <c r="DG72" s="1801" t="n">
        <v>1.18589109340501</v>
      </c>
      <c r="DH72" s="1801" t="n">
        <v>3.37667218025423</v>
      </c>
      <c r="DI72" s="1801" t="n">
        <v>1.17833851166848</v>
      </c>
      <c r="DJ72" s="1792" t="n">
        <v>1.73709455890831</v>
      </c>
      <c r="DK72" s="1792" t="n">
        <v>1.20909552620045</v>
      </c>
      <c r="DL72" s="1792" t="n">
        <v>1.1286582127189</v>
      </c>
      <c r="DM72" s="1792" t="n">
        <v>1.03726759325938</v>
      </c>
      <c r="DN72" s="1792" t="n">
        <v>1.24936938979797</v>
      </c>
      <c r="DO72" s="1792" t="n">
        <v>1.21119543632899</v>
      </c>
      <c r="DP72" s="1792" t="n">
        <v>1.07012494169322</v>
      </c>
      <c r="DQ72" s="1792" t="n">
        <v>0.890802663753131</v>
      </c>
      <c r="DR72" s="1792" t="n">
        <v>0.632263141518498</v>
      </c>
      <c r="DS72" s="1792" t="n">
        <v>-0.798029147724636</v>
      </c>
      <c r="DT72" s="1792" t="n">
        <v>-0.164224448519592</v>
      </c>
      <c r="DU72" s="1792" t="n">
        <v>2.00652158258966</v>
      </c>
      <c r="DV72" s="1792" t="n">
        <v>0.540701784703481</v>
      </c>
      <c r="DW72" s="1792" t="n">
        <v>0.280000589896178</v>
      </c>
      <c r="DX72" s="1792" t="n">
        <v>-0.0818634633073353</v>
      </c>
      <c r="DY72" s="1792" t="n">
        <v>2.18124551982979</v>
      </c>
      <c r="DZ72" s="1792" t="n">
        <v>0.4326333602059</v>
      </c>
      <c r="EA72" s="1792" t="n">
        <v>0.755251415340194</v>
      </c>
      <c r="EB72" s="1792" t="n">
        <v>1.14538732112777</v>
      </c>
      <c r="EC72" s="1792" t="n">
        <v>3.56517528986734</v>
      </c>
      <c r="ED72" s="1792" t="n">
        <v>-1.75168631503929</v>
      </c>
      <c r="EE72" s="1792" t="n">
        <v>0.451310214464262</v>
      </c>
      <c r="EF72" s="1792" t="n">
        <v>1.37989548696309</v>
      </c>
      <c r="EG72" s="1792" t="n">
        <v>-0.371278406473035</v>
      </c>
      <c r="EH72" s="1792" t="n">
        <v>2.45989279907771</v>
      </c>
      <c r="EI72" s="1792" t="n">
        <v>-0.32854716974962</v>
      </c>
      <c r="EJ72" s="1792" t="n">
        <v>1.33544209294483</v>
      </c>
      <c r="EK72" s="1792" t="n">
        <v>-0.714870615608152</v>
      </c>
      <c r="EL72" s="1792" t="n">
        <v>-0.0632142435949004</v>
      </c>
      <c r="EM72" s="1792" t="n">
        <v>0.103493986231574</v>
      </c>
      <c r="EN72" s="1792" t="n">
        <v>0.541112204936763</v>
      </c>
      <c r="EO72" s="1792" t="n">
        <v>0.0233927359360145</v>
      </c>
      <c r="EP72" s="1792" t="n">
        <v>0.977795426108794</v>
      </c>
      <c r="EQ72" s="1792" t="n">
        <v>1.49530305732898</v>
      </c>
      <c r="ER72" s="1792" t="n">
        <v>0.872070063356609</v>
      </c>
      <c r="ES72" s="1792" t="n">
        <v>0.956314290626648</v>
      </c>
      <c r="ET72" s="1792" t="n">
        <v>0.134252004495492</v>
      </c>
      <c r="EU72" s="1792" t="n">
        <v>-0.033126270224957</v>
      </c>
      <c r="EV72" s="1792" t="n">
        <v>-0.242739930812235</v>
      </c>
      <c r="EW72" s="1792" t="n">
        <v>-1.45514838013048</v>
      </c>
      <c r="EX72" s="1795" t="n">
        <v>-0.914083625622275</v>
      </c>
      <c r="EY72" s="1795" t="n">
        <v>0.468141677093277</v>
      </c>
      <c r="EZ72" s="1795" t="n">
        <v>-0.955812482297172</v>
      </c>
      <c r="FA72" s="1795" t="n">
        <v>-0.170179821383749</v>
      </c>
      <c r="FB72" s="1795" t="n">
        <v>-0.841618863556173</v>
      </c>
      <c r="FC72" s="1795" t="n">
        <v>0.617988971637358</v>
      </c>
      <c r="FD72" s="1795" t="n">
        <v>0.437346279066773</v>
      </c>
      <c r="FE72" s="1795" t="n">
        <v>-0.0110378521116322</v>
      </c>
      <c r="FF72" s="1795" t="n">
        <v>0.0844675836832789</v>
      </c>
      <c r="FG72" s="1795" t="n">
        <v>1.17494437324106</v>
      </c>
      <c r="FH72" s="1795" t="n">
        <v>2.12590728795604</v>
      </c>
      <c r="FI72" s="1795" t="n">
        <v>3.89872544045333</v>
      </c>
      <c r="FJ72" s="1795" t="n">
        <v>0.668347034842386</v>
      </c>
      <c r="FK72" s="1795" t="n">
        <v>1.9586679369489</v>
      </c>
      <c r="FL72" s="1795" t="n">
        <v>1.38728602700983</v>
      </c>
      <c r="FM72" s="1795" t="n">
        <v>1.5344263899732</v>
      </c>
      <c r="FN72" s="1795" t="n">
        <v>1.540071404041</v>
      </c>
      <c r="FO72" s="1795" t="n">
        <v>1.20676678756187</v>
      </c>
      <c r="FP72" s="1795" t="n">
        <v>8.94694236770009</v>
      </c>
      <c r="FQ72" s="1795" t="n">
        <v>7.71879868932754</v>
      </c>
      <c r="FR72" s="1795" t="n">
        <v>-2.77616371243667</v>
      </c>
      <c r="FS72" s="1795" t="n">
        <v>2.79869082202716</v>
      </c>
      <c r="FT72" s="1795" t="n">
        <v>2.74684660354032</v>
      </c>
      <c r="FY72" s="1842"/>
    </row>
    <row r="73" customFormat="false" ht="12.75" hidden="false" customHeight="false" outlineLevel="0" collapsed="false">
      <c r="B73" s="1840" t="n">
        <v>16</v>
      </c>
      <c r="C73" s="1742" t="s">
        <v>1037</v>
      </c>
      <c r="D73" s="1789" t="n">
        <v>13</v>
      </c>
      <c r="E73" s="1846" t="n">
        <f aca="false">'SOUTH-1'!$N$660</f>
        <v>13.4202970370257</v>
      </c>
      <c r="F73" s="1846" t="n">
        <v>0.18564343184275</v>
      </c>
      <c r="G73" s="1797" t="n">
        <v>1.64795009749439</v>
      </c>
      <c r="H73" s="1797" t="n">
        <v>0.381071651757459</v>
      </c>
      <c r="I73" s="1797" t="n">
        <v>0.889452303947914</v>
      </c>
      <c r="J73" s="1798" t="n">
        <v>0.106819219043158</v>
      </c>
      <c r="K73" s="1798" t="n">
        <v>0.27654796544404</v>
      </c>
      <c r="L73" s="1798" t="n">
        <v>1.164720304155</v>
      </c>
      <c r="M73" s="1798" t="n">
        <v>0.551642930260409</v>
      </c>
      <c r="N73" s="1798" t="n">
        <v>0.30021133537171</v>
      </c>
      <c r="O73" s="1798" t="n">
        <v>0.564085773442731</v>
      </c>
      <c r="P73" s="1797" t="n">
        <v>0.534361987763291</v>
      </c>
      <c r="Q73" s="1797" t="n">
        <v>0.372160065565786</v>
      </c>
      <c r="R73" s="1797" t="n">
        <v>-0.0510607908280206</v>
      </c>
      <c r="S73" s="1793" t="n">
        <v>0.369965298970109</v>
      </c>
      <c r="T73" s="1793" t="n">
        <v>0.305963026410386</v>
      </c>
      <c r="U73" s="1793" t="n">
        <v>0.656636089788884</v>
      </c>
      <c r="V73" s="1793" t="n">
        <v>0.00705712594622753</v>
      </c>
      <c r="W73" s="1793" t="n">
        <v>-0.410380835080416</v>
      </c>
      <c r="X73" s="1793" t="n">
        <v>1.04759310493241</v>
      </c>
      <c r="Y73" s="1793" t="n">
        <v>0.225922113011765</v>
      </c>
      <c r="Z73" s="1793" t="n">
        <v>0.0885942223984938</v>
      </c>
      <c r="AA73" s="1793" t="n">
        <v>0.85503641505894</v>
      </c>
      <c r="AB73" s="1793" t="n">
        <v>-0.231489578455555</v>
      </c>
      <c r="AC73" s="1793" t="n">
        <v>0.86898283154146</v>
      </c>
      <c r="AD73" s="1793" t="n">
        <v>0.227594740730422</v>
      </c>
      <c r="AE73" s="1793" t="n">
        <v>-0.150435452595908</v>
      </c>
      <c r="AF73" s="1793" t="n">
        <v>0.48209911736183</v>
      </c>
      <c r="AG73" s="1793" t="n">
        <v>0.02</v>
      </c>
      <c r="AH73" s="1793" t="n">
        <v>-0.17696813788282</v>
      </c>
      <c r="AI73" s="1793" t="n">
        <v>-0.375171028381012</v>
      </c>
      <c r="AJ73" s="1793" t="n">
        <v>1.52837404357552</v>
      </c>
      <c r="AK73" s="1793" t="n">
        <v>1.2384638557681</v>
      </c>
      <c r="AL73" s="1793" t="n">
        <v>0.873750492317741</v>
      </c>
      <c r="AM73" s="1793" t="n">
        <v>0</v>
      </c>
      <c r="AN73" s="1793" t="n">
        <v>-0.749009786841868</v>
      </c>
      <c r="AO73" s="1793" t="n">
        <v>0.807923151091621</v>
      </c>
      <c r="AP73" s="1793" t="n">
        <v>1.18461163683659</v>
      </c>
      <c r="AQ73" s="1793" t="n">
        <v>0.408009179034243</v>
      </c>
      <c r="AR73" s="1793" t="n">
        <v>1.03287580482881</v>
      </c>
      <c r="AS73" s="1793" t="n">
        <v>1.01028189719839</v>
      </c>
      <c r="AT73" s="1793" t="n">
        <v>2.00102274507618</v>
      </c>
      <c r="AU73" s="1793" t="n">
        <v>2.26219918087427</v>
      </c>
      <c r="AV73" s="1793" t="n">
        <v>3.50431031727423</v>
      </c>
      <c r="AW73" s="1793" t="n">
        <v>2.89832689166469</v>
      </c>
      <c r="AX73" s="1793" t="n">
        <v>2.25960300940312</v>
      </c>
      <c r="AY73" s="1793" t="n">
        <v>2.49999999999998</v>
      </c>
      <c r="AZ73" s="1793" t="n">
        <v>1.5</v>
      </c>
      <c r="BA73" s="1793"/>
      <c r="BB73" s="1793" t="n">
        <v>2.29901951779474</v>
      </c>
      <c r="BC73" s="1793" t="n">
        <v>3.97097194870014</v>
      </c>
      <c r="BD73" s="1793" t="n">
        <v>2.72905906189304</v>
      </c>
      <c r="BE73" s="1793" t="n">
        <v>1.50729154038842</v>
      </c>
      <c r="BF73" s="1793" t="n">
        <v>2.54832574264537</v>
      </c>
      <c r="BG73" s="1793" t="n">
        <v>1.56122259425372</v>
      </c>
      <c r="BH73" s="1793" t="n">
        <v>1.39340445584502</v>
      </c>
      <c r="BI73" s="1793" t="n">
        <v>1.76065456425864</v>
      </c>
      <c r="BJ73" s="1793" t="n">
        <v>2.14687313669508</v>
      </c>
      <c r="BK73" s="1793" t="n">
        <v>1.37322716343231</v>
      </c>
      <c r="BL73" s="1793" t="n">
        <v>0.630919093651558</v>
      </c>
      <c r="BM73" s="1793" t="n">
        <v>0.641325354104451</v>
      </c>
      <c r="BN73" s="1793"/>
      <c r="BO73" s="1793" t="n">
        <v>2.29697077432531</v>
      </c>
      <c r="BP73" s="1793" t="n">
        <v>0.800259851891711</v>
      </c>
      <c r="BQ73" s="1793" t="n">
        <v>2.61683238656479</v>
      </c>
      <c r="BR73" s="1793" t="n">
        <v>1.96813576420792</v>
      </c>
      <c r="BS73" s="1793" t="n">
        <v>2.07651278366834</v>
      </c>
      <c r="BT73" s="1793" t="n">
        <v>1.83606329077007</v>
      </c>
      <c r="BU73" s="1793" t="n">
        <v>2.07794045486531</v>
      </c>
      <c r="BV73" s="1793" t="n">
        <v>3.82014532988041</v>
      </c>
      <c r="BW73" s="1793" t="n">
        <v>1.16434281102335</v>
      </c>
      <c r="BX73" s="1793" t="n">
        <v>1.58488992914228</v>
      </c>
      <c r="BY73" s="1793" t="n">
        <v>1.59407062112431</v>
      </c>
      <c r="BZ73" s="1793" t="n">
        <v>2.29576653080246</v>
      </c>
      <c r="CA73" s="1793" t="n">
        <v>1.94953400640603</v>
      </c>
      <c r="CB73" s="1793" t="n">
        <v>2.07728382638363</v>
      </c>
      <c r="CC73" s="1793" t="n">
        <v>2.5043907576181</v>
      </c>
      <c r="CD73" s="1793" t="n">
        <v>1.73576705363443</v>
      </c>
      <c r="CE73" s="1793" t="n">
        <v>1.17517455100205</v>
      </c>
      <c r="CF73" s="1793" t="n">
        <v>-0.689199754149982</v>
      </c>
      <c r="CG73" s="1793" t="n">
        <v>2.75296048609956</v>
      </c>
      <c r="CH73" s="1793" t="n">
        <v>1.319574849685</v>
      </c>
      <c r="CI73" s="1793" t="n">
        <v>3.00395026759477</v>
      </c>
      <c r="CJ73" s="1801" t="n">
        <v>1.40702714191261</v>
      </c>
      <c r="CK73" s="1801" t="n">
        <v>3.89854830808484</v>
      </c>
      <c r="CL73" s="1793" t="n">
        <v>0.628645949557268</v>
      </c>
      <c r="CM73" s="1793" t="n">
        <v>-0.0131543800946053</v>
      </c>
      <c r="CN73" s="1793" t="n">
        <v>2.55936504195127</v>
      </c>
      <c r="CO73" s="1793" t="n">
        <v>2.2695266027405</v>
      </c>
      <c r="CP73" s="1793" t="n">
        <v>0.979218355376242</v>
      </c>
      <c r="CQ73" s="1793" t="n">
        <v>2.27186000808027</v>
      </c>
      <c r="CR73" s="1793" t="n">
        <v>2.31926383283885</v>
      </c>
      <c r="CS73" s="1793" t="n">
        <v>1.92758512170757</v>
      </c>
      <c r="CT73" s="1800" t="n">
        <v>4.02419112014579</v>
      </c>
      <c r="CU73" s="1793" t="n">
        <v>2.63976230981763</v>
      </c>
      <c r="CV73" s="1799" t="n">
        <v>2.19010625621498</v>
      </c>
      <c r="CW73" s="1799" t="n">
        <v>2.06647395630684</v>
      </c>
      <c r="CX73" s="1799" t="n">
        <v>2.99821423659528</v>
      </c>
      <c r="CY73" s="1799" t="n">
        <v>2.77148684421808</v>
      </c>
      <c r="CZ73" s="1799" t="n">
        <v>-1.52273830426932</v>
      </c>
      <c r="DA73" s="1799" t="n">
        <v>2.31166235488722</v>
      </c>
      <c r="DB73" s="1799" t="n">
        <v>2.02582592097355</v>
      </c>
      <c r="DC73" s="1799" t="n">
        <v>0.992120829413419</v>
      </c>
      <c r="DD73" s="1799" t="n">
        <v>3.91735894770571</v>
      </c>
      <c r="DE73" s="1799" t="n">
        <v>0.450441340917702</v>
      </c>
      <c r="DF73" s="1799" t="n">
        <v>2.1126655351078</v>
      </c>
      <c r="DG73" s="1801" t="n">
        <v>1.9415251881635</v>
      </c>
      <c r="DH73" s="1801" t="n">
        <v>1.54083625335741</v>
      </c>
      <c r="DI73" s="1801" t="n">
        <v>2.05664690297594</v>
      </c>
      <c r="DJ73" s="1792" t="n">
        <v>1.42244283886582</v>
      </c>
      <c r="DK73" s="1792" t="n">
        <v>1.49106901562716</v>
      </c>
      <c r="DL73" s="1792" t="n">
        <v>1.5633137615176</v>
      </c>
      <c r="DM73" s="1792" t="n">
        <v>1.72036121986403</v>
      </c>
      <c r="DN73" s="1792" t="n">
        <v>1.38057424734219</v>
      </c>
      <c r="DO73" s="1792" t="n">
        <v>0.876410594599489</v>
      </c>
      <c r="DP73" s="1792" t="n">
        <v>1.13202526439254</v>
      </c>
      <c r="DQ73" s="1792" t="n">
        <v>1.43705264430122</v>
      </c>
      <c r="DR73" s="1792" t="n">
        <v>1.63645444997358</v>
      </c>
      <c r="DS73" s="1792" t="n">
        <v>-0.121894944681252</v>
      </c>
      <c r="DT73" s="1792" t="n">
        <v>1.62837666105557</v>
      </c>
      <c r="DU73" s="1792" t="n">
        <v>2.95550883433865</v>
      </c>
      <c r="DV73" s="1792" t="n">
        <v>2.61445308543633</v>
      </c>
      <c r="DW73" s="1792" t="n">
        <v>0.596325593840781</v>
      </c>
      <c r="DX73" s="1792" t="n">
        <v>2.30167555311149</v>
      </c>
      <c r="DY73" s="1792" t="n">
        <v>1.73970062348994</v>
      </c>
      <c r="DZ73" s="1792" t="n">
        <v>1.11122462041376</v>
      </c>
      <c r="EA73" s="1792" t="n">
        <v>1.39478391886746</v>
      </c>
      <c r="EB73" s="1792" t="n">
        <v>2.09398259788956</v>
      </c>
      <c r="EC73" s="1792" t="n">
        <v>4.87491397379115</v>
      </c>
      <c r="ED73" s="1792" t="n">
        <v>-0.503697371372342</v>
      </c>
      <c r="EE73" s="1799" t="n">
        <v>2.26768114732919</v>
      </c>
      <c r="EF73" s="1799" t="n">
        <v>2.79932608219358</v>
      </c>
      <c r="EG73" s="1799" t="n">
        <v>1.01186379799948</v>
      </c>
      <c r="EH73" s="1799" t="n">
        <v>4.31148073534618</v>
      </c>
      <c r="EI73" s="1799" t="n">
        <v>1.12115459171219</v>
      </c>
      <c r="EJ73" s="1799" t="n">
        <v>2.75170766934946</v>
      </c>
      <c r="EK73" s="1799" t="n">
        <v>2.49694279873171</v>
      </c>
      <c r="EL73" s="1799" t="n">
        <v>1.17275444272646</v>
      </c>
      <c r="EM73" s="1799" t="n">
        <v>2.92689341047869</v>
      </c>
      <c r="EN73" s="1799" t="n">
        <v>1.95704124852149</v>
      </c>
      <c r="EO73" s="1799" t="n">
        <v>2.17578143756028</v>
      </c>
      <c r="EP73" s="1799" t="n">
        <v>1.95504873018408</v>
      </c>
      <c r="EQ73" s="1799" t="n">
        <v>1.86787862748459</v>
      </c>
      <c r="ER73" s="1799" t="n">
        <v>2.02071519771901</v>
      </c>
      <c r="ES73" s="1799" t="n">
        <v>2.48813498816229</v>
      </c>
      <c r="ET73" s="1799" t="n">
        <v>2.58747181712697</v>
      </c>
      <c r="EU73" s="1792" t="n">
        <v>1.93584845468864</v>
      </c>
      <c r="EV73" s="1792" t="n">
        <v>3.67534312750234</v>
      </c>
      <c r="EW73" s="1792" t="n">
        <v>3.18590229261536</v>
      </c>
      <c r="EX73" s="1795" t="n">
        <v>2.68167357445477</v>
      </c>
      <c r="EY73" s="1795" t="n">
        <v>1.36430428140012</v>
      </c>
      <c r="EZ73" s="1795" t="n">
        <v>4.79472816618624</v>
      </c>
      <c r="FA73" s="1795" t="n">
        <v>3.97811520125799</v>
      </c>
      <c r="FB73" s="1795" t="n">
        <v>1.19137308449665</v>
      </c>
      <c r="FC73" s="1795" t="n">
        <v>1.63869990711558</v>
      </c>
      <c r="FD73" s="1795" t="n">
        <v>3.54564698147688</v>
      </c>
      <c r="FE73" s="1795" t="n">
        <v>3.60347044864416</v>
      </c>
      <c r="FF73" s="1795" t="n">
        <v>3.50724073085128</v>
      </c>
      <c r="FG73" s="1795" t="n">
        <v>1.24692953004819</v>
      </c>
      <c r="FH73" s="1795" t="n">
        <v>4.00907690956544</v>
      </c>
      <c r="FI73" s="1795" t="n">
        <v>3.14692471812742</v>
      </c>
      <c r="FJ73" s="1795" t="n">
        <v>2.62764446244058</v>
      </c>
      <c r="FK73" s="1795" t="n">
        <v>3.82659597259894</v>
      </c>
      <c r="FL73" s="1795" t="n">
        <v>3.16152546914123</v>
      </c>
      <c r="FM73" s="1795" t="n">
        <v>2.82260957016203</v>
      </c>
      <c r="FN73" s="1795" t="n">
        <v>2.97999710775421</v>
      </c>
      <c r="FO73" s="1795" t="n">
        <v>2.46338926839016</v>
      </c>
      <c r="FP73" s="1795" t="n">
        <v>1.65931602716836</v>
      </c>
      <c r="FQ73" s="1795" t="n">
        <v>3.32516489042647</v>
      </c>
      <c r="FR73" s="1795" t="n">
        <v>2.79869082202716</v>
      </c>
      <c r="FS73" s="1795" t="n">
        <v>-1.63306163755163</v>
      </c>
      <c r="FT73" s="1795" t="n">
        <v>-1.33795340874254</v>
      </c>
      <c r="FY73" s="1842"/>
    </row>
    <row r="74" customFormat="false" ht="12.75" hidden="false" customHeight="false" outlineLevel="0" collapsed="false">
      <c r="B74" s="1840" t="n">
        <v>17</v>
      </c>
      <c r="C74" s="1362" t="s">
        <v>1038</v>
      </c>
      <c r="D74" s="1789" t="n">
        <v>14</v>
      </c>
      <c r="E74" s="1797" t="n">
        <f aca="false">'SOUTH-1'!$N$989</f>
        <v>0.0903763180614038</v>
      </c>
      <c r="F74" s="1797" t="n">
        <v>0.0254513998936105</v>
      </c>
      <c r="G74" s="1797" t="n">
        <v>0.016297901942632</v>
      </c>
      <c r="H74" s="1797" t="n">
        <v>-0.343270754329256</v>
      </c>
      <c r="I74" s="1797" t="n">
        <v>0.0807479053029415</v>
      </c>
      <c r="J74" s="1798" t="n">
        <v>0.0642664466201156</v>
      </c>
      <c r="K74" s="1798" t="n">
        <v>0.183579728501558</v>
      </c>
      <c r="L74" s="1798" t="n">
        <v>0.135204959600474</v>
      </c>
      <c r="M74" s="1798" t="n">
        <v>0.0808024969685092</v>
      </c>
      <c r="N74" s="1798" t="n">
        <v>0.192313415455235</v>
      </c>
      <c r="O74" s="1798" t="n">
        <v>0.11332315884213</v>
      </c>
      <c r="P74" s="1797" t="n">
        <v>0.174130521946717</v>
      </c>
      <c r="Q74" s="1797" t="n">
        <v>0.441917091724235</v>
      </c>
      <c r="R74" s="1797" t="n">
        <v>0.372644685757018</v>
      </c>
      <c r="S74" s="1793" t="n">
        <v>0.169344935483475</v>
      </c>
      <c r="T74" s="1793" t="n">
        <v>0.221778478994108</v>
      </c>
      <c r="U74" s="1793" t="n">
        <v>-0.023485027937601</v>
      </c>
      <c r="V74" s="1793" t="n">
        <v>-0.023215314688987</v>
      </c>
      <c r="W74" s="1793" t="n">
        <v>0.10721365257165</v>
      </c>
      <c r="X74" s="1793" t="n">
        <v>0.0194058539234163</v>
      </c>
      <c r="Y74" s="1793" t="n">
        <v>0.0256217069928038</v>
      </c>
      <c r="Z74" s="1793" t="n">
        <v>0.0169561826668971</v>
      </c>
      <c r="AA74" s="1792" t="n">
        <v>0.0879966877664611</v>
      </c>
      <c r="AB74" s="1792" t="n">
        <v>-0.0396182235050366</v>
      </c>
      <c r="AC74" s="1792" t="n">
        <v>0.0520924651765762</v>
      </c>
      <c r="AD74" s="1792" t="n">
        <v>0.032613709053154</v>
      </c>
      <c r="AE74" s="1792" t="n">
        <v>0.0634752107421758</v>
      </c>
      <c r="AF74" s="1792" t="n">
        <v>0.0944151082151075</v>
      </c>
      <c r="AG74" s="1792" t="n">
        <v>0.04</v>
      </c>
      <c r="AH74" s="1792" t="n">
        <v>-0.394171787242508</v>
      </c>
      <c r="AI74" s="1792" t="n">
        <v>-0.102367359039597</v>
      </c>
      <c r="AJ74" s="1792" t="n">
        <v>-0.148357150335</v>
      </c>
      <c r="AK74" s="1792" t="n">
        <v>0.144194000921642</v>
      </c>
      <c r="AL74" s="1792" t="n">
        <v>0.138957178922012</v>
      </c>
      <c r="AM74" s="1792" t="n">
        <v>0.0829144826217541</v>
      </c>
      <c r="AN74" s="1792" t="n">
        <v>0.117662811086405</v>
      </c>
      <c r="AO74" s="1792" t="n">
        <v>-0.0971939252728629</v>
      </c>
      <c r="AP74" s="1792" t="n">
        <v>-0.116112530831472</v>
      </c>
      <c r="AQ74" s="1792" t="n">
        <v>-0.0303015865396836</v>
      </c>
      <c r="AR74" s="1793" t="n">
        <v>-0.218539077625427</v>
      </c>
      <c r="AS74" s="1793" t="n">
        <v>0.200667857850806</v>
      </c>
      <c r="AT74" s="1793" t="n">
        <v>-0.0846017110604411</v>
      </c>
      <c r="AU74" s="1793" t="n">
        <v>0.162087714573315</v>
      </c>
      <c r="AV74" s="1793" t="n">
        <v>0.257257725995715</v>
      </c>
      <c r="AW74" s="1793" t="n">
        <v>0.378038635323243</v>
      </c>
      <c r="AX74" s="1793" t="n">
        <v>0.357831540413338</v>
      </c>
      <c r="AY74" s="1793" t="n">
        <v>0.0145309853483985</v>
      </c>
      <c r="AZ74" s="1793" t="n">
        <v>0.333331399825456</v>
      </c>
      <c r="BA74" s="1793"/>
      <c r="BB74" s="1793" t="n">
        <v>0.923263358537474</v>
      </c>
      <c r="BC74" s="1793" t="n">
        <v>0.40209967907445</v>
      </c>
      <c r="BD74" s="1793" t="n">
        <v>0.0951543935905254</v>
      </c>
      <c r="BE74" s="1793" t="n">
        <v>0.0794012343674056</v>
      </c>
      <c r="BF74" s="1793" t="n">
        <v>-0.487853868570813</v>
      </c>
      <c r="BG74" s="1793" t="n">
        <v>-0.983138741975736</v>
      </c>
      <c r="BH74" s="1793" t="n">
        <v>1.51361297126964</v>
      </c>
      <c r="BI74" s="1793" t="n">
        <v>1.05675962130234</v>
      </c>
      <c r="BJ74" s="1793" t="n">
        <v>0.194376454711952</v>
      </c>
      <c r="BK74" s="1793" t="n">
        <v>0.143600404786243</v>
      </c>
      <c r="BL74" s="1793" t="n">
        <v>0.0518259604508525</v>
      </c>
      <c r="BM74" s="1793" t="n">
        <v>0.906022680296302</v>
      </c>
      <c r="BN74" s="1793"/>
      <c r="BO74" s="1793" t="n">
        <v>0.674061258536486</v>
      </c>
      <c r="BP74" s="1793" t="n">
        <v>-0.380510875827235</v>
      </c>
      <c r="BQ74" s="1793" t="n">
        <v>0.358735786598717</v>
      </c>
      <c r="BR74" s="1793" t="n">
        <v>-1.39616477472919</v>
      </c>
      <c r="BS74" s="1793" t="n">
        <v>0.110214789977448</v>
      </c>
      <c r="BT74" s="1793" t="n">
        <v>0.168388560574151</v>
      </c>
      <c r="BU74" s="1793" t="n">
        <v>0.191762010206368</v>
      </c>
      <c r="BV74" s="1793" t="n">
        <v>0.43845825325447</v>
      </c>
      <c r="BW74" s="1793" t="n">
        <v>0.195015890011692</v>
      </c>
      <c r="BX74" s="1793" t="n">
        <v>0.00798184352260353</v>
      </c>
      <c r="BY74" s="1793" t="n">
        <v>0.110978491748183</v>
      </c>
      <c r="BZ74" s="1793" t="n">
        <v>-0.0979223471219699</v>
      </c>
      <c r="CA74" s="1793" t="n">
        <v>0.0847054759920814</v>
      </c>
      <c r="CB74" s="1793" t="n">
        <v>-0.198085783321279</v>
      </c>
      <c r="CC74" s="1793" t="n">
        <v>0.444105591763782</v>
      </c>
      <c r="CD74" s="1793" t="n">
        <v>-0.168662677056169</v>
      </c>
      <c r="CE74" s="1793" t="n">
        <v>-0.310651974696876</v>
      </c>
      <c r="CF74" s="1793" t="n">
        <v>0.03516333866443</v>
      </c>
      <c r="CG74" s="1793" t="n">
        <v>-0.072081934810266</v>
      </c>
      <c r="CH74" s="1793" t="n">
        <v>0.215577880892915</v>
      </c>
      <c r="CI74" s="1793" t="n">
        <v>0.278436377759019</v>
      </c>
      <c r="CJ74" s="1793" t="n">
        <v>-0.726916322506949</v>
      </c>
      <c r="CK74" s="1793" t="n">
        <v>0.111914836704771</v>
      </c>
      <c r="CL74" s="1793" t="n">
        <v>-0.676445113046135</v>
      </c>
      <c r="CM74" s="1793" t="n">
        <v>0.187498612644791</v>
      </c>
      <c r="CN74" s="1793" t="n">
        <v>0.100234755048554</v>
      </c>
      <c r="CO74" s="1793" t="n">
        <v>0.125883823564784</v>
      </c>
      <c r="CP74" s="1793" t="n">
        <v>0.115298949801281</v>
      </c>
      <c r="CQ74" s="1793" t="n">
        <v>0.201928998863717</v>
      </c>
      <c r="CR74" s="1793" t="n">
        <v>0.352748164379997</v>
      </c>
      <c r="CS74" s="1793" t="n">
        <v>-0.0848058344202099</v>
      </c>
      <c r="CT74" s="1793" t="n">
        <v>0.126908514899189</v>
      </c>
      <c r="CU74" s="1793" t="n">
        <v>0.137012285824997</v>
      </c>
      <c r="CV74" s="1792" t="n">
        <v>0.0181938410269821</v>
      </c>
      <c r="CW74" s="1792" t="n">
        <v>0.112500700244736</v>
      </c>
      <c r="CX74" s="1792" t="n">
        <v>-0.0650011728376392</v>
      </c>
      <c r="CY74" s="1792" t="n">
        <v>0.0567582577590439</v>
      </c>
      <c r="CZ74" s="1792" t="n">
        <v>0.531046840872214</v>
      </c>
      <c r="DA74" s="1792" t="n">
        <v>-0.117067737811807</v>
      </c>
      <c r="DB74" s="1792" t="n">
        <v>0.16048343031391</v>
      </c>
      <c r="DC74" s="1792" t="n">
        <v>-0.0837989355342961</v>
      </c>
      <c r="DD74" s="1792" t="n">
        <v>0.0942964512926998</v>
      </c>
      <c r="DE74" s="1792" t="n">
        <v>-0.552375224758096</v>
      </c>
      <c r="DF74" s="1792" t="n">
        <v>0.187990955850857</v>
      </c>
      <c r="DG74" s="1792" t="n">
        <v>0.207773917127118</v>
      </c>
      <c r="DH74" s="1792" t="n">
        <v>0.109893832940287</v>
      </c>
      <c r="DI74" s="1792" t="n">
        <v>-0.625964569366258</v>
      </c>
      <c r="DJ74" s="1792" t="n">
        <v>0.267266024676497</v>
      </c>
      <c r="DK74" s="1792" t="n">
        <v>0.163156275658428</v>
      </c>
      <c r="DL74" s="1792" t="n">
        <v>0.128114310456873</v>
      </c>
      <c r="DM74" s="1792" t="n">
        <v>0.180816213480054</v>
      </c>
      <c r="DN74" s="1792" t="n">
        <v>0.0724854296862176</v>
      </c>
      <c r="DO74" s="1792" t="n">
        <v>0.17156332056514</v>
      </c>
      <c r="DP74" s="1792" t="n">
        <v>0.272350908665944</v>
      </c>
      <c r="DQ74" s="1792" t="n">
        <v>0.120675040844989</v>
      </c>
      <c r="DR74" s="1792" t="n">
        <v>-0.302133633898794</v>
      </c>
      <c r="DS74" s="1792" t="n">
        <v>0.530737276473477</v>
      </c>
      <c r="DT74" s="1792" t="n">
        <v>0.181016964677732</v>
      </c>
      <c r="DU74" s="1792" t="n">
        <v>0.156821779304654</v>
      </c>
      <c r="DV74" s="1792" t="n">
        <v>0.184124536779583</v>
      </c>
      <c r="DW74" s="1792" t="n">
        <v>0.222761872361062</v>
      </c>
      <c r="DX74" s="1792" t="n">
        <v>0.108642010044638</v>
      </c>
      <c r="DY74" s="1792" t="n">
        <v>0.185547677551508</v>
      </c>
      <c r="DZ74" s="1792" t="n">
        <v>0.171196937153578</v>
      </c>
      <c r="EA74" s="1792" t="n">
        <v>0.213567229687779</v>
      </c>
      <c r="EB74" s="1792" t="n">
        <v>-0.00838903656753492</v>
      </c>
      <c r="EC74" s="1792" t="n">
        <v>0.0141136935121882</v>
      </c>
      <c r="ED74" s="1792" t="n">
        <v>0.0759351284333223</v>
      </c>
      <c r="EE74" s="1792" t="n">
        <v>0.0396801965883099</v>
      </c>
      <c r="EF74" s="1792" t="n">
        <v>0.145583524354977</v>
      </c>
      <c r="EG74" s="1792" t="n">
        <v>0.0251685720881432</v>
      </c>
      <c r="EH74" s="1792" t="n">
        <v>0.00319063936114873</v>
      </c>
      <c r="EI74" s="1792" t="n">
        <v>-0.00371186248306601</v>
      </c>
      <c r="EJ74" s="1792" t="n">
        <v>0.0819778987100566</v>
      </c>
      <c r="EK74" s="1792" t="n">
        <v>0.0170429641428328</v>
      </c>
      <c r="EL74" s="1792" t="n">
        <v>0.0637917215091323</v>
      </c>
      <c r="EM74" s="1792" t="n">
        <v>0.0188998459167951</v>
      </c>
      <c r="EN74" s="1792" t="n">
        <v>0.156126664666374</v>
      </c>
      <c r="EO74" s="1792" t="n">
        <v>0.124266681116372</v>
      </c>
      <c r="EP74" s="1792" t="n">
        <v>0.0752611229405717</v>
      </c>
      <c r="EQ74" s="1792" t="n">
        <v>0.128006974044952</v>
      </c>
      <c r="ER74" s="1792" t="n">
        <v>-0.0763138604761001</v>
      </c>
      <c r="ES74" s="1792" t="n">
        <v>-0.0763708020789422</v>
      </c>
      <c r="ET74" s="1792" t="n">
        <v>-0.0615504402293672</v>
      </c>
      <c r="EU74" s="1792" t="n">
        <v>-0.0449929346802649</v>
      </c>
      <c r="EV74" s="1792" t="n">
        <v>-0.0594914184988821</v>
      </c>
      <c r="EW74" s="1792" t="n">
        <v>0.497669943087123</v>
      </c>
      <c r="EX74" s="1795" t="n">
        <v>-0.217263905121583</v>
      </c>
      <c r="EY74" s="1795" t="n">
        <v>1.02485648786456</v>
      </c>
      <c r="EZ74" s="1795" t="n">
        <v>-0.0251727222934315</v>
      </c>
      <c r="FA74" s="1795" t="n">
        <v>0.727250999463781</v>
      </c>
      <c r="FB74" s="1795" t="n">
        <v>0.0916442056870636</v>
      </c>
      <c r="FC74" s="1795" t="n">
        <v>-0.738868935664711</v>
      </c>
      <c r="FD74" s="1795" t="n">
        <v>0.316639166590896</v>
      </c>
      <c r="FE74" s="1795" t="n">
        <v>0.359675519653358</v>
      </c>
      <c r="FF74" s="1795" t="n">
        <v>0.319359837068533</v>
      </c>
      <c r="FG74" s="1795" t="n">
        <v>0.315593709499696</v>
      </c>
      <c r="FH74" s="1795" t="n">
        <v>-0.197470898367192</v>
      </c>
      <c r="FI74" s="1795" t="n">
        <v>0.440251547326516</v>
      </c>
      <c r="FJ74" s="1795" t="n">
        <v>-2.56405675369399</v>
      </c>
      <c r="FK74" s="1795" t="n">
        <v>0.182051380322511</v>
      </c>
      <c r="FL74" s="1795" t="n">
        <v>-0.411691097604622</v>
      </c>
      <c r="FM74" s="1795" t="n">
        <v>-0.117653045322044</v>
      </c>
      <c r="FN74" s="1795" t="n">
        <v>-0.034062381381974</v>
      </c>
      <c r="FO74" s="1795" t="n">
        <v>-0.387390479003593</v>
      </c>
      <c r="FP74" s="1795" t="n">
        <v>-4.29</v>
      </c>
      <c r="FQ74" s="1795"/>
      <c r="FR74" s="1795"/>
      <c r="FS74" s="1795" t="n">
        <v>-3.09192645615227</v>
      </c>
      <c r="FT74" s="1795" t="n">
        <v>4.73935304311991</v>
      </c>
      <c r="FU74" s="1802" t="s">
        <v>984</v>
      </c>
      <c r="FV74" s="1802"/>
      <c r="FY74" s="1842"/>
    </row>
    <row r="75" customFormat="false" ht="12.75" hidden="false" customHeight="false" outlineLevel="0" collapsed="false">
      <c r="B75" s="1840" t="n">
        <v>18</v>
      </c>
      <c r="C75" s="1841" t="s">
        <v>1039</v>
      </c>
      <c r="D75" s="1789" t="n">
        <v>15</v>
      </c>
      <c r="E75" s="1797" t="n">
        <f aca="false">'SOUTH-1'!$N$1021</f>
        <v>82.7181583188581</v>
      </c>
      <c r="F75" s="1797" t="n">
        <v>0.224295480175629</v>
      </c>
      <c r="G75" s="1797" t="n">
        <v>0.282763017556158</v>
      </c>
      <c r="H75" s="1797" t="n">
        <v>-0.342175930319096</v>
      </c>
      <c r="I75" s="1797" t="n">
        <v>0.492518716773671</v>
      </c>
      <c r="J75" s="1798" t="n">
        <v>0.178294483411021</v>
      </c>
      <c r="K75" s="1798" t="n">
        <v>0.355000499608356</v>
      </c>
      <c r="L75" s="1798" t="n">
        <v>0.173207816928062</v>
      </c>
      <c r="M75" s="1798" t="n">
        <v>0.33194902600557</v>
      </c>
      <c r="N75" s="1798" t="n">
        <v>0.0545442515411536</v>
      </c>
      <c r="O75" s="1798" t="n">
        <v>0.260168252046908</v>
      </c>
      <c r="P75" s="1797" t="n">
        <v>0.243094013974608</v>
      </c>
      <c r="Q75" s="1797" t="n">
        <v>0.258646700661269</v>
      </c>
      <c r="R75" s="1797" t="n">
        <v>0.54077471508799</v>
      </c>
      <c r="S75" s="1793" t="n">
        <v>0.270394810987678</v>
      </c>
      <c r="T75" s="1793" t="n">
        <v>0.21083626261349</v>
      </c>
      <c r="U75" s="1793" t="n">
        <v>0.0427312863972308</v>
      </c>
      <c r="V75" s="1793" t="n">
        <v>0.0731969212338929</v>
      </c>
      <c r="W75" s="1793" t="n">
        <v>0.197737071972846</v>
      </c>
      <c r="X75" s="1793" t="n">
        <v>0.121753300221431</v>
      </c>
      <c r="Y75" s="1793" t="n">
        <v>0.149131927957147</v>
      </c>
      <c r="Z75" s="1793" t="n">
        <v>0.130111677211318</v>
      </c>
      <c r="AA75" s="1793" t="n">
        <v>0.175980040463118</v>
      </c>
      <c r="AB75" s="1793" t="n">
        <v>0.0111571065398948</v>
      </c>
      <c r="AC75" s="1793" t="n">
        <v>0.0975913652321078</v>
      </c>
      <c r="AD75" s="1793" t="n">
        <v>0.0231621839037801</v>
      </c>
      <c r="AE75" s="1793" t="n">
        <v>0.111318510862244</v>
      </c>
      <c r="AF75" s="1793" t="n">
        <v>0.146805683468382</v>
      </c>
      <c r="AG75" s="1793" t="n">
        <v>0.18</v>
      </c>
      <c r="AH75" s="1793" t="n">
        <v>0.670394534357812</v>
      </c>
      <c r="AI75" s="1793" t="n">
        <v>0.860110184696152</v>
      </c>
      <c r="AJ75" s="1793" t="n">
        <v>-0.128826038012722</v>
      </c>
      <c r="AK75" s="1793" t="n">
        <v>0.070880439575459</v>
      </c>
      <c r="AL75" s="1793" t="n">
        <v>0.199893890054164</v>
      </c>
      <c r="AM75" s="1793" t="n">
        <v>0.207743107177002</v>
      </c>
      <c r="AN75" s="1793" t="n">
        <v>0.196070676224587</v>
      </c>
      <c r="AO75" s="1793" t="n">
        <v>1.21754224694482</v>
      </c>
      <c r="AP75" s="1793" t="n">
        <v>0.243353095359039</v>
      </c>
      <c r="AQ75" s="1793" t="n">
        <v>0.672081590353586</v>
      </c>
      <c r="AR75" s="1793" t="n">
        <v>0.741432365134777</v>
      </c>
      <c r="AS75" s="1793" t="n">
        <v>0.462537913619915</v>
      </c>
      <c r="AT75" s="1793" t="n">
        <v>0.205842391964392</v>
      </c>
      <c r="AU75" s="1793" t="n">
        <v>1.31228842452452</v>
      </c>
      <c r="AV75" s="1793" t="n">
        <v>0.489885014708822</v>
      </c>
      <c r="AW75" s="1793" t="n">
        <v>0.640406716472406</v>
      </c>
      <c r="AX75" s="1793" t="n">
        <v>0.574787066604155</v>
      </c>
      <c r="AY75" s="1793" t="n">
        <v>0.259174717176451</v>
      </c>
      <c r="AZ75" s="1793" t="n">
        <v>0.334510312308735</v>
      </c>
      <c r="BA75" s="1793"/>
      <c r="BB75" s="1793" t="n">
        <v>0.389678737410571</v>
      </c>
      <c r="BC75" s="1793" t="n">
        <v>2.42850438727681</v>
      </c>
      <c r="BD75" s="1793" t="n">
        <v>0.478725185604402</v>
      </c>
      <c r="BE75" s="1793" t="n">
        <v>0.469485739782616</v>
      </c>
      <c r="BF75" s="1793" t="n">
        <v>0.0345648178292448</v>
      </c>
      <c r="BG75" s="1793" t="n">
        <v>-0.410511365343755</v>
      </c>
      <c r="BH75" s="1793" t="n">
        <v>2.1280867739498</v>
      </c>
      <c r="BI75" s="1793" t="n">
        <v>1.49053986463818</v>
      </c>
      <c r="BJ75" s="1793" t="n">
        <v>0.588088966587152</v>
      </c>
      <c r="BK75" s="1793" t="n">
        <v>0.568202271961284</v>
      </c>
      <c r="BL75" s="1793" t="n">
        <v>0.550318988546156</v>
      </c>
      <c r="BM75" s="1793" t="n">
        <v>1.42934445079113</v>
      </c>
      <c r="BN75" s="1793"/>
      <c r="BO75" s="1793" t="n">
        <v>1.16680574258362</v>
      </c>
      <c r="BP75" s="1793" t="n">
        <v>0.0376915316187764</v>
      </c>
      <c r="BQ75" s="1793" t="n">
        <v>0.838499988919429</v>
      </c>
      <c r="BR75" s="1793" t="n">
        <v>-0.903843876816709</v>
      </c>
      <c r="BS75" s="1793" t="n">
        <v>0.075914247331118</v>
      </c>
      <c r="BT75" s="1793" t="n">
        <v>-0.154706304105237</v>
      </c>
      <c r="BU75" s="1793" t="n">
        <v>-0.392821510099943</v>
      </c>
      <c r="BV75" s="1793" t="n">
        <v>-0.111884124666387</v>
      </c>
      <c r="BW75" s="1793" t="n">
        <v>-0.246017502914267</v>
      </c>
      <c r="BX75" s="1793" t="n">
        <v>-0.120797911543651</v>
      </c>
      <c r="BY75" s="1793" t="n">
        <v>0.0394471480251348</v>
      </c>
      <c r="BZ75" s="1793" t="n">
        <v>-0.0458567581299899</v>
      </c>
      <c r="CA75" s="1793" t="n">
        <v>-3.19033012264688</v>
      </c>
      <c r="CB75" s="1793" t="n">
        <v>5.85483620880399</v>
      </c>
      <c r="CC75" s="1793" t="n">
        <v>-0.420101699913412</v>
      </c>
      <c r="CD75" s="1793" t="n">
        <v>0.0042483956109459</v>
      </c>
      <c r="CE75" s="1793" t="n">
        <v>-0.300666803570925</v>
      </c>
      <c r="CF75" s="1793" t="n">
        <v>-0.276928799874719</v>
      </c>
      <c r="CG75" s="1793" t="n">
        <v>0.222505617327483</v>
      </c>
      <c r="CH75" s="1793" t="n">
        <v>0.426684393647963</v>
      </c>
      <c r="CI75" s="1793" t="n">
        <v>0.551356100310649</v>
      </c>
      <c r="CJ75" s="1793" t="n">
        <v>0.0152601540749551</v>
      </c>
      <c r="CK75" s="1793" t="n">
        <v>0.499999999999996</v>
      </c>
      <c r="CL75" s="1793" t="n">
        <v>-5.76741277120654</v>
      </c>
      <c r="CM75" s="1793" t="n">
        <v>1.42077308985273</v>
      </c>
      <c r="CN75" s="1793" t="n">
        <v>0.463138671926433</v>
      </c>
      <c r="CO75" s="1793" t="n">
        <v>0.3980743961971</v>
      </c>
      <c r="CP75" s="1793" t="n">
        <v>0.479867216488323</v>
      </c>
      <c r="CQ75" s="1793" t="n">
        <v>0.531884873476753</v>
      </c>
      <c r="CR75" s="1793" t="n">
        <v>0.797817045991869</v>
      </c>
      <c r="CS75" s="1793" t="n">
        <v>0.45504001681012</v>
      </c>
      <c r="CT75" s="1793" t="n">
        <v>0.558308388002381</v>
      </c>
      <c r="CU75" s="1793" t="n">
        <v>0.473078446767737</v>
      </c>
      <c r="CV75" s="1792" t="n">
        <v>0.430296023643019</v>
      </c>
      <c r="CW75" s="1792" t="n">
        <v>0.623747143087098</v>
      </c>
      <c r="CX75" s="1792" t="n">
        <v>0.257425616232662</v>
      </c>
      <c r="CY75" s="1792" t="n">
        <v>0.53417092496605</v>
      </c>
      <c r="CZ75" s="1792" t="n">
        <v>0.938226472242318</v>
      </c>
      <c r="DA75" s="1792" t="n">
        <v>0.281901989802489</v>
      </c>
      <c r="DB75" s="1792" t="n">
        <v>0.595324606912205</v>
      </c>
      <c r="DC75" s="1792" t="n">
        <v>0.357370914384369</v>
      </c>
      <c r="DD75" s="1792" t="n">
        <v>0.543917197986998</v>
      </c>
      <c r="DE75" s="1792" t="n">
        <v>-1.14311923082659</v>
      </c>
      <c r="DF75" s="1792" t="n">
        <v>0.590291696181144</v>
      </c>
      <c r="DG75" s="1792" t="n">
        <v>0.504130574647459</v>
      </c>
      <c r="DH75" s="1792" t="n">
        <v>0.550340618045189</v>
      </c>
      <c r="DI75" s="1792" t="n">
        <v>-0.210722200065976</v>
      </c>
      <c r="DJ75" s="1792" t="n">
        <v>0.712383139184161</v>
      </c>
      <c r="DK75" s="1792" t="n">
        <v>0.605405002663015</v>
      </c>
      <c r="DL75" s="1792" t="n">
        <v>0.53153308747984</v>
      </c>
      <c r="DM75" s="1792" t="n">
        <v>0.476093514837596</v>
      </c>
      <c r="DN75" s="1792" t="n">
        <v>0.602313380491104</v>
      </c>
      <c r="DO75" s="1792" t="n">
        <v>0.469386062333925</v>
      </c>
      <c r="DP75" s="1792" t="n">
        <v>0.768571145204632</v>
      </c>
      <c r="DQ75" s="1792" t="n">
        <v>0.638108426067226</v>
      </c>
      <c r="DR75" s="1792" t="n">
        <v>-0.229176385607199</v>
      </c>
      <c r="DS75" s="1792" t="n">
        <v>1.34398013167799</v>
      </c>
      <c r="DT75" s="1792" t="n">
        <v>0.622734553871312</v>
      </c>
      <c r="DU75" s="1792" t="n">
        <v>0.696031862869371</v>
      </c>
      <c r="DV75" s="1792" t="n">
        <v>0.73261410548979</v>
      </c>
      <c r="DW75" s="1792" t="n">
        <v>0.719734678589273</v>
      </c>
      <c r="DX75" s="1792" t="n">
        <v>0.512757572129964</v>
      </c>
      <c r="DY75" s="1792" t="n">
        <v>0.603824703556713</v>
      </c>
      <c r="DZ75" s="1792" t="n">
        <v>0.437554970709476</v>
      </c>
      <c r="EA75" s="1792" t="n">
        <v>0.76674993487395</v>
      </c>
      <c r="EB75" s="1792" t="n">
        <v>0.494626051883778</v>
      </c>
      <c r="EC75" s="1792" t="n">
        <v>0.428318034144363</v>
      </c>
      <c r="ED75" s="1792" t="n">
        <v>0.49059785789999</v>
      </c>
      <c r="EE75" s="1792" t="n">
        <v>0.481400766876178</v>
      </c>
      <c r="EF75" s="1792" t="n">
        <v>0.526774394602595</v>
      </c>
      <c r="EG75" s="1792" t="n">
        <v>0.431886312200007</v>
      </c>
      <c r="EH75" s="1792" t="n">
        <v>0.420821786472156</v>
      </c>
      <c r="EI75" s="1792" t="n">
        <v>0.410576597284656</v>
      </c>
      <c r="EJ75" s="1792" t="n">
        <v>0.393903617844522</v>
      </c>
      <c r="EK75" s="1792" t="n">
        <v>0.290634309866991</v>
      </c>
      <c r="EL75" s="1792" t="n">
        <v>0.37195720824294</v>
      </c>
      <c r="EM75" s="1792" t="n">
        <v>0.372883221796169</v>
      </c>
      <c r="EN75" s="1792" t="n">
        <v>0.512268412004695</v>
      </c>
      <c r="EO75" s="1792" t="n">
        <v>0.113317642393153</v>
      </c>
      <c r="EP75" s="1792" t="n">
        <v>0.0828168729411624</v>
      </c>
      <c r="EQ75" s="1792" t="n">
        <v>0.0727117338860976</v>
      </c>
      <c r="ER75" s="1792" t="n">
        <v>-0.0957177621299181</v>
      </c>
      <c r="ES75" s="1792" t="n">
        <v>-0.160083962617367</v>
      </c>
      <c r="ET75" s="1792" t="n">
        <v>-0.151037503656248</v>
      </c>
      <c r="EU75" s="1792" t="n">
        <v>-0.115774817967633</v>
      </c>
      <c r="EV75" s="1792" t="n">
        <v>-0.180873549055849</v>
      </c>
      <c r="EW75" s="1792" t="n">
        <v>-0.875579983162485</v>
      </c>
      <c r="EX75" s="1795" t="n">
        <v>0.218928531792109</v>
      </c>
      <c r="EY75" s="1795" t="n">
        <v>0.961272189087361</v>
      </c>
      <c r="EZ75" s="1795" t="n">
        <v>-0.109155572550912</v>
      </c>
      <c r="FA75" s="1795" t="n">
        <v>0.669593516359619</v>
      </c>
      <c r="FB75" s="1795" t="n">
        <v>0.0599062402205242</v>
      </c>
      <c r="FC75" s="1795" t="n">
        <v>1.84511905023017</v>
      </c>
      <c r="FD75" s="1795" t="n">
        <v>0.316639166590895</v>
      </c>
      <c r="FE75" s="1795" t="n">
        <v>0.340139039575221</v>
      </c>
      <c r="FF75" s="1795" t="n">
        <v>0.269443837905533</v>
      </c>
      <c r="FG75" s="1795" t="n">
        <v>0.262375287210036</v>
      </c>
      <c r="FH75" s="1795" t="n">
        <v>1.1844558555128</v>
      </c>
      <c r="FI75" s="1795" t="n">
        <v>-0.568735939876278</v>
      </c>
      <c r="FJ75" s="1795" t="n">
        <v>-3.08077012612068</v>
      </c>
      <c r="FK75" s="1795" t="n">
        <v>-0.0684318498972718</v>
      </c>
      <c r="FL75" s="1795" t="n">
        <v>0.171222061957519</v>
      </c>
      <c r="FM75" s="1795" t="n">
        <v>0.208095085841238</v>
      </c>
      <c r="FN75" s="1795" t="n">
        <v>0.533564035608563</v>
      </c>
      <c r="FO75" s="1795" t="n">
        <v>0.160775486396717</v>
      </c>
      <c r="FP75" s="1795" t="n">
        <v>-3.84155011283434</v>
      </c>
      <c r="FQ75" s="1795" t="n">
        <v>-1.79113992746243</v>
      </c>
      <c r="FR75" s="1795" t="n">
        <v>-1.63306163755163</v>
      </c>
      <c r="FS75" s="1795" t="n">
        <v>1.23089191065328</v>
      </c>
      <c r="FT75" s="1795" t="n">
        <v>0.99393357604092</v>
      </c>
      <c r="FY75" s="1842"/>
    </row>
    <row r="76" customFormat="false" ht="25.5" hidden="false" customHeight="false" outlineLevel="0" collapsed="false">
      <c r="B76" s="1840" t="n">
        <v>19</v>
      </c>
      <c r="C76" s="1841" t="s">
        <v>1040</v>
      </c>
      <c r="D76" s="1789" t="n">
        <v>16</v>
      </c>
      <c r="E76" s="1797" t="n">
        <f aca="false">'SOUTH-1'!$N$1217</f>
        <v>-2.06095102228917</v>
      </c>
      <c r="F76" s="1797" t="n">
        <v>1.27367780153671</v>
      </c>
      <c r="G76" s="1797" t="n">
        <v>1.25020202542214</v>
      </c>
      <c r="H76" s="1797" t="n">
        <v>0.717699182263089</v>
      </c>
      <c r="I76" s="1797" t="n">
        <v>1.16954522561929</v>
      </c>
      <c r="J76" s="1798" t="n">
        <v>1.05718735626206</v>
      </c>
      <c r="K76" s="1798" t="n">
        <v>1.56519240848246</v>
      </c>
      <c r="L76" s="1798" t="n">
        <v>1.25787661335659</v>
      </c>
      <c r="M76" s="1798" t="n">
        <v>1.18041396207572</v>
      </c>
      <c r="N76" s="1798" t="n">
        <v>2.48160567221216</v>
      </c>
      <c r="O76" s="1798" t="n">
        <v>1.9024792233171</v>
      </c>
      <c r="P76" s="1793" t="n">
        <v>0.439850081121073</v>
      </c>
      <c r="Q76" s="1797" t="n">
        <v>1.80146527016971</v>
      </c>
      <c r="R76" s="1797" t="n">
        <v>1.1625480775079</v>
      </c>
      <c r="S76" s="1793" t="n">
        <v>1.34707988407233</v>
      </c>
      <c r="T76" s="1793" t="n">
        <v>1.20394297729695</v>
      </c>
      <c r="U76" s="1793" t="n">
        <v>1.50623738122053</v>
      </c>
      <c r="V76" s="1793" t="n">
        <v>-0.508224294493208</v>
      </c>
      <c r="W76" s="1793" t="n">
        <v>0.64619325918422</v>
      </c>
      <c r="X76" s="1793" t="n">
        <v>0.459996790990265</v>
      </c>
      <c r="Y76" s="1793" t="n">
        <v>1.44751621445944</v>
      </c>
      <c r="Z76" s="1793" t="n">
        <v>1.69189904376775</v>
      </c>
      <c r="AA76" s="1793" t="n">
        <v>2.33666379594518</v>
      </c>
      <c r="AB76" s="1793" t="n">
        <v>1.0937569468654</v>
      </c>
      <c r="AC76" s="1793" t="n">
        <v>1.92855171699738</v>
      </c>
      <c r="AD76" s="1793" t="n">
        <v>1.69630808415367</v>
      </c>
      <c r="AE76" s="1793" t="n">
        <v>1.44637410672507</v>
      </c>
      <c r="AF76" s="1793" t="n">
        <v>0.190634498043305</v>
      </c>
      <c r="AG76" s="1793" t="n">
        <v>0.05</v>
      </c>
      <c r="AH76" s="1793" t="n">
        <v>0.644843121815569</v>
      </c>
      <c r="AI76" s="1793" t="n">
        <v>0.0999726665096847</v>
      </c>
      <c r="AJ76" s="1793" t="n">
        <v>-0.209212353267941</v>
      </c>
      <c r="AK76" s="1793" t="n">
        <v>1.24668601845388</v>
      </c>
      <c r="AL76" s="1793" t="n">
        <v>1.87661572424596</v>
      </c>
      <c r="AM76" s="1793" t="n">
        <v>3.27939947604961</v>
      </c>
      <c r="AN76" s="1793" t="n">
        <v>1.15184599187909</v>
      </c>
      <c r="AO76" s="1793" t="n">
        <v>0.732469535567787</v>
      </c>
      <c r="AP76" s="1793" t="n">
        <v>-0.24952152795754</v>
      </c>
      <c r="AQ76" s="1793" t="n">
        <v>-0.537917488920832</v>
      </c>
      <c r="AR76" s="1793" t="n">
        <v>2.79766438501823</v>
      </c>
      <c r="AS76" s="1793" t="n">
        <v>3.45920983803817</v>
      </c>
      <c r="AT76" s="1793" t="n">
        <v>0.755370904970253</v>
      </c>
      <c r="AU76" s="1793" t="n">
        <v>2.55345035445802</v>
      </c>
      <c r="AV76" s="1793" t="n">
        <v>2.05551862957897</v>
      </c>
      <c r="AW76" s="1793" t="n">
        <v>1.41616454757313</v>
      </c>
      <c r="AX76" s="1793" t="n">
        <v>0.837439233293499</v>
      </c>
      <c r="AY76" s="1793" t="n">
        <v>1.94538056642289</v>
      </c>
      <c r="AZ76" s="1793" t="n">
        <v>2.06784561138423</v>
      </c>
      <c r="BA76" s="1793"/>
      <c r="BB76" s="1793" t="n">
        <v>2.37085146563442</v>
      </c>
      <c r="BC76" s="1793" t="n">
        <v>2.32103182751943</v>
      </c>
      <c r="BD76" s="1793" t="n">
        <v>2.67793333267207</v>
      </c>
      <c r="BE76" s="1793" t="n">
        <v>0.928054511319036</v>
      </c>
      <c r="BF76" s="1793" t="n">
        <v>1.45588318128647</v>
      </c>
      <c r="BG76" s="1793" t="n">
        <v>1.94846462671053</v>
      </c>
      <c r="BH76" s="1793" t="n">
        <v>1.30545387874171</v>
      </c>
      <c r="BI76" s="1793" t="n">
        <v>2.41005900594855</v>
      </c>
      <c r="BJ76" s="1793" t="n">
        <v>1.80576761041754</v>
      </c>
      <c r="BK76" s="1793" t="n">
        <v>1.74704024467099</v>
      </c>
      <c r="BL76" s="1793" t="n">
        <v>1.69894928358202</v>
      </c>
      <c r="BM76" s="1793" t="n">
        <v>1.42549651273886</v>
      </c>
      <c r="BN76" s="1793"/>
      <c r="BO76" s="1793" t="n">
        <v>-1.48085440122874</v>
      </c>
      <c r="BP76" s="1793" t="n">
        <v>-0.0324309529131616</v>
      </c>
      <c r="BQ76" s="1793" t="n">
        <v>1.14271462390373</v>
      </c>
      <c r="BR76" s="1793" t="n">
        <v>1.10546300326859</v>
      </c>
      <c r="BS76" s="1793" t="n">
        <v>-0.0843105185187164</v>
      </c>
      <c r="BT76" s="1793" t="n">
        <v>0.832289101886035</v>
      </c>
      <c r="BU76" s="1793" t="n">
        <v>2.51765840395847</v>
      </c>
      <c r="BV76" s="1793" t="n">
        <v>1.19938582887773</v>
      </c>
      <c r="BW76" s="1793" t="n">
        <v>1.64287506197775</v>
      </c>
      <c r="BX76" s="1793" t="n">
        <v>2.09850744410966</v>
      </c>
      <c r="BY76" s="1793" t="n">
        <v>1.38578520995774</v>
      </c>
      <c r="BZ76" s="1793" t="n">
        <v>0.858723888070889</v>
      </c>
      <c r="CA76" s="1793" t="n">
        <v>2.99115556784804</v>
      </c>
      <c r="CB76" s="1793" t="n">
        <v>-1.65903806677561</v>
      </c>
      <c r="CC76" s="1793" t="n">
        <v>2.40813337121634</v>
      </c>
      <c r="CD76" s="1793" t="n">
        <v>0.225648280440049</v>
      </c>
      <c r="CE76" s="1793" t="n">
        <v>-1.1323690278186</v>
      </c>
      <c r="CF76" s="1793" t="n">
        <v>0.10502834743862</v>
      </c>
      <c r="CG76" s="1793" t="n">
        <v>-0.684349427524018</v>
      </c>
      <c r="CH76" s="1793" t="n">
        <v>2.20388010826878</v>
      </c>
      <c r="CI76" s="1793" t="n">
        <v>0.170735376622169</v>
      </c>
      <c r="CJ76" s="1793" t="n">
        <v>0.446289613591988</v>
      </c>
      <c r="CK76" s="1793" t="n">
        <v>0.427702390702402</v>
      </c>
      <c r="CL76" s="1793" t="n">
        <v>2.67496992254555</v>
      </c>
      <c r="CM76" s="1793" t="n">
        <v>0.901117199606532</v>
      </c>
      <c r="CN76" s="1793" t="n">
        <v>1.46902473453427</v>
      </c>
      <c r="CO76" s="1793" t="n">
        <v>1.1639904248429</v>
      </c>
      <c r="CP76" s="1793" t="n">
        <v>1.01297283182017</v>
      </c>
      <c r="CQ76" s="1793" t="n">
        <v>1.18603460118262</v>
      </c>
      <c r="CR76" s="1793" t="n">
        <v>2.11325372026424</v>
      </c>
      <c r="CS76" s="1793" t="n">
        <v>1.3631826155903</v>
      </c>
      <c r="CT76" s="1793" t="n">
        <v>0.694794163129821</v>
      </c>
      <c r="CU76" s="1793" t="n">
        <v>2.04030955774775</v>
      </c>
      <c r="CV76" s="1792" t="n">
        <v>1.30062732025952</v>
      </c>
      <c r="CW76" s="1792" t="n">
        <v>1.35972719565548</v>
      </c>
      <c r="CX76" s="1792" t="n">
        <v>1.4473654120264</v>
      </c>
      <c r="CY76" s="1792" t="n">
        <v>1.39876814808033</v>
      </c>
      <c r="CZ76" s="1792" t="n">
        <v>1.77277489359704</v>
      </c>
      <c r="DA76" s="1792" t="n">
        <v>1.04826450942568</v>
      </c>
      <c r="DB76" s="1792" t="n">
        <v>0.569010688491066</v>
      </c>
      <c r="DC76" s="1792" t="n">
        <v>0.824888722716907</v>
      </c>
      <c r="DD76" s="1792" t="n">
        <v>0.474799712055794</v>
      </c>
      <c r="DE76" s="1792" t="n">
        <v>0.760186339305948</v>
      </c>
      <c r="DF76" s="1792" t="n">
        <v>1.6921619315652</v>
      </c>
      <c r="DG76" s="1792" t="n">
        <v>1.52846711420415</v>
      </c>
      <c r="DH76" s="1792" t="n">
        <v>1.53392649602101</v>
      </c>
      <c r="DI76" s="1792" t="n">
        <v>0.656402555115303</v>
      </c>
      <c r="DJ76" s="1792" t="n">
        <v>1.94057666901075</v>
      </c>
      <c r="DK76" s="1792" t="n">
        <v>1.31013939312487</v>
      </c>
      <c r="DL76" s="1792" t="n">
        <v>0.806122393174817</v>
      </c>
      <c r="DM76" s="1792" t="n">
        <v>1.23064112074422</v>
      </c>
      <c r="DN76" s="1792" t="n">
        <v>1.17869930535626</v>
      </c>
      <c r="DO76" s="1792" t="n">
        <v>1.27457761378235</v>
      </c>
      <c r="DP76" s="1792" t="n">
        <v>1.70044751759825</v>
      </c>
      <c r="DQ76" s="1792" t="n">
        <v>1.4725181274535</v>
      </c>
      <c r="DR76" s="1792" t="n">
        <v>0.718805130381176</v>
      </c>
      <c r="DS76" s="1792" t="n">
        <v>0.26871704778304</v>
      </c>
      <c r="DT76" s="1792" t="n">
        <v>0.880575971253844</v>
      </c>
      <c r="DU76" s="1792" t="n">
        <v>0.880575971253846</v>
      </c>
      <c r="DV76" s="1792" t="n">
        <v>0.880578896181217</v>
      </c>
      <c r="DW76" s="1792" t="n">
        <v>0.880576389508951</v>
      </c>
      <c r="DX76" s="1792" t="n">
        <v>0.801084664148263</v>
      </c>
      <c r="DY76" s="1792" t="n">
        <v>1.76612516000978</v>
      </c>
      <c r="DZ76" s="1792" t="n">
        <v>1.74655213236485</v>
      </c>
      <c r="EA76" s="1792" t="n">
        <v>1.93042527898961</v>
      </c>
      <c r="EB76" s="1792" t="n">
        <v>1.20588112903746</v>
      </c>
      <c r="EC76" s="1792" t="n">
        <v>2.00746995657703</v>
      </c>
      <c r="ED76" s="1792" t="n">
        <v>1.1181166861819</v>
      </c>
      <c r="EE76" s="1792" t="n">
        <v>1.65114095696731</v>
      </c>
      <c r="EF76" s="1792" t="n">
        <v>1.49662879510283</v>
      </c>
      <c r="EG76" s="1792" t="n">
        <v>1.60011656871087</v>
      </c>
      <c r="EH76" s="1792" t="n">
        <v>0.63220415228471</v>
      </c>
      <c r="EI76" s="1792" t="n">
        <v>1.38084680589044</v>
      </c>
      <c r="EJ76" s="1792" t="n">
        <v>1.01359670211364</v>
      </c>
      <c r="EK76" s="1792" t="n">
        <v>0.942568099772304</v>
      </c>
      <c r="EL76" s="1792" t="n">
        <v>1.096354082971</v>
      </c>
      <c r="EM76" s="1792" t="n">
        <v>0.998991236136231</v>
      </c>
      <c r="EN76" s="1792" t="n">
        <v>1.37044076654844</v>
      </c>
      <c r="EO76" s="1792" t="n">
        <v>1.48253950269437</v>
      </c>
      <c r="EP76" s="1792" t="n">
        <v>1.44144923834087</v>
      </c>
      <c r="EQ76" s="1792" t="n">
        <v>1.69160608386945</v>
      </c>
      <c r="ER76" s="1792" t="n">
        <v>1.04940792741259</v>
      </c>
      <c r="ES76" s="1792" t="n">
        <v>1.32677638576564</v>
      </c>
      <c r="ET76" s="1792" t="n">
        <v>1.27314085032929</v>
      </c>
      <c r="EU76" s="1792" t="n">
        <v>1.36201715093328</v>
      </c>
      <c r="EV76" s="1792" t="n">
        <v>0.131317662268028</v>
      </c>
      <c r="EW76" s="1792" t="n">
        <v>1.70713125594122</v>
      </c>
      <c r="EX76" s="1795" t="n">
        <v>1.17663797774968</v>
      </c>
      <c r="EY76" s="1795" t="n">
        <v>0.093378737043688</v>
      </c>
      <c r="EZ76" s="1795" t="n">
        <v>0.619854455894887</v>
      </c>
      <c r="FA76" s="1795" t="n">
        <v>0.85584634759751</v>
      </c>
      <c r="FB76" s="1795" t="n">
        <v>2.10473610670883</v>
      </c>
      <c r="FC76" s="1795" t="n">
        <v>0.902473168455966</v>
      </c>
      <c r="FD76" s="1795" t="n">
        <v>1.25125017260987</v>
      </c>
      <c r="FE76" s="1795" t="n">
        <v>1.35860761329463</v>
      </c>
      <c r="FF76" s="1795" t="n">
        <v>1.4166282921325</v>
      </c>
      <c r="FG76" s="1795" t="n">
        <v>1.4299298935922</v>
      </c>
      <c r="FH76" s="1795" t="n">
        <v>0.865016964781841</v>
      </c>
      <c r="FI76" s="1795" t="n">
        <v>1.39159771621269</v>
      </c>
      <c r="FJ76" s="1795" t="n">
        <v>-0.186821394653146</v>
      </c>
      <c r="FK76" s="1795" t="n">
        <v>1.02717488988107</v>
      </c>
      <c r="FL76" s="1795" t="n">
        <v>1.76036071102273</v>
      </c>
      <c r="FM76" s="1795" t="s">
        <v>1041</v>
      </c>
      <c r="FN76" s="1795" t="n">
        <v>1.53891606852418</v>
      </c>
      <c r="FO76" s="1795" t="n">
        <v>1.20998736105507</v>
      </c>
      <c r="FP76" s="1795" t="n">
        <v>-2.72340253719896</v>
      </c>
      <c r="FQ76" s="1795" t="n">
        <v>0.862195033408995</v>
      </c>
      <c r="FR76" s="1795" t="n">
        <v>-3.09192645615227</v>
      </c>
      <c r="FS76" s="1795" t="n">
        <v>-0.786652215733222</v>
      </c>
      <c r="FT76" s="1795" t="n">
        <v>-1.16448039334243</v>
      </c>
      <c r="FY76" s="1842"/>
    </row>
    <row r="77" customFormat="false" ht="12.75" hidden="false" customHeight="false" outlineLevel="0" collapsed="false">
      <c r="B77" s="1850"/>
      <c r="C77" s="1841" t="s">
        <v>1042</v>
      </c>
      <c r="D77" s="1789" t="n">
        <v>17</v>
      </c>
      <c r="E77" s="1797" t="e">
        <f aca="false">#REF!</f>
        <v>#REF!</v>
      </c>
      <c r="F77" s="1797" t="e">
        <f aca="false">#REF!</f>
        <v>#REF!</v>
      </c>
      <c r="G77" s="1797" t="e">
        <f aca="false">#DIV/0!</f>
        <v>#DIV/0!</v>
      </c>
      <c r="H77" s="1797" t="e">
        <f aca="false">#DIV/0!</f>
        <v>#DIV/0!</v>
      </c>
      <c r="I77" s="1797" t="e">
        <f aca="false">#DIV/0!</f>
        <v>#DIV/0!</v>
      </c>
      <c r="J77" s="1798" t="e">
        <f aca="false">#DIV/0!</f>
        <v>#DIV/0!</v>
      </c>
      <c r="K77" s="1798" t="e">
        <f aca="false">#DIV/0!</f>
        <v>#DIV/0!</v>
      </c>
      <c r="L77" s="1798" t="e">
        <f aca="false">#DIV/0!</f>
        <v>#DIV/0!</v>
      </c>
      <c r="M77" s="1798" t="e">
        <f aca="false">#DIV/0!</f>
        <v>#DIV/0!</v>
      </c>
      <c r="N77" s="1798" t="e">
        <f aca="false">#DIV/0!</f>
        <v>#DIV/0!</v>
      </c>
      <c r="O77" s="1798" t="e">
        <f aca="false">#DIV/0!</f>
        <v>#DIV/0!</v>
      </c>
      <c r="P77" s="1797" t="e">
        <f aca="false">#DIV/0!</f>
        <v>#DIV/0!</v>
      </c>
      <c r="Q77" s="1797" t="e">
        <f aca="false">#DIV/0!</f>
        <v>#DIV/0!</v>
      </c>
      <c r="R77" s="1797" t="e">
        <f aca="false">#DIV/0!</f>
        <v>#DIV/0!</v>
      </c>
      <c r="S77" s="1793" t="e">
        <f aca="false">#DIV/0!</f>
        <v>#DIV/0!</v>
      </c>
      <c r="T77" s="1793" t="e">
        <f aca="false">#DIV/0!</f>
        <v>#DIV/0!</v>
      </c>
      <c r="U77" s="1793" t="e">
        <f aca="false">#DIV/0!</f>
        <v>#DIV/0!</v>
      </c>
      <c r="V77" s="1793" t="n">
        <v>1.42111539431658</v>
      </c>
      <c r="W77" s="1793" t="n">
        <v>0.736689292397329</v>
      </c>
      <c r="X77" s="1793" t="n">
        <v>0.745918114005826</v>
      </c>
      <c r="Y77" s="1793" t="n">
        <v>1.2187263740763</v>
      </c>
      <c r="Z77" s="1793" t="n">
        <v>0.6078104361001</v>
      </c>
      <c r="AA77" s="1793" t="n">
        <v>0.526652106381343</v>
      </c>
      <c r="AB77" s="1793" t="n">
        <v>0.959770381637068</v>
      </c>
      <c r="AC77" s="1793" t="n">
        <v>0.577283487908967</v>
      </c>
      <c r="AD77" s="1793" t="n">
        <v>1.63467480521264</v>
      </c>
      <c r="AE77" s="1793" t="n">
        <v>0.20986220518385</v>
      </c>
      <c r="AF77" s="1793" t="n">
        <v>0.920830073034553</v>
      </c>
      <c r="AG77" s="1793" t="n">
        <v>0.58</v>
      </c>
      <c r="AH77" s="1793" t="n">
        <v>0.493858327723611</v>
      </c>
      <c r="AI77" s="1793" t="n">
        <v>0.91234398503119</v>
      </c>
      <c r="AJ77" s="1793" t="n">
        <v>0.881705293411278</v>
      </c>
      <c r="AK77" s="1793" t="n">
        <v>0.805365515500625</v>
      </c>
      <c r="AL77" s="1793" t="n">
        <v>1.0421778608079</v>
      </c>
      <c r="AM77" s="1793" t="n">
        <v>1.07628017604233</v>
      </c>
      <c r="AN77" s="1793" t="n">
        <v>1.63149024365775</v>
      </c>
      <c r="AO77" s="1793" t="n">
        <v>1.57758987162155</v>
      </c>
      <c r="AP77" s="1793" t="n">
        <v>2.38942136335167</v>
      </c>
      <c r="AQ77" s="1793" t="n">
        <v>2.50272450903183</v>
      </c>
      <c r="AR77" s="1793" t="n">
        <v>-0.248876715537894</v>
      </c>
      <c r="AS77" s="1793" t="n">
        <v>1.16888676397444</v>
      </c>
      <c r="AT77" s="1793" t="n">
        <v>1.20936526966733</v>
      </c>
      <c r="AU77" s="1793" t="n">
        <v>1.74264752856515</v>
      </c>
      <c r="AV77" s="1793" t="n">
        <v>2.86138182470657</v>
      </c>
      <c r="AW77" s="1793" t="n">
        <v>2.22147426661897</v>
      </c>
      <c r="AX77" s="1793" t="n">
        <v>1.14969300986612</v>
      </c>
      <c r="AY77" s="1793" t="n">
        <v>0.710040245305022</v>
      </c>
      <c r="AZ77" s="1793" t="n">
        <v>1.14920403794929</v>
      </c>
      <c r="BA77" s="1793"/>
      <c r="BB77" s="1793" t="n">
        <v>2.12027036819864</v>
      </c>
      <c r="BC77" s="1793" t="n">
        <v>0.71172219525102</v>
      </c>
      <c r="BD77" s="1793" t="n">
        <v>0.782532905405358</v>
      </c>
      <c r="BE77" s="1793" t="n">
        <v>1.19948037708296</v>
      </c>
      <c r="BF77" s="1793" t="n">
        <v>-0.546876642413977</v>
      </c>
      <c r="BG77" s="1793" t="n">
        <v>0.513598163937728</v>
      </c>
      <c r="BH77" s="1793" t="n">
        <v>1.3104416082666</v>
      </c>
      <c r="BI77" s="1793" t="n">
        <v>1.84337815572712</v>
      </c>
      <c r="BJ77" s="1793" t="n">
        <v>1.08125428086654</v>
      </c>
      <c r="BK77" s="1793" t="n">
        <v>0.909281525538168</v>
      </c>
      <c r="BL77" s="1793" t="n">
        <v>0.624198234220891</v>
      </c>
      <c r="BM77" s="1793" t="n">
        <v>1.74760206903575</v>
      </c>
      <c r="BN77" s="1793"/>
      <c r="BO77" s="1793" t="n">
        <v>2.1144769427656</v>
      </c>
      <c r="BP77" s="1793" t="n">
        <v>0.60885040568013</v>
      </c>
      <c r="BQ77" s="1793" t="n">
        <v>1.12391697511112</v>
      </c>
      <c r="BR77" s="1793" t="n">
        <v>-0.554072101719296</v>
      </c>
      <c r="BS77" s="1793" t="n">
        <v>0.890879813524929</v>
      </c>
      <c r="BT77" s="1793" t="n">
        <v>1.06246676199965</v>
      </c>
      <c r="BU77" s="1793" t="n">
        <v>0.89447461256199</v>
      </c>
      <c r="BV77" s="1793" t="n">
        <v>1.18961667191493</v>
      </c>
      <c r="BW77" s="1793" t="n">
        <v>0.804131062533215</v>
      </c>
      <c r="BX77" s="1793" t="n">
        <v>0.648938618739675</v>
      </c>
      <c r="BY77" s="1793" t="n">
        <v>0.618588018821459</v>
      </c>
      <c r="BZ77" s="1793" t="n">
        <v>0.471609540713135</v>
      </c>
      <c r="CA77" s="1793" t="n">
        <v>0.643309735108108</v>
      </c>
      <c r="CB77" s="1793" t="n">
        <v>0.558538745519075</v>
      </c>
      <c r="CC77" s="1793" t="n">
        <v>0.462507897195732</v>
      </c>
      <c r="CD77" s="1793" t="n">
        <v>0.618176062142637</v>
      </c>
      <c r="CE77" s="1793" t="n">
        <v>-1.9671620305249</v>
      </c>
      <c r="CF77" s="1793" t="n">
        <v>0.189876781941454</v>
      </c>
      <c r="CG77" s="1793" t="n">
        <v>1.11558898470033</v>
      </c>
      <c r="CH77" s="1793" t="n">
        <v>1.06021733399019</v>
      </c>
      <c r="CI77" s="1793" t="n">
        <v>1.312625046096</v>
      </c>
      <c r="CJ77" s="1793" t="n">
        <v>-2.04578865052786</v>
      </c>
      <c r="CK77" s="1793" t="n">
        <v>1.05223208210106</v>
      </c>
      <c r="CL77" s="1793" t="n">
        <v>0.0998463199976066</v>
      </c>
      <c r="CM77" s="1793" t="n">
        <v>1.04304735702824</v>
      </c>
      <c r="CN77" s="1793" t="n">
        <v>0.975463844604869</v>
      </c>
      <c r="CO77" s="1793" t="n">
        <v>1.19962167460603</v>
      </c>
      <c r="CP77" s="1793" t="n">
        <v>2.58487257113212</v>
      </c>
      <c r="CQ77" s="1793" t="n">
        <v>-1.11797415679421</v>
      </c>
      <c r="CR77" s="1793" t="n">
        <v>1.26660718749336</v>
      </c>
      <c r="CS77" s="1793" t="n">
        <v>0.92144728219515</v>
      </c>
      <c r="CT77" s="1793" t="n">
        <v>1.23906831552554</v>
      </c>
      <c r="CU77" s="1793" t="n">
        <v>1.01936600361614</v>
      </c>
      <c r="CV77" s="1792" t="n">
        <v>1.08502199684153</v>
      </c>
      <c r="CW77" s="1792" t="n">
        <v>1.58713599460384</v>
      </c>
      <c r="CX77" s="1792" t="n">
        <v>0.428938530912647</v>
      </c>
      <c r="CY77" s="1792" t="n">
        <v>0.606702437480877</v>
      </c>
      <c r="CZ77" s="1792" t="n">
        <v>-1.29455951072191</v>
      </c>
      <c r="DA77" s="1792" t="n">
        <v>1.8081520497037</v>
      </c>
      <c r="DB77" s="1792" t="n">
        <v>0.184797046003379</v>
      </c>
      <c r="DC77" s="1792" t="n">
        <v>0.841695543348097</v>
      </c>
      <c r="DD77" s="1792" t="n">
        <v>0.492923685205603</v>
      </c>
      <c r="DE77" s="1792" t="n">
        <v>-0.697503804662586</v>
      </c>
      <c r="DF77" s="1792" t="n">
        <v>0.582916573824576</v>
      </c>
      <c r="DG77" s="1792" t="n">
        <v>0.897971076755492</v>
      </c>
      <c r="DH77" s="1792" t="n">
        <v>-0.331052473483444</v>
      </c>
      <c r="DI77" s="1792" t="n">
        <v>-0.87740663249423</v>
      </c>
      <c r="DJ77" s="1792" t="n">
        <v>-0.229068585905618</v>
      </c>
      <c r="DK77" s="1792" t="n">
        <v>0.768008697231072</v>
      </c>
      <c r="DL77" s="1792" t="n">
        <v>-0.0747706009288863</v>
      </c>
      <c r="DM77" s="1792" t="n">
        <v>0.471069973134718</v>
      </c>
      <c r="DN77" s="1792" t="n">
        <v>-0.189434226949371</v>
      </c>
      <c r="DO77" s="1792" t="n">
        <v>0.109135445656534</v>
      </c>
      <c r="DP77" s="1792" t="n">
        <v>0.340769876236521</v>
      </c>
      <c r="DQ77" s="1792" t="n">
        <v>0.522209865497016</v>
      </c>
      <c r="DR77" s="1792" t="n">
        <v>0.220442393973676</v>
      </c>
      <c r="DS77" s="1792" t="n">
        <v>1.33349430086042</v>
      </c>
      <c r="DT77" s="1792" t="n">
        <v>1.09512753858117</v>
      </c>
      <c r="DU77" s="1792" t="n">
        <v>0.636623363898369</v>
      </c>
      <c r="DV77" s="1792" t="n">
        <v>0.937720578110442</v>
      </c>
      <c r="DW77" s="1792" t="n">
        <v>1.32456091667458</v>
      </c>
      <c r="DX77" s="1792" t="n">
        <v>0.506740796206743</v>
      </c>
      <c r="DY77" s="1792" t="n">
        <v>0.290512763796606</v>
      </c>
      <c r="DZ77" s="1792" t="n">
        <v>5.16663412017498</v>
      </c>
      <c r="EA77" s="1792" t="n">
        <v>1.26017386493972</v>
      </c>
      <c r="EB77" s="1792" t="n">
        <v>0.441733258302746</v>
      </c>
      <c r="EC77" s="1792" t="n">
        <v>1.77317810772126</v>
      </c>
      <c r="ED77" s="1792" t="n">
        <v>2.0175156109667</v>
      </c>
      <c r="EE77" s="1792" t="n">
        <v>1.34644784648944</v>
      </c>
      <c r="EF77" s="1792" t="n">
        <v>1.79030820277855</v>
      </c>
      <c r="EG77" s="1792" t="n">
        <v>1.60584402709803</v>
      </c>
      <c r="EH77" s="1792" t="n">
        <v>1.25273917525114</v>
      </c>
      <c r="EI77" s="1792" t="n">
        <v>1.42125605234569</v>
      </c>
      <c r="EJ77" s="1792" t="n">
        <v>1.31731271193073</v>
      </c>
      <c r="EK77" s="1792" t="n">
        <v>1.02003666118429</v>
      </c>
      <c r="EL77" s="1792" t="n">
        <v>1.54297008348676</v>
      </c>
      <c r="EM77" s="1792" t="n">
        <v>0.982036557229872</v>
      </c>
      <c r="EN77" s="1792" t="n">
        <v>1.11944896577574</v>
      </c>
      <c r="EO77" s="1792" t="n">
        <v>1.0740202106749</v>
      </c>
      <c r="EP77" s="1792" t="n">
        <v>1.02223368904201</v>
      </c>
      <c r="EQ77" s="1792" t="n">
        <v>1.10105986750012</v>
      </c>
      <c r="ER77" s="1792" t="n">
        <v>0.846196610817368</v>
      </c>
      <c r="ES77" s="1792" t="n">
        <v>0.854134120729539</v>
      </c>
      <c r="ET77" s="1792" t="n">
        <v>0.957997539990851</v>
      </c>
      <c r="EU77" s="1792" t="n">
        <v>0.829794724050484</v>
      </c>
      <c r="EV77" s="1792" t="n">
        <v>0.746629941429883</v>
      </c>
      <c r="EW77" s="1792" t="n">
        <v>1.27340917980444</v>
      </c>
      <c r="EX77" s="1795" t="n">
        <v>0.534047080876819</v>
      </c>
      <c r="EY77" s="1795" t="n">
        <v>1.84180605655612</v>
      </c>
      <c r="EZ77" s="1795" t="n">
        <v>0.561487524928957</v>
      </c>
      <c r="FA77" s="1795" t="n">
        <v>1.34168483666231</v>
      </c>
      <c r="FB77" s="1795" t="n">
        <v>0.722280240367795</v>
      </c>
      <c r="FC77" s="1795" t="n">
        <v>0.378576769186967</v>
      </c>
      <c r="FD77" s="1795" t="n">
        <v>1.18863853746171</v>
      </c>
      <c r="FE77" s="1795" t="n">
        <v>1.30845473666474</v>
      </c>
      <c r="FF77" s="1795" t="n">
        <v>1.37985298300362</v>
      </c>
      <c r="FG77" s="1795" t="n">
        <v>1.33442432289751</v>
      </c>
      <c r="FH77" s="1795" t="n">
        <v>0.703503308878586</v>
      </c>
      <c r="FI77" s="1795" t="n">
        <v>1.5095504491231</v>
      </c>
      <c r="FJ77" s="1795" t="n">
        <v>-4.00209830346533</v>
      </c>
      <c r="FK77" s="1795" t="n">
        <v>-1.01770119787221</v>
      </c>
      <c r="FL77" s="1795" t="n">
        <v>1.21895902726917</v>
      </c>
      <c r="FM77" s="1795" t="n">
        <v>1.13664826640636</v>
      </c>
      <c r="FN77" s="1795" t="n">
        <v>1.5773796894743</v>
      </c>
      <c r="FO77" s="1795" t="n">
        <v>1.66821305473663</v>
      </c>
      <c r="FP77" s="1795" t="n">
        <v>-3.12825078311185</v>
      </c>
      <c r="FQ77" s="1795" t="n">
        <v>-0.625484794802979</v>
      </c>
      <c r="FR77" s="1795" t="n">
        <v>1.23089191065328</v>
      </c>
      <c r="FS77" s="1795" t="n">
        <v>-1.02240201930708</v>
      </c>
      <c r="FT77" s="1795" t="n">
        <v>0.50871193708554</v>
      </c>
      <c r="FY77" s="1842"/>
    </row>
    <row r="78" customFormat="false" ht="12.75" hidden="false" customHeight="false" outlineLevel="0" collapsed="false">
      <c r="B78" s="1840" t="n">
        <v>20</v>
      </c>
      <c r="C78" s="1841" t="s">
        <v>1043</v>
      </c>
      <c r="D78" s="1789" t="n">
        <v>18</v>
      </c>
      <c r="E78" s="1797" t="n">
        <f aca="false">'SOUTH-1'!$N$70</f>
        <v>-0.21920588551561</v>
      </c>
      <c r="F78" s="1797" t="n">
        <v>-0.31325546289319</v>
      </c>
      <c r="G78" s="1797" t="n">
        <v>-0.241258437231842</v>
      </c>
      <c r="H78" s="1797" t="n">
        <v>-0.443209164104137</v>
      </c>
      <c r="I78" s="1797" t="n">
        <v>0.0576985056560149</v>
      </c>
      <c r="J78" s="1798" t="n">
        <v>0.0940499979413206</v>
      </c>
      <c r="K78" s="1798" t="n">
        <v>-0.567877491808537</v>
      </c>
      <c r="L78" s="1798" t="n">
        <v>0.195993690557809</v>
      </c>
      <c r="M78" s="1798" t="n">
        <v>0.0360238736656202</v>
      </c>
      <c r="N78" s="1798" t="n">
        <v>-1.32878392707363</v>
      </c>
      <c r="O78" s="1798" t="n">
        <v>-0.0956746520463847</v>
      </c>
      <c r="P78" s="1797" t="n">
        <v>-0.0534570554835122</v>
      </c>
      <c r="Q78" s="1797" t="n">
        <v>-0.381256680052916</v>
      </c>
      <c r="R78" s="1797" t="n">
        <v>-0.0238620250239747</v>
      </c>
      <c r="S78" s="1793" t="n">
        <v>-0.393465999006594</v>
      </c>
      <c r="T78" s="1793" t="n">
        <v>0.0584631922829618</v>
      </c>
      <c r="U78" s="1793" t="n">
        <v>0.0164555921231709</v>
      </c>
      <c r="V78" s="1793" t="n">
        <v>-0.0488341514343153</v>
      </c>
      <c r="W78" s="1793" t="n">
        <v>-0.582439993714971</v>
      </c>
      <c r="X78" s="1793" t="n">
        <v>0.925915064310066</v>
      </c>
      <c r="Y78" s="1793" t="n">
        <v>-0.196472894254139</v>
      </c>
      <c r="Z78" s="1793" t="n">
        <v>-0.0268168630594769</v>
      </c>
      <c r="AA78" s="1792" t="n">
        <v>-0.166487357179106</v>
      </c>
      <c r="AB78" s="1792" t="n">
        <v>-0.149646506396666</v>
      </c>
      <c r="AC78" s="1792" t="n">
        <v>-0.159115842509406</v>
      </c>
      <c r="AD78" s="1792" t="n">
        <v>-0.273375666382401</v>
      </c>
      <c r="AE78" s="1792" t="n">
        <v>0.289702799731793</v>
      </c>
      <c r="AF78" s="1792" t="n">
        <v>-0.54922381360491</v>
      </c>
      <c r="AG78" s="1792" t="n">
        <v>-0.4</v>
      </c>
      <c r="AH78" s="1792" t="n">
        <v>0.256955390054484</v>
      </c>
      <c r="AI78" s="1792" t="n">
        <v>-0.576954911783228</v>
      </c>
      <c r="AJ78" s="1792" t="n">
        <v>0.197963353546155</v>
      </c>
      <c r="AK78" s="1792" t="n">
        <v>-0.925618228254139</v>
      </c>
      <c r="AL78" s="1792" t="n">
        <v>-0.0678532760709812</v>
      </c>
      <c r="AM78" s="1792" t="n">
        <v>0.0165094846429447</v>
      </c>
      <c r="AN78" s="1792" t="n">
        <v>-0.241397141430852</v>
      </c>
      <c r="AO78" s="1792" t="n">
        <v>-0.43085876926149</v>
      </c>
      <c r="AP78" s="1792" t="n">
        <v>-0.0996496356321011</v>
      </c>
      <c r="AQ78" s="1792" t="n">
        <v>0.48722378252391</v>
      </c>
      <c r="AR78" s="1792" t="n">
        <v>-0.782837082303323</v>
      </c>
      <c r="AS78" s="1792" t="n">
        <v>0.297776917788996</v>
      </c>
      <c r="AT78" s="1792" t="n">
        <v>-0.34513989288038</v>
      </c>
      <c r="AU78" s="1792" t="n">
        <v>0.361726633613877</v>
      </c>
      <c r="AV78" s="1792" t="n">
        <v>-0.329832242499756</v>
      </c>
      <c r="AW78" s="1792" t="n">
        <v>0.0569264209133695</v>
      </c>
      <c r="AX78" s="1792" t="n">
        <v>-0.26063082321819</v>
      </c>
      <c r="AY78" s="1792" t="n">
        <v>-0.441499252988135</v>
      </c>
      <c r="AZ78" s="1792" t="n">
        <v>0.0408257809000902</v>
      </c>
      <c r="BA78" s="1792"/>
      <c r="BB78" s="1792" t="n">
        <v>0.148603243128071</v>
      </c>
      <c r="BC78" s="1792" t="n">
        <v>0.227292188293387</v>
      </c>
      <c r="BD78" s="1792" t="n">
        <v>1.11924910988738</v>
      </c>
      <c r="BE78" s="1792" t="n">
        <v>0.155207115133869</v>
      </c>
      <c r="BF78" s="1792" t="n">
        <v>-1.10958672956606</v>
      </c>
      <c r="BG78" s="1792" t="n">
        <v>-0.718769542287984</v>
      </c>
      <c r="BH78" s="1792" t="n">
        <v>0.135764201359739</v>
      </c>
      <c r="BI78" s="1792" t="n">
        <v>0.485319252875597</v>
      </c>
      <c r="BJ78" s="1792" t="n">
        <v>0.146017022677278</v>
      </c>
      <c r="BK78" s="1792" t="n">
        <v>-0.321309892302161</v>
      </c>
      <c r="BL78" s="1793" t="n">
        <v>0.472023696536561</v>
      </c>
      <c r="BM78" s="1793" t="n">
        <v>0.0351641239634374</v>
      </c>
      <c r="BN78" s="1793"/>
      <c r="BO78" s="1793" t="n">
        <v>0.911139625361062</v>
      </c>
      <c r="BP78" s="1793" t="n">
        <v>-0.033043700270835</v>
      </c>
      <c r="BQ78" s="1793" t="n">
        <v>0.18565649603789</v>
      </c>
      <c r="BR78" s="1793" t="n">
        <v>-0.0572049825240834</v>
      </c>
      <c r="BS78" s="1793" t="n">
        <v>-0.197043031748652</v>
      </c>
      <c r="BT78" s="1793" t="n">
        <v>-0.032341239045096</v>
      </c>
      <c r="BU78" s="1793" t="n">
        <v>-0.615872188880381</v>
      </c>
      <c r="BV78" s="1793" t="n">
        <v>-0.381084639506065</v>
      </c>
      <c r="BW78" s="1793" t="n">
        <v>-0.361077991644919</v>
      </c>
      <c r="BX78" s="1793" t="n">
        <v>-0.543951068746469</v>
      </c>
      <c r="BY78" s="1793" t="n">
        <v>-0.603719756078174</v>
      </c>
      <c r="BZ78" s="1793" t="n">
        <v>-0.381053220341689</v>
      </c>
      <c r="CA78" s="1793" t="n">
        <v>-0.829041324313658</v>
      </c>
      <c r="CB78" s="1793" t="n">
        <v>-0.581035026627545</v>
      </c>
      <c r="CC78" s="1793" t="n">
        <v>-0.225980175002313</v>
      </c>
      <c r="CD78" s="1793" t="n">
        <v>-0.246972258487743</v>
      </c>
      <c r="CE78" s="1793" t="n">
        <v>0.00641739931959268</v>
      </c>
      <c r="CF78" s="1793" t="n">
        <v>-0.583749033403004</v>
      </c>
      <c r="CG78" s="1793" t="n">
        <v>-0.642222815108258</v>
      </c>
      <c r="CH78" s="1793" t="n">
        <v>0.291714881469135</v>
      </c>
      <c r="CI78" s="1793" t="n">
        <v>-0.0736245676342421</v>
      </c>
      <c r="CJ78" s="1793" t="n">
        <v>0.322373415728931</v>
      </c>
      <c r="CK78" s="1793" t="n">
        <v>0</v>
      </c>
      <c r="CL78" s="1793" t="n">
        <v>-0.412400056108721</v>
      </c>
      <c r="CM78" s="1793" t="n">
        <v>0.281975801391201</v>
      </c>
      <c r="CN78" s="1793" t="n">
        <v>-0.346967733084552</v>
      </c>
      <c r="CO78" s="1793" t="n">
        <v>0.509729790109312</v>
      </c>
      <c r="CP78" s="1793" t="n">
        <v>-0.0973344203173977</v>
      </c>
      <c r="CQ78" s="1793" t="n">
        <v>-0.00994095075213</v>
      </c>
      <c r="CR78" s="1793" t="n">
        <v>0.296786471977999</v>
      </c>
      <c r="CS78" s="1793" t="n">
        <v>-0.3196930946291</v>
      </c>
      <c r="CT78" s="1793" t="n">
        <v>0.519729281062968</v>
      </c>
      <c r="CU78" s="1793" t="n">
        <v>-0.566004448210868</v>
      </c>
      <c r="CV78" s="1792" t="n">
        <v>0.631749653094298</v>
      </c>
      <c r="CW78" s="1792" t="n">
        <v>-0.0350700884345431</v>
      </c>
      <c r="CX78" s="1792" t="n">
        <v>0.981166109551439</v>
      </c>
      <c r="CY78" s="1792" t="n">
        <v>0.691142567916579</v>
      </c>
      <c r="CZ78" s="1792" t="n">
        <v>0</v>
      </c>
      <c r="DA78" s="1792" t="n">
        <v>1.30378756190066</v>
      </c>
      <c r="DB78" s="1792" t="n">
        <v>0</v>
      </c>
      <c r="DC78" s="1792" t="n">
        <v>-0.378196421189247</v>
      </c>
      <c r="DD78" s="1792" t="n">
        <v>-0.177559568042437</v>
      </c>
      <c r="DE78" s="1792" t="n">
        <v>0.326928099792096</v>
      </c>
      <c r="DF78" s="1792" t="n">
        <v>0.491106456888931</v>
      </c>
      <c r="DG78" s="1792" t="n">
        <v>0.516296688414622</v>
      </c>
      <c r="DH78" s="1792" t="n">
        <v>0.356700735090003</v>
      </c>
      <c r="DI78" s="1792" t="n">
        <v>0.449734555168524</v>
      </c>
      <c r="DJ78" s="1792" t="n">
        <v>1.03994572472523</v>
      </c>
      <c r="DK78" s="1792" t="n">
        <v>-0.284483459319009</v>
      </c>
      <c r="DL78" s="1792" t="n">
        <v>0.491504993584451</v>
      </c>
      <c r="DM78" s="1792" t="n">
        <v>0.591832074626581</v>
      </c>
      <c r="DN78" s="1792" t="n">
        <v>0.744165426390923</v>
      </c>
      <c r="DO78" s="1792" t="n">
        <v>-0.363989551802985</v>
      </c>
      <c r="DP78" s="1792" t="n">
        <v>0.256993967140705</v>
      </c>
      <c r="DQ78" s="1792" t="n">
        <v>1.08229605424674</v>
      </c>
      <c r="DR78" s="1792" t="n">
        <v>0.122428888169778</v>
      </c>
      <c r="DS78" s="1799" t="n">
        <v>0.333592274651464</v>
      </c>
      <c r="DT78" s="1799" t="n">
        <v>0.650859611702648</v>
      </c>
      <c r="DU78" s="1799" t="n">
        <v>-0.310108180108491</v>
      </c>
      <c r="DV78" s="1799" t="n">
        <v>-0.0314211557896525</v>
      </c>
      <c r="DW78" s="1799" t="n">
        <v>0.226390551121666</v>
      </c>
      <c r="DX78" s="1792" t="n">
        <v>0.195457618593444</v>
      </c>
      <c r="DY78" s="1792" t="n">
        <v>0.397082318493367</v>
      </c>
      <c r="DZ78" s="1792" t="n">
        <v>-0.00830069889766743</v>
      </c>
      <c r="EA78" s="1792" t="n">
        <v>-0.071431955661269</v>
      </c>
      <c r="EB78" s="1792" t="n">
        <v>0.265427357129502</v>
      </c>
      <c r="EC78" s="1792" t="n">
        <v>2.36435214829771</v>
      </c>
      <c r="ED78" s="1792" t="n">
        <v>-1.83074180653546</v>
      </c>
      <c r="EE78" s="1792" t="n">
        <v>0.80532479739864</v>
      </c>
      <c r="EF78" s="1792" t="n">
        <v>0.149632074346563</v>
      </c>
      <c r="EG78" s="1792" t="n">
        <v>0.217272955625883</v>
      </c>
      <c r="EH78" s="1792" t="n">
        <v>0.790592524100586</v>
      </c>
      <c r="EI78" s="1792" t="n">
        <v>0.20360117741013</v>
      </c>
      <c r="EJ78" s="1792" t="n">
        <v>0.177933829319131</v>
      </c>
      <c r="EK78" s="1792" t="n">
        <v>0.347614011829772</v>
      </c>
      <c r="EL78" s="1792" t="n">
        <v>0.359064641581565</v>
      </c>
      <c r="EM78" s="1792" t="n">
        <v>0.310043363084101</v>
      </c>
      <c r="EN78" s="1792" t="n">
        <v>0.357601150832211</v>
      </c>
      <c r="EO78" s="1792" t="n">
        <v>0.404238117526953</v>
      </c>
      <c r="EP78" s="1792" t="n">
        <v>0.401157615250926</v>
      </c>
      <c r="EQ78" s="1792" t="n">
        <v>0.375683327973631</v>
      </c>
      <c r="ER78" s="1792" t="n">
        <v>0.377314291929908</v>
      </c>
      <c r="ES78" s="1792" t="n">
        <v>0.302314336146602</v>
      </c>
      <c r="ET78" s="1792" t="n">
        <v>0.360863348539947</v>
      </c>
      <c r="EU78" s="1792" t="n">
        <v>0.359190054343665</v>
      </c>
      <c r="EV78" s="1792" t="n">
        <v>0.282120606558209</v>
      </c>
      <c r="EW78" s="1792" t="n">
        <v>0.219880636226669</v>
      </c>
      <c r="EX78" s="1795" t="n">
        <v>0.391110888720767</v>
      </c>
      <c r="EY78" s="1795" t="n">
        <v>0.370529075189785</v>
      </c>
      <c r="EZ78" s="1795" t="n">
        <v>0.589575233192094</v>
      </c>
      <c r="FA78" s="1795" t="n">
        <v>0.855052668999149</v>
      </c>
      <c r="FB78" s="1795" t="n">
        <v>0.775127768313617</v>
      </c>
      <c r="FC78" s="1795" t="n">
        <v>0.662684338248933</v>
      </c>
      <c r="FD78" s="1795" t="n">
        <v>0.844457628794511</v>
      </c>
      <c r="FE78" s="1777" t="n">
        <v>0.83</v>
      </c>
      <c r="FF78" s="1809"/>
      <c r="FG78" s="1809"/>
      <c r="FH78" s="1809"/>
      <c r="FI78" s="1809"/>
      <c r="FJ78" s="1809"/>
      <c r="FK78" s="1809"/>
      <c r="FL78" s="1809"/>
      <c r="FM78" s="1809"/>
      <c r="FN78" s="1809"/>
      <c r="FO78" s="1809"/>
      <c r="FP78" s="1809"/>
      <c r="FQ78" s="1809"/>
      <c r="FR78" s="1809"/>
      <c r="FS78" s="1809"/>
      <c r="FT78" s="1809"/>
      <c r="FY78" s="1842"/>
    </row>
    <row r="79" customFormat="false" ht="18" hidden="false" customHeight="false" outlineLevel="0" collapsed="false">
      <c r="B79" s="1840" t="n">
        <v>21</v>
      </c>
      <c r="C79" s="1841" t="s">
        <v>1044</v>
      </c>
      <c r="D79" s="1789" t="n">
        <v>19</v>
      </c>
      <c r="E79" s="1797" t="n">
        <f aca="false">'SOUTH-1'!$N$109</f>
        <v>0.82053787590613</v>
      </c>
      <c r="F79" s="1797" t="n">
        <v>0.734792526777955</v>
      </c>
      <c r="G79" s="1797" t="n">
        <v>1.00851861985709</v>
      </c>
      <c r="H79" s="1797" t="n">
        <v>2.25098843788094</v>
      </c>
      <c r="I79" s="1797" t="n">
        <v>2.09642190057484</v>
      </c>
      <c r="J79" s="1798" t="n">
        <v>0.426958522473391</v>
      </c>
      <c r="K79" s="1798" t="n">
        <v>1.15144609567223</v>
      </c>
      <c r="L79" s="1798" t="n">
        <v>-0.108928192402467</v>
      </c>
      <c r="M79" s="1798" t="n">
        <v>0.498721532537502</v>
      </c>
      <c r="N79" s="1798" t="n">
        <v>0.305008065238551</v>
      </c>
      <c r="O79" s="1798" t="n">
        <v>0.497522235394609</v>
      </c>
      <c r="P79" s="1797" t="n">
        <v>0</v>
      </c>
      <c r="Q79" s="1797" t="n">
        <v>0.195060486924705</v>
      </c>
      <c r="R79" s="1797" t="n">
        <v>0.0323293977677496</v>
      </c>
      <c r="S79" s="1793" t="n">
        <v>1.69403718091007</v>
      </c>
      <c r="T79" s="1793" t="n">
        <v>-0.40875727044846</v>
      </c>
      <c r="U79" s="1793" t="n">
        <v>0.5913666561441</v>
      </c>
      <c r="V79" s="1793" t="n">
        <v>1.82549696385834</v>
      </c>
      <c r="W79" s="1793" t="n">
        <v>0.111962026909062</v>
      </c>
      <c r="X79" s="1793" t="n">
        <v>-0.809960548233372</v>
      </c>
      <c r="Y79" s="1793" t="n">
        <v>0.927368213342083</v>
      </c>
      <c r="Z79" s="1793" t="n">
        <v>1.33484024154707</v>
      </c>
      <c r="AA79" s="1792" t="n">
        <v>-0.241750134368249</v>
      </c>
      <c r="AB79" s="1792" t="n">
        <v>0.352102061068964</v>
      </c>
      <c r="AC79" s="1792" t="n">
        <v>-0.431887042789326</v>
      </c>
      <c r="AD79" s="1792" t="n">
        <v>-0.254437212261188</v>
      </c>
      <c r="AE79" s="1792" t="n">
        <v>-0.290701834225767</v>
      </c>
      <c r="AF79" s="1792" t="n">
        <v>0.737138593991404</v>
      </c>
      <c r="AG79" s="1792" t="n">
        <v>-0.4</v>
      </c>
      <c r="AH79" s="1792" t="n">
        <v>-0.0425407610903503</v>
      </c>
      <c r="AI79" s="1792" t="n">
        <v>-0.657147128675323</v>
      </c>
      <c r="AJ79" s="1792" t="n">
        <v>-1.07045493480361</v>
      </c>
      <c r="AK79" s="1792" t="n">
        <v>0.263708048422715</v>
      </c>
      <c r="AL79" s="1792" t="n">
        <v>0.242334656925546</v>
      </c>
      <c r="AM79" s="1792" t="n">
        <v>-0.398441106321691</v>
      </c>
      <c r="AN79" s="1792" t="n">
        <v>-0.512484563507214</v>
      </c>
      <c r="AO79" s="1792" t="n">
        <v>1.83096105936838</v>
      </c>
      <c r="AP79" s="1792" t="n">
        <v>-1.27393030687544</v>
      </c>
      <c r="AQ79" s="1792" t="n">
        <v>-0.376576918021999</v>
      </c>
      <c r="AR79" s="1792" t="n">
        <v>1.5521930334863</v>
      </c>
      <c r="AS79" s="1792" t="n">
        <v>0.665519715832284</v>
      </c>
      <c r="AT79" s="1792" t="n">
        <v>-0.36673104234601</v>
      </c>
      <c r="AU79" s="1792" t="n">
        <v>-1.08006295069855</v>
      </c>
      <c r="AV79" s="1792" t="n">
        <v>0.617492136440559</v>
      </c>
      <c r="AW79" s="1792" t="n">
        <v>0.39312981761151</v>
      </c>
      <c r="AX79" s="1792" t="n">
        <v>2.20669228256023</v>
      </c>
      <c r="AY79" s="1792" t="n">
        <v>0.811519116503928</v>
      </c>
      <c r="AZ79" s="1792" t="n">
        <v>2.91667003925879</v>
      </c>
      <c r="BA79" s="1792"/>
      <c r="BB79" s="1792" t="n">
        <v>1.34131302277571</v>
      </c>
      <c r="BC79" s="1792" t="n">
        <v>1.72372062819288</v>
      </c>
      <c r="BD79" s="1792" t="n">
        <v>1.02400957806153</v>
      </c>
      <c r="BE79" s="1792" t="n">
        <v>1.11365302487754</v>
      </c>
      <c r="BF79" s="1792" t="n">
        <v>0.8958949889408</v>
      </c>
      <c r="BG79" s="1792" t="n">
        <v>-1.69061031551631</v>
      </c>
      <c r="BH79" s="1792" t="n">
        <v>-0.541222199417257</v>
      </c>
      <c r="BI79" s="1792" t="n">
        <v>-0.15705265102313</v>
      </c>
      <c r="BJ79" s="1792" t="n">
        <v>-1.64279819453485</v>
      </c>
      <c r="BK79" s="1792" t="n">
        <v>-0.0341072776566737</v>
      </c>
      <c r="BL79" s="1793" t="n">
        <v>0.0383958364174386</v>
      </c>
      <c r="BM79" s="1793" t="n">
        <v>2.54870143480751</v>
      </c>
      <c r="BN79" s="1793"/>
      <c r="BO79" s="1793" t="n">
        <v>1.8894599527852</v>
      </c>
      <c r="BP79" s="1793" t="n">
        <v>1.47057851073328</v>
      </c>
      <c r="BQ79" s="1793" t="n">
        <v>0.465601333644096</v>
      </c>
      <c r="BR79" s="1793" t="n">
        <v>1.39612740472244</v>
      </c>
      <c r="BS79" s="1793" t="n">
        <v>0.948885088176581</v>
      </c>
      <c r="BT79" s="1793" t="n">
        <v>-0.937045866586008</v>
      </c>
      <c r="BU79" s="1793" t="n">
        <v>0.592314918643981</v>
      </c>
      <c r="BV79" s="1793" t="n">
        <v>0.181823915616848</v>
      </c>
      <c r="BW79" s="1793" t="n">
        <v>1.46802029206242</v>
      </c>
      <c r="BX79" s="1793" t="n">
        <v>-0.907744062426411</v>
      </c>
      <c r="BY79" s="1793" t="n">
        <v>-0.355333806884913</v>
      </c>
      <c r="BZ79" s="1793" t="n">
        <v>0.568864370987829</v>
      </c>
      <c r="CA79" s="1793" t="n">
        <v>-0.30784612380172</v>
      </c>
      <c r="CB79" s="1793" t="n">
        <v>0.095604029491846</v>
      </c>
      <c r="CC79" s="1793" t="n">
        <v>1.02708852974681</v>
      </c>
      <c r="CD79" s="1793" t="n">
        <v>-0.3776384842435</v>
      </c>
      <c r="CE79" s="1793" t="n">
        <v>11.3488456730575</v>
      </c>
      <c r="CF79" s="1793" t="n">
        <v>-0.916436461060379</v>
      </c>
      <c r="CG79" s="1793" t="n">
        <v>2.56517047928827</v>
      </c>
      <c r="CH79" s="1793" t="n">
        <v>1.49999999999998</v>
      </c>
      <c r="CI79" s="1793" t="n">
        <v>0.870727893889875</v>
      </c>
      <c r="CJ79" s="1803" t="n">
        <v>0.165475681238181</v>
      </c>
      <c r="CK79" s="1793" t="n">
        <v>2.16975356277064</v>
      </c>
      <c r="CL79" s="1793" t="n">
        <v>0.843177606875999</v>
      </c>
      <c r="CM79" s="1793" t="n">
        <v>-0.793961614631083</v>
      </c>
      <c r="CN79" s="1793" t="n">
        <v>1.97884697869292</v>
      </c>
      <c r="CO79" s="1793" t="n">
        <v>0.00691650258621182</v>
      </c>
      <c r="CP79" s="1793" t="n">
        <v>-0.566801833756499</v>
      </c>
      <c r="CQ79" s="1793" t="n">
        <v>-0.268514760974963</v>
      </c>
      <c r="CR79" s="1793" t="n">
        <v>-0.626768993772538</v>
      </c>
      <c r="CS79" s="1793" t="n">
        <v>0.379846936079295</v>
      </c>
      <c r="CT79" s="1793" t="n">
        <v>0.260967460707324</v>
      </c>
      <c r="CU79" s="1793" t="n">
        <v>1.04297346034631</v>
      </c>
      <c r="CV79" s="1792" t="n">
        <v>2.43358630416198</v>
      </c>
      <c r="CW79" s="1792" t="n">
        <v>0.58567940790004</v>
      </c>
      <c r="CX79" s="1792" t="n">
        <v>0.792498437196001</v>
      </c>
      <c r="CY79" s="1792" t="n">
        <v>0.720482952897665</v>
      </c>
      <c r="CZ79" s="1792" t="n">
        <v>0.512947696404807</v>
      </c>
      <c r="DA79" s="1792" t="n">
        <v>-0.445402575266427</v>
      </c>
      <c r="DB79" s="1792" t="n">
        <v>4.33794996371876</v>
      </c>
      <c r="DC79" s="1792" t="n">
        <v>-2.27691009139132</v>
      </c>
      <c r="DD79" s="1792" t="n">
        <v>0.501996562652057</v>
      </c>
      <c r="DE79" s="1792" t="n">
        <v>0.469891443352468</v>
      </c>
      <c r="DF79" s="1792" t="n">
        <v>-2.32412540955649</v>
      </c>
      <c r="DG79" s="1792" t="n">
        <v>5.87286414147438</v>
      </c>
      <c r="DH79" s="1792" t="n">
        <v>-0.268626519742513</v>
      </c>
      <c r="DI79" s="1792" t="n">
        <v>0.861223725959691</v>
      </c>
      <c r="DJ79" s="1792" t="n">
        <v>-0.332359173509088</v>
      </c>
      <c r="DK79" s="1792" t="n">
        <v>0</v>
      </c>
      <c r="DL79" s="1792" t="n">
        <v>0.820434493377135</v>
      </c>
      <c r="DM79" s="1792" t="n">
        <v>-0.273645347969372</v>
      </c>
      <c r="DN79" s="1792" t="n">
        <v>-0.789911713017623</v>
      </c>
      <c r="DO79" s="1792" t="n">
        <v>-0.743707370948618</v>
      </c>
      <c r="DP79" s="1792" t="n">
        <v>-0.93082925903204</v>
      </c>
      <c r="DQ79" s="1792" t="n">
        <v>0.758194902936327</v>
      </c>
      <c r="DR79" s="1792" t="n">
        <v>-0.614157637810512</v>
      </c>
      <c r="DS79" s="1792" t="n">
        <v>0.921805989809244</v>
      </c>
      <c r="DT79" s="1792" t="n">
        <v>1.7758671695252</v>
      </c>
      <c r="DU79" s="1792" t="n">
        <v>-0.368803067046647</v>
      </c>
      <c r="DV79" s="1792" t="n">
        <v>-1.61070334689185</v>
      </c>
      <c r="DW79" s="1792" t="n">
        <v>1.8805017368894</v>
      </c>
      <c r="DX79" s="1792" t="n">
        <v>0.19545761859343</v>
      </c>
      <c r="DY79" s="1792" t="n">
        <v>1.23709174575659</v>
      </c>
      <c r="DZ79" s="1792" t="n">
        <v>-0.420585417189061</v>
      </c>
      <c r="EA79" s="1792" t="n">
        <v>-0.0714319556612481</v>
      </c>
      <c r="EB79" s="1792" t="n">
        <v>0.230108723854794</v>
      </c>
      <c r="EC79" s="1792" t="n">
        <v>0.57458584107872</v>
      </c>
      <c r="ED79" s="1792" t="n">
        <v>-3.18572160476054</v>
      </c>
      <c r="EE79" s="1792" t="n">
        <v>-1.353490667031</v>
      </c>
      <c r="EF79" s="1792" t="n">
        <v>-1.05033643999044</v>
      </c>
      <c r="EG79" s="1792" t="n">
        <v>0.116321014517195</v>
      </c>
      <c r="EH79" s="1792" t="n">
        <v>1.78861544701354</v>
      </c>
      <c r="EI79" s="1792" t="n">
        <v>-0.753201205077783</v>
      </c>
      <c r="EJ79" s="1792" t="n">
        <v>-2.04481479728099</v>
      </c>
      <c r="EK79" s="1792" t="n">
        <v>0.953595967355043</v>
      </c>
      <c r="EL79" s="1792" t="n">
        <v>-0.70691395262209</v>
      </c>
      <c r="EM79" s="1792" t="n">
        <v>-0.312101416671296</v>
      </c>
      <c r="EN79" s="1792" t="n">
        <v>0.0263030397225823</v>
      </c>
      <c r="EO79" s="1792" t="n">
        <v>0.571453708763435</v>
      </c>
      <c r="EP79" s="1792" t="n">
        <v>-0.98378513584504</v>
      </c>
      <c r="EQ79" s="1792" t="n">
        <v>-1.93893371335567</v>
      </c>
      <c r="ER79" s="1792" t="n">
        <v>-1.41903000726671</v>
      </c>
      <c r="ES79" s="1792" t="n">
        <v>0.783150752067138</v>
      </c>
      <c r="ET79" s="1792" t="n">
        <v>-0.744596166702693</v>
      </c>
      <c r="EU79" s="1792" t="n">
        <v>-0.70845768968936</v>
      </c>
      <c r="EV79" s="1792" t="n">
        <v>-1.23763362102126</v>
      </c>
      <c r="EW79" s="1792" t="n">
        <v>-1.23401418412865</v>
      </c>
      <c r="EX79" s="1795" t="n">
        <v>1.04452226991955</v>
      </c>
      <c r="EY79" s="1795" t="n">
        <v>-1.47902481320541</v>
      </c>
      <c r="EZ79" s="1795" t="n">
        <v>0.589575233192083</v>
      </c>
      <c r="FA79" s="1795" t="n">
        <v>-1.40179880162004</v>
      </c>
      <c r="FB79" s="1795" t="n">
        <v>-1.52552009841773</v>
      </c>
      <c r="FC79" s="1795" t="n">
        <v>-1.10860133034183</v>
      </c>
      <c r="FD79" s="1795" t="n">
        <v>-1.16387002407191</v>
      </c>
      <c r="FE79" s="1795" t="n">
        <v>-0.911149395129351</v>
      </c>
      <c r="FF79" s="1795" t="n">
        <v>-1.25654733053125</v>
      </c>
      <c r="FG79" s="1795" t="n">
        <v>-2.11845800303702</v>
      </c>
      <c r="FH79" s="1795" t="n">
        <v>-1.87457931282505</v>
      </c>
      <c r="FI79" s="1795" t="n">
        <v>-2.59846720966557</v>
      </c>
      <c r="FJ79" s="1795" t="n">
        <v>-2.17285466191892</v>
      </c>
      <c r="FK79" s="1795" t="n">
        <v>-0.938377496450103</v>
      </c>
      <c r="FL79" s="1795" t="n">
        <v>-0.693887398360789</v>
      </c>
      <c r="FM79" s="1795" t="n">
        <v>-1.20476960012804</v>
      </c>
      <c r="FN79" s="1795" t="n">
        <v>-0.720519830987944</v>
      </c>
      <c r="FO79" s="1795" t="n">
        <v>-1.14778324116526</v>
      </c>
      <c r="FP79" s="1795" t="n">
        <v>-1.13971172890007</v>
      </c>
      <c r="FQ79" s="1795" t="n">
        <v>-1.02803697981827</v>
      </c>
      <c r="FR79" s="1795" t="n">
        <v>-0.786652215733222</v>
      </c>
      <c r="FS79" s="1795" t="n">
        <v>5.07543062813669</v>
      </c>
      <c r="FT79" s="1795" t="n">
        <v>5.42092933871287</v>
      </c>
      <c r="FY79" s="1842"/>
    </row>
    <row r="80" customFormat="false" ht="12.75" hidden="false" customHeight="false" outlineLevel="0" collapsed="false">
      <c r="B80" s="1840" t="n">
        <v>22</v>
      </c>
      <c r="C80" s="1841" t="s">
        <v>1045</v>
      </c>
      <c r="D80" s="1789" t="n">
        <v>20</v>
      </c>
      <c r="E80" s="1797" t="n">
        <f aca="false">'SOUTH-1'!$N$180</f>
        <v>4.34445709348643</v>
      </c>
      <c r="F80" s="1797" t="n">
        <v>1.16421355374143</v>
      </c>
      <c r="G80" s="1797" t="n">
        <v>1.42574154262965</v>
      </c>
      <c r="H80" s="1797" t="n">
        <v>0.914801444263727</v>
      </c>
      <c r="I80" s="1797" t="n">
        <v>2.25878010722539</v>
      </c>
      <c r="J80" s="1798" t="n">
        <v>1.91702886341418</v>
      </c>
      <c r="K80" s="1798" t="n">
        <v>0.596685268418763</v>
      </c>
      <c r="L80" s="1798" t="n">
        <v>0.904191145143995</v>
      </c>
      <c r="M80" s="1798" t="n">
        <v>0.524109513302926</v>
      </c>
      <c r="N80" s="1798" t="n">
        <v>1.18611676519284</v>
      </c>
      <c r="O80" s="1798" t="n">
        <v>0.0827503674791108</v>
      </c>
      <c r="P80" s="1797" t="n">
        <v>0.428973030017121</v>
      </c>
      <c r="Q80" s="1797" t="n">
        <v>2.74932253981613</v>
      </c>
      <c r="R80" s="1797" t="n">
        <v>0.715630182750748</v>
      </c>
      <c r="S80" s="1793" t="n">
        <v>1.52450092243091</v>
      </c>
      <c r="T80" s="1793" t="n">
        <v>2.33912234960598</v>
      </c>
      <c r="U80" s="1793" t="n">
        <v>1.87964235009945</v>
      </c>
      <c r="V80" s="1793" t="n">
        <v>1.77058048143197</v>
      </c>
      <c r="W80" s="1793" t="n">
        <v>1.21442109916902</v>
      </c>
      <c r="X80" s="1793" t="n">
        <v>0.78975258236059</v>
      </c>
      <c r="Y80" s="1793" t="n">
        <v>1.20480892834249</v>
      </c>
      <c r="Z80" s="1793" t="n">
        <v>1.31457885138651</v>
      </c>
      <c r="AA80" s="1792" t="n">
        <v>1.39026779217381</v>
      </c>
      <c r="AB80" s="1792" t="n">
        <v>1.27408591940326</v>
      </c>
      <c r="AC80" s="1792" t="n">
        <v>0.999677745668845</v>
      </c>
      <c r="AD80" s="1792" t="n">
        <v>1.49387424296922</v>
      </c>
      <c r="AE80" s="1792" t="n">
        <v>3.2906263424662</v>
      </c>
      <c r="AF80" s="1792" t="n">
        <v>3.19920026912742</v>
      </c>
      <c r="AG80" s="1792" t="n">
        <v>1.85</v>
      </c>
      <c r="AH80" s="1792" t="n">
        <v>1.4377806533167</v>
      </c>
      <c r="AI80" s="1792" t="n">
        <v>-0.651438534068372</v>
      </c>
      <c r="AJ80" s="1792" t="n">
        <v>0.602336263917606</v>
      </c>
      <c r="AK80" s="1792" t="n">
        <v>2.76740900058605</v>
      </c>
      <c r="AL80" s="1792" t="n">
        <v>1.56220432185526</v>
      </c>
      <c r="AM80" s="1792" t="n">
        <v>1.89017130285398</v>
      </c>
      <c r="AN80" s="1792" t="n">
        <v>0.0766268749177476</v>
      </c>
      <c r="AO80" s="1792" t="n">
        <v>0.450377990483226</v>
      </c>
      <c r="AP80" s="1792" t="n">
        <v>0.797667676111924</v>
      </c>
      <c r="AQ80" s="1792" t="n">
        <v>0.634715510137281</v>
      </c>
      <c r="AR80" s="1792" t="n">
        <v>0.281389467372369</v>
      </c>
      <c r="AS80" s="1792" t="n">
        <v>1.18182820020149</v>
      </c>
      <c r="AT80" s="1792" t="n">
        <v>1.044073723778</v>
      </c>
      <c r="AU80" s="1792" t="n">
        <v>1.05273661647251</v>
      </c>
      <c r="AV80" s="1792" t="n">
        <v>1.50963381897802</v>
      </c>
      <c r="AW80" s="1792" t="n">
        <v>1.24466975203686</v>
      </c>
      <c r="AX80" s="1792" t="n">
        <v>1.75689997463851</v>
      </c>
      <c r="AY80" s="1792" t="n">
        <v>1.29974551189461</v>
      </c>
      <c r="AZ80" s="1792" t="n">
        <v>1.13776031241536</v>
      </c>
      <c r="BA80" s="1792"/>
      <c r="BB80" s="1792" t="n">
        <v>1.93093482667635</v>
      </c>
      <c r="BC80" s="1792" t="n">
        <v>1.97229632174847</v>
      </c>
      <c r="BD80" s="1792" t="n">
        <v>2.85148507926922</v>
      </c>
      <c r="BE80" s="1792" t="n">
        <v>1.30302263458334</v>
      </c>
      <c r="BF80" s="1792" t="n">
        <v>4.70396761999506</v>
      </c>
      <c r="BG80" s="1792" t="n">
        <v>-0.787634145609262</v>
      </c>
      <c r="BH80" s="1792" t="n">
        <v>3.00216490023775</v>
      </c>
      <c r="BI80" s="1792" t="n">
        <v>3.11592231529272</v>
      </c>
      <c r="BJ80" s="1792" t="n">
        <v>2.66673194052474</v>
      </c>
      <c r="BK80" s="1792" t="n">
        <v>1.31110902711348</v>
      </c>
      <c r="BL80" s="1793" t="n">
        <v>0.17627662657002</v>
      </c>
      <c r="BM80" s="1793" t="n">
        <v>1.94696710734247</v>
      </c>
      <c r="BN80" s="1793"/>
      <c r="BO80" s="1793" t="n">
        <v>0.799037926310545</v>
      </c>
      <c r="BP80" s="1793" t="n">
        <v>0.536271543532585</v>
      </c>
      <c r="BQ80" s="1793" t="n">
        <v>-0.688555785875585</v>
      </c>
      <c r="BR80" s="1793" t="n">
        <v>1.42570787108234</v>
      </c>
      <c r="BS80" s="1793" t="n">
        <v>0.341928230205698</v>
      </c>
      <c r="BT80" s="1793" t="n">
        <v>0.0138532869087369</v>
      </c>
      <c r="BU80" s="1793" t="n">
        <v>0.448510738985672</v>
      </c>
      <c r="BV80" s="1793" t="n">
        <v>0.587338201523755</v>
      </c>
      <c r="BW80" s="1793" t="n">
        <v>0.209568044379949</v>
      </c>
      <c r="BX80" s="1793" t="n">
        <v>0.223416802854155</v>
      </c>
      <c r="BY80" s="1793" t="n">
        <v>0.145335609214885</v>
      </c>
      <c r="BZ80" s="1793" t="n">
        <v>0.27567209080397</v>
      </c>
      <c r="CA80" s="1793" t="n">
        <v>2.78896981278775</v>
      </c>
      <c r="CB80" s="1793" t="n">
        <v>1.71068323194508</v>
      </c>
      <c r="CC80" s="1793" t="n">
        <v>0.639080468630039</v>
      </c>
      <c r="CD80" s="1793" t="n">
        <v>0.453678561641458</v>
      </c>
      <c r="CE80" s="1793" t="n">
        <v>1.60271634567049</v>
      </c>
      <c r="CF80" s="1793" t="n">
        <v>-0.727506127043789</v>
      </c>
      <c r="CG80" s="1793" t="n">
        <v>0.21753876020607</v>
      </c>
      <c r="CH80" s="1793" t="n">
        <v>0.539046381995552</v>
      </c>
      <c r="CI80" s="1793" t="n">
        <v>0.499999999999997</v>
      </c>
      <c r="CJ80" s="1793" t="n">
        <v>0.679579608774806</v>
      </c>
      <c r="CK80" s="1793" t="n">
        <v>0.77012769349154</v>
      </c>
      <c r="CL80" s="1793" t="n">
        <v>0.294555218077795</v>
      </c>
      <c r="CM80" s="1793" t="n">
        <v>-1.5836150804046</v>
      </c>
      <c r="CN80" s="1793" t="n">
        <v>0.401309750786134</v>
      </c>
      <c r="CO80" s="1793" t="n">
        <v>-1.95418157784739</v>
      </c>
      <c r="CP80" s="1793" t="n">
        <v>3.69085521226674</v>
      </c>
      <c r="CQ80" s="1793" t="n">
        <v>-0.094487710910762</v>
      </c>
      <c r="CR80" s="1793" t="n">
        <v>0.463450763420471</v>
      </c>
      <c r="CS80" s="1793" t="n">
        <v>0.306860852722098</v>
      </c>
      <c r="CT80" s="1793" t="n">
        <v>1.1288522956938</v>
      </c>
      <c r="CU80" s="1793" t="n">
        <v>0.0522584852718214</v>
      </c>
      <c r="CV80" s="1792" t="n">
        <v>1.36542093624987</v>
      </c>
      <c r="CW80" s="1792" t="n">
        <v>1.20294766669218</v>
      </c>
      <c r="CX80" s="1792" t="n">
        <v>1.90069842373018</v>
      </c>
      <c r="CY80" s="1792" t="n">
        <v>1.31980835864648</v>
      </c>
      <c r="CZ80" s="1792" t="n">
        <v>1.26103345991799</v>
      </c>
      <c r="DA80" s="1792" t="n">
        <v>0.889276575494307</v>
      </c>
      <c r="DB80" s="1792" t="n">
        <v>1.60835977359471</v>
      </c>
      <c r="DC80" s="1792" t="n">
        <v>1.09428906547843</v>
      </c>
      <c r="DD80" s="1792" t="n">
        <v>1.30871673562157</v>
      </c>
      <c r="DE80" s="1792" t="n">
        <v>1.38568636917861</v>
      </c>
      <c r="DF80" s="1792" t="n">
        <v>1.62027524675775</v>
      </c>
      <c r="DG80" s="1792" t="n">
        <v>1.91653540509455</v>
      </c>
      <c r="DH80" s="1792" t="n">
        <v>1.05815650706159</v>
      </c>
      <c r="DI80" s="1792" t="n">
        <v>1.71431731419379</v>
      </c>
      <c r="DJ80" s="1792" t="n">
        <v>-0.833128586066581</v>
      </c>
      <c r="DK80" s="1792" t="n">
        <v>1.01328471607073</v>
      </c>
      <c r="DL80" s="1792" t="n">
        <v>0.250661907257868</v>
      </c>
      <c r="DM80" s="1792" t="n">
        <v>1.02738782371084</v>
      </c>
      <c r="DN80" s="1792" t="n">
        <v>0.970396446105549</v>
      </c>
      <c r="DO80" s="1792" t="n">
        <v>0.66995514230525</v>
      </c>
      <c r="DP80" s="1792" t="n">
        <v>1.00192580025459</v>
      </c>
      <c r="DQ80" s="1792" t="n">
        <v>1.99310410093013</v>
      </c>
      <c r="DR80" s="1792" t="n">
        <v>1.98581171529266</v>
      </c>
      <c r="DS80" s="1792" t="n">
        <v>0.0799454940067866</v>
      </c>
      <c r="DT80" s="1792" t="n">
        <v>2.73642721315048</v>
      </c>
      <c r="DU80" s="1792" t="n">
        <v>1.23301513334618</v>
      </c>
      <c r="DV80" s="1792" t="n">
        <v>1.51703323174109</v>
      </c>
      <c r="DW80" s="1792" t="n">
        <v>1.47509090737985</v>
      </c>
      <c r="DX80" s="1792" t="n">
        <v>0.704301285919617</v>
      </c>
      <c r="DY80" s="1792" t="n">
        <v>1.12064009279733</v>
      </c>
      <c r="DZ80" s="1792" t="n">
        <v>1.54046583532988</v>
      </c>
      <c r="EA80" s="1792" t="n">
        <v>1.71984121068259</v>
      </c>
      <c r="EB80" s="1792" t="n">
        <v>0.286804072553746</v>
      </c>
      <c r="EC80" s="1792" t="n">
        <v>3.452231930489</v>
      </c>
      <c r="ED80" s="1792" t="n">
        <v>-1.00389904958724</v>
      </c>
      <c r="EE80" s="1792" t="n">
        <v>0.803026557217274</v>
      </c>
      <c r="EF80" s="1792" t="n">
        <v>1.72819861772179</v>
      </c>
      <c r="EG80" s="1792" t="n">
        <v>0.613455520240008</v>
      </c>
      <c r="EH80" s="1792" t="n">
        <v>2.02169643301657</v>
      </c>
      <c r="EI80" s="1792" t="n">
        <v>0.882670795332476</v>
      </c>
      <c r="EJ80" s="1792" t="n">
        <v>2.42197571558277</v>
      </c>
      <c r="EK80" s="1792" t="n">
        <v>1.53654471342535</v>
      </c>
      <c r="EL80" s="1799" t="n">
        <v>1.45640025328821</v>
      </c>
      <c r="EM80" s="1799" t="n">
        <v>1.47103983660084</v>
      </c>
      <c r="EN80" s="1799" t="n">
        <v>1.13433108825138</v>
      </c>
      <c r="EO80" s="1799" t="n">
        <v>1.68660893242458</v>
      </c>
      <c r="EP80" s="1799" t="n">
        <v>1.84843237653379</v>
      </c>
      <c r="EQ80" s="1799" t="n">
        <v>1.97075181004462</v>
      </c>
      <c r="ER80" s="1799" t="n">
        <v>1.92975767894535</v>
      </c>
      <c r="ES80" s="1799" t="n">
        <v>4.67326840470408</v>
      </c>
      <c r="ET80" s="1799" t="n">
        <v>2.41962178201176</v>
      </c>
      <c r="EU80" s="1799" t="n">
        <v>1.75018285905868</v>
      </c>
      <c r="EV80" s="1792" t="n">
        <v>0.943692842961226</v>
      </c>
      <c r="EW80" s="1792" t="n">
        <v>1.55276852526976</v>
      </c>
      <c r="EX80" s="1795" t="n">
        <v>1.18279560322751</v>
      </c>
      <c r="EY80" s="1795" t="n">
        <v>0.959065256748577</v>
      </c>
      <c r="EZ80" s="1795" t="n">
        <v>1.11061215660752</v>
      </c>
      <c r="FA80" s="1795" t="n">
        <v>1.61508964598902</v>
      </c>
      <c r="FB80" s="1795" t="n">
        <v>1.37907956890594</v>
      </c>
      <c r="FC80" s="1795" t="n">
        <v>1.2875074278434</v>
      </c>
      <c r="FD80" s="1795" t="n">
        <v>1.32546333641032</v>
      </c>
      <c r="FE80" s="1795" t="n">
        <v>1.88642373613705</v>
      </c>
      <c r="FF80" s="1795" t="n">
        <v>1.47101511807873</v>
      </c>
      <c r="FG80" s="1795" t="n">
        <v>0.0641934647318546</v>
      </c>
      <c r="FH80" s="1795" t="n">
        <v>0.309494158101794</v>
      </c>
      <c r="FI80" s="1795" t="n">
        <v>-0.408016202238723</v>
      </c>
      <c r="FJ80" s="1795" t="n">
        <v>0.252172191450079</v>
      </c>
      <c r="FK80" s="1795" t="n">
        <v>1.49117419046027</v>
      </c>
      <c r="FL80" s="1795" t="n">
        <v>1.89037884055994</v>
      </c>
      <c r="FM80" s="1795" t="n">
        <v>1.33086176435735</v>
      </c>
      <c r="FN80" s="1795" t="n">
        <v>1.44571438550092</v>
      </c>
      <c r="FO80" s="1795" t="n">
        <v>0.691885979723704</v>
      </c>
      <c r="FP80" s="1795" t="n">
        <v>2.02073103575958</v>
      </c>
      <c r="FQ80" s="1795" t="n">
        <v>0.814986220352058</v>
      </c>
      <c r="FR80" s="1795" t="n">
        <v>-1.02240201930708</v>
      </c>
      <c r="FS80" s="1795" t="n">
        <v>-0.324138912921531</v>
      </c>
      <c r="FT80" s="1795" t="n">
        <v>0.122431658146311</v>
      </c>
      <c r="FY80" s="1842"/>
    </row>
    <row r="81" customFormat="false" ht="14.25" hidden="false" customHeight="false" outlineLevel="0" collapsed="false">
      <c r="B81" s="1840" t="n">
        <v>23</v>
      </c>
      <c r="C81" s="1841" t="s">
        <v>1046</v>
      </c>
      <c r="D81" s="1789" t="n">
        <v>21</v>
      </c>
      <c r="E81" s="1797" t="n">
        <f aca="false">'SOUTH-1'!$N$1134</f>
        <v>1.03972404779096</v>
      </c>
      <c r="F81" s="1797" t="n">
        <v>0.701384577146397</v>
      </c>
      <c r="G81" s="1797" t="n">
        <v>0.843506612416899</v>
      </c>
      <c r="H81" s="1797" t="n">
        <v>0.354159971949818</v>
      </c>
      <c r="I81" s="1797" t="n">
        <v>0.979619974814665</v>
      </c>
      <c r="J81" s="1798" t="n">
        <v>0.727162801429513</v>
      </c>
      <c r="K81" s="1798" t="n">
        <v>0.904800547844216</v>
      </c>
      <c r="L81" s="1798" t="n">
        <v>0.923712479243012</v>
      </c>
      <c r="M81" s="1798" t="n">
        <v>0.950538163303582</v>
      </c>
      <c r="N81" s="1798" t="n">
        <v>0.562894852403719</v>
      </c>
      <c r="O81" s="1798" t="n">
        <v>3.06556420144657</v>
      </c>
      <c r="P81" s="1797" t="n">
        <v>-1.21255416803383</v>
      </c>
      <c r="Q81" s="1797" t="n">
        <v>1.12607498027589</v>
      </c>
      <c r="R81" s="1797" t="n">
        <v>1.00834166271693</v>
      </c>
      <c r="S81" s="1793" t="n">
        <v>0.724210100555185</v>
      </c>
      <c r="T81" s="1793" t="n">
        <v>0.567685126978559</v>
      </c>
      <c r="U81" s="1793" t="n">
        <v>0.514962650133619</v>
      </c>
      <c r="V81" s="1793" t="n">
        <v>0.751289820429732</v>
      </c>
      <c r="W81" s="1793" t="n">
        <v>0.486205797919587</v>
      </c>
      <c r="X81" s="1793" t="n">
        <v>0.404942474240446</v>
      </c>
      <c r="Y81" s="1793" t="n">
        <v>0.810694395745368</v>
      </c>
      <c r="Z81" s="1793" t="n">
        <v>0.547281744673251</v>
      </c>
      <c r="AA81" s="1792" t="n">
        <v>0.518662287453858</v>
      </c>
      <c r="AB81" s="1792" t="n">
        <v>0.359751965799599</v>
      </c>
      <c r="AC81" s="1792" t="n">
        <v>0.515550075170516</v>
      </c>
      <c r="AD81" s="1792" t="n">
        <v>0.579902551363339</v>
      </c>
      <c r="AE81" s="1792" t="n">
        <v>0.554371061639887</v>
      </c>
      <c r="AF81" s="1792" t="n">
        <v>0.464738629496667</v>
      </c>
      <c r="AG81" s="1792" t="n">
        <v>0.45</v>
      </c>
      <c r="AH81" s="1792" t="n">
        <v>0.630497387806461</v>
      </c>
      <c r="AI81" s="1792" t="n">
        <v>-0.508934425849426</v>
      </c>
      <c r="AJ81" s="1792" t="n">
        <v>0.497944435304118</v>
      </c>
      <c r="AK81" s="1792" t="n">
        <v>0.601253807807378</v>
      </c>
      <c r="AL81" s="1792" t="n">
        <v>0.520591949860828</v>
      </c>
      <c r="AM81" s="1792" t="n">
        <v>0.565323130543451</v>
      </c>
      <c r="AN81" s="1792" t="n">
        <v>0.624417202894145</v>
      </c>
      <c r="AO81" s="1792" t="n">
        <v>0.419868287255461</v>
      </c>
      <c r="AP81" s="1792" t="n">
        <v>0.623682917125752</v>
      </c>
      <c r="AQ81" s="1792" t="n">
        <v>0.334225829302633</v>
      </c>
      <c r="AR81" s="1792" t="n">
        <v>-0.170633226698552</v>
      </c>
      <c r="AS81" s="1792" t="n">
        <v>1.45670865595136</v>
      </c>
      <c r="AT81" s="1792" t="n">
        <v>0.488592105049497</v>
      </c>
      <c r="AU81" s="1792" t="n">
        <v>0.300585910999992</v>
      </c>
      <c r="AV81" s="1792" t="n">
        <v>0.594163942398174</v>
      </c>
      <c r="AW81" s="1792" t="n">
        <v>2.43686125723867</v>
      </c>
      <c r="AX81" s="1792" t="n">
        <v>2.78062257122496</v>
      </c>
      <c r="AY81" s="1792" t="n">
        <v>0.538814424214002</v>
      </c>
      <c r="AZ81" s="1792" t="n">
        <v>2.32585496445779</v>
      </c>
      <c r="BA81" s="1792"/>
      <c r="BB81" s="1792" t="n">
        <v>0.49393144672604</v>
      </c>
      <c r="BC81" s="1792" t="n">
        <v>0.560603954029767</v>
      </c>
      <c r="BD81" s="1792" t="n">
        <v>0.429223842322981</v>
      </c>
      <c r="BE81" s="1792" t="n">
        <v>0.23070104073695</v>
      </c>
      <c r="BF81" s="1792" t="n">
        <v>0.458909446808926</v>
      </c>
      <c r="BG81" s="1792" t="n">
        <v>0.424790527438782</v>
      </c>
      <c r="BH81" s="1792" t="n">
        <v>0.724992925762813</v>
      </c>
      <c r="BI81" s="1792" t="n">
        <v>2.12337591218867</v>
      </c>
      <c r="BJ81" s="1792" t="n">
        <v>3.33786851481058</v>
      </c>
      <c r="BK81" s="1792" t="n">
        <v>-0.957186889999127</v>
      </c>
      <c r="BL81" s="1793" t="n">
        <v>0.337035015695384</v>
      </c>
      <c r="BM81" s="1793" t="n">
        <v>-0.0379959941179345</v>
      </c>
      <c r="BN81" s="1793"/>
      <c r="BO81" s="1793" t="n">
        <v>3.12053633342091</v>
      </c>
      <c r="BP81" s="1793" t="n">
        <v>3.09083031730144</v>
      </c>
      <c r="BQ81" s="1793" t="n">
        <v>0.359694080347985</v>
      </c>
      <c r="BR81" s="1793" t="n">
        <v>6.76241203409826</v>
      </c>
      <c r="BS81" s="1793" t="n">
        <v>2.94309624662956</v>
      </c>
      <c r="BT81" s="1793" t="n">
        <v>0.840639601231925</v>
      </c>
      <c r="BU81" s="1793" t="n">
        <v>1.89591738615568</v>
      </c>
      <c r="BV81" s="1793" t="n">
        <v>-1.74688486064511</v>
      </c>
      <c r="BW81" s="1793" t="n">
        <v>-3.20607705292018</v>
      </c>
      <c r="BX81" s="1793" t="n">
        <v>-3.84875819145272</v>
      </c>
      <c r="BY81" s="1793" t="n">
        <v>-1.46632722208211</v>
      </c>
      <c r="BZ81" s="1793" t="n">
        <v>1.90648707271227</v>
      </c>
      <c r="CA81" s="1793" t="n">
        <v>2.48047730481878</v>
      </c>
      <c r="CB81" s="1793" t="n">
        <v>1.96033288928973</v>
      </c>
      <c r="CC81" s="1793" t="n">
        <v>2.41898163948275</v>
      </c>
      <c r="CD81" s="1793" t="n">
        <v>3.08842883974044</v>
      </c>
      <c r="CE81" s="1793" t="n">
        <v>0</v>
      </c>
      <c r="CF81" s="1793" t="n">
        <v>2.16838025799994</v>
      </c>
      <c r="CG81" s="1793" t="n">
        <v>2.41644996809619</v>
      </c>
      <c r="CH81" s="1793" t="n">
        <v>0.257236340230752</v>
      </c>
      <c r="CI81" s="1851" t="n">
        <v>1.88491549401612</v>
      </c>
      <c r="CJ81" s="1851" t="n">
        <v>2</v>
      </c>
      <c r="CK81" s="1852" t="n">
        <v>2</v>
      </c>
      <c r="CL81" s="1793" t="n">
        <v>3.09765373019216</v>
      </c>
      <c r="CM81" s="1793" t="n">
        <v>1.00000000000001</v>
      </c>
      <c r="CN81" s="1793" t="n">
        <v>3.13181551226647</v>
      </c>
      <c r="CO81" s="1793" t="n">
        <v>2.13755361059337</v>
      </c>
      <c r="CP81" s="1793" t="n">
        <v>1.66210902952964</v>
      </c>
      <c r="CQ81" s="1793" t="n">
        <v>1.06783258269336</v>
      </c>
      <c r="CR81" s="1793" t="n">
        <v>1.47110572095785</v>
      </c>
      <c r="CS81" s="1793" t="n">
        <v>2.67023244076767</v>
      </c>
      <c r="CT81" s="1793" t="n">
        <v>3.26646192596012</v>
      </c>
      <c r="CU81" s="1793" t="n">
        <v>2.38435498488408</v>
      </c>
      <c r="CV81" s="1799" t="n">
        <v>-0.703213357066346</v>
      </c>
      <c r="CW81" s="1799" t="n">
        <v>1.95248800439901</v>
      </c>
      <c r="CX81" s="1799" t="n">
        <v>3.45677548204223</v>
      </c>
      <c r="CY81" s="1799" t="n">
        <v>2.89978168815733</v>
      </c>
      <c r="CZ81" s="1799" t="n">
        <v>3.69471168976013</v>
      </c>
      <c r="DA81" s="1799" t="n">
        <v>-1.05016201096806</v>
      </c>
      <c r="DB81" s="1799" t="n">
        <v>2.35160172326103</v>
      </c>
      <c r="DC81" s="1799" t="n">
        <v>3.36001952335941</v>
      </c>
      <c r="DD81" s="1799" t="n">
        <v>2.90535414861447</v>
      </c>
      <c r="DE81" s="1799" t="n">
        <v>2.14843938123429</v>
      </c>
      <c r="DF81" s="1799" t="n">
        <v>3.1399624660118</v>
      </c>
      <c r="DG81" s="1801" t="n">
        <v>1.86343908846475</v>
      </c>
      <c r="DH81" s="1801" t="n">
        <v>2.99959517608089</v>
      </c>
      <c r="DI81" s="1801" t="n">
        <v>4.09024622339705</v>
      </c>
      <c r="DJ81" s="1792" t="n">
        <v>-0.237724960703263</v>
      </c>
      <c r="DK81" s="1792" t="n">
        <v>0.828132535155035</v>
      </c>
      <c r="DL81" s="1792" t="n">
        <v>1.44160858859602</v>
      </c>
      <c r="DM81" s="1792" t="n">
        <v>1.97970988510554</v>
      </c>
      <c r="DN81" s="1792" t="n">
        <v>-0.638350289815136</v>
      </c>
      <c r="DO81" s="1792" t="n">
        <v>4.13539902487171</v>
      </c>
      <c r="DP81" s="1801" t="n">
        <v>3.40554068107325</v>
      </c>
      <c r="DQ81" s="1792" t="n">
        <v>2.66416005270744</v>
      </c>
      <c r="DR81" s="1792" t="n">
        <v>4.64369343995085</v>
      </c>
      <c r="DS81" s="1794" t="n">
        <v>4.5843271699705</v>
      </c>
      <c r="DT81" s="1792" t="n">
        <v>3.66204503714514</v>
      </c>
      <c r="DU81" s="1792" t="n">
        <v>3.25383454849773</v>
      </c>
      <c r="DV81" s="1799" t="n">
        <v>2.75637972707273</v>
      </c>
      <c r="DW81" s="1799" t="n">
        <v>1.06425706874611</v>
      </c>
      <c r="DX81" s="1799" t="n">
        <v>3.0798722802179</v>
      </c>
      <c r="DY81" s="1799" t="n">
        <v>2.42159251652283</v>
      </c>
      <c r="DZ81" s="1799" t="n">
        <v>2.40042075298923</v>
      </c>
      <c r="EA81" s="1799" t="n">
        <v>1.68695413369282</v>
      </c>
      <c r="EB81" s="1799" t="n">
        <v>0.108132583003118</v>
      </c>
      <c r="EC81" s="1792" t="n">
        <v>4.16936325091231</v>
      </c>
      <c r="ED81" s="1792" t="n">
        <v>1.37907324842585</v>
      </c>
      <c r="EE81" s="1792" t="n">
        <v>2.71033118312099</v>
      </c>
      <c r="EF81" s="1792" t="n">
        <v>1.19905036316579</v>
      </c>
      <c r="EG81" s="1792" t="n">
        <v>2.16619889771678</v>
      </c>
      <c r="EH81" s="1792" t="n">
        <v>2.47847655212912</v>
      </c>
      <c r="EI81" s="1794" t="n">
        <v>3.73326570310677</v>
      </c>
      <c r="EJ81" s="1792" t="n">
        <v>3.38629585373841</v>
      </c>
      <c r="EK81" s="1792" t="n">
        <v>2.03130945303007</v>
      </c>
      <c r="EL81" s="1792" t="n">
        <v>1.89871044126913</v>
      </c>
      <c r="EM81" s="1792" t="n">
        <v>2.61614617796371</v>
      </c>
      <c r="EN81" s="1792" t="n">
        <v>2.37419800924905</v>
      </c>
      <c r="EO81" s="1792" t="n">
        <v>2.5823843027475</v>
      </c>
      <c r="EP81" s="1792" t="n">
        <v>2.29194918572474</v>
      </c>
      <c r="EQ81" s="1792" t="n">
        <v>2.60451913744139</v>
      </c>
      <c r="ER81" s="1792" t="n">
        <v>-0.0904420289547591</v>
      </c>
      <c r="ES81" s="1792" t="n">
        <v>5.12166528090764</v>
      </c>
      <c r="ET81" s="1794" t="n">
        <v>2.79882880708678</v>
      </c>
      <c r="EU81" s="1793" t="n">
        <v>2.41429056433535</v>
      </c>
      <c r="EV81" s="1793" t="n">
        <v>2.27006814340506</v>
      </c>
      <c r="EW81" s="1793" t="n">
        <v>1.65342297412937</v>
      </c>
      <c r="EX81" s="1853" t="n">
        <v>1.79871951429398</v>
      </c>
      <c r="EY81" s="1853" t="n">
        <v>2.09078117427939</v>
      </c>
      <c r="EZ81" s="1853" t="n">
        <v>2.15481611111133</v>
      </c>
      <c r="FA81" s="1853" t="n">
        <v>3.30381341564558</v>
      </c>
      <c r="FB81" s="1853" t="n">
        <v>2.83752733050071</v>
      </c>
      <c r="FC81" s="1853" t="n">
        <v>2.89995245945593</v>
      </c>
      <c r="FD81" s="1853" t="n">
        <v>2.17915286018137</v>
      </c>
      <c r="FE81" s="1853" t="n">
        <v>3.42607616738657</v>
      </c>
      <c r="FF81" s="1795" t="n">
        <v>3.41531454402426</v>
      </c>
      <c r="FG81" s="1795" t="n">
        <v>1.49838098110368</v>
      </c>
      <c r="FH81" s="1795" t="n">
        <v>-0.50246398644126</v>
      </c>
      <c r="FI81" s="1795" t="n">
        <v>5.3725259974623</v>
      </c>
      <c r="FJ81" s="1795" t="n">
        <v>3.35796706858561</v>
      </c>
      <c r="FK81" s="1795" t="n">
        <v>3.53850327756727</v>
      </c>
      <c r="FL81" s="1795" t="n">
        <v>3.62827430069148</v>
      </c>
      <c r="FM81" s="1795" t="n">
        <v>2.49848018678258</v>
      </c>
      <c r="FN81" s="1795" t="n">
        <v>2.03976402198771</v>
      </c>
      <c r="FO81" s="1795" t="n">
        <v>2.79301086814452</v>
      </c>
      <c r="FP81" s="1795" t="n">
        <v>3.75836903288323</v>
      </c>
      <c r="FQ81" s="1795" t="n">
        <v>5.42812533284228</v>
      </c>
      <c r="FR81" s="1795" t="n">
        <v>5.07543062813669</v>
      </c>
      <c r="FS81" s="1795" t="n">
        <v>1.00456762646278</v>
      </c>
      <c r="FT81" s="1795" t="n">
        <v>0.993773669683536</v>
      </c>
      <c r="FY81" s="1842"/>
    </row>
    <row r="82" customFormat="false" ht="12.75" hidden="false" customHeight="false" outlineLevel="0" collapsed="false">
      <c r="B82" s="1840" t="n">
        <v>24</v>
      </c>
      <c r="C82" s="1841" t="s">
        <v>1047</v>
      </c>
      <c r="D82" s="1789" t="n">
        <v>22</v>
      </c>
      <c r="E82" s="1797" t="n">
        <f aca="false">'SOUTH-1'!$N$350</f>
        <v>1.24156690693469</v>
      </c>
      <c r="F82" s="1797" t="n">
        <v>0.924401461850457</v>
      </c>
      <c r="G82" s="1797" t="n">
        <v>1.28580004770043</v>
      </c>
      <c r="H82" s="1797" t="n">
        <v>0.160681845020725</v>
      </c>
      <c r="I82" s="1797" t="n">
        <v>1.43154202856071</v>
      </c>
      <c r="J82" s="1798" t="n">
        <v>0.544065170972008</v>
      </c>
      <c r="K82" s="1798" t="n">
        <v>1.27179267649344</v>
      </c>
      <c r="L82" s="1798" t="n">
        <v>0.0530737364775732</v>
      </c>
      <c r="M82" s="1798" t="n">
        <v>1.47314169086944</v>
      </c>
      <c r="N82" s="1798" t="n">
        <v>0.818056969573604</v>
      </c>
      <c r="O82" s="1798" t="n">
        <v>1.55556708856177</v>
      </c>
      <c r="P82" s="1797" t="n">
        <v>1.31165989565223</v>
      </c>
      <c r="Q82" s="1797" t="n">
        <v>0.267674164439383</v>
      </c>
      <c r="R82" s="1797" t="n">
        <v>1.67576928785289</v>
      </c>
      <c r="S82" s="1793" t="n">
        <v>1.29946030775569</v>
      </c>
      <c r="T82" s="1793" t="n">
        <v>0.296100869479332</v>
      </c>
      <c r="U82" s="1793" t="n">
        <v>0.132145061535344</v>
      </c>
      <c r="V82" s="1793" t="n">
        <v>1.80153649410766</v>
      </c>
      <c r="W82" s="1793" t="n">
        <v>1.78964006863938</v>
      </c>
      <c r="X82" s="1793" t="n">
        <v>1.98336635023784</v>
      </c>
      <c r="Y82" s="1793" t="n">
        <v>2.05688459019728</v>
      </c>
      <c r="Z82" s="1793" t="n">
        <v>2.09688289987378</v>
      </c>
      <c r="AA82" s="1793" t="n">
        <v>1.87953720813981</v>
      </c>
      <c r="AB82" s="1793" t="n">
        <v>1.95430684694235</v>
      </c>
      <c r="AC82" s="1793" t="n">
        <v>2.07558451467799</v>
      </c>
      <c r="AD82" s="1793" t="n">
        <v>1.96021283394021</v>
      </c>
      <c r="AE82" s="1793" t="n">
        <v>2.6805333155304</v>
      </c>
      <c r="AF82" s="1793" t="n">
        <v>1.20435242812692</v>
      </c>
      <c r="AG82" s="1793" t="n">
        <v>1.6</v>
      </c>
      <c r="AH82" s="1793" t="n">
        <v>1.84347752617143</v>
      </c>
      <c r="AI82" s="1793" t="n">
        <v>1.92658370816407</v>
      </c>
      <c r="AJ82" s="1793" t="n">
        <v>2.10289209525046</v>
      </c>
      <c r="AK82" s="1793" t="n">
        <v>3.71258883900106</v>
      </c>
      <c r="AL82" s="1793" t="n">
        <v>1.26532825316961</v>
      </c>
      <c r="AM82" s="1793" t="n">
        <v>2.53268652345413</v>
      </c>
      <c r="AN82" s="1793" t="n">
        <v>2.46698899040365</v>
      </c>
      <c r="AO82" s="1793" t="n">
        <v>1.38289867615576</v>
      </c>
      <c r="AP82" s="1793" t="n">
        <v>2.18274733215945</v>
      </c>
      <c r="AQ82" s="1793" t="n">
        <v>-0.324618654453679</v>
      </c>
      <c r="AR82" s="1793" t="n">
        <v>3.28386831286679</v>
      </c>
      <c r="AS82" s="1793" t="n">
        <v>-1.55339678196734</v>
      </c>
      <c r="AT82" s="1793" t="n">
        <v>0.252401214370022</v>
      </c>
      <c r="AU82" s="1793" t="n">
        <v>0.610570006466938</v>
      </c>
      <c r="AV82" s="1793" t="n">
        <v>2.81568593448171</v>
      </c>
      <c r="AW82" s="1793" t="n">
        <v>3.81107906697865</v>
      </c>
      <c r="AX82" s="1793" t="n">
        <v>2.76197121398241</v>
      </c>
      <c r="AY82" s="1793" t="n">
        <v>4.30313979258081</v>
      </c>
      <c r="AZ82" s="1793" t="n">
        <v>0.0662942760432131</v>
      </c>
      <c r="BA82" s="1793"/>
      <c r="BB82" s="1793" t="n">
        <v>0.066294276043211</v>
      </c>
      <c r="BC82" s="1793" t="n">
        <v>4.22017577099994</v>
      </c>
      <c r="BD82" s="1793" t="n">
        <v>1.42365137114949</v>
      </c>
      <c r="BE82" s="1793" t="n">
        <v>0.69319922100534</v>
      </c>
      <c r="BF82" s="1793" t="n">
        <v>0.363976611536529</v>
      </c>
      <c r="BG82" s="1793" t="n">
        <v>1.50705700935551</v>
      </c>
      <c r="BH82" s="1793" t="n">
        <v>0.0245430465505786</v>
      </c>
      <c r="BI82" s="1793" t="n">
        <v>1.91800441598977</v>
      </c>
      <c r="BJ82" s="1793" t="n">
        <v>0.46354885815804</v>
      </c>
      <c r="BK82" s="1793" t="n">
        <v>-1.50770050089814</v>
      </c>
      <c r="BL82" s="1793" t="n">
        <v>0.376450380945552</v>
      </c>
      <c r="BM82" s="1793" t="n">
        <v>-0.191122481004502</v>
      </c>
      <c r="BN82" s="1793"/>
      <c r="BO82" s="1793" t="n">
        <v>1.66389998539456</v>
      </c>
      <c r="BP82" s="1793" t="n">
        <v>0.763475645254725</v>
      </c>
      <c r="BQ82" s="1793" t="n">
        <v>-0.877683120797937</v>
      </c>
      <c r="BR82" s="1793" t="n">
        <v>0.805932831971883</v>
      </c>
      <c r="BS82" s="1793" t="n">
        <v>2.95608188839785</v>
      </c>
      <c r="BT82" s="1793" t="n">
        <v>2.54185502818654</v>
      </c>
      <c r="BU82" s="1793" t="n">
        <v>2.85183755058776</v>
      </c>
      <c r="BV82" s="1793" t="n">
        <v>3.33266480772478</v>
      </c>
      <c r="BW82" s="1793" t="n">
        <v>3.31231274431721</v>
      </c>
      <c r="BX82" s="1793" t="n">
        <v>2.38118579761821</v>
      </c>
      <c r="BY82" s="1793" t="n">
        <v>3.42837812414523</v>
      </c>
      <c r="BZ82" s="1793" t="n">
        <v>2.74072590615086</v>
      </c>
      <c r="CA82" s="1793" t="n">
        <v>4.25255808968118</v>
      </c>
      <c r="CB82" s="1793" t="n">
        <v>1.68712081381524</v>
      </c>
      <c r="CC82" s="1793" t="n">
        <v>4.852547498676</v>
      </c>
      <c r="CD82" s="1793" t="n">
        <v>2.83282461682952</v>
      </c>
      <c r="CE82" s="1793" t="n">
        <v>1</v>
      </c>
      <c r="CF82" s="1793" t="n">
        <v>0.062828090483283</v>
      </c>
      <c r="CG82" s="1793" t="n">
        <v>-0.713751510104361</v>
      </c>
      <c r="CH82" s="1793" t="n">
        <v>2.87790189595004</v>
      </c>
      <c r="CI82" s="1793" t="n">
        <v>2.24037819016274</v>
      </c>
      <c r="CJ82" s="1793" t="n">
        <v>2.88819815911802</v>
      </c>
      <c r="CK82" s="1793" t="n">
        <v>2.68647406211141</v>
      </c>
      <c r="CL82" s="1793" t="n">
        <v>1.49999999999998</v>
      </c>
      <c r="CM82" s="1793" t="n">
        <v>1.49999999999999</v>
      </c>
      <c r="CN82" s="1793" t="n">
        <v>2.30878317465482</v>
      </c>
      <c r="CO82" s="1793" t="n">
        <v>2.13438504351698</v>
      </c>
      <c r="CP82" s="1793" t="n">
        <v>2.91078007633732</v>
      </c>
      <c r="CQ82" s="1793" t="n">
        <v>2.43617903350882</v>
      </c>
      <c r="CR82" s="1793" t="n">
        <v>3.00041279964364</v>
      </c>
      <c r="CS82" s="1793" t="n">
        <v>2.63918595299497</v>
      </c>
      <c r="CT82" s="1793" t="n">
        <v>2.9699703065181</v>
      </c>
      <c r="CU82" s="1793" t="n">
        <v>3.14914752627767</v>
      </c>
      <c r="CV82" s="1799" t="n">
        <v>2.72944007569456</v>
      </c>
      <c r="CW82" s="1799" t="n">
        <v>0.152171282675415</v>
      </c>
      <c r="CX82" s="1799" t="n">
        <v>2.07940073766908</v>
      </c>
      <c r="CY82" s="1799" t="n">
        <v>2.78006234433657</v>
      </c>
      <c r="CZ82" s="1799" t="n">
        <v>2.73302218836501</v>
      </c>
      <c r="DA82" s="1799" t="n">
        <v>2.41273918385897</v>
      </c>
      <c r="DB82" s="1799" t="n">
        <v>2.96289242922696</v>
      </c>
      <c r="DC82" s="1799" t="n">
        <v>1.22542188765419</v>
      </c>
      <c r="DD82" s="1799" t="n">
        <v>2.35169878204518</v>
      </c>
      <c r="DE82" s="1799" t="n">
        <v>2.08463155877479</v>
      </c>
      <c r="DF82" s="1799" t="n">
        <v>2.94718249002566</v>
      </c>
      <c r="DG82" s="1801" t="n">
        <v>3.94131518179079</v>
      </c>
      <c r="DH82" s="1801" t="n">
        <v>1.73592218971352</v>
      </c>
      <c r="DI82" s="1801" t="n">
        <v>2.5186911457388</v>
      </c>
      <c r="DJ82" s="1792" t="n">
        <v>3.9030478826188</v>
      </c>
      <c r="DK82" s="1792" t="n">
        <v>2.41371674857994</v>
      </c>
      <c r="DL82" s="1792" t="n">
        <v>2.5843343808921</v>
      </c>
      <c r="DM82" s="1792" t="n">
        <v>1.85767160230897</v>
      </c>
      <c r="DN82" s="1792" t="n">
        <v>3.59766611256866</v>
      </c>
      <c r="DO82" s="1792" t="n">
        <v>2.653893749944</v>
      </c>
      <c r="DP82" s="1792" t="n">
        <v>1.14952406573986</v>
      </c>
      <c r="DQ82" s="1792" t="n">
        <v>2.99174715138649</v>
      </c>
      <c r="DR82" s="1792" t="n">
        <v>4.29760370842828</v>
      </c>
      <c r="DS82" s="1792" t="n">
        <v>0.218436779973789</v>
      </c>
      <c r="DT82" s="1792" t="n">
        <v>3.45655375431892</v>
      </c>
      <c r="DU82" s="1792" t="n">
        <v>1.89703843412013</v>
      </c>
      <c r="DV82" s="1792" t="n">
        <v>3.17081348005601</v>
      </c>
      <c r="DW82" s="1792" t="n">
        <v>3.07108109419678</v>
      </c>
      <c r="DX82" s="1792" t="n">
        <v>3.75768991269015</v>
      </c>
      <c r="DY82" s="1792" t="n">
        <v>0.486353582985586</v>
      </c>
      <c r="DZ82" s="1792" t="n">
        <v>4.26955937152321</v>
      </c>
      <c r="EA82" s="1792" t="n">
        <v>2.33865060160515</v>
      </c>
      <c r="EB82" s="1792" t="n">
        <v>2.19310288173512</v>
      </c>
      <c r="EC82" s="1792" t="n">
        <v>3.81403729222404</v>
      </c>
      <c r="ED82" s="1792" t="n">
        <v>1.10601794956128</v>
      </c>
      <c r="EE82" s="1792" t="n">
        <v>2.9858893398088</v>
      </c>
      <c r="EF82" s="1792" t="n">
        <v>1.70591739957639</v>
      </c>
      <c r="EG82" s="1792" t="n">
        <v>2.21323376321718</v>
      </c>
      <c r="EH82" s="1792" t="n">
        <v>1.85911887596524</v>
      </c>
      <c r="EI82" s="1792" t="n">
        <v>2.96572811319016</v>
      </c>
      <c r="EJ82" s="1792" t="n">
        <v>3.97192532292737</v>
      </c>
      <c r="EK82" s="1792" t="n">
        <v>2.02569914653948</v>
      </c>
      <c r="EL82" s="1799" t="n">
        <v>2.13887322806668</v>
      </c>
      <c r="EM82" s="1799" t="n">
        <v>-0.841804317690218</v>
      </c>
      <c r="EN82" s="1799" t="n">
        <v>4.99010962501211</v>
      </c>
      <c r="EO82" s="1799" t="n">
        <v>2.40629106529123</v>
      </c>
      <c r="EP82" s="1799" t="n">
        <v>2.44186490270766</v>
      </c>
      <c r="EQ82" s="1799" t="n">
        <v>2.39016890928732</v>
      </c>
      <c r="ER82" s="1799" t="n">
        <v>2.17264560942133</v>
      </c>
      <c r="ES82" s="1792" t="n">
        <v>2.22734260597072</v>
      </c>
      <c r="ET82" s="1792" t="n">
        <v>2.12246059173119</v>
      </c>
      <c r="EU82" s="1792" t="n">
        <v>1.91470325920285</v>
      </c>
      <c r="EV82" s="1792" t="n">
        <v>1.79614924221477</v>
      </c>
      <c r="EW82" s="1792" t="n">
        <v>1.94703128425862</v>
      </c>
      <c r="EX82" s="1795" t="n">
        <v>1.73009336659459</v>
      </c>
      <c r="EY82" s="1795" t="n">
        <v>2.25956356361273</v>
      </c>
      <c r="EZ82" s="1795" t="n">
        <v>1.94924229389095</v>
      </c>
      <c r="FA82" s="1795" t="n">
        <v>3.19072719547008</v>
      </c>
      <c r="FB82" s="1795" t="n">
        <v>1.66066281165842</v>
      </c>
      <c r="FC82" s="1795" t="n">
        <v>1.65988238202547</v>
      </c>
      <c r="FD82" s="1795" t="n">
        <v>2.55247669065043</v>
      </c>
      <c r="FE82" s="1795" t="n">
        <v>2.1658124684701</v>
      </c>
      <c r="FF82" s="1795" t="n">
        <v>3.69446874948837</v>
      </c>
      <c r="FG82" s="1795" t="n">
        <v>3.22793970276163</v>
      </c>
      <c r="FH82" s="1795" t="n">
        <v>3.29828107802474</v>
      </c>
      <c r="FI82" s="1795" t="n">
        <v>3.12256370593805</v>
      </c>
      <c r="FJ82" s="1795" t="n">
        <v>1.60929481167894</v>
      </c>
      <c r="FK82" s="1795" t="n">
        <v>3.78033925308185</v>
      </c>
      <c r="FL82" s="1795" t="n">
        <v>3.97345726208057</v>
      </c>
      <c r="FM82" s="1795" t="n">
        <v>3.50896751074754</v>
      </c>
      <c r="FN82" s="1795" t="n">
        <v>4.20761567992988</v>
      </c>
      <c r="FO82" s="1795" t="n">
        <v>3.31698935397182</v>
      </c>
      <c r="FP82" s="1795" t="n">
        <v>1.12935389802154</v>
      </c>
      <c r="FQ82" s="1795" t="n">
        <v>1.10232122946892</v>
      </c>
      <c r="FR82" s="1795" t="n">
        <v>-0.324138912921531</v>
      </c>
      <c r="FS82" s="1795"/>
      <c r="FT82" s="1795"/>
      <c r="FY82" s="1842"/>
    </row>
    <row r="83" customFormat="false" ht="12.75" hidden="false" customHeight="false" outlineLevel="0" collapsed="false">
      <c r="B83" s="1840" t="n">
        <v>25</v>
      </c>
      <c r="C83" s="1742" t="s">
        <v>1048</v>
      </c>
      <c r="D83" s="1789" t="n">
        <v>24</v>
      </c>
      <c r="E83" s="1797" t="n">
        <f aca="false">'SOUTH-1'!$N$446</f>
        <v>-10.1751408842306</v>
      </c>
      <c r="F83" s="1797" t="n">
        <v>0.265969416357821</v>
      </c>
      <c r="G83" s="1797" t="n">
        <v>0.0781074915711714</v>
      </c>
      <c r="H83" s="1797" t="n">
        <v>0.158861162640854</v>
      </c>
      <c r="I83" s="1797" t="n">
        <v>-0.125274869859902</v>
      </c>
      <c r="J83" s="1798" t="n">
        <v>-0.0806052826522917</v>
      </c>
      <c r="K83" s="1798" t="n">
        <v>1.12583955477125</v>
      </c>
      <c r="L83" s="1798" t="n">
        <v>-0.0591530858375323</v>
      </c>
      <c r="M83" s="1798" t="n">
        <v>0.0237473573855589</v>
      </c>
      <c r="N83" s="1798" t="n">
        <v>0.237257075388571</v>
      </c>
      <c r="O83" s="1798" t="n">
        <v>0.112761334815683</v>
      </c>
      <c r="P83" s="1797" t="n">
        <v>-0.667287248193131</v>
      </c>
      <c r="Q83" s="1797" t="n">
        <v>0.22986861286727</v>
      </c>
      <c r="R83" s="1797" t="n">
        <v>0.143979770881125</v>
      </c>
      <c r="S83" s="1793" t="n">
        <v>0.0709890268567736</v>
      </c>
      <c r="T83" s="1793" t="n">
        <v>0.0207087412604681</v>
      </c>
      <c r="U83" s="1793" t="n">
        <v>0</v>
      </c>
      <c r="V83" s="1793" t="n">
        <v>-0.0444937585270026</v>
      </c>
      <c r="W83" s="1793" t="n">
        <v>-0.183728120978017</v>
      </c>
      <c r="X83" s="1793" t="n">
        <v>0.108043870641663</v>
      </c>
      <c r="Y83" s="1793" t="n">
        <v>-0.285810479024381</v>
      </c>
      <c r="Z83" s="1793" t="n">
        <v>0.164815916535103</v>
      </c>
      <c r="AA83" s="1793" t="n">
        <v>0.0720956372174622</v>
      </c>
      <c r="AB83" s="1793" t="n">
        <v>-0.154265374935036</v>
      </c>
      <c r="AC83" s="1793" t="n">
        <v>-0.959607848249557</v>
      </c>
      <c r="AD83" s="1793" t="n">
        <v>0.247682033764443</v>
      </c>
      <c r="AE83" s="1793" t="n">
        <v>-0.149275902005952</v>
      </c>
      <c r="AF83" s="1793" t="n">
        <v>0.199999999999994</v>
      </c>
      <c r="AG83" s="1793" t="n">
        <v>0.2</v>
      </c>
      <c r="AH83" s="1793" t="n">
        <v>-0.983105921232446</v>
      </c>
      <c r="AI83" s="1793" t="n">
        <v>-0.253606809285598</v>
      </c>
      <c r="AJ83" s="1793" t="n">
        <v>0.26681415323935</v>
      </c>
      <c r="AK83" s="1793" t="n">
        <v>0.141554504869818</v>
      </c>
      <c r="AL83" s="1793" t="n">
        <v>0.524795724412294</v>
      </c>
      <c r="AM83" s="1793" t="n">
        <v>0.233121305207512</v>
      </c>
      <c r="AN83" s="1793" t="n">
        <v>0.906288935452498</v>
      </c>
      <c r="AO83" s="1793" t="n">
        <v>-0.188124928790222</v>
      </c>
      <c r="AP83" s="1793" t="n">
        <v>-0.813165321085755</v>
      </c>
      <c r="AQ83" s="1793" t="n">
        <v>0.740892216621197</v>
      </c>
      <c r="AR83" s="1793" t="n">
        <v>0.46043850530923</v>
      </c>
      <c r="AS83" s="1793" t="n">
        <v>0.33042872928167</v>
      </c>
      <c r="AT83" s="1793" t="n">
        <v>0.362366501924619</v>
      </c>
      <c r="AU83" s="1793" t="n">
        <v>0.411578449353133</v>
      </c>
      <c r="AV83" s="1793" t="n">
        <v>0.532285434976669</v>
      </c>
      <c r="AW83" s="1793" t="n">
        <v>0.172264449951258</v>
      </c>
      <c r="AX83" s="1793" t="n">
        <v>0.0612776526287751</v>
      </c>
      <c r="AY83" s="1793" t="n">
        <v>0.268504306878407</v>
      </c>
      <c r="AZ83" s="1793" t="n">
        <v>0.304464178668854</v>
      </c>
      <c r="BA83" s="1793"/>
      <c r="BB83" s="1793" t="n">
        <v>0.441160528830558</v>
      </c>
      <c r="BC83" s="1793" t="n">
        <v>0.134808545713459</v>
      </c>
      <c r="BD83" s="1793" t="n">
        <v>0.894793061113879</v>
      </c>
      <c r="BE83" s="1793" t="n">
        <v>0.261171933621501</v>
      </c>
      <c r="BF83" s="1793" t="n">
        <v>0.638169102143524</v>
      </c>
      <c r="BG83" s="1793" t="n">
        <v>-0.374863756632395</v>
      </c>
      <c r="BH83" s="1793" t="n">
        <v>0.948918960357248</v>
      </c>
      <c r="BI83" s="1793" t="n">
        <v>0.307775438228779</v>
      </c>
      <c r="BJ83" s="1793" t="n">
        <v>-0.540614438675435</v>
      </c>
      <c r="BK83" s="1793" t="n">
        <v>0.160705312396708</v>
      </c>
      <c r="BL83" s="1793" t="n">
        <v>0.14612556207001</v>
      </c>
      <c r="BM83" s="1793" t="n">
        <v>0.823817587071108</v>
      </c>
      <c r="BN83" s="1793"/>
      <c r="BO83" s="1793" t="n">
        <v>0.566173110543468</v>
      </c>
      <c r="BP83" s="1793" t="n">
        <v>-0.000634844812203102</v>
      </c>
      <c r="BQ83" s="1793" t="n">
        <v>0.266856700499929</v>
      </c>
      <c r="BR83" s="1793" t="n">
        <v>-0.0482328355848973</v>
      </c>
      <c r="BS83" s="1793" t="n">
        <v>0.176917609844716</v>
      </c>
      <c r="BT83" s="1793" t="n">
        <v>-0.375738716251048</v>
      </c>
      <c r="BU83" s="1793" t="n">
        <v>-0.650993336841829</v>
      </c>
      <c r="BV83" s="1793" t="n">
        <v>0.3762612173731</v>
      </c>
      <c r="BW83" s="1793" t="n">
        <v>-0.797155869248029</v>
      </c>
      <c r="BX83" s="1793" t="n">
        <v>-0.807238359505212</v>
      </c>
      <c r="BY83" s="1793" t="n">
        <v>-0.916090814180044</v>
      </c>
      <c r="BZ83" s="1793" t="n">
        <v>-0.49705092709788</v>
      </c>
      <c r="CA83" s="1793" t="n">
        <v>-0.34461196513313</v>
      </c>
      <c r="CB83" s="1793" t="n">
        <v>-0.264018372452284</v>
      </c>
      <c r="CC83" s="1793" t="n">
        <v>-0.00318195522613106</v>
      </c>
      <c r="CD83" s="1793" t="n">
        <v>-0.0473617839617535</v>
      </c>
      <c r="CE83" s="1793" t="n">
        <v>-0.175946676193357</v>
      </c>
      <c r="CF83" s="1793" t="n">
        <v>0.140191745399942</v>
      </c>
      <c r="CG83" s="1793" t="n">
        <v>-0.121292248291722</v>
      </c>
      <c r="CH83" s="1793" t="n">
        <v>-0.702732010729768</v>
      </c>
      <c r="CI83" s="1793" t="n">
        <v>0.100000000000004</v>
      </c>
      <c r="CJ83" s="1793"/>
      <c r="CK83" s="1793"/>
      <c r="CL83" s="1793"/>
      <c r="CM83" s="1793"/>
      <c r="CN83" s="1793"/>
      <c r="CO83" s="1793"/>
      <c r="CP83" s="1793"/>
      <c r="CQ83" s="1793"/>
      <c r="CR83" s="1793"/>
      <c r="CS83" s="1793"/>
      <c r="CT83" s="1793"/>
      <c r="CU83" s="1793"/>
      <c r="CV83" s="1792"/>
      <c r="CW83" s="1792"/>
      <c r="CX83" s="1792"/>
      <c r="CY83" s="1792"/>
      <c r="CZ83" s="1792"/>
      <c r="DA83" s="1792"/>
      <c r="DB83" s="1792"/>
      <c r="DC83" s="1792"/>
      <c r="DD83" s="1792"/>
      <c r="DE83" s="1792"/>
      <c r="DF83" s="1792"/>
      <c r="DG83" s="1792"/>
      <c r="DH83" s="1792"/>
      <c r="DI83" s="1792"/>
      <c r="DJ83" s="1792"/>
      <c r="DK83" s="1792"/>
      <c r="DL83" s="1792"/>
      <c r="DM83" s="1792"/>
      <c r="DN83" s="1792"/>
      <c r="DO83" s="1792"/>
      <c r="DP83" s="1792"/>
      <c r="DQ83" s="1792"/>
      <c r="DR83" s="1792"/>
      <c r="DS83" s="1792"/>
      <c r="DT83" s="1792"/>
      <c r="DU83" s="1792"/>
      <c r="DV83" s="1792"/>
      <c r="DW83" s="1792"/>
      <c r="DX83" s="1792"/>
      <c r="DY83" s="1792"/>
      <c r="DZ83" s="1792"/>
      <c r="EA83" s="1792"/>
      <c r="EB83" s="1792"/>
      <c r="EC83" s="1792"/>
      <c r="ED83" s="1792"/>
      <c r="EE83" s="1792"/>
      <c r="EF83" s="1792"/>
      <c r="EG83" s="1792"/>
      <c r="EH83" s="1792"/>
      <c r="EI83" s="1792"/>
      <c r="EJ83" s="1792"/>
      <c r="EK83" s="1792"/>
      <c r="EL83" s="1792"/>
      <c r="EM83" s="1792"/>
      <c r="EN83" s="1792"/>
      <c r="EO83" s="1792"/>
      <c r="EP83" s="1792"/>
      <c r="EQ83" s="1792"/>
      <c r="ER83" s="1792"/>
      <c r="ES83" s="1792"/>
      <c r="ET83" s="1792"/>
      <c r="EU83" s="1792"/>
      <c r="EV83" s="1792"/>
      <c r="EW83" s="1792"/>
      <c r="EX83" s="1795"/>
      <c r="EY83" s="1795"/>
      <c r="EZ83" s="1795"/>
      <c r="FA83" s="1795"/>
      <c r="FB83" s="1795"/>
      <c r="FC83" s="1795"/>
      <c r="FD83" s="1795"/>
      <c r="FE83" s="1795"/>
      <c r="FF83" s="1795"/>
      <c r="FG83" s="1795"/>
      <c r="FH83" s="1795"/>
      <c r="FI83" s="1795"/>
      <c r="FJ83" s="1795"/>
      <c r="FK83" s="1795"/>
      <c r="FL83" s="1795"/>
      <c r="FM83" s="1795"/>
      <c r="FN83" s="1795"/>
      <c r="FO83" s="1795"/>
      <c r="FP83" s="1795"/>
      <c r="FQ83" s="1795"/>
      <c r="FR83" s="1795"/>
      <c r="FS83" s="1795"/>
      <c r="FT83" s="1795"/>
      <c r="FY83" s="1842"/>
    </row>
    <row r="84" customFormat="false" ht="12.75" hidden="false" customHeight="false" outlineLevel="0" collapsed="false">
      <c r="B84" s="1840" t="n">
        <v>26</v>
      </c>
      <c r="C84" s="1841" t="s">
        <v>1049</v>
      </c>
      <c r="D84" s="1789" t="n">
        <v>23</v>
      </c>
      <c r="E84" s="1797" t="n">
        <f aca="false">'SOUTH-1'!$N$490</f>
        <v>-12.5787201119823</v>
      </c>
      <c r="F84" s="1797" t="n">
        <v>1.0875878677398</v>
      </c>
      <c r="G84" s="1797" t="n">
        <v>2.69264858432927</v>
      </c>
      <c r="H84" s="1797" t="n">
        <v>2.63931025254308</v>
      </c>
      <c r="I84" s="1797" t="n">
        <v>1.38159028384607</v>
      </c>
      <c r="J84" s="1798" t="n">
        <v>0.390325043778064</v>
      </c>
      <c r="K84" s="1798" t="n">
        <v>-0.0567853647337389</v>
      </c>
      <c r="L84" s="1798" t="n">
        <v>1.36894230963932</v>
      </c>
      <c r="M84" s="1798" t="n">
        <v>1.45170179919203</v>
      </c>
      <c r="N84" s="1798" t="n">
        <v>1.47500351434875</v>
      </c>
      <c r="O84" s="1798" t="n">
        <v>1.93118309009256</v>
      </c>
      <c r="P84" s="1797" t="n">
        <v>1.88178462449311</v>
      </c>
      <c r="Q84" s="1797" t="n">
        <v>1.35651954672924</v>
      </c>
      <c r="R84" s="1797" t="n">
        <v>0.595614148423387</v>
      </c>
      <c r="S84" s="1793" t="n">
        <v>1.48631457364779</v>
      </c>
      <c r="T84" s="1793" t="n">
        <v>1.3755775287806</v>
      </c>
      <c r="U84" s="1793" t="n">
        <v>2.00891151131603</v>
      </c>
      <c r="V84" s="1793" t="n">
        <v>1.24899711449405</v>
      </c>
      <c r="W84" s="1793" t="n">
        <v>1.03179531524321</v>
      </c>
      <c r="X84" s="1793" t="n">
        <v>0.52492011458863</v>
      </c>
      <c r="Y84" s="1793" t="n">
        <v>-0.809874120986809</v>
      </c>
      <c r="Z84" s="1793" t="n">
        <v>2.34201020263764</v>
      </c>
      <c r="AA84" s="1793" t="n">
        <v>0.90765929642441</v>
      </c>
      <c r="AB84" s="1793" t="n">
        <v>1.58691795776633</v>
      </c>
      <c r="AC84" s="1793" t="n">
        <v>-0.912507594813142</v>
      </c>
      <c r="AD84" s="1793" t="n">
        <v>1.66254878386949</v>
      </c>
      <c r="AE84" s="1793" t="n">
        <v>0.332466771433533</v>
      </c>
      <c r="AF84" s="1793" t="n">
        <v>2.34492445728601</v>
      </c>
      <c r="AG84" s="1793" t="n">
        <v>2.04</v>
      </c>
      <c r="AH84" s="1793" t="n">
        <v>1.92739698368247</v>
      </c>
      <c r="AI84" s="1793" t="n">
        <v>2.97145826318404</v>
      </c>
      <c r="AJ84" s="1793" t="n">
        <v>-2.49458178349515</v>
      </c>
      <c r="AK84" s="1793" t="n">
        <v>1.51527128748155</v>
      </c>
      <c r="AL84" s="1793" t="n">
        <v>1.16582519813504</v>
      </c>
      <c r="AM84" s="1793" t="n">
        <v>1.17592724135336</v>
      </c>
      <c r="AN84" s="1793" t="n">
        <v>1.19149026530688</v>
      </c>
      <c r="AO84" s="1793" t="n">
        <v>0.613736344325531</v>
      </c>
      <c r="AP84" s="1793" t="n">
        <v>-0.0421982682495872</v>
      </c>
      <c r="AQ84" s="1793" t="n">
        <v>0.39387873579733</v>
      </c>
      <c r="AR84" s="1793" t="n">
        <v>0.476708989087949</v>
      </c>
      <c r="AS84" s="1793" t="n">
        <v>1.32756057613936</v>
      </c>
      <c r="AT84" s="1793" t="n">
        <v>1.47874780738151</v>
      </c>
      <c r="AU84" s="1793" t="n">
        <v>-0.171945151052315</v>
      </c>
      <c r="AV84" s="1793" t="n">
        <v>0.867434805911525</v>
      </c>
      <c r="AW84" s="1793" t="n">
        <v>4.33265068932458</v>
      </c>
      <c r="AX84" s="1793" t="n">
        <v>1.99648346997697</v>
      </c>
      <c r="AY84" s="1793" t="n">
        <v>4.80632734278701</v>
      </c>
      <c r="AZ84" s="1793" t="n">
        <v>3.97489878489568</v>
      </c>
      <c r="BA84" s="1793"/>
      <c r="BB84" s="1793" t="n">
        <v>1.50019280498435</v>
      </c>
      <c r="BC84" s="1793" t="n">
        <v>3.15453625108729</v>
      </c>
      <c r="BD84" s="1793" t="n">
        <v>4.16235775726738</v>
      </c>
      <c r="BE84" s="1793" t="n">
        <v>1.27919860798052</v>
      </c>
      <c r="BF84" s="1793" t="n">
        <v>1.93980834329785</v>
      </c>
      <c r="BG84" s="1793" t="n">
        <v>0.90859880646285</v>
      </c>
      <c r="BH84" s="1793" t="n">
        <v>1.15482488285412</v>
      </c>
      <c r="BI84" s="1793" t="n">
        <v>2.2674480188668</v>
      </c>
      <c r="BJ84" s="1793" t="n">
        <v>0.492429843046827</v>
      </c>
      <c r="BK84" s="1793" t="n">
        <v>0.919494322173346</v>
      </c>
      <c r="BL84" s="1793" t="n">
        <v>0.90439488688824</v>
      </c>
      <c r="BM84" s="1793" t="n">
        <v>1.49114052531704</v>
      </c>
      <c r="BN84" s="1793"/>
      <c r="BO84" s="1793" t="n">
        <v>1.23932101609604</v>
      </c>
      <c r="BP84" s="1793" t="n">
        <v>0.694013580392447</v>
      </c>
      <c r="BQ84" s="1793" t="n">
        <v>0.0270288415598975</v>
      </c>
      <c r="BR84" s="1793" t="n">
        <v>0.538593641522871</v>
      </c>
      <c r="BS84" s="1793" t="n">
        <v>-3.89498265954627</v>
      </c>
      <c r="BT84" s="1793" t="n">
        <v>-0.515781744411502</v>
      </c>
      <c r="BU84" s="1793" t="n">
        <v>0.930975278839996</v>
      </c>
      <c r="BV84" s="1793" t="n">
        <v>-3.93632228137469</v>
      </c>
      <c r="BW84" s="1793" t="n">
        <v>2.17751823327726</v>
      </c>
      <c r="BX84" s="1793" t="n">
        <v>-0.331170093035411</v>
      </c>
      <c r="BY84" s="1793" t="n">
        <v>0.545085167190898</v>
      </c>
      <c r="BZ84" s="1793" t="n">
        <v>-0.0360095793048261</v>
      </c>
      <c r="CA84" s="1793" t="n">
        <v>0.93472961913334</v>
      </c>
      <c r="CB84" s="1793" t="n">
        <v>0.300000000000019</v>
      </c>
      <c r="CC84" s="1792" t="n">
        <v>0</v>
      </c>
      <c r="CD84" s="1792" t="n">
        <v>2.40565288595183</v>
      </c>
      <c r="CE84" s="1792" t="n">
        <v>0</v>
      </c>
      <c r="CF84" s="1792" t="n">
        <v>0.347699872757843</v>
      </c>
      <c r="CG84" s="1792" t="n">
        <v>2.28338768839492</v>
      </c>
      <c r="CH84" s="1792" t="n">
        <v>-0.245748670399977</v>
      </c>
      <c r="CI84" s="1792" t="n">
        <v>2.86779663105645</v>
      </c>
      <c r="CJ84" s="1792" t="n">
        <v>1.04889474748393</v>
      </c>
      <c r="CK84" s="1792" t="n">
        <v>1.84812836768095</v>
      </c>
      <c r="CL84" s="1792" t="n">
        <v>0.146880155028585</v>
      </c>
      <c r="CM84" s="1792" t="n">
        <v>1.49999999999998</v>
      </c>
      <c r="CN84" s="1792" t="n">
        <v>1.78528970206235</v>
      </c>
      <c r="CO84" s="1793" t="n">
        <v>0.201939130953967</v>
      </c>
      <c r="CP84" s="1793" t="n">
        <v>0.224950653010999</v>
      </c>
      <c r="CQ84" s="1793" t="n">
        <v>0.437492817446111</v>
      </c>
      <c r="CR84" s="1793" t="n">
        <v>0.173412807888235</v>
      </c>
      <c r="CS84" s="1793" t="n">
        <v>-0.0770937544713853</v>
      </c>
      <c r="CT84" s="1793" t="n">
        <v>-0.127700692612015</v>
      </c>
      <c r="CU84" s="1793" t="n">
        <v>0.543940356150489</v>
      </c>
      <c r="CV84" s="1792" t="n">
        <v>-0.427270022448516</v>
      </c>
      <c r="CW84" s="1792" t="n">
        <v>0.333855996686804</v>
      </c>
      <c r="CX84" s="1792" t="n">
        <v>0.328753311683479</v>
      </c>
      <c r="CY84" s="1792" t="n">
        <v>-0.27935961345057</v>
      </c>
      <c r="CZ84" s="1792" t="n">
        <v>2.83462523350437</v>
      </c>
      <c r="DA84" s="1792" t="n">
        <v>1.15276753025911</v>
      </c>
      <c r="DB84" s="1792" t="n">
        <v>1.20554248828568</v>
      </c>
      <c r="DC84" s="1792" t="n">
        <v>-1.39358069003888</v>
      </c>
      <c r="DD84" s="1792" t="n">
        <v>-0.116841535966083</v>
      </c>
      <c r="DE84" s="1792" t="n">
        <v>0.0610069054368252</v>
      </c>
      <c r="DF84" s="1792" t="n">
        <v>0.234728925830143</v>
      </c>
      <c r="DG84" s="1792" t="n">
        <v>-0.0421164264170625</v>
      </c>
      <c r="DH84" s="1792" t="n">
        <v>1.28387042201836</v>
      </c>
      <c r="DI84" s="1792" t="n">
        <v>0.352357727448005</v>
      </c>
      <c r="DJ84" s="1792" t="n">
        <v>0.164558953838317</v>
      </c>
      <c r="DK84" s="1792" t="n">
        <v>0.525792484715767</v>
      </c>
      <c r="DL84" s="1792" t="n">
        <v>0.83763809145783</v>
      </c>
      <c r="DM84" s="1792" t="n">
        <v>0.101153728414694</v>
      </c>
      <c r="DN84" s="1792" t="n">
        <v>0.645939391875724</v>
      </c>
      <c r="DO84" s="1792" t="n">
        <v>0.715588230032604</v>
      </c>
      <c r="DP84" s="1792" t="n">
        <v>0.344359279664715</v>
      </c>
      <c r="DQ84" s="1792" t="n">
        <v>0.0587540225559735</v>
      </c>
      <c r="DR84" s="1792" t="n">
        <v>-0.21965662487451</v>
      </c>
      <c r="DS84" s="1792" t="n">
        <v>1.77037156897193</v>
      </c>
      <c r="DT84" s="1793" t="n">
        <v>0.742244231606788</v>
      </c>
      <c r="DU84" s="1793" t="n">
        <v>-0.532634036921895</v>
      </c>
      <c r="DV84" s="1793" t="n">
        <v>-0.704290618334817</v>
      </c>
      <c r="DW84" s="1792" t="n">
        <v>0.910474884531708</v>
      </c>
      <c r="DX84" s="1792" t="n">
        <v>1.17662537039286</v>
      </c>
      <c r="DY84" s="1792" t="n">
        <v>0.716850521417106</v>
      </c>
      <c r="DZ84" s="1792" t="n">
        <v>1.49307803266424</v>
      </c>
      <c r="EA84" s="1792" t="n">
        <v>0.944000147818962</v>
      </c>
      <c r="EB84" s="1792" t="n">
        <v>0.0706717710760897</v>
      </c>
      <c r="EC84" s="1792" t="n">
        <v>1.48541711747799</v>
      </c>
      <c r="ED84" s="1792" t="n">
        <v>-1.32948609166622</v>
      </c>
      <c r="EE84" s="1792" t="n">
        <v>0.0892023951474934</v>
      </c>
      <c r="EF84" s="1792" t="n">
        <v>-0.0100098113012181</v>
      </c>
      <c r="EG84" s="1799" t="n">
        <v>0.207375350901525</v>
      </c>
      <c r="EH84" s="1799" t="n">
        <v>0.212184154804637</v>
      </c>
      <c r="EI84" s="1799" t="n">
        <v>-0.299502103337857</v>
      </c>
      <c r="EJ84" s="1799" t="n">
        <v>0.132400619696452</v>
      </c>
      <c r="EK84" s="1799" t="n">
        <v>0.0731403770949599</v>
      </c>
      <c r="EL84" s="1799" t="n">
        <v>1.05340354895768</v>
      </c>
      <c r="EM84" s="1799" t="n">
        <v>-0.286550213197364</v>
      </c>
      <c r="EN84" s="1799" t="n">
        <v>2.26630196674547</v>
      </c>
      <c r="EO84" s="1799" t="n">
        <v>0.0109365979244818</v>
      </c>
      <c r="EP84" s="1799" t="n">
        <v>1.70928666518684</v>
      </c>
      <c r="EQ84" s="1799" t="n">
        <v>1.00480532550682</v>
      </c>
      <c r="ER84" s="1792" t="n">
        <v>0.913517022760757</v>
      </c>
      <c r="ES84" s="1792" t="n">
        <v>1.51794391939047</v>
      </c>
      <c r="ET84" s="1792" t="n">
        <v>2.48067610786125</v>
      </c>
      <c r="EU84" s="1792" t="n">
        <v>2.43292279094626</v>
      </c>
      <c r="EV84" s="1792" t="n">
        <v>-0.391497879568149</v>
      </c>
      <c r="EW84" s="1792" t="n">
        <v>1.46104764802409</v>
      </c>
      <c r="EX84" s="1795" t="n">
        <v>0.702379792192898</v>
      </c>
      <c r="EY84" s="1795" t="n">
        <v>0.669819498692193</v>
      </c>
      <c r="EZ84" s="1795" t="n">
        <v>0.715657568532346</v>
      </c>
      <c r="FA84" s="1795" t="n">
        <v>0.436358712405831</v>
      </c>
      <c r="FB84" s="1795" t="n">
        <v>0.823342435361299</v>
      </c>
      <c r="FC84" s="1795" t="n">
        <v>0.643859077010829</v>
      </c>
      <c r="FD84" s="1795" t="n">
        <v>0.680182684865707</v>
      </c>
      <c r="FE84" s="1795" t="n">
        <v>-0.065896383762975</v>
      </c>
      <c r="FF84" s="1795" t="n">
        <v>0.887029787054678</v>
      </c>
      <c r="FG84" s="1795" t="n">
        <v>1.12790299990804</v>
      </c>
      <c r="FH84" s="1795" t="n">
        <v>1.17701263666947</v>
      </c>
      <c r="FI84" s="1795" t="n">
        <v>1.05216217113977</v>
      </c>
      <c r="FJ84" s="1795" t="n">
        <v>0.471535742908448</v>
      </c>
      <c r="FK84" s="1795" t="n">
        <v>0.543846175726029</v>
      </c>
      <c r="FL84" s="1795" t="n">
        <v>0.498856799668601</v>
      </c>
      <c r="FM84" s="1795" t="n">
        <v>0.755582394818856</v>
      </c>
      <c r="FN84" s="1795" t="n">
        <v>0.70664720108958</v>
      </c>
      <c r="FO84" s="1795" t="n">
        <v>0.716693848808155</v>
      </c>
      <c r="FP84" s="1795" t="n">
        <v>0.748029269318256</v>
      </c>
      <c r="FQ84" s="1795" t="n">
        <v>0.536180607960784</v>
      </c>
      <c r="FR84" s="1795" t="n">
        <v>1.00456762646278</v>
      </c>
      <c r="FS84" s="1795" t="n">
        <v>8.71882484822521</v>
      </c>
      <c r="FT84" s="1795" t="n">
        <v>-5.24101147676494</v>
      </c>
      <c r="FY84" s="1842"/>
    </row>
    <row r="85" customFormat="false" ht="12.75" hidden="false" customHeight="false" outlineLevel="0" collapsed="false">
      <c r="B85" s="1840" t="n">
        <v>27</v>
      </c>
      <c r="C85" s="1742" t="s">
        <v>1050</v>
      </c>
      <c r="D85" s="1789" t="n">
        <v>25</v>
      </c>
      <c r="E85" s="1846" t="n">
        <f aca="false">'SOUTH-1'!$N$258</f>
        <v>4.51388995231547</v>
      </c>
      <c r="F85" s="1846" t="n">
        <v>-2.32398491107461</v>
      </c>
      <c r="G85" s="1797" t="n">
        <v>1.37100163829407</v>
      </c>
      <c r="H85" s="1797" t="n">
        <v>2.4739648537607</v>
      </c>
      <c r="I85" s="1797" t="n">
        <v>2.20307701137993</v>
      </c>
      <c r="J85" s="1798" t="n">
        <v>0.286372349361727</v>
      </c>
      <c r="K85" s="1798" t="n">
        <v>0.243299124680719</v>
      </c>
      <c r="L85" s="1798" t="n">
        <v>0.842897773638134</v>
      </c>
      <c r="M85" s="1798" t="n">
        <v>0.984394074378838</v>
      </c>
      <c r="N85" s="1798" t="n">
        <v>0.836579794011</v>
      </c>
      <c r="O85" s="1798" t="n">
        <v>1.18683012655108</v>
      </c>
      <c r="P85" s="1797" t="n">
        <v>1.60133365755299</v>
      </c>
      <c r="Q85" s="1797" t="n">
        <v>0.288824844677539</v>
      </c>
      <c r="R85" s="1797" t="n">
        <v>2.37800370372825</v>
      </c>
      <c r="S85" s="1793" t="n">
        <v>1.22513535720715</v>
      </c>
      <c r="T85" s="1793" t="n">
        <v>0.977677767137889</v>
      </c>
      <c r="U85" s="1793" t="n">
        <v>1.4940607056748</v>
      </c>
      <c r="V85" s="1793" t="n">
        <v>1.1340637577619</v>
      </c>
      <c r="W85" s="1793" t="n">
        <v>2.02378107596232</v>
      </c>
      <c r="X85" s="1793" t="n">
        <v>-0.328721106701793</v>
      </c>
      <c r="Y85" s="1793" t="n">
        <v>2.48205878305953</v>
      </c>
      <c r="Z85" s="1793" t="n">
        <v>1.10407490786297</v>
      </c>
      <c r="AA85" s="1793" t="n">
        <v>0.410154075206983</v>
      </c>
      <c r="AB85" s="1793" t="n">
        <v>1.84992524396037</v>
      </c>
      <c r="AC85" s="1793" t="n">
        <v>0.760329503057193</v>
      </c>
      <c r="AD85" s="1793" t="n">
        <v>1.17643553622469</v>
      </c>
      <c r="AE85" s="1793" t="n">
        <v>1.63755037819567</v>
      </c>
      <c r="AF85" s="1793" t="n">
        <v>1.7995113463455</v>
      </c>
      <c r="AG85" s="1793" t="n">
        <v>1.75</v>
      </c>
      <c r="AH85" s="1793" t="n">
        <v>-0.134056819173125</v>
      </c>
      <c r="AI85" s="1793" t="n">
        <v>1.12058881195467</v>
      </c>
      <c r="AJ85" s="1793" t="n">
        <v>0.714896501167884</v>
      </c>
      <c r="AK85" s="1793" t="n">
        <v>1.48283608566163</v>
      </c>
      <c r="AL85" s="1793" t="n">
        <v>1.35757833541547</v>
      </c>
      <c r="AM85" s="1793" t="n">
        <v>0.406957521092965</v>
      </c>
      <c r="AN85" s="1793" t="n">
        <v>2.30782484837048</v>
      </c>
      <c r="AO85" s="1793" t="n">
        <v>0.943733978256004</v>
      </c>
      <c r="AP85" s="1793" t="n">
        <v>0.471243406757877</v>
      </c>
      <c r="AQ85" s="1793" t="n">
        <v>1.67764639461288</v>
      </c>
      <c r="AR85" s="1793" t="n">
        <v>0.115203229971624</v>
      </c>
      <c r="AS85" s="1793" t="n">
        <v>1.06893454765365</v>
      </c>
      <c r="AT85" s="1793" t="n">
        <v>0.967545580023933</v>
      </c>
      <c r="AU85" s="1793" t="n">
        <v>0.80793617878847</v>
      </c>
      <c r="AV85" s="1793" t="n">
        <v>1.90941026868922</v>
      </c>
      <c r="AW85" s="1793" t="n">
        <v>1.93910812977997</v>
      </c>
      <c r="AX85" s="1793" t="n">
        <v>1.74045117571661</v>
      </c>
      <c r="AY85" s="1793" t="n">
        <v>1.47585991167705</v>
      </c>
      <c r="AZ85" s="1793" t="n">
        <v>1.74569052462101</v>
      </c>
      <c r="BA85" s="1793"/>
      <c r="BB85" s="1793" t="n">
        <v>1.64848590859075</v>
      </c>
      <c r="BC85" s="1793" t="n">
        <v>2.00092549169152</v>
      </c>
      <c r="BD85" s="1793" t="n">
        <v>1.85344170893259</v>
      </c>
      <c r="BE85" s="1793" t="n">
        <v>1.6181938364227</v>
      </c>
      <c r="BF85" s="1793" t="n">
        <v>0.264321070161523</v>
      </c>
      <c r="BG85" s="1793" t="n">
        <v>0.861091404976657</v>
      </c>
      <c r="BH85" s="1793" t="n">
        <v>1.95406039423856</v>
      </c>
      <c r="BI85" s="1793" t="n">
        <v>1.9193810135957</v>
      </c>
      <c r="BJ85" s="1793" t="n">
        <v>1.16917750231694</v>
      </c>
      <c r="BK85" s="1793" t="n">
        <v>1.46994707208814</v>
      </c>
      <c r="BL85" s="1793" t="n">
        <v>0.467383733571004</v>
      </c>
      <c r="BM85" s="1793" t="n">
        <v>2.49890576766901</v>
      </c>
      <c r="BN85" s="1793"/>
      <c r="BO85" s="1793" t="n">
        <v>1.82208464549165</v>
      </c>
      <c r="BP85" s="1793" t="n">
        <v>0.53425002282919</v>
      </c>
      <c r="BQ85" s="1793" t="n">
        <v>0.364667570469842</v>
      </c>
      <c r="BR85" s="1793" t="n">
        <v>2.11459808321442</v>
      </c>
      <c r="BS85" s="1793" t="n">
        <v>0.631262960595938</v>
      </c>
      <c r="BT85" s="1793" t="n">
        <v>0.74699890670812</v>
      </c>
      <c r="BU85" s="1793" t="n">
        <v>1.43948288579776</v>
      </c>
      <c r="BV85" s="1793" t="n">
        <v>1.00783120564804</v>
      </c>
      <c r="BW85" s="1793" t="n">
        <v>0.924260470996837</v>
      </c>
      <c r="BX85" s="1793" t="n">
        <v>1.30500442312887</v>
      </c>
      <c r="BY85" s="1793" t="n">
        <v>0.401078222632247</v>
      </c>
      <c r="BZ85" s="1793" t="n">
        <v>0.754065884507351</v>
      </c>
      <c r="CA85" s="1793" t="n">
        <v>0.870200143974703</v>
      </c>
      <c r="CB85" s="1793" t="n">
        <v>0.603400824913465</v>
      </c>
      <c r="CC85" s="1793" t="n">
        <v>1.27221065100914</v>
      </c>
      <c r="CD85" s="1793" t="n">
        <v>0.949155282939428</v>
      </c>
      <c r="CE85" s="1793" t="n">
        <v>0.684174551121828</v>
      </c>
      <c r="CF85" s="1793" t="n">
        <v>0.68846799944059</v>
      </c>
      <c r="CG85" s="1793" t="n">
        <v>0.839336684340182</v>
      </c>
      <c r="CH85" s="1793" t="n">
        <v>-0.0191275189889478</v>
      </c>
      <c r="CI85" s="1793" t="n">
        <v>2.33562320835677</v>
      </c>
      <c r="CJ85" s="1793" t="n">
        <v>1.02125392300893</v>
      </c>
      <c r="CK85" s="1793" t="n">
        <v>1.62653605985111</v>
      </c>
      <c r="CL85" s="1793" t="n">
        <v>0.660039428897156</v>
      </c>
      <c r="CM85" s="1793" t="n">
        <v>-0.726174155124918</v>
      </c>
      <c r="CN85" s="1793" t="n">
        <v>0.999524812719432</v>
      </c>
      <c r="CO85" s="1793" t="n">
        <v>0.776766095371425</v>
      </c>
      <c r="CP85" s="1793" t="n">
        <v>1.82461891021261</v>
      </c>
      <c r="CQ85" s="1793" t="n">
        <v>0.126325492743012</v>
      </c>
      <c r="CR85" s="1793" t="n">
        <v>0.183630880341014</v>
      </c>
      <c r="CS85" s="1793" t="n">
        <v>0.835730387630357</v>
      </c>
      <c r="CT85" s="1793" t="n">
        <v>1.04953441058558</v>
      </c>
      <c r="CU85" s="1793" t="n">
        <v>0.651822250684967</v>
      </c>
      <c r="CV85" s="1792" t="n">
        <v>1.55595212382644</v>
      </c>
      <c r="CW85" s="1792" t="n">
        <v>1.37064053868871</v>
      </c>
      <c r="CX85" s="1792" t="n">
        <v>2.94272250244724</v>
      </c>
      <c r="CY85" s="1792" t="n">
        <v>0.410188198636006</v>
      </c>
      <c r="CZ85" s="1792" t="n">
        <v>2.0573089269434</v>
      </c>
      <c r="DA85" s="1792" t="n">
        <v>0.48746498195495</v>
      </c>
      <c r="DB85" s="1792" t="n">
        <v>2.16267016053728</v>
      </c>
      <c r="DC85" s="1792" t="n">
        <v>-0.363690447186124</v>
      </c>
      <c r="DD85" s="1792" t="n">
        <v>0.849753389271529</v>
      </c>
      <c r="DE85" s="1792" t="n">
        <v>1.56980771388878</v>
      </c>
      <c r="DF85" s="1792" t="n">
        <v>1.36855763020889</v>
      </c>
      <c r="DG85" s="1792" t="n">
        <v>1.57591639951261</v>
      </c>
      <c r="DH85" s="1792" t="n">
        <v>0.612630931811165</v>
      </c>
      <c r="DI85" s="1792" t="n">
        <v>1.79549063681918</v>
      </c>
      <c r="DJ85" s="1792" t="n">
        <v>0.0207134476334219</v>
      </c>
      <c r="DK85" s="1792" t="n">
        <v>0.417776198323198</v>
      </c>
      <c r="DL85" s="1792" t="n">
        <v>-0.596927080132357</v>
      </c>
      <c r="DM85" s="1792" t="n">
        <v>0.254459125632134</v>
      </c>
      <c r="DN85" s="1792" t="n">
        <v>0.809612938710991</v>
      </c>
      <c r="DO85" s="1792" t="n">
        <v>-0.329975628472832</v>
      </c>
      <c r="DP85" s="1792" t="n">
        <v>1.31287722469391</v>
      </c>
      <c r="DQ85" s="1792" t="n">
        <v>1.33104165728025</v>
      </c>
      <c r="DR85" s="1792" t="n">
        <v>0.896420431314141</v>
      </c>
      <c r="DS85" s="1792" t="n">
        <v>0.591890625778025</v>
      </c>
      <c r="DT85" s="1792" t="n">
        <v>2.21666643649356</v>
      </c>
      <c r="DU85" s="1792" t="n">
        <v>1.40945008501282</v>
      </c>
      <c r="DV85" s="1792" t="n">
        <v>1.1135064840193</v>
      </c>
      <c r="DW85" s="1792" t="n">
        <v>0.0257974131282037</v>
      </c>
      <c r="DX85" s="1792" t="n">
        <v>0.0237108208980453</v>
      </c>
      <c r="DY85" s="1792" t="n">
        <v>0.597329392798405</v>
      </c>
      <c r="DZ85" s="1792" t="n">
        <v>0.898115178377981</v>
      </c>
      <c r="EA85" s="1792" t="n">
        <v>1.18568515716535</v>
      </c>
      <c r="EB85" s="1792" t="n">
        <v>-0.255284951565347</v>
      </c>
      <c r="EC85" s="1792" t="n">
        <v>2.78061508857753</v>
      </c>
      <c r="ED85" s="1792" t="n">
        <v>-1.08074843614484</v>
      </c>
      <c r="EE85" s="1792" t="n">
        <v>1.62170481120586</v>
      </c>
      <c r="EF85" s="1792" t="n">
        <v>-1.40286166587371</v>
      </c>
      <c r="EG85" s="1792" t="n">
        <v>2.21678017375054</v>
      </c>
      <c r="EH85" s="1792" t="n">
        <v>-0.598846679849893</v>
      </c>
      <c r="EI85" s="1794" t="n">
        <v>2.0447131348944</v>
      </c>
      <c r="EJ85" s="1792" t="n">
        <v>1.72058855190874</v>
      </c>
      <c r="EK85" s="1792" t="n">
        <v>1.04517643148815</v>
      </c>
      <c r="EL85" s="1792" t="n">
        <v>1.10947685068719</v>
      </c>
      <c r="EM85" s="1792" t="n">
        <v>0.724822304859265</v>
      </c>
      <c r="EN85" s="1792" t="n">
        <v>1.0786593146636</v>
      </c>
      <c r="EO85" s="1792" t="n">
        <v>0.959611124412797</v>
      </c>
      <c r="EP85" s="1792" t="n">
        <v>1.05014585143565</v>
      </c>
      <c r="EQ85" s="1792" t="n">
        <v>1.41987500350908</v>
      </c>
      <c r="ER85" s="1792" t="n">
        <v>1.45833073748251</v>
      </c>
      <c r="ES85" s="1792" t="n">
        <v>1.64097006621961</v>
      </c>
      <c r="ET85" s="1792" t="n">
        <v>0.178212397579825</v>
      </c>
      <c r="EU85" s="1792" t="n">
        <v>0.914891235092964</v>
      </c>
      <c r="EV85" s="1792" t="n">
        <v>0.863877963017683</v>
      </c>
      <c r="EW85" s="1792" t="n">
        <v>0.965676830842245</v>
      </c>
      <c r="EX85" s="1795" t="n">
        <v>0.909214763559679</v>
      </c>
      <c r="EY85" s="1795" t="n">
        <v>1.52211816951097</v>
      </c>
      <c r="EZ85" s="1795" t="n">
        <v>1.31528979088209</v>
      </c>
      <c r="FA85" s="1795" t="n">
        <v>2.05311274508429</v>
      </c>
      <c r="FB85" s="1795" t="n">
        <v>2.19267110443401</v>
      </c>
      <c r="FC85" s="1795" t="n">
        <v>1.82173097327021</v>
      </c>
      <c r="FD85" s="1795" t="n">
        <v>2.05699929815066</v>
      </c>
      <c r="FE85" s="1795" t="n">
        <v>1.79946221513157</v>
      </c>
      <c r="FF85" s="1795" t="n">
        <v>1.82466383572443</v>
      </c>
      <c r="FG85" s="1795" t="n">
        <v>-0.0761137923383935</v>
      </c>
      <c r="FH85" s="1795" t="n">
        <v>0.637641125396935</v>
      </c>
      <c r="FI85" s="1795" t="n">
        <v>0.174386342230501</v>
      </c>
      <c r="FJ85" s="1795" t="n">
        <v>0.91581453424852</v>
      </c>
      <c r="FK85" s="1795" t="n">
        <v>2.51674640778965</v>
      </c>
      <c r="FL85" s="1795" t="n">
        <v>2.1655213408287</v>
      </c>
      <c r="FM85" s="1795" t="n">
        <v>1.45115842365351</v>
      </c>
      <c r="FN85" s="1795" t="n">
        <v>0.468302060892673</v>
      </c>
      <c r="FO85" s="1795" t="n">
        <v>7.97479354509581</v>
      </c>
      <c r="FP85" s="1795" t="n">
        <v>2.18092455848416</v>
      </c>
      <c r="FQ85" s="1795" t="n">
        <v>1.3493492984385</v>
      </c>
      <c r="FR85" s="1795" t="n">
        <v>8.71882484822521</v>
      </c>
      <c r="FS85" s="1813"/>
      <c r="FT85" s="1813"/>
      <c r="FY85" s="1842"/>
    </row>
    <row r="86" customFormat="false" ht="12.75" hidden="false" customHeight="false" outlineLevel="0" collapsed="false">
      <c r="B86" s="1840" t="n">
        <v>28</v>
      </c>
      <c r="C86" s="1854" t="s">
        <v>1051</v>
      </c>
      <c r="D86" s="1789" t="n">
        <v>27</v>
      </c>
      <c r="E86" s="1797" t="n">
        <f aca="false">'SOUTH-2'!$N$1560</f>
        <v>0.296087503097416</v>
      </c>
      <c r="F86" s="1797" t="n">
        <v>0.898753892506726</v>
      </c>
      <c r="G86" s="1797" t="n">
        <v>1.25624729179445</v>
      </c>
      <c r="H86" s="1797" t="n">
        <v>0.499999999999994</v>
      </c>
      <c r="I86" s="1797" t="n">
        <v>0.520077828169397</v>
      </c>
      <c r="J86" s="1798" t="n">
        <v>0.693756086946637</v>
      </c>
      <c r="K86" s="1798" t="n">
        <v>0.983411457433413</v>
      </c>
      <c r="L86" s="1798" t="n">
        <v>1.08246969482009</v>
      </c>
      <c r="M86" s="1798" t="n">
        <v>0.661898937355046</v>
      </c>
      <c r="N86" s="1798" t="n">
        <v>1.16419844261507</v>
      </c>
      <c r="O86" s="1798" t="n">
        <v>1.05765929436129</v>
      </c>
      <c r="P86" s="1797" t="n">
        <v>1.4044272282315</v>
      </c>
      <c r="Q86" s="1797" t="n">
        <v>0.0111603406136787</v>
      </c>
      <c r="R86" s="1797" t="n">
        <v>0.628175981756913</v>
      </c>
      <c r="S86" s="1793" t="n">
        <v>0.192829392273109</v>
      </c>
      <c r="T86" s="1793" t="n">
        <v>0.852594550549956</v>
      </c>
      <c r="U86" s="1793" t="n">
        <v>0.192171921706026</v>
      </c>
      <c r="V86" s="1793" t="n">
        <v>0.0632443039755026</v>
      </c>
      <c r="W86" s="1793" t="n">
        <v>-0.01980140500874</v>
      </c>
      <c r="X86" s="1793" t="n">
        <v>0.337914972607339</v>
      </c>
      <c r="Y86" s="1793" t="n">
        <v>0.45297919715472</v>
      </c>
      <c r="Z86" s="1793" t="n">
        <v>0.259584328650826</v>
      </c>
      <c r="AA86" s="1793" t="n">
        <v>1.6179864820802</v>
      </c>
      <c r="AB86" s="1793" t="n">
        <v>0.485565225651173</v>
      </c>
      <c r="AC86" s="1793" t="n">
        <v>0.578260276227527</v>
      </c>
      <c r="AD86" s="1793" t="n">
        <v>1.20045069995864</v>
      </c>
      <c r="AE86" s="1793" t="n">
        <v>0.101667345372103</v>
      </c>
      <c r="AF86" s="1793" t="n">
        <v>1.04082953174592</v>
      </c>
      <c r="AG86" s="1793" t="n">
        <v>0.89</v>
      </c>
      <c r="AH86" s="1793" t="n">
        <v>0.979989735903327</v>
      </c>
      <c r="AI86" s="1793" t="n">
        <v>0.752799739566779</v>
      </c>
      <c r="AJ86" s="1793" t="n">
        <v>-0.0335569219000177</v>
      </c>
      <c r="AK86" s="1793" t="n">
        <v>0.505437226287312</v>
      </c>
      <c r="AL86" s="1793" t="n">
        <v>0.584552106741041</v>
      </c>
      <c r="AM86" s="1793" t="n">
        <v>0.577163524955901</v>
      </c>
      <c r="AN86" s="1793" t="n">
        <v>1.01787243976023</v>
      </c>
      <c r="AO86" s="1793" t="n">
        <v>-0.456579736151321</v>
      </c>
      <c r="AP86" s="1793" t="n">
        <v>0.782313462639344</v>
      </c>
      <c r="AQ86" s="1793" t="n">
        <v>0.287926002299967</v>
      </c>
      <c r="AR86" s="1793" t="n">
        <v>0.387816068774039</v>
      </c>
      <c r="AS86" s="1793" t="n">
        <v>0.476927365359618</v>
      </c>
      <c r="AT86" s="1793" t="n">
        <v>-0.179327540854176</v>
      </c>
      <c r="AU86" s="1793" t="n">
        <v>0.916503525470465</v>
      </c>
      <c r="AV86" s="1793" t="n">
        <v>0.684541958398933</v>
      </c>
      <c r="AW86" s="1793" t="n">
        <v>1.25460301594782</v>
      </c>
      <c r="AX86" s="1793" t="n">
        <v>2.84000556028945</v>
      </c>
      <c r="AY86" s="1793" t="n">
        <v>2.53302409524751</v>
      </c>
      <c r="AZ86" s="1793" t="n">
        <v>3.49417154503689</v>
      </c>
      <c r="BA86" s="1793"/>
      <c r="BB86" s="1793" t="n">
        <v>1.16481657914945</v>
      </c>
      <c r="BC86" s="1793" t="n">
        <v>1.8884996666034</v>
      </c>
      <c r="BD86" s="1793" t="n">
        <v>1.24268522135132</v>
      </c>
      <c r="BE86" s="1793" t="n">
        <v>1.75005195587182</v>
      </c>
      <c r="BF86" s="1793" t="n">
        <v>1.10671693743547</v>
      </c>
      <c r="BG86" s="1793" t="n">
        <v>0.744920304732815</v>
      </c>
      <c r="BH86" s="1793" t="n">
        <v>0.656965771674053</v>
      </c>
      <c r="BI86" s="1793" t="n">
        <v>1.24613630284643</v>
      </c>
      <c r="BJ86" s="1793" t="n">
        <v>0.613146685216439</v>
      </c>
      <c r="BK86" s="1793" t="n">
        <v>0.459327975979387</v>
      </c>
      <c r="BL86" s="1793" t="n">
        <v>0.0400465370507519</v>
      </c>
      <c r="BM86" s="1793" t="n">
        <v>0.368552813508264</v>
      </c>
      <c r="BN86" s="1793"/>
      <c r="BO86" s="1793" t="n">
        <v>-0.0481777591304589</v>
      </c>
      <c r="BP86" s="1793" t="n">
        <v>0.214956572862153</v>
      </c>
      <c r="BQ86" s="1793" t="n">
        <v>0.452965087374129</v>
      </c>
      <c r="BR86" s="1793" t="n">
        <v>0.191059527036613</v>
      </c>
      <c r="BS86" s="1793" t="n">
        <v>-1.9034605790634</v>
      </c>
      <c r="BT86" s="1793" t="n">
        <v>0.803524295682541</v>
      </c>
      <c r="BU86" s="1793" t="n">
        <v>1.23901976165233</v>
      </c>
      <c r="BV86" s="1793" t="n">
        <v>0.661003179223409</v>
      </c>
      <c r="BW86" s="1793" t="n">
        <v>1.53965966453009</v>
      </c>
      <c r="BX86" s="1793" t="n">
        <v>0.169594779341003</v>
      </c>
      <c r="BY86" s="1793" t="n">
        <v>-0.524773560636447</v>
      </c>
      <c r="BZ86" s="1793" t="n">
        <v>2.72615669431098</v>
      </c>
      <c r="CA86" s="1793" t="n">
        <v>0.362320076636324</v>
      </c>
      <c r="CB86" s="1793" t="n">
        <v>0.4350455758857</v>
      </c>
      <c r="CC86" s="1793" t="n">
        <v>0.949219581335641</v>
      </c>
      <c r="CD86" s="1793" t="n">
        <v>1.48673073806465</v>
      </c>
      <c r="CE86" s="1793" t="n">
        <v>0</v>
      </c>
      <c r="CF86" s="1793" t="n">
        <v>0.68846741537556</v>
      </c>
      <c r="CG86" s="1793" t="n">
        <v>1.07731234442205</v>
      </c>
      <c r="CH86" s="1793" t="n">
        <v>1.8876708277516</v>
      </c>
      <c r="CI86" s="1793" t="n">
        <v>2.58398786987603</v>
      </c>
      <c r="CJ86" s="1793" t="n">
        <v>1.92396182166956</v>
      </c>
      <c r="CK86" s="1793" t="n">
        <v>1.7988282370323</v>
      </c>
      <c r="CL86" s="1793" t="n">
        <v>-0.29016440205768</v>
      </c>
      <c r="CM86" s="1793" t="n">
        <v>-0.702029321897194</v>
      </c>
      <c r="CN86" s="1793" t="n">
        <v>0.800546688111568</v>
      </c>
      <c r="CO86" s="1793" t="n">
        <v>1.33539237510622</v>
      </c>
      <c r="CP86" s="1793" t="n">
        <v>-0.137289557357339</v>
      </c>
      <c r="CQ86" s="1793" t="n">
        <v>-0.0652174724617389</v>
      </c>
      <c r="CR86" s="1793" t="n">
        <v>-0.521431993719667</v>
      </c>
      <c r="CS86" s="1793" t="n">
        <v>0.561266415164073</v>
      </c>
      <c r="CT86" s="1793" t="n">
        <v>-0.554756775174067</v>
      </c>
      <c r="CU86" s="1793" t="n">
        <v>0.432384488240801</v>
      </c>
      <c r="CV86" s="1794" t="n">
        <v>0.22433557409614</v>
      </c>
      <c r="CW86" s="1794" t="n">
        <v>-0.0082757952232889</v>
      </c>
      <c r="CX86" s="1794" t="n">
        <v>-0.305489171659353</v>
      </c>
      <c r="CY86" s="1794" t="n">
        <v>-0.0523397122991181</v>
      </c>
      <c r="CZ86" s="1794" t="n">
        <v>-0.787245364576832</v>
      </c>
      <c r="DA86" s="1794" t="n">
        <v>-1.34317068671303</v>
      </c>
      <c r="DB86" s="1794" t="n">
        <v>-0.0275671048207344</v>
      </c>
      <c r="DC86" s="1794" t="n">
        <v>-0.405381867935166</v>
      </c>
      <c r="DD86" s="1794" t="n">
        <v>-0.35421046261361</v>
      </c>
      <c r="DE86" s="1794" t="n">
        <v>2.89454687730346</v>
      </c>
      <c r="DF86" s="1792" t="n">
        <v>-0.204226695827611</v>
      </c>
      <c r="DG86" s="1792" t="n">
        <v>0.164627057486661</v>
      </c>
      <c r="DH86" s="1792" t="n">
        <v>2.16579411097999</v>
      </c>
      <c r="DI86" s="1792" t="n">
        <v>0.197722731439787</v>
      </c>
      <c r="DJ86" s="1792" t="n">
        <v>0</v>
      </c>
      <c r="DK86" s="1792" t="n">
        <v>0.651150806097256</v>
      </c>
      <c r="DL86" s="1792" t="n">
        <v>-1.03828671981585</v>
      </c>
      <c r="DM86" s="1855" t="n">
        <v>-0.253477894944311</v>
      </c>
      <c r="DN86" s="1855" t="n">
        <v>-0.169686352005058</v>
      </c>
      <c r="DO86" s="1855" t="n">
        <v>-0.0435433886920993</v>
      </c>
      <c r="DP86" s="1855" t="n">
        <v>-0.0667156760446642</v>
      </c>
      <c r="DQ86" s="1855" t="n">
        <v>-0.136472014985702</v>
      </c>
      <c r="DR86" s="1856" t="n">
        <v>-0.0460031046349445</v>
      </c>
      <c r="DS86" s="1856" t="n">
        <v>0.124880918312257</v>
      </c>
      <c r="DT86" s="1765"/>
    </row>
    <row r="87" customFormat="false" ht="12.75" hidden="false" customHeight="false" outlineLevel="0" collapsed="false">
      <c r="B87" s="1840" t="n">
        <v>29</v>
      </c>
      <c r="C87" s="1854" t="s">
        <v>1052</v>
      </c>
      <c r="D87" s="1789" t="n">
        <v>28</v>
      </c>
      <c r="E87" s="1846" t="n">
        <f aca="false">'SOUTH-2'!$N$189</f>
        <v>25.5160661448106</v>
      </c>
      <c r="F87" s="1846" t="n">
        <v>0.521840470305131</v>
      </c>
      <c r="G87" s="1797" t="n">
        <v>0.0655106388574772</v>
      </c>
      <c r="H87" s="1797" t="n">
        <v>0.636363214974262</v>
      </c>
      <c r="I87" s="1797" t="n">
        <v>0.608337884580289</v>
      </c>
      <c r="J87" s="1798" t="n">
        <v>2.40013340590666</v>
      </c>
      <c r="K87" s="1798" t="n">
        <v>-0.91892493025622</v>
      </c>
      <c r="L87" s="1798" t="n">
        <v>1.11146523659066</v>
      </c>
      <c r="M87" s="1798" t="n">
        <v>0.0147400287806959</v>
      </c>
      <c r="N87" s="1798" t="n">
        <v>0.958177628387963</v>
      </c>
      <c r="O87" s="1798" t="n">
        <v>2.1702993662864</v>
      </c>
      <c r="P87" s="1797" t="n">
        <v>1.73817931118496</v>
      </c>
      <c r="Q87" s="1797" t="n">
        <v>0.748487386649878</v>
      </c>
      <c r="R87" s="1797" t="n">
        <v>2.08747319338081</v>
      </c>
      <c r="S87" s="1793" t="n">
        <v>0.428437110046658</v>
      </c>
      <c r="T87" s="1793" t="n">
        <v>0.62805805124597</v>
      </c>
      <c r="U87" s="1793" t="n">
        <v>2.04051532855629</v>
      </c>
      <c r="V87" s="1793" t="n">
        <v>2.49126800674951</v>
      </c>
      <c r="W87" s="1793" t="n">
        <v>3.46419092771977</v>
      </c>
      <c r="X87" s="1793" t="n">
        <v>2.4816029509849</v>
      </c>
      <c r="Y87" s="1793" t="n">
        <v>1.45077082934024</v>
      </c>
      <c r="Z87" s="1793" t="n">
        <v>0.475450802642731</v>
      </c>
      <c r="AA87" s="1793" t="n">
        <v>2.93012779654873</v>
      </c>
      <c r="AB87" s="1793" t="n">
        <v>2.52116966328645</v>
      </c>
      <c r="AC87" s="1793" t="n">
        <v>2.00099984733295</v>
      </c>
      <c r="AD87" s="1793" t="n">
        <v>3.44243522928675</v>
      </c>
      <c r="AE87" s="1793" t="n">
        <v>5.16214438835228</v>
      </c>
      <c r="AF87" s="1793" t="n">
        <v>2.04361801114201</v>
      </c>
      <c r="AG87" s="1793" t="n">
        <v>3.65</v>
      </c>
      <c r="AH87" s="1793" t="n">
        <v>2.19974899924871</v>
      </c>
      <c r="AI87" s="1793" t="n">
        <v>0.116423097998422</v>
      </c>
      <c r="AJ87" s="1793" t="n">
        <v>0.494736348727579</v>
      </c>
      <c r="AK87" s="1793" t="n">
        <v>2.15573997516996</v>
      </c>
      <c r="AL87" s="1793" t="n">
        <v>1.08920747422046</v>
      </c>
      <c r="AM87" s="1793" t="n">
        <v>-0.925868073164715</v>
      </c>
      <c r="AN87" s="1793" t="n">
        <v>1.71978851868066</v>
      </c>
      <c r="AO87" s="1793" t="n">
        <v>2.74478284171575</v>
      </c>
      <c r="AP87" s="1793" t="n">
        <v>1.24459885391162</v>
      </c>
      <c r="AQ87" s="1793" t="n">
        <v>-0.392622395498463</v>
      </c>
      <c r="AR87" s="1793" t="n">
        <v>1.98463515161322</v>
      </c>
      <c r="AS87" s="1793" t="n">
        <v>0.330145634039534</v>
      </c>
      <c r="AT87" s="1793" t="n">
        <v>2.37855767874037</v>
      </c>
      <c r="AU87" s="1793" t="n">
        <v>1.46293051795576</v>
      </c>
      <c r="AV87" s="1793" t="n">
        <v>0.976520186810671</v>
      </c>
      <c r="AW87" s="1793" t="n">
        <v>3.72690645091946</v>
      </c>
      <c r="AX87" s="1793" t="n">
        <v>5.62259240432489</v>
      </c>
      <c r="AY87" s="1793" t="n">
        <v>4.40395040659768</v>
      </c>
      <c r="AZ87" s="1793" t="n">
        <v>1.52646404546492</v>
      </c>
      <c r="BA87" s="1793"/>
      <c r="BB87" s="1793" t="n">
        <v>2.64366385366128</v>
      </c>
      <c r="BC87" s="1793" t="n">
        <v>1.23884415259831</v>
      </c>
      <c r="BD87" s="1793" t="n">
        <v>2.64205067968187</v>
      </c>
      <c r="BE87" s="1793" t="n">
        <v>5.17230216968204</v>
      </c>
      <c r="BF87" s="1793" t="n">
        <v>2.87575268785468</v>
      </c>
      <c r="BG87" s="1793" t="n">
        <v>2.15425469090585</v>
      </c>
      <c r="BH87" s="1793" t="n">
        <v>1.90333183085032</v>
      </c>
      <c r="BI87" s="1793" t="n">
        <v>3.06782375792521</v>
      </c>
      <c r="BJ87" s="1793" t="n">
        <v>1.89290808381926</v>
      </c>
      <c r="BK87" s="1793" t="n">
        <v>1.20365031169401</v>
      </c>
      <c r="BL87" s="1793" t="n">
        <v>0.364126397642856</v>
      </c>
      <c r="BM87" s="1793" t="n">
        <v>-0.0931551188345382</v>
      </c>
      <c r="BN87" s="1793"/>
      <c r="BO87" s="1793" t="n">
        <v>0.944871733098994</v>
      </c>
      <c r="BP87" s="1793" t="n">
        <v>2.27900911016981</v>
      </c>
      <c r="BQ87" s="1793" t="n">
        <v>-0.576021720067912</v>
      </c>
      <c r="BR87" s="1793" t="n">
        <v>1.67041038866382</v>
      </c>
      <c r="BS87" s="1793" t="n">
        <v>-0.0514611606910507</v>
      </c>
      <c r="BT87" s="1793" t="n">
        <v>0.257529273611132</v>
      </c>
      <c r="BU87" s="1793" t="n">
        <v>0.0495057256109933</v>
      </c>
      <c r="BV87" s="1793" t="n">
        <v>-0.361166540153083</v>
      </c>
      <c r="BW87" s="1793" t="n">
        <v>-1.61915323084034</v>
      </c>
      <c r="BX87" s="1793" t="n">
        <v>-3.74708352703276</v>
      </c>
      <c r="BY87" s="1793" t="n">
        <v>-3.90449749214328</v>
      </c>
      <c r="BZ87" s="1793" t="n">
        <v>1.3809670648108</v>
      </c>
      <c r="CA87" s="1793" t="n">
        <v>5.2471610616027</v>
      </c>
      <c r="CB87" s="1793" t="n">
        <v>0.463673258751778</v>
      </c>
      <c r="CC87" s="1793" t="n">
        <v>-0.717952317340359</v>
      </c>
      <c r="CD87" s="1793" t="n">
        <v>-0.561877081405889</v>
      </c>
      <c r="CE87" s="1793" t="n">
        <v>1.15031244487688</v>
      </c>
      <c r="CF87" s="1793" t="n">
        <v>0.979912764486644</v>
      </c>
      <c r="CG87" s="1793" t="n">
        <v>0.362922537164535</v>
      </c>
      <c r="CH87" s="1793" t="n">
        <v>0.326566191490788</v>
      </c>
      <c r="CI87" s="1793" t="n">
        <v>0.108518942161537</v>
      </c>
      <c r="CJ87" s="1793" t="n">
        <v>0.832008657521273</v>
      </c>
      <c r="CK87" s="1793" t="n">
        <v>0.234767872131294</v>
      </c>
      <c r="CL87" s="1793" t="n">
        <v>-4.71335403743631</v>
      </c>
      <c r="CM87" s="1793" t="n">
        <v>-0.717696993587815</v>
      </c>
      <c r="CN87" s="1793" t="n">
        <v>-0.563237279357828</v>
      </c>
      <c r="CO87" s="1793" t="n">
        <v>0.2465239786467</v>
      </c>
      <c r="CP87" s="1793" t="n">
        <v>-5.48277167207731</v>
      </c>
      <c r="CQ87" s="1793" t="n">
        <v>2.3151137741147</v>
      </c>
      <c r="CR87" s="1793" t="n">
        <v>1.62269460782113</v>
      </c>
      <c r="CS87" s="1793" t="n">
        <v>-1.63920396600171</v>
      </c>
      <c r="CT87" s="1800" t="n">
        <v>2.00689518678424</v>
      </c>
      <c r="CU87" s="1793" t="n">
        <v>-0.0473045642062717</v>
      </c>
      <c r="CV87" s="1799" t="n">
        <v>-0.00945987929490512</v>
      </c>
      <c r="CW87" s="1799" t="n">
        <v>-0.601933765464865</v>
      </c>
      <c r="CX87" s="1799" t="n">
        <v>-1.07940914489323</v>
      </c>
      <c r="CY87" s="1799" t="n">
        <v>-3.62287553121186</v>
      </c>
      <c r="CZ87" s="1799" t="n">
        <v>0</v>
      </c>
      <c r="DA87" s="1799" t="n">
        <v>1.03251147621875</v>
      </c>
      <c r="DB87" s="1799" t="n">
        <v>0.499999999999973</v>
      </c>
      <c r="DC87" s="1799" t="n">
        <v>0</v>
      </c>
      <c r="DD87" s="1799" t="n">
        <v>0</v>
      </c>
      <c r="DE87" s="1799" t="n">
        <v>2.45209230053512</v>
      </c>
      <c r="DF87" s="1799" t="n">
        <v>0.0166710726775098</v>
      </c>
      <c r="DG87" s="1801" t="n">
        <v>0.118701802603382</v>
      </c>
      <c r="DH87" s="1801" t="n">
        <v>2.67528510042316</v>
      </c>
      <c r="DI87" s="1801" t="n">
        <v>1.42483955928311</v>
      </c>
      <c r="DJ87" s="1792" t="n">
        <v>-0.153732923195897</v>
      </c>
      <c r="DK87" s="1792" t="n">
        <v>1.85800077540593</v>
      </c>
      <c r="DL87" s="1792" t="n">
        <v>-3.74013574839774</v>
      </c>
      <c r="DM87" s="1855" t="n">
        <v>0.222254042111914</v>
      </c>
      <c r="DN87" s="1855" t="n">
        <v>0.125994513884697</v>
      </c>
      <c r="DO87" s="1855" t="n">
        <v>0.636615563576172</v>
      </c>
      <c r="DP87" s="1855" t="n">
        <v>0</v>
      </c>
      <c r="DQ87" s="1855" t="n">
        <v>0.458742593057235</v>
      </c>
      <c r="DR87" s="1856" t="n">
        <v>-0.501354714108639</v>
      </c>
      <c r="DS87" s="1857" t="n">
        <v>-4.79973174807598</v>
      </c>
      <c r="DT87" s="1765"/>
    </row>
    <row r="88" customFormat="false" ht="12.75" hidden="false" customHeight="false" outlineLevel="0" collapsed="false">
      <c r="B88" s="1840" t="n">
        <v>30</v>
      </c>
      <c r="C88" s="1858" t="s">
        <v>1053</v>
      </c>
      <c r="D88" s="1789" t="n">
        <v>29</v>
      </c>
      <c r="E88" s="1797" t="n">
        <f aca="false">'NORTH-1'!$N$739</f>
        <v>-1.53981453290378</v>
      </c>
      <c r="F88" s="1859" t="n">
        <v>1.14359430246715</v>
      </c>
      <c r="G88" s="1859" t="n">
        <v>2.54472057629705</v>
      </c>
      <c r="H88" s="1859" t="n">
        <v>2.14979093452257</v>
      </c>
      <c r="I88" s="1859" t="n">
        <v>0.0143651324727612</v>
      </c>
      <c r="J88" s="1860" t="n">
        <v>2.15589063830575</v>
      </c>
      <c r="K88" s="1860" t="n">
        <v>-0.0261711896890324</v>
      </c>
      <c r="L88" s="1860" t="n">
        <v>1.33949005053386</v>
      </c>
      <c r="M88" s="1860" t="n">
        <v>-0.321136038502229</v>
      </c>
      <c r="N88" s="1860" t="n">
        <v>0.445772171383164</v>
      </c>
      <c r="O88" s="1860" t="n">
        <v>0.104525286564509</v>
      </c>
      <c r="P88" s="1859" t="n">
        <v>0.432586341250112</v>
      </c>
      <c r="Q88" s="1859" t="n">
        <v>0.36100373832081</v>
      </c>
      <c r="R88" s="1859" t="n">
        <v>0.31807656006483</v>
      </c>
      <c r="S88" s="1861" t="n">
        <v>-0.0198948992985168</v>
      </c>
      <c r="T88" s="1861" t="n">
        <v>0.321769941007838</v>
      </c>
      <c r="U88" s="1861" t="n">
        <v>-0.3270534687844</v>
      </c>
      <c r="V88" s="1861" t="n">
        <v>-0.444746096882338</v>
      </c>
      <c r="W88" s="1861" t="n">
        <v>-0.504746544027349</v>
      </c>
      <c r="X88" s="1861" t="n">
        <v>-0.0775993098174015</v>
      </c>
      <c r="Y88" s="1861" t="n">
        <v>0.10692019433571</v>
      </c>
      <c r="Z88" s="1861" t="n">
        <v>-0.510098598929009</v>
      </c>
      <c r="AA88" s="1861" t="n">
        <v>0.385588642333158</v>
      </c>
      <c r="AB88" s="1861" t="n">
        <v>-0.143064252015616</v>
      </c>
      <c r="AC88" s="1861" t="n">
        <v>-0.746711096961886</v>
      </c>
      <c r="AD88" s="1861" t="n">
        <v>-0.751620848955699</v>
      </c>
      <c r="AE88" s="1861" t="n">
        <v>-0.797165633303576</v>
      </c>
      <c r="AF88" s="1861" t="n">
        <v>-0.16033725607051</v>
      </c>
      <c r="AG88" s="1861" t="n">
        <v>-0.72</v>
      </c>
      <c r="AH88" s="1861" t="n">
        <v>0.334088470479282</v>
      </c>
      <c r="AI88" s="1861" t="n">
        <v>-0.815738221624955</v>
      </c>
      <c r="AJ88" s="1861" t="n">
        <v>-0.968826179397055</v>
      </c>
      <c r="AK88" s="1861" t="n">
        <v>0.0191421037165326</v>
      </c>
      <c r="AL88" s="1861" t="n">
        <v>0.13718837703963</v>
      </c>
      <c r="AM88" s="1861" t="n">
        <v>0.690430383332198</v>
      </c>
      <c r="AN88" s="1861" t="n">
        <v>-0.839521399407201</v>
      </c>
      <c r="AO88" s="1861" t="n">
        <v>1.54822885046676</v>
      </c>
      <c r="AP88" s="1861" t="n">
        <v>0.445332656271824</v>
      </c>
      <c r="AQ88" s="1861" t="n">
        <v>1.05760925152228</v>
      </c>
      <c r="AR88" s="1861" t="n">
        <v>-0.84130100019538</v>
      </c>
      <c r="AS88" s="1861" t="n">
        <v>-0.663907228329929</v>
      </c>
      <c r="AT88" s="1861" t="n">
        <v>0.0647601207435782</v>
      </c>
      <c r="AU88" s="1861" t="n">
        <v>1.43404733379161</v>
      </c>
      <c r="AV88" s="1861" t="n">
        <v>2.48485352318774</v>
      </c>
      <c r="AW88" s="1861" t="n">
        <v>2.71186903228151</v>
      </c>
      <c r="AX88" s="1861" t="n">
        <v>0.165533097650635</v>
      </c>
      <c r="AY88" s="1861" t="n">
        <v>1.27225289065748</v>
      </c>
      <c r="AZ88" s="1861" t="n">
        <v>0.0150000000000347</v>
      </c>
      <c r="BA88" s="1861"/>
      <c r="BB88" s="1861" t="n">
        <v>0.499999999999984</v>
      </c>
      <c r="BC88" s="1861" t="n">
        <v>0.537007837212342</v>
      </c>
      <c r="BD88" s="1861" t="n">
        <v>3.79312701907435</v>
      </c>
      <c r="BE88" s="1861" t="n">
        <v>-0.318628215345347</v>
      </c>
      <c r="BF88" s="1861" t="n">
        <v>0.890767897724592</v>
      </c>
      <c r="BG88" s="1861" t="n">
        <v>1.6342727093978</v>
      </c>
      <c r="BH88" s="1861" t="n">
        <v>0.29999999999999</v>
      </c>
      <c r="BI88" s="1861" t="n">
        <v>0.792497259297941</v>
      </c>
      <c r="BJ88" s="1861" t="n">
        <v>0.865065312284874</v>
      </c>
      <c r="BK88" s="1861" t="n">
        <v>1.7369624845836</v>
      </c>
      <c r="BL88" s="1861" t="n">
        <v>2.94606042214591</v>
      </c>
      <c r="BM88" s="1861" t="n">
        <v>0.557908800900538</v>
      </c>
      <c r="BN88" s="1861"/>
      <c r="BO88" s="1861" t="n">
        <v>1.87553933235465</v>
      </c>
      <c r="BP88" s="1861" t="n">
        <v>1.66822776382731</v>
      </c>
      <c r="BQ88" s="1861" t="n">
        <v>-1.0589298987483</v>
      </c>
      <c r="BR88" s="1861" t="n">
        <v>-1.24125692855438</v>
      </c>
      <c r="BS88" s="1861" t="n">
        <v>-1.22604317031995</v>
      </c>
      <c r="BT88" s="1861" t="n">
        <v>-0.127139483385173</v>
      </c>
      <c r="BU88" s="1861" t="n">
        <v>-0.303830819943305</v>
      </c>
      <c r="BV88" s="1793" t="n">
        <v>-0.88493158928883</v>
      </c>
      <c r="BW88" s="1793" t="n">
        <v>1.09946155148456</v>
      </c>
      <c r="BX88" s="1793" t="n">
        <v>1.22152720464426</v>
      </c>
      <c r="BY88" s="1793" t="n">
        <v>1.06243667091854</v>
      </c>
      <c r="BZ88" s="1793" t="n">
        <v>5.74599124977892</v>
      </c>
      <c r="CA88" s="1793" t="n">
        <v>1.82966828824041</v>
      </c>
      <c r="CB88" s="1793" t="n">
        <v>-0.7593373556726</v>
      </c>
      <c r="CC88" s="1793" t="n">
        <v>-1.48690855954892</v>
      </c>
      <c r="CD88" s="1793" t="n">
        <v>0.199999999999999</v>
      </c>
      <c r="CE88" s="1793" t="n">
        <v>-2.57987466284221</v>
      </c>
      <c r="CF88" s="1793" t="n">
        <v>-0.61754119781628</v>
      </c>
      <c r="CG88" s="1793" t="n">
        <v>1.92938317378477</v>
      </c>
      <c r="CH88" s="1793" t="n">
        <v>-0.681879083482747</v>
      </c>
      <c r="CI88" s="1793" t="n">
        <v>-0.705429735414018</v>
      </c>
      <c r="CJ88" s="1793" t="n">
        <v>-0.745212399091812</v>
      </c>
      <c r="CK88" s="1793" t="n">
        <v>-0.961798797894231</v>
      </c>
      <c r="CL88" s="1793" t="n">
        <v>-0.8039882821737</v>
      </c>
      <c r="CM88" s="1793" t="n">
        <v>-0.988123485769561</v>
      </c>
      <c r="CN88" s="1793" t="n">
        <v>-0.259327077419487</v>
      </c>
      <c r="CO88" s="1793" t="n">
        <v>1.10052367812152</v>
      </c>
      <c r="CP88" s="1793" t="n">
        <v>-0.378964251168821</v>
      </c>
      <c r="CQ88" s="1793" t="n">
        <v>0.749636625469669</v>
      </c>
      <c r="CR88" s="1793" t="n">
        <v>-0.890142452243542</v>
      </c>
      <c r="CS88" s="1793" t="n">
        <v>1.39155840973944</v>
      </c>
      <c r="CT88" s="1862" t="n">
        <v>0.726262344073101</v>
      </c>
      <c r="CU88" s="1793" t="n">
        <v>0.557584810243819</v>
      </c>
      <c r="CV88" s="1855" t="n">
        <v>0.0908915185678812</v>
      </c>
      <c r="CW88" s="1855" t="n">
        <v>0.499999999999994</v>
      </c>
      <c r="CX88" s="1855" t="n">
        <v>0.499999999999985</v>
      </c>
      <c r="CY88" s="1855" t="n">
        <v>0.499999999999988</v>
      </c>
      <c r="CZ88" s="1855" t="n">
        <v>0.499999999999998</v>
      </c>
      <c r="DA88" s="1855" t="n">
        <v>0.499999999999958</v>
      </c>
      <c r="DB88" s="1855" t="n">
        <v>0.499999999999997</v>
      </c>
      <c r="DC88" s="1855" t="n">
        <v>0.499999999999984</v>
      </c>
      <c r="DD88" s="1855" t="n">
        <v>0.499999999999989</v>
      </c>
      <c r="DE88" s="1855" t="n">
        <v>0.49999999999998</v>
      </c>
      <c r="DF88" s="1855" t="n">
        <v>0.499999999999993</v>
      </c>
      <c r="DG88" s="1855" t="n">
        <v>0.500000000000012</v>
      </c>
      <c r="DH88" s="1855" t="n">
        <v>0.500000000000007</v>
      </c>
      <c r="DI88" s="1855" t="n">
        <v>0</v>
      </c>
      <c r="DJ88" s="1863" t="n">
        <v>1.85408668503125</v>
      </c>
      <c r="DK88" s="1765"/>
      <c r="DL88" s="1765"/>
      <c r="DM88" s="1765"/>
      <c r="DN88" s="1765"/>
      <c r="DO88" s="1765"/>
      <c r="DP88" s="1765"/>
      <c r="DQ88" s="1765"/>
      <c r="DR88" s="1765"/>
      <c r="DS88" s="1765"/>
      <c r="DT88" s="1765"/>
    </row>
    <row r="89" customFormat="false" ht="12.75" hidden="false" customHeight="false" outlineLevel="0" collapsed="false">
      <c r="B89" s="1840" t="n">
        <v>31</v>
      </c>
      <c r="C89" s="1864" t="s">
        <v>1054</v>
      </c>
      <c r="D89" s="1789" t="n">
        <v>30</v>
      </c>
      <c r="E89" s="1865" t="n">
        <f aca="false">'NORTH-1'!$N$1741</f>
        <v>8.26319429796762</v>
      </c>
      <c r="F89" s="1865" t="n">
        <v>0.390472219398452</v>
      </c>
      <c r="G89" s="1865" t="n">
        <v>0.459173816991204</v>
      </c>
      <c r="H89" s="1865" t="n">
        <v>0.908911478778223</v>
      </c>
      <c r="I89" s="1865" t="n">
        <v>-0.0558930905159966</v>
      </c>
      <c r="J89" s="1866" t="n">
        <v>0.638438001978957</v>
      </c>
      <c r="K89" s="1866" t="n">
        <v>0.339389324232401</v>
      </c>
      <c r="L89" s="1866" t="n">
        <v>4.51554857548883</v>
      </c>
      <c r="M89" s="1866" t="n">
        <v>0.221362700243424</v>
      </c>
      <c r="N89" s="1866" t="n">
        <v>0.466532155509854</v>
      </c>
      <c r="O89" s="1866" t="n">
        <v>1.2439998338111</v>
      </c>
      <c r="P89" s="1865" t="n">
        <v>0.395514268340412</v>
      </c>
      <c r="Q89" s="1865" t="n">
        <v>0.307845056596677</v>
      </c>
      <c r="R89" s="1865" t="n">
        <v>0.430869005481446</v>
      </c>
      <c r="S89" s="1862" t="n">
        <v>1.36596964697172</v>
      </c>
      <c r="T89" s="1862" t="n">
        <v>0.179496117135103</v>
      </c>
      <c r="U89" s="1862" t="n">
        <v>0.528799756317624</v>
      </c>
      <c r="V89" s="1862" t="n">
        <v>0.857219441356364</v>
      </c>
      <c r="W89" s="1862" t="n">
        <v>0.488137187520289</v>
      </c>
      <c r="X89" s="1862" t="n">
        <v>0.913299967143476</v>
      </c>
      <c r="Y89" s="1862" t="n">
        <v>0.376541341718237</v>
      </c>
      <c r="Z89" s="1862" t="n">
        <v>1.3565388212143</v>
      </c>
      <c r="AA89" s="1862" t="n">
        <v>1.00166757468038</v>
      </c>
      <c r="AB89" s="1862" t="n">
        <v>0.634022770002139</v>
      </c>
      <c r="AC89" s="1862" t="n">
        <v>1.46974472490261</v>
      </c>
      <c r="AD89" s="1862" t="n">
        <v>0.696189459178132</v>
      </c>
      <c r="AE89" s="1862" t="n">
        <v>0.126410473827032</v>
      </c>
      <c r="AF89" s="1862" t="n">
        <v>0.127103547499903</v>
      </c>
      <c r="AG89" s="1862" t="n">
        <v>0.99</v>
      </c>
      <c r="AH89" s="1862" t="n">
        <v>1.62154602782875</v>
      </c>
      <c r="AI89" s="1862" t="n">
        <v>1.48860721321378</v>
      </c>
      <c r="AJ89" s="1862" t="n">
        <v>1.39942875161101</v>
      </c>
      <c r="AK89" s="1862" t="n">
        <v>1.33096800442038</v>
      </c>
      <c r="AL89" s="1862" t="n">
        <v>3.0105123854413</v>
      </c>
      <c r="AM89" s="1862" t="n">
        <v>1.93176604206485</v>
      </c>
      <c r="AN89" s="1862" t="n">
        <v>2.3005088897652</v>
      </c>
      <c r="AO89" s="1862" t="n">
        <v>2.84576145359463</v>
      </c>
      <c r="AP89" s="1862" t="n">
        <v>2.85633391179608</v>
      </c>
      <c r="AQ89" s="1862" t="n">
        <v>1.83070429518678</v>
      </c>
      <c r="AR89" s="1862" t="n">
        <v>2.39972811544267</v>
      </c>
      <c r="AS89" s="1862" t="n">
        <v>2.9449431338417</v>
      </c>
      <c r="AT89" s="1862" t="n">
        <v>0.286151984003567</v>
      </c>
      <c r="AU89" s="1862" t="n">
        <v>0.508331007250178</v>
      </c>
      <c r="AV89" s="1862" t="n">
        <v>0.74140868050776</v>
      </c>
      <c r="AW89" s="1862" t="n">
        <v>-0.528918071226021</v>
      </c>
      <c r="AX89" s="1862" t="n">
        <v>0.101868719786453</v>
      </c>
      <c r="AY89" s="1862" t="n">
        <v>2.64067235899519</v>
      </c>
      <c r="AZ89" s="1862" t="n">
        <v>0.760472844411944</v>
      </c>
      <c r="BA89" s="1862"/>
      <c r="BB89" s="1862" t="n">
        <v>0.480360579052373</v>
      </c>
      <c r="BC89" s="1862" t="n">
        <v>0.514741305107261</v>
      </c>
      <c r="BD89" s="1862" t="n">
        <v>0.728774363101701</v>
      </c>
      <c r="BE89" s="1862" t="n">
        <v>0.90090766889249</v>
      </c>
      <c r="BF89" s="1862" t="n">
        <v>0.973572526311557</v>
      </c>
      <c r="BG89" s="1862" t="n">
        <v>1.33082800434178</v>
      </c>
      <c r="BH89" s="1862" t="n">
        <v>1.27441637925882</v>
      </c>
      <c r="BI89" s="1862" t="n">
        <v>0.946454897130894</v>
      </c>
      <c r="BJ89" s="1862" t="n">
        <v>0.83275422012403</v>
      </c>
      <c r="BK89" s="1862" t="n">
        <v>0.908571738596348</v>
      </c>
      <c r="BL89" s="1862" t="n">
        <v>0.408810669020227</v>
      </c>
      <c r="BM89" s="1855" t="n">
        <v>0.703087782489973</v>
      </c>
      <c r="BN89" s="1855"/>
      <c r="BO89" s="1855" t="n">
        <v>0.903937216262836</v>
      </c>
      <c r="BP89" s="1855" t="n">
        <v>3.60553468078692</v>
      </c>
      <c r="BQ89" s="1855" t="n">
        <v>0.0564771612023206</v>
      </c>
      <c r="BR89" s="1855" t="n">
        <v>1.01762117763414</v>
      </c>
      <c r="BS89" s="1855" t="n">
        <v>0.850554605048036</v>
      </c>
      <c r="BT89" s="1855" t="n">
        <v>0.735378518720941</v>
      </c>
      <c r="BU89" s="1855" t="n">
        <v>0.648386427311429</v>
      </c>
      <c r="CU89" s="1739"/>
    </row>
    <row r="90" customFormat="false" ht="12.75" hidden="false" customHeight="false" outlineLevel="0" collapsed="false">
      <c r="B90" s="1840" t="n">
        <v>32</v>
      </c>
      <c r="C90" s="1867" t="s">
        <v>1055</v>
      </c>
      <c r="D90" s="1789" t="n">
        <v>31</v>
      </c>
      <c r="E90" s="1797" t="n">
        <f aca="false">'SOUTH-2'!$N$1336</f>
        <v>0.761845511084571</v>
      </c>
      <c r="F90" s="1797" t="n">
        <v>0.451277559481996</v>
      </c>
      <c r="G90" s="1797" t="n">
        <v>0.739462238409295</v>
      </c>
      <c r="H90" s="1797" t="n">
        <v>1.1095530760528</v>
      </c>
      <c r="I90" s="1797" t="n">
        <v>0.999370922813748</v>
      </c>
      <c r="J90" s="1866" t="n">
        <v>0.968079973059245</v>
      </c>
      <c r="K90" s="1866" t="n">
        <v>1.10514660316938</v>
      </c>
      <c r="L90" s="1866" t="n">
        <v>0.955428521207747</v>
      </c>
      <c r="M90" s="1866" t="n">
        <v>1.81004037256599</v>
      </c>
      <c r="N90" s="1866" t="n">
        <v>-0.7459805136896</v>
      </c>
      <c r="O90" s="1866" t="n">
        <v>1.69559757133947</v>
      </c>
      <c r="P90" s="1865" t="n">
        <v>1.46609029637849</v>
      </c>
      <c r="Q90" s="1865" t="n">
        <v>1.66787463586927</v>
      </c>
      <c r="R90" s="1865" t="n">
        <v>1.8249801315308</v>
      </c>
      <c r="S90" s="1862" t="n">
        <v>1.69297772616342</v>
      </c>
      <c r="T90" s="1862" t="n">
        <v>2.27488148945811</v>
      </c>
      <c r="U90" s="1862" t="n">
        <v>2.23990264856393</v>
      </c>
      <c r="V90" s="1862" t="n">
        <v>0.916535932101714</v>
      </c>
      <c r="W90" s="1862" t="n">
        <v>0.84747721077139</v>
      </c>
      <c r="X90" s="1862" t="n">
        <v>2.83479555293467</v>
      </c>
      <c r="Y90" s="1862" t="n">
        <v>0.852612173071581</v>
      </c>
      <c r="Z90" s="1862" t="n">
        <v>1.91026730626559</v>
      </c>
      <c r="AA90" s="1862" t="n">
        <v>2.43179219327515</v>
      </c>
      <c r="AB90" s="1862" t="n">
        <v>0.459533021380148</v>
      </c>
      <c r="AC90" s="1862" t="n">
        <v>3.31906446566716</v>
      </c>
      <c r="AD90" s="1862" t="n">
        <v>2.93616350989664</v>
      </c>
      <c r="AE90" s="1862" t="n">
        <v>2.36133043504947</v>
      </c>
      <c r="AF90" s="1862" t="n">
        <v>3.72233768301522</v>
      </c>
      <c r="AG90" s="1862" t="n">
        <v>2.8</v>
      </c>
      <c r="AH90" s="1862" t="n">
        <v>3.74498609617461</v>
      </c>
      <c r="AI90" s="1862" t="n">
        <v>1.59277882382106</v>
      </c>
      <c r="AJ90" s="1862" t="n">
        <v>1.61382302734999</v>
      </c>
      <c r="AK90" s="1862" t="n">
        <v>2.4546890864488</v>
      </c>
      <c r="AL90" s="1862" t="n">
        <v>1.85565747381185</v>
      </c>
      <c r="AM90" s="1862" t="n">
        <v>4.24797058909366</v>
      </c>
      <c r="AN90" s="1862" t="n">
        <v>1.1001204959326</v>
      </c>
      <c r="AO90" s="1862" t="n">
        <v>2.64356473157591</v>
      </c>
      <c r="AP90" s="1862" t="n">
        <v>0.84202099060601</v>
      </c>
      <c r="AQ90" s="1862" t="n">
        <v>2.8715631360511</v>
      </c>
      <c r="AR90" s="1862" t="n">
        <v>2.03091652655618</v>
      </c>
      <c r="AS90" s="1862" t="n">
        <v>1.0550284626467</v>
      </c>
      <c r="AT90" s="1862" t="n">
        <v>0.810471283500912</v>
      </c>
      <c r="AU90" s="1862" t="n">
        <v>2.97820112395565</v>
      </c>
      <c r="AV90" s="1862" t="n">
        <v>2.99821213198176</v>
      </c>
      <c r="AW90" s="1862" t="n">
        <v>3.74672367183421</v>
      </c>
      <c r="AX90" s="1862" t="n">
        <v>3.13551807964063</v>
      </c>
      <c r="AY90" s="1862" t="n">
        <v>2.96503232079078</v>
      </c>
      <c r="AZ90" s="1862" t="n">
        <v>2.96893791372185</v>
      </c>
      <c r="BA90" s="1862"/>
      <c r="BB90" s="1862" t="n">
        <v>1.95247986987947</v>
      </c>
      <c r="BC90" s="1862" t="n">
        <v>2.58894747152707</v>
      </c>
      <c r="BD90" s="1862" t="n">
        <v>0.698750878375619</v>
      </c>
      <c r="BE90" s="1862" t="n">
        <v>4.43795638454527</v>
      </c>
      <c r="BF90" s="1862" t="n">
        <v>3.72234466391952</v>
      </c>
      <c r="BG90" s="1862" t="n">
        <v>2.44489592514701</v>
      </c>
      <c r="BH90" s="1862" t="n">
        <v>0.499999999999975</v>
      </c>
      <c r="BI90" s="1862" t="n">
        <v>0.29999999999999</v>
      </c>
      <c r="BJ90" s="1862" t="n">
        <v>1.91992854348058</v>
      </c>
      <c r="BK90" s="1862" t="n">
        <v>5.83219999099063</v>
      </c>
      <c r="BL90" s="1739"/>
      <c r="CU90" s="1739"/>
    </row>
    <row r="91" customFormat="false" ht="12.75" hidden="false" customHeight="false" outlineLevel="0" collapsed="false">
      <c r="B91" s="1840" t="n">
        <v>33</v>
      </c>
      <c r="C91" s="1867" t="s">
        <v>1056</v>
      </c>
      <c r="D91" s="1789" t="n">
        <v>32</v>
      </c>
      <c r="E91" s="1797" t="n">
        <f aca="false">'SOUTH-1'!$N$894</f>
        <v>-0.107484672447351</v>
      </c>
      <c r="F91" s="1797" t="n">
        <v>-0.0276361677473133</v>
      </c>
      <c r="G91" s="1797" t="n">
        <v>0.640288018778152</v>
      </c>
      <c r="H91" s="1797" t="n">
        <v>0.238424275058493</v>
      </c>
      <c r="I91" s="1797" t="n">
        <v>2.34504818755728</v>
      </c>
      <c r="J91" s="1866" t="n">
        <v>2.7189518917017</v>
      </c>
      <c r="K91" s="1866" t="n">
        <v>2.16723147942911</v>
      </c>
      <c r="L91" s="1866" t="n">
        <v>0.703998531877112</v>
      </c>
      <c r="M91" s="1866" t="n">
        <v>0.908277609334417</v>
      </c>
      <c r="N91" s="1866" t="n">
        <v>0.891999121407604</v>
      </c>
      <c r="O91" s="1866" t="n">
        <v>0.938960608288736</v>
      </c>
      <c r="P91" s="1865" t="n">
        <v>0.646542052908331</v>
      </c>
      <c r="Q91" s="1865" t="n">
        <v>0.79314454052687</v>
      </c>
      <c r="R91" s="1865" t="n">
        <v>0.62592393323731</v>
      </c>
      <c r="S91" s="1862" t="n">
        <v>0.596800337170263</v>
      </c>
      <c r="T91" s="1862" t="n">
        <v>0.68495125270391</v>
      </c>
      <c r="U91" s="1862" t="n">
        <v>0.775840614295749</v>
      </c>
      <c r="V91" s="1862" t="n">
        <v>0.581156839165962</v>
      </c>
      <c r="W91" s="1862" t="n">
        <v>0.725779361759274</v>
      </c>
      <c r="X91" s="1862" t="n">
        <v>0.808766514884685</v>
      </c>
      <c r="Y91" s="1862" t="n">
        <v>0.739039569471499</v>
      </c>
      <c r="Z91" s="1862" t="n">
        <v>0.735952397304525</v>
      </c>
      <c r="AA91" s="1862" t="n">
        <v>1.19529768470601</v>
      </c>
      <c r="AB91" s="1862" t="n">
        <v>0.800012760287076</v>
      </c>
      <c r="AC91" s="1862" t="n">
        <v>0.57501925613198</v>
      </c>
      <c r="AD91" s="1862" t="n">
        <v>0.424315517407365</v>
      </c>
      <c r="AE91" s="1862" t="n">
        <v>0.346825748206715</v>
      </c>
      <c r="AF91" s="1862" t="n">
        <v>0.431781784102748</v>
      </c>
      <c r="AG91" s="1862" t="n">
        <v>0.38</v>
      </c>
      <c r="AH91" s="1862" t="n">
        <v>-0.862193627444561</v>
      </c>
      <c r="AI91" s="1862" t="n">
        <v>2.26073211076724</v>
      </c>
      <c r="AJ91" s="1862" t="n">
        <v>0.895680581458811</v>
      </c>
      <c r="AK91" s="1862" t="n">
        <v>0.313408226314421</v>
      </c>
      <c r="AL91" s="1862" t="n">
        <v>0.315267639298702</v>
      </c>
      <c r="AM91" s="1862" t="n">
        <v>0.375182520908455</v>
      </c>
      <c r="AN91" s="1862" t="n">
        <v>0.27063472577267</v>
      </c>
      <c r="AO91" s="1862" t="n">
        <v>4.55415263718181</v>
      </c>
      <c r="AP91" s="1862" t="n">
        <v>2.25391924413869</v>
      </c>
      <c r="AQ91" s="1862" t="n">
        <v>0.986762941165127</v>
      </c>
      <c r="AR91" s="1862" t="n">
        <v>-0.426478988523444</v>
      </c>
      <c r="AS91" s="1862" t="n">
        <v>1.4712631275875</v>
      </c>
      <c r="AT91" s="1862" t="n">
        <v>1.70419513927383</v>
      </c>
      <c r="AU91" s="1862" t="n">
        <v>1.62118855799088</v>
      </c>
      <c r="AV91" s="1862" t="n">
        <v>1.84789853316518</v>
      </c>
      <c r="AW91" s="1862" t="n">
        <v>5.00733728417726</v>
      </c>
      <c r="AX91" s="1862" t="n">
        <v>4.3023581007432</v>
      </c>
      <c r="AY91" s="1862" t="n">
        <v>3.15905876558049</v>
      </c>
      <c r="AZ91" s="1862" t="n">
        <v>2.59523353213013</v>
      </c>
      <c r="BA91" s="1862"/>
      <c r="BB91" s="1862" t="n">
        <v>4.23370463193502</v>
      </c>
      <c r="BC91" s="1862" t="n">
        <v>3.2431349900778</v>
      </c>
      <c r="BD91" s="1862" t="n">
        <v>1.36605883725066</v>
      </c>
      <c r="BE91" s="1862" t="n">
        <v>3.41997147406661</v>
      </c>
      <c r="BF91" s="1862" t="n">
        <v>1.17440976056043</v>
      </c>
      <c r="BG91" s="1862" t="n">
        <v>-2.4986184532387</v>
      </c>
      <c r="BH91" s="1862" t="n">
        <v>0.400449051053119</v>
      </c>
      <c r="BI91" s="1862" t="n">
        <v>1.95366572678671</v>
      </c>
      <c r="BJ91" s="1862" t="n">
        <v>1.17666482305354</v>
      </c>
      <c r="BK91" s="1862" t="n">
        <v>0.202325498850388</v>
      </c>
      <c r="BL91" s="1739"/>
      <c r="CU91" s="1739"/>
    </row>
    <row r="92" customFormat="false" ht="27.75" hidden="false" customHeight="true" outlineLevel="0" collapsed="false">
      <c r="B92" s="1840" t="n">
        <v>34</v>
      </c>
      <c r="C92" s="1868" t="s">
        <v>1057</v>
      </c>
      <c r="D92" s="1789" t="n">
        <v>33</v>
      </c>
      <c r="E92" s="1846" t="n">
        <f aca="false">'SOUTH-1'!$N$569</f>
        <v>-100</v>
      </c>
      <c r="F92" s="1846" t="n">
        <v>1.81766250894506</v>
      </c>
      <c r="G92" s="1797" t="n">
        <v>1.56496890058463</v>
      </c>
      <c r="H92" s="1797" t="n">
        <v>1.44670421734094</v>
      </c>
      <c r="I92" s="1797" t="n">
        <v>1.2405540553031</v>
      </c>
      <c r="J92" s="1798" t="n">
        <v>1.22009420969379</v>
      </c>
      <c r="K92" s="1798" t="n">
        <v>2.22782523788299</v>
      </c>
      <c r="L92" s="1798" t="n">
        <v>1.66227745948913</v>
      </c>
      <c r="M92" s="1798" t="n">
        <v>0.153990690531459</v>
      </c>
      <c r="N92" s="1798" t="n">
        <v>1.63352766610495</v>
      </c>
      <c r="O92" s="1798" t="n">
        <v>1.32708945679299</v>
      </c>
      <c r="P92" s="1797" t="n">
        <v>0.429220626102809</v>
      </c>
      <c r="Q92" s="1797" t="n">
        <v>2.43085910463658</v>
      </c>
      <c r="R92" s="1797" t="n">
        <v>1.91106411181943</v>
      </c>
      <c r="S92" s="1793" t="n">
        <v>2.11896963521933</v>
      </c>
      <c r="T92" s="1793" t="n">
        <v>2.28223633047217</v>
      </c>
      <c r="U92" s="1793" t="n">
        <v>1.13137756945348</v>
      </c>
      <c r="V92" s="1793" t="n">
        <v>0.829147493659655</v>
      </c>
      <c r="W92" s="1793" t="n">
        <v>2.01332133827429</v>
      </c>
      <c r="X92" s="1793" t="n">
        <v>1.48340191007796</v>
      </c>
      <c r="Y92" s="1793" t="n">
        <v>1.36393272685094</v>
      </c>
      <c r="Z92" s="1793" t="n">
        <v>0.80593772230895</v>
      </c>
      <c r="AA92" s="1793" t="n">
        <v>1.19551090235727</v>
      </c>
      <c r="AB92" s="1793" t="n">
        <v>1.18947622789735</v>
      </c>
      <c r="AC92" s="1793" t="n">
        <v>0.209099398408426</v>
      </c>
      <c r="AD92" s="1793" t="n">
        <v>1.34453046718935</v>
      </c>
      <c r="AE92" s="1793" t="n">
        <v>0.705645834763035</v>
      </c>
      <c r="AF92" s="1793" t="n">
        <v>1.73825602909275</v>
      </c>
      <c r="AG92" s="1793" t="n">
        <v>1.36</v>
      </c>
      <c r="AH92" s="1793" t="n">
        <v>0.0408856433949933</v>
      </c>
      <c r="AI92" s="1793" t="n">
        <v>1.12479412560463</v>
      </c>
      <c r="AJ92" s="1793" t="n">
        <v>2.05962390598549</v>
      </c>
      <c r="AK92" s="1793" t="n">
        <v>1.28252263073002</v>
      </c>
      <c r="AL92" s="1793" t="n">
        <v>1.60603355517963</v>
      </c>
      <c r="AM92" s="1793" t="n">
        <v>2.60513162198029</v>
      </c>
      <c r="AN92" s="1793" t="n">
        <v>2.90096397226384</v>
      </c>
      <c r="AO92" s="1793" t="n">
        <v>2.7457098778016</v>
      </c>
      <c r="AP92" s="1793" t="n">
        <v>3.68281403245202</v>
      </c>
      <c r="AQ92" s="1793" t="n">
        <v>2.83001856559031</v>
      </c>
      <c r="AR92" s="1793" t="n">
        <v>2.8846342875139</v>
      </c>
      <c r="AS92" s="1793" t="n">
        <v>2.52180116196619</v>
      </c>
      <c r="AT92" s="1793" t="n">
        <v>3.27436805675551</v>
      </c>
      <c r="AU92" s="1793" t="n">
        <v>3.43385634005902</v>
      </c>
      <c r="AV92" s="1793" t="n">
        <v>1.82772974066945</v>
      </c>
      <c r="AW92" s="1793" t="n">
        <v>3.73660665102215</v>
      </c>
      <c r="AX92" s="1793" t="n">
        <v>1.58483236781842</v>
      </c>
      <c r="AY92" s="1793" t="n">
        <v>2.38148957679397</v>
      </c>
      <c r="AZ92" s="1793" t="n">
        <v>2.61292770659291</v>
      </c>
      <c r="BA92" s="1793"/>
      <c r="BB92" s="1793" t="n">
        <v>2.0177331321383</v>
      </c>
      <c r="BC92" s="1793" t="n">
        <v>3.21766201580687</v>
      </c>
      <c r="BD92" s="1793" t="n">
        <v>2.06569543607119</v>
      </c>
      <c r="BE92" s="1793" t="n">
        <v>4.24661482829084</v>
      </c>
      <c r="BF92" s="1793" t="n">
        <v>-0.666550507725976</v>
      </c>
      <c r="BG92" s="1793" t="n">
        <v>-2.06121653891595</v>
      </c>
      <c r="BH92" s="1793" t="n">
        <v>3.87800755749119</v>
      </c>
      <c r="BI92" s="1793" t="n">
        <v>2.84653606894199</v>
      </c>
      <c r="BJ92" s="1793" t="n">
        <v>1.75234051465192</v>
      </c>
      <c r="BK92" s="1793" t="n">
        <v>1.80917768993495</v>
      </c>
      <c r="BL92" s="1739"/>
      <c r="CU92" s="1739"/>
    </row>
    <row r="93" customFormat="false" ht="12.75" hidden="false" customHeight="false" outlineLevel="0" collapsed="false">
      <c r="B93" s="1840" t="n">
        <v>35</v>
      </c>
      <c r="C93" s="1868" t="s">
        <v>1058</v>
      </c>
      <c r="D93" s="1789" t="n">
        <v>34</v>
      </c>
      <c r="E93" s="1846" t="n">
        <f aca="false">'SOUTH-1'!$N$1429</f>
        <v>5.36292243648046</v>
      </c>
      <c r="F93" s="1846" t="n">
        <v>1.33842661098466</v>
      </c>
      <c r="G93" s="1797" t="n">
        <v>2.29222723954116</v>
      </c>
      <c r="H93" s="1797" t="n">
        <v>0.130155167259032</v>
      </c>
      <c r="I93" s="1797" t="n">
        <v>-0.452139361093995</v>
      </c>
      <c r="J93" s="1798" t="n">
        <v>0.648847047357372</v>
      </c>
      <c r="K93" s="1798" t="n">
        <v>0.879625440081625</v>
      </c>
      <c r="L93" s="1798" t="n">
        <v>0.188823547204011</v>
      </c>
      <c r="M93" s="1798" t="n">
        <v>0.0167251796321823</v>
      </c>
      <c r="N93" s="1798" t="n">
        <v>0.0169402629816079</v>
      </c>
      <c r="O93" s="1798" t="n">
        <v>0.00866806992922495</v>
      </c>
      <c r="P93" s="1797" t="n">
        <v>-0.00741414519381168</v>
      </c>
      <c r="Q93" s="1797" t="n">
        <v>0.863864734299517</v>
      </c>
      <c r="R93" s="1797" t="n">
        <v>-0.0740116068190062</v>
      </c>
      <c r="S93" s="1793" t="n">
        <v>0.145466254607385</v>
      </c>
      <c r="T93" s="1793" t="n">
        <v>2.14978396181927</v>
      </c>
      <c r="U93" s="1793" t="n">
        <v>0.380887120591001</v>
      </c>
      <c r="V93" s="1793" t="n">
        <v>-0.471176929110992</v>
      </c>
      <c r="W93" s="1793" t="n">
        <v>1.12970608864796</v>
      </c>
      <c r="X93" s="1793" t="n">
        <v>-0.808769634715642</v>
      </c>
      <c r="Y93" s="1793" t="n">
        <v>-0.143775615077916</v>
      </c>
      <c r="Z93" s="1793" t="n">
        <v>1.73377285931176</v>
      </c>
      <c r="AA93" s="1793" t="n">
        <v>2.00999008549971</v>
      </c>
      <c r="AB93" s="1793" t="n">
        <v>3.70293972951442</v>
      </c>
      <c r="AC93" s="1793" t="n">
        <v>2.07206871934859</v>
      </c>
      <c r="AD93" s="1793" t="n">
        <v>1.54716324728493</v>
      </c>
      <c r="AE93" s="1793" t="n">
        <v>1.4228902510824</v>
      </c>
      <c r="AF93" s="1793" t="n">
        <v>2.6672684907643</v>
      </c>
      <c r="AG93" s="1793" t="n">
        <v>2.2</v>
      </c>
      <c r="AH93" s="1793" t="n">
        <v>1.33907756252314</v>
      </c>
      <c r="AI93" s="1793" t="n">
        <v>1.56123108332013</v>
      </c>
      <c r="AJ93" s="1793" t="n">
        <v>3.10880762084286</v>
      </c>
      <c r="AK93" s="1793" t="n">
        <v>2.04667340712057</v>
      </c>
      <c r="AL93" s="1793" t="n">
        <v>0.871037682288752</v>
      </c>
      <c r="AM93" s="1793" t="n">
        <v>0.0348549021579148</v>
      </c>
      <c r="AN93" s="1793" t="n">
        <v>3.40640180997915</v>
      </c>
      <c r="AO93" s="1793" t="n">
        <v>3.19123787805204</v>
      </c>
      <c r="AP93" s="1793" t="n">
        <v>0.626538427319532</v>
      </c>
      <c r="AQ93" s="1793" t="n">
        <v>0.0172510997824442</v>
      </c>
      <c r="AR93" s="1793" t="n">
        <v>3.68870805641262</v>
      </c>
      <c r="AS93" s="1793" t="n">
        <v>1.18173699602752</v>
      </c>
      <c r="AT93" s="1793" t="n">
        <v>0.454114997840763</v>
      </c>
      <c r="AU93" s="1793" t="n">
        <v>0.758295800295665</v>
      </c>
      <c r="AV93" s="1793" t="n">
        <v>0.0638232295840992</v>
      </c>
      <c r="AW93" s="1793" t="n">
        <v>2.72329902282421</v>
      </c>
      <c r="AX93" s="1793" t="n">
        <v>0.0827631066473315</v>
      </c>
      <c r="BL93" s="1739"/>
      <c r="CU93" s="1739"/>
    </row>
    <row r="94" customFormat="false" ht="12.75" hidden="false" customHeight="false" outlineLevel="0" collapsed="false">
      <c r="B94" s="1840" t="n">
        <v>36</v>
      </c>
      <c r="C94" s="1868" t="s">
        <v>1059</v>
      </c>
      <c r="D94" s="1789" t="n">
        <v>35</v>
      </c>
      <c r="E94" s="1797" t="n">
        <f aca="false">'SOUTH-1'!$N$772</f>
        <v>-0.0811872828240991</v>
      </c>
      <c r="F94" s="1797" t="n">
        <v>-0.0644507872202154</v>
      </c>
      <c r="G94" s="1797" t="n">
        <v>0.392947804012871</v>
      </c>
      <c r="H94" s="1797" t="n">
        <v>0.387596899224967</v>
      </c>
      <c r="I94" s="1797" t="n">
        <v>0.393940624619056</v>
      </c>
      <c r="J94" s="1798" t="n">
        <v>0.369155045118784</v>
      </c>
      <c r="K94" s="1798" t="n">
        <v>0.435083153743124</v>
      </c>
      <c r="L94" s="1798" t="n">
        <v>0.248314793292297</v>
      </c>
      <c r="M94" s="1798" t="n">
        <v>0.381504654356821</v>
      </c>
      <c r="N94" s="1798" t="n">
        <v>0.276219971541042</v>
      </c>
      <c r="O94" s="1798" t="n">
        <v>0.357075737643217</v>
      </c>
      <c r="P94" s="1797" t="n">
        <v>0.168993434053675</v>
      </c>
      <c r="Q94" s="1797" t="n">
        <v>0.133112715031595</v>
      </c>
      <c r="R94" s="1797" t="n">
        <v>0.19402143260001</v>
      </c>
      <c r="S94" s="1793" t="n">
        <v>0.0939659949254501</v>
      </c>
      <c r="T94" s="1793" t="n">
        <v>0.168196007946405</v>
      </c>
      <c r="U94" s="1793" t="n">
        <v>0.241759276700031</v>
      </c>
      <c r="V94" s="1793" t="n">
        <v>0.0723049776354186</v>
      </c>
      <c r="W94" s="1793" t="n">
        <v>0.0497639568625484</v>
      </c>
      <c r="X94" s="1793" t="n">
        <v>0.362346191590572</v>
      </c>
      <c r="Y94" s="1793" t="n">
        <v>0.287888276553067</v>
      </c>
      <c r="Z94" s="1793" t="n">
        <v>0.0824139137070364</v>
      </c>
      <c r="AA94" s="1793" t="n">
        <v>0.5767416614669</v>
      </c>
      <c r="AB94" s="1793" t="n">
        <v>0.174559627668858</v>
      </c>
      <c r="AC94" s="1793" t="n">
        <v>-0.086747631122443</v>
      </c>
      <c r="AD94" s="1793" t="n">
        <v>-0.0690181263394965</v>
      </c>
      <c r="AE94" s="1793" t="n">
        <v>-0.0797880828519651</v>
      </c>
      <c r="AF94" s="1793" t="n">
        <v>-0.0579150579150779</v>
      </c>
      <c r="AG94" s="1793" t="n">
        <v>-0.13</v>
      </c>
      <c r="AH94" s="1793" t="n">
        <v>-0.0477737435505595</v>
      </c>
      <c r="AI94" s="1793" t="n">
        <v>0.253287489443822</v>
      </c>
      <c r="AJ94" s="1793" t="n">
        <v>0.242487273523455</v>
      </c>
      <c r="AK94" s="1793" t="n">
        <v>0.479143179255904</v>
      </c>
      <c r="AL94" s="1793" t="n">
        <v>-2.19461820035025</v>
      </c>
      <c r="AM94" s="1793" t="n">
        <v>3.63913706689908</v>
      </c>
      <c r="AN94" s="1793" t="n">
        <v>0.279750849994033</v>
      </c>
      <c r="AO94" s="1793" t="n">
        <v>0.830104925622072</v>
      </c>
      <c r="CU94" s="1739"/>
    </row>
    <row r="95" customFormat="false" ht="12.75" hidden="false" customHeight="false" outlineLevel="0" collapsed="false">
      <c r="B95" s="1840" t="n">
        <v>37</v>
      </c>
      <c r="C95" s="1868" t="s">
        <v>1060</v>
      </c>
      <c r="D95" s="1789" t="n">
        <v>36</v>
      </c>
      <c r="E95" s="1797" t="n">
        <f aca="false">'SOUTH-1'!$N$810</f>
        <v>0.255852134704447</v>
      </c>
      <c r="F95" s="1797" t="n">
        <v>0.247000105068593</v>
      </c>
      <c r="G95" s="1797" t="n">
        <v>0.714400325412374</v>
      </c>
      <c r="H95" s="1797" t="n">
        <v>0.761029973029557</v>
      </c>
      <c r="I95" s="1797" t="n">
        <v>0.708471731858098</v>
      </c>
      <c r="J95" s="1798" t="n">
        <v>0.946035965397997</v>
      </c>
      <c r="K95" s="1798" t="n">
        <v>0.943739840193591</v>
      </c>
      <c r="L95" s="1798" t="n">
        <v>0.616044630683386</v>
      </c>
      <c r="M95" s="1798" t="n">
        <v>0.703152879773938</v>
      </c>
      <c r="N95" s="1798" t="n">
        <v>0.555540918537165</v>
      </c>
      <c r="O95" s="1798" t="n">
        <v>0.621197272845189</v>
      </c>
      <c r="P95" s="1797" t="n">
        <v>0.473841876659132</v>
      </c>
      <c r="Q95" s="1797" t="n">
        <v>0.452681248761449</v>
      </c>
      <c r="R95" s="1797" t="n">
        <v>0.506664954889297</v>
      </c>
      <c r="S95" s="1793" t="n">
        <v>0.381207144710023</v>
      </c>
      <c r="T95" s="1793" t="n">
        <v>0.542053480648443</v>
      </c>
      <c r="U95" s="1793" t="n">
        <v>0.66228487702181</v>
      </c>
      <c r="V95" s="1793" t="n">
        <v>0.409051578145331</v>
      </c>
      <c r="W95" s="1793" t="n">
        <v>0.477665687709326</v>
      </c>
      <c r="X95" s="1793" t="n">
        <v>0.81698875644487</v>
      </c>
      <c r="Y95" s="1793" t="n">
        <v>0.602485542007375</v>
      </c>
      <c r="Z95" s="1793" t="n">
        <v>0.391291560278834</v>
      </c>
      <c r="AA95" s="1793" t="n">
        <v>0.988415904327422</v>
      </c>
      <c r="AB95" s="1793" t="n">
        <v>0.587052095252554</v>
      </c>
      <c r="AC95" s="1793" t="n">
        <v>0.3041176486156</v>
      </c>
      <c r="AD95" s="1793" t="n">
        <v>0.311712377528237</v>
      </c>
      <c r="AE95" s="1793" t="n">
        <v>0.307770442419581</v>
      </c>
      <c r="AF95" s="1793" t="n">
        <v>0.273770464163424</v>
      </c>
      <c r="AG95" s="1793" t="n">
        <v>1.03</v>
      </c>
      <c r="AH95" s="1793" t="n">
        <v>-0.118943063436177</v>
      </c>
      <c r="AI95" s="1793" t="n">
        <v>0.8193536000826</v>
      </c>
      <c r="AJ95" s="1793" t="n">
        <v>0.727385752586997</v>
      </c>
      <c r="AK95" s="1793" t="n">
        <v>0.87285398981599</v>
      </c>
      <c r="AL95" s="1793" t="n">
        <v>0.0951992384060801</v>
      </c>
      <c r="AM95" s="1793" t="n">
        <v>0.0749001331558052</v>
      </c>
      <c r="AN95" s="1793" t="n">
        <v>0</v>
      </c>
      <c r="AO95" s="1793" t="n">
        <v>2.05285995240835</v>
      </c>
      <c r="CU95" s="1739"/>
    </row>
    <row r="96" customFormat="false" ht="12.75" hidden="false" customHeight="false" outlineLevel="0" collapsed="false">
      <c r="B96" s="1840" t="n">
        <v>38</v>
      </c>
      <c r="C96" s="1868" t="s">
        <v>1061</v>
      </c>
      <c r="D96" s="1789" t="n">
        <v>37</v>
      </c>
      <c r="E96" s="1797" t="n">
        <f aca="false">'SOUTH-2'!$N$407</f>
        <v>0.592386444753245</v>
      </c>
      <c r="F96" s="1797" t="n">
        <v>-0.690229408937552</v>
      </c>
      <c r="G96" s="1797" t="n">
        <v>1.60498444576561</v>
      </c>
      <c r="H96" s="1797" t="n">
        <v>0.486725679515202</v>
      </c>
      <c r="I96" s="1797" t="n">
        <v>1.61119145986316</v>
      </c>
      <c r="J96" s="1798" t="n">
        <v>0.462423467947257</v>
      </c>
      <c r="K96" s="1798" t="n">
        <v>0.233316171675365</v>
      </c>
      <c r="L96" s="1798" t="n">
        <v>-0.056662708008832</v>
      </c>
      <c r="M96" s="1798" t="n">
        <v>1.01205907823583</v>
      </c>
      <c r="N96" s="1798" t="n">
        <v>0.821849731414364</v>
      </c>
      <c r="O96" s="1798" t="n">
        <v>2.18000087759384</v>
      </c>
      <c r="P96" s="1797" t="n">
        <v>0.201280566035103</v>
      </c>
      <c r="Q96" s="1797" t="n">
        <v>0.234070437461321</v>
      </c>
      <c r="R96" s="1797" t="n">
        <v>1.81173817008198</v>
      </c>
      <c r="S96" s="1793" t="n">
        <v>1.23353286140941</v>
      </c>
      <c r="T96" s="1793" t="n">
        <v>1.83739512611706</v>
      </c>
      <c r="U96" s="1793" t="n">
        <v>0.371844318844092</v>
      </c>
      <c r="V96" s="1793" t="n">
        <v>0.122791179048914</v>
      </c>
      <c r="W96" s="1793" t="n">
        <v>-0.0647140323141547</v>
      </c>
      <c r="X96" s="1793" t="n">
        <v>2.32352155469998</v>
      </c>
      <c r="Y96" s="1793" t="n">
        <v>-0.657156040692074</v>
      </c>
      <c r="Z96" s="1793" t="n">
        <v>1.39460641775038</v>
      </c>
      <c r="AA96" s="1793" t="n">
        <v>1.21284680362661</v>
      </c>
      <c r="AB96" s="1793" t="n">
        <v>2.0756619539194</v>
      </c>
      <c r="AC96" s="1793" t="n">
        <v>3.87868195245598</v>
      </c>
      <c r="AD96" s="1793" t="n">
        <v>2.49999999999997</v>
      </c>
      <c r="AE96" s="1793" t="n">
        <v>1.00102816543749</v>
      </c>
      <c r="AF96" s="1793" t="n">
        <v>1.34977830233817</v>
      </c>
      <c r="AG96" s="1793" t="n">
        <v>1.8</v>
      </c>
      <c r="AH96" s="1793" t="n">
        <v>2.86244587526649</v>
      </c>
      <c r="AI96" s="1793" t="n">
        <v>0.613834314321519</v>
      </c>
      <c r="AJ96" s="1793" t="n">
        <v>-0.379182860934686</v>
      </c>
      <c r="CU96" s="1739"/>
    </row>
    <row r="97" customFormat="false" ht="12.75" hidden="false" customHeight="false" outlineLevel="0" collapsed="false">
      <c r="B97" s="1840" t="n">
        <v>39</v>
      </c>
      <c r="C97" s="1869" t="s">
        <v>1062</v>
      </c>
      <c r="D97" s="1840" t="n">
        <v>38</v>
      </c>
      <c r="E97" s="1797" t="n">
        <f aca="false">'SOUTH-2'!$N$282</f>
        <v>-0.141252744106354</v>
      </c>
      <c r="F97" s="1859" t="n">
        <v>-0.169629211046436</v>
      </c>
      <c r="G97" s="1859" t="n">
        <v>-0.123920631965791</v>
      </c>
      <c r="H97" s="1859" t="n">
        <v>-0.153519576157671</v>
      </c>
      <c r="I97" s="1859" t="n">
        <v>-0.166389351081377</v>
      </c>
      <c r="J97" s="1860" t="n">
        <v>-0.137290498559554</v>
      </c>
      <c r="K97" s="1860" t="n">
        <v>0.737689835716032</v>
      </c>
      <c r="L97" s="1860" t="n">
        <v>0.55339498474325</v>
      </c>
      <c r="M97" s="1860" t="n">
        <v>0.115575497994256</v>
      </c>
      <c r="N97" s="1860" t="n">
        <v>0.390393562331502</v>
      </c>
      <c r="O97" s="1860" t="n">
        <v>0.0392082911433712</v>
      </c>
      <c r="P97" s="1859" t="n">
        <v>0.059869195060706</v>
      </c>
      <c r="Q97" s="1859" t="n">
        <v>0.0509869619054375</v>
      </c>
      <c r="R97" s="1859" t="n">
        <v>0.0241029847638722</v>
      </c>
      <c r="S97" s="1861" t="n">
        <v>0.0704885227932696</v>
      </c>
      <c r="T97" s="1861" t="n">
        <v>0.0180734413412227</v>
      </c>
      <c r="U97" s="1861" t="n">
        <v>0.0639421984617911</v>
      </c>
      <c r="V97" s="1861" t="n">
        <v>-0.0530238678340469</v>
      </c>
      <c r="W97" s="1861" t="n">
        <v>0.340677520821943</v>
      </c>
      <c r="X97" s="1861" t="n">
        <v>0.890543396969513</v>
      </c>
      <c r="Y97" s="1861" t="n">
        <v>0.534203529127387</v>
      </c>
      <c r="Z97" s="1861" t="n">
        <v>0.615696081934024</v>
      </c>
      <c r="AA97" s="1870" t="n">
        <v>2.22794358817238</v>
      </c>
      <c r="AB97" s="1870" t="n">
        <v>1.72600683732177</v>
      </c>
      <c r="AC97" s="1870" t="n">
        <v>1.23190525389454</v>
      </c>
      <c r="AD97" s="1870" t="n">
        <v>1.46921564530097E-014</v>
      </c>
      <c r="AE97" s="1870" t="n">
        <v>0</v>
      </c>
      <c r="CU97" s="1739"/>
    </row>
    <row r="98" customFormat="false" ht="12.75" hidden="false" customHeight="false" outlineLevel="0" collapsed="false">
      <c r="B98" s="1840" t="n">
        <v>40</v>
      </c>
      <c r="C98" s="1742" t="s">
        <v>1063</v>
      </c>
      <c r="D98" s="1789" t="n">
        <v>39</v>
      </c>
      <c r="E98" s="1797" t="n">
        <f aca="false">'SOUTH-2'!$N$321</f>
        <v>0.430348556728847</v>
      </c>
      <c r="F98" s="1859" t="n">
        <v>0.417608264182697</v>
      </c>
      <c r="G98" s="1859" t="n">
        <v>-0.18101887768297</v>
      </c>
      <c r="H98" s="1859" t="n">
        <v>0.228677078771876</v>
      </c>
      <c r="I98" s="1859" t="n">
        <v>-0.257093886878616</v>
      </c>
      <c r="J98" s="1860" t="n">
        <v>-0.0694306685181665</v>
      </c>
      <c r="K98" s="1860" t="n">
        <v>-0.27058886567008</v>
      </c>
      <c r="L98" s="1860" t="n">
        <v>-0.110854058222446</v>
      </c>
      <c r="M98" s="1860" t="n">
        <v>-0.0912602402479278</v>
      </c>
      <c r="N98" s="1860" t="n">
        <v>-0.409068318232213</v>
      </c>
      <c r="O98" s="1860" t="n">
        <v>2.84124726615718</v>
      </c>
      <c r="P98" s="1859" t="n">
        <v>0.468101429268612</v>
      </c>
      <c r="Q98" s="1859" t="n">
        <v>0.540176886515468</v>
      </c>
      <c r="R98" s="1859" t="n">
        <v>0.498880638443977</v>
      </c>
      <c r="S98" s="1861" t="n">
        <v>0.617321793409616</v>
      </c>
      <c r="T98" s="1861" t="n">
        <v>1.07726635221775</v>
      </c>
      <c r="U98" s="1861" t="n">
        <v>2.20367429578738</v>
      </c>
      <c r="V98" s="1861" t="n">
        <v>0.122791179048905</v>
      </c>
      <c r="W98" s="1861" t="e">
        <f aca="false">#DIV/0!</f>
        <v>#DIV/0!</v>
      </c>
      <c r="X98" s="1861" t="e">
        <f aca="false">#DIV/0!</f>
        <v>#DIV/0!</v>
      </c>
      <c r="Y98" s="1861" t="e">
        <f aca="false">#DIV/0!</f>
        <v>#DIV/0!</v>
      </c>
      <c r="Z98" s="1861" t="e">
        <f aca="false">#DIV/0!</f>
        <v>#DIV/0!</v>
      </c>
      <c r="AA98" s="1870" t="e">
        <f aca="false">#DIV/0!</f>
        <v>#DIV/0!</v>
      </c>
      <c r="AB98" s="1870" t="e">
        <f aca="false">#DIV/0!</f>
        <v>#DIV/0!</v>
      </c>
      <c r="AC98" s="1870" t="e">
        <f aca="false">#DIV/0!</f>
        <v>#DIV/0!</v>
      </c>
      <c r="AD98" s="1870" t="e">
        <f aca="false">#DIV/0!</f>
        <v>#DIV/0!</v>
      </c>
      <c r="AE98" s="1870" t="e">
        <f aca="false">#DIV/0!</f>
        <v>#DIV/0!</v>
      </c>
      <c r="CU98" s="1739"/>
    </row>
    <row r="99" customFormat="false" ht="12.75" hidden="false" customHeight="false" outlineLevel="0" collapsed="false">
      <c r="B99" s="1840" t="n">
        <v>41</v>
      </c>
      <c r="C99" s="1742" t="s">
        <v>1064</v>
      </c>
      <c r="D99" s="1789" t="n">
        <v>40</v>
      </c>
      <c r="E99" s="1797" t="n">
        <f aca="false">'SOUTH-2'!$N$489</f>
        <v>1.24913642080775</v>
      </c>
      <c r="F99" s="1797" t="n">
        <v>0.538392514491105</v>
      </c>
      <c r="G99" s="1797" t="n">
        <v>2.63056796150246</v>
      </c>
      <c r="H99" s="1797" t="n">
        <v>2.38844556636372</v>
      </c>
      <c r="I99" s="1797" t="n">
        <v>2.41028531174111</v>
      </c>
      <c r="J99" s="1798" t="n">
        <v>0.83176761766006</v>
      </c>
      <c r="K99" s="1798" t="n">
        <v>4.2378860210187</v>
      </c>
      <c r="L99" s="1798" t="n">
        <v>2.28669579812666</v>
      </c>
      <c r="M99" s="1798" t="n">
        <v>0.105529429925441</v>
      </c>
      <c r="N99" s="1798" t="n">
        <v>0.0517686548358541</v>
      </c>
      <c r="O99" s="1798" t="n">
        <v>2.34302982848451</v>
      </c>
      <c r="P99" s="1793" t="n">
        <v>1.94975870377457</v>
      </c>
      <c r="Q99" s="1797" t="n">
        <v>4.21962379257751</v>
      </c>
      <c r="R99" s="1797" t="n">
        <v>0.306506039675984</v>
      </c>
      <c r="S99" s="1793" t="n">
        <v>2.27371592811698</v>
      </c>
      <c r="T99" s="1793" t="n">
        <v>2.45627112751212</v>
      </c>
      <c r="U99" s="1793" t="n">
        <v>0.149101983032304</v>
      </c>
      <c r="V99" s="1793" t="n">
        <v>-0.798214942951702</v>
      </c>
      <c r="W99" s="1793" t="n">
        <v>1.97446088847993</v>
      </c>
      <c r="X99" s="1793" t="n">
        <v>1.81850900389213</v>
      </c>
      <c r="Y99" s="1816" t="n">
        <v>2.11806919046465</v>
      </c>
      <c r="Z99" s="1793" t="n">
        <v>1.81565419537605</v>
      </c>
      <c r="AA99" s="1793" t="n">
        <v>0.0276904433798579</v>
      </c>
      <c r="AB99" s="1793" t="n">
        <v>2.50000000000001</v>
      </c>
      <c r="CU99" s="1739"/>
    </row>
    <row r="100" customFormat="false" ht="12.75" hidden="false" customHeight="false" outlineLevel="0" collapsed="false">
      <c r="B100" s="1840" t="n">
        <v>42</v>
      </c>
      <c r="C100" s="1871" t="s">
        <v>1065</v>
      </c>
      <c r="D100" s="1789" t="n">
        <v>41</v>
      </c>
      <c r="E100" s="1797" t="n">
        <f aca="false">'SOUTH-1'!$N$1314</f>
        <v>0.29674482471708</v>
      </c>
      <c r="F100" s="1797" t="n">
        <v>0.261567490247051</v>
      </c>
      <c r="G100" s="1797" t="n">
        <v>-0.12247574322592</v>
      </c>
      <c r="H100" s="1797" t="n">
        <v>-0.192423089112092</v>
      </c>
      <c r="I100" s="1797" t="n">
        <v>-0.18229295268677</v>
      </c>
      <c r="J100" s="1798" t="n">
        <v>-0.263743870137174</v>
      </c>
      <c r="K100" s="1798" t="n">
        <v>0.250814434416643</v>
      </c>
      <c r="L100" s="1798" t="n">
        <v>0.0409059222662935</v>
      </c>
      <c r="M100" s="1798" t="n">
        <v>-0.116329617881834</v>
      </c>
      <c r="N100" s="1798" t="n">
        <v>-0.191841898729518</v>
      </c>
      <c r="O100" s="1798" t="n">
        <v>-0.14387441185766</v>
      </c>
      <c r="P100" s="1797" t="n">
        <v>-0.280778951868107</v>
      </c>
      <c r="Q100" s="1797" t="n">
        <v>0.166436183289107</v>
      </c>
      <c r="R100" s="1797" t="n">
        <v>0.161226846944706</v>
      </c>
      <c r="S100" s="1793" t="n">
        <v>0.300593428849113</v>
      </c>
      <c r="T100" s="1793" t="n">
        <v>0.0837920535923323</v>
      </c>
      <c r="U100" s="1793" t="n">
        <v>0.272669692723916</v>
      </c>
      <c r="V100" s="1793" t="n">
        <v>0.798521181757026</v>
      </c>
      <c r="W100" s="1793" t="n">
        <v>0.429892546232043</v>
      </c>
      <c r="X100" s="1793"/>
      <c r="CU100" s="1739"/>
    </row>
    <row r="101" customFormat="false" ht="12.75" hidden="false" customHeight="false" outlineLevel="0" collapsed="false">
      <c r="B101" s="1840" t="n">
        <v>43</v>
      </c>
      <c r="C101" s="1871" t="s">
        <v>1066</v>
      </c>
      <c r="D101" s="1789" t="n">
        <v>42</v>
      </c>
      <c r="E101" s="1797" t="n">
        <f aca="false">'SOUTH-1'!$N$1354</f>
        <v>-0.0679706110092468</v>
      </c>
      <c r="F101" s="1797" t="n">
        <v>0.183217737063695</v>
      </c>
      <c r="G101" s="1797" t="n">
        <v>0.469983015643086</v>
      </c>
      <c r="H101" s="1797" t="n">
        <v>0.619267465501279</v>
      </c>
      <c r="I101" s="1797" t="n">
        <v>0.253455989841619</v>
      </c>
      <c r="J101" s="1798" t="n">
        <v>0.403526449031565</v>
      </c>
      <c r="K101" s="1798" t="n">
        <v>1.09862297383526</v>
      </c>
      <c r="L101" s="1798" t="n">
        <v>0.878774000359815</v>
      </c>
      <c r="M101" s="1798" t="n">
        <v>1.27023690242536</v>
      </c>
      <c r="N101" s="1798" t="n">
        <v>0.827722006636106</v>
      </c>
      <c r="O101" s="1798" t="n">
        <v>0.594335705297935</v>
      </c>
      <c r="P101" s="1797" t="n">
        <v>0.739704149647758</v>
      </c>
      <c r="Q101" s="1797" t="n">
        <v>0.810168914450474</v>
      </c>
      <c r="R101" s="1797" t="n">
        <v>2.24136783396138</v>
      </c>
      <c r="S101" s="1793" t="n">
        <v>1.36959370132195</v>
      </c>
      <c r="T101" s="1793" t="n">
        <v>0.785570776279525</v>
      </c>
      <c r="U101" s="1793" t="n">
        <v>0.753552003070004</v>
      </c>
      <c r="V101" s="1793" t="n">
        <v>1.47677615768171</v>
      </c>
      <c r="W101" s="1793" t="e">
        <f aca="false">#DIV/0!</f>
        <v>#DIV/0!</v>
      </c>
      <c r="X101" s="1793"/>
      <c r="CU101" s="1739"/>
    </row>
    <row r="102" customFormat="false" ht="12.75" hidden="false" customHeight="false" outlineLevel="0" collapsed="false">
      <c r="B102" s="1840" t="n">
        <v>44</v>
      </c>
      <c r="C102" s="1868" t="s">
        <v>1067</v>
      </c>
      <c r="CU102" s="1739"/>
    </row>
    <row r="103" customFormat="false" ht="15" hidden="false" customHeight="false" outlineLevel="0" collapsed="false">
      <c r="CU103" s="1739"/>
    </row>
    <row r="104" customFormat="false" ht="15" hidden="false" customHeight="false" outlineLevel="0" collapsed="false">
      <c r="CU104" s="1739"/>
    </row>
    <row r="105" customFormat="false" ht="15" hidden="false" customHeight="false" outlineLevel="0" collapsed="false">
      <c r="CU105" s="1739"/>
    </row>
    <row r="106" customFormat="false" ht="15" hidden="false" customHeight="false" outlineLevel="0" collapsed="false">
      <c r="CU106" s="1739"/>
    </row>
    <row r="107" customFormat="false" ht="15" hidden="false" customHeight="false" outlineLevel="0" collapsed="false">
      <c r="CU107" s="1739"/>
    </row>
    <row r="108" customFormat="false" ht="15" hidden="false" customHeight="false" outlineLevel="0" collapsed="false">
      <c r="CU108" s="1739"/>
    </row>
    <row r="109" customFormat="false" ht="15" hidden="false" customHeight="false" outlineLevel="0" collapsed="false">
      <c r="CU109" s="1739"/>
    </row>
    <row r="110" customFormat="false" ht="15" hidden="false" customHeight="false" outlineLevel="0" collapsed="false">
      <c r="CU110" s="1739"/>
    </row>
    <row r="111" customFormat="false" ht="15" hidden="false" customHeight="false" outlineLevel="0" collapsed="false">
      <c r="CU111" s="1739"/>
    </row>
    <row r="112" customFormat="false" ht="15" hidden="false" customHeight="false" outlineLevel="0" collapsed="false">
      <c r="CU112" s="1739"/>
    </row>
    <row r="113" customFormat="false" ht="15" hidden="false" customHeight="false" outlineLevel="0" collapsed="false">
      <c r="CU113" s="1739"/>
    </row>
    <row r="114" customFormat="false" ht="15" hidden="false" customHeight="false" outlineLevel="0" collapsed="false">
      <c r="CU114" s="1739"/>
    </row>
    <row r="115" customFormat="false" ht="15" hidden="false" customHeight="false" outlineLevel="0" collapsed="false">
      <c r="CU115" s="1739"/>
    </row>
    <row r="116" customFormat="false" ht="15" hidden="false" customHeight="false" outlineLevel="0" collapsed="false">
      <c r="CU116" s="1739"/>
    </row>
    <row r="117" customFormat="false" ht="15" hidden="false" customHeight="false" outlineLevel="0" collapsed="false">
      <c r="CU117" s="1739"/>
    </row>
    <row r="118" customFormat="false" ht="15" hidden="false" customHeight="false" outlineLevel="0" collapsed="false">
      <c r="CU118" s="1739"/>
    </row>
    <row r="119" customFormat="false" ht="15" hidden="false" customHeight="false" outlineLevel="0" collapsed="false">
      <c r="CU119" s="1739"/>
    </row>
    <row r="120" customFormat="false" ht="15" hidden="false" customHeight="false" outlineLevel="0" collapsed="false">
      <c r="CU120" s="1739"/>
    </row>
    <row r="121" customFormat="false" ht="15" hidden="false" customHeight="false" outlineLevel="0" collapsed="false">
      <c r="CU121" s="1739"/>
    </row>
    <row r="122" customFormat="false" ht="15" hidden="false" customHeight="false" outlineLevel="0" collapsed="false">
      <c r="CU122" s="1739"/>
    </row>
    <row r="123" customFormat="false" ht="15" hidden="false" customHeight="false" outlineLevel="0" collapsed="false">
      <c r="CU123" s="1739"/>
    </row>
    <row r="124" customFormat="false" ht="15" hidden="false" customHeight="false" outlineLevel="0" collapsed="false">
      <c r="CU124" s="1739"/>
    </row>
    <row r="125" customFormat="false" ht="15" hidden="false" customHeight="false" outlineLevel="0" collapsed="false">
      <c r="CU125" s="1739"/>
    </row>
    <row r="126" customFormat="false" ht="15" hidden="false" customHeight="false" outlineLevel="0" collapsed="false">
      <c r="CU126" s="1739"/>
    </row>
    <row r="127" customFormat="false" ht="15" hidden="false" customHeight="false" outlineLevel="0" collapsed="false">
      <c r="CU127" s="1739"/>
    </row>
    <row r="128" customFormat="false" ht="15" hidden="false" customHeight="false" outlineLevel="0" collapsed="false">
      <c r="CU128" s="1739"/>
    </row>
    <row r="129" customFormat="false" ht="15" hidden="false" customHeight="false" outlineLevel="0" collapsed="false">
      <c r="CU129" s="1739"/>
    </row>
    <row r="130" customFormat="false" ht="15" hidden="false" customHeight="false" outlineLevel="0" collapsed="false">
      <c r="CU130" s="1739"/>
    </row>
    <row r="131" customFormat="false" ht="15" hidden="false" customHeight="false" outlineLevel="0" collapsed="false">
      <c r="CU131" s="1739"/>
    </row>
    <row r="132" customFormat="false" ht="15" hidden="false" customHeight="false" outlineLevel="0" collapsed="false">
      <c r="CU132" s="1739"/>
    </row>
    <row r="133" customFormat="false" ht="15" hidden="false" customHeight="false" outlineLevel="0" collapsed="false">
      <c r="CU133" s="1739"/>
    </row>
    <row r="134" customFormat="false" ht="15" hidden="false" customHeight="false" outlineLevel="0" collapsed="false">
      <c r="CU134" s="1739"/>
    </row>
    <row r="135" customFormat="false" ht="15" hidden="false" customHeight="false" outlineLevel="0" collapsed="false">
      <c r="CU135" s="1739"/>
    </row>
    <row r="136" customFormat="false" ht="15" hidden="false" customHeight="false" outlineLevel="0" collapsed="false">
      <c r="CU136" s="1739"/>
    </row>
    <row r="137" customFormat="false" ht="15" hidden="false" customHeight="false" outlineLevel="0" collapsed="false">
      <c r="CU137" s="1739"/>
    </row>
    <row r="138" customFormat="false" ht="15" hidden="false" customHeight="false" outlineLevel="0" collapsed="false">
      <c r="CU138" s="1739"/>
    </row>
    <row r="139" customFormat="false" ht="15" hidden="false" customHeight="false" outlineLevel="0" collapsed="false">
      <c r="CU139" s="1739"/>
    </row>
    <row r="140" customFormat="false" ht="15" hidden="false" customHeight="false" outlineLevel="0" collapsed="false">
      <c r="CU140" s="1739"/>
    </row>
    <row r="141" customFormat="false" ht="15" hidden="false" customHeight="false" outlineLevel="0" collapsed="false">
      <c r="CU141" s="1739"/>
    </row>
    <row r="142" customFormat="false" ht="15" hidden="false" customHeight="false" outlineLevel="0" collapsed="false">
      <c r="CU142" s="1739"/>
    </row>
    <row r="143" customFormat="false" ht="15" hidden="false" customHeight="false" outlineLevel="0" collapsed="false">
      <c r="CU143" s="1739"/>
    </row>
    <row r="144" customFormat="false" ht="15" hidden="false" customHeight="false" outlineLevel="0" collapsed="false">
      <c r="CU144" s="1739"/>
    </row>
    <row r="145" customFormat="false" ht="15" hidden="false" customHeight="false" outlineLevel="0" collapsed="false">
      <c r="CU145" s="1739"/>
    </row>
    <row r="146" customFormat="false" ht="15" hidden="false" customHeight="false" outlineLevel="0" collapsed="false">
      <c r="CU146" s="1739"/>
    </row>
    <row r="147" customFormat="false" ht="15" hidden="false" customHeight="false" outlineLevel="0" collapsed="false">
      <c r="CU147" s="1739"/>
    </row>
    <row r="148" customFormat="false" ht="15" hidden="false" customHeight="false" outlineLevel="0" collapsed="false">
      <c r="CU148" s="1739"/>
    </row>
    <row r="149" customFormat="false" ht="15" hidden="false" customHeight="false" outlineLevel="0" collapsed="false">
      <c r="CU149" s="1739"/>
    </row>
    <row r="150" customFormat="false" ht="15" hidden="false" customHeight="false" outlineLevel="0" collapsed="false">
      <c r="CU150" s="1739"/>
    </row>
    <row r="151" customFormat="false" ht="15" hidden="false" customHeight="false" outlineLevel="0" collapsed="false">
      <c r="CU151" s="1739"/>
    </row>
    <row r="152" customFormat="false" ht="15" hidden="false" customHeight="false" outlineLevel="0" collapsed="false">
      <c r="CU152" s="1739"/>
    </row>
    <row r="153" customFormat="false" ht="15" hidden="false" customHeight="false" outlineLevel="0" collapsed="false">
      <c r="CU153" s="1739"/>
    </row>
    <row r="154" customFormat="false" ht="15" hidden="false" customHeight="false" outlineLevel="0" collapsed="false">
      <c r="CU154" s="1739"/>
    </row>
    <row r="155" customFormat="false" ht="15" hidden="false" customHeight="false" outlineLevel="0" collapsed="false">
      <c r="CU155" s="1739"/>
    </row>
    <row r="156" customFormat="false" ht="15" hidden="false" customHeight="false" outlineLevel="0" collapsed="false">
      <c r="CU156" s="1739"/>
    </row>
    <row r="157" customFormat="false" ht="15" hidden="false" customHeight="false" outlineLevel="0" collapsed="false">
      <c r="CU157" s="1739"/>
    </row>
    <row r="158" customFormat="false" ht="15" hidden="false" customHeight="false" outlineLevel="0" collapsed="false">
      <c r="CU158" s="1739"/>
    </row>
    <row r="159" customFormat="false" ht="15" hidden="false" customHeight="false" outlineLevel="0" collapsed="false">
      <c r="CU159" s="1739"/>
    </row>
    <row r="160" customFormat="false" ht="15" hidden="false" customHeight="false" outlineLevel="0" collapsed="false">
      <c r="CU160" s="1739"/>
    </row>
    <row r="161" customFormat="false" ht="15" hidden="false" customHeight="false" outlineLevel="0" collapsed="false">
      <c r="CU161" s="1739"/>
    </row>
    <row r="162" customFormat="false" ht="15" hidden="false" customHeight="false" outlineLevel="0" collapsed="false">
      <c r="CU162" s="1739"/>
    </row>
    <row r="163" customFormat="false" ht="15" hidden="false" customHeight="false" outlineLevel="0" collapsed="false">
      <c r="CU163" s="1739"/>
    </row>
    <row r="164" customFormat="false" ht="15" hidden="false" customHeight="false" outlineLevel="0" collapsed="false">
      <c r="CU164" s="1739"/>
    </row>
    <row r="165" customFormat="false" ht="15" hidden="false" customHeight="false" outlineLevel="0" collapsed="false">
      <c r="CU165" s="1739"/>
    </row>
    <row r="166" customFormat="false" ht="15" hidden="false" customHeight="false" outlineLevel="0" collapsed="false">
      <c r="CU166" s="1739"/>
    </row>
    <row r="167" customFormat="false" ht="15" hidden="false" customHeight="false" outlineLevel="0" collapsed="false">
      <c r="CU167" s="1739"/>
    </row>
    <row r="168" customFormat="false" ht="15" hidden="false" customHeight="false" outlineLevel="0" collapsed="false">
      <c r="CU168" s="1739"/>
    </row>
    <row r="169" customFormat="false" ht="15" hidden="false" customHeight="false" outlineLevel="0" collapsed="false">
      <c r="CU169" s="1739"/>
    </row>
    <row r="170" customFormat="false" ht="15" hidden="false" customHeight="false" outlineLevel="0" collapsed="false">
      <c r="CU170" s="1739"/>
    </row>
    <row r="171" customFormat="false" ht="15" hidden="false" customHeight="false" outlineLevel="0" collapsed="false">
      <c r="CU171" s="1739"/>
    </row>
    <row r="172" customFormat="false" ht="15" hidden="false" customHeight="false" outlineLevel="0" collapsed="false">
      <c r="CU172" s="1739"/>
    </row>
    <row r="173" customFormat="false" ht="15" hidden="false" customHeight="false" outlineLevel="0" collapsed="false">
      <c r="CU173" s="1739"/>
    </row>
    <row r="174" customFormat="false" ht="15" hidden="false" customHeight="false" outlineLevel="0" collapsed="false">
      <c r="CU174" s="1739"/>
    </row>
    <row r="175" customFormat="false" ht="15" hidden="false" customHeight="false" outlineLevel="0" collapsed="false">
      <c r="CU175" s="1739"/>
    </row>
    <row r="176" customFormat="false" ht="15" hidden="false" customHeight="false" outlineLevel="0" collapsed="false">
      <c r="CU176" s="1739"/>
    </row>
    <row r="177" customFormat="false" ht="15" hidden="false" customHeight="false" outlineLevel="0" collapsed="false">
      <c r="CU177" s="1739"/>
    </row>
    <row r="178" customFormat="false" ht="15" hidden="false" customHeight="false" outlineLevel="0" collapsed="false">
      <c r="CU178" s="1739"/>
    </row>
    <row r="179" customFormat="false" ht="15" hidden="false" customHeight="false" outlineLevel="0" collapsed="false">
      <c r="CU179" s="1739"/>
    </row>
    <row r="180" customFormat="false" ht="15" hidden="false" customHeight="false" outlineLevel="0" collapsed="false">
      <c r="CU180" s="1739"/>
    </row>
    <row r="181" customFormat="false" ht="15" hidden="false" customHeight="false" outlineLevel="0" collapsed="false">
      <c r="CU181" s="1739"/>
    </row>
    <row r="182" customFormat="false" ht="15" hidden="false" customHeight="false" outlineLevel="0" collapsed="false">
      <c r="CU182" s="1739"/>
    </row>
    <row r="183" customFormat="false" ht="15" hidden="false" customHeight="false" outlineLevel="0" collapsed="false">
      <c r="CU183" s="1739"/>
    </row>
    <row r="184" customFormat="false" ht="15" hidden="false" customHeight="false" outlineLevel="0" collapsed="false">
      <c r="CU184" s="1739"/>
    </row>
    <row r="185" customFormat="false" ht="15" hidden="false" customHeight="false" outlineLevel="0" collapsed="false">
      <c r="CU185" s="1739"/>
    </row>
    <row r="186" customFormat="false" ht="15" hidden="false" customHeight="false" outlineLevel="0" collapsed="false">
      <c r="CU186" s="1739"/>
    </row>
    <row r="187" customFormat="false" ht="15" hidden="false" customHeight="false" outlineLevel="0" collapsed="false">
      <c r="CU187" s="1739"/>
    </row>
    <row r="188" customFormat="false" ht="15" hidden="false" customHeight="false" outlineLevel="0" collapsed="false">
      <c r="CU188" s="1739"/>
    </row>
    <row r="189" customFormat="false" ht="15" hidden="false" customHeight="false" outlineLevel="0" collapsed="false">
      <c r="CU189" s="1739"/>
    </row>
    <row r="190" customFormat="false" ht="15" hidden="false" customHeight="false" outlineLevel="0" collapsed="false">
      <c r="CU190" s="1739"/>
    </row>
    <row r="191" customFormat="false" ht="15" hidden="false" customHeight="false" outlineLevel="0" collapsed="false">
      <c r="CU191" s="1739"/>
    </row>
    <row r="192" customFormat="false" ht="15" hidden="false" customHeight="false" outlineLevel="0" collapsed="false">
      <c r="CU192" s="1739"/>
    </row>
    <row r="193" customFormat="false" ht="15" hidden="false" customHeight="false" outlineLevel="0" collapsed="false">
      <c r="CU193" s="1739"/>
    </row>
    <row r="194" customFormat="false" ht="15" hidden="false" customHeight="false" outlineLevel="0" collapsed="false">
      <c r="CU194" s="1739"/>
    </row>
    <row r="195" customFormat="false" ht="15" hidden="false" customHeight="false" outlineLevel="0" collapsed="false">
      <c r="CU195" s="1739"/>
    </row>
    <row r="196" customFormat="false" ht="15" hidden="false" customHeight="false" outlineLevel="0" collapsed="false">
      <c r="CU196" s="1739"/>
    </row>
    <row r="197" customFormat="false" ht="15" hidden="false" customHeight="false" outlineLevel="0" collapsed="false">
      <c r="CU197" s="1739"/>
    </row>
    <row r="198" customFormat="false" ht="15" hidden="false" customHeight="false" outlineLevel="0" collapsed="false">
      <c r="CU198" s="1739"/>
    </row>
    <row r="199" customFormat="false" ht="15" hidden="false" customHeight="false" outlineLevel="0" collapsed="false">
      <c r="CU199" s="1739"/>
    </row>
    <row r="200" customFormat="false" ht="15" hidden="false" customHeight="false" outlineLevel="0" collapsed="false">
      <c r="CU200" s="1739"/>
    </row>
    <row r="201" customFormat="false" ht="15" hidden="false" customHeight="false" outlineLevel="0" collapsed="false">
      <c r="CU201" s="1739"/>
    </row>
    <row r="202" customFormat="false" ht="15" hidden="false" customHeight="false" outlineLevel="0" collapsed="false">
      <c r="CU202" s="1739"/>
    </row>
    <row r="203" customFormat="false" ht="15" hidden="false" customHeight="false" outlineLevel="0" collapsed="false">
      <c r="CU203" s="1739"/>
    </row>
    <row r="204" customFormat="false" ht="15" hidden="false" customHeight="false" outlineLevel="0" collapsed="false">
      <c r="CU204" s="1739"/>
    </row>
    <row r="205" customFormat="false" ht="15" hidden="false" customHeight="false" outlineLevel="0" collapsed="false">
      <c r="CU205" s="1739"/>
    </row>
    <row r="206" customFormat="false" ht="15" hidden="false" customHeight="false" outlineLevel="0" collapsed="false">
      <c r="CU206" s="1739"/>
    </row>
    <row r="207" customFormat="false" ht="15" hidden="false" customHeight="false" outlineLevel="0" collapsed="false">
      <c r="CU207" s="1739"/>
    </row>
    <row r="208" customFormat="false" ht="15" hidden="false" customHeight="false" outlineLevel="0" collapsed="false">
      <c r="CU208" s="1739"/>
    </row>
    <row r="209" customFormat="false" ht="15" hidden="false" customHeight="false" outlineLevel="0" collapsed="false">
      <c r="CU209" s="1739"/>
    </row>
    <row r="210" customFormat="false" ht="15" hidden="false" customHeight="false" outlineLevel="0" collapsed="false">
      <c r="CU210" s="1739"/>
    </row>
    <row r="211" customFormat="false" ht="15" hidden="false" customHeight="false" outlineLevel="0" collapsed="false">
      <c r="CU211" s="1739"/>
    </row>
    <row r="212" customFormat="false" ht="15" hidden="false" customHeight="false" outlineLevel="0" collapsed="false">
      <c r="CU212" s="1739"/>
    </row>
    <row r="213" customFormat="false" ht="15" hidden="false" customHeight="false" outlineLevel="0" collapsed="false">
      <c r="CU213" s="1739"/>
    </row>
    <row r="214" customFormat="false" ht="15" hidden="false" customHeight="false" outlineLevel="0" collapsed="false">
      <c r="CU214" s="1739"/>
    </row>
    <row r="215" customFormat="false" ht="15" hidden="false" customHeight="false" outlineLevel="0" collapsed="false">
      <c r="CU215" s="1739"/>
    </row>
    <row r="216" customFormat="false" ht="15" hidden="false" customHeight="false" outlineLevel="0" collapsed="false">
      <c r="CU216" s="1739"/>
    </row>
    <row r="217" customFormat="false" ht="15" hidden="false" customHeight="false" outlineLevel="0" collapsed="false">
      <c r="CU217" s="1739"/>
    </row>
    <row r="218" customFormat="false" ht="15" hidden="false" customHeight="false" outlineLevel="0" collapsed="false">
      <c r="CU218" s="1739"/>
    </row>
    <row r="219" customFormat="false" ht="15" hidden="false" customHeight="false" outlineLevel="0" collapsed="false">
      <c r="CU219" s="1739"/>
    </row>
    <row r="220" customFormat="false" ht="15" hidden="false" customHeight="false" outlineLevel="0" collapsed="false">
      <c r="CU220" s="1739"/>
    </row>
    <row r="221" customFormat="false" ht="15" hidden="false" customHeight="false" outlineLevel="0" collapsed="false">
      <c r="CU221" s="1739"/>
    </row>
    <row r="222" customFormat="false" ht="15" hidden="false" customHeight="false" outlineLevel="0" collapsed="false">
      <c r="CU222" s="1739"/>
    </row>
    <row r="223" customFormat="false" ht="15" hidden="false" customHeight="false" outlineLevel="0" collapsed="false">
      <c r="CU223" s="1739"/>
    </row>
    <row r="224" customFormat="false" ht="15" hidden="false" customHeight="false" outlineLevel="0" collapsed="false">
      <c r="CU224" s="1739"/>
    </row>
    <row r="225" customFormat="false" ht="15" hidden="false" customHeight="false" outlineLevel="0" collapsed="false">
      <c r="CU225" s="1739"/>
    </row>
    <row r="226" customFormat="false" ht="15" hidden="false" customHeight="false" outlineLevel="0" collapsed="false">
      <c r="CU226" s="1739"/>
    </row>
    <row r="227" customFormat="false" ht="15" hidden="false" customHeight="false" outlineLevel="0" collapsed="false">
      <c r="CU227" s="1739"/>
    </row>
    <row r="228" customFormat="false" ht="15" hidden="false" customHeight="false" outlineLevel="0" collapsed="false">
      <c r="CU228" s="1739"/>
    </row>
    <row r="229" customFormat="false" ht="15" hidden="false" customHeight="false" outlineLevel="0" collapsed="false">
      <c r="CU229" s="1739"/>
    </row>
    <row r="230" customFormat="false" ht="15" hidden="false" customHeight="false" outlineLevel="0" collapsed="false">
      <c r="CU230" s="1739"/>
    </row>
    <row r="231" customFormat="false" ht="15" hidden="false" customHeight="false" outlineLevel="0" collapsed="false">
      <c r="CU231" s="1739"/>
    </row>
    <row r="232" customFormat="false" ht="15" hidden="false" customHeight="false" outlineLevel="0" collapsed="false">
      <c r="CU232" s="1739"/>
    </row>
    <row r="233" customFormat="false" ht="15" hidden="false" customHeight="false" outlineLevel="0" collapsed="false">
      <c r="CU233" s="1739"/>
    </row>
    <row r="234" customFormat="false" ht="15" hidden="false" customHeight="false" outlineLevel="0" collapsed="false">
      <c r="CU234" s="1739"/>
    </row>
    <row r="235" customFormat="false" ht="15" hidden="false" customHeight="false" outlineLevel="0" collapsed="false">
      <c r="CU235" s="1739"/>
    </row>
    <row r="236" customFormat="false" ht="15" hidden="false" customHeight="false" outlineLevel="0" collapsed="false">
      <c r="CU236" s="1739"/>
    </row>
    <row r="237" customFormat="false" ht="15" hidden="false" customHeight="false" outlineLevel="0" collapsed="false">
      <c r="CU237" s="1739"/>
    </row>
    <row r="238" customFormat="false" ht="15" hidden="false" customHeight="false" outlineLevel="0" collapsed="false">
      <c r="CU238" s="1739"/>
    </row>
    <row r="239" customFormat="false" ht="15" hidden="false" customHeight="false" outlineLevel="0" collapsed="false">
      <c r="CU239" s="1739"/>
    </row>
    <row r="240" customFormat="false" ht="15" hidden="false" customHeight="false" outlineLevel="0" collapsed="false">
      <c r="CU240" s="1739"/>
    </row>
    <row r="241" customFormat="false" ht="15" hidden="false" customHeight="false" outlineLevel="0" collapsed="false">
      <c r="CU241" s="1739"/>
    </row>
    <row r="242" customFormat="false" ht="15" hidden="false" customHeight="false" outlineLevel="0" collapsed="false">
      <c r="CU242" s="1739"/>
    </row>
    <row r="243" customFormat="false" ht="15" hidden="false" customHeight="false" outlineLevel="0" collapsed="false">
      <c r="CU243" s="1739"/>
    </row>
    <row r="244" customFormat="false" ht="15" hidden="false" customHeight="false" outlineLevel="0" collapsed="false">
      <c r="CU244" s="1739"/>
    </row>
    <row r="245" customFormat="false" ht="15" hidden="false" customHeight="false" outlineLevel="0" collapsed="false">
      <c r="CU245" s="1739"/>
    </row>
    <row r="246" customFormat="false" ht="15" hidden="false" customHeight="false" outlineLevel="0" collapsed="false">
      <c r="CU246" s="1739"/>
    </row>
    <row r="247" customFormat="false" ht="15" hidden="false" customHeight="false" outlineLevel="0" collapsed="false">
      <c r="CU247" s="1739"/>
    </row>
    <row r="248" customFormat="false" ht="15" hidden="false" customHeight="false" outlineLevel="0" collapsed="false">
      <c r="CU248" s="1739"/>
    </row>
    <row r="249" customFormat="false" ht="15" hidden="false" customHeight="false" outlineLevel="0" collapsed="false">
      <c r="CU249" s="1739"/>
    </row>
    <row r="250" customFormat="false" ht="15" hidden="false" customHeight="false" outlineLevel="0" collapsed="false">
      <c r="CU250" s="1739"/>
    </row>
    <row r="251" customFormat="false" ht="15" hidden="false" customHeight="false" outlineLevel="0" collapsed="false">
      <c r="CU251" s="1739"/>
    </row>
    <row r="252" customFormat="false" ht="15" hidden="false" customHeight="false" outlineLevel="0" collapsed="false">
      <c r="CU252" s="1739"/>
    </row>
    <row r="253" customFormat="false" ht="15" hidden="false" customHeight="false" outlineLevel="0" collapsed="false">
      <c r="CU253" s="1739"/>
    </row>
    <row r="254" customFormat="false" ht="15" hidden="false" customHeight="false" outlineLevel="0" collapsed="false">
      <c r="CU254" s="1739"/>
    </row>
    <row r="255" customFormat="false" ht="15" hidden="false" customHeight="false" outlineLevel="0" collapsed="false">
      <c r="CU255" s="1739"/>
    </row>
    <row r="256" customFormat="false" ht="15" hidden="false" customHeight="false" outlineLevel="0" collapsed="false">
      <c r="CU256" s="1739"/>
    </row>
    <row r="257" customFormat="false" ht="15" hidden="false" customHeight="false" outlineLevel="0" collapsed="false">
      <c r="CU257" s="1739"/>
    </row>
    <row r="258" customFormat="false" ht="15" hidden="false" customHeight="false" outlineLevel="0" collapsed="false">
      <c r="CU258" s="1739"/>
    </row>
    <row r="259" customFormat="false" ht="15" hidden="false" customHeight="false" outlineLevel="0" collapsed="false">
      <c r="CU259" s="1739"/>
    </row>
    <row r="260" customFormat="false" ht="15" hidden="false" customHeight="false" outlineLevel="0" collapsed="false">
      <c r="CU260" s="1739"/>
    </row>
    <row r="261" customFormat="false" ht="15" hidden="false" customHeight="false" outlineLevel="0" collapsed="false">
      <c r="CU261" s="1739"/>
    </row>
    <row r="262" customFormat="false" ht="15" hidden="false" customHeight="false" outlineLevel="0" collapsed="false">
      <c r="CU262" s="1739"/>
    </row>
    <row r="263" customFormat="false" ht="15" hidden="false" customHeight="false" outlineLevel="0" collapsed="false">
      <c r="CU263" s="1739"/>
    </row>
    <row r="264" customFormat="false" ht="15" hidden="false" customHeight="false" outlineLevel="0" collapsed="false">
      <c r="CU264" s="1739"/>
    </row>
    <row r="265" customFormat="false" ht="15" hidden="false" customHeight="false" outlineLevel="0" collapsed="false">
      <c r="CU265" s="1739"/>
    </row>
    <row r="266" customFormat="false" ht="15" hidden="false" customHeight="false" outlineLevel="0" collapsed="false">
      <c r="CU266" s="1739"/>
    </row>
    <row r="267" customFormat="false" ht="15" hidden="false" customHeight="false" outlineLevel="0" collapsed="false">
      <c r="CU267" s="1739"/>
    </row>
    <row r="268" customFormat="false" ht="15" hidden="false" customHeight="false" outlineLevel="0" collapsed="false">
      <c r="CU268" s="1739"/>
    </row>
    <row r="269" customFormat="false" ht="15" hidden="false" customHeight="false" outlineLevel="0" collapsed="false">
      <c r="CU269" s="1739"/>
    </row>
    <row r="270" customFormat="false" ht="15" hidden="false" customHeight="false" outlineLevel="0" collapsed="false">
      <c r="CU270" s="1739"/>
    </row>
    <row r="271" customFormat="false" ht="15" hidden="false" customHeight="false" outlineLevel="0" collapsed="false">
      <c r="CU271" s="1739"/>
    </row>
    <row r="272" customFormat="false" ht="15" hidden="false" customHeight="false" outlineLevel="0" collapsed="false">
      <c r="CU272" s="1739"/>
    </row>
    <row r="273" customFormat="false" ht="15" hidden="false" customHeight="false" outlineLevel="0" collapsed="false">
      <c r="CU273" s="1739"/>
    </row>
    <row r="274" customFormat="false" ht="15" hidden="false" customHeight="false" outlineLevel="0" collapsed="false">
      <c r="CU274" s="1739"/>
    </row>
    <row r="275" customFormat="false" ht="15" hidden="false" customHeight="false" outlineLevel="0" collapsed="false">
      <c r="CU275" s="1739"/>
    </row>
    <row r="276" customFormat="false" ht="15" hidden="false" customHeight="false" outlineLevel="0" collapsed="false">
      <c r="CU276" s="1739"/>
    </row>
    <row r="277" customFormat="false" ht="15" hidden="false" customHeight="false" outlineLevel="0" collapsed="false">
      <c r="CU277" s="1739"/>
    </row>
    <row r="278" customFormat="false" ht="15" hidden="false" customHeight="false" outlineLevel="0" collapsed="false">
      <c r="CU278" s="1739"/>
    </row>
    <row r="279" customFormat="false" ht="15" hidden="false" customHeight="false" outlineLevel="0" collapsed="false">
      <c r="CU279" s="1739"/>
    </row>
    <row r="280" customFormat="false" ht="15" hidden="false" customHeight="false" outlineLevel="0" collapsed="false">
      <c r="CU280" s="1739"/>
    </row>
    <row r="281" customFormat="false" ht="15" hidden="false" customHeight="false" outlineLevel="0" collapsed="false">
      <c r="CU281" s="1739"/>
    </row>
    <row r="282" customFormat="false" ht="15" hidden="false" customHeight="false" outlineLevel="0" collapsed="false">
      <c r="CU282" s="1739"/>
    </row>
    <row r="283" customFormat="false" ht="15" hidden="false" customHeight="false" outlineLevel="0" collapsed="false">
      <c r="CU283" s="1739"/>
    </row>
    <row r="284" customFormat="false" ht="15" hidden="false" customHeight="false" outlineLevel="0" collapsed="false">
      <c r="CU284" s="1739"/>
    </row>
    <row r="285" customFormat="false" ht="15" hidden="false" customHeight="false" outlineLevel="0" collapsed="false">
      <c r="CU285" s="1739"/>
    </row>
    <row r="286" customFormat="false" ht="15" hidden="false" customHeight="false" outlineLevel="0" collapsed="false">
      <c r="CU286" s="1739"/>
    </row>
    <row r="287" customFormat="false" ht="15" hidden="false" customHeight="false" outlineLevel="0" collapsed="false">
      <c r="CU287" s="1739"/>
    </row>
    <row r="288" customFormat="false" ht="15" hidden="false" customHeight="false" outlineLevel="0" collapsed="false">
      <c r="CU288" s="1739"/>
    </row>
    <row r="289" customFormat="false" ht="15" hidden="false" customHeight="false" outlineLevel="0" collapsed="false">
      <c r="CU289" s="1739"/>
    </row>
    <row r="290" customFormat="false" ht="15" hidden="false" customHeight="false" outlineLevel="0" collapsed="false">
      <c r="CU290" s="1739"/>
    </row>
    <row r="291" customFormat="false" ht="15" hidden="false" customHeight="false" outlineLevel="0" collapsed="false">
      <c r="CU291" s="1739"/>
    </row>
    <row r="292" customFormat="false" ht="15" hidden="false" customHeight="false" outlineLevel="0" collapsed="false">
      <c r="CU292" s="1739"/>
    </row>
    <row r="293" customFormat="false" ht="15" hidden="false" customHeight="false" outlineLevel="0" collapsed="false">
      <c r="CU293" s="1739"/>
    </row>
    <row r="294" customFormat="false" ht="15" hidden="false" customHeight="false" outlineLevel="0" collapsed="false">
      <c r="CU294" s="1739"/>
    </row>
    <row r="295" customFormat="false" ht="15" hidden="false" customHeight="false" outlineLevel="0" collapsed="false">
      <c r="CU295" s="1739"/>
    </row>
    <row r="296" customFormat="false" ht="15" hidden="false" customHeight="false" outlineLevel="0" collapsed="false">
      <c r="CU296" s="1739"/>
    </row>
    <row r="297" customFormat="false" ht="15" hidden="false" customHeight="false" outlineLevel="0" collapsed="false">
      <c r="CU297" s="1739"/>
    </row>
    <row r="298" customFormat="false" ht="15" hidden="false" customHeight="false" outlineLevel="0" collapsed="false">
      <c r="CU298" s="1739"/>
    </row>
    <row r="299" customFormat="false" ht="15" hidden="false" customHeight="false" outlineLevel="0" collapsed="false">
      <c r="CU299" s="1739"/>
    </row>
    <row r="300" customFormat="false" ht="15" hidden="false" customHeight="false" outlineLevel="0" collapsed="false">
      <c r="CU300" s="1739"/>
    </row>
    <row r="301" customFormat="false" ht="15" hidden="false" customHeight="false" outlineLevel="0" collapsed="false">
      <c r="CU301" s="1739"/>
    </row>
    <row r="302" customFormat="false" ht="15" hidden="false" customHeight="false" outlineLevel="0" collapsed="false">
      <c r="CU302" s="1739"/>
    </row>
    <row r="303" customFormat="false" ht="15" hidden="false" customHeight="false" outlineLevel="0" collapsed="false">
      <c r="CU303" s="1739"/>
    </row>
    <row r="304" customFormat="false" ht="15" hidden="false" customHeight="false" outlineLevel="0" collapsed="false">
      <c r="CU304" s="1739"/>
    </row>
    <row r="305" customFormat="false" ht="15" hidden="false" customHeight="false" outlineLevel="0" collapsed="false">
      <c r="CU305" s="1739"/>
    </row>
    <row r="306" customFormat="false" ht="15" hidden="false" customHeight="false" outlineLevel="0" collapsed="false">
      <c r="CU306" s="1739"/>
    </row>
    <row r="307" customFormat="false" ht="15" hidden="false" customHeight="false" outlineLevel="0" collapsed="false">
      <c r="CU307" s="1739"/>
    </row>
    <row r="308" customFormat="false" ht="15" hidden="false" customHeight="false" outlineLevel="0" collapsed="false">
      <c r="CU308" s="1739"/>
    </row>
    <row r="309" customFormat="false" ht="15" hidden="false" customHeight="false" outlineLevel="0" collapsed="false">
      <c r="CU309" s="1739"/>
    </row>
    <row r="310" customFormat="false" ht="15" hidden="false" customHeight="false" outlineLevel="0" collapsed="false">
      <c r="CU310" s="1739"/>
    </row>
    <row r="311" customFormat="false" ht="15" hidden="false" customHeight="false" outlineLevel="0" collapsed="false">
      <c r="CU311" s="1739"/>
    </row>
    <row r="312" customFormat="false" ht="15" hidden="false" customHeight="false" outlineLevel="0" collapsed="false">
      <c r="CU312" s="1739"/>
    </row>
    <row r="313" customFormat="false" ht="15" hidden="false" customHeight="false" outlineLevel="0" collapsed="false">
      <c r="CU313" s="1739"/>
    </row>
    <row r="314" customFormat="false" ht="15" hidden="false" customHeight="false" outlineLevel="0" collapsed="false">
      <c r="CU314" s="1739"/>
    </row>
    <row r="315" customFormat="false" ht="15" hidden="false" customHeight="false" outlineLevel="0" collapsed="false">
      <c r="CU315" s="1739"/>
    </row>
    <row r="316" customFormat="false" ht="15" hidden="false" customHeight="false" outlineLevel="0" collapsed="false">
      <c r="CU316" s="1739"/>
    </row>
    <row r="317" customFormat="false" ht="15" hidden="false" customHeight="false" outlineLevel="0" collapsed="false">
      <c r="CU317" s="1739"/>
    </row>
    <row r="318" customFormat="false" ht="15" hidden="false" customHeight="false" outlineLevel="0" collapsed="false">
      <c r="CU318" s="1739"/>
    </row>
    <row r="319" customFormat="false" ht="15" hidden="false" customHeight="false" outlineLevel="0" collapsed="false">
      <c r="CU319" s="1739"/>
    </row>
    <row r="320" customFormat="false" ht="15" hidden="false" customHeight="false" outlineLevel="0" collapsed="false">
      <c r="CU320" s="1739"/>
    </row>
    <row r="321" customFormat="false" ht="15" hidden="false" customHeight="false" outlineLevel="0" collapsed="false">
      <c r="CU321" s="1739"/>
    </row>
    <row r="322" customFormat="false" ht="15" hidden="false" customHeight="false" outlineLevel="0" collapsed="false">
      <c r="CU322" s="1739"/>
    </row>
    <row r="323" customFormat="false" ht="15" hidden="false" customHeight="false" outlineLevel="0" collapsed="false">
      <c r="CU323" s="1739"/>
    </row>
    <row r="324" customFormat="false" ht="15" hidden="false" customHeight="false" outlineLevel="0" collapsed="false">
      <c r="CU324" s="1739"/>
    </row>
    <row r="325" customFormat="false" ht="15" hidden="false" customHeight="false" outlineLevel="0" collapsed="false">
      <c r="CU325" s="1739"/>
    </row>
    <row r="326" customFormat="false" ht="15" hidden="false" customHeight="false" outlineLevel="0" collapsed="false">
      <c r="CU326" s="1739"/>
    </row>
    <row r="327" customFormat="false" ht="15" hidden="false" customHeight="false" outlineLevel="0" collapsed="false">
      <c r="CU327" s="1739"/>
    </row>
    <row r="328" customFormat="false" ht="15" hidden="false" customHeight="false" outlineLevel="0" collapsed="false">
      <c r="CU328" s="1739"/>
    </row>
    <row r="329" customFormat="false" ht="15" hidden="false" customHeight="false" outlineLevel="0" collapsed="false">
      <c r="CU329" s="1739"/>
    </row>
    <row r="330" customFormat="false" ht="15" hidden="false" customHeight="false" outlineLevel="0" collapsed="false">
      <c r="CU330" s="1739"/>
    </row>
    <row r="331" customFormat="false" ht="15" hidden="false" customHeight="false" outlineLevel="0" collapsed="false">
      <c r="CU331" s="1739"/>
    </row>
    <row r="332" customFormat="false" ht="15" hidden="false" customHeight="false" outlineLevel="0" collapsed="false">
      <c r="CU332" s="1739"/>
    </row>
    <row r="333" customFormat="false" ht="15" hidden="false" customHeight="false" outlineLevel="0" collapsed="false">
      <c r="CU333" s="1739"/>
    </row>
    <row r="334" customFormat="false" ht="15" hidden="false" customHeight="false" outlineLevel="0" collapsed="false">
      <c r="CU334" s="1739"/>
    </row>
    <row r="335" customFormat="false" ht="15" hidden="false" customHeight="false" outlineLevel="0" collapsed="false">
      <c r="CU335" s="1739"/>
    </row>
    <row r="336" customFormat="false" ht="15" hidden="false" customHeight="false" outlineLevel="0" collapsed="false">
      <c r="CU336" s="1739"/>
    </row>
    <row r="337" customFormat="false" ht="15" hidden="false" customHeight="false" outlineLevel="0" collapsed="false">
      <c r="CU337" s="1739"/>
    </row>
    <row r="338" customFormat="false" ht="15" hidden="false" customHeight="false" outlineLevel="0" collapsed="false">
      <c r="CU338" s="1739"/>
    </row>
    <row r="339" customFormat="false" ht="15" hidden="false" customHeight="false" outlineLevel="0" collapsed="false">
      <c r="CU339" s="1739"/>
    </row>
    <row r="340" customFormat="false" ht="15" hidden="false" customHeight="false" outlineLevel="0" collapsed="false">
      <c r="CU340" s="1739"/>
    </row>
    <row r="341" customFormat="false" ht="15" hidden="false" customHeight="false" outlineLevel="0" collapsed="false">
      <c r="CU341" s="1838"/>
    </row>
    <row r="342" customFormat="false" ht="15" hidden="false" customHeight="false" outlineLevel="0" collapsed="false">
      <c r="CU342" s="1838"/>
    </row>
    <row r="343" customFormat="false" ht="15" hidden="false" customHeight="false" outlineLevel="0" collapsed="false">
      <c r="CU343" s="1838"/>
    </row>
    <row r="344" customFormat="false" ht="15" hidden="false" customHeight="false" outlineLevel="0" collapsed="false">
      <c r="CU344" s="1838"/>
    </row>
    <row r="345" customFormat="false" ht="15" hidden="false" customHeight="false" outlineLevel="0" collapsed="false">
      <c r="CU345" s="1838"/>
    </row>
    <row r="346" customFormat="false" ht="15" hidden="false" customHeight="false" outlineLevel="0" collapsed="false">
      <c r="CU346" s="1838"/>
    </row>
    <row r="347" customFormat="false" ht="15" hidden="false" customHeight="false" outlineLevel="0" collapsed="false">
      <c r="CU347" s="1838"/>
    </row>
    <row r="348" customFormat="false" ht="15" hidden="false" customHeight="false" outlineLevel="0" collapsed="false">
      <c r="CU348" s="1838"/>
    </row>
    <row r="349" customFormat="false" ht="15" hidden="false" customHeight="false" outlineLevel="0" collapsed="false">
      <c r="CU349" s="1838"/>
    </row>
    <row r="350" customFormat="false" ht="15" hidden="false" customHeight="false" outlineLevel="0" collapsed="false">
      <c r="CU350" s="1838"/>
    </row>
    <row r="351" customFormat="false" ht="15" hidden="false" customHeight="false" outlineLevel="0" collapsed="false">
      <c r="CU351" s="1838"/>
    </row>
    <row r="352" customFormat="false" ht="15" hidden="false" customHeight="false" outlineLevel="0" collapsed="false">
      <c r="CU352" s="1739"/>
    </row>
    <row r="353" customFormat="false" ht="15" hidden="false" customHeight="false" outlineLevel="0" collapsed="false">
      <c r="CU353" s="1739"/>
    </row>
    <row r="354" customFormat="false" ht="15" hidden="false" customHeight="false" outlineLevel="0" collapsed="false">
      <c r="CU354" s="1872"/>
    </row>
    <row r="355" customFormat="false" ht="15" hidden="false" customHeight="false" outlineLevel="0" collapsed="false">
      <c r="CU355" s="1739"/>
    </row>
    <row r="356" customFormat="false" ht="15" hidden="false" customHeight="false" outlineLevel="0" collapsed="false">
      <c r="CU356" s="1771"/>
    </row>
    <row r="357" customFormat="false" ht="15" hidden="false" customHeight="false" outlineLevel="0" collapsed="false">
      <c r="CU357" s="1873"/>
    </row>
    <row r="358" customFormat="false" ht="15" hidden="false" customHeight="false" outlineLevel="0" collapsed="false">
      <c r="CU358" s="1874"/>
    </row>
    <row r="359" customFormat="false" ht="15" hidden="false" customHeight="false" outlineLevel="0" collapsed="false">
      <c r="CU359" s="1875"/>
    </row>
    <row r="360" customFormat="false" ht="15" hidden="false" customHeight="false" outlineLevel="0" collapsed="false">
      <c r="CU360" s="1876"/>
    </row>
    <row r="361" customFormat="false" ht="15" hidden="false" customHeight="false" outlineLevel="0" collapsed="false">
      <c r="CU361" s="1877"/>
    </row>
    <row r="362" customFormat="false" ht="15" hidden="false" customHeight="false" outlineLevel="0" collapsed="false">
      <c r="CU362" s="1878"/>
    </row>
    <row r="363" customFormat="false" ht="15" hidden="false" customHeight="false" outlineLevel="0" collapsed="false">
      <c r="CU363" s="1878"/>
    </row>
    <row r="364" customFormat="false" ht="15" hidden="false" customHeight="false" outlineLevel="0" collapsed="false">
      <c r="CU364" s="1878"/>
    </row>
    <row r="365" customFormat="false" ht="15" hidden="false" customHeight="false" outlineLevel="0" collapsed="false">
      <c r="CU365" s="1878"/>
    </row>
    <row r="366" customFormat="false" ht="15" hidden="false" customHeight="false" outlineLevel="0" collapsed="false">
      <c r="CU366" s="1879"/>
    </row>
    <row r="367" customFormat="false" ht="15" hidden="false" customHeight="false" outlineLevel="0" collapsed="false">
      <c r="CU367" s="1880"/>
    </row>
    <row r="368" customFormat="false" ht="15" hidden="false" customHeight="false" outlineLevel="0" collapsed="false">
      <c r="CU368" s="1879"/>
    </row>
    <row r="369" customFormat="false" ht="15" hidden="false" customHeight="false" outlineLevel="0" collapsed="false">
      <c r="CU369" s="1880"/>
    </row>
    <row r="370" customFormat="false" ht="15" hidden="false" customHeight="false" outlineLevel="0" collapsed="false">
      <c r="CU370" s="1880"/>
    </row>
    <row r="371" customFormat="false" ht="15" hidden="false" customHeight="false" outlineLevel="0" collapsed="false">
      <c r="CU371" s="1878"/>
    </row>
    <row r="372" customFormat="false" ht="15" hidden="false" customHeight="false" outlineLevel="0" collapsed="false">
      <c r="CU372" s="1878"/>
    </row>
    <row r="373" customFormat="false" ht="15" hidden="false" customHeight="false" outlineLevel="0" collapsed="false">
      <c r="CU373" s="1878"/>
    </row>
    <row r="374" customFormat="false" ht="15" hidden="false" customHeight="false" outlineLevel="0" collapsed="false">
      <c r="CU374" s="1878"/>
    </row>
    <row r="375" customFormat="false" ht="15" hidden="false" customHeight="false" outlineLevel="0" collapsed="false">
      <c r="CU375" s="1878"/>
    </row>
    <row r="376" customFormat="false" ht="15" hidden="false" customHeight="false" outlineLevel="0" collapsed="false">
      <c r="CU376" s="1878"/>
    </row>
    <row r="377" customFormat="false" ht="15" hidden="false" customHeight="false" outlineLevel="0" collapsed="false">
      <c r="CU377" s="1878"/>
    </row>
    <row r="378" customFormat="false" ht="15" hidden="false" customHeight="false" outlineLevel="0" collapsed="false">
      <c r="CU378" s="1878"/>
    </row>
    <row r="379" customFormat="false" ht="15.75" hidden="false" customHeight="false" outlineLevel="0" collapsed="false">
      <c r="CU379" s="1881"/>
    </row>
    <row r="380" customFormat="false" ht="15.75" hidden="false" customHeight="false" outlineLevel="0" collapsed="false">
      <c r="CU380" s="1882"/>
    </row>
    <row r="382" customFormat="false" ht="15" hidden="false" customHeight="false" outlineLevel="0" collapsed="false">
      <c r="CU382" s="1739"/>
    </row>
    <row r="383" customFormat="false" ht="15" hidden="false" customHeight="false" outlineLevel="0" collapsed="false">
      <c r="CU383" s="1883"/>
    </row>
    <row r="384" customFormat="false" ht="15" hidden="false" customHeight="false" outlineLevel="0" collapsed="false">
      <c r="CU384" s="1881"/>
    </row>
    <row r="385" customFormat="false" ht="15" hidden="false" customHeight="false" outlineLevel="0" collapsed="false">
      <c r="CU385" s="1876"/>
    </row>
    <row r="386" customFormat="false" ht="15" hidden="false" customHeight="false" outlineLevel="0" collapsed="false">
      <c r="CU386" s="1876"/>
    </row>
    <row r="387" customFormat="false" ht="15" hidden="false" customHeight="false" outlineLevel="0" collapsed="false">
      <c r="CU387" s="1876"/>
    </row>
    <row r="388" customFormat="false" ht="15" hidden="false" customHeight="false" outlineLevel="0" collapsed="false">
      <c r="CU388" s="1876"/>
    </row>
    <row r="389" customFormat="false" ht="15.75" hidden="false" customHeight="false" outlineLevel="0" collapsed="false">
      <c r="CU389" s="1884"/>
    </row>
    <row r="390" customFormat="false" ht="15.75" hidden="false" customHeight="false" outlineLevel="0" collapsed="false">
      <c r="CU390" s="1885"/>
    </row>
    <row r="391" customFormat="false" ht="15" hidden="false" customHeight="false" outlineLevel="0" collapsed="false">
      <c r="CU391" s="1886"/>
    </row>
    <row r="392" customFormat="false" ht="15" hidden="false" customHeight="false" outlineLevel="0" collapsed="false">
      <c r="CU392" s="1872"/>
    </row>
    <row r="393" customFormat="false" ht="15" hidden="false" customHeight="false" outlineLevel="0" collapsed="false">
      <c r="CU393" s="1872"/>
    </row>
    <row r="394" customFormat="false" ht="15" hidden="false" customHeight="false" outlineLevel="0" collapsed="false">
      <c r="CU394" s="1872"/>
    </row>
    <row r="395" customFormat="false" ht="15" hidden="false" customHeight="false" outlineLevel="0" collapsed="false">
      <c r="CU395" s="1872"/>
    </row>
    <row r="396" customFormat="false" ht="15" hidden="false" customHeight="false" outlineLevel="0" collapsed="false">
      <c r="CU396" s="1872"/>
    </row>
    <row r="397" customFormat="false" ht="15" hidden="false" customHeight="false" outlineLevel="0" collapsed="false">
      <c r="CU397" s="1872"/>
    </row>
    <row r="398" customFormat="false" ht="15" hidden="false" customHeight="false" outlineLevel="0" collapsed="false">
      <c r="CU398" s="1872"/>
    </row>
    <row r="399" customFormat="false" ht="15" hidden="false" customHeight="false" outlineLevel="0" collapsed="false">
      <c r="CU399" s="1872"/>
    </row>
    <row r="400" customFormat="false" ht="15" hidden="false" customHeight="false" outlineLevel="0" collapsed="false">
      <c r="CU400" s="1739"/>
    </row>
    <row r="401" customFormat="false" ht="15" hidden="false" customHeight="false" outlineLevel="0" collapsed="false">
      <c r="CU401" s="1739"/>
    </row>
    <row r="402" customFormat="false" ht="15" hidden="false" customHeight="false" outlineLevel="0" collapsed="false">
      <c r="CU402" s="1739"/>
    </row>
    <row r="403" customFormat="false" ht="15" hidden="false" customHeight="false" outlineLevel="0" collapsed="false">
      <c r="CU403" s="1887"/>
    </row>
    <row r="404" customFormat="false" ht="15" hidden="false" customHeight="false" outlineLevel="0" collapsed="false">
      <c r="CU404" s="1873"/>
    </row>
    <row r="405" customFormat="false" ht="15" hidden="false" customHeight="false" outlineLevel="0" collapsed="false">
      <c r="CU405" s="1877"/>
    </row>
    <row r="406" customFormat="false" ht="15" hidden="false" customHeight="false" outlineLevel="0" collapsed="false">
      <c r="CU406" s="1877"/>
    </row>
    <row r="407" customFormat="false" ht="15" hidden="false" customHeight="false" outlineLevel="0" collapsed="false">
      <c r="CU407" s="1888"/>
    </row>
    <row r="408" customFormat="false" ht="15" hidden="false" customHeight="false" outlineLevel="0" collapsed="false">
      <c r="CU408" s="1889"/>
    </row>
    <row r="409" customFormat="false" ht="15" hidden="false" customHeight="false" outlineLevel="0" collapsed="false">
      <c r="CU409" s="1890"/>
    </row>
    <row r="410" customFormat="false" ht="15" hidden="false" customHeight="false" outlineLevel="0" collapsed="false">
      <c r="CU410" s="1878"/>
    </row>
    <row r="411" customFormat="false" ht="15" hidden="false" customHeight="false" outlineLevel="0" collapsed="false">
      <c r="CU411" s="1878"/>
    </row>
    <row r="412" customFormat="false" ht="15" hidden="false" customHeight="false" outlineLevel="0" collapsed="false">
      <c r="CU412" s="1879"/>
    </row>
    <row r="413" customFormat="false" ht="15" hidden="false" customHeight="false" outlineLevel="0" collapsed="false">
      <c r="CU413" s="1878"/>
    </row>
    <row r="414" customFormat="false" ht="15" hidden="false" customHeight="false" outlineLevel="0" collapsed="false">
      <c r="CU414" s="1878"/>
    </row>
    <row r="415" customFormat="false" ht="15" hidden="false" customHeight="false" outlineLevel="0" collapsed="false">
      <c r="CU415" s="1879"/>
    </row>
    <row r="416" customFormat="false" ht="15" hidden="false" customHeight="false" outlineLevel="0" collapsed="false">
      <c r="CU416" s="1880"/>
    </row>
    <row r="417" customFormat="false" ht="15" hidden="false" customHeight="false" outlineLevel="0" collapsed="false">
      <c r="CU417" s="1878"/>
    </row>
    <row r="418" customFormat="false" ht="15" hidden="false" customHeight="false" outlineLevel="0" collapsed="false">
      <c r="CU418" s="1879"/>
    </row>
    <row r="419" customFormat="false" ht="15" hidden="false" customHeight="false" outlineLevel="0" collapsed="false">
      <c r="CU419" s="1878"/>
    </row>
    <row r="420" customFormat="false" ht="15" hidden="false" customHeight="false" outlineLevel="0" collapsed="false">
      <c r="CU420" s="1878"/>
    </row>
    <row r="421" customFormat="false" ht="15" hidden="false" customHeight="false" outlineLevel="0" collapsed="false">
      <c r="CU421" s="1878"/>
    </row>
    <row r="422" customFormat="false" ht="15" hidden="false" customHeight="false" outlineLevel="0" collapsed="false">
      <c r="CU422" s="1879"/>
    </row>
    <row r="423" customFormat="false" ht="15" hidden="false" customHeight="false" outlineLevel="0" collapsed="false">
      <c r="CU423" s="1878"/>
    </row>
    <row r="424" customFormat="false" ht="15" hidden="false" customHeight="false" outlineLevel="0" collapsed="false">
      <c r="CU424" s="1878"/>
    </row>
    <row r="425" customFormat="false" ht="15" hidden="false" customHeight="false" outlineLevel="0" collapsed="false">
      <c r="CU425" s="1891"/>
    </row>
    <row r="426" customFormat="false" ht="15" hidden="false" customHeight="false" outlineLevel="0" collapsed="false">
      <c r="CU426" s="1878"/>
    </row>
    <row r="427" customFormat="false" ht="15" hidden="false" customHeight="false" outlineLevel="0" collapsed="false">
      <c r="CU427" s="1878"/>
    </row>
    <row r="428" customFormat="false" ht="15" hidden="false" customHeight="false" outlineLevel="0" collapsed="false">
      <c r="CU428" s="1878"/>
    </row>
    <row r="429" customFormat="false" ht="15.75" hidden="false" customHeight="false" outlineLevel="0" collapsed="false">
      <c r="CU429" s="1892"/>
    </row>
    <row r="430" customFormat="false" ht="15" hidden="false" customHeight="false" outlineLevel="0" collapsed="false">
      <c r="CU430" s="1739"/>
    </row>
    <row r="431" customFormat="false" ht="15" hidden="false" customHeight="false" outlineLevel="0" collapsed="false">
      <c r="CU431" s="1739"/>
    </row>
    <row r="432" customFormat="false" ht="15.75" hidden="false" customHeight="false" outlineLevel="0" collapsed="false">
      <c r="CU432" s="1893"/>
    </row>
    <row r="433" customFormat="false" ht="15" hidden="false" customHeight="false" outlineLevel="0" collapsed="false">
      <c r="CU433" s="1894"/>
    </row>
    <row r="434" customFormat="false" ht="15" hidden="false" customHeight="false" outlineLevel="0" collapsed="false">
      <c r="CU434" s="1876"/>
    </row>
    <row r="435" customFormat="false" ht="15" hidden="false" customHeight="false" outlineLevel="0" collapsed="false">
      <c r="CU435" s="1895"/>
    </row>
    <row r="436" customFormat="false" ht="15" hidden="false" customHeight="false" outlineLevel="0" collapsed="false">
      <c r="CU436" s="1895"/>
    </row>
    <row r="437" customFormat="false" ht="15" hidden="false" customHeight="false" outlineLevel="0" collapsed="false">
      <c r="CU437" s="1895"/>
    </row>
    <row r="438" customFormat="false" ht="15" hidden="false" customHeight="false" outlineLevel="0" collapsed="false">
      <c r="CU438" s="1876"/>
    </row>
    <row r="439" customFormat="false" ht="15" hidden="false" customHeight="false" outlineLevel="0" collapsed="false">
      <c r="CU439" s="1896"/>
    </row>
    <row r="440" customFormat="false" ht="15" hidden="false" customHeight="false" outlineLevel="0" collapsed="false">
      <c r="CU440" s="1896"/>
    </row>
    <row r="441" customFormat="false" ht="15" hidden="false" customHeight="false" outlineLevel="0" collapsed="false">
      <c r="CU441" s="1896"/>
    </row>
    <row r="442" customFormat="false" ht="15" hidden="false" customHeight="false" outlineLevel="0" collapsed="false">
      <c r="CU442" s="1876"/>
    </row>
    <row r="443" customFormat="false" ht="15" hidden="false" customHeight="false" outlineLevel="0" collapsed="false">
      <c r="CU443" s="1876"/>
    </row>
    <row r="444" customFormat="false" ht="15" hidden="false" customHeight="false" outlineLevel="0" collapsed="false">
      <c r="CU444" s="1876"/>
    </row>
    <row r="445" customFormat="false" ht="15" hidden="false" customHeight="false" outlineLevel="0" collapsed="false">
      <c r="CU445" s="1897"/>
    </row>
    <row r="456" customFormat="false" ht="15" hidden="false" customHeight="false" outlineLevel="0" collapsed="false">
      <c r="CU456" s="1739"/>
    </row>
    <row r="457" customFormat="false" ht="15" hidden="false" customHeight="false" outlineLevel="0" collapsed="false">
      <c r="CU457" s="1739"/>
    </row>
    <row r="458" customFormat="false" ht="15" hidden="false" customHeight="false" outlineLevel="0" collapsed="false">
      <c r="CU458" s="1739"/>
    </row>
    <row r="459" customFormat="false" ht="15.75" hidden="false" customHeight="false" outlineLevel="0" collapsed="false">
      <c r="CU459" s="1898"/>
    </row>
    <row r="460" customFormat="false" ht="15" hidden="false" customHeight="false" outlineLevel="0" collapsed="false">
      <c r="CU460" s="1894"/>
    </row>
    <row r="461" customFormat="false" ht="15" hidden="false" customHeight="false" outlineLevel="0" collapsed="false">
      <c r="CU461" s="1899"/>
    </row>
    <row r="462" customFormat="false" ht="15" hidden="false" customHeight="false" outlineLevel="0" collapsed="false">
      <c r="CU462" s="1899"/>
    </row>
    <row r="463" customFormat="false" ht="15.75" hidden="false" customHeight="false" outlineLevel="0" collapsed="false">
      <c r="CU463" s="1876"/>
    </row>
    <row r="464" customFormat="false" ht="15.75" hidden="false" customHeight="false" outlineLevel="0" collapsed="false">
      <c r="CU464" s="1885"/>
    </row>
    <row r="465" customFormat="false" ht="15" hidden="false" customHeight="false" outlineLevel="0" collapsed="false">
      <c r="CU465" s="1900"/>
    </row>
    <row r="466" customFormat="false" ht="15" hidden="false" customHeight="false" outlineLevel="0" collapsed="false">
      <c r="CU466" s="1889"/>
    </row>
    <row r="467" customFormat="false" ht="15" hidden="false" customHeight="false" outlineLevel="0" collapsed="false">
      <c r="CU467" s="1889"/>
    </row>
    <row r="468" customFormat="false" ht="15" hidden="false" customHeight="false" outlineLevel="0" collapsed="false">
      <c r="CU468" s="1889"/>
    </row>
    <row r="469" customFormat="false" ht="15" hidden="false" customHeight="false" outlineLevel="0" collapsed="false">
      <c r="CU469" s="1901"/>
    </row>
    <row r="470" customFormat="false" ht="15" hidden="false" customHeight="false" outlineLevel="0" collapsed="false">
      <c r="CU470" s="1889"/>
    </row>
    <row r="471" customFormat="false" ht="15" hidden="false" customHeight="false" outlineLevel="0" collapsed="false">
      <c r="CU471" s="1902"/>
    </row>
    <row r="472" customFormat="false" ht="15" hidden="false" customHeight="false" outlineLevel="0" collapsed="false">
      <c r="CU472" s="1889"/>
    </row>
    <row r="473" customFormat="false" ht="15" hidden="false" customHeight="false" outlineLevel="0" collapsed="false">
      <c r="CU473" s="1889"/>
    </row>
    <row r="474" customFormat="false" ht="15" hidden="false" customHeight="false" outlineLevel="0" collapsed="false">
      <c r="CU474" s="1901"/>
    </row>
    <row r="475" customFormat="false" ht="15" hidden="false" customHeight="false" outlineLevel="0" collapsed="false">
      <c r="CU475" s="1889"/>
    </row>
    <row r="476" customFormat="false" ht="15" hidden="false" customHeight="false" outlineLevel="0" collapsed="false">
      <c r="CU476" s="1889"/>
    </row>
    <row r="477" customFormat="false" ht="15" hidden="false" customHeight="false" outlineLevel="0" collapsed="false">
      <c r="CU477" s="1889"/>
    </row>
    <row r="478" customFormat="false" ht="15" hidden="false" customHeight="false" outlineLevel="0" collapsed="false">
      <c r="CU478" s="1903"/>
    </row>
    <row r="479" customFormat="false" ht="15" hidden="false" customHeight="false" outlineLevel="0" collapsed="false">
      <c r="CU479" s="1900"/>
    </row>
    <row r="480" customFormat="false" ht="15" hidden="false" customHeight="false" outlineLevel="0" collapsed="false">
      <c r="CU480" s="1904"/>
    </row>
    <row r="481" customFormat="false" ht="15" hidden="false" customHeight="false" outlineLevel="0" collapsed="false">
      <c r="CU481" s="1902"/>
    </row>
    <row r="482" customFormat="false" ht="15" hidden="false" customHeight="false" outlineLevel="0" collapsed="false">
      <c r="CU482" s="1900"/>
    </row>
    <row r="483" customFormat="false" ht="15" hidden="false" customHeight="false" outlineLevel="0" collapsed="false">
      <c r="CU483" s="1903"/>
    </row>
    <row r="484" customFormat="false" ht="15" hidden="false" customHeight="false" outlineLevel="0" collapsed="false">
      <c r="CU484" s="1895"/>
    </row>
    <row r="485" customFormat="false" ht="15" hidden="false" customHeight="false" outlineLevel="0" collapsed="false">
      <c r="CU485" s="1902"/>
    </row>
    <row r="486" customFormat="false" ht="15" hidden="false" customHeight="false" outlineLevel="0" collapsed="false">
      <c r="CU486" s="1905"/>
    </row>
    <row r="487" customFormat="false" ht="15" hidden="false" customHeight="false" outlineLevel="0" collapsed="false">
      <c r="CU487" s="1905"/>
    </row>
    <row r="488" customFormat="false" ht="15" hidden="false" customHeight="false" outlineLevel="0" collapsed="false">
      <c r="CU488" s="1906"/>
    </row>
    <row r="489" customFormat="false" ht="15" hidden="false" customHeight="false" outlineLevel="0" collapsed="false">
      <c r="CU489" s="1906"/>
    </row>
    <row r="490" customFormat="false" ht="15" hidden="false" customHeight="false" outlineLevel="0" collapsed="false">
      <c r="CU490" s="1889"/>
    </row>
    <row r="491" customFormat="false" ht="15" hidden="false" customHeight="false" outlineLevel="0" collapsed="false">
      <c r="CU491" s="1889"/>
    </row>
    <row r="492" customFormat="false" ht="15" hidden="false" customHeight="false" outlineLevel="0" collapsed="false">
      <c r="CU492" s="1900"/>
    </row>
    <row r="493" customFormat="false" ht="15" hidden="false" customHeight="false" outlineLevel="0" collapsed="false">
      <c r="CU493" s="1907"/>
    </row>
    <row r="494" customFormat="false" ht="15.75" hidden="false" customHeight="false" outlineLevel="0" collapsed="false">
      <c r="CU494" s="1908"/>
    </row>
    <row r="496" customFormat="false" ht="15" hidden="false" customHeight="false" outlineLevel="0" collapsed="false">
      <c r="CU496" s="1739"/>
    </row>
    <row r="497" customFormat="false" ht="15" hidden="false" customHeight="false" outlineLevel="0" collapsed="false">
      <c r="CU497" s="1883"/>
    </row>
    <row r="498" customFormat="false" ht="15" hidden="false" customHeight="false" outlineLevel="0" collapsed="false">
      <c r="CU498" s="1909"/>
    </row>
    <row r="499" customFormat="false" ht="15" hidden="false" customHeight="false" outlineLevel="0" collapsed="false">
      <c r="CU499" s="1909"/>
    </row>
    <row r="507" customFormat="false" ht="15" hidden="false" customHeight="false" outlineLevel="0" collapsed="false">
      <c r="CU507" s="1910"/>
    </row>
    <row r="508" customFormat="false" ht="15" hidden="false" customHeight="false" outlineLevel="0" collapsed="false">
      <c r="CU508" s="1778"/>
    </row>
    <row r="509" customFormat="false" ht="15" hidden="false" customHeight="false" outlineLevel="0" collapsed="false">
      <c r="CU509" s="1778"/>
    </row>
    <row r="510" customFormat="false" ht="15" hidden="false" customHeight="false" outlineLevel="0" collapsed="false">
      <c r="CU510" s="1778"/>
    </row>
    <row r="511" customFormat="false" ht="15" hidden="false" customHeight="false" outlineLevel="0" collapsed="false">
      <c r="CU511" s="1778"/>
    </row>
    <row r="512" customFormat="false" ht="15" hidden="false" customHeight="false" outlineLevel="0" collapsed="false">
      <c r="CU512" s="1778"/>
    </row>
    <row r="513" customFormat="false" ht="15" hidden="false" customHeight="false" outlineLevel="0" collapsed="false">
      <c r="CU513" s="1778"/>
    </row>
    <row r="514" customFormat="false" ht="15" hidden="false" customHeight="false" outlineLevel="0" collapsed="false">
      <c r="CU514" s="1778"/>
    </row>
    <row r="515" customFormat="false" ht="15" hidden="false" customHeight="false" outlineLevel="0" collapsed="false">
      <c r="CU515" s="1778"/>
    </row>
    <row r="516" customFormat="false" ht="15" hidden="false" customHeight="false" outlineLevel="0" collapsed="false">
      <c r="CU516" s="1778"/>
    </row>
    <row r="519" customFormat="false" ht="15" hidden="false" customHeight="false" outlineLevel="0" collapsed="false">
      <c r="CU519" s="1739"/>
    </row>
    <row r="520" customFormat="false" ht="15" hidden="false" customHeight="false" outlineLevel="0" collapsed="false">
      <c r="CU520" s="1739"/>
    </row>
    <row r="521" customFormat="false" ht="15" hidden="false" customHeight="false" outlineLevel="0" collapsed="false">
      <c r="CU521" s="1739"/>
    </row>
    <row r="522" customFormat="false" ht="15.75" hidden="false" customHeight="false" outlineLevel="0" collapsed="false">
      <c r="CU522" s="1771"/>
    </row>
    <row r="523" customFormat="false" ht="15" hidden="false" customHeight="false" outlineLevel="0" collapsed="false">
      <c r="CU523" s="1911"/>
    </row>
    <row r="524" customFormat="false" ht="15" hidden="false" customHeight="false" outlineLevel="0" collapsed="false">
      <c r="CU524" s="1912"/>
    </row>
    <row r="525" customFormat="false" ht="15" hidden="false" customHeight="false" outlineLevel="0" collapsed="false">
      <c r="CU525" s="1913"/>
    </row>
    <row r="526" customFormat="false" ht="15" hidden="false" customHeight="false" outlineLevel="0" collapsed="false">
      <c r="CU526" s="1912"/>
    </row>
    <row r="527" customFormat="false" ht="15" hidden="false" customHeight="false" outlineLevel="0" collapsed="false">
      <c r="CU527" s="1913"/>
    </row>
    <row r="528" customFormat="false" ht="15" hidden="false" customHeight="false" outlineLevel="0" collapsed="false">
      <c r="CU528" s="1913"/>
    </row>
    <row r="529" customFormat="false" ht="15" hidden="false" customHeight="false" outlineLevel="0" collapsed="false">
      <c r="CU529" s="1914"/>
    </row>
    <row r="530" customFormat="false" ht="15" hidden="false" customHeight="false" outlineLevel="0" collapsed="false">
      <c r="CU530" s="1915"/>
    </row>
    <row r="531" customFormat="false" ht="15" hidden="false" customHeight="false" outlineLevel="0" collapsed="false">
      <c r="CU531" s="1915"/>
    </row>
    <row r="532" customFormat="false" ht="15" hidden="false" customHeight="false" outlineLevel="0" collapsed="false">
      <c r="CU532" s="1915"/>
    </row>
    <row r="533" customFormat="false" ht="15.75" hidden="false" customHeight="false" outlineLevel="0" collapsed="false">
      <c r="CU533" s="1916"/>
    </row>
    <row r="534" customFormat="false" ht="15.75" hidden="false" customHeight="false" outlineLevel="0" collapsed="false">
      <c r="CU534" s="1917"/>
    </row>
    <row r="535" customFormat="false" ht="15.75" hidden="false" customHeight="false" outlineLevel="0" collapsed="false">
      <c r="CU535" s="1917"/>
    </row>
    <row r="536" customFormat="false" ht="15.75" hidden="false" customHeight="false" outlineLevel="0" collapsed="false">
      <c r="CU536" s="1917"/>
    </row>
    <row r="537" customFormat="false" ht="15.75" hidden="false" customHeight="false" outlineLevel="0" collapsed="false">
      <c r="CU537" s="1917"/>
    </row>
    <row r="538" customFormat="false" ht="15.75" hidden="false" customHeight="false" outlineLevel="0" collapsed="false">
      <c r="CU538" s="1917"/>
    </row>
    <row r="539" customFormat="false" ht="15.75" hidden="false" customHeight="false" outlineLevel="0" collapsed="false">
      <c r="CU539" s="1917"/>
    </row>
    <row r="540" customFormat="false" ht="15.75" hidden="false" customHeight="false" outlineLevel="0" collapsed="false">
      <c r="CU540" s="1917"/>
    </row>
    <row r="541" customFormat="false" ht="15.75" hidden="false" customHeight="false" outlineLevel="0" collapsed="false">
      <c r="CU541" s="1917"/>
    </row>
    <row r="542" customFormat="false" ht="15.75" hidden="false" customHeight="false" outlineLevel="0" collapsed="false">
      <c r="CU542" s="1917"/>
    </row>
    <row r="543" customFormat="false" ht="15.75" hidden="false" customHeight="false" outlineLevel="0" collapsed="false">
      <c r="CU543" s="1917"/>
    </row>
    <row r="544" customFormat="false" ht="15" hidden="false" customHeight="false" outlineLevel="0" collapsed="false">
      <c r="CU544" s="1917"/>
    </row>
    <row r="545" customFormat="false" ht="15" hidden="false" customHeight="false" outlineLevel="0" collapsed="false">
      <c r="CU545" s="1876"/>
    </row>
    <row r="546" customFormat="false" ht="15" hidden="false" customHeight="false" outlineLevel="0" collapsed="false">
      <c r="CU546" s="1916"/>
    </row>
    <row r="547" customFormat="false" ht="15" hidden="false" customHeight="false" outlineLevel="0" collapsed="false">
      <c r="CU547" s="1890"/>
    </row>
    <row r="548" customFormat="false" ht="15" hidden="false" customHeight="false" outlineLevel="0" collapsed="false">
      <c r="CU548" s="1890"/>
    </row>
    <row r="549" customFormat="false" ht="15" hidden="false" customHeight="false" outlineLevel="0" collapsed="false">
      <c r="CU549" s="1890"/>
    </row>
    <row r="550" customFormat="false" ht="15" hidden="false" customHeight="false" outlineLevel="0" collapsed="false">
      <c r="CU550" s="1890"/>
    </row>
    <row r="551" customFormat="false" ht="15" hidden="false" customHeight="false" outlineLevel="0" collapsed="false">
      <c r="CU551" s="1890"/>
    </row>
    <row r="552" customFormat="false" ht="15" hidden="false" customHeight="false" outlineLevel="0" collapsed="false">
      <c r="CU552" s="1890"/>
    </row>
    <row r="553" customFormat="false" ht="15" hidden="false" customHeight="false" outlineLevel="0" collapsed="false">
      <c r="CU553" s="1890"/>
    </row>
    <row r="554" customFormat="false" ht="15" hidden="false" customHeight="false" outlineLevel="0" collapsed="false">
      <c r="CU554" s="1918"/>
    </row>
    <row r="555" customFormat="false" ht="15" hidden="false" customHeight="false" outlineLevel="0" collapsed="false">
      <c r="CU555" s="1919"/>
    </row>
    <row r="556" customFormat="false" ht="15" hidden="false" customHeight="false" outlineLevel="0" collapsed="false">
      <c r="CU556" s="1920"/>
    </row>
    <row r="557" customFormat="false" ht="15" hidden="false" customHeight="false" outlineLevel="0" collapsed="false">
      <c r="CU557" s="1920"/>
    </row>
    <row r="558" customFormat="false" ht="15" hidden="false" customHeight="false" outlineLevel="0" collapsed="false">
      <c r="CU558" s="1920"/>
    </row>
    <row r="559" customFormat="false" ht="15" hidden="false" customHeight="false" outlineLevel="0" collapsed="false">
      <c r="CU559" s="1920"/>
    </row>
    <row r="560" customFormat="false" ht="15" hidden="false" customHeight="false" outlineLevel="0" collapsed="false">
      <c r="CU560" s="1920"/>
    </row>
    <row r="561" customFormat="false" ht="15" hidden="false" customHeight="false" outlineLevel="0" collapsed="false">
      <c r="CU561" s="1920"/>
    </row>
    <row r="562" customFormat="false" ht="15.75" hidden="false" customHeight="false" outlineLevel="0" collapsed="false">
      <c r="CU562" s="1908"/>
    </row>
    <row r="575" customFormat="false" ht="15" hidden="false" customHeight="false" outlineLevel="0" collapsed="false">
      <c r="CU575" s="1739"/>
    </row>
    <row r="576" customFormat="false" ht="15" hidden="false" customHeight="false" outlineLevel="0" collapsed="false">
      <c r="CU576" s="1739"/>
    </row>
    <row r="577" customFormat="false" ht="15" hidden="false" customHeight="false" outlineLevel="0" collapsed="false">
      <c r="CU577" s="1739"/>
    </row>
    <row r="578" customFormat="false" ht="15" hidden="false" customHeight="false" outlineLevel="0" collapsed="false">
      <c r="CU578" s="1739"/>
    </row>
    <row r="579" customFormat="false" ht="15" hidden="false" customHeight="false" outlineLevel="0" collapsed="false">
      <c r="CU579" s="1887"/>
    </row>
    <row r="580" customFormat="false" ht="15" hidden="false" customHeight="false" outlineLevel="0" collapsed="false">
      <c r="CU580" s="1920"/>
    </row>
    <row r="581" customFormat="false" ht="15" hidden="false" customHeight="false" outlineLevel="0" collapsed="false">
      <c r="CU581" s="1876"/>
    </row>
    <row r="582" customFormat="false" ht="15" hidden="false" customHeight="false" outlineLevel="0" collapsed="false">
      <c r="CU582" s="1876"/>
    </row>
    <row r="583" customFormat="false" ht="15" hidden="false" customHeight="false" outlineLevel="0" collapsed="false">
      <c r="CU583" s="1884"/>
    </row>
    <row r="584" customFormat="false" ht="15" hidden="false" customHeight="false" outlineLevel="0" collapsed="false">
      <c r="CU584" s="1890"/>
    </row>
    <row r="585" customFormat="false" ht="15" hidden="false" customHeight="false" outlineLevel="0" collapsed="false">
      <c r="CU585" s="1890"/>
    </row>
    <row r="586" customFormat="false" ht="15" hidden="false" customHeight="false" outlineLevel="0" collapsed="false">
      <c r="CU586" s="1884"/>
    </row>
    <row r="587" customFormat="false" ht="15" hidden="false" customHeight="false" outlineLevel="0" collapsed="false">
      <c r="CU587" s="1890"/>
    </row>
    <row r="588" customFormat="false" ht="15" hidden="false" customHeight="false" outlineLevel="0" collapsed="false">
      <c r="CU588" s="1890"/>
    </row>
    <row r="589" customFormat="false" ht="15" hidden="false" customHeight="false" outlineLevel="0" collapsed="false">
      <c r="CU589" s="1884"/>
    </row>
    <row r="590" customFormat="false" ht="15" hidden="false" customHeight="false" outlineLevel="0" collapsed="false">
      <c r="CU590" s="1884"/>
    </row>
    <row r="591" customFormat="false" ht="15" hidden="false" customHeight="false" outlineLevel="0" collapsed="false">
      <c r="CU591" s="1890"/>
    </row>
    <row r="592" customFormat="false" ht="15" hidden="false" customHeight="false" outlineLevel="0" collapsed="false">
      <c r="CU592" s="1884"/>
    </row>
    <row r="593" customFormat="false" ht="15" hidden="false" customHeight="false" outlineLevel="0" collapsed="false">
      <c r="CU593" s="1890"/>
    </row>
    <row r="594" customFormat="false" ht="15" hidden="false" customHeight="false" outlineLevel="0" collapsed="false">
      <c r="CU594" s="1876"/>
    </row>
    <row r="595" customFormat="false" ht="15" hidden="false" customHeight="false" outlineLevel="0" collapsed="false">
      <c r="CU595" s="1890"/>
    </row>
    <row r="596" customFormat="false" ht="15" hidden="false" customHeight="false" outlineLevel="0" collapsed="false">
      <c r="CU596" s="1921"/>
    </row>
    <row r="597" customFormat="false" ht="15" hidden="false" customHeight="false" outlineLevel="0" collapsed="false">
      <c r="CU597" s="1876"/>
    </row>
    <row r="598" customFormat="false" ht="15" hidden="false" customHeight="false" outlineLevel="0" collapsed="false">
      <c r="CU598" s="1876"/>
    </row>
    <row r="599" customFormat="false" ht="15" hidden="false" customHeight="false" outlineLevel="0" collapsed="false">
      <c r="CU599" s="1922"/>
    </row>
    <row r="600" customFormat="false" ht="15" hidden="false" customHeight="false" outlineLevel="0" collapsed="false">
      <c r="CU600" s="1923"/>
    </row>
    <row r="601" customFormat="false" ht="15" hidden="false" customHeight="false" outlineLevel="0" collapsed="false">
      <c r="CU601" s="1876"/>
    </row>
    <row r="602" customFormat="false" ht="15" hidden="false" customHeight="false" outlineLevel="0" collapsed="false">
      <c r="CU602" s="1876"/>
    </row>
    <row r="603" customFormat="false" ht="15.75" hidden="false" customHeight="false" outlineLevel="0" collapsed="false">
      <c r="CU603" s="1924"/>
    </row>
    <row r="604" customFormat="false" ht="15" hidden="false" customHeight="false" outlineLevel="0" collapsed="false">
      <c r="CU604" s="1739"/>
    </row>
    <row r="607" customFormat="false" ht="15" hidden="false" customHeight="false" outlineLevel="0" collapsed="false">
      <c r="CU607" s="1739"/>
    </row>
    <row r="617" customFormat="false" ht="15" hidden="false" customHeight="false" outlineLevel="0" collapsed="false">
      <c r="CU617" s="1739"/>
    </row>
    <row r="618" customFormat="false" ht="15" hidden="false" customHeight="false" outlineLevel="0" collapsed="false">
      <c r="CU618" s="1739"/>
    </row>
    <row r="619" customFormat="false" ht="15" hidden="false" customHeight="false" outlineLevel="0" collapsed="false">
      <c r="CU619" s="1739"/>
    </row>
    <row r="620" customFormat="false" ht="15.75" hidden="false" customHeight="false" outlineLevel="0" collapsed="false">
      <c r="CU620" s="1898"/>
    </row>
    <row r="621" customFormat="false" ht="15" hidden="false" customHeight="false" outlineLevel="0" collapsed="false">
      <c r="CU621" s="1894"/>
    </row>
    <row r="622" customFormat="false" ht="15" hidden="false" customHeight="false" outlineLevel="0" collapsed="false">
      <c r="CU622" s="1877"/>
    </row>
    <row r="623" customFormat="false" ht="15" hidden="false" customHeight="false" outlineLevel="0" collapsed="false">
      <c r="CU623" s="1877"/>
    </row>
    <row r="624" customFormat="false" ht="15" hidden="false" customHeight="false" outlineLevel="0" collapsed="false">
      <c r="CU624" s="1916"/>
    </row>
    <row r="625" customFormat="false" ht="15" hidden="false" customHeight="false" outlineLevel="0" collapsed="false">
      <c r="CU625" s="1739"/>
    </row>
    <row r="626" customFormat="false" ht="15" hidden="false" customHeight="false" outlineLevel="0" collapsed="false">
      <c r="CU626" s="1925"/>
    </row>
    <row r="627" customFormat="false" ht="15" hidden="false" customHeight="false" outlineLevel="0" collapsed="false">
      <c r="CU627" s="1739"/>
    </row>
    <row r="628" customFormat="false" ht="15" hidden="false" customHeight="false" outlineLevel="0" collapsed="false">
      <c r="CU628" s="1926"/>
    </row>
    <row r="629" customFormat="false" ht="15" hidden="false" customHeight="false" outlineLevel="0" collapsed="false">
      <c r="CU629" s="1927"/>
    </row>
    <row r="630" customFormat="false" ht="15" hidden="false" customHeight="false" outlineLevel="0" collapsed="false">
      <c r="CU630" s="1916"/>
    </row>
    <row r="631" customFormat="false" ht="15" hidden="false" customHeight="false" outlineLevel="0" collapsed="false">
      <c r="CU631" s="1928"/>
    </row>
    <row r="632" customFormat="false" ht="15" hidden="false" customHeight="false" outlineLevel="0" collapsed="false">
      <c r="CU632" s="1926"/>
    </row>
    <row r="633" customFormat="false" ht="15" hidden="false" customHeight="false" outlineLevel="0" collapsed="false">
      <c r="CU633" s="1877"/>
    </row>
    <row r="634" customFormat="false" ht="15" hidden="false" customHeight="false" outlineLevel="0" collapsed="false">
      <c r="CU634" s="1877"/>
    </row>
    <row r="635" customFormat="false" ht="15" hidden="false" customHeight="false" outlineLevel="0" collapsed="false">
      <c r="CU635" s="1916"/>
    </row>
    <row r="636" customFormat="false" ht="15" hidden="false" customHeight="false" outlineLevel="0" collapsed="false">
      <c r="CU636" s="1929"/>
    </row>
    <row r="637" customFormat="false" ht="15" hidden="false" customHeight="false" outlineLevel="0" collapsed="false">
      <c r="CU637" s="1877"/>
    </row>
    <row r="638" customFormat="false" ht="15" hidden="false" customHeight="false" outlineLevel="0" collapsed="false">
      <c r="CU638" s="1930"/>
    </row>
    <row r="639" customFormat="false" ht="15" hidden="false" customHeight="false" outlineLevel="0" collapsed="false">
      <c r="CU639" s="1930"/>
    </row>
    <row r="640" customFormat="false" ht="15" hidden="false" customHeight="false" outlineLevel="0" collapsed="false">
      <c r="CU640" s="1931"/>
    </row>
    <row r="641" customFormat="false" ht="15" hidden="false" customHeight="false" outlineLevel="0" collapsed="false">
      <c r="CU641" s="1932"/>
    </row>
    <row r="642" customFormat="false" ht="15" hidden="false" customHeight="false" outlineLevel="0" collapsed="false">
      <c r="CU642" s="1932"/>
    </row>
    <row r="643" customFormat="false" ht="15" hidden="false" customHeight="false" outlineLevel="0" collapsed="false">
      <c r="CU643" s="1889"/>
    </row>
    <row r="644" customFormat="false" ht="15" hidden="false" customHeight="false" outlineLevel="0" collapsed="false">
      <c r="CU644" s="1930"/>
    </row>
    <row r="645" customFormat="false" ht="15" hidden="false" customHeight="false" outlineLevel="0" collapsed="false">
      <c r="CU645" s="1930"/>
    </row>
    <row r="646" customFormat="false" ht="15" hidden="false" customHeight="false" outlineLevel="0" collapsed="false">
      <c r="CU646" s="1932"/>
    </row>
    <row r="647" customFormat="false" ht="15" hidden="false" customHeight="false" outlineLevel="0" collapsed="false">
      <c r="CU647" s="1931"/>
    </row>
    <row r="648" customFormat="false" ht="15" hidden="false" customHeight="false" outlineLevel="0" collapsed="false">
      <c r="CU648" s="1931"/>
    </row>
    <row r="649" customFormat="false" ht="15" hidden="false" customHeight="false" outlineLevel="0" collapsed="false">
      <c r="CU649" s="1930"/>
    </row>
    <row r="650" customFormat="false" ht="15" hidden="false" customHeight="false" outlineLevel="0" collapsed="false">
      <c r="CU650" s="1930"/>
    </row>
    <row r="651" customFormat="false" ht="15" hidden="false" customHeight="false" outlineLevel="0" collapsed="false">
      <c r="CU651" s="1929"/>
    </row>
    <row r="652" customFormat="false" ht="15" hidden="false" customHeight="false" outlineLevel="0" collapsed="false">
      <c r="CU652" s="1933"/>
    </row>
    <row r="653" customFormat="false" ht="15" hidden="false" customHeight="false" outlineLevel="0" collapsed="false">
      <c r="CU653" s="1889"/>
    </row>
    <row r="654" customFormat="false" ht="15" hidden="false" customHeight="false" outlineLevel="0" collapsed="false">
      <c r="CU654" s="1889"/>
    </row>
    <row r="655" customFormat="false" ht="15.75" hidden="false" customHeight="false" outlineLevel="0" collapsed="false">
      <c r="CU655" s="1908"/>
    </row>
    <row r="669" customFormat="false" ht="15" hidden="false" customHeight="false" outlineLevel="0" collapsed="false">
      <c r="CU669" s="1739"/>
    </row>
    <row r="670" customFormat="false" ht="15" hidden="false" customHeight="false" outlineLevel="0" collapsed="false">
      <c r="CU670" s="1739"/>
    </row>
    <row r="671" customFormat="false" ht="15" hidden="false" customHeight="false" outlineLevel="0" collapsed="false">
      <c r="CU671" s="1739"/>
    </row>
    <row r="672" customFormat="false" ht="15.75" hidden="false" customHeight="false" outlineLevel="0" collapsed="false">
      <c r="CU672" s="1771"/>
    </row>
    <row r="673" customFormat="false" ht="15" hidden="false" customHeight="false" outlineLevel="0" collapsed="false">
      <c r="CU673" s="1934"/>
    </row>
    <row r="674" customFormat="false" ht="15" hidden="false" customHeight="false" outlineLevel="0" collapsed="false">
      <c r="CU674" s="1926"/>
    </row>
    <row r="675" customFormat="false" ht="15" hidden="false" customHeight="false" outlineLevel="0" collapsed="false">
      <c r="CU675" s="1935"/>
    </row>
    <row r="676" customFormat="false" ht="15" hidden="false" customHeight="false" outlineLevel="0" collapsed="false">
      <c r="CU676" s="1926"/>
    </row>
    <row r="677" customFormat="false" ht="15" hidden="false" customHeight="false" outlineLevel="0" collapsed="false">
      <c r="CU677" s="1926"/>
    </row>
    <row r="678" customFormat="false" ht="15" hidden="false" customHeight="false" outlineLevel="0" collapsed="false">
      <c r="CU678" s="1909"/>
    </row>
    <row r="679" customFormat="false" ht="15" hidden="false" customHeight="false" outlineLevel="0" collapsed="false">
      <c r="CU679" s="1926"/>
    </row>
    <row r="680" customFormat="false" ht="15" hidden="false" customHeight="false" outlineLevel="0" collapsed="false">
      <c r="CU680" s="1935"/>
    </row>
    <row r="681" customFormat="false" ht="15" hidden="false" customHeight="false" outlineLevel="0" collapsed="false">
      <c r="CU681" s="1936"/>
    </row>
    <row r="682" customFormat="false" ht="15" hidden="false" customHeight="false" outlineLevel="0" collapsed="false">
      <c r="CU682" s="1936"/>
    </row>
    <row r="683" customFormat="false" ht="15" hidden="false" customHeight="false" outlineLevel="0" collapsed="false">
      <c r="CU683" s="1936"/>
    </row>
    <row r="684" customFormat="false" ht="15" hidden="false" customHeight="false" outlineLevel="0" collapsed="false">
      <c r="CU684" s="1909"/>
    </row>
    <row r="685" customFormat="false" ht="15" hidden="false" customHeight="false" outlineLevel="0" collapsed="false">
      <c r="CU685" s="1936"/>
    </row>
    <row r="686" customFormat="false" ht="15" hidden="false" customHeight="false" outlineLevel="0" collapsed="false">
      <c r="CU686" s="1884"/>
    </row>
    <row r="687" customFormat="false" ht="15" hidden="false" customHeight="false" outlineLevel="0" collapsed="false">
      <c r="CU687" s="1905"/>
    </row>
    <row r="688" customFormat="false" ht="15" hidden="false" customHeight="false" outlineLevel="0" collapsed="false">
      <c r="CU688" s="1937"/>
    </row>
    <row r="689" customFormat="false" ht="15" hidden="false" customHeight="false" outlineLevel="0" collapsed="false">
      <c r="CU689" s="1937"/>
    </row>
    <row r="690" customFormat="false" ht="15" hidden="false" customHeight="false" outlineLevel="0" collapsed="false">
      <c r="CU690" s="1937"/>
    </row>
    <row r="691" customFormat="false" ht="15" hidden="false" customHeight="false" outlineLevel="0" collapsed="false">
      <c r="CU691" s="1937"/>
    </row>
    <row r="692" customFormat="false" ht="15" hidden="false" customHeight="false" outlineLevel="0" collapsed="false">
      <c r="CU692" s="1909"/>
    </row>
    <row r="693" customFormat="false" ht="15" hidden="false" customHeight="false" outlineLevel="0" collapsed="false">
      <c r="CU693" s="1937"/>
    </row>
    <row r="694" customFormat="false" ht="15" hidden="false" customHeight="false" outlineLevel="0" collapsed="false">
      <c r="CU694" s="1909"/>
    </row>
    <row r="695" customFormat="false" ht="15" hidden="false" customHeight="false" outlineLevel="0" collapsed="false">
      <c r="CU695" s="1937"/>
    </row>
    <row r="696" customFormat="false" ht="15" hidden="false" customHeight="false" outlineLevel="0" collapsed="false">
      <c r="CU696" s="1937"/>
    </row>
    <row r="697" customFormat="false" ht="15" hidden="false" customHeight="false" outlineLevel="0" collapsed="false">
      <c r="CU697" s="1937"/>
    </row>
    <row r="698" customFormat="false" ht="15" hidden="false" customHeight="false" outlineLevel="0" collapsed="false">
      <c r="CU698" s="1884"/>
    </row>
    <row r="699" customFormat="false" ht="15" hidden="false" customHeight="false" outlineLevel="0" collapsed="false">
      <c r="CU699" s="1937"/>
    </row>
    <row r="700" customFormat="false" ht="15" hidden="false" customHeight="false" outlineLevel="0" collapsed="false">
      <c r="CU700" s="1937"/>
    </row>
    <row r="701" customFormat="false" ht="15" hidden="false" customHeight="false" outlineLevel="0" collapsed="false">
      <c r="CU701" s="1937"/>
    </row>
    <row r="702" customFormat="false" ht="15.75" hidden="false" customHeight="false" outlineLevel="0" collapsed="false">
      <c r="CU702" s="1908"/>
    </row>
    <row r="704" customFormat="false" ht="15" hidden="false" customHeight="false" outlineLevel="0" collapsed="false">
      <c r="CU704" s="1739"/>
    </row>
    <row r="705" customFormat="false" ht="15" hidden="false" customHeight="false" outlineLevel="0" collapsed="false">
      <c r="CU705" s="1739"/>
    </row>
    <row r="706" customFormat="false" ht="15" hidden="false" customHeight="false" outlineLevel="0" collapsed="false">
      <c r="CU706" s="1739"/>
    </row>
    <row r="707" customFormat="false" ht="15" hidden="false" customHeight="false" outlineLevel="0" collapsed="false">
      <c r="CU707" s="1873"/>
    </row>
    <row r="708" customFormat="false" ht="15" hidden="false" customHeight="false" outlineLevel="0" collapsed="false">
      <c r="CU708" s="1894"/>
    </row>
    <row r="709" customFormat="false" ht="15" hidden="false" customHeight="false" outlineLevel="0" collapsed="false">
      <c r="CU709" s="1884"/>
    </row>
    <row r="710" customFormat="false" ht="15" hidden="false" customHeight="false" outlineLevel="0" collapsed="false">
      <c r="CU710" s="1896"/>
    </row>
    <row r="711" customFormat="false" ht="15" hidden="false" customHeight="false" outlineLevel="0" collapsed="false">
      <c r="CU711" s="1938"/>
    </row>
    <row r="712" customFormat="false" ht="15" hidden="false" customHeight="false" outlineLevel="0" collapsed="false">
      <c r="CU712" s="1896"/>
    </row>
    <row r="713" customFormat="false" ht="15" hidden="false" customHeight="false" outlineLevel="0" collapsed="false">
      <c r="CU713" s="1935"/>
    </row>
    <row r="714" customFormat="false" ht="15" hidden="false" customHeight="false" outlineLevel="0" collapsed="false">
      <c r="CU714" s="1916"/>
    </row>
    <row r="715" customFormat="false" ht="15" hidden="false" customHeight="false" outlineLevel="0" collapsed="false">
      <c r="CU715" s="1939"/>
    </row>
    <row r="716" customFormat="false" ht="15" hidden="false" customHeight="false" outlineLevel="0" collapsed="false">
      <c r="CU716" s="1916"/>
    </row>
    <row r="717" customFormat="false" ht="15" hidden="false" customHeight="false" outlineLevel="0" collapsed="false">
      <c r="CU717" s="1916"/>
    </row>
    <row r="718" customFormat="false" ht="15" hidden="false" customHeight="false" outlineLevel="0" collapsed="false">
      <c r="CU718" s="1896"/>
    </row>
    <row r="719" customFormat="false" ht="15" hidden="false" customHeight="false" outlineLevel="0" collapsed="false">
      <c r="CU719" s="1896"/>
    </row>
    <row r="720" customFormat="false" ht="15" hidden="false" customHeight="false" outlineLevel="0" collapsed="false">
      <c r="CU720" s="1739"/>
    </row>
    <row r="722" customFormat="false" ht="15" hidden="false" customHeight="false" outlineLevel="0" collapsed="false">
      <c r="CU722" s="1940"/>
    </row>
    <row r="726" customFormat="false" ht="15" hidden="false" customHeight="false" outlineLevel="0" collapsed="false">
      <c r="CU726" s="1739"/>
    </row>
    <row r="730" customFormat="false" ht="15" hidden="false" customHeight="false" outlineLevel="0" collapsed="false">
      <c r="CU730" s="1739"/>
    </row>
    <row r="731" customFormat="false" ht="15" hidden="false" customHeight="false" outlineLevel="0" collapsed="false">
      <c r="CU731" s="1739"/>
    </row>
    <row r="732" customFormat="false" ht="15" hidden="false" customHeight="false" outlineLevel="0" collapsed="false">
      <c r="CU732" s="1739"/>
    </row>
    <row r="733" customFormat="false" ht="15" hidden="false" customHeight="false" outlineLevel="0" collapsed="false">
      <c r="CU733" s="1887"/>
    </row>
    <row r="734" customFormat="false" ht="15" hidden="false" customHeight="false" outlineLevel="0" collapsed="false">
      <c r="CU734" s="1909"/>
    </row>
    <row r="735" customFormat="false" ht="15" hidden="false" customHeight="false" outlineLevel="0" collapsed="false">
      <c r="CU735" s="1896"/>
    </row>
    <row r="736" customFormat="false" ht="15" hidden="false" customHeight="false" outlineLevel="0" collapsed="false">
      <c r="CU736" s="1876"/>
    </row>
    <row r="737" customFormat="false" ht="15" hidden="false" customHeight="false" outlineLevel="0" collapsed="false">
      <c r="CU737" s="1905"/>
    </row>
    <row r="738" customFormat="false" ht="15" hidden="false" customHeight="false" outlineLevel="0" collapsed="false">
      <c r="CU738" s="1876"/>
    </row>
    <row r="739" customFormat="false" ht="15" hidden="false" customHeight="false" outlineLevel="0" collapsed="false">
      <c r="CU739" s="1905"/>
    </row>
    <row r="740" customFormat="false" ht="15" hidden="false" customHeight="false" outlineLevel="0" collapsed="false">
      <c r="CU740" s="1876"/>
    </row>
    <row r="741" customFormat="false" ht="15" hidden="false" customHeight="false" outlineLevel="0" collapsed="false">
      <c r="CU741" s="1941"/>
    </row>
    <row r="742" customFormat="false" ht="15" hidden="false" customHeight="false" outlineLevel="0" collapsed="false">
      <c r="CU742" s="1896"/>
    </row>
    <row r="743" customFormat="false" ht="15" hidden="false" customHeight="false" outlineLevel="0" collapsed="false">
      <c r="CU743" s="1905"/>
    </row>
    <row r="744" customFormat="false" ht="15" hidden="false" customHeight="false" outlineLevel="0" collapsed="false">
      <c r="CU744" s="1905"/>
    </row>
    <row r="745" customFormat="false" ht="15" hidden="false" customHeight="false" outlineLevel="0" collapsed="false">
      <c r="CU745" s="1926"/>
    </row>
    <row r="746" customFormat="false" ht="15" hidden="false" customHeight="false" outlineLevel="0" collapsed="false">
      <c r="CU746" s="1876"/>
    </row>
    <row r="747" customFormat="false" ht="15" hidden="false" customHeight="false" outlineLevel="0" collapsed="false">
      <c r="CU747" s="1905"/>
    </row>
    <row r="748" customFormat="false" ht="15" hidden="false" customHeight="false" outlineLevel="0" collapsed="false">
      <c r="CU748" s="1905"/>
    </row>
    <row r="749" customFormat="false" ht="15" hidden="false" customHeight="false" outlineLevel="0" collapsed="false">
      <c r="CU749" s="1905"/>
    </row>
    <row r="750" customFormat="false" ht="15" hidden="false" customHeight="false" outlineLevel="0" collapsed="false">
      <c r="CU750" s="1905"/>
    </row>
    <row r="751" customFormat="false" ht="15" hidden="false" customHeight="false" outlineLevel="0" collapsed="false">
      <c r="CU751" s="1905"/>
    </row>
    <row r="752" customFormat="false" ht="15" hidden="false" customHeight="false" outlineLevel="0" collapsed="false">
      <c r="CU752" s="1905"/>
    </row>
    <row r="753" customFormat="false" ht="15" hidden="false" customHeight="false" outlineLevel="0" collapsed="false">
      <c r="CU753" s="1905"/>
    </row>
    <row r="754" customFormat="false" ht="15" hidden="false" customHeight="false" outlineLevel="0" collapsed="false">
      <c r="CU754" s="1942"/>
    </row>
    <row r="755" customFormat="false" ht="15" hidden="false" customHeight="false" outlineLevel="0" collapsed="false">
      <c r="CU755" s="1942"/>
    </row>
    <row r="756" customFormat="false" ht="15" hidden="false" customHeight="false" outlineLevel="0" collapsed="false">
      <c r="CU756" s="1905"/>
    </row>
    <row r="757" customFormat="false" ht="15" hidden="false" customHeight="false" outlineLevel="0" collapsed="false">
      <c r="CU757" s="1943"/>
    </row>
    <row r="758" customFormat="false" ht="15" hidden="false" customHeight="false" outlineLevel="0" collapsed="false">
      <c r="CU758" s="1895"/>
    </row>
    <row r="759" customFormat="false" ht="15" hidden="false" customHeight="false" outlineLevel="0" collapsed="false">
      <c r="CU759" s="1900"/>
    </row>
    <row r="760" customFormat="false" ht="15.75" hidden="false" customHeight="false" outlineLevel="0" collapsed="false">
      <c r="CU760" s="1908"/>
    </row>
    <row r="763" customFormat="false" ht="15" hidden="false" customHeight="false" outlineLevel="0" collapsed="false">
      <c r="CU763" s="1944"/>
    </row>
    <row r="764" customFormat="false" ht="15" hidden="false" customHeight="false" outlineLevel="0" collapsed="false">
      <c r="CU764" s="1944"/>
    </row>
    <row r="765" customFormat="false" ht="15" hidden="false" customHeight="false" outlineLevel="0" collapsed="false">
      <c r="CU765" s="1945"/>
    </row>
    <row r="766" customFormat="false" ht="15" hidden="false" customHeight="false" outlineLevel="0" collapsed="false">
      <c r="CU766" s="1946"/>
    </row>
    <row r="767" customFormat="false" ht="15" hidden="false" customHeight="false" outlineLevel="0" collapsed="false">
      <c r="CU767" s="1946"/>
    </row>
    <row r="768" customFormat="false" ht="15" hidden="false" customHeight="false" outlineLevel="0" collapsed="false">
      <c r="CU768" s="1946"/>
    </row>
    <row r="769" customFormat="false" ht="15" hidden="false" customHeight="false" outlineLevel="0" collapsed="false">
      <c r="CU769" s="1946"/>
    </row>
    <row r="770" customFormat="false" ht="15" hidden="false" customHeight="false" outlineLevel="0" collapsed="false">
      <c r="CU770" s="1946"/>
    </row>
    <row r="771" customFormat="false" ht="15" hidden="false" customHeight="false" outlineLevel="0" collapsed="false">
      <c r="CU771" s="1946"/>
    </row>
    <row r="772" customFormat="false" ht="15" hidden="false" customHeight="false" outlineLevel="0" collapsed="false">
      <c r="CU772" s="1945"/>
    </row>
    <row r="773" customFormat="false" ht="15" hidden="false" customHeight="false" outlineLevel="0" collapsed="false">
      <c r="CU773" s="1945"/>
    </row>
    <row r="774" customFormat="false" ht="15" hidden="false" customHeight="false" outlineLevel="0" collapsed="false">
      <c r="CU774" s="1945"/>
    </row>
    <row r="775" customFormat="false" ht="15" hidden="false" customHeight="false" outlineLevel="0" collapsed="false">
      <c r="CU775" s="1945"/>
    </row>
    <row r="776" customFormat="false" ht="15" hidden="false" customHeight="false" outlineLevel="0" collapsed="false">
      <c r="CU776" s="1739"/>
    </row>
    <row r="777" customFormat="false" ht="15" hidden="false" customHeight="false" outlineLevel="0" collapsed="false">
      <c r="CU777" s="1739"/>
    </row>
    <row r="778" customFormat="false" ht="15" hidden="false" customHeight="false" outlineLevel="0" collapsed="false">
      <c r="CU778" s="1739"/>
    </row>
    <row r="779" customFormat="false" ht="15.75" hidden="false" customHeight="false" outlineLevel="0" collapsed="false">
      <c r="CU779" s="1771"/>
    </row>
    <row r="780" customFormat="false" ht="15" hidden="false" customHeight="false" outlineLevel="0" collapsed="false">
      <c r="CU780" s="1947"/>
    </row>
    <row r="781" customFormat="false" ht="15" hidden="false" customHeight="false" outlineLevel="0" collapsed="false">
      <c r="CU781" s="1926"/>
    </row>
    <row r="782" customFormat="false" ht="15.75" hidden="false" customHeight="false" outlineLevel="0" collapsed="false">
      <c r="CU782" s="1926"/>
    </row>
    <row r="783" customFormat="false" ht="15.75" hidden="false" customHeight="false" outlineLevel="0" collapsed="false">
      <c r="CU783" s="1948"/>
    </row>
    <row r="784" customFormat="false" ht="15" hidden="false" customHeight="false" outlineLevel="0" collapsed="false">
      <c r="CU784" s="1926"/>
    </row>
    <row r="785" customFormat="false" ht="15" hidden="false" customHeight="false" outlineLevel="0" collapsed="false">
      <c r="CU785" s="1926"/>
    </row>
    <row r="786" customFormat="false" ht="15" hidden="false" customHeight="false" outlineLevel="0" collapsed="false">
      <c r="CU786" s="1926"/>
    </row>
    <row r="787" customFormat="false" ht="15" hidden="false" customHeight="false" outlineLevel="0" collapsed="false">
      <c r="CU787" s="1890"/>
    </row>
    <row r="788" customFormat="false" ht="15" hidden="false" customHeight="false" outlineLevel="0" collapsed="false">
      <c r="CU788" s="1926"/>
    </row>
    <row r="789" customFormat="false" ht="15.75" hidden="false" customHeight="false" outlineLevel="0" collapsed="false">
      <c r="CU789" s="1926"/>
    </row>
    <row r="790" customFormat="false" ht="15" hidden="false" customHeight="false" outlineLevel="0" collapsed="false">
      <c r="CU790" s="1949"/>
    </row>
    <row r="791" customFormat="false" ht="15" hidden="false" customHeight="false" outlineLevel="0" collapsed="false">
      <c r="CU791" s="1926"/>
    </row>
    <row r="792" customFormat="false" ht="15" hidden="false" customHeight="false" outlineLevel="0" collapsed="false">
      <c r="CU792" s="1926"/>
    </row>
    <row r="793" customFormat="false" ht="15" hidden="false" customHeight="false" outlineLevel="0" collapsed="false">
      <c r="CU793" s="1926"/>
    </row>
    <row r="794" customFormat="false" ht="15" hidden="false" customHeight="false" outlineLevel="0" collapsed="false">
      <c r="CU794" s="1926"/>
    </row>
    <row r="795" customFormat="false" ht="15" hidden="false" customHeight="false" outlineLevel="0" collapsed="false">
      <c r="CU795" s="1926"/>
    </row>
    <row r="796" customFormat="false" ht="15" hidden="false" customHeight="false" outlineLevel="0" collapsed="false">
      <c r="CU796" s="1926"/>
    </row>
    <row r="797" customFormat="false" ht="15" hidden="false" customHeight="false" outlineLevel="0" collapsed="false">
      <c r="CU797" s="1926"/>
    </row>
    <row r="798" customFormat="false" ht="15" hidden="false" customHeight="false" outlineLevel="0" collapsed="false">
      <c r="CU798" s="1926"/>
    </row>
    <row r="799" customFormat="false" ht="15" hidden="false" customHeight="false" outlineLevel="0" collapsed="false">
      <c r="CU799" s="1926"/>
    </row>
    <row r="800" customFormat="false" ht="15" hidden="false" customHeight="false" outlineLevel="0" collapsed="false">
      <c r="CU800" s="1926"/>
    </row>
    <row r="801" customFormat="false" ht="15" hidden="false" customHeight="false" outlineLevel="0" collapsed="false">
      <c r="CU801" s="1926"/>
    </row>
    <row r="802" customFormat="false" ht="15" hidden="false" customHeight="false" outlineLevel="0" collapsed="false">
      <c r="CU802" s="1926"/>
    </row>
    <row r="803" customFormat="false" ht="15" hidden="false" customHeight="false" outlineLevel="0" collapsed="false">
      <c r="CU803" s="1926"/>
    </row>
    <row r="804" customFormat="false" ht="15" hidden="false" customHeight="false" outlineLevel="0" collapsed="false">
      <c r="CU804" s="1926"/>
    </row>
    <row r="805" customFormat="false" ht="15" hidden="false" customHeight="false" outlineLevel="0" collapsed="false">
      <c r="CU805" s="1926"/>
    </row>
    <row r="806" customFormat="false" ht="15" hidden="false" customHeight="false" outlineLevel="0" collapsed="false">
      <c r="CU806" s="1926"/>
    </row>
    <row r="807" customFormat="false" ht="15" hidden="false" customHeight="false" outlineLevel="0" collapsed="false">
      <c r="CU807" s="1926"/>
    </row>
    <row r="808" customFormat="false" ht="15" hidden="false" customHeight="false" outlineLevel="0" collapsed="false">
      <c r="CU808" s="1926"/>
    </row>
    <row r="809" customFormat="false" ht="15" hidden="false" customHeight="false" outlineLevel="0" collapsed="false">
      <c r="CU809" s="1950"/>
    </row>
    <row r="810" customFormat="false" ht="15" hidden="false" customHeight="false" outlineLevel="0" collapsed="false">
      <c r="CU810" s="1951"/>
    </row>
    <row r="811" customFormat="false" ht="15.75" hidden="false" customHeight="false" outlineLevel="0" collapsed="false">
      <c r="CU811" s="1908"/>
    </row>
    <row r="819" customFormat="false" ht="15" hidden="false" customHeight="false" outlineLevel="0" collapsed="false">
      <c r="CU819" s="1739"/>
    </row>
    <row r="820" customFormat="false" ht="15" hidden="false" customHeight="false" outlineLevel="0" collapsed="false">
      <c r="CU820" s="1739"/>
    </row>
    <row r="821" customFormat="false" ht="15" hidden="false" customHeight="false" outlineLevel="0" collapsed="false">
      <c r="CU821" s="1739"/>
    </row>
    <row r="822" customFormat="false" ht="15.75" hidden="false" customHeight="false" outlineLevel="0" collapsed="false">
      <c r="CU822" s="1771"/>
    </row>
    <row r="823" customFormat="false" ht="15" hidden="false" customHeight="false" outlineLevel="0" collapsed="false">
      <c r="CU823" s="1911"/>
    </row>
    <row r="824" customFormat="false" ht="15" hidden="false" customHeight="false" outlineLevel="0" collapsed="false">
      <c r="CU824" s="1952"/>
    </row>
    <row r="825" customFormat="false" ht="15" hidden="false" customHeight="false" outlineLevel="0" collapsed="false">
      <c r="CU825" s="1877"/>
    </row>
    <row r="826" customFormat="false" ht="15" hidden="false" customHeight="false" outlineLevel="0" collapsed="false">
      <c r="CU826" s="1953"/>
    </row>
    <row r="827" customFormat="false" ht="15" hidden="false" customHeight="false" outlineLevel="0" collapsed="false">
      <c r="CU827" s="1953"/>
    </row>
    <row r="828" customFormat="false" ht="15" hidden="false" customHeight="false" outlineLevel="0" collapsed="false">
      <c r="CU828" s="1952"/>
    </row>
    <row r="829" customFormat="false" ht="15" hidden="false" customHeight="false" outlineLevel="0" collapsed="false">
      <c r="CU829" s="1952"/>
    </row>
    <row r="830" customFormat="false" ht="15" hidden="false" customHeight="false" outlineLevel="0" collapsed="false">
      <c r="CU830" s="1952"/>
    </row>
    <row r="831" customFormat="false" ht="15" hidden="false" customHeight="false" outlineLevel="0" collapsed="false">
      <c r="CU831" s="1952"/>
    </row>
    <row r="832" customFormat="false" ht="15" hidden="false" customHeight="false" outlineLevel="0" collapsed="false">
      <c r="CU832" s="1876"/>
    </row>
    <row r="833" customFormat="false" ht="15" hidden="false" customHeight="false" outlineLevel="0" collapsed="false">
      <c r="CU833" s="1926"/>
    </row>
    <row r="834" customFormat="false" ht="15" hidden="false" customHeight="false" outlineLevel="0" collapsed="false">
      <c r="CU834" s="1926"/>
    </row>
    <row r="835" customFormat="false" ht="15" hidden="false" customHeight="false" outlineLevel="0" collapsed="false">
      <c r="CU835" s="1876"/>
    </row>
    <row r="836" customFormat="false" ht="15" hidden="false" customHeight="false" outlineLevel="0" collapsed="false">
      <c r="CU836" s="1877"/>
    </row>
    <row r="837" customFormat="false" ht="15" hidden="false" customHeight="false" outlineLevel="0" collapsed="false">
      <c r="CU837" s="1876"/>
    </row>
    <row r="838" customFormat="false" ht="15" hidden="false" customHeight="false" outlineLevel="0" collapsed="false">
      <c r="CU838" s="1953"/>
    </row>
    <row r="839" customFormat="false" ht="15" hidden="false" customHeight="false" outlineLevel="0" collapsed="false">
      <c r="CU839" s="1953"/>
    </row>
    <row r="840" customFormat="false" ht="15" hidden="false" customHeight="false" outlineLevel="0" collapsed="false">
      <c r="CU840" s="1876"/>
    </row>
    <row r="841" customFormat="false" ht="15" hidden="false" customHeight="false" outlineLevel="0" collapsed="false">
      <c r="CU841" s="1954"/>
    </row>
    <row r="842" customFormat="false" ht="15" hidden="false" customHeight="false" outlineLevel="0" collapsed="false">
      <c r="CU842" s="1876"/>
    </row>
    <row r="843" customFormat="false" ht="15" hidden="false" customHeight="false" outlineLevel="0" collapsed="false">
      <c r="CU843" s="1953"/>
    </row>
    <row r="844" customFormat="false" ht="15" hidden="false" customHeight="false" outlineLevel="0" collapsed="false">
      <c r="CU844" s="1926"/>
    </row>
    <row r="845" customFormat="false" ht="15" hidden="false" customHeight="false" outlineLevel="0" collapsed="false">
      <c r="CU845" s="1955"/>
    </row>
    <row r="846" customFormat="false" ht="15" hidden="false" customHeight="false" outlineLevel="0" collapsed="false">
      <c r="CU846" s="1926"/>
    </row>
    <row r="847" customFormat="false" ht="15" hidden="false" customHeight="false" outlineLevel="0" collapsed="false">
      <c r="CU847" s="1955"/>
    </row>
    <row r="848" customFormat="false" ht="15" hidden="false" customHeight="false" outlineLevel="0" collapsed="false">
      <c r="CU848" s="1955"/>
    </row>
    <row r="849" customFormat="false" ht="15" hidden="false" customHeight="false" outlineLevel="0" collapsed="false">
      <c r="CU849" s="1955"/>
    </row>
    <row r="850" customFormat="false" ht="15" hidden="false" customHeight="false" outlineLevel="0" collapsed="false">
      <c r="CU850" s="1955"/>
    </row>
    <row r="851" customFormat="false" ht="15" hidden="false" customHeight="false" outlineLevel="0" collapsed="false">
      <c r="CU851" s="1955"/>
    </row>
    <row r="852" customFormat="false" ht="15" hidden="false" customHeight="false" outlineLevel="0" collapsed="false">
      <c r="CU852" s="1953"/>
    </row>
    <row r="853" customFormat="false" ht="15" hidden="false" customHeight="false" outlineLevel="0" collapsed="false">
      <c r="CU853" s="1955"/>
    </row>
    <row r="854" customFormat="false" ht="15" hidden="false" customHeight="false" outlineLevel="0" collapsed="false">
      <c r="CU854" s="1955"/>
    </row>
    <row r="855" customFormat="false" ht="15" hidden="false" customHeight="false" outlineLevel="0" collapsed="false">
      <c r="CU855" s="1926"/>
    </row>
    <row r="856" customFormat="false" ht="15" hidden="false" customHeight="false" outlineLevel="0" collapsed="false">
      <c r="CU856" s="1956"/>
    </row>
    <row r="857" customFormat="false" ht="15" hidden="false" customHeight="false" outlineLevel="0" collapsed="false">
      <c r="CU857" s="1955"/>
    </row>
    <row r="858" customFormat="false" ht="15" hidden="false" customHeight="false" outlineLevel="0" collapsed="false">
      <c r="CU858" s="1955"/>
    </row>
    <row r="859" customFormat="false" ht="15" hidden="false" customHeight="false" outlineLevel="0" collapsed="false">
      <c r="CU859" s="1877"/>
    </row>
    <row r="860" customFormat="false" ht="15" hidden="false" customHeight="false" outlineLevel="0" collapsed="false">
      <c r="CU860" s="1953"/>
    </row>
    <row r="861" customFormat="false" ht="15" hidden="false" customHeight="false" outlineLevel="0" collapsed="false">
      <c r="CU861" s="1877"/>
    </row>
    <row r="862" customFormat="false" ht="15" hidden="false" customHeight="false" outlineLevel="0" collapsed="false">
      <c r="CU862" s="1926"/>
    </row>
    <row r="863" customFormat="false" ht="15" hidden="false" customHeight="false" outlineLevel="0" collapsed="false">
      <c r="CU863" s="1955"/>
    </row>
    <row r="864" customFormat="false" ht="15" hidden="false" customHeight="false" outlineLevel="0" collapsed="false">
      <c r="CU864" s="1955"/>
    </row>
    <row r="865" customFormat="false" ht="15.75" hidden="false" customHeight="false" outlineLevel="0" collapsed="false">
      <c r="CU865" s="1924"/>
    </row>
    <row r="875" customFormat="false" ht="15" hidden="false" customHeight="false" outlineLevel="0" collapsed="false">
      <c r="CU875" s="1739"/>
    </row>
    <row r="876" customFormat="false" ht="15" hidden="false" customHeight="false" outlineLevel="0" collapsed="false">
      <c r="CU876" s="1739"/>
    </row>
    <row r="877" customFormat="false" ht="15" hidden="false" customHeight="false" outlineLevel="0" collapsed="false">
      <c r="CU877" s="1739"/>
    </row>
    <row r="878" customFormat="false" ht="15.75" hidden="false" customHeight="false" outlineLevel="0" collapsed="false">
      <c r="CU878" s="1771"/>
    </row>
    <row r="879" customFormat="false" ht="15" hidden="false" customHeight="false" outlineLevel="0" collapsed="false">
      <c r="CU879" s="1957"/>
    </row>
    <row r="880" customFormat="false" ht="15" hidden="false" customHeight="false" outlineLevel="0" collapsed="false">
      <c r="CU880" s="1913"/>
    </row>
    <row r="881" customFormat="false" ht="15" hidden="false" customHeight="false" outlineLevel="0" collapsed="false">
      <c r="CU881" s="1876"/>
    </row>
    <row r="882" customFormat="false" ht="15" hidden="false" customHeight="false" outlineLevel="0" collapsed="false">
      <c r="CU882" s="1876"/>
    </row>
    <row r="883" customFormat="false" ht="15" hidden="false" customHeight="false" outlineLevel="0" collapsed="false">
      <c r="CU883" s="1913"/>
    </row>
    <row r="884" customFormat="false" ht="15" hidden="false" customHeight="false" outlineLevel="0" collapsed="false">
      <c r="CU884" s="1913"/>
    </row>
    <row r="885" customFormat="false" ht="15" hidden="false" customHeight="false" outlineLevel="0" collapsed="false">
      <c r="CU885" s="1876"/>
    </row>
    <row r="886" customFormat="false" ht="15" hidden="false" customHeight="false" outlineLevel="0" collapsed="false">
      <c r="CU886" s="1935"/>
    </row>
    <row r="887" customFormat="false" ht="15" hidden="false" customHeight="false" outlineLevel="0" collapsed="false">
      <c r="CU887" s="1913"/>
    </row>
    <row r="888" customFormat="false" ht="15" hidden="false" customHeight="false" outlineLevel="0" collapsed="false">
      <c r="CU888" s="1935"/>
    </row>
    <row r="889" customFormat="false" ht="15" hidden="false" customHeight="false" outlineLevel="0" collapsed="false">
      <c r="CU889" s="1935"/>
    </row>
    <row r="890" customFormat="false" ht="15" hidden="false" customHeight="false" outlineLevel="0" collapsed="false">
      <c r="CU890" s="1913"/>
    </row>
    <row r="891" customFormat="false" ht="15" hidden="false" customHeight="false" outlineLevel="0" collapsed="false">
      <c r="CU891" s="1953"/>
    </row>
    <row r="892" customFormat="false" ht="15" hidden="false" customHeight="false" outlineLevel="0" collapsed="false">
      <c r="CU892" s="1876"/>
    </row>
    <row r="893" customFormat="false" ht="15" hidden="false" customHeight="false" outlineLevel="0" collapsed="false">
      <c r="CU893" s="1915"/>
    </row>
    <row r="894" customFormat="false" ht="15" hidden="false" customHeight="false" outlineLevel="0" collapsed="false">
      <c r="CU894" s="1958"/>
    </row>
    <row r="895" customFormat="false" ht="15" hidden="false" customHeight="false" outlineLevel="0" collapsed="false">
      <c r="CU895" s="1958"/>
    </row>
    <row r="896" customFormat="false" ht="15" hidden="false" customHeight="false" outlineLevel="0" collapsed="false">
      <c r="CU896" s="1915"/>
    </row>
    <row r="897" customFormat="false" ht="15" hidden="false" customHeight="false" outlineLevel="0" collapsed="false">
      <c r="CU897" s="1901"/>
    </row>
    <row r="898" customFormat="false" ht="15" hidden="false" customHeight="false" outlineLevel="0" collapsed="false">
      <c r="CU898" s="1926"/>
    </row>
    <row r="899" customFormat="false" ht="15" hidden="false" customHeight="false" outlineLevel="0" collapsed="false">
      <c r="CU899" s="1959"/>
    </row>
    <row r="900" customFormat="false" ht="15" hidden="false" customHeight="false" outlineLevel="0" collapsed="false">
      <c r="CU900" s="1926"/>
    </row>
    <row r="901" customFormat="false" ht="15" hidden="false" customHeight="false" outlineLevel="0" collapsed="false">
      <c r="CU901" s="1956"/>
    </row>
    <row r="902" customFormat="false" ht="15" hidden="false" customHeight="false" outlineLevel="0" collapsed="false">
      <c r="CU902" s="1956"/>
    </row>
    <row r="903" customFormat="false" ht="15" hidden="false" customHeight="false" outlineLevel="0" collapsed="false">
      <c r="CU903" s="1926"/>
    </row>
    <row r="904" customFormat="false" ht="15" hidden="false" customHeight="false" outlineLevel="0" collapsed="false">
      <c r="CU904" s="1926"/>
    </row>
    <row r="905" customFormat="false" ht="15" hidden="false" customHeight="false" outlineLevel="0" collapsed="false">
      <c r="CU905" s="1926"/>
    </row>
    <row r="906" customFormat="false" ht="15" hidden="false" customHeight="false" outlineLevel="0" collapsed="false">
      <c r="CU906" s="1926"/>
    </row>
    <row r="907" customFormat="false" ht="15" hidden="false" customHeight="false" outlineLevel="0" collapsed="false">
      <c r="CU907" s="1915"/>
    </row>
    <row r="908" customFormat="false" ht="15" hidden="false" customHeight="false" outlineLevel="0" collapsed="false">
      <c r="CU908" s="1958"/>
    </row>
    <row r="909" customFormat="false" ht="15" hidden="false" customHeight="false" outlineLevel="0" collapsed="false">
      <c r="CU909" s="1960"/>
    </row>
    <row r="910" customFormat="false" ht="15" hidden="false" customHeight="false" outlineLevel="0" collapsed="false">
      <c r="CU910" s="1915"/>
    </row>
    <row r="911" customFormat="false" ht="15" hidden="false" customHeight="false" outlineLevel="0" collapsed="false">
      <c r="CU911" s="1915"/>
    </row>
    <row r="912" customFormat="false" ht="15" hidden="false" customHeight="false" outlineLevel="0" collapsed="false">
      <c r="CU912" s="1915"/>
    </row>
    <row r="913" customFormat="false" ht="15.75" hidden="false" customHeight="false" outlineLevel="0" collapsed="false">
      <c r="CU913" s="1961"/>
    </row>
    <row r="919" customFormat="false" ht="15" hidden="false" customHeight="false" outlineLevel="0" collapsed="false">
      <c r="CU919" s="1739"/>
    </row>
    <row r="920" customFormat="false" ht="15" hidden="false" customHeight="false" outlineLevel="0" collapsed="false">
      <c r="CU920" s="1739"/>
    </row>
    <row r="921" customFormat="false" ht="15" hidden="false" customHeight="false" outlineLevel="0" collapsed="false">
      <c r="CU921" s="1739"/>
    </row>
    <row r="922" customFormat="false" ht="15" hidden="false" customHeight="false" outlineLevel="0" collapsed="false">
      <c r="CU922" s="1883"/>
    </row>
    <row r="923" customFormat="false" ht="15" hidden="false" customHeight="false" outlineLevel="0" collapsed="false">
      <c r="CU923" s="1909"/>
    </row>
    <row r="924" customFormat="false" ht="15" hidden="false" customHeight="false" outlineLevel="0" collapsed="false">
      <c r="CU924" s="1935"/>
    </row>
    <row r="925" customFormat="false" ht="15" hidden="false" customHeight="false" outlineLevel="0" collapsed="false">
      <c r="CU925" s="1916"/>
    </row>
    <row r="926" customFormat="false" ht="15" hidden="false" customHeight="false" outlineLevel="0" collapsed="false">
      <c r="CU926" s="1916"/>
    </row>
    <row r="927" customFormat="false" ht="15" hidden="false" customHeight="false" outlineLevel="0" collapsed="false">
      <c r="CU927" s="1962"/>
    </row>
    <row r="928" customFormat="false" ht="15" hidden="false" customHeight="false" outlineLevel="0" collapsed="false">
      <c r="CU928" s="1963"/>
    </row>
    <row r="930" customFormat="false" ht="15" hidden="false" customHeight="false" outlineLevel="0" collapsed="false">
      <c r="CU930" s="1739"/>
    </row>
    <row r="931" customFormat="false" ht="15" hidden="false" customHeight="false" outlineLevel="0" collapsed="false">
      <c r="CU931" s="1739"/>
    </row>
    <row r="932" customFormat="false" ht="15" hidden="false" customHeight="false" outlineLevel="0" collapsed="false">
      <c r="CU932" s="1739"/>
    </row>
    <row r="933" customFormat="false" ht="15" hidden="false" customHeight="false" outlineLevel="0" collapsed="false">
      <c r="CU933" s="1887"/>
    </row>
    <row r="934" customFormat="false" ht="15" hidden="false" customHeight="false" outlineLevel="0" collapsed="false">
      <c r="CU934" s="1964"/>
    </row>
    <row r="935" customFormat="false" ht="15" hidden="false" customHeight="false" outlineLevel="0" collapsed="false">
      <c r="CU935" s="1965"/>
    </row>
    <row r="936" customFormat="false" ht="15" hidden="false" customHeight="false" outlineLevel="0" collapsed="false">
      <c r="CU936" s="1966"/>
    </row>
    <row r="937" customFormat="false" ht="15" hidden="false" customHeight="false" outlineLevel="0" collapsed="false">
      <c r="CU937" s="1966"/>
    </row>
    <row r="938" customFormat="false" ht="15" hidden="false" customHeight="false" outlineLevel="0" collapsed="false">
      <c r="CU938" s="1966"/>
    </row>
    <row r="939" customFormat="false" ht="15" hidden="false" customHeight="false" outlineLevel="0" collapsed="false">
      <c r="CU939" s="1966"/>
    </row>
    <row r="940" customFormat="false" ht="15" hidden="false" customHeight="false" outlineLevel="0" collapsed="false">
      <c r="CU940" s="1966"/>
    </row>
    <row r="941" customFormat="false" ht="15" hidden="false" customHeight="false" outlineLevel="0" collapsed="false">
      <c r="CU941" s="1966"/>
    </row>
    <row r="942" customFormat="false" ht="15" hidden="false" customHeight="false" outlineLevel="0" collapsed="false">
      <c r="CU942" s="1926"/>
    </row>
    <row r="943" customFormat="false" ht="15" hidden="false" customHeight="false" outlineLevel="0" collapsed="false">
      <c r="CU943" s="1966"/>
    </row>
    <row r="944" customFormat="false" ht="15" hidden="false" customHeight="false" outlineLevel="0" collapsed="false">
      <c r="CU944" s="1966"/>
    </row>
    <row r="945" customFormat="false" ht="15" hidden="false" customHeight="false" outlineLevel="0" collapsed="false">
      <c r="CU945" s="1966"/>
    </row>
    <row r="946" customFormat="false" ht="15" hidden="false" customHeight="false" outlineLevel="0" collapsed="false">
      <c r="CU946" s="1966"/>
    </row>
    <row r="947" customFormat="false" ht="15" hidden="false" customHeight="false" outlineLevel="0" collapsed="false">
      <c r="CU947" s="1966"/>
    </row>
    <row r="948" customFormat="false" ht="15" hidden="false" customHeight="false" outlineLevel="0" collapsed="false">
      <c r="CU948" s="1966"/>
    </row>
    <row r="949" customFormat="false" ht="15.75" hidden="false" customHeight="false" outlineLevel="0" collapsed="false">
      <c r="CU949" s="1908"/>
    </row>
    <row r="950" customFormat="false" ht="15" hidden="false" customHeight="false" outlineLevel="0" collapsed="false">
      <c r="CU950" s="1739"/>
    </row>
    <row r="951" customFormat="false" ht="15" hidden="false" customHeight="false" outlineLevel="0" collapsed="false">
      <c r="CU951" s="1739"/>
    </row>
    <row r="952" customFormat="false" ht="15" hidden="false" customHeight="false" outlineLevel="0" collapsed="false">
      <c r="CU952" s="1739"/>
    </row>
    <row r="953" customFormat="false" ht="15" hidden="false" customHeight="false" outlineLevel="0" collapsed="false">
      <c r="CU953" s="1883"/>
    </row>
    <row r="954" customFormat="false" ht="15" hidden="false" customHeight="false" outlineLevel="0" collapsed="false">
      <c r="CU954" s="1925"/>
    </row>
    <row r="955" customFormat="false" ht="15" hidden="false" customHeight="false" outlineLevel="0" collapsed="false">
      <c r="CU955" s="1967"/>
    </row>
    <row r="956" customFormat="false" ht="15" hidden="false" customHeight="false" outlineLevel="0" collapsed="false">
      <c r="CU956" s="1968"/>
    </row>
    <row r="957" customFormat="false" ht="15" hidden="false" customHeight="false" outlineLevel="0" collapsed="false">
      <c r="CU957" s="1897"/>
    </row>
    <row r="958" customFormat="false" ht="15.75" hidden="false" customHeight="false" outlineLevel="0" collapsed="false">
      <c r="CU958" s="1924"/>
    </row>
    <row r="959" customFormat="false" ht="15" hidden="false" customHeight="false" outlineLevel="0" collapsed="false">
      <c r="CU959" s="1969"/>
    </row>
    <row r="960" customFormat="false" ht="15" hidden="false" customHeight="false" outlineLevel="0" collapsed="false">
      <c r="CU960" s="1969"/>
    </row>
    <row r="964" customFormat="false" ht="15" hidden="false" customHeight="false" outlineLevel="0" collapsed="false">
      <c r="CU964" s="1970"/>
    </row>
    <row r="965" customFormat="false" ht="15" hidden="false" customHeight="false" outlineLevel="0" collapsed="false">
      <c r="CU965" s="1739"/>
    </row>
    <row r="966" customFormat="false" ht="15" hidden="false" customHeight="false" outlineLevel="0" collapsed="false">
      <c r="CU966" s="1739"/>
    </row>
    <row r="967" customFormat="false" ht="15" hidden="false" customHeight="false" outlineLevel="0" collapsed="false">
      <c r="CU967" s="1739"/>
    </row>
    <row r="968" customFormat="false" ht="15" hidden="false" customHeight="false" outlineLevel="0" collapsed="false">
      <c r="CU968" s="1883"/>
    </row>
    <row r="969" customFormat="false" ht="15" hidden="false" customHeight="false" outlineLevel="0" collapsed="false">
      <c r="CU969" s="1971"/>
    </row>
    <row r="970" customFormat="false" ht="15" hidden="false" customHeight="false" outlineLevel="0" collapsed="false">
      <c r="CU970" s="1909"/>
    </row>
    <row r="976" customFormat="false" ht="15" hidden="false" customHeight="false" outlineLevel="0" collapsed="false">
      <c r="CU976" s="1739"/>
    </row>
    <row r="978" customFormat="false" ht="15" hidden="false" customHeight="false" outlineLevel="0" collapsed="false">
      <c r="CU978" s="1739"/>
    </row>
    <row r="979" customFormat="false" ht="15.75" hidden="false" customHeight="false" outlineLevel="0" collapsed="false">
      <c r="CU979" s="1898"/>
    </row>
    <row r="980" customFormat="false" ht="15" hidden="false" customHeight="false" outlineLevel="0" collapsed="false">
      <c r="CU980" s="1894"/>
    </row>
    <row r="981" customFormat="false" ht="15" hidden="false" customHeight="false" outlineLevel="0" collapsed="false">
      <c r="CU981" s="1876"/>
    </row>
    <row r="982" customFormat="false" ht="15" hidden="false" customHeight="false" outlineLevel="0" collapsed="false">
      <c r="CU982" s="1876"/>
    </row>
    <row r="983" customFormat="false" ht="15" hidden="false" customHeight="false" outlineLevel="0" collapsed="false">
      <c r="CU983" s="1876"/>
    </row>
    <row r="984" customFormat="false" ht="15" hidden="false" customHeight="false" outlineLevel="0" collapsed="false">
      <c r="CU984" s="1926"/>
    </row>
    <row r="985" customFormat="false" ht="15" hidden="false" customHeight="false" outlineLevel="0" collapsed="false">
      <c r="CU985" s="1926"/>
    </row>
    <row r="986" customFormat="false" ht="15" hidden="false" customHeight="false" outlineLevel="0" collapsed="false">
      <c r="CU986" s="1926"/>
    </row>
    <row r="987" customFormat="false" ht="15" hidden="false" customHeight="false" outlineLevel="0" collapsed="false">
      <c r="CU987" s="1877"/>
    </row>
    <row r="988" customFormat="false" ht="15" hidden="false" customHeight="false" outlineLevel="0" collapsed="false">
      <c r="CU988" s="1901"/>
    </row>
    <row r="989" customFormat="false" ht="15" hidden="false" customHeight="false" outlineLevel="0" collapsed="false">
      <c r="CU989" s="1877"/>
    </row>
    <row r="990" customFormat="false" ht="15" hidden="false" customHeight="false" outlineLevel="0" collapsed="false">
      <c r="CU990" s="1877"/>
    </row>
    <row r="991" customFormat="false" ht="15" hidden="false" customHeight="false" outlineLevel="0" collapsed="false">
      <c r="CU991" s="1877"/>
    </row>
    <row r="992" customFormat="false" ht="15" hidden="false" customHeight="false" outlineLevel="0" collapsed="false">
      <c r="CU992" s="1877"/>
    </row>
    <row r="993" customFormat="false" ht="15" hidden="false" customHeight="false" outlineLevel="0" collapsed="false">
      <c r="CU993" s="1877"/>
    </row>
    <row r="994" customFormat="false" ht="15" hidden="false" customHeight="false" outlineLevel="0" collapsed="false">
      <c r="CU994" s="1877"/>
    </row>
    <row r="995" customFormat="false" ht="15" hidden="false" customHeight="false" outlineLevel="0" collapsed="false">
      <c r="CU995" s="1909"/>
    </row>
    <row r="996" customFormat="false" ht="15" hidden="false" customHeight="false" outlineLevel="0" collapsed="false">
      <c r="CU996" s="1972"/>
    </row>
    <row r="997" customFormat="false" ht="15" hidden="false" customHeight="false" outlineLevel="0" collapsed="false">
      <c r="CU997" s="1926"/>
    </row>
    <row r="998" customFormat="false" ht="15" hidden="false" customHeight="false" outlineLevel="0" collapsed="false">
      <c r="CU998" s="1926"/>
    </row>
    <row r="999" customFormat="false" ht="15" hidden="false" customHeight="false" outlineLevel="0" collapsed="false">
      <c r="CU999" s="1909"/>
    </row>
    <row r="1000" customFormat="false" ht="15" hidden="false" customHeight="false" outlineLevel="0" collapsed="false">
      <c r="CU1000" s="1936"/>
    </row>
    <row r="1001" customFormat="false" ht="15" hidden="false" customHeight="false" outlineLevel="0" collapsed="false">
      <c r="CU1001" s="1909"/>
    </row>
    <row r="1002" customFormat="false" ht="15" hidden="false" customHeight="false" outlineLevel="0" collapsed="false">
      <c r="CU1002" s="1909"/>
    </row>
    <row r="1003" customFormat="false" ht="15" hidden="false" customHeight="false" outlineLevel="0" collapsed="false">
      <c r="CU1003" s="1909"/>
    </row>
    <row r="1004" customFormat="false" ht="15" hidden="false" customHeight="false" outlineLevel="0" collapsed="false">
      <c r="CU1004" s="1909"/>
    </row>
    <row r="1005" customFormat="false" ht="15" hidden="false" customHeight="false" outlineLevel="0" collapsed="false">
      <c r="CU1005" s="1909"/>
    </row>
    <row r="1006" customFormat="false" ht="15.75" hidden="false" customHeight="false" outlineLevel="0" collapsed="false">
      <c r="CU1006" s="1924"/>
    </row>
    <row r="1007" customFormat="false" ht="15" hidden="false" customHeight="false" outlineLevel="0" collapsed="false">
      <c r="CU1007" s="1973"/>
    </row>
    <row r="1013" customFormat="false" ht="15" hidden="false" customHeight="false" outlineLevel="0" collapsed="false">
      <c r="CU1013" s="1739"/>
    </row>
    <row r="1014" customFormat="false" ht="15" hidden="false" customHeight="false" outlineLevel="0" collapsed="false">
      <c r="CU1014" s="1739"/>
    </row>
    <row r="1015" customFormat="false" ht="15.75" hidden="false" customHeight="false" outlineLevel="0" collapsed="false">
      <c r="CU1015" s="1771"/>
    </row>
    <row r="1016" customFormat="false" ht="15" hidden="false" customHeight="false" outlineLevel="0" collapsed="false">
      <c r="CU1016" s="1911"/>
    </row>
    <row r="1017" customFormat="false" ht="15" hidden="false" customHeight="false" outlineLevel="0" collapsed="false">
      <c r="CU1017" s="1909"/>
    </row>
    <row r="1018" customFormat="false" ht="15" hidden="false" customHeight="false" outlineLevel="0" collapsed="false">
      <c r="CU1018" s="1909"/>
    </row>
    <row r="1019" customFormat="false" ht="15" hidden="false" customHeight="false" outlineLevel="0" collapsed="false">
      <c r="CU1019" s="1909"/>
    </row>
    <row r="1020" customFormat="false" ht="15" hidden="false" customHeight="false" outlineLevel="0" collapsed="false">
      <c r="CU1020" s="1916"/>
    </row>
    <row r="1021" customFormat="false" ht="15" hidden="false" customHeight="false" outlineLevel="0" collapsed="false">
      <c r="CU1021" s="1877"/>
    </row>
    <row r="1022" customFormat="false" ht="15" hidden="false" customHeight="false" outlineLevel="0" collapsed="false">
      <c r="CU1022" s="1974"/>
    </row>
    <row r="1023" customFormat="false" ht="15" hidden="false" customHeight="false" outlineLevel="0" collapsed="false">
      <c r="CU1023" s="1975"/>
    </row>
    <row r="1024" customFormat="false" ht="15" hidden="false" customHeight="false" outlineLevel="0" collapsed="false">
      <c r="CU1024" s="1877"/>
    </row>
    <row r="1025" customFormat="false" ht="15" hidden="false" customHeight="false" outlineLevel="0" collapsed="false">
      <c r="CU1025" s="1877"/>
    </row>
    <row r="1026" customFormat="false" ht="15" hidden="false" customHeight="false" outlineLevel="0" collapsed="false">
      <c r="CU1026" s="1877"/>
    </row>
    <row r="1027" customFormat="false" ht="15" hidden="false" customHeight="false" outlineLevel="0" collapsed="false">
      <c r="CU1027" s="1926"/>
    </row>
    <row r="1028" customFormat="false" ht="15" hidden="false" customHeight="false" outlineLevel="0" collapsed="false">
      <c r="CU1028" s="1975"/>
    </row>
    <row r="1029" customFormat="false" ht="15" hidden="false" customHeight="false" outlineLevel="0" collapsed="false">
      <c r="CU1029" s="1877"/>
    </row>
    <row r="1030" customFormat="false" ht="15" hidden="false" customHeight="false" outlineLevel="0" collapsed="false">
      <c r="CU1030" s="1901"/>
    </row>
    <row r="1031" customFormat="false" ht="15" hidden="false" customHeight="false" outlineLevel="0" collapsed="false">
      <c r="CU1031" s="1975"/>
    </row>
    <row r="1032" customFormat="false" ht="15" hidden="false" customHeight="false" outlineLevel="0" collapsed="false">
      <c r="CU1032" s="1901"/>
    </row>
    <row r="1033" customFormat="false" ht="15" hidden="false" customHeight="false" outlineLevel="0" collapsed="false">
      <c r="CU1033" s="1877"/>
    </row>
    <row r="1034" customFormat="false" ht="15" hidden="false" customHeight="false" outlineLevel="0" collapsed="false">
      <c r="CU1034" s="1901"/>
    </row>
    <row r="1035" customFormat="false" ht="15" hidden="false" customHeight="false" outlineLevel="0" collapsed="false">
      <c r="CU1035" s="1901"/>
    </row>
    <row r="1036" customFormat="false" ht="15" hidden="false" customHeight="false" outlineLevel="0" collapsed="false">
      <c r="CU1036" s="1976"/>
    </row>
    <row r="1037" customFormat="false" ht="15" hidden="false" customHeight="false" outlineLevel="0" collapsed="false">
      <c r="CU1037" s="1977"/>
    </row>
    <row r="1038" customFormat="false" ht="15" hidden="false" customHeight="false" outlineLevel="0" collapsed="false">
      <c r="CU1038" s="1916"/>
    </row>
    <row r="1039" customFormat="false" ht="15" hidden="false" customHeight="false" outlineLevel="0" collapsed="false">
      <c r="CU1039" s="1916"/>
    </row>
    <row r="1040" customFormat="false" ht="15.75" hidden="false" customHeight="false" outlineLevel="0" collapsed="false">
      <c r="CU1040" s="1978"/>
    </row>
    <row r="1041" customFormat="false" ht="15" hidden="false" customHeight="false" outlineLevel="0" collapsed="false">
      <c r="CU1041" s="1979"/>
    </row>
    <row r="1068" customFormat="false" ht="15" hidden="false" customHeight="false" outlineLevel="0" collapsed="false">
      <c r="CU1068" s="1739"/>
    </row>
    <row r="1069" customFormat="false" ht="15" hidden="false" customHeight="false" outlineLevel="0" collapsed="false">
      <c r="CU1069" s="1739"/>
    </row>
    <row r="1070" customFormat="false" ht="15" hidden="false" customHeight="false" outlineLevel="0" collapsed="false">
      <c r="CU1070" s="1739"/>
    </row>
    <row r="1071" customFormat="false" ht="15" hidden="false" customHeight="false" outlineLevel="0" collapsed="false">
      <c r="CU1071" s="1771"/>
    </row>
    <row r="1072" customFormat="false" ht="15" hidden="false" customHeight="false" outlineLevel="0" collapsed="false">
      <c r="CU1072" s="1909"/>
    </row>
    <row r="1073" customFormat="false" ht="15" hidden="false" customHeight="false" outlineLevel="0" collapsed="false">
      <c r="CU1073" s="1980"/>
    </row>
    <row r="1074" customFormat="false" ht="15" hidden="false" customHeight="false" outlineLevel="0" collapsed="false">
      <c r="CU1074" s="1980"/>
    </row>
    <row r="1075" customFormat="false" ht="15" hidden="false" customHeight="false" outlineLevel="0" collapsed="false">
      <c r="CU1075" s="1981"/>
    </row>
    <row r="1076" customFormat="false" ht="15" hidden="false" customHeight="false" outlineLevel="0" collapsed="false">
      <c r="CU1076" s="1982"/>
    </row>
    <row r="1077" customFormat="false" ht="15" hidden="false" customHeight="false" outlineLevel="0" collapsed="false">
      <c r="CU1077" s="1983"/>
    </row>
    <row r="1078" customFormat="false" ht="15" hidden="false" customHeight="false" outlineLevel="0" collapsed="false">
      <c r="CU1078" s="1983"/>
    </row>
    <row r="1079" customFormat="false" ht="15" hidden="false" customHeight="false" outlineLevel="0" collapsed="false">
      <c r="CU1079" s="1935"/>
    </row>
    <row r="1080" customFormat="false" ht="15" hidden="false" customHeight="false" outlineLevel="0" collapsed="false">
      <c r="CU1080" s="1984"/>
    </row>
    <row r="1081" customFormat="false" ht="15" hidden="false" customHeight="false" outlineLevel="0" collapsed="false">
      <c r="CU1081" s="1916"/>
    </row>
    <row r="1082" customFormat="false" ht="15" hidden="false" customHeight="false" outlineLevel="0" collapsed="false">
      <c r="CU1082" s="1985"/>
    </row>
    <row r="1083" customFormat="false" ht="15" hidden="false" customHeight="false" outlineLevel="0" collapsed="false">
      <c r="CU1083" s="1985"/>
    </row>
    <row r="1084" customFormat="false" ht="15" hidden="false" customHeight="false" outlineLevel="0" collapsed="false">
      <c r="CU1084" s="1909"/>
    </row>
    <row r="1085" customFormat="false" ht="15" hidden="false" customHeight="false" outlineLevel="0" collapsed="false">
      <c r="CU1085" s="1909"/>
    </row>
    <row r="1086" customFormat="false" ht="15" hidden="false" customHeight="false" outlineLevel="0" collapsed="false">
      <c r="CU1086" s="1909"/>
    </row>
    <row r="1087" customFormat="false" ht="15" hidden="false" customHeight="false" outlineLevel="0" collapsed="false">
      <c r="CU1087" s="1899"/>
    </row>
    <row r="1088" customFormat="false" ht="15" hidden="false" customHeight="false" outlineLevel="0" collapsed="false">
      <c r="CU1088" s="1899"/>
    </row>
    <row r="1089" customFormat="false" ht="15" hidden="false" customHeight="false" outlineLevel="0" collapsed="false">
      <c r="CU1089" s="1899"/>
    </row>
    <row r="1090" customFormat="false" ht="15" hidden="false" customHeight="false" outlineLevel="0" collapsed="false">
      <c r="CU1090" s="1899"/>
    </row>
    <row r="1091" customFormat="false" ht="15" hidden="false" customHeight="false" outlineLevel="0" collapsed="false">
      <c r="CU1091" s="1899"/>
    </row>
    <row r="1092" customFormat="false" ht="15" hidden="false" customHeight="false" outlineLevel="0" collapsed="false">
      <c r="CU1092" s="1899"/>
    </row>
    <row r="1093" customFormat="false" ht="15" hidden="false" customHeight="false" outlineLevel="0" collapsed="false">
      <c r="CU1093" s="1986"/>
    </row>
    <row r="1094" customFormat="false" ht="15" hidden="false" customHeight="false" outlineLevel="0" collapsed="false">
      <c r="CU1094" s="1986"/>
    </row>
    <row r="1095" customFormat="false" ht="15" hidden="false" customHeight="false" outlineLevel="0" collapsed="false">
      <c r="CU1095" s="1899"/>
    </row>
    <row r="1096" customFormat="false" ht="15" hidden="false" customHeight="false" outlineLevel="0" collapsed="false">
      <c r="CU1096" s="1899"/>
    </row>
    <row r="1097" customFormat="false" ht="15" hidden="false" customHeight="false" outlineLevel="0" collapsed="false">
      <c r="CU1097" s="1899"/>
    </row>
    <row r="1098" customFormat="false" ht="15" hidden="false" customHeight="false" outlineLevel="0" collapsed="false">
      <c r="CU1098" s="1899"/>
    </row>
    <row r="1099" customFormat="false" ht="15" hidden="false" customHeight="false" outlineLevel="0" collapsed="false">
      <c r="CU1099" s="1899"/>
    </row>
    <row r="1100" customFormat="false" ht="15" hidden="false" customHeight="false" outlineLevel="0" collapsed="false">
      <c r="CU1100" s="1986"/>
    </row>
    <row r="1101" customFormat="false" ht="15" hidden="false" customHeight="false" outlineLevel="0" collapsed="false">
      <c r="CU1101" s="1899"/>
    </row>
    <row r="1102" customFormat="false" ht="15" hidden="false" customHeight="false" outlineLevel="0" collapsed="false">
      <c r="CU1102" s="1899"/>
    </row>
    <row r="1104" customFormat="false" ht="15.75" hidden="false" customHeight="false" outlineLevel="0" collapsed="false"/>
    <row r="1153" customFormat="false" ht="15.75" hidden="false" customHeight="false" outlineLevel="0" collapsed="false"/>
    <row r="1166" customFormat="false" ht="15.75" hidden="false" customHeight="false" outlineLevel="0" collapsed="false"/>
    <row r="1178" customFormat="false" ht="15.75" hidden="false" customHeight="false" outlineLevel="0" collapsed="false"/>
    <row r="1179" customFormat="false" ht="15.75" hidden="false" customHeight="false" outlineLevel="0" collapsed="false"/>
    <row r="1191" customFormat="false" ht="15.75" hidden="false" customHeight="false" outlineLevel="0" collapsed="false"/>
    <row r="1206" customFormat="false" ht="15.75" hidden="false" customHeight="false" outlineLevel="0" collapsed="false"/>
    <row r="1209" customFormat="false" ht="15.75" hidden="false" customHeight="false" outlineLevel="0" collapsed="false"/>
    <row r="1210" customFormat="false" ht="15.75" hidden="false" customHeight="false" outlineLevel="0" collapsed="false"/>
    <row r="1225" customFormat="false" ht="15.75" hidden="false" customHeight="false" outlineLevel="0" collapsed="false"/>
    <row r="1234" customFormat="false" ht="15.75" hidden="false" customHeight="false" outlineLevel="0" collapsed="false"/>
    <row r="1235" customFormat="false" ht="15.75" hidden="false" customHeight="false" outlineLevel="0" collapsed="false"/>
    <row r="1250" customFormat="false" ht="15.75" hidden="false" customHeight="false" outlineLevel="0" collapsed="false"/>
    <row r="1251" customFormat="false" ht="15.75" hidden="false" customHeight="false" outlineLevel="0" collapsed="false"/>
    <row r="1290" customFormat="false" ht="15.75" hidden="false" customHeight="false" outlineLevel="0" collapsed="false"/>
    <row r="1310" customFormat="false" ht="15.75" hidden="false" customHeight="false" outlineLevel="0" collapsed="false"/>
    <row r="1311" customFormat="false" ht="15.75" hidden="false" customHeight="false" outlineLevel="0" collapsed="false"/>
    <row r="1423" customFormat="false" ht="15.75" hidden="false" customHeight="false" outlineLevel="0" collapsed="false"/>
  </sheetData>
  <mergeCells count="7">
    <mergeCell ref="EI5:EM5"/>
    <mergeCell ref="EL8:EW8"/>
    <mergeCell ref="EX8:FH8"/>
    <mergeCell ref="FI8:FT8"/>
    <mergeCell ref="FU14:FV14"/>
    <mergeCell ref="FU27:FV27"/>
    <mergeCell ref="FU74:FV74"/>
  </mergeCells>
  <conditionalFormatting sqref="CU935:CU941">
    <cfRule type="top10" priority="2" aboveAverage="0" equalAverage="0" bottom="0" percent="1" rank="10" text="" dxfId="4"/>
    <cfRule type="top10" priority="3" aboveAverage="0" equalAverage="0" bottom="0" percent="1" rank="10" text="" dxfId="5"/>
  </conditionalFormatting>
  <conditionalFormatting sqref="CU942">
    <cfRule type="top10" priority="4" aboveAverage="0" equalAverage="0" bottom="0" percent="1" rank="10" text="" dxfId="6"/>
  </conditionalFormatting>
  <conditionalFormatting sqref="CU943:CU948">
    <cfRule type="top10" priority="5" aboveAverage="0" equalAverage="0" bottom="0" percent="1" rank="10" text="" dxfId="7"/>
    <cfRule type="top10" priority="6" aboveAverage="0" equalAverage="0" bottom="0" percent="1" rank="10" text="" dxfId="8"/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6:X2064"/>
  <sheetViews>
    <sheetView showFormulas="false" showGridLines="true" showRowColHeaders="true" showZeros="true" rightToLeft="false" tabSelected="false" showOutlineSymbols="true" defaultGridColor="true" view="normal" topLeftCell="A2010" colorId="64" zoomScale="75" zoomScaleNormal="75" zoomScalePageLayoutView="75" workbookViewId="0">
      <selection pane="topLeft" activeCell="A2010" activeCellId="0" sqref="A2010"/>
    </sheetView>
  </sheetViews>
  <sheetFormatPr defaultColWidth="9.96875" defaultRowHeight="21.75" outlineLevelRow="0" outlineLevelCol="0"/>
  <cols>
    <col collapsed="false" customWidth="true" hidden="false" outlineLevel="0" max="1" min="1" style="0" width="3.57"/>
    <col collapsed="false" customWidth="true" hidden="false" outlineLevel="0" max="2" min="2" style="0" width="31.3"/>
    <col collapsed="false" customWidth="true" hidden="false" outlineLevel="0" max="3" min="3" style="0" width="5.42"/>
    <col collapsed="false" customWidth="true" hidden="true" outlineLevel="0" max="4" min="4" style="1441" width="13.42"/>
    <col collapsed="false" customWidth="true" hidden="true" outlineLevel="0" max="5" min="5" style="0" width="16.14"/>
    <col collapsed="false" customWidth="true" hidden="false" outlineLevel="0" max="6" min="6" style="1987" width="5"/>
    <col collapsed="false" customWidth="true" hidden="false" outlineLevel="0" max="8" min="7" style="0" width="12.29"/>
    <col collapsed="false" customWidth="true" hidden="false" outlineLevel="0" max="9" min="9" style="0" width="10.57"/>
    <col collapsed="false" customWidth="true" hidden="false" outlineLevel="0" max="10" min="10" style="0" width="9.56"/>
    <col collapsed="false" customWidth="true" hidden="false" outlineLevel="0" max="11" min="11" style="0" width="13.55"/>
    <col collapsed="false" customWidth="true" hidden="false" outlineLevel="0" max="12" min="12" style="0" width="13.28"/>
    <col collapsed="false" customWidth="true" hidden="false" outlineLevel="0" max="14" min="13" style="0" width="15.57"/>
    <col collapsed="false" customWidth="true" hidden="false" outlineLevel="0" max="15" min="15" style="0" width="28.43"/>
    <col collapsed="false" customWidth="true" hidden="false" outlineLevel="0" max="16" min="16" style="0" width="16.14"/>
    <col collapsed="false" customWidth="true" hidden="false" outlineLevel="0" max="17" min="17" style="0" width="13"/>
    <col collapsed="false" customWidth="true" hidden="false" outlineLevel="0" max="18" min="18" style="0" width="9.14"/>
    <col collapsed="false" customWidth="true" hidden="false" outlineLevel="0" max="19" min="19" style="0" width="25.55"/>
    <col collapsed="false" customWidth="true" hidden="false" outlineLevel="0" max="22" min="20" style="0" width="18.43"/>
    <col collapsed="false" customWidth="true" hidden="false" outlineLevel="0" max="23" min="23" style="0" width="21.55"/>
    <col collapsed="false" customWidth="true" hidden="false" outlineLevel="0" max="24" min="24" style="0" width="18.43"/>
  </cols>
  <sheetData>
    <row r="6" customFormat="false" ht="31.5" hidden="false" customHeight="false" outlineLevel="0" collapsed="false">
      <c r="A6" s="1988" t="s">
        <v>1068</v>
      </c>
      <c r="B6" s="1988"/>
      <c r="C6" s="1988"/>
      <c r="D6" s="1988"/>
      <c r="E6" s="1988"/>
      <c r="F6" s="1988"/>
      <c r="G6" s="1988"/>
      <c r="H6" s="1988"/>
      <c r="I6" s="1988"/>
      <c r="J6" s="1988"/>
      <c r="K6" s="1988"/>
      <c r="L6" s="1988"/>
      <c r="M6" s="1988"/>
      <c r="N6" s="1988"/>
      <c r="O6" s="1989" t="str">
        <f aca="false">'PDB Bill AMR'!$M$2</f>
        <v>Month June-2023</v>
      </c>
      <c r="S6" s="1990" t="s">
        <v>1069</v>
      </c>
      <c r="T6" s="1991" t="str">
        <f aca="false">O6</f>
        <v>Month June-2023</v>
      </c>
      <c r="U6" s="1990" t="s">
        <v>1070</v>
      </c>
      <c r="V6" s="1990" t="s">
        <v>1071</v>
      </c>
      <c r="W6" s="1990" t="s">
        <v>1072</v>
      </c>
      <c r="X6" s="1990" t="s">
        <v>1073</v>
      </c>
    </row>
    <row r="7" customFormat="false" ht="21.75" hidden="false" customHeight="true" outlineLevel="0" collapsed="false">
      <c r="A7" s="1992" t="s">
        <v>794</v>
      </c>
      <c r="B7" s="1993" t="s">
        <v>1074</v>
      </c>
      <c r="C7" s="1994" t="s">
        <v>1075</v>
      </c>
      <c r="D7" s="1994"/>
      <c r="E7" s="1994"/>
      <c r="F7" s="1995" t="s">
        <v>45</v>
      </c>
      <c r="G7" s="1996" t="s">
        <v>1076</v>
      </c>
      <c r="H7" s="1996"/>
      <c r="I7" s="1996"/>
      <c r="J7" s="1996" t="s">
        <v>29</v>
      </c>
      <c r="K7" s="1994" t="s">
        <v>1077</v>
      </c>
      <c r="L7" s="1994"/>
      <c r="M7" s="1994" t="s">
        <v>1078</v>
      </c>
      <c r="N7" s="1993"/>
      <c r="O7" s="1997" t="s">
        <v>479</v>
      </c>
    </row>
    <row r="8" customFormat="false" ht="21.75" hidden="false" customHeight="true" outlineLevel="0" collapsed="false">
      <c r="A8" s="1992"/>
      <c r="B8" s="1993"/>
      <c r="C8" s="1998" t="s">
        <v>1079</v>
      </c>
      <c r="D8" s="1998"/>
      <c r="E8" s="1998" t="s">
        <v>1080</v>
      </c>
      <c r="F8" s="1995"/>
      <c r="G8" s="1999" t="n">
        <v>44929</v>
      </c>
      <c r="H8" s="1999" t="n">
        <v>44929</v>
      </c>
      <c r="I8" s="2000" t="s">
        <v>47</v>
      </c>
      <c r="J8" s="1996"/>
      <c r="K8" s="2000" t="s">
        <v>1081</v>
      </c>
      <c r="L8" s="2000" t="s">
        <v>1082</v>
      </c>
      <c r="M8" s="1994" t="s">
        <v>1083</v>
      </c>
      <c r="N8" s="1998" t="s">
        <v>741</v>
      </c>
      <c r="O8" s="1997"/>
      <c r="T8" s="1441" t="n">
        <v>15283200.0000001</v>
      </c>
      <c r="U8" s="1441" t="n">
        <v>15283200.0000001</v>
      </c>
      <c r="V8" s="1441" t="n">
        <f aca="false">T8-U8</f>
        <v>0</v>
      </c>
      <c r="W8" s="2001" t="n">
        <f aca="false">V8/U8*100</f>
        <v>0</v>
      </c>
      <c r="X8" s="1441" t="str">
        <f aca="false">IF(W8&gt;40,"FAULT",IF(W8&lt;-40,"CHECK","OK"))</f>
        <v>OK</v>
      </c>
    </row>
    <row r="9" customFormat="false" ht="21.75" hidden="false" customHeight="true" outlineLevel="0" collapsed="false">
      <c r="A9" s="2002" t="n">
        <v>1</v>
      </c>
      <c r="B9" s="2003" t="n">
        <v>2</v>
      </c>
      <c r="C9" s="2004" t="n">
        <v>4</v>
      </c>
      <c r="D9" s="2004"/>
      <c r="E9" s="2003" t="n">
        <v>5</v>
      </c>
      <c r="F9" s="2005" t="n">
        <v>7</v>
      </c>
      <c r="G9" s="2002" t="n">
        <v>9</v>
      </c>
      <c r="H9" s="2002" t="n">
        <v>9</v>
      </c>
      <c r="I9" s="2002" t="s">
        <v>1084</v>
      </c>
      <c r="J9" s="2002" t="n">
        <v>11</v>
      </c>
      <c r="K9" s="2002" t="s">
        <v>1085</v>
      </c>
      <c r="L9" s="2002" t="s">
        <v>1086</v>
      </c>
      <c r="M9" s="2002" t="n">
        <v>14</v>
      </c>
      <c r="N9" s="2006" t="n">
        <v>15</v>
      </c>
      <c r="O9" s="2002" t="n">
        <v>16</v>
      </c>
    </row>
    <row r="10" customFormat="false" ht="21.75" hidden="false" customHeight="true" outlineLevel="0" collapsed="false">
      <c r="A10" s="2007"/>
      <c r="B10" s="2008" t="s">
        <v>1087</v>
      </c>
      <c r="C10" s="2009"/>
      <c r="D10" s="2010"/>
      <c r="E10" s="2011"/>
      <c r="F10" s="2012"/>
      <c r="G10" s="2009"/>
      <c r="H10" s="2009"/>
      <c r="I10" s="2009"/>
      <c r="J10" s="2009"/>
      <c r="K10" s="2010"/>
      <c r="L10" s="2009"/>
      <c r="M10" s="2013"/>
      <c r="N10" s="2014"/>
      <c r="O10" s="2015"/>
    </row>
    <row r="11" customFormat="false" ht="21.75" hidden="false" customHeight="true" outlineLevel="0" collapsed="false">
      <c r="A11" s="2016"/>
      <c r="B11" s="2017" t="s">
        <v>1088</v>
      </c>
      <c r="C11" s="2018" t="n">
        <v>132</v>
      </c>
      <c r="D11" s="2019" t="s">
        <v>788</v>
      </c>
      <c r="E11" s="2020"/>
      <c r="F11" s="2021" t="n">
        <v>1</v>
      </c>
      <c r="G11" s="2022"/>
      <c r="H11" s="2022"/>
      <c r="I11" s="2022"/>
      <c r="J11" s="2023" t="n">
        <v>1000</v>
      </c>
      <c r="K11" s="2024" t="n">
        <f aca="false">J11*I11*F11</f>
        <v>0</v>
      </c>
      <c r="L11" s="2025"/>
      <c r="M11" s="2025"/>
      <c r="N11" s="2026"/>
      <c r="O11" s="2027"/>
    </row>
    <row r="12" customFormat="false" ht="21.75" hidden="false" customHeight="true" outlineLevel="0" collapsed="false">
      <c r="A12" s="2016"/>
      <c r="B12" s="2017" t="s">
        <v>1089</v>
      </c>
      <c r="C12" s="2018" t="n">
        <v>132</v>
      </c>
      <c r="D12" s="2028"/>
      <c r="E12" s="2020"/>
      <c r="F12" s="2021" t="n">
        <v>1</v>
      </c>
      <c r="G12" s="2022"/>
      <c r="H12" s="2022"/>
      <c r="I12" s="2022"/>
      <c r="J12" s="2023" t="n">
        <v>1000</v>
      </c>
      <c r="K12" s="2024"/>
      <c r="L12" s="2029" t="n">
        <f aca="false">J12*I12*F12</f>
        <v>0</v>
      </c>
      <c r="M12" s="2029"/>
      <c r="N12" s="2030"/>
      <c r="O12" s="2027"/>
    </row>
    <row r="13" customFormat="false" ht="21.75" hidden="false" customHeight="true" outlineLevel="0" collapsed="false">
      <c r="A13" s="2016"/>
      <c r="B13" s="2017" t="s">
        <v>1090</v>
      </c>
      <c r="C13" s="2018" t="n">
        <v>132</v>
      </c>
      <c r="D13" s="2028"/>
      <c r="E13" s="2020"/>
      <c r="F13" s="2021" t="n">
        <v>1</v>
      </c>
      <c r="G13" s="2022"/>
      <c r="H13" s="2022"/>
      <c r="I13" s="2022"/>
      <c r="J13" s="2023" t="n">
        <v>1000</v>
      </c>
      <c r="K13" s="2024" t="n">
        <f aca="false">J13*I13*F13</f>
        <v>0</v>
      </c>
      <c r="L13" s="2025"/>
      <c r="M13" s="2025"/>
      <c r="N13" s="2026"/>
      <c r="O13" s="2027"/>
    </row>
    <row r="14" customFormat="false" ht="21.75" hidden="false" customHeight="true" outlineLevel="0" collapsed="false">
      <c r="A14" s="2016"/>
      <c r="B14" s="2017" t="s">
        <v>1091</v>
      </c>
      <c r="C14" s="2018" t="n">
        <v>132</v>
      </c>
      <c r="D14" s="2028"/>
      <c r="E14" s="2020"/>
      <c r="F14" s="2021" t="n">
        <v>1</v>
      </c>
      <c r="G14" s="2022"/>
      <c r="H14" s="2022"/>
      <c r="I14" s="2022"/>
      <c r="J14" s="2023" t="n">
        <v>1000</v>
      </c>
      <c r="K14" s="2031"/>
      <c r="L14" s="2032" t="n">
        <f aca="false">J14*I14*F14</f>
        <v>0</v>
      </c>
      <c r="M14" s="2032"/>
      <c r="N14" s="2033"/>
      <c r="O14" s="2027"/>
    </row>
    <row r="15" customFormat="false" ht="21.75" hidden="false" customHeight="true" outlineLevel="0" collapsed="false">
      <c r="A15" s="2016"/>
      <c r="B15" s="2017" t="s">
        <v>1092</v>
      </c>
      <c r="C15" s="2018" t="n">
        <v>132</v>
      </c>
      <c r="D15" s="2028"/>
      <c r="E15" s="2018"/>
      <c r="F15" s="2021" t="n">
        <v>1</v>
      </c>
      <c r="G15" s="2022"/>
      <c r="H15" s="2022"/>
      <c r="I15" s="2022"/>
      <c r="J15" s="2023" t="n">
        <v>1000</v>
      </c>
      <c r="K15" s="2031"/>
      <c r="L15" s="2032"/>
      <c r="M15" s="2034"/>
      <c r="N15" s="2035"/>
      <c r="O15" s="2027"/>
    </row>
    <row r="16" customFormat="false" ht="21.75" hidden="false" customHeight="true" outlineLevel="0" collapsed="false">
      <c r="A16" s="2016"/>
      <c r="B16" s="2017" t="s">
        <v>1093</v>
      </c>
      <c r="C16" s="2018" t="n">
        <v>132</v>
      </c>
      <c r="D16" s="2036"/>
      <c r="E16" s="2018"/>
      <c r="F16" s="2021" t="n">
        <v>1</v>
      </c>
      <c r="G16" s="2022"/>
      <c r="H16" s="2022"/>
      <c r="I16" s="2022"/>
      <c r="J16" s="2023" t="n">
        <v>1000</v>
      </c>
      <c r="K16" s="2031"/>
      <c r="L16" s="2032"/>
      <c r="M16" s="2034"/>
      <c r="N16" s="2035"/>
      <c r="O16" s="2027"/>
    </row>
    <row r="17" customFormat="false" ht="21.75" hidden="false" customHeight="true" outlineLevel="0" collapsed="false">
      <c r="A17" s="2016"/>
      <c r="B17" s="2037"/>
      <c r="C17" s="2038"/>
      <c r="D17" s="2039"/>
      <c r="E17" s="2038"/>
      <c r="F17" s="2040"/>
      <c r="G17" s="2041"/>
      <c r="H17" s="2041"/>
      <c r="I17" s="2042" t="s">
        <v>1094</v>
      </c>
      <c r="J17" s="2042"/>
      <c r="K17" s="2043" t="n">
        <f aca="false">SUM(K11:K14)</f>
        <v>0</v>
      </c>
      <c r="L17" s="2044" t="n">
        <f aca="false">SUM(L11:L14)</f>
        <v>0</v>
      </c>
      <c r="M17" s="2045"/>
      <c r="N17" s="2046"/>
      <c r="O17" s="2027"/>
    </row>
    <row r="18" customFormat="false" ht="21.75" hidden="false" customHeight="true" outlineLevel="0" collapsed="false">
      <c r="A18" s="2016"/>
      <c r="B18" s="2037"/>
      <c r="C18" s="2038"/>
      <c r="D18" s="2039"/>
      <c r="E18" s="2038"/>
      <c r="F18" s="2040"/>
      <c r="G18" s="2041"/>
      <c r="H18" s="2041"/>
      <c r="I18" s="2047"/>
      <c r="J18" s="2047" t="s">
        <v>1095</v>
      </c>
      <c r="K18" s="2048" t="n">
        <f aca="false">K26-L30</f>
        <v>59172000</v>
      </c>
      <c r="L18" s="2049"/>
      <c r="M18" s="2050"/>
      <c r="N18" s="2051"/>
      <c r="O18" s="2027"/>
    </row>
    <row r="19" customFormat="false" ht="21.75" hidden="false" customHeight="true" outlineLevel="0" collapsed="false">
      <c r="A19" s="2016"/>
      <c r="B19" s="2008" t="s">
        <v>1096</v>
      </c>
      <c r="C19" s="2009"/>
      <c r="D19" s="2010"/>
      <c r="E19" s="2009"/>
      <c r="F19" s="2012"/>
      <c r="G19" s="2009"/>
      <c r="H19" s="2009"/>
      <c r="I19" s="2009"/>
      <c r="J19" s="2009"/>
      <c r="K19" s="2010"/>
      <c r="L19" s="2009"/>
      <c r="M19" s="2013"/>
      <c r="N19" s="2014"/>
      <c r="O19" s="2027"/>
    </row>
    <row r="20" customFormat="false" ht="21.75" hidden="false" customHeight="true" outlineLevel="0" collapsed="false">
      <c r="A20" s="2016" t="n">
        <v>2</v>
      </c>
      <c r="B20" s="2017" t="s">
        <v>1097</v>
      </c>
      <c r="C20" s="2018" t="n">
        <v>132</v>
      </c>
      <c r="D20" s="2028"/>
      <c r="E20" s="2020" t="s">
        <v>1098</v>
      </c>
      <c r="F20" s="2021" t="n">
        <v>1</v>
      </c>
      <c r="G20" s="2052" t="n">
        <v>1632756</v>
      </c>
      <c r="H20" s="2052" t="n">
        <v>1632756</v>
      </c>
      <c r="I20" s="2053" t="n">
        <f aca="false">H20-G20</f>
        <v>0</v>
      </c>
      <c r="J20" s="2027" t="n">
        <v>1000</v>
      </c>
      <c r="K20" s="2024" t="n">
        <f aca="false">F20*I20*J20</f>
        <v>0</v>
      </c>
      <c r="L20" s="2029"/>
      <c r="M20" s="2029"/>
      <c r="N20" s="2030"/>
      <c r="O20" s="2027"/>
    </row>
    <row r="21" customFormat="false" ht="21.75" hidden="false" customHeight="true" outlineLevel="0" collapsed="false">
      <c r="A21" s="2016"/>
      <c r="B21" s="2017" t="s">
        <v>1099</v>
      </c>
      <c r="C21" s="2018" t="n">
        <v>132</v>
      </c>
      <c r="D21" s="2028"/>
      <c r="E21" s="2020" t="s">
        <v>1098</v>
      </c>
      <c r="F21" s="2021" t="n">
        <v>1</v>
      </c>
      <c r="G21" s="2052" t="n">
        <v>59905</v>
      </c>
      <c r="H21" s="2052" t="n">
        <v>68964</v>
      </c>
      <c r="I21" s="2053" t="n">
        <f aca="false">H21-G21</f>
        <v>9059</v>
      </c>
      <c r="J21" s="2027" t="n">
        <v>1000</v>
      </c>
      <c r="K21" s="2024" t="n">
        <f aca="false">F21*I21*J21</f>
        <v>9059000</v>
      </c>
      <c r="L21" s="2029"/>
      <c r="M21" s="2029"/>
      <c r="N21" s="2030"/>
      <c r="O21" s="2027"/>
    </row>
    <row r="22" customFormat="false" ht="21.75" hidden="false" customHeight="true" outlineLevel="0" collapsed="false">
      <c r="A22" s="2016" t="n">
        <v>3</v>
      </c>
      <c r="B22" s="2017" t="s">
        <v>1099</v>
      </c>
      <c r="C22" s="2018" t="n">
        <v>132</v>
      </c>
      <c r="D22" s="2028"/>
      <c r="E22" s="2020" t="s">
        <v>1100</v>
      </c>
      <c r="F22" s="2021" t="n">
        <v>1</v>
      </c>
      <c r="G22" s="2052" t="n">
        <v>281129</v>
      </c>
      <c r="H22" s="2052" t="n">
        <v>281129</v>
      </c>
      <c r="I22" s="2053" t="n">
        <f aca="false">H22-G22</f>
        <v>0</v>
      </c>
      <c r="J22" s="2027" t="n">
        <v>1000</v>
      </c>
      <c r="K22" s="2031"/>
      <c r="L22" s="2032" t="n">
        <f aca="false">F22*I22*J22</f>
        <v>0</v>
      </c>
      <c r="M22" s="2032"/>
      <c r="N22" s="2033"/>
      <c r="O22" s="2027"/>
    </row>
    <row r="23" customFormat="false" ht="21.75" hidden="false" customHeight="true" outlineLevel="0" collapsed="false">
      <c r="A23" s="2016" t="n">
        <v>6</v>
      </c>
      <c r="B23" s="2017" t="s">
        <v>1101</v>
      </c>
      <c r="C23" s="2018" t="n">
        <v>132</v>
      </c>
      <c r="D23" s="2028"/>
      <c r="E23" s="2018" t="s">
        <v>1102</v>
      </c>
      <c r="F23" s="2021" t="n">
        <v>1</v>
      </c>
      <c r="G23" s="2052" t="n">
        <v>2071385</v>
      </c>
      <c r="H23" s="2052" t="n">
        <v>2101057</v>
      </c>
      <c r="I23" s="2053" t="n">
        <f aca="false">H23-G23</f>
        <v>29672</v>
      </c>
      <c r="J23" s="2023" t="n">
        <v>1000</v>
      </c>
      <c r="K23" s="2024" t="n">
        <f aca="false">F23*I23*J23</f>
        <v>29672000</v>
      </c>
      <c r="L23" s="2029"/>
      <c r="M23" s="2034"/>
      <c r="N23" s="2035"/>
      <c r="O23" s="2027"/>
    </row>
    <row r="24" customFormat="false" ht="21.75" hidden="false" customHeight="true" outlineLevel="0" collapsed="false">
      <c r="A24" s="2016" t="n">
        <v>8</v>
      </c>
      <c r="B24" s="2017" t="s">
        <v>1103</v>
      </c>
      <c r="C24" s="2018" t="n">
        <v>132</v>
      </c>
      <c r="D24" s="2036"/>
      <c r="E24" s="2018" t="s">
        <v>1104</v>
      </c>
      <c r="F24" s="2021" t="n">
        <v>1</v>
      </c>
      <c r="G24" s="2052" t="n">
        <v>2827813</v>
      </c>
      <c r="H24" s="2052" t="n">
        <v>2857313</v>
      </c>
      <c r="I24" s="2053" t="n">
        <f aca="false">H24-G24</f>
        <v>29500</v>
      </c>
      <c r="J24" s="2023" t="n">
        <v>1000</v>
      </c>
      <c r="K24" s="2031" t="n">
        <f aca="false">F24*I24*J24</f>
        <v>29500000</v>
      </c>
      <c r="L24" s="2032"/>
      <c r="M24" s="2034"/>
      <c r="N24" s="2035"/>
      <c r="O24" s="2027"/>
    </row>
    <row r="25" customFormat="false" ht="21.75" hidden="false" customHeight="true" outlineLevel="0" collapsed="false">
      <c r="A25" s="2016"/>
      <c r="B25" s="2037"/>
      <c r="C25" s="2038"/>
      <c r="D25" s="2039"/>
      <c r="E25" s="2038"/>
      <c r="F25" s="2040"/>
      <c r="G25" s="2054"/>
      <c r="H25" s="2054" t="n">
        <v>0</v>
      </c>
      <c r="I25" s="2042" t="s">
        <v>1105</v>
      </c>
      <c r="J25" s="2042"/>
      <c r="K25" s="2043" t="n">
        <f aca="false">SUM(K20:K24)</f>
        <v>68231000</v>
      </c>
      <c r="L25" s="2044" t="n">
        <f aca="false">SUM(L20:L24)</f>
        <v>0</v>
      </c>
      <c r="M25" s="2045"/>
      <c r="N25" s="2046"/>
      <c r="O25" s="2055"/>
    </row>
    <row r="26" customFormat="false" ht="21.75" hidden="false" customHeight="true" outlineLevel="0" collapsed="false">
      <c r="A26" s="2016"/>
      <c r="B26" s="2037"/>
      <c r="C26" s="2038"/>
      <c r="D26" s="2039"/>
      <c r="E26" s="2038"/>
      <c r="F26" s="2040"/>
      <c r="G26" s="2054"/>
      <c r="H26" s="2054" t="n">
        <v>0</v>
      </c>
      <c r="I26" s="2042" t="s">
        <v>1095</v>
      </c>
      <c r="J26" s="2042"/>
      <c r="K26" s="2048" t="n">
        <f aca="false">K25-L25</f>
        <v>68231000</v>
      </c>
      <c r="L26" s="2049"/>
      <c r="M26" s="2056"/>
      <c r="N26" s="2057"/>
      <c r="O26" s="2055"/>
    </row>
    <row r="27" customFormat="false" ht="21.75" hidden="false" customHeight="true" outlineLevel="0" collapsed="false">
      <c r="A27" s="2007"/>
      <c r="B27" s="2058" t="s">
        <v>1106</v>
      </c>
      <c r="C27" s="2059"/>
      <c r="D27" s="2060"/>
      <c r="E27" s="2059"/>
      <c r="F27" s="2061"/>
      <c r="G27" s="2062"/>
      <c r="H27" s="2062" t="n">
        <v>0</v>
      </c>
      <c r="I27" s="2059"/>
      <c r="J27" s="2059"/>
      <c r="K27" s="2060"/>
      <c r="L27" s="2059"/>
      <c r="M27" s="2063"/>
      <c r="N27" s="2064"/>
      <c r="O27" s="2015"/>
    </row>
    <row r="28" customFormat="false" ht="21.75" hidden="false" customHeight="true" outlineLevel="0" collapsed="false">
      <c r="A28" s="2016"/>
      <c r="B28" s="2017" t="s">
        <v>1107</v>
      </c>
      <c r="C28" s="2018" t="n">
        <v>132</v>
      </c>
      <c r="D28" s="2065" t="s">
        <v>1108</v>
      </c>
      <c r="E28" s="2066"/>
      <c r="F28" s="2021" t="n">
        <v>1</v>
      </c>
      <c r="G28" s="2052" t="n">
        <v>281129</v>
      </c>
      <c r="H28" s="2052" t="n">
        <v>281129</v>
      </c>
      <c r="I28" s="2053" t="n">
        <f aca="false">H28-G28</f>
        <v>0</v>
      </c>
      <c r="J28" s="2023" t="n">
        <v>1000</v>
      </c>
      <c r="K28" s="2024"/>
      <c r="L28" s="2029" t="n">
        <f aca="false">J28*I28*F28</f>
        <v>0</v>
      </c>
      <c r="M28" s="2025"/>
      <c r="N28" s="2026"/>
      <c r="O28" s="2027"/>
    </row>
    <row r="29" customFormat="false" ht="21.75" hidden="false" customHeight="true" outlineLevel="0" collapsed="false">
      <c r="A29" s="2016"/>
      <c r="B29" s="2017" t="s">
        <v>1109</v>
      </c>
      <c r="C29" s="2018" t="n">
        <v>132</v>
      </c>
      <c r="D29" s="2067"/>
      <c r="E29" s="2066"/>
      <c r="F29" s="2021" t="n">
        <v>1</v>
      </c>
      <c r="G29" s="2052" t="n">
        <v>59905</v>
      </c>
      <c r="H29" s="2052" t="n">
        <v>68964</v>
      </c>
      <c r="I29" s="2053" t="n">
        <f aca="false">H29-G29</f>
        <v>9059</v>
      </c>
      <c r="J29" s="2023" t="n">
        <v>1000</v>
      </c>
      <c r="K29" s="2024"/>
      <c r="L29" s="2029" t="n">
        <f aca="false">J29*I29*F29</f>
        <v>9059000</v>
      </c>
      <c r="M29" s="2029"/>
      <c r="N29" s="2030"/>
      <c r="O29" s="2027"/>
    </row>
    <row r="30" customFormat="false" ht="21.75" hidden="false" customHeight="true" outlineLevel="0" collapsed="false">
      <c r="A30" s="2016"/>
      <c r="B30" s="2037"/>
      <c r="C30" s="2038"/>
      <c r="D30" s="2039"/>
      <c r="E30" s="2038"/>
      <c r="F30" s="2040"/>
      <c r="G30" s="2054"/>
      <c r="H30" s="2054" t="n">
        <v>0</v>
      </c>
      <c r="I30" s="2054"/>
      <c r="J30" s="2037" t="s">
        <v>1110</v>
      </c>
      <c r="K30" s="2068"/>
      <c r="L30" s="2069" t="n">
        <f aca="false">SUM(L28:L29)</f>
        <v>9059000</v>
      </c>
      <c r="M30" s="2055"/>
      <c r="N30" s="2057"/>
      <c r="O30" s="2027"/>
    </row>
    <row r="31" customFormat="false" ht="21.75" hidden="false" customHeight="true" outlineLevel="0" collapsed="false">
      <c r="A31" s="2007"/>
      <c r="B31" s="2058" t="s">
        <v>1111</v>
      </c>
      <c r="C31" s="2059"/>
      <c r="D31" s="2060"/>
      <c r="E31" s="2059"/>
      <c r="F31" s="2061"/>
      <c r="G31" s="2062"/>
      <c r="H31" s="2062" t="n">
        <v>0</v>
      </c>
      <c r="I31" s="2062"/>
      <c r="J31" s="2059"/>
      <c r="K31" s="2060"/>
      <c r="L31" s="2059"/>
      <c r="M31" s="2063"/>
      <c r="N31" s="2064"/>
      <c r="O31" s="2015"/>
    </row>
    <row r="32" customFormat="false" ht="21.75" hidden="false" customHeight="true" outlineLevel="0" collapsed="false">
      <c r="A32" s="2016" t="n">
        <v>4</v>
      </c>
      <c r="B32" s="2017" t="s">
        <v>1112</v>
      </c>
      <c r="C32" s="2018" t="n">
        <v>132</v>
      </c>
      <c r="D32" s="2070" t="s">
        <v>1113</v>
      </c>
      <c r="E32" s="2020" t="s">
        <v>1114</v>
      </c>
      <c r="F32" s="2021" t="n">
        <v>1</v>
      </c>
      <c r="G32" s="2052" t="n">
        <v>849792</v>
      </c>
      <c r="H32" s="2052" t="n">
        <v>858848</v>
      </c>
      <c r="I32" s="2053" t="n">
        <f aca="false">H32-G32</f>
        <v>9056</v>
      </c>
      <c r="J32" s="2027" t="n">
        <v>1000</v>
      </c>
      <c r="K32" s="2071"/>
      <c r="L32" s="2029" t="n">
        <f aca="false">F32*I32*J32</f>
        <v>9056000</v>
      </c>
      <c r="M32" s="2029"/>
      <c r="N32" s="2026"/>
      <c r="O32" s="2027"/>
    </row>
    <row r="33" customFormat="false" ht="21.75" hidden="false" customHeight="true" outlineLevel="0" collapsed="false">
      <c r="A33" s="2016" t="n">
        <v>5</v>
      </c>
      <c r="B33" s="2017" t="s">
        <v>1115</v>
      </c>
      <c r="C33" s="2018" t="n">
        <v>132</v>
      </c>
      <c r="D33" s="2070"/>
      <c r="E33" s="2020" t="s">
        <v>1116</v>
      </c>
      <c r="F33" s="2021" t="n">
        <v>1</v>
      </c>
      <c r="G33" s="2052" t="n">
        <v>1445679</v>
      </c>
      <c r="H33" s="2052" t="n">
        <v>1455043</v>
      </c>
      <c r="I33" s="2053" t="n">
        <f aca="false">H33-G33</f>
        <v>9364</v>
      </c>
      <c r="J33" s="2027" t="n">
        <v>2000</v>
      </c>
      <c r="K33" s="2071"/>
      <c r="L33" s="2029" t="n">
        <f aca="false">F33*I33*J33</f>
        <v>18728000</v>
      </c>
      <c r="M33" s="2029"/>
      <c r="N33" s="2026"/>
      <c r="O33" s="2027"/>
    </row>
    <row r="34" customFormat="false" ht="21.75" hidden="false" customHeight="true" outlineLevel="0" collapsed="false">
      <c r="A34" s="2016" t="n">
        <v>9</v>
      </c>
      <c r="B34" s="2017" t="s">
        <v>1117</v>
      </c>
      <c r="C34" s="2018" t="n">
        <v>132</v>
      </c>
      <c r="D34" s="2070"/>
      <c r="E34" s="2020" t="s">
        <v>1118</v>
      </c>
      <c r="F34" s="2021" t="n">
        <v>1</v>
      </c>
      <c r="G34" s="2052" t="n">
        <v>1317896</v>
      </c>
      <c r="H34" s="2052" t="n">
        <v>1325611</v>
      </c>
      <c r="I34" s="2053" t="n">
        <f aca="false">H34-G34</f>
        <v>7715</v>
      </c>
      <c r="J34" s="2027" t="n">
        <v>2000</v>
      </c>
      <c r="K34" s="2071"/>
      <c r="L34" s="2029" t="n">
        <f aca="false">F34*I34*J34</f>
        <v>15430000</v>
      </c>
      <c r="M34" s="2029"/>
      <c r="N34" s="2026"/>
      <c r="O34" s="2027"/>
    </row>
    <row r="35" customFormat="false" ht="21.75" hidden="false" customHeight="true" outlineLevel="0" collapsed="false">
      <c r="A35" s="2016" t="n">
        <v>10</v>
      </c>
      <c r="B35" s="2017" t="s">
        <v>1119</v>
      </c>
      <c r="C35" s="2018" t="n">
        <v>132</v>
      </c>
      <c r="D35" s="2070"/>
      <c r="E35" s="2020" t="s">
        <v>1120</v>
      </c>
      <c r="F35" s="2021" t="n">
        <v>1</v>
      </c>
      <c r="G35" s="2052" t="n">
        <v>1273558</v>
      </c>
      <c r="H35" s="2052" t="n">
        <v>1286041</v>
      </c>
      <c r="I35" s="2053" t="n">
        <f aca="false">H35-G35</f>
        <v>12483</v>
      </c>
      <c r="J35" s="2027" t="n">
        <v>2000</v>
      </c>
      <c r="K35" s="2071"/>
      <c r="L35" s="2029" t="n">
        <f aca="false">F35*I35*J35</f>
        <v>24966000</v>
      </c>
      <c r="M35" s="2029"/>
      <c r="N35" s="2026"/>
      <c r="O35" s="2027"/>
    </row>
    <row r="36" customFormat="false" ht="21.75" hidden="false" customHeight="true" outlineLevel="0" collapsed="false">
      <c r="A36" s="2016"/>
      <c r="B36" s="2037"/>
      <c r="C36" s="2038"/>
      <c r="D36" s="2039"/>
      <c r="E36" s="2072"/>
      <c r="F36" s="2073"/>
      <c r="G36" s="2072"/>
      <c r="H36" s="2072"/>
      <c r="I36" s="2072"/>
      <c r="J36" s="2037" t="s">
        <v>475</v>
      </c>
      <c r="K36" s="2074"/>
      <c r="L36" s="2075" t="n">
        <f aca="false">SUM(L32:L35)</f>
        <v>68180000</v>
      </c>
      <c r="M36" s="2076"/>
      <c r="N36" s="2026"/>
      <c r="O36" s="2027"/>
    </row>
    <row r="37" customFormat="false" ht="21.75" hidden="false" customHeight="true" outlineLevel="0" collapsed="false">
      <c r="A37" s="2077"/>
      <c r="B37" s="2078"/>
      <c r="C37" s="2051"/>
      <c r="D37" s="2079"/>
      <c r="K37" s="2080"/>
      <c r="L37" s="2077"/>
      <c r="M37" s="2077"/>
      <c r="N37" s="2051"/>
      <c r="O37" s="2077"/>
    </row>
    <row r="38" s="2077" customFormat="true" ht="21.75" hidden="false" customHeight="true" outlineLevel="0" collapsed="false">
      <c r="B38" s="2081" t="s">
        <v>1121</v>
      </c>
      <c r="C38" s="2081"/>
      <c r="D38" s="2082" t="s">
        <v>212</v>
      </c>
      <c r="F38" s="2083" t="s">
        <v>1122</v>
      </c>
      <c r="G38" s="2083"/>
      <c r="H38" s="2083"/>
      <c r="I38" s="2082" t="s">
        <v>212</v>
      </c>
      <c r="K38" s="2084" t="s">
        <v>1123</v>
      </c>
      <c r="L38" s="2084"/>
      <c r="M38" s="2085" t="s">
        <v>212</v>
      </c>
      <c r="N38" s="2051"/>
    </row>
    <row r="39" s="2077" customFormat="true" ht="21.75" hidden="false" customHeight="true" outlineLevel="0" collapsed="false">
      <c r="B39" s="2086" t="str">
        <f aca="false">B16</f>
        <v>132 KV DHANMONDI-3 CKT(EXP)</v>
      </c>
      <c r="C39" s="2086"/>
      <c r="D39" s="2087" t="n">
        <f aca="false">L36</f>
        <v>68180000</v>
      </c>
      <c r="F39" s="2088" t="s">
        <v>1124</v>
      </c>
      <c r="G39" s="2088"/>
      <c r="H39" s="2088"/>
      <c r="I39" s="2089" t="n">
        <v>0</v>
      </c>
      <c r="K39" s="2090" t="s">
        <v>1125</v>
      </c>
      <c r="L39" s="2090"/>
      <c r="M39" s="2091" t="n">
        <f aca="false">I40</f>
        <v>68180000</v>
      </c>
      <c r="N39" s="2051"/>
    </row>
    <row r="40" s="2077" customFormat="true" ht="21.75" hidden="false" customHeight="true" outlineLevel="0" collapsed="false">
      <c r="B40" s="2086" t="s">
        <v>1126</v>
      </c>
      <c r="C40" s="2086"/>
      <c r="D40" s="2092"/>
      <c r="F40" s="2088" t="s">
        <v>1125</v>
      </c>
      <c r="G40" s="2088"/>
      <c r="H40" s="2088"/>
      <c r="I40" s="2089" t="n">
        <f aca="false">D43-I39</f>
        <v>68180000</v>
      </c>
      <c r="K40" s="2093" t="s">
        <v>1127</v>
      </c>
      <c r="L40" s="2093"/>
      <c r="M40" s="2094" t="n">
        <f aca="false">K59</f>
        <v>67312800</v>
      </c>
      <c r="N40" s="2051"/>
    </row>
    <row r="41" s="2077" customFormat="true" ht="21.75" hidden="false" customHeight="true" outlineLevel="0" collapsed="false">
      <c r="B41" s="2086" t="s">
        <v>1128</v>
      </c>
      <c r="C41" s="2086"/>
      <c r="D41" s="2092"/>
      <c r="K41" s="2093" t="s">
        <v>1129</v>
      </c>
      <c r="L41" s="2093"/>
      <c r="M41" s="2089" t="n">
        <f aca="false">M39-M40</f>
        <v>867200</v>
      </c>
      <c r="N41" s="2051"/>
    </row>
    <row r="42" s="2077" customFormat="true" ht="21.75" hidden="false" customHeight="true" outlineLevel="0" collapsed="false">
      <c r="B42" s="2086" t="s">
        <v>1130</v>
      </c>
      <c r="C42" s="2086"/>
      <c r="D42" s="2095"/>
      <c r="K42" s="2096" t="s">
        <v>1131</v>
      </c>
      <c r="L42" s="2096"/>
      <c r="M42" s="2097" t="n">
        <f aca="false">M41/M39</f>
        <v>0.0127192725139337</v>
      </c>
      <c r="N42" s="2051"/>
    </row>
    <row r="43" s="2077" customFormat="true" ht="21.75" hidden="false" customHeight="true" outlineLevel="0" collapsed="false">
      <c r="B43" s="2098" t="s">
        <v>1132</v>
      </c>
      <c r="C43" s="2098"/>
      <c r="D43" s="2099" t="n">
        <f aca="false">SUM(D39:D42)</f>
        <v>68180000</v>
      </c>
      <c r="K43" s="2080"/>
      <c r="N43" s="2051"/>
    </row>
    <row r="44" s="2077" customFormat="true" ht="21.75" hidden="false" customHeight="true" outlineLevel="0" collapsed="false">
      <c r="F44" s="2100"/>
      <c r="K44" s="2080"/>
      <c r="N44" s="2051"/>
    </row>
    <row r="45" s="2077" customFormat="true" ht="21.75" hidden="false" customHeight="true" outlineLevel="0" collapsed="false">
      <c r="F45" s="2100"/>
      <c r="K45" s="2080"/>
      <c r="N45" s="2051"/>
    </row>
    <row r="46" s="2077" customFormat="true" ht="21.75" hidden="false" customHeight="true" outlineLevel="0" collapsed="false">
      <c r="F46" s="2100"/>
      <c r="G46" s="2101"/>
      <c r="H46" s="2101"/>
      <c r="I46" s="2101"/>
      <c r="J46" s="2102"/>
      <c r="K46" s="2080"/>
      <c r="N46" s="2051"/>
    </row>
    <row r="47" customFormat="false" ht="21.75" hidden="false" customHeight="true" outlineLevel="0" collapsed="false">
      <c r="A47" s="2077"/>
      <c r="G47" s="2101"/>
      <c r="H47" s="2101"/>
      <c r="I47" s="2101"/>
      <c r="J47" s="2102"/>
      <c r="K47" s="2080"/>
      <c r="L47" s="2077"/>
      <c r="M47" s="2077"/>
      <c r="N47" s="2051"/>
      <c r="O47" s="2077"/>
    </row>
    <row r="48" customFormat="false" ht="21.75" hidden="false" customHeight="true" outlineLevel="0" collapsed="false">
      <c r="A48" s="2077"/>
      <c r="B48" s="2078"/>
      <c r="C48" s="2051"/>
      <c r="D48" s="2079"/>
      <c r="G48" s="2101"/>
      <c r="H48" s="2101"/>
      <c r="I48" s="2101"/>
      <c r="J48" s="2102"/>
      <c r="K48" s="2080"/>
      <c r="L48" s="2077"/>
      <c r="M48" s="2077"/>
      <c r="N48" s="2051"/>
      <c r="O48" s="2077"/>
    </row>
    <row r="49" customFormat="false" ht="21.75" hidden="false" customHeight="true" outlineLevel="0" collapsed="false">
      <c r="A49" s="2077"/>
      <c r="B49" s="2078"/>
      <c r="C49" s="2051"/>
      <c r="D49" s="2079"/>
      <c r="E49" s="2051"/>
      <c r="F49" s="2103"/>
      <c r="G49" s="2077"/>
      <c r="H49" s="2077"/>
      <c r="I49" s="2077"/>
      <c r="J49" s="2077"/>
      <c r="K49" s="2080"/>
      <c r="L49" s="2077"/>
      <c r="M49" s="2077"/>
      <c r="N49" s="2051"/>
      <c r="O49" s="2077"/>
    </row>
    <row r="50" customFormat="false" ht="21.75" hidden="false" customHeight="true" outlineLevel="0" collapsed="false">
      <c r="A50" s="2104" t="s">
        <v>1133</v>
      </c>
      <c r="B50" s="2104"/>
      <c r="C50" s="2104"/>
      <c r="D50" s="2104"/>
      <c r="E50" s="2104"/>
      <c r="F50" s="2104"/>
      <c r="G50" s="2104"/>
      <c r="H50" s="2104"/>
      <c r="I50" s="2104"/>
      <c r="J50" s="2104"/>
      <c r="K50" s="2104"/>
      <c r="L50" s="2104"/>
      <c r="M50" s="2104"/>
      <c r="N50" s="2104"/>
      <c r="O50" s="1989" t="str">
        <f aca="false">$O$6</f>
        <v>Month June-2023</v>
      </c>
      <c r="S50" s="1990" t="str">
        <f aca="false">S6</f>
        <v>Name of Feeders.</v>
      </c>
      <c r="T50" s="1990" t="str">
        <f aca="false">T6</f>
        <v>Month June-2023</v>
      </c>
      <c r="U50" s="1990" t="s">
        <v>1070</v>
      </c>
      <c r="V50" s="1990" t="str">
        <f aca="false">V6</f>
        <v>Diffferance</v>
      </c>
      <c r="W50" s="1990" t="str">
        <f aca="false">W6</f>
        <v>% of Increased/Decreased</v>
      </c>
      <c r="X50" s="1990" t="str">
        <f aca="false">X6</f>
        <v>COMENTS</v>
      </c>
    </row>
    <row r="51" customFormat="false" ht="21.75" hidden="false" customHeight="true" outlineLevel="0" collapsed="false">
      <c r="A51" s="2105" t="s">
        <v>794</v>
      </c>
      <c r="B51" s="2106" t="s">
        <v>1074</v>
      </c>
      <c r="C51" s="1994" t="s">
        <v>1075</v>
      </c>
      <c r="D51" s="1994"/>
      <c r="E51" s="1994"/>
      <c r="F51" s="2107" t="s">
        <v>45</v>
      </c>
      <c r="G51" s="1996" t="s">
        <v>1076</v>
      </c>
      <c r="H51" s="1996"/>
      <c r="I51" s="1996"/>
      <c r="J51" s="2108" t="s">
        <v>29</v>
      </c>
      <c r="K51" s="1996" t="s">
        <v>1077</v>
      </c>
      <c r="L51" s="1996"/>
      <c r="M51" s="1994" t="s">
        <v>1134</v>
      </c>
      <c r="N51" s="1993"/>
      <c r="O51" s="2109" t="s">
        <v>479</v>
      </c>
      <c r="T51" s="1441" t="n">
        <v>15283200.0000001</v>
      </c>
      <c r="U51" s="1441" t="n">
        <v>15283200.0000001</v>
      </c>
      <c r="V51" s="1441" t="n">
        <f aca="false">T51-U51</f>
        <v>0</v>
      </c>
      <c r="W51" s="2001" t="n">
        <f aca="false">V51/U51*100</f>
        <v>0</v>
      </c>
      <c r="X51" s="1441" t="str">
        <f aca="false">IF(W51&gt;40,"FAULT",IF(W51&lt;-40,"CHECK","OK"))</f>
        <v>OK</v>
      </c>
    </row>
    <row r="52" customFormat="false" ht="21.75" hidden="false" customHeight="true" outlineLevel="0" collapsed="false">
      <c r="A52" s="2105"/>
      <c r="B52" s="2106"/>
      <c r="C52" s="1998" t="s">
        <v>1079</v>
      </c>
      <c r="D52" s="1998"/>
      <c r="E52" s="2110" t="s">
        <v>1080</v>
      </c>
      <c r="F52" s="2107"/>
      <c r="G52" s="1999" t="n">
        <f aca="false">'NORTH-1'!$H$8</f>
        <v>44929</v>
      </c>
      <c r="H52" s="1999" t="n">
        <f aca="false">'NORTH-1'!$H$8</f>
        <v>44929</v>
      </c>
      <c r="I52" s="2111" t="s">
        <v>47</v>
      </c>
      <c r="J52" s="2108"/>
      <c r="K52" s="2111" t="s">
        <v>1081</v>
      </c>
      <c r="L52" s="2111" t="s">
        <v>1082</v>
      </c>
      <c r="M52" s="2112" t="s">
        <v>1083</v>
      </c>
      <c r="N52" s="2110" t="s">
        <v>741</v>
      </c>
      <c r="O52" s="2109"/>
    </row>
    <row r="53" customFormat="false" ht="21.75" hidden="false" customHeight="true" outlineLevel="0" collapsed="false">
      <c r="A53" s="2113" t="n">
        <v>1</v>
      </c>
      <c r="B53" s="2004" t="n">
        <v>2</v>
      </c>
      <c r="C53" s="2004" t="n">
        <v>4</v>
      </c>
      <c r="D53" s="2004"/>
      <c r="E53" s="2004" t="n">
        <v>5</v>
      </c>
      <c r="F53" s="2114" t="n">
        <v>7</v>
      </c>
      <c r="G53" s="2113" t="n">
        <v>9</v>
      </c>
      <c r="H53" s="2113" t="n">
        <v>9</v>
      </c>
      <c r="I53" s="2113" t="s">
        <v>1084</v>
      </c>
      <c r="J53" s="2113" t="n">
        <v>11</v>
      </c>
      <c r="K53" s="2113" t="s">
        <v>1085</v>
      </c>
      <c r="L53" s="2113" t="s">
        <v>1086</v>
      </c>
      <c r="M53" s="2113" t="n">
        <v>14</v>
      </c>
      <c r="N53" s="2004" t="n">
        <v>15</v>
      </c>
      <c r="O53" s="2113" t="n">
        <v>16</v>
      </c>
    </row>
    <row r="54" customFormat="false" ht="21.75" hidden="false" customHeight="true" outlineLevel="0" collapsed="false">
      <c r="A54" s="2007"/>
      <c r="B54" s="2008" t="s">
        <v>1135</v>
      </c>
      <c r="C54" s="2009"/>
      <c r="D54" s="2010"/>
      <c r="E54" s="2009"/>
      <c r="F54" s="2012"/>
      <c r="G54" s="2009"/>
      <c r="H54" s="2009"/>
      <c r="I54" s="2009"/>
      <c r="J54" s="2009"/>
      <c r="K54" s="2010"/>
      <c r="L54" s="2009"/>
      <c r="M54" s="2013"/>
      <c r="N54" s="2014"/>
      <c r="O54" s="2015"/>
    </row>
    <row r="55" customFormat="false" ht="21.75" hidden="false" customHeight="true" outlineLevel="0" collapsed="false">
      <c r="A55" s="2016" t="n">
        <v>7</v>
      </c>
      <c r="B55" s="2017" t="s">
        <v>1136</v>
      </c>
      <c r="C55" s="2018" t="n">
        <v>33</v>
      </c>
      <c r="D55" s="2019" t="s">
        <v>788</v>
      </c>
      <c r="E55" s="2018" t="s">
        <v>1137</v>
      </c>
      <c r="F55" s="2021" t="n">
        <v>1</v>
      </c>
      <c r="G55" s="2115" t="n">
        <v>2184.48</v>
      </c>
      <c r="H55" s="2115" t="n">
        <v>2210.16</v>
      </c>
      <c r="I55" s="2022" t="n">
        <f aca="false">H55-G55</f>
        <v>25.6799999999998</v>
      </c>
      <c r="J55" s="2027" t="n">
        <v>720000</v>
      </c>
      <c r="K55" s="2024" t="n">
        <f aca="false">F55*I55*J55</f>
        <v>18489599.9999999</v>
      </c>
      <c r="L55" s="2025"/>
      <c r="M55" s="2025"/>
      <c r="N55" s="2026"/>
      <c r="O55" s="2027"/>
    </row>
    <row r="56" customFormat="false" ht="21.75" hidden="false" customHeight="true" outlineLevel="0" collapsed="false">
      <c r="A56" s="2016" t="n">
        <v>12</v>
      </c>
      <c r="B56" s="2017" t="s">
        <v>1138</v>
      </c>
      <c r="C56" s="2018" t="n">
        <v>33</v>
      </c>
      <c r="D56" s="2028"/>
      <c r="E56" s="2018" t="s">
        <v>1139</v>
      </c>
      <c r="F56" s="2021" t="n">
        <v>1</v>
      </c>
      <c r="G56" s="2115" t="n">
        <v>2158.72</v>
      </c>
      <c r="H56" s="2115" t="n">
        <v>2179.89</v>
      </c>
      <c r="I56" s="2022" t="n">
        <f aca="false">H56-G56</f>
        <v>21.1700000000001</v>
      </c>
      <c r="J56" s="2027" t="n">
        <v>720000</v>
      </c>
      <c r="K56" s="2024" t="n">
        <f aca="false">F56*I56*J56</f>
        <v>15242400.0000001</v>
      </c>
      <c r="L56" s="2025"/>
      <c r="M56" s="2025"/>
      <c r="N56" s="2026"/>
      <c r="O56" s="2027"/>
    </row>
    <row r="57" customFormat="false" ht="21.75" hidden="false" customHeight="true" outlineLevel="0" collapsed="false">
      <c r="A57" s="2016" t="n">
        <v>17</v>
      </c>
      <c r="B57" s="2017" t="s">
        <v>1140</v>
      </c>
      <c r="C57" s="2018" t="n">
        <v>33</v>
      </c>
      <c r="D57" s="2028"/>
      <c r="E57" s="2018" t="s">
        <v>1141</v>
      </c>
      <c r="F57" s="2021" t="n">
        <v>1</v>
      </c>
      <c r="G57" s="2115" t="n">
        <v>1864.35</v>
      </c>
      <c r="H57" s="2115" t="n">
        <v>1898.61</v>
      </c>
      <c r="I57" s="2022" t="n">
        <f aca="false">H57-G57</f>
        <v>34.26</v>
      </c>
      <c r="J57" s="2027" t="n">
        <v>720000</v>
      </c>
      <c r="K57" s="2024" t="n">
        <f aca="false">F57*I57*J57</f>
        <v>24667200</v>
      </c>
      <c r="L57" s="2025"/>
      <c r="M57" s="2025"/>
      <c r="N57" s="2026"/>
      <c r="O57" s="2027"/>
    </row>
    <row r="58" customFormat="false" ht="21.75" hidden="false" customHeight="true" outlineLevel="0" collapsed="false">
      <c r="A58" s="2016" t="n">
        <v>24</v>
      </c>
      <c r="B58" s="2017" t="s">
        <v>1142</v>
      </c>
      <c r="C58" s="2018" t="n">
        <v>33</v>
      </c>
      <c r="D58" s="2036"/>
      <c r="E58" s="2018" t="s">
        <v>1143</v>
      </c>
      <c r="F58" s="2021" t="n">
        <v>1</v>
      </c>
      <c r="G58" s="2116" t="n">
        <v>1762.32</v>
      </c>
      <c r="H58" s="2116" t="n">
        <v>1780.89</v>
      </c>
      <c r="I58" s="2022" t="n">
        <f aca="false">H58-G58</f>
        <v>18.5700000000002</v>
      </c>
      <c r="J58" s="2117" t="n">
        <v>480000</v>
      </c>
      <c r="K58" s="2024" t="n">
        <f aca="false">F58*I58*J58</f>
        <v>8913600.00000008</v>
      </c>
      <c r="L58" s="2025"/>
      <c r="M58" s="2025"/>
      <c r="N58" s="2026"/>
      <c r="O58" s="2027"/>
    </row>
    <row r="59" customFormat="false" ht="21.75" hidden="false" customHeight="true" outlineLevel="0" collapsed="false">
      <c r="A59" s="2016"/>
      <c r="B59" s="2037"/>
      <c r="C59" s="2038"/>
      <c r="D59" s="2039"/>
      <c r="E59" s="2038"/>
      <c r="F59" s="2040"/>
      <c r="G59" s="2041"/>
      <c r="H59" s="2041" t="n">
        <v>0</v>
      </c>
      <c r="I59" s="2041"/>
      <c r="J59" s="2037" t="s">
        <v>475</v>
      </c>
      <c r="K59" s="2075" t="n">
        <f aca="false">SUM(K55:K58)</f>
        <v>67312800</v>
      </c>
      <c r="L59" s="2049"/>
      <c r="M59" s="2049" t="n">
        <f aca="false">SUM(M55:M58)</f>
        <v>0</v>
      </c>
      <c r="N59" s="2026"/>
      <c r="O59" s="2027"/>
    </row>
    <row r="60" customFormat="false" ht="21.75" hidden="false" customHeight="true" outlineLevel="0" collapsed="false">
      <c r="A60" s="2016"/>
      <c r="B60" s="2058" t="s">
        <v>1144</v>
      </c>
      <c r="C60" s="2059"/>
      <c r="D60" s="2060"/>
      <c r="E60" s="2059"/>
      <c r="F60" s="2061"/>
      <c r="G60" s="2059"/>
      <c r="H60" s="2059" t="n">
        <v>0</v>
      </c>
      <c r="I60" s="2059"/>
      <c r="J60" s="2059"/>
      <c r="K60" s="2060"/>
      <c r="L60" s="2059"/>
      <c r="M60" s="2063"/>
      <c r="N60" s="2064"/>
      <c r="O60" s="2027"/>
    </row>
    <row r="61" customFormat="false" ht="21.75" hidden="false" customHeight="true" outlineLevel="0" collapsed="false">
      <c r="A61" s="2016"/>
      <c r="B61" s="2118" t="s">
        <v>1145</v>
      </c>
      <c r="C61" s="2018"/>
      <c r="D61" s="2065" t="s">
        <v>1108</v>
      </c>
      <c r="E61" s="2018"/>
      <c r="F61" s="2119"/>
      <c r="G61" s="2022"/>
      <c r="H61" s="2022" t="n">
        <v>0</v>
      </c>
      <c r="I61" s="2120"/>
      <c r="J61" s="2027"/>
      <c r="K61" s="2024"/>
      <c r="L61" s="2025"/>
      <c r="M61" s="2025"/>
      <c r="N61" s="2026"/>
      <c r="O61" s="2121" t="n">
        <f aca="false">M64</f>
        <v>14971048.3716465</v>
      </c>
      <c r="P61" s="2122" t="s">
        <v>1146</v>
      </c>
      <c r="Q61" s="2123" t="n">
        <f aca="false">'%Loss '!$E$17</f>
        <v>0.361650518375433</v>
      </c>
      <c r="S61" s="0" t="str">
        <f aca="false">B61</f>
        <v>33/11 KV Transforfers</v>
      </c>
      <c r="T61" s="2124" t="n">
        <f aca="false">M61</f>
        <v>0</v>
      </c>
      <c r="U61" s="0" t="n">
        <v>0</v>
      </c>
      <c r="V61" s="1441" t="n">
        <f aca="false">T61-U61</f>
        <v>0</v>
      </c>
      <c r="W61" s="2001" t="e">
        <f aca="false">V61/U61*100</f>
        <v>#DIV/0!</v>
      </c>
      <c r="X61" s="1441" t="e">
        <f aca="false">IF(W61&gt;40,"FAULT",IF(W61&lt;-40,"CHECK","OK"))</f>
        <v>#DIV/0!</v>
      </c>
    </row>
    <row r="62" customFormat="false" ht="21.75" hidden="false" customHeight="true" outlineLevel="0" collapsed="false">
      <c r="A62" s="2007" t="n">
        <v>6</v>
      </c>
      <c r="B62" s="2017" t="s">
        <v>1147</v>
      </c>
      <c r="C62" s="2125" t="n">
        <v>33</v>
      </c>
      <c r="D62" s="2067"/>
      <c r="E62" s="2126" t="s">
        <v>1148</v>
      </c>
      <c r="F62" s="2119" t="n">
        <v>1</v>
      </c>
      <c r="G62" s="2127" t="n">
        <v>2024.03</v>
      </c>
      <c r="H62" s="2127" t="n">
        <v>2052.39</v>
      </c>
      <c r="I62" s="2053" t="n">
        <f aca="false">H62-G62</f>
        <v>28.3599999999999</v>
      </c>
      <c r="J62" s="2027" t="n">
        <v>240000</v>
      </c>
      <c r="K62" s="2024"/>
      <c r="L62" s="2128" t="n">
        <f aca="false">F62*I62*J62</f>
        <v>6806399.99999998</v>
      </c>
      <c r="M62" s="2128" t="n">
        <f aca="false">L62*$K$81/$L$81</f>
        <v>6808513.98043447</v>
      </c>
      <c r="N62" s="2129"/>
      <c r="O62" s="2121"/>
      <c r="P62" s="2122"/>
      <c r="Q62" s="2123"/>
      <c r="S62" s="0" t="str">
        <f aca="false">B62</f>
        <v>33/11 kV 20/28 MVA T-1</v>
      </c>
      <c r="T62" s="2124" t="n">
        <f aca="false">M62</f>
        <v>6808513.98043447</v>
      </c>
      <c r="U62" s="0" t="n">
        <v>6424413.80492002</v>
      </c>
      <c r="V62" s="1441" t="n">
        <f aca="false">T62-U62</f>
        <v>384100.175514443</v>
      </c>
      <c r="W62" s="2001" t="n">
        <f aca="false">V62/U62*100</f>
        <v>5.97875832998626</v>
      </c>
      <c r="X62" s="1441" t="str">
        <f aca="false">IF(W62&gt;40,"FAULT",IF(W62&lt;-40,"CHECK","OK"))</f>
        <v>OK</v>
      </c>
    </row>
    <row r="63" customFormat="false" ht="21.75" hidden="false" customHeight="true" outlineLevel="0" collapsed="false">
      <c r="A63" s="2016" t="n">
        <v>14</v>
      </c>
      <c r="B63" s="2017" t="s">
        <v>1149</v>
      </c>
      <c r="C63" s="2125" t="n">
        <v>33</v>
      </c>
      <c r="D63" s="2067"/>
      <c r="E63" s="2126" t="s">
        <v>1150</v>
      </c>
      <c r="F63" s="2119" t="n">
        <v>1</v>
      </c>
      <c r="G63" s="2127" t="n">
        <v>2315.96</v>
      </c>
      <c r="H63" s="2127" t="n">
        <v>2349.96</v>
      </c>
      <c r="I63" s="2053" t="n">
        <f aca="false">H63-G63</f>
        <v>34</v>
      </c>
      <c r="J63" s="2027" t="n">
        <v>240000</v>
      </c>
      <c r="K63" s="2024"/>
      <c r="L63" s="2128" t="n">
        <f aca="false">F63*I63*J63</f>
        <v>8160000</v>
      </c>
      <c r="M63" s="2128" t="n">
        <f aca="false">L63*$K$81/$L$81</f>
        <v>8162534.39121201</v>
      </c>
      <c r="N63" s="2129"/>
      <c r="O63" s="2121"/>
      <c r="P63" s="2122"/>
      <c r="Q63" s="2123"/>
      <c r="S63" s="0" t="str">
        <f aca="false">B63</f>
        <v>33/11 kV 20/28 MVA T-2</v>
      </c>
      <c r="T63" s="2124" t="n">
        <f aca="false">M63</f>
        <v>8162534.39121201</v>
      </c>
      <c r="U63" s="0" t="n">
        <v>8148798.51966114</v>
      </c>
      <c r="V63" s="1441" t="n">
        <f aca="false">T63-U63</f>
        <v>13735.8715508766</v>
      </c>
      <c r="W63" s="2001" t="n">
        <f aca="false">V63/U63*100</f>
        <v>0.168563150969253</v>
      </c>
      <c r="X63" s="1441" t="str">
        <f aca="false">IF(W63&gt;40,"FAULT",IF(W63&lt;-40,"CHECK","OK"))</f>
        <v>OK</v>
      </c>
    </row>
    <row r="64" customFormat="false" ht="21.75" hidden="false" customHeight="true" outlineLevel="0" collapsed="false">
      <c r="A64" s="2027"/>
      <c r="B64" s="2118" t="s">
        <v>1151</v>
      </c>
      <c r="C64" s="2038"/>
      <c r="D64" s="2067"/>
      <c r="E64" s="2038"/>
      <c r="F64" s="2040"/>
      <c r="G64" s="2041"/>
      <c r="H64" s="2041" t="n">
        <v>0</v>
      </c>
      <c r="I64" s="2041"/>
      <c r="J64" s="2037" t="s">
        <v>475</v>
      </c>
      <c r="K64" s="2024"/>
      <c r="L64" s="2130" t="n">
        <f aca="false">SUM(L62:L63)</f>
        <v>14966400</v>
      </c>
      <c r="M64" s="2130" t="n">
        <f aca="false">SUM(M62:M63)</f>
        <v>14971048.3716465</v>
      </c>
      <c r="N64" s="2131"/>
      <c r="O64" s="2121"/>
      <c r="P64" s="2122"/>
      <c r="Q64" s="2123"/>
      <c r="S64" s="0" t="str">
        <f aca="false">B64</f>
        <v>33 KV Feeders</v>
      </c>
      <c r="T64" s="2124" t="n">
        <f aca="false">M64</f>
        <v>14971048.3716465</v>
      </c>
      <c r="U64" s="0" t="n">
        <v>14573212.3245812</v>
      </c>
      <c r="V64" s="1441" t="n">
        <f aca="false">T64-U64</f>
        <v>397836.047065318</v>
      </c>
      <c r="W64" s="2001" t="n">
        <f aca="false">V64/U64*100</f>
        <v>2.72991320104678</v>
      </c>
      <c r="X64" s="1441" t="str">
        <f aca="false">IF(W64&gt;40,"FAULT",IF(W64&lt;-40,"CHECK","OK"))</f>
        <v>OK</v>
      </c>
    </row>
    <row r="65" customFormat="false" ht="21.75" hidden="false" customHeight="true" outlineLevel="0" collapsed="false">
      <c r="A65" s="2132" t="n">
        <v>5</v>
      </c>
      <c r="B65" s="2017" t="s">
        <v>1152</v>
      </c>
      <c r="C65" s="2125" t="n">
        <v>33</v>
      </c>
      <c r="D65" s="2133"/>
      <c r="E65" s="2126" t="s">
        <v>1153</v>
      </c>
      <c r="F65" s="2119" t="n">
        <v>1</v>
      </c>
      <c r="G65" s="2134" t="n">
        <v>1435.41</v>
      </c>
      <c r="H65" s="2134" t="n">
        <v>1451.13</v>
      </c>
      <c r="I65" s="2053" t="n">
        <f aca="false">H65-G65</f>
        <v>15.72</v>
      </c>
      <c r="J65" s="2027" t="n">
        <v>240000</v>
      </c>
      <c r="K65" s="2135"/>
      <c r="L65" s="2128" t="n">
        <f aca="false">F65*I65*J65</f>
        <v>3772800.00000001</v>
      </c>
      <c r="M65" s="2128" t="n">
        <f aca="false">L65*$K$81/$L$81</f>
        <v>3773971.78323097</v>
      </c>
      <c r="N65" s="2129"/>
      <c r="O65" s="2136" t="n">
        <f aca="false">M65+M68</f>
        <v>6614053.60229095</v>
      </c>
      <c r="P65" s="2137" t="s">
        <v>1154</v>
      </c>
      <c r="Q65" s="2123" t="n">
        <f aca="false">'%Loss '!$E$19</f>
        <v>3.97570570845241</v>
      </c>
      <c r="S65" s="0" t="str">
        <f aca="false">B65</f>
        <v>New Ramna Circuit-1</v>
      </c>
      <c r="T65" s="2124" t="n">
        <f aca="false">M65</f>
        <v>3773971.78323097</v>
      </c>
      <c r="U65" s="0" t="n">
        <v>3633696.4810632</v>
      </c>
      <c r="V65" s="1441" t="n">
        <f aca="false">T65-U65</f>
        <v>140275.30216777</v>
      </c>
      <c r="W65" s="2001" t="n">
        <f aca="false">V65/U65*100</f>
        <v>3.86040229003185</v>
      </c>
      <c r="X65" s="1441" t="str">
        <f aca="false">IF(W65&gt;40,"FAULT",IF(W65&lt;-40,"CHECK","OK"))</f>
        <v>OK</v>
      </c>
    </row>
    <row r="66" customFormat="false" ht="21.75" hidden="false" customHeight="true" outlineLevel="0" collapsed="false">
      <c r="A66" s="2132" t="n">
        <v>8</v>
      </c>
      <c r="B66" s="2017" t="s">
        <v>1155</v>
      </c>
      <c r="C66" s="2125" t="n">
        <v>33</v>
      </c>
      <c r="D66" s="2133"/>
      <c r="E66" s="2126" t="s">
        <v>1156</v>
      </c>
      <c r="F66" s="2119" t="n">
        <v>1</v>
      </c>
      <c r="G66" s="2134" t="n">
        <v>782.32</v>
      </c>
      <c r="H66" s="2134" t="n">
        <v>804.13</v>
      </c>
      <c r="I66" s="2053" t="n">
        <f aca="false">H66-G66</f>
        <v>21.8099999999999</v>
      </c>
      <c r="J66" s="2027" t="n">
        <v>240000</v>
      </c>
      <c r="K66" s="2135"/>
      <c r="L66" s="2128" t="n">
        <f aca="false">F66*I66*J66</f>
        <v>5234399.99999999</v>
      </c>
      <c r="M66" s="2128" t="n">
        <f aca="false">L66*$K$81/$L$81</f>
        <v>5236025.73742157</v>
      </c>
      <c r="N66" s="2129"/>
      <c r="O66" s="2136"/>
      <c r="P66" s="2137"/>
      <c r="Q66" s="2123"/>
      <c r="S66" s="0" t="str">
        <f aca="false">B66</f>
        <v>Kakrail Circuit-1</v>
      </c>
      <c r="T66" s="2124" t="n">
        <f aca="false">M66</f>
        <v>5236025.73742157</v>
      </c>
      <c r="U66" s="0" t="n">
        <v>5069883.19334063</v>
      </c>
      <c r="V66" s="1441" t="n">
        <f aca="false">T66-U66</f>
        <v>166142.544080947</v>
      </c>
      <c r="W66" s="2001" t="n">
        <f aca="false">V66/U66*100</f>
        <v>3.27704875526871</v>
      </c>
      <c r="X66" s="1441" t="str">
        <f aca="false">IF(W66&gt;40,"FAULT",IF(W66&lt;-40,"CHECK","OK"))</f>
        <v>OK</v>
      </c>
    </row>
    <row r="67" customFormat="false" ht="21.75" hidden="false" customHeight="true" outlineLevel="0" collapsed="false">
      <c r="A67" s="2132" t="n">
        <v>9</v>
      </c>
      <c r="B67" s="2017" t="s">
        <v>1157</v>
      </c>
      <c r="C67" s="2125" t="n">
        <v>33</v>
      </c>
      <c r="D67" s="2133"/>
      <c r="E67" s="2126" t="s">
        <v>1158</v>
      </c>
      <c r="F67" s="2119" t="n">
        <v>1</v>
      </c>
      <c r="G67" s="2134" t="n">
        <v>1811.32</v>
      </c>
      <c r="H67" s="2134" t="n">
        <v>1826.25</v>
      </c>
      <c r="I67" s="2053" t="n">
        <f aca="false">H67-G67</f>
        <v>14.9300000000001</v>
      </c>
      <c r="J67" s="2027" t="n">
        <v>240000</v>
      </c>
      <c r="K67" s="2138"/>
      <c r="L67" s="2128" t="n">
        <f aca="false">F67*I67*J67</f>
        <v>3583200.00000002</v>
      </c>
      <c r="M67" s="2128" t="n">
        <f aca="false">L67*$K$81/$L$81</f>
        <v>3584312.89590576</v>
      </c>
      <c r="N67" s="2129"/>
      <c r="O67" s="2136" t="n">
        <f aca="false">M66+M72</f>
        <v>10911387.8847231</v>
      </c>
      <c r="P67" s="2137" t="s">
        <v>1159</v>
      </c>
      <c r="Q67" s="2123" t="n">
        <f aca="false">'%Loss '!$E$22</f>
        <v>1.32856426932247</v>
      </c>
      <c r="S67" s="0" t="str">
        <f aca="false">B67</f>
        <v>Kawran Bazar Circuit-1</v>
      </c>
      <c r="T67" s="2124" t="n">
        <f aca="false">M67</f>
        <v>3584312.89590576</v>
      </c>
      <c r="U67" s="0" t="n">
        <v>4010755.53428653</v>
      </c>
      <c r="V67" s="1441" t="n">
        <f aca="false">T67-U67</f>
        <v>-426442.63838077</v>
      </c>
      <c r="W67" s="2001" t="n">
        <f aca="false">V67/U67*100</f>
        <v>-10.6324764682181</v>
      </c>
      <c r="X67" s="1441" t="str">
        <f aca="false">IF(W67&gt;40,"FAULT",IF(W67&lt;-40,"CHECK","OK"))</f>
        <v>OK</v>
      </c>
    </row>
    <row r="68" customFormat="false" ht="21.75" hidden="false" customHeight="true" outlineLevel="0" collapsed="false">
      <c r="A68" s="2132" t="n">
        <v>10</v>
      </c>
      <c r="B68" s="2017" t="s">
        <v>1160</v>
      </c>
      <c r="C68" s="2125" t="n">
        <v>33</v>
      </c>
      <c r="D68" s="2133"/>
      <c r="E68" s="2126" t="s">
        <v>1161</v>
      </c>
      <c r="F68" s="2119" t="n">
        <v>1</v>
      </c>
      <c r="G68" s="2134" t="n">
        <v>1164.56</v>
      </c>
      <c r="H68" s="2134" t="n">
        <v>1176.39</v>
      </c>
      <c r="I68" s="2053" t="n">
        <f aca="false">H68-G68</f>
        <v>11.8300000000002</v>
      </c>
      <c r="J68" s="2027" t="n">
        <v>240000</v>
      </c>
      <c r="K68" s="2024"/>
      <c r="L68" s="2128" t="n">
        <f aca="false">F68*I68*J68</f>
        <v>2839200.00000004</v>
      </c>
      <c r="M68" s="2128" t="n">
        <f aca="false">L68*$K$81/$L$81</f>
        <v>2840081.81905998</v>
      </c>
      <c r="N68" s="2129"/>
      <c r="O68" s="2136"/>
      <c r="P68" s="2137"/>
      <c r="Q68" s="2123"/>
      <c r="S68" s="0" t="str">
        <f aca="false">B68</f>
        <v>New Ramna Circuit-2</v>
      </c>
      <c r="T68" s="2124" t="n">
        <f aca="false">M68</f>
        <v>2840081.81905998</v>
      </c>
      <c r="U68" s="0" t="n">
        <v>2449683.02094148</v>
      </c>
      <c r="V68" s="1441" t="n">
        <f aca="false">T68-U68</f>
        <v>390398.798118504</v>
      </c>
      <c r="W68" s="2001" t="n">
        <f aca="false">V68/U68*100</f>
        <v>15.9367066996473</v>
      </c>
      <c r="X68" s="1441" t="str">
        <f aca="false">IF(W68&gt;40,"FAULT",IF(W68&lt;-40,"CHECK","OK"))</f>
        <v>OK</v>
      </c>
    </row>
    <row r="69" customFormat="false" ht="21.75" hidden="false" customHeight="true" outlineLevel="0" collapsed="false">
      <c r="A69" s="2132" t="n">
        <v>11</v>
      </c>
      <c r="B69" s="2017" t="s">
        <v>1162</v>
      </c>
      <c r="C69" s="2125" t="n">
        <v>33</v>
      </c>
      <c r="D69" s="2133"/>
      <c r="E69" s="2126" t="s">
        <v>1163</v>
      </c>
      <c r="F69" s="2119" t="n">
        <v>1</v>
      </c>
      <c r="G69" s="2134" t="n">
        <v>462.43</v>
      </c>
      <c r="H69" s="2134" t="n">
        <v>462.43</v>
      </c>
      <c r="I69" s="2053" t="n">
        <f aca="false">H69-G69</f>
        <v>0</v>
      </c>
      <c r="J69" s="2027" t="n">
        <v>240000</v>
      </c>
      <c r="K69" s="2138"/>
      <c r="L69" s="2128" t="n">
        <f aca="false">F69*I69*J69</f>
        <v>0</v>
      </c>
      <c r="M69" s="2128" t="n">
        <f aca="false">L69*$K$81/$L$81</f>
        <v>0</v>
      </c>
      <c r="N69" s="2129"/>
      <c r="O69" s="2136" t="n">
        <f aca="false">M67+M69</f>
        <v>3584312.89590576</v>
      </c>
      <c r="P69" s="2137" t="s">
        <v>1164</v>
      </c>
      <c r="Q69" s="2123" t="n">
        <f aca="false">'%Loss '!$E$18</f>
        <v>-1.18490710709875</v>
      </c>
      <c r="S69" s="0" t="str">
        <f aca="false">B69</f>
        <v>Kawran BazarCircuit-2</v>
      </c>
      <c r="T69" s="2124" t="n">
        <f aca="false">M69</f>
        <v>0</v>
      </c>
      <c r="U69" s="0" t="n">
        <v>0</v>
      </c>
      <c r="V69" s="1441" t="n">
        <f aca="false">T69-U69</f>
        <v>0</v>
      </c>
      <c r="W69" s="2001" t="e">
        <f aca="false">V69/U69*100</f>
        <v>#DIV/0!</v>
      </c>
      <c r="X69" s="1441" t="e">
        <f aca="false">IF(W69&gt;40,"FAULT",IF(W69&lt;-40,"CHECK","OK"))</f>
        <v>#DIV/0!</v>
      </c>
    </row>
    <row r="70" customFormat="false" ht="21.75" hidden="false" customHeight="true" outlineLevel="0" collapsed="false">
      <c r="A70" s="2132" t="n">
        <v>13</v>
      </c>
      <c r="B70" s="2017" t="s">
        <v>1165</v>
      </c>
      <c r="C70" s="2125" t="n">
        <v>33</v>
      </c>
      <c r="D70" s="2133"/>
      <c r="E70" s="2126" t="s">
        <v>1166</v>
      </c>
      <c r="F70" s="2119" t="n">
        <v>1</v>
      </c>
      <c r="G70" s="2134" t="n">
        <v>377.52</v>
      </c>
      <c r="H70" s="2134" t="n">
        <v>391.38</v>
      </c>
      <c r="I70" s="2053" t="n">
        <f aca="false">H70-G70</f>
        <v>13.86</v>
      </c>
      <c r="J70" s="2027" t="n">
        <v>240000</v>
      </c>
      <c r="K70" s="2138"/>
      <c r="L70" s="2128" t="n">
        <f aca="false">F70*I70*J70</f>
        <v>3326400</v>
      </c>
      <c r="M70" s="2128" t="n">
        <f aca="false">L70*$K$81/$L$81</f>
        <v>3327433.13712349</v>
      </c>
      <c r="N70" s="2129"/>
      <c r="O70" s="2136"/>
      <c r="P70" s="2137"/>
      <c r="Q70" s="2123"/>
      <c r="S70" s="0" t="str">
        <f aca="false">B70</f>
        <v>DMC Hospital Feeder</v>
      </c>
      <c r="T70" s="2124" t="n">
        <f aca="false">M70</f>
        <v>3327433.13712349</v>
      </c>
      <c r="U70" s="0" t="n">
        <v>2790717.32385685</v>
      </c>
      <c r="V70" s="1441" t="n">
        <f aca="false">T70-U70</f>
        <v>536715.81326664</v>
      </c>
      <c r="W70" s="2001" t="n">
        <f aca="false">V70/U70*100</f>
        <v>19.2321812273299</v>
      </c>
      <c r="X70" s="1441" t="str">
        <f aca="false">IF(W70&gt;40,"FAULT",IF(W70&lt;-40,"CHECK","OK"))</f>
        <v>OK</v>
      </c>
    </row>
    <row r="71" customFormat="false" ht="21.75" hidden="false" customHeight="true" outlineLevel="0" collapsed="false">
      <c r="A71" s="2132" t="n">
        <v>15</v>
      </c>
      <c r="B71" s="2017" t="s">
        <v>1167</v>
      </c>
      <c r="C71" s="2125" t="n">
        <v>33</v>
      </c>
      <c r="D71" s="2133"/>
      <c r="E71" s="2126" t="s">
        <v>1168</v>
      </c>
      <c r="F71" s="2119" t="n">
        <v>1</v>
      </c>
      <c r="G71" s="2134" t="n">
        <v>2031.88</v>
      </c>
      <c r="H71" s="2134" t="n">
        <v>2059.78</v>
      </c>
      <c r="I71" s="2053" t="n">
        <f aca="false">H71-G71</f>
        <v>27.9000000000001</v>
      </c>
      <c r="J71" s="2027" t="n">
        <v>240000</v>
      </c>
      <c r="K71" s="2135"/>
      <c r="L71" s="2128" t="n">
        <f aca="false">F71*I71*J71</f>
        <v>6696000.00000002</v>
      </c>
      <c r="M71" s="2128" t="n">
        <f aca="false">L71*$K$81/$L$81</f>
        <v>6698079.69161223</v>
      </c>
      <c r="N71" s="2129"/>
      <c r="O71" s="2136" t="n">
        <f aca="false">M70</f>
        <v>3327433.13712349</v>
      </c>
      <c r="P71" s="2137" t="s">
        <v>1169</v>
      </c>
      <c r="Q71" s="2123" t="n">
        <f aca="false">'%Loss '!$E$42</f>
        <v>12.1578928403714</v>
      </c>
      <c r="S71" s="0" t="str">
        <f aca="false">B71</f>
        <v>Green Road Circuit-2 (U/G)</v>
      </c>
      <c r="T71" s="2124" t="n">
        <f aca="false">M71</f>
        <v>6698079.69161223</v>
      </c>
      <c r="U71" s="0" t="n">
        <v>7334639.16270126</v>
      </c>
      <c r="V71" s="1441" t="n">
        <f aca="false">T71-U71</f>
        <v>-636559.47108903</v>
      </c>
      <c r="W71" s="2001" t="n">
        <f aca="false">V71/U71*100</f>
        <v>-8.67881100853764</v>
      </c>
      <c r="X71" s="1441" t="str">
        <f aca="false">IF(W71&gt;40,"FAULT",IF(W71&lt;-40,"CHECK","OK"))</f>
        <v>OK</v>
      </c>
    </row>
    <row r="72" customFormat="false" ht="21.75" hidden="false" customHeight="true" outlineLevel="0" collapsed="false">
      <c r="A72" s="2132" t="n">
        <v>16</v>
      </c>
      <c r="B72" s="2017" t="s">
        <v>1170</v>
      </c>
      <c r="C72" s="2125" t="n">
        <v>33</v>
      </c>
      <c r="D72" s="2133"/>
      <c r="E72" s="2126" t="s">
        <v>1171</v>
      </c>
      <c r="F72" s="2119" t="n">
        <v>1</v>
      </c>
      <c r="G72" s="2134" t="n">
        <v>1565.51</v>
      </c>
      <c r="H72" s="2134" t="n">
        <v>1589.15</v>
      </c>
      <c r="I72" s="2053" t="n">
        <f aca="false">H72-G72</f>
        <v>23.6400000000001</v>
      </c>
      <c r="J72" s="2027" t="n">
        <v>240000</v>
      </c>
      <c r="K72" s="2138"/>
      <c r="L72" s="2128" t="n">
        <f aca="false">F72*I72*J72</f>
        <v>5673600.00000002</v>
      </c>
      <c r="M72" s="2128" t="n">
        <f aca="false">L72*$K$81/$L$81</f>
        <v>5675362.14730155</v>
      </c>
      <c r="N72" s="2129"/>
      <c r="O72" s="2136"/>
      <c r="P72" s="2137"/>
      <c r="Q72" s="2123"/>
      <c r="S72" s="0" t="str">
        <f aca="false">B72</f>
        <v>Kakrail Circuit-2</v>
      </c>
      <c r="T72" s="2124" t="n">
        <f aca="false">M72</f>
        <v>5675362.14730155</v>
      </c>
      <c r="U72" s="0" t="n">
        <v>5636672.59818591</v>
      </c>
      <c r="V72" s="1441" t="n">
        <f aca="false">T72-U72</f>
        <v>38689.549115641</v>
      </c>
      <c r="W72" s="2001" t="n">
        <f aca="false">V72/U72*100</f>
        <v>0.686389859295584</v>
      </c>
      <c r="X72" s="1441" t="str">
        <f aca="false">IF(W72&gt;40,"FAULT",IF(W72&lt;-40,"CHECK","OK"))</f>
        <v>OK</v>
      </c>
    </row>
    <row r="73" customFormat="false" ht="21.75" hidden="false" customHeight="true" outlineLevel="0" collapsed="false">
      <c r="A73" s="2132" t="n">
        <v>18</v>
      </c>
      <c r="B73" s="2017" t="s">
        <v>1172</v>
      </c>
      <c r="C73" s="2125" t="n">
        <v>33</v>
      </c>
      <c r="D73" s="2133"/>
      <c r="E73" s="2126" t="s">
        <v>1173</v>
      </c>
      <c r="F73" s="2119" t="n">
        <v>1</v>
      </c>
      <c r="G73" s="2134" t="n">
        <v>679.62</v>
      </c>
      <c r="H73" s="2134" t="n">
        <v>694.88</v>
      </c>
      <c r="I73" s="2053" t="n">
        <f aca="false">H73-G73</f>
        <v>15.26</v>
      </c>
      <c r="J73" s="2027" t="n">
        <v>240000</v>
      </c>
      <c r="K73" s="2135"/>
      <c r="L73" s="2128" t="n">
        <f aca="false">F73*I73*J73</f>
        <v>3662400</v>
      </c>
      <c r="M73" s="2128" t="n">
        <f aca="false">L73*$K$81/$L$81</f>
        <v>3663537.49440868</v>
      </c>
      <c r="N73" s="2129"/>
      <c r="O73" s="2136" t="n">
        <f aca="false">M71+M77</f>
        <v>14308442.6387129</v>
      </c>
      <c r="P73" s="2137" t="s">
        <v>1174</v>
      </c>
      <c r="Q73" s="2123" t="n">
        <f aca="false">'%Loss '!$E$12</f>
        <v>-6.19512839416503</v>
      </c>
      <c r="S73" s="0" t="str">
        <f aca="false">B73</f>
        <v>BSMMU Hospital Circuit-1</v>
      </c>
      <c r="T73" s="2124" t="n">
        <f aca="false">M73</f>
        <v>3663537.49440868</v>
      </c>
      <c r="U73" s="0" t="n">
        <v>3609679.98085786</v>
      </c>
      <c r="V73" s="1441" t="n">
        <f aca="false">T73-U73</f>
        <v>53857.5135508217</v>
      </c>
      <c r="W73" s="2001" t="n">
        <f aca="false">V73/U73*100</f>
        <v>1.49203014772579</v>
      </c>
      <c r="X73" s="1441" t="str">
        <f aca="false">IF(W73&gt;40,"FAULT",IF(W73&lt;-40,"CHECK","OK"))</f>
        <v>OK</v>
      </c>
    </row>
    <row r="74" customFormat="false" ht="21.75" hidden="false" customHeight="true" outlineLevel="0" collapsed="false">
      <c r="A74" s="2132" t="n">
        <v>19</v>
      </c>
      <c r="B74" s="2139" t="s">
        <v>1175</v>
      </c>
      <c r="C74" s="2125" t="n">
        <v>33</v>
      </c>
      <c r="D74" s="2133"/>
      <c r="E74" s="2126" t="s">
        <v>1176</v>
      </c>
      <c r="F74" s="2119" t="n">
        <v>1</v>
      </c>
      <c r="G74" s="2134" t="n">
        <v>1906.63</v>
      </c>
      <c r="H74" s="2134" t="n">
        <v>1942.41</v>
      </c>
      <c r="I74" s="2053" t="n">
        <f aca="false">H74-G74</f>
        <v>35.78</v>
      </c>
      <c r="J74" s="2027" t="n">
        <v>240000</v>
      </c>
      <c r="K74" s="2140"/>
      <c r="L74" s="2128" t="n">
        <f aca="false">F74*I74*J74</f>
        <v>8587199.99999999</v>
      </c>
      <c r="M74" s="2128" t="n">
        <f aca="false">L74*$K$81/$L$81</f>
        <v>8589867.07404604</v>
      </c>
      <c r="N74" s="2129"/>
      <c r="O74" s="2136"/>
      <c r="P74" s="2137"/>
      <c r="Q74" s="2123"/>
      <c r="S74" s="0" t="str">
        <f aca="false">B74</f>
        <v>Azimpur Circuit-1</v>
      </c>
      <c r="T74" s="2124" t="n">
        <f aca="false">M74</f>
        <v>8589867.07404604</v>
      </c>
      <c r="U74" s="0" t="n">
        <v>8235257.92040033</v>
      </c>
      <c r="V74" s="1441" t="n">
        <f aca="false">T74-U74</f>
        <v>354609.153645715</v>
      </c>
      <c r="W74" s="2001" t="n">
        <f aca="false">V74/U74*100</f>
        <v>4.30598722071933</v>
      </c>
      <c r="X74" s="1441" t="str">
        <f aca="false">IF(W74&gt;40,"FAULT",IF(W74&lt;-40,"CHECK","OK"))</f>
        <v>OK</v>
      </c>
    </row>
    <row r="75" customFormat="false" ht="21.75" hidden="false" customHeight="true" outlineLevel="0" collapsed="false">
      <c r="A75" s="2132" t="n">
        <v>20</v>
      </c>
      <c r="B75" s="2017" t="s">
        <v>1177</v>
      </c>
      <c r="C75" s="2125" t="n">
        <v>33</v>
      </c>
      <c r="D75" s="2133"/>
      <c r="E75" s="2126" t="s">
        <v>1178</v>
      </c>
      <c r="F75" s="2119" t="n">
        <v>1</v>
      </c>
      <c r="G75" s="2134" t="n">
        <v>1804.37</v>
      </c>
      <c r="H75" s="2134" t="n">
        <v>1804.37</v>
      </c>
      <c r="I75" s="2053" t="n">
        <f aca="false">H75-G75</f>
        <v>0</v>
      </c>
      <c r="J75" s="2027" t="n">
        <v>240000</v>
      </c>
      <c r="K75" s="2024"/>
      <c r="L75" s="2128" t="n">
        <f aca="false">F75*I75*J75</f>
        <v>0</v>
      </c>
      <c r="M75" s="2128" t="n">
        <f aca="false">L75*$K$81/$L$81</f>
        <v>0</v>
      </c>
      <c r="N75" s="2129"/>
      <c r="O75" s="2136" t="n">
        <f aca="false">M73+M76</f>
        <v>4981546.7240485</v>
      </c>
      <c r="P75" s="2137" t="s">
        <v>1179</v>
      </c>
      <c r="Q75" s="2123" t="n">
        <f aca="false">'%Loss '!$E$44</f>
        <v>0.896705327975218</v>
      </c>
      <c r="S75" s="0" t="str">
        <f aca="false">B75</f>
        <v>Azimpur Circuit-2</v>
      </c>
      <c r="T75" s="2124" t="n">
        <f aca="false">M75</f>
        <v>0</v>
      </c>
      <c r="U75" s="0" t="n">
        <v>4354191.4872224</v>
      </c>
      <c r="V75" s="1441" t="n">
        <f aca="false">T75-U75</f>
        <v>-4354191.4872224</v>
      </c>
      <c r="W75" s="2001" t="n">
        <f aca="false">V75/U75*100</f>
        <v>-100</v>
      </c>
      <c r="X75" s="1441" t="str">
        <f aca="false">IF(W75&gt;40,"FAULT",IF(W75&lt;-40,"CHECK","OK"))</f>
        <v>CHECK</v>
      </c>
    </row>
    <row r="76" customFormat="false" ht="21.75" hidden="false" customHeight="true" outlineLevel="0" collapsed="false">
      <c r="A76" s="2132" t="n">
        <v>22</v>
      </c>
      <c r="B76" s="2139" t="s">
        <v>1180</v>
      </c>
      <c r="C76" s="2125" t="n">
        <v>33</v>
      </c>
      <c r="D76" s="2133"/>
      <c r="E76" s="2126" t="s">
        <v>1181</v>
      </c>
      <c r="F76" s="2119" t="n">
        <v>1</v>
      </c>
      <c r="G76" s="2134" t="n">
        <v>139.74</v>
      </c>
      <c r="H76" s="2134" t="n">
        <v>145.23</v>
      </c>
      <c r="I76" s="2053" t="n">
        <f aca="false">H76-G76</f>
        <v>5.48999999999998</v>
      </c>
      <c r="J76" s="2027" t="n">
        <v>240000</v>
      </c>
      <c r="K76" s="2140"/>
      <c r="L76" s="2128" t="n">
        <f aca="false">F76*I76*J76</f>
        <v>1317600</v>
      </c>
      <c r="M76" s="2128" t="n">
        <f aca="false">L76*$K$81/$L$81</f>
        <v>1318009.22963982</v>
      </c>
      <c r="N76" s="2129"/>
      <c r="O76" s="2136"/>
      <c r="P76" s="2137"/>
      <c r="Q76" s="2123"/>
      <c r="S76" s="0" t="str">
        <f aca="false">B76</f>
        <v>BSMMU Hospital Circuit-2</v>
      </c>
      <c r="T76" s="2124" t="n">
        <f aca="false">M76</f>
        <v>1318009.22963982</v>
      </c>
      <c r="U76" s="0" t="n">
        <v>1282481.11096347</v>
      </c>
      <c r="V76" s="1441" t="n">
        <f aca="false">T76-U76</f>
        <v>35528.1186763423</v>
      </c>
      <c r="W76" s="2001" t="n">
        <f aca="false">V76/U76*100</f>
        <v>2.77026447973581</v>
      </c>
      <c r="X76" s="1441" t="str">
        <f aca="false">IF(W76&gt;40,"FAULT",IF(W76&lt;-40,"CHECK","OK"))</f>
        <v>OK</v>
      </c>
    </row>
    <row r="77" customFormat="false" ht="21.75" hidden="false" customHeight="true" outlineLevel="0" collapsed="false">
      <c r="A77" s="2132" t="n">
        <v>23</v>
      </c>
      <c r="B77" s="2017" t="s">
        <v>1182</v>
      </c>
      <c r="C77" s="2125" t="n">
        <v>33</v>
      </c>
      <c r="D77" s="2133"/>
      <c r="E77" s="2126" t="s">
        <v>1183</v>
      </c>
      <c r="F77" s="2119" t="n">
        <v>1</v>
      </c>
      <c r="G77" s="2134" t="n">
        <v>1347.73</v>
      </c>
      <c r="H77" s="2134" t="n">
        <v>1379.43</v>
      </c>
      <c r="I77" s="2053" t="n">
        <f aca="false">H77-G77</f>
        <v>31.7</v>
      </c>
      <c r="J77" s="2117" t="n">
        <v>240000</v>
      </c>
      <c r="K77" s="2024"/>
      <c r="L77" s="2128" t="n">
        <f aca="false">F77*I77*J77</f>
        <v>7608000.00000001</v>
      </c>
      <c r="M77" s="2128" t="n">
        <f aca="false">L77*$K$81/$L$81</f>
        <v>7610362.94710062</v>
      </c>
      <c r="N77" s="2129"/>
      <c r="O77" s="2136" t="n">
        <f aca="false">M74+M75</f>
        <v>8589867.07404604</v>
      </c>
      <c r="P77" s="2137" t="s">
        <v>1184</v>
      </c>
      <c r="Q77" s="2123" t="n">
        <f aca="false">'%Loss '!$E$34</f>
        <v>1.49421057294127</v>
      </c>
      <c r="S77" s="0" t="str">
        <f aca="false">B77</f>
        <v>Green Road Circuit-1</v>
      </c>
      <c r="T77" s="2124" t="n">
        <f aca="false">M77</f>
        <v>7610362.94710062</v>
      </c>
      <c r="U77" s="0" t="n">
        <v>6962383.40951894</v>
      </c>
      <c r="V77" s="1441" t="n">
        <f aca="false">T77-U77</f>
        <v>647979.537581687</v>
      </c>
      <c r="W77" s="2001" t="n">
        <f aca="false">V77/U77*100</f>
        <v>9.30686374863775</v>
      </c>
      <c r="X77" s="1441" t="str">
        <f aca="false">IF(W77&gt;40,"FAULT",IF(W77&lt;-40,"CHECK","OK"))</f>
        <v>OK</v>
      </c>
    </row>
    <row r="78" customFormat="false" ht="21.75" hidden="false" customHeight="true" outlineLevel="0" collapsed="false">
      <c r="A78" s="2132" t="n">
        <v>26</v>
      </c>
      <c r="B78" s="2017" t="s">
        <v>1185</v>
      </c>
      <c r="C78" s="2125" t="n">
        <v>0.4</v>
      </c>
      <c r="D78" s="2141"/>
      <c r="E78" s="2126" t="n">
        <v>84.2659</v>
      </c>
      <c r="F78" s="2119" t="n">
        <v>1</v>
      </c>
      <c r="G78" s="2134" t="n">
        <v>311229</v>
      </c>
      <c r="H78" s="2134" t="n">
        <v>313699</v>
      </c>
      <c r="I78" s="2053" t="n">
        <f aca="false">H78-G78</f>
        <v>2470</v>
      </c>
      <c r="J78" s="2117" t="n">
        <v>10</v>
      </c>
      <c r="K78" s="2024"/>
      <c r="L78" s="2128" t="n">
        <f aca="false">F78*I78*J78</f>
        <v>24700</v>
      </c>
      <c r="M78" s="2128" t="n">
        <f aca="false">L78*$K$81/$L$81</f>
        <v>24707.6715028109</v>
      </c>
      <c r="N78" s="2129"/>
      <c r="O78" s="2136"/>
      <c r="P78" s="2137"/>
      <c r="Q78" s="2123"/>
      <c r="S78" s="0" t="str">
        <f aca="false">B78</f>
        <v>33/0.4 kV, 500 kVA AT-1</v>
      </c>
      <c r="T78" s="2124" t="n">
        <f aca="false">M78</f>
        <v>24707.6715028109</v>
      </c>
      <c r="U78" s="0" t="n">
        <v>10867.4663429021</v>
      </c>
      <c r="V78" s="1441" t="n">
        <f aca="false">T78-U78</f>
        <v>13840.2051599088</v>
      </c>
      <c r="W78" s="2001" t="n">
        <f aca="false">V78/U78*100</f>
        <v>127.354479169363</v>
      </c>
      <c r="X78" s="1441" t="str">
        <f aca="false">IF(W78&gt;40,"FAULT",IF(W78&lt;-40,"CHECK","OK"))</f>
        <v>FAULT</v>
      </c>
    </row>
    <row r="79" customFormat="false" ht="21.75" hidden="false" customHeight="true" outlineLevel="0" collapsed="false">
      <c r="A79" s="2132" t="n">
        <v>25</v>
      </c>
      <c r="B79" s="2017" t="s">
        <v>1186</v>
      </c>
      <c r="C79" s="2125" t="n">
        <v>0.4</v>
      </c>
      <c r="D79" s="2141"/>
      <c r="E79" s="2126" t="n">
        <v>84.2673</v>
      </c>
      <c r="F79" s="2119" t="n">
        <v>1</v>
      </c>
      <c r="G79" s="2134" t="n">
        <v>478688</v>
      </c>
      <c r="H79" s="2134" t="n">
        <v>478688</v>
      </c>
      <c r="I79" s="2053" t="n">
        <f aca="false">H79-G79</f>
        <v>0</v>
      </c>
      <c r="J79" s="2117" t="n">
        <v>10</v>
      </c>
      <c r="K79" s="2024"/>
      <c r="L79" s="2128" t="n">
        <f aca="false">F79*I79*J79</f>
        <v>0</v>
      </c>
      <c r="M79" s="2128" t="n">
        <f aca="false">L79*$K$81/$L$81</f>
        <v>0</v>
      </c>
      <c r="N79" s="2129"/>
      <c r="S79" s="0" t="str">
        <f aca="false">B79</f>
        <v>33/0.4 kV, 1000 kVA AT-2</v>
      </c>
      <c r="T79" s="2124" t="n">
        <f aca="false">M79</f>
        <v>0</v>
      </c>
      <c r="U79" s="0" t="n">
        <v>13078.9857368076</v>
      </c>
      <c r="V79" s="1441" t="n">
        <f aca="false">T79-U79</f>
        <v>-13078.9857368076</v>
      </c>
      <c r="W79" s="2001" t="n">
        <f aca="false">V79/U79*100</f>
        <v>-100</v>
      </c>
      <c r="X79" s="1441" t="str">
        <f aca="false">IF(W79&gt;40,"FAULT",IF(W79&lt;-40,"CHECK","OK"))</f>
        <v>CHECK</v>
      </c>
    </row>
    <row r="80" customFormat="false" ht="21.75" hidden="false" customHeight="true" outlineLevel="0" collapsed="false">
      <c r="A80" s="2132"/>
      <c r="B80" s="2142" t="s">
        <v>122</v>
      </c>
      <c r="C80" s="2143"/>
      <c r="D80" s="2142"/>
      <c r="E80" s="2143"/>
      <c r="F80" s="2144"/>
      <c r="G80" s="2145"/>
      <c r="H80" s="2145"/>
      <c r="I80" s="2145"/>
      <c r="J80" s="2037" t="s">
        <v>475</v>
      </c>
      <c r="K80" s="2024"/>
      <c r="L80" s="2130" t="n">
        <f aca="false">SUM(L65:L79)</f>
        <v>52325500.0000001</v>
      </c>
      <c r="M80" s="2130" t="n">
        <f aca="false">SUM(M65:M79)</f>
        <v>52341751.6283535</v>
      </c>
      <c r="N80" s="2131"/>
      <c r="S80" s="0" t="str">
        <f aca="false">B80</f>
        <v> </v>
      </c>
      <c r="T80" s="2124" t="n">
        <f aca="false">M80</f>
        <v>52341751.6283535</v>
      </c>
      <c r="U80" s="0" t="n">
        <v>55393987.6754186</v>
      </c>
      <c r="V80" s="1441" t="n">
        <f aca="false">T80-U80</f>
        <v>-3052236.04706503</v>
      </c>
      <c r="W80" s="2001" t="n">
        <f aca="false">V80/U80*100</f>
        <v>-5.51004933053318</v>
      </c>
      <c r="X80" s="1441" t="str">
        <f aca="false">IF(W80&gt;40,"FAULT",IF(W80&lt;-40,"CHECK","OK"))</f>
        <v>OK</v>
      </c>
    </row>
    <row r="81" customFormat="false" ht="21.75" hidden="false" customHeight="true" outlineLevel="0" collapsed="false">
      <c r="A81" s="2132"/>
      <c r="B81" s="2142"/>
      <c r="C81" s="2143"/>
      <c r="D81" s="2142"/>
      <c r="E81" s="2143"/>
      <c r="F81" s="2144"/>
      <c r="G81" s="2145"/>
      <c r="H81" s="2145"/>
      <c r="I81" s="2146" t="s">
        <v>1187</v>
      </c>
      <c r="J81" s="2146"/>
      <c r="K81" s="2075" t="n">
        <f aca="false">K59</f>
        <v>67312800</v>
      </c>
      <c r="L81" s="2147" t="n">
        <f aca="false">L64+L80</f>
        <v>67291900.0000001</v>
      </c>
      <c r="M81" s="2148" t="n">
        <f aca="false">M80+M64</f>
        <v>67312800</v>
      </c>
      <c r="N81" s="2149" t="n">
        <f aca="false">(M81-L81)/L81*100</f>
        <v>0.0310587158334885</v>
      </c>
    </row>
    <row r="82" customFormat="false" ht="21.75" hidden="false" customHeight="true" outlineLevel="0" collapsed="false">
      <c r="A82" s="2077"/>
      <c r="B82" s="2078"/>
      <c r="C82" s="2051"/>
      <c r="D82" s="2079"/>
      <c r="K82" s="2080"/>
      <c r="L82" s="2077"/>
      <c r="M82" s="2077"/>
      <c r="N82" s="2051"/>
      <c r="O82" s="2077"/>
    </row>
    <row r="83" customFormat="false" ht="21.75" hidden="false" customHeight="true" outlineLevel="0" collapsed="false">
      <c r="A83" s="2077"/>
      <c r="N83" s="2051"/>
      <c r="O83" s="2077"/>
    </row>
    <row r="84" customFormat="false" ht="21.75" hidden="false" customHeight="true" outlineLevel="0" collapsed="false">
      <c r="A84" s="2077"/>
      <c r="N84" s="2051"/>
      <c r="O84" s="2077"/>
    </row>
    <row r="85" customFormat="false" ht="21.75" hidden="false" customHeight="true" outlineLevel="0" collapsed="false">
      <c r="A85" s="2077"/>
      <c r="N85" s="2051"/>
      <c r="O85" s="2077"/>
    </row>
    <row r="86" customFormat="false" ht="21.75" hidden="false" customHeight="true" outlineLevel="0" collapsed="false">
      <c r="A86" s="2077"/>
      <c r="N86" s="2051"/>
      <c r="O86" s="2077"/>
    </row>
    <row r="87" customFormat="false" ht="21.75" hidden="false" customHeight="true" outlineLevel="0" collapsed="false">
      <c r="A87" s="2077"/>
      <c r="N87" s="2051"/>
      <c r="O87" s="2077"/>
    </row>
    <row r="88" customFormat="false" ht="21.75" hidden="false" customHeight="true" outlineLevel="0" collapsed="false">
      <c r="A88" s="2077"/>
      <c r="B88" s="2078"/>
      <c r="C88" s="2051"/>
      <c r="N88" s="2051"/>
      <c r="O88" s="2077"/>
    </row>
    <row r="89" customFormat="false" ht="21.75" hidden="false" customHeight="true" outlineLevel="0" collapsed="false">
      <c r="A89" s="2077"/>
      <c r="B89" s="2078"/>
      <c r="C89" s="2051"/>
      <c r="N89" s="2051"/>
      <c r="O89" s="2077"/>
    </row>
    <row r="90" customFormat="false" ht="21.75" hidden="false" customHeight="true" outlineLevel="0" collapsed="false">
      <c r="A90" s="2077"/>
      <c r="B90" s="2078"/>
      <c r="C90" s="2051"/>
      <c r="N90" s="2051"/>
      <c r="O90" s="2077"/>
    </row>
    <row r="91" customFormat="false" ht="21.75" hidden="false" customHeight="true" outlineLevel="0" collapsed="false">
      <c r="A91" s="2077"/>
      <c r="B91" s="2078"/>
      <c r="C91" s="2051"/>
      <c r="N91" s="2051"/>
      <c r="O91" s="2077"/>
    </row>
    <row r="92" customFormat="false" ht="21.75" hidden="false" customHeight="true" outlineLevel="0" collapsed="false">
      <c r="A92" s="2077"/>
      <c r="B92" s="2078"/>
      <c r="C92" s="2051"/>
      <c r="N92" s="2051"/>
      <c r="O92" s="2077"/>
    </row>
    <row r="93" customFormat="false" ht="21.75" hidden="false" customHeight="true" outlineLevel="0" collapsed="false">
      <c r="A93" s="2077"/>
      <c r="B93" s="2078"/>
      <c r="C93" s="2051"/>
      <c r="N93" s="2051"/>
      <c r="O93" s="2077"/>
    </row>
    <row r="94" customFormat="false" ht="21.75" hidden="false" customHeight="true" outlineLevel="0" collapsed="false">
      <c r="A94" s="2077"/>
      <c r="B94" s="2078"/>
      <c r="C94" s="2051"/>
      <c r="D94" s="2079"/>
      <c r="E94" s="2051"/>
      <c r="F94" s="2103"/>
      <c r="G94" s="2077"/>
      <c r="H94" s="2077"/>
      <c r="I94" s="2077"/>
      <c r="J94" s="2077"/>
      <c r="K94" s="2080"/>
      <c r="L94" s="2077"/>
      <c r="M94" s="2077"/>
      <c r="N94" s="2051"/>
      <c r="O94" s="2077"/>
    </row>
    <row r="95" customFormat="false" ht="31.5" hidden="false" customHeight="false" outlineLevel="0" collapsed="false">
      <c r="A95" s="2150" t="s">
        <v>1188</v>
      </c>
      <c r="B95" s="2150"/>
      <c r="C95" s="2150"/>
      <c r="D95" s="2150"/>
      <c r="E95" s="2150"/>
      <c r="F95" s="2150"/>
      <c r="G95" s="2150"/>
      <c r="H95" s="2150"/>
      <c r="I95" s="2150"/>
      <c r="J95" s="2150"/>
      <c r="K95" s="2150"/>
      <c r="L95" s="2150"/>
      <c r="M95" s="2150"/>
      <c r="N95" s="2150"/>
      <c r="O95" s="1989" t="str">
        <f aca="false">$O$6</f>
        <v>Month June-2023</v>
      </c>
      <c r="S95" s="1990" t="str">
        <f aca="false">S6</f>
        <v>Name of Feeders.</v>
      </c>
      <c r="T95" s="1990" t="str">
        <f aca="false">T6</f>
        <v>Month June-2023</v>
      </c>
      <c r="U95" s="1990" t="s">
        <v>1070</v>
      </c>
      <c r="V95" s="1990" t="str">
        <f aca="false">V6</f>
        <v>Diffferance</v>
      </c>
      <c r="W95" s="1990" t="str">
        <f aca="false">W6</f>
        <v>% of Increased/Decreased</v>
      </c>
      <c r="X95" s="1990" t="str">
        <f aca="false">X6</f>
        <v>COMENTS</v>
      </c>
    </row>
    <row r="96" customFormat="false" ht="21.75" hidden="false" customHeight="true" outlineLevel="0" collapsed="false">
      <c r="A96" s="1992" t="s">
        <v>794</v>
      </c>
      <c r="B96" s="1993" t="s">
        <v>1074</v>
      </c>
      <c r="C96" s="1994" t="s">
        <v>1075</v>
      </c>
      <c r="D96" s="1994"/>
      <c r="E96" s="1994"/>
      <c r="F96" s="1995" t="s">
        <v>45</v>
      </c>
      <c r="G96" s="1996" t="s">
        <v>1076</v>
      </c>
      <c r="H96" s="1996"/>
      <c r="I96" s="1996"/>
      <c r="J96" s="1996" t="s">
        <v>29</v>
      </c>
      <c r="K96" s="1996" t="s">
        <v>1077</v>
      </c>
      <c r="L96" s="1996"/>
      <c r="M96" s="1994" t="s">
        <v>1134</v>
      </c>
      <c r="N96" s="1993"/>
      <c r="O96" s="1997" t="s">
        <v>479</v>
      </c>
      <c r="T96" s="1441" t="n">
        <v>15283200.0000001</v>
      </c>
      <c r="U96" s="1441" t="n">
        <v>15283200.0000001</v>
      </c>
      <c r="V96" s="1441" t="n">
        <f aca="false">T96-U96</f>
        <v>0</v>
      </c>
      <c r="W96" s="2001" t="n">
        <f aca="false">V96/U96*100</f>
        <v>0</v>
      </c>
      <c r="X96" s="1441" t="str">
        <f aca="false">IF(W96&gt;40,"FAULT",IF(W96&lt;-40,"CHECK","OK"))</f>
        <v>OK</v>
      </c>
    </row>
    <row r="97" customFormat="false" ht="21.75" hidden="false" customHeight="true" outlineLevel="0" collapsed="false">
      <c r="A97" s="1992"/>
      <c r="B97" s="1993"/>
      <c r="C97" s="1998" t="s">
        <v>1079</v>
      </c>
      <c r="D97" s="1998"/>
      <c r="E97" s="1998" t="s">
        <v>1080</v>
      </c>
      <c r="F97" s="1995"/>
      <c r="G97" s="1999" t="n">
        <f aca="false">'NORTH-1'!$H$8</f>
        <v>44929</v>
      </c>
      <c r="H97" s="1999" t="n">
        <f aca="false">'NORTH-1'!$H$8</f>
        <v>44929</v>
      </c>
      <c r="I97" s="2000" t="s">
        <v>47</v>
      </c>
      <c r="J97" s="1996"/>
      <c r="K97" s="2000" t="s">
        <v>1081</v>
      </c>
      <c r="L97" s="2000" t="s">
        <v>1082</v>
      </c>
      <c r="M97" s="1994" t="s">
        <v>1083</v>
      </c>
      <c r="N97" s="1998" t="s">
        <v>741</v>
      </c>
      <c r="O97" s="1997"/>
    </row>
    <row r="98" customFormat="false" ht="21.75" hidden="false" customHeight="true" outlineLevel="0" collapsed="false">
      <c r="A98" s="2002" t="n">
        <v>1</v>
      </c>
      <c r="B98" s="2003" t="n">
        <v>2</v>
      </c>
      <c r="C98" s="2004" t="n">
        <v>4</v>
      </c>
      <c r="D98" s="2004"/>
      <c r="E98" s="2003" t="n">
        <v>5</v>
      </c>
      <c r="F98" s="2005" t="n">
        <v>7</v>
      </c>
      <c r="G98" s="2002" t="n">
        <v>9</v>
      </c>
      <c r="H98" s="2002" t="n">
        <v>9</v>
      </c>
      <c r="I98" s="2002" t="s">
        <v>1084</v>
      </c>
      <c r="J98" s="2002" t="n">
        <v>11</v>
      </c>
      <c r="K98" s="2002" t="s">
        <v>1085</v>
      </c>
      <c r="L98" s="2002" t="s">
        <v>1086</v>
      </c>
      <c r="M98" s="2002" t="n">
        <v>14</v>
      </c>
      <c r="N98" s="2006" t="n">
        <v>15</v>
      </c>
      <c r="O98" s="2002" t="n">
        <v>16</v>
      </c>
    </row>
    <row r="99" customFormat="false" ht="21.75" hidden="false" customHeight="true" outlineLevel="0" collapsed="false">
      <c r="A99" s="2132"/>
      <c r="B99" s="2008" t="s">
        <v>1189</v>
      </c>
      <c r="C99" s="2009"/>
      <c r="D99" s="2010"/>
      <c r="E99" s="2009"/>
      <c r="F99" s="2012"/>
      <c r="G99" s="2009"/>
      <c r="H99" s="2009"/>
      <c r="I99" s="2009"/>
      <c r="J99" s="2009"/>
      <c r="K99" s="2010"/>
      <c r="L99" s="2009"/>
      <c r="M99" s="2013"/>
      <c r="N99" s="2014"/>
      <c r="O99" s="2151"/>
    </row>
    <row r="100" customFormat="false" ht="21.75" hidden="false" customHeight="true" outlineLevel="0" collapsed="false">
      <c r="A100" s="2016" t="n">
        <v>15</v>
      </c>
      <c r="B100" s="2017" t="s">
        <v>1190</v>
      </c>
      <c r="C100" s="2152" t="n">
        <v>11</v>
      </c>
      <c r="D100" s="2153" t="s">
        <v>788</v>
      </c>
      <c r="E100" s="2018" t="s">
        <v>1191</v>
      </c>
      <c r="F100" s="2119" t="n">
        <v>1</v>
      </c>
      <c r="G100" s="2134" t="n">
        <v>800612.84</v>
      </c>
      <c r="H100" s="2134" t="n">
        <v>845791.6</v>
      </c>
      <c r="I100" s="2053" t="n">
        <f aca="false">H100-G100</f>
        <v>45178.76</v>
      </c>
      <c r="J100" s="2027" t="n">
        <v>180</v>
      </c>
      <c r="K100" s="2135" t="n">
        <f aca="false">F100*I100*J100</f>
        <v>8132176.8</v>
      </c>
      <c r="L100" s="2128"/>
      <c r="M100" s="2135" t="n">
        <f aca="false">K100*$M$64/$K$102</f>
        <v>8188549.88118638</v>
      </c>
      <c r="N100" s="2154"/>
      <c r="O100" s="2155"/>
    </row>
    <row r="101" customFormat="false" ht="21.75" hidden="false" customHeight="true" outlineLevel="0" collapsed="false">
      <c r="A101" s="2016" t="n">
        <v>16</v>
      </c>
      <c r="B101" s="2017" t="s">
        <v>1192</v>
      </c>
      <c r="C101" s="2152" t="n">
        <v>11</v>
      </c>
      <c r="D101" s="2156"/>
      <c r="E101" s="2018" t="s">
        <v>1193</v>
      </c>
      <c r="F101" s="2119" t="n">
        <v>1</v>
      </c>
      <c r="G101" s="2134" t="n">
        <v>418508.56</v>
      </c>
      <c r="H101" s="2134" t="n">
        <v>455929.7</v>
      </c>
      <c r="I101" s="2053" t="n">
        <f aca="false">H101-G101</f>
        <v>37421.14</v>
      </c>
      <c r="J101" s="2027" t="n">
        <v>180</v>
      </c>
      <c r="K101" s="2135" t="n">
        <f aca="false">F101*I101*J101</f>
        <v>6735805.2</v>
      </c>
      <c r="L101" s="2128"/>
      <c r="M101" s="2135" t="n">
        <f aca="false">K101*$M$64/$K$102</f>
        <v>6782498.4904601</v>
      </c>
      <c r="N101" s="2154"/>
      <c r="O101" s="2155"/>
    </row>
    <row r="102" customFormat="false" ht="21.75" hidden="false" customHeight="true" outlineLevel="0" collapsed="false">
      <c r="A102" s="2132"/>
      <c r="B102" s="2142"/>
      <c r="C102" s="2143"/>
      <c r="D102" s="2142"/>
      <c r="E102" s="2143"/>
      <c r="F102" s="2144"/>
      <c r="G102" s="2145"/>
      <c r="H102" s="2145" t="n">
        <v>0</v>
      </c>
      <c r="I102" s="2145"/>
      <c r="J102" s="2142" t="s">
        <v>475</v>
      </c>
      <c r="K102" s="2157" t="n">
        <f aca="false">SUM(K100:K101)</f>
        <v>14867982</v>
      </c>
      <c r="L102" s="2130"/>
      <c r="M102" s="2121" t="n">
        <f aca="false">SUM(M100:M101)</f>
        <v>14971048.3716465</v>
      </c>
      <c r="N102" s="2131"/>
      <c r="O102" s="2151"/>
    </row>
    <row r="103" customFormat="false" ht="21.75" hidden="false" customHeight="true" outlineLevel="0" collapsed="false">
      <c r="A103" s="2016"/>
      <c r="B103" s="2058" t="s">
        <v>1194</v>
      </c>
      <c r="C103" s="2059"/>
      <c r="D103" s="2060"/>
      <c r="E103" s="2059"/>
      <c r="F103" s="2061"/>
      <c r="G103" s="2059"/>
      <c r="H103" s="2059" t="n">
        <v>0</v>
      </c>
      <c r="I103" s="2059"/>
      <c r="J103" s="2059"/>
      <c r="K103" s="2060"/>
      <c r="L103" s="2059"/>
      <c r="M103" s="2063"/>
      <c r="N103" s="2064"/>
      <c r="O103" s="2027"/>
    </row>
    <row r="104" customFormat="false" ht="21.75" hidden="false" customHeight="true" outlineLevel="0" collapsed="false">
      <c r="A104" s="2016" t="n">
        <v>4</v>
      </c>
      <c r="B104" s="2017" t="s">
        <v>1195</v>
      </c>
      <c r="C104" s="2152" t="n">
        <v>11</v>
      </c>
      <c r="D104" s="2158" t="s">
        <v>1108</v>
      </c>
      <c r="E104" s="2018" t="s">
        <v>1196</v>
      </c>
      <c r="F104" s="2119" t="n">
        <v>1</v>
      </c>
      <c r="G104" s="2134" t="n">
        <v>3920074</v>
      </c>
      <c r="H104" s="2134" t="n">
        <v>5173196</v>
      </c>
      <c r="I104" s="2053" t="n">
        <f aca="false">H104-G104</f>
        <v>1253122</v>
      </c>
      <c r="J104" s="2027" t="n">
        <v>1</v>
      </c>
      <c r="K104" s="2135"/>
      <c r="L104" s="2128" t="n">
        <f aca="false">F104*I104*J104</f>
        <v>1253122</v>
      </c>
      <c r="M104" s="2128" t="n">
        <f aca="false">L104*$K$123/$L$123</f>
        <v>1257653.92220888</v>
      </c>
      <c r="N104" s="2159" t="s">
        <v>1197</v>
      </c>
      <c r="O104" s="2155"/>
      <c r="S104" s="0" t="str">
        <f aca="false">B104</f>
        <v>11 kV Balaka Feeder</v>
      </c>
      <c r="T104" s="2160" t="n">
        <f aca="false">M104</f>
        <v>1257653.92220888</v>
      </c>
      <c r="U104" s="0" t="n">
        <v>1137299.48907697</v>
      </c>
      <c r="V104" s="1441" t="n">
        <f aca="false">T104-U104</f>
        <v>120354.433131907</v>
      </c>
      <c r="W104" s="2001" t="n">
        <f aca="false">V104/U104*100</f>
        <v>10.582474914289</v>
      </c>
      <c r="X104" s="1441" t="str">
        <f aca="false">IF(W104&gt;40,"FAULT",IF(W104&lt;-40,"CHECK","OK"))</f>
        <v>OK</v>
      </c>
    </row>
    <row r="105" customFormat="false" ht="21.75" hidden="false" customHeight="true" outlineLevel="0" collapsed="false">
      <c r="A105" s="2016" t="n">
        <v>5</v>
      </c>
      <c r="B105" s="2017" t="s">
        <v>1198</v>
      </c>
      <c r="C105" s="2152" t="n">
        <v>11</v>
      </c>
      <c r="D105" s="2161"/>
      <c r="E105" s="2018" t="s">
        <v>1199</v>
      </c>
      <c r="F105" s="2119" t="n">
        <v>1</v>
      </c>
      <c r="G105" s="2134" t="n">
        <v>44616340</v>
      </c>
      <c r="H105" s="2134" t="n">
        <v>46129640</v>
      </c>
      <c r="I105" s="2053" t="n">
        <f aca="false">H105-G105</f>
        <v>1513300</v>
      </c>
      <c r="J105" s="2027" t="n">
        <v>1</v>
      </c>
      <c r="K105" s="2135"/>
      <c r="L105" s="2128" t="n">
        <f aca="false">F105*I105*J105</f>
        <v>1513300</v>
      </c>
      <c r="M105" s="2128" t="n">
        <f aca="false">L105*$K$123/$L$123</f>
        <v>1518772.85729458</v>
      </c>
      <c r="N105" s="2154" t="s">
        <v>1197</v>
      </c>
      <c r="O105" s="2155"/>
      <c r="S105" s="0" t="str">
        <f aca="false">B105</f>
        <v>11 kV Mogbazar O/H</v>
      </c>
      <c r="T105" s="2160" t="n">
        <f aca="false">M105</f>
        <v>1518772.85729458</v>
      </c>
      <c r="U105" s="0" t="n">
        <v>1477894.37690068</v>
      </c>
      <c r="V105" s="1441" t="n">
        <f aca="false">T105-U105</f>
        <v>40878.4803938949</v>
      </c>
      <c r="W105" s="2001" t="n">
        <f aca="false">V105/U105*100</f>
        <v>2.76599471740477</v>
      </c>
      <c r="X105" s="1441" t="str">
        <f aca="false">IF(W105&gt;40,"FAULT",IF(W105&lt;-40,"CHECK","OK"))</f>
        <v>OK</v>
      </c>
    </row>
    <row r="106" customFormat="false" ht="21.75" hidden="false" customHeight="true" outlineLevel="0" collapsed="false">
      <c r="A106" s="2016" t="n">
        <v>6</v>
      </c>
      <c r="B106" s="2017" t="s">
        <v>1200</v>
      </c>
      <c r="C106" s="2152" t="n">
        <v>11</v>
      </c>
      <c r="D106" s="2161"/>
      <c r="E106" s="2018" t="s">
        <v>1201</v>
      </c>
      <c r="F106" s="2119" t="n">
        <v>1</v>
      </c>
      <c r="G106" s="2134" t="n">
        <v>56931817</v>
      </c>
      <c r="H106" s="2134" t="n">
        <v>59070322</v>
      </c>
      <c r="I106" s="2053" t="n">
        <f aca="false">H106-G106</f>
        <v>2138505</v>
      </c>
      <c r="J106" s="2027" t="n">
        <v>1</v>
      </c>
      <c r="K106" s="2135"/>
      <c r="L106" s="2128" t="n">
        <f aca="false">F106*I106*J106</f>
        <v>2138505</v>
      </c>
      <c r="M106" s="2128" t="n">
        <f aca="false">L106*$K$123/$L$123</f>
        <v>2146238.91441798</v>
      </c>
      <c r="N106" s="2154" t="s">
        <v>1197</v>
      </c>
      <c r="O106" s="2155"/>
      <c r="S106" s="0" t="str">
        <f aca="false">B106</f>
        <v>11 kV Panthopath Feeder</v>
      </c>
      <c r="T106" s="2160" t="n">
        <f aca="false">M106</f>
        <v>2146238.91441798</v>
      </c>
      <c r="U106" s="0" t="n">
        <v>2162610.31847606</v>
      </c>
      <c r="V106" s="1441" t="n">
        <f aca="false">T106-U106</f>
        <v>-16371.4040580774</v>
      </c>
      <c r="W106" s="2001" t="n">
        <f aca="false">V106/U106*100</f>
        <v>-0.75702052830368</v>
      </c>
      <c r="X106" s="1441" t="str">
        <f aca="false">IF(W106&gt;40,"FAULT",IF(W106&lt;-40,"CHECK","OK"))</f>
        <v>OK</v>
      </c>
    </row>
    <row r="107" customFormat="false" ht="21.75" hidden="false" customHeight="true" outlineLevel="0" collapsed="false">
      <c r="A107" s="2016" t="n">
        <v>7</v>
      </c>
      <c r="B107" s="2017" t="s">
        <v>1202</v>
      </c>
      <c r="C107" s="2152" t="n">
        <v>11</v>
      </c>
      <c r="D107" s="2161"/>
      <c r="E107" s="2018" t="s">
        <v>1203</v>
      </c>
      <c r="F107" s="2119" t="n">
        <v>1</v>
      </c>
      <c r="G107" s="2134" t="n">
        <v>201916.09</v>
      </c>
      <c r="H107" s="2134" t="n">
        <v>208836.3</v>
      </c>
      <c r="I107" s="2053" t="n">
        <f aca="false">H107-G107</f>
        <v>6920.20999999999</v>
      </c>
      <c r="J107" s="2027" t="n">
        <v>60</v>
      </c>
      <c r="K107" s="2135"/>
      <c r="L107" s="2128" t="n">
        <f aca="false">F107*I107*J107</f>
        <v>415212.6</v>
      </c>
      <c r="M107" s="2128" t="n">
        <f aca="false">L107*$K$123/$L$123</f>
        <v>416714.21852026</v>
      </c>
      <c r="N107" s="2154" t="s">
        <v>1197</v>
      </c>
      <c r="O107" s="2155"/>
      <c r="S107" s="0" t="str">
        <f aca="false">B107</f>
        <v>11 kV Shahbagh Feeder ( old University O/H)</v>
      </c>
      <c r="T107" s="2160" t="n">
        <f aca="false">M107</f>
        <v>416714.21852026</v>
      </c>
      <c r="U107" s="0" t="n">
        <v>395540.607624089</v>
      </c>
      <c r="V107" s="1441" t="n">
        <f aca="false">T107-U107</f>
        <v>21173.6108961704</v>
      </c>
      <c r="W107" s="2001" t="n">
        <f aca="false">V107/U107*100</f>
        <v>5.35308145056327</v>
      </c>
      <c r="X107" s="1441" t="str">
        <f aca="false">IF(W107&gt;40,"FAULT",IF(W107&lt;-40,"CHECK","OK"))</f>
        <v>OK</v>
      </c>
    </row>
    <row r="108" customFormat="false" ht="21.75" hidden="false" customHeight="true" outlineLevel="0" collapsed="false">
      <c r="A108" s="2016" t="n">
        <v>8</v>
      </c>
      <c r="B108" s="2017" t="s">
        <v>1204</v>
      </c>
      <c r="C108" s="2152" t="n">
        <v>11</v>
      </c>
      <c r="D108" s="2161"/>
      <c r="E108" s="2018" t="s">
        <v>1205</v>
      </c>
      <c r="F108" s="2119" t="n">
        <v>1</v>
      </c>
      <c r="G108" s="2134" t="n">
        <v>275542.83</v>
      </c>
      <c r="H108" s="2134" t="n">
        <v>279161.7</v>
      </c>
      <c r="I108" s="2053" t="n">
        <f aca="false">H108-G108</f>
        <v>3618.87</v>
      </c>
      <c r="J108" s="2027" t="n">
        <v>60</v>
      </c>
      <c r="K108" s="2135"/>
      <c r="L108" s="2128" t="n">
        <f aca="false">F108*I108*J108</f>
        <v>217132.2</v>
      </c>
      <c r="M108" s="2128" t="n">
        <f aca="false">L108*$K$123/$L$123</f>
        <v>217917.45972686</v>
      </c>
      <c r="N108" s="2154" t="s">
        <v>1197</v>
      </c>
      <c r="O108" s="2155"/>
      <c r="S108" s="0" t="str">
        <f aca="false">B108</f>
        <v>11 kV P G Hospital Feeder</v>
      </c>
      <c r="T108" s="2160" t="n">
        <f aca="false">M108</f>
        <v>217917.45972686</v>
      </c>
      <c r="U108" s="0" t="n">
        <v>226732.971327597</v>
      </c>
      <c r="V108" s="1441" t="n">
        <f aca="false">T108-U108</f>
        <v>-8815.51160073688</v>
      </c>
      <c r="W108" s="2001" t="n">
        <f aca="false">V108/U108*100</f>
        <v>-3.88805895724788</v>
      </c>
      <c r="X108" s="1441" t="str">
        <f aca="false">IF(W108&gt;40,"FAULT",IF(W108&lt;-40,"CHECK","OK"))</f>
        <v>OK</v>
      </c>
    </row>
    <row r="109" customFormat="false" ht="21.75" hidden="false" customHeight="true" outlineLevel="0" collapsed="false">
      <c r="A109" s="2016" t="n">
        <v>9</v>
      </c>
      <c r="B109" s="2017" t="s">
        <v>1206</v>
      </c>
      <c r="C109" s="2152" t="n">
        <v>11</v>
      </c>
      <c r="D109" s="2161"/>
      <c r="E109" s="2018" t="s">
        <v>1207</v>
      </c>
      <c r="F109" s="2119" t="n">
        <v>1</v>
      </c>
      <c r="G109" s="2134" t="n">
        <v>684.97</v>
      </c>
      <c r="H109" s="2134" t="n">
        <v>691.92</v>
      </c>
      <c r="I109" s="2053" t="n">
        <f aca="false">H109-G109</f>
        <v>6.94999999999993</v>
      </c>
      <c r="J109" s="2027" t="n">
        <v>60000</v>
      </c>
      <c r="K109" s="2135"/>
      <c r="L109" s="2128" t="n">
        <f aca="false">F109*I109*J109</f>
        <v>416999.999999996</v>
      </c>
      <c r="M109" s="2128" t="n">
        <f aca="false">L109*$K$123/$L$123</f>
        <v>418508.082661622</v>
      </c>
      <c r="N109" s="2154" t="s">
        <v>1197</v>
      </c>
      <c r="O109" s="2155"/>
      <c r="S109" s="0" t="str">
        <f aca="false">B109</f>
        <v>11 kV Abdul Monem Ltd</v>
      </c>
      <c r="T109" s="2160" t="n">
        <f aca="false">M109</f>
        <v>418508.082661622</v>
      </c>
      <c r="U109" s="0" t="n">
        <v>415788.292274396</v>
      </c>
      <c r="V109" s="1441" t="n">
        <f aca="false">T109-U109</f>
        <v>2719.7903872258</v>
      </c>
      <c r="W109" s="2001" t="n">
        <f aca="false">V109/U109*100</f>
        <v>0.654128660609545</v>
      </c>
      <c r="X109" s="1441" t="str">
        <f aca="false">IF(W109&gt;40,"FAULT",IF(W109&lt;-40,"CHECK","OK"))</f>
        <v>OK</v>
      </c>
    </row>
    <row r="110" customFormat="false" ht="21.75" hidden="false" customHeight="true" outlineLevel="0" collapsed="false">
      <c r="A110" s="2016" t="n">
        <v>10</v>
      </c>
      <c r="B110" s="2017" t="s">
        <v>1208</v>
      </c>
      <c r="C110" s="2152" t="n">
        <v>11</v>
      </c>
      <c r="D110" s="2161"/>
      <c r="E110" s="2018" t="s">
        <v>1209</v>
      </c>
      <c r="F110" s="2119" t="n">
        <v>1</v>
      </c>
      <c r="G110" s="2134" t="n">
        <v>526282.72</v>
      </c>
      <c r="H110" s="2134" t="n">
        <v>538943.6</v>
      </c>
      <c r="I110" s="2053" t="n">
        <f aca="false">H110-G110</f>
        <v>12660.88</v>
      </c>
      <c r="J110" s="2027" t="n">
        <v>60</v>
      </c>
      <c r="K110" s="2135"/>
      <c r="L110" s="2128" t="n">
        <f aca="false">F110*I110*J110</f>
        <v>759652.8</v>
      </c>
      <c r="M110" s="2128" t="n">
        <f aca="false">L110*$K$123/$L$123</f>
        <v>762400.088289054</v>
      </c>
      <c r="N110" s="2159" t="s">
        <v>760</v>
      </c>
      <c r="O110" s="2155"/>
      <c r="S110" s="0" t="str">
        <f aca="false">B110</f>
        <v>11 kV Surjasen Hall Feeder</v>
      </c>
      <c r="T110" s="2160" t="n">
        <f aca="false">M110</f>
        <v>762400.088289054</v>
      </c>
      <c r="U110" s="0" t="n">
        <v>500947.760449471</v>
      </c>
      <c r="V110" s="1441" t="n">
        <f aca="false">T110-U110</f>
        <v>261452.327839583</v>
      </c>
      <c r="W110" s="2001" t="n">
        <f aca="false">V110/U110*100</f>
        <v>52.1915354217767</v>
      </c>
      <c r="X110" s="1441" t="str">
        <f aca="false">IF(W110&gt;40,"FAULT",IF(W110&lt;-40,"CHECK","OK"))</f>
        <v>FAULT</v>
      </c>
    </row>
    <row r="111" customFormat="false" ht="21.75" hidden="false" customHeight="true" outlineLevel="0" collapsed="false">
      <c r="A111" s="2016" t="n">
        <v>11</v>
      </c>
      <c r="B111" s="2017" t="s">
        <v>1210</v>
      </c>
      <c r="C111" s="2152" t="n">
        <v>11</v>
      </c>
      <c r="D111" s="2161"/>
      <c r="E111" s="2018" t="s">
        <v>1211</v>
      </c>
      <c r="F111" s="2119" t="n">
        <v>1</v>
      </c>
      <c r="G111" s="2134" t="n">
        <v>0</v>
      </c>
      <c r="H111" s="2134" t="n">
        <v>0</v>
      </c>
      <c r="I111" s="2053" t="n">
        <f aca="false">H111-G111</f>
        <v>0</v>
      </c>
      <c r="J111" s="2027" t="n">
        <v>60</v>
      </c>
      <c r="K111" s="2135"/>
      <c r="L111" s="2128" t="n">
        <f aca="false">F111*I111*J111</f>
        <v>0</v>
      </c>
      <c r="M111" s="2128" t="n">
        <f aca="false">L111*$K$123/$L$123</f>
        <v>0</v>
      </c>
      <c r="N111" s="2159" t="s">
        <v>754</v>
      </c>
      <c r="O111" s="2155"/>
      <c r="S111" s="0" t="str">
        <f aca="false">B111</f>
        <v>11 kV Azimpur-1 Feeder</v>
      </c>
      <c r="T111" s="2160" t="n">
        <f aca="false">M111</f>
        <v>0</v>
      </c>
      <c r="U111" s="0" t="n">
        <v>0</v>
      </c>
      <c r="V111" s="1441" t="n">
        <f aca="false">T111-U111</f>
        <v>0</v>
      </c>
      <c r="W111" s="2001" t="e">
        <f aca="false">V111/U111*100</f>
        <v>#DIV/0!</v>
      </c>
      <c r="X111" s="1441" t="e">
        <f aca="false">IF(W111&gt;40,"FAULT",IF(W111&lt;-40,"CHECK","OK"))</f>
        <v>#DIV/0!</v>
      </c>
    </row>
    <row r="112" customFormat="false" ht="21.75" hidden="false" customHeight="true" outlineLevel="0" collapsed="false">
      <c r="A112" s="2016" t="n">
        <v>12</v>
      </c>
      <c r="B112" s="2017" t="s">
        <v>1212</v>
      </c>
      <c r="C112" s="2152" t="n">
        <v>11</v>
      </c>
      <c r="D112" s="2161"/>
      <c r="E112" s="2018" t="s">
        <v>1213</v>
      </c>
      <c r="F112" s="2119" t="n">
        <v>1</v>
      </c>
      <c r="G112" s="2134" t="n">
        <v>910191.77</v>
      </c>
      <c r="H112" s="2134" t="n">
        <v>918512</v>
      </c>
      <c r="I112" s="2053" t="n">
        <f aca="false">H112-G112</f>
        <v>8320.22999999998</v>
      </c>
      <c r="J112" s="2027" t="n">
        <v>60</v>
      </c>
      <c r="K112" s="2135"/>
      <c r="L112" s="2128" t="n">
        <f aca="false">F112*I112*J112</f>
        <v>499213.799999999</v>
      </c>
      <c r="M112" s="2128" t="n">
        <f aca="false">L112*$K$123/$L$123</f>
        <v>501019.209295501</v>
      </c>
      <c r="N112" s="2154" t="s">
        <v>760</v>
      </c>
      <c r="O112" s="2155"/>
      <c r="S112" s="0" t="str">
        <f aca="false">B112</f>
        <v>11 kV TSC Feeder</v>
      </c>
      <c r="T112" s="2160" t="n">
        <f aca="false">M112</f>
        <v>501019.209295501</v>
      </c>
      <c r="U112" s="0" t="n">
        <v>594864.694206613</v>
      </c>
      <c r="V112" s="1441" t="n">
        <f aca="false">T112-U112</f>
        <v>-93845.4849111128</v>
      </c>
      <c r="W112" s="2001" t="n">
        <f aca="false">V112/U112*100</f>
        <v>-15.7759379275781</v>
      </c>
      <c r="X112" s="1441" t="str">
        <f aca="false">IF(W112&gt;40,"FAULT",IF(W112&lt;-40,"CHECK","OK"))</f>
        <v>OK</v>
      </c>
    </row>
    <row r="113" customFormat="false" ht="21.75" hidden="false" customHeight="true" outlineLevel="0" collapsed="false">
      <c r="A113" s="2016" t="n">
        <v>13</v>
      </c>
      <c r="B113" s="2017" t="s">
        <v>1214</v>
      </c>
      <c r="C113" s="2152" t="n">
        <v>11</v>
      </c>
      <c r="D113" s="2161"/>
      <c r="E113" s="2018" t="s">
        <v>1215</v>
      </c>
      <c r="F113" s="2119" t="n">
        <v>1</v>
      </c>
      <c r="G113" s="2134" t="n">
        <v>27965.2</v>
      </c>
      <c r="H113" s="2134" t="n">
        <v>28074.3</v>
      </c>
      <c r="I113" s="2053" t="n">
        <f aca="false">H113-G113</f>
        <v>109.099999999999</v>
      </c>
      <c r="J113" s="2027" t="n">
        <v>60</v>
      </c>
      <c r="K113" s="2135"/>
      <c r="L113" s="2128" t="n">
        <f aca="false">F113*I113*J113</f>
        <v>6545.99999999991</v>
      </c>
      <c r="M113" s="2128" t="n">
        <f aca="false">L113*$K$123/$L$123</f>
        <v>6569.67364293277</v>
      </c>
      <c r="N113" s="2154" t="s">
        <v>1197</v>
      </c>
      <c r="O113" s="2155"/>
      <c r="S113" s="0" t="str">
        <f aca="false">B113</f>
        <v>11 kV SCADA Bhaban</v>
      </c>
      <c r="T113" s="2160" t="n">
        <f aca="false">M113</f>
        <v>6569.67364293277</v>
      </c>
      <c r="U113" s="0" t="n">
        <v>7038.27138226801</v>
      </c>
      <c r="V113" s="1441" t="n">
        <f aca="false">T113-U113</f>
        <v>-468.597739335241</v>
      </c>
      <c r="W113" s="2001" t="n">
        <f aca="false">V113/U113*100</f>
        <v>-6.65785267268624</v>
      </c>
      <c r="X113" s="1441" t="str">
        <f aca="false">IF(W113&gt;40,"FAULT",IF(W113&lt;-40,"CHECK","OK"))</f>
        <v>OK</v>
      </c>
    </row>
    <row r="114" customFormat="false" ht="21.75" hidden="false" customHeight="true" outlineLevel="0" collapsed="false">
      <c r="A114" s="2016" t="n">
        <v>14</v>
      </c>
      <c r="B114" s="2017" t="s">
        <v>1216</v>
      </c>
      <c r="C114" s="2152" t="n">
        <v>11</v>
      </c>
      <c r="D114" s="2161"/>
      <c r="E114" s="2018" t="s">
        <v>1217</v>
      </c>
      <c r="F114" s="2119" t="n">
        <v>1</v>
      </c>
      <c r="G114" s="2134" t="n">
        <v>455579.68</v>
      </c>
      <c r="H114" s="2134" t="n">
        <v>474478.5</v>
      </c>
      <c r="I114" s="2053" t="n">
        <f aca="false">H114-G114</f>
        <v>18898.82</v>
      </c>
      <c r="J114" s="2027" t="n">
        <v>60</v>
      </c>
      <c r="K114" s="2135"/>
      <c r="L114" s="2128" t="n">
        <f aca="false">F114*I114*J114</f>
        <v>1133929.2</v>
      </c>
      <c r="M114" s="2128" t="n">
        <f aca="false">L114*$K$123/$L$123</f>
        <v>1138030.06082981</v>
      </c>
      <c r="N114" s="2154" t="s">
        <v>1197</v>
      </c>
      <c r="O114" s="2155"/>
      <c r="S114" s="0" t="str">
        <f aca="false">B114</f>
        <v>11 kV DPH Sw/S-2</v>
      </c>
      <c r="T114" s="2160" t="n">
        <f aca="false">M114</f>
        <v>1138030.06082981</v>
      </c>
      <c r="U114" s="0" t="n">
        <v>1225995.7689672</v>
      </c>
      <c r="V114" s="1441" t="n">
        <f aca="false">T114-U114</f>
        <v>-87965.7081373881</v>
      </c>
      <c r="W114" s="2001" t="n">
        <f aca="false">V114/U114*100</f>
        <v>-7.17504173864254</v>
      </c>
      <c r="X114" s="1441" t="str">
        <f aca="false">IF(W114&gt;40,"FAULT",IF(W114&lt;-40,"CHECK","OK"))</f>
        <v>OK</v>
      </c>
    </row>
    <row r="115" customFormat="false" ht="21.75" hidden="false" customHeight="true" outlineLevel="0" collapsed="false">
      <c r="A115" s="2016" t="n">
        <v>17</v>
      </c>
      <c r="B115" s="2017" t="s">
        <v>1218</v>
      </c>
      <c r="C115" s="2152" t="n">
        <v>11</v>
      </c>
      <c r="D115" s="2161"/>
      <c r="E115" s="2018" t="s">
        <v>1219</v>
      </c>
      <c r="F115" s="2119" t="n">
        <v>1</v>
      </c>
      <c r="G115" s="2134" t="n">
        <v>38853.86</v>
      </c>
      <c r="H115" s="2134" t="n">
        <v>61120.9</v>
      </c>
      <c r="I115" s="2053" t="n">
        <f aca="false">H115-G115</f>
        <v>22267.04</v>
      </c>
      <c r="J115" s="2027" t="n">
        <v>60</v>
      </c>
      <c r="K115" s="2135"/>
      <c r="L115" s="2128" t="n">
        <f aca="false">F115*I115*J115</f>
        <v>1336022.4</v>
      </c>
      <c r="M115" s="2128" t="n">
        <f aca="false">L115*$K$123/$L$123</f>
        <v>1340854.13193521</v>
      </c>
      <c r="N115" s="2154" t="s">
        <v>1197</v>
      </c>
      <c r="O115" s="2155"/>
      <c r="S115" s="0" t="str">
        <f aca="false">B115</f>
        <v>11 kV New Elephant Road Feeder</v>
      </c>
      <c r="T115" s="2160" t="n">
        <f aca="false">M115</f>
        <v>1340854.13193521</v>
      </c>
      <c r="U115" s="0" t="n">
        <v>1236853.26672111</v>
      </c>
      <c r="V115" s="1441" t="n">
        <f aca="false">T115-U115</f>
        <v>104000.8652141</v>
      </c>
      <c r="W115" s="2001" t="n">
        <f aca="false">V115/U115*100</f>
        <v>8.40850471210749</v>
      </c>
      <c r="X115" s="1441" t="str">
        <f aca="false">IF(W115&gt;40,"FAULT",IF(W115&lt;-40,"CHECK","OK"))</f>
        <v>OK</v>
      </c>
    </row>
    <row r="116" customFormat="false" ht="21.75" hidden="false" customHeight="true" outlineLevel="0" collapsed="false">
      <c r="A116" s="2016" t="n">
        <v>18</v>
      </c>
      <c r="B116" s="2017" t="s">
        <v>1220</v>
      </c>
      <c r="C116" s="2152" t="n">
        <v>11</v>
      </c>
      <c r="D116" s="2161"/>
      <c r="E116" s="2018" t="s">
        <v>1221</v>
      </c>
      <c r="F116" s="2119" t="n">
        <v>1</v>
      </c>
      <c r="G116" s="2134" t="n">
        <v>356765.96</v>
      </c>
      <c r="H116" s="2134" t="n">
        <v>380880.9</v>
      </c>
      <c r="I116" s="2053" t="n">
        <f aca="false">H116-G116</f>
        <v>24114.94</v>
      </c>
      <c r="J116" s="2027" t="n">
        <v>60</v>
      </c>
      <c r="K116" s="2135"/>
      <c r="L116" s="2128" t="n">
        <f aca="false">F116*I116*J116</f>
        <v>1446896.4</v>
      </c>
      <c r="M116" s="2128" t="n">
        <f aca="false">L116*$K$123/$L$123</f>
        <v>1452129.10833096</v>
      </c>
      <c r="N116" s="2154" t="s">
        <v>1197</v>
      </c>
      <c r="O116" s="2155"/>
      <c r="S116" s="0" t="str">
        <f aca="false">B116</f>
        <v>11 kV Dhanmondi O/H Feeder</v>
      </c>
      <c r="T116" s="2160" t="n">
        <f aca="false">M116</f>
        <v>1452129.10833096</v>
      </c>
      <c r="U116" s="0" t="n">
        <v>1368507.50744012</v>
      </c>
      <c r="V116" s="1441" t="n">
        <f aca="false">T116-U116</f>
        <v>83621.6008908404</v>
      </c>
      <c r="W116" s="2001" t="n">
        <f aca="false">V116/U116*100</f>
        <v>6.11042324840879</v>
      </c>
      <c r="X116" s="1441" t="str">
        <f aca="false">IF(W116&gt;40,"FAULT",IF(W116&lt;-40,"CHECK","OK"))</f>
        <v>OK</v>
      </c>
    </row>
    <row r="117" customFormat="false" ht="21.75" hidden="false" customHeight="true" outlineLevel="0" collapsed="false">
      <c r="A117" s="2016" t="n">
        <v>19</v>
      </c>
      <c r="B117" s="2017" t="s">
        <v>1222</v>
      </c>
      <c r="C117" s="2152" t="n">
        <v>11</v>
      </c>
      <c r="D117" s="2161"/>
      <c r="E117" s="2018" t="s">
        <v>1223</v>
      </c>
      <c r="F117" s="2119" t="n">
        <v>1</v>
      </c>
      <c r="G117" s="2134" t="n">
        <v>283945.16</v>
      </c>
      <c r="H117" s="2134" t="n">
        <v>312180.8</v>
      </c>
      <c r="I117" s="2053" t="n">
        <f aca="false">H117-G117</f>
        <v>28235.64</v>
      </c>
      <c r="J117" s="2027" t="n">
        <v>60</v>
      </c>
      <c r="K117" s="2135"/>
      <c r="L117" s="2128" t="n">
        <f aca="false">F117*I117*J117</f>
        <v>1694138.4</v>
      </c>
      <c r="M117" s="2128" t="n">
        <f aca="false">L117*$K$123/$L$123</f>
        <v>1700265.2603056</v>
      </c>
      <c r="N117" s="2154" t="s">
        <v>1197</v>
      </c>
      <c r="O117" s="2155"/>
      <c r="S117" s="0" t="str">
        <f aca="false">B117</f>
        <v>11 kV Sonargaon Feeder</v>
      </c>
      <c r="T117" s="2160" t="n">
        <f aca="false">M117</f>
        <v>1700265.2603056</v>
      </c>
      <c r="U117" s="0" t="n">
        <v>1714907.36224292</v>
      </c>
      <c r="V117" s="1441" t="n">
        <f aca="false">T117-U117</f>
        <v>-14642.1019373206</v>
      </c>
      <c r="W117" s="2001" t="n">
        <f aca="false">V117/U117*100</f>
        <v>-0.853812996532373</v>
      </c>
      <c r="X117" s="1441" t="str">
        <f aca="false">IF(W117&gt;40,"FAULT",IF(W117&lt;-40,"CHECK","OK"))</f>
        <v>OK</v>
      </c>
    </row>
    <row r="118" customFormat="false" ht="21.75" hidden="false" customHeight="true" outlineLevel="0" collapsed="false">
      <c r="A118" s="2016" t="n">
        <v>20</v>
      </c>
      <c r="B118" s="2139" t="s">
        <v>1224</v>
      </c>
      <c r="C118" s="2152" t="n">
        <v>11</v>
      </c>
      <c r="D118" s="2161"/>
      <c r="E118" s="2018" t="s">
        <v>1225</v>
      </c>
      <c r="F118" s="2119" t="n">
        <v>1</v>
      </c>
      <c r="G118" s="2134" t="n">
        <v>542994.77</v>
      </c>
      <c r="H118" s="2134" t="n">
        <v>545315.1</v>
      </c>
      <c r="I118" s="2053" t="n">
        <f aca="false">H118-G118</f>
        <v>2320.32999999996</v>
      </c>
      <c r="J118" s="2027" t="n">
        <v>60</v>
      </c>
      <c r="K118" s="2135"/>
      <c r="L118" s="2128" t="n">
        <f aca="false">F118*I118*J118</f>
        <v>139219.799999998</v>
      </c>
      <c r="M118" s="2128" t="n">
        <f aca="false">L118*$K$123/$L$123</f>
        <v>139723.289128379</v>
      </c>
      <c r="N118" s="2154" t="s">
        <v>760</v>
      </c>
      <c r="O118" s="2155"/>
      <c r="S118" s="0" t="str">
        <f aca="false">B118</f>
        <v>11 kV Museum Feeder</v>
      </c>
      <c r="T118" s="2160" t="n">
        <f aca="false">M118</f>
        <v>139723.289128379</v>
      </c>
      <c r="U118" s="0" t="n">
        <v>145373.44658887</v>
      </c>
      <c r="V118" s="1441" t="n">
        <f aca="false">T118-U118</f>
        <v>-5650.15746049126</v>
      </c>
      <c r="W118" s="2001" t="n">
        <f aca="false">V118/U118*100</f>
        <v>-3.88665027422129</v>
      </c>
      <c r="X118" s="1441" t="str">
        <f aca="false">IF(W118&gt;40,"FAULT",IF(W118&lt;-40,"CHECK","OK"))</f>
        <v>OK</v>
      </c>
    </row>
    <row r="119" customFormat="false" ht="21.75" hidden="false" customHeight="true" outlineLevel="0" collapsed="false">
      <c r="A119" s="2016" t="n">
        <v>21</v>
      </c>
      <c r="B119" s="2017" t="s">
        <v>1226</v>
      </c>
      <c r="C119" s="2152" t="n">
        <v>11</v>
      </c>
      <c r="D119" s="2161"/>
      <c r="E119" s="2018" t="s">
        <v>1227</v>
      </c>
      <c r="F119" s="2119" t="n">
        <v>1</v>
      </c>
      <c r="G119" s="2134" t="n">
        <v>334966.62</v>
      </c>
      <c r="H119" s="2134" t="n">
        <v>338664.1</v>
      </c>
      <c r="I119" s="2053" t="n">
        <f aca="false">H119-G119</f>
        <v>3697.47999999998</v>
      </c>
      <c r="J119" s="2027" t="n">
        <v>60</v>
      </c>
      <c r="K119" s="2135"/>
      <c r="L119" s="2128" t="n">
        <f aca="false">F119*I119*J119</f>
        <v>221848.799999999</v>
      </c>
      <c r="M119" s="2128" t="n">
        <f aca="false">L119*$K$123/$L$123</f>
        <v>222651.117335209</v>
      </c>
      <c r="N119" s="2154" t="s">
        <v>1197</v>
      </c>
      <c r="O119" s="2155"/>
      <c r="S119" s="0" t="str">
        <f aca="false">B119</f>
        <v>11 kV Shanta property</v>
      </c>
      <c r="T119" s="2160" t="n">
        <f aca="false">M119</f>
        <v>222651.117335209</v>
      </c>
      <c r="U119" s="0" t="n">
        <v>196910.104120418</v>
      </c>
      <c r="V119" s="1441" t="n">
        <f aca="false">T119-U119</f>
        <v>25741.013214791</v>
      </c>
      <c r="W119" s="2001" t="n">
        <f aca="false">V119/U119*100</f>
        <v>13.0724694549191</v>
      </c>
      <c r="X119" s="1441" t="str">
        <f aca="false">IF(W119&gt;40,"FAULT",IF(W119&lt;-40,"CHECK","OK"))</f>
        <v>OK</v>
      </c>
    </row>
    <row r="120" customFormat="false" ht="21.75" hidden="false" customHeight="true" outlineLevel="0" collapsed="false">
      <c r="A120" s="2016" t="n">
        <v>22</v>
      </c>
      <c r="B120" s="2017" t="s">
        <v>1228</v>
      </c>
      <c r="C120" s="2152" t="n">
        <v>11</v>
      </c>
      <c r="D120" s="2161"/>
      <c r="E120" s="2018" t="s">
        <v>1229</v>
      </c>
      <c r="F120" s="2119" t="n">
        <v>1</v>
      </c>
      <c r="G120" s="2134" t="n">
        <v>672823.56</v>
      </c>
      <c r="H120" s="2134" t="n">
        <v>685561.8</v>
      </c>
      <c r="I120" s="2053" t="n">
        <f aca="false">H120-G120</f>
        <v>12738.24</v>
      </c>
      <c r="J120" s="2027" t="n">
        <v>60</v>
      </c>
      <c r="K120" s="2135"/>
      <c r="L120" s="2128" t="n">
        <f aca="false">F120*I120*J120</f>
        <v>764294.399999999</v>
      </c>
      <c r="M120" s="2128" t="n">
        <f aca="false">L120*$K$123/$L$123</f>
        <v>767058.474659514</v>
      </c>
      <c r="N120" s="2159" t="s">
        <v>746</v>
      </c>
      <c r="O120" s="2155"/>
      <c r="S120" s="0" t="str">
        <f aca="false">B120</f>
        <v>11 kV BIRDEM RMU Feeder</v>
      </c>
      <c r="T120" s="2160" t="n">
        <f aca="false">M120</f>
        <v>767058.474659514</v>
      </c>
      <c r="U120" s="0" t="n">
        <v>1048103.45978037</v>
      </c>
      <c r="V120" s="1441" t="n">
        <f aca="false">T120-U120</f>
        <v>-281044.98512086</v>
      </c>
      <c r="W120" s="2001" t="n">
        <f aca="false">V120/U120*100</f>
        <v>-26.8146224018526</v>
      </c>
      <c r="X120" s="1441" t="str">
        <f aca="false">IF(W120&gt;40,"FAULT",IF(W120&lt;-40,"CHECK","OK"))</f>
        <v>OK</v>
      </c>
    </row>
    <row r="121" customFormat="false" ht="21.75" hidden="false" customHeight="true" outlineLevel="0" collapsed="false">
      <c r="A121" s="2016" t="n">
        <v>23</v>
      </c>
      <c r="B121" s="2017" t="s">
        <v>1230</v>
      </c>
      <c r="C121" s="2152" t="n">
        <v>11</v>
      </c>
      <c r="D121" s="2161"/>
      <c r="E121" s="2018" t="s">
        <v>1231</v>
      </c>
      <c r="F121" s="2119" t="n">
        <v>1</v>
      </c>
      <c r="G121" s="2134" t="n">
        <v>0</v>
      </c>
      <c r="H121" s="2134" t="n">
        <v>0</v>
      </c>
      <c r="I121" s="2053" t="n">
        <f aca="false">H121-G121</f>
        <v>0</v>
      </c>
      <c r="J121" s="2027" t="n">
        <v>60</v>
      </c>
      <c r="K121" s="2135"/>
      <c r="L121" s="2128" t="n">
        <f aca="false">F121*I121*J121</f>
        <v>0</v>
      </c>
      <c r="M121" s="2128" t="n">
        <f aca="false">L121*$K$123/$L$123</f>
        <v>0</v>
      </c>
      <c r="N121" s="2154" t="s">
        <v>754</v>
      </c>
      <c r="O121" s="2155"/>
      <c r="S121" s="0" t="str">
        <f aca="false">B121</f>
        <v>11 kV Azimpur-2 Feeder</v>
      </c>
      <c r="T121" s="2160" t="n">
        <f aca="false">M121</f>
        <v>0</v>
      </c>
      <c r="U121" s="0" t="n">
        <v>0</v>
      </c>
      <c r="V121" s="1441" t="n">
        <f aca="false">T121-U121</f>
        <v>0</v>
      </c>
      <c r="W121" s="2001" t="e">
        <f aca="false">V121/U121*100</f>
        <v>#DIV/0!</v>
      </c>
      <c r="X121" s="1441" t="e">
        <f aca="false">IF(W121&gt;40,"FAULT",IF(W121&lt;-40,"CHECK","OK"))</f>
        <v>#DIV/0!</v>
      </c>
    </row>
    <row r="122" customFormat="false" ht="21.75" hidden="false" customHeight="true" outlineLevel="0" collapsed="false">
      <c r="A122" s="2016" t="n">
        <v>24</v>
      </c>
      <c r="B122" s="2017" t="s">
        <v>1232</v>
      </c>
      <c r="C122" s="2152" t="n">
        <v>11</v>
      </c>
      <c r="D122" s="2162"/>
      <c r="E122" s="2018" t="s">
        <v>1233</v>
      </c>
      <c r="F122" s="2119" t="n">
        <v>1</v>
      </c>
      <c r="G122" s="2134" t="n">
        <v>751590.62</v>
      </c>
      <c r="H122" s="2134" t="n">
        <v>767608.4</v>
      </c>
      <c r="I122" s="2053" t="n">
        <f aca="false">H122-G122</f>
        <v>16017.78</v>
      </c>
      <c r="J122" s="2027" t="n">
        <v>60</v>
      </c>
      <c r="K122" s="2135"/>
      <c r="L122" s="2128" t="n">
        <f aca="false">F122*I122*J122</f>
        <v>961066.800000002</v>
      </c>
      <c r="M122" s="2128" t="n">
        <f aca="false">L122*$K$123/$L$123</f>
        <v>964542.503064136</v>
      </c>
      <c r="N122" s="2163" t="s">
        <v>746</v>
      </c>
      <c r="O122" s="2155"/>
      <c r="S122" s="0" t="str">
        <f aca="false">B122</f>
        <v>11 kV DPH Sw/S-1</v>
      </c>
      <c r="T122" s="2160" t="n">
        <f aca="false">M122</f>
        <v>964542.503064136</v>
      </c>
      <c r="U122" s="0" t="n">
        <v>717844.627002004</v>
      </c>
      <c r="V122" s="1441" t="n">
        <f aca="false">T122-U122</f>
        <v>246697.876062132</v>
      </c>
      <c r="W122" s="2001" t="n">
        <f aca="false">V122/U122*100</f>
        <v>34.3664724624934</v>
      </c>
      <c r="X122" s="1441" t="str">
        <f aca="false">IF(W122&gt;40,"FAULT",IF(W122&lt;-40,"CHECK","OK"))</f>
        <v>OK</v>
      </c>
    </row>
    <row r="123" customFormat="false" ht="21.75" hidden="false" customHeight="true" outlineLevel="0" collapsed="false">
      <c r="A123" s="2132"/>
      <c r="B123" s="2142"/>
      <c r="C123" s="2143"/>
      <c r="D123" s="2142"/>
      <c r="E123" s="2143"/>
      <c r="F123" s="2144"/>
      <c r="G123" s="2145"/>
      <c r="H123" s="2145"/>
      <c r="I123" s="2145"/>
      <c r="J123" s="2142" t="s">
        <v>475</v>
      </c>
      <c r="K123" s="2164" t="n">
        <f aca="false">M102</f>
        <v>14971048.3716465</v>
      </c>
      <c r="L123" s="2165" t="n">
        <f aca="false">SUM(L104:L122)</f>
        <v>14917100.6</v>
      </c>
      <c r="M123" s="2130" t="n">
        <f aca="false">SUM(M104:M122)</f>
        <v>14971048.3716465</v>
      </c>
      <c r="N123" s="2166" t="n">
        <f aca="false">(M123-L123)/L123*100</f>
        <v>0.361650518375433</v>
      </c>
      <c r="O123" s="2167"/>
    </row>
    <row r="124" customFormat="false" ht="21.75" hidden="false" customHeight="true" outlineLevel="0" collapsed="false">
      <c r="D124" s="2168"/>
      <c r="K124" s="1441"/>
    </row>
    <row r="125" customFormat="false" ht="21.75" hidden="false" customHeight="true" outlineLevel="0" collapsed="false">
      <c r="A125" s="2077"/>
      <c r="B125" s="2078"/>
      <c r="C125" s="2051"/>
      <c r="D125" s="2079"/>
      <c r="G125" s="2169" t="s">
        <v>1234</v>
      </c>
      <c r="H125" s="2169"/>
      <c r="I125" s="2169"/>
      <c r="J125" s="2170" t="s">
        <v>212</v>
      </c>
      <c r="K125" s="2080"/>
      <c r="L125" s="2077"/>
      <c r="M125" s="2077"/>
      <c r="N125" s="2051"/>
      <c r="O125" s="2077"/>
    </row>
    <row r="126" customFormat="false" ht="21.75" hidden="false" customHeight="true" outlineLevel="0" collapsed="false">
      <c r="A126" s="2077"/>
      <c r="B126" s="2078"/>
      <c r="C126" s="2051"/>
      <c r="D126" s="2079"/>
      <c r="G126" s="2018" t="s">
        <v>1235</v>
      </c>
      <c r="H126" s="2018"/>
      <c r="I126" s="2018"/>
      <c r="J126" s="2171" t="n">
        <f aca="false">SUM(M104:M109,M113:M117,M119)+L126+M78+M79</f>
        <v>11861012.4787127</v>
      </c>
      <c r="K126" s="2080"/>
      <c r="O126" s="2077" t="s">
        <v>122</v>
      </c>
    </row>
    <row r="127" customFormat="false" ht="21.75" hidden="false" customHeight="true" outlineLevel="0" collapsed="false">
      <c r="A127" s="2077"/>
      <c r="B127" s="2078"/>
      <c r="C127" s="2051"/>
      <c r="D127" s="2079"/>
      <c r="G127" s="2018" t="s">
        <v>1236</v>
      </c>
      <c r="H127" s="2018"/>
      <c r="I127" s="2018"/>
      <c r="J127" s="2171" t="n">
        <f aca="false">M111+M121</f>
        <v>0</v>
      </c>
      <c r="K127" s="2080"/>
      <c r="O127" s="2077"/>
    </row>
    <row r="128" customFormat="false" ht="21.75" hidden="false" customHeight="true" outlineLevel="0" collapsed="false">
      <c r="A128" s="2077"/>
      <c r="B128" s="2078"/>
      <c r="C128" s="2051"/>
      <c r="D128" s="2079"/>
      <c r="G128" s="2018" t="s">
        <v>1237</v>
      </c>
      <c r="H128" s="2018"/>
      <c r="I128" s="2018"/>
      <c r="J128" s="2171" t="n">
        <f aca="false">M110+M112+M118</f>
        <v>1403142.58671293</v>
      </c>
      <c r="K128" s="2080"/>
      <c r="O128" s="2077"/>
    </row>
    <row r="129" customFormat="false" ht="21.75" hidden="false" customHeight="true" outlineLevel="0" collapsed="false">
      <c r="A129" s="2077"/>
      <c r="B129" s="2078"/>
      <c r="C129" s="2051"/>
      <c r="D129" s="2079"/>
      <c r="G129" s="2018" t="s">
        <v>1238</v>
      </c>
      <c r="H129" s="2018"/>
      <c r="I129" s="2018"/>
      <c r="J129" s="2171" t="n">
        <f aca="false">M120+M122</f>
        <v>1731600.97772365</v>
      </c>
      <c r="K129" s="2080"/>
      <c r="O129" s="2077"/>
    </row>
    <row r="130" customFormat="false" ht="21.75" hidden="false" customHeight="true" outlineLevel="0" collapsed="false">
      <c r="A130" s="2077"/>
      <c r="B130" s="2078"/>
      <c r="C130" s="2051"/>
      <c r="D130" s="2079"/>
      <c r="G130" s="2133" t="s">
        <v>1239</v>
      </c>
      <c r="H130" s="2133"/>
      <c r="I130" s="2133"/>
      <c r="J130" s="2172" t="n">
        <f aca="false">SUM(J126:J129)</f>
        <v>14995756.0431493</v>
      </c>
      <c r="K130" s="2173" t="n">
        <f aca="false">J130-M123-M78-M79</f>
        <v>2.83034751191735E-009</v>
      </c>
      <c r="L130" s="2077"/>
      <c r="M130" s="2077"/>
      <c r="N130" s="2051"/>
      <c r="O130" s="2077"/>
    </row>
    <row r="131" customFormat="false" ht="21.75" hidden="false" customHeight="true" outlineLevel="0" collapsed="false">
      <c r="A131" s="2077"/>
      <c r="B131" s="2078"/>
      <c r="C131" s="2051"/>
      <c r="D131" s="2079"/>
      <c r="E131" s="2051"/>
      <c r="F131" s="2103"/>
      <c r="G131" s="2077"/>
      <c r="H131" s="2077"/>
      <c r="I131" s="2077"/>
      <c r="J131" s="2077"/>
      <c r="K131" s="2080"/>
      <c r="L131" s="2077"/>
      <c r="M131" s="2077"/>
      <c r="N131" s="2051"/>
      <c r="O131" s="2077"/>
    </row>
    <row r="132" customFormat="false" ht="21.75" hidden="false" customHeight="true" outlineLevel="0" collapsed="false">
      <c r="A132" s="2077"/>
      <c r="B132" s="2078"/>
      <c r="C132" s="2051"/>
      <c r="D132" s="2079"/>
      <c r="E132" s="2051"/>
      <c r="F132" s="2103"/>
      <c r="G132" s="2077"/>
      <c r="H132" s="2077"/>
      <c r="I132" s="2077"/>
      <c r="J132" s="2077"/>
      <c r="K132" s="2080"/>
      <c r="L132" s="2077"/>
      <c r="M132" s="2077"/>
      <c r="N132" s="2051"/>
      <c r="O132" s="2077"/>
    </row>
    <row r="133" customFormat="false" ht="21.75" hidden="false" customHeight="true" outlineLevel="0" collapsed="false">
      <c r="A133" s="2077"/>
      <c r="B133" s="2078"/>
      <c r="C133" s="2051"/>
      <c r="D133" s="2079"/>
      <c r="E133" s="2051"/>
      <c r="F133" s="2103"/>
      <c r="G133" s="2077"/>
      <c r="H133" s="2077"/>
      <c r="I133" s="2077"/>
      <c r="J133" s="2077"/>
      <c r="K133" s="2080"/>
      <c r="L133" s="2077"/>
      <c r="M133" s="2077"/>
      <c r="N133" s="2051"/>
      <c r="O133" s="2077"/>
    </row>
    <row r="134" customFormat="false" ht="21.75" hidden="false" customHeight="true" outlineLevel="0" collapsed="false">
      <c r="A134" s="2077"/>
      <c r="B134" s="2078"/>
      <c r="C134" s="2051"/>
      <c r="D134" s="2079"/>
      <c r="E134" s="2051"/>
      <c r="F134" s="2103"/>
      <c r="G134" s="2077"/>
      <c r="H134" s="2077"/>
      <c r="I134" s="2077"/>
      <c r="J134" s="2077"/>
      <c r="K134" s="2080"/>
      <c r="L134" s="2077"/>
      <c r="M134" s="2077"/>
      <c r="N134" s="2051"/>
      <c r="O134" s="2077"/>
    </row>
    <row r="135" customFormat="false" ht="21.75" hidden="false" customHeight="true" outlineLevel="0" collapsed="false">
      <c r="A135" s="2077"/>
      <c r="B135" s="2078"/>
      <c r="C135" s="2051"/>
      <c r="D135" s="2079"/>
      <c r="E135" s="2051"/>
      <c r="F135" s="2103"/>
      <c r="G135" s="2077"/>
      <c r="H135" s="2077"/>
      <c r="I135" s="2077"/>
      <c r="J135" s="2077"/>
      <c r="K135" s="2080"/>
      <c r="L135" s="2077"/>
      <c r="M135" s="2077"/>
      <c r="N135" s="2051"/>
      <c r="O135" s="2077"/>
    </row>
    <row r="136" customFormat="false" ht="21.75" hidden="false" customHeight="true" outlineLevel="0" collapsed="false">
      <c r="A136" s="2077"/>
      <c r="B136" s="2051"/>
      <c r="C136" s="2051"/>
      <c r="D136" s="2079"/>
      <c r="E136" s="2051"/>
      <c r="F136" s="2103"/>
      <c r="G136" s="2077"/>
      <c r="H136" s="2077"/>
      <c r="I136" s="2077"/>
      <c r="J136" s="2077"/>
      <c r="K136" s="2080"/>
      <c r="L136" s="2077"/>
      <c r="M136" s="2077"/>
      <c r="N136" s="2051"/>
      <c r="O136" s="2077"/>
    </row>
    <row r="137" customFormat="false" ht="21.75" hidden="false" customHeight="true" outlineLevel="0" collapsed="false">
      <c r="A137" s="2077"/>
      <c r="B137" s="2051"/>
      <c r="C137" s="2051"/>
      <c r="D137" s="2079"/>
      <c r="E137" s="2051"/>
      <c r="F137" s="2103"/>
      <c r="G137" s="2077"/>
      <c r="H137" s="2077"/>
      <c r="I137" s="2077"/>
      <c r="J137" s="2077"/>
      <c r="K137" s="2080"/>
      <c r="L137" s="2077"/>
      <c r="M137" s="2077"/>
      <c r="N137" s="2051"/>
      <c r="O137" s="2077"/>
    </row>
    <row r="138" customFormat="false" ht="21.75" hidden="false" customHeight="true" outlineLevel="0" collapsed="false">
      <c r="A138" s="2077"/>
      <c r="B138" s="2078"/>
      <c r="C138" s="2051"/>
      <c r="D138" s="2079"/>
      <c r="E138" s="2051"/>
      <c r="F138" s="2103"/>
      <c r="G138" s="2077"/>
      <c r="H138" s="2077"/>
      <c r="I138" s="2077"/>
      <c r="J138" s="2077"/>
      <c r="K138" s="2080"/>
      <c r="L138" s="2077"/>
      <c r="M138" s="2077"/>
      <c r="N138" s="2051"/>
      <c r="O138" s="2077"/>
    </row>
    <row r="139" customFormat="false" ht="21.75" hidden="false" customHeight="true" outlineLevel="0" collapsed="false">
      <c r="A139" s="2077"/>
      <c r="B139" s="2078"/>
      <c r="C139" s="2051"/>
      <c r="D139" s="2079"/>
      <c r="E139" s="2051"/>
      <c r="F139" s="2103"/>
      <c r="G139" s="2077"/>
      <c r="H139" s="2077"/>
      <c r="I139" s="2077"/>
      <c r="J139" s="2077"/>
      <c r="K139" s="2080"/>
      <c r="L139" s="2077"/>
      <c r="M139" s="2077"/>
      <c r="N139" s="2051"/>
      <c r="O139" s="2077"/>
    </row>
    <row r="140" customFormat="false" ht="21.75" hidden="false" customHeight="true" outlineLevel="0" collapsed="false">
      <c r="A140" s="2077"/>
      <c r="B140" s="2078"/>
      <c r="C140" s="2051"/>
      <c r="D140" s="2079"/>
      <c r="E140" s="2051"/>
      <c r="F140" s="2103"/>
      <c r="G140" s="2077"/>
      <c r="H140" s="2077"/>
      <c r="I140" s="2077"/>
      <c r="J140" s="2077"/>
      <c r="K140" s="2080"/>
      <c r="L140" s="2077"/>
      <c r="M140" s="2077"/>
      <c r="N140" s="2051"/>
      <c r="O140" s="2077"/>
    </row>
    <row r="141" customFormat="false" ht="21.75" hidden="false" customHeight="true" outlineLevel="0" collapsed="false">
      <c r="A141" s="2174"/>
      <c r="B141" s="2175"/>
      <c r="C141" s="2175"/>
      <c r="D141" s="2175"/>
      <c r="E141" s="2175"/>
      <c r="F141" s="2175"/>
      <c r="G141" s="2175"/>
      <c r="H141" s="2175"/>
      <c r="I141" s="2175"/>
      <c r="J141" s="2175"/>
      <c r="K141" s="2175"/>
      <c r="L141" s="2175"/>
      <c r="M141" s="2175"/>
      <c r="N141" s="2051"/>
      <c r="O141" s="2077"/>
    </row>
    <row r="142" customFormat="false" ht="21.75" hidden="false" customHeight="true" outlineLevel="0" collapsed="false">
      <c r="A142" s="2077"/>
      <c r="B142" s="2078"/>
      <c r="C142" s="2051"/>
      <c r="D142" s="2079"/>
      <c r="E142" s="2051"/>
      <c r="F142" s="2103"/>
      <c r="G142" s="2077"/>
      <c r="H142" s="2077"/>
      <c r="I142" s="2077"/>
      <c r="J142" s="2077"/>
      <c r="K142" s="2080"/>
      <c r="L142" s="2077"/>
      <c r="M142" s="2077"/>
      <c r="N142" s="2051"/>
      <c r="O142" s="2077"/>
    </row>
    <row r="143" customFormat="false" ht="21.75" hidden="false" customHeight="true" outlineLevel="0" collapsed="false">
      <c r="A143" s="2077"/>
      <c r="B143" s="2078"/>
      <c r="C143" s="2051"/>
      <c r="D143" s="2079"/>
      <c r="E143" s="2051"/>
      <c r="F143" s="2103"/>
      <c r="G143" s="2077"/>
      <c r="H143" s="2077"/>
      <c r="I143" s="2077"/>
      <c r="J143" s="2077"/>
      <c r="K143" s="2080"/>
      <c r="L143" s="2077"/>
      <c r="M143" s="2077"/>
      <c r="N143" s="2051"/>
      <c r="O143" s="2077"/>
    </row>
    <row r="144" customFormat="false" ht="21.75" hidden="false" customHeight="true" outlineLevel="0" collapsed="false">
      <c r="A144" s="2104" t="s">
        <v>1240</v>
      </c>
      <c r="B144" s="2104"/>
      <c r="C144" s="2104"/>
      <c r="D144" s="2104"/>
      <c r="E144" s="2104"/>
      <c r="F144" s="2104"/>
      <c r="G144" s="2104"/>
      <c r="H144" s="2104"/>
      <c r="I144" s="2104"/>
      <c r="J144" s="2104"/>
      <c r="K144" s="2104"/>
      <c r="L144" s="2104"/>
      <c r="M144" s="2104"/>
      <c r="N144" s="2104"/>
      <c r="O144" s="1989" t="str">
        <f aca="false">$O$6</f>
        <v>Month June-2023</v>
      </c>
      <c r="S144" s="1990" t="str">
        <f aca="false">S6</f>
        <v>Name of Feeders.</v>
      </c>
      <c r="T144" s="1991" t="str">
        <f aca="false">T6</f>
        <v>Month June-2023</v>
      </c>
      <c r="U144" s="1990" t="s">
        <v>1070</v>
      </c>
      <c r="V144" s="1990" t="str">
        <f aca="false">V6</f>
        <v>Diffferance</v>
      </c>
      <c r="W144" s="1990" t="str">
        <f aca="false">W6</f>
        <v>% of Increased/Decreased</v>
      </c>
      <c r="X144" s="1990" t="str">
        <f aca="false">X6</f>
        <v>COMENTS</v>
      </c>
    </row>
    <row r="145" customFormat="false" ht="21.75" hidden="false" customHeight="true" outlineLevel="0" collapsed="false">
      <c r="A145" s="1992" t="s">
        <v>794</v>
      </c>
      <c r="B145" s="1993" t="s">
        <v>1074</v>
      </c>
      <c r="C145" s="1994" t="s">
        <v>1075</v>
      </c>
      <c r="D145" s="1994"/>
      <c r="E145" s="1994"/>
      <c r="F145" s="1995" t="s">
        <v>45</v>
      </c>
      <c r="G145" s="1996" t="s">
        <v>1076</v>
      </c>
      <c r="H145" s="1996"/>
      <c r="I145" s="1996"/>
      <c r="J145" s="1996" t="s">
        <v>29</v>
      </c>
      <c r="K145" s="1996" t="s">
        <v>1077</v>
      </c>
      <c r="L145" s="1996"/>
      <c r="M145" s="1994" t="s">
        <v>1134</v>
      </c>
      <c r="N145" s="1993"/>
      <c r="O145" s="1997" t="s">
        <v>479</v>
      </c>
      <c r="T145" s="1441" t="n">
        <v>15283200.0000001</v>
      </c>
      <c r="U145" s="1441" t="n">
        <v>15283200.0000001</v>
      </c>
      <c r="V145" s="1441" t="n">
        <f aca="false">T145-U145</f>
        <v>0</v>
      </c>
      <c r="W145" s="2001" t="n">
        <f aca="false">V145/U145*100</f>
        <v>0</v>
      </c>
      <c r="X145" s="1441" t="str">
        <f aca="false">IF(W145&gt;40,"FAULT",IF(W145&lt;-40,"CHECK","OK"))</f>
        <v>OK</v>
      </c>
    </row>
    <row r="146" customFormat="false" ht="21.75" hidden="false" customHeight="true" outlineLevel="0" collapsed="false">
      <c r="A146" s="1992"/>
      <c r="B146" s="1993"/>
      <c r="C146" s="1998" t="s">
        <v>1079</v>
      </c>
      <c r="D146" s="1998"/>
      <c r="E146" s="1998" t="s">
        <v>1080</v>
      </c>
      <c r="F146" s="1995"/>
      <c r="G146" s="1999" t="n">
        <f aca="false">'NORTH-1'!$H$8</f>
        <v>44929</v>
      </c>
      <c r="H146" s="1999" t="n">
        <f aca="false">'NORTH-1'!$H$8</f>
        <v>44929</v>
      </c>
      <c r="I146" s="2000" t="s">
        <v>47</v>
      </c>
      <c r="J146" s="1996"/>
      <c r="K146" s="2000" t="s">
        <v>1081</v>
      </c>
      <c r="L146" s="2000" t="s">
        <v>1082</v>
      </c>
      <c r="M146" s="1994" t="s">
        <v>1083</v>
      </c>
      <c r="N146" s="1998" t="s">
        <v>741</v>
      </c>
      <c r="O146" s="1997"/>
    </row>
    <row r="147" customFormat="false" ht="21.75" hidden="false" customHeight="true" outlineLevel="0" collapsed="false">
      <c r="A147" s="2002" t="n">
        <v>1</v>
      </c>
      <c r="B147" s="2003" t="n">
        <v>2</v>
      </c>
      <c r="C147" s="2004" t="n">
        <v>4</v>
      </c>
      <c r="D147" s="2004"/>
      <c r="E147" s="2003" t="n">
        <v>5</v>
      </c>
      <c r="F147" s="2005" t="n">
        <v>7</v>
      </c>
      <c r="G147" s="2002" t="n">
        <v>9</v>
      </c>
      <c r="H147" s="2002" t="n">
        <v>9</v>
      </c>
      <c r="I147" s="2002" t="s">
        <v>1084</v>
      </c>
      <c r="J147" s="2002" t="n">
        <v>11</v>
      </c>
      <c r="K147" s="2002" t="s">
        <v>1085</v>
      </c>
      <c r="L147" s="2002" t="s">
        <v>1086</v>
      </c>
      <c r="M147" s="2002" t="n">
        <v>14</v>
      </c>
      <c r="N147" s="2006" t="n">
        <v>15</v>
      </c>
      <c r="O147" s="2002" t="n">
        <v>16</v>
      </c>
    </row>
    <row r="148" customFormat="false" ht="21.75" hidden="false" customHeight="true" outlineLevel="0" collapsed="false">
      <c r="A148" s="2016"/>
      <c r="B148" s="2008" t="s">
        <v>1241</v>
      </c>
      <c r="C148" s="2009"/>
      <c r="D148" s="2010"/>
      <c r="E148" s="2009"/>
      <c r="F148" s="2012"/>
      <c r="G148" s="2009"/>
      <c r="H148" s="2009"/>
      <c r="I148" s="2009"/>
      <c r="J148" s="2009"/>
      <c r="K148" s="2010"/>
      <c r="L148" s="2009"/>
      <c r="M148" s="2013"/>
      <c r="N148" s="2014"/>
      <c r="O148" s="2027"/>
    </row>
    <row r="149" customFormat="false" ht="21.75" hidden="false" customHeight="true" outlineLevel="0" collapsed="false">
      <c r="A149" s="2176" t="n">
        <f aca="false">A67</f>
        <v>9</v>
      </c>
      <c r="B149" s="2177" t="str">
        <f aca="false">B67</f>
        <v>Kawran Bazar Circuit-1</v>
      </c>
      <c r="C149" s="2178" t="n">
        <f aca="false">C67</f>
        <v>33</v>
      </c>
      <c r="D149" s="2179" t="n">
        <f aca="false">D67</f>
        <v>0</v>
      </c>
      <c r="E149" s="2178" t="str">
        <f aca="false">E67</f>
        <v>BD001820</v>
      </c>
      <c r="F149" s="2180" t="n">
        <f aca="false">F67</f>
        <v>1</v>
      </c>
      <c r="G149" s="2181" t="n">
        <f aca="false">G67</f>
        <v>1811.32</v>
      </c>
      <c r="H149" s="2181" t="n">
        <f aca="false">H67</f>
        <v>1826.25</v>
      </c>
      <c r="I149" s="2182" t="n">
        <f aca="false">I67</f>
        <v>14.9300000000001</v>
      </c>
      <c r="J149" s="2183" t="n">
        <f aca="false">J67</f>
        <v>240000</v>
      </c>
      <c r="K149" s="2184" t="n">
        <f aca="false">K67</f>
        <v>0</v>
      </c>
      <c r="L149" s="2185" t="n">
        <f aca="false">L67</f>
        <v>3583200.00000002</v>
      </c>
      <c r="M149" s="2186" t="n">
        <f aca="false">M67</f>
        <v>3584312.89590576</v>
      </c>
      <c r="N149" s="2129"/>
      <c r="O149" s="2187"/>
    </row>
    <row r="150" customFormat="false" ht="21.75" hidden="false" customHeight="true" outlineLevel="0" collapsed="false">
      <c r="A150" s="2188" t="n">
        <f aca="false">A69</f>
        <v>11</v>
      </c>
      <c r="B150" s="2177" t="str">
        <f aca="false">B69</f>
        <v>Kawran BazarCircuit-2</v>
      </c>
      <c r="C150" s="2178" t="n">
        <f aca="false">C69</f>
        <v>33</v>
      </c>
      <c r="D150" s="2179"/>
      <c r="E150" s="2178" t="str">
        <f aca="false">E69</f>
        <v>BD001894</v>
      </c>
      <c r="F150" s="2180" t="n">
        <f aca="false">F69</f>
        <v>1</v>
      </c>
      <c r="G150" s="2181" t="n">
        <f aca="false">G69</f>
        <v>462.43</v>
      </c>
      <c r="H150" s="2181" t="n">
        <f aca="false">H69</f>
        <v>462.43</v>
      </c>
      <c r="I150" s="2182" t="n">
        <f aca="false">I69</f>
        <v>0</v>
      </c>
      <c r="J150" s="2183" t="n">
        <f aca="false">J69</f>
        <v>240000</v>
      </c>
      <c r="K150" s="2184" t="n">
        <f aca="false">K69</f>
        <v>0</v>
      </c>
      <c r="L150" s="2185" t="n">
        <f aca="false">L69</f>
        <v>0</v>
      </c>
      <c r="M150" s="2186" t="n">
        <f aca="false">M69</f>
        <v>0</v>
      </c>
      <c r="N150" s="2129"/>
      <c r="O150" s="2027"/>
    </row>
    <row r="151" customFormat="false" ht="21.75" hidden="false" customHeight="true" outlineLevel="0" collapsed="false">
      <c r="A151" s="2016"/>
      <c r="B151" s="2189"/>
      <c r="C151" s="2190"/>
      <c r="D151" s="2191"/>
      <c r="E151" s="2190"/>
      <c r="F151" s="2192"/>
      <c r="G151" s="2193"/>
      <c r="H151" s="2193"/>
      <c r="I151" s="2193"/>
      <c r="J151" s="2142" t="s">
        <v>475</v>
      </c>
      <c r="K151" s="2130" t="n">
        <f aca="false">SUM(K149:K150)</f>
        <v>0</v>
      </c>
      <c r="L151" s="2075" t="n">
        <f aca="false">SUM(L149:L150)</f>
        <v>3583200.00000002</v>
      </c>
      <c r="M151" s="2130" t="n">
        <f aca="false">SUM(M149:M150)</f>
        <v>3584312.89590576</v>
      </c>
      <c r="N151" s="2194"/>
      <c r="O151" s="2027"/>
    </row>
    <row r="152" customFormat="false" ht="21.75" hidden="false" customHeight="true" outlineLevel="0" collapsed="false">
      <c r="A152" s="2027"/>
      <c r="B152" s="2008" t="s">
        <v>1242</v>
      </c>
      <c r="C152" s="2009"/>
      <c r="D152" s="2010"/>
      <c r="E152" s="2009"/>
      <c r="F152" s="2012"/>
      <c r="G152" s="2009"/>
      <c r="H152" s="2009"/>
      <c r="I152" s="2009"/>
      <c r="J152" s="2195"/>
      <c r="K152" s="2196"/>
      <c r="L152" s="2197"/>
      <c r="M152" s="2197"/>
      <c r="N152" s="2014"/>
      <c r="O152" s="2027"/>
    </row>
    <row r="153" customFormat="false" ht="21.75" hidden="false" customHeight="true" outlineLevel="0" collapsed="false">
      <c r="A153" s="2188" t="n">
        <f aca="false">'NORTH-2'!A70</f>
        <v>14</v>
      </c>
      <c r="B153" s="2198" t="str">
        <f aca="false">'NORTH-2'!B70</f>
        <v>33KV Karwan Bazar</v>
      </c>
      <c r="C153" s="2199" t="n">
        <f aca="false">'NORTH-2'!C70</f>
        <v>33</v>
      </c>
      <c r="D153" s="2200" t="n">
        <f aca="false">'NORTH-2'!D70</f>
        <v>0</v>
      </c>
      <c r="E153" s="2199" t="str">
        <f aca="false">'NORTH-2'!E70</f>
        <v>74605366~4</v>
      </c>
      <c r="F153" s="2201" t="n">
        <f aca="false">'NORTH-2'!F70</f>
        <v>1</v>
      </c>
      <c r="G153" s="2202" t="n">
        <f aca="false">'NORTH-2'!G70</f>
        <v>1189.08</v>
      </c>
      <c r="H153" s="2202" t="n">
        <f aca="false">'NORTH-2'!H70</f>
        <v>1189.08</v>
      </c>
      <c r="I153" s="2203" t="n">
        <f aca="false">'NORTH-2'!I70</f>
        <v>0</v>
      </c>
      <c r="J153" s="2183" t="n">
        <f aca="false">'NORTH-2'!J70</f>
        <v>180000</v>
      </c>
      <c r="K153" s="2184" t="n">
        <f aca="false">'NORTH-2'!K70</f>
        <v>0</v>
      </c>
      <c r="L153" s="2185" t="n">
        <f aca="false">'NORTH-2'!L70</f>
        <v>0</v>
      </c>
      <c r="M153" s="2186" t="n">
        <f aca="false">'NORTH-2'!M70</f>
        <v>0</v>
      </c>
      <c r="N153" s="2129"/>
      <c r="O153" s="2151"/>
    </row>
    <row r="154" customFormat="false" ht="21.75" hidden="false" customHeight="true" outlineLevel="0" collapsed="false">
      <c r="A154" s="2027"/>
      <c r="B154" s="2189"/>
      <c r="C154" s="2190"/>
      <c r="D154" s="2191"/>
      <c r="E154" s="2190"/>
      <c r="F154" s="2192"/>
      <c r="G154" s="2193"/>
      <c r="H154" s="2193"/>
      <c r="I154" s="2204"/>
      <c r="J154" s="2142" t="s">
        <v>475</v>
      </c>
      <c r="K154" s="2130" t="n">
        <f aca="false">SUM(K153)</f>
        <v>0</v>
      </c>
      <c r="L154" s="2130" t="n">
        <f aca="false">SUM(L153)</f>
        <v>0</v>
      </c>
      <c r="M154" s="2130" t="n">
        <f aca="false">SUM(M153)</f>
        <v>0</v>
      </c>
      <c r="N154" s="2205"/>
      <c r="O154" s="2151"/>
    </row>
    <row r="155" customFormat="false" ht="21.75" hidden="false" customHeight="true" outlineLevel="0" collapsed="false">
      <c r="A155" s="2027"/>
      <c r="B155" s="2008" t="s">
        <v>1243</v>
      </c>
      <c r="C155" s="2009"/>
      <c r="D155" s="2010"/>
      <c r="E155" s="2009"/>
      <c r="F155" s="2012"/>
      <c r="G155" s="2009"/>
      <c r="H155" s="2009"/>
      <c r="I155" s="2009"/>
      <c r="J155" s="2195"/>
      <c r="K155" s="2196"/>
      <c r="L155" s="2197"/>
      <c r="M155" s="2197"/>
      <c r="N155" s="2014"/>
      <c r="O155" s="2151"/>
    </row>
    <row r="156" customFormat="false" ht="21.75" hidden="false" customHeight="true" outlineLevel="0" collapsed="false">
      <c r="A156" s="2027" t="n">
        <v>1</v>
      </c>
      <c r="B156" s="2017" t="s">
        <v>1244</v>
      </c>
      <c r="C156" s="2018" t="n">
        <v>33</v>
      </c>
      <c r="D156" s="2153"/>
      <c r="E156" s="2018" t="s">
        <v>1245</v>
      </c>
      <c r="F156" s="2119" t="n">
        <v>1</v>
      </c>
      <c r="G156" s="2127" t="n">
        <v>3391.88</v>
      </c>
      <c r="H156" s="2127" t="n">
        <v>3405.32</v>
      </c>
      <c r="I156" s="2053" t="n">
        <f aca="false">H156-G156</f>
        <v>13.4400000000001</v>
      </c>
      <c r="J156" s="2027" t="n">
        <v>270000</v>
      </c>
      <c r="K156" s="2024" t="n">
        <f aca="false">F156*I156*J156</f>
        <v>3628800.00000001</v>
      </c>
      <c r="L156" s="2128"/>
      <c r="M156" s="2128"/>
      <c r="N156" s="2129"/>
      <c r="O156" s="2151"/>
    </row>
    <row r="157" customFormat="false" ht="21.75" hidden="false" customHeight="true" outlineLevel="0" collapsed="false">
      <c r="A157" s="2027" t="n">
        <v>5</v>
      </c>
      <c r="B157" s="2017" t="s">
        <v>1246</v>
      </c>
      <c r="C157" s="2018" t="n">
        <v>33</v>
      </c>
      <c r="D157" s="2206"/>
      <c r="E157" s="2018" t="s">
        <v>1247</v>
      </c>
      <c r="F157" s="2119" t="n">
        <v>1</v>
      </c>
      <c r="G157" s="2127" t="n">
        <v>1157.06</v>
      </c>
      <c r="H157" s="2127" t="n">
        <v>1157.06</v>
      </c>
      <c r="I157" s="2053" t="n">
        <f aca="false">H157-G157</f>
        <v>0</v>
      </c>
      <c r="J157" s="2027" t="n">
        <v>270000</v>
      </c>
      <c r="K157" s="2024" t="n">
        <f aca="false">F157*I157*J157</f>
        <v>0</v>
      </c>
      <c r="L157" s="2128"/>
      <c r="M157" s="2128"/>
      <c r="N157" s="2129"/>
      <c r="O157" s="2151"/>
    </row>
    <row r="158" customFormat="false" ht="21.75" hidden="false" customHeight="true" outlineLevel="0" collapsed="false">
      <c r="A158" s="2027" t="n">
        <v>4</v>
      </c>
      <c r="B158" s="2017" t="s">
        <v>1248</v>
      </c>
      <c r="C158" s="2018" t="n">
        <v>33</v>
      </c>
      <c r="D158" s="2156"/>
      <c r="E158" s="2018" t="s">
        <v>1249</v>
      </c>
      <c r="F158" s="2119" t="n">
        <v>1</v>
      </c>
      <c r="G158" s="2127" t="n">
        <v>1059.48</v>
      </c>
      <c r="H158" s="2127" t="n">
        <v>1059.48</v>
      </c>
      <c r="I158" s="2053" t="n">
        <f aca="false">H158-G158</f>
        <v>0</v>
      </c>
      <c r="J158" s="2027" t="n">
        <v>270000</v>
      </c>
      <c r="K158" s="2024" t="n">
        <f aca="false">F158*I158*J158</f>
        <v>0</v>
      </c>
      <c r="L158" s="2128"/>
      <c r="M158" s="2128"/>
      <c r="N158" s="2129"/>
      <c r="O158" s="2151"/>
    </row>
    <row r="159" customFormat="false" ht="21.75" hidden="false" customHeight="true" outlineLevel="0" collapsed="false">
      <c r="A159" s="2027"/>
      <c r="B159" s="2189"/>
      <c r="C159" s="2190"/>
      <c r="D159" s="2191"/>
      <c r="E159" s="2190"/>
      <c r="F159" s="2192"/>
      <c r="G159" s="2193"/>
      <c r="H159" s="2193" t="n">
        <v>0</v>
      </c>
      <c r="I159" s="2204"/>
      <c r="J159" s="2142" t="s">
        <v>475</v>
      </c>
      <c r="K159" s="2075" t="n">
        <f aca="false">SUM(K156:K158)</f>
        <v>3628800.00000001</v>
      </c>
      <c r="L159" s="2130" t="n">
        <f aca="false">SUM(L156:L158)</f>
        <v>0</v>
      </c>
      <c r="M159" s="2130" t="n">
        <f aca="false">M151+M154</f>
        <v>3584312.89590576</v>
      </c>
      <c r="N159" s="2205"/>
      <c r="O159" s="2151"/>
    </row>
    <row r="160" customFormat="false" ht="21.75" hidden="false" customHeight="true" outlineLevel="0" collapsed="false">
      <c r="A160" s="2027"/>
      <c r="B160" s="2058" t="s">
        <v>1250</v>
      </c>
      <c r="C160" s="2059"/>
      <c r="D160" s="2060"/>
      <c r="E160" s="2059"/>
      <c r="F160" s="2061"/>
      <c r="G160" s="2059"/>
      <c r="H160" s="2059" t="n">
        <v>0</v>
      </c>
      <c r="I160" s="2059"/>
      <c r="J160" s="2059"/>
      <c r="K160" s="2060"/>
      <c r="L160" s="2059"/>
      <c r="M160" s="2063"/>
      <c r="N160" s="2064"/>
      <c r="O160" s="2015"/>
    </row>
    <row r="161" customFormat="false" ht="21.75" hidden="false" customHeight="true" outlineLevel="0" collapsed="false">
      <c r="A161" s="2027"/>
      <c r="B161" s="2017" t="s">
        <v>1251</v>
      </c>
      <c r="C161" s="2018" t="n">
        <v>33</v>
      </c>
      <c r="D161" s="2065" t="s">
        <v>1108</v>
      </c>
      <c r="E161" s="2066"/>
      <c r="F161" s="2119"/>
      <c r="G161" s="2022" t="n">
        <v>0</v>
      </c>
      <c r="H161" s="2022" t="n">
        <v>0</v>
      </c>
      <c r="I161" s="2022"/>
      <c r="J161" s="2027"/>
      <c r="K161" s="2024"/>
      <c r="L161" s="2029" t="n">
        <f aca="false">J161*I161*F161</f>
        <v>0</v>
      </c>
      <c r="M161" s="2025"/>
      <c r="N161" s="2026"/>
      <c r="O161" s="2027"/>
    </row>
    <row r="162" customFormat="false" ht="21.75" hidden="false" customHeight="true" outlineLevel="0" collapsed="false">
      <c r="A162" s="2027"/>
      <c r="B162" s="2017" t="s">
        <v>1252</v>
      </c>
      <c r="C162" s="2018" t="n">
        <v>33</v>
      </c>
      <c r="D162" s="2065"/>
      <c r="E162" s="2066"/>
      <c r="F162" s="2119"/>
      <c r="G162" s="2022" t="n">
        <v>0</v>
      </c>
      <c r="H162" s="2022" t="n">
        <v>0</v>
      </c>
      <c r="I162" s="2022"/>
      <c r="J162" s="2027"/>
      <c r="K162" s="2024"/>
      <c r="L162" s="2029" t="n">
        <f aca="false">J162*I162*F162</f>
        <v>0</v>
      </c>
      <c r="M162" s="2029"/>
      <c r="N162" s="2030"/>
      <c r="O162" s="2027"/>
    </row>
    <row r="163" customFormat="false" ht="21.75" hidden="false" customHeight="true" outlineLevel="0" collapsed="false">
      <c r="A163" s="2027"/>
      <c r="B163" s="2037"/>
      <c r="C163" s="2038"/>
      <c r="D163" s="2039"/>
      <c r="E163" s="2038"/>
      <c r="F163" s="2040"/>
      <c r="G163" s="2041"/>
      <c r="H163" s="2041" t="n">
        <v>0</v>
      </c>
      <c r="I163" s="2041"/>
      <c r="J163" s="2037" t="s">
        <v>1110</v>
      </c>
      <c r="K163" s="2068"/>
      <c r="L163" s="2076" t="n">
        <f aca="false">SUM(L161:L162)</f>
        <v>0</v>
      </c>
      <c r="M163" s="2055"/>
      <c r="N163" s="2057"/>
      <c r="O163" s="2027"/>
    </row>
    <row r="164" customFormat="false" ht="21.75" hidden="false" customHeight="true" outlineLevel="0" collapsed="false">
      <c r="A164" s="2027"/>
      <c r="B164" s="2189"/>
      <c r="C164" s="2190"/>
      <c r="D164" s="2191"/>
      <c r="E164" s="2190"/>
      <c r="F164" s="2192"/>
      <c r="G164" s="2193"/>
      <c r="H164" s="2193" t="n">
        <v>0</v>
      </c>
      <c r="I164" s="2204"/>
      <c r="J164" s="2142"/>
      <c r="K164" s="2207"/>
      <c r="L164" s="2130"/>
      <c r="M164" s="2130"/>
      <c r="N164" s="2205"/>
      <c r="O164" s="2151"/>
    </row>
    <row r="165" customFormat="false" ht="21.75" hidden="false" customHeight="true" outlineLevel="0" collapsed="false">
      <c r="A165" s="2132"/>
      <c r="B165" s="2058" t="s">
        <v>1253</v>
      </c>
      <c r="C165" s="2059"/>
      <c r="D165" s="2060"/>
      <c r="E165" s="2059"/>
      <c r="F165" s="2061"/>
      <c r="G165" s="2059"/>
      <c r="H165" s="2059" t="n">
        <v>0</v>
      </c>
      <c r="I165" s="2059"/>
      <c r="J165" s="2208"/>
      <c r="K165" s="2209"/>
      <c r="L165" s="2210"/>
      <c r="M165" s="2210"/>
      <c r="N165" s="2064"/>
      <c r="O165" s="2151"/>
    </row>
    <row r="166" customFormat="false" ht="21.75" hidden="false" customHeight="true" outlineLevel="0" collapsed="false">
      <c r="A166" s="2027" t="n">
        <v>2</v>
      </c>
      <c r="B166" s="2017" t="s">
        <v>1254</v>
      </c>
      <c r="C166" s="2018" t="n">
        <v>33</v>
      </c>
      <c r="D166" s="2211"/>
      <c r="E166" s="2018" t="s">
        <v>1255</v>
      </c>
      <c r="F166" s="2119" t="n">
        <v>1</v>
      </c>
      <c r="G166" s="2127" t="n">
        <v>5091.79</v>
      </c>
      <c r="H166" s="2127" t="n">
        <v>5111.93</v>
      </c>
      <c r="I166" s="2212" t="n">
        <f aca="false">H166-G166</f>
        <v>20.1400000000003</v>
      </c>
      <c r="J166" s="2213" t="n">
        <v>180000</v>
      </c>
      <c r="K166" s="2214"/>
      <c r="L166" s="2128" t="n">
        <f aca="false">F166*I166*J166</f>
        <v>3625200.00000006</v>
      </c>
      <c r="M166" s="2128"/>
      <c r="N166" s="2131"/>
      <c r="O166" s="2151"/>
    </row>
    <row r="167" customFormat="false" ht="21.75" hidden="false" customHeight="true" outlineLevel="0" collapsed="false">
      <c r="A167" s="2027" t="n">
        <v>3</v>
      </c>
      <c r="B167" s="2017" t="s">
        <v>1256</v>
      </c>
      <c r="C167" s="2018" t="n">
        <v>33</v>
      </c>
      <c r="D167" s="2215"/>
      <c r="E167" s="2018" t="s">
        <v>1257</v>
      </c>
      <c r="F167" s="2119" t="n">
        <v>1</v>
      </c>
      <c r="G167" s="2127" t="n">
        <v>3308.49</v>
      </c>
      <c r="H167" s="2127" t="n">
        <v>3308.49</v>
      </c>
      <c r="I167" s="2212" t="n">
        <f aca="false">H167-G167</f>
        <v>0</v>
      </c>
      <c r="J167" s="2213" t="n">
        <v>180000</v>
      </c>
      <c r="K167" s="2214"/>
      <c r="L167" s="2128" t="n">
        <f aca="false">F167*I167*J167</f>
        <v>0</v>
      </c>
      <c r="M167" s="2128"/>
      <c r="N167" s="2131"/>
      <c r="O167" s="2151"/>
    </row>
    <row r="168" customFormat="false" ht="21.75" hidden="false" customHeight="true" outlineLevel="0" collapsed="false">
      <c r="A168" s="2132"/>
      <c r="B168" s="2142"/>
      <c r="C168" s="2143"/>
      <c r="D168" s="2142"/>
      <c r="E168" s="2143"/>
      <c r="F168" s="2144"/>
      <c r="G168" s="2145"/>
      <c r="H168" s="2145"/>
      <c r="I168" s="2145"/>
      <c r="J168" s="2142" t="s">
        <v>475</v>
      </c>
      <c r="K168" s="2121"/>
      <c r="L168" s="2075" t="n">
        <f aca="false">SUM(L166:L167)</f>
        <v>3625200.00000006</v>
      </c>
      <c r="M168" s="2130" t="n">
        <f aca="false">SUM(M166:M167)</f>
        <v>0</v>
      </c>
      <c r="N168" s="2216" t="n">
        <f aca="false">(M168-L168)/L168*100</f>
        <v>-100</v>
      </c>
      <c r="O168" s="2151"/>
    </row>
    <row r="169" customFormat="false" ht="21.75" hidden="false" customHeight="true" outlineLevel="0" collapsed="false">
      <c r="A169" s="2080"/>
      <c r="B169" s="2217"/>
      <c r="C169" s="2218"/>
      <c r="D169" s="2217"/>
      <c r="E169" s="2218"/>
      <c r="F169" s="2219"/>
      <c r="G169" s="2220"/>
      <c r="H169" s="2220"/>
      <c r="I169" s="2220"/>
      <c r="J169" s="2217"/>
      <c r="K169" s="2221"/>
      <c r="L169" s="2222"/>
      <c r="M169" s="2222"/>
      <c r="N169" s="2194"/>
      <c r="O169" s="2223"/>
    </row>
    <row r="170" customFormat="false" ht="21.75" hidden="false" customHeight="true" outlineLevel="0" collapsed="false">
      <c r="A170" s="2080"/>
      <c r="B170" s="2081" t="s">
        <v>1258</v>
      </c>
      <c r="C170" s="2081"/>
      <c r="D170" s="2082" t="s">
        <v>212</v>
      </c>
      <c r="F170" s="2083" t="s">
        <v>1259</v>
      </c>
      <c r="G170" s="2083"/>
      <c r="H170" s="2083"/>
      <c r="I170" s="2082" t="s">
        <v>212</v>
      </c>
      <c r="J170" s="2077"/>
      <c r="K170" s="2084" t="s">
        <v>1260</v>
      </c>
      <c r="L170" s="2084"/>
      <c r="M170" s="2085" t="s">
        <v>212</v>
      </c>
      <c r="N170" s="2194"/>
      <c r="O170" s="2223"/>
    </row>
    <row r="171" customFormat="false" ht="21.75" hidden="false" customHeight="true" outlineLevel="0" collapsed="false">
      <c r="A171" s="2080"/>
      <c r="B171" s="2086" t="str">
        <f aca="false">B148</f>
        <v>DHMANDI 33 KV SIDE</v>
      </c>
      <c r="C171" s="2086"/>
      <c r="D171" s="2089" t="n">
        <f aca="false">M151</f>
        <v>3584312.89590576</v>
      </c>
      <c r="F171" s="2088" t="s">
        <v>1124</v>
      </c>
      <c r="G171" s="2088"/>
      <c r="H171" s="2088"/>
      <c r="I171" s="2224" t="n">
        <f aca="false">L163</f>
        <v>0</v>
      </c>
      <c r="J171" s="2077"/>
      <c r="K171" s="2225" t="str">
        <f aca="false">F172</f>
        <v>33 KV NET IMPORT</v>
      </c>
      <c r="L171" s="2225"/>
      <c r="M171" s="2091" t="n">
        <f aca="false">I172</f>
        <v>3584312.89590576</v>
      </c>
      <c r="N171" s="2194"/>
      <c r="O171" s="2223"/>
    </row>
    <row r="172" customFormat="false" ht="21.75" hidden="false" customHeight="true" outlineLevel="0" collapsed="false">
      <c r="A172" s="2080"/>
      <c r="B172" s="2086" t="str">
        <f aca="false">B152</f>
        <v>MOGBAZAR 33 KV SIDE</v>
      </c>
      <c r="C172" s="2086"/>
      <c r="D172" s="2226" t="n">
        <f aca="false">M154</f>
        <v>0</v>
      </c>
      <c r="F172" s="2088" t="s">
        <v>1259</v>
      </c>
      <c r="G172" s="2088"/>
      <c r="H172" s="2088"/>
      <c r="I172" s="2224" t="n">
        <f aca="false">D175-I171</f>
        <v>3584312.89590576</v>
      </c>
      <c r="J172" s="2077"/>
      <c r="K172" s="2227" t="s">
        <v>1261</v>
      </c>
      <c r="L172" s="2227"/>
      <c r="M172" s="2224" t="n">
        <f aca="false">L168</f>
        <v>3625200.00000006</v>
      </c>
      <c r="N172" s="2194"/>
      <c r="O172" s="2223"/>
    </row>
    <row r="173" customFormat="false" ht="21.75" hidden="false" customHeight="true" outlineLevel="0" collapsed="false">
      <c r="A173" s="2080"/>
      <c r="B173" s="2086" t="s">
        <v>1128</v>
      </c>
      <c r="C173" s="2086"/>
      <c r="D173" s="2092"/>
      <c r="J173" s="2077"/>
      <c r="K173" s="2088" t="s">
        <v>1262</v>
      </c>
      <c r="L173" s="2088"/>
      <c r="M173" s="2224" t="n">
        <f aca="false">M171-M172</f>
        <v>-40887.104094299</v>
      </c>
      <c r="N173" s="2194"/>
      <c r="O173" s="2223"/>
    </row>
    <row r="174" customFormat="false" ht="21.75" hidden="false" customHeight="true" outlineLevel="0" collapsed="false">
      <c r="A174" s="2080"/>
      <c r="B174" s="2086" t="s">
        <v>1130</v>
      </c>
      <c r="C174" s="2086"/>
      <c r="D174" s="2095"/>
      <c r="J174" s="2077"/>
      <c r="K174" s="2228" t="s">
        <v>1131</v>
      </c>
      <c r="L174" s="2228"/>
      <c r="M174" s="2097" t="n">
        <f aca="false">M173/M171</f>
        <v>-0.0114072362770011</v>
      </c>
      <c r="N174" s="2194"/>
      <c r="O174" s="2223"/>
    </row>
    <row r="175" customFormat="false" ht="21.75" hidden="false" customHeight="true" outlineLevel="0" collapsed="false">
      <c r="A175" s="2080"/>
      <c r="B175" s="2229" t="s">
        <v>1263</v>
      </c>
      <c r="C175" s="2229"/>
      <c r="D175" s="2230" t="n">
        <f aca="false">SUM(D171:D173)</f>
        <v>3584312.89590576</v>
      </c>
      <c r="J175" s="2077"/>
      <c r="K175" s="2080"/>
      <c r="L175" s="2077"/>
      <c r="M175" s="2077"/>
      <c r="N175" s="2194"/>
      <c r="O175" s="2223"/>
    </row>
    <row r="176" customFormat="false" ht="21.75" hidden="false" customHeight="true" outlineLevel="0" collapsed="false">
      <c r="A176" s="2080"/>
      <c r="B176" s="2217"/>
      <c r="C176" s="2218"/>
      <c r="D176" s="2217"/>
      <c r="E176" s="2218"/>
      <c r="F176" s="2219"/>
      <c r="G176" s="2220"/>
      <c r="H176" s="2220"/>
      <c r="I176" s="2220"/>
      <c r="J176" s="2217"/>
      <c r="K176" s="2221"/>
      <c r="L176" s="2222"/>
      <c r="M176" s="2222"/>
      <c r="N176" s="2194"/>
      <c r="O176" s="2223"/>
    </row>
    <row r="177" customFormat="false" ht="21.75" hidden="false" customHeight="true" outlineLevel="0" collapsed="false">
      <c r="A177" s="2077"/>
      <c r="B177" s="2051"/>
      <c r="C177" s="2077"/>
      <c r="D177" s="2231"/>
      <c r="E177" s="2077"/>
      <c r="F177" s="2103"/>
      <c r="G177" s="2077"/>
      <c r="H177" s="2077"/>
      <c r="I177" s="2077"/>
      <c r="J177" s="2077"/>
      <c r="K177" s="2080"/>
      <c r="L177" s="2077"/>
      <c r="M177" s="2077"/>
      <c r="N177" s="2077"/>
      <c r="O177" s="2077"/>
    </row>
    <row r="178" customFormat="false" ht="21.75" hidden="false" customHeight="true" outlineLevel="0" collapsed="false">
      <c r="A178" s="2077"/>
      <c r="B178" s="2051"/>
      <c r="C178" s="2077"/>
      <c r="D178" s="2231"/>
      <c r="E178" s="2077"/>
      <c r="F178" s="2103"/>
      <c r="G178" s="2077"/>
      <c r="H178" s="2077"/>
      <c r="I178" s="2077"/>
      <c r="J178" s="2077"/>
      <c r="K178" s="2080"/>
      <c r="L178" s="2077"/>
      <c r="M178" s="2077"/>
      <c r="N178" s="2077"/>
      <c r="O178" s="2077"/>
    </row>
    <row r="179" customFormat="false" ht="21.75" hidden="false" customHeight="true" outlineLevel="0" collapsed="false">
      <c r="A179" s="2232" t="s">
        <v>1264</v>
      </c>
      <c r="B179" s="2232"/>
      <c r="C179" s="2232"/>
      <c r="D179" s="2232"/>
      <c r="E179" s="2232"/>
      <c r="F179" s="2232"/>
      <c r="G179" s="2232"/>
      <c r="H179" s="2232"/>
      <c r="I179" s="2232"/>
      <c r="J179" s="2232"/>
      <c r="K179" s="2232"/>
      <c r="L179" s="2232"/>
      <c r="M179" s="2232"/>
      <c r="N179" s="2232"/>
      <c r="O179" s="1989" t="str">
        <f aca="false">$O$6</f>
        <v>Month June-2023</v>
      </c>
      <c r="S179" s="1990" t="str">
        <f aca="false">S6</f>
        <v>Name of Feeders.</v>
      </c>
      <c r="T179" s="1991" t="str">
        <f aca="false">T6</f>
        <v>Month June-2023</v>
      </c>
      <c r="U179" s="1990" t="s">
        <v>1070</v>
      </c>
      <c r="V179" s="1990" t="str">
        <f aca="false">V6</f>
        <v>Diffferance</v>
      </c>
      <c r="W179" s="1990" t="str">
        <f aca="false">W6</f>
        <v>% of Increased/Decreased</v>
      </c>
      <c r="X179" s="1990" t="str">
        <f aca="false">X6</f>
        <v>COMENTS</v>
      </c>
    </row>
    <row r="180" customFormat="false" ht="21.75" hidden="false" customHeight="true" outlineLevel="0" collapsed="false">
      <c r="A180" s="1992" t="s">
        <v>794</v>
      </c>
      <c r="B180" s="1993" t="s">
        <v>1074</v>
      </c>
      <c r="C180" s="1994" t="s">
        <v>1075</v>
      </c>
      <c r="D180" s="1994"/>
      <c r="E180" s="1994"/>
      <c r="F180" s="1995" t="s">
        <v>45</v>
      </c>
      <c r="G180" s="1996" t="s">
        <v>1076</v>
      </c>
      <c r="H180" s="1996"/>
      <c r="I180" s="1996"/>
      <c r="J180" s="1996" t="s">
        <v>29</v>
      </c>
      <c r="K180" s="1996" t="s">
        <v>1077</v>
      </c>
      <c r="L180" s="1996"/>
      <c r="M180" s="1994" t="s">
        <v>1134</v>
      </c>
      <c r="N180" s="1993"/>
      <c r="O180" s="1997" t="s">
        <v>479</v>
      </c>
    </row>
    <row r="181" customFormat="false" ht="21.75" hidden="false" customHeight="true" outlineLevel="0" collapsed="false">
      <c r="A181" s="1992"/>
      <c r="B181" s="1993"/>
      <c r="C181" s="1998" t="s">
        <v>1079</v>
      </c>
      <c r="D181" s="1998"/>
      <c r="E181" s="1998" t="s">
        <v>1080</v>
      </c>
      <c r="F181" s="1995"/>
      <c r="G181" s="1999" t="n">
        <f aca="false">'NORTH-1'!$H$8</f>
        <v>44929</v>
      </c>
      <c r="H181" s="1999" t="n">
        <f aca="false">'NORTH-1'!$H$8</f>
        <v>44929</v>
      </c>
      <c r="I181" s="2000" t="s">
        <v>47</v>
      </c>
      <c r="J181" s="1996"/>
      <c r="K181" s="2000" t="s">
        <v>1081</v>
      </c>
      <c r="L181" s="2000" t="s">
        <v>1082</v>
      </c>
      <c r="M181" s="1994" t="s">
        <v>1083</v>
      </c>
      <c r="N181" s="1998" t="s">
        <v>741</v>
      </c>
      <c r="O181" s="1997"/>
      <c r="T181" s="1441" t="n">
        <v>15283200.0000001</v>
      </c>
      <c r="U181" s="1441" t="n">
        <v>15283200.0000001</v>
      </c>
      <c r="V181" s="1441" t="n">
        <f aca="false">T181-U181</f>
        <v>0</v>
      </c>
      <c r="W181" s="2001" t="n">
        <f aca="false">V181/U181*100</f>
        <v>0</v>
      </c>
      <c r="X181" s="1441" t="str">
        <f aca="false">IF(W181&gt;40,"FAULT",IF(W181&lt;-40,"CHECK","OK"))</f>
        <v>OK</v>
      </c>
    </row>
    <row r="182" customFormat="false" ht="21.75" hidden="false" customHeight="true" outlineLevel="0" collapsed="false">
      <c r="A182" s="2002" t="n">
        <v>1</v>
      </c>
      <c r="B182" s="2003" t="n">
        <v>2</v>
      </c>
      <c r="C182" s="2004" t="n">
        <v>4</v>
      </c>
      <c r="D182" s="2004"/>
      <c r="E182" s="2003" t="n">
        <v>5</v>
      </c>
      <c r="F182" s="2005" t="n">
        <v>7</v>
      </c>
      <c r="G182" s="2002" t="n">
        <v>9</v>
      </c>
      <c r="H182" s="2002" t="n">
        <v>9</v>
      </c>
      <c r="I182" s="2002" t="s">
        <v>1084</v>
      </c>
      <c r="J182" s="2002" t="n">
        <v>11</v>
      </c>
      <c r="K182" s="2002" t="s">
        <v>1085</v>
      </c>
      <c r="L182" s="2002" t="s">
        <v>1086</v>
      </c>
      <c r="M182" s="2002" t="n">
        <v>14</v>
      </c>
      <c r="N182" s="2006" t="n">
        <v>15</v>
      </c>
      <c r="O182" s="2002" t="n">
        <v>16</v>
      </c>
    </row>
    <row r="183" customFormat="false" ht="21.75" hidden="false" customHeight="true" outlineLevel="0" collapsed="false">
      <c r="A183" s="2016"/>
      <c r="B183" s="2008" t="s">
        <v>1265</v>
      </c>
      <c r="C183" s="2009"/>
      <c r="D183" s="2010"/>
      <c r="E183" s="2009"/>
      <c r="F183" s="2012"/>
      <c r="G183" s="2009"/>
      <c r="H183" s="2009"/>
      <c r="I183" s="2009"/>
      <c r="J183" s="2009"/>
      <c r="K183" s="2010"/>
      <c r="L183" s="2009"/>
      <c r="M183" s="2013"/>
      <c r="N183" s="2014"/>
      <c r="O183" s="2027"/>
    </row>
    <row r="184" customFormat="false" ht="21.75" hidden="false" customHeight="true" outlineLevel="0" collapsed="false">
      <c r="A184" s="2016" t="n">
        <v>14</v>
      </c>
      <c r="B184" s="2017" t="s">
        <v>1266</v>
      </c>
      <c r="C184" s="2018" t="n">
        <v>11</v>
      </c>
      <c r="D184" s="2233"/>
      <c r="E184" s="2018" t="s">
        <v>1267</v>
      </c>
      <c r="F184" s="2119" t="n">
        <v>1</v>
      </c>
      <c r="G184" s="2127" t="n">
        <v>13286.8</v>
      </c>
      <c r="H184" s="2127" t="n">
        <v>13643.5</v>
      </c>
      <c r="I184" s="2212" t="n">
        <f aca="false">H184-G184</f>
        <v>356.700000000001</v>
      </c>
      <c r="J184" s="2027" t="n">
        <v>10000</v>
      </c>
      <c r="K184" s="2024" t="n">
        <f aca="false">F184*I184*J184</f>
        <v>3567000.00000001</v>
      </c>
      <c r="L184" s="2128"/>
      <c r="M184" s="2128" t="n">
        <f aca="false">K184*$I$172/$K$186</f>
        <v>3584312.89590576</v>
      </c>
      <c r="N184" s="2129"/>
      <c r="O184" s="2027"/>
    </row>
    <row r="185" customFormat="false" ht="21.75" hidden="false" customHeight="true" outlineLevel="0" collapsed="false">
      <c r="A185" s="2016" t="n">
        <v>15</v>
      </c>
      <c r="B185" s="2017" t="s">
        <v>1268</v>
      </c>
      <c r="C185" s="2018" t="n">
        <v>11</v>
      </c>
      <c r="D185" s="2233"/>
      <c r="E185" s="2018" t="s">
        <v>1269</v>
      </c>
      <c r="F185" s="2119" t="n">
        <v>1</v>
      </c>
      <c r="G185" s="2127" t="n">
        <v>75128.4</v>
      </c>
      <c r="H185" s="2127" t="n">
        <v>75128.4</v>
      </c>
      <c r="I185" s="2212" t="n">
        <f aca="false">H185-G185</f>
        <v>0</v>
      </c>
      <c r="J185" s="2027" t="n">
        <v>10000</v>
      </c>
      <c r="K185" s="2024" t="n">
        <f aca="false">F185*I185*J185</f>
        <v>0</v>
      </c>
      <c r="L185" s="2128"/>
      <c r="M185" s="2128" t="n">
        <f aca="false">K185*$I$172/$K$186</f>
        <v>0</v>
      </c>
      <c r="N185" s="2129"/>
      <c r="O185" s="2027"/>
    </row>
    <row r="186" customFormat="false" ht="21.75" hidden="false" customHeight="true" outlineLevel="0" collapsed="false">
      <c r="A186" s="2016"/>
      <c r="B186" s="2189"/>
      <c r="C186" s="2190"/>
      <c r="D186" s="2191"/>
      <c r="E186" s="2190"/>
      <c r="F186" s="2192"/>
      <c r="G186" s="2193"/>
      <c r="H186" s="2193" t="n">
        <v>0</v>
      </c>
      <c r="I186" s="2193"/>
      <c r="J186" s="2234" t="s">
        <v>475</v>
      </c>
      <c r="K186" s="2075" t="n">
        <f aca="false">SUM(K184:K185)</f>
        <v>3567000.00000001</v>
      </c>
      <c r="L186" s="2235"/>
      <c r="M186" s="2130" t="n">
        <f aca="false">SUM(M184:M185)</f>
        <v>3584312.89590576</v>
      </c>
      <c r="N186" s="2205"/>
      <c r="O186" s="2027"/>
    </row>
    <row r="187" customFormat="false" ht="21.75" hidden="false" customHeight="true" outlineLevel="0" collapsed="false">
      <c r="A187" s="2016"/>
      <c r="B187" s="2058" t="s">
        <v>1265</v>
      </c>
      <c r="C187" s="2059"/>
      <c r="D187" s="2060"/>
      <c r="E187" s="2059"/>
      <c r="F187" s="2061"/>
      <c r="G187" s="2059"/>
      <c r="H187" s="2059" t="n">
        <v>0</v>
      </c>
      <c r="I187" s="2059"/>
      <c r="J187" s="2208"/>
      <c r="K187" s="2209"/>
      <c r="L187" s="2210"/>
      <c r="M187" s="2210"/>
      <c r="N187" s="2064"/>
      <c r="O187" s="2027"/>
    </row>
    <row r="188" customFormat="false" ht="21.75" hidden="false" customHeight="true" outlineLevel="0" collapsed="false">
      <c r="A188" s="2016" t="n">
        <v>6</v>
      </c>
      <c r="B188" s="2236" t="s">
        <v>1270</v>
      </c>
      <c r="C188" s="2152" t="n">
        <v>11</v>
      </c>
      <c r="D188" s="2158"/>
      <c r="E188" s="2018" t="n">
        <v>8536188</v>
      </c>
      <c r="F188" s="2071" t="n">
        <v>1.17</v>
      </c>
      <c r="G188" s="2134" t="n">
        <v>2089.7</v>
      </c>
      <c r="H188" s="2134" t="n">
        <v>2288.8</v>
      </c>
      <c r="I188" s="2053" t="n">
        <f aca="false">H188-G188</f>
        <v>199.1</v>
      </c>
      <c r="J188" s="2027" t="n">
        <v>1000</v>
      </c>
      <c r="K188" s="2135" t="n">
        <f aca="false">L207</f>
        <v>986040.000000001</v>
      </c>
      <c r="L188" s="2237" t="n">
        <f aca="false">K188</f>
        <v>986040.000000001</v>
      </c>
      <c r="M188" s="2128" t="n">
        <f aca="false">L188*$K$199/$L$199</f>
        <v>974356.341961164</v>
      </c>
      <c r="N188" s="2159" t="s">
        <v>1271</v>
      </c>
      <c r="O188" s="2238" t="s">
        <v>1272</v>
      </c>
      <c r="S188" s="0" t="str">
        <f aca="false">B188</f>
        <v>WASA Bhaban</v>
      </c>
      <c r="T188" s="2160" t="n">
        <f aca="false">M188</f>
        <v>974356.341961164</v>
      </c>
      <c r="U188" s="0" t="n">
        <v>967717.456653411</v>
      </c>
      <c r="V188" s="1441" t="n">
        <f aca="false">T188-U188</f>
        <v>6638.88530775334</v>
      </c>
      <c r="W188" s="2001" t="n">
        <f aca="false">V188/U188*100</f>
        <v>0.686035501592803</v>
      </c>
      <c r="X188" s="1441" t="str">
        <f aca="false">IF(W188&gt;40,"FAULT",IF(W188&lt;-40,"CHECK","OK"))</f>
        <v>OK</v>
      </c>
    </row>
    <row r="189" customFormat="false" ht="21.75" hidden="false" customHeight="true" outlineLevel="0" collapsed="false">
      <c r="A189" s="2016" t="n">
        <v>7</v>
      </c>
      <c r="B189" s="2017" t="s">
        <v>1273</v>
      </c>
      <c r="C189" s="2152" t="n">
        <v>11</v>
      </c>
      <c r="D189" s="2158"/>
      <c r="E189" s="2018" t="n">
        <v>8536178</v>
      </c>
      <c r="F189" s="2071" t="n">
        <v>1.17</v>
      </c>
      <c r="G189" s="2134" t="n">
        <v>567782</v>
      </c>
      <c r="H189" s="2134" t="n">
        <v>568300</v>
      </c>
      <c r="I189" s="2053" t="n">
        <f aca="false">H189-G189</f>
        <v>518</v>
      </c>
      <c r="J189" s="2027" t="n">
        <v>44</v>
      </c>
      <c r="K189" s="2135"/>
      <c r="L189" s="2128" t="n">
        <f aca="false">F189*I189*J189</f>
        <v>26666.64</v>
      </c>
      <c r="M189" s="2128" t="n">
        <f aca="false">L189*$K$199/$L$199</f>
        <v>26350.6650874156</v>
      </c>
      <c r="N189" s="2154" t="s">
        <v>1271</v>
      </c>
      <c r="O189" s="2238" t="s">
        <v>1274</v>
      </c>
      <c r="S189" s="0" t="str">
        <f aca="false">B189</f>
        <v>Sangsad Bhaban</v>
      </c>
      <c r="T189" s="2160" t="n">
        <f aca="false">M189</f>
        <v>26350.6650874156</v>
      </c>
      <c r="U189" s="0" t="n">
        <v>291323.983758935</v>
      </c>
      <c r="V189" s="1441" t="n">
        <f aca="false">T189-U189</f>
        <v>-264973.318671519</v>
      </c>
      <c r="W189" s="2001" t="n">
        <f aca="false">V189/U189*100</f>
        <v>-90.954859003569</v>
      </c>
      <c r="X189" s="1441" t="str">
        <f aca="false">IF(W189&gt;40,"FAULT",IF(W189&lt;-40,"CHECK","OK"))</f>
        <v>CHECK</v>
      </c>
    </row>
    <row r="190" customFormat="false" ht="21.75" hidden="false" customHeight="true" outlineLevel="0" collapsed="false">
      <c r="A190" s="2016" t="n">
        <v>8</v>
      </c>
      <c r="B190" s="2017" t="s">
        <v>1275</v>
      </c>
      <c r="C190" s="2152" t="n">
        <v>11</v>
      </c>
      <c r="D190" s="2158"/>
      <c r="E190" s="2018" t="n">
        <v>8536182</v>
      </c>
      <c r="F190" s="2071" t="n">
        <v>1.17</v>
      </c>
      <c r="G190" s="2134" t="n">
        <v>99649.5</v>
      </c>
      <c r="H190" s="2134" t="n">
        <v>100568.1</v>
      </c>
      <c r="I190" s="2053" t="n">
        <f aca="false">H190-G190</f>
        <v>918.600000000006</v>
      </c>
      <c r="J190" s="2027" t="n">
        <v>1000</v>
      </c>
      <c r="K190" s="2135"/>
      <c r="L190" s="2128" t="n">
        <f aca="false">F190*I190*J190</f>
        <v>1074762.00000001</v>
      </c>
      <c r="M190" s="2128" t="n">
        <f aca="false">L190*$K$199/$L$199</f>
        <v>1062027.06867761</v>
      </c>
      <c r="N190" s="2159" t="s">
        <v>1271</v>
      </c>
      <c r="O190" s="2155"/>
      <c r="S190" s="0" t="str">
        <f aca="false">B190</f>
        <v>Air Port Road (West)</v>
      </c>
      <c r="T190" s="2160" t="n">
        <f aca="false">M190</f>
        <v>1062027.06867761</v>
      </c>
      <c r="U190" s="0" t="n">
        <v>1142492.73179758</v>
      </c>
      <c r="V190" s="1441" t="n">
        <f aca="false">T190-U190</f>
        <v>-80465.6631199722</v>
      </c>
      <c r="W190" s="2001" t="n">
        <f aca="false">V190/U190*100</f>
        <v>-7.04299124891312</v>
      </c>
      <c r="X190" s="1441" t="str">
        <f aca="false">IF(W190&gt;40,"FAULT",IF(W190&lt;-40,"CHECK","OK"))</f>
        <v>OK</v>
      </c>
    </row>
    <row r="191" customFormat="false" ht="21.75" hidden="false" customHeight="true" outlineLevel="0" collapsed="false">
      <c r="A191" s="2016" t="n">
        <v>9</v>
      </c>
      <c r="B191" s="2017" t="s">
        <v>1276</v>
      </c>
      <c r="C191" s="2152" t="n">
        <v>11</v>
      </c>
      <c r="D191" s="2158"/>
      <c r="E191" s="2018" t="n">
        <v>8536193</v>
      </c>
      <c r="F191" s="2071" t="n">
        <v>1.17</v>
      </c>
      <c r="G191" s="2134" t="n">
        <v>32421.4</v>
      </c>
      <c r="H191" s="2134" t="n">
        <v>32421.4</v>
      </c>
      <c r="I191" s="2053" t="n">
        <f aca="false">H191-G191</f>
        <v>0</v>
      </c>
      <c r="J191" s="2027" t="n">
        <v>1000</v>
      </c>
      <c r="K191" s="2135"/>
      <c r="L191" s="2128" t="n">
        <f aca="false">F191*I191*J191</f>
        <v>0</v>
      </c>
      <c r="M191" s="2128" t="n">
        <f aca="false">L191*$K$199/$L$199</f>
        <v>0</v>
      </c>
      <c r="N191" s="2154" t="s">
        <v>1271</v>
      </c>
      <c r="O191" s="2155"/>
      <c r="S191" s="0" t="str">
        <f aca="false">B191</f>
        <v>ICC (PM Office)</v>
      </c>
      <c r="T191" s="2160" t="n">
        <f aca="false">M191</f>
        <v>0</v>
      </c>
      <c r="U191" s="0" t="n">
        <v>0</v>
      </c>
      <c r="V191" s="1441" t="n">
        <f aca="false">T191-U191</f>
        <v>0</v>
      </c>
      <c r="W191" s="2001" t="e">
        <f aca="false">V191/U191*100</f>
        <v>#DIV/0!</v>
      </c>
      <c r="X191" s="1441" t="e">
        <f aca="false">IF(W191&gt;40,"FAULT",IF(W191&lt;-40,"CHECK","OK"))</f>
        <v>#DIV/0!</v>
      </c>
    </row>
    <row r="192" customFormat="false" ht="21.75" hidden="false" customHeight="true" outlineLevel="0" collapsed="false">
      <c r="A192" s="2016" t="n">
        <v>10</v>
      </c>
      <c r="B192" s="2017" t="s">
        <v>1277</v>
      </c>
      <c r="C192" s="2152" t="n">
        <v>11</v>
      </c>
      <c r="D192" s="2158"/>
      <c r="E192" s="2018" t="s">
        <v>1278</v>
      </c>
      <c r="F192" s="2071" t="n">
        <v>1.17</v>
      </c>
      <c r="G192" s="2134" t="n">
        <v>14511.4</v>
      </c>
      <c r="H192" s="2134" t="n">
        <v>15079.3</v>
      </c>
      <c r="I192" s="2053" t="n">
        <f aca="false">H192-G192</f>
        <v>567.9</v>
      </c>
      <c r="J192" s="2027" t="n">
        <v>444.44</v>
      </c>
      <c r="K192" s="2135"/>
      <c r="L192" s="2128" t="n">
        <f aca="false">F192*I192*J192</f>
        <v>295305.04692</v>
      </c>
      <c r="M192" s="2128" t="n">
        <f aca="false">L192*$K$199/$L$199</f>
        <v>291805.956431423</v>
      </c>
      <c r="N192" s="2154" t="s">
        <v>1271</v>
      </c>
      <c r="O192" s="2155"/>
      <c r="S192" s="0" t="str">
        <f aca="false">B192</f>
        <v>(UTC) Tower</v>
      </c>
      <c r="T192" s="2160" t="n">
        <f aca="false">M192</f>
        <v>291805.956431423</v>
      </c>
      <c r="U192" s="0" t="n">
        <v>306081.943517484</v>
      </c>
      <c r="V192" s="1441" t="n">
        <f aca="false">T192-U192</f>
        <v>-14275.9870860608</v>
      </c>
      <c r="W192" s="2001" t="n">
        <f aca="false">V192/U192*100</f>
        <v>-4.66410625925906</v>
      </c>
      <c r="X192" s="1441" t="str">
        <f aca="false">IF(W192&gt;40,"FAULT",IF(W192&lt;-40,"CHECK","OK"))</f>
        <v>OK</v>
      </c>
    </row>
    <row r="193" customFormat="false" ht="21.75" hidden="false" customHeight="true" outlineLevel="0" collapsed="false">
      <c r="A193" s="2016" t="n">
        <v>11</v>
      </c>
      <c r="B193" s="2236" t="s">
        <v>1279</v>
      </c>
      <c r="C193" s="2152" t="n">
        <v>11</v>
      </c>
      <c r="D193" s="2158"/>
      <c r="E193" s="2018" t="n">
        <v>8536190</v>
      </c>
      <c r="F193" s="2071" t="n">
        <v>1.17</v>
      </c>
      <c r="G193" s="2134" t="n">
        <v>51744.1</v>
      </c>
      <c r="H193" s="2134" t="n">
        <v>51744.1</v>
      </c>
      <c r="I193" s="2053" t="n">
        <f aca="false">H193-G193</f>
        <v>0</v>
      </c>
      <c r="J193" s="2027" t="n">
        <v>1000</v>
      </c>
      <c r="K193" s="2135" t="n">
        <v>0</v>
      </c>
      <c r="L193" s="2237" t="n">
        <f aca="false">1.7321*10.5*K193*0.9*24*15</f>
        <v>0</v>
      </c>
      <c r="M193" s="2128" t="n">
        <f aca="false">L193*$K$199/$L$199</f>
        <v>0</v>
      </c>
      <c r="N193" s="2154" t="s">
        <v>746</v>
      </c>
      <c r="O193" s="2155" t="s">
        <v>1280</v>
      </c>
      <c r="S193" s="0" t="str">
        <f aca="false">B193</f>
        <v>Sonargaon Hotel</v>
      </c>
      <c r="T193" s="2160" t="n">
        <f aca="false">M193</f>
        <v>0</v>
      </c>
      <c r="U193" s="0" t="n">
        <v>0</v>
      </c>
      <c r="V193" s="1441" t="n">
        <f aca="false">T193-U193</f>
        <v>0</v>
      </c>
      <c r="W193" s="2001" t="e">
        <f aca="false">V193/U193*100</f>
        <v>#DIV/0!</v>
      </c>
      <c r="X193" s="1441" t="e">
        <f aca="false">IF(W193&gt;40,"FAULT",IF(W193&lt;-40,"CHECK","OK"))</f>
        <v>#DIV/0!</v>
      </c>
    </row>
    <row r="194" customFormat="false" ht="21.75" hidden="false" customHeight="true" outlineLevel="0" collapsed="false">
      <c r="A194" s="2016" t="n">
        <v>12</v>
      </c>
      <c r="B194" s="2017" t="s">
        <v>1281</v>
      </c>
      <c r="C194" s="2152" t="n">
        <v>11</v>
      </c>
      <c r="D194" s="2158"/>
      <c r="E194" s="2018" t="n">
        <v>8536184</v>
      </c>
      <c r="F194" s="2071" t="n">
        <v>1.17</v>
      </c>
      <c r="G194" s="2134" t="n">
        <v>33415.5</v>
      </c>
      <c r="H194" s="2134" t="n">
        <v>34310.5</v>
      </c>
      <c r="I194" s="2053" t="n">
        <f aca="false">H194-G194</f>
        <v>895</v>
      </c>
      <c r="J194" s="2027" t="n">
        <v>1000</v>
      </c>
      <c r="K194" s="2135"/>
      <c r="L194" s="2128" t="n">
        <f aca="false">F194*I194*J194</f>
        <v>1047150</v>
      </c>
      <c r="M194" s="2128" t="n">
        <f aca="false">L194*$K$199/$L$199</f>
        <v>1034742.24522802</v>
      </c>
      <c r="N194" s="2154" t="s">
        <v>1271</v>
      </c>
      <c r="O194" s="2155"/>
      <c r="S194" s="0" t="str">
        <f aca="false">B194</f>
        <v>Panthopath</v>
      </c>
      <c r="T194" s="2160" t="n">
        <f aca="false">M194</f>
        <v>1034742.24522802</v>
      </c>
      <c r="U194" s="0" t="n">
        <v>1044641.42493986</v>
      </c>
      <c r="V194" s="1441" t="n">
        <f aca="false">T194-U194</f>
        <v>-9899.17971184675</v>
      </c>
      <c r="W194" s="2001" t="n">
        <f aca="false">V194/U194*100</f>
        <v>-0.947615083560048</v>
      </c>
      <c r="X194" s="1441" t="str">
        <f aca="false">IF(W194&gt;40,"FAULT",IF(W194&lt;-40,"CHECK","OK"))</f>
        <v>OK</v>
      </c>
    </row>
    <row r="195" customFormat="false" ht="21.75" hidden="false" customHeight="true" outlineLevel="0" collapsed="false">
      <c r="A195" s="2016" t="n">
        <v>13</v>
      </c>
      <c r="B195" s="2017" t="s">
        <v>1282</v>
      </c>
      <c r="C195" s="2152" t="n">
        <v>11</v>
      </c>
      <c r="D195" s="2158"/>
      <c r="E195" s="2018" t="s">
        <v>1283</v>
      </c>
      <c r="F195" s="2071" t="n">
        <v>1.17</v>
      </c>
      <c r="G195" s="2134" t="n">
        <v>55090.4</v>
      </c>
      <c r="H195" s="2134" t="n">
        <v>55463.3</v>
      </c>
      <c r="I195" s="2053" t="n">
        <f aca="false">H195-G195</f>
        <v>372.900000000001</v>
      </c>
      <c r="J195" s="2027" t="n">
        <v>444.44</v>
      </c>
      <c r="K195" s="2135"/>
      <c r="L195" s="2128" t="n">
        <f aca="false">F195*I195*J195</f>
        <v>193906.060920001</v>
      </c>
      <c r="M195" s="2128" t="n">
        <f aca="false">L195*$K$199/$L$199</f>
        <v>191608.454223064</v>
      </c>
      <c r="N195" s="2154" t="s">
        <v>746</v>
      </c>
      <c r="O195" s="2155"/>
      <c r="S195" s="0" t="str">
        <f aca="false">B195</f>
        <v>Titas Bhaban</v>
      </c>
      <c r="T195" s="2160" t="n">
        <f aca="false">M195</f>
        <v>191608.454223064</v>
      </c>
      <c r="U195" s="0" t="n">
        <v>258497.993619256</v>
      </c>
      <c r="V195" s="1441" t="n">
        <f aca="false">T195-U195</f>
        <v>-66889.5393961916</v>
      </c>
      <c r="W195" s="2001" t="n">
        <f aca="false">V195/U195*100</f>
        <v>-25.876231555868</v>
      </c>
      <c r="X195" s="1441" t="str">
        <f aca="false">IF(W195&gt;40,"FAULT",IF(W195&lt;-40,"CHECK","OK"))</f>
        <v>OK</v>
      </c>
    </row>
    <row r="196" customFormat="false" ht="21.75" hidden="false" customHeight="true" outlineLevel="0" collapsed="false">
      <c r="A196" s="2016" t="n">
        <v>16</v>
      </c>
      <c r="B196" s="2017" t="s">
        <v>1284</v>
      </c>
      <c r="C196" s="2152" t="n">
        <v>11</v>
      </c>
      <c r="D196" s="2158"/>
      <c r="E196" s="2018" t="s">
        <v>1285</v>
      </c>
      <c r="F196" s="2071" t="n">
        <v>1.17</v>
      </c>
      <c r="G196" s="2134" t="n">
        <v>0</v>
      </c>
      <c r="H196" s="2134" t="n">
        <v>0</v>
      </c>
      <c r="I196" s="2053" t="n">
        <f aca="false">H196-G196</f>
        <v>0</v>
      </c>
      <c r="J196" s="2027" t="n">
        <v>444.44</v>
      </c>
      <c r="K196" s="2135"/>
      <c r="L196" s="2128" t="n">
        <f aca="false">F196*I196*J196</f>
        <v>0</v>
      </c>
      <c r="M196" s="2128" t="n">
        <f aca="false">L196*$K$199/$L$199</f>
        <v>0</v>
      </c>
      <c r="N196" s="2154"/>
      <c r="O196" s="2155"/>
      <c r="S196" s="0" t="str">
        <f aca="false">B196</f>
        <v>Green Road Dormatory s/s</v>
      </c>
      <c r="T196" s="2160" t="n">
        <f aca="false">M196</f>
        <v>0</v>
      </c>
      <c r="U196" s="0" t="n">
        <v>0</v>
      </c>
      <c r="V196" s="1441" t="n">
        <f aca="false">T196-U196</f>
        <v>0</v>
      </c>
      <c r="W196" s="2001" t="e">
        <f aca="false">V196/U196*100</f>
        <v>#DIV/0!</v>
      </c>
      <c r="X196" s="1441" t="e">
        <f aca="false">IF(W196&gt;40,"FAULT",IF(W196&lt;-40,"CHECK","OK"))</f>
        <v>#DIV/0!</v>
      </c>
    </row>
    <row r="197" customFormat="false" ht="21.75" hidden="false" customHeight="true" outlineLevel="0" collapsed="false">
      <c r="A197" s="2016" t="n">
        <v>26</v>
      </c>
      <c r="B197" s="2017" t="s">
        <v>1286</v>
      </c>
      <c r="C197" s="2152" t="n">
        <v>11</v>
      </c>
      <c r="D197" s="2158"/>
      <c r="E197" s="2018" t="s">
        <v>1287</v>
      </c>
      <c r="F197" s="2071" t="n">
        <v>1.17</v>
      </c>
      <c r="G197" s="2134" t="n">
        <v>67959</v>
      </c>
      <c r="H197" s="2134" t="n">
        <v>68255</v>
      </c>
      <c r="I197" s="2053" t="n">
        <f aca="false">H197-G197</f>
        <v>296</v>
      </c>
      <c r="J197" s="2027" t="n">
        <v>10</v>
      </c>
      <c r="K197" s="2135"/>
      <c r="L197" s="2128" t="n">
        <f aca="false">F197*I197*J197</f>
        <v>3463.2</v>
      </c>
      <c r="M197" s="2128" t="n">
        <f aca="false">L197*$K$199/$L$199</f>
        <v>3422.16429706696</v>
      </c>
      <c r="N197" s="2154" t="s">
        <v>1271</v>
      </c>
      <c r="O197" s="2155"/>
      <c r="S197" s="0" t="str">
        <f aca="false">B197</f>
        <v>Aux. Transformer, AT-1</v>
      </c>
      <c r="T197" s="2160" t="n">
        <f aca="false">M197</f>
        <v>3422.16429706696</v>
      </c>
      <c r="U197" s="0" t="n">
        <v>0</v>
      </c>
      <c r="V197" s="1441" t="n">
        <f aca="false">T197-U197</f>
        <v>3422.16429706696</v>
      </c>
      <c r="W197" s="2001" t="e">
        <f aca="false">V197/U197*100</f>
        <v>#DIV/0!</v>
      </c>
      <c r="X197" s="1441" t="e">
        <f aca="false">IF(W197&gt;40,"FAULT",IF(W197&lt;-40,"CHECK","OK"))</f>
        <v>#DIV/0!</v>
      </c>
    </row>
    <row r="198" customFormat="false" ht="21.75" hidden="false" customHeight="true" outlineLevel="0" collapsed="false">
      <c r="A198" s="2016" t="n">
        <v>27</v>
      </c>
      <c r="B198" s="2017" t="s">
        <v>1288</v>
      </c>
      <c r="C198" s="2152" t="n">
        <v>11</v>
      </c>
      <c r="D198" s="2158"/>
      <c r="E198" s="2018" t="s">
        <v>1289</v>
      </c>
      <c r="F198" s="2071" t="n">
        <v>1.17</v>
      </c>
      <c r="G198" s="2134" t="n">
        <v>58961</v>
      </c>
      <c r="H198" s="2134" t="n">
        <v>58961</v>
      </c>
      <c r="I198" s="2053" t="n">
        <f aca="false">H198-G198</f>
        <v>0</v>
      </c>
      <c r="J198" s="2027" t="n">
        <v>10</v>
      </c>
      <c r="K198" s="2135"/>
      <c r="L198" s="2128" t="n">
        <f aca="false">F198*I198*J198</f>
        <v>0</v>
      </c>
      <c r="M198" s="2128" t="n">
        <f aca="false">L198*$K$199/$L$199</f>
        <v>0</v>
      </c>
      <c r="N198" s="2154" t="s">
        <v>1271</v>
      </c>
      <c r="O198" s="2155"/>
      <c r="S198" s="0" t="str">
        <f aca="false">B198</f>
        <v>Aux. Transformer, AT-2</v>
      </c>
      <c r="T198" s="2160" t="n">
        <f aca="false">M198</f>
        <v>0</v>
      </c>
      <c r="U198" s="0" t="n">
        <v>0</v>
      </c>
      <c r="V198" s="1441" t="n">
        <f aca="false">T198-U198</f>
        <v>0</v>
      </c>
      <c r="W198" s="2001" t="e">
        <f aca="false">V198/U198*100</f>
        <v>#DIV/0!</v>
      </c>
      <c r="X198" s="1441" t="e">
        <f aca="false">IF(W198&gt;40,"FAULT",IF(W198&lt;-40,"CHECK","OK"))</f>
        <v>#DIV/0!</v>
      </c>
    </row>
    <row r="199" customFormat="false" ht="21.75" hidden="false" customHeight="true" outlineLevel="0" collapsed="false">
      <c r="A199" s="2132"/>
      <c r="B199" s="2142"/>
      <c r="C199" s="2143"/>
      <c r="D199" s="2142"/>
      <c r="E199" s="2143"/>
      <c r="F199" s="2144"/>
      <c r="G199" s="2145"/>
      <c r="H199" s="2145"/>
      <c r="I199" s="2145"/>
      <c r="J199" s="2239" t="s">
        <v>1187</v>
      </c>
      <c r="K199" s="2075" t="n">
        <f aca="false">M186</f>
        <v>3584312.89590576</v>
      </c>
      <c r="L199" s="2130" t="n">
        <f aca="false">SUM(L188:L198)</f>
        <v>3627292.94784001</v>
      </c>
      <c r="M199" s="2130" t="n">
        <f aca="false">SUM(M188:M198)</f>
        <v>3584312.89590576</v>
      </c>
      <c r="N199" s="2166" t="n">
        <f aca="false">(M199-L199)/L199*100</f>
        <v>-1.18490710709875</v>
      </c>
      <c r="O199" s="2240"/>
    </row>
    <row r="201" customFormat="false" ht="21.75" hidden="false" customHeight="true" outlineLevel="0" collapsed="false">
      <c r="A201" s="2077"/>
      <c r="B201" s="2078"/>
      <c r="C201" s="2051"/>
      <c r="D201" s="2079"/>
      <c r="F201" s="2169" t="s">
        <v>1234</v>
      </c>
      <c r="G201" s="2169"/>
      <c r="H201" s="2169"/>
      <c r="I201" s="2170" t="s">
        <v>212</v>
      </c>
      <c r="J201" s="2077"/>
      <c r="K201" s="2080"/>
      <c r="L201" s="2077"/>
      <c r="M201" s="2077"/>
      <c r="N201" s="2051"/>
      <c r="O201" s="2077"/>
    </row>
    <row r="202" customFormat="false" ht="21.75" hidden="false" customHeight="true" outlineLevel="0" collapsed="false">
      <c r="A202" s="2077"/>
      <c r="B202" s="2078"/>
      <c r="C202" s="2051"/>
      <c r="D202" s="2079"/>
      <c r="F202" s="2018" t="s">
        <v>1238</v>
      </c>
      <c r="G202" s="2018"/>
      <c r="H202" s="2018"/>
      <c r="I202" s="2171" t="n">
        <f aca="false">SUM(M193,M195)</f>
        <v>191608.454223064</v>
      </c>
      <c r="J202" s="2077"/>
      <c r="K202" s="2080"/>
      <c r="L202" s="2077"/>
      <c r="M202" s="2077"/>
      <c r="N202" s="2051"/>
      <c r="O202" s="2077" t="s">
        <v>122</v>
      </c>
    </row>
    <row r="203" customFormat="false" ht="21.75" hidden="false" customHeight="true" outlineLevel="0" collapsed="false">
      <c r="A203" s="2077"/>
      <c r="B203" s="2078"/>
      <c r="C203" s="2051"/>
      <c r="D203" s="2079"/>
      <c r="F203" s="2018" t="s">
        <v>1290</v>
      </c>
      <c r="G203" s="2018"/>
      <c r="H203" s="2018"/>
      <c r="I203" s="2171" t="n">
        <f aca="false">SUM(M189:M192,M194,M197:M198,M188)</f>
        <v>3392704.4416827</v>
      </c>
      <c r="J203" s="2077"/>
      <c r="K203" s="2080"/>
      <c r="L203" s="2077"/>
      <c r="M203" s="2077"/>
      <c r="N203" s="2051"/>
      <c r="O203" s="2077"/>
    </row>
    <row r="204" customFormat="false" ht="21.75" hidden="false" customHeight="true" outlineLevel="0" collapsed="false">
      <c r="A204" s="2077"/>
      <c r="B204" s="2078"/>
      <c r="C204" s="2051"/>
      <c r="D204" s="2079"/>
      <c r="E204" s="2051"/>
      <c r="F204" s="2241" t="s">
        <v>1239</v>
      </c>
      <c r="G204" s="2241"/>
      <c r="H204" s="2241"/>
      <c r="I204" s="2242" t="n">
        <f aca="false">SUM(I202:I203)</f>
        <v>3584312.89590576</v>
      </c>
      <c r="J204" s="2173" t="n">
        <f aca="false">I204-M199</f>
        <v>0</v>
      </c>
      <c r="K204" s="2080"/>
      <c r="L204" s="2077"/>
      <c r="M204" s="2077"/>
      <c r="N204" s="2051"/>
      <c r="O204" s="2077"/>
    </row>
    <row r="205" customFormat="false" ht="21.75" hidden="false" customHeight="true" outlineLevel="0" collapsed="false">
      <c r="A205" s="2077"/>
      <c r="B205" s="2078"/>
      <c r="C205" s="2051"/>
      <c r="D205" s="2079"/>
      <c r="E205" s="2051"/>
      <c r="F205" s="2103"/>
      <c r="G205" s="2077"/>
      <c r="H205" s="2077"/>
      <c r="I205" s="2077"/>
      <c r="J205" s="2077"/>
      <c r="K205" s="2080"/>
      <c r="L205" s="2077"/>
      <c r="M205" s="2077"/>
      <c r="N205" s="2051"/>
      <c r="O205" s="2077"/>
    </row>
    <row r="206" customFormat="false" ht="45" hidden="false" customHeight="true" outlineLevel="0" collapsed="false">
      <c r="A206" s="2077"/>
      <c r="B206" s="2078"/>
      <c r="C206" s="2051"/>
      <c r="D206" s="2079"/>
      <c r="E206" s="2051"/>
      <c r="F206" s="2103"/>
      <c r="G206" s="2077"/>
      <c r="H206" s="2077"/>
      <c r="I206" s="2243" t="s">
        <v>1291</v>
      </c>
      <c r="J206" s="2244" t="s">
        <v>1292</v>
      </c>
      <c r="K206" s="2244" t="s">
        <v>1293</v>
      </c>
      <c r="L206" s="2244" t="s">
        <v>1294</v>
      </c>
      <c r="M206" s="2244" t="s">
        <v>29</v>
      </c>
      <c r="N206" s="2051"/>
      <c r="O206" s="2077"/>
    </row>
    <row r="207" customFormat="false" ht="43.5" hidden="false" customHeight="true" outlineLevel="0" collapsed="false">
      <c r="A207" s="2077"/>
      <c r="B207" s="2078"/>
      <c r="C207" s="2051"/>
      <c r="D207" s="2079"/>
      <c r="E207" s="2051"/>
      <c r="F207" s="2103"/>
      <c r="G207" s="2077"/>
      <c r="H207" s="2077"/>
      <c r="I207" s="2243" t="s">
        <v>1295</v>
      </c>
      <c r="J207" s="2244" t="n">
        <v>27529489</v>
      </c>
      <c r="K207" s="2244" t="s">
        <v>1296</v>
      </c>
      <c r="L207" s="2244" t="n">
        <f aca="false">(K210-J210+M210-L210)*M207</f>
        <v>986040.000000001</v>
      </c>
      <c r="M207" s="2244" t="n">
        <v>6000</v>
      </c>
      <c r="N207" s="2051"/>
      <c r="O207" s="2077"/>
    </row>
    <row r="208" customFormat="false" ht="21.75" hidden="false" customHeight="true" outlineLevel="0" collapsed="false">
      <c r="A208" s="2077"/>
      <c r="B208" s="2078"/>
      <c r="C208" s="2051"/>
      <c r="D208" s="2079"/>
      <c r="E208" s="2051"/>
      <c r="F208" s="2103"/>
      <c r="G208" s="2077"/>
      <c r="H208" s="2077"/>
      <c r="I208" s="2245"/>
      <c r="J208" s="2246"/>
      <c r="K208" s="2246"/>
      <c r="L208" s="2246"/>
      <c r="M208" s="2246"/>
      <c r="N208" s="2051"/>
      <c r="O208" s="2077"/>
    </row>
    <row r="209" customFormat="false" ht="39" hidden="false" customHeight="true" outlineLevel="0" collapsed="false">
      <c r="A209" s="2077"/>
      <c r="B209" s="2078"/>
      <c r="C209" s="2051"/>
      <c r="D209" s="2079"/>
      <c r="E209" s="2051"/>
      <c r="F209" s="2103"/>
      <c r="G209" s="2077"/>
      <c r="H209" s="2077"/>
      <c r="I209" s="2243" t="s">
        <v>1297</v>
      </c>
      <c r="J209" s="2244" t="s">
        <v>1298</v>
      </c>
      <c r="K209" s="2244" t="s">
        <v>1299</v>
      </c>
      <c r="L209" s="2244" t="s">
        <v>1300</v>
      </c>
      <c r="M209" s="2244" t="s">
        <v>1301</v>
      </c>
      <c r="N209" s="2051"/>
      <c r="O209" s="2077"/>
    </row>
    <row r="210" customFormat="false" ht="39" hidden="false" customHeight="true" outlineLevel="0" collapsed="false">
      <c r="A210" s="2077"/>
      <c r="B210" s="2051"/>
      <c r="C210" s="2051"/>
      <c r="D210" s="2079"/>
      <c r="E210" s="2051"/>
      <c r="F210" s="2103"/>
      <c r="G210" s="2077"/>
      <c r="H210" s="2077"/>
      <c r="I210" s="2243" t="s">
        <v>1302</v>
      </c>
      <c r="J210" s="2247" t="n">
        <v>2249.27</v>
      </c>
      <c r="K210" s="2247" t="n">
        <v>2365.07</v>
      </c>
      <c r="L210" s="2247" t="n">
        <v>874.47</v>
      </c>
      <c r="M210" s="2247" t="n">
        <v>923.01</v>
      </c>
      <c r="N210" s="2051"/>
      <c r="O210" s="2077"/>
    </row>
    <row r="211" customFormat="false" ht="21.75" hidden="false" customHeight="true" outlineLevel="0" collapsed="false">
      <c r="A211" s="2077"/>
      <c r="B211" s="2051"/>
      <c r="C211" s="2051"/>
      <c r="D211" s="2079"/>
      <c r="E211" s="2051"/>
      <c r="F211" s="2103"/>
      <c r="G211" s="2077"/>
      <c r="H211" s="2077"/>
      <c r="I211" s="2077"/>
      <c r="J211" s="2077"/>
      <c r="K211" s="2248" t="n">
        <v>45078</v>
      </c>
      <c r="L211" s="2248"/>
      <c r="M211" s="2248" t="n">
        <f aca="false">K211</f>
        <v>45078</v>
      </c>
      <c r="N211" s="2051"/>
      <c r="O211" s="2077"/>
    </row>
    <row r="212" customFormat="false" ht="21.75" hidden="false" customHeight="true" outlineLevel="0" collapsed="false">
      <c r="A212" s="2077"/>
      <c r="B212" s="2078"/>
      <c r="C212" s="2051"/>
      <c r="D212" s="2079"/>
      <c r="E212" s="2051"/>
      <c r="F212" s="2103"/>
      <c r="G212" s="2077"/>
      <c r="H212" s="2077"/>
      <c r="I212" s="2077"/>
      <c r="J212" s="2077"/>
      <c r="K212" s="2080"/>
      <c r="L212" s="2077"/>
      <c r="M212" s="2077"/>
      <c r="N212" s="2051"/>
      <c r="O212" s="2077"/>
    </row>
    <row r="213" customFormat="false" ht="21.75" hidden="false" customHeight="true" outlineLevel="0" collapsed="false">
      <c r="A213" s="2077"/>
      <c r="B213" s="2078"/>
      <c r="C213" s="2051"/>
      <c r="D213" s="2079"/>
      <c r="E213" s="2051"/>
      <c r="F213" s="2103"/>
      <c r="G213" s="2077"/>
      <c r="H213" s="2077"/>
      <c r="I213" s="2077"/>
      <c r="J213" s="2077"/>
      <c r="K213" s="2080"/>
      <c r="L213" s="2077"/>
      <c r="M213" s="2077"/>
      <c r="N213" s="2051"/>
      <c r="O213" s="2077"/>
    </row>
    <row r="214" customFormat="false" ht="21.75" hidden="false" customHeight="true" outlineLevel="0" collapsed="false">
      <c r="A214" s="2077"/>
      <c r="B214" s="2078"/>
      <c r="C214" s="2051"/>
      <c r="D214" s="2079"/>
      <c r="E214" s="2051"/>
      <c r="F214" s="2103"/>
      <c r="G214" s="2077"/>
      <c r="H214" s="2077"/>
      <c r="I214" s="2077"/>
      <c r="J214" s="2077"/>
      <c r="K214" s="2080"/>
      <c r="L214" s="2077"/>
      <c r="M214" s="2077"/>
      <c r="N214" s="2051"/>
      <c r="O214" s="2077"/>
    </row>
    <row r="215" customFormat="false" ht="21.75" hidden="false" customHeight="true" outlineLevel="0" collapsed="false">
      <c r="A215" s="2174"/>
      <c r="B215" s="2175"/>
      <c r="C215" s="2175"/>
      <c r="D215" s="2175"/>
      <c r="E215" s="2175"/>
      <c r="F215" s="2175"/>
      <c r="G215" s="2175"/>
      <c r="H215" s="2175"/>
      <c r="I215" s="2175"/>
      <c r="J215" s="2175"/>
      <c r="K215" s="2175"/>
      <c r="L215" s="2175"/>
      <c r="M215" s="2175"/>
      <c r="N215" s="2051"/>
      <c r="O215" s="2077"/>
    </row>
    <row r="216" customFormat="false" ht="21.75" hidden="false" customHeight="true" outlineLevel="0" collapsed="false">
      <c r="A216" s="2077"/>
      <c r="B216" s="2078"/>
      <c r="C216" s="2051"/>
      <c r="D216" s="2079"/>
      <c r="E216" s="2051"/>
      <c r="F216" s="2103"/>
      <c r="G216" s="2077"/>
      <c r="H216" s="2077"/>
      <c r="I216" s="2077"/>
      <c r="J216" s="2077"/>
      <c r="K216" s="2080"/>
      <c r="L216" s="2077"/>
      <c r="M216" s="2077"/>
      <c r="N216" s="2051"/>
      <c r="O216" s="2077"/>
    </row>
    <row r="217" customFormat="false" ht="21.75" hidden="false" customHeight="true" outlineLevel="0" collapsed="false">
      <c r="A217" s="2077"/>
      <c r="B217" s="2078"/>
      <c r="C217" s="2051"/>
      <c r="D217" s="2079"/>
      <c r="E217" s="2051"/>
      <c r="F217" s="2103"/>
      <c r="G217" s="2077"/>
      <c r="H217" s="2077"/>
      <c r="I217" s="2077"/>
      <c r="J217" s="2077"/>
      <c r="K217" s="2080"/>
      <c r="L217" s="2077"/>
      <c r="M217" s="2077"/>
      <c r="N217" s="2051"/>
      <c r="O217" s="2077"/>
    </row>
    <row r="218" customFormat="false" ht="21.75" hidden="false" customHeight="true" outlineLevel="0" collapsed="false">
      <c r="A218" s="2232" t="s">
        <v>1303</v>
      </c>
      <c r="B218" s="2232"/>
      <c r="C218" s="2232"/>
      <c r="D218" s="2232"/>
      <c r="E218" s="2232"/>
      <c r="F218" s="2232"/>
      <c r="G218" s="2232"/>
      <c r="H218" s="2232"/>
      <c r="I218" s="2232"/>
      <c r="J218" s="2232"/>
      <c r="K218" s="2232"/>
      <c r="L218" s="2232"/>
      <c r="M218" s="2232"/>
      <c r="N218" s="2232"/>
      <c r="O218" s="1989" t="str">
        <f aca="false">$O$6</f>
        <v>Month June-2023</v>
      </c>
      <c r="S218" s="1990" t="str">
        <f aca="false">S6</f>
        <v>Name of Feeders.</v>
      </c>
      <c r="T218" s="1991" t="str">
        <f aca="false">T6</f>
        <v>Month June-2023</v>
      </c>
      <c r="U218" s="1990" t="s">
        <v>1070</v>
      </c>
      <c r="V218" s="1990" t="str">
        <f aca="false">V6</f>
        <v>Diffferance</v>
      </c>
      <c r="W218" s="1990" t="str">
        <f aca="false">W6</f>
        <v>% of Increased/Decreased</v>
      </c>
      <c r="X218" s="1990" t="str">
        <f aca="false">X6</f>
        <v>COMENTS</v>
      </c>
    </row>
    <row r="219" customFormat="false" ht="21.75" hidden="false" customHeight="true" outlineLevel="0" collapsed="false">
      <c r="A219" s="1992" t="s">
        <v>794</v>
      </c>
      <c r="B219" s="1993" t="s">
        <v>1074</v>
      </c>
      <c r="C219" s="1994" t="s">
        <v>1075</v>
      </c>
      <c r="D219" s="1994"/>
      <c r="E219" s="1994"/>
      <c r="F219" s="1995" t="s">
        <v>45</v>
      </c>
      <c r="G219" s="1996" t="s">
        <v>1076</v>
      </c>
      <c r="H219" s="1996"/>
      <c r="I219" s="1996"/>
      <c r="J219" s="1996" t="s">
        <v>29</v>
      </c>
      <c r="K219" s="1996" t="s">
        <v>1077</v>
      </c>
      <c r="L219" s="1996"/>
      <c r="M219" s="1994" t="s">
        <v>1134</v>
      </c>
      <c r="N219" s="1993"/>
      <c r="O219" s="1997" t="s">
        <v>479</v>
      </c>
    </row>
    <row r="220" customFormat="false" ht="21.75" hidden="false" customHeight="true" outlineLevel="0" collapsed="false">
      <c r="A220" s="1992"/>
      <c r="B220" s="1993"/>
      <c r="C220" s="1998" t="s">
        <v>1079</v>
      </c>
      <c r="D220" s="1998"/>
      <c r="E220" s="1998" t="s">
        <v>1080</v>
      </c>
      <c r="F220" s="1995"/>
      <c r="G220" s="2249" t="n">
        <f aca="false">'NORTH-1'!$H$8</f>
        <v>44929</v>
      </c>
      <c r="H220" s="2249" t="n">
        <f aca="false">'NORTH-1'!$H$8</f>
        <v>44929</v>
      </c>
      <c r="I220" s="2000" t="s">
        <v>47</v>
      </c>
      <c r="J220" s="1996"/>
      <c r="K220" s="2000" t="s">
        <v>1081</v>
      </c>
      <c r="L220" s="2000" t="s">
        <v>1082</v>
      </c>
      <c r="M220" s="1994" t="s">
        <v>1083</v>
      </c>
      <c r="N220" s="1998" t="s">
        <v>741</v>
      </c>
      <c r="O220" s="1997"/>
      <c r="T220" s="1441" t="n">
        <v>15283200.0000001</v>
      </c>
      <c r="U220" s="1441" t="n">
        <v>15283200.0000001</v>
      </c>
      <c r="V220" s="1441" t="n">
        <f aca="false">T220-U220</f>
        <v>0</v>
      </c>
      <c r="W220" s="2001" t="n">
        <f aca="false">V220/U220*100</f>
        <v>0</v>
      </c>
      <c r="X220" s="1441" t="str">
        <f aca="false">IF(W220&gt;40,"FAULT",IF(W220&lt;-40,"CHECK","OK"))</f>
        <v>OK</v>
      </c>
    </row>
    <row r="221" customFormat="false" ht="21.75" hidden="false" customHeight="true" outlineLevel="0" collapsed="false">
      <c r="A221" s="2002" t="n">
        <v>1</v>
      </c>
      <c r="B221" s="2003" t="n">
        <v>2</v>
      </c>
      <c r="C221" s="2004" t="n">
        <v>4</v>
      </c>
      <c r="D221" s="2004"/>
      <c r="E221" s="2003" t="n">
        <v>5</v>
      </c>
      <c r="F221" s="2005" t="n">
        <v>7</v>
      </c>
      <c r="G221" s="2002" t="n">
        <v>9</v>
      </c>
      <c r="H221" s="2002" t="n">
        <v>9</v>
      </c>
      <c r="I221" s="2002" t="s">
        <v>1084</v>
      </c>
      <c r="J221" s="2002" t="n">
        <v>11</v>
      </c>
      <c r="K221" s="2002" t="s">
        <v>1085</v>
      </c>
      <c r="L221" s="2002" t="s">
        <v>1086</v>
      </c>
      <c r="M221" s="2002" t="n">
        <v>14</v>
      </c>
      <c r="N221" s="2006" t="n">
        <v>15</v>
      </c>
      <c r="O221" s="2002" t="n">
        <v>16</v>
      </c>
    </row>
    <row r="222" customFormat="false" ht="21.75" hidden="false" customHeight="true" outlineLevel="0" collapsed="false">
      <c r="A222" s="2016"/>
      <c r="B222" s="2008" t="s">
        <v>1135</v>
      </c>
      <c r="C222" s="2009"/>
      <c r="D222" s="2010"/>
      <c r="E222" s="2009"/>
      <c r="F222" s="2012"/>
      <c r="G222" s="2009"/>
      <c r="H222" s="2009"/>
      <c r="I222" s="2009"/>
      <c r="J222" s="2009"/>
      <c r="K222" s="2010"/>
      <c r="L222" s="2009"/>
      <c r="M222" s="2013"/>
      <c r="N222" s="2014"/>
      <c r="O222" s="2027"/>
    </row>
    <row r="223" customFormat="false" ht="21.75" hidden="false" customHeight="true" outlineLevel="0" collapsed="false">
      <c r="A223" s="2176" t="n">
        <f aca="false">A65</f>
        <v>5</v>
      </c>
      <c r="B223" s="2177" t="str">
        <f aca="false">B65</f>
        <v>New Ramna Circuit-1</v>
      </c>
      <c r="C223" s="2178" t="n">
        <f aca="false">C65</f>
        <v>33</v>
      </c>
      <c r="D223" s="2250" t="n">
        <f aca="false">D65</f>
        <v>0</v>
      </c>
      <c r="E223" s="2178" t="str">
        <f aca="false">E65</f>
        <v>BD001919</v>
      </c>
      <c r="F223" s="2180" t="n">
        <f aca="false">F65</f>
        <v>1</v>
      </c>
      <c r="G223" s="2181" t="n">
        <f aca="false">G65</f>
        <v>1435.41</v>
      </c>
      <c r="H223" s="2181" t="n">
        <f aca="false">H65</f>
        <v>1451.13</v>
      </c>
      <c r="I223" s="2181" t="n">
        <f aca="false">I65</f>
        <v>15.72</v>
      </c>
      <c r="J223" s="2251" t="n">
        <f aca="false">J65</f>
        <v>240000</v>
      </c>
      <c r="K223" s="2184" t="n">
        <f aca="false">K65</f>
        <v>0</v>
      </c>
      <c r="L223" s="2186" t="n">
        <f aca="false">L65</f>
        <v>3772800.00000001</v>
      </c>
      <c r="M223" s="2186" t="n">
        <f aca="false">M65</f>
        <v>3773971.78323097</v>
      </c>
      <c r="N223" s="2129"/>
      <c r="O223" s="2187"/>
    </row>
    <row r="224" customFormat="false" ht="21.75" hidden="false" customHeight="true" outlineLevel="0" collapsed="false">
      <c r="A224" s="2188" t="n">
        <f aca="false">A68</f>
        <v>10</v>
      </c>
      <c r="B224" s="2177" t="str">
        <f aca="false">B68</f>
        <v>New Ramna Circuit-2</v>
      </c>
      <c r="C224" s="2178" t="n">
        <f aca="false">C68</f>
        <v>33</v>
      </c>
      <c r="D224" s="2252" t="n">
        <f aca="false">D68</f>
        <v>0</v>
      </c>
      <c r="E224" s="2178" t="str">
        <f aca="false">E68</f>
        <v>BD001816</v>
      </c>
      <c r="F224" s="2180" t="n">
        <f aca="false">F68</f>
        <v>1</v>
      </c>
      <c r="G224" s="2181" t="n">
        <f aca="false">G68</f>
        <v>1164.56</v>
      </c>
      <c r="H224" s="2181" t="n">
        <f aca="false">H68</f>
        <v>1176.39</v>
      </c>
      <c r="I224" s="2181" t="n">
        <f aca="false">I68</f>
        <v>11.8300000000002</v>
      </c>
      <c r="J224" s="2251" t="n">
        <f aca="false">J68</f>
        <v>240000</v>
      </c>
      <c r="K224" s="2184" t="n">
        <f aca="false">K68</f>
        <v>0</v>
      </c>
      <c r="L224" s="2186" t="n">
        <f aca="false">L68</f>
        <v>2839200.00000004</v>
      </c>
      <c r="M224" s="2186" t="n">
        <f aca="false">M68</f>
        <v>2840081.81905998</v>
      </c>
      <c r="N224" s="2129"/>
      <c r="O224" s="2027"/>
    </row>
    <row r="225" customFormat="false" ht="21.75" hidden="false" customHeight="true" outlineLevel="0" collapsed="false">
      <c r="A225" s="2016"/>
      <c r="B225" s="2189"/>
      <c r="C225" s="2190"/>
      <c r="D225" s="2191"/>
      <c r="E225" s="2190"/>
      <c r="F225" s="2192"/>
      <c r="G225" s="2193"/>
      <c r="H225" s="2193"/>
      <c r="I225" s="2193"/>
      <c r="J225" s="2142" t="s">
        <v>475</v>
      </c>
      <c r="K225" s="2130" t="n">
        <f aca="false">SUM(K223:K224)</f>
        <v>0</v>
      </c>
      <c r="L225" s="2075" t="n">
        <f aca="false">SUM(L223:L224)</f>
        <v>6612000.00000004</v>
      </c>
      <c r="M225" s="2130" t="n">
        <f aca="false">SUM(M223:M224)</f>
        <v>6614053.60229095</v>
      </c>
      <c r="N225" s="2194"/>
      <c r="O225" s="2027"/>
    </row>
    <row r="226" customFormat="false" ht="21.75" hidden="false" customHeight="true" outlineLevel="0" collapsed="false">
      <c r="A226" s="2027"/>
      <c r="B226" s="2008" t="s">
        <v>1304</v>
      </c>
      <c r="C226" s="2009"/>
      <c r="D226" s="2010"/>
      <c r="E226" s="2009"/>
      <c r="F226" s="2012"/>
      <c r="G226" s="2009"/>
      <c r="H226" s="2009"/>
      <c r="I226" s="2009"/>
      <c r="J226" s="2195"/>
      <c r="K226" s="2196"/>
      <c r="L226" s="2197"/>
      <c r="M226" s="2197"/>
      <c r="N226" s="2014"/>
      <c r="O226" s="2027"/>
    </row>
    <row r="227" customFormat="false" ht="21.75" hidden="false" customHeight="true" outlineLevel="0" collapsed="false">
      <c r="A227" s="2178" t="n">
        <f aca="false">'SOUTH-2'!A643</f>
        <v>1</v>
      </c>
      <c r="B227" s="2177" t="str">
        <f aca="false">'SOUTH-2'!B643</f>
        <v>33 kV New Ramna Feeder</v>
      </c>
      <c r="C227" s="2178" t="n">
        <f aca="false">'SOUTH-2'!C643</f>
        <v>33</v>
      </c>
      <c r="D227" s="2179" t="str">
        <f aca="false">'SOUTH-2'!D643</f>
        <v>Export</v>
      </c>
      <c r="E227" s="2178" t="str">
        <f aca="false">'SOUTH-2'!E643</f>
        <v>9155465/9155477</v>
      </c>
      <c r="F227" s="2180" t="n">
        <f aca="false">'SOUTH-2'!F643</f>
        <v>1</v>
      </c>
      <c r="G227" s="2181" t="n">
        <f aca="false">'SOUTH-2'!G643</f>
        <v>29254</v>
      </c>
      <c r="H227" s="2181" t="n">
        <f aca="false">'SOUTH-2'!H643</f>
        <v>29254</v>
      </c>
      <c r="I227" s="2182" t="n">
        <f aca="false">'SOUTH-2'!I643</f>
        <v>0</v>
      </c>
      <c r="J227" s="2178" t="n">
        <f aca="false">'SOUTH-2'!J643</f>
        <v>1000</v>
      </c>
      <c r="K227" s="2184" t="str">
        <f aca="false">'SOUTH-2'!K643</f>
        <v>ESTIMATED</v>
      </c>
      <c r="L227" s="2186" t="n">
        <f aca="false">'SOUTH-2'!L643</f>
        <v>1556900.352</v>
      </c>
      <c r="M227" s="2186" t="n">
        <f aca="false">'SOUTH-2'!M643</f>
        <v>1562462.87642192</v>
      </c>
      <c r="N227" s="2129"/>
      <c r="O227" s="2151"/>
    </row>
    <row r="228" customFormat="false" ht="21.75" hidden="false" customHeight="true" outlineLevel="0" collapsed="false">
      <c r="A228" s="2027"/>
      <c r="B228" s="2189"/>
      <c r="C228" s="2190"/>
      <c r="D228" s="2191"/>
      <c r="E228" s="2190"/>
      <c r="F228" s="2192"/>
      <c r="G228" s="2193"/>
      <c r="H228" s="2193"/>
      <c r="I228" s="2204"/>
      <c r="J228" s="2142" t="s">
        <v>475</v>
      </c>
      <c r="K228" s="2130" t="n">
        <f aca="false">SUM(K227)</f>
        <v>0</v>
      </c>
      <c r="L228" s="2130" t="n">
        <f aca="false">SUM(L227)</f>
        <v>1556900.352</v>
      </c>
      <c r="M228" s="2130" t="n">
        <f aca="false">SUM(M227)</f>
        <v>1562462.87642192</v>
      </c>
      <c r="N228" s="2205"/>
      <c r="O228" s="2151"/>
    </row>
    <row r="229" customFormat="false" ht="21.75" hidden="false" customHeight="true" outlineLevel="0" collapsed="false">
      <c r="A229" s="2027"/>
      <c r="B229" s="2008" t="s">
        <v>1305</v>
      </c>
      <c r="C229" s="2009"/>
      <c r="D229" s="2010"/>
      <c r="E229" s="2009"/>
      <c r="F229" s="2012"/>
      <c r="G229" s="2009"/>
      <c r="H229" s="2009"/>
      <c r="I229" s="2009"/>
      <c r="J229" s="2195"/>
      <c r="K229" s="2196"/>
      <c r="L229" s="2197"/>
      <c r="M229" s="2197"/>
      <c r="N229" s="2014"/>
      <c r="O229" s="2151"/>
    </row>
    <row r="230" customFormat="false" ht="21.75" hidden="false" customHeight="true" outlineLevel="0" collapsed="false">
      <c r="A230" s="2027"/>
      <c r="B230" s="2017"/>
      <c r="C230" s="2018" t="n">
        <v>33</v>
      </c>
      <c r="D230" s="2233" t="s">
        <v>1306</v>
      </c>
      <c r="E230" s="2018"/>
      <c r="F230" s="2119" t="n">
        <v>1</v>
      </c>
      <c r="G230" s="2212"/>
      <c r="H230" s="2212"/>
      <c r="I230" s="2053" t="n">
        <f aca="false">H230-G230</f>
        <v>0</v>
      </c>
      <c r="J230" s="2027" t="n">
        <v>180</v>
      </c>
      <c r="K230" s="2024"/>
      <c r="L230" s="2128" t="n">
        <f aca="false">J230*I230*F230</f>
        <v>0</v>
      </c>
      <c r="M230" s="2128"/>
      <c r="N230" s="2129"/>
      <c r="O230" s="2151"/>
    </row>
    <row r="231" customFormat="false" ht="21.75" hidden="false" customHeight="true" outlineLevel="0" collapsed="false">
      <c r="A231" s="2027"/>
      <c r="B231" s="2017"/>
      <c r="C231" s="2018" t="n">
        <v>33</v>
      </c>
      <c r="D231" s="2233"/>
      <c r="E231" s="2018"/>
      <c r="F231" s="2119" t="n">
        <v>1</v>
      </c>
      <c r="G231" s="2212"/>
      <c r="H231" s="2212"/>
      <c r="I231" s="2053" t="n">
        <f aca="false">H231-G231</f>
        <v>0</v>
      </c>
      <c r="J231" s="2027" t="n">
        <v>180000</v>
      </c>
      <c r="K231" s="2024"/>
      <c r="L231" s="2128" t="n">
        <f aca="false">J231*I231*F231</f>
        <v>0</v>
      </c>
      <c r="M231" s="2128"/>
      <c r="N231" s="2129"/>
      <c r="O231" s="2151"/>
    </row>
    <row r="232" customFormat="false" ht="21.75" hidden="false" customHeight="true" outlineLevel="0" collapsed="false">
      <c r="A232" s="2027"/>
      <c r="B232" s="2017"/>
      <c r="C232" s="2018" t="n">
        <v>33</v>
      </c>
      <c r="D232" s="2233"/>
      <c r="E232" s="2018"/>
      <c r="F232" s="2119" t="n">
        <v>1</v>
      </c>
      <c r="G232" s="2212"/>
      <c r="H232" s="2212"/>
      <c r="I232" s="2053" t="n">
        <f aca="false">H232-G232</f>
        <v>0</v>
      </c>
      <c r="J232" s="2027" t="n">
        <v>180000</v>
      </c>
      <c r="K232" s="2024"/>
      <c r="L232" s="2128" t="n">
        <f aca="false">J232*I232*F232</f>
        <v>0</v>
      </c>
      <c r="M232" s="2128"/>
      <c r="N232" s="2129"/>
      <c r="O232" s="2151"/>
    </row>
    <row r="233" customFormat="false" ht="21.75" hidden="false" customHeight="true" outlineLevel="0" collapsed="false">
      <c r="A233" s="2027"/>
      <c r="B233" s="2189"/>
      <c r="C233" s="2190"/>
      <c r="D233" s="2191"/>
      <c r="E233" s="2190"/>
      <c r="F233" s="2192"/>
      <c r="G233" s="2193"/>
      <c r="H233" s="2193"/>
      <c r="I233" s="2204"/>
      <c r="J233" s="2142" t="s">
        <v>475</v>
      </c>
      <c r="K233" s="2207"/>
      <c r="L233" s="2130" t="n">
        <f aca="false">SUM(L230:L232)</f>
        <v>0</v>
      </c>
      <c r="M233" s="2130" t="n">
        <f aca="false">M225+M228</f>
        <v>8176516.47871287</v>
      </c>
      <c r="N233" s="2205"/>
      <c r="O233" s="2151"/>
    </row>
    <row r="234" customFormat="false" ht="21.75" hidden="false" customHeight="true" outlineLevel="0" collapsed="false">
      <c r="A234" s="2027"/>
      <c r="B234" s="2058" t="s">
        <v>1307</v>
      </c>
      <c r="C234" s="2059"/>
      <c r="D234" s="2060"/>
      <c r="E234" s="2059"/>
      <c r="F234" s="2061"/>
      <c r="G234" s="2059"/>
      <c r="H234" s="2059"/>
      <c r="I234" s="2059"/>
      <c r="J234" s="2059"/>
      <c r="K234" s="2060"/>
      <c r="L234" s="2059"/>
      <c r="M234" s="2063"/>
      <c r="N234" s="2064"/>
      <c r="O234" s="2015"/>
    </row>
    <row r="235" customFormat="false" ht="21.75" hidden="false" customHeight="true" outlineLevel="0" collapsed="false">
      <c r="A235" s="2027"/>
      <c r="B235" s="2017" t="s">
        <v>1251</v>
      </c>
      <c r="C235" s="2018" t="n">
        <v>33</v>
      </c>
      <c r="D235" s="2065" t="s">
        <v>1108</v>
      </c>
      <c r="E235" s="2066"/>
      <c r="F235" s="2119"/>
      <c r="G235" s="2022"/>
      <c r="H235" s="2022"/>
      <c r="I235" s="2053" t="n">
        <f aca="false">H235-G235</f>
        <v>0</v>
      </c>
      <c r="J235" s="2027"/>
      <c r="K235" s="2024"/>
      <c r="L235" s="2029" t="n">
        <f aca="false">J235*I235*F235</f>
        <v>0</v>
      </c>
      <c r="M235" s="2025"/>
      <c r="N235" s="2026"/>
      <c r="O235" s="2027"/>
    </row>
    <row r="236" customFormat="false" ht="21.75" hidden="false" customHeight="true" outlineLevel="0" collapsed="false">
      <c r="A236" s="2027"/>
      <c r="B236" s="2017" t="s">
        <v>1252</v>
      </c>
      <c r="C236" s="2018" t="n">
        <v>33</v>
      </c>
      <c r="D236" s="2065"/>
      <c r="E236" s="2066"/>
      <c r="F236" s="2119"/>
      <c r="G236" s="2022"/>
      <c r="H236" s="2022"/>
      <c r="I236" s="2053" t="n">
        <f aca="false">H236-G236</f>
        <v>0</v>
      </c>
      <c r="J236" s="2027"/>
      <c r="K236" s="2024"/>
      <c r="L236" s="2029" t="n">
        <f aca="false">J236*I236*F236</f>
        <v>0</v>
      </c>
      <c r="M236" s="2029"/>
      <c r="N236" s="2030"/>
      <c r="O236" s="2027"/>
    </row>
    <row r="237" customFormat="false" ht="21.75" hidden="false" customHeight="true" outlineLevel="0" collapsed="false">
      <c r="A237" s="2027"/>
      <c r="B237" s="2037"/>
      <c r="C237" s="2038"/>
      <c r="D237" s="2039"/>
      <c r="E237" s="2038"/>
      <c r="F237" s="2040"/>
      <c r="G237" s="2041"/>
      <c r="H237" s="2041"/>
      <c r="I237" s="2041"/>
      <c r="J237" s="2037" t="s">
        <v>1110</v>
      </c>
      <c r="K237" s="2068"/>
      <c r="L237" s="2076" t="n">
        <f aca="false">SUM(L235:L236)</f>
        <v>0</v>
      </c>
      <c r="M237" s="2076" t="n">
        <f aca="false">SUM(M235:M236)</f>
        <v>0</v>
      </c>
      <c r="N237" s="2057"/>
      <c r="O237" s="2027"/>
    </row>
    <row r="238" customFormat="false" ht="21.75" hidden="false" customHeight="true" outlineLevel="0" collapsed="false">
      <c r="A238" s="2027"/>
      <c r="B238" s="2189"/>
      <c r="C238" s="2190"/>
      <c r="D238" s="2191"/>
      <c r="E238" s="2190"/>
      <c r="F238" s="2192"/>
      <c r="G238" s="2193"/>
      <c r="H238" s="2193"/>
      <c r="I238" s="2204"/>
      <c r="J238" s="2142"/>
      <c r="K238" s="2207"/>
      <c r="L238" s="2130"/>
      <c r="M238" s="2130"/>
      <c r="N238" s="2205"/>
      <c r="O238" s="2151"/>
    </row>
    <row r="239" customFormat="false" ht="21.75" hidden="false" customHeight="true" outlineLevel="0" collapsed="false">
      <c r="A239" s="2132"/>
      <c r="B239" s="2058" t="s">
        <v>1308</v>
      </c>
      <c r="C239" s="2059"/>
      <c r="D239" s="2060"/>
      <c r="E239" s="2059"/>
      <c r="F239" s="2061"/>
      <c r="G239" s="2059"/>
      <c r="H239" s="2059"/>
      <c r="I239" s="2059"/>
      <c r="J239" s="2208"/>
      <c r="K239" s="2209"/>
      <c r="L239" s="2210"/>
      <c r="M239" s="2210"/>
      <c r="N239" s="2064"/>
      <c r="O239" s="2151"/>
    </row>
    <row r="240" customFormat="false" ht="21.75" hidden="false" customHeight="true" outlineLevel="0" collapsed="false">
      <c r="A240" s="2027"/>
      <c r="B240" s="2017" t="s">
        <v>1309</v>
      </c>
      <c r="C240" s="2018" t="n">
        <v>33</v>
      </c>
      <c r="D240" s="2070" t="s">
        <v>1113</v>
      </c>
      <c r="E240" s="2018"/>
      <c r="F240" s="2119" t="n">
        <v>1</v>
      </c>
      <c r="G240" s="2212"/>
      <c r="H240" s="2212"/>
      <c r="I240" s="2053" t="n">
        <f aca="false">H240-G240</f>
        <v>0</v>
      </c>
      <c r="J240" s="2213"/>
      <c r="K240" s="2214"/>
      <c r="L240" s="2029" t="n">
        <f aca="false">J240*I240*F240</f>
        <v>0</v>
      </c>
      <c r="M240" s="2128"/>
      <c r="N240" s="2131"/>
      <c r="O240" s="2151"/>
    </row>
    <row r="241" customFormat="false" ht="21.75" hidden="false" customHeight="true" outlineLevel="0" collapsed="false">
      <c r="A241" s="2027"/>
      <c r="B241" s="2017" t="s">
        <v>1310</v>
      </c>
      <c r="C241" s="2018" t="n">
        <v>33</v>
      </c>
      <c r="D241" s="2070"/>
      <c r="E241" s="2018"/>
      <c r="F241" s="2119" t="n">
        <v>1</v>
      </c>
      <c r="G241" s="2212"/>
      <c r="H241" s="2212"/>
      <c r="I241" s="2053" t="n">
        <f aca="false">H241-G241</f>
        <v>0</v>
      </c>
      <c r="J241" s="2213"/>
      <c r="K241" s="2214"/>
      <c r="L241" s="2029" t="n">
        <f aca="false">J241*I241*F241</f>
        <v>0</v>
      </c>
      <c r="M241" s="2128"/>
      <c r="N241" s="2131"/>
      <c r="O241" s="2151"/>
    </row>
    <row r="242" customFormat="false" ht="21.75" hidden="false" customHeight="true" outlineLevel="0" collapsed="false">
      <c r="A242" s="2027"/>
      <c r="B242" s="2017" t="s">
        <v>1311</v>
      </c>
      <c r="C242" s="2018" t="n">
        <v>33</v>
      </c>
      <c r="D242" s="2070"/>
      <c r="E242" s="2018"/>
      <c r="F242" s="2119" t="n">
        <v>1</v>
      </c>
      <c r="G242" s="2212"/>
      <c r="H242" s="2212"/>
      <c r="I242" s="2053" t="n">
        <f aca="false">H242-G242</f>
        <v>0</v>
      </c>
      <c r="J242" s="2213"/>
      <c r="K242" s="2214"/>
      <c r="L242" s="2029" t="n">
        <f aca="false">J242*I242*F242</f>
        <v>0</v>
      </c>
      <c r="M242" s="2128"/>
      <c r="N242" s="2131"/>
      <c r="O242" s="2151"/>
    </row>
    <row r="243" customFormat="false" ht="21.75" hidden="false" customHeight="true" outlineLevel="0" collapsed="false">
      <c r="A243" s="2132"/>
      <c r="B243" s="2142"/>
      <c r="C243" s="2143"/>
      <c r="D243" s="2142"/>
      <c r="E243" s="2143"/>
      <c r="F243" s="2144"/>
      <c r="G243" s="2145"/>
      <c r="H243" s="2145"/>
      <c r="I243" s="2145"/>
      <c r="J243" s="2142" t="s">
        <v>475</v>
      </c>
      <c r="K243" s="2121"/>
      <c r="L243" s="2076" t="n">
        <f aca="false">SUM(L240:L241)</f>
        <v>0</v>
      </c>
      <c r="M243" s="2130" t="n">
        <f aca="false">M233-M237</f>
        <v>8176516.47871287</v>
      </c>
      <c r="N243" s="2216" t="e">
        <f aca="false">(M243-L243)/L243*100</f>
        <v>#DIV/0!</v>
      </c>
      <c r="O243" s="2151"/>
    </row>
    <row r="244" customFormat="false" ht="21.75" hidden="false" customHeight="true" outlineLevel="0" collapsed="false">
      <c r="A244" s="2080"/>
      <c r="B244" s="2217"/>
      <c r="C244" s="2218"/>
      <c r="D244" s="2217"/>
      <c r="E244" s="2218"/>
      <c r="F244" s="2219"/>
      <c r="G244" s="2220"/>
      <c r="H244" s="2220"/>
      <c r="I244" s="2220"/>
      <c r="J244" s="2217"/>
      <c r="K244" s="2221"/>
      <c r="L244" s="2222"/>
      <c r="M244" s="2222"/>
      <c r="N244" s="2194"/>
      <c r="O244" s="2223"/>
    </row>
    <row r="245" customFormat="false" ht="21.75" hidden="false" customHeight="true" outlineLevel="0" collapsed="false">
      <c r="A245" s="2080"/>
      <c r="B245" s="2081" t="s">
        <v>1258</v>
      </c>
      <c r="C245" s="2081"/>
      <c r="D245" s="2082" t="s">
        <v>212</v>
      </c>
      <c r="F245" s="2083" t="s">
        <v>1259</v>
      </c>
      <c r="G245" s="2083"/>
      <c r="H245" s="2083"/>
      <c r="I245" s="2082" t="s">
        <v>212</v>
      </c>
      <c r="J245" s="2077"/>
      <c r="K245" s="2084" t="s">
        <v>1123</v>
      </c>
      <c r="L245" s="2084"/>
      <c r="M245" s="2085" t="s">
        <v>212</v>
      </c>
      <c r="N245" s="2194"/>
      <c r="O245" s="2223"/>
    </row>
    <row r="246" customFormat="false" ht="21.75" hidden="false" customHeight="true" outlineLevel="0" collapsed="false">
      <c r="A246" s="2080"/>
      <c r="B246" s="2086" t="str">
        <f aca="false">B222</f>
        <v>DHANMONDI 33 KV SIDE</v>
      </c>
      <c r="C246" s="2086"/>
      <c r="D246" s="2089" t="n">
        <f aca="false">M225</f>
        <v>6614053.60229095</v>
      </c>
      <c r="F246" s="2088" t="s">
        <v>1124</v>
      </c>
      <c r="G246" s="2088"/>
      <c r="H246" s="2088"/>
      <c r="I246" s="2224" t="n">
        <f aca="false">L237</f>
        <v>0</v>
      </c>
      <c r="J246" s="2077"/>
      <c r="K246" s="2225" t="str">
        <f aca="false">F247</f>
        <v>33 KV NET IMPORT</v>
      </c>
      <c r="L246" s="2225"/>
      <c r="M246" s="2091" t="n">
        <f aca="false">I247</f>
        <v>8176516.47871287</v>
      </c>
      <c r="N246" s="2194"/>
      <c r="O246" s="2223"/>
    </row>
    <row r="247" customFormat="false" ht="21.75" hidden="false" customHeight="true" outlineLevel="0" collapsed="false">
      <c r="A247" s="2080"/>
      <c r="B247" s="2086" t="str">
        <f aca="false">B226</f>
        <v>NARINDA 33 KV SIDE</v>
      </c>
      <c r="C247" s="2086"/>
      <c r="D247" s="2226" t="n">
        <f aca="false">M228</f>
        <v>1562462.87642192</v>
      </c>
      <c r="F247" s="2088" t="s">
        <v>1259</v>
      </c>
      <c r="G247" s="2088"/>
      <c r="H247" s="2088"/>
      <c r="I247" s="2224" t="n">
        <f aca="false">D250-I246</f>
        <v>8176516.47871287</v>
      </c>
      <c r="J247" s="2077"/>
      <c r="K247" s="2227" t="s">
        <v>1261</v>
      </c>
      <c r="L247" s="2227"/>
      <c r="M247" s="2224" t="n">
        <f aca="false">I247</f>
        <v>8176516.47871287</v>
      </c>
      <c r="N247" s="2194"/>
      <c r="O247" s="2223"/>
    </row>
    <row r="248" customFormat="false" ht="21.75" hidden="false" customHeight="true" outlineLevel="0" collapsed="false">
      <c r="A248" s="2080"/>
      <c r="B248" s="2086" t="s">
        <v>1128</v>
      </c>
      <c r="C248" s="2086"/>
      <c r="D248" s="2092"/>
      <c r="J248" s="2077"/>
      <c r="K248" s="2088" t="s">
        <v>1262</v>
      </c>
      <c r="L248" s="2088"/>
      <c r="M248" s="2224" t="n">
        <f aca="false">M246-M247</f>
        <v>0</v>
      </c>
      <c r="N248" s="2194" t="s">
        <v>122</v>
      </c>
      <c r="O248" s="2223"/>
    </row>
    <row r="249" customFormat="false" ht="21.75" hidden="false" customHeight="true" outlineLevel="0" collapsed="false">
      <c r="A249" s="2080"/>
      <c r="B249" s="2086" t="s">
        <v>1130</v>
      </c>
      <c r="C249" s="2086"/>
      <c r="D249" s="2095"/>
      <c r="J249" s="2077"/>
      <c r="K249" s="2228" t="s">
        <v>1131</v>
      </c>
      <c r="L249" s="2228"/>
      <c r="M249" s="2097" t="n">
        <f aca="false">M248/M246</f>
        <v>0</v>
      </c>
      <c r="N249" s="2194"/>
      <c r="O249" s="2223"/>
    </row>
    <row r="250" customFormat="false" ht="21.75" hidden="false" customHeight="true" outlineLevel="0" collapsed="false">
      <c r="A250" s="2080"/>
      <c r="B250" s="2229" t="s">
        <v>1263</v>
      </c>
      <c r="C250" s="2229"/>
      <c r="D250" s="2230" t="n">
        <f aca="false">SUM(D246:D248)</f>
        <v>8176516.47871287</v>
      </c>
      <c r="F250" s="2103"/>
      <c r="G250" s="2077"/>
      <c r="H250" s="2077"/>
      <c r="I250" s="2077"/>
      <c r="J250" s="2077"/>
      <c r="K250" s="2080"/>
      <c r="L250" s="2077"/>
      <c r="M250" s="2077"/>
      <c r="N250" s="2194"/>
      <c r="O250" s="2223"/>
    </row>
    <row r="251" customFormat="false" ht="21.75" hidden="false" customHeight="true" outlineLevel="0" collapsed="false">
      <c r="A251" s="2080"/>
      <c r="B251" s="2217"/>
      <c r="C251" s="2218"/>
      <c r="D251" s="2217"/>
      <c r="E251" s="2218"/>
      <c r="F251" s="2219"/>
      <c r="G251" s="2220"/>
      <c r="H251" s="2220"/>
      <c r="I251" s="2220"/>
      <c r="J251" s="2217"/>
      <c r="K251" s="2221"/>
      <c r="L251" s="2222"/>
      <c r="M251" s="2222"/>
      <c r="N251" s="2194"/>
      <c r="O251" s="2223"/>
    </row>
    <row r="252" customFormat="false" ht="21.75" hidden="false" customHeight="true" outlineLevel="0" collapsed="false">
      <c r="A252" s="2077"/>
      <c r="B252" s="2051"/>
      <c r="C252" s="2077"/>
      <c r="D252" s="2231"/>
      <c r="E252" s="2077"/>
      <c r="F252" s="2103"/>
      <c r="G252" s="2077"/>
      <c r="H252" s="2077"/>
      <c r="I252" s="2077"/>
      <c r="J252" s="2077"/>
      <c r="K252" s="2080"/>
      <c r="L252" s="2077"/>
      <c r="M252" s="2077"/>
      <c r="N252" s="2077"/>
      <c r="O252" s="2077"/>
    </row>
    <row r="253" customFormat="false" ht="21.75" hidden="false" customHeight="true" outlineLevel="0" collapsed="false">
      <c r="A253" s="2077"/>
      <c r="B253" s="2051"/>
      <c r="C253" s="2077"/>
      <c r="D253" s="2231"/>
      <c r="E253" s="2077"/>
      <c r="F253" s="2103"/>
      <c r="G253" s="2077"/>
      <c r="H253" s="2077"/>
      <c r="I253" s="2077"/>
      <c r="J253" s="2077"/>
      <c r="K253" s="2080"/>
      <c r="L253" s="2077"/>
      <c r="M253" s="2077"/>
      <c r="N253" s="2077"/>
      <c r="O253" s="2077"/>
    </row>
    <row r="254" customFormat="false" ht="21.75" hidden="false" customHeight="true" outlineLevel="0" collapsed="false">
      <c r="A254" s="2232" t="s">
        <v>1312</v>
      </c>
      <c r="B254" s="2232"/>
      <c r="C254" s="2232"/>
      <c r="D254" s="2232"/>
      <c r="E254" s="2232"/>
      <c r="F254" s="2232"/>
      <c r="G254" s="2232"/>
      <c r="H254" s="2232"/>
      <c r="I254" s="2232"/>
      <c r="J254" s="2232"/>
      <c r="K254" s="2232"/>
      <c r="L254" s="2232"/>
      <c r="M254" s="2232"/>
      <c r="N254" s="2232"/>
      <c r="O254" s="1989" t="str">
        <f aca="false">$O$6</f>
        <v>Month June-2023</v>
      </c>
      <c r="S254" s="1990" t="str">
        <f aca="false">S6</f>
        <v>Name of Feeders.</v>
      </c>
      <c r="T254" s="1991" t="str">
        <f aca="false">T6</f>
        <v>Month June-2023</v>
      </c>
      <c r="U254" s="1990" t="s">
        <v>1070</v>
      </c>
      <c r="V254" s="1990" t="str">
        <f aca="false">V6</f>
        <v>Diffferance</v>
      </c>
      <c r="W254" s="1990" t="str">
        <f aca="false">W6</f>
        <v>% of Increased/Decreased</v>
      </c>
      <c r="X254" s="1990" t="str">
        <f aca="false">X6</f>
        <v>COMENTS</v>
      </c>
    </row>
    <row r="255" customFormat="false" ht="21.75" hidden="false" customHeight="true" outlineLevel="0" collapsed="false">
      <c r="A255" s="1992" t="s">
        <v>794</v>
      </c>
      <c r="B255" s="1993" t="s">
        <v>1074</v>
      </c>
      <c r="C255" s="1994" t="s">
        <v>1075</v>
      </c>
      <c r="D255" s="1994"/>
      <c r="E255" s="1994"/>
      <c r="F255" s="1995" t="s">
        <v>45</v>
      </c>
      <c r="G255" s="1996" t="s">
        <v>1076</v>
      </c>
      <c r="H255" s="1996"/>
      <c r="I255" s="1996"/>
      <c r="J255" s="1996" t="s">
        <v>29</v>
      </c>
      <c r="K255" s="1996" t="s">
        <v>1077</v>
      </c>
      <c r="L255" s="1996"/>
      <c r="M255" s="1994" t="s">
        <v>1134</v>
      </c>
      <c r="N255" s="1993"/>
      <c r="O255" s="1997" t="s">
        <v>479</v>
      </c>
    </row>
    <row r="256" customFormat="false" ht="21.75" hidden="false" customHeight="true" outlineLevel="0" collapsed="false">
      <c r="A256" s="1992"/>
      <c r="B256" s="1993"/>
      <c r="C256" s="1998" t="s">
        <v>1079</v>
      </c>
      <c r="D256" s="1998"/>
      <c r="E256" s="1998" t="s">
        <v>1080</v>
      </c>
      <c r="F256" s="1995"/>
      <c r="G256" s="2249" t="n">
        <f aca="false">'NORTH-1'!$H$8</f>
        <v>44929</v>
      </c>
      <c r="H256" s="2249" t="n">
        <f aca="false">'NORTH-1'!$H$8</f>
        <v>44929</v>
      </c>
      <c r="I256" s="2000" t="s">
        <v>47</v>
      </c>
      <c r="J256" s="1996"/>
      <c r="K256" s="2000" t="s">
        <v>1081</v>
      </c>
      <c r="L256" s="2000" t="s">
        <v>1082</v>
      </c>
      <c r="M256" s="1994" t="s">
        <v>1083</v>
      </c>
      <c r="N256" s="1998" t="s">
        <v>741</v>
      </c>
      <c r="O256" s="1997"/>
      <c r="T256" s="1441" t="n">
        <v>15283200.0000001</v>
      </c>
      <c r="U256" s="1441" t="n">
        <v>15283200.0000001</v>
      </c>
      <c r="V256" s="1441" t="n">
        <f aca="false">T256-U256</f>
        <v>0</v>
      </c>
      <c r="W256" s="2001" t="n">
        <f aca="false">V256/U256*100</f>
        <v>0</v>
      </c>
      <c r="X256" s="1441" t="str">
        <f aca="false">IF(W256&gt;40,"FAULT",IF(W256&lt;-40,"CHECK","OK"))</f>
        <v>OK</v>
      </c>
    </row>
    <row r="257" customFormat="false" ht="21.75" hidden="false" customHeight="true" outlineLevel="0" collapsed="false">
      <c r="A257" s="2002" t="n">
        <v>1</v>
      </c>
      <c r="B257" s="2003" t="n">
        <v>2</v>
      </c>
      <c r="C257" s="2004" t="n">
        <v>4</v>
      </c>
      <c r="D257" s="2004"/>
      <c r="E257" s="2003" t="n">
        <v>5</v>
      </c>
      <c r="F257" s="2005" t="n">
        <v>7</v>
      </c>
      <c r="G257" s="2002" t="n">
        <v>9</v>
      </c>
      <c r="H257" s="2002" t="n">
        <v>9</v>
      </c>
      <c r="I257" s="2002" t="s">
        <v>1084</v>
      </c>
      <c r="J257" s="2002" t="n">
        <v>11</v>
      </c>
      <c r="K257" s="2002" t="s">
        <v>1085</v>
      </c>
      <c r="L257" s="2002" t="s">
        <v>1086</v>
      </c>
      <c r="M257" s="2002" t="n">
        <v>14</v>
      </c>
      <c r="N257" s="2006" t="n">
        <v>15</v>
      </c>
      <c r="O257" s="2002" t="n">
        <v>16</v>
      </c>
    </row>
    <row r="258" customFormat="false" ht="21.75" hidden="false" customHeight="true" outlineLevel="0" collapsed="false">
      <c r="A258" s="2016"/>
      <c r="B258" s="2008" t="s">
        <v>1313</v>
      </c>
      <c r="C258" s="2009"/>
      <c r="D258" s="2010"/>
      <c r="E258" s="2009"/>
      <c r="F258" s="2012"/>
      <c r="G258" s="2009"/>
      <c r="H258" s="2009"/>
      <c r="I258" s="2009"/>
      <c r="J258" s="2009"/>
      <c r="K258" s="2010"/>
      <c r="L258" s="2009"/>
      <c r="M258" s="2013"/>
      <c r="N258" s="2014"/>
      <c r="O258" s="2027"/>
    </row>
    <row r="259" customFormat="false" ht="21.75" hidden="false" customHeight="true" outlineLevel="0" collapsed="false">
      <c r="A259" s="2016" t="n">
        <v>14</v>
      </c>
      <c r="B259" s="2017" t="s">
        <v>1314</v>
      </c>
      <c r="C259" s="2018" t="n">
        <v>11</v>
      </c>
      <c r="D259" s="2253"/>
      <c r="E259" s="2018" t="s">
        <v>1315</v>
      </c>
      <c r="F259" s="2021" t="n">
        <v>1</v>
      </c>
      <c r="G259" s="2127" t="n">
        <v>24554.2</v>
      </c>
      <c r="H259" s="2127" t="n">
        <v>24930.5</v>
      </c>
      <c r="I259" s="2212" t="n">
        <f aca="false">H259-G259</f>
        <v>376.299999999999</v>
      </c>
      <c r="J259" s="2027" t="n">
        <v>10000</v>
      </c>
      <c r="K259" s="2024" t="n">
        <f aca="false">F259*I259*J259</f>
        <v>3762999.99999999</v>
      </c>
      <c r="L259" s="2128"/>
      <c r="M259" s="2128" t="n">
        <f aca="false">K259*$I$247/$K$262</f>
        <v>3794892.7587504</v>
      </c>
      <c r="N259" s="2129"/>
      <c r="O259" s="2027"/>
    </row>
    <row r="260" customFormat="false" ht="21.75" hidden="false" customHeight="true" outlineLevel="0" collapsed="false">
      <c r="A260" s="2016" t="n">
        <v>15</v>
      </c>
      <c r="B260" s="2017" t="s">
        <v>1316</v>
      </c>
      <c r="C260" s="2018" t="n">
        <v>11</v>
      </c>
      <c r="D260" s="2254"/>
      <c r="E260" s="2018" t="s">
        <v>1317</v>
      </c>
      <c r="F260" s="2021" t="n">
        <v>1</v>
      </c>
      <c r="G260" s="2127" t="n">
        <v>12884.6</v>
      </c>
      <c r="H260" s="2127" t="n">
        <v>13167.7</v>
      </c>
      <c r="I260" s="2212" t="n">
        <f aca="false">H260-G260</f>
        <v>283.1</v>
      </c>
      <c r="J260" s="2027" t="n">
        <v>10000</v>
      </c>
      <c r="K260" s="2024" t="n">
        <f aca="false">F260*I260*J260</f>
        <v>2831000</v>
      </c>
      <c r="L260" s="2128"/>
      <c r="M260" s="2128" t="n">
        <f aca="false">K260*$I$247/$K$262</f>
        <v>2854993.72841414</v>
      </c>
      <c r="N260" s="2129"/>
      <c r="O260" s="2027"/>
    </row>
    <row r="261" customFormat="false" ht="47.25" hidden="false" customHeight="false" outlineLevel="0" collapsed="false">
      <c r="A261" s="2016" t="n">
        <v>27</v>
      </c>
      <c r="B261" s="2017" t="s">
        <v>1318</v>
      </c>
      <c r="C261" s="2018" t="n">
        <v>11</v>
      </c>
      <c r="D261" s="2255"/>
      <c r="E261" s="2018" t="s">
        <v>1319</v>
      </c>
      <c r="F261" s="2021" t="n">
        <v>1</v>
      </c>
      <c r="G261" s="2127" t="n">
        <v>574.76</v>
      </c>
      <c r="H261" s="2127" t="n">
        <v>583.17</v>
      </c>
      <c r="I261" s="2212" t="n">
        <f aca="false">H261-G261</f>
        <v>8.40999999999997</v>
      </c>
      <c r="J261" s="2027" t="n">
        <v>180000</v>
      </c>
      <c r="K261" s="2024" t="n">
        <f aca="false">F261*I261*J261</f>
        <v>1513799.99999999</v>
      </c>
      <c r="L261" s="2128"/>
      <c r="M261" s="2128" t="n">
        <f aca="false">K261*$I$247/$K$262</f>
        <v>1526629.99154832</v>
      </c>
      <c r="N261" s="2129"/>
      <c r="O261" s="2256" t="n">
        <f aca="false">(J261*I261*F261)/9*31</f>
        <v>5214199.99999998</v>
      </c>
      <c r="P261" s="2257" t="s">
        <v>1320</v>
      </c>
      <c r="Q261" s="2257" t="s">
        <v>1321</v>
      </c>
    </row>
    <row r="262" customFormat="false" ht="21.75" hidden="false" customHeight="true" outlineLevel="0" collapsed="false">
      <c r="A262" s="2016"/>
      <c r="B262" s="2189"/>
      <c r="C262" s="2190"/>
      <c r="D262" s="2191"/>
      <c r="E262" s="2190"/>
      <c r="F262" s="2192"/>
      <c r="G262" s="2193"/>
      <c r="H262" s="2193"/>
      <c r="I262" s="2193"/>
      <c r="J262" s="2234" t="s">
        <v>475</v>
      </c>
      <c r="K262" s="2075" t="n">
        <f aca="false">SUM(K259:K261)</f>
        <v>8107799.99999999</v>
      </c>
      <c r="L262" s="2235"/>
      <c r="M262" s="2130" t="n">
        <f aca="false">SUM(M259:M261)</f>
        <v>8176516.47871287</v>
      </c>
      <c r="N262" s="2205"/>
      <c r="O262" s="2027"/>
    </row>
    <row r="263" customFormat="false" ht="21.75" hidden="false" customHeight="true" outlineLevel="0" collapsed="false">
      <c r="A263" s="2016"/>
      <c r="B263" s="2058" t="s">
        <v>1313</v>
      </c>
      <c r="C263" s="2059"/>
      <c r="D263" s="2060"/>
      <c r="E263" s="2059"/>
      <c r="F263" s="2061"/>
      <c r="G263" s="2059"/>
      <c r="H263" s="2059"/>
      <c r="I263" s="2059"/>
      <c r="J263" s="2208"/>
      <c r="K263" s="2209"/>
      <c r="L263" s="2210"/>
      <c r="M263" s="2210"/>
      <c r="N263" s="2064"/>
      <c r="O263" s="2027"/>
    </row>
    <row r="264" customFormat="false" ht="21.75" hidden="false" customHeight="true" outlineLevel="0" collapsed="false">
      <c r="A264" s="2016" t="n">
        <v>4</v>
      </c>
      <c r="B264" s="2017" t="s">
        <v>1322</v>
      </c>
      <c r="C264" s="2152" t="n">
        <v>11</v>
      </c>
      <c r="D264" s="2158"/>
      <c r="E264" s="2018" t="s">
        <v>1323</v>
      </c>
      <c r="F264" s="2119" t="n">
        <v>1</v>
      </c>
      <c r="G264" s="2134" t="n">
        <v>72836.6</v>
      </c>
      <c r="H264" s="2134" t="n">
        <v>73101.3</v>
      </c>
      <c r="I264" s="2053" t="n">
        <f aca="false">H264-G264</f>
        <v>264.699999999997</v>
      </c>
      <c r="J264" s="2027" t="n">
        <v>444.44</v>
      </c>
      <c r="K264" s="2135"/>
      <c r="L264" s="2128" t="n">
        <f aca="false">F264*I264*J264</f>
        <v>117643.267999999</v>
      </c>
      <c r="M264" s="2128" t="n">
        <f aca="false">L264*$K$287/$L$287</f>
        <v>122320.418121485</v>
      </c>
      <c r="N264" s="2159" t="s">
        <v>760</v>
      </c>
      <c r="O264" s="2155"/>
      <c r="S264" s="0" t="str">
        <f aca="false">B264</f>
        <v>Police Bhaban</v>
      </c>
      <c r="T264" s="2160" t="n">
        <f aca="false">M264</f>
        <v>122320.418121485</v>
      </c>
      <c r="U264" s="0" t="n">
        <v>111715.207744537</v>
      </c>
      <c r="V264" s="1441" t="n">
        <f aca="false">T264-U264</f>
        <v>10605.2103769472</v>
      </c>
      <c r="W264" s="2001" t="n">
        <f aca="false">V264/U264*100</f>
        <v>9.49307671807628</v>
      </c>
      <c r="X264" s="1441" t="str">
        <f aca="false">IF(W264&gt;40,"FAULT",IF(W264&lt;-40,"CHECK","OK"))</f>
        <v>OK</v>
      </c>
    </row>
    <row r="265" customFormat="false" ht="21.75" hidden="false" customHeight="true" outlineLevel="0" collapsed="false">
      <c r="A265" s="2016" t="n">
        <v>5</v>
      </c>
      <c r="B265" s="2017" t="s">
        <v>1324</v>
      </c>
      <c r="C265" s="2152" t="n">
        <v>11</v>
      </c>
      <c r="D265" s="2161"/>
      <c r="E265" s="2018" t="s">
        <v>1325</v>
      </c>
      <c r="F265" s="2119" t="n">
        <v>1</v>
      </c>
      <c r="G265" s="2134" t="n">
        <v>0</v>
      </c>
      <c r="H265" s="2134" t="n">
        <v>0</v>
      </c>
      <c r="I265" s="2053" t="n">
        <f aca="false">H265-G265</f>
        <v>0</v>
      </c>
      <c r="J265" s="2027" t="n">
        <v>444.44</v>
      </c>
      <c r="K265" s="2135"/>
      <c r="L265" s="2128" t="n">
        <f aca="false">F265*I265*J265</f>
        <v>0</v>
      </c>
      <c r="M265" s="2128" t="n">
        <f aca="false">L265*$K$287/$L$287</f>
        <v>0</v>
      </c>
      <c r="N265" s="2159" t="s">
        <v>1326</v>
      </c>
      <c r="O265" s="2155"/>
      <c r="S265" s="0" t="str">
        <f aca="false">B265</f>
        <v>Water Works</v>
      </c>
      <c r="T265" s="2160" t="n">
        <f aca="false">M265</f>
        <v>0</v>
      </c>
      <c r="U265" s="0" t="n">
        <v>0</v>
      </c>
      <c r="V265" s="1441" t="n">
        <f aca="false">T265-U265</f>
        <v>0</v>
      </c>
      <c r="W265" s="2001" t="e">
        <f aca="false">V265/U265*100</f>
        <v>#DIV/0!</v>
      </c>
      <c r="X265" s="1441" t="e">
        <f aca="false">IF(W265&gt;40,"FAULT",IF(W265&lt;-40,"CHECK","OK"))</f>
        <v>#DIV/0!</v>
      </c>
    </row>
    <row r="266" customFormat="false" ht="21.75" hidden="false" customHeight="true" outlineLevel="0" collapsed="false">
      <c r="A266" s="2016" t="n">
        <v>6</v>
      </c>
      <c r="B266" s="2017" t="s">
        <v>1327</v>
      </c>
      <c r="C266" s="2152" t="n">
        <v>11</v>
      </c>
      <c r="D266" s="2161"/>
      <c r="E266" s="2018" t="s">
        <v>1328</v>
      </c>
      <c r="F266" s="2119" t="n">
        <v>1</v>
      </c>
      <c r="G266" s="2134" t="n">
        <v>97306.6</v>
      </c>
      <c r="H266" s="2134" t="n">
        <v>97916.8</v>
      </c>
      <c r="I266" s="2053" t="n">
        <f aca="false">H266-G266</f>
        <v>610.199999999997</v>
      </c>
      <c r="J266" s="2027" t="n">
        <v>444.44</v>
      </c>
      <c r="K266" s="2135"/>
      <c r="L266" s="2128" t="n">
        <f aca="false">F266*I266*J266</f>
        <v>271197.287999999</v>
      </c>
      <c r="M266" s="2128" t="n">
        <f aca="false">L266*$K$287/$L$287</f>
        <v>281979.294060183</v>
      </c>
      <c r="N266" s="2154" t="s">
        <v>760</v>
      </c>
      <c r="O266" s="2155"/>
      <c r="S266" s="0" t="str">
        <f aca="false">B266</f>
        <v>GPO</v>
      </c>
      <c r="T266" s="2160" t="n">
        <f aca="false">M266</f>
        <v>281979.294060183</v>
      </c>
      <c r="U266" s="0" t="n">
        <v>233730.720995975</v>
      </c>
      <c r="V266" s="1441" t="n">
        <f aca="false">T266-U266</f>
        <v>48248.5730642074</v>
      </c>
      <c r="W266" s="2001" t="n">
        <f aca="false">V266/U266*100</f>
        <v>20.6428033330878</v>
      </c>
      <c r="X266" s="1441" t="str">
        <f aca="false">IF(W266&gt;40,"FAULT",IF(W266&lt;-40,"CHECK","OK"))</f>
        <v>OK</v>
      </c>
    </row>
    <row r="267" customFormat="false" ht="21.75" hidden="false" customHeight="true" outlineLevel="0" collapsed="false">
      <c r="A267" s="2016" t="n">
        <v>7</v>
      </c>
      <c r="B267" s="2017" t="s">
        <v>1329</v>
      </c>
      <c r="C267" s="2152" t="n">
        <v>11</v>
      </c>
      <c r="D267" s="2161"/>
      <c r="E267" s="2018" t="n">
        <v>8536184</v>
      </c>
      <c r="F267" s="2119" t="n">
        <v>1</v>
      </c>
      <c r="G267" s="2134" t="n">
        <v>39940.4</v>
      </c>
      <c r="H267" s="2134" t="n">
        <v>39940.4</v>
      </c>
      <c r="I267" s="2053" t="n">
        <f aca="false">H267-G267</f>
        <v>0</v>
      </c>
      <c r="J267" s="2027" t="n">
        <v>444.44</v>
      </c>
      <c r="K267" s="2135" t="n">
        <v>62</v>
      </c>
      <c r="L267" s="2237" t="n">
        <f aca="false">1.73*10.5*K267*0.9*24*31</f>
        <v>754123.608</v>
      </c>
      <c r="M267" s="2128" t="n">
        <f aca="false">L267*$K$287/$L$287</f>
        <v>784105.343332044</v>
      </c>
      <c r="N267" s="2154" t="s">
        <v>760</v>
      </c>
      <c r="O267" s="2155"/>
      <c r="S267" s="0" t="str">
        <f aca="false">B267</f>
        <v>Culvert Road</v>
      </c>
      <c r="T267" s="2160" t="n">
        <f aca="false">M267</f>
        <v>784105.343332044</v>
      </c>
      <c r="U267" s="0" t="n">
        <v>769934.262903743</v>
      </c>
      <c r="V267" s="1441" t="n">
        <f aca="false">T267-U267</f>
        <v>14171.0804283005</v>
      </c>
      <c r="W267" s="2001" t="n">
        <f aca="false">V267/U267*100</f>
        <v>1.84055718924048</v>
      </c>
      <c r="X267" s="1441" t="str">
        <f aca="false">IF(W267&gt;40,"FAULT",IF(W267&lt;-40,"CHECK","OK"))</f>
        <v>OK</v>
      </c>
    </row>
    <row r="268" customFormat="false" ht="21.75" hidden="false" customHeight="true" outlineLevel="0" collapsed="false">
      <c r="A268" s="2016" t="n">
        <v>8</v>
      </c>
      <c r="B268" s="2017" t="s">
        <v>1330</v>
      </c>
      <c r="C268" s="2152" t="n">
        <v>11</v>
      </c>
      <c r="D268" s="2161"/>
      <c r="E268" s="2018" t="s">
        <v>1331</v>
      </c>
      <c r="F268" s="2119" t="n">
        <v>1</v>
      </c>
      <c r="G268" s="2134" t="n">
        <v>81714.5</v>
      </c>
      <c r="H268" s="2134" t="n">
        <v>81719.4</v>
      </c>
      <c r="I268" s="2053" t="n">
        <f aca="false">H268-G268</f>
        <v>4.89999999999418</v>
      </c>
      <c r="J268" s="2027" t="n">
        <v>444.44</v>
      </c>
      <c r="K268" s="2135"/>
      <c r="L268" s="2128" t="n">
        <f aca="false">F268*I268*J268</f>
        <v>2177.75599999741</v>
      </c>
      <c r="M268" s="2128" t="n">
        <f aca="false">L268*$K$287/$L$287</f>
        <v>2264.33716960548</v>
      </c>
      <c r="N268" s="2154" t="s">
        <v>760</v>
      </c>
      <c r="O268" s="2155"/>
      <c r="S268" s="0" t="str">
        <f aca="false">B268</f>
        <v>Secretariat (East)</v>
      </c>
      <c r="T268" s="2160" t="n">
        <f aca="false">M268</f>
        <v>2264.33716960548</v>
      </c>
      <c r="U268" s="0" t="n">
        <v>29358.1394844472</v>
      </c>
      <c r="V268" s="1441" t="n">
        <f aca="false">T268-U268</f>
        <v>-27093.8023148417</v>
      </c>
      <c r="W268" s="2001" t="n">
        <f aca="false">V268/U268*100</f>
        <v>-92.2871911866042</v>
      </c>
      <c r="X268" s="1441" t="str">
        <f aca="false">IF(W268&gt;40,"FAULT",IF(W268&lt;-40,"CHECK","OK"))</f>
        <v>CHECK</v>
      </c>
    </row>
    <row r="269" customFormat="false" ht="21.75" hidden="false" customHeight="true" outlineLevel="0" collapsed="false">
      <c r="A269" s="2016" t="n">
        <v>9</v>
      </c>
      <c r="B269" s="2017" t="s">
        <v>1332</v>
      </c>
      <c r="C269" s="2152" t="n">
        <v>11</v>
      </c>
      <c r="D269" s="2161"/>
      <c r="E269" s="2018" t="s">
        <v>1333</v>
      </c>
      <c r="F269" s="2119" t="n">
        <v>1</v>
      </c>
      <c r="G269" s="2134" t="n">
        <v>27275.4</v>
      </c>
      <c r="H269" s="2134" t="n">
        <v>29231.2</v>
      </c>
      <c r="I269" s="2053" t="n">
        <f aca="false">H269-G269</f>
        <v>1955.8</v>
      </c>
      <c r="J269" s="2027" t="n">
        <v>444.44</v>
      </c>
      <c r="K269" s="2135"/>
      <c r="L269" s="2128" t="n">
        <f aca="false">F269*I269*J269</f>
        <v>869235.752</v>
      </c>
      <c r="M269" s="2128" t="n">
        <f aca="false">L269*$K$287/$L$287</f>
        <v>903794.007412173</v>
      </c>
      <c r="N269" s="2159" t="s">
        <v>1334</v>
      </c>
      <c r="O269" s="2155"/>
      <c r="S269" s="0" t="str">
        <f aca="false">B269</f>
        <v>Siddik Bazar</v>
      </c>
      <c r="T269" s="2160" t="n">
        <f aca="false">M269</f>
        <v>903794.007412173</v>
      </c>
      <c r="U269" s="0" t="n">
        <v>765262.785788601</v>
      </c>
      <c r="V269" s="1441" t="n">
        <f aca="false">T269-U269</f>
        <v>138531.221623573</v>
      </c>
      <c r="W269" s="2001" t="n">
        <f aca="false">V269/U269*100</f>
        <v>18.1024380377803</v>
      </c>
      <c r="X269" s="1441" t="str">
        <f aca="false">IF(W269&gt;40,"FAULT",IF(W269&lt;-40,"CHECK","OK"))</f>
        <v>OK</v>
      </c>
    </row>
    <row r="270" customFormat="false" ht="21.75" hidden="false" customHeight="true" outlineLevel="0" collapsed="false">
      <c r="A270" s="2016" t="n">
        <v>10</v>
      </c>
      <c r="B270" s="2017" t="s">
        <v>1335</v>
      </c>
      <c r="C270" s="2152" t="n">
        <v>11</v>
      </c>
      <c r="D270" s="2161"/>
      <c r="E270" s="2018" t="s">
        <v>1336</v>
      </c>
      <c r="F270" s="2119" t="n">
        <v>1</v>
      </c>
      <c r="G270" s="2134" t="n">
        <v>84325</v>
      </c>
      <c r="H270" s="2134" t="n">
        <v>85464</v>
      </c>
      <c r="I270" s="2053" t="n">
        <f aca="false">H270-G270</f>
        <v>1139</v>
      </c>
      <c r="J270" s="2027" t="n">
        <v>444.44</v>
      </c>
      <c r="K270" s="2135"/>
      <c r="L270" s="2128" t="n">
        <f aca="false">F270*I270*J270</f>
        <v>506217.16</v>
      </c>
      <c r="M270" s="2128" t="n">
        <f aca="false">L270*$K$287/$L$287</f>
        <v>526342.864527286</v>
      </c>
      <c r="N270" s="2154" t="s">
        <v>760</v>
      </c>
      <c r="O270" s="2155"/>
      <c r="S270" s="0" t="str">
        <f aca="false">B270</f>
        <v>Bokshi Bazar</v>
      </c>
      <c r="T270" s="2160" t="n">
        <f aca="false">M270</f>
        <v>526342.864527286</v>
      </c>
      <c r="U270" s="0" t="n">
        <v>447450.716315531</v>
      </c>
      <c r="V270" s="1441" t="n">
        <f aca="false">T270-U270</f>
        <v>78892.1482117546</v>
      </c>
      <c r="W270" s="2001" t="n">
        <f aca="false">V270/U270*100</f>
        <v>17.6314721007446</v>
      </c>
      <c r="X270" s="1441" t="str">
        <f aca="false">IF(W270&gt;40,"FAULT",IF(W270&lt;-40,"CHECK","OK"))</f>
        <v>OK</v>
      </c>
    </row>
    <row r="271" customFormat="false" ht="21.75" hidden="false" customHeight="true" outlineLevel="0" collapsed="false">
      <c r="A271" s="2016" t="n">
        <v>11</v>
      </c>
      <c r="B271" s="2017" t="s">
        <v>1337</v>
      </c>
      <c r="C271" s="2152" t="n">
        <v>11</v>
      </c>
      <c r="D271" s="2161"/>
      <c r="E271" s="2018" t="s">
        <v>1338</v>
      </c>
      <c r="F271" s="2119" t="n">
        <v>1</v>
      </c>
      <c r="G271" s="2134" t="n">
        <v>44281.1</v>
      </c>
      <c r="H271" s="2134" t="n">
        <v>46597.3</v>
      </c>
      <c r="I271" s="2053" t="n">
        <f aca="false">H271-G271</f>
        <v>2316.2</v>
      </c>
      <c r="J271" s="2027" t="n">
        <v>444.44</v>
      </c>
      <c r="K271" s="2135"/>
      <c r="L271" s="2128" t="n">
        <f aca="false">F271*I271*J271</f>
        <v>1029411.928</v>
      </c>
      <c r="M271" s="2128" t="n">
        <f aca="false">L271*$K$287/$L$287</f>
        <v>1070338.31678499</v>
      </c>
      <c r="N271" s="2154" t="s">
        <v>760</v>
      </c>
      <c r="O271" s="2155"/>
      <c r="S271" s="0" t="str">
        <f aca="false">B271</f>
        <v>Ramna 11 kV Sw/S Circuit-1</v>
      </c>
      <c r="T271" s="2160" t="n">
        <f aca="false">M271</f>
        <v>1070338.31678499</v>
      </c>
      <c r="U271" s="0" t="n">
        <v>1085933.5303583</v>
      </c>
      <c r="V271" s="1441" t="n">
        <f aca="false">T271-U271</f>
        <v>-15595.2135733138</v>
      </c>
      <c r="W271" s="2001" t="n">
        <f aca="false">V271/U271*100</f>
        <v>-1.43611124781902</v>
      </c>
      <c r="X271" s="1441" t="str">
        <f aca="false">IF(W271&gt;40,"FAULT",IF(W271&lt;-40,"CHECK","OK"))</f>
        <v>OK</v>
      </c>
    </row>
    <row r="272" customFormat="false" ht="21.75" hidden="false" customHeight="true" outlineLevel="0" collapsed="false">
      <c r="A272" s="2016" t="n">
        <v>12</v>
      </c>
      <c r="B272" s="2017" t="s">
        <v>1339</v>
      </c>
      <c r="C272" s="2152" t="n">
        <v>11</v>
      </c>
      <c r="D272" s="2161"/>
      <c r="E272" s="2018" t="s">
        <v>1340</v>
      </c>
      <c r="F272" s="2119" t="n">
        <v>1</v>
      </c>
      <c r="G272" s="2134" t="n">
        <v>59418.3</v>
      </c>
      <c r="H272" s="2134" t="n">
        <v>60351.5</v>
      </c>
      <c r="I272" s="2053" t="n">
        <f aca="false">H272-G272</f>
        <v>933.199999999997</v>
      </c>
      <c r="J272" s="2027" t="n">
        <v>444.44</v>
      </c>
      <c r="K272" s="2135"/>
      <c r="L272" s="2128" t="n">
        <f aca="false">F272*I272*J272</f>
        <v>414751.407999999</v>
      </c>
      <c r="M272" s="2128" t="n">
        <f aca="false">L272*$K$287/$L$287</f>
        <v>431240.703403742</v>
      </c>
      <c r="N272" s="2154" t="s">
        <v>760</v>
      </c>
      <c r="O272" s="2155"/>
      <c r="S272" s="0" t="str">
        <f aca="false">B272</f>
        <v>TNT RMU</v>
      </c>
      <c r="T272" s="2160" t="n">
        <f aca="false">M272</f>
        <v>431240.703403742</v>
      </c>
      <c r="U272" s="0" t="n">
        <v>435698.385362714</v>
      </c>
      <c r="V272" s="1441" t="n">
        <f aca="false">T272-U272</f>
        <v>-4457.68195897271</v>
      </c>
      <c r="W272" s="2001" t="n">
        <f aca="false">V272/U272*100</f>
        <v>-1.02311188398409</v>
      </c>
      <c r="X272" s="1441" t="str">
        <f aca="false">IF(W272&gt;40,"FAULT",IF(W272&lt;-40,"CHECK","OK"))</f>
        <v>OK</v>
      </c>
    </row>
    <row r="273" customFormat="false" ht="21.75" hidden="false" customHeight="true" outlineLevel="0" collapsed="false">
      <c r="A273" s="2016" t="n">
        <v>13</v>
      </c>
      <c r="B273" s="2017" t="s">
        <v>1341</v>
      </c>
      <c r="C273" s="2152" t="n">
        <v>11</v>
      </c>
      <c r="D273" s="2161"/>
      <c r="E273" s="2018" t="s">
        <v>1342</v>
      </c>
      <c r="F273" s="2119" t="n">
        <v>1</v>
      </c>
      <c r="G273" s="2134" t="n">
        <v>2799.1</v>
      </c>
      <c r="H273" s="2134" t="n">
        <v>2723.7</v>
      </c>
      <c r="I273" s="2258" t="n">
        <f aca="false">H273-G273</f>
        <v>-75.4000000000001</v>
      </c>
      <c r="J273" s="2027" t="n">
        <v>444.44</v>
      </c>
      <c r="K273" s="2135"/>
      <c r="L273" s="2128" t="n">
        <f aca="false">F273*I273*J273</f>
        <v>-33510.776</v>
      </c>
      <c r="M273" s="2128" t="n">
        <f aca="false">L273*$K$287/$L$287</f>
        <v>-34843.0658343787</v>
      </c>
      <c r="N273" s="2159" t="s">
        <v>765</v>
      </c>
      <c r="O273" s="2155"/>
      <c r="S273" s="0" t="str">
        <f aca="false">B273</f>
        <v>DIT 11 kV Sw/S Circuit-1</v>
      </c>
      <c r="T273" s="2160" t="n">
        <f aca="false">M273</f>
        <v>-34843.0658343787</v>
      </c>
      <c r="U273" s="0" t="n">
        <v>35665.3750151105</v>
      </c>
      <c r="V273" s="1441" t="n">
        <f aca="false">T273-U273</f>
        <v>-70508.4408494893</v>
      </c>
      <c r="W273" s="2001" t="n">
        <f aca="false">V273/U273*100</f>
        <v>-197.694376743877</v>
      </c>
      <c r="X273" s="1441" t="str">
        <f aca="false">IF(W273&gt;40,"FAULT",IF(W273&lt;-40,"CHECK","OK"))</f>
        <v>CHECK</v>
      </c>
    </row>
    <row r="274" customFormat="false" ht="21.75" hidden="false" customHeight="true" outlineLevel="0" collapsed="false">
      <c r="A274" s="2016" t="n">
        <v>16</v>
      </c>
      <c r="B274" s="2017" t="s">
        <v>1343</v>
      </c>
      <c r="C274" s="2152" t="n">
        <v>11</v>
      </c>
      <c r="D274" s="2161"/>
      <c r="E274" s="2018" t="s">
        <v>1344</v>
      </c>
      <c r="F274" s="2119" t="n">
        <v>1</v>
      </c>
      <c r="G274" s="2134" t="n">
        <v>67064.7</v>
      </c>
      <c r="H274" s="2134" t="n">
        <v>67894.2</v>
      </c>
      <c r="I274" s="2053" t="n">
        <f aca="false">H274-G274</f>
        <v>829.5</v>
      </c>
      <c r="J274" s="2027" t="n">
        <v>444.44</v>
      </c>
      <c r="K274" s="2135"/>
      <c r="L274" s="2128" t="n">
        <f aca="false">F274*I274*J274</f>
        <v>368662.98</v>
      </c>
      <c r="M274" s="2128" t="n">
        <f aca="false">L274*$K$287/$L$287</f>
        <v>383319.935140811</v>
      </c>
      <c r="N274" s="2154" t="s">
        <v>760</v>
      </c>
      <c r="O274" s="2155"/>
      <c r="S274" s="0" t="str">
        <f aca="false">B274</f>
        <v>Secretariat (West)</v>
      </c>
      <c r="T274" s="2160" t="n">
        <f aca="false">M274</f>
        <v>383319.935140811</v>
      </c>
      <c r="U274" s="0" t="n">
        <v>77048.1002234845</v>
      </c>
      <c r="V274" s="1441" t="n">
        <f aca="false">T274-U274</f>
        <v>306271.834917326</v>
      </c>
      <c r="W274" s="2001" t="n">
        <f aca="false">V274/U274*100</f>
        <v>397.507315597606</v>
      </c>
      <c r="X274" s="1441" t="str">
        <f aca="false">IF(W274&gt;40,"FAULT",IF(W274&lt;-40,"CHECK","OK"))</f>
        <v>FAULT</v>
      </c>
    </row>
    <row r="275" customFormat="false" ht="21.75" hidden="false" customHeight="true" outlineLevel="0" collapsed="false">
      <c r="A275" s="2016" t="n">
        <v>17</v>
      </c>
      <c r="B275" s="2017" t="s">
        <v>1345</v>
      </c>
      <c r="C275" s="2152" t="n">
        <v>11</v>
      </c>
      <c r="D275" s="2161"/>
      <c r="E275" s="2018" t="s">
        <v>1346</v>
      </c>
      <c r="F275" s="2119" t="n">
        <v>1</v>
      </c>
      <c r="G275" s="2134" t="n">
        <v>84761.5</v>
      </c>
      <c r="H275" s="2134" t="n">
        <v>84763.4</v>
      </c>
      <c r="I275" s="2053" t="n">
        <f aca="false">H275-G275</f>
        <v>1.89999999999418</v>
      </c>
      <c r="J275" s="2027" t="n">
        <v>444.44</v>
      </c>
      <c r="K275" s="2135"/>
      <c r="L275" s="2128" t="n">
        <f aca="false">F275*I275*J275</f>
        <v>844.435999997413</v>
      </c>
      <c r="M275" s="2128" t="n">
        <f aca="false">L275*$K$287/$L$287</f>
        <v>878.008290253538</v>
      </c>
      <c r="N275" s="2154" t="s">
        <v>760</v>
      </c>
      <c r="O275" s="2155"/>
      <c r="S275" s="0" t="str">
        <f aca="false">B275</f>
        <v>Ramna 11 kV Sw/S Circuit-2</v>
      </c>
      <c r="T275" s="2160" t="n">
        <f aca="false">M275</f>
        <v>878.008290253538</v>
      </c>
      <c r="U275" s="0" t="n">
        <v>952.891698879642</v>
      </c>
      <c r="V275" s="1441" t="n">
        <f aca="false">T275-U275</f>
        <v>-74.883408626104</v>
      </c>
      <c r="W275" s="2001" t="n">
        <f aca="false">V275/U275*100</f>
        <v>-7.85854349598678</v>
      </c>
      <c r="X275" s="1441" t="str">
        <f aca="false">IF(W275&gt;40,"FAULT",IF(W275&lt;-40,"CHECK","OK"))</f>
        <v>OK</v>
      </c>
    </row>
    <row r="276" customFormat="false" ht="21.75" hidden="false" customHeight="true" outlineLevel="0" collapsed="false">
      <c r="A276" s="2016" t="n">
        <v>18</v>
      </c>
      <c r="B276" s="2017" t="s">
        <v>1347</v>
      </c>
      <c r="C276" s="2152" t="n">
        <v>11</v>
      </c>
      <c r="D276" s="2161"/>
      <c r="E276" s="2018" t="s">
        <v>1348</v>
      </c>
      <c r="F276" s="2119" t="n">
        <v>1</v>
      </c>
      <c r="G276" s="2134" t="n">
        <v>21662.7</v>
      </c>
      <c r="H276" s="2134" t="n">
        <v>24569.9</v>
      </c>
      <c r="I276" s="2053" t="n">
        <f aca="false">H276-G276</f>
        <v>2907.2</v>
      </c>
      <c r="J276" s="2027" t="n">
        <v>444.44</v>
      </c>
      <c r="K276" s="2135"/>
      <c r="L276" s="2128" t="n">
        <f aca="false">F276*I276*J276</f>
        <v>1292075.968</v>
      </c>
      <c r="M276" s="2128" t="n">
        <f aca="false">L276*$K$287/$L$287</f>
        <v>1343445.10601732</v>
      </c>
      <c r="N276" s="2154" t="s">
        <v>760</v>
      </c>
      <c r="O276" s="2155"/>
      <c r="S276" s="0" t="str">
        <f aca="false">B276</f>
        <v>Sayed Nazrul Islam Road</v>
      </c>
      <c r="T276" s="2160" t="n">
        <f aca="false">M276</f>
        <v>1343445.10601732</v>
      </c>
      <c r="U276" s="0" t="n">
        <v>1287356.68518283</v>
      </c>
      <c r="V276" s="1441" t="n">
        <f aca="false">T276-U276</f>
        <v>56088.4208344903</v>
      </c>
      <c r="W276" s="2001" t="n">
        <f aca="false">V276/U276*100</f>
        <v>4.35686717442453</v>
      </c>
      <c r="X276" s="1441" t="str">
        <f aca="false">IF(W276&gt;40,"FAULT",IF(W276&lt;-40,"CHECK","OK"))</f>
        <v>OK</v>
      </c>
    </row>
    <row r="277" customFormat="false" ht="21.75" hidden="false" customHeight="true" outlineLevel="0" collapsed="false">
      <c r="A277" s="2016" t="n">
        <v>19</v>
      </c>
      <c r="B277" s="2017" t="s">
        <v>1349</v>
      </c>
      <c r="C277" s="2152" t="n">
        <v>11</v>
      </c>
      <c r="D277" s="2161"/>
      <c r="E277" s="2018" t="s">
        <v>1350</v>
      </c>
      <c r="F277" s="2119" t="n">
        <v>1</v>
      </c>
      <c r="G277" s="2134" t="n">
        <v>53974.5</v>
      </c>
      <c r="H277" s="2134" t="n">
        <v>54446.3</v>
      </c>
      <c r="I277" s="2053" t="n">
        <f aca="false">H277-G277</f>
        <v>471.800000000003</v>
      </c>
      <c r="J277" s="2027" t="n">
        <v>444.44</v>
      </c>
      <c r="K277" s="2135"/>
      <c r="L277" s="2128" t="n">
        <f aca="false">F277*I277*J277</f>
        <v>209686.792000001</v>
      </c>
      <c r="M277" s="2128" t="n">
        <f aca="false">L277*$K$287/$L$287</f>
        <v>218023.321759416</v>
      </c>
      <c r="N277" s="2154" t="s">
        <v>760</v>
      </c>
      <c r="O277" s="2155"/>
      <c r="S277" s="0" t="str">
        <f aca="false">B277</f>
        <v>Gulistan Complex</v>
      </c>
      <c r="T277" s="2160" t="n">
        <f aca="false">M277</f>
        <v>218023.321759416</v>
      </c>
      <c r="U277" s="0" t="n">
        <v>200288.759944909</v>
      </c>
      <c r="V277" s="1441" t="n">
        <f aca="false">T277-U277</f>
        <v>17734.5618145069</v>
      </c>
      <c r="W277" s="2001" t="n">
        <f aca="false">V277/U277*100</f>
        <v>8.85449678723108</v>
      </c>
      <c r="X277" s="1441" t="str">
        <f aca="false">IF(W277&gt;40,"FAULT",IF(W277&lt;-40,"CHECK","OK"))</f>
        <v>OK</v>
      </c>
    </row>
    <row r="278" customFormat="false" ht="21.75" hidden="false" customHeight="true" outlineLevel="0" collapsed="false">
      <c r="A278" s="2016" t="n">
        <v>20</v>
      </c>
      <c r="B278" s="2017" t="s">
        <v>1351</v>
      </c>
      <c r="C278" s="2152" t="n">
        <v>11</v>
      </c>
      <c r="D278" s="2161"/>
      <c r="E278" s="2018" t="s">
        <v>1352</v>
      </c>
      <c r="F278" s="2119" t="n">
        <v>1</v>
      </c>
      <c r="G278" s="2134" t="n">
        <v>99681.5</v>
      </c>
      <c r="H278" s="2134" t="n">
        <v>99840.8</v>
      </c>
      <c r="I278" s="2053" t="n">
        <f aca="false">H278-G278</f>
        <v>159.300000000003</v>
      </c>
      <c r="J278" s="2027" t="n">
        <v>444.44</v>
      </c>
      <c r="K278" s="2135"/>
      <c r="L278" s="2128" t="n">
        <f aca="false">F278*I278*J278</f>
        <v>70799.2920000013</v>
      </c>
      <c r="M278" s="2128" t="n">
        <f aca="false">L278*$K$287/$L$287</f>
        <v>73614.0634935893</v>
      </c>
      <c r="N278" s="2154" t="s">
        <v>760</v>
      </c>
      <c r="O278" s="2155"/>
      <c r="S278" s="0" t="str">
        <f aca="false">B278</f>
        <v>Mohanagor Nattomanso</v>
      </c>
      <c r="T278" s="2160" t="n">
        <f aca="false">M278</f>
        <v>73614.0634935893</v>
      </c>
      <c r="U278" s="0" t="n">
        <v>40429.8335094982</v>
      </c>
      <c r="V278" s="1441" t="n">
        <f aca="false">T278-U278</f>
        <v>33184.229984091</v>
      </c>
      <c r="W278" s="2001" t="n">
        <f aca="false">V278/U278*100</f>
        <v>82.0785719443911</v>
      </c>
      <c r="X278" s="1441" t="str">
        <f aca="false">IF(W278&gt;40,"FAULT",IF(W278&lt;-40,"CHECK","OK"))</f>
        <v>FAULT</v>
      </c>
    </row>
    <row r="279" customFormat="false" ht="21.75" hidden="false" customHeight="true" outlineLevel="0" collapsed="false">
      <c r="A279" s="2016" t="n">
        <v>21</v>
      </c>
      <c r="B279" s="2017" t="s">
        <v>1353</v>
      </c>
      <c r="C279" s="2152" t="n">
        <v>11</v>
      </c>
      <c r="D279" s="2161"/>
      <c r="E279" s="2018" t="s">
        <v>1354</v>
      </c>
      <c r="F279" s="2119" t="n">
        <v>1</v>
      </c>
      <c r="G279" s="2134" t="n">
        <v>23893.8</v>
      </c>
      <c r="H279" s="2134" t="n">
        <v>24947</v>
      </c>
      <c r="I279" s="2053" t="n">
        <f aca="false">H279-G279</f>
        <v>1053.2</v>
      </c>
      <c r="J279" s="2027" t="n">
        <v>444.44</v>
      </c>
      <c r="K279" s="2135"/>
      <c r="L279" s="2128" t="n">
        <f aca="false">F279*I279*J279</f>
        <v>468084.208</v>
      </c>
      <c r="M279" s="2128" t="n">
        <f aca="false">L279*$K$287/$L$287</f>
        <v>486693.858577821</v>
      </c>
      <c r="N279" s="2154" t="s">
        <v>765</v>
      </c>
      <c r="O279" s="2155"/>
      <c r="S279" s="0" t="str">
        <f aca="false">B279</f>
        <v>DIT 11 kV Sw/S Circuit-2</v>
      </c>
      <c r="T279" s="2160" t="n">
        <f aca="false">M279</f>
        <v>486693.858577821</v>
      </c>
      <c r="U279" s="0" t="n">
        <v>701782.048325318</v>
      </c>
      <c r="V279" s="1441" t="n">
        <f aca="false">T279-U279</f>
        <v>-215088.189747497</v>
      </c>
      <c r="W279" s="2001" t="n">
        <f aca="false">V279/U279*100</f>
        <v>-30.6488588958307</v>
      </c>
      <c r="X279" s="1441" t="str">
        <f aca="false">IF(W279&gt;40,"FAULT",IF(W279&lt;-40,"CHECK","OK"))</f>
        <v>OK</v>
      </c>
    </row>
    <row r="280" customFormat="false" ht="21.75" hidden="false" customHeight="true" outlineLevel="0" collapsed="false">
      <c r="A280" s="2016" t="n">
        <v>22</v>
      </c>
      <c r="B280" s="2017" t="s">
        <v>1355</v>
      </c>
      <c r="C280" s="2152" t="n">
        <v>11</v>
      </c>
      <c r="D280" s="2161"/>
      <c r="E280" s="2018" t="s">
        <v>1356</v>
      </c>
      <c r="F280" s="2119" t="n">
        <v>1</v>
      </c>
      <c r="G280" s="2134" t="n">
        <v>0</v>
      </c>
      <c r="H280" s="2134" t="n">
        <v>0</v>
      </c>
      <c r="I280" s="2053" t="n">
        <f aca="false">H280-G280</f>
        <v>0</v>
      </c>
      <c r="J280" s="2027" t="n">
        <v>444.44</v>
      </c>
      <c r="K280" s="2135"/>
      <c r="L280" s="2128" t="n">
        <f aca="false">F280*I280*J280</f>
        <v>0</v>
      </c>
      <c r="M280" s="2128" t="n">
        <f aca="false">L280*$K$287/$L$287</f>
        <v>0</v>
      </c>
      <c r="N280" s="2154" t="s">
        <v>1334</v>
      </c>
      <c r="O280" s="2155"/>
      <c r="S280" s="0" t="str">
        <f aca="false">B280</f>
        <v>Jail</v>
      </c>
      <c r="T280" s="2160" t="n">
        <f aca="false">M280</f>
        <v>0</v>
      </c>
      <c r="U280" s="0" t="n">
        <v>0</v>
      </c>
      <c r="V280" s="1441" t="n">
        <f aca="false">T280-U280</f>
        <v>0</v>
      </c>
      <c r="W280" s="2001" t="e">
        <f aca="false">V280/U280*100</f>
        <v>#DIV/0!</v>
      </c>
      <c r="X280" s="1441" t="e">
        <f aca="false">IF(W280&gt;40,"FAULT",IF(W280&lt;-40,"CHECK","OK"))</f>
        <v>#DIV/0!</v>
      </c>
    </row>
    <row r="281" customFormat="false" ht="21.75" hidden="false" customHeight="true" outlineLevel="0" collapsed="false">
      <c r="A281" s="2016" t="n">
        <v>23</v>
      </c>
      <c r="B281" s="2236" t="s">
        <v>1357</v>
      </c>
      <c r="C281" s="2152" t="n">
        <v>11</v>
      </c>
      <c r="D281" s="2161"/>
      <c r="E281" s="2018" t="s">
        <v>1358</v>
      </c>
      <c r="F281" s="2119" t="n">
        <v>1</v>
      </c>
      <c r="G281" s="2134" t="n">
        <v>75857044</v>
      </c>
      <c r="H281" s="2134" t="n">
        <v>75962552</v>
      </c>
      <c r="I281" s="2053" t="n">
        <f aca="false">H281-G281</f>
        <v>105508</v>
      </c>
      <c r="J281" s="2027" t="n">
        <v>1</v>
      </c>
      <c r="K281" s="2135"/>
      <c r="L281" s="2128" t="n">
        <f aca="false">F281*I281*J281</f>
        <v>105508</v>
      </c>
      <c r="M281" s="2128" t="n">
        <f aca="false">L281*$K$287/$L$287</f>
        <v>109702.687578874</v>
      </c>
      <c r="N281" s="2154" t="s">
        <v>760</v>
      </c>
      <c r="O281" s="2136" t="n">
        <f aca="false">(J281*I281*F281)/9*31</f>
        <v>363416.444444444</v>
      </c>
      <c r="P281" s="2257" t="str">
        <f aca="false">P261</f>
        <v>Converted 9 Days Reading into 31 days</v>
      </c>
      <c r="Q281" s="2257" t="str">
        <f aca="false">Q261</f>
        <v>Due to BUS PT Missing</v>
      </c>
      <c r="S281" s="0" t="str">
        <f aca="false">B281</f>
        <v>Kosturi Bazar</v>
      </c>
      <c r="T281" s="2160" t="n">
        <f aca="false">M281</f>
        <v>109702.687578874</v>
      </c>
      <c r="U281" s="0" t="n">
        <v>101993.669486507</v>
      </c>
      <c r="V281" s="1441" t="n">
        <f aca="false">T281-U281</f>
        <v>7709.01809236738</v>
      </c>
      <c r="W281" s="2001" t="n">
        <f aca="false">V281/U281*100</f>
        <v>7.55832997398652</v>
      </c>
      <c r="X281" s="1441" t="str">
        <f aca="false">IF(W281&gt;40,"FAULT",IF(W281&lt;-40,"CHECK","OK"))</f>
        <v>OK</v>
      </c>
    </row>
    <row r="282" customFormat="false" ht="21.75" hidden="false" customHeight="true" outlineLevel="0" collapsed="false">
      <c r="A282" s="2016" t="n">
        <v>24</v>
      </c>
      <c r="B282" s="2236" t="s">
        <v>1359</v>
      </c>
      <c r="C282" s="2152" t="n">
        <v>11</v>
      </c>
      <c r="D282" s="2161"/>
      <c r="E282" s="2018" t="s">
        <v>1360</v>
      </c>
      <c r="F282" s="2119" t="n">
        <v>1</v>
      </c>
      <c r="G282" s="2134" t="n">
        <v>5820909</v>
      </c>
      <c r="H282" s="2134" t="n">
        <v>6236867</v>
      </c>
      <c r="I282" s="2053" t="n">
        <f aca="false">H282-G282</f>
        <v>415958</v>
      </c>
      <c r="J282" s="2027" t="n">
        <v>1</v>
      </c>
      <c r="K282" s="2135"/>
      <c r="L282" s="2128" t="n">
        <f aca="false">F282*I282*J282</f>
        <v>415958</v>
      </c>
      <c r="M282" s="2128" t="n">
        <f aca="false">L282*$K$287/$L$287</f>
        <v>432495.265950765</v>
      </c>
      <c r="N282" s="2159" t="s">
        <v>770</v>
      </c>
      <c r="O282" s="2136" t="n">
        <f aca="false">(J282*I282*F282)/9*31</f>
        <v>1432744.22222222</v>
      </c>
      <c r="P282" s="2257"/>
      <c r="Q282" s="2257"/>
      <c r="S282" s="0" t="str">
        <f aca="false">B282</f>
        <v>Kaptan Bazar</v>
      </c>
      <c r="T282" s="2160" t="n">
        <f aca="false">M282</f>
        <v>432495.265950765</v>
      </c>
      <c r="U282" s="0" t="n">
        <v>409490.358101482</v>
      </c>
      <c r="V282" s="1441" t="n">
        <f aca="false">T282-U282</f>
        <v>23004.9078492824</v>
      </c>
      <c r="W282" s="2001" t="n">
        <f aca="false">V282/U282*100</f>
        <v>5.61793639194336</v>
      </c>
      <c r="X282" s="1441" t="str">
        <f aca="false">IF(W282&gt;40,"FAULT",IF(W282&lt;-40,"CHECK","OK"))</f>
        <v>OK</v>
      </c>
    </row>
    <row r="283" customFormat="false" ht="21.75" hidden="false" customHeight="true" outlineLevel="0" collapsed="false">
      <c r="A283" s="2016" t="n">
        <v>25</v>
      </c>
      <c r="B283" s="2236" t="s">
        <v>1361</v>
      </c>
      <c r="C283" s="2152" t="n">
        <v>11</v>
      </c>
      <c r="D283" s="2161"/>
      <c r="E283" s="2018" t="s">
        <v>1362</v>
      </c>
      <c r="F283" s="2119" t="n">
        <v>1</v>
      </c>
      <c r="G283" s="2134" t="n">
        <v>70498299</v>
      </c>
      <c r="H283" s="2134" t="n">
        <v>71120147</v>
      </c>
      <c r="I283" s="2053" t="n">
        <f aca="false">H283-G283</f>
        <v>621848</v>
      </c>
      <c r="J283" s="2027" t="n">
        <v>1</v>
      </c>
      <c r="K283" s="2135"/>
      <c r="L283" s="2128" t="n">
        <f aca="false">F283*I283*J283</f>
        <v>621848</v>
      </c>
      <c r="M283" s="2128" t="n">
        <f aca="false">L283*$K$287/$L$287</f>
        <v>646570.846433897</v>
      </c>
      <c r="N283" s="2154" t="s">
        <v>760</v>
      </c>
      <c r="O283" s="2136" t="n">
        <f aca="false">(J283*I283*F283)/9*31</f>
        <v>2141920.88888889</v>
      </c>
      <c r="P283" s="2257"/>
      <c r="Q283" s="2257"/>
      <c r="S283" s="0" t="str">
        <f aca="false">B283</f>
        <v>G.T.V</v>
      </c>
      <c r="T283" s="2160" t="n">
        <f aca="false">M283</f>
        <v>646570.846433897</v>
      </c>
      <c r="U283" s="0" t="n">
        <v>603518.517955584</v>
      </c>
      <c r="V283" s="1441" t="n">
        <f aca="false">T283-U283</f>
        <v>43052.3284783131</v>
      </c>
      <c r="W283" s="2001" t="n">
        <f aca="false">V283/U283*100</f>
        <v>7.13355550781649</v>
      </c>
      <c r="X283" s="1441" t="str">
        <f aca="false">IF(W283&gt;40,"FAULT",IF(W283&lt;-40,"CHECK","OK"))</f>
        <v>OK</v>
      </c>
    </row>
    <row r="284" customFormat="false" ht="21.75" hidden="false" customHeight="true" outlineLevel="0" collapsed="false">
      <c r="A284" s="2016" t="n">
        <v>26</v>
      </c>
      <c r="B284" s="2236" t="s">
        <v>1363</v>
      </c>
      <c r="C284" s="2152" t="n">
        <v>11</v>
      </c>
      <c r="D284" s="2161"/>
      <c r="E284" s="2018" t="s">
        <v>1364</v>
      </c>
      <c r="F284" s="2119" t="n">
        <v>1</v>
      </c>
      <c r="G284" s="2134" t="n">
        <v>5667944</v>
      </c>
      <c r="H284" s="2134" t="n">
        <v>6043531</v>
      </c>
      <c r="I284" s="2053" t="n">
        <f aca="false">H284-G284</f>
        <v>375587</v>
      </c>
      <c r="J284" s="2027" t="n">
        <v>1</v>
      </c>
      <c r="K284" s="2135"/>
      <c r="L284" s="2128" t="n">
        <f aca="false">F284*I284*J284</f>
        <v>375587</v>
      </c>
      <c r="M284" s="2128" t="n">
        <f aca="false">L284*$K$287/$L$287</f>
        <v>390519.233799205</v>
      </c>
      <c r="N284" s="2154" t="s">
        <v>1334</v>
      </c>
      <c r="O284" s="2136" t="n">
        <f aca="false">(J284*I284*F284)/9*31</f>
        <v>1293688.55555556</v>
      </c>
      <c r="P284" s="2257"/>
      <c r="Q284" s="2257"/>
      <c r="S284" s="0" t="str">
        <f aca="false">B284</f>
        <v>Kazi Alauddin Road</v>
      </c>
      <c r="T284" s="2160" t="n">
        <f aca="false">M284</f>
        <v>390519.233799205</v>
      </c>
      <c r="U284" s="0" t="n">
        <v>300171.487306822</v>
      </c>
      <c r="V284" s="1441" t="n">
        <f aca="false">T284-U284</f>
        <v>90347.7464923836</v>
      </c>
      <c r="W284" s="2001" t="n">
        <f aca="false">V284/U284*100</f>
        <v>30.0987103415436</v>
      </c>
      <c r="X284" s="1441" t="str">
        <f aca="false">IF(W284&gt;40,"FAULT",IF(W284&lt;-40,"CHECK","OK"))</f>
        <v>OK</v>
      </c>
    </row>
    <row r="285" customFormat="false" ht="21.75" hidden="false" customHeight="true" outlineLevel="0" collapsed="false">
      <c r="A285" s="2016" t="n">
        <v>28</v>
      </c>
      <c r="B285" s="2017" t="s">
        <v>1365</v>
      </c>
      <c r="C285" s="2259" t="n">
        <v>0.4</v>
      </c>
      <c r="D285" s="2161"/>
      <c r="E285" s="2018" t="n">
        <v>2436</v>
      </c>
      <c r="F285" s="2119" t="n">
        <v>1</v>
      </c>
      <c r="G285" s="2134" t="n">
        <v>67423</v>
      </c>
      <c r="H285" s="2134" t="n">
        <v>67423</v>
      </c>
      <c r="I285" s="2258" t="n">
        <f aca="false">H285-G285</f>
        <v>0</v>
      </c>
      <c r="J285" s="2027" t="n">
        <v>10</v>
      </c>
      <c r="K285" s="2135"/>
      <c r="L285" s="2128" t="n">
        <f aca="false">F285*I285*J285</f>
        <v>0</v>
      </c>
      <c r="M285" s="2128" t="n">
        <f aca="false">L285*$K$287/$L$287</f>
        <v>0</v>
      </c>
      <c r="N285" s="2154" t="s">
        <v>760</v>
      </c>
      <c r="O285" s="2136"/>
      <c r="P285" s="2160"/>
      <c r="S285" s="0" t="str">
        <f aca="false">B285</f>
        <v>11/0.4 kV Aux. Transformer, AT-1</v>
      </c>
      <c r="T285" s="2160" t="n">
        <f aca="false">M285</f>
        <v>0</v>
      </c>
      <c r="U285" s="0" t="n">
        <v>10.2096560130994</v>
      </c>
      <c r="V285" s="1441" t="n">
        <f aca="false">T285-U285</f>
        <v>-10.2096560130994</v>
      </c>
      <c r="W285" s="2001" t="n">
        <f aca="false">V285/U285*100</f>
        <v>-100</v>
      </c>
      <c r="X285" s="1441" t="str">
        <f aca="false">IF(W285&gt;40,"FAULT",IF(W285&lt;-40,"CHECK","OK"))</f>
        <v>CHECK</v>
      </c>
    </row>
    <row r="286" customFormat="false" ht="21.75" hidden="false" customHeight="true" outlineLevel="0" collapsed="false">
      <c r="A286" s="2016" t="n">
        <v>29</v>
      </c>
      <c r="B286" s="2017" t="s">
        <v>1366</v>
      </c>
      <c r="C286" s="2259" t="n">
        <v>0.4</v>
      </c>
      <c r="D286" s="2161"/>
      <c r="E286" s="2018" t="n">
        <v>2437</v>
      </c>
      <c r="F286" s="2119" t="n">
        <v>1</v>
      </c>
      <c r="G286" s="2134" t="n">
        <v>88090</v>
      </c>
      <c r="H286" s="2134" t="n">
        <v>88447</v>
      </c>
      <c r="I286" s="2053" t="n">
        <f aca="false">H286-G286</f>
        <v>357</v>
      </c>
      <c r="J286" s="2027" t="n">
        <v>10</v>
      </c>
      <c r="K286" s="2135"/>
      <c r="L286" s="2128" t="n">
        <f aca="false">F286*I286*J286</f>
        <v>3570</v>
      </c>
      <c r="M286" s="2128" t="n">
        <f aca="false">L286*$K$287/$L$287</f>
        <v>3711.93269379175</v>
      </c>
      <c r="N286" s="2154" t="s">
        <v>760</v>
      </c>
      <c r="O286" s="2136"/>
      <c r="S286" s="0" t="str">
        <f aca="false">B286</f>
        <v>11/0.4 kV Aux. Transformer, AT-2</v>
      </c>
      <c r="T286" s="2160" t="n">
        <f aca="false">M286</f>
        <v>3711.93269379175</v>
      </c>
      <c r="U286" s="0" t="n">
        <v>3624.42788465029</v>
      </c>
      <c r="V286" s="1441" t="n">
        <f aca="false">T286-U286</f>
        <v>87.5048091414574</v>
      </c>
      <c r="W286" s="2001" t="n">
        <f aca="false">V286/U286*100</f>
        <v>2.41430680720801</v>
      </c>
      <c r="X286" s="1441" t="str">
        <f aca="false">IF(W286&gt;40,"FAULT",IF(W286&lt;-40,"CHECK","OK"))</f>
        <v>OK</v>
      </c>
    </row>
    <row r="287" customFormat="false" ht="21.75" hidden="false" customHeight="true" outlineLevel="0" collapsed="false">
      <c r="A287" s="2132"/>
      <c r="B287" s="2142"/>
      <c r="C287" s="2143"/>
      <c r="D287" s="2142"/>
      <c r="E287" s="2143"/>
      <c r="F287" s="2144"/>
      <c r="G287" s="2145"/>
      <c r="H287" s="2145"/>
      <c r="I287" s="2145"/>
      <c r="J287" s="2239" t="s">
        <v>1187</v>
      </c>
      <c r="K287" s="2130" t="n">
        <f aca="false">M262</f>
        <v>8176516.47871287</v>
      </c>
      <c r="L287" s="2075" t="n">
        <f aca="false">SUM(L264:L286)</f>
        <v>7863872.068</v>
      </c>
      <c r="M287" s="2130" t="n">
        <f aca="false">SUM(M264:M286)</f>
        <v>8176516.47871287</v>
      </c>
      <c r="N287" s="2166" t="n">
        <f aca="false">(M287-L287)/L287*100</f>
        <v>3.97570570845241</v>
      </c>
      <c r="O287" s="2240"/>
    </row>
    <row r="289" customFormat="false" ht="21.75" hidden="false" customHeight="true" outlineLevel="0" collapsed="false">
      <c r="A289" s="2077"/>
      <c r="B289" s="2078"/>
      <c r="C289" s="2051"/>
      <c r="D289" s="2079"/>
      <c r="F289" s="2169" t="s">
        <v>1234</v>
      </c>
      <c r="G289" s="2169"/>
      <c r="H289" s="2169"/>
      <c r="I289" s="2170" t="s">
        <v>212</v>
      </c>
      <c r="J289" s="2077"/>
      <c r="K289" s="2080" t="s">
        <v>122</v>
      </c>
      <c r="L289" s="2077"/>
      <c r="M289" s="2077"/>
      <c r="N289" s="2051"/>
      <c r="O289" s="2077"/>
    </row>
    <row r="290" customFormat="false" ht="21.75" hidden="false" customHeight="true" outlineLevel="0" collapsed="false">
      <c r="A290" s="2077"/>
      <c r="B290" s="2078"/>
      <c r="C290" s="2051"/>
      <c r="D290" s="2079"/>
      <c r="F290" s="2260" t="s">
        <v>760</v>
      </c>
      <c r="G290" s="2261" t="s">
        <v>1367</v>
      </c>
      <c r="H290" s="2261"/>
      <c r="I290" s="2171" t="n">
        <f aca="false">SUM(M264,M266:M268,M270:M272,M274:M278,M281,M283,M285:M286)</f>
        <v>5997857.17880728</v>
      </c>
      <c r="J290" s="2077"/>
      <c r="K290" s="2080"/>
      <c r="L290" s="2077"/>
      <c r="M290" s="2077"/>
      <c r="N290" s="2051"/>
      <c r="O290" s="2077" t="s">
        <v>122</v>
      </c>
    </row>
    <row r="291" customFormat="false" ht="21.75" hidden="false" customHeight="true" outlineLevel="0" collapsed="false">
      <c r="A291" s="2077"/>
      <c r="B291" s="2078"/>
      <c r="C291" s="2051"/>
      <c r="D291" s="2079"/>
      <c r="F291" s="2260" t="s">
        <v>1326</v>
      </c>
      <c r="G291" s="2261" t="s">
        <v>1367</v>
      </c>
      <c r="H291" s="2261"/>
      <c r="I291" s="2171" t="n">
        <f aca="false">M265</f>
        <v>0</v>
      </c>
      <c r="J291" s="2077"/>
      <c r="K291" s="2080"/>
      <c r="L291" s="2077"/>
      <c r="M291" s="2077"/>
      <c r="N291" s="2051"/>
      <c r="O291" s="2077"/>
    </row>
    <row r="292" customFormat="false" ht="21.75" hidden="false" customHeight="true" outlineLevel="0" collapsed="false">
      <c r="A292" s="2077"/>
      <c r="B292" s="2078"/>
      <c r="C292" s="2051"/>
      <c r="D292" s="2079"/>
      <c r="F292" s="2260" t="s">
        <v>1334</v>
      </c>
      <c r="G292" s="2261" t="s">
        <v>1367</v>
      </c>
      <c r="H292" s="2261"/>
      <c r="I292" s="2171" t="n">
        <f aca="false">M269+M280+M284</f>
        <v>1294313.24121138</v>
      </c>
      <c r="J292" s="2077"/>
      <c r="K292" s="2080"/>
      <c r="L292" s="2077"/>
      <c r="M292" s="2077"/>
      <c r="N292" s="2051"/>
      <c r="O292" s="2077"/>
    </row>
    <row r="293" customFormat="false" ht="21.75" hidden="false" customHeight="true" outlineLevel="0" collapsed="false">
      <c r="A293" s="2077"/>
      <c r="B293" s="2078"/>
      <c r="C293" s="2051"/>
      <c r="D293" s="2079"/>
      <c r="F293" s="2260" t="s">
        <v>765</v>
      </c>
      <c r="G293" s="2261" t="s">
        <v>1367</v>
      </c>
      <c r="H293" s="2261"/>
      <c r="I293" s="2171" t="n">
        <f aca="false">M273+M279</f>
        <v>451850.792743442</v>
      </c>
      <c r="J293" s="2077"/>
      <c r="K293" s="2080"/>
      <c r="L293" s="2077"/>
      <c r="M293" s="2077"/>
      <c r="N293" s="2051"/>
      <c r="O293" s="2077"/>
    </row>
    <row r="294" customFormat="false" ht="21.75" hidden="false" customHeight="true" outlineLevel="0" collapsed="false">
      <c r="A294" s="2077"/>
      <c r="B294" s="2078"/>
      <c r="C294" s="2051"/>
      <c r="D294" s="2079"/>
      <c r="F294" s="2260" t="s">
        <v>770</v>
      </c>
      <c r="G294" s="2261" t="s">
        <v>1367</v>
      </c>
      <c r="H294" s="2261"/>
      <c r="I294" s="2171" t="n">
        <f aca="false">M282</f>
        <v>432495.265950765</v>
      </c>
      <c r="J294" s="2077"/>
      <c r="K294" s="2080"/>
      <c r="L294" s="2077"/>
      <c r="M294" s="2077"/>
      <c r="N294" s="2051"/>
      <c r="O294" s="2077"/>
    </row>
    <row r="295" customFormat="false" ht="21.75" hidden="false" customHeight="true" outlineLevel="0" collapsed="false">
      <c r="A295" s="2077"/>
      <c r="B295" s="2078"/>
      <c r="C295" s="2051"/>
      <c r="D295" s="2079"/>
      <c r="E295" s="2051"/>
      <c r="F295" s="2241" t="s">
        <v>1239</v>
      </c>
      <c r="G295" s="2241"/>
      <c r="H295" s="2241"/>
      <c r="I295" s="2242" t="n">
        <f aca="false">SUM(I290:I294)</f>
        <v>8176516.47871287</v>
      </c>
      <c r="J295" s="2130" t="n">
        <f aca="false">I295-M287</f>
        <v>0</v>
      </c>
      <c r="K295" s="2080"/>
      <c r="L295" s="2077"/>
      <c r="M295" s="2077"/>
      <c r="N295" s="2051"/>
      <c r="O295" s="2077"/>
    </row>
    <row r="296" customFormat="false" ht="21.75" hidden="false" customHeight="true" outlineLevel="0" collapsed="false">
      <c r="A296" s="2077"/>
      <c r="B296" s="2078"/>
      <c r="C296" s="2051"/>
      <c r="D296" s="2079"/>
      <c r="E296" s="2051"/>
      <c r="F296" s="2103"/>
      <c r="G296" s="2077"/>
      <c r="H296" s="2077"/>
      <c r="I296" s="2077"/>
      <c r="J296" s="2077"/>
      <c r="K296" s="2080"/>
      <c r="L296" s="2077"/>
      <c r="M296" s="2077"/>
      <c r="N296" s="2051"/>
      <c r="O296" s="2077"/>
    </row>
    <row r="297" customFormat="false" ht="21.75" hidden="false" customHeight="true" outlineLevel="0" collapsed="false">
      <c r="A297" s="2077"/>
      <c r="B297" s="2078"/>
      <c r="C297" s="2051"/>
      <c r="D297" s="2079"/>
      <c r="E297" s="2051"/>
      <c r="F297" s="2103"/>
      <c r="G297" s="2077"/>
      <c r="H297" s="2077"/>
      <c r="I297" s="2077"/>
      <c r="J297" s="2077"/>
      <c r="K297" s="2080"/>
      <c r="L297" s="2077"/>
      <c r="M297" s="2077"/>
      <c r="N297" s="2051"/>
      <c r="O297" s="2077"/>
    </row>
    <row r="298" customFormat="false" ht="21.75" hidden="false" customHeight="true" outlineLevel="0" collapsed="false">
      <c r="A298" s="2077"/>
      <c r="B298" s="2078"/>
      <c r="C298" s="2051"/>
      <c r="D298" s="2079"/>
      <c r="E298" s="2051"/>
      <c r="F298" s="2103"/>
      <c r="G298" s="2077"/>
      <c r="H298" s="2077"/>
      <c r="I298" s="2077"/>
      <c r="J298" s="2077"/>
      <c r="K298" s="2080"/>
      <c r="L298" s="2077"/>
      <c r="M298" s="2077"/>
      <c r="N298" s="2051"/>
      <c r="O298" s="2077"/>
    </row>
    <row r="299" customFormat="false" ht="21.75" hidden="false" customHeight="true" outlineLevel="0" collapsed="false">
      <c r="A299" s="2077"/>
      <c r="B299" s="2078"/>
      <c r="C299" s="2051"/>
      <c r="D299" s="2079"/>
      <c r="E299" s="2051"/>
      <c r="F299" s="2103"/>
      <c r="G299" s="2077"/>
      <c r="H299" s="2077"/>
      <c r="I299" s="2077"/>
      <c r="J299" s="2077"/>
      <c r="K299" s="2080"/>
      <c r="L299" s="2077"/>
      <c r="M299" s="2077"/>
      <c r="N299" s="2051"/>
      <c r="O299" s="2077"/>
    </row>
    <row r="300" customFormat="false" ht="21.75" hidden="false" customHeight="true" outlineLevel="0" collapsed="false">
      <c r="A300" s="2077"/>
      <c r="B300" s="2078"/>
      <c r="C300" s="2051"/>
      <c r="D300" s="2079"/>
      <c r="E300" s="2051"/>
      <c r="F300" s="2103"/>
      <c r="G300" s="2077"/>
      <c r="H300" s="2077"/>
      <c r="I300" s="2077"/>
      <c r="J300" s="2077"/>
      <c r="K300" s="2080"/>
      <c r="L300" s="2077"/>
      <c r="M300" s="2077"/>
      <c r="N300" s="2051"/>
      <c r="O300" s="2077"/>
    </row>
    <row r="301" customFormat="false" ht="21.75" hidden="false" customHeight="true" outlineLevel="0" collapsed="false">
      <c r="A301" s="2077"/>
      <c r="B301" s="2051"/>
      <c r="C301" s="2051"/>
      <c r="D301" s="2079"/>
      <c r="E301" s="2051"/>
      <c r="F301" s="2103"/>
      <c r="G301" s="2077"/>
      <c r="H301" s="2077"/>
      <c r="I301" s="2077"/>
      <c r="J301" s="2077"/>
      <c r="K301" s="2080"/>
      <c r="L301" s="2077"/>
      <c r="M301" s="2077"/>
      <c r="N301" s="2051"/>
      <c r="O301" s="2077"/>
    </row>
    <row r="302" customFormat="false" ht="21.75" hidden="false" customHeight="true" outlineLevel="0" collapsed="false">
      <c r="A302" s="2077"/>
      <c r="B302" s="2051"/>
      <c r="C302" s="2051"/>
      <c r="D302" s="2079"/>
      <c r="E302" s="2051"/>
      <c r="F302" s="2103"/>
      <c r="G302" s="2077"/>
      <c r="H302" s="2077"/>
      <c r="I302" s="2077"/>
      <c r="J302" s="2077"/>
      <c r="K302" s="2080"/>
      <c r="L302" s="2077"/>
      <c r="M302" s="2077"/>
      <c r="N302" s="2051"/>
      <c r="O302" s="2077"/>
    </row>
    <row r="303" customFormat="false" ht="21.75" hidden="false" customHeight="true" outlineLevel="0" collapsed="false">
      <c r="A303" s="2077"/>
      <c r="B303" s="2078"/>
      <c r="C303" s="2051"/>
      <c r="D303" s="2079"/>
      <c r="E303" s="2051"/>
      <c r="F303" s="2103"/>
      <c r="G303" s="2077"/>
      <c r="H303" s="2077"/>
      <c r="I303" s="2077"/>
      <c r="J303" s="2077"/>
      <c r="K303" s="2080"/>
      <c r="L303" s="2077"/>
      <c r="M303" s="2077"/>
      <c r="N303" s="2051"/>
      <c r="O303" s="2077"/>
    </row>
    <row r="304" customFormat="false" ht="21.75" hidden="false" customHeight="true" outlineLevel="0" collapsed="false">
      <c r="A304" s="2077"/>
      <c r="B304" s="2078"/>
      <c r="C304" s="2051"/>
      <c r="D304" s="2079"/>
      <c r="E304" s="2051"/>
      <c r="F304" s="2103"/>
      <c r="G304" s="2077"/>
      <c r="H304" s="2077"/>
      <c r="I304" s="2077" t="s">
        <v>122</v>
      </c>
      <c r="J304" s="2077"/>
      <c r="K304" s="2080"/>
      <c r="L304" s="2077"/>
      <c r="M304" s="2077"/>
      <c r="N304" s="2051"/>
      <c r="O304" s="2077"/>
    </row>
    <row r="305" customFormat="false" ht="21.75" hidden="false" customHeight="true" outlineLevel="0" collapsed="false">
      <c r="A305" s="2077"/>
      <c r="B305" s="2078"/>
      <c r="C305" s="2051"/>
      <c r="D305" s="2079"/>
      <c r="E305" s="2051"/>
      <c r="F305" s="2103"/>
      <c r="G305" s="2077"/>
      <c r="H305" s="2077"/>
      <c r="I305" s="2077"/>
      <c r="J305" s="2077"/>
      <c r="K305" s="2080"/>
      <c r="L305" s="2077"/>
      <c r="M305" s="2077"/>
      <c r="N305" s="2051"/>
      <c r="O305" s="2077"/>
    </row>
    <row r="306" customFormat="false" ht="21.75" hidden="false" customHeight="true" outlineLevel="0" collapsed="false">
      <c r="A306" s="2174"/>
      <c r="B306" s="2175"/>
      <c r="C306" s="2175"/>
      <c r="D306" s="2175"/>
      <c r="E306" s="2175"/>
      <c r="F306" s="2175"/>
      <c r="G306" s="2175"/>
      <c r="H306" s="2175"/>
      <c r="I306" s="2175"/>
      <c r="J306" s="2175"/>
      <c r="K306" s="2175"/>
      <c r="L306" s="2175"/>
      <c r="M306" s="2175"/>
      <c r="N306" s="2051"/>
      <c r="O306" s="2077"/>
    </row>
    <row r="307" customFormat="false" ht="21.75" hidden="false" customHeight="true" outlineLevel="0" collapsed="false">
      <c r="A307" s="2077"/>
      <c r="B307" s="2078"/>
      <c r="C307" s="2051"/>
      <c r="D307" s="2079"/>
      <c r="E307" s="2051"/>
      <c r="F307" s="2103"/>
      <c r="G307" s="2077"/>
      <c r="H307" s="2077"/>
      <c r="I307" s="2077"/>
      <c r="J307" s="2077"/>
      <c r="K307" s="2080"/>
      <c r="L307" s="2077"/>
      <c r="M307" s="2077"/>
      <c r="N307" s="2051"/>
      <c r="O307" s="2077"/>
    </row>
    <row r="308" customFormat="false" ht="21.75" hidden="false" customHeight="true" outlineLevel="0" collapsed="false">
      <c r="A308" s="2077"/>
      <c r="B308" s="2078"/>
      <c r="C308" s="2051"/>
      <c r="D308" s="2079"/>
      <c r="E308" s="2051"/>
      <c r="F308" s="2103"/>
      <c r="G308" s="2077"/>
      <c r="H308" s="2077"/>
      <c r="I308" s="2077"/>
      <c r="J308" s="2077"/>
      <c r="K308" s="2080"/>
      <c r="L308" s="2077"/>
      <c r="M308" s="2077"/>
      <c r="N308" s="2051"/>
      <c r="O308" s="2077"/>
    </row>
    <row r="309" customFormat="false" ht="21.75" hidden="false" customHeight="true" outlineLevel="0" collapsed="false">
      <c r="A309" s="2232" t="s">
        <v>1368</v>
      </c>
      <c r="B309" s="2232"/>
      <c r="C309" s="2232"/>
      <c r="D309" s="2232"/>
      <c r="E309" s="2232"/>
      <c r="F309" s="2232"/>
      <c r="G309" s="2232"/>
      <c r="H309" s="2232"/>
      <c r="I309" s="2232"/>
      <c r="J309" s="2232"/>
      <c r="K309" s="2232"/>
      <c r="L309" s="2232"/>
      <c r="M309" s="2232"/>
      <c r="N309" s="2232"/>
      <c r="O309" s="1989" t="str">
        <f aca="false">$O$6</f>
        <v>Month June-2023</v>
      </c>
      <c r="S309" s="1990" t="str">
        <f aca="false">S6</f>
        <v>Name of Feeders.</v>
      </c>
      <c r="T309" s="1991" t="str">
        <f aca="false">T6</f>
        <v>Month June-2023</v>
      </c>
      <c r="U309" s="1990" t="s">
        <v>1070</v>
      </c>
      <c r="V309" s="1990" t="str">
        <f aca="false">V6</f>
        <v>Diffferance</v>
      </c>
      <c r="W309" s="1990" t="str">
        <f aca="false">W6</f>
        <v>% of Increased/Decreased</v>
      </c>
      <c r="X309" s="1990" t="str">
        <f aca="false">X6</f>
        <v>COMENTS</v>
      </c>
    </row>
    <row r="310" customFormat="false" ht="21.75" hidden="false" customHeight="true" outlineLevel="0" collapsed="false">
      <c r="A310" s="1992" t="s">
        <v>794</v>
      </c>
      <c r="B310" s="1993" t="s">
        <v>1074</v>
      </c>
      <c r="C310" s="1994" t="s">
        <v>1075</v>
      </c>
      <c r="D310" s="1994"/>
      <c r="E310" s="1994"/>
      <c r="F310" s="1995" t="s">
        <v>45</v>
      </c>
      <c r="G310" s="1996" t="s">
        <v>1076</v>
      </c>
      <c r="H310" s="1996"/>
      <c r="I310" s="1996"/>
      <c r="J310" s="1996" t="s">
        <v>29</v>
      </c>
      <c r="K310" s="1996" t="s">
        <v>1077</v>
      </c>
      <c r="L310" s="1996"/>
      <c r="M310" s="1994" t="s">
        <v>1134</v>
      </c>
      <c r="N310" s="1993"/>
      <c r="O310" s="1997" t="s">
        <v>479</v>
      </c>
    </row>
    <row r="311" customFormat="false" ht="21.75" hidden="false" customHeight="true" outlineLevel="0" collapsed="false">
      <c r="A311" s="1992"/>
      <c r="B311" s="1993"/>
      <c r="C311" s="1998" t="s">
        <v>1079</v>
      </c>
      <c r="D311" s="1998"/>
      <c r="E311" s="1998" t="s">
        <v>1080</v>
      </c>
      <c r="F311" s="1995"/>
      <c r="G311" s="2249" t="n">
        <f aca="false">'NORTH-1'!$H$8</f>
        <v>44929</v>
      </c>
      <c r="H311" s="2249" t="n">
        <f aca="false">'NORTH-1'!$H$8</f>
        <v>44929</v>
      </c>
      <c r="I311" s="2000" t="s">
        <v>47</v>
      </c>
      <c r="J311" s="1996"/>
      <c r="K311" s="2000" t="s">
        <v>1081</v>
      </c>
      <c r="L311" s="2000" t="s">
        <v>1082</v>
      </c>
      <c r="M311" s="1994" t="s">
        <v>1083</v>
      </c>
      <c r="N311" s="1998" t="s">
        <v>741</v>
      </c>
      <c r="O311" s="1997"/>
      <c r="T311" s="1441" t="n">
        <v>15283200.0000001</v>
      </c>
      <c r="U311" s="1441" t="n">
        <v>15283200.0000001</v>
      </c>
      <c r="V311" s="1441" t="n">
        <f aca="false">T311-U311</f>
        <v>0</v>
      </c>
      <c r="W311" s="2001" t="n">
        <f aca="false">V311/U311*100</f>
        <v>0</v>
      </c>
      <c r="X311" s="1441" t="str">
        <f aca="false">IF(W311&gt;40,"FAULT",IF(W311&lt;-40,"CHECK","OK"))</f>
        <v>OK</v>
      </c>
    </row>
    <row r="312" customFormat="false" ht="21.75" hidden="false" customHeight="true" outlineLevel="0" collapsed="false">
      <c r="A312" s="2002" t="n">
        <v>1</v>
      </c>
      <c r="B312" s="2003" t="n">
        <v>2</v>
      </c>
      <c r="C312" s="2004" t="n">
        <v>4</v>
      </c>
      <c r="D312" s="2004"/>
      <c r="E312" s="2003" t="n">
        <v>5</v>
      </c>
      <c r="F312" s="2005" t="n">
        <v>7</v>
      </c>
      <c r="G312" s="2002" t="n">
        <v>9</v>
      </c>
      <c r="H312" s="2002" t="n">
        <v>9</v>
      </c>
      <c r="I312" s="2002" t="s">
        <v>1084</v>
      </c>
      <c r="J312" s="2002" t="n">
        <v>11</v>
      </c>
      <c r="K312" s="2002" t="s">
        <v>1085</v>
      </c>
      <c r="L312" s="2002" t="s">
        <v>1086</v>
      </c>
      <c r="M312" s="2002" t="n">
        <v>14</v>
      </c>
      <c r="N312" s="2006" t="n">
        <v>15</v>
      </c>
      <c r="O312" s="2002" t="n">
        <v>16</v>
      </c>
    </row>
    <row r="313" customFormat="false" ht="21.75" hidden="false" customHeight="true" outlineLevel="0" collapsed="false">
      <c r="A313" s="2016"/>
      <c r="B313" s="2008" t="s">
        <v>1369</v>
      </c>
      <c r="C313" s="2009"/>
      <c r="D313" s="2010"/>
      <c r="E313" s="2009"/>
      <c r="F313" s="2012"/>
      <c r="G313" s="2009"/>
      <c r="H313" s="2009"/>
      <c r="I313" s="2009"/>
      <c r="J313" s="2009"/>
      <c r="K313" s="2010"/>
      <c r="L313" s="2009"/>
      <c r="M313" s="2013"/>
      <c r="N313" s="2014"/>
      <c r="O313" s="2027"/>
    </row>
    <row r="314" customFormat="false" ht="21.75" hidden="false" customHeight="true" outlineLevel="0" collapsed="false">
      <c r="A314" s="2176" t="n">
        <f aca="false">A66</f>
        <v>8</v>
      </c>
      <c r="B314" s="2177" t="str">
        <f aca="false">B66</f>
        <v>Kakrail Circuit-1</v>
      </c>
      <c r="C314" s="2178" t="n">
        <f aca="false">C66</f>
        <v>33</v>
      </c>
      <c r="D314" s="2179" t="n">
        <f aca="false">D66</f>
        <v>0</v>
      </c>
      <c r="E314" s="2178" t="str">
        <f aca="false">E66</f>
        <v>BD001825</v>
      </c>
      <c r="F314" s="2180" t="n">
        <f aca="false">F66</f>
        <v>1</v>
      </c>
      <c r="G314" s="2181" t="n">
        <f aca="false">G66</f>
        <v>782.32</v>
      </c>
      <c r="H314" s="2181" t="n">
        <f aca="false">H66</f>
        <v>804.13</v>
      </c>
      <c r="I314" s="2182" t="n">
        <f aca="false">I66</f>
        <v>21.8099999999999</v>
      </c>
      <c r="J314" s="2178" t="n">
        <f aca="false">J66</f>
        <v>240000</v>
      </c>
      <c r="K314" s="2184" t="n">
        <f aca="false">K66</f>
        <v>0</v>
      </c>
      <c r="L314" s="2186" t="n">
        <f aca="false">L66</f>
        <v>5234399.99999999</v>
      </c>
      <c r="M314" s="2186" t="n">
        <f aca="false">M66</f>
        <v>5236025.73742157</v>
      </c>
      <c r="N314" s="2129"/>
      <c r="O314" s="2187"/>
    </row>
    <row r="315" customFormat="false" ht="21.75" hidden="false" customHeight="true" outlineLevel="0" collapsed="false">
      <c r="A315" s="2188" t="n">
        <f aca="false">A72</f>
        <v>16</v>
      </c>
      <c r="B315" s="2177" t="str">
        <f aca="false">B72</f>
        <v>Kakrail Circuit-2</v>
      </c>
      <c r="C315" s="2178" t="n">
        <f aca="false">C72</f>
        <v>33</v>
      </c>
      <c r="D315" s="2179"/>
      <c r="E315" s="2178" t="str">
        <f aca="false">E72</f>
        <v>BD001821</v>
      </c>
      <c r="F315" s="2180" t="n">
        <f aca="false">F72</f>
        <v>1</v>
      </c>
      <c r="G315" s="2181" t="n">
        <f aca="false">G72</f>
        <v>1565.51</v>
      </c>
      <c r="H315" s="2181" t="n">
        <f aca="false">H72</f>
        <v>1589.15</v>
      </c>
      <c r="I315" s="2182" t="n">
        <f aca="false">I72</f>
        <v>23.6400000000001</v>
      </c>
      <c r="J315" s="2178" t="n">
        <f aca="false">J72</f>
        <v>240000</v>
      </c>
      <c r="K315" s="2184" t="n">
        <f aca="false">K72</f>
        <v>0</v>
      </c>
      <c r="L315" s="2186" t="n">
        <f aca="false">L72</f>
        <v>5673600.00000002</v>
      </c>
      <c r="M315" s="2186" t="n">
        <f aca="false">M72</f>
        <v>5675362.14730155</v>
      </c>
      <c r="N315" s="2129"/>
      <c r="O315" s="2027"/>
    </row>
    <row r="316" customFormat="false" ht="21.75" hidden="false" customHeight="true" outlineLevel="0" collapsed="false">
      <c r="A316" s="2016"/>
      <c r="B316" s="2189"/>
      <c r="C316" s="2190"/>
      <c r="D316" s="2191"/>
      <c r="E316" s="2190"/>
      <c r="F316" s="2192"/>
      <c r="G316" s="2193"/>
      <c r="H316" s="2193"/>
      <c r="I316" s="2193"/>
      <c r="J316" s="2142" t="s">
        <v>475</v>
      </c>
      <c r="K316" s="2262" t="n">
        <f aca="false">SUM(K314:K315)</f>
        <v>0</v>
      </c>
      <c r="L316" s="2130" t="n">
        <f aca="false">SUM(L314:L315)</f>
        <v>10908000</v>
      </c>
      <c r="M316" s="2130" t="n">
        <f aca="false">SUM(M314:M315)</f>
        <v>10911387.8847231</v>
      </c>
      <c r="N316" s="2194"/>
      <c r="O316" s="2027"/>
    </row>
    <row r="317" customFormat="false" ht="21.75" hidden="false" customHeight="true" outlineLevel="0" collapsed="false">
      <c r="A317" s="2027"/>
      <c r="B317" s="2008" t="s">
        <v>1370</v>
      </c>
      <c r="C317" s="2009"/>
      <c r="D317" s="2010"/>
      <c r="E317" s="2009"/>
      <c r="F317" s="2012"/>
      <c r="G317" s="2009"/>
      <c r="H317" s="2009"/>
      <c r="I317" s="2009"/>
      <c r="J317" s="2195"/>
      <c r="K317" s="2196"/>
      <c r="L317" s="2197"/>
      <c r="M317" s="2197"/>
      <c r="N317" s="2014"/>
      <c r="O317" s="2027"/>
    </row>
    <row r="318" customFormat="false" ht="21.75" hidden="false" customHeight="true" outlineLevel="0" collapsed="false">
      <c r="A318" s="2178" t="n">
        <f aca="false">'NORTH-2'!A298</f>
        <v>3</v>
      </c>
      <c r="B318" s="2177" t="str">
        <f aca="false">'NORTH-2'!B298</f>
        <v>Kakrail</v>
      </c>
      <c r="C318" s="2178" t="n">
        <f aca="false">'NORTH-2'!C298</f>
        <v>33</v>
      </c>
      <c r="D318" s="2179" t="str">
        <f aca="false">'NORTH-2'!D298</f>
        <v>North-1</v>
      </c>
      <c r="E318" s="2178" t="str">
        <f aca="false">'NORTH-2'!E298</f>
        <v>BD001811</v>
      </c>
      <c r="F318" s="2180" t="n">
        <f aca="false">'NORTH-2'!F298</f>
        <v>1</v>
      </c>
      <c r="G318" s="2181" t="n">
        <f aca="false">'NORTH-2'!G298</f>
        <v>1163.9044</v>
      </c>
      <c r="H318" s="2181" t="n">
        <f aca="false">'NORTH-2'!H298</f>
        <v>1163.9083</v>
      </c>
      <c r="I318" s="2182" t="n">
        <f aca="false">'NORTH-2'!I298</f>
        <v>0.00390000000015789</v>
      </c>
      <c r="J318" s="2178" t="n">
        <f aca="false">'NORTH-2'!J298</f>
        <v>240000</v>
      </c>
      <c r="K318" s="2184" t="n">
        <f aca="false">'NORTH-2'!K298</f>
        <v>0</v>
      </c>
      <c r="L318" s="2186" t="n">
        <f aca="false">'NORTH-2'!L298</f>
        <v>936.000000037893</v>
      </c>
      <c r="M318" s="2186" t="n">
        <f aca="false">'NORTH-2'!M298</f>
        <v>962.058031203976</v>
      </c>
      <c r="N318" s="2129"/>
      <c r="O318" s="2151"/>
    </row>
    <row r="319" customFormat="false" ht="21.75" hidden="false" customHeight="true" outlineLevel="0" collapsed="false">
      <c r="A319" s="2016"/>
      <c r="B319" s="2189"/>
      <c r="C319" s="2190"/>
      <c r="D319" s="2191"/>
      <c r="E319" s="2190"/>
      <c r="F319" s="2192"/>
      <c r="G319" s="2193"/>
      <c r="H319" s="2193"/>
      <c r="I319" s="2193"/>
      <c r="J319" s="2142" t="s">
        <v>475</v>
      </c>
      <c r="K319" s="2130" t="n">
        <f aca="false">SUM(K317:K318)</f>
        <v>0</v>
      </c>
      <c r="L319" s="2130" t="n">
        <f aca="false">SUM(L317:L318)</f>
        <v>936.000000037893</v>
      </c>
      <c r="M319" s="2130" t="n">
        <f aca="false">SUM(M318)</f>
        <v>962.058031203976</v>
      </c>
      <c r="N319" s="2194"/>
      <c r="O319" s="2027"/>
    </row>
    <row r="320" customFormat="false" ht="21.75" hidden="false" customHeight="true" outlineLevel="0" collapsed="false">
      <c r="A320" s="2016"/>
      <c r="B320" s="2008" t="s">
        <v>1371</v>
      </c>
      <c r="C320" s="2009"/>
      <c r="D320" s="2010"/>
      <c r="E320" s="2009"/>
      <c r="F320" s="2012"/>
      <c r="G320" s="2009"/>
      <c r="H320" s="2009"/>
      <c r="I320" s="2009"/>
      <c r="J320" s="2009"/>
      <c r="K320" s="2010"/>
      <c r="L320" s="2009"/>
      <c r="M320" s="2013"/>
      <c r="N320" s="2014"/>
      <c r="O320" s="2027"/>
    </row>
    <row r="321" customFormat="false" ht="21.75" hidden="false" customHeight="true" outlineLevel="0" collapsed="false">
      <c r="A321" s="2007"/>
      <c r="B321" s="2017" t="s">
        <v>1372</v>
      </c>
      <c r="C321" s="2018" t="n">
        <v>33</v>
      </c>
      <c r="D321" s="2153" t="s">
        <v>788</v>
      </c>
      <c r="E321" s="2018"/>
      <c r="F321" s="2119" t="n">
        <v>1</v>
      </c>
      <c r="G321" s="2212" t="n">
        <v>226957</v>
      </c>
      <c r="H321" s="2212" t="n">
        <v>226957</v>
      </c>
      <c r="I321" s="2053" t="n">
        <f aca="false">H321-G321</f>
        <v>0</v>
      </c>
      <c r="J321" s="2027" t="n">
        <v>1000</v>
      </c>
      <c r="K321" s="2024"/>
      <c r="L321" s="2128" t="n">
        <f aca="false">J321*I321*F321</f>
        <v>0</v>
      </c>
      <c r="M321" s="2128"/>
      <c r="N321" s="2129"/>
      <c r="O321" s="2187"/>
    </row>
    <row r="322" customFormat="false" ht="21.75" hidden="false" customHeight="true" outlineLevel="0" collapsed="false">
      <c r="A322" s="2016"/>
      <c r="B322" s="2189"/>
      <c r="C322" s="2190"/>
      <c r="D322" s="2191"/>
      <c r="E322" s="2190"/>
      <c r="F322" s="2192"/>
      <c r="G322" s="2193"/>
      <c r="H322" s="2193"/>
      <c r="I322" s="2193"/>
      <c r="J322" s="2142" t="s">
        <v>475</v>
      </c>
      <c r="K322" s="2130" t="n">
        <f aca="false">SUM(K321:K321)</f>
        <v>0</v>
      </c>
      <c r="L322" s="2130" t="n">
        <f aca="false">SUM(L321:L321)</f>
        <v>0</v>
      </c>
      <c r="M322" s="2130" t="n">
        <f aca="false">SUM(M321:M321)</f>
        <v>0</v>
      </c>
      <c r="N322" s="2194"/>
      <c r="O322" s="2027"/>
    </row>
    <row r="323" customFormat="false" ht="21.75" hidden="false" customHeight="true" outlineLevel="0" collapsed="false">
      <c r="A323" s="2027"/>
      <c r="B323" s="2008" t="s">
        <v>1373</v>
      </c>
      <c r="C323" s="2009"/>
      <c r="D323" s="2010"/>
      <c r="E323" s="2009"/>
      <c r="F323" s="2012"/>
      <c r="G323" s="2009"/>
      <c r="H323" s="2009"/>
      <c r="I323" s="2009"/>
      <c r="J323" s="2195"/>
      <c r="K323" s="2196"/>
      <c r="L323" s="2197"/>
      <c r="M323" s="2197"/>
      <c r="N323" s="2014"/>
      <c r="O323" s="2151"/>
    </row>
    <row r="324" customFormat="false" ht="21.75" hidden="false" customHeight="true" outlineLevel="0" collapsed="false">
      <c r="A324" s="2027" t="n">
        <v>5</v>
      </c>
      <c r="B324" s="2017" t="s">
        <v>1374</v>
      </c>
      <c r="C324" s="2018" t="n">
        <v>33</v>
      </c>
      <c r="D324" s="2010"/>
      <c r="E324" s="2018" t="s">
        <v>1375</v>
      </c>
      <c r="F324" s="2119" t="n">
        <v>1</v>
      </c>
      <c r="G324" s="2127" t="n">
        <v>5222.44</v>
      </c>
      <c r="H324" s="2127" t="n">
        <v>5254.06</v>
      </c>
      <c r="I324" s="2053" t="n">
        <f aca="false">H324-G324</f>
        <v>31.6200000000008</v>
      </c>
      <c r="J324" s="2027" t="n">
        <v>180000</v>
      </c>
      <c r="K324" s="2024" t="n">
        <f aca="false">F324*I324*J324</f>
        <v>5691600.00000014</v>
      </c>
      <c r="L324" s="2128"/>
      <c r="M324" s="2128"/>
      <c r="N324" s="2129"/>
      <c r="O324" s="2151"/>
    </row>
    <row r="325" customFormat="false" ht="21.75" hidden="false" customHeight="true" outlineLevel="0" collapsed="false">
      <c r="A325" s="2027" t="n">
        <v>2</v>
      </c>
      <c r="B325" s="2017" t="s">
        <v>1376</v>
      </c>
      <c r="C325" s="2018" t="n">
        <v>33</v>
      </c>
      <c r="D325" s="2010"/>
      <c r="E325" s="2018" t="s">
        <v>1377</v>
      </c>
      <c r="F325" s="2119" t="n">
        <v>1</v>
      </c>
      <c r="G325" s="2263" t="n">
        <v>1979.76</v>
      </c>
      <c r="H325" s="2263" t="n">
        <v>2009.03</v>
      </c>
      <c r="I325" s="2053" t="n">
        <f aca="false">H325-G325</f>
        <v>29.27</v>
      </c>
      <c r="J325" s="2027" t="n">
        <v>180000</v>
      </c>
      <c r="K325" s="2024" t="n">
        <f aca="false">F325*I325*J325</f>
        <v>5268600</v>
      </c>
      <c r="L325" s="2264" t="s">
        <v>1378</v>
      </c>
      <c r="M325" s="2237"/>
      <c r="N325" s="2265"/>
      <c r="O325" s="2266"/>
    </row>
    <row r="326" customFormat="false" ht="21.75" hidden="false" customHeight="true" outlineLevel="0" collapsed="false">
      <c r="A326" s="2027"/>
      <c r="B326" s="2017" t="s">
        <v>1379</v>
      </c>
      <c r="C326" s="2018" t="n">
        <v>33</v>
      </c>
      <c r="D326" s="2010"/>
      <c r="E326" s="2018"/>
      <c r="F326" s="2119" t="n">
        <v>1</v>
      </c>
      <c r="G326" s="2127" t="n">
        <v>2063.69</v>
      </c>
      <c r="H326" s="2127" t="n">
        <v>2063.69</v>
      </c>
      <c r="I326" s="2053" t="n">
        <f aca="false">H326-G326</f>
        <v>0</v>
      </c>
      <c r="J326" s="2027" t="n">
        <v>180000</v>
      </c>
      <c r="K326" s="2024" t="n">
        <f aca="false">F326*I326*J326</f>
        <v>0</v>
      </c>
      <c r="L326" s="2128"/>
      <c r="M326" s="2128"/>
      <c r="N326" s="2129"/>
      <c r="O326" s="2151"/>
    </row>
    <row r="327" customFormat="false" ht="21.75" hidden="false" customHeight="true" outlineLevel="0" collapsed="false">
      <c r="A327" s="2027"/>
      <c r="B327" s="2189" t="s">
        <v>1380</v>
      </c>
      <c r="C327" s="2018" t="n">
        <v>33</v>
      </c>
      <c r="D327" s="2010"/>
      <c r="E327" s="2018"/>
      <c r="F327" s="2119" t="n">
        <v>1</v>
      </c>
      <c r="G327" s="2127" t="n">
        <v>361.91</v>
      </c>
      <c r="H327" s="2127" t="n">
        <v>361.91</v>
      </c>
      <c r="I327" s="2053" t="n">
        <f aca="false">H327-G327</f>
        <v>0</v>
      </c>
      <c r="J327" s="2027" t="n">
        <v>180000</v>
      </c>
      <c r="K327" s="2024" t="n">
        <f aca="false">F327*I327*J327</f>
        <v>0</v>
      </c>
      <c r="L327" s="2128"/>
      <c r="M327" s="2128"/>
      <c r="N327" s="2205"/>
      <c r="O327" s="2151"/>
    </row>
    <row r="328" customFormat="false" ht="21.75" hidden="false" customHeight="true" outlineLevel="0" collapsed="false">
      <c r="A328" s="2027"/>
      <c r="B328" s="2189"/>
      <c r="C328" s="2190"/>
      <c r="D328" s="2191"/>
      <c r="E328" s="2190"/>
      <c r="F328" s="2192"/>
      <c r="G328" s="2193"/>
      <c r="H328" s="2193"/>
      <c r="I328" s="2204"/>
      <c r="J328" s="2142" t="s">
        <v>475</v>
      </c>
      <c r="K328" s="2165" t="n">
        <f aca="false">SUM(K324:K326)</f>
        <v>10960200.0000001</v>
      </c>
      <c r="L328" s="2130" t="n">
        <f aca="false">SUM(L324:L326)</f>
        <v>0</v>
      </c>
      <c r="M328" s="2130" t="n">
        <f aca="false">SUM(M324:M326)</f>
        <v>0</v>
      </c>
      <c r="N328" s="2205"/>
      <c r="O328" s="2151"/>
    </row>
    <row r="329" customFormat="false" ht="21.75" hidden="false" customHeight="true" outlineLevel="0" collapsed="false">
      <c r="A329" s="2027"/>
      <c r="B329" s="2058" t="s">
        <v>1381</v>
      </c>
      <c r="C329" s="2059"/>
      <c r="D329" s="2060"/>
      <c r="E329" s="2059"/>
      <c r="F329" s="2061"/>
      <c r="G329" s="2059"/>
      <c r="H329" s="2059"/>
      <c r="I329" s="2059"/>
      <c r="J329" s="2059"/>
      <c r="K329" s="2060"/>
      <c r="L329" s="2059"/>
      <c r="M329" s="2063"/>
      <c r="N329" s="2064"/>
      <c r="O329" s="2015"/>
    </row>
    <row r="330" customFormat="false" ht="21.75" hidden="false" customHeight="true" outlineLevel="0" collapsed="false">
      <c r="A330" s="2027"/>
      <c r="B330" s="2017" t="s">
        <v>1251</v>
      </c>
      <c r="C330" s="2018" t="n">
        <v>33</v>
      </c>
      <c r="D330" s="2065" t="s">
        <v>1108</v>
      </c>
      <c r="E330" s="2066"/>
      <c r="F330" s="2119"/>
      <c r="G330" s="2022"/>
      <c r="H330" s="2022"/>
      <c r="I330" s="2022"/>
      <c r="J330" s="2027"/>
      <c r="K330" s="2024"/>
      <c r="L330" s="2029" t="n">
        <f aca="false">J330*I330*F330</f>
        <v>0</v>
      </c>
      <c r="M330" s="2025"/>
      <c r="N330" s="2026"/>
      <c r="O330" s="2027"/>
    </row>
    <row r="331" customFormat="false" ht="21.75" hidden="false" customHeight="true" outlineLevel="0" collapsed="false">
      <c r="A331" s="2027"/>
      <c r="B331" s="2017" t="s">
        <v>1252</v>
      </c>
      <c r="C331" s="2018" t="n">
        <v>33</v>
      </c>
      <c r="D331" s="2065"/>
      <c r="E331" s="2066"/>
      <c r="F331" s="2119"/>
      <c r="G331" s="2022"/>
      <c r="H331" s="2022"/>
      <c r="I331" s="2022"/>
      <c r="J331" s="2027"/>
      <c r="K331" s="2024"/>
      <c r="L331" s="2029" t="n">
        <f aca="false">J331*I331*F331</f>
        <v>0</v>
      </c>
      <c r="M331" s="2029"/>
      <c r="N331" s="2030"/>
      <c r="O331" s="2027"/>
    </row>
    <row r="332" customFormat="false" ht="21.75" hidden="false" customHeight="true" outlineLevel="0" collapsed="false">
      <c r="A332" s="2027"/>
      <c r="B332" s="2037"/>
      <c r="C332" s="2038"/>
      <c r="D332" s="2039"/>
      <c r="E332" s="2038"/>
      <c r="F332" s="2040"/>
      <c r="G332" s="2041"/>
      <c r="H332" s="2041"/>
      <c r="I332" s="2041"/>
      <c r="J332" s="2037" t="s">
        <v>1110</v>
      </c>
      <c r="K332" s="2068"/>
      <c r="L332" s="2076" t="n">
        <f aca="false">SUM(L330:L331)</f>
        <v>0</v>
      </c>
      <c r="M332" s="2055"/>
      <c r="N332" s="2057"/>
      <c r="O332" s="2027"/>
    </row>
    <row r="333" customFormat="false" ht="21.75" hidden="false" customHeight="true" outlineLevel="0" collapsed="false">
      <c r="A333" s="2027"/>
      <c r="B333" s="2189"/>
      <c r="C333" s="2190"/>
      <c r="D333" s="2191"/>
      <c r="E333" s="2190"/>
      <c r="F333" s="2192"/>
      <c r="G333" s="2193"/>
      <c r="H333" s="2193"/>
      <c r="I333" s="2204"/>
      <c r="J333" s="2142"/>
      <c r="K333" s="2207"/>
      <c r="L333" s="2130"/>
      <c r="M333" s="2130"/>
      <c r="N333" s="2205"/>
      <c r="O333" s="2151"/>
    </row>
    <row r="334" customFormat="false" ht="21.75" hidden="false" customHeight="true" outlineLevel="0" collapsed="false">
      <c r="A334" s="2132"/>
      <c r="B334" s="2058" t="s">
        <v>1382</v>
      </c>
      <c r="C334" s="2059"/>
      <c r="D334" s="2060"/>
      <c r="E334" s="2059"/>
      <c r="F334" s="2061"/>
      <c r="G334" s="2059"/>
      <c r="H334" s="2059"/>
      <c r="I334" s="2059"/>
      <c r="J334" s="2208"/>
      <c r="K334" s="2209"/>
      <c r="L334" s="2210"/>
      <c r="M334" s="2210"/>
      <c r="N334" s="2064"/>
      <c r="O334" s="2151"/>
    </row>
    <row r="335" customFormat="false" ht="21.75" hidden="false" customHeight="true" outlineLevel="0" collapsed="false">
      <c r="A335" s="2027"/>
      <c r="B335" s="2017" t="s">
        <v>1309</v>
      </c>
      <c r="C335" s="2018" t="n">
        <v>33</v>
      </c>
      <c r="D335" s="2211" t="s">
        <v>1113</v>
      </c>
      <c r="E335" s="2018"/>
      <c r="F335" s="2119" t="n">
        <v>1</v>
      </c>
      <c r="G335" s="2212"/>
      <c r="H335" s="2212"/>
      <c r="I335" s="2212" t="n">
        <f aca="false">H335-G335</f>
        <v>0</v>
      </c>
      <c r="J335" s="2213"/>
      <c r="K335" s="2214"/>
      <c r="L335" s="2128" t="n">
        <f aca="false">J335*I335*F335</f>
        <v>0</v>
      </c>
      <c r="M335" s="2128"/>
      <c r="N335" s="2131"/>
      <c r="O335" s="2151"/>
    </row>
    <row r="336" customFormat="false" ht="21.75" hidden="false" customHeight="true" outlineLevel="0" collapsed="false">
      <c r="A336" s="2027"/>
      <c r="B336" s="2017" t="s">
        <v>1310</v>
      </c>
      <c r="C336" s="2018" t="n">
        <v>33</v>
      </c>
      <c r="D336" s="2215"/>
      <c r="E336" s="2018"/>
      <c r="F336" s="2119" t="n">
        <v>1</v>
      </c>
      <c r="G336" s="2212"/>
      <c r="H336" s="2212"/>
      <c r="I336" s="2212" t="n">
        <f aca="false">H336-G336</f>
        <v>0</v>
      </c>
      <c r="J336" s="2213"/>
      <c r="K336" s="2214"/>
      <c r="L336" s="2128" t="n">
        <f aca="false">J336*I336*F336</f>
        <v>0</v>
      </c>
      <c r="M336" s="2128"/>
      <c r="N336" s="2131"/>
      <c r="O336" s="2151"/>
    </row>
    <row r="337" customFormat="false" ht="21.75" hidden="false" customHeight="true" outlineLevel="0" collapsed="false">
      <c r="A337" s="2132"/>
      <c r="B337" s="2142"/>
      <c r="C337" s="2143"/>
      <c r="D337" s="2142"/>
      <c r="E337" s="2143"/>
      <c r="F337" s="2144"/>
      <c r="G337" s="2145"/>
      <c r="H337" s="2145"/>
      <c r="I337" s="2145"/>
      <c r="J337" s="2142" t="s">
        <v>475</v>
      </c>
      <c r="K337" s="2121"/>
      <c r="L337" s="2130" t="n">
        <f aca="false">SUM(L335:L336)</f>
        <v>0</v>
      </c>
      <c r="M337" s="2130" t="n">
        <f aca="false">SUM(M335:M336)</f>
        <v>0</v>
      </c>
      <c r="N337" s="2216" t="e">
        <f aca="false">(M337-L337)/L337*100</f>
        <v>#DIV/0!</v>
      </c>
      <c r="O337" s="2151"/>
    </row>
    <row r="338" customFormat="false" ht="21.75" hidden="false" customHeight="true" outlineLevel="0" collapsed="false">
      <c r="A338" s="2080"/>
      <c r="B338" s="2217"/>
      <c r="C338" s="2218"/>
      <c r="D338" s="2217"/>
      <c r="E338" s="2218"/>
      <c r="F338" s="2219"/>
      <c r="G338" s="2220"/>
      <c r="H338" s="2220"/>
      <c r="I338" s="2220"/>
      <c r="J338" s="2217"/>
      <c r="K338" s="2221"/>
      <c r="L338" s="2222"/>
      <c r="M338" s="2222"/>
      <c r="N338" s="2194"/>
      <c r="O338" s="2223"/>
    </row>
    <row r="339" customFormat="false" ht="21.75" hidden="false" customHeight="true" outlineLevel="0" collapsed="false">
      <c r="A339" s="2080"/>
      <c r="B339" s="2081" t="s">
        <v>1121</v>
      </c>
      <c r="C339" s="2081"/>
      <c r="D339" s="2082" t="s">
        <v>212</v>
      </c>
      <c r="F339" s="2083" t="s">
        <v>1122</v>
      </c>
      <c r="G339" s="2083"/>
      <c r="H339" s="2083"/>
      <c r="I339" s="2082" t="s">
        <v>212</v>
      </c>
      <c r="J339" s="2077"/>
      <c r="K339" s="2084" t="s">
        <v>1123</v>
      </c>
      <c r="L339" s="2084"/>
      <c r="M339" s="2085" t="s">
        <v>212</v>
      </c>
      <c r="N339" s="2194"/>
      <c r="O339" s="2223"/>
    </row>
    <row r="340" customFormat="false" ht="21.75" hidden="false" customHeight="true" outlineLevel="0" collapsed="false">
      <c r="A340" s="2080"/>
      <c r="B340" s="2086" t="str">
        <f aca="false">B313</f>
        <v>Dhanmondi 33 KV SIDE</v>
      </c>
      <c r="C340" s="2086"/>
      <c r="D340" s="2089" t="n">
        <f aca="false">M316</f>
        <v>10911387.8847231</v>
      </c>
      <c r="F340" s="2088" t="s">
        <v>1124</v>
      </c>
      <c r="G340" s="2088"/>
      <c r="H340" s="2088"/>
      <c r="I340" s="2224" t="n">
        <f aca="false">L332</f>
        <v>0</v>
      </c>
      <c r="J340" s="2077"/>
      <c r="K340" s="2225" t="str">
        <f aca="false">F341</f>
        <v>KAKRAIL 33 KV NET IMPORT</v>
      </c>
      <c r="L340" s="2225"/>
      <c r="M340" s="2091" t="n">
        <f aca="false">I341</f>
        <v>10912349.9427543</v>
      </c>
      <c r="N340" s="2194"/>
      <c r="O340" s="2223"/>
    </row>
    <row r="341" customFormat="false" ht="21.75" hidden="false" customHeight="true" outlineLevel="0" collapsed="false">
      <c r="A341" s="2080"/>
      <c r="B341" s="2086" t="str">
        <f aca="false">B317</f>
        <v>ULLON 33 KV SIDE</v>
      </c>
      <c r="C341" s="2086"/>
      <c r="D341" s="2226" t="n">
        <f aca="false">M319</f>
        <v>962.058031203976</v>
      </c>
      <c r="F341" s="2088" t="s">
        <v>1383</v>
      </c>
      <c r="G341" s="2088"/>
      <c r="H341" s="2088"/>
      <c r="I341" s="2224" t="n">
        <f aca="false">D344-I340</f>
        <v>10912349.9427543</v>
      </c>
      <c r="J341" s="2077"/>
      <c r="K341" s="2227" t="s">
        <v>1384</v>
      </c>
      <c r="L341" s="2227"/>
      <c r="M341" s="2224" t="n">
        <f aca="false">K355</f>
        <v>10891556.917</v>
      </c>
      <c r="N341" s="2194"/>
      <c r="O341" s="2223"/>
    </row>
    <row r="342" customFormat="false" ht="21.75" hidden="false" customHeight="true" outlineLevel="0" collapsed="false">
      <c r="A342" s="2080"/>
      <c r="B342" s="2086" t="str">
        <f aca="false">B320</f>
        <v>Taltola 33 KV SIDE</v>
      </c>
      <c r="C342" s="2086"/>
      <c r="D342" s="2226" t="n">
        <f aca="false">M322</f>
        <v>0</v>
      </c>
      <c r="J342" s="2077"/>
      <c r="K342" s="2088" t="s">
        <v>1262</v>
      </c>
      <c r="L342" s="2088"/>
      <c r="M342" s="2224" t="n">
        <f aca="false">M340-M341</f>
        <v>20793.0257543456</v>
      </c>
      <c r="N342" s="2194"/>
      <c r="O342" s="2223"/>
    </row>
    <row r="343" customFormat="false" ht="21.75" hidden="false" customHeight="true" outlineLevel="0" collapsed="false">
      <c r="A343" s="2080"/>
      <c r="B343" s="2086" t="s">
        <v>1130</v>
      </c>
      <c r="C343" s="2086"/>
      <c r="D343" s="2095"/>
      <c r="J343" s="2077"/>
      <c r="K343" s="2228" t="s">
        <v>1131</v>
      </c>
      <c r="L343" s="2228"/>
      <c r="M343" s="2097" t="n">
        <f aca="false">M342/M340</f>
        <v>0.00190545811520202</v>
      </c>
      <c r="N343" s="2194"/>
      <c r="O343" s="2223"/>
    </row>
    <row r="344" customFormat="false" ht="21.75" hidden="false" customHeight="true" outlineLevel="0" collapsed="false">
      <c r="A344" s="2080"/>
      <c r="B344" s="2229" t="s">
        <v>1263</v>
      </c>
      <c r="C344" s="2229"/>
      <c r="D344" s="2230" t="n">
        <f aca="false">SUM(D340:D342)</f>
        <v>10912349.9427543</v>
      </c>
      <c r="F344" s="2103"/>
      <c r="G344" s="2077"/>
      <c r="H344" s="2077"/>
      <c r="I344" s="2077"/>
      <c r="J344" s="2077"/>
      <c r="K344" s="2080"/>
      <c r="L344" s="2077"/>
      <c r="M344" s="2077"/>
      <c r="N344" s="2194"/>
      <c r="O344" s="2223"/>
    </row>
    <row r="345" customFormat="false" ht="21.75" hidden="false" customHeight="true" outlineLevel="0" collapsed="false">
      <c r="A345" s="2080"/>
      <c r="B345" s="2217"/>
      <c r="C345" s="2218"/>
      <c r="D345" s="2217"/>
      <c r="E345" s="2218"/>
      <c r="F345" s="2219"/>
      <c r="G345" s="2220"/>
      <c r="H345" s="2220"/>
      <c r="I345" s="2220"/>
      <c r="J345" s="2217"/>
      <c r="K345" s="2221"/>
      <c r="L345" s="2222"/>
      <c r="M345" s="2222"/>
      <c r="N345" s="2194"/>
      <c r="O345" s="2223"/>
    </row>
    <row r="346" customFormat="false" ht="21.75" hidden="false" customHeight="true" outlineLevel="0" collapsed="false">
      <c r="A346" s="2077"/>
      <c r="B346" s="2051"/>
      <c r="C346" s="2077"/>
      <c r="D346" s="2231"/>
      <c r="E346" s="2077"/>
      <c r="F346" s="2103"/>
      <c r="G346" s="2077"/>
      <c r="H346" s="2077"/>
      <c r="I346" s="2077"/>
      <c r="J346" s="2077"/>
      <c r="K346" s="2080"/>
      <c r="L346" s="2077"/>
      <c r="M346" s="2077"/>
      <c r="N346" s="2077"/>
      <c r="O346" s="2077"/>
    </row>
    <row r="347" customFormat="false" ht="21.75" hidden="false" customHeight="true" outlineLevel="0" collapsed="false">
      <c r="A347" s="2077"/>
      <c r="B347" s="2051"/>
      <c r="C347" s="2077"/>
      <c r="D347" s="2231"/>
      <c r="E347" s="2077"/>
      <c r="F347" s="2103"/>
      <c r="G347" s="2077"/>
      <c r="H347" s="2077"/>
      <c r="I347" s="2077"/>
      <c r="J347" s="2077"/>
      <c r="K347" s="2080"/>
      <c r="L347" s="2077"/>
      <c r="M347" s="2077"/>
      <c r="N347" s="2077"/>
      <c r="O347" s="2077"/>
    </row>
    <row r="348" customFormat="false" ht="21.75" hidden="false" customHeight="true" outlineLevel="0" collapsed="false">
      <c r="A348" s="2232" t="s">
        <v>1385</v>
      </c>
      <c r="B348" s="2232"/>
      <c r="C348" s="2232"/>
      <c r="D348" s="2232"/>
      <c r="E348" s="2232"/>
      <c r="F348" s="2232"/>
      <c r="G348" s="2232"/>
      <c r="H348" s="2232"/>
      <c r="I348" s="2232"/>
      <c r="J348" s="2232"/>
      <c r="K348" s="2232"/>
      <c r="L348" s="2232"/>
      <c r="M348" s="2232"/>
      <c r="N348" s="2232"/>
      <c r="O348" s="1989" t="str">
        <f aca="false">$O$6</f>
        <v>Month June-2023</v>
      </c>
      <c r="S348" s="1990" t="str">
        <f aca="false">S6</f>
        <v>Name of Feeders.</v>
      </c>
      <c r="T348" s="1991" t="str">
        <f aca="false">T6</f>
        <v>Month June-2023</v>
      </c>
      <c r="U348" s="1990" t="s">
        <v>1070</v>
      </c>
      <c r="V348" s="1990" t="str">
        <f aca="false">V6</f>
        <v>Diffferance</v>
      </c>
      <c r="W348" s="1990" t="str">
        <f aca="false">W6</f>
        <v>% of Increased/Decreased</v>
      </c>
      <c r="X348" s="1990" t="str">
        <f aca="false">X6</f>
        <v>COMENTS</v>
      </c>
    </row>
    <row r="349" customFormat="false" ht="21.75" hidden="false" customHeight="true" outlineLevel="0" collapsed="false">
      <c r="A349" s="1992" t="s">
        <v>794</v>
      </c>
      <c r="B349" s="1993" t="s">
        <v>1074</v>
      </c>
      <c r="C349" s="1994" t="s">
        <v>1075</v>
      </c>
      <c r="D349" s="1994"/>
      <c r="E349" s="1994"/>
      <c r="F349" s="1995" t="s">
        <v>45</v>
      </c>
      <c r="G349" s="1996" t="s">
        <v>1076</v>
      </c>
      <c r="H349" s="1996"/>
      <c r="I349" s="1996"/>
      <c r="J349" s="1996" t="s">
        <v>29</v>
      </c>
      <c r="K349" s="1996" t="s">
        <v>1077</v>
      </c>
      <c r="L349" s="1996"/>
      <c r="M349" s="1994" t="s">
        <v>1134</v>
      </c>
      <c r="N349" s="1993"/>
      <c r="O349" s="1997" t="s">
        <v>479</v>
      </c>
    </row>
    <row r="350" customFormat="false" ht="21.75" hidden="false" customHeight="true" outlineLevel="0" collapsed="false">
      <c r="A350" s="1992"/>
      <c r="B350" s="1993"/>
      <c r="C350" s="1998" t="s">
        <v>1079</v>
      </c>
      <c r="D350" s="1998"/>
      <c r="E350" s="1998" t="s">
        <v>1080</v>
      </c>
      <c r="F350" s="1995"/>
      <c r="G350" s="2249" t="n">
        <f aca="false">'NORTH-1'!$H$8</f>
        <v>44929</v>
      </c>
      <c r="H350" s="2249" t="n">
        <f aca="false">'NORTH-1'!$H$8</f>
        <v>44929</v>
      </c>
      <c r="I350" s="2000" t="s">
        <v>47</v>
      </c>
      <c r="J350" s="1996"/>
      <c r="K350" s="2000" t="s">
        <v>1081</v>
      </c>
      <c r="L350" s="2000" t="s">
        <v>1082</v>
      </c>
      <c r="M350" s="1994" t="s">
        <v>1083</v>
      </c>
      <c r="N350" s="1998" t="s">
        <v>741</v>
      </c>
      <c r="O350" s="1997"/>
      <c r="T350" s="1441" t="n">
        <v>15283200.0000001</v>
      </c>
      <c r="U350" s="1441" t="n">
        <v>15283200.0000001</v>
      </c>
      <c r="V350" s="1441" t="n">
        <f aca="false">T350-U350</f>
        <v>0</v>
      </c>
      <c r="W350" s="2001" t="n">
        <f aca="false">V350/U350*100</f>
        <v>0</v>
      </c>
      <c r="X350" s="1441" t="str">
        <f aca="false">IF(W350&gt;40,"FAULT",IF(W350&lt;-40,"CHECK","OK"))</f>
        <v>OK</v>
      </c>
    </row>
    <row r="351" customFormat="false" ht="21.75" hidden="false" customHeight="true" outlineLevel="0" collapsed="false">
      <c r="A351" s="2002" t="n">
        <v>1</v>
      </c>
      <c r="B351" s="2003" t="n">
        <v>2</v>
      </c>
      <c r="C351" s="2004" t="n">
        <v>4</v>
      </c>
      <c r="D351" s="2004"/>
      <c r="E351" s="2003" t="n">
        <v>5</v>
      </c>
      <c r="F351" s="2005" t="n">
        <v>7</v>
      </c>
      <c r="G351" s="2002" t="n">
        <v>9</v>
      </c>
      <c r="H351" s="2002" t="n">
        <v>9</v>
      </c>
      <c r="I351" s="2002" t="s">
        <v>1084</v>
      </c>
      <c r="J351" s="2002" t="n">
        <v>11</v>
      </c>
      <c r="K351" s="2002" t="s">
        <v>1085</v>
      </c>
      <c r="L351" s="2002" t="s">
        <v>1086</v>
      </c>
      <c r="M351" s="2002" t="n">
        <v>14</v>
      </c>
      <c r="N351" s="2006" t="n">
        <v>15</v>
      </c>
      <c r="O351" s="2002" t="n">
        <v>16</v>
      </c>
    </row>
    <row r="352" customFormat="false" ht="21.75" hidden="false" customHeight="true" outlineLevel="0" collapsed="false">
      <c r="A352" s="2016"/>
      <c r="B352" s="2008" t="s">
        <v>1386</v>
      </c>
      <c r="C352" s="2009"/>
      <c r="D352" s="2010"/>
      <c r="E352" s="2009"/>
      <c r="F352" s="2012"/>
      <c r="G352" s="2009"/>
      <c r="H352" s="2009"/>
      <c r="I352" s="2009"/>
      <c r="J352" s="2009"/>
      <c r="K352" s="2010"/>
      <c r="L352" s="2009"/>
      <c r="M352" s="2013"/>
      <c r="N352" s="2014"/>
      <c r="O352" s="2027"/>
    </row>
    <row r="353" customFormat="false" ht="21.75" hidden="false" customHeight="true" outlineLevel="0" collapsed="false">
      <c r="A353" s="2016" t="n">
        <v>14</v>
      </c>
      <c r="B353" s="2017" t="s">
        <v>1387</v>
      </c>
      <c r="C353" s="2018" t="n">
        <v>11</v>
      </c>
      <c r="D353" s="2153"/>
      <c r="E353" s="2018" t="s">
        <v>1388</v>
      </c>
      <c r="F353" s="2119" t="n">
        <v>1</v>
      </c>
      <c r="G353" s="2127" t="n">
        <v>17807.9</v>
      </c>
      <c r="H353" s="2127" t="n">
        <v>18397</v>
      </c>
      <c r="I353" s="2212" t="n">
        <f aca="false">H353-G353</f>
        <v>589.099999999999</v>
      </c>
      <c r="J353" s="2027" t="n">
        <v>8888.89</v>
      </c>
      <c r="K353" s="2024" t="n">
        <f aca="false">F353*I353*J353</f>
        <v>5236445.09899999</v>
      </c>
      <c r="L353" s="2128"/>
      <c r="M353" s="2128" t="n">
        <f aca="false">K353*$I$341/$K$355</f>
        <v>5246441.97443611</v>
      </c>
      <c r="N353" s="2129"/>
      <c r="O353" s="2027"/>
    </row>
    <row r="354" customFormat="false" ht="21.75" hidden="false" customHeight="true" outlineLevel="0" collapsed="false">
      <c r="A354" s="2016" t="n">
        <v>15</v>
      </c>
      <c r="B354" s="2017" t="s">
        <v>1389</v>
      </c>
      <c r="C354" s="2018" t="n">
        <v>11</v>
      </c>
      <c r="D354" s="2156"/>
      <c r="E354" s="2018" t="s">
        <v>1390</v>
      </c>
      <c r="F354" s="2119" t="n">
        <v>1</v>
      </c>
      <c r="G354" s="2127" t="n">
        <v>4442.8</v>
      </c>
      <c r="H354" s="2127" t="n">
        <v>5079</v>
      </c>
      <c r="I354" s="2212" t="n">
        <f aca="false">H354-G354</f>
        <v>636.2</v>
      </c>
      <c r="J354" s="2027" t="n">
        <v>8888.89</v>
      </c>
      <c r="K354" s="2024" t="n">
        <f aca="false">F354*I354*J354</f>
        <v>5655111.818</v>
      </c>
      <c r="L354" s="2128"/>
      <c r="M354" s="2128" t="n">
        <f aca="false">K354*$I$341/$K$355</f>
        <v>5665907.96831822</v>
      </c>
      <c r="N354" s="2129"/>
      <c r="O354" s="2027"/>
    </row>
    <row r="355" customFormat="false" ht="21.75" hidden="false" customHeight="true" outlineLevel="0" collapsed="false">
      <c r="A355" s="2016"/>
      <c r="B355" s="2189"/>
      <c r="C355" s="2190"/>
      <c r="D355" s="2191"/>
      <c r="E355" s="2190"/>
      <c r="F355" s="2192"/>
      <c r="G355" s="2193"/>
      <c r="H355" s="2193" t="n">
        <v>0</v>
      </c>
      <c r="I355" s="2193"/>
      <c r="J355" s="2234" t="s">
        <v>475</v>
      </c>
      <c r="K355" s="2165" t="n">
        <f aca="false">SUM(K353:K354)</f>
        <v>10891556.917</v>
      </c>
      <c r="L355" s="2235"/>
      <c r="M355" s="2130" t="n">
        <f aca="false">SUM(M353:M354)</f>
        <v>10912349.9427543</v>
      </c>
      <c r="N355" s="2205"/>
      <c r="O355" s="2027"/>
    </row>
    <row r="356" customFormat="false" ht="21.75" hidden="false" customHeight="true" outlineLevel="0" collapsed="false">
      <c r="A356" s="2016"/>
      <c r="B356" s="2058" t="s">
        <v>1386</v>
      </c>
      <c r="C356" s="2059"/>
      <c r="D356" s="2060"/>
      <c r="E356" s="2059"/>
      <c r="F356" s="2061"/>
      <c r="G356" s="2059"/>
      <c r="H356" s="2059" t="n">
        <v>0</v>
      </c>
      <c r="I356" s="2059"/>
      <c r="J356" s="2208"/>
      <c r="K356" s="2209"/>
      <c r="L356" s="2210"/>
      <c r="M356" s="2210"/>
      <c r="N356" s="2064"/>
      <c r="O356" s="2027"/>
    </row>
    <row r="357" customFormat="false" ht="21.75" hidden="false" customHeight="true" outlineLevel="0" collapsed="false">
      <c r="A357" s="2016" t="n">
        <v>7</v>
      </c>
      <c r="B357" s="2017" t="s">
        <v>1391</v>
      </c>
      <c r="C357" s="2152" t="n">
        <v>11</v>
      </c>
      <c r="D357" s="2158"/>
      <c r="E357" s="2018" t="s">
        <v>1392</v>
      </c>
      <c r="F357" s="2119" t="n">
        <v>1</v>
      </c>
      <c r="G357" s="2267" t="n">
        <v>23641.25</v>
      </c>
      <c r="H357" s="2267" t="n">
        <v>23746.79</v>
      </c>
      <c r="I357" s="2053" t="n">
        <f aca="false">H357-G357</f>
        <v>105.540000000001</v>
      </c>
      <c r="J357" s="2027" t="n">
        <v>8000</v>
      </c>
      <c r="K357" s="2135"/>
      <c r="L357" s="2128" t="n">
        <f aca="false">F357*I357*J357</f>
        <v>844320.000000007</v>
      </c>
      <c r="M357" s="2128" t="n">
        <f aca="false">L357*$K$373/$L$373</f>
        <v>855537.333838751</v>
      </c>
      <c r="N357" s="2159" t="s">
        <v>760</v>
      </c>
      <c r="O357" s="2155"/>
      <c r="S357" s="0" t="str">
        <f aca="false">B357</f>
        <v>Pioneer</v>
      </c>
      <c r="T357" s="2160" t="n">
        <f aca="false">M357</f>
        <v>855537.333838751</v>
      </c>
      <c r="U357" s="0" t="n">
        <v>826396.252392462</v>
      </c>
      <c r="V357" s="1441" t="n">
        <f aca="false">T357-U357</f>
        <v>29141.0814462887</v>
      </c>
      <c r="W357" s="2001" t="n">
        <f aca="false">V357/U357*100</f>
        <v>3.52628431722962</v>
      </c>
      <c r="X357" s="1441" t="str">
        <f aca="false">IF(W357&gt;40,"FAULT",IF(W357&lt;-40,"CHECK","OK"))</f>
        <v>OK</v>
      </c>
    </row>
    <row r="358" customFormat="false" ht="21.75" hidden="false" customHeight="true" outlineLevel="0" collapsed="false">
      <c r="A358" s="2016" t="n">
        <v>8</v>
      </c>
      <c r="B358" s="2017" t="s">
        <v>1393</v>
      </c>
      <c r="C358" s="2152" t="n">
        <v>11</v>
      </c>
      <c r="D358" s="2161"/>
      <c r="E358" s="2018" t="s">
        <v>1394</v>
      </c>
      <c r="F358" s="2119" t="n">
        <v>1</v>
      </c>
      <c r="G358" s="2267" t="n">
        <v>76172.5</v>
      </c>
      <c r="H358" s="2267" t="n">
        <v>79643</v>
      </c>
      <c r="I358" s="2053" t="n">
        <f aca="false">H358-G358</f>
        <v>3470.5</v>
      </c>
      <c r="J358" s="2027" t="n">
        <v>444.444</v>
      </c>
      <c r="K358" s="2135"/>
      <c r="L358" s="2128" t="n">
        <f aca="false">F358*I358*J358</f>
        <v>1542442.902</v>
      </c>
      <c r="M358" s="2128" t="n">
        <f aca="false">L358*$K$373/$L$373</f>
        <v>1562935.24727067</v>
      </c>
      <c r="N358" s="2159" t="s">
        <v>1395</v>
      </c>
      <c r="O358" s="2155"/>
      <c r="S358" s="0" t="str">
        <f aca="false">B358</f>
        <v>Pir Saheber Goli</v>
      </c>
      <c r="T358" s="2160" t="n">
        <f aca="false">M358</f>
        <v>1562935.24727067</v>
      </c>
      <c r="U358" s="0" t="n">
        <v>1456807.53402498</v>
      </c>
      <c r="V358" s="1441" t="n">
        <f aca="false">T358-U358</f>
        <v>106127.713245688</v>
      </c>
      <c r="W358" s="2001" t="n">
        <f aca="false">V358/U358*100</f>
        <v>7.28495087834083</v>
      </c>
      <c r="X358" s="1441" t="str">
        <f aca="false">IF(W358&gt;40,"FAULT",IF(W358&lt;-40,"CHECK","OK"))</f>
        <v>OK</v>
      </c>
    </row>
    <row r="359" customFormat="false" ht="21.75" hidden="false" customHeight="true" outlineLevel="0" collapsed="false">
      <c r="A359" s="2016" t="n">
        <v>9</v>
      </c>
      <c r="B359" s="2017" t="s">
        <v>1396</v>
      </c>
      <c r="C359" s="2152" t="n">
        <v>11</v>
      </c>
      <c r="D359" s="2161"/>
      <c r="E359" s="2018" t="s">
        <v>1397</v>
      </c>
      <c r="F359" s="2119" t="n">
        <v>1</v>
      </c>
      <c r="G359" s="2267" t="n">
        <v>12504.9</v>
      </c>
      <c r="H359" s="2267" t="n">
        <v>12608.2</v>
      </c>
      <c r="I359" s="2053" t="n">
        <f aca="false">H359-G359</f>
        <v>103.300000000001</v>
      </c>
      <c r="J359" s="2027" t="n">
        <v>2222.22</v>
      </c>
      <c r="K359" s="2135"/>
      <c r="L359" s="2128" t="n">
        <f aca="false">F359*I359*J359</f>
        <v>229555.326000002</v>
      </c>
      <c r="M359" s="2128" t="n">
        <f aca="false">L359*$K$373/$L$373</f>
        <v>232605.116039565</v>
      </c>
      <c r="N359" s="2159" t="s">
        <v>746</v>
      </c>
      <c r="O359" s="2155"/>
      <c r="S359" s="0" t="str">
        <f aca="false">B359</f>
        <v>Montri Para</v>
      </c>
      <c r="T359" s="2160" t="n">
        <f aca="false">M359</f>
        <v>232605.116039565</v>
      </c>
      <c r="U359" s="0" t="n">
        <v>183436.865066642</v>
      </c>
      <c r="V359" s="1441" t="n">
        <f aca="false">T359-U359</f>
        <v>49168.2509729236</v>
      </c>
      <c r="W359" s="2001" t="n">
        <f aca="false">V359/U359*100</f>
        <v>26.8039093205507</v>
      </c>
      <c r="X359" s="1441" t="str">
        <f aca="false">IF(W359&gt;40,"FAULT",IF(W359&lt;-40,"CHECK","OK"))</f>
        <v>OK</v>
      </c>
    </row>
    <row r="360" customFormat="false" ht="21.75" hidden="false" customHeight="true" outlineLevel="0" collapsed="false">
      <c r="A360" s="2016" t="n">
        <v>10</v>
      </c>
      <c r="B360" s="2017" t="s">
        <v>1398</v>
      </c>
      <c r="C360" s="2152" t="n">
        <v>11</v>
      </c>
      <c r="D360" s="2161"/>
      <c r="E360" s="2018" t="n">
        <v>9119865</v>
      </c>
      <c r="F360" s="2119" t="n">
        <v>1</v>
      </c>
      <c r="G360" s="2267" t="n">
        <v>60588.9</v>
      </c>
      <c r="H360" s="2267" t="n">
        <v>62936.7</v>
      </c>
      <c r="I360" s="2053" t="n">
        <f aca="false">H360-G360</f>
        <v>2347.8</v>
      </c>
      <c r="J360" s="2027" t="n">
        <v>1000</v>
      </c>
      <c r="K360" s="2135"/>
      <c r="L360" s="2128" t="n">
        <f aca="false">F360*I360*J360</f>
        <v>2347800</v>
      </c>
      <c r="M360" s="2128" t="n">
        <f aca="false">L360*$K$373/$L$373</f>
        <v>2378992.03191515</v>
      </c>
      <c r="N360" s="2154" t="s">
        <v>746</v>
      </c>
      <c r="O360" s="2155"/>
      <c r="S360" s="0" t="str">
        <f aca="false">B360</f>
        <v>Baily Road 11 kV Sw/S-2</v>
      </c>
      <c r="T360" s="2160" t="n">
        <f aca="false">M360</f>
        <v>2378992.03191515</v>
      </c>
      <c r="U360" s="0" t="n">
        <v>2272508.86502482</v>
      </c>
      <c r="V360" s="1441" t="n">
        <f aca="false">T360-U360</f>
        <v>106483.16689033</v>
      </c>
      <c r="W360" s="2001" t="n">
        <f aca="false">V360/U360*100</f>
        <v>4.68570963700805</v>
      </c>
      <c r="X360" s="1441" t="str">
        <f aca="false">IF(W360&gt;40,"FAULT",IF(W360&lt;-40,"CHECK","OK"))</f>
        <v>OK</v>
      </c>
    </row>
    <row r="361" customFormat="false" ht="21.75" hidden="false" customHeight="true" outlineLevel="0" collapsed="false">
      <c r="A361" s="2016" t="n">
        <v>11</v>
      </c>
      <c r="B361" s="2268" t="s">
        <v>1399</v>
      </c>
      <c r="C361" s="2152" t="n">
        <v>11</v>
      </c>
      <c r="D361" s="2161"/>
      <c r="E361" s="2018" t="s">
        <v>1400</v>
      </c>
      <c r="F361" s="2119" t="n">
        <v>1</v>
      </c>
      <c r="G361" s="2267" t="n">
        <v>54118.1</v>
      </c>
      <c r="H361" s="2267" t="n">
        <v>54118.1</v>
      </c>
      <c r="I361" s="2053" t="n">
        <f aca="false">H361-G361</f>
        <v>0</v>
      </c>
      <c r="J361" s="2027" t="n">
        <v>1000</v>
      </c>
      <c r="K361" s="2135"/>
      <c r="L361" s="2128" t="n">
        <f aca="false">F361*I361*J361</f>
        <v>0</v>
      </c>
      <c r="M361" s="2128" t="n">
        <f aca="false">L361*$K$373/$L$373</f>
        <v>0</v>
      </c>
      <c r="N361" s="2154" t="s">
        <v>1395</v>
      </c>
      <c r="O361" s="2155" t="s">
        <v>122</v>
      </c>
      <c r="S361" s="0" t="str">
        <f aca="false">B361</f>
        <v>Jamuna U/G
11 KV Jonaki O/H</v>
      </c>
      <c r="T361" s="2160" t="n">
        <f aca="false">M361</f>
        <v>0</v>
      </c>
      <c r="U361" s="0" t="n">
        <v>0</v>
      </c>
      <c r="V361" s="1441" t="n">
        <f aca="false">T361-U361</f>
        <v>0</v>
      </c>
      <c r="W361" s="2001" t="e">
        <f aca="false">V361/U361*100</f>
        <v>#DIV/0!</v>
      </c>
      <c r="X361" s="1441" t="e">
        <f aca="false">IF(W361&gt;40,"FAULT",IF(W361&lt;-40,"CHECK","OK"))</f>
        <v>#DIV/0!</v>
      </c>
    </row>
    <row r="362" customFormat="false" ht="21.75" hidden="false" customHeight="true" outlineLevel="0" collapsed="false">
      <c r="A362" s="2016" t="n">
        <v>12</v>
      </c>
      <c r="B362" s="2017" t="s">
        <v>1401</v>
      </c>
      <c r="C362" s="2152" t="n">
        <v>11</v>
      </c>
      <c r="D362" s="2161"/>
      <c r="E362" s="2018" t="n">
        <v>1025651</v>
      </c>
      <c r="F362" s="2119" t="n">
        <v>1</v>
      </c>
      <c r="G362" s="2267" t="n">
        <v>28699</v>
      </c>
      <c r="H362" s="2267" t="n">
        <v>28975.9</v>
      </c>
      <c r="I362" s="2053" t="n">
        <f aca="false">H362-G362</f>
        <v>276.900000000001</v>
      </c>
      <c r="J362" s="2027" t="n">
        <v>1000</v>
      </c>
      <c r="K362" s="2135"/>
      <c r="L362" s="2128" t="n">
        <f aca="false">F362*I362*J362</f>
        <v>276900.000000001</v>
      </c>
      <c r="M362" s="2128" t="n">
        <f aca="false">L362*$K$373/$L$373</f>
        <v>280578.794461755</v>
      </c>
      <c r="N362" s="2154" t="s">
        <v>760</v>
      </c>
      <c r="O362" s="2155"/>
      <c r="S362" s="0" t="str">
        <f aca="false">B362</f>
        <v>High Court</v>
      </c>
      <c r="T362" s="2160" t="n">
        <f aca="false">M362</f>
        <v>280578.794461755</v>
      </c>
      <c r="U362" s="0" t="n">
        <v>304725.535164272</v>
      </c>
      <c r="V362" s="1441" t="n">
        <f aca="false">T362-U362</f>
        <v>-24146.7407025167</v>
      </c>
      <c r="W362" s="2001" t="n">
        <f aca="false">V362/U362*100</f>
        <v>-7.92409493661226</v>
      </c>
      <c r="X362" s="1441" t="str">
        <f aca="false">IF(W362&gt;40,"FAULT",IF(W362&lt;-40,"CHECK","OK"))</f>
        <v>OK</v>
      </c>
    </row>
    <row r="363" customFormat="false" ht="21.75" hidden="false" customHeight="true" outlineLevel="0" collapsed="false">
      <c r="A363" s="2016" t="n">
        <v>13</v>
      </c>
      <c r="B363" s="2017" t="s">
        <v>1402</v>
      </c>
      <c r="C363" s="2152" t="n">
        <v>11</v>
      </c>
      <c r="D363" s="2161"/>
      <c r="E363" s="2018" t="s">
        <v>1403</v>
      </c>
      <c r="F363" s="2119" t="n">
        <v>1</v>
      </c>
      <c r="G363" s="2267" t="n">
        <v>16809.5</v>
      </c>
      <c r="H363" s="2267" t="n">
        <v>16809.5</v>
      </c>
      <c r="I363" s="2053" t="n">
        <f aca="false">H363-G363</f>
        <v>0</v>
      </c>
      <c r="J363" s="2027" t="n">
        <v>2222.22</v>
      </c>
      <c r="K363" s="2135"/>
      <c r="L363" s="2128" t="n">
        <f aca="false">F363*I363*J363</f>
        <v>0</v>
      </c>
      <c r="M363" s="2128" t="n">
        <f aca="false">L363*$K$373/$L$373</f>
        <v>0</v>
      </c>
      <c r="N363" s="2154" t="s">
        <v>760</v>
      </c>
      <c r="O363" s="2155"/>
      <c r="S363" s="0" t="str">
        <f aca="false">B363</f>
        <v>Secretaiat</v>
      </c>
      <c r="T363" s="2160" t="n">
        <f aca="false">M363</f>
        <v>0</v>
      </c>
      <c r="U363" s="0" t="n">
        <v>0</v>
      </c>
      <c r="V363" s="1441" t="n">
        <f aca="false">T363-U363</f>
        <v>0</v>
      </c>
      <c r="W363" s="2001" t="e">
        <f aca="false">V363/U363*100</f>
        <v>#DIV/0!</v>
      </c>
      <c r="X363" s="1441" t="e">
        <f aca="false">IF(W363&gt;40,"FAULT",IF(W363&lt;-40,"CHECK","OK"))</f>
        <v>#DIV/0!</v>
      </c>
    </row>
    <row r="364" customFormat="false" ht="21.75" hidden="false" customHeight="true" outlineLevel="0" collapsed="false">
      <c r="A364" s="2016" t="n">
        <v>16</v>
      </c>
      <c r="B364" s="2017" t="s">
        <v>1404</v>
      </c>
      <c r="C364" s="2152" t="n">
        <v>11</v>
      </c>
      <c r="D364" s="2161"/>
      <c r="E364" s="2018" t="s">
        <v>1405</v>
      </c>
      <c r="F364" s="2119" t="n">
        <v>1</v>
      </c>
      <c r="G364" s="2267" t="n">
        <v>5592.5</v>
      </c>
      <c r="H364" s="2267" t="n">
        <v>5631.51</v>
      </c>
      <c r="I364" s="2053" t="n">
        <f aca="false">H364-G364</f>
        <v>39.0100000000002</v>
      </c>
      <c r="J364" s="2027" t="n">
        <v>40000</v>
      </c>
      <c r="K364" s="2135"/>
      <c r="L364" s="2128" t="n">
        <f aca="false">F364*I364*J364</f>
        <v>1560400.00000001</v>
      </c>
      <c r="M364" s="2128" t="n">
        <f aca="false">L364*$K$373/$L$373</f>
        <v>1581130.91685852</v>
      </c>
      <c r="N364" s="2154" t="s">
        <v>1395</v>
      </c>
      <c r="O364" s="2155"/>
      <c r="S364" s="0" t="str">
        <f aca="false">B364</f>
        <v>Shanti Nagar Bazar</v>
      </c>
      <c r="T364" s="2160" t="n">
        <f aca="false">M364</f>
        <v>1581130.91685852</v>
      </c>
      <c r="U364" s="0" t="n">
        <v>1455327.12483628</v>
      </c>
      <c r="V364" s="1441" t="n">
        <f aca="false">T364-U364</f>
        <v>125803.792022236</v>
      </c>
      <c r="W364" s="2001" t="n">
        <f aca="false">V364/U364*100</f>
        <v>8.6443652341317</v>
      </c>
      <c r="X364" s="1441" t="str">
        <f aca="false">IF(W364&gt;40,"FAULT",IF(W364&lt;-40,"CHECK","OK"))</f>
        <v>OK</v>
      </c>
    </row>
    <row r="365" customFormat="false" ht="21.75" hidden="false" customHeight="true" outlineLevel="0" collapsed="false">
      <c r="A365" s="2016" t="n">
        <v>17</v>
      </c>
      <c r="B365" s="2017" t="s">
        <v>1406</v>
      </c>
      <c r="C365" s="2152" t="n">
        <v>11</v>
      </c>
      <c r="D365" s="2161"/>
      <c r="E365" s="2018" t="n">
        <v>9119867</v>
      </c>
      <c r="F365" s="2119" t="n">
        <v>1</v>
      </c>
      <c r="G365" s="2267" t="n">
        <v>31865.1</v>
      </c>
      <c r="H365" s="2267" t="n">
        <v>32076</v>
      </c>
      <c r="I365" s="2053" t="n">
        <f aca="false">H365-G365</f>
        <v>210.900000000001</v>
      </c>
      <c r="J365" s="2027" t="n">
        <v>1000</v>
      </c>
      <c r="K365" s="2135" t="s">
        <v>348</v>
      </c>
      <c r="L365" s="2237" t="n">
        <v>263790</v>
      </c>
      <c r="M365" s="2128" t="n">
        <f aca="false">L365*$K$373/$L$373</f>
        <v>267294.619686046</v>
      </c>
      <c r="N365" s="2154" t="s">
        <v>746</v>
      </c>
      <c r="O365" s="2155"/>
      <c r="S365" s="0" t="str">
        <f aca="false">B365</f>
        <v>Tottho Bhovon</v>
      </c>
      <c r="T365" s="2160" t="n">
        <f aca="false">M365</f>
        <v>267294.619686046</v>
      </c>
      <c r="U365" s="0" t="n">
        <v>266523.703318912</v>
      </c>
      <c r="V365" s="1441" t="n">
        <f aca="false">T365-U365</f>
        <v>770.916367134196</v>
      </c>
      <c r="W365" s="2001" t="n">
        <f aca="false">V365/U365*100</f>
        <v>0.289248707538687</v>
      </c>
      <c r="X365" s="1441" t="str">
        <f aca="false">IF(W365&gt;40,"FAULT",IF(W365&lt;-40,"CHECK","OK"))</f>
        <v>OK</v>
      </c>
    </row>
    <row r="366" customFormat="false" ht="21.75" hidden="false" customHeight="true" outlineLevel="0" collapsed="false">
      <c r="A366" s="2016" t="n">
        <v>18</v>
      </c>
      <c r="B366" s="2017" t="s">
        <v>1407</v>
      </c>
      <c r="C366" s="2152" t="n">
        <v>11</v>
      </c>
      <c r="D366" s="2161"/>
      <c r="E366" s="2018" t="s">
        <v>1408</v>
      </c>
      <c r="F366" s="2119" t="n">
        <v>1</v>
      </c>
      <c r="G366" s="2267" t="n">
        <v>78080.07</v>
      </c>
      <c r="H366" s="2267" t="n">
        <v>78368.5</v>
      </c>
      <c r="I366" s="2053" t="n">
        <f aca="false">H366-G366</f>
        <v>288.429999999993</v>
      </c>
      <c r="J366" s="2027" t="n">
        <v>2222.22</v>
      </c>
      <c r="K366" s="2135"/>
      <c r="L366" s="2128" t="n">
        <f aca="false">F366*I366*J366</f>
        <v>640954.914599984</v>
      </c>
      <c r="M366" s="2128" t="n">
        <f aca="false">L366*$K$373/$L$373</f>
        <v>649470.412577826</v>
      </c>
      <c r="N366" s="2154" t="s">
        <v>746</v>
      </c>
      <c r="O366" s="2155"/>
      <c r="S366" s="0" t="str">
        <f aca="false">B366</f>
        <v>Central Police Hospital/ PNT (Circuit House)</v>
      </c>
      <c r="T366" s="2160" t="n">
        <f aca="false">M366</f>
        <v>649470.412577826</v>
      </c>
      <c r="U366" s="0" t="n">
        <v>659362.352070058</v>
      </c>
      <c r="V366" s="1441" t="n">
        <f aca="false">T366-U366</f>
        <v>-9891.93949223123</v>
      </c>
      <c r="W366" s="2001" t="n">
        <f aca="false">V366/U366*100</f>
        <v>-1.50022813119003</v>
      </c>
      <c r="X366" s="1441" t="str">
        <f aca="false">IF(W366&gt;40,"FAULT",IF(W366&lt;-40,"CHECK","OK"))</f>
        <v>OK</v>
      </c>
    </row>
    <row r="367" customFormat="false" ht="21.75" hidden="false" customHeight="true" outlineLevel="0" collapsed="false">
      <c r="A367" s="2016" t="n">
        <v>19</v>
      </c>
      <c r="B367" s="2017" t="s">
        <v>1409</v>
      </c>
      <c r="C367" s="2152" t="n">
        <v>11</v>
      </c>
      <c r="D367" s="2161"/>
      <c r="E367" s="2018" t="s">
        <v>1410</v>
      </c>
      <c r="F367" s="2119" t="n">
        <v>1</v>
      </c>
      <c r="G367" s="2267" t="n">
        <v>54773.6</v>
      </c>
      <c r="H367" s="2267" t="n">
        <v>55235.8</v>
      </c>
      <c r="I367" s="2053" t="n">
        <f aca="false">H367-G367</f>
        <v>462.200000000004</v>
      </c>
      <c r="J367" s="2027" t="n">
        <v>2222.22</v>
      </c>
      <c r="K367" s="2135"/>
      <c r="L367" s="2128" t="n">
        <f aca="false">F367*I367*J367</f>
        <v>1027110.08400001</v>
      </c>
      <c r="M367" s="2128" t="n">
        <f aca="false">L367*$K$373/$L$373</f>
        <v>1040755.90158264</v>
      </c>
      <c r="N367" s="2154" t="s">
        <v>746</v>
      </c>
      <c r="O367" s="2155"/>
      <c r="S367" s="0" t="str">
        <f aca="false">B367</f>
        <v>Baily Road 11 kV Sw/S-1</v>
      </c>
      <c r="T367" s="2160" t="n">
        <f aca="false">M367</f>
        <v>1040755.90158264</v>
      </c>
      <c r="U367" s="0" t="n">
        <v>1203453.60680197</v>
      </c>
      <c r="V367" s="1441" t="n">
        <f aca="false">T367-U367</f>
        <v>-162697.705219331</v>
      </c>
      <c r="W367" s="2001" t="n">
        <f aca="false">V367/U367*100</f>
        <v>-13.5192336704761</v>
      </c>
      <c r="X367" s="1441" t="str">
        <f aca="false">IF(W367&gt;40,"FAULT",IF(W367&lt;-40,"CHECK","OK"))</f>
        <v>OK</v>
      </c>
    </row>
    <row r="368" customFormat="false" ht="21.75" hidden="false" customHeight="true" outlineLevel="0" collapsed="false">
      <c r="A368" s="2016" t="n">
        <v>20</v>
      </c>
      <c r="B368" s="2017" t="s">
        <v>1411</v>
      </c>
      <c r="C368" s="2152" t="n">
        <v>11</v>
      </c>
      <c r="D368" s="2161"/>
      <c r="E368" s="2018" t="s">
        <v>1412</v>
      </c>
      <c r="F368" s="2119" t="n">
        <v>1</v>
      </c>
      <c r="G368" s="2267" t="n">
        <v>64877.9</v>
      </c>
      <c r="H368" s="2267" t="n">
        <v>65886.7</v>
      </c>
      <c r="I368" s="2053" t="n">
        <f aca="false">H368-G368</f>
        <v>1008.8</v>
      </c>
      <c r="J368" s="2027" t="n">
        <v>1000</v>
      </c>
      <c r="K368" s="2135"/>
      <c r="L368" s="2128" t="n">
        <f aca="false">F368*I368*J368</f>
        <v>1008800</v>
      </c>
      <c r="M368" s="2128" t="n">
        <f aca="false">L368*$K$373/$L$373</f>
        <v>1022202.55634892</v>
      </c>
      <c r="N368" s="2154" t="s">
        <v>760</v>
      </c>
      <c r="O368" s="2155"/>
      <c r="S368" s="0" t="str">
        <f aca="false">B368</f>
        <v>Bijoy Nagar</v>
      </c>
      <c r="T368" s="2160" t="n">
        <f aca="false">M368</f>
        <v>1022202.55634892</v>
      </c>
      <c r="U368" s="0" t="n">
        <v>1033096.35180859</v>
      </c>
      <c r="V368" s="1441" t="n">
        <f aca="false">T368-U368</f>
        <v>-10893.7954596659</v>
      </c>
      <c r="W368" s="2001" t="n">
        <f aca="false">V368/U368*100</f>
        <v>-1.05448010155052</v>
      </c>
      <c r="X368" s="1441" t="str">
        <f aca="false">IF(W368&gt;40,"FAULT",IF(W368&lt;-40,"CHECK","OK"))</f>
        <v>OK</v>
      </c>
    </row>
    <row r="369" customFormat="false" ht="21.75" hidden="false" customHeight="true" outlineLevel="0" collapsed="false">
      <c r="A369" s="2016" t="n">
        <v>21</v>
      </c>
      <c r="B369" s="2017" t="s">
        <v>1413</v>
      </c>
      <c r="C369" s="2152" t="n">
        <v>11</v>
      </c>
      <c r="D369" s="2161"/>
      <c r="E369" s="2018" t="s">
        <v>1414</v>
      </c>
      <c r="F369" s="2119" t="n">
        <v>1</v>
      </c>
      <c r="G369" s="2267" t="n">
        <v>24493.9</v>
      </c>
      <c r="H369" s="2267" t="n">
        <v>25394.3</v>
      </c>
      <c r="I369" s="2053" t="n">
        <f aca="false">H369-G369</f>
        <v>900.399999999998</v>
      </c>
      <c r="J369" s="2027" t="n">
        <v>1000</v>
      </c>
      <c r="K369" s="2135"/>
      <c r="L369" s="2128" t="n">
        <f aca="false">F369*I369*J369</f>
        <v>900399.999999998</v>
      </c>
      <c r="M369" s="2128" t="n">
        <f aca="false">L369*$K$373/$L$373</f>
        <v>912362.392680978</v>
      </c>
      <c r="N369" s="2154" t="s">
        <v>760</v>
      </c>
      <c r="O369" s="2155" t="s">
        <v>122</v>
      </c>
      <c r="S369" s="0" t="str">
        <f aca="false">B369</f>
        <v>Shilpakala Academy</v>
      </c>
      <c r="T369" s="2160" t="n">
        <f aca="false">M369</f>
        <v>912362.392680978</v>
      </c>
      <c r="U369" s="0" t="n">
        <v>907912.353775255</v>
      </c>
      <c r="V369" s="1441" t="n">
        <f aca="false">T369-U369</f>
        <v>4450.03890572244</v>
      </c>
      <c r="W369" s="2001" t="n">
        <f aca="false">V369/U369*100</f>
        <v>0.490139702055866</v>
      </c>
      <c r="X369" s="1441" t="str">
        <f aca="false">IF(W369&gt;40,"FAULT",IF(W369&lt;-40,"CHECK","OK"))</f>
        <v>OK</v>
      </c>
    </row>
    <row r="370" customFormat="false" ht="21.75" hidden="false" customHeight="true" outlineLevel="0" collapsed="false">
      <c r="A370" s="2016" t="n">
        <v>22</v>
      </c>
      <c r="B370" s="2017" t="s">
        <v>1415</v>
      </c>
      <c r="C370" s="2152" t="n">
        <v>11</v>
      </c>
      <c r="D370" s="2161"/>
      <c r="E370" s="2018" t="s">
        <v>1416</v>
      </c>
      <c r="F370" s="2119" t="n">
        <v>1</v>
      </c>
      <c r="G370" s="2267" t="n">
        <v>667.77</v>
      </c>
      <c r="H370" s="2267" t="n">
        <v>670.94</v>
      </c>
      <c r="I370" s="2053" t="n">
        <f aca="false">H370-G370</f>
        <v>3.17000000000007</v>
      </c>
      <c r="J370" s="2027" t="n">
        <v>40000</v>
      </c>
      <c r="K370" s="2135"/>
      <c r="L370" s="2128" t="n">
        <f aca="false">F370*I370*J370</f>
        <v>126800.000000003</v>
      </c>
      <c r="M370" s="2128" t="n">
        <f aca="false">L370*$K$373/$L$373</f>
        <v>128484.619493504</v>
      </c>
      <c r="N370" s="2154" t="s">
        <v>746</v>
      </c>
      <c r="O370" s="2155"/>
      <c r="S370" s="0" t="str">
        <f aca="false">B370</f>
        <v>Judges Complex</v>
      </c>
      <c r="T370" s="2160" t="n">
        <f aca="false">M370</f>
        <v>128484.619493504</v>
      </c>
      <c r="U370" s="0" t="n">
        <v>137005.247242292</v>
      </c>
      <c r="V370" s="1441" t="n">
        <f aca="false">T370-U370</f>
        <v>-8520.62774878833</v>
      </c>
      <c r="W370" s="2001" t="n">
        <f aca="false">V370/U370*100</f>
        <v>-6.21919811123708</v>
      </c>
      <c r="X370" s="1441" t="str">
        <f aca="false">IF(W370&gt;40,"FAULT",IF(W370&lt;-40,"CHECK","OK"))</f>
        <v>OK</v>
      </c>
    </row>
    <row r="371" customFormat="false" ht="21.75" hidden="false" customHeight="true" outlineLevel="0" collapsed="false">
      <c r="A371" s="2016" t="n">
        <v>23</v>
      </c>
      <c r="B371" s="2017" t="s">
        <v>1417</v>
      </c>
      <c r="C371" s="2152" t="n">
        <v>11</v>
      </c>
      <c r="D371" s="2161"/>
      <c r="E371" s="2018" t="n">
        <v>39333</v>
      </c>
      <c r="F371" s="2119" t="n">
        <v>1</v>
      </c>
      <c r="G371" s="2267" t="n">
        <v>492441</v>
      </c>
      <c r="H371" s="2267" t="n">
        <v>492441</v>
      </c>
      <c r="I371" s="2053" t="n">
        <f aca="false">H371-G371</f>
        <v>0</v>
      </c>
      <c r="J371" s="2027" t="n">
        <v>1</v>
      </c>
      <c r="K371" s="2135"/>
      <c r="L371" s="2128" t="n">
        <f aca="false">F371*I371*J371</f>
        <v>0</v>
      </c>
      <c r="M371" s="2128" t="n">
        <f aca="false">L371*$K$373/$L$373</f>
        <v>0</v>
      </c>
      <c r="N371" s="2154" t="s">
        <v>746</v>
      </c>
      <c r="O371" s="2155"/>
      <c r="S371" s="0" t="str">
        <f aca="false">B371</f>
        <v>Auxiliary Transformer, AT-1</v>
      </c>
      <c r="T371" s="2160" t="n">
        <f aca="false">M371</f>
        <v>0</v>
      </c>
      <c r="U371" s="0" t="n">
        <v>0</v>
      </c>
      <c r="V371" s="1441" t="n">
        <f aca="false">T371-U371</f>
        <v>0</v>
      </c>
      <c r="W371" s="2001" t="e">
        <f aca="false">V371/U371*100</f>
        <v>#DIV/0!</v>
      </c>
      <c r="X371" s="1441" t="e">
        <f aca="false">IF(W371&gt;40,"FAULT",IF(W371&lt;-40,"CHECK","OK"))</f>
        <v>#DIV/0!</v>
      </c>
    </row>
    <row r="372" customFormat="false" ht="21.75" hidden="false" customHeight="true" outlineLevel="0" collapsed="false">
      <c r="A372" s="2016" t="n">
        <v>24</v>
      </c>
      <c r="B372" s="2017" t="s">
        <v>1418</v>
      </c>
      <c r="C372" s="2152" t="n">
        <v>11</v>
      </c>
      <c r="D372" s="2162"/>
      <c r="E372" s="2018" t="n">
        <v>39254</v>
      </c>
      <c r="F372" s="2119" t="n">
        <v>1</v>
      </c>
      <c r="G372" s="2267" t="n">
        <v>1195010</v>
      </c>
      <c r="H372" s="2267" t="n">
        <v>1195010</v>
      </c>
      <c r="I372" s="2053" t="n">
        <f aca="false">H372-G372</f>
        <v>0</v>
      </c>
      <c r="J372" s="2027" t="n">
        <v>1</v>
      </c>
      <c r="K372" s="2135"/>
      <c r="L372" s="2128" t="n">
        <f aca="false">F372*I372*J372</f>
        <v>0</v>
      </c>
      <c r="M372" s="2128" t="n">
        <f aca="false">L372*$K$373/$L$373</f>
        <v>0</v>
      </c>
      <c r="N372" s="2154" t="s">
        <v>746</v>
      </c>
      <c r="O372" s="2155"/>
      <c r="S372" s="0" t="str">
        <f aca="false">B372</f>
        <v>Auxiliary Transformer, AT-2</v>
      </c>
      <c r="T372" s="2160" t="n">
        <f aca="false">M372</f>
        <v>0</v>
      </c>
      <c r="U372" s="0" t="n">
        <v>0</v>
      </c>
      <c r="V372" s="1441" t="n">
        <f aca="false">T372-U372</f>
        <v>0</v>
      </c>
      <c r="W372" s="2001" t="e">
        <f aca="false">V372/U372*100</f>
        <v>#DIV/0!</v>
      </c>
      <c r="X372" s="1441" t="e">
        <f aca="false">IF(W372&gt;40,"FAULT",IF(W372&lt;-40,"CHECK","OK"))</f>
        <v>#DIV/0!</v>
      </c>
    </row>
    <row r="373" customFormat="false" ht="21.75" hidden="false" customHeight="true" outlineLevel="0" collapsed="false">
      <c r="A373" s="2132"/>
      <c r="B373" s="2142"/>
      <c r="C373" s="2143"/>
      <c r="D373" s="2142"/>
      <c r="E373" s="2143"/>
      <c r="F373" s="2144"/>
      <c r="G373" s="2145"/>
      <c r="H373" s="2145"/>
      <c r="I373" s="2145"/>
      <c r="J373" s="2239" t="s">
        <v>1187</v>
      </c>
      <c r="K373" s="2262" t="n">
        <f aca="false">M355</f>
        <v>10912349.9427543</v>
      </c>
      <c r="L373" s="2165" t="n">
        <f aca="false">SUM(L357:L372)</f>
        <v>10769273.2266</v>
      </c>
      <c r="M373" s="2130" t="n">
        <f aca="false">SUM(M357:M372)</f>
        <v>10912349.9427543</v>
      </c>
      <c r="N373" s="2166" t="n">
        <f aca="false">(M373-L373)/L373*100</f>
        <v>1.32856426932247</v>
      </c>
      <c r="O373" s="2240"/>
    </row>
    <row r="375" customFormat="false" ht="21.75" hidden="false" customHeight="true" outlineLevel="0" collapsed="false">
      <c r="A375" s="2077"/>
      <c r="B375" s="2078"/>
      <c r="C375" s="2051"/>
      <c r="D375" s="2079"/>
      <c r="F375" s="2169" t="s">
        <v>1234</v>
      </c>
      <c r="G375" s="2169"/>
      <c r="H375" s="2169"/>
      <c r="I375" s="2170" t="s">
        <v>212</v>
      </c>
      <c r="J375" s="2077"/>
      <c r="K375" s="2269"/>
      <c r="L375" s="2077"/>
      <c r="M375" s="2077"/>
      <c r="N375" s="2051"/>
      <c r="O375" s="2077"/>
    </row>
    <row r="376" customFormat="false" ht="21.75" hidden="false" customHeight="true" outlineLevel="0" collapsed="false">
      <c r="A376" s="2077"/>
      <c r="B376" s="2078"/>
      <c r="C376" s="2051"/>
      <c r="D376" s="2079"/>
      <c r="F376" s="2260" t="s">
        <v>760</v>
      </c>
      <c r="G376" s="2261" t="s">
        <v>1367</v>
      </c>
      <c r="H376" s="2261"/>
      <c r="I376" s="2171" t="n">
        <f aca="false">M357+M362+M363+M368+M369</f>
        <v>3070681.0773304</v>
      </c>
      <c r="J376" s="2077"/>
      <c r="K376" s="2080"/>
      <c r="L376" s="2077"/>
      <c r="M376" s="2077"/>
      <c r="N376" s="2051"/>
      <c r="O376" s="2077" t="s">
        <v>122</v>
      </c>
    </row>
    <row r="377" customFormat="false" ht="21.75" hidden="false" customHeight="true" outlineLevel="0" collapsed="false">
      <c r="A377" s="2077"/>
      <c r="B377" s="2078"/>
      <c r="C377" s="2051"/>
      <c r="D377" s="2079"/>
      <c r="F377" s="2260" t="s">
        <v>1395</v>
      </c>
      <c r="G377" s="2261" t="s">
        <v>1367</v>
      </c>
      <c r="H377" s="2261"/>
      <c r="I377" s="2171" t="n">
        <f aca="false">M358+M361+M364</f>
        <v>3144066.16412919</v>
      </c>
      <c r="J377" s="2077"/>
      <c r="K377" s="2080"/>
      <c r="L377" s="2077"/>
      <c r="M377" s="2077"/>
      <c r="N377" s="2051"/>
      <c r="O377" s="2077"/>
    </row>
    <row r="378" customFormat="false" ht="21.75" hidden="false" customHeight="true" outlineLevel="0" collapsed="false">
      <c r="A378" s="2077"/>
      <c r="B378" s="2078"/>
      <c r="C378" s="2051"/>
      <c r="D378" s="2079"/>
      <c r="F378" s="2260" t="s">
        <v>746</v>
      </c>
      <c r="G378" s="2261" t="s">
        <v>1367</v>
      </c>
      <c r="H378" s="2261"/>
      <c r="I378" s="2171" t="n">
        <f aca="false">M359+M360+M365+M366+M367+M370+M371+M372</f>
        <v>4697602.70129473</v>
      </c>
      <c r="J378" s="2077"/>
      <c r="K378" s="2080"/>
      <c r="L378" s="2077"/>
      <c r="M378" s="2077"/>
      <c r="N378" s="2051"/>
      <c r="O378" s="2077"/>
    </row>
    <row r="379" customFormat="false" ht="21.75" hidden="false" customHeight="true" outlineLevel="0" collapsed="false">
      <c r="A379" s="2077"/>
      <c r="B379" s="2078"/>
      <c r="C379" s="2051"/>
      <c r="D379" s="2079"/>
      <c r="E379" s="2051"/>
      <c r="F379" s="2241" t="s">
        <v>1239</v>
      </c>
      <c r="G379" s="2241"/>
      <c r="H379" s="2241"/>
      <c r="I379" s="2242" t="n">
        <f aca="false">SUM(I376:I378)</f>
        <v>10912349.9427543</v>
      </c>
      <c r="J379" s="2130" t="n">
        <f aca="false">I379-M373</f>
        <v>0</v>
      </c>
      <c r="K379" s="2080"/>
      <c r="L379" s="2077"/>
      <c r="M379" s="2077"/>
      <c r="N379" s="2051"/>
      <c r="O379" s="2077"/>
    </row>
    <row r="380" customFormat="false" ht="21.75" hidden="false" customHeight="true" outlineLevel="0" collapsed="false">
      <c r="A380" s="2077"/>
      <c r="B380" s="2078"/>
      <c r="C380" s="2051"/>
      <c r="D380" s="2079"/>
      <c r="E380" s="2051"/>
      <c r="F380" s="2103"/>
      <c r="G380" s="2077"/>
      <c r="H380" s="2077"/>
      <c r="I380" s="2077"/>
      <c r="J380" s="2077"/>
      <c r="K380" s="2080"/>
      <c r="L380" s="2077"/>
      <c r="M380" s="2077"/>
      <c r="N380" s="2051"/>
      <c r="O380" s="2077"/>
    </row>
    <row r="381" customFormat="false" ht="21.75" hidden="false" customHeight="true" outlineLevel="0" collapsed="false">
      <c r="A381" s="2077"/>
      <c r="B381" s="2078"/>
      <c r="C381" s="2051"/>
      <c r="D381" s="2079"/>
      <c r="E381" s="2051"/>
      <c r="F381" s="2103"/>
      <c r="G381" s="2077"/>
      <c r="H381" s="2077"/>
      <c r="I381" s="2077"/>
      <c r="J381" s="2077"/>
      <c r="K381" s="2080"/>
      <c r="L381" s="2077"/>
      <c r="M381" s="2077"/>
      <c r="N381" s="2051"/>
      <c r="O381" s="2077"/>
    </row>
    <row r="382" customFormat="false" ht="21.75" hidden="false" customHeight="true" outlineLevel="0" collapsed="false">
      <c r="A382" s="2077"/>
      <c r="B382" s="2078"/>
      <c r="C382" s="2051"/>
      <c r="D382" s="2079"/>
      <c r="E382" s="2051"/>
      <c r="F382" s="2103"/>
      <c r="G382" s="2077"/>
      <c r="H382" s="2077"/>
      <c r="I382" s="2077"/>
      <c r="J382" s="2077"/>
      <c r="K382" s="2080"/>
      <c r="L382" s="2077"/>
      <c r="M382" s="2077"/>
      <c r="N382" s="2051"/>
      <c r="O382" s="2077"/>
    </row>
    <row r="383" customFormat="false" ht="21.75" hidden="false" customHeight="true" outlineLevel="0" collapsed="false">
      <c r="A383" s="2077"/>
      <c r="B383" s="2051"/>
      <c r="C383" s="2051"/>
      <c r="D383" s="2079"/>
      <c r="E383" s="2051"/>
      <c r="F383" s="2103"/>
      <c r="G383" s="2077"/>
      <c r="H383" s="2077"/>
      <c r="I383" s="2077"/>
      <c r="J383" s="2077"/>
      <c r="K383" s="2080"/>
      <c r="L383" s="2077"/>
      <c r="M383" s="2077"/>
      <c r="N383" s="2051"/>
      <c r="O383" s="2077"/>
    </row>
    <row r="384" customFormat="false" ht="21.75" hidden="false" customHeight="true" outlineLevel="0" collapsed="false">
      <c r="A384" s="2077"/>
      <c r="B384" s="2051"/>
      <c r="C384" s="2051"/>
      <c r="D384" s="2079"/>
      <c r="E384" s="2051"/>
      <c r="F384" s="2103"/>
      <c r="G384" s="2077"/>
      <c r="H384" s="2077"/>
      <c r="I384" s="2077"/>
      <c r="J384" s="2077"/>
      <c r="K384" s="2080"/>
      <c r="L384" s="2077"/>
      <c r="M384" s="2077"/>
      <c r="N384" s="2051"/>
      <c r="O384" s="2077"/>
    </row>
    <row r="385" customFormat="false" ht="21.75" hidden="false" customHeight="true" outlineLevel="0" collapsed="false">
      <c r="A385" s="2077"/>
      <c r="B385" s="2078"/>
      <c r="C385" s="2051"/>
      <c r="D385" s="2079"/>
      <c r="E385" s="2051"/>
      <c r="F385" s="2103"/>
      <c r="G385" s="2077"/>
      <c r="H385" s="2077"/>
      <c r="I385" s="2077"/>
      <c r="J385" s="2077"/>
      <c r="K385" s="2080" t="s">
        <v>122</v>
      </c>
      <c r="L385" s="2077"/>
      <c r="M385" s="2077"/>
      <c r="N385" s="2051"/>
      <c r="O385" s="2077"/>
    </row>
    <row r="386" customFormat="false" ht="21.75" hidden="false" customHeight="true" outlineLevel="0" collapsed="false">
      <c r="A386" s="2077"/>
      <c r="B386" s="2078"/>
      <c r="C386" s="2051"/>
      <c r="D386" s="2079"/>
      <c r="E386" s="2051"/>
      <c r="F386" s="2103"/>
      <c r="G386" s="2077"/>
      <c r="H386" s="2077"/>
      <c r="I386" s="2077"/>
      <c r="J386" s="2077"/>
      <c r="K386" s="2080"/>
      <c r="L386" s="2077"/>
      <c r="M386" s="2077"/>
      <c r="N386" s="2051"/>
      <c r="O386" s="2077"/>
    </row>
    <row r="387" customFormat="false" ht="21.75" hidden="false" customHeight="true" outlineLevel="0" collapsed="false">
      <c r="A387" s="2077"/>
      <c r="B387" s="2078"/>
      <c r="C387" s="2051"/>
      <c r="D387" s="2079"/>
      <c r="E387" s="2051"/>
      <c r="F387" s="2103"/>
      <c r="G387" s="2077"/>
      <c r="H387" s="2077"/>
      <c r="I387" s="2077"/>
      <c r="J387" s="2077"/>
      <c r="K387" s="2080"/>
      <c r="L387" s="2077"/>
      <c r="M387" s="2077"/>
      <c r="N387" s="2051"/>
      <c r="O387" s="2077"/>
    </row>
    <row r="388" customFormat="false" ht="21.75" hidden="false" customHeight="true" outlineLevel="0" collapsed="false">
      <c r="A388" s="2174"/>
      <c r="B388" s="2175"/>
      <c r="C388" s="2175"/>
      <c r="D388" s="2175"/>
      <c r="E388" s="2175"/>
      <c r="F388" s="2175"/>
      <c r="G388" s="2175"/>
      <c r="H388" s="2175"/>
      <c r="I388" s="2175"/>
      <c r="J388" s="2175"/>
      <c r="K388" s="2175"/>
      <c r="L388" s="2175"/>
      <c r="M388" s="2175"/>
      <c r="N388" s="2051"/>
      <c r="O388" s="2077"/>
    </row>
    <row r="389" customFormat="false" ht="21.75" hidden="false" customHeight="true" outlineLevel="0" collapsed="false">
      <c r="A389" s="2077"/>
      <c r="B389" s="2078"/>
      <c r="C389" s="2051"/>
      <c r="D389" s="2079"/>
      <c r="E389" s="2051"/>
      <c r="F389" s="2103"/>
      <c r="G389" s="2077"/>
      <c r="H389" s="2077"/>
      <c r="I389" s="2077"/>
      <c r="J389" s="2077"/>
      <c r="K389" s="2080"/>
      <c r="L389" s="2077"/>
      <c r="M389" s="2077"/>
      <c r="N389" s="2051"/>
      <c r="O389" s="2077"/>
    </row>
    <row r="390" customFormat="false" ht="21.75" hidden="false" customHeight="true" outlineLevel="0" collapsed="false">
      <c r="A390" s="2077"/>
      <c r="B390" s="2078"/>
      <c r="C390" s="2051"/>
      <c r="D390" s="2079"/>
      <c r="E390" s="2051"/>
      <c r="F390" s="2103"/>
      <c r="G390" s="2077"/>
      <c r="H390" s="2077"/>
      <c r="I390" s="2077"/>
      <c r="J390" s="2077"/>
      <c r="K390" s="2080"/>
      <c r="L390" s="2077"/>
      <c r="M390" s="2077"/>
      <c r="N390" s="2051"/>
      <c r="O390" s="2077"/>
    </row>
    <row r="391" customFormat="false" ht="21.75" hidden="false" customHeight="true" outlineLevel="0" collapsed="false">
      <c r="A391" s="2270" t="s">
        <v>1419</v>
      </c>
      <c r="B391" s="2270"/>
      <c r="C391" s="2270"/>
      <c r="D391" s="2270"/>
      <c r="E391" s="2270"/>
      <c r="F391" s="2270"/>
      <c r="G391" s="2270"/>
      <c r="H391" s="2270"/>
      <c r="I391" s="2270"/>
      <c r="J391" s="2270"/>
      <c r="K391" s="2270"/>
      <c r="L391" s="2270"/>
      <c r="M391" s="2270"/>
      <c r="N391" s="2270"/>
      <c r="O391" s="1989" t="str">
        <f aca="false">$O$6</f>
        <v>Month June-2023</v>
      </c>
      <c r="S391" s="1990" t="str">
        <f aca="false">S6</f>
        <v>Name of Feeders.</v>
      </c>
      <c r="T391" s="1991" t="str">
        <f aca="false">T6</f>
        <v>Month June-2023</v>
      </c>
      <c r="U391" s="1990" t="s">
        <v>1070</v>
      </c>
      <c r="V391" s="1990" t="str">
        <f aca="false">V6</f>
        <v>Diffferance</v>
      </c>
      <c r="W391" s="1990" t="str">
        <f aca="false">W6</f>
        <v>% of Increased/Decreased</v>
      </c>
      <c r="X391" s="1990" t="str">
        <f aca="false">X6</f>
        <v>COMENTS</v>
      </c>
    </row>
    <row r="392" customFormat="false" ht="21.75" hidden="false" customHeight="true" outlineLevel="0" collapsed="false">
      <c r="A392" s="1992" t="s">
        <v>794</v>
      </c>
      <c r="B392" s="1993" t="s">
        <v>1074</v>
      </c>
      <c r="C392" s="1994" t="s">
        <v>1075</v>
      </c>
      <c r="D392" s="1994"/>
      <c r="E392" s="1994"/>
      <c r="F392" s="1995" t="s">
        <v>45</v>
      </c>
      <c r="G392" s="1996" t="s">
        <v>1076</v>
      </c>
      <c r="H392" s="1996"/>
      <c r="I392" s="1996"/>
      <c r="J392" s="1996" t="s">
        <v>29</v>
      </c>
      <c r="K392" s="1996" t="s">
        <v>1077</v>
      </c>
      <c r="L392" s="1996"/>
      <c r="M392" s="1994" t="s">
        <v>1134</v>
      </c>
      <c r="N392" s="1993"/>
      <c r="O392" s="1997" t="s">
        <v>479</v>
      </c>
    </row>
    <row r="393" customFormat="false" ht="21.75" hidden="false" customHeight="true" outlineLevel="0" collapsed="false">
      <c r="A393" s="1992"/>
      <c r="B393" s="1993"/>
      <c r="C393" s="1998" t="s">
        <v>1079</v>
      </c>
      <c r="D393" s="1998"/>
      <c r="E393" s="1998" t="s">
        <v>1080</v>
      </c>
      <c r="F393" s="1995"/>
      <c r="G393" s="2249" t="n">
        <f aca="false">'NORTH-1'!$H$8</f>
        <v>44929</v>
      </c>
      <c r="H393" s="2249" t="n">
        <f aca="false">'NORTH-1'!$H$8</f>
        <v>44929</v>
      </c>
      <c r="I393" s="2000" t="s">
        <v>47</v>
      </c>
      <c r="J393" s="1996"/>
      <c r="K393" s="2000" t="s">
        <v>1081</v>
      </c>
      <c r="L393" s="2000" t="s">
        <v>1082</v>
      </c>
      <c r="M393" s="1994" t="s">
        <v>1083</v>
      </c>
      <c r="N393" s="1998" t="s">
        <v>741</v>
      </c>
      <c r="O393" s="1997"/>
      <c r="T393" s="1441" t="n">
        <v>15283200.0000001</v>
      </c>
      <c r="U393" s="1441" t="n">
        <v>15283200.0000001</v>
      </c>
      <c r="V393" s="1441" t="n">
        <f aca="false">T393-U393</f>
        <v>0</v>
      </c>
      <c r="W393" s="2001" t="n">
        <f aca="false">V393/U393*100</f>
        <v>0</v>
      </c>
      <c r="X393" s="1441" t="str">
        <f aca="false">IF(W393&gt;40,"FAULT",IF(W393&lt;-40,"CHECK","OK"))</f>
        <v>OK</v>
      </c>
    </row>
    <row r="394" customFormat="false" ht="21.75" hidden="false" customHeight="true" outlineLevel="0" collapsed="false">
      <c r="A394" s="2002" t="n">
        <v>1</v>
      </c>
      <c r="B394" s="2003" t="n">
        <v>2</v>
      </c>
      <c r="C394" s="2004" t="n">
        <v>4</v>
      </c>
      <c r="D394" s="2004"/>
      <c r="E394" s="2003" t="n">
        <v>5</v>
      </c>
      <c r="F394" s="2005" t="n">
        <v>7</v>
      </c>
      <c r="G394" s="2002" t="n">
        <v>9</v>
      </c>
      <c r="H394" s="2002" t="n">
        <v>9</v>
      </c>
      <c r="I394" s="2002" t="s">
        <v>1084</v>
      </c>
      <c r="J394" s="2002" t="n">
        <v>11</v>
      </c>
      <c r="K394" s="2002" t="s">
        <v>1085</v>
      </c>
      <c r="L394" s="2002" t="s">
        <v>1086</v>
      </c>
      <c r="M394" s="2002" t="n">
        <v>14</v>
      </c>
      <c r="N394" s="2006" t="n">
        <v>15</v>
      </c>
      <c r="O394" s="2002" t="n">
        <v>16</v>
      </c>
    </row>
    <row r="395" customFormat="false" ht="21.75" hidden="false" customHeight="true" outlineLevel="0" collapsed="false">
      <c r="A395" s="2016"/>
      <c r="B395" s="2008" t="s">
        <v>1135</v>
      </c>
      <c r="C395" s="2009"/>
      <c r="D395" s="2010"/>
      <c r="E395" s="2009"/>
      <c r="F395" s="2012"/>
      <c r="G395" s="2009"/>
      <c r="H395" s="2009"/>
      <c r="I395" s="2009"/>
      <c r="J395" s="2009"/>
      <c r="K395" s="2010"/>
      <c r="L395" s="2009"/>
      <c r="M395" s="2013"/>
      <c r="N395" s="2014"/>
      <c r="O395" s="2027"/>
    </row>
    <row r="396" customFormat="false" ht="21.75" hidden="false" customHeight="true" outlineLevel="0" collapsed="false">
      <c r="A396" s="2176" t="n">
        <f aca="false">A73</f>
        <v>18</v>
      </c>
      <c r="B396" s="2177" t="str">
        <f aca="false">B73</f>
        <v>BSMMU Hospital Circuit-1</v>
      </c>
      <c r="C396" s="2178" t="n">
        <f aca="false">C73</f>
        <v>33</v>
      </c>
      <c r="D396" s="2179" t="n">
        <f aca="false">D73</f>
        <v>0</v>
      </c>
      <c r="E396" s="2178" t="str">
        <f aca="false">E73</f>
        <v>BD001920</v>
      </c>
      <c r="F396" s="2180" t="n">
        <f aca="false">F73</f>
        <v>1</v>
      </c>
      <c r="G396" s="2181" t="n">
        <f aca="false">G73</f>
        <v>679.62</v>
      </c>
      <c r="H396" s="2181" t="n">
        <f aca="false">H73</f>
        <v>694.88</v>
      </c>
      <c r="I396" s="2181" t="n">
        <f aca="false">I73</f>
        <v>15.26</v>
      </c>
      <c r="J396" s="2178" t="n">
        <f aca="false">J73</f>
        <v>240000</v>
      </c>
      <c r="K396" s="2184" t="n">
        <f aca="false">K73</f>
        <v>0</v>
      </c>
      <c r="L396" s="2186" t="n">
        <f aca="false">L73</f>
        <v>3662400</v>
      </c>
      <c r="M396" s="2186" t="n">
        <f aca="false">M73</f>
        <v>3663537.49440868</v>
      </c>
      <c r="N396" s="2129"/>
      <c r="O396" s="2187"/>
    </row>
    <row r="397" customFormat="false" ht="21.75" hidden="false" customHeight="true" outlineLevel="0" collapsed="false">
      <c r="A397" s="2188" t="n">
        <f aca="false">A76</f>
        <v>22</v>
      </c>
      <c r="B397" s="2177" t="str">
        <f aca="false">B76</f>
        <v>BSMMU Hospital Circuit-2</v>
      </c>
      <c r="C397" s="2178" t="n">
        <f aca="false">C76</f>
        <v>33</v>
      </c>
      <c r="D397" s="2179"/>
      <c r="E397" s="2178" t="str">
        <f aca="false">E76</f>
        <v>BD001862</v>
      </c>
      <c r="F397" s="2180" t="n">
        <f aca="false">F76</f>
        <v>1</v>
      </c>
      <c r="G397" s="2181" t="n">
        <f aca="false">G76</f>
        <v>139.74</v>
      </c>
      <c r="H397" s="2181" t="n">
        <f aca="false">H76</f>
        <v>145.23</v>
      </c>
      <c r="I397" s="2181" t="n">
        <f aca="false">I76</f>
        <v>5.48999999999998</v>
      </c>
      <c r="J397" s="2178" t="n">
        <f aca="false">J76</f>
        <v>240000</v>
      </c>
      <c r="K397" s="2184" t="n">
        <f aca="false">K76</f>
        <v>0</v>
      </c>
      <c r="L397" s="2186" t="n">
        <f aca="false">L76</f>
        <v>1317600</v>
      </c>
      <c r="M397" s="2186" t="n">
        <f aca="false">M76</f>
        <v>1318009.22963982</v>
      </c>
      <c r="N397" s="2129"/>
      <c r="O397" s="2027"/>
    </row>
    <row r="398" customFormat="false" ht="21.75" hidden="false" customHeight="true" outlineLevel="0" collapsed="false">
      <c r="A398" s="2016"/>
      <c r="B398" s="2189"/>
      <c r="C398" s="2190"/>
      <c r="D398" s="2191"/>
      <c r="E398" s="2190"/>
      <c r="F398" s="2192"/>
      <c r="G398" s="2193"/>
      <c r="H398" s="2193"/>
      <c r="I398" s="2193"/>
      <c r="J398" s="2142" t="s">
        <v>475</v>
      </c>
      <c r="K398" s="2207"/>
      <c r="L398" s="2130" t="n">
        <f aca="false">SUM(L396:L397)</f>
        <v>4979999.99999999</v>
      </c>
      <c r="M398" s="2130" t="n">
        <f aca="false">SUM(M396:M397)</f>
        <v>4981546.7240485</v>
      </c>
      <c r="N398" s="2194" t="n">
        <f aca="false">(M398-L398)/L398*100</f>
        <v>0.0310587158334633</v>
      </c>
      <c r="O398" s="2027"/>
    </row>
    <row r="399" customFormat="false" ht="21.75" hidden="false" customHeight="true" outlineLevel="0" collapsed="false">
      <c r="A399" s="2027"/>
      <c r="B399" s="2008" t="s">
        <v>1420</v>
      </c>
      <c r="C399" s="2009"/>
      <c r="D399" s="2010"/>
      <c r="E399" s="2009"/>
      <c r="F399" s="2012"/>
      <c r="G399" s="2009"/>
      <c r="H399" s="2009"/>
      <c r="I399" s="2009"/>
      <c r="J399" s="2195"/>
      <c r="K399" s="2196"/>
      <c r="L399" s="2197"/>
      <c r="M399" s="2197"/>
      <c r="N399" s="2014"/>
      <c r="O399" s="2151"/>
    </row>
    <row r="400" customFormat="false" ht="21.75" hidden="false" customHeight="true" outlineLevel="0" collapsed="false">
      <c r="A400" s="2027" t="n">
        <v>3</v>
      </c>
      <c r="B400" s="2017" t="s">
        <v>1421</v>
      </c>
      <c r="C400" s="2018" t="n">
        <v>33</v>
      </c>
      <c r="D400" s="2153"/>
      <c r="E400" s="2018" t="s">
        <v>1422</v>
      </c>
      <c r="F400" s="2119" t="n">
        <v>1</v>
      </c>
      <c r="G400" s="2127" t="n">
        <v>60215.13</v>
      </c>
      <c r="H400" s="2127" t="n">
        <v>64006.23</v>
      </c>
      <c r="I400" s="2053" t="n">
        <f aca="false">H400-G400</f>
        <v>3791.10000000001</v>
      </c>
      <c r="J400" s="2027" t="n">
        <v>1000</v>
      </c>
      <c r="K400" s="2024" t="n">
        <f aca="false">F400*I400*J400</f>
        <v>3791100.00000001</v>
      </c>
      <c r="L400" s="2128"/>
      <c r="M400" s="2128"/>
      <c r="N400" s="2129"/>
      <c r="O400" s="2151"/>
    </row>
    <row r="401" customFormat="false" ht="21.75" hidden="false" customHeight="true" outlineLevel="0" collapsed="false">
      <c r="A401" s="2027" t="n">
        <v>4</v>
      </c>
      <c r="B401" s="2017" t="s">
        <v>1423</v>
      </c>
      <c r="C401" s="2018" t="n">
        <v>33</v>
      </c>
      <c r="D401" s="2206"/>
      <c r="E401" s="2018" t="s">
        <v>1424</v>
      </c>
      <c r="F401" s="2119" t="n">
        <v>1</v>
      </c>
      <c r="G401" s="2127" t="n">
        <v>33466.76</v>
      </c>
      <c r="H401" s="2127" t="n">
        <v>34819.01</v>
      </c>
      <c r="I401" s="2053" t="n">
        <f aca="false">H401-G401</f>
        <v>1352.25</v>
      </c>
      <c r="J401" s="2027" t="n">
        <v>1000</v>
      </c>
      <c r="K401" s="2024" t="n">
        <f aca="false">F401*I401*J401</f>
        <v>1352250</v>
      </c>
      <c r="L401" s="2128"/>
      <c r="M401" s="2128"/>
      <c r="N401" s="2129"/>
      <c r="O401" s="2151"/>
    </row>
    <row r="402" customFormat="false" ht="21.75" hidden="false" customHeight="true" outlineLevel="0" collapsed="false">
      <c r="A402" s="2027"/>
      <c r="B402" s="2017" t="s">
        <v>1425</v>
      </c>
      <c r="C402" s="2018" t="n">
        <v>33</v>
      </c>
      <c r="D402" s="2156"/>
      <c r="E402" s="2018" t="s">
        <v>1426</v>
      </c>
      <c r="F402" s="2119" t="n">
        <v>1</v>
      </c>
      <c r="G402" s="2212" t="n">
        <v>349.1</v>
      </c>
      <c r="H402" s="2212" t="n">
        <v>349.1</v>
      </c>
      <c r="I402" s="2053" t="n">
        <f aca="false">H402-G402</f>
        <v>0</v>
      </c>
      <c r="J402" s="2027" t="n">
        <v>180000</v>
      </c>
      <c r="K402" s="2024" t="n">
        <f aca="false">F402*I402*J402</f>
        <v>0</v>
      </c>
      <c r="L402" s="2128"/>
      <c r="M402" s="2128"/>
      <c r="N402" s="2129"/>
      <c r="O402" s="2151"/>
    </row>
    <row r="403" customFormat="false" ht="21.75" hidden="false" customHeight="true" outlineLevel="0" collapsed="false">
      <c r="A403" s="2027"/>
      <c r="B403" s="2189"/>
      <c r="C403" s="2190"/>
      <c r="D403" s="2191"/>
      <c r="E403" s="2190"/>
      <c r="F403" s="2192"/>
      <c r="G403" s="2193"/>
      <c r="H403" s="2193" t="n">
        <v>0</v>
      </c>
      <c r="I403" s="2204"/>
      <c r="J403" s="2142" t="s">
        <v>475</v>
      </c>
      <c r="K403" s="2075" t="n">
        <f aca="false">SUM(K400:K402)</f>
        <v>5143350.00000001</v>
      </c>
      <c r="L403" s="2130" t="n">
        <f aca="false">SUM(L400:L402)</f>
        <v>0</v>
      </c>
      <c r="M403" s="2130" t="n">
        <f aca="false">SUM(M400:M402)</f>
        <v>0</v>
      </c>
      <c r="N403" s="2205"/>
      <c r="O403" s="2151"/>
    </row>
    <row r="404" customFormat="false" ht="21.75" hidden="false" customHeight="true" outlineLevel="0" collapsed="false">
      <c r="A404" s="2027"/>
      <c r="B404" s="2058" t="s">
        <v>1427</v>
      </c>
      <c r="C404" s="2059"/>
      <c r="D404" s="2060"/>
      <c r="E404" s="2059"/>
      <c r="F404" s="2061"/>
      <c r="G404" s="2059"/>
      <c r="H404" s="2059" t="n">
        <v>0</v>
      </c>
      <c r="I404" s="2059"/>
      <c r="J404" s="2059"/>
      <c r="K404" s="2060"/>
      <c r="L404" s="2059"/>
      <c r="M404" s="2063"/>
      <c r="N404" s="2064"/>
      <c r="O404" s="2015"/>
    </row>
    <row r="405" customFormat="false" ht="21.75" hidden="false" customHeight="true" outlineLevel="0" collapsed="false">
      <c r="A405" s="2027"/>
      <c r="B405" s="2017"/>
      <c r="C405" s="2018"/>
      <c r="D405" s="2065"/>
      <c r="E405" s="2066"/>
      <c r="F405" s="2119"/>
      <c r="G405" s="2022"/>
      <c r="H405" s="2022" t="n">
        <v>0</v>
      </c>
      <c r="I405" s="2022"/>
      <c r="J405" s="2027"/>
      <c r="K405" s="2024"/>
      <c r="L405" s="2029"/>
      <c r="M405" s="2025"/>
      <c r="N405" s="2026"/>
      <c r="O405" s="2027"/>
    </row>
    <row r="406" customFormat="false" ht="21.75" hidden="false" customHeight="true" outlineLevel="0" collapsed="false">
      <c r="A406" s="2027"/>
      <c r="B406" s="2017"/>
      <c r="C406" s="2018"/>
      <c r="D406" s="2065"/>
      <c r="E406" s="2066"/>
      <c r="F406" s="2119"/>
      <c r="G406" s="2022"/>
      <c r="H406" s="2022" t="n">
        <v>0</v>
      </c>
      <c r="I406" s="2022"/>
      <c r="J406" s="2027"/>
      <c r="K406" s="2024"/>
      <c r="L406" s="2029"/>
      <c r="M406" s="2029"/>
      <c r="N406" s="2030"/>
      <c r="O406" s="2027"/>
    </row>
    <row r="407" customFormat="false" ht="21.75" hidden="false" customHeight="true" outlineLevel="0" collapsed="false">
      <c r="A407" s="2027"/>
      <c r="B407" s="2037"/>
      <c r="C407" s="2038"/>
      <c r="D407" s="2039"/>
      <c r="E407" s="2038"/>
      <c r="F407" s="2040"/>
      <c r="G407" s="2041"/>
      <c r="H407" s="2041" t="n">
        <v>0</v>
      </c>
      <c r="I407" s="2041"/>
      <c r="J407" s="2037" t="s">
        <v>1110</v>
      </c>
      <c r="K407" s="2068"/>
      <c r="L407" s="2076"/>
      <c r="M407" s="2055"/>
      <c r="N407" s="2057"/>
      <c r="O407" s="2027"/>
    </row>
    <row r="408" customFormat="false" ht="21.75" hidden="false" customHeight="true" outlineLevel="0" collapsed="false">
      <c r="A408" s="2027"/>
      <c r="B408" s="2189"/>
      <c r="C408" s="2190"/>
      <c r="D408" s="2191"/>
      <c r="E408" s="2190"/>
      <c r="F408" s="2192"/>
      <c r="G408" s="2193"/>
      <c r="H408" s="2193" t="n">
        <v>0</v>
      </c>
      <c r="I408" s="2204"/>
      <c r="J408" s="2142"/>
      <c r="K408" s="2207"/>
      <c r="L408" s="2130"/>
      <c r="M408" s="2130"/>
      <c r="N408" s="2205"/>
      <c r="O408" s="2151"/>
    </row>
    <row r="409" customFormat="false" ht="21.75" hidden="false" customHeight="true" outlineLevel="0" collapsed="false">
      <c r="A409" s="2132"/>
      <c r="B409" s="2058" t="s">
        <v>1428</v>
      </c>
      <c r="C409" s="2059"/>
      <c r="D409" s="2060"/>
      <c r="E409" s="2059"/>
      <c r="F409" s="2061"/>
      <c r="G409" s="2059"/>
      <c r="H409" s="2059" t="n">
        <v>0</v>
      </c>
      <c r="I409" s="2059"/>
      <c r="J409" s="2208"/>
      <c r="K409" s="2209"/>
      <c r="L409" s="2210"/>
      <c r="M409" s="2210"/>
      <c r="N409" s="2064"/>
      <c r="O409" s="2151"/>
    </row>
    <row r="410" customFormat="false" ht="21.75" hidden="false" customHeight="true" outlineLevel="0" collapsed="false">
      <c r="A410" s="2027" t="n">
        <v>2</v>
      </c>
      <c r="B410" s="2017" t="s">
        <v>1429</v>
      </c>
      <c r="C410" s="2018" t="n">
        <v>33</v>
      </c>
      <c r="D410" s="2070"/>
      <c r="E410" s="2018" t="s">
        <v>1430</v>
      </c>
      <c r="F410" s="2119" t="n">
        <v>1</v>
      </c>
      <c r="G410" s="2127" t="n">
        <v>88059.92</v>
      </c>
      <c r="H410" s="2127" t="n">
        <v>92337.81</v>
      </c>
      <c r="I410" s="2212" t="n">
        <f aca="false">H410-G410</f>
        <v>4277.89</v>
      </c>
      <c r="J410" s="2213" t="n">
        <v>888.89</v>
      </c>
      <c r="K410" s="2214"/>
      <c r="L410" s="2128" t="n">
        <f aca="false">F410*I410*J410</f>
        <v>3802573.6421</v>
      </c>
      <c r="M410" s="2128"/>
      <c r="N410" s="2131"/>
      <c r="O410" s="2151"/>
    </row>
    <row r="411" customFormat="false" ht="21.75" hidden="false" customHeight="true" outlineLevel="0" collapsed="false">
      <c r="A411" s="2027" t="n">
        <v>6</v>
      </c>
      <c r="B411" s="2017" t="s">
        <v>1431</v>
      </c>
      <c r="C411" s="2018" t="n">
        <v>33</v>
      </c>
      <c r="D411" s="2070"/>
      <c r="E411" s="2018" t="s">
        <v>1432</v>
      </c>
      <c r="F411" s="2119" t="n">
        <v>1</v>
      </c>
      <c r="G411" s="2127" t="n">
        <v>30490.64</v>
      </c>
      <c r="H411" s="2127" t="n">
        <v>32017.33</v>
      </c>
      <c r="I411" s="2212" t="n">
        <f aca="false">H411-G411</f>
        <v>1526.69</v>
      </c>
      <c r="J411" s="2213" t="n">
        <v>888.89</v>
      </c>
      <c r="K411" s="2214"/>
      <c r="L411" s="2128" t="n">
        <f aca="false">F411*I411*J411</f>
        <v>1357059.4741</v>
      </c>
      <c r="M411" s="2128"/>
      <c r="N411" s="2131"/>
      <c r="O411" s="2151"/>
    </row>
    <row r="412" customFormat="false" ht="21.75" hidden="false" customHeight="true" outlineLevel="0" collapsed="false">
      <c r="A412" s="2132"/>
      <c r="B412" s="2142"/>
      <c r="C412" s="2143"/>
      <c r="D412" s="2142"/>
      <c r="E412" s="2143"/>
      <c r="F412" s="2144"/>
      <c r="G412" s="2145"/>
      <c r="H412" s="2145"/>
      <c r="I412" s="2145"/>
      <c r="J412" s="2142" t="s">
        <v>475</v>
      </c>
      <c r="K412" s="2121"/>
      <c r="L412" s="2165" t="n">
        <f aca="false">SUM(L410:L411)</f>
        <v>5159633.1162</v>
      </c>
      <c r="M412" s="2130" t="n">
        <f aca="false">SUM(M410:M411)</f>
        <v>0</v>
      </c>
      <c r="N412" s="2216" t="n">
        <f aca="false">(M412-L412)/L412*100</f>
        <v>-100</v>
      </c>
      <c r="O412" s="2151"/>
    </row>
    <row r="413" customFormat="false" ht="21.75" hidden="false" customHeight="true" outlineLevel="0" collapsed="false">
      <c r="A413" s="2080"/>
      <c r="B413" s="2217"/>
      <c r="C413" s="2218"/>
      <c r="D413" s="2217"/>
      <c r="E413" s="2218"/>
      <c r="F413" s="2219"/>
      <c r="G413" s="2220"/>
      <c r="H413" s="2220"/>
      <c r="I413" s="2220"/>
      <c r="J413" s="2217"/>
      <c r="K413" s="2221"/>
      <c r="L413" s="2222"/>
      <c r="M413" s="2222"/>
      <c r="N413" s="2194"/>
      <c r="O413" s="2223"/>
    </row>
    <row r="414" customFormat="false" ht="21.75" hidden="false" customHeight="true" outlineLevel="0" collapsed="false">
      <c r="A414" s="2080"/>
      <c r="B414" s="2081" t="s">
        <v>1258</v>
      </c>
      <c r="C414" s="2081"/>
      <c r="D414" s="2082" t="s">
        <v>212</v>
      </c>
      <c r="F414" s="2083" t="s">
        <v>1433</v>
      </c>
      <c r="G414" s="2083"/>
      <c r="H414" s="2083"/>
      <c r="I414" s="2082" t="s">
        <v>212</v>
      </c>
      <c r="J414" s="2077"/>
      <c r="K414" s="2084" t="s">
        <v>1260</v>
      </c>
      <c r="L414" s="2084"/>
      <c r="M414" s="2085" t="s">
        <v>212</v>
      </c>
      <c r="N414" s="2194"/>
      <c r="O414" s="2223"/>
    </row>
    <row r="415" customFormat="false" ht="21.75" hidden="false" customHeight="true" outlineLevel="0" collapsed="false">
      <c r="A415" s="2080"/>
      <c r="B415" s="2086" t="str">
        <f aca="false">B395</f>
        <v>DHANMONDI 33 KV SIDE</v>
      </c>
      <c r="C415" s="2086"/>
      <c r="D415" s="2089" t="n">
        <f aca="false">M398</f>
        <v>4981546.7240485</v>
      </c>
      <c r="F415" s="2088" t="s">
        <v>1124</v>
      </c>
      <c r="G415" s="2088"/>
      <c r="H415" s="2088"/>
      <c r="I415" s="2224" t="n">
        <f aca="false">L407</f>
        <v>0</v>
      </c>
      <c r="J415" s="2077"/>
      <c r="K415" s="2225" t="str">
        <f aca="false">F416</f>
        <v>33 KV NET IMPORT</v>
      </c>
      <c r="L415" s="2225"/>
      <c r="M415" s="2091" t="n">
        <f aca="false">I416</f>
        <v>4981546.7240485</v>
      </c>
      <c r="N415" s="2194"/>
      <c r="O415" s="2223"/>
    </row>
    <row r="416" customFormat="false" ht="21.75" hidden="false" customHeight="true" outlineLevel="0" collapsed="false">
      <c r="A416" s="2080"/>
      <c r="B416" s="2086"/>
      <c r="C416" s="2086"/>
      <c r="D416" s="2226"/>
      <c r="F416" s="2088" t="s">
        <v>1434</v>
      </c>
      <c r="G416" s="2088"/>
      <c r="H416" s="2088"/>
      <c r="I416" s="2224" t="n">
        <f aca="false">D419-I415</f>
        <v>4981546.7240485</v>
      </c>
      <c r="J416" s="2077"/>
      <c r="K416" s="2227" t="s">
        <v>1435</v>
      </c>
      <c r="L416" s="2227"/>
      <c r="M416" s="2224" t="n">
        <f aca="false">L412</f>
        <v>5159633.1162</v>
      </c>
      <c r="N416" s="2194"/>
      <c r="O416" s="2223"/>
    </row>
    <row r="417" customFormat="false" ht="21.75" hidden="false" customHeight="true" outlineLevel="0" collapsed="false">
      <c r="A417" s="2080"/>
      <c r="B417" s="2086"/>
      <c r="C417" s="2086"/>
      <c r="D417" s="2092"/>
      <c r="J417" s="2077"/>
      <c r="K417" s="2088" t="s">
        <v>1262</v>
      </c>
      <c r="L417" s="2088"/>
      <c r="M417" s="2224" t="n">
        <f aca="false">M415-M416</f>
        <v>-178086.392151503</v>
      </c>
      <c r="N417" s="2194"/>
      <c r="O417" s="2223"/>
    </row>
    <row r="418" customFormat="false" ht="21.75" hidden="false" customHeight="true" outlineLevel="0" collapsed="false">
      <c r="A418" s="2080"/>
      <c r="B418" s="2086"/>
      <c r="C418" s="2086"/>
      <c r="D418" s="2095"/>
      <c r="J418" s="2077"/>
      <c r="K418" s="2228" t="s">
        <v>1131</v>
      </c>
      <c r="L418" s="2228"/>
      <c r="M418" s="2097" t="n">
        <f aca="false">M417/M415</f>
        <v>-0.0357492164615837</v>
      </c>
      <c r="N418" s="2194"/>
      <c r="O418" s="2223"/>
    </row>
    <row r="419" customFormat="false" ht="21.75" hidden="false" customHeight="true" outlineLevel="0" collapsed="false">
      <c r="A419" s="2080"/>
      <c r="B419" s="2229" t="s">
        <v>1263</v>
      </c>
      <c r="C419" s="2229"/>
      <c r="D419" s="2230" t="n">
        <f aca="false">SUM(D415:D417)</f>
        <v>4981546.7240485</v>
      </c>
      <c r="F419" s="2103"/>
      <c r="G419" s="2077"/>
      <c r="H419" s="2077"/>
      <c r="I419" s="2077"/>
      <c r="J419" s="2077"/>
      <c r="K419" s="2080"/>
      <c r="L419" s="2077"/>
      <c r="M419" s="2077"/>
      <c r="N419" s="2194"/>
      <c r="O419" s="2223"/>
    </row>
    <row r="420" customFormat="false" ht="21.75" hidden="false" customHeight="true" outlineLevel="0" collapsed="false">
      <c r="A420" s="2080"/>
      <c r="B420" s="2217"/>
      <c r="C420" s="2218"/>
      <c r="D420" s="2217"/>
      <c r="E420" s="2218"/>
      <c r="F420" s="2219"/>
      <c r="G420" s="2220"/>
      <c r="H420" s="2220"/>
      <c r="I420" s="2220"/>
      <c r="J420" s="2217"/>
      <c r="K420" s="2221"/>
      <c r="L420" s="2222"/>
      <c r="M420" s="2222"/>
      <c r="N420" s="2194"/>
      <c r="O420" s="2223"/>
    </row>
    <row r="421" customFormat="false" ht="21.75" hidden="false" customHeight="true" outlineLevel="0" collapsed="false">
      <c r="A421" s="2077"/>
      <c r="B421" s="2051"/>
      <c r="C421" s="2077"/>
      <c r="D421" s="2231"/>
      <c r="E421" s="2077"/>
      <c r="F421" s="2103"/>
      <c r="G421" s="2077"/>
      <c r="H421" s="2077"/>
      <c r="I421" s="2077"/>
      <c r="J421" s="2077"/>
      <c r="K421" s="2080"/>
      <c r="L421" s="2077"/>
      <c r="M421" s="2077"/>
      <c r="N421" s="2077"/>
      <c r="O421" s="2077"/>
    </row>
    <row r="422" customFormat="false" ht="21.75" hidden="false" customHeight="true" outlineLevel="0" collapsed="false">
      <c r="A422" s="2077"/>
      <c r="B422" s="2051"/>
      <c r="C422" s="2077"/>
      <c r="D422" s="2231"/>
      <c r="E422" s="2077"/>
      <c r="F422" s="2103"/>
      <c r="G422" s="2077"/>
      <c r="H422" s="2077"/>
      <c r="I422" s="2077"/>
      <c r="J422" s="2077"/>
      <c r="K422" s="2080"/>
      <c r="L422" s="2077"/>
      <c r="M422" s="2077"/>
      <c r="N422" s="2077"/>
      <c r="O422" s="2077"/>
    </row>
    <row r="423" customFormat="false" ht="21.75" hidden="false" customHeight="true" outlineLevel="0" collapsed="false">
      <c r="A423" s="2270" t="s">
        <v>1436</v>
      </c>
      <c r="B423" s="2270"/>
      <c r="C423" s="2270"/>
      <c r="D423" s="2270"/>
      <c r="E423" s="2270"/>
      <c r="F423" s="2270"/>
      <c r="G423" s="2270"/>
      <c r="H423" s="2270"/>
      <c r="I423" s="2270"/>
      <c r="J423" s="2270"/>
      <c r="K423" s="2270"/>
      <c r="L423" s="2270"/>
      <c r="M423" s="2270"/>
      <c r="N423" s="2270"/>
      <c r="O423" s="1989" t="str">
        <f aca="false">$O$6</f>
        <v>Month June-2023</v>
      </c>
      <c r="S423" s="1990" t="str">
        <f aca="false">S6</f>
        <v>Name of Feeders.</v>
      </c>
      <c r="T423" s="1991" t="str">
        <f aca="false">T6</f>
        <v>Month June-2023</v>
      </c>
      <c r="U423" s="1990" t="s">
        <v>1070</v>
      </c>
      <c r="V423" s="1990" t="str">
        <f aca="false">V6</f>
        <v>Diffferance</v>
      </c>
      <c r="W423" s="1990" t="str">
        <f aca="false">W6</f>
        <v>% of Increased/Decreased</v>
      </c>
      <c r="X423" s="1990" t="str">
        <f aca="false">X6</f>
        <v>COMENTS</v>
      </c>
    </row>
    <row r="424" customFormat="false" ht="21.75" hidden="false" customHeight="true" outlineLevel="0" collapsed="false">
      <c r="A424" s="1992" t="s">
        <v>794</v>
      </c>
      <c r="B424" s="1993" t="s">
        <v>1074</v>
      </c>
      <c r="C424" s="1994" t="s">
        <v>1075</v>
      </c>
      <c r="D424" s="1994"/>
      <c r="E424" s="1994"/>
      <c r="F424" s="1995" t="s">
        <v>45</v>
      </c>
      <c r="G424" s="1996" t="s">
        <v>1076</v>
      </c>
      <c r="H424" s="1996"/>
      <c r="I424" s="1996"/>
      <c r="J424" s="1996" t="s">
        <v>29</v>
      </c>
      <c r="K424" s="1996" t="s">
        <v>1077</v>
      </c>
      <c r="L424" s="1996"/>
      <c r="M424" s="1994" t="s">
        <v>1134</v>
      </c>
      <c r="N424" s="1993"/>
      <c r="O424" s="1997" t="s">
        <v>479</v>
      </c>
    </row>
    <row r="425" customFormat="false" ht="21.75" hidden="false" customHeight="true" outlineLevel="0" collapsed="false">
      <c r="A425" s="1992"/>
      <c r="B425" s="1993"/>
      <c r="C425" s="1998" t="s">
        <v>1079</v>
      </c>
      <c r="D425" s="1998"/>
      <c r="E425" s="1998" t="s">
        <v>1080</v>
      </c>
      <c r="F425" s="1995"/>
      <c r="G425" s="2249" t="n">
        <f aca="false">'NORTH-1'!$H$8</f>
        <v>44929</v>
      </c>
      <c r="H425" s="2249" t="n">
        <f aca="false">'NORTH-1'!$H$8</f>
        <v>44929</v>
      </c>
      <c r="I425" s="2000" t="s">
        <v>47</v>
      </c>
      <c r="J425" s="1996"/>
      <c r="K425" s="2000" t="s">
        <v>1081</v>
      </c>
      <c r="L425" s="2000" t="s">
        <v>1082</v>
      </c>
      <c r="M425" s="1994" t="s">
        <v>1083</v>
      </c>
      <c r="N425" s="1998" t="s">
        <v>741</v>
      </c>
      <c r="O425" s="1997"/>
      <c r="T425" s="1441" t="n">
        <v>15283200.0000001</v>
      </c>
      <c r="U425" s="1441" t="n">
        <v>15283200.0000001</v>
      </c>
      <c r="V425" s="1441" t="n">
        <f aca="false">T425-U425</f>
        <v>0</v>
      </c>
      <c r="W425" s="2001" t="n">
        <f aca="false">V425/U425*100</f>
        <v>0</v>
      </c>
      <c r="X425" s="1441" t="str">
        <f aca="false">IF(W425&gt;40,"FAULT",IF(W425&lt;-40,"CHECK","OK"))</f>
        <v>OK</v>
      </c>
    </row>
    <row r="426" customFormat="false" ht="21.75" hidden="false" customHeight="true" outlineLevel="0" collapsed="false">
      <c r="A426" s="2002" t="n">
        <v>1</v>
      </c>
      <c r="B426" s="2003" t="n">
        <v>2</v>
      </c>
      <c r="C426" s="2004" t="n">
        <v>4</v>
      </c>
      <c r="D426" s="2004"/>
      <c r="E426" s="2003" t="n">
        <v>5</v>
      </c>
      <c r="F426" s="2005" t="n">
        <v>7</v>
      </c>
      <c r="G426" s="2002" t="n">
        <v>9</v>
      </c>
      <c r="H426" s="2002" t="n">
        <v>9</v>
      </c>
      <c r="I426" s="2002" t="s">
        <v>1084</v>
      </c>
      <c r="J426" s="2002" t="n">
        <v>11</v>
      </c>
      <c r="K426" s="2002" t="s">
        <v>1085</v>
      </c>
      <c r="L426" s="2002" t="s">
        <v>1086</v>
      </c>
      <c r="M426" s="2002" t="n">
        <v>14</v>
      </c>
      <c r="N426" s="2006" t="n">
        <v>15</v>
      </c>
      <c r="O426" s="2002" t="n">
        <v>16</v>
      </c>
    </row>
    <row r="427" customFormat="false" ht="21.75" hidden="false" customHeight="true" outlineLevel="0" collapsed="false">
      <c r="A427" s="2016"/>
      <c r="B427" s="2008" t="s">
        <v>1437</v>
      </c>
      <c r="C427" s="2009"/>
      <c r="D427" s="2010"/>
      <c r="E427" s="2009"/>
      <c r="F427" s="2012"/>
      <c r="G427" s="2009"/>
      <c r="H427" s="2009"/>
      <c r="I427" s="2009"/>
      <c r="J427" s="2009"/>
      <c r="K427" s="2010"/>
      <c r="L427" s="2009"/>
      <c r="M427" s="2013"/>
      <c r="N427" s="2014"/>
      <c r="O427" s="2027"/>
    </row>
    <row r="428" customFormat="false" ht="21.75" hidden="false" customHeight="true" outlineLevel="0" collapsed="false">
      <c r="A428" s="2016" t="n">
        <v>16</v>
      </c>
      <c r="B428" s="2017" t="s">
        <v>1438</v>
      </c>
      <c r="C428" s="2018" t="n">
        <v>11</v>
      </c>
      <c r="D428" s="2153"/>
      <c r="E428" s="2018" t="s">
        <v>1439</v>
      </c>
      <c r="F428" s="2119" t="n">
        <v>1</v>
      </c>
      <c r="G428" s="2127" t="n">
        <v>66067.88</v>
      </c>
      <c r="H428" s="2127" t="n">
        <v>69838.24</v>
      </c>
      <c r="I428" s="2212" t="n">
        <f aca="false">H428-G428</f>
        <v>3770.36</v>
      </c>
      <c r="J428" s="2027" t="n">
        <v>1000</v>
      </c>
      <c r="K428" s="2024" t="n">
        <f aca="false">F428*I428*J428</f>
        <v>3770360</v>
      </c>
      <c r="L428" s="2128"/>
      <c r="M428" s="2128" t="n">
        <f aca="false">K428*$I$416/$K$430</f>
        <v>3673561.99555303</v>
      </c>
      <c r="N428" s="2129"/>
      <c r="O428" s="2027"/>
    </row>
    <row r="429" customFormat="false" ht="21.75" hidden="false" customHeight="true" outlineLevel="0" collapsed="false">
      <c r="A429" s="2016" t="n">
        <v>17</v>
      </c>
      <c r="B429" s="2017" t="s">
        <v>1440</v>
      </c>
      <c r="C429" s="2018" t="n">
        <v>11</v>
      </c>
      <c r="D429" s="2156"/>
      <c r="E429" s="2018" t="s">
        <v>1441</v>
      </c>
      <c r="F429" s="2119" t="n">
        <v>1</v>
      </c>
      <c r="G429" s="2127" t="n">
        <v>26276.62</v>
      </c>
      <c r="H429" s="2127" t="n">
        <v>27619.07</v>
      </c>
      <c r="I429" s="2212" t="n">
        <f aca="false">H429-G429</f>
        <v>1342.45</v>
      </c>
      <c r="J429" s="2027" t="n">
        <v>1000</v>
      </c>
      <c r="K429" s="2024" t="n">
        <f aca="false">F429*I429*J429</f>
        <v>1342450</v>
      </c>
      <c r="L429" s="2128"/>
      <c r="M429" s="2128" t="n">
        <f aca="false">K429*$I$416/$K$430</f>
        <v>1307984.72849547</v>
      </c>
      <c r="N429" s="2129"/>
      <c r="O429" s="2027"/>
    </row>
    <row r="430" customFormat="false" ht="21.75" hidden="false" customHeight="true" outlineLevel="0" collapsed="false">
      <c r="A430" s="2016"/>
      <c r="B430" s="2189"/>
      <c r="C430" s="2190"/>
      <c r="D430" s="2191"/>
      <c r="E430" s="2190"/>
      <c r="F430" s="2192"/>
      <c r="G430" s="2193" t="n">
        <v>0</v>
      </c>
      <c r="H430" s="2193" t="n">
        <v>0</v>
      </c>
      <c r="I430" s="2193"/>
      <c r="J430" s="2234" t="s">
        <v>475</v>
      </c>
      <c r="K430" s="2165" t="n">
        <f aca="false">SUM(K428:K429)</f>
        <v>5112810</v>
      </c>
      <c r="L430" s="2235"/>
      <c r="M430" s="2130" t="n">
        <f aca="false">SUM(M428:M429)</f>
        <v>4981546.7240485</v>
      </c>
      <c r="N430" s="2205"/>
      <c r="O430" s="2027"/>
    </row>
    <row r="431" customFormat="false" ht="21.75" hidden="false" customHeight="true" outlineLevel="0" collapsed="false">
      <c r="A431" s="2016"/>
      <c r="B431" s="2058" t="s">
        <v>1437</v>
      </c>
      <c r="C431" s="2059"/>
      <c r="D431" s="2060"/>
      <c r="E431" s="2059"/>
      <c r="F431" s="2061"/>
      <c r="G431" s="2059" t="n">
        <v>0</v>
      </c>
      <c r="H431" s="2059" t="n">
        <v>0</v>
      </c>
      <c r="I431" s="2059"/>
      <c r="J431" s="2208"/>
      <c r="K431" s="2209"/>
      <c r="L431" s="2210"/>
      <c r="M431" s="2210"/>
      <c r="N431" s="2064"/>
      <c r="O431" s="2027"/>
    </row>
    <row r="432" customFormat="false" ht="21.75" hidden="false" customHeight="true" outlineLevel="0" collapsed="false">
      <c r="A432" s="2016" t="n">
        <v>8</v>
      </c>
      <c r="B432" s="2017" t="s">
        <v>1442</v>
      </c>
      <c r="C432" s="2152" t="n">
        <v>11</v>
      </c>
      <c r="D432" s="2158"/>
      <c r="E432" s="2018" t="s">
        <v>1422</v>
      </c>
      <c r="F432" s="2119" t="n">
        <v>1</v>
      </c>
      <c r="G432" s="2134" t="n">
        <v>0.3512</v>
      </c>
      <c r="H432" s="2134" t="n">
        <v>0.3625</v>
      </c>
      <c r="I432" s="2053" t="n">
        <f aca="false">H432-G432</f>
        <v>0.0113</v>
      </c>
      <c r="J432" s="2027" t="n">
        <v>2000</v>
      </c>
      <c r="K432" s="2135"/>
      <c r="L432" s="2128" t="n">
        <f aca="false">F432*I432*J432</f>
        <v>22.6</v>
      </c>
      <c r="M432" s="2128" t="n">
        <f aca="false">L432*$K$450/$L$450</f>
        <v>22.8026554041223</v>
      </c>
      <c r="N432" s="2159" t="s">
        <v>746</v>
      </c>
      <c r="O432" s="2155"/>
      <c r="S432" s="0" t="str">
        <f aca="false">B432</f>
        <v>11 kV Jamuna  (F1)</v>
      </c>
      <c r="T432" s="2160" t="n">
        <f aca="false">M432</f>
        <v>22.8026554041223</v>
      </c>
      <c r="U432" s="0" t="n">
        <v>22.5473421208108</v>
      </c>
      <c r="V432" s="1441" t="n">
        <f aca="false">T432-U432</f>
        <v>0.255313283311537</v>
      </c>
      <c r="W432" s="2001" t="n">
        <f aca="false">V432/U432*100</f>
        <v>1.13234314689308</v>
      </c>
      <c r="X432" s="1441" t="str">
        <f aca="false">IF(W432&gt;40,"FAULT",IF(W432&lt;-40,"CHECK","OK"))</f>
        <v>OK</v>
      </c>
    </row>
    <row r="433" customFormat="false" ht="21.75" hidden="false" customHeight="true" outlineLevel="0" collapsed="false">
      <c r="A433" s="2016" t="n">
        <v>9</v>
      </c>
      <c r="B433" s="2017" t="s">
        <v>1443</v>
      </c>
      <c r="C433" s="2152" t="n">
        <v>11</v>
      </c>
      <c r="D433" s="2161"/>
      <c r="E433" s="2018" t="s">
        <v>1424</v>
      </c>
      <c r="F433" s="2119" t="n">
        <v>1</v>
      </c>
      <c r="G433" s="2134" t="n">
        <v>2883.64</v>
      </c>
      <c r="H433" s="2134" t="n">
        <v>2906.26</v>
      </c>
      <c r="I433" s="2053" t="n">
        <f aca="false">H433-G433</f>
        <v>22.6200000000003</v>
      </c>
      <c r="J433" s="2027" t="n">
        <v>2000</v>
      </c>
      <c r="K433" s="2135"/>
      <c r="L433" s="2128" t="n">
        <f aca="false">F433*I433*J433</f>
        <v>45240.0000000007</v>
      </c>
      <c r="M433" s="2128" t="n">
        <f aca="false">L433*$K$450/$L$450</f>
        <v>45645.6694903767</v>
      </c>
      <c r="N433" s="2154" t="s">
        <v>746</v>
      </c>
      <c r="O433" s="2155"/>
      <c r="S433" s="0" t="str">
        <f aca="false">B433</f>
        <v>11 kV Pukur Par (F2)</v>
      </c>
      <c r="T433" s="2160" t="n">
        <f aca="false">M433</f>
        <v>45645.6694903767</v>
      </c>
      <c r="U433" s="0" t="n">
        <v>45879.814904757</v>
      </c>
      <c r="V433" s="1441" t="n">
        <f aca="false">T433-U433</f>
        <v>-234.145414380291</v>
      </c>
      <c r="W433" s="2001" t="n">
        <f aca="false">V433/U433*100</f>
        <v>-0.510345159121412</v>
      </c>
      <c r="X433" s="1441" t="str">
        <f aca="false">IF(W433&gt;40,"FAULT",IF(W433&lt;-40,"CHECK","OK"))</f>
        <v>OK</v>
      </c>
    </row>
    <row r="434" customFormat="false" ht="21.75" hidden="false" customHeight="true" outlineLevel="0" collapsed="false">
      <c r="A434" s="2016" t="n">
        <v>10</v>
      </c>
      <c r="B434" s="2017" t="s">
        <v>1444</v>
      </c>
      <c r="C434" s="2152" t="n">
        <v>11</v>
      </c>
      <c r="D434" s="2161"/>
      <c r="E434" s="2018" t="s">
        <v>1445</v>
      </c>
      <c r="F434" s="2119" t="n">
        <v>1</v>
      </c>
      <c r="G434" s="2134" t="n">
        <v>1695.63</v>
      </c>
      <c r="H434" s="2134" t="n">
        <v>1714.95</v>
      </c>
      <c r="I434" s="2053" t="n">
        <f aca="false">H434-G434</f>
        <v>19.3199999999999</v>
      </c>
      <c r="J434" s="2027" t="n">
        <v>2000</v>
      </c>
      <c r="K434" s="2135"/>
      <c r="L434" s="2128" t="n">
        <f aca="false">F434*I434*J434</f>
        <v>38639.9999999999</v>
      </c>
      <c r="M434" s="2128" t="n">
        <f aca="false">L434*$K$450/$L$450</f>
        <v>38986.4869387295</v>
      </c>
      <c r="N434" s="2154" t="s">
        <v>746</v>
      </c>
      <c r="O434" s="2155"/>
      <c r="S434" s="0" t="str">
        <f aca="false">B434</f>
        <v>11 kV BSMMU Convention center (F3)</v>
      </c>
      <c r="T434" s="2160" t="n">
        <f aca="false">M434</f>
        <v>38986.4869387295</v>
      </c>
      <c r="U434" s="0" t="n">
        <v>53187.5695385557</v>
      </c>
      <c r="V434" s="1441" t="n">
        <f aca="false">T434-U434</f>
        <v>-14201.0825998262</v>
      </c>
      <c r="W434" s="2001" t="n">
        <f aca="false">V434/U434*100</f>
        <v>-26.7000028823123</v>
      </c>
      <c r="X434" s="1441" t="str">
        <f aca="false">IF(W434&gt;40,"FAULT",IF(W434&lt;-40,"CHECK","OK"))</f>
        <v>OK</v>
      </c>
    </row>
    <row r="435" customFormat="false" ht="21.75" hidden="false" customHeight="true" outlineLevel="0" collapsed="false">
      <c r="A435" s="2016" t="n">
        <v>11</v>
      </c>
      <c r="B435" s="2017" t="s">
        <v>1446</v>
      </c>
      <c r="C435" s="2152" t="n">
        <v>11</v>
      </c>
      <c r="D435" s="2161"/>
      <c r="E435" s="2018" t="s">
        <v>1432</v>
      </c>
      <c r="F435" s="2119" t="n">
        <v>1</v>
      </c>
      <c r="G435" s="2134" t="n">
        <v>2841.69</v>
      </c>
      <c r="H435" s="2134" t="n">
        <v>2929.26</v>
      </c>
      <c r="I435" s="2053" t="n">
        <f aca="false">H435-G435</f>
        <v>87.5700000000002</v>
      </c>
      <c r="J435" s="2027" t="n">
        <v>2000</v>
      </c>
      <c r="K435" s="2135"/>
      <c r="L435" s="2128" t="n">
        <f aca="false">F435*I435*J435</f>
        <v>175140</v>
      </c>
      <c r="M435" s="2128" t="n">
        <f aca="false">L435*$K$450/$L$450</f>
        <v>176710.489711416</v>
      </c>
      <c r="N435" s="2154" t="s">
        <v>746</v>
      </c>
      <c r="O435" s="2155"/>
      <c r="S435" s="0" t="str">
        <f aca="false">B435</f>
        <v>11 kV Unique Tower Sw/S-1  (F4)</v>
      </c>
      <c r="T435" s="2160" t="n">
        <f aca="false">M435</f>
        <v>176710.489711416</v>
      </c>
      <c r="U435" s="0" t="n">
        <v>172426.772557808</v>
      </c>
      <c r="V435" s="1441" t="n">
        <f aca="false">T435-U435</f>
        <v>4283.71715360807</v>
      </c>
      <c r="W435" s="2001" t="n">
        <f aca="false">V435/U435*100</f>
        <v>2.48436892372494</v>
      </c>
      <c r="X435" s="1441" t="str">
        <f aca="false">IF(W435&gt;40,"FAULT",IF(W435&lt;-40,"CHECK","OK"))</f>
        <v>OK</v>
      </c>
    </row>
    <row r="436" customFormat="false" ht="21.75" hidden="false" customHeight="true" outlineLevel="0" collapsed="false">
      <c r="A436" s="2016" t="n">
        <v>12</v>
      </c>
      <c r="B436" s="2017" t="s">
        <v>1447</v>
      </c>
      <c r="C436" s="2152" t="n">
        <v>11</v>
      </c>
      <c r="D436" s="2161"/>
      <c r="E436" s="2018" t="s">
        <v>1448</v>
      </c>
      <c r="F436" s="2119" t="n">
        <v>1</v>
      </c>
      <c r="G436" s="2134" t="n">
        <v>13664.28</v>
      </c>
      <c r="H436" s="2134" t="n">
        <v>14032.26</v>
      </c>
      <c r="I436" s="2053" t="n">
        <f aca="false">H436-G436</f>
        <v>367.98</v>
      </c>
      <c r="J436" s="2027" t="n">
        <v>2000</v>
      </c>
      <c r="K436" s="2135"/>
      <c r="L436" s="2128" t="n">
        <f aca="false">F436*I436*J436</f>
        <v>735959.999999999</v>
      </c>
      <c r="M436" s="2128" t="n">
        <f aca="false">L436*$K$450/$L$450</f>
        <v>742559.392531766</v>
      </c>
      <c r="N436" s="2154" t="s">
        <v>746</v>
      </c>
      <c r="O436" s="2155"/>
      <c r="S436" s="0" t="str">
        <f aca="false">B436</f>
        <v>11 kV Holi Family Feeder (F5)</v>
      </c>
      <c r="T436" s="2160" t="n">
        <f aca="false">M436</f>
        <v>742559.392531766</v>
      </c>
      <c r="U436" s="0" t="n">
        <v>663133.437017422</v>
      </c>
      <c r="V436" s="1441" t="n">
        <f aca="false">T436-U436</f>
        <v>79425.9555143439</v>
      </c>
      <c r="W436" s="2001" t="n">
        <f aca="false">V436/U436*100</f>
        <v>11.9773715334848</v>
      </c>
      <c r="X436" s="1441" t="str">
        <f aca="false">IF(W436&gt;40,"FAULT",IF(W436&lt;-40,"CHECK","OK"))</f>
        <v>OK</v>
      </c>
    </row>
    <row r="437" customFormat="false" ht="21.75" hidden="false" customHeight="true" outlineLevel="0" collapsed="false">
      <c r="A437" s="2016" t="n">
        <v>13</v>
      </c>
      <c r="B437" s="2017" t="s">
        <v>1449</v>
      </c>
      <c r="C437" s="2152" t="n">
        <v>11</v>
      </c>
      <c r="D437" s="2161"/>
      <c r="E437" s="2018" t="s">
        <v>1450</v>
      </c>
      <c r="F437" s="2119" t="n">
        <v>1</v>
      </c>
      <c r="G437" s="2134" t="n">
        <v>25982.79</v>
      </c>
      <c r="H437" s="2134" t="n">
        <v>26311.05</v>
      </c>
      <c r="I437" s="2053" t="n">
        <f aca="false">H437-G437</f>
        <v>328.259999999998</v>
      </c>
      <c r="J437" s="2027" t="n">
        <v>2000</v>
      </c>
      <c r="K437" s="2135"/>
      <c r="L437" s="2128" t="n">
        <f aca="false">F437*I437*J437</f>
        <v>656519.999999997</v>
      </c>
      <c r="M437" s="2128" t="n">
        <f aca="false">L437*$K$450/$L$450</f>
        <v>662407.04981922</v>
      </c>
      <c r="N437" s="2154" t="s">
        <v>746</v>
      </c>
      <c r="O437" s="2155"/>
      <c r="S437" s="0" t="str">
        <f aca="false">B437</f>
        <v>11 kV Navy House Feeder (F6)</v>
      </c>
      <c r="T437" s="2160" t="n">
        <f aca="false">M437</f>
        <v>662407.04981922</v>
      </c>
      <c r="U437" s="0" t="n">
        <v>617092.569668947</v>
      </c>
      <c r="V437" s="1441" t="n">
        <f aca="false">T437-U437</f>
        <v>45314.4801502731</v>
      </c>
      <c r="W437" s="2001" t="n">
        <f aca="false">V437/U437*100</f>
        <v>7.34322245600576</v>
      </c>
      <c r="X437" s="1441" t="str">
        <f aca="false">IF(W437&gt;40,"FAULT",IF(W437&lt;-40,"CHECK","OK"))</f>
        <v>OK</v>
      </c>
    </row>
    <row r="438" customFormat="false" ht="21.75" hidden="false" customHeight="true" outlineLevel="0" collapsed="false">
      <c r="A438" s="2016" t="n">
        <v>14</v>
      </c>
      <c r="B438" s="2017" t="s">
        <v>1451</v>
      </c>
      <c r="C438" s="2152" t="n">
        <v>11</v>
      </c>
      <c r="D438" s="2161"/>
      <c r="E438" s="2018" t="s">
        <v>1452</v>
      </c>
      <c r="F438" s="2119" t="n">
        <v>1</v>
      </c>
      <c r="G438" s="2134" t="n">
        <v>30291.6</v>
      </c>
      <c r="H438" s="2134" t="n">
        <v>31129.75</v>
      </c>
      <c r="I438" s="2053" t="n">
        <f aca="false">H438-G438</f>
        <v>838.150000000002</v>
      </c>
      <c r="J438" s="2027" t="n">
        <v>2000</v>
      </c>
      <c r="K438" s="2135"/>
      <c r="L438" s="2128" t="n">
        <f aca="false">F438*I438*J438</f>
        <v>1676300</v>
      </c>
      <c r="M438" s="2128" t="n">
        <f aca="false">L438*$K$450/$L$450</f>
        <v>1691331.47141285</v>
      </c>
      <c r="N438" s="2159" t="s">
        <v>1197</v>
      </c>
      <c r="O438" s="2155"/>
      <c r="S438" s="0" t="str">
        <f aca="false">B438</f>
        <v>11 kV Paribagh Feeder (F7)</v>
      </c>
      <c r="T438" s="2160" t="n">
        <f aca="false">M438</f>
        <v>1691331.47141285</v>
      </c>
      <c r="U438" s="0" t="n">
        <v>1532172.42333095</v>
      </c>
      <c r="V438" s="1441" t="n">
        <f aca="false">T438-U438</f>
        <v>159159.048081899</v>
      </c>
      <c r="W438" s="2001" t="n">
        <f aca="false">V438/U438*100</f>
        <v>10.3878026818865</v>
      </c>
      <c r="X438" s="1441" t="str">
        <f aca="false">IF(W438&gt;40,"FAULT",IF(W438&lt;-40,"CHECK","OK"))</f>
        <v>OK</v>
      </c>
    </row>
    <row r="439" customFormat="false" ht="21.75" hidden="false" customHeight="true" outlineLevel="0" collapsed="false">
      <c r="A439" s="2016" t="n">
        <v>15</v>
      </c>
      <c r="B439" s="2017" t="s">
        <v>1453</v>
      </c>
      <c r="C439" s="2152" t="n">
        <v>11</v>
      </c>
      <c r="D439" s="2161"/>
      <c r="E439" s="2018" t="s">
        <v>1454</v>
      </c>
      <c r="F439" s="2119" t="n">
        <v>1</v>
      </c>
      <c r="G439" s="2134" t="n">
        <v>5957.89</v>
      </c>
      <c r="H439" s="2134" t="n">
        <v>6172.02</v>
      </c>
      <c r="I439" s="2053" t="n">
        <f aca="false">H439-G439</f>
        <v>214.13</v>
      </c>
      <c r="J439" s="2027" t="n">
        <v>2000</v>
      </c>
      <c r="K439" s="2135"/>
      <c r="L439" s="2128" t="n">
        <f aca="false">F439*I439*J439</f>
        <v>428260</v>
      </c>
      <c r="M439" s="2128" t="n">
        <f aca="false">L439*$K$450/$L$450</f>
        <v>432100.230237587</v>
      </c>
      <c r="N439" s="2154" t="s">
        <v>1197</v>
      </c>
      <c r="O439" s="2155"/>
      <c r="S439" s="0" t="str">
        <f aca="false">B439</f>
        <v>11 kV BSMMU C BLOCK Feeder (F8)</v>
      </c>
      <c r="T439" s="2160" t="n">
        <f aca="false">M439</f>
        <v>432100.230237587</v>
      </c>
      <c r="U439" s="0" t="n">
        <v>400577.690642763</v>
      </c>
      <c r="V439" s="1441" t="n">
        <f aca="false">T439-U439</f>
        <v>31522.5395948234</v>
      </c>
      <c r="W439" s="2001" t="n">
        <f aca="false">V439/U439*100</f>
        <v>7.86926988975413</v>
      </c>
      <c r="X439" s="1441" t="str">
        <f aca="false">IF(W439&gt;40,"FAULT",IF(W439&lt;-40,"CHECK","OK"))</f>
        <v>OK</v>
      </c>
    </row>
    <row r="440" customFormat="false" ht="21.75" hidden="false" customHeight="true" outlineLevel="0" collapsed="false">
      <c r="A440" s="2016" t="n">
        <v>18</v>
      </c>
      <c r="B440" s="2017" t="s">
        <v>1455</v>
      </c>
      <c r="C440" s="2152" t="n">
        <v>11</v>
      </c>
      <c r="D440" s="2161"/>
      <c r="E440" s="2018" t="s">
        <v>1456</v>
      </c>
      <c r="F440" s="2119" t="n">
        <v>1</v>
      </c>
      <c r="G440" s="2134" t="n">
        <v>2161.63</v>
      </c>
      <c r="H440" s="2134" t="n">
        <v>2225.09</v>
      </c>
      <c r="I440" s="2053" t="n">
        <f aca="false">H440-G440</f>
        <v>63.46</v>
      </c>
      <c r="J440" s="2027" t="n">
        <v>2000</v>
      </c>
      <c r="K440" s="2135"/>
      <c r="L440" s="2128" t="n">
        <f aca="false">F440*I440*J440</f>
        <v>126920</v>
      </c>
      <c r="M440" s="2128" t="n">
        <f aca="false">L440*$K$450/$L$450</f>
        <v>128058.098402266</v>
      </c>
      <c r="N440" s="2154" t="s">
        <v>1197</v>
      </c>
      <c r="O440" s="2155"/>
      <c r="S440" s="0" t="str">
        <f aca="false">B440</f>
        <v>11 kV Oncology Bhaban (F9)</v>
      </c>
      <c r="T440" s="2160" t="n">
        <f aca="false">M440</f>
        <v>128058.098402266</v>
      </c>
      <c r="U440" s="0" t="n">
        <v>129888.795860242</v>
      </c>
      <c r="V440" s="1441" t="n">
        <f aca="false">T440-U440</f>
        <v>-1830.69745797619</v>
      </c>
      <c r="W440" s="2001" t="n">
        <f aca="false">V440/U440*100</f>
        <v>-1.40943446726997</v>
      </c>
      <c r="X440" s="1441" t="str">
        <f aca="false">IF(W440&gt;40,"FAULT",IF(W440&lt;-40,"CHECK","OK"))</f>
        <v>OK</v>
      </c>
    </row>
    <row r="441" customFormat="false" ht="21.75" hidden="false" customHeight="true" outlineLevel="0" collapsed="false">
      <c r="A441" s="2016" t="n">
        <v>19</v>
      </c>
      <c r="B441" s="2017" t="s">
        <v>1457</v>
      </c>
      <c r="C441" s="2152" t="n">
        <v>11</v>
      </c>
      <c r="D441" s="2161"/>
      <c r="E441" s="2018" t="s">
        <v>1458</v>
      </c>
      <c r="F441" s="2119" t="n">
        <v>1</v>
      </c>
      <c r="G441" s="2134" t="n">
        <v>928.49</v>
      </c>
      <c r="H441" s="2134" t="n">
        <v>1068.48</v>
      </c>
      <c r="I441" s="2053" t="n">
        <f aca="false">H441-G441</f>
        <v>139.99</v>
      </c>
      <c r="J441" s="2027" t="n">
        <v>2000</v>
      </c>
      <c r="K441" s="2135"/>
      <c r="L441" s="2128" t="n">
        <f aca="false">F441*I441*J441</f>
        <v>279980</v>
      </c>
      <c r="M441" s="2128" t="n">
        <f aca="false">L441*$K$450/$L$450</f>
        <v>282490.595577265</v>
      </c>
      <c r="N441" s="2154" t="s">
        <v>746</v>
      </c>
      <c r="O441" s="2155"/>
      <c r="S441" s="0" t="str">
        <f aca="false">B441</f>
        <v>Rupayan Trade Center</v>
      </c>
      <c r="T441" s="2160" t="n">
        <f aca="false">M441</f>
        <v>282490.595577265</v>
      </c>
      <c r="U441" s="0" t="n">
        <v>277634.281417948</v>
      </c>
      <c r="V441" s="1441" t="n">
        <f aca="false">T441-U441</f>
        <v>4856.31415931665</v>
      </c>
      <c r="W441" s="2001" t="n">
        <f aca="false">V441/U441*100</f>
        <v>1.74917669911447</v>
      </c>
      <c r="X441" s="1441" t="str">
        <f aca="false">IF(W441&gt;40,"FAULT",IF(W441&lt;-40,"CHECK","OK"))</f>
        <v>OK</v>
      </c>
    </row>
    <row r="442" customFormat="false" ht="21.75" hidden="false" customHeight="true" outlineLevel="0" collapsed="false">
      <c r="A442" s="2016" t="n">
        <v>20</v>
      </c>
      <c r="B442" s="2017" t="s">
        <v>1459</v>
      </c>
      <c r="C442" s="2152" t="n">
        <v>11</v>
      </c>
      <c r="D442" s="2161"/>
      <c r="E442" s="2018" t="s">
        <v>1460</v>
      </c>
      <c r="F442" s="2119" t="n">
        <v>1</v>
      </c>
      <c r="G442" s="2134" t="n">
        <v>1996.69</v>
      </c>
      <c r="H442" s="2134" t="n">
        <v>2058.21</v>
      </c>
      <c r="I442" s="2053" t="n">
        <f aca="false">H442-G442</f>
        <v>61.52</v>
      </c>
      <c r="J442" s="2027" t="n">
        <v>2000</v>
      </c>
      <c r="K442" s="2135"/>
      <c r="L442" s="2128" t="n">
        <f aca="false">F442*I442*J442</f>
        <v>123040</v>
      </c>
      <c r="M442" s="2128" t="n">
        <f aca="false">L442*$K$450/$L$450</f>
        <v>124143.306235541</v>
      </c>
      <c r="N442" s="2154" t="s">
        <v>746</v>
      </c>
      <c r="O442" s="2155"/>
      <c r="S442" s="0" t="str">
        <f aca="false">B442</f>
        <v>11 kV Unique Tower Sw/S-2 (Secretary Qtr.)  (F11)</v>
      </c>
      <c r="T442" s="2160" t="n">
        <f aca="false">M442</f>
        <v>124143.306235541</v>
      </c>
      <c r="U442" s="0" t="n">
        <v>110824.212834878</v>
      </c>
      <c r="V442" s="1441" t="n">
        <f aca="false">T442-U442</f>
        <v>13319.0934006625</v>
      </c>
      <c r="W442" s="2001" t="n">
        <f aca="false">V442/U442*100</f>
        <v>12.0182161099643</v>
      </c>
      <c r="X442" s="1441" t="str">
        <f aca="false">IF(W442&gt;40,"FAULT",IF(W442&lt;-40,"CHECK","OK"))</f>
        <v>OK</v>
      </c>
    </row>
    <row r="443" customFormat="false" ht="21.75" hidden="false" customHeight="true" outlineLevel="0" collapsed="false">
      <c r="A443" s="2016" t="n">
        <v>21</v>
      </c>
      <c r="B443" s="2017" t="s">
        <v>1461</v>
      </c>
      <c r="C443" s="2152" t="n">
        <v>11</v>
      </c>
      <c r="D443" s="2161"/>
      <c r="E443" s="2018" t="s">
        <v>1462</v>
      </c>
      <c r="F443" s="2119" t="n">
        <v>1</v>
      </c>
      <c r="G443" s="2134" t="n">
        <v>1881.92</v>
      </c>
      <c r="H443" s="2134" t="n">
        <v>1965.52</v>
      </c>
      <c r="I443" s="2053" t="n">
        <f aca="false">H443-G443</f>
        <v>83.5999999999999</v>
      </c>
      <c r="J443" s="2027" t="n">
        <v>2000</v>
      </c>
      <c r="K443" s="2135"/>
      <c r="L443" s="2128" t="n">
        <f aca="false">F443*I443*J443</f>
        <v>167200</v>
      </c>
      <c r="M443" s="2128" t="n">
        <f aca="false">L443*$K$450/$L$450</f>
        <v>168699.291308374</v>
      </c>
      <c r="N443" s="2154" t="s">
        <v>1197</v>
      </c>
      <c r="O443" s="2155"/>
      <c r="S443" s="0" t="str">
        <f aca="false">B443</f>
        <v>11 kV BSMMU RMU (F12)</v>
      </c>
      <c r="T443" s="2160" t="n">
        <f aca="false">M443</f>
        <v>168699.291308374</v>
      </c>
      <c r="U443" s="0" t="n">
        <v>166467.832140165</v>
      </c>
      <c r="V443" s="1441" t="n">
        <f aca="false">T443-U443</f>
        <v>2231.45916820926</v>
      </c>
      <c r="W443" s="2001" t="n">
        <f aca="false">V443/U443*100</f>
        <v>1.34047469683535</v>
      </c>
      <c r="X443" s="1441" t="str">
        <f aca="false">IF(W443&gt;40,"FAULT",IF(W443&lt;-40,"CHECK","OK"))</f>
        <v>OK</v>
      </c>
    </row>
    <row r="444" customFormat="false" ht="21.75" hidden="false" customHeight="true" outlineLevel="0" collapsed="false">
      <c r="A444" s="2016" t="n">
        <v>22</v>
      </c>
      <c r="B444" s="2017" t="s">
        <v>1463</v>
      </c>
      <c r="C444" s="2152" t="n">
        <v>11</v>
      </c>
      <c r="D444" s="2161"/>
      <c r="E444" s="2018" t="s">
        <v>1464</v>
      </c>
      <c r="F444" s="2119" t="n">
        <v>1</v>
      </c>
      <c r="G444" s="2134" t="n">
        <v>3915.28</v>
      </c>
      <c r="H444" s="2134" t="n">
        <v>4032.7</v>
      </c>
      <c r="I444" s="2053" t="n">
        <f aca="false">H444-G444</f>
        <v>117.42</v>
      </c>
      <c r="J444" s="2027" t="n">
        <v>2000</v>
      </c>
      <c r="K444" s="2135"/>
      <c r="L444" s="2128" t="n">
        <f aca="false">F444*I444*J444</f>
        <v>234839.999999999</v>
      </c>
      <c r="M444" s="2128" t="n">
        <f aca="false">L444*$K$450/$L$450</f>
        <v>236945.822792216</v>
      </c>
      <c r="N444" s="2154" t="s">
        <v>1197</v>
      </c>
      <c r="O444" s="2155"/>
      <c r="S444" s="0" t="str">
        <f aca="false">B444</f>
        <v>11 kV  BSMMU Hospital  D BLOCK (F13)</v>
      </c>
      <c r="T444" s="2160" t="n">
        <f aca="false">M444</f>
        <v>236945.822792216</v>
      </c>
      <c r="U444" s="0" t="n">
        <v>229298.41674646</v>
      </c>
      <c r="V444" s="1441" t="n">
        <f aca="false">T444-U444</f>
        <v>7647.40604575584</v>
      </c>
      <c r="W444" s="2001" t="n">
        <f aca="false">V444/U444*100</f>
        <v>3.33513251171364</v>
      </c>
      <c r="X444" s="1441" t="str">
        <f aca="false">IF(W444&gt;40,"FAULT",IF(W444&lt;-40,"CHECK","OK"))</f>
        <v>OK</v>
      </c>
    </row>
    <row r="445" customFormat="false" ht="21.75" hidden="false" customHeight="true" outlineLevel="0" collapsed="false">
      <c r="A445" s="2016" t="n">
        <v>23</v>
      </c>
      <c r="B445" s="2017" t="s">
        <v>1465</v>
      </c>
      <c r="C445" s="2152" t="n">
        <v>11</v>
      </c>
      <c r="D445" s="2161"/>
      <c r="E445" s="2018" t="s">
        <v>1466</v>
      </c>
      <c r="F445" s="2119" t="n">
        <v>1</v>
      </c>
      <c r="G445" s="2134" t="n">
        <v>965.83</v>
      </c>
      <c r="H445" s="2134" t="n">
        <v>995.07</v>
      </c>
      <c r="I445" s="2053" t="n">
        <f aca="false">H445-G445</f>
        <v>29.24</v>
      </c>
      <c r="J445" s="2027" t="n">
        <v>2000</v>
      </c>
      <c r="K445" s="2135"/>
      <c r="L445" s="2128" t="n">
        <f aca="false">F445*I445*J445</f>
        <v>58480</v>
      </c>
      <c r="M445" s="2128" t="n">
        <f aca="false">L445*$K$450/$L$450</f>
        <v>59004.3932757999</v>
      </c>
      <c r="N445" s="2154" t="s">
        <v>1197</v>
      </c>
      <c r="O445" s="2155"/>
      <c r="S445" s="0" t="str">
        <f aca="false">B445</f>
        <v>11 kV BCS Academy RMU (F14)</v>
      </c>
      <c r="T445" s="2160" t="n">
        <f aca="false">M445</f>
        <v>59004.3932757999</v>
      </c>
      <c r="U445" s="0" t="n">
        <v>75292.0174391364</v>
      </c>
      <c r="V445" s="1441" t="n">
        <f aca="false">T445-U445</f>
        <v>-16287.6241633364</v>
      </c>
      <c r="W445" s="2001" t="n">
        <f aca="false">V445/U445*100</f>
        <v>-21.6326042485219</v>
      </c>
      <c r="X445" s="1441" t="str">
        <f aca="false">IF(W445&gt;40,"FAULT",IF(W445&lt;-40,"CHECK","OK"))</f>
        <v>OK</v>
      </c>
    </row>
    <row r="446" customFormat="false" ht="21.75" hidden="false" customHeight="true" outlineLevel="0" collapsed="false">
      <c r="A446" s="2016" t="n">
        <v>24</v>
      </c>
      <c r="B446" s="2017" t="s">
        <v>1467</v>
      </c>
      <c r="C446" s="2152" t="n">
        <v>11</v>
      </c>
      <c r="D446" s="2161"/>
      <c r="E446" s="2018" t="s">
        <v>1468</v>
      </c>
      <c r="F446" s="2119" t="n">
        <v>1</v>
      </c>
      <c r="G446" s="2134" t="n">
        <v>0.05</v>
      </c>
      <c r="H446" s="2134" t="n">
        <v>0.05</v>
      </c>
      <c r="I446" s="2053" t="n">
        <f aca="false">H446-G446</f>
        <v>0</v>
      </c>
      <c r="J446" s="2027" t="n">
        <v>2000</v>
      </c>
      <c r="K446" s="2135"/>
      <c r="L446" s="2128" t="n">
        <f aca="false">F446*I446*J446</f>
        <v>0</v>
      </c>
      <c r="M446" s="2128" t="n">
        <f aca="false">L446*$K$450/$L$450</f>
        <v>0</v>
      </c>
      <c r="N446" s="2154" t="s">
        <v>1197</v>
      </c>
      <c r="O446" s="2155"/>
      <c r="S446" s="0" t="str">
        <f aca="false">B446</f>
        <v>Spare</v>
      </c>
      <c r="T446" s="2160" t="n">
        <f aca="false">M446</f>
        <v>0</v>
      </c>
      <c r="U446" s="0" t="n">
        <v>0</v>
      </c>
      <c r="V446" s="1441" t="n">
        <f aca="false">T446-U446</f>
        <v>0</v>
      </c>
      <c r="W446" s="2001" t="e">
        <f aca="false">V446/U446*100</f>
        <v>#DIV/0!</v>
      </c>
      <c r="X446" s="1441" t="e">
        <f aca="false">IF(W446&gt;40,"FAULT",IF(W446&lt;-40,"CHECK","OK"))</f>
        <v>#DIV/0!</v>
      </c>
    </row>
    <row r="447" customFormat="false" ht="21.75" hidden="false" customHeight="true" outlineLevel="0" collapsed="false">
      <c r="A447" s="2016" t="n">
        <v>25</v>
      </c>
      <c r="B447" s="2017" t="s">
        <v>1469</v>
      </c>
      <c r="C447" s="2152" t="n">
        <v>11</v>
      </c>
      <c r="D447" s="2161"/>
      <c r="E447" s="2018" t="s">
        <v>1470</v>
      </c>
      <c r="F447" s="2119" t="n">
        <v>1</v>
      </c>
      <c r="G447" s="2134" t="n">
        <v>971.62</v>
      </c>
      <c r="H447" s="2134" t="n">
        <v>1147.96</v>
      </c>
      <c r="I447" s="2053" t="n">
        <f aca="false">H447-G447</f>
        <v>176.34</v>
      </c>
      <c r="J447" s="2027" t="n">
        <v>2000</v>
      </c>
      <c r="K447" s="2135"/>
      <c r="L447" s="2128" t="n">
        <f aca="false">F447*I447*J447</f>
        <v>352680</v>
      </c>
      <c r="M447" s="2128" t="n">
        <f aca="false">L447*$K$450/$L$450</f>
        <v>355842.500350703</v>
      </c>
      <c r="N447" s="2154" t="s">
        <v>1197</v>
      </c>
      <c r="O447" s="2155"/>
      <c r="S447" s="0" t="str">
        <f aca="false">B447</f>
        <v>BSMMU Super Specialist Hospital RMU</v>
      </c>
      <c r="T447" s="2160" t="n">
        <f aca="false">M447</f>
        <v>355842.500350703</v>
      </c>
      <c r="U447" s="0" t="n">
        <v>253677.730414587</v>
      </c>
      <c r="V447" s="1441" t="n">
        <f aca="false">T447-U447</f>
        <v>102164.769936116</v>
      </c>
      <c r="W447" s="2001" t="n">
        <f aca="false">V447/U447*100</f>
        <v>40.2734484296859</v>
      </c>
      <c r="X447" s="1441" t="str">
        <f aca="false">IF(W447&gt;40,"FAULT",IF(W447&lt;-40,"CHECK","OK"))</f>
        <v>FAULT</v>
      </c>
    </row>
    <row r="448" customFormat="false" ht="21.75" hidden="false" customHeight="true" outlineLevel="0" collapsed="false">
      <c r="A448" s="2016" t="n">
        <v>26</v>
      </c>
      <c r="B448" s="2017" t="s">
        <v>1365</v>
      </c>
      <c r="C448" s="2259" t="n">
        <v>0.415</v>
      </c>
      <c r="D448" s="2161"/>
      <c r="E448" s="2018" t="s">
        <v>1471</v>
      </c>
      <c r="F448" s="2119" t="n">
        <v>1</v>
      </c>
      <c r="G448" s="2134" t="n">
        <v>2460.23</v>
      </c>
      <c r="H448" s="2134" t="n">
        <v>2605.78</v>
      </c>
      <c r="I448" s="2053" t="n">
        <f aca="false">H448-G448</f>
        <v>145.55</v>
      </c>
      <c r="J448" s="2027" t="n">
        <v>100</v>
      </c>
      <c r="K448" s="2135"/>
      <c r="L448" s="2128" t="n">
        <f aca="false">F448*I448*J448</f>
        <v>14555</v>
      </c>
      <c r="M448" s="2128" t="n">
        <f aca="false">L448*$K$450/$L$450</f>
        <v>14685.5154604868</v>
      </c>
      <c r="N448" s="2154" t="s">
        <v>1197</v>
      </c>
      <c r="O448" s="2155"/>
      <c r="S448" s="0" t="str">
        <f aca="false">B448</f>
        <v>11/0.4 kV Aux. Transformer, AT-1</v>
      </c>
      <c r="T448" s="2160" t="n">
        <f aca="false">M448</f>
        <v>14685.5154604868</v>
      </c>
      <c r="U448" s="0" t="n">
        <v>15087.5942432515</v>
      </c>
      <c r="V448" s="1441" t="n">
        <f aca="false">T448-U448</f>
        <v>-402.078782764678</v>
      </c>
      <c r="W448" s="2001" t="n">
        <f aca="false">V448/U448*100</f>
        <v>-2.6649628581079</v>
      </c>
      <c r="X448" s="1441" t="str">
        <f aca="false">IF(W448&gt;40,"FAULT",IF(W448&lt;-40,"CHECK","OK"))</f>
        <v>OK</v>
      </c>
    </row>
    <row r="449" customFormat="false" ht="21.75" hidden="false" customHeight="true" outlineLevel="0" collapsed="false">
      <c r="A449" s="2016" t="n">
        <v>27</v>
      </c>
      <c r="B449" s="2017" t="s">
        <v>1366</v>
      </c>
      <c r="C449" s="2259" t="n">
        <v>0.415</v>
      </c>
      <c r="D449" s="2162"/>
      <c r="E449" s="2018" t="s">
        <v>1472</v>
      </c>
      <c r="F449" s="2119" t="n">
        <v>1</v>
      </c>
      <c r="G449" s="2134" t="n">
        <v>1666.67</v>
      </c>
      <c r="H449" s="2134" t="n">
        <v>1666.67</v>
      </c>
      <c r="I449" s="2053" t="n">
        <f aca="false">H449-G449</f>
        <v>0</v>
      </c>
      <c r="J449" s="2027" t="n">
        <v>100</v>
      </c>
      <c r="K449" s="2135"/>
      <c r="L449" s="2128" t="n">
        <f aca="false">F449*I449*J449</f>
        <v>0</v>
      </c>
      <c r="M449" s="2128" t="n">
        <f aca="false">L449*$K$450/$L$450</f>
        <v>0</v>
      </c>
      <c r="N449" s="2154" t="s">
        <v>1197</v>
      </c>
      <c r="O449" s="2155"/>
      <c r="S449" s="0" t="str">
        <f aca="false">B449</f>
        <v>11/0.4 kV Aux. Transformer, AT-2</v>
      </c>
      <c r="T449" s="2160" t="n">
        <f aca="false">M449</f>
        <v>0</v>
      </c>
      <c r="U449" s="0" t="n">
        <v>0</v>
      </c>
      <c r="V449" s="1441" t="n">
        <f aca="false">T449-U449</f>
        <v>0</v>
      </c>
      <c r="W449" s="2001" t="e">
        <f aca="false">V449/U449*100</f>
        <v>#DIV/0!</v>
      </c>
      <c r="X449" s="1441" t="e">
        <f aca="false">IF(W449&gt;40,"FAULT",IF(W449&lt;-40,"CHECK","OK"))</f>
        <v>#DIV/0!</v>
      </c>
    </row>
    <row r="450" customFormat="false" ht="21.75" hidden="false" customHeight="true" outlineLevel="0" collapsed="false">
      <c r="A450" s="2132"/>
      <c r="B450" s="2142"/>
      <c r="C450" s="2143"/>
      <c r="D450" s="2142"/>
      <c r="E450" s="2143"/>
      <c r="F450" s="2144"/>
      <c r="G450" s="2145"/>
      <c r="H450" s="2145"/>
      <c r="I450" s="2145"/>
      <c r="J450" s="2239" t="s">
        <v>1187</v>
      </c>
      <c r="K450" s="2262" t="n">
        <f aca="false">$L$412</f>
        <v>5159633.1162</v>
      </c>
      <c r="L450" s="2165" t="n">
        <f aca="false">SUM(L432:L449)</f>
        <v>5113777.6</v>
      </c>
      <c r="M450" s="2130" t="n">
        <f aca="false">SUM(M432:M449)</f>
        <v>5159633.1162</v>
      </c>
      <c r="N450" s="2166" t="n">
        <f aca="false">(M450-L450)/L450*100</f>
        <v>0.896705327975218</v>
      </c>
      <c r="O450" s="2240"/>
    </row>
    <row r="452" customFormat="false" ht="21.75" hidden="false" customHeight="true" outlineLevel="0" collapsed="false">
      <c r="A452" s="2077"/>
      <c r="B452" s="2078"/>
      <c r="C452" s="2051"/>
      <c r="D452" s="2079"/>
      <c r="F452" s="2169" t="s">
        <v>1234</v>
      </c>
      <c r="G452" s="2169"/>
      <c r="H452" s="2169"/>
      <c r="I452" s="2170" t="s">
        <v>212</v>
      </c>
      <c r="J452" s="2077"/>
      <c r="K452" s="2080"/>
      <c r="L452" s="2077"/>
      <c r="M452" s="2077"/>
      <c r="N452" s="2051"/>
      <c r="O452" s="2077"/>
    </row>
    <row r="453" customFormat="false" ht="21.75" hidden="false" customHeight="true" outlineLevel="0" collapsed="false">
      <c r="A453" s="2077"/>
      <c r="B453" s="2078"/>
      <c r="C453" s="2051"/>
      <c r="D453" s="2079"/>
      <c r="F453" s="2260" t="s">
        <v>746</v>
      </c>
      <c r="G453" s="2126" t="s">
        <v>1367</v>
      </c>
      <c r="H453" s="2126"/>
      <c r="I453" s="2171" t="n">
        <f aca="false">SUM(M432:M437,M441:M442)</f>
        <v>2072965.79295972</v>
      </c>
      <c r="J453" s="2077"/>
      <c r="K453" s="2080"/>
      <c r="L453" s="2077"/>
      <c r="M453" s="2077"/>
      <c r="N453" s="2051"/>
      <c r="O453" s="2077" t="s">
        <v>122</v>
      </c>
    </row>
    <row r="454" customFormat="false" ht="21.75" hidden="false" customHeight="true" outlineLevel="0" collapsed="false">
      <c r="A454" s="2077"/>
      <c r="B454" s="2078"/>
      <c r="C454" s="2051"/>
      <c r="D454" s="2079"/>
      <c r="F454" s="2260" t="s">
        <v>1197</v>
      </c>
      <c r="G454" s="2126" t="s">
        <v>1367</v>
      </c>
      <c r="H454" s="2126"/>
      <c r="I454" s="2171" t="n">
        <f aca="false">SUM(M438:M440,M443:M449)</f>
        <v>3086667.32324028</v>
      </c>
      <c r="J454" s="2077"/>
      <c r="K454" s="2080"/>
      <c r="L454" s="2077"/>
      <c r="M454" s="2077"/>
      <c r="N454" s="2051"/>
      <c r="O454" s="2077"/>
    </row>
    <row r="455" customFormat="false" ht="21.75" hidden="false" customHeight="true" outlineLevel="0" collapsed="false">
      <c r="A455" s="2077"/>
      <c r="B455" s="2078"/>
      <c r="C455" s="2051"/>
      <c r="D455" s="2079"/>
      <c r="F455" s="2260"/>
      <c r="G455" s="2261"/>
      <c r="H455" s="2261"/>
      <c r="I455" s="2171"/>
      <c r="J455" s="2077"/>
      <c r="K455" s="2080"/>
      <c r="L455" s="2077"/>
      <c r="M455" s="2077"/>
      <c r="N455" s="2051"/>
      <c r="O455" s="2077"/>
    </row>
    <row r="456" customFormat="false" ht="21.75" hidden="false" customHeight="true" outlineLevel="0" collapsed="false">
      <c r="A456" s="2077"/>
      <c r="B456" s="2078"/>
      <c r="C456" s="2051"/>
      <c r="D456" s="2079"/>
      <c r="E456" s="2051"/>
      <c r="F456" s="2260"/>
      <c r="G456" s="2261"/>
      <c r="H456" s="2261"/>
      <c r="I456" s="2171"/>
      <c r="J456" s="2077"/>
      <c r="K456" s="2080"/>
      <c r="L456" s="2077"/>
      <c r="M456" s="2077"/>
      <c r="N456" s="2051"/>
      <c r="O456" s="2077"/>
    </row>
    <row r="457" customFormat="false" ht="21.75" hidden="false" customHeight="true" outlineLevel="0" collapsed="false">
      <c r="F457" s="2260"/>
      <c r="G457" s="2261"/>
      <c r="H457" s="2261"/>
      <c r="I457" s="2171"/>
      <c r="J457" s="2077"/>
    </row>
    <row r="458" customFormat="false" ht="21.75" hidden="false" customHeight="true" outlineLevel="0" collapsed="false">
      <c r="F458" s="2241" t="s">
        <v>1239</v>
      </c>
      <c r="G458" s="2241"/>
      <c r="H458" s="2241"/>
      <c r="I458" s="2242" t="n">
        <f aca="false">SUM(I453:I457)</f>
        <v>5159633.1162</v>
      </c>
      <c r="J458" s="2130" t="n">
        <f aca="false">I458-M450</f>
        <v>0</v>
      </c>
    </row>
    <row r="468" customFormat="false" ht="21.75" hidden="false" customHeight="true" outlineLevel="0" collapsed="false">
      <c r="A468" s="2077"/>
      <c r="B468" s="2078"/>
      <c r="C468" s="2051"/>
      <c r="D468" s="2079"/>
      <c r="E468" s="2051"/>
      <c r="F468" s="2103"/>
      <c r="G468" s="2077"/>
      <c r="H468" s="2077"/>
      <c r="I468" s="2077"/>
      <c r="J468" s="2077"/>
      <c r="K468" s="2080"/>
      <c r="L468" s="2077"/>
      <c r="M468" s="2077"/>
      <c r="N468" s="2051"/>
      <c r="O468" s="2077"/>
    </row>
    <row r="469" customFormat="false" ht="21.75" hidden="false" customHeight="true" outlineLevel="0" collapsed="false">
      <c r="A469" s="2077"/>
      <c r="B469" s="2078"/>
      <c r="C469" s="2051"/>
      <c r="D469" s="2079"/>
      <c r="E469" s="2051"/>
      <c r="F469" s="2103"/>
      <c r="G469" s="2077"/>
      <c r="H469" s="2077"/>
      <c r="I469" s="2077"/>
      <c r="J469" s="2077"/>
      <c r="K469" s="2080"/>
      <c r="L469" s="2077"/>
      <c r="M469" s="2077"/>
      <c r="N469" s="2051"/>
      <c r="O469" s="2077"/>
    </row>
    <row r="470" customFormat="false" ht="21.75" hidden="false" customHeight="true" outlineLevel="0" collapsed="false">
      <c r="A470" s="2271"/>
      <c r="B470" s="2175"/>
      <c r="C470" s="2175"/>
      <c r="D470" s="2175"/>
      <c r="E470" s="2175"/>
      <c r="F470" s="2175"/>
      <c r="G470" s="2175"/>
      <c r="H470" s="2175"/>
      <c r="I470" s="2175"/>
      <c r="J470" s="2175"/>
      <c r="K470" s="2175"/>
      <c r="L470" s="2175"/>
      <c r="M470" s="2175"/>
      <c r="N470" s="2272"/>
      <c r="O470" s="2174"/>
    </row>
    <row r="471" customFormat="false" ht="21.75" hidden="false" customHeight="true" outlineLevel="0" collapsed="false">
      <c r="A471" s="2077"/>
      <c r="B471" s="2078"/>
      <c r="C471" s="2051"/>
      <c r="D471" s="2079"/>
      <c r="E471" s="2051"/>
      <c r="F471" s="2103"/>
      <c r="G471" s="2077"/>
      <c r="H471" s="2077"/>
      <c r="I471" s="2077"/>
      <c r="J471" s="2077"/>
      <c r="K471" s="2080"/>
      <c r="L471" s="2077"/>
      <c r="M471" s="2077"/>
      <c r="N471" s="2051"/>
      <c r="O471" s="2077"/>
    </row>
    <row r="472" customFormat="false" ht="21.75" hidden="false" customHeight="true" outlineLevel="0" collapsed="false">
      <c r="A472" s="2077"/>
      <c r="B472" s="2078"/>
      <c r="C472" s="2051"/>
      <c r="D472" s="2079"/>
      <c r="E472" s="2051"/>
      <c r="F472" s="2103"/>
      <c r="G472" s="2077"/>
      <c r="H472" s="2077"/>
      <c r="I472" s="2077"/>
      <c r="J472" s="2077"/>
      <c r="K472" s="2080"/>
      <c r="L472" s="2077"/>
      <c r="M472" s="2077"/>
      <c r="N472" s="2051"/>
      <c r="O472" s="2077"/>
    </row>
    <row r="473" customFormat="false" ht="21.75" hidden="false" customHeight="true" outlineLevel="0" collapsed="false">
      <c r="A473" s="2270" t="s">
        <v>1473</v>
      </c>
      <c r="B473" s="2270"/>
      <c r="C473" s="2270"/>
      <c r="D473" s="2270"/>
      <c r="E473" s="2270"/>
      <c r="F473" s="2270"/>
      <c r="G473" s="2270"/>
      <c r="H473" s="2270"/>
      <c r="I473" s="2270"/>
      <c r="J473" s="2270"/>
      <c r="K473" s="2270"/>
      <c r="L473" s="2270"/>
      <c r="M473" s="2270"/>
      <c r="N473" s="2270"/>
      <c r="O473" s="1989" t="str">
        <f aca="false">O6</f>
        <v>Month June-2023</v>
      </c>
      <c r="S473" s="1990" t="str">
        <f aca="false">S6</f>
        <v>Name of Feeders.</v>
      </c>
      <c r="T473" s="1991" t="str">
        <f aca="false">T6</f>
        <v>Month June-2023</v>
      </c>
      <c r="U473" s="1990" t="s">
        <v>1070</v>
      </c>
      <c r="V473" s="1990" t="str">
        <f aca="false">V6</f>
        <v>Diffferance</v>
      </c>
      <c r="W473" s="1990" t="str">
        <f aca="false">W6</f>
        <v>% of Increased/Decreased</v>
      </c>
      <c r="X473" s="1990" t="str">
        <f aca="false">X6</f>
        <v>COMENTS</v>
      </c>
    </row>
    <row r="474" customFormat="false" ht="21.75" hidden="false" customHeight="true" outlineLevel="0" collapsed="false">
      <c r="A474" s="1992" t="s">
        <v>794</v>
      </c>
      <c r="B474" s="1993" t="s">
        <v>1074</v>
      </c>
      <c r="C474" s="1994" t="s">
        <v>1075</v>
      </c>
      <c r="D474" s="1994"/>
      <c r="E474" s="1994"/>
      <c r="F474" s="1995" t="s">
        <v>45</v>
      </c>
      <c r="G474" s="1996" t="s">
        <v>1076</v>
      </c>
      <c r="H474" s="1996"/>
      <c r="I474" s="1996"/>
      <c r="J474" s="1996" t="s">
        <v>29</v>
      </c>
      <c r="K474" s="1994" t="s">
        <v>1077</v>
      </c>
      <c r="L474" s="1994"/>
      <c r="M474" s="1994" t="s">
        <v>1078</v>
      </c>
      <c r="N474" s="1993"/>
      <c r="O474" s="1997" t="s">
        <v>479</v>
      </c>
    </row>
    <row r="475" customFormat="false" ht="21.75" hidden="false" customHeight="true" outlineLevel="0" collapsed="false">
      <c r="A475" s="1992"/>
      <c r="B475" s="1993"/>
      <c r="C475" s="1998" t="s">
        <v>1079</v>
      </c>
      <c r="D475" s="1998"/>
      <c r="E475" s="1998" t="s">
        <v>1080</v>
      </c>
      <c r="F475" s="1995"/>
      <c r="G475" s="2249" t="n">
        <f aca="false">'NORTH-1'!$H$8</f>
        <v>44929</v>
      </c>
      <c r="H475" s="2249" t="n">
        <f aca="false">'NORTH-1'!$H$8</f>
        <v>44929</v>
      </c>
      <c r="I475" s="2000" t="s">
        <v>47</v>
      </c>
      <c r="J475" s="1996"/>
      <c r="K475" s="2000" t="s">
        <v>1081</v>
      </c>
      <c r="L475" s="2000" t="s">
        <v>1082</v>
      </c>
      <c r="M475" s="1994" t="s">
        <v>1083</v>
      </c>
      <c r="N475" s="1998" t="s">
        <v>741</v>
      </c>
      <c r="O475" s="1997"/>
      <c r="T475" s="1441" t="n">
        <v>15283200.0000001</v>
      </c>
      <c r="U475" s="1441" t="n">
        <v>15283200.0000001</v>
      </c>
      <c r="V475" s="1441" t="n">
        <f aca="false">T475-U475</f>
        <v>0</v>
      </c>
      <c r="W475" s="2001" t="n">
        <f aca="false">V475/U475*100</f>
        <v>0</v>
      </c>
      <c r="X475" s="1441" t="str">
        <f aca="false">IF(W475&gt;40,"FAULT",IF(W475&lt;-40,"CHECK","OK"))</f>
        <v>OK</v>
      </c>
    </row>
    <row r="476" customFormat="false" ht="21.75" hidden="false" customHeight="true" outlineLevel="0" collapsed="false">
      <c r="A476" s="2002" t="n">
        <v>1</v>
      </c>
      <c r="B476" s="2003" t="n">
        <v>2</v>
      </c>
      <c r="C476" s="2004" t="n">
        <v>4</v>
      </c>
      <c r="D476" s="2004"/>
      <c r="E476" s="2003" t="n">
        <v>5</v>
      </c>
      <c r="F476" s="2005" t="n">
        <v>7</v>
      </c>
      <c r="G476" s="2002" t="n">
        <v>9</v>
      </c>
      <c r="H476" s="2002" t="n">
        <v>9</v>
      </c>
      <c r="I476" s="2002" t="s">
        <v>1084</v>
      </c>
      <c r="J476" s="2002" t="n">
        <v>11</v>
      </c>
      <c r="K476" s="2002" t="s">
        <v>1085</v>
      </c>
      <c r="L476" s="2002" t="s">
        <v>1086</v>
      </c>
      <c r="M476" s="2002" t="n">
        <v>14</v>
      </c>
      <c r="N476" s="2006" t="n">
        <v>15</v>
      </c>
      <c r="O476" s="2002" t="n">
        <v>16</v>
      </c>
    </row>
    <row r="477" customFormat="false" ht="21.75" hidden="false" customHeight="true" outlineLevel="0" collapsed="false">
      <c r="A477" s="2007"/>
      <c r="B477" s="2008" t="s">
        <v>1474</v>
      </c>
      <c r="C477" s="2009"/>
      <c r="D477" s="2010"/>
      <c r="E477" s="2011"/>
      <c r="F477" s="2012"/>
      <c r="G477" s="2009"/>
      <c r="H477" s="2009"/>
      <c r="I477" s="2009"/>
      <c r="J477" s="2009"/>
      <c r="K477" s="2010"/>
      <c r="L477" s="2009"/>
      <c r="M477" s="2013"/>
      <c r="N477" s="2014"/>
      <c r="O477" s="2015"/>
    </row>
    <row r="478" customFormat="false" ht="21.75" hidden="false" customHeight="true" outlineLevel="0" collapsed="false">
      <c r="A478" s="2016" t="n">
        <v>2</v>
      </c>
      <c r="B478" s="2273" t="str">
        <f aca="false">'PDB Bill AMR'!B19</f>
        <v>Kallyanpur to Lalbagh 1</v>
      </c>
      <c r="C478" s="2018" t="n">
        <v>132</v>
      </c>
      <c r="D478" s="2153"/>
      <c r="E478" s="2018" t="n">
        <v>8993518</v>
      </c>
      <c r="F478" s="2119" t="n">
        <v>1</v>
      </c>
      <c r="G478" s="2274" t="n">
        <f aca="false">'PDB Bill AMR'!J19</f>
        <v>1078.582</v>
      </c>
      <c r="H478" s="2274" t="n">
        <f aca="false">'PDB Bill AMR'!K19</f>
        <v>1098.154</v>
      </c>
      <c r="I478" s="2274" t="n">
        <f aca="false">'PDB Bill AMR'!L19</f>
        <v>19.5719999999999</v>
      </c>
      <c r="J478" s="2178" t="n">
        <f aca="false">'PDB Bill AMR'!I19</f>
        <v>960000</v>
      </c>
      <c r="K478" s="2184" t="n">
        <f aca="false">'PDB Bill AMR'!M19</f>
        <v>0</v>
      </c>
      <c r="L478" s="2275" t="n">
        <f aca="false">'PDB Bill AMR'!N19</f>
        <v>18789119.9999999</v>
      </c>
      <c r="M478" s="2025"/>
      <c r="N478" s="2026"/>
      <c r="O478" s="2027"/>
    </row>
    <row r="479" customFormat="false" ht="21.75" hidden="false" customHeight="true" outlineLevel="0" collapsed="false">
      <c r="A479" s="2016"/>
      <c r="B479" s="2273"/>
      <c r="C479" s="2018" t="n">
        <v>132</v>
      </c>
      <c r="D479" s="2206"/>
      <c r="E479" s="2018"/>
      <c r="F479" s="2119" t="n">
        <v>1</v>
      </c>
      <c r="G479" s="2274" t="n">
        <f aca="false">'PDB Bill AMR'!J20</f>
        <v>70.056</v>
      </c>
      <c r="H479" s="2274" t="n">
        <f aca="false">'PDB Bill AMR'!K20</f>
        <v>70.056</v>
      </c>
      <c r="I479" s="2274" t="n">
        <f aca="false">'PDB Bill AMR'!L20</f>
        <v>0</v>
      </c>
      <c r="J479" s="2178" t="n">
        <f aca="false">'PDB Bill AMR'!I20</f>
        <v>960000</v>
      </c>
      <c r="K479" s="2184" t="n">
        <f aca="false">'PDB Bill AMR'!M20</f>
        <v>0</v>
      </c>
      <c r="L479" s="2185" t="n">
        <f aca="false">'PDB Bill AMR'!N20</f>
        <v>0</v>
      </c>
      <c r="M479" s="2029"/>
      <c r="N479" s="2030"/>
      <c r="O479" s="2027"/>
    </row>
    <row r="480" customFormat="false" ht="21.75" hidden="false" customHeight="true" outlineLevel="0" collapsed="false">
      <c r="A480" s="2016" t="n">
        <v>3</v>
      </c>
      <c r="B480" s="2273" t="str">
        <f aca="false">'PDB Bill AMR'!B21</f>
        <v>Kallyanpur to Lalbagh 2</v>
      </c>
      <c r="C480" s="2018" t="n">
        <v>132</v>
      </c>
      <c r="D480" s="2206"/>
      <c r="E480" s="2018" t="n">
        <v>5014660</v>
      </c>
      <c r="F480" s="2119" t="n">
        <v>1</v>
      </c>
      <c r="G480" s="2274" t="n">
        <f aca="false">'PDB Bill AMR'!J21</f>
        <v>255.206</v>
      </c>
      <c r="H480" s="2274" t="n">
        <f aca="false">'PDB Bill AMR'!K21</f>
        <v>274.986</v>
      </c>
      <c r="I480" s="2274" t="n">
        <f aca="false">'PDB Bill AMR'!L21</f>
        <v>19.78</v>
      </c>
      <c r="J480" s="2178" t="n">
        <f aca="false">'PDB Bill AMR'!I21</f>
        <v>960000</v>
      </c>
      <c r="K480" s="2184" t="n">
        <f aca="false">'PDB Bill AMR'!M21</f>
        <v>0</v>
      </c>
      <c r="L480" s="2185" t="n">
        <f aca="false">'PDB Bill AMR'!N21</f>
        <v>18988800</v>
      </c>
      <c r="M480" s="2029"/>
      <c r="N480" s="2030"/>
      <c r="O480" s="2027"/>
    </row>
    <row r="481" customFormat="false" ht="21.75" hidden="false" customHeight="true" outlineLevel="0" collapsed="false">
      <c r="A481" s="2016"/>
      <c r="B481" s="2273"/>
      <c r="C481" s="2018" t="n">
        <v>132</v>
      </c>
      <c r="D481" s="2206"/>
      <c r="E481" s="2018"/>
      <c r="F481" s="2119" t="n">
        <v>1</v>
      </c>
      <c r="G481" s="2274" t="n">
        <f aca="false">'PDB Bill AMR'!J22</f>
        <v>4.361</v>
      </c>
      <c r="H481" s="2274" t="n">
        <f aca="false">'PDB Bill AMR'!K22</f>
        <v>4.361</v>
      </c>
      <c r="I481" s="2274" t="n">
        <f aca="false">'PDB Bill AMR'!L22</f>
        <v>0</v>
      </c>
      <c r="J481" s="2178" t="n">
        <f aca="false">'PDB Bill AMR'!I22</f>
        <v>960000</v>
      </c>
      <c r="K481" s="2184" t="n">
        <f aca="false">'PDB Bill AMR'!M22</f>
        <v>0</v>
      </c>
      <c r="L481" s="2185" t="n">
        <f aca="false">'PDB Bill AMR'!N22</f>
        <v>0</v>
      </c>
      <c r="M481" s="2029"/>
      <c r="N481" s="2030"/>
      <c r="O481" s="2027"/>
    </row>
    <row r="482" customFormat="false" ht="21.75" hidden="false" customHeight="true" outlineLevel="0" collapsed="false">
      <c r="A482" s="2016" t="n">
        <v>7</v>
      </c>
      <c r="B482" s="2273" t="str">
        <f aca="false">'PDB Bill AMR'!$B$64</f>
        <v>Keraniganj to Lalbagh-3</v>
      </c>
      <c r="C482" s="2018" t="n">
        <v>132</v>
      </c>
      <c r="D482" s="2206"/>
      <c r="E482" s="2018" t="n">
        <v>38992597</v>
      </c>
      <c r="F482" s="2119" t="n">
        <v>1</v>
      </c>
      <c r="G482" s="2274" t="n">
        <f aca="false">'PDB Bill AMR'!J64</f>
        <v>539.605</v>
      </c>
      <c r="H482" s="2274" t="n">
        <f aca="false">'PDB Bill AMR'!K64</f>
        <v>575.795</v>
      </c>
      <c r="I482" s="2274" t="n">
        <f aca="false">'PDB Bill AMR'!L64</f>
        <v>36.1899999999999</v>
      </c>
      <c r="J482" s="2183" t="n">
        <f aca="false">'PDB Bill AMR'!I64</f>
        <v>1440000</v>
      </c>
      <c r="K482" s="2184" t="n">
        <f aca="false">'PDB Bill AMR'!M64</f>
        <v>0</v>
      </c>
      <c r="L482" s="2275" t="n">
        <f aca="false">'PDB Bill AMR'!N64</f>
        <v>52113599.9999999</v>
      </c>
      <c r="M482" s="2025"/>
      <c r="N482" s="2026"/>
      <c r="O482" s="2027"/>
    </row>
    <row r="483" customFormat="false" ht="21.75" hidden="false" customHeight="true" outlineLevel="0" collapsed="false">
      <c r="A483" s="2016"/>
      <c r="B483" s="2273"/>
      <c r="C483" s="2018" t="n">
        <v>132</v>
      </c>
      <c r="D483" s="2156"/>
      <c r="E483" s="2018"/>
      <c r="F483" s="2119" t="n">
        <v>1</v>
      </c>
      <c r="G483" s="2274" t="n">
        <f aca="false">'PDB Bill AMR'!J65</f>
        <v>0</v>
      </c>
      <c r="H483" s="2274" t="n">
        <f aca="false">'PDB Bill AMR'!K65</f>
        <v>0</v>
      </c>
      <c r="I483" s="2274" t="n">
        <f aca="false">'PDB Bill AMR'!L65</f>
        <v>0</v>
      </c>
      <c r="J483" s="2183" t="n">
        <f aca="false">'PDB Bill AMR'!I65</f>
        <v>1440000</v>
      </c>
      <c r="K483" s="2276" t="n">
        <f aca="false">'PDB Bill AMR'!M65</f>
        <v>0</v>
      </c>
      <c r="L483" s="2277" t="n">
        <f aca="false">'PDB Bill AMR'!N65</f>
        <v>0</v>
      </c>
      <c r="M483" s="2032"/>
      <c r="N483" s="2033"/>
      <c r="O483" s="2027"/>
    </row>
    <row r="484" customFormat="false" ht="21.75" hidden="false" customHeight="true" outlineLevel="0" collapsed="false">
      <c r="A484" s="2016"/>
      <c r="B484" s="2037"/>
      <c r="C484" s="2038"/>
      <c r="D484" s="2039"/>
      <c r="E484" s="2038"/>
      <c r="F484" s="2040"/>
      <c r="G484" s="2041"/>
      <c r="H484" s="2041"/>
      <c r="I484" s="2042" t="s">
        <v>1094</v>
      </c>
      <c r="J484" s="2042"/>
      <c r="K484" s="2043" t="n">
        <f aca="false">SUM(K478:K483)</f>
        <v>0</v>
      </c>
      <c r="L484" s="2044" t="n">
        <f aca="false">SUM(L478:L483)</f>
        <v>89891519.9999998</v>
      </c>
      <c r="M484" s="2045"/>
      <c r="N484" s="2046"/>
      <c r="O484" s="2027"/>
    </row>
    <row r="485" customFormat="false" ht="21.75" hidden="false" customHeight="true" outlineLevel="0" collapsed="false">
      <c r="A485" s="2016"/>
      <c r="B485" s="2037"/>
      <c r="C485" s="2038"/>
      <c r="D485" s="2039"/>
      <c r="E485" s="2038"/>
      <c r="F485" s="2040"/>
      <c r="G485" s="2041"/>
      <c r="H485" s="2041"/>
      <c r="I485" s="2047"/>
      <c r="J485" s="2047" t="s">
        <v>1095</v>
      </c>
      <c r="K485" s="2068" t="n">
        <f aca="false">L484-K484</f>
        <v>89891519.9999998</v>
      </c>
      <c r="L485" s="2049"/>
      <c r="M485" s="2050"/>
      <c r="N485" s="2051"/>
      <c r="O485" s="2027"/>
    </row>
    <row r="486" customFormat="false" ht="21.75" hidden="false" customHeight="true" outlineLevel="0" collapsed="false">
      <c r="A486" s="2016"/>
      <c r="B486" s="2008" t="s">
        <v>1475</v>
      </c>
      <c r="C486" s="2009"/>
      <c r="D486" s="2010"/>
      <c r="E486" s="2009"/>
      <c r="F486" s="2012"/>
      <c r="G486" s="2009"/>
      <c r="H486" s="2009"/>
      <c r="I486" s="2009"/>
      <c r="J486" s="2009"/>
      <c r="K486" s="2010"/>
      <c r="L486" s="2009"/>
      <c r="M486" s="2013"/>
      <c r="N486" s="2014"/>
      <c r="O486" s="2027"/>
    </row>
    <row r="487" customFormat="false" ht="21.75" hidden="false" customHeight="true" outlineLevel="0" collapsed="false">
      <c r="A487" s="2016"/>
      <c r="B487" s="2017" t="s">
        <v>1476</v>
      </c>
      <c r="C487" s="2018" t="n">
        <v>132</v>
      </c>
      <c r="D487" s="2153" t="s">
        <v>1306</v>
      </c>
      <c r="E487" s="2018" t="n">
        <v>6604452</v>
      </c>
      <c r="F487" s="2119" t="n">
        <v>1</v>
      </c>
      <c r="G487" s="2115" t="n">
        <v>238756</v>
      </c>
      <c r="H487" s="2115" t="n">
        <v>256887</v>
      </c>
      <c r="I487" s="2022" t="n">
        <f aca="false">H487-G487</f>
        <v>18131</v>
      </c>
      <c r="J487" s="2027" t="n">
        <v>1000</v>
      </c>
      <c r="K487" s="2024" t="n">
        <f aca="false">J487*I487*F487</f>
        <v>18131000</v>
      </c>
      <c r="L487" s="2029"/>
      <c r="M487" s="2029"/>
      <c r="N487" s="2030"/>
      <c r="O487" s="2027"/>
    </row>
    <row r="488" customFormat="false" ht="21.75" hidden="false" customHeight="true" outlineLevel="0" collapsed="false">
      <c r="A488" s="2016"/>
      <c r="B488" s="2017"/>
      <c r="C488" s="2018" t="n">
        <v>132</v>
      </c>
      <c r="D488" s="2206"/>
      <c r="E488" s="2018"/>
      <c r="F488" s="2119" t="n">
        <v>1</v>
      </c>
      <c r="G488" s="2115" t="n">
        <v>6755</v>
      </c>
      <c r="H488" s="2115" t="n">
        <v>6755</v>
      </c>
      <c r="I488" s="2022" t="n">
        <f aca="false">H488-G488</f>
        <v>0</v>
      </c>
      <c r="J488" s="2027" t="n">
        <v>1000</v>
      </c>
      <c r="K488" s="2024"/>
      <c r="L488" s="2029" t="n">
        <f aca="false">J488*I488*F488</f>
        <v>0</v>
      </c>
      <c r="M488" s="2029"/>
      <c r="N488" s="2030"/>
      <c r="O488" s="2027"/>
    </row>
    <row r="489" customFormat="false" ht="21.75" hidden="false" customHeight="true" outlineLevel="0" collapsed="false">
      <c r="A489" s="2016"/>
      <c r="B489" s="2017" t="s">
        <v>1477</v>
      </c>
      <c r="C489" s="2018" t="n">
        <v>132</v>
      </c>
      <c r="D489" s="2206"/>
      <c r="E489" s="2018"/>
      <c r="F489" s="2119" t="n">
        <v>1</v>
      </c>
      <c r="G489" s="2115" t="n">
        <v>4278687</v>
      </c>
      <c r="H489" s="2115" t="n">
        <v>4330666</v>
      </c>
      <c r="I489" s="2022" t="n">
        <f aca="false">H489-G489</f>
        <v>51979</v>
      </c>
      <c r="J489" s="2027" t="n">
        <v>1000</v>
      </c>
      <c r="K489" s="2024" t="n">
        <f aca="false">J489*I489*F489</f>
        <v>51979000</v>
      </c>
      <c r="L489" s="2029"/>
      <c r="M489" s="2029"/>
      <c r="N489" s="2030"/>
      <c r="O489" s="2027"/>
    </row>
    <row r="490" customFormat="false" ht="21.75" hidden="false" customHeight="true" outlineLevel="0" collapsed="false">
      <c r="A490" s="2016"/>
      <c r="B490" s="2017"/>
      <c r="C490" s="2018" t="n">
        <v>132</v>
      </c>
      <c r="D490" s="2206"/>
      <c r="E490" s="2018"/>
      <c r="F490" s="2119" t="n">
        <v>1</v>
      </c>
      <c r="G490" s="2115" t="n">
        <v>789</v>
      </c>
      <c r="H490" s="2115" t="n">
        <v>789</v>
      </c>
      <c r="I490" s="2022" t="n">
        <f aca="false">H490-G490</f>
        <v>0</v>
      </c>
      <c r="J490" s="2027" t="n">
        <v>1000</v>
      </c>
      <c r="K490" s="2024"/>
      <c r="L490" s="2029" t="n">
        <f aca="false">J490*I490*F490</f>
        <v>0</v>
      </c>
      <c r="M490" s="2029"/>
      <c r="N490" s="2030"/>
      <c r="O490" s="2027"/>
    </row>
    <row r="491" customFormat="false" ht="21.75" hidden="false" customHeight="true" outlineLevel="0" collapsed="false">
      <c r="A491" s="2016"/>
      <c r="B491" s="2017" t="s">
        <v>759</v>
      </c>
      <c r="C491" s="2018" t="n">
        <v>132</v>
      </c>
      <c r="D491" s="2206"/>
      <c r="E491" s="2018"/>
      <c r="F491" s="2119" t="n">
        <v>1</v>
      </c>
      <c r="G491" s="2115" t="n">
        <v>7525</v>
      </c>
      <c r="H491" s="2115" t="n">
        <v>7525</v>
      </c>
      <c r="I491" s="2022" t="n">
        <f aca="false">H491-G491</f>
        <v>0</v>
      </c>
      <c r="J491" s="2027" t="n">
        <v>1000</v>
      </c>
      <c r="K491" s="2024" t="n">
        <f aca="false">J491*I491*F491</f>
        <v>0</v>
      </c>
      <c r="L491" s="2029"/>
      <c r="M491" s="2029"/>
      <c r="N491" s="2030"/>
      <c r="O491" s="2027"/>
    </row>
    <row r="492" customFormat="false" ht="21.75" hidden="false" customHeight="true" outlineLevel="0" collapsed="false">
      <c r="A492" s="2016"/>
      <c r="B492" s="2017"/>
      <c r="C492" s="2018" t="n">
        <v>132</v>
      </c>
      <c r="D492" s="2206"/>
      <c r="E492" s="2018"/>
      <c r="F492" s="2119" t="n">
        <v>1</v>
      </c>
      <c r="G492" s="2115" t="n">
        <v>442987</v>
      </c>
      <c r="H492" s="2115" t="n">
        <v>479088</v>
      </c>
      <c r="I492" s="2022" t="n">
        <f aca="false">H492-G492</f>
        <v>36101</v>
      </c>
      <c r="J492" s="2027" t="n">
        <v>1000</v>
      </c>
      <c r="K492" s="2024"/>
      <c r="L492" s="2029" t="n">
        <f aca="false">J492*I492*F492</f>
        <v>36101000</v>
      </c>
      <c r="M492" s="2029"/>
      <c r="N492" s="2030"/>
      <c r="O492" s="2027"/>
    </row>
    <row r="493" customFormat="false" ht="21.75" hidden="false" customHeight="true" outlineLevel="0" collapsed="false">
      <c r="A493" s="2016"/>
      <c r="B493" s="2017" t="s">
        <v>1478</v>
      </c>
      <c r="C493" s="2018" t="n">
        <v>132</v>
      </c>
      <c r="D493" s="2206"/>
      <c r="E493" s="2018" t="n">
        <v>6604428</v>
      </c>
      <c r="F493" s="2119" t="n">
        <v>1</v>
      </c>
      <c r="G493" s="2115" t="n">
        <v>337429</v>
      </c>
      <c r="H493" s="2115" t="n">
        <v>355386</v>
      </c>
      <c r="I493" s="2022" t="n">
        <f aca="false">H493-G493</f>
        <v>17957</v>
      </c>
      <c r="J493" s="2027" t="n">
        <v>1000</v>
      </c>
      <c r="K493" s="2024" t="n">
        <f aca="false">J493*I493*F493</f>
        <v>17957000</v>
      </c>
      <c r="L493" s="2029"/>
      <c r="M493" s="2029"/>
      <c r="N493" s="2030"/>
      <c r="O493" s="2027"/>
    </row>
    <row r="494" customFormat="false" ht="21.75" hidden="false" customHeight="true" outlineLevel="0" collapsed="false">
      <c r="A494" s="2016"/>
      <c r="B494" s="2017"/>
      <c r="C494" s="2018" t="n">
        <v>132</v>
      </c>
      <c r="D494" s="2156"/>
      <c r="E494" s="2018"/>
      <c r="F494" s="2119" t="n">
        <v>1</v>
      </c>
      <c r="G494" s="2115" t="n">
        <v>7111</v>
      </c>
      <c r="H494" s="2115" t="n">
        <v>7111</v>
      </c>
      <c r="I494" s="2022" t="n">
        <f aca="false">H494-G494</f>
        <v>0</v>
      </c>
      <c r="J494" s="2027" t="n">
        <v>1000</v>
      </c>
      <c r="K494" s="2024"/>
      <c r="L494" s="2029" t="n">
        <f aca="false">J494*I494*F494</f>
        <v>0</v>
      </c>
      <c r="M494" s="2032"/>
      <c r="N494" s="2033"/>
      <c r="O494" s="2027"/>
    </row>
    <row r="495" customFormat="false" ht="21.75" hidden="false" customHeight="true" outlineLevel="0" collapsed="false">
      <c r="A495" s="2016"/>
      <c r="B495" s="2037"/>
      <c r="C495" s="2038"/>
      <c r="D495" s="2039"/>
      <c r="E495" s="2038"/>
      <c r="F495" s="2040"/>
      <c r="G495" s="2041"/>
      <c r="H495" s="2041" t="n">
        <v>0</v>
      </c>
      <c r="I495" s="2042" t="s">
        <v>1105</v>
      </c>
      <c r="J495" s="2042"/>
      <c r="K495" s="2278" t="n">
        <f aca="false">SUM(K487:K494)</f>
        <v>88067000</v>
      </c>
      <c r="L495" s="2278" t="n">
        <f aca="false">SUM(L487:L494)</f>
        <v>36101000</v>
      </c>
      <c r="M495" s="2045"/>
      <c r="N495" s="2046"/>
      <c r="O495" s="2055"/>
    </row>
    <row r="496" customFormat="false" ht="21.75" hidden="false" customHeight="true" outlineLevel="0" collapsed="false">
      <c r="A496" s="2016"/>
      <c r="B496" s="2037"/>
      <c r="C496" s="2038"/>
      <c r="D496" s="2039"/>
      <c r="E496" s="2038"/>
      <c r="F496" s="2040"/>
      <c r="G496" s="2041"/>
      <c r="H496" s="2041" t="n">
        <v>0</v>
      </c>
      <c r="I496" s="2042" t="s">
        <v>1095</v>
      </c>
      <c r="J496" s="2042"/>
      <c r="K496" s="2068" t="n">
        <f aca="false">K495-L495</f>
        <v>51966000</v>
      </c>
      <c r="L496" s="2049"/>
      <c r="M496" s="2056"/>
      <c r="N496" s="2057"/>
      <c r="O496" s="2055"/>
    </row>
    <row r="497" customFormat="false" ht="21.75" hidden="false" customHeight="true" outlineLevel="0" collapsed="false">
      <c r="A497" s="2007"/>
      <c r="B497" s="2058" t="s">
        <v>1479</v>
      </c>
      <c r="C497" s="2059"/>
      <c r="D497" s="2060"/>
      <c r="E497" s="2059"/>
      <c r="F497" s="2061"/>
      <c r="G497" s="2059"/>
      <c r="H497" s="2059" t="n">
        <v>0</v>
      </c>
      <c r="I497" s="2059"/>
      <c r="J497" s="2059"/>
      <c r="K497" s="2060"/>
      <c r="L497" s="2059"/>
      <c r="M497" s="2063"/>
      <c r="N497" s="2064"/>
      <c r="O497" s="2015"/>
    </row>
    <row r="498" customFormat="false" ht="21.75" hidden="false" customHeight="true" outlineLevel="0" collapsed="false">
      <c r="A498" s="2016" t="n">
        <v>6</v>
      </c>
      <c r="B498" s="2017" t="s">
        <v>759</v>
      </c>
      <c r="C498" s="2018" t="n">
        <v>132</v>
      </c>
      <c r="D498" s="2065"/>
      <c r="E498" s="2066" t="s">
        <v>1480</v>
      </c>
      <c r="F498" s="2119" t="n">
        <v>1</v>
      </c>
      <c r="G498" s="2115" t="n">
        <v>7525</v>
      </c>
      <c r="H498" s="2115" t="n">
        <v>7525</v>
      </c>
      <c r="I498" s="2022" t="n">
        <f aca="false">H498-G498</f>
        <v>0</v>
      </c>
      <c r="J498" s="2027" t="n">
        <v>1000</v>
      </c>
      <c r="K498" s="2024" t="n">
        <f aca="false">F498*I498*J498</f>
        <v>0</v>
      </c>
      <c r="L498" s="2029"/>
      <c r="M498" s="2025"/>
      <c r="N498" s="2026"/>
      <c r="O498" s="2027"/>
    </row>
    <row r="499" customFormat="false" ht="21.75" hidden="false" customHeight="true" outlineLevel="0" collapsed="false">
      <c r="A499" s="2016"/>
      <c r="B499" s="2017"/>
      <c r="C499" s="2018" t="n">
        <v>132</v>
      </c>
      <c r="D499" s="2065"/>
      <c r="E499" s="2066" t="s">
        <v>1480</v>
      </c>
      <c r="F499" s="2119" t="n">
        <v>1</v>
      </c>
      <c r="G499" s="2115" t="n">
        <v>442987</v>
      </c>
      <c r="H499" s="2115" t="n">
        <v>479088</v>
      </c>
      <c r="I499" s="2022" t="n">
        <f aca="false">H499-G499</f>
        <v>36101</v>
      </c>
      <c r="J499" s="2027" t="n">
        <v>1000</v>
      </c>
      <c r="K499" s="2024"/>
      <c r="L499" s="2029" t="n">
        <f aca="false">F499*I499*J499</f>
        <v>36101000</v>
      </c>
      <c r="M499" s="2029"/>
      <c r="N499" s="2030"/>
      <c r="O499" s="2027"/>
    </row>
    <row r="500" customFormat="false" ht="21.75" hidden="false" customHeight="true" outlineLevel="0" collapsed="false">
      <c r="A500" s="2016"/>
      <c r="B500" s="2037"/>
      <c r="C500" s="2038"/>
      <c r="D500" s="2039"/>
      <c r="E500" s="2038"/>
      <c r="F500" s="2040"/>
      <c r="G500" s="2041"/>
      <c r="H500" s="2041" t="n">
        <v>0</v>
      </c>
      <c r="I500" s="2041"/>
      <c r="J500" s="2037" t="s">
        <v>1110</v>
      </c>
      <c r="K500" s="2068"/>
      <c r="L500" s="2075" t="n">
        <f aca="false">SUM(L498:L499)</f>
        <v>36101000</v>
      </c>
      <c r="M500" s="2055"/>
      <c r="N500" s="2057"/>
      <c r="O500" s="2027"/>
    </row>
    <row r="501" customFormat="false" ht="21.75" hidden="false" customHeight="true" outlineLevel="0" collapsed="false">
      <c r="A501" s="2007"/>
      <c r="B501" s="2058" t="s">
        <v>1481</v>
      </c>
      <c r="C501" s="2059"/>
      <c r="D501" s="2060"/>
      <c r="E501" s="2059"/>
      <c r="F501" s="2061"/>
      <c r="G501" s="2059"/>
      <c r="H501" s="2059" t="n">
        <v>0</v>
      </c>
      <c r="I501" s="2059"/>
      <c r="J501" s="2059"/>
      <c r="K501" s="2060"/>
      <c r="L501" s="2059"/>
      <c r="M501" s="2063"/>
      <c r="N501" s="2064"/>
      <c r="O501" s="2015"/>
    </row>
    <row r="502" customFormat="false" ht="21.75" hidden="false" customHeight="true" outlineLevel="0" collapsed="false">
      <c r="A502" s="2016" t="n">
        <v>4</v>
      </c>
      <c r="B502" s="2017" t="s">
        <v>1482</v>
      </c>
      <c r="C502" s="2018" t="n">
        <v>132</v>
      </c>
      <c r="D502" s="2153"/>
      <c r="E502" s="2018" t="s">
        <v>1483</v>
      </c>
      <c r="F502" s="2119" t="n">
        <v>1</v>
      </c>
      <c r="G502" s="2115" t="n">
        <v>2146660</v>
      </c>
      <c r="H502" s="2115" t="n">
        <v>2172619</v>
      </c>
      <c r="I502" s="2022" t="n">
        <f aca="false">H502-G502</f>
        <v>25959</v>
      </c>
      <c r="J502" s="2027" t="n">
        <v>1000</v>
      </c>
      <c r="K502" s="2024"/>
      <c r="L502" s="2029" t="n">
        <f aca="false">F502*I502*J502</f>
        <v>25959000</v>
      </c>
      <c r="M502" s="2029"/>
      <c r="N502" s="2030"/>
      <c r="O502" s="2027"/>
    </row>
    <row r="503" customFormat="false" ht="21.75" hidden="false" customHeight="true" outlineLevel="0" collapsed="false">
      <c r="A503" s="2016" t="n">
        <v>5</v>
      </c>
      <c r="B503" s="2017" t="s">
        <v>1484</v>
      </c>
      <c r="C503" s="2018" t="n">
        <v>132</v>
      </c>
      <c r="D503" s="2206"/>
      <c r="E503" s="2018"/>
      <c r="F503" s="2119" t="n">
        <v>1</v>
      </c>
      <c r="G503" s="2115" t="n">
        <v>2258635</v>
      </c>
      <c r="H503" s="2115" t="n">
        <v>2284660</v>
      </c>
      <c r="I503" s="2022" t="n">
        <f aca="false">H503-G503</f>
        <v>26025</v>
      </c>
      <c r="J503" s="2027" t="n">
        <v>1000</v>
      </c>
      <c r="K503" s="2024"/>
      <c r="L503" s="2029" t="n">
        <f aca="false">F503*I503*J503</f>
        <v>26025000</v>
      </c>
      <c r="M503" s="2029"/>
      <c r="N503" s="2030"/>
      <c r="O503" s="2027"/>
    </row>
    <row r="504" customFormat="false" ht="21.75" hidden="false" customHeight="true" outlineLevel="0" collapsed="false">
      <c r="A504" s="2016"/>
      <c r="B504" s="2037"/>
      <c r="C504" s="2038"/>
      <c r="D504" s="2039"/>
      <c r="E504" s="2072"/>
      <c r="F504" s="2073"/>
      <c r="G504" s="2072"/>
      <c r="H504" s="2072"/>
      <c r="I504" s="2072"/>
      <c r="J504" s="2037" t="s">
        <v>475</v>
      </c>
      <c r="K504" s="2074"/>
      <c r="L504" s="2075" t="n">
        <f aca="false">L502+L503</f>
        <v>51984000</v>
      </c>
      <c r="M504" s="2076"/>
      <c r="N504" s="2026"/>
      <c r="O504" s="2027"/>
    </row>
    <row r="505" customFormat="false" ht="21.75" hidden="false" customHeight="true" outlineLevel="0" collapsed="false">
      <c r="A505" s="2077"/>
      <c r="B505" s="2078"/>
      <c r="C505" s="2051"/>
      <c r="D505" s="2079"/>
      <c r="K505" s="2080"/>
      <c r="L505" s="2077"/>
      <c r="M505" s="2077"/>
      <c r="N505" s="2051"/>
      <c r="O505" s="2077"/>
    </row>
    <row r="506" s="2077" customFormat="true" ht="21.75" hidden="false" customHeight="true" outlineLevel="0" collapsed="false">
      <c r="B506" s="2081" t="s">
        <v>1121</v>
      </c>
      <c r="C506" s="2081"/>
      <c r="D506" s="2082" t="s">
        <v>212</v>
      </c>
      <c r="F506" s="2083" t="s">
        <v>1485</v>
      </c>
      <c r="G506" s="2083"/>
      <c r="H506" s="2083"/>
      <c r="I506" s="2082" t="s">
        <v>212</v>
      </c>
      <c r="K506" s="2084" t="s">
        <v>1123</v>
      </c>
      <c r="L506" s="2084"/>
      <c r="M506" s="2085" t="s">
        <v>212</v>
      </c>
      <c r="N506" s="2051"/>
    </row>
    <row r="507" s="2077" customFormat="true" ht="21.75" hidden="false" customHeight="true" outlineLevel="0" collapsed="false">
      <c r="B507" s="2086" t="str">
        <f aca="false">B477</f>
        <v>132 KV SIDE (TARIFF POINT)</v>
      </c>
      <c r="C507" s="2086"/>
      <c r="D507" s="2089" t="n">
        <f aca="false">K485</f>
        <v>89891519.9999998</v>
      </c>
      <c r="F507" s="2088" t="s">
        <v>1124</v>
      </c>
      <c r="G507" s="2088"/>
      <c r="H507" s="2088"/>
      <c r="I507" s="2089" t="n">
        <f aca="false">L500</f>
        <v>36101000</v>
      </c>
      <c r="K507" s="2279" t="s">
        <v>1125</v>
      </c>
      <c r="L507" s="2279"/>
      <c r="M507" s="2091" t="n">
        <f aca="false">I508</f>
        <v>53790519.9999998</v>
      </c>
      <c r="N507" s="2051"/>
    </row>
    <row r="508" s="2077" customFormat="true" ht="21.75" hidden="false" customHeight="true" outlineLevel="0" collapsed="false">
      <c r="B508" s="2086" t="s">
        <v>1126</v>
      </c>
      <c r="C508" s="2086"/>
      <c r="D508" s="2089"/>
      <c r="F508" s="2088" t="s">
        <v>1125</v>
      </c>
      <c r="G508" s="2088"/>
      <c r="H508" s="2088"/>
      <c r="I508" s="2091" t="n">
        <f aca="false">D511-I507</f>
        <v>53790519.9999998</v>
      </c>
      <c r="K508" s="2088" t="s">
        <v>1486</v>
      </c>
      <c r="L508" s="2088"/>
      <c r="M508" s="2094" t="n">
        <f aca="false">K525</f>
        <v>51932000</v>
      </c>
      <c r="N508" s="2051"/>
    </row>
    <row r="509" s="2077" customFormat="true" ht="21.75" hidden="false" customHeight="true" outlineLevel="0" collapsed="false">
      <c r="B509" s="2086" t="s">
        <v>1128</v>
      </c>
      <c r="C509" s="2086"/>
      <c r="D509" s="2089"/>
      <c r="K509" s="2279" t="s">
        <v>1129</v>
      </c>
      <c r="L509" s="2279"/>
      <c r="M509" s="2089" t="n">
        <f aca="false">M507-M508</f>
        <v>1858519.99999982</v>
      </c>
      <c r="N509" s="2051"/>
    </row>
    <row r="510" s="2077" customFormat="true" ht="21.75" hidden="false" customHeight="true" outlineLevel="0" collapsed="false">
      <c r="B510" s="2086" t="s">
        <v>1130</v>
      </c>
      <c r="C510" s="2086"/>
      <c r="D510" s="2095"/>
      <c r="K510" s="2228" t="s">
        <v>1131</v>
      </c>
      <c r="L510" s="2228"/>
      <c r="M510" s="2280" t="n">
        <f aca="false">M509/M507</f>
        <v>0.0345510695936724</v>
      </c>
      <c r="N510" s="2051"/>
    </row>
    <row r="511" s="2077" customFormat="true" ht="21.75" hidden="false" customHeight="true" outlineLevel="0" collapsed="false">
      <c r="B511" s="2098" t="s">
        <v>1132</v>
      </c>
      <c r="C511" s="2098"/>
      <c r="D511" s="2099" t="n">
        <f aca="false">SUM(D507:D510)</f>
        <v>89891519.9999998</v>
      </c>
      <c r="K511" s="2080"/>
      <c r="N511" s="2051"/>
    </row>
    <row r="512" s="2077" customFormat="true" ht="21.75" hidden="false" customHeight="true" outlineLevel="0" collapsed="false">
      <c r="F512" s="2100"/>
      <c r="K512" s="2080"/>
      <c r="N512" s="2051"/>
    </row>
    <row r="513" s="2077" customFormat="true" ht="21.75" hidden="false" customHeight="true" outlineLevel="0" collapsed="false">
      <c r="F513" s="2100"/>
      <c r="K513" s="2080"/>
      <c r="N513" s="2051"/>
    </row>
    <row r="514" s="2077" customFormat="true" ht="21.75" hidden="false" customHeight="true" outlineLevel="0" collapsed="false">
      <c r="F514" s="2100"/>
      <c r="G514" s="2101"/>
      <c r="H514" s="2101"/>
      <c r="I514" s="2101"/>
      <c r="J514" s="2102"/>
      <c r="K514" s="2080"/>
      <c r="N514" s="2051"/>
    </row>
    <row r="515" customFormat="false" ht="21.75" hidden="false" customHeight="true" outlineLevel="0" collapsed="false">
      <c r="A515" s="2077"/>
      <c r="B515" s="2078"/>
      <c r="C515" s="2051"/>
      <c r="D515" s="2079"/>
      <c r="G515" s="2101"/>
      <c r="H515" s="2101"/>
      <c r="I515" s="2101"/>
      <c r="J515" s="2102"/>
      <c r="K515" s="2080"/>
      <c r="L515" s="2077"/>
      <c r="M515" s="2077"/>
      <c r="N515" s="2051"/>
      <c r="O515" s="2077"/>
    </row>
    <row r="516" customFormat="false" ht="21.75" hidden="false" customHeight="true" outlineLevel="0" collapsed="false">
      <c r="A516" s="2077"/>
      <c r="B516" s="2078"/>
      <c r="C516" s="2051"/>
      <c r="D516" s="2079"/>
      <c r="G516" s="2101"/>
      <c r="H516" s="2101"/>
      <c r="I516" s="2101"/>
      <c r="J516" s="2102"/>
      <c r="K516" s="2080"/>
      <c r="L516" s="2077"/>
      <c r="M516" s="2077"/>
      <c r="N516" s="2051"/>
      <c r="O516" s="2077"/>
    </row>
    <row r="517" customFormat="false" ht="21.75" hidden="false" customHeight="true" outlineLevel="0" collapsed="false">
      <c r="A517" s="2077"/>
      <c r="B517" s="2078"/>
      <c r="C517" s="2051"/>
      <c r="D517" s="2079"/>
      <c r="E517" s="2051"/>
      <c r="F517" s="2103"/>
      <c r="G517" s="2077"/>
      <c r="H517" s="2077"/>
      <c r="I517" s="2077"/>
      <c r="J517" s="2077"/>
      <c r="K517" s="2080"/>
      <c r="L517" s="2077"/>
      <c r="M517" s="2077"/>
      <c r="N517" s="2051"/>
      <c r="O517" s="2077"/>
    </row>
    <row r="518" customFormat="false" ht="21.75" hidden="false" customHeight="true" outlineLevel="0" collapsed="false">
      <c r="A518" s="2270" t="s">
        <v>1487</v>
      </c>
      <c r="B518" s="2270"/>
      <c r="C518" s="2270"/>
      <c r="D518" s="2270"/>
      <c r="E518" s="2270"/>
      <c r="F518" s="2270"/>
      <c r="G518" s="2270"/>
      <c r="H518" s="2270"/>
      <c r="I518" s="2270"/>
      <c r="J518" s="2270"/>
      <c r="K518" s="2270"/>
      <c r="L518" s="2270"/>
      <c r="M518" s="2270"/>
      <c r="N518" s="2270"/>
      <c r="O518" s="1989" t="str">
        <f aca="false">$O$6</f>
        <v>Month June-2023</v>
      </c>
      <c r="S518" s="1990" t="str">
        <f aca="false">S6</f>
        <v>Name of Feeders.</v>
      </c>
      <c r="T518" s="1991" t="str">
        <f aca="false">T6</f>
        <v>Month June-2023</v>
      </c>
      <c r="U518" s="1990" t="s">
        <v>1070</v>
      </c>
      <c r="V518" s="1990" t="str">
        <f aca="false">V6</f>
        <v>Diffferance</v>
      </c>
      <c r="W518" s="1990" t="str">
        <f aca="false">W6</f>
        <v>% of Increased/Decreased</v>
      </c>
      <c r="X518" s="1990" t="str">
        <f aca="false">X6</f>
        <v>COMENTS</v>
      </c>
    </row>
    <row r="519" customFormat="false" ht="21.75" hidden="false" customHeight="true" outlineLevel="0" collapsed="false">
      <c r="A519" s="2105" t="s">
        <v>794</v>
      </c>
      <c r="B519" s="2106" t="s">
        <v>1074</v>
      </c>
      <c r="C519" s="1994" t="s">
        <v>1075</v>
      </c>
      <c r="D519" s="1994"/>
      <c r="E519" s="1994"/>
      <c r="F519" s="2107" t="s">
        <v>45</v>
      </c>
      <c r="G519" s="1996" t="s">
        <v>1076</v>
      </c>
      <c r="H519" s="1996"/>
      <c r="I519" s="1996"/>
      <c r="J519" s="2108" t="s">
        <v>29</v>
      </c>
      <c r="K519" s="1996" t="s">
        <v>1077</v>
      </c>
      <c r="L519" s="1996"/>
      <c r="M519" s="1994" t="s">
        <v>1134</v>
      </c>
      <c r="N519" s="1993"/>
      <c r="O519" s="2109" t="s">
        <v>479</v>
      </c>
    </row>
    <row r="520" customFormat="false" ht="21.75" hidden="false" customHeight="true" outlineLevel="0" collapsed="false">
      <c r="A520" s="2105"/>
      <c r="B520" s="2106"/>
      <c r="C520" s="1998" t="s">
        <v>1079</v>
      </c>
      <c r="D520" s="1998"/>
      <c r="E520" s="2110" t="s">
        <v>1080</v>
      </c>
      <c r="F520" s="2107"/>
      <c r="G520" s="2249" t="n">
        <f aca="false">'NORTH-1'!$H$8</f>
        <v>44929</v>
      </c>
      <c r="H520" s="2249" t="n">
        <f aca="false">'NORTH-1'!$H$8</f>
        <v>44929</v>
      </c>
      <c r="I520" s="2111" t="s">
        <v>47</v>
      </c>
      <c r="J520" s="2108"/>
      <c r="K520" s="2111" t="s">
        <v>1081</v>
      </c>
      <c r="L520" s="2111" t="s">
        <v>1082</v>
      </c>
      <c r="M520" s="2112" t="s">
        <v>1083</v>
      </c>
      <c r="N520" s="2110" t="s">
        <v>741</v>
      </c>
      <c r="O520" s="2109"/>
      <c r="T520" s="1441" t="n">
        <v>15283200.0000001</v>
      </c>
      <c r="U520" s="1441" t="n">
        <v>15283200.0000001</v>
      </c>
      <c r="V520" s="1441" t="n">
        <f aca="false">T520-U520</f>
        <v>0</v>
      </c>
      <c r="W520" s="2001" t="n">
        <f aca="false">V520/U520*100</f>
        <v>0</v>
      </c>
      <c r="X520" s="1441" t="str">
        <f aca="false">IF(W520&gt;40,"FAULT",IF(W520&lt;-40,"CHECK","OK"))</f>
        <v>OK</v>
      </c>
    </row>
    <row r="521" customFormat="false" ht="21.75" hidden="false" customHeight="true" outlineLevel="0" collapsed="false">
      <c r="A521" s="2113" t="n">
        <v>1</v>
      </c>
      <c r="B521" s="2004" t="n">
        <v>2</v>
      </c>
      <c r="C521" s="2004" t="n">
        <v>4</v>
      </c>
      <c r="D521" s="2004"/>
      <c r="E521" s="2004" t="n">
        <v>5</v>
      </c>
      <c r="F521" s="2114" t="n">
        <v>7</v>
      </c>
      <c r="G521" s="2113" t="n">
        <v>9</v>
      </c>
      <c r="H521" s="2113" t="n">
        <v>9</v>
      </c>
      <c r="I521" s="2113" t="s">
        <v>1084</v>
      </c>
      <c r="J521" s="2113" t="n">
        <v>11</v>
      </c>
      <c r="K521" s="2113" t="s">
        <v>1085</v>
      </c>
      <c r="L521" s="2113" t="s">
        <v>1086</v>
      </c>
      <c r="M521" s="2113" t="n">
        <v>14</v>
      </c>
      <c r="N521" s="2004" t="n">
        <v>15</v>
      </c>
      <c r="O521" s="2113" t="n">
        <v>16</v>
      </c>
    </row>
    <row r="522" customFormat="false" ht="21.75" hidden="false" customHeight="true" outlineLevel="0" collapsed="false">
      <c r="A522" s="2007"/>
      <c r="B522" s="2008" t="s">
        <v>1488</v>
      </c>
      <c r="C522" s="2009"/>
      <c r="D522" s="2010"/>
      <c r="E522" s="2009"/>
      <c r="F522" s="2012"/>
      <c r="G522" s="2009"/>
      <c r="H522" s="2009"/>
      <c r="I522" s="2009"/>
      <c r="J522" s="2009"/>
      <c r="K522" s="2010"/>
      <c r="L522" s="2009"/>
      <c r="M522" s="2013"/>
      <c r="N522" s="2014"/>
      <c r="O522" s="2015"/>
    </row>
    <row r="523" customFormat="false" ht="21.75" hidden="false" customHeight="true" outlineLevel="0" collapsed="false">
      <c r="A523" s="2016" t="n">
        <v>11</v>
      </c>
      <c r="B523" s="2017" t="s">
        <v>1489</v>
      </c>
      <c r="C523" s="2018" t="n">
        <v>33</v>
      </c>
      <c r="D523" s="2153"/>
      <c r="E523" s="2018" t="s">
        <v>1490</v>
      </c>
      <c r="F523" s="2119" t="n">
        <v>1</v>
      </c>
      <c r="G523" s="2115" t="n">
        <v>2146183</v>
      </c>
      <c r="H523" s="2115" t="n">
        <v>2172088</v>
      </c>
      <c r="I523" s="2022" t="n">
        <f aca="false">H523-G523</f>
        <v>25905</v>
      </c>
      <c r="J523" s="2027" t="n">
        <v>1000</v>
      </c>
      <c r="K523" s="2024" t="n">
        <f aca="false">F523*I523*J523</f>
        <v>25905000</v>
      </c>
      <c r="L523" s="2025"/>
      <c r="M523" s="2025"/>
      <c r="N523" s="2026"/>
      <c r="O523" s="2027"/>
    </row>
    <row r="524" customFormat="false" ht="21.75" hidden="false" customHeight="true" outlineLevel="0" collapsed="false">
      <c r="A524" s="2016" t="n">
        <v>16</v>
      </c>
      <c r="B524" s="2017" t="s">
        <v>1491</v>
      </c>
      <c r="C524" s="2018" t="n">
        <v>33</v>
      </c>
      <c r="D524" s="2206"/>
      <c r="E524" s="2018" t="s">
        <v>1492</v>
      </c>
      <c r="F524" s="2119" t="n">
        <v>1</v>
      </c>
      <c r="G524" s="2115" t="n">
        <v>2232627</v>
      </c>
      <c r="H524" s="2115" t="n">
        <v>2258654</v>
      </c>
      <c r="I524" s="2022" t="n">
        <f aca="false">H524-G524</f>
        <v>26027</v>
      </c>
      <c r="J524" s="2027" t="n">
        <v>1000</v>
      </c>
      <c r="K524" s="2024" t="n">
        <f aca="false">I524*J524</f>
        <v>26027000</v>
      </c>
      <c r="L524" s="2025"/>
      <c r="M524" s="2025"/>
      <c r="N524" s="2026"/>
      <c r="O524" s="2027"/>
    </row>
    <row r="525" customFormat="false" ht="21.75" hidden="false" customHeight="true" outlineLevel="0" collapsed="false">
      <c r="A525" s="2016"/>
      <c r="B525" s="2037"/>
      <c r="C525" s="2038"/>
      <c r="D525" s="2039"/>
      <c r="E525" s="2038"/>
      <c r="F525" s="2040"/>
      <c r="G525" s="2041"/>
      <c r="H525" s="2041" t="n">
        <v>0</v>
      </c>
      <c r="I525" s="2041"/>
      <c r="J525" s="2037" t="s">
        <v>475</v>
      </c>
      <c r="K525" s="2281" t="n">
        <f aca="false">SUM(K523:K524)</f>
        <v>51932000</v>
      </c>
      <c r="L525" s="2049"/>
      <c r="M525" s="2049" t="n">
        <f aca="false">SUM(M523:M524)</f>
        <v>0</v>
      </c>
      <c r="N525" s="2026"/>
      <c r="O525" s="2027"/>
    </row>
    <row r="526" customFormat="false" ht="21.75" hidden="false" customHeight="true" outlineLevel="0" collapsed="false">
      <c r="A526" s="2016"/>
      <c r="B526" s="2058" t="s">
        <v>1493</v>
      </c>
      <c r="C526" s="2059"/>
      <c r="D526" s="2060"/>
      <c r="E526" s="2059"/>
      <c r="F526" s="2061"/>
      <c r="G526" s="2059"/>
      <c r="H526" s="2059" t="n">
        <v>0</v>
      </c>
      <c r="I526" s="2059"/>
      <c r="J526" s="2059"/>
      <c r="K526" s="2060"/>
      <c r="L526" s="2059"/>
      <c r="M526" s="2063"/>
      <c r="N526" s="2064"/>
      <c r="O526" s="2027"/>
    </row>
    <row r="527" customFormat="false" ht="21.75" hidden="false" customHeight="true" outlineLevel="0" collapsed="false">
      <c r="A527" s="2016"/>
      <c r="B527" s="2118" t="s">
        <v>1145</v>
      </c>
      <c r="C527" s="2018"/>
      <c r="D527" s="2065" t="s">
        <v>1108</v>
      </c>
      <c r="E527" s="2018"/>
      <c r="F527" s="2119"/>
      <c r="G527" s="2022"/>
      <c r="H527" s="2022" t="n">
        <v>0</v>
      </c>
      <c r="I527" s="2120"/>
      <c r="J527" s="2027"/>
      <c r="K527" s="2024"/>
      <c r="L527" s="2025"/>
      <c r="M527" s="2025"/>
      <c r="N527" s="2026"/>
      <c r="O527" s="2027"/>
      <c r="S527" s="0" t="str">
        <f aca="false">B527</f>
        <v>33/11 KV Transforfers</v>
      </c>
      <c r="T527" s="2124" t="n">
        <f aca="false">M527</f>
        <v>0</v>
      </c>
      <c r="U527" s="0" t="n">
        <v>0</v>
      </c>
      <c r="V527" s="1441" t="n">
        <f aca="false">T527-U527</f>
        <v>0</v>
      </c>
      <c r="W527" s="2001" t="e">
        <f aca="false">V527/U527*100</f>
        <v>#DIV/0!</v>
      </c>
      <c r="X527" s="1441" t="e">
        <f aca="false">IF(W527&gt;40,"FAULT",IF(W527&lt;-40,"CHECK","OK"))</f>
        <v>#DIV/0!</v>
      </c>
    </row>
    <row r="528" customFormat="false" ht="21.75" hidden="false" customHeight="true" outlineLevel="0" collapsed="false">
      <c r="A528" s="2007" t="n">
        <v>13</v>
      </c>
      <c r="B528" s="2017" t="s">
        <v>1254</v>
      </c>
      <c r="C528" s="2125" t="n">
        <v>33</v>
      </c>
      <c r="D528" s="2067"/>
      <c r="E528" s="2126" t="s">
        <v>1494</v>
      </c>
      <c r="F528" s="2119" t="n">
        <v>1</v>
      </c>
      <c r="G528" s="2127" t="n">
        <v>825730</v>
      </c>
      <c r="H528" s="2127" t="n">
        <v>831689</v>
      </c>
      <c r="I528" s="2212" t="n">
        <f aca="false">H528-G528</f>
        <v>5959</v>
      </c>
      <c r="J528" s="2027" t="n">
        <v>2000</v>
      </c>
      <c r="K528" s="2024"/>
      <c r="L528" s="2128" t="n">
        <f aca="false">F528*I528*J528</f>
        <v>11918000</v>
      </c>
      <c r="M528" s="2128" t="n">
        <f aca="false">L528*$K$540/$L$540</f>
        <v>12007552.0326512</v>
      </c>
      <c r="N528" s="2129"/>
      <c r="O528" s="2121" t="n">
        <f aca="false">M530</f>
        <v>24514831.0168207</v>
      </c>
      <c r="P528" s="2282" t="s">
        <v>1495</v>
      </c>
      <c r="Q528" s="2074" t="n">
        <f aca="false">$N$576</f>
        <v>-0.095506270110145</v>
      </c>
      <c r="S528" s="0" t="str">
        <f aca="false">B528</f>
        <v>33/11 kV, 20/28 MVA T-1 (HV)</v>
      </c>
      <c r="T528" s="2124" t="n">
        <f aca="false">M528</f>
        <v>12007552.0326512</v>
      </c>
      <c r="U528" s="0" t="n">
        <v>12114093.0414318</v>
      </c>
      <c r="V528" s="1441" t="n">
        <f aca="false">T528-U528</f>
        <v>-106541.00878063</v>
      </c>
      <c r="W528" s="2001" t="n">
        <f aca="false">V528/U528*100</f>
        <v>-0.879479862142761</v>
      </c>
      <c r="X528" s="1441" t="str">
        <f aca="false">IF(W528&gt;40,"FAULT",IF(W528&lt;-40,"CHECK","OK"))</f>
        <v>OK</v>
      </c>
    </row>
    <row r="529" customFormat="false" ht="21.75" hidden="false" customHeight="true" outlineLevel="0" collapsed="false">
      <c r="A529" s="2016" t="n">
        <v>14</v>
      </c>
      <c r="B529" s="2017" t="s">
        <v>1256</v>
      </c>
      <c r="C529" s="2125" t="n">
        <v>33</v>
      </c>
      <c r="D529" s="2067"/>
      <c r="E529" s="2126" t="s">
        <v>1496</v>
      </c>
      <c r="F529" s="2119" t="n">
        <v>1</v>
      </c>
      <c r="G529" s="2127" t="n">
        <v>818657</v>
      </c>
      <c r="H529" s="2127" t="n">
        <v>824864</v>
      </c>
      <c r="I529" s="2212" t="n">
        <f aca="false">H529-G529</f>
        <v>6207</v>
      </c>
      <c r="J529" s="2027" t="n">
        <v>2000</v>
      </c>
      <c r="K529" s="2024"/>
      <c r="L529" s="2128" t="n">
        <f aca="false">F529*I529*J529</f>
        <v>12414000</v>
      </c>
      <c r="M529" s="2128" t="n">
        <f aca="false">L529*$K$540/$L$540</f>
        <v>12507278.9841695</v>
      </c>
      <c r="N529" s="2129"/>
      <c r="O529" s="2121"/>
      <c r="P529" s="2282"/>
      <c r="Q529" s="2074"/>
      <c r="S529" s="0" t="str">
        <f aca="false">B529</f>
        <v>33/11 kV, 20/28 MVA T-2 (HV)</v>
      </c>
      <c r="T529" s="2124" t="n">
        <f aca="false">M529</f>
        <v>12507278.9841695</v>
      </c>
      <c r="U529" s="0" t="n">
        <v>13441114.021904</v>
      </c>
      <c r="V529" s="1441" t="n">
        <f aca="false">T529-U529</f>
        <v>-933835.037734538</v>
      </c>
      <c r="W529" s="2001" t="n">
        <f aca="false">V529/U529*100</f>
        <v>-6.9476014875905</v>
      </c>
      <c r="X529" s="1441" t="str">
        <f aca="false">IF(W529&gt;40,"FAULT",IF(W529&lt;-40,"CHECK","OK"))</f>
        <v>OK</v>
      </c>
    </row>
    <row r="530" customFormat="false" ht="21.75" hidden="false" customHeight="true" outlineLevel="0" collapsed="false">
      <c r="A530" s="2027"/>
      <c r="B530" s="2118" t="s">
        <v>1151</v>
      </c>
      <c r="C530" s="2125"/>
      <c r="D530" s="2067"/>
      <c r="E530" s="2038"/>
      <c r="F530" s="2040"/>
      <c r="G530" s="2041"/>
      <c r="H530" s="2041" t="n">
        <v>0</v>
      </c>
      <c r="I530" s="2041"/>
      <c r="J530" s="2037" t="s">
        <v>475</v>
      </c>
      <c r="K530" s="2024"/>
      <c r="L530" s="2075" t="n">
        <f aca="false">SUM(L528:L529)</f>
        <v>24332000</v>
      </c>
      <c r="M530" s="2130" t="n">
        <f aca="false">SUM(M528:M529)</f>
        <v>24514831.0168207</v>
      </c>
      <c r="N530" s="2131"/>
      <c r="O530" s="2151"/>
      <c r="S530" s="0" t="str">
        <f aca="false">B530</f>
        <v>33 KV Feeders</v>
      </c>
      <c r="T530" s="2124" t="n">
        <f aca="false">M530</f>
        <v>24514831.0168207</v>
      </c>
      <c r="U530" s="0" t="n">
        <v>25555207.0633358</v>
      </c>
      <c r="V530" s="1441" t="n">
        <f aca="false">T530-U530</f>
        <v>-1040376.04651517</v>
      </c>
      <c r="W530" s="2001" t="n">
        <f aca="false">V530/U530*100</f>
        <v>-4.07109221982319</v>
      </c>
      <c r="X530" s="1441" t="str">
        <f aca="false">IF(W530&gt;40,"FAULT",IF(W530&lt;-40,"CHECK","OK"))</f>
        <v>OK</v>
      </c>
    </row>
    <row r="531" customFormat="false" ht="21.75" hidden="false" customHeight="true" outlineLevel="0" collapsed="false">
      <c r="A531" s="2132" t="n">
        <v>9</v>
      </c>
      <c r="B531" s="2017" t="s">
        <v>1467</v>
      </c>
      <c r="C531" s="2125" t="n">
        <v>33</v>
      </c>
      <c r="D531" s="2067"/>
      <c r="E531" s="2126" t="s">
        <v>1497</v>
      </c>
      <c r="F531" s="2119" t="n">
        <v>1</v>
      </c>
      <c r="G531" s="2120"/>
      <c r="H531" s="2120" t="n">
        <v>0</v>
      </c>
      <c r="I531" s="2053"/>
      <c r="J531" s="2027" t="n">
        <v>2000</v>
      </c>
      <c r="K531" s="2135"/>
      <c r="L531" s="2128" t="n">
        <f aca="false">F531*I531*J531</f>
        <v>0</v>
      </c>
      <c r="M531" s="2128" t="n">
        <f aca="false">L531*$K$540/$L$540</f>
        <v>0</v>
      </c>
      <c r="N531" s="2129"/>
      <c r="O531" s="2283" t="n">
        <f aca="false">M532+M536</f>
        <v>9474661.79854436</v>
      </c>
      <c r="P531" s="2282" t="s">
        <v>1498</v>
      </c>
      <c r="Q531" s="2284" t="n">
        <f aca="false">'%Loss '!$E$88</f>
        <v>-1.53981453290378</v>
      </c>
      <c r="S531" s="0" t="str">
        <f aca="false">B531</f>
        <v>Spare</v>
      </c>
      <c r="T531" s="2124" t="n">
        <f aca="false">M531</f>
        <v>0</v>
      </c>
      <c r="U531" s="0" t="n">
        <v>0</v>
      </c>
      <c r="V531" s="1441" t="n">
        <f aca="false">T531-U531</f>
        <v>0</v>
      </c>
      <c r="W531" s="2001" t="e">
        <f aca="false">V531/U531*100</f>
        <v>#DIV/0!</v>
      </c>
      <c r="X531" s="1441" t="e">
        <f aca="false">IF(W531&gt;40,"FAULT",IF(W531&lt;-40,"CHECK","OK"))</f>
        <v>#DIV/0!</v>
      </c>
    </row>
    <row r="532" customFormat="false" ht="21.75" hidden="false" customHeight="true" outlineLevel="0" collapsed="false">
      <c r="A532" s="2132" t="n">
        <v>10</v>
      </c>
      <c r="B532" s="2017" t="s">
        <v>1499</v>
      </c>
      <c r="C532" s="2125" t="n">
        <v>33</v>
      </c>
      <c r="D532" s="2285"/>
      <c r="E532" s="2126" t="s">
        <v>1500</v>
      </c>
      <c r="F532" s="2119" t="n">
        <v>1</v>
      </c>
      <c r="G532" s="2134" t="n">
        <v>314345</v>
      </c>
      <c r="H532" s="2134" t="n">
        <v>316938</v>
      </c>
      <c r="I532" s="2053" t="n">
        <f aca="false">H532-G532</f>
        <v>2593</v>
      </c>
      <c r="J532" s="2027" t="n">
        <v>2000</v>
      </c>
      <c r="K532" s="2138"/>
      <c r="L532" s="2128" t="n">
        <f aca="false">F532*I532*J532</f>
        <v>5186000</v>
      </c>
      <c r="M532" s="2128" t="n">
        <f aca="false">L532*$K$540/$L$540</f>
        <v>5224967.68260858</v>
      </c>
      <c r="N532" s="2129"/>
      <c r="O532" s="2283"/>
      <c r="P532" s="2282"/>
      <c r="Q532" s="2284"/>
      <c r="S532" s="0" t="str">
        <f aca="false">B532</f>
        <v>Mitford Circuit-1</v>
      </c>
      <c r="T532" s="2124" t="n">
        <f aca="false">M532</f>
        <v>5224967.68260858</v>
      </c>
      <c r="U532" s="0" t="n">
        <v>4393243.70050266</v>
      </c>
      <c r="V532" s="1441" t="n">
        <f aca="false">T532-U532</f>
        <v>831723.98210592</v>
      </c>
      <c r="W532" s="2001" t="n">
        <f aca="false">V532/U532*100</f>
        <v>18.9318881174463</v>
      </c>
      <c r="X532" s="1441" t="str">
        <f aca="false">IF(W532&gt;40,"FAULT",IF(W532&lt;-40,"CHECK","OK"))</f>
        <v>OK</v>
      </c>
    </row>
    <row r="533" customFormat="false" ht="21.75" hidden="false" customHeight="true" outlineLevel="0" collapsed="false">
      <c r="A533" s="2132" t="n">
        <v>12</v>
      </c>
      <c r="B533" s="2017" t="s">
        <v>1175</v>
      </c>
      <c r="C533" s="2125" t="n">
        <v>33</v>
      </c>
      <c r="D533" s="2285"/>
      <c r="E533" s="2126" t="s">
        <v>1501</v>
      </c>
      <c r="F533" s="2119" t="n">
        <v>1</v>
      </c>
      <c r="G533" s="2134" t="n">
        <v>70528</v>
      </c>
      <c r="H533" s="2134" t="n">
        <v>70528</v>
      </c>
      <c r="I533" s="2053" t="n">
        <f aca="false">H533-G533</f>
        <v>0</v>
      </c>
      <c r="J533" s="2027" t="n">
        <v>2000</v>
      </c>
      <c r="K533" s="2138"/>
      <c r="L533" s="2128" t="n">
        <f aca="false">F533*I533*J533</f>
        <v>0</v>
      </c>
      <c r="M533" s="2128" t="n">
        <f aca="false">L533*$K$540/$L$540</f>
        <v>0</v>
      </c>
      <c r="N533" s="2129"/>
      <c r="O533" s="2283" t="n">
        <f aca="false">M533+M534</f>
        <v>7248055.82504553</v>
      </c>
      <c r="P533" s="2282" t="s">
        <v>1184</v>
      </c>
      <c r="Q533" s="2284" t="n">
        <f aca="false">'%Loss '!$E$34</f>
        <v>1.49421057294127</v>
      </c>
      <c r="S533" s="0" t="str">
        <f aca="false">B533</f>
        <v>Azimpur Circuit-1</v>
      </c>
      <c r="T533" s="2124" t="n">
        <f aca="false">M533</f>
        <v>0</v>
      </c>
      <c r="U533" s="0" t="n">
        <v>0</v>
      </c>
      <c r="V533" s="1441" t="n">
        <f aca="false">T533-U533</f>
        <v>0</v>
      </c>
      <c r="W533" s="2001" t="e">
        <f aca="false">V533/U533*100</f>
        <v>#DIV/0!</v>
      </c>
      <c r="X533" s="1441" t="e">
        <f aca="false">IF(W533&gt;40,"FAULT",IF(W533&lt;-40,"CHECK","OK"))</f>
        <v>#DIV/0!</v>
      </c>
    </row>
    <row r="534" customFormat="false" ht="21.75" hidden="false" customHeight="true" outlineLevel="0" collapsed="false">
      <c r="A534" s="2132" t="n">
        <v>15</v>
      </c>
      <c r="B534" s="2017" t="s">
        <v>1177</v>
      </c>
      <c r="C534" s="2125" t="n">
        <v>33</v>
      </c>
      <c r="D534" s="2285"/>
      <c r="E534" s="2126" t="s">
        <v>1502</v>
      </c>
      <c r="F534" s="2119" t="n">
        <v>1</v>
      </c>
      <c r="G534" s="2134" t="n">
        <v>78121</v>
      </c>
      <c r="H534" s="2134" t="n">
        <v>81718</v>
      </c>
      <c r="I534" s="2053" t="n">
        <f aca="false">H534-G534</f>
        <v>3597</v>
      </c>
      <c r="J534" s="2027" t="n">
        <v>2000</v>
      </c>
      <c r="K534" s="2138"/>
      <c r="L534" s="2128" t="n">
        <f aca="false">F534*I534*J534</f>
        <v>7194000</v>
      </c>
      <c r="M534" s="2128" t="n">
        <f aca="false">L534*$K$540/$L$540</f>
        <v>7248055.82504553</v>
      </c>
      <c r="N534" s="2129"/>
      <c r="O534" s="2283"/>
      <c r="P534" s="2282"/>
      <c r="Q534" s="2284"/>
      <c r="S534" s="0" t="str">
        <f aca="false">B534</f>
        <v>Azimpur Circuit-2</v>
      </c>
      <c r="T534" s="2124" t="n">
        <f aca="false">M534</f>
        <v>7248055.82504553</v>
      </c>
      <c r="U534" s="0" t="n">
        <v>3212999.28302208</v>
      </c>
      <c r="V534" s="1441" t="n">
        <f aca="false">T534-U534</f>
        <v>4035056.54202345</v>
      </c>
      <c r="W534" s="2001" t="n">
        <f aca="false">V534/U534*100</f>
        <v>125.58535457338</v>
      </c>
      <c r="X534" s="1441" t="str">
        <f aca="false">IF(W534&gt;40,"FAULT",IF(W534&lt;-40,"CHECK","OK"))</f>
        <v>FAULT</v>
      </c>
    </row>
    <row r="535" customFormat="false" ht="21.75" hidden="false" customHeight="true" outlineLevel="0" collapsed="false">
      <c r="A535" s="2132" t="n">
        <v>17</v>
      </c>
      <c r="B535" s="2017" t="s">
        <v>1503</v>
      </c>
      <c r="C535" s="2125" t="n">
        <v>33</v>
      </c>
      <c r="D535" s="2285"/>
      <c r="E535" s="2126" t="s">
        <v>1504</v>
      </c>
      <c r="F535" s="2119" t="n">
        <v>1</v>
      </c>
      <c r="G535" s="2134" t="n">
        <v>212298</v>
      </c>
      <c r="H535" s="2134" t="n">
        <v>217599</v>
      </c>
      <c r="I535" s="2053" t="n">
        <f aca="false">H535-G535</f>
        <v>5301</v>
      </c>
      <c r="J535" s="2027" t="n">
        <v>2000</v>
      </c>
      <c r="K535" s="2135"/>
      <c r="L535" s="2128" t="n">
        <f aca="false">F535*I535*J535</f>
        <v>10602000</v>
      </c>
      <c r="M535" s="2128" t="n">
        <f aca="false">L535*$K$540/$L$540</f>
        <v>10681663.5887035</v>
      </c>
      <c r="N535" s="2129"/>
      <c r="O535" s="2283" t="n">
        <f aca="false">M535</f>
        <v>10681663.5887035</v>
      </c>
      <c r="P535" s="2282" t="s">
        <v>1505</v>
      </c>
      <c r="Q535" s="2284" t="n">
        <f aca="false">'%Loss '!$E$31</f>
        <v>-0.00802180810159012</v>
      </c>
      <c r="S535" s="0" t="str">
        <f aca="false">B535</f>
        <v>Lalbagh old</v>
      </c>
      <c r="T535" s="2124" t="n">
        <f aca="false">M535</f>
        <v>10681663.5887035</v>
      </c>
      <c r="U535" s="0" t="n">
        <v>10588018.9138888</v>
      </c>
      <c r="V535" s="1441" t="n">
        <f aca="false">T535-U535</f>
        <v>93644.674814675</v>
      </c>
      <c r="W535" s="2001" t="n">
        <f aca="false">V535/U535*100</f>
        <v>0.884440003142014</v>
      </c>
      <c r="X535" s="1441" t="str">
        <f aca="false">IF(W535&gt;40,"FAULT",IF(W535&lt;-40,"CHECK","OK"))</f>
        <v>OK</v>
      </c>
    </row>
    <row r="536" customFormat="false" ht="21.75" hidden="false" customHeight="true" outlineLevel="0" collapsed="false">
      <c r="A536" s="2132" t="n">
        <v>18</v>
      </c>
      <c r="B536" s="2017" t="s">
        <v>1506</v>
      </c>
      <c r="C536" s="2125" t="n">
        <v>33</v>
      </c>
      <c r="D536" s="2285"/>
      <c r="E536" s="2126" t="s">
        <v>1507</v>
      </c>
      <c r="F536" s="2119" t="n">
        <v>1</v>
      </c>
      <c r="G536" s="2134" t="n">
        <v>355038</v>
      </c>
      <c r="H536" s="2134" t="n">
        <v>357147</v>
      </c>
      <c r="I536" s="2053" t="n">
        <f aca="false">H536-G536</f>
        <v>2109</v>
      </c>
      <c r="J536" s="2027" t="n">
        <v>2000</v>
      </c>
      <c r="K536" s="2138"/>
      <c r="L536" s="2128" t="n">
        <f aca="false">F536*I536*J536</f>
        <v>4218000</v>
      </c>
      <c r="M536" s="2128" t="n">
        <f aca="false">L536*$K$540/$L$540</f>
        <v>4249694.11593579</v>
      </c>
      <c r="N536" s="2129"/>
      <c r="O536" s="2283"/>
      <c r="P536" s="2282"/>
      <c r="Q536" s="2284"/>
      <c r="S536" s="0" t="str">
        <f aca="false">B536</f>
        <v>Mitford Circuit-2</v>
      </c>
      <c r="T536" s="2124" t="n">
        <f aca="false">M536</f>
        <v>4249694.11593579</v>
      </c>
      <c r="U536" s="0" t="n">
        <v>4712935.11852551</v>
      </c>
      <c r="V536" s="1441" t="n">
        <f aca="false">T536-U536</f>
        <v>-463241.00258972</v>
      </c>
      <c r="W536" s="2001" t="n">
        <f aca="false">V536/U536*100</f>
        <v>-9.82914024784306</v>
      </c>
      <c r="X536" s="1441" t="str">
        <f aca="false">IF(W536&gt;40,"FAULT",IF(W536&lt;-40,"CHECK","OK"))</f>
        <v>OK</v>
      </c>
    </row>
    <row r="537" customFormat="false" ht="21.75" hidden="false" customHeight="true" outlineLevel="0" collapsed="false">
      <c r="A537" s="2132" t="n">
        <v>19</v>
      </c>
      <c r="B537" s="2017" t="s">
        <v>1508</v>
      </c>
      <c r="C537" s="2125" t="n">
        <v>0.415</v>
      </c>
      <c r="D537" s="2067"/>
      <c r="E537" s="2126" t="s">
        <v>1509</v>
      </c>
      <c r="F537" s="2119" t="n">
        <v>1</v>
      </c>
      <c r="G537" s="2134" t="n">
        <v>7071.66</v>
      </c>
      <c r="H537" s="2134" t="n">
        <v>7177.43</v>
      </c>
      <c r="I537" s="2053" t="n">
        <f aca="false">H537-G537</f>
        <v>105.77</v>
      </c>
      <c r="J537" s="2027" t="n">
        <v>120</v>
      </c>
      <c r="K537" s="2135"/>
      <c r="L537" s="2128" t="n">
        <f aca="false">F537*I537*J537</f>
        <v>12692.4000000001</v>
      </c>
      <c r="M537" s="2128" t="n">
        <f aca="false">L537*$K$540/$L$540</f>
        <v>12787.7708859895</v>
      </c>
      <c r="N537" s="2129"/>
      <c r="S537" s="0" t="str">
        <f aca="false">B537</f>
        <v>33/0.4 kV Auxiliary Transformer, AT-1</v>
      </c>
      <c r="T537" s="2124" t="n">
        <f aca="false">M537</f>
        <v>12787.7708859895</v>
      </c>
      <c r="U537" s="0" t="n">
        <v>12005.9207251448</v>
      </c>
      <c r="V537" s="1441" t="n">
        <f aca="false">T537-U537</f>
        <v>781.850160844691</v>
      </c>
      <c r="W537" s="2001" t="n">
        <f aca="false">V537/U537*100</f>
        <v>6.51220492575144</v>
      </c>
      <c r="X537" s="1441" t="str">
        <f aca="false">IF(W537&gt;40,"FAULT",IF(W537&lt;-40,"CHECK","OK"))</f>
        <v>OK</v>
      </c>
    </row>
    <row r="538" customFormat="false" ht="21.75" hidden="false" customHeight="true" outlineLevel="0" collapsed="false">
      <c r="A538" s="2132" t="n">
        <v>20</v>
      </c>
      <c r="B538" s="2017" t="s">
        <v>1510</v>
      </c>
      <c r="C538" s="2125" t="n">
        <v>0.415</v>
      </c>
      <c r="D538" s="2067"/>
      <c r="E538" s="2126" t="s">
        <v>1511</v>
      </c>
      <c r="F538" s="2119" t="n">
        <v>1</v>
      </c>
      <c r="G538" s="2134" t="n">
        <v>27089.5</v>
      </c>
      <c r="H538" s="2134" t="n">
        <v>27089.5</v>
      </c>
      <c r="I538" s="2053" t="n">
        <f aca="false">H538-G538</f>
        <v>0</v>
      </c>
      <c r="J538" s="2027" t="n">
        <v>120</v>
      </c>
      <c r="K538" s="2140"/>
      <c r="L538" s="2128" t="n">
        <f aca="false">F538*I538*J538</f>
        <v>0</v>
      </c>
      <c r="M538" s="2128" t="n">
        <f aca="false">L538*$K$540/$L$540</f>
        <v>0</v>
      </c>
      <c r="N538" s="2129"/>
      <c r="S538" s="0" t="str">
        <f aca="false">B538</f>
        <v>33/0.4 kV Auxiliary Transformer, AT-2</v>
      </c>
      <c r="T538" s="2124" t="n">
        <f aca="false">M538</f>
        <v>0</v>
      </c>
      <c r="U538" s="0" t="n">
        <v>0</v>
      </c>
      <c r="V538" s="1441" t="n">
        <f aca="false">T538-U538</f>
        <v>0</v>
      </c>
      <c r="W538" s="2001" t="e">
        <f aca="false">V538/U538*100</f>
        <v>#DIV/0!</v>
      </c>
      <c r="X538" s="1441" t="e">
        <f aca="false">IF(W538&gt;40,"FAULT",IF(W538&lt;-40,"CHECK","OK"))</f>
        <v>#DIV/0!</v>
      </c>
    </row>
    <row r="539" customFormat="false" ht="21.75" hidden="false" customHeight="true" outlineLevel="0" collapsed="false">
      <c r="A539" s="2132"/>
      <c r="B539" s="2142"/>
      <c r="C539" s="2143"/>
      <c r="D539" s="2142"/>
      <c r="E539" s="2143"/>
      <c r="F539" s="2144"/>
      <c r="G539" s="2145"/>
      <c r="H539" s="2145"/>
      <c r="I539" s="2145"/>
      <c r="J539" s="2037" t="s">
        <v>475</v>
      </c>
      <c r="K539" s="2024"/>
      <c r="L539" s="2130" t="n">
        <f aca="false">SUM(L531:L538)</f>
        <v>27212692.4</v>
      </c>
      <c r="M539" s="2130" t="n">
        <f aca="false">SUM(M531:M538)</f>
        <v>27417168.9831793</v>
      </c>
      <c r="N539" s="2131"/>
      <c r="S539" s="0" t="n">
        <f aca="false">B539</f>
        <v>0</v>
      </c>
      <c r="T539" s="2124" t="n">
        <f aca="false">M539</f>
        <v>27417168.9831793</v>
      </c>
      <c r="U539" s="0" t="n">
        <v>22919202.9366642</v>
      </c>
      <c r="V539" s="1441" t="n">
        <f aca="false">T539-U539</f>
        <v>4497966.04651517</v>
      </c>
      <c r="W539" s="2001" t="n">
        <f aca="false">V539/U539*100</f>
        <v>19.6253161985826</v>
      </c>
      <c r="X539" s="1441" t="str">
        <f aca="false">IF(W539&gt;40,"FAULT",IF(W539&lt;-40,"CHECK","OK"))</f>
        <v>OK</v>
      </c>
    </row>
    <row r="540" customFormat="false" ht="21.75" hidden="false" customHeight="true" outlineLevel="0" collapsed="false">
      <c r="A540" s="2132"/>
      <c r="B540" s="2142"/>
      <c r="C540" s="2143"/>
      <c r="D540" s="2142"/>
      <c r="E540" s="2143"/>
      <c r="F540" s="2144"/>
      <c r="G540" s="2145"/>
      <c r="H540" s="2145"/>
      <c r="I540" s="2146" t="s">
        <v>1187</v>
      </c>
      <c r="J540" s="2146"/>
      <c r="K540" s="2286" t="n">
        <f aca="false">K525</f>
        <v>51932000</v>
      </c>
      <c r="L540" s="2147" t="n">
        <f aca="false">L530+L539</f>
        <v>51544692.4</v>
      </c>
      <c r="M540" s="2287" t="n">
        <f aca="false">M539+M530</f>
        <v>51932000</v>
      </c>
      <c r="N540" s="2288" t="n">
        <f aca="false">(M540-L540)/L540*100</f>
        <v>0.75140151578439</v>
      </c>
    </row>
    <row r="541" customFormat="false" ht="21.75" hidden="false" customHeight="true" outlineLevel="0" collapsed="false">
      <c r="A541" s="2077"/>
      <c r="B541" s="2078" t="s">
        <v>122</v>
      </c>
      <c r="C541" s="2051"/>
      <c r="D541" s="2079"/>
      <c r="K541" s="2080"/>
      <c r="L541" s="2077"/>
      <c r="M541" s="2077"/>
      <c r="N541" s="2051"/>
      <c r="O541" s="2077"/>
    </row>
    <row r="542" customFormat="false" ht="21.75" hidden="false" customHeight="true" outlineLevel="0" collapsed="false">
      <c r="A542" s="2077"/>
      <c r="N542" s="2051"/>
      <c r="O542" s="2077"/>
    </row>
    <row r="543" customFormat="false" ht="21.75" hidden="false" customHeight="true" outlineLevel="0" collapsed="false">
      <c r="A543" s="2077"/>
      <c r="N543" s="2051"/>
      <c r="O543" s="2077"/>
    </row>
    <row r="544" customFormat="false" ht="21.75" hidden="false" customHeight="true" outlineLevel="0" collapsed="false">
      <c r="A544" s="2077"/>
      <c r="N544" s="2051"/>
      <c r="O544" s="2077"/>
    </row>
    <row r="545" customFormat="false" ht="21.75" hidden="false" customHeight="true" outlineLevel="0" collapsed="false">
      <c r="A545" s="2077"/>
      <c r="N545" s="2051"/>
      <c r="O545" s="2077"/>
    </row>
    <row r="546" customFormat="false" ht="21.75" hidden="false" customHeight="true" outlineLevel="0" collapsed="false">
      <c r="A546" s="2077"/>
      <c r="N546" s="2051"/>
      <c r="O546" s="2077"/>
    </row>
    <row r="547" customFormat="false" ht="21.75" hidden="false" customHeight="true" outlineLevel="0" collapsed="false">
      <c r="A547" s="2077"/>
      <c r="B547" s="2078"/>
      <c r="C547" s="2051"/>
      <c r="N547" s="2051"/>
      <c r="O547" s="2077"/>
    </row>
    <row r="548" customFormat="false" ht="21.75" hidden="false" customHeight="true" outlineLevel="0" collapsed="false">
      <c r="A548" s="2077"/>
      <c r="B548" s="2078"/>
      <c r="C548" s="2051"/>
      <c r="N548" s="2051"/>
      <c r="O548" s="2077"/>
    </row>
    <row r="549" customFormat="false" ht="21.75" hidden="false" customHeight="true" outlineLevel="0" collapsed="false">
      <c r="A549" s="2077"/>
      <c r="B549" s="2078"/>
      <c r="C549" s="2051"/>
      <c r="N549" s="2051"/>
      <c r="O549" s="2077"/>
    </row>
    <row r="550" customFormat="false" ht="21.75" hidden="false" customHeight="true" outlineLevel="0" collapsed="false">
      <c r="A550" s="2077"/>
      <c r="B550" s="2078"/>
      <c r="C550" s="2051"/>
      <c r="N550" s="2051"/>
      <c r="O550" s="2077"/>
    </row>
    <row r="551" customFormat="false" ht="21.75" hidden="false" customHeight="true" outlineLevel="0" collapsed="false">
      <c r="A551" s="2077"/>
      <c r="B551" s="2078"/>
      <c r="C551" s="2051"/>
      <c r="N551" s="2051"/>
      <c r="O551" s="2077"/>
    </row>
    <row r="552" customFormat="false" ht="21.75" hidden="false" customHeight="true" outlineLevel="0" collapsed="false">
      <c r="A552" s="2077"/>
      <c r="B552" s="2078"/>
      <c r="C552" s="2051"/>
      <c r="D552" s="2079"/>
      <c r="E552" s="2051"/>
      <c r="F552" s="2103"/>
      <c r="G552" s="2077"/>
      <c r="H552" s="2077"/>
      <c r="I552" s="2077"/>
      <c r="J552" s="2077"/>
      <c r="K552" s="2080"/>
      <c r="L552" s="2077"/>
      <c r="M552" s="2077"/>
      <c r="N552" s="2051"/>
      <c r="O552" s="2077"/>
    </row>
    <row r="553" customFormat="false" ht="21.75" hidden="false" customHeight="true" outlineLevel="0" collapsed="false">
      <c r="A553" s="2270" t="s">
        <v>1512</v>
      </c>
      <c r="B553" s="2270"/>
      <c r="C553" s="2270"/>
      <c r="D553" s="2270"/>
      <c r="E553" s="2270"/>
      <c r="F553" s="2270"/>
      <c r="G553" s="2270"/>
      <c r="H553" s="2270"/>
      <c r="I553" s="2270"/>
      <c r="J553" s="2270"/>
      <c r="K553" s="2270"/>
      <c r="L553" s="2270"/>
      <c r="M553" s="2270"/>
      <c r="N553" s="2270"/>
      <c r="O553" s="1989" t="str">
        <f aca="false">$O$6</f>
        <v>Month June-2023</v>
      </c>
      <c r="S553" s="1990" t="str">
        <f aca="false">S6</f>
        <v>Name of Feeders.</v>
      </c>
      <c r="T553" s="1991" t="str">
        <f aca="false">T6</f>
        <v>Month June-2023</v>
      </c>
      <c r="U553" s="1990" t="s">
        <v>1070</v>
      </c>
      <c r="V553" s="1990" t="str">
        <f aca="false">V6</f>
        <v>Diffferance</v>
      </c>
      <c r="W553" s="1990" t="str">
        <f aca="false">W6</f>
        <v>% of Increased/Decreased</v>
      </c>
      <c r="X553" s="1990" t="str">
        <f aca="false">X6</f>
        <v>COMENTS</v>
      </c>
    </row>
    <row r="554" customFormat="false" ht="21.75" hidden="false" customHeight="true" outlineLevel="0" collapsed="false">
      <c r="A554" s="1992" t="s">
        <v>794</v>
      </c>
      <c r="B554" s="1993" t="s">
        <v>1074</v>
      </c>
      <c r="C554" s="1994" t="s">
        <v>1075</v>
      </c>
      <c r="D554" s="1994"/>
      <c r="E554" s="1994"/>
      <c r="F554" s="1995" t="s">
        <v>45</v>
      </c>
      <c r="G554" s="1996" t="s">
        <v>1076</v>
      </c>
      <c r="H554" s="1996"/>
      <c r="I554" s="1996"/>
      <c r="J554" s="1996" t="s">
        <v>29</v>
      </c>
      <c r="K554" s="1996" t="s">
        <v>1077</v>
      </c>
      <c r="L554" s="1996"/>
      <c r="M554" s="1994" t="s">
        <v>1134</v>
      </c>
      <c r="N554" s="1993"/>
      <c r="O554" s="1997" t="s">
        <v>479</v>
      </c>
    </row>
    <row r="555" customFormat="false" ht="21.75" hidden="false" customHeight="true" outlineLevel="0" collapsed="false">
      <c r="A555" s="1992"/>
      <c r="B555" s="1993"/>
      <c r="C555" s="1998" t="s">
        <v>1079</v>
      </c>
      <c r="D555" s="1998"/>
      <c r="E555" s="1998" t="s">
        <v>1080</v>
      </c>
      <c r="F555" s="1995"/>
      <c r="G555" s="2249" t="n">
        <f aca="false">'NORTH-1'!$H$8</f>
        <v>44929</v>
      </c>
      <c r="H555" s="2249" t="n">
        <f aca="false">'NORTH-1'!$H$8</f>
        <v>44929</v>
      </c>
      <c r="I555" s="2000" t="s">
        <v>47</v>
      </c>
      <c r="J555" s="1996"/>
      <c r="K555" s="2000" t="s">
        <v>1081</v>
      </c>
      <c r="L555" s="2000" t="s">
        <v>1082</v>
      </c>
      <c r="M555" s="1994" t="s">
        <v>1083</v>
      </c>
      <c r="N555" s="1998" t="s">
        <v>741</v>
      </c>
      <c r="O555" s="1997"/>
      <c r="T555" s="1441" t="n">
        <v>15283200.0000001</v>
      </c>
      <c r="U555" s="1441" t="n">
        <v>15283200.0000001</v>
      </c>
      <c r="V555" s="1441" t="n">
        <f aca="false">T555-U555</f>
        <v>0</v>
      </c>
      <c r="W555" s="2001" t="n">
        <f aca="false">V555/U555*100</f>
        <v>0</v>
      </c>
      <c r="X555" s="1441" t="str">
        <f aca="false">IF(W555&gt;40,"FAULT",IF(W555&lt;-40,"CHECK","OK"))</f>
        <v>OK</v>
      </c>
    </row>
    <row r="556" customFormat="false" ht="21.75" hidden="false" customHeight="true" outlineLevel="0" collapsed="false">
      <c r="A556" s="2002" t="n">
        <v>1</v>
      </c>
      <c r="B556" s="2003" t="n">
        <v>2</v>
      </c>
      <c r="C556" s="2004" t="n">
        <v>4</v>
      </c>
      <c r="D556" s="2004"/>
      <c r="E556" s="2003" t="n">
        <v>5</v>
      </c>
      <c r="F556" s="2005" t="n">
        <v>7</v>
      </c>
      <c r="G556" s="2002" t="n">
        <v>9</v>
      </c>
      <c r="H556" s="2002" t="n">
        <v>9</v>
      </c>
      <c r="I556" s="2002" t="s">
        <v>1084</v>
      </c>
      <c r="J556" s="2002" t="n">
        <v>11</v>
      </c>
      <c r="K556" s="2002" t="s">
        <v>1085</v>
      </c>
      <c r="L556" s="2002" t="s">
        <v>1086</v>
      </c>
      <c r="M556" s="2002" t="n">
        <v>14</v>
      </c>
      <c r="N556" s="2006" t="n">
        <v>15</v>
      </c>
      <c r="O556" s="2002" t="n">
        <v>16</v>
      </c>
    </row>
    <row r="557" customFormat="false" ht="21.75" hidden="false" customHeight="true" outlineLevel="0" collapsed="false">
      <c r="A557" s="2132"/>
      <c r="B557" s="2008" t="s">
        <v>1513</v>
      </c>
      <c r="C557" s="2009"/>
      <c r="D557" s="2010"/>
      <c r="E557" s="2009"/>
      <c r="F557" s="2012"/>
      <c r="G557" s="2009"/>
      <c r="H557" s="2009"/>
      <c r="I557" s="2009"/>
      <c r="J557" s="2009"/>
      <c r="K557" s="2010"/>
      <c r="L557" s="2009"/>
      <c r="M557" s="2013"/>
      <c r="N557" s="2014"/>
      <c r="O557" s="2151"/>
    </row>
    <row r="558" customFormat="false" ht="21.75" hidden="false" customHeight="true" outlineLevel="0" collapsed="false">
      <c r="A558" s="2027" t="n">
        <v>10</v>
      </c>
      <c r="B558" s="2017" t="s">
        <v>1314</v>
      </c>
      <c r="C558" s="2152" t="n">
        <v>11</v>
      </c>
      <c r="D558" s="2289"/>
      <c r="E558" s="2018" t="s">
        <v>1514</v>
      </c>
      <c r="F558" s="2119" t="n">
        <v>1</v>
      </c>
      <c r="G558" s="2115" t="n">
        <v>577429.7</v>
      </c>
      <c r="H558" s="2115" t="n">
        <v>583394.6</v>
      </c>
      <c r="I558" s="2212" t="n">
        <f aca="false">H558-G558</f>
        <v>5964.90000000002</v>
      </c>
      <c r="J558" s="2027" t="n">
        <v>2000</v>
      </c>
      <c r="K558" s="2214" t="n">
        <f aca="false">F558*I558*J558</f>
        <v>11929800</v>
      </c>
      <c r="L558" s="2128"/>
      <c r="M558" s="2128" t="n">
        <f aca="false">K558*$M$530/$K$560</f>
        <v>12015983.8557241</v>
      </c>
      <c r="N558" s="2131"/>
      <c r="O558" s="2151"/>
    </row>
    <row r="559" customFormat="false" ht="21.75" hidden="false" customHeight="true" outlineLevel="0" collapsed="false">
      <c r="A559" s="2027" t="n">
        <v>11</v>
      </c>
      <c r="B559" s="2017" t="s">
        <v>1515</v>
      </c>
      <c r="C559" s="2152" t="n">
        <v>11</v>
      </c>
      <c r="D559" s="2290"/>
      <c r="E559" s="2018" t="s">
        <v>1516</v>
      </c>
      <c r="F559" s="2119" t="n">
        <v>1</v>
      </c>
      <c r="G559" s="2115" t="n">
        <v>573415.4</v>
      </c>
      <c r="H559" s="2115" t="n">
        <v>579620</v>
      </c>
      <c r="I559" s="2212" t="n">
        <f aca="false">H559-G559</f>
        <v>6204.59999999998</v>
      </c>
      <c r="J559" s="2027" t="n">
        <v>2000</v>
      </c>
      <c r="K559" s="2214" t="n">
        <f aca="false">F559*I559*J559</f>
        <v>12409200</v>
      </c>
      <c r="L559" s="2128"/>
      <c r="M559" s="2128" t="n">
        <f aca="false">K559*$M$530/$K$560</f>
        <v>12498847.1610966</v>
      </c>
      <c r="N559" s="2131"/>
      <c r="O559" s="2151"/>
    </row>
    <row r="560" customFormat="false" ht="21.75" hidden="false" customHeight="true" outlineLevel="0" collapsed="false">
      <c r="A560" s="2132"/>
      <c r="B560" s="2142"/>
      <c r="C560" s="2143"/>
      <c r="D560" s="2142"/>
      <c r="E560" s="2143"/>
      <c r="F560" s="2144"/>
      <c r="G560" s="2145"/>
      <c r="H560" s="2145" t="n">
        <v>0</v>
      </c>
      <c r="I560" s="2145"/>
      <c r="J560" s="2142" t="s">
        <v>475</v>
      </c>
      <c r="K560" s="2157" t="n">
        <f aca="false">SUM(K558:K559)</f>
        <v>24339000</v>
      </c>
      <c r="L560" s="2130"/>
      <c r="M560" s="2130" t="n">
        <f aca="false">SUM(M558:M559)</f>
        <v>24514831.0168207</v>
      </c>
      <c r="N560" s="2131"/>
      <c r="O560" s="2151"/>
    </row>
    <row r="561" customFormat="false" ht="21.75" hidden="false" customHeight="true" outlineLevel="0" collapsed="false">
      <c r="A561" s="2016"/>
      <c r="B561" s="2058" t="s">
        <v>1517</v>
      </c>
      <c r="C561" s="2059"/>
      <c r="D561" s="2060"/>
      <c r="E561" s="2059"/>
      <c r="F561" s="2061"/>
      <c r="G561" s="2059"/>
      <c r="H561" s="2059" t="n">
        <v>0</v>
      </c>
      <c r="I561" s="2059"/>
      <c r="J561" s="2059"/>
      <c r="K561" s="2060"/>
      <c r="L561" s="2059"/>
      <c r="M561" s="2063"/>
      <c r="N561" s="2064"/>
      <c r="O561" s="2027"/>
    </row>
    <row r="562" customFormat="false" ht="21.75" hidden="false" customHeight="true" outlineLevel="0" collapsed="false">
      <c r="A562" s="2016" t="n">
        <v>3</v>
      </c>
      <c r="B562" s="2017" t="s">
        <v>1518</v>
      </c>
      <c r="C562" s="2152" t="n">
        <v>11</v>
      </c>
      <c r="D562" s="2291"/>
      <c r="E562" s="2018"/>
      <c r="F562" s="2119" t="n">
        <v>1</v>
      </c>
      <c r="G562" s="2134" t="n">
        <v>167272.9</v>
      </c>
      <c r="H562" s="2134" t="n">
        <v>169591.28</v>
      </c>
      <c r="I562" s="2053" t="n">
        <f aca="false">H562-G562</f>
        <v>2318.38</v>
      </c>
      <c r="J562" s="2027" t="n">
        <v>1000</v>
      </c>
      <c r="K562" s="2135"/>
      <c r="L562" s="2128" t="n">
        <f aca="false">F562*I562*J562</f>
        <v>2318380</v>
      </c>
      <c r="M562" s="2128" t="n">
        <f aca="false">L562*$K$576/$L$576</f>
        <v>2316165.80173502</v>
      </c>
      <c r="N562" s="2154" t="s">
        <v>759</v>
      </c>
      <c r="O562" s="2155"/>
      <c r="S562" s="0" t="str">
        <f aca="false">B562</f>
        <v>Chata Mosjid</v>
      </c>
      <c r="T562" s="2160" t="n">
        <f aca="false">M562</f>
        <v>2316165.80173502</v>
      </c>
      <c r="U562" s="0" t="n">
        <v>2426211.35772525</v>
      </c>
      <c r="V562" s="1441" t="n">
        <f aca="false">T562-U562</f>
        <v>-110045.555990228</v>
      </c>
      <c r="W562" s="2001" t="n">
        <f aca="false">V562/U562*100</f>
        <v>-4.53569536058077</v>
      </c>
      <c r="X562" s="1441" t="str">
        <f aca="false">IF(W562&gt;40,"FAULT",IF(W562&lt;-40,"CHECK","OK"))</f>
        <v>OK</v>
      </c>
    </row>
    <row r="563" customFormat="false" ht="21.75" hidden="false" customHeight="true" outlineLevel="0" collapsed="false">
      <c r="A563" s="2016" t="n">
        <v>4</v>
      </c>
      <c r="B563" s="2017" t="s">
        <v>1519</v>
      </c>
      <c r="C563" s="2152" t="n">
        <v>11</v>
      </c>
      <c r="D563" s="2161"/>
      <c r="E563" s="2018"/>
      <c r="F563" s="2119" t="n">
        <v>1</v>
      </c>
      <c r="G563" s="2134" t="n">
        <v>4071.8</v>
      </c>
      <c r="H563" s="2134" t="n">
        <v>5346.4008</v>
      </c>
      <c r="I563" s="2053" t="n">
        <f aca="false">H563-G563</f>
        <v>1274.6008</v>
      </c>
      <c r="J563" s="2027" t="n">
        <v>1000</v>
      </c>
      <c r="K563" s="2135" t="s">
        <v>348</v>
      </c>
      <c r="L563" s="2128" t="n">
        <f aca="false">F563*I563*J563</f>
        <v>1274600.8</v>
      </c>
      <c r="M563" s="2128" t="n">
        <f aca="false">L563*$K$576/$L$576</f>
        <v>1273383.47631713</v>
      </c>
      <c r="N563" s="2154" t="s">
        <v>1326</v>
      </c>
      <c r="O563" s="2155" t="n">
        <v>110</v>
      </c>
      <c r="S563" s="0" t="str">
        <f aca="false">B563</f>
        <v>AC mosjid</v>
      </c>
      <c r="T563" s="2160" t="n">
        <f aca="false">M563</f>
        <v>1273383.47631713</v>
      </c>
      <c r="U563" s="0" t="n">
        <v>1340177.01126422</v>
      </c>
      <c r="V563" s="1441" t="n">
        <f aca="false">T563-U563</f>
        <v>-66793.5349470908</v>
      </c>
      <c r="W563" s="2001" t="n">
        <f aca="false">V563/U563*100</f>
        <v>-4.98393379275198</v>
      </c>
      <c r="X563" s="1441" t="str">
        <f aca="false">IF(W563&gt;40,"FAULT",IF(W563&lt;-40,"CHECK","OK"))</f>
        <v>OK</v>
      </c>
    </row>
    <row r="564" customFormat="false" ht="21.75" hidden="false" customHeight="true" outlineLevel="0" collapsed="false">
      <c r="A564" s="2016" t="n">
        <v>5</v>
      </c>
      <c r="B564" s="2017" t="s">
        <v>1520</v>
      </c>
      <c r="C564" s="2152" t="n">
        <v>11</v>
      </c>
      <c r="D564" s="2161"/>
      <c r="E564" s="2018"/>
      <c r="F564" s="2119" t="n">
        <v>1</v>
      </c>
      <c r="G564" s="2134" t="n">
        <v>16630.49</v>
      </c>
      <c r="H564" s="2134" t="n">
        <v>18853.63</v>
      </c>
      <c r="I564" s="2053" t="n">
        <f aca="false">H564-G564</f>
        <v>2223.14</v>
      </c>
      <c r="J564" s="2027" t="n">
        <v>1000</v>
      </c>
      <c r="K564" s="2135"/>
      <c r="L564" s="2128" t="n">
        <f aca="false">F564*I564*J564</f>
        <v>2223140</v>
      </c>
      <c r="M564" s="2128" t="n">
        <f aca="false">L564*$K$576/$L$576</f>
        <v>2221016.76190667</v>
      </c>
      <c r="N564" s="2154" t="s">
        <v>1326</v>
      </c>
      <c r="O564" s="2155"/>
      <c r="S564" s="0" t="str">
        <f aca="false">B564</f>
        <v>Kazi Reaz Uddin Road</v>
      </c>
      <c r="T564" s="2160" t="n">
        <f aca="false">M564</f>
        <v>2221016.76190667</v>
      </c>
      <c r="U564" s="0" t="n">
        <v>2267338.68682741</v>
      </c>
      <c r="V564" s="1441" t="n">
        <f aca="false">T564-U564</f>
        <v>-46321.9249207364</v>
      </c>
      <c r="W564" s="2001" t="n">
        <f aca="false">V564/U564*100</f>
        <v>-2.04300862459824</v>
      </c>
      <c r="X564" s="1441" t="str">
        <f aca="false">IF(W564&gt;40,"FAULT",IF(W564&lt;-40,"CHECK","OK"))</f>
        <v>OK</v>
      </c>
    </row>
    <row r="565" customFormat="false" ht="21.75" hidden="false" customHeight="true" outlineLevel="0" collapsed="false">
      <c r="A565" s="2016" t="n">
        <v>6</v>
      </c>
      <c r="B565" s="2017" t="s">
        <v>1521</v>
      </c>
      <c r="C565" s="2152" t="n">
        <v>11</v>
      </c>
      <c r="D565" s="2161"/>
      <c r="E565" s="2018"/>
      <c r="F565" s="2119" t="n">
        <v>1</v>
      </c>
      <c r="G565" s="2134" t="n">
        <v>4214.292</v>
      </c>
      <c r="H565" s="2134" t="n">
        <v>4214.292</v>
      </c>
      <c r="I565" s="2292" t="n">
        <f aca="false">H565-G565</f>
        <v>0</v>
      </c>
      <c r="J565" s="2027" t="n">
        <v>1000</v>
      </c>
      <c r="K565" s="2135" t="s">
        <v>348</v>
      </c>
      <c r="L565" s="2128" t="n">
        <f aca="false">F565*I565*J565</f>
        <v>0</v>
      </c>
      <c r="M565" s="2128" t="n">
        <f aca="false">L565*$K$576/$L$576</f>
        <v>0</v>
      </c>
      <c r="N565" s="2154" t="s">
        <v>1326</v>
      </c>
      <c r="O565" s="2155"/>
      <c r="S565" s="0" t="str">
        <f aca="false">B565</f>
        <v>Nazimuddin</v>
      </c>
      <c r="T565" s="2160" t="n">
        <f aca="false">M565</f>
        <v>0</v>
      </c>
      <c r="U565" s="0" t="n">
        <v>0</v>
      </c>
      <c r="V565" s="1441" t="n">
        <f aca="false">T565-U565</f>
        <v>0</v>
      </c>
      <c r="W565" s="2001" t="e">
        <f aca="false">V565/U565*100</f>
        <v>#DIV/0!</v>
      </c>
      <c r="X565" s="1441" t="e">
        <f aca="false">IF(W565&gt;40,"FAULT",IF(W565&lt;-40,"CHECK","OK"))</f>
        <v>#DIV/0!</v>
      </c>
    </row>
    <row r="566" customFormat="false" ht="21.75" hidden="false" customHeight="true" outlineLevel="0" collapsed="false">
      <c r="A566" s="2016" t="n">
        <v>7</v>
      </c>
      <c r="B566" s="2017" t="s">
        <v>1522</v>
      </c>
      <c r="C566" s="2152" t="n">
        <v>11</v>
      </c>
      <c r="D566" s="2161"/>
      <c r="E566" s="2018"/>
      <c r="F566" s="2119" t="n">
        <v>1</v>
      </c>
      <c r="G566" s="2293" t="n">
        <v>117683.69</v>
      </c>
      <c r="H566" s="2293" t="n">
        <v>117683.69</v>
      </c>
      <c r="I566" s="2053" t="n">
        <f aca="false">H566-G566</f>
        <v>0</v>
      </c>
      <c r="J566" s="2027" t="n">
        <v>1000</v>
      </c>
      <c r="K566" s="2135" t="s">
        <v>348</v>
      </c>
      <c r="L566" s="2128" t="n">
        <f aca="false">1.73*10.5*O566*0.9*24*30</f>
        <v>1530219.6</v>
      </c>
      <c r="M566" s="2128" t="n">
        <f aca="false">L566*$K$576/$L$576</f>
        <v>1528758.14433555</v>
      </c>
      <c r="N566" s="2154" t="s">
        <v>1326</v>
      </c>
      <c r="O566" s="2155" t="n">
        <v>130</v>
      </c>
      <c r="S566" s="0" t="str">
        <f aca="false">B566</f>
        <v>Kamal Bagh</v>
      </c>
      <c r="T566" s="2160" t="n">
        <f aca="false">M566</f>
        <v>1528758.14433555</v>
      </c>
      <c r="U566" s="0" t="n">
        <v>1583845.5587668</v>
      </c>
      <c r="V566" s="1441" t="n">
        <f aca="false">T566-U566</f>
        <v>-55087.4144312562</v>
      </c>
      <c r="W566" s="2001" t="n">
        <f aca="false">V566/U566*100</f>
        <v>-3.4780799255546</v>
      </c>
      <c r="X566" s="1441" t="str">
        <f aca="false">IF(W566&gt;40,"FAULT",IF(W566&lt;-40,"CHECK","OK"))</f>
        <v>OK</v>
      </c>
    </row>
    <row r="567" customFormat="false" ht="21.75" hidden="false" customHeight="true" outlineLevel="0" collapsed="false">
      <c r="A567" s="2016" t="n">
        <v>8</v>
      </c>
      <c r="B567" s="2017" t="s">
        <v>1523</v>
      </c>
      <c r="C567" s="2152" t="n">
        <v>11</v>
      </c>
      <c r="D567" s="2161"/>
      <c r="E567" s="2018"/>
      <c r="F567" s="2119" t="n">
        <v>1</v>
      </c>
      <c r="G567" s="2293" t="n">
        <v>37932</v>
      </c>
      <c r="H567" s="2293" t="n">
        <v>37932</v>
      </c>
      <c r="I567" s="2053" t="n">
        <f aca="false">H567-G567</f>
        <v>0</v>
      </c>
      <c r="J567" s="2027" t="n">
        <v>1000</v>
      </c>
      <c r="K567" s="2135" t="s">
        <v>348</v>
      </c>
      <c r="L567" s="2128" t="n">
        <f aca="false">1.73*10.5*O567*0.9*24*30</f>
        <v>2471893.2</v>
      </c>
      <c r="M567" s="2128" t="n">
        <f aca="false">L567*$K$576/$L$576</f>
        <v>2469532.38700357</v>
      </c>
      <c r="N567" s="2154" t="s">
        <v>1326</v>
      </c>
      <c r="O567" s="2155" t="n">
        <v>210</v>
      </c>
      <c r="S567" s="0" t="str">
        <f aca="false">B567</f>
        <v>Rahamatganj</v>
      </c>
      <c r="T567" s="2160" t="n">
        <f aca="false">M567</f>
        <v>2469532.38700357</v>
      </c>
      <c r="U567" s="0" t="n">
        <v>2558519.74877714</v>
      </c>
      <c r="V567" s="1441" t="n">
        <f aca="false">T567-U567</f>
        <v>-88987.3617735677</v>
      </c>
      <c r="W567" s="2001" t="n">
        <f aca="false">V567/U567*100</f>
        <v>-3.4780799255546</v>
      </c>
      <c r="X567" s="1441" t="str">
        <f aca="false">IF(W567&gt;40,"FAULT",IF(W567&lt;-40,"CHECK","OK"))</f>
        <v>OK</v>
      </c>
    </row>
    <row r="568" customFormat="false" ht="21.75" hidden="false" customHeight="true" outlineLevel="0" collapsed="false">
      <c r="A568" s="2016" t="n">
        <v>9</v>
      </c>
      <c r="B568" s="2017" t="s">
        <v>1524</v>
      </c>
      <c r="C568" s="2152" t="n">
        <v>11</v>
      </c>
      <c r="D568" s="2161"/>
      <c r="E568" s="2018"/>
      <c r="F568" s="2119" t="n">
        <v>1</v>
      </c>
      <c r="G568" s="2134" t="n">
        <v>18780.18</v>
      </c>
      <c r="H568" s="2134" t="n">
        <v>20641.601</v>
      </c>
      <c r="I568" s="2053" t="n">
        <f aca="false">H568-G568</f>
        <v>1861.421</v>
      </c>
      <c r="J568" s="2027" t="n">
        <v>1000</v>
      </c>
      <c r="K568" s="2135"/>
      <c r="L568" s="2128" t="n">
        <f aca="false">F568*I568*J568</f>
        <v>1861421</v>
      </c>
      <c r="M568" s="2128" t="n">
        <f aca="false">L568*$K$576/$L$576</f>
        <v>1859643.22623185</v>
      </c>
      <c r="N568" s="2154" t="s">
        <v>1326</v>
      </c>
      <c r="O568" s="2155"/>
      <c r="S568" s="0" t="str">
        <f aca="false">B568</f>
        <v>Water Works 11kV Sw/S-1</v>
      </c>
      <c r="T568" s="2160" t="n">
        <f aca="false">M568</f>
        <v>1859643.22623185</v>
      </c>
      <c r="U568" s="0" t="n">
        <v>1854345.86835506</v>
      </c>
      <c r="V568" s="1441" t="n">
        <f aca="false">T568-U568</f>
        <v>5297.35787678766</v>
      </c>
      <c r="W568" s="2001" t="n">
        <f aca="false">V568/U568*100</f>
        <v>0.285672590382871</v>
      </c>
      <c r="X568" s="1441" t="str">
        <f aca="false">IF(W568&gt;40,"FAULT",IF(W568&lt;-40,"CHECK","OK"))</f>
        <v>OK</v>
      </c>
    </row>
    <row r="569" customFormat="false" ht="21.75" hidden="false" customHeight="true" outlineLevel="0" collapsed="false">
      <c r="A569" s="2016" t="n">
        <v>12</v>
      </c>
      <c r="B569" s="2017" t="s">
        <v>1525</v>
      </c>
      <c r="C569" s="2152" t="n">
        <v>11</v>
      </c>
      <c r="D569" s="2161"/>
      <c r="E569" s="2018"/>
      <c r="F569" s="2119" t="n">
        <v>1</v>
      </c>
      <c r="G569" s="2134" t="n">
        <v>20434.814</v>
      </c>
      <c r="H569" s="2134" t="n">
        <v>22484.11</v>
      </c>
      <c r="I569" s="2053" t="n">
        <f aca="false">H569-G569</f>
        <v>2049.296</v>
      </c>
      <c r="J569" s="2027" t="n">
        <v>1000</v>
      </c>
      <c r="K569" s="2135"/>
      <c r="L569" s="2128" t="n">
        <f aca="false">F569*I569*J569</f>
        <v>2049296</v>
      </c>
      <c r="M569" s="2128" t="n">
        <f aca="false">L569*$K$576/$L$576</f>
        <v>2047338.79382689</v>
      </c>
      <c r="N569" s="2154" t="s">
        <v>1326</v>
      </c>
      <c r="O569" s="2155"/>
      <c r="S569" s="0" t="str">
        <f aca="false">B569</f>
        <v>City Colony</v>
      </c>
      <c r="T569" s="2160" t="n">
        <f aca="false">M569</f>
        <v>2047338.79382689</v>
      </c>
      <c r="U569" s="0" t="n">
        <v>2080353.53637958</v>
      </c>
      <c r="V569" s="1441" t="n">
        <f aca="false">T569-U569</f>
        <v>-33014.7425526932</v>
      </c>
      <c r="W569" s="2001" t="n">
        <f aca="false">V569/U569*100</f>
        <v>-1.58697750047564</v>
      </c>
      <c r="X569" s="1441" t="str">
        <f aca="false">IF(W569&gt;40,"FAULT",IF(W569&lt;-40,"CHECK","OK"))</f>
        <v>OK</v>
      </c>
    </row>
    <row r="570" customFormat="false" ht="21.75" hidden="false" customHeight="true" outlineLevel="0" collapsed="false">
      <c r="A570" s="2016" t="n">
        <v>13</v>
      </c>
      <c r="B570" s="2017" t="s">
        <v>1526</v>
      </c>
      <c r="C570" s="2152" t="n">
        <v>11</v>
      </c>
      <c r="D570" s="2161"/>
      <c r="E570" s="2018"/>
      <c r="F570" s="2119" t="n">
        <v>1</v>
      </c>
      <c r="G570" s="2134" t="n">
        <v>29754.25</v>
      </c>
      <c r="H570" s="2134" t="n">
        <v>32750</v>
      </c>
      <c r="I570" s="2053" t="n">
        <f aca="false">H570-G570</f>
        <v>2995.75</v>
      </c>
      <c r="J570" s="2027" t="n">
        <v>1000</v>
      </c>
      <c r="K570" s="2135"/>
      <c r="L570" s="2128" t="n">
        <f aca="false">F570*I570*J570</f>
        <v>2995750</v>
      </c>
      <c r="M570" s="2128" t="n">
        <f aca="false">L570*$K$576/$L$576</f>
        <v>2992888.87091318</v>
      </c>
      <c r="N570" s="2154" t="s">
        <v>1326</v>
      </c>
      <c r="O570" s="2155"/>
      <c r="S570" s="0" t="str">
        <f aca="false">B570</f>
        <v>Water Works 11kV Sw/S-2</v>
      </c>
      <c r="T570" s="2160" t="n">
        <f aca="false">M570</f>
        <v>2992888.87091318</v>
      </c>
      <c r="U570" s="0" t="n">
        <v>3092062.2371109</v>
      </c>
      <c r="V570" s="1441" t="n">
        <f aca="false">T570-U570</f>
        <v>-99173.3661977267</v>
      </c>
      <c r="W570" s="2001" t="n">
        <f aca="false">V570/U570*100</f>
        <v>-3.20735349397075</v>
      </c>
      <c r="X570" s="1441" t="str">
        <f aca="false">IF(W570&gt;40,"FAULT",IF(W570&lt;-40,"CHECK","OK"))</f>
        <v>OK</v>
      </c>
    </row>
    <row r="571" customFormat="false" ht="21.75" hidden="false" customHeight="true" outlineLevel="0" collapsed="false">
      <c r="A571" s="2016" t="n">
        <v>14</v>
      </c>
      <c r="B571" s="2017" t="s">
        <v>1527</v>
      </c>
      <c r="C571" s="2152" t="n">
        <v>11</v>
      </c>
      <c r="D571" s="2161"/>
      <c r="E571" s="2018"/>
      <c r="F571" s="2119" t="n">
        <v>1</v>
      </c>
      <c r="G571" s="2134" t="n">
        <v>5535.3348</v>
      </c>
      <c r="H571" s="2134" t="n">
        <v>6376.308</v>
      </c>
      <c r="I571" s="2053" t="n">
        <f aca="false">H571-G571</f>
        <v>840.9732</v>
      </c>
      <c r="J571" s="2027" t="n">
        <v>1000</v>
      </c>
      <c r="K571" s="2135"/>
      <c r="L571" s="2128" t="n">
        <f aca="false">F571*I571*J571</f>
        <v>840973.2</v>
      </c>
      <c r="M571" s="2128" t="n">
        <f aca="false">L571*$K$576/$L$576</f>
        <v>840170.017864055</v>
      </c>
      <c r="N571" s="2154" t="s">
        <v>1326</v>
      </c>
      <c r="O571" s="2155"/>
      <c r="S571" s="0" t="str">
        <f aca="false">B571</f>
        <v>Chun Goli</v>
      </c>
      <c r="T571" s="2160" t="n">
        <f aca="false">M571</f>
        <v>840170.017864055</v>
      </c>
      <c r="U571" s="0" t="n">
        <v>894878.340161063</v>
      </c>
      <c r="V571" s="1441" t="n">
        <f aca="false">T571-U571</f>
        <v>-54708.3222970086</v>
      </c>
      <c r="W571" s="2001" t="n">
        <f aca="false">V571/U571*100</f>
        <v>-6.11349273323143</v>
      </c>
      <c r="X571" s="1441" t="str">
        <f aca="false">IF(W571&gt;40,"FAULT",IF(W571&lt;-40,"CHECK","OK"))</f>
        <v>OK</v>
      </c>
    </row>
    <row r="572" customFormat="false" ht="21.75" hidden="false" customHeight="true" outlineLevel="0" collapsed="false">
      <c r="A572" s="2016" t="n">
        <v>15</v>
      </c>
      <c r="B572" s="2017" t="s">
        <v>1528</v>
      </c>
      <c r="C572" s="2152" t="n">
        <v>11</v>
      </c>
      <c r="D572" s="2161"/>
      <c r="E572" s="2018"/>
      <c r="F572" s="2119" t="n">
        <v>1</v>
      </c>
      <c r="G572" s="2134" t="n">
        <v>117703.2</v>
      </c>
      <c r="H572" s="2134" t="n">
        <v>119606.4</v>
      </c>
      <c r="I572" s="2053" t="n">
        <f aca="false">H572-G572</f>
        <v>1903.2</v>
      </c>
      <c r="J572" s="2027" t="n">
        <v>1000</v>
      </c>
      <c r="K572" s="2135"/>
      <c r="L572" s="2128" t="n">
        <f aca="false">F572*I572*J572</f>
        <v>1903200</v>
      </c>
      <c r="M572" s="2128" t="n">
        <f aca="false">L572*$K$576/$L$576</f>
        <v>1901382.32466726</v>
      </c>
      <c r="N572" s="2154" t="s">
        <v>1326</v>
      </c>
      <c r="O572" s="2155"/>
      <c r="S572" s="0" t="str">
        <f aca="false">B572</f>
        <v>Alir Ghat</v>
      </c>
      <c r="T572" s="2160" t="n">
        <f aca="false">M572</f>
        <v>1901382.32466726</v>
      </c>
      <c r="U572" s="0" t="n">
        <v>2096766.67291153</v>
      </c>
      <c r="V572" s="1441" t="n">
        <f aca="false">T572-U572</f>
        <v>-195384.348244272</v>
      </c>
      <c r="W572" s="2001" t="n">
        <f aca="false">V572/U572*100</f>
        <v>-9.31836387751075</v>
      </c>
      <c r="X572" s="1441" t="str">
        <f aca="false">IF(W572&gt;40,"FAULT",IF(W572&lt;-40,"CHECK","OK"))</f>
        <v>OK</v>
      </c>
    </row>
    <row r="573" customFormat="false" ht="21.75" hidden="false" customHeight="true" outlineLevel="0" collapsed="false">
      <c r="A573" s="2016" t="n">
        <v>16</v>
      </c>
      <c r="B573" s="2017" t="s">
        <v>1529</v>
      </c>
      <c r="C573" s="2152" t="n">
        <v>11</v>
      </c>
      <c r="D573" s="2161"/>
      <c r="E573" s="2018"/>
      <c r="F573" s="2119" t="n">
        <v>1</v>
      </c>
      <c r="G573" s="2134" t="n">
        <v>11435.815</v>
      </c>
      <c r="H573" s="2134" t="n">
        <v>13974.46</v>
      </c>
      <c r="I573" s="2053" t="n">
        <f aca="false">H573-G573</f>
        <v>2538.645</v>
      </c>
      <c r="J573" s="2027" t="n">
        <v>1000</v>
      </c>
      <c r="K573" s="2135" t="s">
        <v>348</v>
      </c>
      <c r="L573" s="2128" t="n">
        <f aca="false">F573*I573*J573</f>
        <v>2538645</v>
      </c>
      <c r="M573" s="2128" t="n">
        <f aca="false">L573*$K$576/$L$576</f>
        <v>2536220.43484916</v>
      </c>
      <c r="N573" s="2154" t="s">
        <v>1326</v>
      </c>
      <c r="O573" s="2155" t="n">
        <v>225</v>
      </c>
      <c r="S573" s="0" t="str">
        <f aca="false">B573</f>
        <v>Club Ghat</v>
      </c>
      <c r="T573" s="2160" t="n">
        <f aca="false">M573</f>
        <v>2536220.43484916</v>
      </c>
      <c r="U573" s="0" t="n">
        <v>2741271.15940408</v>
      </c>
      <c r="V573" s="1441" t="n">
        <f aca="false">T573-U573</f>
        <v>-205050.724554919</v>
      </c>
      <c r="W573" s="2001" t="n">
        <f aca="false">V573/U573*100</f>
        <v>-7.48013285192461</v>
      </c>
      <c r="X573" s="1441" t="str">
        <f aca="false">IF(W573&gt;40,"FAULT",IF(W573&lt;-40,"CHECK","OK"))</f>
        <v>OK</v>
      </c>
    </row>
    <row r="574" customFormat="false" ht="21.75" hidden="false" customHeight="true" outlineLevel="0" collapsed="false">
      <c r="A574" s="2016" t="n">
        <v>17</v>
      </c>
      <c r="B574" s="2017" t="s">
        <v>1530</v>
      </c>
      <c r="C574" s="2152" t="n">
        <v>11</v>
      </c>
      <c r="D574" s="2161"/>
      <c r="E574" s="2018"/>
      <c r="F574" s="2119" t="n">
        <v>1</v>
      </c>
      <c r="G574" s="2293" t="n">
        <v>21794.4</v>
      </c>
      <c r="H574" s="2293" t="n">
        <v>21794.4</v>
      </c>
      <c r="I574" s="2053" t="n">
        <f aca="false">H574-G574</f>
        <v>0</v>
      </c>
      <c r="J574" s="2027" t="n">
        <v>1000</v>
      </c>
      <c r="K574" s="2135" t="s">
        <v>348</v>
      </c>
      <c r="L574" s="2128" t="n">
        <f aca="false">1.73*10.5*O574*0.9*24*30</f>
        <v>2530747.8</v>
      </c>
      <c r="M574" s="2128" t="n">
        <f aca="false">L574*$K$576/$L$576</f>
        <v>2528330.77717032</v>
      </c>
      <c r="N574" s="2154" t="s">
        <v>1326</v>
      </c>
      <c r="O574" s="2155" t="n">
        <v>215</v>
      </c>
      <c r="S574" s="0" t="str">
        <f aca="false">B574</f>
        <v>Debidas Ghat</v>
      </c>
      <c r="T574" s="2160" t="n">
        <f aca="false">M574</f>
        <v>2528330.77717032</v>
      </c>
      <c r="U574" s="0" t="n">
        <v>2619436.88565279</v>
      </c>
      <c r="V574" s="1441" t="n">
        <f aca="false">T574-U574</f>
        <v>-91106.1084824628</v>
      </c>
      <c r="W574" s="2001" t="n">
        <f aca="false">V574/U574*100</f>
        <v>-3.47807992555462</v>
      </c>
      <c r="X574" s="1441" t="str">
        <f aca="false">IF(W574&gt;40,"FAULT",IF(W574&lt;-40,"CHECK","OK"))</f>
        <v>OK</v>
      </c>
    </row>
    <row r="575" customFormat="false" ht="21.75" hidden="false" customHeight="true" outlineLevel="0" collapsed="false">
      <c r="A575" s="2016" t="n">
        <v>18</v>
      </c>
      <c r="B575" s="2017" t="s">
        <v>1467</v>
      </c>
      <c r="C575" s="2152" t="n">
        <v>11</v>
      </c>
      <c r="D575" s="2161"/>
      <c r="E575" s="2018"/>
      <c r="F575" s="2119" t="n">
        <v>1</v>
      </c>
      <c r="G575" s="2120" t="n">
        <v>0</v>
      </c>
      <c r="H575" s="2120" t="n">
        <v>0</v>
      </c>
      <c r="I575" s="2053" t="n">
        <f aca="false">H575-G575</f>
        <v>0</v>
      </c>
      <c r="J575" s="2027" t="n">
        <v>1000</v>
      </c>
      <c r="K575" s="2135"/>
      <c r="L575" s="2128" t="n">
        <f aca="false">F575*I575*J575</f>
        <v>0</v>
      </c>
      <c r="M575" s="2128" t="n">
        <f aca="false">L575*$K$576/$L$576</f>
        <v>0</v>
      </c>
      <c r="N575" s="2154" t="s">
        <v>1326</v>
      </c>
      <c r="O575" s="2155"/>
      <c r="S575" s="0" t="str">
        <f aca="false">B575</f>
        <v>Spare</v>
      </c>
      <c r="T575" s="2160" t="n">
        <f aca="false">M575</f>
        <v>0</v>
      </c>
      <c r="U575" s="0" t="n">
        <v>0</v>
      </c>
      <c r="V575" s="1441" t="n">
        <f aca="false">T575-U575</f>
        <v>0</v>
      </c>
      <c r="W575" s="2001" t="e">
        <f aca="false">V575/U575*100</f>
        <v>#DIV/0!</v>
      </c>
      <c r="X575" s="1441" t="e">
        <f aca="false">IF(W575&gt;40,"FAULT",IF(W575&lt;-40,"CHECK","OK"))</f>
        <v>#DIV/0!</v>
      </c>
    </row>
    <row r="576" customFormat="false" ht="21.75" hidden="false" customHeight="true" outlineLevel="0" collapsed="false">
      <c r="A576" s="2132"/>
      <c r="B576" s="2142"/>
      <c r="C576" s="2143"/>
      <c r="D576" s="2142"/>
      <c r="E576" s="2143"/>
      <c r="F576" s="2144"/>
      <c r="G576" s="2145"/>
      <c r="H576" s="2145"/>
      <c r="I576" s="2145"/>
      <c r="J576" s="2142" t="s">
        <v>475</v>
      </c>
      <c r="K576" s="2121" t="n">
        <f aca="false">M560</f>
        <v>24514831.0168207</v>
      </c>
      <c r="L576" s="2130" t="n">
        <f aca="false">SUM(L562:L575)</f>
        <v>24538266.6</v>
      </c>
      <c r="M576" s="2130" t="n">
        <f aca="false">SUM(M562:M575)</f>
        <v>24514831.0168207</v>
      </c>
      <c r="N576" s="2166" t="n">
        <f aca="false">(M576-L576)/L576*100</f>
        <v>-0.095506270110145</v>
      </c>
      <c r="O576" s="2167"/>
    </row>
    <row r="577" customFormat="false" ht="21.75" hidden="false" customHeight="true" outlineLevel="0" collapsed="false">
      <c r="D577" s="2168"/>
      <c r="K577" s="1441"/>
    </row>
    <row r="578" customFormat="false" ht="21.75" hidden="false" customHeight="true" outlineLevel="0" collapsed="false">
      <c r="A578" s="2077"/>
      <c r="B578" s="2078"/>
      <c r="C578" s="2051"/>
      <c r="D578" s="2079"/>
      <c r="F578" s="2169" t="s">
        <v>1234</v>
      </c>
      <c r="G578" s="2169"/>
      <c r="H578" s="2169"/>
      <c r="I578" s="2170" t="s">
        <v>212</v>
      </c>
      <c r="J578" s="2077"/>
      <c r="L578" s="2077"/>
      <c r="M578" s="2077"/>
      <c r="N578" s="2051"/>
      <c r="O578" s="2077"/>
    </row>
    <row r="579" customFormat="false" ht="21.75" hidden="false" customHeight="true" outlineLevel="0" collapsed="false">
      <c r="A579" s="2077"/>
      <c r="B579" s="2078"/>
      <c r="C579" s="2051"/>
      <c r="D579" s="2079"/>
      <c r="F579" s="2260" t="s">
        <v>759</v>
      </c>
      <c r="G579" s="2261" t="s">
        <v>1367</v>
      </c>
      <c r="H579" s="2261"/>
      <c r="I579" s="2171" t="n">
        <f aca="false">M562</f>
        <v>2316165.80173502</v>
      </c>
      <c r="J579" s="2077"/>
      <c r="L579" s="2077"/>
      <c r="M579" s="2077"/>
      <c r="N579" s="2051"/>
      <c r="O579" s="2077" t="s">
        <v>122</v>
      </c>
    </row>
    <row r="580" customFormat="false" ht="21.75" hidden="false" customHeight="true" outlineLevel="0" collapsed="false">
      <c r="A580" s="2077"/>
      <c r="B580" s="2078"/>
      <c r="C580" s="2051"/>
      <c r="D580" s="2079"/>
      <c r="F580" s="2260" t="s">
        <v>1326</v>
      </c>
      <c r="G580" s="2261" t="s">
        <v>1367</v>
      </c>
      <c r="H580" s="2261"/>
      <c r="I580" s="2171" t="n">
        <f aca="false">SUM(M563:M575)</f>
        <v>22198665.2150856</v>
      </c>
      <c r="J580" s="2077"/>
      <c r="L580" s="2077"/>
      <c r="M580" s="2077"/>
      <c r="N580" s="2051"/>
      <c r="O580" s="2077"/>
    </row>
    <row r="581" customFormat="false" ht="21.75" hidden="false" customHeight="true" outlineLevel="0" collapsed="false">
      <c r="A581" s="2077"/>
      <c r="B581" s="2078"/>
      <c r="C581" s="2051"/>
      <c r="D581" s="2079"/>
      <c r="F581" s="2260"/>
      <c r="G581" s="2126"/>
      <c r="H581" s="2126"/>
      <c r="I581" s="2171"/>
      <c r="J581" s="2077"/>
      <c r="L581" s="2077"/>
      <c r="M581" s="2077"/>
      <c r="N581" s="2051"/>
      <c r="O581" s="2077"/>
    </row>
    <row r="582" customFormat="false" ht="21.75" hidden="false" customHeight="true" outlineLevel="0" collapsed="false">
      <c r="A582" s="2077"/>
      <c r="B582" s="2078"/>
      <c r="C582" s="2051"/>
      <c r="D582" s="2079"/>
      <c r="F582" s="2260"/>
      <c r="G582" s="2126"/>
      <c r="H582" s="2126"/>
      <c r="I582" s="2171"/>
      <c r="J582" s="2077"/>
      <c r="L582" s="2077"/>
      <c r="M582" s="2077"/>
      <c r="N582" s="2051"/>
      <c r="O582" s="2077"/>
    </row>
    <row r="583" customFormat="false" ht="21.75" hidden="false" customHeight="true" outlineLevel="0" collapsed="false">
      <c r="A583" s="2077"/>
      <c r="B583" s="2078"/>
      <c r="C583" s="2051"/>
      <c r="D583" s="2079"/>
      <c r="F583" s="2260"/>
      <c r="G583" s="2126"/>
      <c r="H583" s="2126"/>
      <c r="I583" s="2171"/>
      <c r="J583" s="2077"/>
      <c r="L583" s="2077"/>
      <c r="M583" s="2077"/>
      <c r="N583" s="2051"/>
      <c r="O583" s="2077"/>
    </row>
    <row r="584" customFormat="false" ht="21.75" hidden="false" customHeight="true" outlineLevel="0" collapsed="false">
      <c r="A584" s="2077"/>
      <c r="B584" s="2078"/>
      <c r="C584" s="2051"/>
      <c r="D584" s="2079"/>
      <c r="E584" s="2051"/>
      <c r="F584" s="2241" t="s">
        <v>1239</v>
      </c>
      <c r="G584" s="2241"/>
      <c r="H584" s="2241"/>
      <c r="I584" s="2242" t="n">
        <f aca="false">SUM(I579:I583)</f>
        <v>24514831.0168207</v>
      </c>
      <c r="J584" s="2130" t="n">
        <f aca="false">I584-M576</f>
        <v>0</v>
      </c>
      <c r="L584" s="2077"/>
      <c r="M584" s="2077"/>
      <c r="N584" s="2051"/>
      <c r="O584" s="2077"/>
    </row>
    <row r="585" customFormat="false" ht="21.75" hidden="false" customHeight="true" outlineLevel="0" collapsed="false">
      <c r="A585" s="2077"/>
      <c r="B585" s="2078"/>
      <c r="C585" s="2051"/>
      <c r="D585" s="2079"/>
      <c r="E585" s="2051"/>
      <c r="F585" s="2103"/>
      <c r="G585" s="2077"/>
      <c r="H585" s="2077"/>
      <c r="I585" s="2077"/>
      <c r="J585" s="2077"/>
      <c r="K585" s="2080"/>
      <c r="L585" s="2077"/>
      <c r="M585" s="2077"/>
      <c r="N585" s="2051"/>
      <c r="O585" s="2077"/>
    </row>
    <row r="586" customFormat="false" ht="21.75" hidden="false" customHeight="true" outlineLevel="0" collapsed="false">
      <c r="A586" s="2077"/>
      <c r="B586" s="2078"/>
      <c r="C586" s="2051"/>
      <c r="D586" s="2079"/>
      <c r="E586" s="2051"/>
      <c r="F586" s="2103"/>
      <c r="G586" s="2077"/>
      <c r="H586" s="2077"/>
      <c r="I586" s="2077"/>
      <c r="J586" s="2077"/>
      <c r="K586" s="2080"/>
      <c r="L586" s="2077"/>
      <c r="M586" s="2077"/>
      <c r="N586" s="2051"/>
      <c r="O586" s="2077"/>
    </row>
    <row r="587" customFormat="false" ht="21.75" hidden="false" customHeight="true" outlineLevel="0" collapsed="false">
      <c r="A587" s="2077"/>
      <c r="B587" s="2078"/>
      <c r="C587" s="2051"/>
      <c r="D587" s="2079"/>
      <c r="E587" s="2051"/>
      <c r="F587" s="2103"/>
      <c r="G587" s="2077"/>
      <c r="H587" s="2077"/>
      <c r="I587" s="2077"/>
      <c r="J587" s="2077"/>
      <c r="K587" s="2080"/>
      <c r="L587" s="2077"/>
      <c r="M587" s="2077"/>
      <c r="N587" s="2051"/>
      <c r="O587" s="2077"/>
    </row>
    <row r="588" customFormat="false" ht="21.75" hidden="false" customHeight="true" outlineLevel="0" collapsed="false">
      <c r="A588" s="2077"/>
      <c r="B588" s="2078"/>
      <c r="C588" s="2051"/>
      <c r="D588" s="2079"/>
      <c r="E588" s="2051"/>
      <c r="F588" s="2103"/>
      <c r="G588" s="2077"/>
      <c r="H588" s="2077"/>
      <c r="I588" s="2077"/>
      <c r="J588" s="2077"/>
      <c r="K588" s="2080"/>
      <c r="L588" s="2077"/>
      <c r="M588" s="2077"/>
      <c r="N588" s="2051"/>
      <c r="O588" s="2077"/>
    </row>
    <row r="589" customFormat="false" ht="21.75" hidden="false" customHeight="true" outlineLevel="0" collapsed="false">
      <c r="A589" s="2077"/>
      <c r="B589" s="2078"/>
      <c r="C589" s="2051"/>
      <c r="D589" s="2079"/>
      <c r="E589" s="2051"/>
      <c r="F589" s="2103"/>
      <c r="G589" s="2077"/>
      <c r="H589" s="2077"/>
      <c r="I589" s="2077"/>
      <c r="J589" s="2077"/>
      <c r="K589" s="2080"/>
      <c r="L589" s="2077"/>
      <c r="M589" s="2077"/>
      <c r="N589" s="2051"/>
      <c r="O589" s="2077"/>
    </row>
    <row r="590" customFormat="false" ht="21.75" hidden="false" customHeight="true" outlineLevel="0" collapsed="false">
      <c r="A590" s="2077"/>
      <c r="B590" s="2051"/>
      <c r="C590" s="2051"/>
      <c r="D590" s="2079"/>
      <c r="E590" s="2051"/>
      <c r="F590" s="2103"/>
      <c r="G590" s="2077"/>
      <c r="H590" s="2077"/>
      <c r="I590" s="2077"/>
      <c r="J590" s="2077"/>
      <c r="K590" s="2080"/>
      <c r="L590" s="2077"/>
      <c r="M590" s="2077"/>
      <c r="N590" s="2051"/>
      <c r="O590" s="2077"/>
    </row>
    <row r="591" customFormat="false" ht="21.75" hidden="false" customHeight="true" outlineLevel="0" collapsed="false">
      <c r="A591" s="2077"/>
      <c r="B591" s="2051"/>
      <c r="C591" s="2051"/>
      <c r="D591" s="2079"/>
      <c r="E591" s="2051"/>
      <c r="F591" s="2103"/>
      <c r="G591" s="2077"/>
      <c r="H591" s="2077"/>
      <c r="I591" s="2077"/>
      <c r="J591" s="2077"/>
      <c r="K591" s="2080"/>
      <c r="L591" s="2077"/>
      <c r="M591" s="2077"/>
      <c r="N591" s="2051"/>
      <c r="O591" s="2077"/>
    </row>
    <row r="592" customFormat="false" ht="21.75" hidden="false" customHeight="true" outlineLevel="0" collapsed="false">
      <c r="A592" s="2077"/>
      <c r="B592" s="2051"/>
      <c r="C592" s="2051"/>
      <c r="D592" s="2079"/>
      <c r="E592" s="2051"/>
      <c r="F592" s="2103"/>
      <c r="G592" s="2077"/>
      <c r="H592" s="2077"/>
      <c r="I592" s="2077"/>
      <c r="J592" s="2077"/>
      <c r="K592" s="2080"/>
      <c r="L592" s="2077"/>
      <c r="M592" s="2077"/>
      <c r="N592" s="2051"/>
      <c r="O592" s="2077"/>
    </row>
    <row r="593" customFormat="false" ht="21.75" hidden="false" customHeight="true" outlineLevel="0" collapsed="false">
      <c r="A593" s="2077"/>
      <c r="B593" s="2078"/>
      <c r="C593" s="2051"/>
      <c r="D593" s="2079"/>
      <c r="E593" s="2051"/>
      <c r="F593" s="2103"/>
      <c r="G593" s="2077"/>
      <c r="H593" s="2077"/>
      <c r="I593" s="2077"/>
      <c r="J593" s="2077"/>
      <c r="K593" s="2080"/>
      <c r="L593" s="2077"/>
      <c r="M593" s="2077"/>
      <c r="N593" s="2051"/>
      <c r="O593" s="2077"/>
    </row>
    <row r="594" customFormat="false" ht="21.75" hidden="false" customHeight="true" outlineLevel="0" collapsed="false">
      <c r="A594" s="2077"/>
      <c r="B594" s="2078"/>
      <c r="C594" s="2051"/>
      <c r="D594" s="2079"/>
      <c r="E594" s="2051"/>
      <c r="F594" s="2103"/>
      <c r="G594" s="2077"/>
      <c r="H594" s="2077"/>
      <c r="I594" s="2077"/>
      <c r="J594" s="2077"/>
      <c r="K594" s="2080"/>
      <c r="L594" s="2077"/>
      <c r="M594" s="2077"/>
      <c r="N594" s="2051"/>
      <c r="O594" s="2077"/>
    </row>
    <row r="595" customFormat="false" ht="21.75" hidden="false" customHeight="true" outlineLevel="0" collapsed="false">
      <c r="A595" s="2077"/>
      <c r="B595" s="2078"/>
      <c r="C595" s="2051"/>
      <c r="D595" s="2079"/>
      <c r="E595" s="2051"/>
      <c r="F595" s="2103"/>
      <c r="G595" s="2077"/>
      <c r="H595" s="2077"/>
      <c r="I595" s="2077"/>
      <c r="J595" s="2077"/>
      <c r="K595" s="2080"/>
      <c r="L595" s="2077"/>
      <c r="M595" s="2077"/>
      <c r="N595" s="2051"/>
      <c r="O595" s="2077"/>
    </row>
    <row r="596" customFormat="false" ht="21.75" hidden="false" customHeight="true" outlineLevel="0" collapsed="false">
      <c r="A596" s="2174"/>
      <c r="B596" s="2175"/>
      <c r="C596" s="2175"/>
      <c r="D596" s="2175"/>
      <c r="E596" s="2175"/>
      <c r="F596" s="2175"/>
      <c r="G596" s="2175"/>
      <c r="H596" s="2175"/>
      <c r="I596" s="2175"/>
      <c r="J596" s="2175"/>
      <c r="K596" s="2175"/>
      <c r="L596" s="2175"/>
      <c r="M596" s="2175"/>
      <c r="N596" s="2051"/>
      <c r="O596" s="2077"/>
    </row>
    <row r="597" customFormat="false" ht="21.75" hidden="false" customHeight="true" outlineLevel="0" collapsed="false">
      <c r="A597" s="2077"/>
      <c r="B597" s="2078"/>
      <c r="C597" s="2051"/>
      <c r="D597" s="2079"/>
      <c r="E597" s="2051"/>
      <c r="F597" s="2103"/>
      <c r="G597" s="2077"/>
      <c r="H597" s="2077"/>
      <c r="I597" s="2077"/>
      <c r="J597" s="2077"/>
      <c r="K597" s="2080"/>
      <c r="L597" s="2077"/>
      <c r="M597" s="2077"/>
      <c r="N597" s="2051"/>
      <c r="O597" s="2077"/>
    </row>
    <row r="598" customFormat="false" ht="21.75" hidden="false" customHeight="true" outlineLevel="0" collapsed="false">
      <c r="A598" s="2077"/>
      <c r="B598" s="2078"/>
      <c r="C598" s="2051"/>
      <c r="D598" s="2079"/>
      <c r="E598" s="2051"/>
      <c r="F598" s="2103"/>
      <c r="G598" s="2077"/>
      <c r="H598" s="2077"/>
      <c r="I598" s="2077"/>
      <c r="J598" s="2077"/>
      <c r="K598" s="2080"/>
      <c r="L598" s="2077"/>
      <c r="M598" s="2077"/>
      <c r="N598" s="2051"/>
      <c r="O598" s="2077"/>
    </row>
    <row r="599" customFormat="false" ht="21.75" hidden="false" customHeight="true" outlineLevel="0" collapsed="false">
      <c r="A599" s="2270" t="s">
        <v>1531</v>
      </c>
      <c r="B599" s="2270"/>
      <c r="C599" s="2270"/>
      <c r="D599" s="2270"/>
      <c r="E599" s="2270"/>
      <c r="F599" s="2270"/>
      <c r="G599" s="2270"/>
      <c r="H599" s="2270"/>
      <c r="I599" s="2270"/>
      <c r="J599" s="2270"/>
      <c r="K599" s="2270"/>
      <c r="L599" s="2270"/>
      <c r="M599" s="2270"/>
      <c r="N599" s="2270"/>
      <c r="O599" s="1989" t="str">
        <f aca="false">$O$6</f>
        <v>Month June-2023</v>
      </c>
      <c r="S599" s="1990" t="str">
        <f aca="false">S6</f>
        <v>Name of Feeders.</v>
      </c>
      <c r="T599" s="1991" t="str">
        <f aca="false">T6</f>
        <v>Month June-2023</v>
      </c>
      <c r="U599" s="1990" t="s">
        <v>1070</v>
      </c>
      <c r="V599" s="1990" t="str">
        <f aca="false">V6</f>
        <v>Diffferance</v>
      </c>
      <c r="W599" s="1990" t="str">
        <f aca="false">W6</f>
        <v>% of Increased/Decreased</v>
      </c>
      <c r="X599" s="1990" t="str">
        <f aca="false">X6</f>
        <v>COMENTS</v>
      </c>
    </row>
    <row r="600" customFormat="false" ht="21.75" hidden="false" customHeight="true" outlineLevel="0" collapsed="false">
      <c r="A600" s="1992" t="s">
        <v>794</v>
      </c>
      <c r="B600" s="1993" t="s">
        <v>1074</v>
      </c>
      <c r="C600" s="1994" t="s">
        <v>1075</v>
      </c>
      <c r="D600" s="1994"/>
      <c r="E600" s="1994"/>
      <c r="F600" s="1995" t="s">
        <v>45</v>
      </c>
      <c r="G600" s="1996" t="s">
        <v>1076</v>
      </c>
      <c r="H600" s="1996"/>
      <c r="I600" s="1996"/>
      <c r="J600" s="1996" t="s">
        <v>29</v>
      </c>
      <c r="K600" s="1996" t="s">
        <v>1077</v>
      </c>
      <c r="L600" s="1996"/>
      <c r="M600" s="1994" t="s">
        <v>1134</v>
      </c>
      <c r="N600" s="1993"/>
      <c r="O600" s="1997" t="s">
        <v>479</v>
      </c>
    </row>
    <row r="601" customFormat="false" ht="21.75" hidden="false" customHeight="true" outlineLevel="0" collapsed="false">
      <c r="A601" s="1992"/>
      <c r="B601" s="1993"/>
      <c r="C601" s="1998" t="s">
        <v>1079</v>
      </c>
      <c r="D601" s="1998"/>
      <c r="E601" s="1998" t="s">
        <v>1080</v>
      </c>
      <c r="F601" s="1995"/>
      <c r="G601" s="2249" t="n">
        <f aca="false">'NORTH-1'!$H$8</f>
        <v>44929</v>
      </c>
      <c r="H601" s="2249" t="n">
        <f aca="false">'NORTH-1'!$H$8</f>
        <v>44929</v>
      </c>
      <c r="I601" s="2000" t="s">
        <v>47</v>
      </c>
      <c r="J601" s="1996"/>
      <c r="K601" s="2000" t="s">
        <v>1081</v>
      </c>
      <c r="L601" s="2000" t="s">
        <v>1082</v>
      </c>
      <c r="M601" s="1994" t="s">
        <v>1083</v>
      </c>
      <c r="N601" s="1998" t="s">
        <v>741</v>
      </c>
      <c r="O601" s="1997"/>
      <c r="T601" s="1441" t="n">
        <v>15283200.0000001</v>
      </c>
      <c r="U601" s="1441" t="n">
        <v>15283200.0000001</v>
      </c>
      <c r="V601" s="1441" t="n">
        <f aca="false">T601-U601</f>
        <v>0</v>
      </c>
      <c r="W601" s="2001" t="n">
        <f aca="false">V601/U601*100</f>
        <v>0</v>
      </c>
      <c r="X601" s="1441" t="str">
        <f aca="false">IF(W601&gt;40,"FAULT",IF(W601&lt;-40,"CHECK","OK"))</f>
        <v>OK</v>
      </c>
    </row>
    <row r="602" customFormat="false" ht="21.75" hidden="false" customHeight="true" outlineLevel="0" collapsed="false">
      <c r="A602" s="2002" t="n">
        <v>1</v>
      </c>
      <c r="B602" s="2003" t="n">
        <v>2</v>
      </c>
      <c r="C602" s="2004" t="n">
        <v>4</v>
      </c>
      <c r="D602" s="2004"/>
      <c r="E602" s="2003" t="n">
        <v>5</v>
      </c>
      <c r="F602" s="2005" t="n">
        <v>7</v>
      </c>
      <c r="G602" s="2002" t="n">
        <v>9</v>
      </c>
      <c r="H602" s="2002" t="n">
        <v>9</v>
      </c>
      <c r="I602" s="2002" t="s">
        <v>1084</v>
      </c>
      <c r="J602" s="2002" t="n">
        <v>11</v>
      </c>
      <c r="K602" s="2002" t="s">
        <v>1085</v>
      </c>
      <c r="L602" s="2002" t="s">
        <v>1086</v>
      </c>
      <c r="M602" s="2002" t="n">
        <v>14</v>
      </c>
      <c r="N602" s="2006" t="n">
        <v>15</v>
      </c>
      <c r="O602" s="2002" t="n">
        <v>16</v>
      </c>
    </row>
    <row r="603" customFormat="false" ht="21.75" hidden="false" customHeight="true" outlineLevel="0" collapsed="false">
      <c r="A603" s="2016"/>
      <c r="B603" s="2008" t="s">
        <v>1532</v>
      </c>
      <c r="C603" s="2009"/>
      <c r="D603" s="2010"/>
      <c r="E603" s="2009"/>
      <c r="F603" s="2012"/>
      <c r="G603" s="2009"/>
      <c r="H603" s="2009"/>
      <c r="I603" s="2009"/>
      <c r="J603" s="2009"/>
      <c r="K603" s="2010"/>
      <c r="L603" s="2009"/>
      <c r="M603" s="2013"/>
      <c r="N603" s="2014"/>
      <c r="O603" s="2027"/>
    </row>
    <row r="604" customFormat="false" ht="21.75" hidden="false" customHeight="true" outlineLevel="0" collapsed="false">
      <c r="A604" s="2176" t="n">
        <f aca="false">A535</f>
        <v>17</v>
      </c>
      <c r="B604" s="2177" t="str">
        <f aca="false">B535</f>
        <v>Lalbagh old</v>
      </c>
      <c r="C604" s="2178" t="n">
        <f aca="false">C535</f>
        <v>33</v>
      </c>
      <c r="D604" s="2250" t="n">
        <f aca="false">D535</f>
        <v>0</v>
      </c>
      <c r="E604" s="2178" t="str">
        <f aca="false">E535</f>
        <v>SIEM0509</v>
      </c>
      <c r="F604" s="2180" t="n">
        <f aca="false">F535</f>
        <v>1</v>
      </c>
      <c r="G604" s="2181" t="n">
        <f aca="false">G535</f>
        <v>212298</v>
      </c>
      <c r="H604" s="2181" t="n">
        <f aca="false">H535</f>
        <v>217599</v>
      </c>
      <c r="I604" s="2182" t="n">
        <f aca="false">I535</f>
        <v>5301</v>
      </c>
      <c r="J604" s="2178" t="n">
        <f aca="false">J535</f>
        <v>2000</v>
      </c>
      <c r="K604" s="2184" t="n">
        <f aca="false">K535</f>
        <v>0</v>
      </c>
      <c r="L604" s="2186" t="n">
        <f aca="false">L535</f>
        <v>10602000</v>
      </c>
      <c r="M604" s="2186" t="n">
        <f aca="false">M535</f>
        <v>10681663.5887035</v>
      </c>
      <c r="N604" s="2129"/>
      <c r="O604" s="2187"/>
    </row>
    <row r="605" customFormat="false" ht="21.75" hidden="false" customHeight="true" outlineLevel="0" collapsed="false">
      <c r="A605" s="2016"/>
      <c r="B605" s="2189"/>
      <c r="C605" s="2190"/>
      <c r="D605" s="2191"/>
      <c r="E605" s="2190"/>
      <c r="F605" s="2192"/>
      <c r="G605" s="2193"/>
      <c r="H605" s="2193"/>
      <c r="I605" s="2193"/>
      <c r="J605" s="2142" t="s">
        <v>475</v>
      </c>
      <c r="K605" s="2207"/>
      <c r="L605" s="2130" t="n">
        <f aca="false">SUM(L604:L604)</f>
        <v>10602000</v>
      </c>
      <c r="M605" s="2130" t="n">
        <f aca="false">SUM(M604:M604)</f>
        <v>10681663.5887035</v>
      </c>
      <c r="N605" s="2194" t="n">
        <f aca="false">(M605-L605)/L605*100</f>
        <v>0.75140151578439</v>
      </c>
      <c r="O605" s="2027"/>
    </row>
    <row r="606" customFormat="false" ht="21.75" hidden="false" customHeight="true" outlineLevel="0" collapsed="false">
      <c r="A606" s="2027"/>
      <c r="B606" s="2008" t="s">
        <v>1533</v>
      </c>
      <c r="C606" s="2009"/>
      <c r="D606" s="2010"/>
      <c r="E606" s="2009"/>
      <c r="F606" s="2012"/>
      <c r="G606" s="2009"/>
      <c r="H606" s="2009"/>
      <c r="I606" s="2009"/>
      <c r="J606" s="2195"/>
      <c r="K606" s="2196"/>
      <c r="L606" s="2197"/>
      <c r="M606" s="2197"/>
      <c r="N606" s="2014"/>
      <c r="O606" s="2027"/>
    </row>
    <row r="607" customFormat="false" ht="21.75" hidden="false" customHeight="true" outlineLevel="0" collapsed="false">
      <c r="A607" s="2178" t="n">
        <f aca="false">A901</f>
        <v>15</v>
      </c>
      <c r="B607" s="2177" t="str">
        <f aca="false">B901</f>
        <v>Lalbagh Circuit-1</v>
      </c>
      <c r="C607" s="2178" t="n">
        <f aca="false">C901</f>
        <v>33</v>
      </c>
      <c r="D607" s="2250" t="n">
        <f aca="false">D901</f>
        <v>0</v>
      </c>
      <c r="E607" s="2178" t="n">
        <f aca="false">E901</f>
        <v>30799098</v>
      </c>
      <c r="F607" s="2180" t="n">
        <f aca="false">F901</f>
        <v>1</v>
      </c>
      <c r="G607" s="2181" t="n">
        <f aca="false">G901</f>
        <v>1759.2</v>
      </c>
      <c r="H607" s="2181" t="n">
        <f aca="false">H901</f>
        <v>1759.2</v>
      </c>
      <c r="I607" s="2182" t="n">
        <f aca="false">I901</f>
        <v>0</v>
      </c>
      <c r="J607" s="2178" t="n">
        <f aca="false">J901</f>
        <v>240000</v>
      </c>
      <c r="K607" s="2184" t="n">
        <f aca="false">K901</f>
        <v>0</v>
      </c>
      <c r="L607" s="2186" t="n">
        <f aca="false">L901</f>
        <v>0</v>
      </c>
      <c r="M607" s="2186" t="n">
        <f aca="false">M901</f>
        <v>0</v>
      </c>
      <c r="N607" s="2129"/>
      <c r="O607" s="2151"/>
    </row>
    <row r="608" customFormat="false" ht="21.75" hidden="false" customHeight="true" outlineLevel="0" collapsed="false">
      <c r="A608" s="2027"/>
      <c r="B608" s="2189"/>
      <c r="C608" s="2190"/>
      <c r="D608" s="2191"/>
      <c r="E608" s="2190"/>
      <c r="F608" s="2192"/>
      <c r="G608" s="2193"/>
      <c r="H608" s="2193"/>
      <c r="I608" s="2204"/>
      <c r="J608" s="2142" t="s">
        <v>475</v>
      </c>
      <c r="K608" s="2207"/>
      <c r="L608" s="2130" t="n">
        <f aca="false">SUM(L607:L607)</f>
        <v>0</v>
      </c>
      <c r="M608" s="2130" t="n">
        <f aca="false">SUM(M607:M607)</f>
        <v>0</v>
      </c>
      <c r="N608" s="2205"/>
      <c r="O608" s="2151"/>
    </row>
    <row r="609" customFormat="false" ht="21.75" hidden="false" customHeight="true" outlineLevel="0" collapsed="false">
      <c r="A609" s="2027"/>
      <c r="B609" s="2008" t="s">
        <v>1534</v>
      </c>
      <c r="C609" s="2009"/>
      <c r="D609" s="2010"/>
      <c r="E609" s="2009"/>
      <c r="F609" s="2012"/>
      <c r="G609" s="2009"/>
      <c r="H609" s="2009"/>
      <c r="I609" s="2009"/>
      <c r="J609" s="2195"/>
      <c r="K609" s="2196"/>
      <c r="L609" s="2197"/>
      <c r="M609" s="2197"/>
      <c r="N609" s="2014"/>
      <c r="O609" s="2151"/>
    </row>
    <row r="610" customFormat="false" ht="21.75" hidden="false" customHeight="true" outlineLevel="0" collapsed="false">
      <c r="A610" s="2027"/>
      <c r="B610" s="2017" t="s">
        <v>1535</v>
      </c>
      <c r="C610" s="2018" t="n">
        <v>33</v>
      </c>
      <c r="D610" s="2233" t="s">
        <v>1306</v>
      </c>
      <c r="E610" s="2018"/>
      <c r="F610" s="2119" t="n">
        <v>1</v>
      </c>
      <c r="G610" s="2212" t="n">
        <v>202944</v>
      </c>
      <c r="H610" s="2212" t="n">
        <v>202944</v>
      </c>
      <c r="I610" s="2053" t="n">
        <f aca="false">H610-G610</f>
        <v>0</v>
      </c>
      <c r="J610" s="2027" t="n">
        <v>2000</v>
      </c>
      <c r="K610" s="2024"/>
      <c r="L610" s="2128" t="n">
        <f aca="false">J610*I610*F610</f>
        <v>0</v>
      </c>
      <c r="M610" s="2128"/>
      <c r="N610" s="2129"/>
      <c r="O610" s="2151"/>
    </row>
    <row r="611" customFormat="false" ht="21.75" hidden="false" customHeight="true" outlineLevel="0" collapsed="false">
      <c r="A611" s="2027"/>
      <c r="B611" s="2017" t="s">
        <v>1536</v>
      </c>
      <c r="C611" s="2018" t="n">
        <v>33</v>
      </c>
      <c r="D611" s="2233"/>
      <c r="E611" s="2018"/>
      <c r="F611" s="2119" t="n">
        <v>1</v>
      </c>
      <c r="G611" s="2212"/>
      <c r="H611" s="2212"/>
      <c r="I611" s="2053" t="n">
        <f aca="false">H611-G611</f>
        <v>0</v>
      </c>
      <c r="J611" s="2027" t="n">
        <v>240000</v>
      </c>
      <c r="K611" s="2024"/>
      <c r="L611" s="2128" t="n">
        <f aca="false">J611*I611*F611</f>
        <v>0</v>
      </c>
      <c r="M611" s="2128"/>
      <c r="N611" s="2129"/>
      <c r="O611" s="2151"/>
    </row>
    <row r="612" customFormat="false" ht="21.75" hidden="false" customHeight="true" outlineLevel="0" collapsed="false">
      <c r="A612" s="2027"/>
      <c r="B612" s="2017" t="s">
        <v>1537</v>
      </c>
      <c r="C612" s="2018" t="n">
        <v>33</v>
      </c>
      <c r="D612" s="2233"/>
      <c r="E612" s="2018"/>
      <c r="F612" s="2119" t="n">
        <v>1</v>
      </c>
      <c r="G612" s="2212"/>
      <c r="H612" s="2212"/>
      <c r="I612" s="2053" t="n">
        <f aca="false">H612-G612</f>
        <v>0</v>
      </c>
      <c r="J612" s="2027" t="n">
        <v>240000</v>
      </c>
      <c r="K612" s="2024"/>
      <c r="L612" s="2128" t="n">
        <f aca="false">J612*I612*F612</f>
        <v>0</v>
      </c>
      <c r="M612" s="2128"/>
      <c r="N612" s="2129"/>
      <c r="O612" s="2151"/>
    </row>
    <row r="613" customFormat="false" ht="21.75" hidden="false" customHeight="true" outlineLevel="0" collapsed="false">
      <c r="A613" s="2027"/>
      <c r="B613" s="2189"/>
      <c r="C613" s="2190"/>
      <c r="D613" s="2191"/>
      <c r="E613" s="2190"/>
      <c r="F613" s="2192"/>
      <c r="G613" s="2193"/>
      <c r="H613" s="2193"/>
      <c r="I613" s="2204"/>
      <c r="J613" s="2142" t="s">
        <v>475</v>
      </c>
      <c r="K613" s="2207"/>
      <c r="L613" s="2130" t="n">
        <f aca="false">SUM(L610:L612)</f>
        <v>0</v>
      </c>
      <c r="M613" s="2130" t="n">
        <f aca="false">M605+M608</f>
        <v>10681663.5887035</v>
      </c>
      <c r="N613" s="2205"/>
      <c r="O613" s="2151"/>
    </row>
    <row r="614" customFormat="false" ht="21.75" hidden="false" customHeight="true" outlineLevel="0" collapsed="false">
      <c r="A614" s="2027"/>
      <c r="B614" s="2058" t="s">
        <v>1538</v>
      </c>
      <c r="C614" s="2059"/>
      <c r="D614" s="2060"/>
      <c r="E614" s="2059"/>
      <c r="F614" s="2061"/>
      <c r="G614" s="2059"/>
      <c r="H614" s="2059"/>
      <c r="I614" s="2059"/>
      <c r="J614" s="2059"/>
      <c r="K614" s="2060"/>
      <c r="L614" s="2059"/>
      <c r="M614" s="2063"/>
      <c r="N614" s="2064"/>
      <c r="O614" s="2015"/>
    </row>
    <row r="615" customFormat="false" ht="21.75" hidden="false" customHeight="true" outlineLevel="0" collapsed="false">
      <c r="A615" s="2027"/>
      <c r="B615" s="2017" t="s">
        <v>1251</v>
      </c>
      <c r="C615" s="2018" t="n">
        <v>33</v>
      </c>
      <c r="D615" s="2065" t="s">
        <v>1108</v>
      </c>
      <c r="E615" s="2066"/>
      <c r="F615" s="2119"/>
      <c r="G615" s="2022"/>
      <c r="H615" s="2022"/>
      <c r="I615" s="2022"/>
      <c r="J615" s="2027"/>
      <c r="K615" s="2024"/>
      <c r="L615" s="2029" t="n">
        <f aca="false">J615*I615*F615</f>
        <v>0</v>
      </c>
      <c r="M615" s="2025"/>
      <c r="N615" s="2026"/>
      <c r="O615" s="2027"/>
    </row>
    <row r="616" customFormat="false" ht="21.75" hidden="false" customHeight="true" outlineLevel="0" collapsed="false">
      <c r="A616" s="2027"/>
      <c r="B616" s="2017" t="s">
        <v>1252</v>
      </c>
      <c r="C616" s="2018" t="n">
        <v>33</v>
      </c>
      <c r="D616" s="2065"/>
      <c r="E616" s="2066"/>
      <c r="F616" s="2119"/>
      <c r="G616" s="2022"/>
      <c r="H616" s="2022"/>
      <c r="I616" s="2022"/>
      <c r="J616" s="2027"/>
      <c r="K616" s="2024"/>
      <c r="L616" s="2029" t="n">
        <f aca="false">J616*I616*F616</f>
        <v>0</v>
      </c>
      <c r="M616" s="2029"/>
      <c r="N616" s="2030"/>
      <c r="O616" s="2027"/>
    </row>
    <row r="617" customFormat="false" ht="21.75" hidden="false" customHeight="true" outlineLevel="0" collapsed="false">
      <c r="A617" s="2027"/>
      <c r="B617" s="2037"/>
      <c r="C617" s="2038"/>
      <c r="D617" s="2039"/>
      <c r="E617" s="2038"/>
      <c r="F617" s="2040"/>
      <c r="G617" s="2041"/>
      <c r="H617" s="2041"/>
      <c r="I617" s="2041"/>
      <c r="J617" s="2037" t="s">
        <v>1110</v>
      </c>
      <c r="K617" s="2068"/>
      <c r="L617" s="2076" t="n">
        <f aca="false">SUM(L615:L616)</f>
        <v>0</v>
      </c>
      <c r="M617" s="2055"/>
      <c r="N617" s="2057"/>
      <c r="O617" s="2027"/>
    </row>
    <row r="618" customFormat="false" ht="21.75" hidden="false" customHeight="true" outlineLevel="0" collapsed="false">
      <c r="A618" s="2027"/>
      <c r="B618" s="2189"/>
      <c r="C618" s="2190"/>
      <c r="D618" s="2191"/>
      <c r="E618" s="2190"/>
      <c r="F618" s="2192"/>
      <c r="G618" s="2193"/>
      <c r="H618" s="2193"/>
      <c r="I618" s="2204"/>
      <c r="J618" s="2142"/>
      <c r="K618" s="2207"/>
      <c r="L618" s="2130"/>
      <c r="M618" s="2130"/>
      <c r="N618" s="2205"/>
      <c r="O618" s="2151"/>
    </row>
    <row r="619" customFormat="false" ht="21.75" hidden="false" customHeight="true" outlineLevel="0" collapsed="false">
      <c r="A619" s="2132"/>
      <c r="B619" s="2058" t="s">
        <v>1539</v>
      </c>
      <c r="C619" s="2059"/>
      <c r="D619" s="2060"/>
      <c r="E619" s="2059"/>
      <c r="F619" s="2061"/>
      <c r="G619" s="2059"/>
      <c r="H619" s="2059"/>
      <c r="I619" s="2059"/>
      <c r="J619" s="2208"/>
      <c r="K619" s="2209"/>
      <c r="L619" s="2210"/>
      <c r="M619" s="2210"/>
      <c r="N619" s="2064"/>
      <c r="O619" s="2151"/>
    </row>
    <row r="620" customFormat="false" ht="21.75" hidden="false" customHeight="true" outlineLevel="0" collapsed="false">
      <c r="A620" s="2027" t="n">
        <v>6</v>
      </c>
      <c r="B620" s="2017" t="s">
        <v>1540</v>
      </c>
      <c r="C620" s="2018" t="n">
        <v>33</v>
      </c>
      <c r="D620" s="2070"/>
      <c r="E620" s="2018"/>
      <c r="F620" s="2119" t="n">
        <v>1</v>
      </c>
      <c r="G620" s="2212"/>
      <c r="H620" s="2212"/>
      <c r="I620" s="2212" t="n">
        <f aca="false">H620-G620</f>
        <v>0</v>
      </c>
      <c r="J620" s="2213"/>
      <c r="K620" s="2214"/>
      <c r="L620" s="2128" t="n">
        <f aca="false">F620*I620*J620</f>
        <v>0</v>
      </c>
      <c r="M620" s="2128"/>
      <c r="N620" s="2131"/>
      <c r="O620" s="2151"/>
    </row>
    <row r="621" customFormat="false" ht="21.75" hidden="false" customHeight="true" outlineLevel="0" collapsed="false">
      <c r="A621" s="2027" t="n">
        <v>7</v>
      </c>
      <c r="B621" s="2017" t="s">
        <v>1541</v>
      </c>
      <c r="C621" s="2018" t="n">
        <v>33</v>
      </c>
      <c r="D621" s="2070"/>
      <c r="E621" s="2018"/>
      <c r="F621" s="2119" t="n">
        <v>1</v>
      </c>
      <c r="G621" s="2212"/>
      <c r="H621" s="2212"/>
      <c r="I621" s="2212" t="n">
        <f aca="false">H621-G621</f>
        <v>0</v>
      </c>
      <c r="J621" s="2213"/>
      <c r="K621" s="2214"/>
      <c r="L621" s="2128" t="n">
        <f aca="false">F621*I621*J621</f>
        <v>0</v>
      </c>
      <c r="M621" s="2128"/>
      <c r="N621" s="2131"/>
      <c r="O621" s="2151"/>
    </row>
    <row r="622" customFormat="false" ht="21.75" hidden="false" customHeight="true" outlineLevel="0" collapsed="false">
      <c r="A622" s="2027" t="n">
        <v>8</v>
      </c>
      <c r="B622" s="2017" t="s">
        <v>1542</v>
      </c>
      <c r="C622" s="2018" t="n">
        <v>33</v>
      </c>
      <c r="D622" s="2070"/>
      <c r="E622" s="2018"/>
      <c r="F622" s="2119" t="n">
        <v>1</v>
      </c>
      <c r="G622" s="2212"/>
      <c r="H622" s="2212"/>
      <c r="I622" s="2212" t="n">
        <f aca="false">H622-G622</f>
        <v>0</v>
      </c>
      <c r="J622" s="2213"/>
      <c r="K622" s="2214"/>
      <c r="L622" s="2128" t="n">
        <f aca="false">F622*I622*J622</f>
        <v>0</v>
      </c>
      <c r="M622" s="2128"/>
      <c r="N622" s="2131"/>
      <c r="O622" s="2151"/>
    </row>
    <row r="623" customFormat="false" ht="21.75" hidden="false" customHeight="true" outlineLevel="0" collapsed="false">
      <c r="A623" s="2027" t="n">
        <v>14</v>
      </c>
      <c r="B623" s="2017" t="s">
        <v>1543</v>
      </c>
      <c r="C623" s="2018" t="n">
        <v>33</v>
      </c>
      <c r="D623" s="2070"/>
      <c r="E623" s="2018"/>
      <c r="F623" s="2119" t="n">
        <v>1</v>
      </c>
      <c r="G623" s="2212"/>
      <c r="H623" s="2212"/>
      <c r="I623" s="2212" t="n">
        <f aca="false">H623-G623</f>
        <v>0</v>
      </c>
      <c r="J623" s="2213"/>
      <c r="K623" s="2214"/>
      <c r="L623" s="2128" t="n">
        <f aca="false">F623*I623*J623</f>
        <v>0</v>
      </c>
      <c r="M623" s="2128"/>
      <c r="N623" s="2131"/>
      <c r="O623" s="2151"/>
    </row>
    <row r="624" customFormat="false" ht="21.75" hidden="false" customHeight="true" outlineLevel="0" collapsed="false">
      <c r="A624" s="2132"/>
      <c r="B624" s="2142"/>
      <c r="C624" s="2143"/>
      <c r="D624" s="2142"/>
      <c r="E624" s="2143"/>
      <c r="F624" s="2144"/>
      <c r="G624" s="2145"/>
      <c r="H624" s="2145"/>
      <c r="I624" s="2145"/>
      <c r="J624" s="2142" t="s">
        <v>475</v>
      </c>
      <c r="K624" s="2121"/>
      <c r="L624" s="2130" t="n">
        <f aca="false">SUM(L620:L623)</f>
        <v>0</v>
      </c>
      <c r="M624" s="2130" t="n">
        <f aca="false">SUM(M620:M623)</f>
        <v>0</v>
      </c>
      <c r="N624" s="2216"/>
      <c r="O624" s="2151"/>
    </row>
    <row r="625" customFormat="false" ht="21.75" hidden="false" customHeight="true" outlineLevel="0" collapsed="false">
      <c r="A625" s="2080"/>
      <c r="B625" s="2217"/>
      <c r="C625" s="2218"/>
      <c r="D625" s="2217"/>
      <c r="E625" s="2218"/>
      <c r="F625" s="2219"/>
      <c r="G625" s="2220"/>
      <c r="H625" s="2220"/>
      <c r="I625" s="2220"/>
      <c r="J625" s="2217"/>
      <c r="K625" s="2221"/>
      <c r="L625" s="2222"/>
      <c r="M625" s="2222"/>
      <c r="N625" s="2194"/>
      <c r="O625" s="2223"/>
    </row>
    <row r="626" customFormat="false" ht="21.75" hidden="false" customHeight="true" outlineLevel="0" collapsed="false">
      <c r="A626" s="2080"/>
      <c r="B626" s="2081" t="s">
        <v>1258</v>
      </c>
      <c r="C626" s="2081"/>
      <c r="D626" s="2082" t="s">
        <v>212</v>
      </c>
      <c r="F626" s="2083" t="s">
        <v>1259</v>
      </c>
      <c r="G626" s="2083"/>
      <c r="H626" s="2083"/>
      <c r="I626" s="2082" t="s">
        <v>212</v>
      </c>
      <c r="J626" s="2077"/>
      <c r="K626" s="2084" t="s">
        <v>1260</v>
      </c>
      <c r="L626" s="2084"/>
      <c r="M626" s="2085" t="s">
        <v>212</v>
      </c>
      <c r="N626" s="2194"/>
      <c r="O626" s="2223"/>
    </row>
    <row r="627" customFormat="false" ht="21.75" hidden="false" customHeight="true" outlineLevel="0" collapsed="false">
      <c r="A627" s="2080"/>
      <c r="B627" s="2086" t="str">
        <f aca="false">B603</f>
        <v>LALBAG Grid 33 KV SIDE</v>
      </c>
      <c r="C627" s="2086"/>
      <c r="D627" s="2089" t="n">
        <f aca="false">M605</f>
        <v>10681663.5887035</v>
      </c>
      <c r="F627" s="2088" t="s">
        <v>1124</v>
      </c>
      <c r="G627" s="2088"/>
      <c r="H627" s="2088"/>
      <c r="I627" s="2224" t="n">
        <f aca="false">L617</f>
        <v>0</v>
      </c>
      <c r="J627" s="2077"/>
      <c r="K627" s="2225" t="str">
        <f aca="false">F628</f>
        <v>LALBAGH OLD  33 KV NET IMPORT</v>
      </c>
      <c r="L627" s="2225"/>
      <c r="M627" s="2091" t="n">
        <f aca="false">I628</f>
        <v>10681663.5887035</v>
      </c>
      <c r="N627" s="2194"/>
      <c r="O627" s="2223"/>
    </row>
    <row r="628" customFormat="false" ht="21.75" hidden="false" customHeight="true" outlineLevel="0" collapsed="false">
      <c r="A628" s="2080"/>
      <c r="B628" s="2086" t="str">
        <f aca="false">B606</f>
        <v>KAMRANGIRCHAR 33 KV SIDE</v>
      </c>
      <c r="C628" s="2086"/>
      <c r="D628" s="2226" t="n">
        <f aca="false">M608</f>
        <v>0</v>
      </c>
      <c r="F628" s="2088" t="s">
        <v>1544</v>
      </c>
      <c r="G628" s="2088"/>
      <c r="H628" s="2088"/>
      <c r="I628" s="2224" t="n">
        <f aca="false">D631-I627</f>
        <v>10681663.5887035</v>
      </c>
      <c r="J628" s="2077"/>
      <c r="K628" s="2227" t="s">
        <v>1261</v>
      </c>
      <c r="L628" s="2227"/>
      <c r="M628" s="2224" t="n">
        <f aca="false">M664</f>
        <v>10681663.5887035</v>
      </c>
      <c r="N628" s="2194"/>
      <c r="O628" s="2223"/>
    </row>
    <row r="629" customFormat="false" ht="21.75" hidden="false" customHeight="true" outlineLevel="0" collapsed="false">
      <c r="A629" s="2080"/>
      <c r="B629" s="2086"/>
      <c r="C629" s="2086"/>
      <c r="D629" s="2092"/>
      <c r="J629" s="2077"/>
      <c r="K629" s="2088" t="s">
        <v>1262</v>
      </c>
      <c r="L629" s="2088"/>
      <c r="M629" s="2224" t="n">
        <f aca="false">M627-M628</f>
        <v>0</v>
      </c>
      <c r="N629" s="2194"/>
      <c r="O629" s="2223"/>
    </row>
    <row r="630" customFormat="false" ht="21.75" hidden="false" customHeight="true" outlineLevel="0" collapsed="false">
      <c r="A630" s="2080"/>
      <c r="B630" s="2086"/>
      <c r="C630" s="2086"/>
      <c r="D630" s="2095"/>
      <c r="J630" s="2077"/>
      <c r="K630" s="2228" t="s">
        <v>1131</v>
      </c>
      <c r="L630" s="2228"/>
      <c r="M630" s="2097" t="n">
        <f aca="false">M629/M627</f>
        <v>0</v>
      </c>
      <c r="N630" s="2194"/>
      <c r="O630" s="2223"/>
    </row>
    <row r="631" customFormat="false" ht="21.75" hidden="false" customHeight="true" outlineLevel="0" collapsed="false">
      <c r="A631" s="2080"/>
      <c r="B631" s="2229" t="s">
        <v>1263</v>
      </c>
      <c r="C631" s="2229"/>
      <c r="D631" s="2230" t="n">
        <f aca="false">SUM(D627:D629)</f>
        <v>10681663.5887035</v>
      </c>
      <c r="F631" s="2103"/>
      <c r="G631" s="2077"/>
      <c r="H631" s="2077"/>
      <c r="I631" s="2077"/>
      <c r="J631" s="2077"/>
      <c r="K631" s="2080"/>
      <c r="L631" s="2077"/>
      <c r="M631" s="2077"/>
      <c r="N631" s="2194"/>
      <c r="O631" s="2223"/>
    </row>
    <row r="632" customFormat="false" ht="21.75" hidden="false" customHeight="true" outlineLevel="0" collapsed="false">
      <c r="A632" s="2080"/>
      <c r="B632" s="2217"/>
      <c r="C632" s="2218"/>
      <c r="D632" s="2217"/>
      <c r="E632" s="2218"/>
      <c r="F632" s="2219"/>
      <c r="G632" s="2220"/>
      <c r="H632" s="2220"/>
      <c r="I632" s="2220"/>
      <c r="J632" s="2217"/>
      <c r="K632" s="2221"/>
      <c r="L632" s="2222"/>
      <c r="M632" s="2222"/>
      <c r="N632" s="2194"/>
      <c r="O632" s="2223"/>
    </row>
    <row r="633" customFormat="false" ht="21.75" hidden="false" customHeight="true" outlineLevel="0" collapsed="false">
      <c r="A633" s="2077"/>
      <c r="B633" s="2051"/>
      <c r="C633" s="2077"/>
      <c r="D633" s="2231"/>
      <c r="E633" s="2077"/>
      <c r="F633" s="2103"/>
      <c r="G633" s="2077"/>
      <c r="H633" s="2077"/>
      <c r="I633" s="2077"/>
      <c r="J633" s="2077"/>
      <c r="K633" s="2080"/>
      <c r="L633" s="2077"/>
      <c r="M633" s="2077"/>
      <c r="N633" s="2077"/>
      <c r="O633" s="2077"/>
    </row>
    <row r="634" customFormat="false" ht="21.75" hidden="false" customHeight="true" outlineLevel="0" collapsed="false">
      <c r="A634" s="2077"/>
      <c r="B634" s="2051"/>
      <c r="C634" s="2077"/>
      <c r="D634" s="2231"/>
      <c r="E634" s="2077"/>
      <c r="F634" s="2103"/>
      <c r="G634" s="2077"/>
      <c r="H634" s="2077"/>
      <c r="I634" s="2077"/>
      <c r="J634" s="2077"/>
      <c r="K634" s="2080"/>
      <c r="L634" s="2077"/>
      <c r="M634" s="2077"/>
      <c r="N634" s="2077"/>
      <c r="O634" s="2077"/>
    </row>
    <row r="635" customFormat="false" ht="21.75" hidden="false" customHeight="true" outlineLevel="0" collapsed="false">
      <c r="A635" s="2270" t="s">
        <v>1545</v>
      </c>
      <c r="B635" s="2270"/>
      <c r="C635" s="2270"/>
      <c r="D635" s="2270"/>
      <c r="E635" s="2270"/>
      <c r="F635" s="2270"/>
      <c r="G635" s="2270"/>
      <c r="H635" s="2270"/>
      <c r="I635" s="2270"/>
      <c r="J635" s="2270"/>
      <c r="K635" s="2270"/>
      <c r="L635" s="2270"/>
      <c r="M635" s="2270"/>
      <c r="N635" s="2270"/>
      <c r="O635" s="1989" t="str">
        <f aca="false">$O$6</f>
        <v>Month June-2023</v>
      </c>
      <c r="S635" s="1990" t="str">
        <f aca="false">S6</f>
        <v>Name of Feeders.</v>
      </c>
      <c r="T635" s="1991" t="str">
        <f aca="false">T6</f>
        <v>Month June-2023</v>
      </c>
      <c r="U635" s="1990" t="s">
        <v>1070</v>
      </c>
      <c r="V635" s="1990" t="str">
        <f aca="false">V6</f>
        <v>Diffferance</v>
      </c>
      <c r="W635" s="1990" t="str">
        <f aca="false">W6</f>
        <v>% of Increased/Decreased</v>
      </c>
      <c r="X635" s="1990" t="str">
        <f aca="false">X6</f>
        <v>COMENTS</v>
      </c>
    </row>
    <row r="636" customFormat="false" ht="21.75" hidden="false" customHeight="true" outlineLevel="0" collapsed="false">
      <c r="A636" s="1992" t="s">
        <v>794</v>
      </c>
      <c r="B636" s="1993" t="s">
        <v>1074</v>
      </c>
      <c r="C636" s="1994" t="s">
        <v>1075</v>
      </c>
      <c r="D636" s="1994"/>
      <c r="E636" s="1994"/>
      <c r="F636" s="1995" t="s">
        <v>45</v>
      </c>
      <c r="G636" s="1996" t="s">
        <v>1076</v>
      </c>
      <c r="H636" s="1996"/>
      <c r="I636" s="1996"/>
      <c r="J636" s="1996" t="s">
        <v>29</v>
      </c>
      <c r="K636" s="1996" t="s">
        <v>1077</v>
      </c>
      <c r="L636" s="1996"/>
      <c r="M636" s="1994" t="s">
        <v>1134</v>
      </c>
      <c r="N636" s="1993"/>
      <c r="O636" s="1997" t="s">
        <v>479</v>
      </c>
    </row>
    <row r="637" customFormat="false" ht="21.75" hidden="false" customHeight="true" outlineLevel="0" collapsed="false">
      <c r="A637" s="1992"/>
      <c r="B637" s="1993"/>
      <c r="C637" s="1998" t="s">
        <v>1079</v>
      </c>
      <c r="D637" s="1998"/>
      <c r="E637" s="1998" t="s">
        <v>1080</v>
      </c>
      <c r="F637" s="1995"/>
      <c r="G637" s="2249" t="n">
        <f aca="false">'NORTH-1'!$H$8</f>
        <v>44929</v>
      </c>
      <c r="H637" s="2249" t="n">
        <f aca="false">'NORTH-1'!$H$8</f>
        <v>44929</v>
      </c>
      <c r="I637" s="2000" t="s">
        <v>47</v>
      </c>
      <c r="J637" s="1996"/>
      <c r="K637" s="2000" t="s">
        <v>1081</v>
      </c>
      <c r="L637" s="2000" t="s">
        <v>1082</v>
      </c>
      <c r="M637" s="1994" t="s">
        <v>1083</v>
      </c>
      <c r="N637" s="1998" t="s">
        <v>741</v>
      </c>
      <c r="O637" s="1997"/>
      <c r="T637" s="1441" t="n">
        <v>15283200.0000001</v>
      </c>
      <c r="U637" s="1441" t="n">
        <v>15283200.0000001</v>
      </c>
      <c r="V637" s="1441" t="n">
        <f aca="false">T637-U637</f>
        <v>0</v>
      </c>
      <c r="W637" s="2001" t="n">
        <f aca="false">V637/U637*100</f>
        <v>0</v>
      </c>
      <c r="X637" s="1441" t="str">
        <f aca="false">IF(W637&gt;40,"FAULT",IF(W637&lt;-40,"CHECK","OK"))</f>
        <v>OK</v>
      </c>
    </row>
    <row r="638" customFormat="false" ht="21.75" hidden="false" customHeight="true" outlineLevel="0" collapsed="false">
      <c r="A638" s="2002" t="n">
        <v>1</v>
      </c>
      <c r="B638" s="2003" t="n">
        <v>2</v>
      </c>
      <c r="C638" s="2004" t="n">
        <v>4</v>
      </c>
      <c r="D638" s="2004"/>
      <c r="E638" s="2003" t="n">
        <v>5</v>
      </c>
      <c r="F638" s="2005" t="n">
        <v>7</v>
      </c>
      <c r="G638" s="2002" t="n">
        <v>9</v>
      </c>
      <c r="H638" s="2002" t="n">
        <v>9</v>
      </c>
      <c r="I638" s="2002" t="s">
        <v>1084</v>
      </c>
      <c r="J638" s="2002" t="n">
        <v>11</v>
      </c>
      <c r="K638" s="2002" t="s">
        <v>1085</v>
      </c>
      <c r="L638" s="2002" t="s">
        <v>1086</v>
      </c>
      <c r="M638" s="2002" t="n">
        <v>14</v>
      </c>
      <c r="N638" s="2006" t="n">
        <v>15</v>
      </c>
      <c r="O638" s="2002" t="n">
        <v>16</v>
      </c>
    </row>
    <row r="639" customFormat="false" ht="21.75" hidden="false" customHeight="true" outlineLevel="0" collapsed="false">
      <c r="A639" s="2016"/>
      <c r="B639" s="2008" t="s">
        <v>1546</v>
      </c>
      <c r="C639" s="2009"/>
      <c r="D639" s="2010"/>
      <c r="E639" s="2009"/>
      <c r="F639" s="2012"/>
      <c r="G639" s="2009"/>
      <c r="H639" s="2009"/>
      <c r="I639" s="2009"/>
      <c r="J639" s="2009"/>
      <c r="K639" s="2010"/>
      <c r="L639" s="2009"/>
      <c r="M639" s="2013"/>
      <c r="N639" s="2014"/>
      <c r="O639" s="2027"/>
    </row>
    <row r="640" customFormat="false" ht="21.75" hidden="false" customHeight="true" outlineLevel="0" collapsed="false">
      <c r="A640" s="2016" t="n">
        <v>18</v>
      </c>
      <c r="B640" s="2017" t="s">
        <v>1547</v>
      </c>
      <c r="C640" s="2018" t="n">
        <v>11</v>
      </c>
      <c r="D640" s="2153"/>
      <c r="E640" s="2018" t="n">
        <v>8838010</v>
      </c>
      <c r="F640" s="2119" t="n">
        <v>1</v>
      </c>
      <c r="G640" s="2127" t="n">
        <v>74809</v>
      </c>
      <c r="H640" s="2127" t="n">
        <v>77733.6</v>
      </c>
      <c r="I640" s="2212" t="n">
        <f aca="false">H640-G640</f>
        <v>2924.60000000001</v>
      </c>
      <c r="J640" s="2027" t="n">
        <v>1000</v>
      </c>
      <c r="K640" s="2024" t="n">
        <f aca="false">F640*I640*J640</f>
        <v>2924600.00000001</v>
      </c>
      <c r="L640" s="2128"/>
      <c r="M640" s="2128" t="n">
        <f aca="false">K640*$I$628/$K$644</f>
        <v>4197673.96004393</v>
      </c>
      <c r="N640" s="2129"/>
      <c r="O640" s="2027"/>
    </row>
    <row r="641" customFormat="false" ht="21.75" hidden="false" customHeight="true" outlineLevel="0" collapsed="false">
      <c r="A641" s="2016" t="n">
        <v>27</v>
      </c>
      <c r="B641" s="2017" t="s">
        <v>1389</v>
      </c>
      <c r="C641" s="2018" t="n">
        <v>11</v>
      </c>
      <c r="D641" s="2206"/>
      <c r="E641" s="2018" t="s">
        <v>1548</v>
      </c>
      <c r="F641" s="2119" t="n">
        <v>1</v>
      </c>
      <c r="G641" s="2127" t="n">
        <v>35456.08</v>
      </c>
      <c r="H641" s="2127" t="n">
        <v>35625.3</v>
      </c>
      <c r="I641" s="2212" t="n">
        <f aca="false">H641-G641</f>
        <v>169.220000000001</v>
      </c>
      <c r="J641" s="2027" t="n">
        <v>16000</v>
      </c>
      <c r="K641" s="2024" t="n">
        <f aca="false">F641*I641*J641</f>
        <v>2707520.00000002</v>
      </c>
      <c r="L641" s="2128"/>
      <c r="M641" s="2128" t="n">
        <f aca="false">K641*$I$628/$K$644</f>
        <v>3886099.36411755</v>
      </c>
      <c r="N641" s="2129"/>
      <c r="O641" s="2027"/>
    </row>
    <row r="642" customFormat="false" ht="21.75" hidden="false" customHeight="true" outlineLevel="0" collapsed="false">
      <c r="A642" s="2016" t="n">
        <v>28</v>
      </c>
      <c r="B642" s="2017" t="s">
        <v>1387</v>
      </c>
      <c r="C642" s="2018" t="n">
        <v>11</v>
      </c>
      <c r="D642" s="2206"/>
      <c r="E642" s="2018"/>
      <c r="F642" s="2119" t="n">
        <v>1</v>
      </c>
      <c r="G642" s="2127" t="n">
        <v>600632</v>
      </c>
      <c r="H642" s="2127" t="n">
        <v>602442</v>
      </c>
      <c r="I642" s="2212" t="n">
        <f aca="false">H642-G642</f>
        <v>1810</v>
      </c>
      <c r="J642" s="2027" t="n">
        <v>1000</v>
      </c>
      <c r="K642" s="2024" t="n">
        <f aca="false">F642*I642*J642</f>
        <v>1810000</v>
      </c>
      <c r="L642" s="2128"/>
      <c r="M642" s="2128" t="n">
        <f aca="false">K642*$I$628/$K$644</f>
        <v>2597890.26454199</v>
      </c>
      <c r="N642" s="2129"/>
      <c r="O642" s="2027"/>
    </row>
    <row r="643" customFormat="false" ht="21.75" hidden="false" customHeight="true" outlineLevel="0" collapsed="false">
      <c r="A643" s="2016"/>
      <c r="B643" s="2189"/>
      <c r="C643" s="2190"/>
      <c r="D643" s="2028"/>
      <c r="E643" s="2190"/>
      <c r="F643" s="2192"/>
      <c r="G643" s="2294"/>
      <c r="H643" s="2294" t="n">
        <v>0</v>
      </c>
      <c r="I643" s="2193"/>
      <c r="J643" s="2027"/>
      <c r="K643" s="2024"/>
      <c r="L643" s="2235"/>
      <c r="M643" s="2128"/>
      <c r="N643" s="2205"/>
      <c r="O643" s="2027"/>
    </row>
    <row r="644" customFormat="false" ht="21.75" hidden="false" customHeight="true" outlineLevel="0" collapsed="false">
      <c r="A644" s="2016"/>
      <c r="B644" s="2189"/>
      <c r="C644" s="2190"/>
      <c r="D644" s="2191"/>
      <c r="E644" s="2190"/>
      <c r="F644" s="2192"/>
      <c r="G644" s="2193"/>
      <c r="H644" s="2193" t="n">
        <v>0</v>
      </c>
      <c r="I644" s="2193"/>
      <c r="J644" s="2234" t="s">
        <v>475</v>
      </c>
      <c r="K644" s="2130" t="n">
        <f aca="false">SUM(K640:K642)</f>
        <v>7442120.00000002</v>
      </c>
      <c r="L644" s="2235"/>
      <c r="M644" s="2130" t="n">
        <f aca="false">SUM(M640:M642)</f>
        <v>10681663.5887035</v>
      </c>
      <c r="N644" s="2205"/>
      <c r="O644" s="2027"/>
    </row>
    <row r="645" customFormat="false" ht="21.75" hidden="false" customHeight="true" outlineLevel="0" collapsed="false">
      <c r="A645" s="2016"/>
      <c r="B645" s="2058" t="s">
        <v>1546</v>
      </c>
      <c r="C645" s="2059"/>
      <c r="D645" s="2060"/>
      <c r="E645" s="2059"/>
      <c r="F645" s="2061"/>
      <c r="G645" s="2059"/>
      <c r="H645" s="2059" t="n">
        <v>0</v>
      </c>
      <c r="I645" s="2059"/>
      <c r="J645" s="2208"/>
      <c r="K645" s="2209"/>
      <c r="L645" s="2210"/>
      <c r="M645" s="2210"/>
      <c r="N645" s="2064"/>
      <c r="O645" s="2027"/>
    </row>
    <row r="646" customFormat="false" ht="21.75" hidden="false" customHeight="true" outlineLevel="0" collapsed="false">
      <c r="A646" s="2016" t="n">
        <v>15</v>
      </c>
      <c r="B646" s="2017" t="s">
        <v>1467</v>
      </c>
      <c r="C646" s="2152" t="n">
        <v>11</v>
      </c>
      <c r="D646" s="2158"/>
      <c r="E646" s="2018"/>
      <c r="F646" s="2119" t="n">
        <v>1</v>
      </c>
      <c r="G646" s="2134" t="n">
        <v>0</v>
      </c>
      <c r="H646" s="2134" t="n">
        <v>0</v>
      </c>
      <c r="I646" s="2053" t="n">
        <f aca="false">H646-G646</f>
        <v>0</v>
      </c>
      <c r="J646" s="2027"/>
      <c r="K646" s="2135"/>
      <c r="L646" s="2128" t="n">
        <f aca="false">F646*I646*J646</f>
        <v>0</v>
      </c>
      <c r="M646" s="2128" t="n">
        <f aca="false">L646*$K$664/$L$664</f>
        <v>0</v>
      </c>
      <c r="N646" s="2154" t="s">
        <v>1326</v>
      </c>
      <c r="O646" s="2155"/>
      <c r="S646" s="0" t="str">
        <f aca="false">B646</f>
        <v>Spare</v>
      </c>
      <c r="T646" s="2160" t="n">
        <f aca="false">M646</f>
        <v>0</v>
      </c>
      <c r="U646" s="0" t="n">
        <v>0</v>
      </c>
      <c r="V646" s="1441" t="n">
        <f aca="false">T646-U646</f>
        <v>0</v>
      </c>
      <c r="W646" s="2001" t="e">
        <f aca="false">V646/U646*100</f>
        <v>#DIV/0!</v>
      </c>
      <c r="X646" s="1441" t="e">
        <f aca="false">IF(W646&gt;40,"FAULT",IF(W646&lt;-40,"CHECK","OK"))</f>
        <v>#DIV/0!</v>
      </c>
    </row>
    <row r="647" customFormat="false" ht="21.75" hidden="false" customHeight="true" outlineLevel="0" collapsed="false">
      <c r="A647" s="2016" t="n">
        <v>16</v>
      </c>
      <c r="B647" s="2017" t="s">
        <v>1549</v>
      </c>
      <c r="C647" s="2152" t="n">
        <v>11</v>
      </c>
      <c r="D647" s="2161"/>
      <c r="E647" s="2018" t="n">
        <v>8838019</v>
      </c>
      <c r="F647" s="2119" t="n">
        <v>1</v>
      </c>
      <c r="G647" s="2134" t="n">
        <v>72291.8</v>
      </c>
      <c r="H647" s="2134" t="n">
        <v>74886.8</v>
      </c>
      <c r="I647" s="2053" t="n">
        <f aca="false">H647-G647</f>
        <v>2595</v>
      </c>
      <c r="J647" s="2027" t="n">
        <v>1000</v>
      </c>
      <c r="K647" s="2135"/>
      <c r="L647" s="2128" t="n">
        <f aca="false">F647*I647*J647</f>
        <v>2595000</v>
      </c>
      <c r="M647" s="2128" t="n">
        <f aca="false">L647*$K$664/$L$664</f>
        <v>2594791.83407976</v>
      </c>
      <c r="N647" s="2154" t="s">
        <v>1326</v>
      </c>
      <c r="O647" s="2155"/>
      <c r="S647" s="0" t="str">
        <f aca="false">B647</f>
        <v>Sowari Ghat</v>
      </c>
      <c r="T647" s="2160" t="n">
        <f aca="false">M647</f>
        <v>2594791.83407976</v>
      </c>
      <c r="U647" s="0" t="n">
        <v>2829205.99078497</v>
      </c>
      <c r="V647" s="1441" t="n">
        <f aca="false">T647-U647</f>
        <v>-234414.156705207</v>
      </c>
      <c r="W647" s="2001" t="n">
        <f aca="false">V647/U647*100</f>
        <v>-8.28551040358035</v>
      </c>
      <c r="X647" s="1441" t="str">
        <f aca="false">IF(W647&gt;40,"FAULT",IF(W647&lt;-40,"CHECK","OK"))</f>
        <v>OK</v>
      </c>
    </row>
    <row r="648" s="2304" customFormat="true" ht="21.75" hidden="false" customHeight="true" outlineLevel="0" collapsed="false">
      <c r="A648" s="2295" t="n">
        <v>17</v>
      </c>
      <c r="B648" s="2236" t="s">
        <v>1550</v>
      </c>
      <c r="C648" s="2296" t="n">
        <v>11</v>
      </c>
      <c r="D648" s="2297"/>
      <c r="E648" s="2298" t="n">
        <v>8838014</v>
      </c>
      <c r="F648" s="2299" t="n">
        <v>1</v>
      </c>
      <c r="G648" s="2293" t="n">
        <v>81145.3</v>
      </c>
      <c r="H648" s="2293" t="n">
        <v>81145.3</v>
      </c>
      <c r="I648" s="2258" t="n">
        <f aca="false">H648-G648</f>
        <v>0</v>
      </c>
      <c r="J648" s="2300" t="n">
        <v>1000</v>
      </c>
      <c r="K648" s="2301" t="s">
        <v>348</v>
      </c>
      <c r="L648" s="2237" t="n">
        <f aca="false">1.73*10.5*O648*0.9*24*30</f>
        <v>129480.12</v>
      </c>
      <c r="M648" s="2237" t="n">
        <f aca="false">L648*$K$664/$L$664</f>
        <v>129469.733353244</v>
      </c>
      <c r="N648" s="2302" t="s">
        <v>1326</v>
      </c>
      <c r="O648" s="2303" t="n">
        <v>11</v>
      </c>
      <c r="S648" s="2304" t="str">
        <f aca="false">B648</f>
        <v>Novo Kumar  (Kara Odidoptor)</v>
      </c>
      <c r="T648" s="2305" t="n">
        <f aca="false">M648</f>
        <v>129469.733353244</v>
      </c>
      <c r="U648" s="2304" t="n">
        <v>132959.886043066</v>
      </c>
      <c r="V648" s="2306" t="n">
        <f aca="false">T648-U648</f>
        <v>-3490.15268982209</v>
      </c>
      <c r="W648" s="2307" t="n">
        <f aca="false">V648/U648*100</f>
        <v>-2.62496666753431</v>
      </c>
      <c r="X648" s="2306" t="str">
        <f aca="false">IF(W648&gt;40,"FAULT",IF(W648&lt;-40,"CHECK","OK"))</f>
        <v>OK</v>
      </c>
    </row>
    <row r="649" customFormat="false" ht="21.75" hidden="false" customHeight="true" outlineLevel="0" collapsed="false">
      <c r="A649" s="2016" t="n">
        <v>19</v>
      </c>
      <c r="B649" s="2017" t="s">
        <v>1467</v>
      </c>
      <c r="C649" s="2152" t="n">
        <v>11</v>
      </c>
      <c r="D649" s="2161"/>
      <c r="E649" s="2018"/>
      <c r="F649" s="2119" t="n">
        <v>1</v>
      </c>
      <c r="G649" s="2134" t="n">
        <v>0</v>
      </c>
      <c r="H649" s="2134" t="n">
        <v>0</v>
      </c>
      <c r="I649" s="2053" t="n">
        <f aca="false">H649-G649</f>
        <v>0</v>
      </c>
      <c r="J649" s="2027"/>
      <c r="K649" s="2135"/>
      <c r="L649" s="2128" t="n">
        <f aca="false">F649*I649*J649</f>
        <v>0</v>
      </c>
      <c r="M649" s="2128" t="n">
        <f aca="false">L649*$K$664/$L$664</f>
        <v>0</v>
      </c>
      <c r="N649" s="2154" t="s">
        <v>1326</v>
      </c>
      <c r="O649" s="2155"/>
      <c r="S649" s="0" t="str">
        <f aca="false">B649</f>
        <v>Spare</v>
      </c>
      <c r="T649" s="2160" t="n">
        <f aca="false">M649</f>
        <v>0</v>
      </c>
      <c r="U649" s="0" t="n">
        <v>0</v>
      </c>
      <c r="V649" s="1441" t="n">
        <f aca="false">T649-U649</f>
        <v>0</v>
      </c>
      <c r="W649" s="2001" t="e">
        <f aca="false">V649/U649*100</f>
        <v>#DIV/0!</v>
      </c>
      <c r="X649" s="1441" t="e">
        <f aca="false">IF(W649&gt;40,"FAULT",IF(W649&lt;-40,"CHECK","OK"))</f>
        <v>#DIV/0!</v>
      </c>
    </row>
    <row r="650" customFormat="false" ht="21.75" hidden="false" customHeight="true" outlineLevel="0" collapsed="false">
      <c r="A650" s="2016" t="n">
        <v>20</v>
      </c>
      <c r="B650" s="2017" t="s">
        <v>1467</v>
      </c>
      <c r="C650" s="2152" t="n">
        <v>11</v>
      </c>
      <c r="D650" s="2161"/>
      <c r="E650" s="2018"/>
      <c r="F650" s="2119" t="n">
        <v>1</v>
      </c>
      <c r="G650" s="2134" t="n">
        <v>0</v>
      </c>
      <c r="H650" s="2134" t="n">
        <v>0</v>
      </c>
      <c r="I650" s="2053" t="n">
        <f aca="false">H650-G650</f>
        <v>0</v>
      </c>
      <c r="J650" s="2027"/>
      <c r="K650" s="2135"/>
      <c r="L650" s="2128" t="n">
        <f aca="false">F650*I650*J650</f>
        <v>0</v>
      </c>
      <c r="M650" s="2128" t="n">
        <f aca="false">L650*$K$664/$L$664</f>
        <v>0</v>
      </c>
      <c r="N650" s="2154" t="s">
        <v>1326</v>
      </c>
      <c r="O650" s="2155"/>
      <c r="S650" s="0" t="str">
        <f aca="false">B650</f>
        <v>Spare</v>
      </c>
      <c r="T650" s="2160" t="n">
        <f aca="false">M650</f>
        <v>0</v>
      </c>
      <c r="U650" s="0" t="n">
        <v>0</v>
      </c>
      <c r="V650" s="1441" t="n">
        <f aca="false">T650-U650</f>
        <v>0</v>
      </c>
      <c r="W650" s="2001" t="e">
        <f aca="false">V650/U650*100</f>
        <v>#DIV/0!</v>
      </c>
      <c r="X650" s="1441" t="e">
        <f aca="false">IF(W650&gt;40,"FAULT",IF(W650&lt;-40,"CHECK","OK"))</f>
        <v>#DIV/0!</v>
      </c>
    </row>
    <row r="651" s="2304" customFormat="true" ht="21.75" hidden="false" customHeight="true" outlineLevel="0" collapsed="false">
      <c r="A651" s="2295" t="n">
        <v>22</v>
      </c>
      <c r="B651" s="2236" t="s">
        <v>1551</v>
      </c>
      <c r="C651" s="2296" t="n">
        <v>11</v>
      </c>
      <c r="D651" s="2297"/>
      <c r="E651" s="2298" t="s">
        <v>1552</v>
      </c>
      <c r="F651" s="2299" t="n">
        <v>1</v>
      </c>
      <c r="G651" s="2293" t="n">
        <v>18579.25</v>
      </c>
      <c r="H651" s="2293" t="n">
        <v>18579.25</v>
      </c>
      <c r="I651" s="2258" t="n">
        <f aca="false">H651-G651</f>
        <v>0</v>
      </c>
      <c r="J651" s="2300" t="n">
        <v>8000</v>
      </c>
      <c r="K651" s="2301" t="s">
        <v>348</v>
      </c>
      <c r="L651" s="2237" t="n">
        <f aca="false">1.73*10.5*O651*0.9*24*30</f>
        <v>1294801.2</v>
      </c>
      <c r="M651" s="2237" t="n">
        <f aca="false">L651*$K$664/$L$664</f>
        <v>1294697.33353244</v>
      </c>
      <c r="N651" s="2302" t="s">
        <v>1326</v>
      </c>
      <c r="O651" s="2303" t="n">
        <v>110</v>
      </c>
      <c r="S651" s="2304" t="str">
        <f aca="false">B651</f>
        <v>Eidgah</v>
      </c>
      <c r="T651" s="2305" t="n">
        <f aca="false">M651</f>
        <v>1294697.33353244</v>
      </c>
      <c r="U651" s="2304" t="n">
        <v>1329598.86043066</v>
      </c>
      <c r="V651" s="2306" t="n">
        <f aca="false">T651-U651</f>
        <v>-34901.5268982209</v>
      </c>
      <c r="W651" s="2307" t="n">
        <f aca="false">V651/U651*100</f>
        <v>-2.62496666753431</v>
      </c>
      <c r="X651" s="2306" t="str">
        <f aca="false">IF(W651&gt;40,"FAULT",IF(W651&lt;-40,"CHECK","OK"))</f>
        <v>OK</v>
      </c>
    </row>
    <row r="652" customFormat="false" ht="21.75" hidden="false" customHeight="true" outlineLevel="0" collapsed="false">
      <c r="A652" s="2016" t="n">
        <v>23</v>
      </c>
      <c r="B652" s="2017" t="s">
        <v>1467</v>
      </c>
      <c r="C652" s="2152" t="n">
        <v>11</v>
      </c>
      <c r="D652" s="2161"/>
      <c r="E652" s="2018"/>
      <c r="F652" s="2119" t="n">
        <v>1</v>
      </c>
      <c r="G652" s="2134" t="n">
        <v>0</v>
      </c>
      <c r="H652" s="2134" t="n">
        <v>0</v>
      </c>
      <c r="I652" s="2053" t="n">
        <f aca="false">H652-G652</f>
        <v>0</v>
      </c>
      <c r="J652" s="2027"/>
      <c r="K652" s="2135"/>
      <c r="L652" s="2128" t="n">
        <f aca="false">F652*I652*J652</f>
        <v>0</v>
      </c>
      <c r="M652" s="2128" t="n">
        <f aca="false">L652*$K$664/$L$664</f>
        <v>0</v>
      </c>
      <c r="N652" s="2154" t="s">
        <v>1326</v>
      </c>
      <c r="O652" s="2155"/>
      <c r="S652" s="0" t="str">
        <f aca="false">B652</f>
        <v>Spare</v>
      </c>
      <c r="T652" s="2160" t="n">
        <f aca="false">M652</f>
        <v>0</v>
      </c>
      <c r="U652" s="0" t="n">
        <v>0</v>
      </c>
      <c r="V652" s="1441" t="n">
        <f aca="false">T652-U652</f>
        <v>0</v>
      </c>
      <c r="W652" s="2001" t="e">
        <f aca="false">V652/U652*100</f>
        <v>#DIV/0!</v>
      </c>
      <c r="X652" s="1441" t="e">
        <f aca="false">IF(W652&gt;40,"FAULT",IF(W652&lt;-40,"CHECK","OK"))</f>
        <v>#DIV/0!</v>
      </c>
    </row>
    <row r="653" s="2304" customFormat="true" ht="21.75" hidden="false" customHeight="true" outlineLevel="0" collapsed="false">
      <c r="A653" s="2295" t="n">
        <v>24</v>
      </c>
      <c r="B653" s="2236" t="s">
        <v>1553</v>
      </c>
      <c r="C653" s="2296" t="n">
        <v>11</v>
      </c>
      <c r="D653" s="2297"/>
      <c r="E653" s="2298"/>
      <c r="F653" s="2299" t="n">
        <v>1</v>
      </c>
      <c r="G653" s="2293" t="n">
        <v>82497.9</v>
      </c>
      <c r="H653" s="2293" t="n">
        <v>87070.4</v>
      </c>
      <c r="I653" s="2258" t="n">
        <f aca="false">H653-G653</f>
        <v>4572.5</v>
      </c>
      <c r="J653" s="2300" t="n">
        <v>444.44</v>
      </c>
      <c r="K653" s="2301" t="s">
        <v>348</v>
      </c>
      <c r="L653" s="2237" t="n">
        <f aca="false">1.73*10.5*O653*0.9*24*30</f>
        <v>2001056.4</v>
      </c>
      <c r="M653" s="2237" t="n">
        <f aca="false">L653*$K$664/$L$664</f>
        <v>2000895.87909559</v>
      </c>
      <c r="N653" s="2302" t="s">
        <v>1326</v>
      </c>
      <c r="O653" s="2303" t="n">
        <v>170</v>
      </c>
      <c r="S653" s="2304" t="str">
        <f aca="false">B653</f>
        <v>Modumoti</v>
      </c>
      <c r="T653" s="2305" t="n">
        <f aca="false">M653</f>
        <v>2000895.87909559</v>
      </c>
      <c r="U653" s="2304" t="n">
        <v>2054834.60248375</v>
      </c>
      <c r="V653" s="2306" t="n">
        <f aca="false">T653-U653</f>
        <v>-53938.7233881596</v>
      </c>
      <c r="W653" s="2307" t="n">
        <f aca="false">V653/U653*100</f>
        <v>-2.62496666753432</v>
      </c>
      <c r="X653" s="2306" t="str">
        <f aca="false">IF(W653&gt;40,"FAULT",IF(W653&lt;-40,"CHECK","OK"))</f>
        <v>OK</v>
      </c>
    </row>
    <row r="654" s="2304" customFormat="true" ht="21.75" hidden="false" customHeight="true" outlineLevel="0" collapsed="false">
      <c r="A654" s="2295" t="n">
        <v>25</v>
      </c>
      <c r="B654" s="2236" t="s">
        <v>1554</v>
      </c>
      <c r="C654" s="2296" t="n">
        <v>11</v>
      </c>
      <c r="D654" s="2297"/>
      <c r="E654" s="2298" t="n">
        <v>61389152</v>
      </c>
      <c r="F654" s="2299" t="n">
        <v>1</v>
      </c>
      <c r="G654" s="2293" t="n">
        <v>439667</v>
      </c>
      <c r="H654" s="2293" t="n">
        <v>440314</v>
      </c>
      <c r="I654" s="2258" t="n">
        <f aca="false">H654-G654</f>
        <v>647</v>
      </c>
      <c r="J654" s="2300" t="n">
        <v>1000</v>
      </c>
      <c r="K654" s="2301" t="s">
        <v>348</v>
      </c>
      <c r="L654" s="2237" t="n">
        <f aca="false">1.73*10.5*O654*0.9*24*30</f>
        <v>1059382.8</v>
      </c>
      <c r="M654" s="2237" t="n">
        <f aca="false">L654*$K$664/$L$664</f>
        <v>1059297.81834472</v>
      </c>
      <c r="N654" s="2302" t="s">
        <v>1326</v>
      </c>
      <c r="O654" s="2303" t="n">
        <v>90</v>
      </c>
      <c r="S654" s="2304" t="str">
        <f aca="false">B654</f>
        <v>Lalbagh O/H</v>
      </c>
      <c r="T654" s="2305" t="n">
        <f aca="false">M654</f>
        <v>1059297.81834472</v>
      </c>
      <c r="U654" s="2304" t="n">
        <v>1087853.61307963</v>
      </c>
      <c r="V654" s="2306" t="n">
        <f aca="false">T654-U654</f>
        <v>-28555.794734908</v>
      </c>
      <c r="W654" s="2307" t="n">
        <f aca="false">V654/U654*100</f>
        <v>-2.62496666753432</v>
      </c>
      <c r="X654" s="2306" t="str">
        <f aca="false">IF(W654&gt;40,"FAULT",IF(W654&lt;-40,"CHECK","OK"))</f>
        <v>OK</v>
      </c>
    </row>
    <row r="655" customFormat="false" ht="21.75" hidden="false" customHeight="true" outlineLevel="0" collapsed="false">
      <c r="A655" s="2016" t="n">
        <v>26</v>
      </c>
      <c r="B655" s="2017" t="s">
        <v>1467</v>
      </c>
      <c r="C655" s="2152" t="n">
        <v>11</v>
      </c>
      <c r="D655" s="2161"/>
      <c r="E655" s="2018"/>
      <c r="F655" s="2119" t="n">
        <v>1</v>
      </c>
      <c r="G655" s="2134" t="n">
        <v>0</v>
      </c>
      <c r="H655" s="2134" t="n">
        <v>0</v>
      </c>
      <c r="I655" s="2053" t="n">
        <f aca="false">H655-G655</f>
        <v>0</v>
      </c>
      <c r="J655" s="2027"/>
      <c r="K655" s="2135"/>
      <c r="L655" s="2128" t="n">
        <f aca="false">F655*I655*J655</f>
        <v>0</v>
      </c>
      <c r="M655" s="2128" t="n">
        <f aca="false">L655*$K$664/$L$664</f>
        <v>0</v>
      </c>
      <c r="N655" s="2154" t="s">
        <v>1326</v>
      </c>
      <c r="O655" s="2155"/>
      <c r="S655" s="0" t="str">
        <f aca="false">B655</f>
        <v>Spare</v>
      </c>
      <c r="T655" s="2160" t="n">
        <f aca="false">M655</f>
        <v>0</v>
      </c>
      <c r="U655" s="0" t="n">
        <v>0</v>
      </c>
      <c r="V655" s="1441" t="n">
        <f aca="false">T655-U655</f>
        <v>0</v>
      </c>
      <c r="W655" s="2001" t="e">
        <f aca="false">V655/U655*100</f>
        <v>#DIV/0!</v>
      </c>
      <c r="X655" s="1441" t="e">
        <f aca="false">IF(W655&gt;40,"FAULT",IF(W655&lt;-40,"CHECK","OK"))</f>
        <v>#DIV/0!</v>
      </c>
    </row>
    <row r="656" customFormat="false" ht="21.75" hidden="false" customHeight="true" outlineLevel="0" collapsed="false">
      <c r="A656" s="2016" t="n">
        <v>29</v>
      </c>
      <c r="B656" s="2017" t="s">
        <v>1467</v>
      </c>
      <c r="C656" s="2152" t="n">
        <v>11</v>
      </c>
      <c r="D656" s="2161"/>
      <c r="E656" s="2018"/>
      <c r="F656" s="2119" t="n">
        <v>1</v>
      </c>
      <c r="G656" s="2134" t="n">
        <v>0</v>
      </c>
      <c r="H656" s="2134" t="n">
        <v>0</v>
      </c>
      <c r="I656" s="2053" t="n">
        <f aca="false">H656-G656</f>
        <v>0</v>
      </c>
      <c r="J656" s="2027"/>
      <c r="K656" s="2135"/>
      <c r="L656" s="2128" t="n">
        <f aca="false">F656*I656*J656</f>
        <v>0</v>
      </c>
      <c r="M656" s="2128" t="n">
        <f aca="false">L656*$K$664/$L$664</f>
        <v>0</v>
      </c>
      <c r="N656" s="2154" t="s">
        <v>1326</v>
      </c>
      <c r="O656" s="2155"/>
      <c r="S656" s="0" t="str">
        <f aca="false">B656</f>
        <v>Spare</v>
      </c>
      <c r="T656" s="2160" t="n">
        <f aca="false">M656</f>
        <v>0</v>
      </c>
      <c r="U656" s="0" t="n">
        <v>0</v>
      </c>
      <c r="V656" s="1441" t="n">
        <f aca="false">T656-U656</f>
        <v>0</v>
      </c>
      <c r="W656" s="2001" t="e">
        <f aca="false">V656/U656*100</f>
        <v>#DIV/0!</v>
      </c>
      <c r="X656" s="1441" t="e">
        <f aca="false">IF(W656&gt;40,"FAULT",IF(W656&lt;-40,"CHECK","OK"))</f>
        <v>#DIV/0!</v>
      </c>
    </row>
    <row r="657" customFormat="false" ht="21.75" hidden="false" customHeight="true" outlineLevel="0" collapsed="false">
      <c r="A657" s="2016" t="n">
        <v>30</v>
      </c>
      <c r="B657" s="2017" t="s">
        <v>1555</v>
      </c>
      <c r="C657" s="2152" t="n">
        <v>11</v>
      </c>
      <c r="D657" s="2161"/>
      <c r="E657" s="2018" t="n">
        <v>61389109</v>
      </c>
      <c r="F657" s="2119" t="n">
        <v>1</v>
      </c>
      <c r="G657" s="2134" t="n">
        <v>399921</v>
      </c>
      <c r="H657" s="2134" t="n">
        <v>400866</v>
      </c>
      <c r="I657" s="2053" t="n">
        <f aca="false">H657-G657</f>
        <v>945</v>
      </c>
      <c r="J657" s="2027" t="n">
        <v>1000</v>
      </c>
      <c r="K657" s="2135"/>
      <c r="L657" s="2128" t="n">
        <f aca="false">F657*I657*J657</f>
        <v>945000</v>
      </c>
      <c r="M657" s="2128" t="n">
        <f aca="false">L657*$K$664/$L$664</f>
        <v>944924.19391344</v>
      </c>
      <c r="N657" s="2154" t="s">
        <v>1326</v>
      </c>
      <c r="O657" s="2155"/>
      <c r="S657" s="0" t="str">
        <f aca="false">B657</f>
        <v>Water Works 11 kV Sw/S-2</v>
      </c>
      <c r="T657" s="2160" t="n">
        <f aca="false">M657</f>
        <v>944924.19391344</v>
      </c>
      <c r="U657" s="0" t="n">
        <v>980831.160135148</v>
      </c>
      <c r="V657" s="1441" t="n">
        <f aca="false">T657-U657</f>
        <v>-35906.966221708</v>
      </c>
      <c r="W657" s="2001" t="n">
        <f aca="false">V657/U657*100</f>
        <v>-3.66087127745415</v>
      </c>
      <c r="X657" s="1441" t="str">
        <f aca="false">IF(W657&gt;40,"FAULT",IF(W657&lt;-40,"CHECK","OK"))</f>
        <v>OK</v>
      </c>
    </row>
    <row r="658" customFormat="false" ht="21.75" hidden="false" customHeight="true" outlineLevel="0" collapsed="false">
      <c r="A658" s="2016" t="n">
        <v>31</v>
      </c>
      <c r="B658" s="2017" t="s">
        <v>1556</v>
      </c>
      <c r="C658" s="2152" t="n">
        <v>11</v>
      </c>
      <c r="D658" s="2161"/>
      <c r="E658" s="2018" t="n">
        <v>61389186</v>
      </c>
      <c r="F658" s="2119" t="n">
        <v>1</v>
      </c>
      <c r="G658" s="2134" t="n">
        <v>498372</v>
      </c>
      <c r="H658" s="2134" t="n">
        <v>499228</v>
      </c>
      <c r="I658" s="2053" t="n">
        <f aca="false">H658-G658</f>
        <v>856</v>
      </c>
      <c r="J658" s="2027" t="n">
        <v>1000</v>
      </c>
      <c r="K658" s="2135"/>
      <c r="L658" s="2128" t="n">
        <f aca="false">F658*I658*J658</f>
        <v>856000</v>
      </c>
      <c r="M658" s="2128" t="n">
        <f aca="false">L658*$K$664/$L$664</f>
        <v>855931.33332265</v>
      </c>
      <c r="N658" s="2154" t="s">
        <v>1326</v>
      </c>
      <c r="O658" s="2155"/>
      <c r="S658" s="0" t="str">
        <f aca="false">B658</f>
        <v>Islambagh</v>
      </c>
      <c r="T658" s="2160" t="n">
        <f aca="false">M658</f>
        <v>855931.33332265</v>
      </c>
      <c r="U658" s="0" t="n">
        <v>876487.419695239</v>
      </c>
      <c r="V658" s="1441" t="n">
        <f aca="false">T658-U658</f>
        <v>-20556.0863725885</v>
      </c>
      <c r="W658" s="2001" t="n">
        <f aca="false">V658/U658*100</f>
        <v>-2.3452802528228</v>
      </c>
      <c r="X658" s="1441" t="str">
        <f aca="false">IF(W658&gt;40,"FAULT",IF(W658&lt;-40,"CHECK","OK"))</f>
        <v>OK</v>
      </c>
    </row>
    <row r="659" customFormat="false" ht="21.75" hidden="false" customHeight="true" outlineLevel="0" collapsed="false">
      <c r="A659" s="2016" t="n">
        <v>32</v>
      </c>
      <c r="B659" s="2017" t="s">
        <v>1467</v>
      </c>
      <c r="C659" s="2152" t="n">
        <v>11</v>
      </c>
      <c r="D659" s="2161"/>
      <c r="E659" s="2018"/>
      <c r="F659" s="2119" t="n">
        <v>1</v>
      </c>
      <c r="G659" s="2134" t="n">
        <v>0</v>
      </c>
      <c r="H659" s="2134" t="n">
        <v>0</v>
      </c>
      <c r="I659" s="2053" t="n">
        <f aca="false">H659-G659</f>
        <v>0</v>
      </c>
      <c r="J659" s="2027"/>
      <c r="K659" s="2135"/>
      <c r="L659" s="2128" t="n">
        <f aca="false">F659*I659*J659</f>
        <v>0</v>
      </c>
      <c r="M659" s="2128" t="n">
        <f aca="false">L659*$K$664/$L$664</f>
        <v>0</v>
      </c>
      <c r="N659" s="2154" t="s">
        <v>1326</v>
      </c>
      <c r="O659" s="2155"/>
      <c r="S659" s="0" t="str">
        <f aca="false">B659</f>
        <v>Spare</v>
      </c>
      <c r="T659" s="2160" t="n">
        <f aca="false">M659</f>
        <v>0</v>
      </c>
      <c r="U659" s="0" t="n">
        <v>0</v>
      </c>
      <c r="V659" s="1441" t="n">
        <f aca="false">T659-U659</f>
        <v>0</v>
      </c>
      <c r="W659" s="2001" t="e">
        <f aca="false">V659/U659*100</f>
        <v>#DIV/0!</v>
      </c>
      <c r="X659" s="1441" t="e">
        <f aca="false">IF(W659&gt;40,"FAULT",IF(W659&lt;-40,"CHECK","OK"))</f>
        <v>#DIV/0!</v>
      </c>
    </row>
    <row r="660" customFormat="false" ht="21.75" hidden="false" customHeight="true" outlineLevel="0" collapsed="false">
      <c r="A660" s="2016" t="n">
        <v>33</v>
      </c>
      <c r="B660" s="2017" t="s">
        <v>1557</v>
      </c>
      <c r="C660" s="2152" t="n">
        <v>11</v>
      </c>
      <c r="D660" s="2161"/>
      <c r="E660" s="2018" t="n">
        <v>61389202</v>
      </c>
      <c r="F660" s="2119" t="n">
        <v>1</v>
      </c>
      <c r="G660" s="2134" t="n">
        <v>15416</v>
      </c>
      <c r="H660" s="2134" t="n">
        <v>15477</v>
      </c>
      <c r="I660" s="2053" t="n">
        <f aca="false">H660-G660</f>
        <v>61</v>
      </c>
      <c r="J660" s="2027" t="n">
        <v>1000</v>
      </c>
      <c r="K660" s="2135"/>
      <c r="L660" s="2128" t="n">
        <f aca="false">F660*I660*J660</f>
        <v>61000</v>
      </c>
      <c r="M660" s="2128" t="n">
        <f aca="false">L660*$K$664/$L$664</f>
        <v>60995.106697058</v>
      </c>
      <c r="N660" s="2154" t="s">
        <v>1326</v>
      </c>
      <c r="O660" s="2155"/>
      <c r="S660" s="0" t="str">
        <f aca="false">B660</f>
        <v>WASA Low Lift Pump</v>
      </c>
      <c r="T660" s="2160" t="n">
        <f aca="false">M660</f>
        <v>60995.106697058</v>
      </c>
      <c r="U660" s="0" t="n">
        <v>45712.4958117698</v>
      </c>
      <c r="V660" s="1441" t="n">
        <f aca="false">T660-U660</f>
        <v>15282.6108852882</v>
      </c>
      <c r="W660" s="2001" t="n">
        <f aca="false">V660/U660*100</f>
        <v>33.4320203128207</v>
      </c>
      <c r="X660" s="1441" t="str">
        <f aca="false">IF(W660&gt;40,"FAULT",IF(W660&lt;-40,"CHECK","OK"))</f>
        <v>OK</v>
      </c>
    </row>
    <row r="661" customFormat="false" ht="21.75" hidden="false" customHeight="true" outlineLevel="0" collapsed="false">
      <c r="A661" s="2016" t="n">
        <v>34</v>
      </c>
      <c r="B661" s="2017" t="s">
        <v>1558</v>
      </c>
      <c r="C661" s="2152" t="n">
        <v>11</v>
      </c>
      <c r="D661" s="2161"/>
      <c r="E661" s="2018" t="s">
        <v>1559</v>
      </c>
      <c r="F661" s="2119" t="n">
        <v>1</v>
      </c>
      <c r="G661" s="2134" t="n">
        <v>35388.6</v>
      </c>
      <c r="H661" s="2134" t="n">
        <v>35606.2</v>
      </c>
      <c r="I661" s="2053" t="n">
        <f aca="false">H661-G661</f>
        <v>217.599999999999</v>
      </c>
      <c r="J661" s="2027" t="n">
        <v>8000</v>
      </c>
      <c r="K661" s="2135"/>
      <c r="L661" s="2128" t="n">
        <f aca="false">F661*I661*J661</f>
        <v>1740799.99999999</v>
      </c>
      <c r="M661" s="2128" t="n">
        <f aca="false">L661*$K$664/$L$664</f>
        <v>1740660.35636456</v>
      </c>
      <c r="N661" s="2154" t="s">
        <v>754</v>
      </c>
      <c r="O661" s="2155"/>
      <c r="S661" s="0" t="str">
        <f aca="false">B661</f>
        <v>Shahi Mosjid</v>
      </c>
      <c r="T661" s="2160" t="n">
        <f aca="false">M661</f>
        <v>1740660.35636456</v>
      </c>
      <c r="U661" s="0" t="n">
        <v>1250534.88542456</v>
      </c>
      <c r="V661" s="1441" t="n">
        <f aca="false">T661-U661</f>
        <v>490125.47094</v>
      </c>
      <c r="W661" s="2001" t="n">
        <f aca="false">V661/U661*100</f>
        <v>39.1932665495856</v>
      </c>
      <c r="X661" s="1441" t="str">
        <f aca="false">IF(W661&gt;40,"FAULT",IF(W661&lt;-40,"CHECK","OK"))</f>
        <v>OK</v>
      </c>
    </row>
    <row r="662" customFormat="false" ht="21.75" hidden="false" customHeight="true" outlineLevel="0" collapsed="false">
      <c r="A662" s="2016" t="n">
        <v>35</v>
      </c>
      <c r="B662" s="2017" t="s">
        <v>1467</v>
      </c>
      <c r="C662" s="2152" t="n">
        <v>11</v>
      </c>
      <c r="D662" s="2161"/>
      <c r="E662" s="2018"/>
      <c r="F662" s="2119" t="n">
        <v>1</v>
      </c>
      <c r="G662" s="2134" t="n">
        <v>0</v>
      </c>
      <c r="H662" s="2134" t="n">
        <v>0</v>
      </c>
      <c r="I662" s="2053" t="n">
        <f aca="false">H662-G662</f>
        <v>0</v>
      </c>
      <c r="J662" s="2027"/>
      <c r="K662" s="2135"/>
      <c r="L662" s="2128" t="n">
        <f aca="false">F662*I662*J662</f>
        <v>0</v>
      </c>
      <c r="M662" s="2128" t="n">
        <f aca="false">L662*$K$664/$L$664</f>
        <v>0</v>
      </c>
      <c r="N662" s="2154" t="s">
        <v>1326</v>
      </c>
      <c r="O662" s="2155"/>
      <c r="S662" s="0" t="str">
        <f aca="false">B662</f>
        <v>Spare</v>
      </c>
      <c r="T662" s="2160" t="n">
        <f aca="false">M662</f>
        <v>0</v>
      </c>
      <c r="U662" s="0" t="n">
        <v>0</v>
      </c>
      <c r="V662" s="1441" t="n">
        <f aca="false">T662-U662</f>
        <v>0</v>
      </c>
      <c r="W662" s="2001" t="e">
        <f aca="false">V662/U662*100</f>
        <v>#DIV/0!</v>
      </c>
      <c r="X662" s="1441" t="e">
        <f aca="false">IF(W662&gt;40,"FAULT",IF(W662&lt;-40,"CHECK","OK"))</f>
        <v>#DIV/0!</v>
      </c>
    </row>
    <row r="663" customFormat="false" ht="21.75" hidden="false" customHeight="true" outlineLevel="0" collapsed="false">
      <c r="A663" s="2016" t="n">
        <v>36</v>
      </c>
      <c r="B663" s="2017" t="s">
        <v>1560</v>
      </c>
      <c r="C663" s="2152" t="n">
        <v>0.415</v>
      </c>
      <c r="D663" s="2161"/>
      <c r="E663" s="2018" t="n">
        <v>5395822</v>
      </c>
      <c r="F663" s="2119" t="n">
        <v>1</v>
      </c>
      <c r="G663" s="2134" t="n">
        <v>4391673</v>
      </c>
      <c r="H663" s="2134" t="n">
        <v>4391673</v>
      </c>
      <c r="I663" s="2053" t="n">
        <f aca="false">H663-G663</f>
        <v>0</v>
      </c>
      <c r="J663" s="2027" t="n">
        <v>1</v>
      </c>
      <c r="K663" s="2135"/>
      <c r="L663" s="2128" t="n">
        <f aca="false">F663*I663*J663</f>
        <v>0</v>
      </c>
      <c r="M663" s="2128" t="n">
        <f aca="false">L663*$K$664/$L$664</f>
        <v>0</v>
      </c>
      <c r="N663" s="2154" t="s">
        <v>1326</v>
      </c>
      <c r="O663" s="2155"/>
      <c r="S663" s="0" t="str">
        <f aca="false">B663</f>
        <v>33/0.4 kV Auxiliary Transformer</v>
      </c>
      <c r="T663" s="2160" t="n">
        <f aca="false">M663</f>
        <v>0</v>
      </c>
      <c r="U663" s="0" t="n">
        <v>0</v>
      </c>
      <c r="V663" s="1441" t="n">
        <f aca="false">T663-U663</f>
        <v>0</v>
      </c>
      <c r="W663" s="2001" t="e">
        <f aca="false">V663/U663*100</f>
        <v>#DIV/0!</v>
      </c>
      <c r="X663" s="1441" t="e">
        <f aca="false">IF(W663&gt;40,"FAULT",IF(W663&lt;-40,"CHECK","OK"))</f>
        <v>#DIV/0!</v>
      </c>
    </row>
    <row r="664" customFormat="false" ht="21.75" hidden="false" customHeight="true" outlineLevel="0" collapsed="false">
      <c r="A664" s="2132"/>
      <c r="B664" s="2142"/>
      <c r="C664" s="2143"/>
      <c r="D664" s="2142"/>
      <c r="E664" s="2143"/>
      <c r="F664" s="2144"/>
      <c r="G664" s="2145"/>
      <c r="H664" s="2145"/>
      <c r="I664" s="2145"/>
      <c r="J664" s="2239" t="s">
        <v>1187</v>
      </c>
      <c r="K664" s="2130" t="n">
        <f aca="false">M644</f>
        <v>10681663.5887035</v>
      </c>
      <c r="L664" s="2130" t="n">
        <f aca="false">SUM(L646:L663)</f>
        <v>10682520.52</v>
      </c>
      <c r="M664" s="2130" t="n">
        <f aca="false">SUM(M646:M663)</f>
        <v>10681663.5887035</v>
      </c>
      <c r="N664" s="2166" t="n">
        <f aca="false">(M664-L664)/L664*100</f>
        <v>-0.00802180810159012</v>
      </c>
      <c r="O664" s="2240"/>
    </row>
    <row r="665" customFormat="false" ht="21.75" hidden="false" customHeight="true" outlineLevel="0" collapsed="false">
      <c r="K665" s="2308"/>
    </row>
    <row r="666" customFormat="false" ht="21.75" hidden="false" customHeight="true" outlineLevel="0" collapsed="false">
      <c r="A666" s="2077"/>
      <c r="B666" s="2078"/>
      <c r="C666" s="2051"/>
      <c r="D666" s="2079"/>
      <c r="F666" s="2169" t="s">
        <v>1234</v>
      </c>
      <c r="G666" s="2169"/>
      <c r="H666" s="2169"/>
      <c r="I666" s="2170" t="s">
        <v>212</v>
      </c>
      <c r="J666" s="2077"/>
      <c r="K666" s="2080"/>
      <c r="L666" s="2077"/>
      <c r="M666" s="2077"/>
      <c r="N666" s="2051"/>
      <c r="O666" s="2077"/>
    </row>
    <row r="667" customFormat="false" ht="21.75" hidden="false" customHeight="true" outlineLevel="0" collapsed="false">
      <c r="A667" s="2077"/>
      <c r="B667" s="2078"/>
      <c r="C667" s="2051"/>
      <c r="D667" s="2079"/>
      <c r="F667" s="2260" t="s">
        <v>1326</v>
      </c>
      <c r="G667" s="2261" t="s">
        <v>1367</v>
      </c>
      <c r="H667" s="2261"/>
      <c r="I667" s="2171" t="n">
        <f aca="false">SUM(M646:M660,M662:M663)</f>
        <v>8941003.23233891</v>
      </c>
      <c r="J667" s="2077"/>
      <c r="K667" s="2080"/>
      <c r="L667" s="2077"/>
      <c r="M667" s="2077"/>
      <c r="N667" s="2051"/>
      <c r="O667" s="2077" t="s">
        <v>122</v>
      </c>
    </row>
    <row r="668" customFormat="false" ht="21.75" hidden="false" customHeight="true" outlineLevel="0" collapsed="false">
      <c r="A668" s="2077"/>
      <c r="B668" s="2078"/>
      <c r="C668" s="2051"/>
      <c r="D668" s="2079"/>
      <c r="F668" s="2260" t="s">
        <v>754</v>
      </c>
      <c r="G668" s="2261" t="s">
        <v>1367</v>
      </c>
      <c r="H668" s="2261"/>
      <c r="I668" s="2171" t="n">
        <f aca="false">M661</f>
        <v>1740660.35636456</v>
      </c>
      <c r="J668" s="2077"/>
      <c r="K668" s="2080"/>
      <c r="L668" s="2077"/>
      <c r="M668" s="2077"/>
      <c r="N668" s="2051"/>
      <c r="O668" s="2077"/>
    </row>
    <row r="669" customFormat="false" ht="21.75" hidden="false" customHeight="true" outlineLevel="0" collapsed="false">
      <c r="A669" s="2077"/>
      <c r="B669" s="2078"/>
      <c r="C669" s="2051"/>
      <c r="D669" s="2079"/>
      <c r="F669" s="2260"/>
      <c r="G669" s="2126"/>
      <c r="H669" s="2126"/>
      <c r="I669" s="2171"/>
      <c r="J669" s="2077"/>
      <c r="K669" s="2080"/>
      <c r="L669" s="2077"/>
      <c r="M669" s="2077"/>
      <c r="N669" s="2051"/>
      <c r="O669" s="2077"/>
    </row>
    <row r="670" customFormat="false" ht="21.75" hidden="false" customHeight="true" outlineLevel="0" collapsed="false">
      <c r="A670" s="2077"/>
      <c r="B670" s="2078"/>
      <c r="C670" s="2051"/>
      <c r="D670" s="2079"/>
      <c r="E670" s="2051"/>
      <c r="F670" s="2260"/>
      <c r="G670" s="2126"/>
      <c r="H670" s="2126"/>
      <c r="I670" s="2171"/>
      <c r="J670" s="2077"/>
      <c r="K670" s="2080"/>
      <c r="L670" s="2077"/>
      <c r="M670" s="2077"/>
      <c r="N670" s="2051"/>
      <c r="O670" s="2077"/>
    </row>
    <row r="671" customFormat="false" ht="21.75" hidden="false" customHeight="true" outlineLevel="0" collapsed="false">
      <c r="A671" s="2077"/>
      <c r="B671" s="2078"/>
      <c r="C671" s="2051"/>
      <c r="D671" s="2079"/>
      <c r="E671" s="2051"/>
      <c r="F671" s="2260"/>
      <c r="G671" s="2126"/>
      <c r="H671" s="2126"/>
      <c r="I671" s="2171"/>
      <c r="J671" s="2077"/>
      <c r="K671" s="2080"/>
      <c r="L671" s="2077"/>
      <c r="M671" s="2077"/>
      <c r="N671" s="2051"/>
      <c r="O671" s="2077"/>
    </row>
    <row r="672" customFormat="false" ht="21.75" hidden="false" customHeight="true" outlineLevel="0" collapsed="false">
      <c r="A672" s="2077"/>
      <c r="B672" s="2078"/>
      <c r="C672" s="2051"/>
      <c r="D672" s="2079"/>
      <c r="E672" s="2051"/>
      <c r="F672" s="2241" t="s">
        <v>1239</v>
      </c>
      <c r="G672" s="2241"/>
      <c r="H672" s="2241"/>
      <c r="I672" s="2242" t="n">
        <f aca="false">SUM(I667:I671)</f>
        <v>10681663.5887035</v>
      </c>
      <c r="J672" s="2130" t="n">
        <f aca="false">I672-M664</f>
        <v>0</v>
      </c>
      <c r="K672" s="2080"/>
      <c r="L672" s="2077"/>
      <c r="M672" s="2077"/>
      <c r="N672" s="2051"/>
      <c r="O672" s="2077"/>
    </row>
    <row r="673" customFormat="false" ht="21.75" hidden="false" customHeight="true" outlineLevel="0" collapsed="false">
      <c r="A673" s="2077"/>
      <c r="B673" s="2078"/>
      <c r="C673" s="2051"/>
      <c r="D673" s="2079"/>
      <c r="E673" s="2051"/>
      <c r="F673" s="2103"/>
      <c r="G673" s="2077"/>
      <c r="H673" s="2077"/>
      <c r="I673" s="2077"/>
      <c r="J673" s="2077"/>
      <c r="K673" s="2080"/>
      <c r="L673" s="2077"/>
      <c r="M673" s="2077"/>
      <c r="N673" s="2051"/>
      <c r="O673" s="2077"/>
    </row>
    <row r="674" customFormat="false" ht="21.75" hidden="false" customHeight="true" outlineLevel="0" collapsed="false">
      <c r="A674" s="2077"/>
      <c r="B674" s="2078"/>
      <c r="C674" s="2051"/>
      <c r="D674" s="2079"/>
      <c r="E674" s="2051"/>
      <c r="F674" s="2103"/>
      <c r="G674" s="2077"/>
      <c r="H674" s="2077"/>
      <c r="I674" s="2077"/>
      <c r="J674" s="2077"/>
      <c r="K674" s="2080"/>
      <c r="L674" s="2077"/>
      <c r="M674" s="2077"/>
      <c r="N674" s="2051"/>
      <c r="O674" s="2077"/>
    </row>
    <row r="675" customFormat="false" ht="21.75" hidden="false" customHeight="true" outlineLevel="0" collapsed="false">
      <c r="A675" s="2077"/>
      <c r="B675" s="2078"/>
      <c r="C675" s="2051"/>
      <c r="D675" s="2079"/>
      <c r="E675" s="2051"/>
      <c r="F675" s="2103"/>
      <c r="G675" s="2077"/>
      <c r="H675" s="2077"/>
      <c r="I675" s="2077"/>
      <c r="J675" s="2077"/>
      <c r="K675" s="2080"/>
      <c r="L675" s="2077"/>
      <c r="M675" s="2077"/>
      <c r="N675" s="2051"/>
      <c r="O675" s="2077"/>
    </row>
    <row r="676" customFormat="false" ht="21.75" hidden="false" customHeight="true" outlineLevel="0" collapsed="false">
      <c r="A676" s="2077"/>
      <c r="B676" s="2051"/>
      <c r="C676" s="2051"/>
      <c r="D676" s="2079"/>
      <c r="E676" s="2051"/>
      <c r="F676" s="2103"/>
      <c r="G676" s="2077"/>
      <c r="H676" s="2077"/>
      <c r="I676" s="2077"/>
      <c r="J676" s="2077"/>
      <c r="K676" s="2080"/>
      <c r="L676" s="2077"/>
      <c r="M676" s="2077"/>
      <c r="N676" s="2051"/>
      <c r="O676" s="2077"/>
    </row>
    <row r="677" customFormat="false" ht="21.75" hidden="false" customHeight="true" outlineLevel="0" collapsed="false">
      <c r="A677" s="2077"/>
      <c r="B677" s="2051"/>
      <c r="C677" s="2051"/>
      <c r="D677" s="2079"/>
      <c r="E677" s="2051"/>
      <c r="F677" s="2103"/>
      <c r="G677" s="2077"/>
      <c r="H677" s="2077"/>
      <c r="I677" s="2077"/>
      <c r="J677" s="2077"/>
      <c r="K677" s="2080"/>
      <c r="L677" s="2077"/>
      <c r="M677" s="2077"/>
      <c r="N677" s="2051"/>
      <c r="O677" s="2077"/>
    </row>
    <row r="678" customFormat="false" ht="21.75" hidden="false" customHeight="true" outlineLevel="0" collapsed="false">
      <c r="A678" s="2077"/>
      <c r="B678" s="2078"/>
      <c r="C678" s="2051"/>
      <c r="D678" s="2079"/>
      <c r="E678" s="2051"/>
      <c r="F678" s="2103"/>
      <c r="G678" s="2077"/>
      <c r="H678" s="2077"/>
      <c r="I678" s="2077"/>
      <c r="J678" s="2077"/>
      <c r="K678" s="2080"/>
      <c r="L678" s="2077"/>
      <c r="M678" s="2077"/>
      <c r="N678" s="2051"/>
      <c r="O678" s="2077"/>
    </row>
    <row r="679" customFormat="false" ht="21.75" hidden="false" customHeight="true" outlineLevel="0" collapsed="false">
      <c r="A679" s="2077"/>
      <c r="B679" s="2078"/>
      <c r="C679" s="2051"/>
      <c r="D679" s="2079"/>
      <c r="E679" s="2051"/>
      <c r="F679" s="2103"/>
      <c r="G679" s="2077"/>
      <c r="H679" s="2077"/>
      <c r="I679" s="2077"/>
      <c r="J679" s="2077"/>
      <c r="K679" s="2080"/>
      <c r="L679" s="2077"/>
      <c r="M679" s="2077"/>
      <c r="N679" s="2051"/>
      <c r="O679" s="2077"/>
    </row>
    <row r="680" customFormat="false" ht="21.75" hidden="false" customHeight="true" outlineLevel="0" collapsed="false">
      <c r="A680" s="2077"/>
      <c r="B680" s="2078"/>
      <c r="C680" s="2051"/>
      <c r="D680" s="2079"/>
      <c r="E680" s="2051"/>
      <c r="F680" s="2103"/>
      <c r="G680" s="2077"/>
      <c r="H680" s="2077"/>
      <c r="I680" s="2077"/>
      <c r="J680" s="2077"/>
      <c r="K680" s="2080"/>
      <c r="L680" s="2077"/>
      <c r="M680" s="2077"/>
      <c r="N680" s="2051"/>
      <c r="O680" s="2077"/>
    </row>
    <row r="681" customFormat="false" ht="21.75" hidden="false" customHeight="true" outlineLevel="0" collapsed="false">
      <c r="A681" s="2174"/>
      <c r="B681" s="2175"/>
      <c r="C681" s="2175"/>
      <c r="D681" s="2175"/>
      <c r="E681" s="2175"/>
      <c r="F681" s="2175"/>
      <c r="G681" s="2175"/>
      <c r="H681" s="2175"/>
      <c r="I681" s="2175"/>
      <c r="J681" s="2175"/>
      <c r="K681" s="2175"/>
      <c r="L681" s="2175"/>
      <c r="M681" s="2175"/>
      <c r="N681" s="2051"/>
      <c r="O681" s="2077"/>
    </row>
    <row r="682" customFormat="false" ht="21.75" hidden="false" customHeight="true" outlineLevel="0" collapsed="false">
      <c r="A682" s="2077"/>
      <c r="B682" s="2078"/>
      <c r="C682" s="2051"/>
      <c r="D682" s="2079"/>
      <c r="E682" s="2051"/>
      <c r="F682" s="2103"/>
      <c r="G682" s="2077"/>
      <c r="H682" s="2077"/>
      <c r="I682" s="2077"/>
      <c r="J682" s="2077"/>
      <c r="K682" s="2080"/>
      <c r="L682" s="2077"/>
      <c r="M682" s="2077"/>
      <c r="N682" s="2051"/>
      <c r="O682" s="2077"/>
    </row>
    <row r="683" customFormat="false" ht="21.75" hidden="false" customHeight="true" outlineLevel="0" collapsed="false">
      <c r="A683" s="2077"/>
      <c r="B683" s="2078"/>
      <c r="C683" s="2051"/>
      <c r="D683" s="2079"/>
      <c r="E683" s="2051"/>
      <c r="F683" s="2103"/>
      <c r="G683" s="2077"/>
      <c r="H683" s="2077"/>
      <c r="I683" s="2077"/>
      <c r="J683" s="2077"/>
      <c r="K683" s="2080"/>
      <c r="L683" s="2077"/>
      <c r="M683" s="2077"/>
      <c r="N683" s="2051"/>
      <c r="O683" s="2077"/>
    </row>
    <row r="684" customFormat="false" ht="21.75" hidden="false" customHeight="true" outlineLevel="0" collapsed="false">
      <c r="A684" s="2270" t="s">
        <v>1561</v>
      </c>
      <c r="B684" s="2270"/>
      <c r="C684" s="2270"/>
      <c r="D684" s="2270"/>
      <c r="E684" s="2270"/>
      <c r="F684" s="2270"/>
      <c r="G684" s="2270"/>
      <c r="H684" s="2270"/>
      <c r="I684" s="2270"/>
      <c r="J684" s="2270"/>
      <c r="K684" s="2270"/>
      <c r="L684" s="2270"/>
      <c r="M684" s="2270"/>
      <c r="N684" s="2270"/>
      <c r="O684" s="1989" t="str">
        <f aca="false">$O$6</f>
        <v>Month June-2023</v>
      </c>
      <c r="S684" s="1990" t="str">
        <f aca="false">S6</f>
        <v>Name of Feeders.</v>
      </c>
      <c r="T684" s="1991" t="str">
        <f aca="false">T6</f>
        <v>Month June-2023</v>
      </c>
      <c r="U684" s="1990" t="s">
        <v>1070</v>
      </c>
      <c r="V684" s="1990" t="str">
        <f aca="false">V6</f>
        <v>Diffferance</v>
      </c>
      <c r="W684" s="1990" t="str">
        <f aca="false">W6</f>
        <v>% of Increased/Decreased</v>
      </c>
      <c r="X684" s="1990" t="str">
        <f aca="false">X6</f>
        <v>COMENTS</v>
      </c>
    </row>
    <row r="685" customFormat="false" ht="21.75" hidden="false" customHeight="true" outlineLevel="0" collapsed="false">
      <c r="A685" s="1992" t="s">
        <v>794</v>
      </c>
      <c r="B685" s="1993" t="s">
        <v>1074</v>
      </c>
      <c r="C685" s="1994" t="s">
        <v>1075</v>
      </c>
      <c r="D685" s="1994"/>
      <c r="E685" s="1994"/>
      <c r="F685" s="1995" t="s">
        <v>45</v>
      </c>
      <c r="G685" s="1996" t="s">
        <v>1076</v>
      </c>
      <c r="H685" s="1996"/>
      <c r="I685" s="1996"/>
      <c r="J685" s="1996" t="s">
        <v>29</v>
      </c>
      <c r="K685" s="1996" t="s">
        <v>1077</v>
      </c>
      <c r="L685" s="1996"/>
      <c r="M685" s="1994" t="s">
        <v>1134</v>
      </c>
      <c r="N685" s="1993"/>
      <c r="O685" s="1997" t="s">
        <v>479</v>
      </c>
    </row>
    <row r="686" customFormat="false" ht="21.75" hidden="false" customHeight="true" outlineLevel="0" collapsed="false">
      <c r="A686" s="1992"/>
      <c r="B686" s="1993"/>
      <c r="C686" s="1998" t="s">
        <v>1079</v>
      </c>
      <c r="D686" s="1998"/>
      <c r="E686" s="1998" t="s">
        <v>1080</v>
      </c>
      <c r="F686" s="1995"/>
      <c r="G686" s="2249" t="n">
        <f aca="false">'NORTH-1'!$H$8</f>
        <v>44929</v>
      </c>
      <c r="H686" s="2249" t="n">
        <f aca="false">'NORTH-1'!$H$8</f>
        <v>44929</v>
      </c>
      <c r="I686" s="2000" t="s">
        <v>47</v>
      </c>
      <c r="J686" s="1996"/>
      <c r="K686" s="2000" t="s">
        <v>1081</v>
      </c>
      <c r="L686" s="2000" t="s">
        <v>1082</v>
      </c>
      <c r="M686" s="1994" t="s">
        <v>1083</v>
      </c>
      <c r="N686" s="1998" t="s">
        <v>741</v>
      </c>
      <c r="O686" s="1997"/>
    </row>
    <row r="687" customFormat="false" ht="21.75" hidden="false" customHeight="true" outlineLevel="0" collapsed="false">
      <c r="A687" s="2002" t="n">
        <v>1</v>
      </c>
      <c r="B687" s="2003" t="n">
        <v>2</v>
      </c>
      <c r="C687" s="2004" t="n">
        <v>4</v>
      </c>
      <c r="D687" s="2004"/>
      <c r="E687" s="2003" t="n">
        <v>5</v>
      </c>
      <c r="F687" s="2005" t="n">
        <v>7</v>
      </c>
      <c r="G687" s="2002" t="n">
        <v>9</v>
      </c>
      <c r="H687" s="2002" t="n">
        <v>9</v>
      </c>
      <c r="I687" s="2002" t="s">
        <v>1084</v>
      </c>
      <c r="J687" s="2002" t="n">
        <v>11</v>
      </c>
      <c r="K687" s="2002" t="s">
        <v>1085</v>
      </c>
      <c r="L687" s="2002" t="s">
        <v>1086</v>
      </c>
      <c r="M687" s="2002" t="n">
        <v>14</v>
      </c>
      <c r="N687" s="2006" t="n">
        <v>15</v>
      </c>
      <c r="O687" s="2002" t="n">
        <v>16</v>
      </c>
      <c r="T687" s="1441" t="n">
        <v>15283200.0000001</v>
      </c>
      <c r="U687" s="1441" t="n">
        <v>15283200.0000001</v>
      </c>
      <c r="V687" s="1441" t="n">
        <f aca="false">T687-U687</f>
        <v>0</v>
      </c>
      <c r="W687" s="2001" t="n">
        <f aca="false">V687/U687*100</f>
        <v>0</v>
      </c>
      <c r="X687" s="1441" t="str">
        <f aca="false">IF(W687&gt;40,"FAULT",IF(W687&lt;-40,"CHECK","OK"))</f>
        <v>OK</v>
      </c>
    </row>
    <row r="688" customFormat="false" ht="21.75" hidden="false" customHeight="true" outlineLevel="0" collapsed="false">
      <c r="A688" s="2016"/>
      <c r="B688" s="2008" t="s">
        <v>1488</v>
      </c>
      <c r="C688" s="2009"/>
      <c r="D688" s="2010"/>
      <c r="E688" s="2009"/>
      <c r="F688" s="2012"/>
      <c r="G688" s="2009"/>
      <c r="H688" s="2009"/>
      <c r="I688" s="2009"/>
      <c r="J688" s="2009"/>
      <c r="K688" s="2010"/>
      <c r="L688" s="2009"/>
      <c r="M688" s="2013"/>
      <c r="N688" s="2014"/>
      <c r="O688" s="2027"/>
    </row>
    <row r="689" customFormat="false" ht="21.75" hidden="false" customHeight="true" outlineLevel="0" collapsed="false">
      <c r="A689" s="2176" t="n">
        <f aca="false">A532</f>
        <v>10</v>
      </c>
      <c r="B689" s="2177" t="str">
        <f aca="false">B532</f>
        <v>Mitford Circuit-1</v>
      </c>
      <c r="C689" s="2178" t="n">
        <f aca="false">C532</f>
        <v>33</v>
      </c>
      <c r="D689" s="2250" t="n">
        <f aca="false">D532</f>
        <v>0</v>
      </c>
      <c r="E689" s="2178" t="str">
        <f aca="false">E532</f>
        <v>SIEM0513</v>
      </c>
      <c r="F689" s="2180" t="n">
        <f aca="false">F532</f>
        <v>1</v>
      </c>
      <c r="G689" s="2181" t="n">
        <f aca="false">G532</f>
        <v>314345</v>
      </c>
      <c r="H689" s="2181" t="n">
        <f aca="false">H532</f>
        <v>316938</v>
      </c>
      <c r="I689" s="2181" t="n">
        <f aca="false">I532</f>
        <v>2593</v>
      </c>
      <c r="J689" s="2178" t="n">
        <f aca="false">J532</f>
        <v>2000</v>
      </c>
      <c r="K689" s="2184" t="n">
        <f aca="false">K532</f>
        <v>0</v>
      </c>
      <c r="L689" s="2186" t="n">
        <f aca="false">L532</f>
        <v>5186000</v>
      </c>
      <c r="M689" s="2186" t="n">
        <f aca="false">M532</f>
        <v>5224967.68260858</v>
      </c>
      <c r="N689" s="2129"/>
      <c r="O689" s="2187"/>
    </row>
    <row r="690" customFormat="false" ht="21.75" hidden="false" customHeight="true" outlineLevel="0" collapsed="false">
      <c r="A690" s="2188" t="n">
        <f aca="false">A536</f>
        <v>18</v>
      </c>
      <c r="B690" s="2177" t="str">
        <f aca="false">B536</f>
        <v>Mitford Circuit-2</v>
      </c>
      <c r="C690" s="2178" t="n">
        <f aca="false">C536</f>
        <v>33</v>
      </c>
      <c r="D690" s="2252" t="n">
        <f aca="false">D536</f>
        <v>0</v>
      </c>
      <c r="E690" s="2178" t="str">
        <f aca="false">E536</f>
        <v>SIEM0511</v>
      </c>
      <c r="F690" s="2180" t="n">
        <f aca="false">F536</f>
        <v>1</v>
      </c>
      <c r="G690" s="2181" t="n">
        <f aca="false">G536</f>
        <v>355038</v>
      </c>
      <c r="H690" s="2181" t="n">
        <f aca="false">H536</f>
        <v>357147</v>
      </c>
      <c r="I690" s="2181" t="n">
        <f aca="false">I536</f>
        <v>2109</v>
      </c>
      <c r="J690" s="2178" t="n">
        <f aca="false">J536</f>
        <v>2000</v>
      </c>
      <c r="K690" s="2184" t="n">
        <f aca="false">K536</f>
        <v>0</v>
      </c>
      <c r="L690" s="2186" t="n">
        <f aca="false">L536</f>
        <v>4218000</v>
      </c>
      <c r="M690" s="2186" t="n">
        <f aca="false">M536</f>
        <v>4249694.11593579</v>
      </c>
      <c r="N690" s="2129"/>
      <c r="O690" s="2027"/>
    </row>
    <row r="691" customFormat="false" ht="21.75" hidden="false" customHeight="true" outlineLevel="0" collapsed="false">
      <c r="A691" s="2016"/>
      <c r="B691" s="2189"/>
      <c r="C691" s="2190"/>
      <c r="D691" s="2191"/>
      <c r="E691" s="2190"/>
      <c r="F691" s="2192"/>
      <c r="G691" s="2193"/>
      <c r="H691" s="2193"/>
      <c r="I691" s="2193"/>
      <c r="J691" s="2142" t="s">
        <v>475</v>
      </c>
      <c r="K691" s="2130" t="n">
        <f aca="false">SUM(K689:K690)</f>
        <v>0</v>
      </c>
      <c r="L691" s="2130" t="n">
        <f aca="false">SUM(L689:L690)</f>
        <v>9404000</v>
      </c>
      <c r="M691" s="2130" t="n">
        <f aca="false">SUM(M689:M690)</f>
        <v>9474661.79854436</v>
      </c>
      <c r="N691" s="2194"/>
      <c r="O691" s="2027"/>
    </row>
    <row r="692" customFormat="false" ht="21.75" hidden="false" customHeight="true" outlineLevel="0" collapsed="false">
      <c r="A692" s="2027"/>
      <c r="B692" s="2008" t="s">
        <v>1562</v>
      </c>
      <c r="C692" s="2009"/>
      <c r="D692" s="2010"/>
      <c r="E692" s="2009"/>
      <c r="F692" s="2012"/>
      <c r="G692" s="2009"/>
      <c r="H692" s="2009"/>
      <c r="I692" s="2009"/>
      <c r="J692" s="2195"/>
      <c r="K692" s="2196"/>
      <c r="L692" s="2197"/>
      <c r="M692" s="2197"/>
      <c r="N692" s="2014"/>
      <c r="O692" s="2151"/>
    </row>
    <row r="693" customFormat="false" ht="21.75" hidden="false" customHeight="true" outlineLevel="0" collapsed="false">
      <c r="A693" s="2027"/>
      <c r="B693" s="2017" t="s">
        <v>1563</v>
      </c>
      <c r="C693" s="2018" t="n">
        <v>33</v>
      </c>
      <c r="D693" s="2153" t="s">
        <v>1306</v>
      </c>
      <c r="E693" s="2018" t="s">
        <v>1564</v>
      </c>
      <c r="F693" s="2119" t="n">
        <v>1</v>
      </c>
      <c r="G693" s="2127" t="n">
        <v>1210.49</v>
      </c>
      <c r="H693" s="2127" t="n">
        <v>1220.69</v>
      </c>
      <c r="I693" s="2053" t="n">
        <f aca="false">H693-G693</f>
        <v>10.2</v>
      </c>
      <c r="J693" s="2027" t="n">
        <v>540000</v>
      </c>
      <c r="K693" s="2024"/>
      <c r="L693" s="2128" t="n">
        <f aca="false">J693*I693*F693</f>
        <v>5508000.00000002</v>
      </c>
      <c r="M693" s="2128"/>
      <c r="N693" s="2129"/>
      <c r="O693" s="2151"/>
    </row>
    <row r="694" customFormat="false" ht="21.75" hidden="false" customHeight="true" outlineLevel="0" collapsed="false">
      <c r="A694" s="2027"/>
      <c r="B694" s="2017" t="s">
        <v>1565</v>
      </c>
      <c r="C694" s="2018" t="n">
        <v>33</v>
      </c>
      <c r="D694" s="2153"/>
      <c r="E694" s="2018" t="s">
        <v>1566</v>
      </c>
      <c r="F694" s="2119" t="n">
        <v>1</v>
      </c>
      <c r="G694" s="2127" t="n">
        <v>1278.66</v>
      </c>
      <c r="H694" s="2127" t="n">
        <v>1286.43</v>
      </c>
      <c r="I694" s="2053" t="n">
        <f aca="false">H694-G694</f>
        <v>7.76999999999998</v>
      </c>
      <c r="J694" s="2027" t="n">
        <v>540000</v>
      </c>
      <c r="K694" s="2024"/>
      <c r="L694" s="2128" t="n">
        <f aca="false">J694*I694*F694</f>
        <v>4195799.99999999</v>
      </c>
      <c r="M694" s="2128"/>
      <c r="N694" s="2129"/>
      <c r="O694" s="2151"/>
    </row>
    <row r="695" customFormat="false" ht="21.75" hidden="false" customHeight="true" outlineLevel="0" collapsed="false">
      <c r="A695" s="2027"/>
      <c r="B695" s="2189"/>
      <c r="C695" s="2190"/>
      <c r="D695" s="2191"/>
      <c r="E695" s="2190"/>
      <c r="F695" s="2192"/>
      <c r="G695" s="2193"/>
      <c r="H695" s="2193" t="n">
        <v>0</v>
      </c>
      <c r="I695" s="2204"/>
      <c r="J695" s="2142" t="s">
        <v>475</v>
      </c>
      <c r="K695" s="2207"/>
      <c r="L695" s="2075" t="n">
        <f aca="false">SUM(L693:L694)</f>
        <v>9703800.00000002</v>
      </c>
      <c r="M695" s="2130"/>
      <c r="N695" s="2205"/>
      <c r="O695" s="2151"/>
    </row>
    <row r="696" customFormat="false" ht="21.75" hidden="false" customHeight="true" outlineLevel="0" collapsed="false">
      <c r="A696" s="2027"/>
      <c r="B696" s="2058" t="s">
        <v>1567</v>
      </c>
      <c r="C696" s="2059"/>
      <c r="D696" s="2060"/>
      <c r="E696" s="2059"/>
      <c r="F696" s="2061"/>
      <c r="G696" s="2059"/>
      <c r="H696" s="2059" t="n">
        <v>0</v>
      </c>
      <c r="I696" s="2059"/>
      <c r="J696" s="2059"/>
      <c r="K696" s="2060"/>
      <c r="L696" s="2059"/>
      <c r="M696" s="2063"/>
      <c r="N696" s="2064"/>
      <c r="O696" s="2015"/>
    </row>
    <row r="697" customFormat="false" ht="21.75" hidden="false" customHeight="true" outlineLevel="0" collapsed="false">
      <c r="A697" s="2027" t="n">
        <v>1</v>
      </c>
      <c r="B697" s="2017" t="s">
        <v>1568</v>
      </c>
      <c r="C697" s="2018" t="n">
        <v>33</v>
      </c>
      <c r="D697" s="2065"/>
      <c r="E697" s="2066" t="s">
        <v>1569</v>
      </c>
      <c r="F697" s="2119" t="n">
        <v>1</v>
      </c>
      <c r="G697" s="2115" t="n">
        <v>1284426</v>
      </c>
      <c r="H697" s="2115" t="n">
        <v>1285151</v>
      </c>
      <c r="I697" s="2022" t="n">
        <f aca="false">H697-G697</f>
        <v>725</v>
      </c>
      <c r="J697" s="2027" t="n">
        <v>180</v>
      </c>
      <c r="K697" s="2024"/>
      <c r="L697" s="2029" t="n">
        <f aca="false">F697*I697*J697</f>
        <v>130500</v>
      </c>
      <c r="M697" s="2025"/>
      <c r="N697" s="2026"/>
      <c r="O697" s="2027"/>
    </row>
    <row r="698" customFormat="false" ht="21.75" hidden="false" customHeight="true" outlineLevel="0" collapsed="false">
      <c r="A698" s="2027" t="n">
        <v>6</v>
      </c>
      <c r="B698" s="2017" t="s">
        <v>1570</v>
      </c>
      <c r="C698" s="2018" t="n">
        <v>33</v>
      </c>
      <c r="D698" s="2067"/>
      <c r="E698" s="2066" t="s">
        <v>1571</v>
      </c>
      <c r="F698" s="2119" t="n">
        <v>1</v>
      </c>
      <c r="G698" s="2115" t="n">
        <v>759468.5</v>
      </c>
      <c r="H698" s="2115" t="n">
        <v>759469.7</v>
      </c>
      <c r="I698" s="2022" t="n">
        <f aca="false">H698-G698</f>
        <v>1.19999999995343</v>
      </c>
      <c r="J698" s="2027" t="n">
        <v>180</v>
      </c>
      <c r="K698" s="2024"/>
      <c r="L698" s="2029" t="n">
        <f aca="false">F698*I698*J698</f>
        <v>215.999999991618</v>
      </c>
      <c r="M698" s="2029"/>
      <c r="N698" s="2030"/>
      <c r="O698" s="2027"/>
    </row>
    <row r="699" customFormat="false" ht="21.75" hidden="false" customHeight="true" outlineLevel="0" collapsed="false">
      <c r="A699" s="2027"/>
      <c r="B699" s="2037"/>
      <c r="C699" s="2038"/>
      <c r="D699" s="2039"/>
      <c r="E699" s="2038"/>
      <c r="F699" s="2040"/>
      <c r="G699" s="2041"/>
      <c r="H699" s="2041" t="n">
        <v>0</v>
      </c>
      <c r="I699" s="2041"/>
      <c r="J699" s="2037" t="s">
        <v>1110</v>
      </c>
      <c r="K699" s="2068"/>
      <c r="L699" s="2075" t="n">
        <f aca="false">SUM(L697:L698)</f>
        <v>130715.999999992</v>
      </c>
      <c r="M699" s="2055"/>
      <c r="N699" s="2057"/>
      <c r="O699" s="2027"/>
    </row>
    <row r="700" customFormat="false" ht="21.75" hidden="false" customHeight="true" outlineLevel="0" collapsed="false">
      <c r="A700" s="2027"/>
      <c r="B700" s="2189"/>
      <c r="C700" s="2190"/>
      <c r="D700" s="2191"/>
      <c r="E700" s="2190"/>
      <c r="F700" s="2192"/>
      <c r="G700" s="2193"/>
      <c r="H700" s="2193" t="n">
        <v>0</v>
      </c>
      <c r="I700" s="2204"/>
      <c r="J700" s="2142"/>
      <c r="K700" s="2207"/>
      <c r="L700" s="2130"/>
      <c r="M700" s="2130"/>
      <c r="N700" s="2205"/>
      <c r="O700" s="2151"/>
    </row>
    <row r="701" customFormat="false" ht="21.75" hidden="false" customHeight="true" outlineLevel="0" collapsed="false">
      <c r="A701" s="2132"/>
      <c r="B701" s="2058" t="s">
        <v>1572</v>
      </c>
      <c r="C701" s="2059"/>
      <c r="D701" s="2060"/>
      <c r="E701" s="2059"/>
      <c r="F701" s="2061"/>
      <c r="G701" s="2059"/>
      <c r="H701" s="2059" t="n">
        <v>0</v>
      </c>
      <c r="I701" s="2059"/>
      <c r="J701" s="2208"/>
      <c r="K701" s="2209"/>
      <c r="L701" s="2210"/>
      <c r="M701" s="2210"/>
      <c r="N701" s="2064"/>
      <c r="O701" s="2151"/>
    </row>
    <row r="702" customFormat="false" ht="21.75" hidden="false" customHeight="true" outlineLevel="0" collapsed="false">
      <c r="A702" s="2027" t="n">
        <v>2</v>
      </c>
      <c r="B702" s="2017" t="s">
        <v>1573</v>
      </c>
      <c r="C702" s="2018" t="n">
        <v>33</v>
      </c>
      <c r="D702" s="2211"/>
      <c r="E702" s="2018" t="s">
        <v>1574</v>
      </c>
      <c r="F702" s="2119" t="n">
        <v>1</v>
      </c>
      <c r="G702" s="2127" t="n">
        <v>2756388</v>
      </c>
      <c r="H702" s="2127" t="n">
        <v>2793057</v>
      </c>
      <c r="I702" s="2212" t="n">
        <f aca="false">H702-G702</f>
        <v>36669</v>
      </c>
      <c r="J702" s="2213" t="n">
        <v>180</v>
      </c>
      <c r="K702" s="2214"/>
      <c r="L702" s="2128" t="n">
        <f aca="false">F702*I702*J702</f>
        <v>6600420</v>
      </c>
      <c r="M702" s="2128"/>
      <c r="N702" s="2131"/>
      <c r="O702" s="2151"/>
    </row>
    <row r="703" customFormat="false" ht="21.75" hidden="false" customHeight="true" outlineLevel="0" collapsed="false">
      <c r="A703" s="2027" t="n">
        <v>4</v>
      </c>
      <c r="B703" s="2017" t="s">
        <v>1575</v>
      </c>
      <c r="C703" s="2018" t="n">
        <v>33</v>
      </c>
      <c r="D703" s="2215"/>
      <c r="E703" s="2018" t="s">
        <v>1576</v>
      </c>
      <c r="F703" s="2119" t="n">
        <v>1</v>
      </c>
      <c r="G703" s="2127" t="n">
        <v>535.4201</v>
      </c>
      <c r="H703" s="2127" t="n">
        <v>558.559</v>
      </c>
      <c r="I703" s="2212" t="n">
        <f aca="false">H703-G703</f>
        <v>23.1388999999999</v>
      </c>
      <c r="J703" s="2213" t="n">
        <v>180000</v>
      </c>
      <c r="K703" s="2214"/>
      <c r="L703" s="2128" t="n">
        <f aca="false">F703*I703*J703</f>
        <v>4165001.99999999</v>
      </c>
      <c r="M703" s="2128"/>
      <c r="N703" s="2131"/>
      <c r="O703" s="2151"/>
    </row>
    <row r="704" customFormat="false" ht="21.75" hidden="false" customHeight="true" outlineLevel="0" collapsed="false">
      <c r="A704" s="2132"/>
      <c r="B704" s="2142"/>
      <c r="C704" s="2143"/>
      <c r="D704" s="2142"/>
      <c r="E704" s="2143"/>
      <c r="F704" s="2144"/>
      <c r="G704" s="2145"/>
      <c r="H704" s="2145"/>
      <c r="I704" s="2145"/>
      <c r="J704" s="2142" t="s">
        <v>475</v>
      </c>
      <c r="K704" s="2121"/>
      <c r="L704" s="2075" t="n">
        <f aca="false">SUM(L702:L703)</f>
        <v>10765422</v>
      </c>
      <c r="M704" s="2130" t="n">
        <f aca="false">SUM(M702:M703)</f>
        <v>0</v>
      </c>
      <c r="N704" s="2216" t="n">
        <f aca="false">(M704-L704)/L704*100</f>
        <v>-100</v>
      </c>
      <c r="O704" s="2151"/>
    </row>
    <row r="705" customFormat="false" ht="21.75" hidden="false" customHeight="true" outlineLevel="0" collapsed="false">
      <c r="A705" s="2080"/>
      <c r="B705" s="2217"/>
      <c r="C705" s="2218"/>
      <c r="D705" s="2217"/>
      <c r="E705" s="2218"/>
      <c r="F705" s="2219"/>
      <c r="G705" s="2220"/>
      <c r="H705" s="2220"/>
      <c r="I705" s="2220"/>
      <c r="J705" s="2217"/>
      <c r="K705" s="2221"/>
      <c r="L705" s="2222"/>
      <c r="M705" s="2222"/>
      <c r="N705" s="2194"/>
      <c r="O705" s="2223"/>
    </row>
    <row r="706" customFormat="false" ht="21.75" hidden="false" customHeight="true" outlineLevel="0" collapsed="false">
      <c r="A706" s="2080"/>
      <c r="B706" s="2081" t="s">
        <v>1258</v>
      </c>
      <c r="C706" s="2081"/>
      <c r="D706" s="2082" t="s">
        <v>212</v>
      </c>
      <c r="F706" s="2083" t="s">
        <v>1434</v>
      </c>
      <c r="G706" s="2083"/>
      <c r="H706" s="2083"/>
      <c r="I706" s="2082" t="s">
        <v>212</v>
      </c>
      <c r="J706" s="2077"/>
      <c r="K706" s="2084" t="s">
        <v>1260</v>
      </c>
      <c r="L706" s="2084"/>
      <c r="M706" s="2085" t="s">
        <v>212</v>
      </c>
      <c r="N706" s="2194"/>
      <c r="O706" s="2223"/>
    </row>
    <row r="707" customFormat="false" ht="21.75" hidden="false" customHeight="true" outlineLevel="0" collapsed="false">
      <c r="A707" s="2080"/>
      <c r="B707" s="2086" t="str">
        <f aca="false">B688</f>
        <v>LALBAGH 33 KV SIDE</v>
      </c>
      <c r="C707" s="2086"/>
      <c r="D707" s="2089" t="n">
        <f aca="false">M691</f>
        <v>9474661.79854436</v>
      </c>
      <c r="F707" s="2088" t="s">
        <v>1124</v>
      </c>
      <c r="G707" s="2088"/>
      <c r="H707" s="2088"/>
      <c r="I707" s="2224" t="n">
        <v>0</v>
      </c>
      <c r="J707" s="2077"/>
      <c r="K707" s="2225" t="str">
        <f aca="false">F708</f>
        <v>33 KV NET IMPORT</v>
      </c>
      <c r="L707" s="2225"/>
      <c r="M707" s="2091" t="n">
        <f aca="false">I708</f>
        <v>10765422</v>
      </c>
      <c r="N707" s="2194"/>
      <c r="O707" s="2223"/>
    </row>
    <row r="708" customFormat="false" ht="21.75" hidden="false" customHeight="true" outlineLevel="0" collapsed="false">
      <c r="A708" s="2080"/>
      <c r="B708" s="2086" t="s">
        <v>1126</v>
      </c>
      <c r="C708" s="2086"/>
      <c r="D708" s="2226" t="n">
        <f aca="false">L699</f>
        <v>130715.999999992</v>
      </c>
      <c r="F708" s="2088" t="s">
        <v>1434</v>
      </c>
      <c r="G708" s="2088"/>
      <c r="H708" s="2088"/>
      <c r="I708" s="2224" t="n">
        <f aca="false">L704</f>
        <v>10765422</v>
      </c>
      <c r="J708" s="2077"/>
      <c r="K708" s="2227" t="s">
        <v>1261</v>
      </c>
      <c r="L708" s="2227"/>
      <c r="M708" s="2224" t="n">
        <f aca="false">L704</f>
        <v>10765422</v>
      </c>
      <c r="N708" s="2194"/>
      <c r="O708" s="2223"/>
    </row>
    <row r="709" customFormat="false" ht="21.75" hidden="false" customHeight="true" outlineLevel="0" collapsed="false">
      <c r="A709" s="2080"/>
      <c r="B709" s="2086" t="s">
        <v>1128</v>
      </c>
      <c r="C709" s="2086"/>
      <c r="D709" s="2092"/>
      <c r="J709" s="2077"/>
      <c r="K709" s="2088" t="s">
        <v>1262</v>
      </c>
      <c r="L709" s="2088"/>
      <c r="M709" s="2224" t="n">
        <f aca="false">M707-M708</f>
        <v>0</v>
      </c>
      <c r="N709" s="2194"/>
      <c r="O709" s="2223"/>
    </row>
    <row r="710" customFormat="false" ht="21.75" hidden="false" customHeight="true" outlineLevel="0" collapsed="false">
      <c r="A710" s="2080"/>
      <c r="B710" s="2086" t="s">
        <v>1130</v>
      </c>
      <c r="C710" s="2086"/>
      <c r="D710" s="2095"/>
      <c r="J710" s="2077"/>
      <c r="K710" s="2228" t="s">
        <v>1131</v>
      </c>
      <c r="L710" s="2228"/>
      <c r="M710" s="2097" t="n">
        <f aca="false">M709/M707</f>
        <v>0</v>
      </c>
      <c r="N710" s="2194"/>
      <c r="O710" s="2223"/>
    </row>
    <row r="711" customFormat="false" ht="21.75" hidden="false" customHeight="true" outlineLevel="0" collapsed="false">
      <c r="A711" s="2080"/>
      <c r="B711" s="2229" t="s">
        <v>1263</v>
      </c>
      <c r="C711" s="2229"/>
      <c r="D711" s="2230" t="n">
        <f aca="false">SUM(D707:D709)</f>
        <v>9605377.79854436</v>
      </c>
      <c r="F711" s="2103"/>
      <c r="G711" s="2077"/>
      <c r="H711" s="2077"/>
      <c r="I711" s="2077"/>
      <c r="J711" s="2077"/>
      <c r="K711" s="2080"/>
      <c r="L711" s="2077"/>
      <c r="M711" s="2077"/>
      <c r="N711" s="2194"/>
      <c r="O711" s="2223"/>
    </row>
    <row r="712" customFormat="false" ht="21.75" hidden="false" customHeight="true" outlineLevel="0" collapsed="false">
      <c r="A712" s="2080"/>
      <c r="B712" s="2217"/>
      <c r="C712" s="2218"/>
      <c r="D712" s="2217"/>
      <c r="E712" s="2218"/>
      <c r="F712" s="2219"/>
      <c r="G712" s="2220"/>
      <c r="H712" s="2220"/>
      <c r="I712" s="2220"/>
      <c r="J712" s="2217"/>
      <c r="K712" s="2221"/>
      <c r="L712" s="2222"/>
      <c r="M712" s="2222"/>
      <c r="N712" s="2194"/>
      <c r="O712" s="2223"/>
    </row>
    <row r="713" customFormat="false" ht="21.75" hidden="false" customHeight="true" outlineLevel="0" collapsed="false">
      <c r="A713" s="2077"/>
      <c r="B713" s="2051"/>
      <c r="C713" s="2077"/>
      <c r="D713" s="2231"/>
      <c r="E713" s="2077"/>
      <c r="F713" s="2103"/>
      <c r="G713" s="2077"/>
      <c r="H713" s="2077"/>
      <c r="I713" s="2077"/>
      <c r="J713" s="2077"/>
      <c r="K713" s="2080"/>
      <c r="L713" s="2077"/>
      <c r="M713" s="2077"/>
      <c r="N713" s="2077"/>
      <c r="O713" s="2077"/>
    </row>
    <row r="714" customFormat="false" ht="21.75" hidden="false" customHeight="true" outlineLevel="0" collapsed="false">
      <c r="A714" s="2077"/>
      <c r="B714" s="2051"/>
      <c r="C714" s="2077"/>
      <c r="D714" s="2231"/>
      <c r="E714" s="2077"/>
      <c r="F714" s="2103"/>
      <c r="G714" s="2077"/>
      <c r="H714" s="2077"/>
      <c r="I714" s="2077"/>
      <c r="J714" s="2077"/>
      <c r="K714" s="2080"/>
      <c r="L714" s="2077"/>
      <c r="M714" s="2077"/>
      <c r="N714" s="2077"/>
      <c r="O714" s="2077"/>
    </row>
    <row r="715" customFormat="false" ht="21.75" hidden="false" customHeight="true" outlineLevel="0" collapsed="false">
      <c r="A715" s="2270" t="s">
        <v>1577</v>
      </c>
      <c r="B715" s="2270"/>
      <c r="C715" s="2270"/>
      <c r="D715" s="2270"/>
      <c r="E715" s="2270"/>
      <c r="F715" s="2270"/>
      <c r="G715" s="2270"/>
      <c r="H715" s="2270"/>
      <c r="I715" s="2270"/>
      <c r="J715" s="2270"/>
      <c r="K715" s="2270"/>
      <c r="L715" s="2270"/>
      <c r="M715" s="2270"/>
      <c r="N715" s="2270"/>
      <c r="O715" s="1989" t="str">
        <f aca="false">$O$6</f>
        <v>Month June-2023</v>
      </c>
      <c r="S715" s="1990" t="str">
        <f aca="false">S6</f>
        <v>Name of Feeders.</v>
      </c>
      <c r="T715" s="1991" t="str">
        <f aca="false">T6</f>
        <v>Month June-2023</v>
      </c>
      <c r="U715" s="1990" t="s">
        <v>1070</v>
      </c>
      <c r="V715" s="1990" t="str">
        <f aca="false">V6</f>
        <v>Diffferance</v>
      </c>
      <c r="W715" s="1990" t="str">
        <f aca="false">W6</f>
        <v>% of Increased/Decreased</v>
      </c>
      <c r="X715" s="1990" t="str">
        <f aca="false">X6</f>
        <v>COMENTS</v>
      </c>
    </row>
    <row r="716" customFormat="false" ht="21.75" hidden="false" customHeight="true" outlineLevel="0" collapsed="false">
      <c r="A716" s="1992" t="s">
        <v>794</v>
      </c>
      <c r="B716" s="1993" t="s">
        <v>1074</v>
      </c>
      <c r="C716" s="1994" t="s">
        <v>1075</v>
      </c>
      <c r="D716" s="1994"/>
      <c r="E716" s="1994"/>
      <c r="F716" s="1995" t="s">
        <v>45</v>
      </c>
      <c r="G716" s="1996" t="s">
        <v>1076</v>
      </c>
      <c r="H716" s="1996"/>
      <c r="I716" s="1996"/>
      <c r="J716" s="1996" t="s">
        <v>29</v>
      </c>
      <c r="K716" s="1996" t="s">
        <v>1077</v>
      </c>
      <c r="L716" s="1996"/>
      <c r="M716" s="1994" t="s">
        <v>1134</v>
      </c>
      <c r="N716" s="1993"/>
      <c r="O716" s="1997" t="s">
        <v>479</v>
      </c>
    </row>
    <row r="717" customFormat="false" ht="21.75" hidden="false" customHeight="true" outlineLevel="0" collapsed="false">
      <c r="A717" s="1992"/>
      <c r="B717" s="1993"/>
      <c r="C717" s="1998" t="s">
        <v>1079</v>
      </c>
      <c r="D717" s="1998"/>
      <c r="E717" s="1998" t="s">
        <v>1080</v>
      </c>
      <c r="F717" s="1995"/>
      <c r="G717" s="2249" t="n">
        <f aca="false">'NORTH-1'!$H$8</f>
        <v>44929</v>
      </c>
      <c r="H717" s="2249" t="n">
        <f aca="false">'NORTH-1'!$H$8</f>
        <v>44929</v>
      </c>
      <c r="I717" s="2000" t="s">
        <v>47</v>
      </c>
      <c r="J717" s="1996"/>
      <c r="K717" s="2000" t="s">
        <v>1081</v>
      </c>
      <c r="L717" s="2000" t="s">
        <v>1082</v>
      </c>
      <c r="M717" s="1994" t="s">
        <v>1083</v>
      </c>
      <c r="N717" s="1998" t="s">
        <v>741</v>
      </c>
      <c r="O717" s="1997"/>
    </row>
    <row r="718" customFormat="false" ht="21.75" hidden="false" customHeight="true" outlineLevel="0" collapsed="false">
      <c r="A718" s="2002" t="n">
        <v>1</v>
      </c>
      <c r="B718" s="2003" t="n">
        <v>2</v>
      </c>
      <c r="C718" s="2004" t="n">
        <v>4</v>
      </c>
      <c r="D718" s="2004"/>
      <c r="E718" s="2003" t="n">
        <v>5</v>
      </c>
      <c r="F718" s="2005" t="n">
        <v>7</v>
      </c>
      <c r="G718" s="2002" t="n">
        <v>9</v>
      </c>
      <c r="H718" s="2002" t="n">
        <v>9</v>
      </c>
      <c r="I718" s="2002" t="s">
        <v>1084</v>
      </c>
      <c r="J718" s="2002" t="n">
        <v>11</v>
      </c>
      <c r="K718" s="2002" t="s">
        <v>1085</v>
      </c>
      <c r="L718" s="2002" t="s">
        <v>1086</v>
      </c>
      <c r="M718" s="2002" t="n">
        <v>14</v>
      </c>
      <c r="N718" s="2006" t="n">
        <v>15</v>
      </c>
      <c r="O718" s="2002" t="n">
        <v>16</v>
      </c>
      <c r="T718" s="1441" t="n">
        <v>15283200.0000001</v>
      </c>
      <c r="U718" s="1441" t="n">
        <v>15283200.0000001</v>
      </c>
      <c r="V718" s="1441" t="n">
        <f aca="false">T718-U718</f>
        <v>0</v>
      </c>
      <c r="W718" s="2001" t="n">
        <f aca="false">V718/U718*100</f>
        <v>0</v>
      </c>
      <c r="X718" s="1441" t="str">
        <f aca="false">IF(W718&gt;40,"FAULT",IF(W718&lt;-40,"CHECK","OK"))</f>
        <v>OK</v>
      </c>
    </row>
    <row r="719" customFormat="false" ht="21.75" hidden="false" customHeight="true" outlineLevel="0" collapsed="false">
      <c r="A719" s="2016"/>
      <c r="B719" s="2008" t="s">
        <v>1578</v>
      </c>
      <c r="C719" s="2009"/>
      <c r="D719" s="2010"/>
      <c r="E719" s="2009"/>
      <c r="F719" s="2012"/>
      <c r="G719" s="2009"/>
      <c r="H719" s="2009"/>
      <c r="I719" s="2009"/>
      <c r="J719" s="2009"/>
      <c r="K719" s="2010"/>
      <c r="L719" s="2009"/>
      <c r="M719" s="2013"/>
      <c r="N719" s="2014"/>
      <c r="O719" s="2027"/>
    </row>
    <row r="720" customFormat="false" ht="21.75" hidden="false" customHeight="true" outlineLevel="0" collapsed="false">
      <c r="A720" s="2016" t="n">
        <v>14</v>
      </c>
      <c r="B720" s="2017" t="s">
        <v>1389</v>
      </c>
      <c r="C720" s="2018" t="n">
        <v>11</v>
      </c>
      <c r="D720" s="2153"/>
      <c r="E720" s="2018" t="s">
        <v>1579</v>
      </c>
      <c r="F720" s="2119" t="n">
        <v>1</v>
      </c>
      <c r="G720" s="2127" t="n">
        <v>2688460</v>
      </c>
      <c r="H720" s="2127" t="n">
        <v>2717650</v>
      </c>
      <c r="I720" s="2212" t="n">
        <f aca="false">H720-G720</f>
        <v>29190</v>
      </c>
      <c r="J720" s="2027" t="n">
        <v>180</v>
      </c>
      <c r="K720" s="2024" t="n">
        <f aca="false">F720*I720*J720</f>
        <v>5254200</v>
      </c>
      <c r="L720" s="2128"/>
      <c r="M720" s="2128" t="n">
        <f aca="false">K720*$I$708/$K$722</f>
        <v>6000318.27118061</v>
      </c>
      <c r="N720" s="2129"/>
      <c r="O720" s="2027"/>
    </row>
    <row r="721" customFormat="false" ht="21.75" hidden="false" customHeight="true" outlineLevel="0" collapsed="false">
      <c r="A721" s="2016" t="n">
        <v>15</v>
      </c>
      <c r="B721" s="2017" t="s">
        <v>1387</v>
      </c>
      <c r="C721" s="2018" t="n">
        <v>11</v>
      </c>
      <c r="D721" s="2156"/>
      <c r="E721" s="2018" t="s">
        <v>1580</v>
      </c>
      <c r="F721" s="2119" t="n">
        <v>1</v>
      </c>
      <c r="G721" s="2127" t="n">
        <v>2018638</v>
      </c>
      <c r="H721" s="2127" t="n">
        <v>2041819</v>
      </c>
      <c r="I721" s="2212" t="n">
        <f aca="false">H721-G721</f>
        <v>23181</v>
      </c>
      <c r="J721" s="2027" t="n">
        <v>180</v>
      </c>
      <c r="K721" s="2024" t="n">
        <f aca="false">F721*I721*J721</f>
        <v>4172580</v>
      </c>
      <c r="L721" s="2128"/>
      <c r="M721" s="2128" t="n">
        <f aca="false">K721*$I$708/$K$722</f>
        <v>4765103.72881938</v>
      </c>
      <c r="N721" s="2129"/>
      <c r="O721" s="2027"/>
    </row>
    <row r="722" customFormat="false" ht="21.75" hidden="false" customHeight="true" outlineLevel="0" collapsed="false">
      <c r="A722" s="2016"/>
      <c r="B722" s="2189"/>
      <c r="C722" s="2190"/>
      <c r="D722" s="2191"/>
      <c r="E722" s="2190"/>
      <c r="F722" s="2192"/>
      <c r="G722" s="2193"/>
      <c r="H722" s="2193" t="n">
        <v>0</v>
      </c>
      <c r="I722" s="2193"/>
      <c r="J722" s="2234" t="s">
        <v>475</v>
      </c>
      <c r="K722" s="2130" t="n">
        <f aca="false">SUM(K720:K721)</f>
        <v>9426780</v>
      </c>
      <c r="L722" s="2235"/>
      <c r="M722" s="2130" t="n">
        <f aca="false">SUM(M720:M721)</f>
        <v>10765422</v>
      </c>
      <c r="N722" s="2205"/>
      <c r="O722" s="2027"/>
    </row>
    <row r="723" customFormat="false" ht="21.75" hidden="false" customHeight="true" outlineLevel="0" collapsed="false">
      <c r="A723" s="2016"/>
      <c r="B723" s="2058" t="s">
        <v>1581</v>
      </c>
      <c r="C723" s="2059"/>
      <c r="D723" s="2060"/>
      <c r="E723" s="2059"/>
      <c r="F723" s="2061"/>
      <c r="G723" s="2059"/>
      <c r="H723" s="2059" t="n">
        <v>0</v>
      </c>
      <c r="I723" s="2059"/>
      <c r="J723" s="2208"/>
      <c r="K723" s="2209"/>
      <c r="L723" s="2210"/>
      <c r="M723" s="2210"/>
      <c r="N723" s="2064"/>
      <c r="O723" s="2027"/>
    </row>
    <row r="724" customFormat="false" ht="21.75" hidden="false" customHeight="true" outlineLevel="0" collapsed="false">
      <c r="A724" s="2016" t="n">
        <v>7</v>
      </c>
      <c r="B724" s="2017" t="s">
        <v>1467</v>
      </c>
      <c r="C724" s="2018" t="n">
        <v>11</v>
      </c>
      <c r="D724" s="2309"/>
      <c r="E724" s="2018" t="s">
        <v>1582</v>
      </c>
      <c r="F724" s="2119" t="n">
        <v>1</v>
      </c>
      <c r="G724" s="2134" t="n">
        <v>0</v>
      </c>
      <c r="H724" s="2134" t="n">
        <v>0</v>
      </c>
      <c r="I724" s="2053" t="n">
        <f aca="false">H724-G724</f>
        <v>0</v>
      </c>
      <c r="J724" s="2027" t="n">
        <v>60000</v>
      </c>
      <c r="K724" s="2135"/>
      <c r="L724" s="2128" t="n">
        <f aca="false">F724*I724*J724</f>
        <v>0</v>
      </c>
      <c r="M724" s="2128" t="n">
        <f aca="false">L724*$K$739/$L$739</f>
        <v>0</v>
      </c>
      <c r="N724" s="2154"/>
      <c r="O724" s="2155"/>
      <c r="S724" s="0" t="str">
        <f aca="false">B724</f>
        <v>Spare</v>
      </c>
      <c r="T724" s="2160" t="n">
        <f aca="false">M724</f>
        <v>0</v>
      </c>
      <c r="U724" s="0" t="n">
        <v>0</v>
      </c>
      <c r="V724" s="1441" t="n">
        <f aca="false">T724-U724</f>
        <v>0</v>
      </c>
      <c r="W724" s="2001" t="e">
        <f aca="false">V724/U724*100</f>
        <v>#DIV/0!</v>
      </c>
      <c r="X724" s="1441" t="e">
        <f aca="false">IF(W724&gt;40,"FAULT",IF(W724&lt;-40,"CHECK","OK"))</f>
        <v>#DIV/0!</v>
      </c>
    </row>
    <row r="725" customFormat="false" ht="21.75" hidden="false" customHeight="true" outlineLevel="0" collapsed="false">
      <c r="A725" s="2016" t="n">
        <v>8</v>
      </c>
      <c r="B725" s="2017" t="s">
        <v>1467</v>
      </c>
      <c r="C725" s="2018" t="n">
        <v>11</v>
      </c>
      <c r="D725" s="2309"/>
      <c r="E725" s="2018" t="s">
        <v>1583</v>
      </c>
      <c r="F725" s="2119" t="n">
        <v>1</v>
      </c>
      <c r="G725" s="2134" t="n">
        <v>0</v>
      </c>
      <c r="H725" s="2134" t="n">
        <v>0</v>
      </c>
      <c r="I725" s="2053" t="n">
        <f aca="false">H725-G725</f>
        <v>0</v>
      </c>
      <c r="J725" s="2027" t="n">
        <v>60000</v>
      </c>
      <c r="K725" s="2135"/>
      <c r="L725" s="2128" t="n">
        <f aca="false">F725*I725*J725</f>
        <v>0</v>
      </c>
      <c r="M725" s="2128" t="n">
        <f aca="false">L725*$K$739/$L$739</f>
        <v>0</v>
      </c>
      <c r="N725" s="2154"/>
      <c r="O725" s="2155"/>
      <c r="S725" s="0" t="str">
        <f aca="false">B725</f>
        <v>Spare</v>
      </c>
      <c r="T725" s="2160" t="n">
        <f aca="false">M725</f>
        <v>0</v>
      </c>
      <c r="U725" s="0" t="n">
        <v>0</v>
      </c>
      <c r="V725" s="1441" t="n">
        <f aca="false">T725-U725</f>
        <v>0</v>
      </c>
      <c r="W725" s="2001" t="e">
        <f aca="false">V725/U725*100</f>
        <v>#DIV/0!</v>
      </c>
      <c r="X725" s="1441" t="e">
        <f aca="false">IF(W725&gt;40,"FAULT",IF(W725&lt;-40,"CHECK","OK"))</f>
        <v>#DIV/0!</v>
      </c>
    </row>
    <row r="726" customFormat="false" ht="21.75" hidden="false" customHeight="true" outlineLevel="0" collapsed="false">
      <c r="A726" s="2016" t="n">
        <v>9</v>
      </c>
      <c r="B726" s="2017" t="s">
        <v>1584</v>
      </c>
      <c r="C726" s="2018" t="n">
        <v>11</v>
      </c>
      <c r="D726" s="2309"/>
      <c r="E726" s="2018" t="s">
        <v>1585</v>
      </c>
      <c r="F726" s="2119" t="n">
        <v>1</v>
      </c>
      <c r="G726" s="2134" t="n">
        <v>954595.7</v>
      </c>
      <c r="H726" s="2134" t="n">
        <v>963274.2</v>
      </c>
      <c r="I726" s="2053" t="n">
        <f aca="false">H726-G726</f>
        <v>8678.5</v>
      </c>
      <c r="J726" s="2027" t="n">
        <v>60</v>
      </c>
      <c r="K726" s="2135"/>
      <c r="L726" s="2128" t="n">
        <f aca="false">F726*I726*J726</f>
        <v>520710</v>
      </c>
      <c r="M726" s="2128" t="n">
        <f aca="false">L726*$K$739/$L$739</f>
        <v>512692.031745717</v>
      </c>
      <c r="N726" s="2159" t="s">
        <v>1326</v>
      </c>
      <c r="O726" s="2155"/>
      <c r="S726" s="0" t="str">
        <f aca="false">B726</f>
        <v>Chawk Bazar</v>
      </c>
      <c r="T726" s="2160" t="n">
        <f aca="false">M726</f>
        <v>512692.031745717</v>
      </c>
      <c r="U726" s="0" t="n">
        <v>508276.297586622</v>
      </c>
      <c r="V726" s="1441" t="n">
        <f aca="false">T726-U726</f>
        <v>4415.73415909504</v>
      </c>
      <c r="W726" s="2001" t="n">
        <f aca="false">V726/U726*100</f>
        <v>0.868766491780486</v>
      </c>
      <c r="X726" s="1441" t="str">
        <f aca="false">IF(W726&gt;40,"FAULT",IF(W726&lt;-40,"CHECK","OK"))</f>
        <v>OK</v>
      </c>
    </row>
    <row r="727" customFormat="false" ht="21.75" hidden="false" customHeight="true" outlineLevel="0" collapsed="false">
      <c r="A727" s="2016" t="n">
        <v>10</v>
      </c>
      <c r="B727" s="2017" t="s">
        <v>1467</v>
      </c>
      <c r="C727" s="2018" t="n">
        <v>11</v>
      </c>
      <c r="D727" s="2309"/>
      <c r="E727" s="2018" t="s">
        <v>1586</v>
      </c>
      <c r="F727" s="2119" t="n">
        <v>1</v>
      </c>
      <c r="G727" s="2134" t="n">
        <v>0</v>
      </c>
      <c r="H727" s="2134" t="n">
        <v>0</v>
      </c>
      <c r="I727" s="2053" t="n">
        <f aca="false">H727-G727</f>
        <v>0</v>
      </c>
      <c r="J727" s="2027"/>
      <c r="K727" s="2135"/>
      <c r="L727" s="2128" t="n">
        <f aca="false">F727*I727*J727</f>
        <v>0</v>
      </c>
      <c r="M727" s="2128" t="n">
        <f aca="false">L727*$K$739/$L$739</f>
        <v>0</v>
      </c>
      <c r="N727" s="2154"/>
      <c r="O727" s="2155"/>
      <c r="S727" s="0" t="str">
        <f aca="false">B727</f>
        <v>Spare</v>
      </c>
      <c r="T727" s="2160" t="n">
        <f aca="false">M727</f>
        <v>0</v>
      </c>
      <c r="U727" s="0" t="n">
        <v>0</v>
      </c>
      <c r="V727" s="1441" t="n">
        <f aca="false">T727-U727</f>
        <v>0</v>
      </c>
      <c r="W727" s="2001" t="e">
        <f aca="false">V727/U727*100</f>
        <v>#DIV/0!</v>
      </c>
      <c r="X727" s="1441" t="e">
        <f aca="false">IF(W727&gt;40,"FAULT",IF(W727&lt;-40,"CHECK","OK"))</f>
        <v>#DIV/0!</v>
      </c>
    </row>
    <row r="728" customFormat="false" ht="21.75" hidden="false" customHeight="true" outlineLevel="0" collapsed="false">
      <c r="A728" s="2016" t="n">
        <v>11</v>
      </c>
      <c r="B728" s="2017" t="s">
        <v>1587</v>
      </c>
      <c r="C728" s="2018" t="n">
        <v>11</v>
      </c>
      <c r="D728" s="2309"/>
      <c r="E728" s="2018" t="s">
        <v>1588</v>
      </c>
      <c r="F728" s="2119" t="n">
        <v>1</v>
      </c>
      <c r="G728" s="2134" t="n">
        <v>782736</v>
      </c>
      <c r="H728" s="2134" t="n">
        <v>795411</v>
      </c>
      <c r="I728" s="2053" t="n">
        <f aca="false">H728-G728</f>
        <v>12675</v>
      </c>
      <c r="J728" s="2027" t="n">
        <v>60</v>
      </c>
      <c r="K728" s="2135"/>
      <c r="L728" s="2128" t="n">
        <f aca="false">F728*I728*J728</f>
        <v>760500</v>
      </c>
      <c r="M728" s="2128" t="n">
        <f aca="false">L728*$K$739/$L$739</f>
        <v>748789.710477267</v>
      </c>
      <c r="N728" s="2159" t="s">
        <v>1334</v>
      </c>
      <c r="O728" s="2155"/>
      <c r="S728" s="0" t="str">
        <f aca="false">B728</f>
        <v>Chatrabas</v>
      </c>
      <c r="T728" s="2160" t="n">
        <f aca="false">M728</f>
        <v>748789.710477267</v>
      </c>
      <c r="U728" s="0" t="n">
        <v>353557.548243704</v>
      </c>
      <c r="V728" s="1441" t="n">
        <f aca="false">T728-U728</f>
        <v>395232.162233563</v>
      </c>
      <c r="W728" s="2001" t="n">
        <f aca="false">V728/U728*100</f>
        <v>111.787222249073</v>
      </c>
      <c r="X728" s="1441" t="str">
        <f aca="false">IF(W728&gt;40,"FAULT",IF(W728&lt;-40,"CHECK","OK"))</f>
        <v>FAULT</v>
      </c>
    </row>
    <row r="729" customFormat="false" ht="21.75" hidden="false" customHeight="true" outlineLevel="0" collapsed="false">
      <c r="A729" s="2016" t="n">
        <v>12</v>
      </c>
      <c r="B729" s="2017" t="s">
        <v>1589</v>
      </c>
      <c r="C729" s="2018" t="n">
        <v>11</v>
      </c>
      <c r="D729" s="2309"/>
      <c r="E729" s="2018" t="s">
        <v>1590</v>
      </c>
      <c r="F729" s="2119" t="n">
        <v>1</v>
      </c>
      <c r="G729" s="2134" t="n">
        <v>3586533</v>
      </c>
      <c r="H729" s="2134" t="n">
        <v>3626756</v>
      </c>
      <c r="I729" s="2053" t="n">
        <f aca="false">H729-G729</f>
        <v>40223</v>
      </c>
      <c r="J729" s="2027" t="n">
        <v>60</v>
      </c>
      <c r="K729" s="2135"/>
      <c r="L729" s="2128" t="n">
        <f aca="false">F729*I729*J729</f>
        <v>2413380</v>
      </c>
      <c r="M729" s="2128" t="n">
        <f aca="false">L729*$K$739/$L$739</f>
        <v>2376218.42402581</v>
      </c>
      <c r="N729" s="2154" t="s">
        <v>1334</v>
      </c>
      <c r="O729" s="2155"/>
      <c r="S729" s="0" t="str">
        <f aca="false">B729</f>
        <v>Begum Bazar</v>
      </c>
      <c r="T729" s="2160" t="n">
        <f aca="false">M729</f>
        <v>2376218.42402581</v>
      </c>
      <c r="U729" s="0" t="n">
        <v>2357293.06625102</v>
      </c>
      <c r="V729" s="1441" t="n">
        <f aca="false">T729-U729</f>
        <v>18925.3577747871</v>
      </c>
      <c r="W729" s="2001" t="n">
        <f aca="false">V729/U729*100</f>
        <v>0.802842804984173</v>
      </c>
      <c r="X729" s="1441" t="str">
        <f aca="false">IF(W729&gt;40,"FAULT",IF(W729&lt;-40,"CHECK","OK"))</f>
        <v>OK</v>
      </c>
    </row>
    <row r="730" customFormat="false" ht="21.75" hidden="false" customHeight="true" outlineLevel="0" collapsed="false">
      <c r="A730" s="2016" t="n">
        <v>13</v>
      </c>
      <c r="B730" s="2017" t="s">
        <v>1591</v>
      </c>
      <c r="C730" s="2018" t="n">
        <v>11</v>
      </c>
      <c r="D730" s="2309"/>
      <c r="E730" s="2018" t="s">
        <v>1592</v>
      </c>
      <c r="F730" s="2119" t="n">
        <v>1</v>
      </c>
      <c r="G730" s="2134" t="n">
        <v>21576.1</v>
      </c>
      <c r="H730" s="2134" t="n">
        <v>48991.1</v>
      </c>
      <c r="I730" s="2053" t="n">
        <f aca="false">H730-G730</f>
        <v>27415</v>
      </c>
      <c r="J730" s="2027" t="n">
        <v>60</v>
      </c>
      <c r="K730" s="2135"/>
      <c r="L730" s="2128" t="n">
        <f aca="false">F730*I730*J730</f>
        <v>1644900</v>
      </c>
      <c r="M730" s="2128" t="n">
        <f aca="false">L730*$K$739/$L$739</f>
        <v>1619571.59074827</v>
      </c>
      <c r="N730" s="2154" t="s">
        <v>1334</v>
      </c>
      <c r="O730" s="2155"/>
      <c r="S730" s="0" t="str">
        <f aca="false">B730</f>
        <v>SCC ROAD</v>
      </c>
      <c r="T730" s="2160" t="n">
        <f aca="false">M730</f>
        <v>1619571.59074827</v>
      </c>
      <c r="U730" s="0" t="n">
        <v>1574186.76449228</v>
      </c>
      <c r="V730" s="1441" t="n">
        <f aca="false">T730-U730</f>
        <v>45384.8262559881</v>
      </c>
      <c r="W730" s="2001" t="n">
        <f aca="false">V730/U730*100</f>
        <v>2.88306491197225</v>
      </c>
      <c r="X730" s="1441" t="str">
        <f aca="false">IF(W730&gt;40,"FAULT",IF(W730&lt;-40,"CHECK","OK"))</f>
        <v>OK</v>
      </c>
    </row>
    <row r="731" customFormat="false" ht="21.75" hidden="false" customHeight="true" outlineLevel="0" collapsed="false">
      <c r="A731" s="2016" t="n">
        <v>16</v>
      </c>
      <c r="B731" s="2017" t="s">
        <v>1467</v>
      </c>
      <c r="C731" s="2018" t="n">
        <v>11</v>
      </c>
      <c r="D731" s="2309"/>
      <c r="E731" s="2018" t="s">
        <v>1582</v>
      </c>
      <c r="F731" s="2119" t="n">
        <v>1</v>
      </c>
      <c r="G731" s="2134" t="n">
        <v>0</v>
      </c>
      <c r="H731" s="2134" t="n">
        <v>0</v>
      </c>
      <c r="I731" s="2053" t="n">
        <f aca="false">H731-G731</f>
        <v>0</v>
      </c>
      <c r="J731" s="2027"/>
      <c r="K731" s="2135"/>
      <c r="L731" s="2128" t="n">
        <f aca="false">F731*I731*J731</f>
        <v>0</v>
      </c>
      <c r="M731" s="2128" t="n">
        <f aca="false">L731*$K$739/$L$739</f>
        <v>0</v>
      </c>
      <c r="N731" s="2154"/>
      <c r="O731" s="2155"/>
      <c r="S731" s="0" t="str">
        <f aca="false">B731</f>
        <v>Spare</v>
      </c>
      <c r="T731" s="2160" t="n">
        <f aca="false">M731</f>
        <v>0</v>
      </c>
      <c r="U731" s="0" t="n">
        <v>0</v>
      </c>
      <c r="V731" s="1441" t="n">
        <f aca="false">T731-U731</f>
        <v>0</v>
      </c>
      <c r="W731" s="2001" t="e">
        <f aca="false">V731/U731*100</f>
        <v>#DIV/0!</v>
      </c>
      <c r="X731" s="1441" t="e">
        <f aca="false">IF(W731&gt;40,"FAULT",IF(W731&lt;-40,"CHECK","OK"))</f>
        <v>#DIV/0!</v>
      </c>
    </row>
    <row r="732" customFormat="false" ht="21.75" hidden="false" customHeight="true" outlineLevel="0" collapsed="false">
      <c r="A732" s="2016" t="n">
        <v>17</v>
      </c>
      <c r="B732" s="2017" t="s">
        <v>1593</v>
      </c>
      <c r="C732" s="2018" t="n">
        <v>11</v>
      </c>
      <c r="D732" s="2309"/>
      <c r="E732" s="2018" t="s">
        <v>1594</v>
      </c>
      <c r="F732" s="2119" t="n">
        <v>1</v>
      </c>
      <c r="G732" s="2134" t="n">
        <v>652439.3</v>
      </c>
      <c r="H732" s="2134" t="n">
        <v>668332.7</v>
      </c>
      <c r="I732" s="2053" t="n">
        <f aca="false">H732-G732</f>
        <v>15893.3999999999</v>
      </c>
      <c r="J732" s="2027" t="n">
        <v>60</v>
      </c>
      <c r="K732" s="2135"/>
      <c r="L732" s="2128" t="n">
        <f aca="false">F732*I732*J732</f>
        <v>953603.999999995</v>
      </c>
      <c r="M732" s="2128" t="n">
        <f aca="false">L732*$K$739/$L$739</f>
        <v>938920.267021643</v>
      </c>
      <c r="N732" s="2154" t="s">
        <v>1334</v>
      </c>
      <c r="O732" s="2155"/>
      <c r="S732" s="0" t="str">
        <f aca="false">B732</f>
        <v>Armanitola</v>
      </c>
      <c r="T732" s="2160" t="n">
        <f aca="false">M732</f>
        <v>938920.267021643</v>
      </c>
      <c r="U732" s="0" t="n">
        <v>952602.737090817</v>
      </c>
      <c r="V732" s="1441" t="n">
        <f aca="false">T732-U732</f>
        <v>-13682.4700691737</v>
      </c>
      <c r="W732" s="2001" t="n">
        <f aca="false">V732/U732*100</f>
        <v>-1.43632487462287</v>
      </c>
      <c r="X732" s="1441" t="str">
        <f aca="false">IF(W732&gt;40,"FAULT",IF(W732&lt;-40,"CHECK","OK"))</f>
        <v>OK</v>
      </c>
    </row>
    <row r="733" customFormat="false" ht="21.75" hidden="false" customHeight="true" outlineLevel="0" collapsed="false">
      <c r="A733" s="2016" t="n">
        <v>18</v>
      </c>
      <c r="B733" s="2017" t="s">
        <v>1595</v>
      </c>
      <c r="C733" s="2018" t="n">
        <v>11</v>
      </c>
      <c r="D733" s="2309"/>
      <c r="E733" s="2018" t="s">
        <v>1596</v>
      </c>
      <c r="F733" s="2119" t="n">
        <v>1</v>
      </c>
      <c r="G733" s="2134" t="n">
        <v>374512.4</v>
      </c>
      <c r="H733" s="2134" t="n">
        <v>383048.6</v>
      </c>
      <c r="I733" s="2053" t="n">
        <f aca="false">H733-G733</f>
        <v>8536.19999999995</v>
      </c>
      <c r="J733" s="2027" t="n">
        <v>60</v>
      </c>
      <c r="K733" s="2135"/>
      <c r="L733" s="2128" t="n">
        <f aca="false">F733*I733*J733</f>
        <v>512171.999999997</v>
      </c>
      <c r="M733" s="2128" t="n">
        <f aca="false">L733*$K$739/$L$739</f>
        <v>504285.501110533</v>
      </c>
      <c r="N733" s="2154" t="s">
        <v>1334</v>
      </c>
      <c r="O733" s="2155"/>
      <c r="S733" s="0" t="str">
        <f aca="false">B733</f>
        <v>Mitford Hospital (RMU)</v>
      </c>
      <c r="T733" s="2160" t="n">
        <f aca="false">M733</f>
        <v>504285.501110533</v>
      </c>
      <c r="U733" s="0" t="n">
        <v>528540.012130746</v>
      </c>
      <c r="V733" s="1441" t="n">
        <f aca="false">T733-U733</f>
        <v>-24254.5110202125</v>
      </c>
      <c r="W733" s="2001" t="n">
        <f aca="false">V733/U733*100</f>
        <v>-4.58896402609773</v>
      </c>
      <c r="X733" s="1441" t="str">
        <f aca="false">IF(W733&gt;40,"FAULT",IF(W733&lt;-40,"CHECK","OK"))</f>
        <v>OK</v>
      </c>
    </row>
    <row r="734" customFormat="false" ht="21.75" hidden="false" customHeight="true" outlineLevel="0" collapsed="false">
      <c r="A734" s="2016" t="n">
        <v>19</v>
      </c>
      <c r="B734" s="2017" t="s">
        <v>1597</v>
      </c>
      <c r="C734" s="2018" t="n">
        <v>11</v>
      </c>
      <c r="D734" s="2309"/>
      <c r="E734" s="2018" t="s">
        <v>1598</v>
      </c>
      <c r="F734" s="2119" t="n">
        <v>1</v>
      </c>
      <c r="G734" s="2134" t="n">
        <v>1435.73</v>
      </c>
      <c r="H734" s="2134" t="n">
        <v>1447.92</v>
      </c>
      <c r="I734" s="2053" t="n">
        <f aca="false">H734-G734</f>
        <v>12.1900000000001</v>
      </c>
      <c r="J734" s="2027" t="n">
        <v>60000</v>
      </c>
      <c r="K734" s="2135"/>
      <c r="L734" s="2128" t="n">
        <f aca="false">F734*I734*J734</f>
        <v>731400.000000003</v>
      </c>
      <c r="M734" s="2128" t="n">
        <f aca="false">L734*$K$739/$L$739</f>
        <v>720137.796506345</v>
      </c>
      <c r="N734" s="2154" t="s">
        <v>1334</v>
      </c>
      <c r="O734" s="2155"/>
      <c r="S734" s="0" t="str">
        <f aca="false">B734</f>
        <v>Emamganj</v>
      </c>
      <c r="T734" s="2160" t="n">
        <f aca="false">M734</f>
        <v>720137.796506345</v>
      </c>
      <c r="U734" s="0" t="n">
        <v>1159712.4522721</v>
      </c>
      <c r="V734" s="1441" t="n">
        <f aca="false">T734-U734</f>
        <v>-439574.655765751</v>
      </c>
      <c r="W734" s="2001" t="n">
        <f aca="false">V734/U734*100</f>
        <v>-37.9037626874266</v>
      </c>
      <c r="X734" s="1441" t="str">
        <f aca="false">IF(W734&gt;40,"FAULT",IF(W734&lt;-40,"CHECK","OK"))</f>
        <v>OK</v>
      </c>
    </row>
    <row r="735" customFormat="false" ht="21.75" hidden="false" customHeight="true" outlineLevel="0" collapsed="false">
      <c r="A735" s="2016" t="n">
        <v>20</v>
      </c>
      <c r="B735" s="2017" t="s">
        <v>1599</v>
      </c>
      <c r="C735" s="2018" t="n">
        <v>11</v>
      </c>
      <c r="D735" s="2309"/>
      <c r="E735" s="2018" t="s">
        <v>1600</v>
      </c>
      <c r="F735" s="2119" t="n">
        <v>1</v>
      </c>
      <c r="G735" s="2134" t="n">
        <v>1205.82</v>
      </c>
      <c r="H735" s="2134" t="n">
        <v>1216.26</v>
      </c>
      <c r="I735" s="2053" t="n">
        <f aca="false">H735-G735</f>
        <v>10.4400000000001</v>
      </c>
      <c r="J735" s="2027" t="n">
        <v>60000</v>
      </c>
      <c r="K735" s="2135"/>
      <c r="L735" s="2128" t="n">
        <f aca="false">F735*I735*J735</f>
        <v>626400.000000003</v>
      </c>
      <c r="M735" s="2128" t="n">
        <f aca="false">L735*$K$739/$L$739</f>
        <v>616754.601765894</v>
      </c>
      <c r="N735" s="2154" t="s">
        <v>1326</v>
      </c>
      <c r="O735" s="2155"/>
      <c r="S735" s="0" t="str">
        <f aca="false">B735</f>
        <v>Kamal Dho Road</v>
      </c>
      <c r="T735" s="2160" t="n">
        <f aca="false">M735</f>
        <v>616754.601765894</v>
      </c>
      <c r="U735" s="0" t="n">
        <v>594724.334498504</v>
      </c>
      <c r="V735" s="1441" t="n">
        <f aca="false">T735-U735</f>
        <v>22030.2672673898</v>
      </c>
      <c r="W735" s="2001" t="n">
        <f aca="false">V735/U735*100</f>
        <v>3.70428213366561</v>
      </c>
      <c r="X735" s="1441" t="str">
        <f aca="false">IF(W735&gt;40,"FAULT",IF(W735&lt;-40,"CHECK","OK"))</f>
        <v>OK</v>
      </c>
    </row>
    <row r="736" customFormat="false" ht="21.75" hidden="false" customHeight="true" outlineLevel="0" collapsed="false">
      <c r="A736" s="2016" t="n">
        <v>21</v>
      </c>
      <c r="B736" s="2017" t="s">
        <v>1467</v>
      </c>
      <c r="C736" s="2018" t="n">
        <v>11</v>
      </c>
      <c r="D736" s="2309"/>
      <c r="E736" s="2018" t="s">
        <v>1601</v>
      </c>
      <c r="F736" s="2119" t="n">
        <v>1</v>
      </c>
      <c r="G736" s="2134" t="n">
        <v>0</v>
      </c>
      <c r="H736" s="2134" t="n">
        <v>0</v>
      </c>
      <c r="I736" s="2053" t="n">
        <f aca="false">H736-G736</f>
        <v>0</v>
      </c>
      <c r="J736" s="2027"/>
      <c r="K736" s="2135"/>
      <c r="L736" s="2128" t="n">
        <f aca="false">F736*I736*J736</f>
        <v>0</v>
      </c>
      <c r="M736" s="2128" t="n">
        <f aca="false">L736*$K$739/$L$739</f>
        <v>0</v>
      </c>
      <c r="N736" s="2154"/>
      <c r="O736" s="2155"/>
      <c r="S736" s="0" t="str">
        <f aca="false">B736</f>
        <v>Spare</v>
      </c>
      <c r="T736" s="2160" t="n">
        <f aca="false">M736</f>
        <v>0</v>
      </c>
      <c r="U736" s="0" t="n">
        <v>0</v>
      </c>
      <c r="V736" s="1441" t="n">
        <f aca="false">T736-U736</f>
        <v>0</v>
      </c>
      <c r="W736" s="2001" t="e">
        <f aca="false">V736/U736*100</f>
        <v>#DIV/0!</v>
      </c>
      <c r="X736" s="1441" t="e">
        <f aca="false">IF(W736&gt;40,"FAULT",IF(W736&lt;-40,"CHECK","OK"))</f>
        <v>#DIV/0!</v>
      </c>
    </row>
    <row r="737" customFormat="false" ht="21.75" hidden="false" customHeight="true" outlineLevel="0" collapsed="false">
      <c r="A737" s="2016" t="n">
        <v>22</v>
      </c>
      <c r="B737" s="2017" t="s">
        <v>1602</v>
      </c>
      <c r="C737" s="2018" t="n">
        <v>11</v>
      </c>
      <c r="D737" s="2309"/>
      <c r="E737" s="2018" t="s">
        <v>1603</v>
      </c>
      <c r="F737" s="2119" t="n">
        <v>1</v>
      </c>
      <c r="G737" s="2134" t="n">
        <v>1481.94</v>
      </c>
      <c r="H737" s="2134" t="n">
        <v>1505.39</v>
      </c>
      <c r="I737" s="2053" t="n">
        <f aca="false">H737-G737</f>
        <v>23.45</v>
      </c>
      <c r="J737" s="2027" t="n">
        <v>60000</v>
      </c>
      <c r="K737" s="2135"/>
      <c r="L737" s="2128" t="n">
        <f aca="false">F737*I737*J737</f>
        <v>1407000</v>
      </c>
      <c r="M737" s="2128" t="n">
        <f aca="false">L737*$K$739/$L$739</f>
        <v>1385334.80952205</v>
      </c>
      <c r="N737" s="2154" t="s">
        <v>1334</v>
      </c>
      <c r="O737" s="2155"/>
      <c r="S737" s="0" t="str">
        <f aca="false">B737</f>
        <v>Panghat</v>
      </c>
      <c r="T737" s="2160" t="n">
        <f aca="false">M737</f>
        <v>1385334.80952205</v>
      </c>
      <c r="U737" s="0" t="n">
        <v>1500768.65226001</v>
      </c>
      <c r="V737" s="1441" t="n">
        <f aca="false">T737-U737</f>
        <v>-115433.842737962</v>
      </c>
      <c r="W737" s="2001" t="n">
        <f aca="false">V737/U737*100</f>
        <v>-7.69164804742757</v>
      </c>
      <c r="X737" s="1441" t="str">
        <f aca="false">IF(W737&gt;40,"FAULT",IF(W737&lt;-40,"CHECK","OK"))</f>
        <v>OK</v>
      </c>
    </row>
    <row r="738" customFormat="false" ht="21.75" hidden="false" customHeight="true" outlineLevel="0" collapsed="false">
      <c r="A738" s="2016" t="n">
        <v>23</v>
      </c>
      <c r="B738" s="2017" t="s">
        <v>1604</v>
      </c>
      <c r="C738" s="2152" t="n">
        <v>0.415</v>
      </c>
      <c r="D738" s="2309"/>
      <c r="E738" s="2018" t="s">
        <v>1605</v>
      </c>
      <c r="F738" s="2119" t="n">
        <v>1</v>
      </c>
      <c r="G738" s="2134" t="n">
        <v>5513.28</v>
      </c>
      <c r="H738" s="2134" t="n">
        <v>5554.67</v>
      </c>
      <c r="I738" s="2053" t="n">
        <f aca="false">H738-G738</f>
        <v>41.3900000000003</v>
      </c>
      <c r="J738" s="2027" t="n">
        <v>100</v>
      </c>
      <c r="K738" s="2135"/>
      <c r="L738" s="2128" t="n">
        <f aca="false">F738*I738*J738</f>
        <v>4139.00000000003</v>
      </c>
      <c r="M738" s="2128" t="n">
        <f aca="false">L738*$K$739/$L$739</f>
        <v>4075.26707648314</v>
      </c>
      <c r="N738" s="2154" t="s">
        <v>1334</v>
      </c>
      <c r="O738" s="2155"/>
      <c r="S738" s="0" t="str">
        <f aca="false">B738</f>
        <v>11/0.4 kV Auxiliary Transformer</v>
      </c>
      <c r="T738" s="2160" t="n">
        <f aca="false">M738</f>
        <v>4075.26707648314</v>
      </c>
      <c r="U738" s="0" t="n">
        <v>4434.13517422017</v>
      </c>
      <c r="V738" s="1441" t="n">
        <f aca="false">T738-U738</f>
        <v>-358.86809773703</v>
      </c>
      <c r="W738" s="2001" t="n">
        <f aca="false">V738/U738*100</f>
        <v>-8.09330531517103</v>
      </c>
      <c r="X738" s="1441" t="str">
        <f aca="false">IF(W738&gt;40,"FAULT",IF(W738&lt;-40,"CHECK","OK"))</f>
        <v>OK</v>
      </c>
    </row>
    <row r="739" customFormat="false" ht="21.75" hidden="false" customHeight="true" outlineLevel="0" collapsed="false">
      <c r="A739" s="2132"/>
      <c r="B739" s="2142"/>
      <c r="C739" s="2143"/>
      <c r="D739" s="2142"/>
      <c r="E739" s="2143"/>
      <c r="F739" s="2144"/>
      <c r="G739" s="2145"/>
      <c r="H739" s="2145"/>
      <c r="I739" s="2145"/>
      <c r="J739" s="2239" t="s">
        <v>1187</v>
      </c>
      <c r="K739" s="2130" t="n">
        <f aca="false">K722</f>
        <v>9426780</v>
      </c>
      <c r="L739" s="2130" t="n">
        <f aca="false">SUM(L724:L738)</f>
        <v>9574205</v>
      </c>
      <c r="M739" s="2130" t="n">
        <f aca="false">SUM(M724:M738)</f>
        <v>9426780</v>
      </c>
      <c r="N739" s="2166" t="n">
        <f aca="false">(M739-L739)/L739*100</f>
        <v>-1.53981453290378</v>
      </c>
      <c r="O739" s="2240"/>
    </row>
    <row r="741" customFormat="false" ht="21.75" hidden="false" customHeight="true" outlineLevel="0" collapsed="false">
      <c r="A741" s="2077"/>
      <c r="B741" s="2078"/>
      <c r="C741" s="2051"/>
      <c r="D741" s="2079"/>
      <c r="F741" s="2169" t="s">
        <v>1234</v>
      </c>
      <c r="G741" s="2169"/>
      <c r="H741" s="2169"/>
      <c r="I741" s="2170" t="s">
        <v>212</v>
      </c>
      <c r="J741" s="2077"/>
      <c r="K741" s="2080"/>
      <c r="L741" s="2077"/>
      <c r="M741" s="2077"/>
      <c r="N741" s="2051"/>
      <c r="O741" s="2077"/>
    </row>
    <row r="742" customFormat="false" ht="21.75" hidden="false" customHeight="true" outlineLevel="0" collapsed="false">
      <c r="A742" s="2077"/>
      <c r="B742" s="2078"/>
      <c r="C742" s="2051"/>
      <c r="D742" s="2079"/>
      <c r="F742" s="2260" t="str">
        <f aca="false">N728</f>
        <v>Bangshal</v>
      </c>
      <c r="G742" s="2261" t="s">
        <v>1367</v>
      </c>
      <c r="H742" s="2261"/>
      <c r="I742" s="2310" t="n">
        <f aca="false">SUM(M728:M730,M732:M734,M737:M738)</f>
        <v>8297333.36648839</v>
      </c>
      <c r="J742" s="2077"/>
      <c r="K742" s="2080"/>
      <c r="L742" s="2077"/>
      <c r="M742" s="2077"/>
      <c r="N742" s="2051"/>
      <c r="O742" s="2077"/>
    </row>
    <row r="743" customFormat="false" ht="21.75" hidden="false" customHeight="true" outlineLevel="0" collapsed="false">
      <c r="A743" s="2077"/>
      <c r="B743" s="2078"/>
      <c r="C743" s="2051"/>
      <c r="D743" s="2079"/>
      <c r="F743" s="2260" t="s">
        <v>1326</v>
      </c>
      <c r="G743" s="2261" t="s">
        <v>1367</v>
      </c>
      <c r="H743" s="2261"/>
      <c r="I743" s="2310" t="n">
        <f aca="false">M726+M735</f>
        <v>1129446.63351161</v>
      </c>
      <c r="J743" s="2077"/>
      <c r="K743" s="2080"/>
      <c r="L743" s="2077"/>
      <c r="M743" s="2077"/>
      <c r="N743" s="2051"/>
      <c r="O743" s="2077" t="s">
        <v>122</v>
      </c>
    </row>
    <row r="744" customFormat="false" ht="21.75" hidden="false" customHeight="true" outlineLevel="0" collapsed="false">
      <c r="A744" s="2077"/>
      <c r="B744" s="2078"/>
      <c r="C744" s="2051"/>
      <c r="D744" s="2079"/>
      <c r="F744" s="2260"/>
      <c r="G744" s="2126"/>
      <c r="H744" s="2126"/>
      <c r="I744" s="2171"/>
      <c r="J744" s="2077"/>
      <c r="K744" s="2080"/>
      <c r="L744" s="2077"/>
      <c r="M744" s="2077"/>
      <c r="N744" s="2051"/>
      <c r="O744" s="2077"/>
    </row>
    <row r="745" customFormat="false" ht="21.75" hidden="false" customHeight="true" outlineLevel="0" collapsed="false">
      <c r="A745" s="2077"/>
      <c r="B745" s="2078"/>
      <c r="C745" s="2051"/>
      <c r="D745" s="2079"/>
      <c r="E745" s="2051"/>
      <c r="F745" s="2260"/>
      <c r="G745" s="2126"/>
      <c r="H745" s="2126"/>
      <c r="I745" s="2171"/>
      <c r="J745" s="2077"/>
      <c r="K745" s="2080"/>
      <c r="L745" s="2077"/>
      <c r="M745" s="2077"/>
      <c r="N745" s="2051"/>
      <c r="O745" s="2077"/>
    </row>
    <row r="746" customFormat="false" ht="21.75" hidden="false" customHeight="true" outlineLevel="0" collapsed="false">
      <c r="A746" s="2077"/>
      <c r="B746" s="2078"/>
      <c r="C746" s="2051"/>
      <c r="D746" s="2079"/>
      <c r="E746" s="2051"/>
      <c r="F746" s="2260"/>
      <c r="G746" s="2126"/>
      <c r="H746" s="2126"/>
      <c r="I746" s="2171"/>
      <c r="J746" s="2077"/>
      <c r="K746" s="2080"/>
      <c r="L746" s="2077"/>
      <c r="M746" s="2077"/>
      <c r="N746" s="2051"/>
      <c r="O746" s="2077"/>
    </row>
    <row r="747" customFormat="false" ht="21.75" hidden="false" customHeight="true" outlineLevel="0" collapsed="false">
      <c r="A747" s="2077"/>
      <c r="B747" s="2078"/>
      <c r="C747" s="2051"/>
      <c r="D747" s="2079"/>
      <c r="E747" s="2051"/>
      <c r="F747" s="2241" t="s">
        <v>1239</v>
      </c>
      <c r="G747" s="2241"/>
      <c r="H747" s="2241"/>
      <c r="I747" s="2242" t="n">
        <f aca="false">SUM(I742:I746)</f>
        <v>9426780</v>
      </c>
      <c r="J747" s="2130" t="n">
        <f aca="false">I747-M739</f>
        <v>0</v>
      </c>
      <c r="K747" s="2080"/>
      <c r="L747" s="2077"/>
      <c r="M747" s="2077"/>
      <c r="N747" s="2051"/>
      <c r="O747" s="2077"/>
    </row>
    <row r="748" customFormat="false" ht="21.75" hidden="false" customHeight="true" outlineLevel="0" collapsed="false">
      <c r="A748" s="2077"/>
      <c r="B748" s="2078"/>
      <c r="C748" s="2051"/>
      <c r="D748" s="2079"/>
      <c r="E748" s="2051"/>
      <c r="F748" s="2103"/>
      <c r="G748" s="2077"/>
      <c r="H748" s="2077"/>
      <c r="I748" s="2077"/>
      <c r="J748" s="2077"/>
      <c r="K748" s="2080"/>
      <c r="L748" s="2077"/>
      <c r="M748" s="2077"/>
      <c r="N748" s="2051"/>
      <c r="O748" s="2077"/>
    </row>
    <row r="749" customFormat="false" ht="21.75" hidden="false" customHeight="true" outlineLevel="0" collapsed="false">
      <c r="A749" s="2077"/>
      <c r="B749" s="2078"/>
      <c r="C749" s="2051"/>
      <c r="D749" s="2079"/>
      <c r="E749" s="2051"/>
      <c r="F749" s="2103"/>
      <c r="G749" s="2077"/>
      <c r="H749" s="2077"/>
      <c r="I749" s="2077"/>
      <c r="J749" s="2077"/>
      <c r="K749" s="2080"/>
      <c r="L749" s="2077"/>
      <c r="M749" s="2077"/>
      <c r="N749" s="2051"/>
      <c r="O749" s="2077"/>
    </row>
    <row r="750" customFormat="false" ht="21.75" hidden="false" customHeight="true" outlineLevel="0" collapsed="false">
      <c r="A750" s="2077"/>
      <c r="B750" s="2078"/>
      <c r="C750" s="2051"/>
      <c r="D750" s="2079"/>
      <c r="E750" s="2051"/>
      <c r="F750" s="2103"/>
      <c r="G750" s="2077"/>
      <c r="H750" s="2077"/>
      <c r="I750" s="2077"/>
      <c r="J750" s="2077"/>
      <c r="K750" s="2080"/>
      <c r="L750" s="2077"/>
      <c r="M750" s="2077"/>
      <c r="N750" s="2051"/>
      <c r="O750" s="2077"/>
    </row>
    <row r="751" customFormat="false" ht="21.75" hidden="false" customHeight="true" outlineLevel="0" collapsed="false">
      <c r="A751" s="2077"/>
      <c r="B751" s="2051"/>
      <c r="C751" s="2051"/>
      <c r="D751" s="2079"/>
      <c r="E751" s="2051"/>
      <c r="F751" s="2103"/>
      <c r="G751" s="2077"/>
      <c r="H751" s="2077"/>
      <c r="I751" s="2077"/>
      <c r="J751" s="2077"/>
      <c r="K751" s="2080"/>
      <c r="L751" s="2077"/>
      <c r="M751" s="2077"/>
      <c r="N751" s="2051"/>
      <c r="O751" s="2077"/>
    </row>
    <row r="752" customFormat="false" ht="21.75" hidden="false" customHeight="true" outlineLevel="0" collapsed="false">
      <c r="A752" s="2077"/>
      <c r="B752" s="2051"/>
      <c r="C752" s="2051"/>
      <c r="D752" s="2079"/>
      <c r="E752" s="2051"/>
      <c r="F752" s="2103"/>
      <c r="G752" s="2077"/>
      <c r="H752" s="2077"/>
      <c r="I752" s="2077"/>
      <c r="J752" s="2077"/>
      <c r="K752" s="2080"/>
      <c r="L752" s="2077"/>
      <c r="M752" s="2077"/>
      <c r="N752" s="2051"/>
      <c r="O752" s="2077"/>
    </row>
    <row r="753" customFormat="false" ht="21.75" hidden="false" customHeight="true" outlineLevel="0" collapsed="false">
      <c r="A753" s="2077"/>
      <c r="B753" s="2078"/>
      <c r="C753" s="2051"/>
      <c r="D753" s="2079"/>
      <c r="E753" s="2051"/>
      <c r="F753" s="2103"/>
      <c r="G753" s="2077"/>
      <c r="H753" s="2077"/>
      <c r="I753" s="2077"/>
      <c r="J753" s="2077"/>
      <c r="K753" s="2080"/>
      <c r="L753" s="2077"/>
      <c r="M753" s="2077"/>
      <c r="N753" s="2051"/>
      <c r="O753" s="2077"/>
    </row>
    <row r="754" customFormat="false" ht="21.75" hidden="false" customHeight="true" outlineLevel="0" collapsed="false">
      <c r="A754" s="2077"/>
      <c r="B754" s="2078"/>
      <c r="C754" s="2051"/>
      <c r="D754" s="2079"/>
      <c r="E754" s="2051"/>
      <c r="F754" s="2103"/>
      <c r="G754" s="2077"/>
      <c r="H754" s="2077"/>
      <c r="I754" s="2077"/>
      <c r="J754" s="2077"/>
      <c r="K754" s="2080"/>
      <c r="L754" s="2077"/>
      <c r="M754" s="2077"/>
      <c r="N754" s="2051"/>
      <c r="O754" s="2077"/>
    </row>
    <row r="755" customFormat="false" ht="21.75" hidden="false" customHeight="true" outlineLevel="0" collapsed="false">
      <c r="A755" s="2077"/>
      <c r="B755" s="2078"/>
      <c r="C755" s="2051"/>
      <c r="D755" s="2079"/>
      <c r="E755" s="2051"/>
      <c r="F755" s="2103"/>
      <c r="G755" s="2077"/>
      <c r="H755" s="2077"/>
      <c r="I755" s="2077"/>
      <c r="J755" s="2077"/>
      <c r="K755" s="2080"/>
      <c r="L755" s="2077"/>
      <c r="M755" s="2077"/>
      <c r="N755" s="2051"/>
      <c r="O755" s="2077"/>
    </row>
    <row r="756" customFormat="false" ht="21.75" hidden="false" customHeight="true" outlineLevel="0" collapsed="false">
      <c r="A756" s="2174"/>
      <c r="B756" s="2175"/>
      <c r="C756" s="2175"/>
      <c r="D756" s="2175"/>
      <c r="E756" s="2175"/>
      <c r="F756" s="2175"/>
      <c r="G756" s="2175"/>
      <c r="H756" s="2175"/>
      <c r="I756" s="2175"/>
      <c r="J756" s="2175"/>
      <c r="K756" s="2175"/>
      <c r="L756" s="2175"/>
      <c r="M756" s="2175"/>
      <c r="N756" s="2051"/>
      <c r="O756" s="2077"/>
    </row>
    <row r="757" customFormat="false" ht="21.75" hidden="false" customHeight="true" outlineLevel="0" collapsed="false">
      <c r="A757" s="2077"/>
      <c r="B757" s="2078"/>
      <c r="C757" s="2051"/>
      <c r="D757" s="2079"/>
      <c r="E757" s="2051"/>
      <c r="F757" s="2103"/>
      <c r="G757" s="2077"/>
      <c r="H757" s="2077"/>
      <c r="I757" s="2077"/>
      <c r="J757" s="2077"/>
      <c r="K757" s="2080"/>
      <c r="L757" s="2077"/>
      <c r="M757" s="2077"/>
      <c r="N757" s="2051"/>
      <c r="O757" s="2077"/>
    </row>
    <row r="758" customFormat="false" ht="21.75" hidden="false" customHeight="true" outlineLevel="0" collapsed="false">
      <c r="A758" s="2077"/>
      <c r="B758" s="2078"/>
      <c r="C758" s="2051"/>
      <c r="D758" s="2079"/>
      <c r="E758" s="2051"/>
      <c r="F758" s="2103"/>
      <c r="G758" s="2077"/>
      <c r="H758" s="2077"/>
      <c r="I758" s="2077"/>
      <c r="J758" s="2077"/>
      <c r="K758" s="2080"/>
      <c r="L758" s="2077"/>
      <c r="M758" s="2077"/>
      <c r="N758" s="2051"/>
      <c r="O758" s="2077"/>
    </row>
    <row r="759" customFormat="false" ht="21.75" hidden="false" customHeight="true" outlineLevel="0" collapsed="false">
      <c r="A759" s="2270" t="s">
        <v>1606</v>
      </c>
      <c r="B759" s="2270"/>
      <c r="C759" s="2270"/>
      <c r="D759" s="2270"/>
      <c r="E759" s="2270"/>
      <c r="F759" s="2270"/>
      <c r="G759" s="2270"/>
      <c r="H759" s="2270"/>
      <c r="I759" s="2270"/>
      <c r="J759" s="2270"/>
      <c r="K759" s="2270"/>
      <c r="L759" s="2270"/>
      <c r="M759" s="2270"/>
      <c r="N759" s="2270"/>
      <c r="O759" s="1989" t="str">
        <f aca="false">$O$6</f>
        <v>Month June-2023</v>
      </c>
      <c r="S759" s="1990" t="str">
        <f aca="false">S6</f>
        <v>Name of Feeders.</v>
      </c>
      <c r="T759" s="1991" t="str">
        <f aca="false">T6</f>
        <v>Month June-2023</v>
      </c>
      <c r="U759" s="1990" t="s">
        <v>1070</v>
      </c>
      <c r="V759" s="1990" t="str">
        <f aca="false">V6</f>
        <v>Diffferance</v>
      </c>
      <c r="W759" s="1990" t="str">
        <f aca="false">W6</f>
        <v>% of Increased/Decreased</v>
      </c>
      <c r="X759" s="1990" t="str">
        <f aca="false">X6</f>
        <v>COMENTS</v>
      </c>
    </row>
    <row r="760" customFormat="false" ht="21.75" hidden="false" customHeight="true" outlineLevel="0" collapsed="false">
      <c r="A760" s="1992" t="s">
        <v>794</v>
      </c>
      <c r="B760" s="1993" t="s">
        <v>1074</v>
      </c>
      <c r="C760" s="1994" t="s">
        <v>1075</v>
      </c>
      <c r="D760" s="1994"/>
      <c r="E760" s="1994"/>
      <c r="F760" s="1995" t="s">
        <v>45</v>
      </c>
      <c r="G760" s="1996" t="s">
        <v>1076</v>
      </c>
      <c r="H760" s="1996"/>
      <c r="I760" s="1996"/>
      <c r="J760" s="1996" t="s">
        <v>29</v>
      </c>
      <c r="K760" s="1996" t="s">
        <v>1077</v>
      </c>
      <c r="L760" s="1996"/>
      <c r="M760" s="1994" t="s">
        <v>1134</v>
      </c>
      <c r="N760" s="1993"/>
      <c r="O760" s="1997" t="s">
        <v>479</v>
      </c>
    </row>
    <row r="761" customFormat="false" ht="21.75" hidden="false" customHeight="true" outlineLevel="0" collapsed="false">
      <c r="A761" s="1992"/>
      <c r="B761" s="1993"/>
      <c r="C761" s="1998" t="s">
        <v>1079</v>
      </c>
      <c r="D761" s="1998"/>
      <c r="E761" s="1998" t="s">
        <v>1080</v>
      </c>
      <c r="F761" s="1995"/>
      <c r="G761" s="2249" t="n">
        <f aca="false">'NORTH-1'!$H$8</f>
        <v>44929</v>
      </c>
      <c r="H761" s="2249" t="n">
        <f aca="false">'NORTH-1'!$H$8</f>
        <v>44929</v>
      </c>
      <c r="I761" s="2000" t="s">
        <v>47</v>
      </c>
      <c r="J761" s="1996"/>
      <c r="K761" s="2000" t="s">
        <v>1081</v>
      </c>
      <c r="L761" s="2000" t="s">
        <v>1082</v>
      </c>
      <c r="M761" s="1994" t="s">
        <v>1083</v>
      </c>
      <c r="N761" s="1998" t="s">
        <v>741</v>
      </c>
      <c r="O761" s="1997"/>
    </row>
    <row r="762" customFormat="false" ht="21.75" hidden="false" customHeight="true" outlineLevel="0" collapsed="false">
      <c r="A762" s="2002" t="n">
        <v>1</v>
      </c>
      <c r="B762" s="2003" t="n">
        <v>2</v>
      </c>
      <c r="C762" s="2004" t="n">
        <v>4</v>
      </c>
      <c r="D762" s="2004"/>
      <c r="E762" s="2003" t="n">
        <v>5</v>
      </c>
      <c r="F762" s="2005" t="n">
        <v>7</v>
      </c>
      <c r="G762" s="2002" t="n">
        <v>9</v>
      </c>
      <c r="H762" s="2002" t="n">
        <v>9</v>
      </c>
      <c r="I762" s="2002" t="s">
        <v>1084</v>
      </c>
      <c r="J762" s="2002" t="n">
        <v>11</v>
      </c>
      <c r="K762" s="2002" t="s">
        <v>1085</v>
      </c>
      <c r="L762" s="2002" t="s">
        <v>1086</v>
      </c>
      <c r="M762" s="2002" t="n">
        <v>14</v>
      </c>
      <c r="N762" s="2006" t="n">
        <v>15</v>
      </c>
      <c r="O762" s="2002" t="n">
        <v>16</v>
      </c>
      <c r="T762" s="1441" t="n">
        <v>15283200.0000001</v>
      </c>
      <c r="U762" s="1441" t="n">
        <v>15283200.0000001</v>
      </c>
      <c r="V762" s="1441" t="n">
        <f aca="false">T762-U762</f>
        <v>0</v>
      </c>
      <c r="W762" s="2001" t="n">
        <f aca="false">V762/U762*100</f>
        <v>0</v>
      </c>
      <c r="X762" s="1441" t="str">
        <f aca="false">IF(W762&gt;40,"FAULT",IF(W762&lt;-40,"CHECK","OK"))</f>
        <v>OK</v>
      </c>
    </row>
    <row r="763" customFormat="false" ht="21.75" hidden="false" customHeight="true" outlineLevel="0" collapsed="false">
      <c r="A763" s="2016"/>
      <c r="B763" s="2008" t="str">
        <f aca="false">$B$526</f>
        <v>LALBAGH 33 kV SIDE</v>
      </c>
      <c r="C763" s="2009"/>
      <c r="D763" s="2010"/>
      <c r="E763" s="2009"/>
      <c r="F763" s="2012"/>
      <c r="G763" s="2009"/>
      <c r="H763" s="2009"/>
      <c r="I763" s="2009"/>
      <c r="J763" s="2009"/>
      <c r="K763" s="2010"/>
      <c r="L763" s="2009"/>
      <c r="M763" s="2013"/>
      <c r="N763" s="2014"/>
      <c r="O763" s="2027"/>
    </row>
    <row r="764" customFormat="false" ht="21.75" hidden="false" customHeight="true" outlineLevel="0" collapsed="false">
      <c r="A764" s="2176" t="n">
        <f aca="false">A533</f>
        <v>12</v>
      </c>
      <c r="B764" s="2177" t="str">
        <f aca="false">B533</f>
        <v>Azimpur Circuit-1</v>
      </c>
      <c r="C764" s="2178" t="n">
        <v>33</v>
      </c>
      <c r="D764" s="2311" t="n">
        <f aca="false">D533</f>
        <v>0</v>
      </c>
      <c r="E764" s="2178" t="str">
        <f aca="false">E533</f>
        <v>SIEM0503</v>
      </c>
      <c r="F764" s="2180" t="n">
        <f aca="false">F533</f>
        <v>1</v>
      </c>
      <c r="G764" s="2181" t="n">
        <f aca="false">G533</f>
        <v>70528</v>
      </c>
      <c r="H764" s="2181" t="n">
        <f aca="false">H533</f>
        <v>70528</v>
      </c>
      <c r="I764" s="2181" t="n">
        <f aca="false">I533</f>
        <v>0</v>
      </c>
      <c r="J764" s="2178" t="n">
        <f aca="false">J533</f>
        <v>2000</v>
      </c>
      <c r="K764" s="2184" t="n">
        <f aca="false">K533</f>
        <v>0</v>
      </c>
      <c r="L764" s="2186" t="n">
        <f aca="false">L533</f>
        <v>0</v>
      </c>
      <c r="M764" s="2186" t="n">
        <f aca="false">M533</f>
        <v>0</v>
      </c>
      <c r="N764" s="2129"/>
      <c r="O764" s="2187"/>
    </row>
    <row r="765" customFormat="false" ht="21.75" hidden="false" customHeight="true" outlineLevel="0" collapsed="false">
      <c r="A765" s="2176" t="n">
        <f aca="false">A534</f>
        <v>15</v>
      </c>
      <c r="B765" s="2177" t="str">
        <f aca="false">B534</f>
        <v>Azimpur Circuit-2</v>
      </c>
      <c r="C765" s="2178" t="n">
        <v>33</v>
      </c>
      <c r="D765" s="2311" t="n">
        <f aca="false">D534</f>
        <v>0</v>
      </c>
      <c r="E765" s="2178" t="str">
        <f aca="false">E534</f>
        <v>SIEM0507</v>
      </c>
      <c r="F765" s="2180" t="n">
        <f aca="false">F534</f>
        <v>1</v>
      </c>
      <c r="G765" s="2181" t="n">
        <f aca="false">G534</f>
        <v>78121</v>
      </c>
      <c r="H765" s="2181" t="n">
        <f aca="false">H534</f>
        <v>81718</v>
      </c>
      <c r="I765" s="2181" t="n">
        <f aca="false">I534</f>
        <v>3597</v>
      </c>
      <c r="J765" s="2178" t="n">
        <f aca="false">J534</f>
        <v>2000</v>
      </c>
      <c r="K765" s="2184" t="n">
        <f aca="false">K534</f>
        <v>0</v>
      </c>
      <c r="L765" s="2186" t="n">
        <f aca="false">L534</f>
        <v>7194000</v>
      </c>
      <c r="M765" s="2186" t="n">
        <f aca="false">M534</f>
        <v>7248055.82504553</v>
      </c>
      <c r="N765" s="2129"/>
      <c r="O765" s="2187"/>
    </row>
    <row r="766" customFormat="false" ht="21.75" hidden="false" customHeight="true" outlineLevel="0" collapsed="false">
      <c r="A766" s="2016"/>
      <c r="B766" s="2189"/>
      <c r="C766" s="2190"/>
      <c r="D766" s="2190"/>
      <c r="E766" s="2190"/>
      <c r="F766" s="2192"/>
      <c r="G766" s="2193"/>
      <c r="H766" s="2193"/>
      <c r="I766" s="2193"/>
      <c r="J766" s="2142" t="s">
        <v>475</v>
      </c>
      <c r="K766" s="2130" t="n">
        <f aca="false">SUM(K764:K765)</f>
        <v>0</v>
      </c>
      <c r="L766" s="2130" t="n">
        <f aca="false">SUM(L764:L765)</f>
        <v>7194000</v>
      </c>
      <c r="M766" s="2130" t="n">
        <f aca="false">SUM(M764:M765)</f>
        <v>7248055.82504553</v>
      </c>
      <c r="N766" s="2194"/>
      <c r="O766" s="2027"/>
    </row>
    <row r="767" customFormat="false" ht="21.75" hidden="false" customHeight="true" outlineLevel="0" collapsed="false">
      <c r="A767" s="2016"/>
      <c r="B767" s="2008" t="str">
        <f aca="false">$B$60</f>
        <v>DHANMONDI 33 kV SIDE</v>
      </c>
      <c r="C767" s="2009"/>
      <c r="D767" s="2010"/>
      <c r="E767" s="2009"/>
      <c r="F767" s="2012"/>
      <c r="G767" s="2009"/>
      <c r="H767" s="2009"/>
      <c r="I767" s="2009"/>
      <c r="J767" s="2009"/>
      <c r="K767" s="2010"/>
      <c r="L767" s="2009"/>
      <c r="M767" s="2013"/>
      <c r="N767" s="2014"/>
      <c r="O767" s="2187"/>
    </row>
    <row r="768" customFormat="false" ht="21.75" hidden="false" customHeight="true" outlineLevel="0" collapsed="false">
      <c r="A768" s="2176" t="n">
        <f aca="false">A74</f>
        <v>19</v>
      </c>
      <c r="B768" s="2177" t="str">
        <f aca="false">B74</f>
        <v>Azimpur Circuit-1</v>
      </c>
      <c r="C768" s="2178" t="n">
        <f aca="false">C74</f>
        <v>33</v>
      </c>
      <c r="D768" s="2312" t="n">
        <f aca="false">D74</f>
        <v>0</v>
      </c>
      <c r="E768" s="2178" t="str">
        <f aca="false">E74</f>
        <v>BD001822</v>
      </c>
      <c r="F768" s="2180" t="n">
        <f aca="false">F74</f>
        <v>1</v>
      </c>
      <c r="G768" s="2181" t="n">
        <f aca="false">G74</f>
        <v>1906.63</v>
      </c>
      <c r="H768" s="2181" t="n">
        <f aca="false">H74</f>
        <v>1942.41</v>
      </c>
      <c r="I768" s="2181" t="n">
        <f aca="false">I74</f>
        <v>35.78</v>
      </c>
      <c r="J768" s="2178" t="n">
        <f aca="false">J74</f>
        <v>240000</v>
      </c>
      <c r="K768" s="2184" t="n">
        <f aca="false">K74</f>
        <v>0</v>
      </c>
      <c r="L768" s="2186" t="n">
        <f aca="false">L74</f>
        <v>8587199.99999999</v>
      </c>
      <c r="M768" s="2186" t="n">
        <f aca="false">M74</f>
        <v>8589867.07404604</v>
      </c>
      <c r="N768" s="2129"/>
      <c r="O768" s="2187"/>
    </row>
    <row r="769" customFormat="false" ht="21.75" hidden="false" customHeight="true" outlineLevel="0" collapsed="false">
      <c r="A769" s="2188" t="n">
        <f aca="false">A75</f>
        <v>20</v>
      </c>
      <c r="B769" s="2177" t="str">
        <f aca="false">B75</f>
        <v>Azimpur Circuit-2</v>
      </c>
      <c r="C769" s="2178" t="n">
        <f aca="false">C75</f>
        <v>33</v>
      </c>
      <c r="D769" s="2313" t="n">
        <f aca="false">D75</f>
        <v>0</v>
      </c>
      <c r="E769" s="2178" t="str">
        <f aca="false">E75</f>
        <v>BD001857</v>
      </c>
      <c r="F769" s="2180" t="n">
        <f aca="false">F75</f>
        <v>1</v>
      </c>
      <c r="G769" s="2181" t="n">
        <f aca="false">G75</f>
        <v>1804.37</v>
      </c>
      <c r="H769" s="2181" t="n">
        <f aca="false">H75</f>
        <v>1804.37</v>
      </c>
      <c r="I769" s="2181" t="n">
        <f aca="false">I75</f>
        <v>0</v>
      </c>
      <c r="J769" s="2178" t="n">
        <f aca="false">J75</f>
        <v>240000</v>
      </c>
      <c r="K769" s="2184" t="n">
        <f aca="false">K75</f>
        <v>0</v>
      </c>
      <c r="L769" s="2186" t="n">
        <f aca="false">L75</f>
        <v>0</v>
      </c>
      <c r="M769" s="2186" t="n">
        <f aca="false">M75</f>
        <v>0</v>
      </c>
      <c r="N769" s="2129"/>
      <c r="O769" s="2027"/>
    </row>
    <row r="770" customFormat="false" ht="21.75" hidden="false" customHeight="true" outlineLevel="0" collapsed="false">
      <c r="A770" s="2016"/>
      <c r="B770" s="2189"/>
      <c r="C770" s="2190"/>
      <c r="D770" s="2191"/>
      <c r="E770" s="2190"/>
      <c r="F770" s="2192"/>
      <c r="G770" s="2193"/>
      <c r="H770" s="2193"/>
      <c r="I770" s="2193"/>
      <c r="J770" s="2142" t="s">
        <v>475</v>
      </c>
      <c r="K770" s="2130" t="n">
        <f aca="false">SUM(K768:K769)</f>
        <v>0</v>
      </c>
      <c r="L770" s="2130" t="n">
        <f aca="false">SUM(L768:L769)</f>
        <v>8587199.99999999</v>
      </c>
      <c r="M770" s="2130" t="n">
        <f aca="false">SUM(M768:M769)</f>
        <v>8589867.07404604</v>
      </c>
      <c r="N770" s="2194"/>
      <c r="O770" s="2027"/>
    </row>
    <row r="771" customFormat="false" ht="21.75" hidden="false" customHeight="true" outlineLevel="0" collapsed="false">
      <c r="A771" s="2016"/>
      <c r="B771" s="2189"/>
      <c r="C771" s="2190"/>
      <c r="D771" s="2191"/>
      <c r="E771" s="2190"/>
      <c r="F771" s="2192"/>
      <c r="G771" s="2193"/>
      <c r="H771" s="2193"/>
      <c r="I771" s="2193"/>
      <c r="J771" s="2142" t="s">
        <v>1607</v>
      </c>
      <c r="K771" s="2130"/>
      <c r="L771" s="2075" t="n">
        <f aca="false">L766+L770</f>
        <v>15781200</v>
      </c>
      <c r="M771" s="2130" t="n">
        <f aca="false">M766+M770</f>
        <v>15837922.8990916</v>
      </c>
      <c r="N771" s="2194"/>
      <c r="O771" s="2027"/>
    </row>
    <row r="772" customFormat="false" ht="21.75" hidden="false" customHeight="true" outlineLevel="0" collapsed="false">
      <c r="A772" s="2027"/>
      <c r="B772" s="2008" t="s">
        <v>1608</v>
      </c>
      <c r="C772" s="2009"/>
      <c r="D772" s="2010"/>
      <c r="E772" s="2009"/>
      <c r="F772" s="2012"/>
      <c r="G772" s="2009"/>
      <c r="H772" s="2009"/>
      <c r="I772" s="2009"/>
      <c r="J772" s="2195"/>
      <c r="K772" s="2196"/>
      <c r="L772" s="2197"/>
      <c r="M772" s="2197"/>
      <c r="N772" s="2014"/>
      <c r="O772" s="2151"/>
    </row>
    <row r="773" customFormat="false" ht="21.75" hidden="false" customHeight="true" outlineLevel="0" collapsed="false">
      <c r="A773" s="2027"/>
      <c r="B773" s="2017" t="s">
        <v>1563</v>
      </c>
      <c r="C773" s="2018" t="n">
        <v>33</v>
      </c>
      <c r="D773" s="2233" t="s">
        <v>1306</v>
      </c>
      <c r="E773" s="2018" t="s">
        <v>1564</v>
      </c>
      <c r="F773" s="2119" t="n">
        <v>1</v>
      </c>
      <c r="G773" s="2127" t="n">
        <v>782901</v>
      </c>
      <c r="H773" s="2127" t="n">
        <v>782901</v>
      </c>
      <c r="I773" s="2053" t="n">
        <f aca="false">H773-G773</f>
        <v>0</v>
      </c>
      <c r="J773" s="2027" t="n">
        <v>180</v>
      </c>
      <c r="K773" s="2024"/>
      <c r="L773" s="2128" t="n">
        <f aca="false">J773*I773*F773</f>
        <v>0</v>
      </c>
      <c r="M773" s="2128"/>
      <c r="N773" s="2129"/>
      <c r="O773" s="2151"/>
    </row>
    <row r="774" customFormat="false" ht="21.75" hidden="false" customHeight="true" outlineLevel="0" collapsed="false">
      <c r="A774" s="2027"/>
      <c r="B774" s="2017" t="s">
        <v>1609</v>
      </c>
      <c r="C774" s="2018" t="n">
        <v>33</v>
      </c>
      <c r="D774" s="2233"/>
      <c r="E774" s="2018" t="s">
        <v>1566</v>
      </c>
      <c r="F774" s="2119" t="n">
        <v>1</v>
      </c>
      <c r="G774" s="2127" t="n">
        <v>1153680</v>
      </c>
      <c r="H774" s="2127" t="n">
        <v>1169765</v>
      </c>
      <c r="I774" s="2053" t="n">
        <f aca="false">H774-G774</f>
        <v>16085</v>
      </c>
      <c r="J774" s="2027" t="n">
        <v>540</v>
      </c>
      <c r="K774" s="2024"/>
      <c r="L774" s="2128" t="n">
        <f aca="false">J774*I774*F774</f>
        <v>8685900</v>
      </c>
      <c r="M774" s="2128"/>
      <c r="N774" s="2129"/>
      <c r="O774" s="2151"/>
    </row>
    <row r="775" customFormat="false" ht="21.75" hidden="false" customHeight="true" outlineLevel="0" collapsed="false">
      <c r="A775" s="2027"/>
      <c r="B775" s="2017" t="s">
        <v>1610</v>
      </c>
      <c r="C775" s="2018" t="n">
        <v>33</v>
      </c>
      <c r="D775" s="2233"/>
      <c r="E775" s="2018"/>
      <c r="F775" s="2119" t="n">
        <v>1</v>
      </c>
      <c r="G775" s="2127" t="n">
        <v>133153</v>
      </c>
      <c r="H775" s="2127" t="n">
        <v>133153</v>
      </c>
      <c r="I775" s="2053" t="n">
        <f aca="false">H775-G775</f>
        <v>0</v>
      </c>
      <c r="J775" s="2027" t="n">
        <v>540</v>
      </c>
      <c r="K775" s="2024"/>
      <c r="L775" s="2128" t="n">
        <f aca="false">J775*I775*F775</f>
        <v>0</v>
      </c>
      <c r="M775" s="2128"/>
      <c r="N775" s="2129"/>
      <c r="O775" s="2151"/>
    </row>
    <row r="776" customFormat="false" ht="21.75" hidden="false" customHeight="true" outlineLevel="0" collapsed="false">
      <c r="A776" s="2027"/>
      <c r="B776" s="2017" t="s">
        <v>1565</v>
      </c>
      <c r="C776" s="2018" t="n">
        <v>33</v>
      </c>
      <c r="D776" s="2233"/>
      <c r="E776" s="2018" t="s">
        <v>1426</v>
      </c>
      <c r="F776" s="2119" t="n">
        <v>1</v>
      </c>
      <c r="G776" s="2127" t="n">
        <v>866755</v>
      </c>
      <c r="H776" s="2127" t="n">
        <v>906735</v>
      </c>
      <c r="I776" s="2053" t="n">
        <f aca="false">H776-G776</f>
        <v>39980</v>
      </c>
      <c r="J776" s="2027" t="n">
        <v>180</v>
      </c>
      <c r="K776" s="2024"/>
      <c r="L776" s="2128" t="n">
        <f aca="false">J776*I776*F776</f>
        <v>7196400</v>
      </c>
      <c r="M776" s="2128"/>
      <c r="N776" s="2129"/>
      <c r="O776" s="2151"/>
    </row>
    <row r="777" customFormat="false" ht="21.75" hidden="false" customHeight="true" outlineLevel="0" collapsed="false">
      <c r="A777" s="2027"/>
      <c r="B777" s="2189"/>
      <c r="C777" s="2190"/>
      <c r="D777" s="2191"/>
      <c r="E777" s="2190"/>
      <c r="F777" s="2192"/>
      <c r="G777" s="2193"/>
      <c r="H777" s="2193" t="n">
        <v>0</v>
      </c>
      <c r="I777" s="2204"/>
      <c r="J777" s="2142" t="s">
        <v>475</v>
      </c>
      <c r="K777" s="2207"/>
      <c r="L777" s="2075" t="n">
        <f aca="false">SUM(L773:L776)</f>
        <v>15882300</v>
      </c>
      <c r="M777" s="2130" t="e">
        <f aca="false">M770+#REF!</f>
        <v>#REF!</v>
      </c>
      <c r="N777" s="2205"/>
      <c r="O777" s="2151"/>
    </row>
    <row r="778" customFormat="false" ht="21.75" hidden="false" customHeight="true" outlineLevel="0" collapsed="false">
      <c r="A778" s="2027"/>
      <c r="B778" s="2058" t="s">
        <v>1611</v>
      </c>
      <c r="C778" s="2059"/>
      <c r="D778" s="2060"/>
      <c r="E778" s="2059"/>
      <c r="F778" s="2061"/>
      <c r="G778" s="2059"/>
      <c r="H778" s="2059" t="n">
        <v>0</v>
      </c>
      <c r="I778" s="2059"/>
      <c r="J778" s="2059"/>
      <c r="K778" s="2060"/>
      <c r="L778" s="2059"/>
      <c r="M778" s="2063"/>
      <c r="N778" s="2064"/>
      <c r="O778" s="2015"/>
    </row>
    <row r="779" customFormat="false" ht="21.75" hidden="false" customHeight="true" outlineLevel="0" collapsed="false">
      <c r="A779" s="2027"/>
      <c r="B779" s="2017" t="s">
        <v>1251</v>
      </c>
      <c r="C779" s="2018" t="n">
        <v>33</v>
      </c>
      <c r="D779" s="2065" t="s">
        <v>1108</v>
      </c>
      <c r="E779" s="2066"/>
      <c r="F779" s="2119" t="n">
        <v>1</v>
      </c>
      <c r="G779" s="2022" t="n">
        <v>0</v>
      </c>
      <c r="H779" s="2022" t="n">
        <v>0</v>
      </c>
      <c r="I779" s="2022"/>
      <c r="J779" s="2027"/>
      <c r="K779" s="2024"/>
      <c r="L779" s="2029" t="n">
        <f aca="false">J779*I779*F779</f>
        <v>0</v>
      </c>
      <c r="M779" s="2025"/>
      <c r="N779" s="2026"/>
      <c r="O779" s="2027"/>
    </row>
    <row r="780" customFormat="false" ht="21.75" hidden="false" customHeight="true" outlineLevel="0" collapsed="false">
      <c r="A780" s="2027"/>
      <c r="B780" s="2017" t="s">
        <v>1252</v>
      </c>
      <c r="C780" s="2018" t="n">
        <v>33</v>
      </c>
      <c r="D780" s="2065"/>
      <c r="E780" s="2066"/>
      <c r="F780" s="2119" t="n">
        <v>1</v>
      </c>
      <c r="G780" s="2022" t="n">
        <v>0</v>
      </c>
      <c r="H780" s="2022" t="n">
        <v>0</v>
      </c>
      <c r="I780" s="2022"/>
      <c r="J780" s="2027"/>
      <c r="K780" s="2024"/>
      <c r="L780" s="2029" t="n">
        <f aca="false">J780*I780*F780</f>
        <v>0</v>
      </c>
      <c r="M780" s="2029"/>
      <c r="N780" s="2030"/>
      <c r="O780" s="2027"/>
    </row>
    <row r="781" customFormat="false" ht="21.75" hidden="false" customHeight="true" outlineLevel="0" collapsed="false">
      <c r="A781" s="2027"/>
      <c r="B781" s="2037"/>
      <c r="C781" s="2038"/>
      <c r="D781" s="2039"/>
      <c r="E781" s="2038"/>
      <c r="F781" s="2040"/>
      <c r="G781" s="2041"/>
      <c r="H781" s="2041" t="n">
        <v>0</v>
      </c>
      <c r="I781" s="2041"/>
      <c r="J781" s="2037" t="s">
        <v>1110</v>
      </c>
      <c r="K781" s="2068"/>
      <c r="L781" s="2076" t="n">
        <f aca="false">SUM(L779:L780)</f>
        <v>0</v>
      </c>
      <c r="M781" s="2055"/>
      <c r="N781" s="2057"/>
      <c r="O781" s="2027"/>
    </row>
    <row r="782" customFormat="false" ht="21.75" hidden="false" customHeight="true" outlineLevel="0" collapsed="false">
      <c r="A782" s="2027"/>
      <c r="B782" s="2189"/>
      <c r="C782" s="2190"/>
      <c r="D782" s="2191"/>
      <c r="E782" s="2190"/>
      <c r="F782" s="2192"/>
      <c r="G782" s="2193"/>
      <c r="H782" s="2193" t="n">
        <v>0</v>
      </c>
      <c r="I782" s="2204"/>
      <c r="J782" s="2142"/>
      <c r="K782" s="2207"/>
      <c r="L782" s="2130"/>
      <c r="M782" s="2130"/>
      <c r="N782" s="2205"/>
      <c r="O782" s="2151"/>
    </row>
    <row r="783" customFormat="false" ht="21.75" hidden="false" customHeight="true" outlineLevel="0" collapsed="false">
      <c r="A783" s="2132"/>
      <c r="B783" s="2058" t="s">
        <v>1612</v>
      </c>
      <c r="C783" s="2059"/>
      <c r="D783" s="2060"/>
      <c r="E783" s="2059"/>
      <c r="F783" s="2061"/>
      <c r="G783" s="2059"/>
      <c r="H783" s="2059" t="n">
        <v>0</v>
      </c>
      <c r="I783" s="2059"/>
      <c r="J783" s="2208"/>
      <c r="K783" s="2209"/>
      <c r="L783" s="2210"/>
      <c r="M783" s="2210"/>
      <c r="N783" s="2064"/>
      <c r="O783" s="2151"/>
    </row>
    <row r="784" customFormat="false" ht="21.75" hidden="false" customHeight="true" outlineLevel="0" collapsed="false">
      <c r="A784" s="2027" t="n">
        <v>2</v>
      </c>
      <c r="B784" s="2017" t="s">
        <v>1573</v>
      </c>
      <c r="C784" s="2018" t="n">
        <v>33</v>
      </c>
      <c r="D784" s="2070"/>
      <c r="E784" s="2018" t="s">
        <v>1613</v>
      </c>
      <c r="F784" s="2119" t="n">
        <v>1</v>
      </c>
      <c r="G784" s="2127" t="n">
        <v>190365</v>
      </c>
      <c r="H784" s="2127" t="n">
        <v>238697</v>
      </c>
      <c r="I784" s="2212" t="n">
        <f aca="false">H784-G784</f>
        <v>48332</v>
      </c>
      <c r="J784" s="2213" t="n">
        <v>180</v>
      </c>
      <c r="K784" s="2214"/>
      <c r="L784" s="2128" t="n">
        <f aca="false">F784*I784*J784</f>
        <v>8699760</v>
      </c>
      <c r="M784" s="2128"/>
      <c r="N784" s="2131"/>
      <c r="O784" s="2151"/>
    </row>
    <row r="785" customFormat="false" ht="21.75" hidden="false" customHeight="true" outlineLevel="0" collapsed="false">
      <c r="A785" s="2027" t="n">
        <v>4</v>
      </c>
      <c r="B785" s="2017" t="s">
        <v>1575</v>
      </c>
      <c r="C785" s="2018" t="n">
        <v>33</v>
      </c>
      <c r="D785" s="2070"/>
      <c r="E785" s="2018" t="s">
        <v>1614</v>
      </c>
      <c r="F785" s="2119" t="n">
        <v>1</v>
      </c>
      <c r="G785" s="2127" t="n">
        <v>325834</v>
      </c>
      <c r="H785" s="2127" t="n">
        <v>365851</v>
      </c>
      <c r="I785" s="2212" t="n">
        <f aca="false">H785-G785</f>
        <v>40017</v>
      </c>
      <c r="J785" s="2213" t="n">
        <v>180</v>
      </c>
      <c r="K785" s="2214"/>
      <c r="L785" s="2128" t="n">
        <f aca="false">F785*I785*J785</f>
        <v>7203060</v>
      </c>
      <c r="M785" s="2128"/>
      <c r="N785" s="2131"/>
      <c r="O785" s="2151"/>
    </row>
    <row r="786" customFormat="false" ht="21.75" hidden="false" customHeight="true" outlineLevel="0" collapsed="false">
      <c r="A786" s="2132"/>
      <c r="B786" s="2142"/>
      <c r="C786" s="2143"/>
      <c r="D786" s="2142"/>
      <c r="E786" s="2143"/>
      <c r="F786" s="2144"/>
      <c r="G786" s="2145"/>
      <c r="H786" s="2145"/>
      <c r="I786" s="2145"/>
      <c r="J786" s="2142" t="s">
        <v>475</v>
      </c>
      <c r="K786" s="2121"/>
      <c r="L786" s="2075" t="n">
        <f aca="false">SUM(L784:L785)</f>
        <v>15902820</v>
      </c>
      <c r="M786" s="2130" t="n">
        <f aca="false">SUM(M784:M785)</f>
        <v>0</v>
      </c>
      <c r="N786" s="2216" t="n">
        <f aca="false">(M786-L786)/L786*100</f>
        <v>-100</v>
      </c>
      <c r="O786" s="2151"/>
    </row>
    <row r="787" customFormat="false" ht="21.75" hidden="false" customHeight="true" outlineLevel="0" collapsed="false">
      <c r="A787" s="2080"/>
      <c r="B787" s="2217"/>
      <c r="C787" s="2218"/>
      <c r="D787" s="2217"/>
      <c r="E787" s="2218"/>
      <c r="F787" s="2219"/>
      <c r="G787" s="2220"/>
      <c r="H787" s="2220"/>
      <c r="I787" s="2220"/>
      <c r="J787" s="2217"/>
      <c r="K787" s="2221"/>
      <c r="L787" s="2222"/>
      <c r="M787" s="2222"/>
      <c r="N787" s="2194"/>
      <c r="O787" s="2223"/>
    </row>
    <row r="788" customFormat="false" ht="21.75" hidden="false" customHeight="true" outlineLevel="0" collapsed="false">
      <c r="A788" s="2080"/>
      <c r="B788" s="2081" t="s">
        <v>1258</v>
      </c>
      <c r="C788" s="2081"/>
      <c r="D788" s="2082" t="s">
        <v>212</v>
      </c>
      <c r="F788" s="2083" t="s">
        <v>1615</v>
      </c>
      <c r="G788" s="2083"/>
      <c r="H788" s="2083"/>
      <c r="I788" s="2082" t="s">
        <v>212</v>
      </c>
      <c r="J788" s="2077"/>
      <c r="K788" s="2084" t="s">
        <v>1260</v>
      </c>
      <c r="L788" s="2084"/>
      <c r="M788" s="2085" t="s">
        <v>212</v>
      </c>
      <c r="N788" s="2194"/>
      <c r="O788" s="2223"/>
    </row>
    <row r="789" customFormat="false" ht="21.75" hidden="false" customHeight="true" outlineLevel="0" collapsed="false">
      <c r="A789" s="2080"/>
      <c r="B789" s="2086" t="str">
        <f aca="false">B763</f>
        <v>LALBAGH 33 kV SIDE</v>
      </c>
      <c r="C789" s="2086"/>
      <c r="D789" s="2089" t="n">
        <f aca="false">M766</f>
        <v>7248055.82504553</v>
      </c>
      <c r="F789" s="2088" t="s">
        <v>1124</v>
      </c>
      <c r="G789" s="2088"/>
      <c r="H789" s="2088"/>
      <c r="I789" s="2224" t="n">
        <f aca="false">L781</f>
        <v>0</v>
      </c>
      <c r="J789" s="2077"/>
      <c r="K789" s="2225" t="str">
        <f aca="false">F790</f>
        <v>AZIMPUR 33 KV NET IMPORT</v>
      </c>
      <c r="L789" s="2225"/>
      <c r="M789" s="2091" t="n">
        <f aca="false">I790</f>
        <v>15837922.8990916</v>
      </c>
      <c r="N789" s="2194"/>
      <c r="O789" s="2223"/>
    </row>
    <row r="790" customFormat="false" ht="21.75" hidden="false" customHeight="true" outlineLevel="0" collapsed="false">
      <c r="A790" s="2080"/>
      <c r="B790" s="2086" t="str">
        <f aca="false">$B$767</f>
        <v>DHANMONDI 33 kV SIDE</v>
      </c>
      <c r="C790" s="2086"/>
      <c r="D790" s="2226" t="n">
        <f aca="false">M770</f>
        <v>8589867.07404604</v>
      </c>
      <c r="F790" s="2088" t="s">
        <v>1616</v>
      </c>
      <c r="G790" s="2088"/>
      <c r="H790" s="2088"/>
      <c r="I790" s="2224" t="n">
        <f aca="false">D793-I789</f>
        <v>15837922.8990916</v>
      </c>
      <c r="J790" s="2077"/>
      <c r="K790" s="2227" t="s">
        <v>1261</v>
      </c>
      <c r="L790" s="2227"/>
      <c r="M790" s="2224" t="n">
        <f aca="false">L786</f>
        <v>15902820</v>
      </c>
      <c r="N790" s="2194"/>
      <c r="O790" s="2223"/>
    </row>
    <row r="791" customFormat="false" ht="21.75" hidden="false" customHeight="true" outlineLevel="0" collapsed="false">
      <c r="A791" s="2080"/>
      <c r="B791" s="2086"/>
      <c r="C791" s="2086"/>
      <c r="D791" s="2092"/>
      <c r="J791" s="2077"/>
      <c r="K791" s="2088" t="s">
        <v>1262</v>
      </c>
      <c r="L791" s="2088"/>
      <c r="M791" s="2224" t="n">
        <f aca="false">M789-M790</f>
        <v>-64897.1009084284</v>
      </c>
      <c r="N791" s="2194"/>
      <c r="O791" s="2223"/>
    </row>
    <row r="792" customFormat="false" ht="21.75" hidden="false" customHeight="true" outlineLevel="0" collapsed="false">
      <c r="A792" s="2080"/>
      <c r="B792" s="2086"/>
      <c r="C792" s="2086"/>
      <c r="D792" s="2095"/>
      <c r="J792" s="2077"/>
      <c r="K792" s="2228" t="s">
        <v>1131</v>
      </c>
      <c r="L792" s="2228"/>
      <c r="M792" s="2097" t="n">
        <f aca="false">M791/M789</f>
        <v>-0.0040975765144147</v>
      </c>
      <c r="N792" s="2194"/>
      <c r="O792" s="2223"/>
    </row>
    <row r="793" customFormat="false" ht="21.75" hidden="false" customHeight="true" outlineLevel="0" collapsed="false">
      <c r="A793" s="2080"/>
      <c r="B793" s="2229" t="s">
        <v>1263</v>
      </c>
      <c r="C793" s="2229"/>
      <c r="D793" s="2230" t="n">
        <f aca="false">SUM(D789:D791)</f>
        <v>15837922.8990916</v>
      </c>
      <c r="F793" s="2103"/>
      <c r="G793" s="2077"/>
      <c r="H793" s="2077"/>
      <c r="I793" s="2077"/>
      <c r="J793" s="2077"/>
      <c r="K793" s="2080"/>
      <c r="L793" s="2077"/>
      <c r="M793" s="2077"/>
      <c r="N793" s="2194"/>
      <c r="O793" s="2223"/>
    </row>
    <row r="794" customFormat="false" ht="21.75" hidden="false" customHeight="true" outlineLevel="0" collapsed="false">
      <c r="A794" s="2080"/>
      <c r="B794" s="2217"/>
      <c r="C794" s="2218"/>
      <c r="D794" s="2217"/>
      <c r="E794" s="2218"/>
      <c r="F794" s="2219"/>
      <c r="G794" s="2220"/>
      <c r="H794" s="2220"/>
      <c r="I794" s="2220"/>
      <c r="J794" s="2217"/>
      <c r="K794" s="2221"/>
      <c r="L794" s="2222"/>
      <c r="M794" s="2222"/>
      <c r="N794" s="2194"/>
      <c r="O794" s="2223"/>
    </row>
    <row r="795" customFormat="false" ht="21.75" hidden="false" customHeight="true" outlineLevel="0" collapsed="false">
      <c r="A795" s="2077"/>
      <c r="B795" s="2051"/>
      <c r="C795" s="2077"/>
      <c r="D795" s="2231"/>
      <c r="E795" s="2077"/>
      <c r="F795" s="2103"/>
      <c r="G795" s="2077"/>
      <c r="H795" s="2077"/>
      <c r="I795" s="2077"/>
      <c r="J795" s="2077"/>
      <c r="K795" s="2080"/>
      <c r="L795" s="2077"/>
      <c r="M795" s="2077"/>
      <c r="N795" s="2077"/>
      <c r="O795" s="2077"/>
    </row>
    <row r="796" customFormat="false" ht="21.75" hidden="false" customHeight="true" outlineLevel="0" collapsed="false">
      <c r="A796" s="2077"/>
      <c r="B796" s="2051"/>
      <c r="C796" s="2077"/>
      <c r="D796" s="2231"/>
      <c r="E796" s="2077"/>
      <c r="F796" s="2103"/>
      <c r="G796" s="2077"/>
      <c r="H796" s="2077"/>
      <c r="I796" s="2077"/>
      <c r="J796" s="2077"/>
      <c r="K796" s="2080"/>
      <c r="L796" s="2077"/>
      <c r="M796" s="2077"/>
      <c r="N796" s="2077"/>
      <c r="O796" s="2077"/>
    </row>
    <row r="797" customFormat="false" ht="21.75" hidden="false" customHeight="true" outlineLevel="0" collapsed="false">
      <c r="A797" s="2270" t="s">
        <v>1617</v>
      </c>
      <c r="B797" s="2270"/>
      <c r="C797" s="2270"/>
      <c r="D797" s="2270"/>
      <c r="E797" s="2270"/>
      <c r="F797" s="2270"/>
      <c r="G797" s="2270"/>
      <c r="H797" s="2270"/>
      <c r="I797" s="2270"/>
      <c r="J797" s="2270"/>
      <c r="K797" s="2270"/>
      <c r="L797" s="2270"/>
      <c r="M797" s="2270"/>
      <c r="N797" s="2270"/>
      <c r="O797" s="1989" t="str">
        <f aca="false">$O$6</f>
        <v>Month June-2023</v>
      </c>
      <c r="S797" s="1990" t="str">
        <f aca="false">S6</f>
        <v>Name of Feeders.</v>
      </c>
      <c r="T797" s="1991" t="str">
        <f aca="false">T6</f>
        <v>Month June-2023</v>
      </c>
      <c r="U797" s="1990" t="s">
        <v>1070</v>
      </c>
      <c r="V797" s="1990" t="str">
        <f aca="false">V6</f>
        <v>Diffferance</v>
      </c>
      <c r="W797" s="1990" t="str">
        <f aca="false">W6</f>
        <v>% of Increased/Decreased</v>
      </c>
      <c r="X797" s="1990" t="str">
        <f aca="false">X6</f>
        <v>COMENTS</v>
      </c>
    </row>
    <row r="798" customFormat="false" ht="21.75" hidden="false" customHeight="true" outlineLevel="0" collapsed="false">
      <c r="A798" s="1992" t="s">
        <v>794</v>
      </c>
      <c r="B798" s="1993" t="s">
        <v>1074</v>
      </c>
      <c r="C798" s="1994" t="s">
        <v>1075</v>
      </c>
      <c r="D798" s="1994"/>
      <c r="E798" s="1994"/>
      <c r="F798" s="1995" t="s">
        <v>45</v>
      </c>
      <c r="G798" s="1996" t="s">
        <v>1076</v>
      </c>
      <c r="H798" s="1996"/>
      <c r="I798" s="1996"/>
      <c r="J798" s="1996" t="s">
        <v>29</v>
      </c>
      <c r="K798" s="1996" t="s">
        <v>1077</v>
      </c>
      <c r="L798" s="1996"/>
      <c r="M798" s="1994" t="s">
        <v>1134</v>
      </c>
      <c r="N798" s="1993"/>
      <c r="O798" s="1997" t="s">
        <v>479</v>
      </c>
    </row>
    <row r="799" customFormat="false" ht="21.75" hidden="false" customHeight="true" outlineLevel="0" collapsed="false">
      <c r="A799" s="1992"/>
      <c r="B799" s="1993"/>
      <c r="C799" s="1998" t="s">
        <v>1079</v>
      </c>
      <c r="D799" s="1998"/>
      <c r="E799" s="1998" t="s">
        <v>1080</v>
      </c>
      <c r="F799" s="1995"/>
      <c r="G799" s="2249" t="n">
        <f aca="false">'NORTH-1'!$H$8</f>
        <v>44929</v>
      </c>
      <c r="H799" s="2249" t="n">
        <f aca="false">'NORTH-1'!$H$8</f>
        <v>44929</v>
      </c>
      <c r="I799" s="2000" t="s">
        <v>47</v>
      </c>
      <c r="J799" s="1996"/>
      <c r="K799" s="2000" t="s">
        <v>1081</v>
      </c>
      <c r="L799" s="2000" t="s">
        <v>1082</v>
      </c>
      <c r="M799" s="1994" t="s">
        <v>1083</v>
      </c>
      <c r="N799" s="1998" t="s">
        <v>741</v>
      </c>
      <c r="O799" s="1997"/>
    </row>
    <row r="800" customFormat="false" ht="21.75" hidden="false" customHeight="true" outlineLevel="0" collapsed="false">
      <c r="A800" s="2002" t="n">
        <v>1</v>
      </c>
      <c r="B800" s="2003" t="n">
        <v>2</v>
      </c>
      <c r="C800" s="2004" t="n">
        <v>4</v>
      </c>
      <c r="D800" s="2004"/>
      <c r="E800" s="2003" t="n">
        <v>5</v>
      </c>
      <c r="F800" s="2005" t="n">
        <v>7</v>
      </c>
      <c r="G800" s="2002" t="n">
        <v>9</v>
      </c>
      <c r="H800" s="2002" t="n">
        <v>9</v>
      </c>
      <c r="I800" s="2002" t="s">
        <v>1084</v>
      </c>
      <c r="J800" s="2002" t="n">
        <v>11</v>
      </c>
      <c r="K800" s="2002" t="s">
        <v>1085</v>
      </c>
      <c r="L800" s="2002" t="s">
        <v>1086</v>
      </c>
      <c r="M800" s="2002" t="n">
        <v>14</v>
      </c>
      <c r="N800" s="2006" t="n">
        <v>15</v>
      </c>
      <c r="O800" s="2002" t="n">
        <v>16</v>
      </c>
      <c r="T800" s="1441" t="n">
        <v>15283200.0000001</v>
      </c>
      <c r="U800" s="1441" t="n">
        <v>15283200.0000001</v>
      </c>
      <c r="V800" s="1441" t="n">
        <f aca="false">T800-U800</f>
        <v>0</v>
      </c>
      <c r="W800" s="2001" t="n">
        <f aca="false">V800/U800*100</f>
        <v>0</v>
      </c>
      <c r="X800" s="1441" t="str">
        <f aca="false">IF(W800&gt;40,"FAULT",IF(W800&lt;-40,"CHECK","OK"))</f>
        <v>OK</v>
      </c>
    </row>
    <row r="801" customFormat="false" ht="21.75" hidden="false" customHeight="true" outlineLevel="0" collapsed="false">
      <c r="A801" s="2016"/>
      <c r="B801" s="2008" t="s">
        <v>1618</v>
      </c>
      <c r="C801" s="2009"/>
      <c r="D801" s="2010"/>
      <c r="E801" s="2009"/>
      <c r="F801" s="2012"/>
      <c r="G801" s="2009"/>
      <c r="H801" s="2009"/>
      <c r="I801" s="2009"/>
      <c r="J801" s="2009"/>
      <c r="K801" s="2010"/>
      <c r="L801" s="2009"/>
      <c r="M801" s="2013"/>
      <c r="N801" s="2014"/>
      <c r="O801" s="2027"/>
    </row>
    <row r="802" customFormat="false" ht="21.75" hidden="false" customHeight="true" outlineLevel="0" collapsed="false">
      <c r="A802" s="2016" t="n">
        <v>14</v>
      </c>
      <c r="B802" s="2017" t="s">
        <v>1619</v>
      </c>
      <c r="C802" s="2018" t="n">
        <v>11</v>
      </c>
      <c r="D802" s="2153"/>
      <c r="E802" s="2018" t="s">
        <v>1620</v>
      </c>
      <c r="F802" s="2119" t="n">
        <v>1</v>
      </c>
      <c r="G802" s="2127" t="n">
        <v>193178</v>
      </c>
      <c r="H802" s="2127" t="n">
        <v>241529</v>
      </c>
      <c r="I802" s="2212" t="n">
        <f aca="false">H802-G802</f>
        <v>48351</v>
      </c>
      <c r="J802" s="2027" t="n">
        <v>180</v>
      </c>
      <c r="K802" s="2024" t="n">
        <f aca="false">F802*I802*J802</f>
        <v>8703180</v>
      </c>
      <c r="L802" s="2128"/>
      <c r="M802" s="2128" t="n">
        <f aca="false">K802*$I$790/$K$804</f>
        <v>8651799.32543951</v>
      </c>
      <c r="N802" s="2129"/>
      <c r="O802" s="2027"/>
    </row>
    <row r="803" customFormat="false" ht="21.75" hidden="false" customHeight="true" outlineLevel="0" collapsed="false">
      <c r="A803" s="2016" t="n">
        <v>15</v>
      </c>
      <c r="B803" s="2017" t="s">
        <v>1387</v>
      </c>
      <c r="C803" s="2018" t="n">
        <v>11</v>
      </c>
      <c r="D803" s="2156"/>
      <c r="E803" s="2018" t="s">
        <v>1621</v>
      </c>
      <c r="F803" s="2119" t="n">
        <v>1</v>
      </c>
      <c r="G803" s="2127" t="n">
        <v>340948</v>
      </c>
      <c r="H803" s="2127" t="n">
        <v>381108</v>
      </c>
      <c r="I803" s="2212" t="n">
        <f aca="false">H803-G803</f>
        <v>40160</v>
      </c>
      <c r="J803" s="2027" t="n">
        <v>180</v>
      </c>
      <c r="K803" s="2024" t="n">
        <f aca="false">F803*I803*J803</f>
        <v>7228800</v>
      </c>
      <c r="L803" s="2128"/>
      <c r="M803" s="2128" t="n">
        <f aca="false">K803*$I$790/$K$804</f>
        <v>7186123.57365206</v>
      </c>
      <c r="N803" s="2129"/>
      <c r="O803" s="2027"/>
    </row>
    <row r="804" customFormat="false" ht="21.75" hidden="false" customHeight="true" outlineLevel="0" collapsed="false">
      <c r="A804" s="2016"/>
      <c r="B804" s="2189"/>
      <c r="C804" s="2190"/>
      <c r="D804" s="2191"/>
      <c r="E804" s="2190"/>
      <c r="F804" s="2192"/>
      <c r="G804" s="2193"/>
      <c r="H804" s="2193" t="n">
        <v>0</v>
      </c>
      <c r="I804" s="2193"/>
      <c r="J804" s="2234" t="s">
        <v>475</v>
      </c>
      <c r="K804" s="2314" t="n">
        <f aca="false">SUM(K802:K803)</f>
        <v>15931980</v>
      </c>
      <c r="L804" s="2235"/>
      <c r="M804" s="2130" t="n">
        <f aca="false">SUM(M802:M803)</f>
        <v>15837922.8990916</v>
      </c>
      <c r="N804" s="2205"/>
      <c r="O804" s="2027"/>
    </row>
    <row r="805" customFormat="false" ht="21.75" hidden="false" customHeight="true" outlineLevel="0" collapsed="false">
      <c r="A805" s="2016"/>
      <c r="B805" s="2058" t="s">
        <v>1618</v>
      </c>
      <c r="C805" s="2059"/>
      <c r="D805" s="2060"/>
      <c r="E805" s="2059"/>
      <c r="F805" s="2061"/>
      <c r="G805" s="2059"/>
      <c r="H805" s="2059" t="n">
        <v>0</v>
      </c>
      <c r="I805" s="2059"/>
      <c r="J805" s="2208"/>
      <c r="K805" s="2209"/>
      <c r="L805" s="2210"/>
      <c r="M805" s="2210"/>
      <c r="N805" s="2064"/>
      <c r="O805" s="2027"/>
    </row>
    <row r="806" customFormat="false" ht="21.75" hidden="false" customHeight="true" outlineLevel="0" collapsed="false">
      <c r="A806" s="2016" t="n">
        <v>7</v>
      </c>
      <c r="B806" s="2017" t="s">
        <v>1622</v>
      </c>
      <c r="C806" s="2018" t="n">
        <v>11</v>
      </c>
      <c r="D806" s="2291"/>
      <c r="E806" s="2018" t="s">
        <v>1623</v>
      </c>
      <c r="F806" s="2119" t="n">
        <v>1</v>
      </c>
      <c r="G806" s="2134" t="n">
        <v>386413</v>
      </c>
      <c r="H806" s="2134" t="n">
        <v>399421</v>
      </c>
      <c r="I806" s="2053" t="n">
        <f aca="false">H806-G806</f>
        <v>13008</v>
      </c>
      <c r="J806" s="2027" t="n">
        <v>60</v>
      </c>
      <c r="K806" s="2135"/>
      <c r="L806" s="2128" t="n">
        <f aca="false">F806*I806*J806</f>
        <v>780480</v>
      </c>
      <c r="M806" s="2128" t="n">
        <f aca="false">L806*$K$821/$L$821</f>
        <v>792142.014679692</v>
      </c>
      <c r="N806" s="2159" t="s">
        <v>1197</v>
      </c>
      <c r="O806" s="2155"/>
      <c r="S806" s="0" t="str">
        <f aca="false">B806</f>
        <v>Chadni chwok</v>
      </c>
      <c r="T806" s="2160" t="n">
        <f aca="false">M806</f>
        <v>792142.014679692</v>
      </c>
      <c r="U806" s="0" t="n">
        <v>648152.12383233</v>
      </c>
      <c r="V806" s="1441" t="n">
        <f aca="false">T806-U806</f>
        <v>143989.890847362</v>
      </c>
      <c r="W806" s="2001" t="n">
        <f aca="false">V806/U806*100</f>
        <v>22.2154468916947</v>
      </c>
      <c r="X806" s="1441" t="str">
        <f aca="false">IF(W806&gt;40,"FAULT",IF(W806&lt;-40,"CHECK","OK"))</f>
        <v>OK</v>
      </c>
    </row>
    <row r="807" customFormat="false" ht="21.75" hidden="false" customHeight="true" outlineLevel="0" collapsed="false">
      <c r="A807" s="2016" t="n">
        <v>8</v>
      </c>
      <c r="B807" s="2017" t="s">
        <v>1624</v>
      </c>
      <c r="C807" s="2018" t="n">
        <v>11</v>
      </c>
      <c r="D807" s="2315"/>
      <c r="E807" s="2018" t="s">
        <v>1625</v>
      </c>
      <c r="F807" s="2119" t="n">
        <v>1</v>
      </c>
      <c r="G807" s="2134" t="n">
        <v>661190</v>
      </c>
      <c r="H807" s="2134" t="n">
        <v>665574</v>
      </c>
      <c r="I807" s="2053" t="n">
        <f aca="false">H807-G807</f>
        <v>4384</v>
      </c>
      <c r="J807" s="2027" t="n">
        <v>60</v>
      </c>
      <c r="K807" s="2135"/>
      <c r="L807" s="2128" t="n">
        <f aca="false">F807*I807*J807</f>
        <v>263040</v>
      </c>
      <c r="M807" s="2128" t="n">
        <f aca="false">L807*$K$821/$L$821</f>
        <v>266970.371491065</v>
      </c>
      <c r="N807" s="2159" t="s">
        <v>1626</v>
      </c>
      <c r="O807" s="2155"/>
      <c r="S807" s="0" t="str">
        <f aca="false">B807</f>
        <v>BGB</v>
      </c>
      <c r="T807" s="2160" t="n">
        <f aca="false">M807</f>
        <v>266970.371491065</v>
      </c>
      <c r="U807" s="0" t="n">
        <v>253340.199765359</v>
      </c>
      <c r="V807" s="1441" t="n">
        <f aca="false">T807-U807</f>
        <v>13630.1717257056</v>
      </c>
      <c r="W807" s="2001" t="n">
        <f aca="false">V807/U807*100</f>
        <v>5.38018511800721</v>
      </c>
      <c r="X807" s="1441" t="str">
        <f aca="false">IF(W807&gt;40,"FAULT",IF(W807&lt;-40,"CHECK","OK"))</f>
        <v>OK</v>
      </c>
    </row>
    <row r="808" customFormat="false" ht="21.75" hidden="false" customHeight="true" outlineLevel="0" collapsed="false">
      <c r="A808" s="2016" t="n">
        <v>9</v>
      </c>
      <c r="B808" s="2017" t="s">
        <v>1627</v>
      </c>
      <c r="C808" s="2018" t="n">
        <v>11</v>
      </c>
      <c r="D808" s="2161"/>
      <c r="E808" s="2018" t="s">
        <v>1628</v>
      </c>
      <c r="F808" s="2119" t="n">
        <v>1</v>
      </c>
      <c r="G808" s="2134" t="n">
        <v>708482</v>
      </c>
      <c r="H808" s="2134" t="n">
        <v>745025</v>
      </c>
      <c r="I808" s="2053" t="n">
        <f aca="false">H808-G808</f>
        <v>36543</v>
      </c>
      <c r="J808" s="2027" t="n">
        <v>60</v>
      </c>
      <c r="K808" s="2135"/>
      <c r="L808" s="2128" t="n">
        <f aca="false">F808*I808*J808</f>
        <v>2192580</v>
      </c>
      <c r="M808" s="2128" t="n">
        <f aca="false">L808*$K$821/$L$821</f>
        <v>2225341.7621802</v>
      </c>
      <c r="N808" s="2159" t="s">
        <v>754</v>
      </c>
      <c r="O808" s="2155"/>
      <c r="S808" s="0" t="str">
        <f aca="false">B808</f>
        <v>Pari Bibi Mazar</v>
      </c>
      <c r="T808" s="2160" t="n">
        <f aca="false">M808</f>
        <v>2225341.7621802</v>
      </c>
      <c r="U808" s="0" t="n">
        <v>2144033.6462035</v>
      </c>
      <c r="V808" s="1441" t="n">
        <f aca="false">T808-U808</f>
        <v>81308.1159766959</v>
      </c>
      <c r="W808" s="2001" t="n">
        <f aca="false">V808/U808*100</f>
        <v>3.79229664239041</v>
      </c>
      <c r="X808" s="1441" t="str">
        <f aca="false">IF(W808&gt;40,"FAULT",IF(W808&lt;-40,"CHECK","OK"))</f>
        <v>OK</v>
      </c>
    </row>
    <row r="809" customFormat="false" ht="21.75" hidden="false" customHeight="true" outlineLevel="0" collapsed="false">
      <c r="A809" s="2016" t="n">
        <v>10</v>
      </c>
      <c r="B809" s="2017" t="s">
        <v>754</v>
      </c>
      <c r="C809" s="2018" t="n">
        <v>11</v>
      </c>
      <c r="D809" s="2161"/>
      <c r="E809" s="2018" t="s">
        <v>1629</v>
      </c>
      <c r="F809" s="2119" t="n">
        <v>1</v>
      </c>
      <c r="G809" s="2134" t="n">
        <v>264194</v>
      </c>
      <c r="H809" s="2134" t="n">
        <v>282859</v>
      </c>
      <c r="I809" s="2053" t="n">
        <f aca="false">H809-G809</f>
        <v>18665</v>
      </c>
      <c r="J809" s="2027" t="n">
        <v>60</v>
      </c>
      <c r="K809" s="2135"/>
      <c r="L809" s="2128" t="n">
        <f aca="false">F809*I809*J809</f>
        <v>1119900</v>
      </c>
      <c r="M809" s="2128" t="n">
        <f aca="false">L809*$K$821/$L$821</f>
        <v>1136633.66420637</v>
      </c>
      <c r="N809" s="2154" t="s">
        <v>754</v>
      </c>
      <c r="O809" s="2155"/>
      <c r="S809" s="0" t="str">
        <f aca="false">B809</f>
        <v>Azimpur</v>
      </c>
      <c r="T809" s="2160" t="n">
        <f aca="false">M809</f>
        <v>1136633.66420637</v>
      </c>
      <c r="U809" s="0" t="n">
        <v>1104066.62143035</v>
      </c>
      <c r="V809" s="1441" t="n">
        <f aca="false">T809-U809</f>
        <v>32567.0427760226</v>
      </c>
      <c r="W809" s="2001" t="n">
        <f aca="false">V809/U809*100</f>
        <v>2.94973529168295</v>
      </c>
      <c r="X809" s="1441" t="str">
        <f aca="false">IF(W809&gt;40,"FAULT",IF(W809&lt;-40,"CHECK","OK"))</f>
        <v>OK</v>
      </c>
    </row>
    <row r="810" customFormat="false" ht="21.75" hidden="false" customHeight="true" outlineLevel="0" collapsed="false">
      <c r="A810" s="2016" t="n">
        <v>11</v>
      </c>
      <c r="B810" s="2017" t="s">
        <v>1630</v>
      </c>
      <c r="C810" s="2018" t="n">
        <v>11</v>
      </c>
      <c r="D810" s="2161"/>
      <c r="E810" s="2018" t="s">
        <v>1631</v>
      </c>
      <c r="F810" s="2119" t="n">
        <v>1</v>
      </c>
      <c r="G810" s="2134" t="n">
        <v>938971</v>
      </c>
      <c r="H810" s="2134" t="n">
        <v>960626</v>
      </c>
      <c r="I810" s="2053" t="n">
        <f aca="false">H810-G810</f>
        <v>21655</v>
      </c>
      <c r="J810" s="2027" t="n">
        <v>60</v>
      </c>
      <c r="K810" s="2135"/>
      <c r="L810" s="2128" t="n">
        <f aca="false">F810*I810*J810</f>
        <v>1299300</v>
      </c>
      <c r="M810" s="2128" t="n">
        <f aca="false">L810*$K$821/$L$821</f>
        <v>1318714.27797423</v>
      </c>
      <c r="N810" s="2154" t="s">
        <v>754</v>
      </c>
      <c r="O810" s="2155"/>
      <c r="S810" s="0" t="str">
        <f aca="false">B810</f>
        <v>Aazd</v>
      </c>
      <c r="T810" s="2160" t="n">
        <f aca="false">M810</f>
        <v>1318714.27797423</v>
      </c>
      <c r="U810" s="0" t="n">
        <v>1257709.92944835</v>
      </c>
      <c r="V810" s="1441" t="n">
        <f aca="false">T810-U810</f>
        <v>61004.3485258729</v>
      </c>
      <c r="W810" s="2001" t="n">
        <f aca="false">V810/U810*100</f>
        <v>4.85043069928137</v>
      </c>
      <c r="X810" s="1441" t="str">
        <f aca="false">IF(W810&gt;40,"FAULT",IF(W810&lt;-40,"CHECK","OK"))</f>
        <v>OK</v>
      </c>
    </row>
    <row r="811" customFormat="false" ht="21.75" hidden="false" customHeight="true" outlineLevel="0" collapsed="false">
      <c r="A811" s="2016" t="n">
        <v>12</v>
      </c>
      <c r="B811" s="2017" t="s">
        <v>1632</v>
      </c>
      <c r="C811" s="2018" t="n">
        <v>11</v>
      </c>
      <c r="D811" s="2161"/>
      <c r="E811" s="2018" t="s">
        <v>1633</v>
      </c>
      <c r="F811" s="2119" t="n">
        <v>1</v>
      </c>
      <c r="G811" s="2134" t="n">
        <v>482306</v>
      </c>
      <c r="H811" s="2134" t="n">
        <v>498851</v>
      </c>
      <c r="I811" s="2053" t="n">
        <f aca="false">H811-G811</f>
        <v>16545</v>
      </c>
      <c r="J811" s="2027" t="n">
        <v>60</v>
      </c>
      <c r="K811" s="2135"/>
      <c r="L811" s="2128" t="n">
        <f aca="false">F811*I811*J811</f>
        <v>992700</v>
      </c>
      <c r="M811" s="2128" t="n">
        <f aca="false">L811*$K$821/$L$821</f>
        <v>1007533.02835759</v>
      </c>
      <c r="N811" s="2154" t="s">
        <v>754</v>
      </c>
      <c r="O811" s="2155"/>
      <c r="S811" s="0" t="str">
        <f aca="false">B811</f>
        <v>Dayra Sharif</v>
      </c>
      <c r="T811" s="2160" t="n">
        <f aca="false">M811</f>
        <v>1007533.02835759</v>
      </c>
      <c r="U811" s="0" t="n">
        <v>980271.217199278</v>
      </c>
      <c r="V811" s="1441" t="n">
        <f aca="false">T811-U811</f>
        <v>27261.8111583099</v>
      </c>
      <c r="W811" s="2001" t="n">
        <f aca="false">V811/U811*100</f>
        <v>2.78104780391281</v>
      </c>
      <c r="X811" s="1441" t="str">
        <f aca="false">IF(W811&gt;40,"FAULT",IF(W811&lt;-40,"CHECK","OK"))</f>
        <v>OK</v>
      </c>
    </row>
    <row r="812" customFormat="false" ht="21.75" hidden="false" customHeight="true" outlineLevel="0" collapsed="false">
      <c r="A812" s="2016" t="n">
        <v>13</v>
      </c>
      <c r="B812" s="2017" t="s">
        <v>1634</v>
      </c>
      <c r="C812" s="2018" t="n">
        <v>11</v>
      </c>
      <c r="D812" s="2161"/>
      <c r="E812" s="2018" t="s">
        <v>1635</v>
      </c>
      <c r="F812" s="2119" t="n">
        <v>1</v>
      </c>
      <c r="G812" s="2134" t="n">
        <v>1842.39</v>
      </c>
      <c r="H812" s="2134" t="n">
        <v>1871.03</v>
      </c>
      <c r="I812" s="2053" t="n">
        <f aca="false">H812-G812</f>
        <v>28.6399999999999</v>
      </c>
      <c r="J812" s="2027" t="n">
        <v>60000</v>
      </c>
      <c r="K812" s="2135"/>
      <c r="L812" s="2128" t="n">
        <f aca="false">F812*I812*J812</f>
        <v>1718399.99999999</v>
      </c>
      <c r="M812" s="2128" t="n">
        <f aca="false">L812*$K$821/$L$821</f>
        <v>1744076.51448542</v>
      </c>
      <c r="N812" s="2154" t="s">
        <v>754</v>
      </c>
      <c r="O812" s="2155"/>
      <c r="S812" s="0" t="str">
        <f aca="false">B812</f>
        <v>Naya palton</v>
      </c>
      <c r="T812" s="2160" t="n">
        <f aca="false">M812</f>
        <v>1744076.51448542</v>
      </c>
      <c r="U812" s="0" t="n">
        <v>1689342.42335086</v>
      </c>
      <c r="V812" s="1441" t="n">
        <f aca="false">T812-U812</f>
        <v>54734.0911345587</v>
      </c>
      <c r="W812" s="2001" t="n">
        <f aca="false">V812/U812*100</f>
        <v>3.23996428302511</v>
      </c>
      <c r="X812" s="1441" t="str">
        <f aca="false">IF(W812&gt;40,"FAULT",IF(W812&lt;-40,"CHECK","OK"))</f>
        <v>OK</v>
      </c>
    </row>
    <row r="813" customFormat="false" ht="21.75" hidden="false" customHeight="true" outlineLevel="0" collapsed="false">
      <c r="A813" s="2016" t="n">
        <v>16</v>
      </c>
      <c r="B813" s="2017" t="s">
        <v>1636</v>
      </c>
      <c r="C813" s="2018" t="n">
        <v>11</v>
      </c>
      <c r="D813" s="2161"/>
      <c r="E813" s="2018" t="s">
        <v>1637</v>
      </c>
      <c r="F813" s="2119" t="n">
        <v>1</v>
      </c>
      <c r="G813" s="2134" t="n">
        <v>1560667</v>
      </c>
      <c r="H813" s="2134" t="n">
        <v>1584644</v>
      </c>
      <c r="I813" s="2053" t="n">
        <f aca="false">H813-G813</f>
        <v>23977</v>
      </c>
      <c r="J813" s="2027" t="n">
        <v>60</v>
      </c>
      <c r="K813" s="2135"/>
      <c r="L813" s="2128" t="n">
        <f aca="false">F813*I813*J813</f>
        <v>1438620</v>
      </c>
      <c r="M813" s="2128" t="n">
        <f aca="false">L813*$K$821/$L$821</f>
        <v>1460116.01214445</v>
      </c>
      <c r="N813" s="2154" t="s">
        <v>754</v>
      </c>
      <c r="O813" s="2155"/>
      <c r="S813" s="0" t="str">
        <f aca="false">B813</f>
        <v>Viqarunnisa Noon School</v>
      </c>
      <c r="T813" s="2160" t="n">
        <f aca="false">M813</f>
        <v>1460116.01214445</v>
      </c>
      <c r="U813" s="0" t="n">
        <v>1388906.14588889</v>
      </c>
      <c r="V813" s="1441" t="n">
        <f aca="false">T813-U813</f>
        <v>71209.8662555597</v>
      </c>
      <c r="W813" s="2001" t="n">
        <f aca="false">V813/U813*100</f>
        <v>5.12704666664039</v>
      </c>
      <c r="X813" s="1441" t="str">
        <f aca="false">IF(W813&gt;40,"FAULT",IF(W813&lt;-40,"CHECK","OK"))</f>
        <v>OK</v>
      </c>
    </row>
    <row r="814" customFormat="false" ht="21.75" hidden="false" customHeight="true" outlineLevel="0" collapsed="false">
      <c r="A814" s="2016" t="n">
        <v>17</v>
      </c>
      <c r="B814" s="2017" t="s">
        <v>1638</v>
      </c>
      <c r="C814" s="2018" t="n">
        <v>11</v>
      </c>
      <c r="D814" s="2161"/>
      <c r="E814" s="2018" t="s">
        <v>1639</v>
      </c>
      <c r="F814" s="2119" t="n">
        <v>1</v>
      </c>
      <c r="G814" s="2134" t="n">
        <v>3964091</v>
      </c>
      <c r="H814" s="2134" t="n">
        <v>3981086</v>
      </c>
      <c r="I814" s="2053" t="n">
        <f aca="false">H814-G814</f>
        <v>16995</v>
      </c>
      <c r="J814" s="2027" t="n">
        <v>60</v>
      </c>
      <c r="K814" s="2135"/>
      <c r="L814" s="2128" t="n">
        <f aca="false">F814*I814*J814</f>
        <v>1019700</v>
      </c>
      <c r="M814" s="2128" t="n">
        <f aca="false">L814*$K$821/$L$821</f>
        <v>1034936.46521228</v>
      </c>
      <c r="N814" s="2154" t="s">
        <v>754</v>
      </c>
      <c r="O814" s="2155"/>
      <c r="S814" s="0" t="str">
        <f aca="false">B814</f>
        <v>Subal Das Lane</v>
      </c>
      <c r="T814" s="2160" t="n">
        <f aca="false">M814</f>
        <v>1034936.46521228</v>
      </c>
      <c r="U814" s="0" t="n">
        <v>1287496.66949802</v>
      </c>
      <c r="V814" s="1441" t="n">
        <f aca="false">T814-U814</f>
        <v>-252560.20428574</v>
      </c>
      <c r="W814" s="2001" t="n">
        <f aca="false">V814/U814*100</f>
        <v>-19.616377290064</v>
      </c>
      <c r="X814" s="1441" t="str">
        <f aca="false">IF(W814&gt;40,"FAULT",IF(W814&lt;-40,"CHECK","OK"))</f>
        <v>OK</v>
      </c>
    </row>
    <row r="815" customFormat="false" ht="21.75" hidden="false" customHeight="true" outlineLevel="0" collapsed="false">
      <c r="A815" s="2016" t="n">
        <v>18</v>
      </c>
      <c r="B815" s="2017" t="s">
        <v>758</v>
      </c>
      <c r="C815" s="2018" t="n">
        <v>11</v>
      </c>
      <c r="D815" s="2161"/>
      <c r="E815" s="2018" t="s">
        <v>1640</v>
      </c>
      <c r="F815" s="2119" t="n">
        <v>1</v>
      </c>
      <c r="G815" s="2134" t="n">
        <v>646194</v>
      </c>
      <c r="H815" s="2134" t="n">
        <v>685659</v>
      </c>
      <c r="I815" s="2053" t="n">
        <f aca="false">H815-G815</f>
        <v>39465</v>
      </c>
      <c r="J815" s="2027" t="n">
        <v>60</v>
      </c>
      <c r="K815" s="2135"/>
      <c r="L815" s="2128" t="n">
        <f aca="false">F815*I815*J815</f>
        <v>2367900</v>
      </c>
      <c r="M815" s="2128" t="n">
        <f aca="false">L815*$K$821/$L$821</f>
        <v>2403281.41215668</v>
      </c>
      <c r="N815" s="2154" t="s">
        <v>754</v>
      </c>
      <c r="O815" s="2155"/>
      <c r="S815" s="0" t="str">
        <f aca="false">B815</f>
        <v>Lalbagh</v>
      </c>
      <c r="T815" s="2160" t="n">
        <f aca="false">M815</f>
        <v>2403281.41215668</v>
      </c>
      <c r="U815" s="0" t="n">
        <v>2365446.3751148</v>
      </c>
      <c r="V815" s="1441" t="n">
        <f aca="false">T815-U815</f>
        <v>37835.0370418774</v>
      </c>
      <c r="W815" s="2001" t="n">
        <f aca="false">V815/U815*100</f>
        <v>1.59948825895667</v>
      </c>
      <c r="X815" s="1441" t="str">
        <f aca="false">IF(W815&gt;40,"FAULT",IF(W815&lt;-40,"CHECK","OK"))</f>
        <v>OK</v>
      </c>
    </row>
    <row r="816" customFormat="false" ht="21.75" hidden="false" customHeight="true" outlineLevel="0" collapsed="false">
      <c r="A816" s="2016" t="n">
        <v>19</v>
      </c>
      <c r="B816" s="2017" t="s">
        <v>1641</v>
      </c>
      <c r="C816" s="2018" t="n">
        <v>11</v>
      </c>
      <c r="D816" s="2315"/>
      <c r="E816" s="2018" t="s">
        <v>1642</v>
      </c>
      <c r="F816" s="2119" t="n">
        <v>1</v>
      </c>
      <c r="G816" s="2134" t="n">
        <v>1217962</v>
      </c>
      <c r="H816" s="2134" t="n">
        <v>1228090</v>
      </c>
      <c r="I816" s="2053" t="n">
        <f aca="false">H816-G816</f>
        <v>10128</v>
      </c>
      <c r="J816" s="2027" t="n">
        <v>60</v>
      </c>
      <c r="K816" s="2135"/>
      <c r="L816" s="2128" t="n">
        <f aca="false">F816*I816*J816</f>
        <v>607680</v>
      </c>
      <c r="M816" s="2128" t="n">
        <f aca="false">L816*$K$821/$L$821</f>
        <v>616760.01880965</v>
      </c>
      <c r="N816" s="2159" t="s">
        <v>760</v>
      </c>
      <c r="O816" s="2155"/>
      <c r="S816" s="0" t="str">
        <f aca="false">B816</f>
        <v>Zahrul Haque Hall</v>
      </c>
      <c r="T816" s="2160" t="n">
        <f aca="false">M816</f>
        <v>616760.01880965</v>
      </c>
      <c r="U816" s="0" t="n">
        <v>675859.296814876</v>
      </c>
      <c r="V816" s="1441" t="n">
        <f aca="false">T816-U816</f>
        <v>-59099.2780052267</v>
      </c>
      <c r="W816" s="2001" t="n">
        <f aca="false">V816/U816*100</f>
        <v>-8.74431679548451</v>
      </c>
      <c r="X816" s="1441" t="str">
        <f aca="false">IF(W816&gt;40,"FAULT",IF(W816&lt;-40,"CHECK","OK"))</f>
        <v>OK</v>
      </c>
    </row>
    <row r="817" customFormat="false" ht="21.75" hidden="false" customHeight="true" outlineLevel="0" collapsed="false">
      <c r="A817" s="2016" t="n">
        <v>20</v>
      </c>
      <c r="B817" s="2017" t="s">
        <v>1643</v>
      </c>
      <c r="C817" s="2018" t="n">
        <v>11</v>
      </c>
      <c r="D817" s="2161"/>
      <c r="E817" s="2018" t="s">
        <v>1644</v>
      </c>
      <c r="F817" s="2119" t="n">
        <v>1</v>
      </c>
      <c r="G817" s="2134" t="n">
        <v>918378</v>
      </c>
      <c r="H817" s="2134" t="n">
        <v>925859</v>
      </c>
      <c r="I817" s="2053" t="n">
        <f aca="false">H817-G817</f>
        <v>7481</v>
      </c>
      <c r="J817" s="2027" t="n">
        <v>60</v>
      </c>
      <c r="K817" s="2135"/>
      <c r="L817" s="2128" t="n">
        <f aca="false">F817*I817*J817</f>
        <v>448860</v>
      </c>
      <c r="M817" s="2128" t="n">
        <f aca="false">L817*$K$821/$L$821</f>
        <v>455566.913577704</v>
      </c>
      <c r="N817" s="2154" t="s">
        <v>754</v>
      </c>
      <c r="O817" s="2155"/>
      <c r="S817" s="0" t="str">
        <f aca="false">B817</f>
        <v>Eden College</v>
      </c>
      <c r="T817" s="2160" t="n">
        <f aca="false">M817</f>
        <v>455566.913577704</v>
      </c>
      <c r="U817" s="0" t="n">
        <v>455119.369013529</v>
      </c>
      <c r="V817" s="1441" t="n">
        <f aca="false">T817-U817</f>
        <v>447.544564175303</v>
      </c>
      <c r="W817" s="2001" t="n">
        <f aca="false">V817/U817*100</f>
        <v>0.0983356443706968</v>
      </c>
      <c r="X817" s="1441" t="str">
        <f aca="false">IF(W817&gt;40,"FAULT",IF(W817&lt;-40,"CHECK","OK"))</f>
        <v>OK</v>
      </c>
    </row>
    <row r="818" customFormat="false" ht="21.75" hidden="false" customHeight="true" outlineLevel="0" collapsed="false">
      <c r="A818" s="2016" t="n">
        <v>21</v>
      </c>
      <c r="B818" s="2017" t="s">
        <v>1645</v>
      </c>
      <c r="C818" s="2018" t="n">
        <v>11</v>
      </c>
      <c r="D818" s="2161"/>
      <c r="E818" s="2018" t="s">
        <v>1646</v>
      </c>
      <c r="F818" s="2119" t="n">
        <v>1</v>
      </c>
      <c r="G818" s="2134" t="n">
        <v>456044</v>
      </c>
      <c r="H818" s="2134" t="n">
        <v>466773</v>
      </c>
      <c r="I818" s="2053" t="n">
        <f aca="false">H818-G818</f>
        <v>10729</v>
      </c>
      <c r="J818" s="2027" t="n">
        <v>60</v>
      </c>
      <c r="K818" s="2135"/>
      <c r="L818" s="2128" t="n">
        <f aca="false">F818*I818*J818</f>
        <v>643740</v>
      </c>
      <c r="M818" s="2128" t="n">
        <f aca="false">L818*$K$821/$L$821</f>
        <v>653358.831142252</v>
      </c>
      <c r="N818" s="2154" t="s">
        <v>754</v>
      </c>
      <c r="O818" s="2155"/>
      <c r="S818" s="0" t="str">
        <f aca="false">B818</f>
        <v>Nilkhet/ PWD-01</v>
      </c>
      <c r="T818" s="2160" t="n">
        <f aca="false">M818</f>
        <v>653358.831142252</v>
      </c>
      <c r="U818" s="0" t="n">
        <v>648152.12383233</v>
      </c>
      <c r="V818" s="1441" t="n">
        <f aca="false">T818-U818</f>
        <v>5206.70730992232</v>
      </c>
      <c r="W818" s="2001" t="n">
        <f aca="false">V818/U818*100</f>
        <v>0.803315628920047</v>
      </c>
      <c r="X818" s="1441" t="str">
        <f aca="false">IF(W818&gt;40,"FAULT",IF(W818&lt;-40,"CHECK","OK"))</f>
        <v>OK</v>
      </c>
    </row>
    <row r="819" customFormat="false" ht="21.75" hidden="false" customHeight="true" outlineLevel="0" collapsed="false">
      <c r="A819" s="2016" t="n">
        <v>22</v>
      </c>
      <c r="B819" s="2017" t="s">
        <v>1647</v>
      </c>
      <c r="C819" s="2018" t="n">
        <v>11</v>
      </c>
      <c r="D819" s="2315"/>
      <c r="E819" s="2018" t="s">
        <v>1648</v>
      </c>
      <c r="F819" s="2119" t="n">
        <v>1</v>
      </c>
      <c r="G819" s="2134" t="n">
        <v>937828</v>
      </c>
      <c r="H819" s="2134" t="n">
        <v>949620</v>
      </c>
      <c r="I819" s="2053" t="n">
        <f aca="false">H819-G819</f>
        <v>11792</v>
      </c>
      <c r="J819" s="2027" t="n">
        <v>60</v>
      </c>
      <c r="K819" s="2135"/>
      <c r="L819" s="2128" t="n">
        <f aca="false">F819*I819*J819</f>
        <v>707520</v>
      </c>
      <c r="M819" s="2128" t="n">
        <f aca="false">L819*$K$821/$L$821</f>
        <v>718091.838645674</v>
      </c>
      <c r="N819" s="2154" t="s">
        <v>760</v>
      </c>
      <c r="O819" s="2155"/>
      <c r="S819" s="0" t="str">
        <f aca="false">B819</f>
        <v>BUET</v>
      </c>
      <c r="T819" s="2160" t="n">
        <f aca="false">M819</f>
        <v>718091.838645674</v>
      </c>
      <c r="U819" s="0" t="n">
        <v>902348.615919445</v>
      </c>
      <c r="V819" s="1441" t="n">
        <f aca="false">T819-U819</f>
        <v>-184256.777273771</v>
      </c>
      <c r="W819" s="2001" t="n">
        <f aca="false">V819/U819*100</f>
        <v>-20.4196885796764</v>
      </c>
      <c r="X819" s="1441" t="str">
        <f aca="false">IF(W819&gt;40,"FAULT",IF(W819&lt;-40,"CHECK","OK"))</f>
        <v>OK</v>
      </c>
    </row>
    <row r="820" customFormat="false" ht="21.75" hidden="false" customHeight="true" outlineLevel="0" collapsed="false">
      <c r="A820" s="2016" t="n">
        <v>23</v>
      </c>
      <c r="B820" s="2017" t="s">
        <v>1604</v>
      </c>
      <c r="C820" s="2152" t="n">
        <v>0.415</v>
      </c>
      <c r="D820" s="2162"/>
      <c r="E820" s="2018" t="s">
        <v>1649</v>
      </c>
      <c r="F820" s="2119" t="n">
        <v>1</v>
      </c>
      <c r="G820" s="2134" t="n">
        <v>381002</v>
      </c>
      <c r="H820" s="2134" t="n">
        <v>385337</v>
      </c>
      <c r="I820" s="2053" t="n">
        <f aca="false">H820-G820</f>
        <v>4335</v>
      </c>
      <c r="J820" s="2027" t="n">
        <v>1</v>
      </c>
      <c r="K820" s="2135"/>
      <c r="L820" s="2128" t="n">
        <f aca="false">F820*I820*J820</f>
        <v>4335</v>
      </c>
      <c r="M820" s="2128" t="n">
        <f aca="false">L820*$K$821/$L$821</f>
        <v>4399.774028337</v>
      </c>
      <c r="N820" s="2154" t="s">
        <v>754</v>
      </c>
      <c r="O820" s="2155"/>
      <c r="S820" s="0" t="str">
        <f aca="false">B820</f>
        <v>11/0.4 kV Auxiliary Transformer</v>
      </c>
      <c r="T820" s="2160" t="n">
        <f aca="false">M820</f>
        <v>4399.774028337</v>
      </c>
      <c r="U820" s="0" t="n">
        <v>2203.9333329016</v>
      </c>
      <c r="V820" s="1441" t="n">
        <f aca="false">T820-U820</f>
        <v>2195.8406954354</v>
      </c>
      <c r="W820" s="2001" t="n">
        <f aca="false">V820/U820*100</f>
        <v>99.6328093347748</v>
      </c>
      <c r="X820" s="1441" t="str">
        <f aca="false">IF(W820&gt;40,"FAULT",IF(W820&lt;-40,"CHECK","OK"))</f>
        <v>FAULT</v>
      </c>
    </row>
    <row r="821" customFormat="false" ht="21.75" hidden="false" customHeight="true" outlineLevel="0" collapsed="false">
      <c r="A821" s="2132"/>
      <c r="B821" s="2142"/>
      <c r="C821" s="2143"/>
      <c r="D821" s="2142"/>
      <c r="E821" s="2143"/>
      <c r="F821" s="2144"/>
      <c r="G821" s="2145"/>
      <c r="H821" s="2145"/>
      <c r="I821" s="2145"/>
      <c r="J821" s="2239" t="s">
        <v>1187</v>
      </c>
      <c r="K821" s="2262" t="n">
        <f aca="false">M804</f>
        <v>15837922.8990916</v>
      </c>
      <c r="L821" s="2130" t="n">
        <f aca="false">SUM(L806:L820)</f>
        <v>15604755</v>
      </c>
      <c r="M821" s="2130" t="n">
        <f aca="false">SUM(M806:M820)</f>
        <v>15837922.8990916</v>
      </c>
      <c r="N821" s="2166" t="n">
        <f aca="false">(M821-L821)/L821*100</f>
        <v>1.49421057294127</v>
      </c>
      <c r="O821" s="2240"/>
    </row>
    <row r="823" customFormat="false" ht="21.75" hidden="false" customHeight="true" outlineLevel="0" collapsed="false">
      <c r="A823" s="2077"/>
      <c r="B823" s="2078"/>
      <c r="C823" s="2051"/>
      <c r="D823" s="2079"/>
      <c r="F823" s="2169" t="s">
        <v>1234</v>
      </c>
      <c r="G823" s="2169"/>
      <c r="H823" s="2169"/>
      <c r="I823" s="2170" t="s">
        <v>212</v>
      </c>
      <c r="J823" s="2077"/>
      <c r="K823" s="2080"/>
      <c r="L823" s="2077" t="s">
        <v>122</v>
      </c>
      <c r="M823" s="2077"/>
      <c r="N823" s="2051"/>
      <c r="O823" s="2077"/>
    </row>
    <row r="824" customFormat="false" ht="21.75" hidden="false" customHeight="true" outlineLevel="0" collapsed="false">
      <c r="A824" s="2077"/>
      <c r="B824" s="2078"/>
      <c r="C824" s="2051"/>
      <c r="D824" s="2079"/>
      <c r="F824" s="2260" t="s">
        <v>1197</v>
      </c>
      <c r="G824" s="2261" t="s">
        <v>1367</v>
      </c>
      <c r="H824" s="2261"/>
      <c r="I824" s="2171" t="n">
        <f aca="false">M806</f>
        <v>792142.014679692</v>
      </c>
      <c r="J824" s="2077"/>
      <c r="K824" s="2080"/>
      <c r="L824" s="2077"/>
      <c r="M824" s="2077"/>
      <c r="N824" s="2051"/>
      <c r="O824" s="2077" t="s">
        <v>122</v>
      </c>
    </row>
    <row r="825" customFormat="false" ht="21.75" hidden="false" customHeight="true" outlineLevel="0" collapsed="false">
      <c r="A825" s="2077"/>
      <c r="B825" s="2078"/>
      <c r="C825" s="2051"/>
      <c r="D825" s="2079"/>
      <c r="F825" s="2260" t="s">
        <v>1626</v>
      </c>
      <c r="G825" s="2261" t="s">
        <v>1367</v>
      </c>
      <c r="H825" s="2261"/>
      <c r="I825" s="2171" t="n">
        <f aca="false">M807</f>
        <v>266970.371491065</v>
      </c>
      <c r="J825" s="2077"/>
      <c r="K825" s="2080"/>
      <c r="L825" s="2077"/>
      <c r="M825" s="2077"/>
      <c r="N825" s="2051"/>
      <c r="O825" s="2077"/>
    </row>
    <row r="826" customFormat="false" ht="21.75" hidden="false" customHeight="true" outlineLevel="0" collapsed="false">
      <c r="A826" s="2077"/>
      <c r="B826" s="2078"/>
      <c r="C826" s="2051"/>
      <c r="D826" s="2079"/>
      <c r="F826" s="2260" t="s">
        <v>754</v>
      </c>
      <c r="G826" s="2261" t="s">
        <v>1367</v>
      </c>
      <c r="H826" s="2261"/>
      <c r="I826" s="2171" t="n">
        <f aca="false">SUM(M808:M815,M817:M818,M820)</f>
        <v>13443958.6554655</v>
      </c>
      <c r="J826" s="2077"/>
      <c r="K826" s="2080"/>
      <c r="L826" s="2077"/>
      <c r="M826" s="2077"/>
      <c r="N826" s="2051"/>
      <c r="O826" s="2077"/>
    </row>
    <row r="827" customFormat="false" ht="21.75" hidden="false" customHeight="true" outlineLevel="0" collapsed="false">
      <c r="A827" s="2077"/>
      <c r="B827" s="2078"/>
      <c r="C827" s="2051"/>
      <c r="D827" s="2079"/>
      <c r="E827" s="2051"/>
      <c r="F827" s="2260" t="s">
        <v>760</v>
      </c>
      <c r="G827" s="2261" t="s">
        <v>1367</v>
      </c>
      <c r="H827" s="2261"/>
      <c r="I827" s="2171" t="n">
        <f aca="false">M816+M819</f>
        <v>1334851.85745532</v>
      </c>
      <c r="J827" s="2077"/>
      <c r="K827" s="2080"/>
      <c r="L827" s="2077"/>
      <c r="M827" s="2077"/>
      <c r="N827" s="2051"/>
      <c r="O827" s="2077"/>
    </row>
    <row r="828" customFormat="false" ht="21.75" hidden="false" customHeight="true" outlineLevel="0" collapsed="false">
      <c r="F828" s="2260"/>
      <c r="G828" s="2126"/>
      <c r="H828" s="2126"/>
      <c r="I828" s="2171"/>
      <c r="J828" s="2077"/>
    </row>
    <row r="829" customFormat="false" ht="21.75" hidden="false" customHeight="true" outlineLevel="0" collapsed="false">
      <c r="F829" s="2241" t="s">
        <v>1239</v>
      </c>
      <c r="G829" s="2241"/>
      <c r="H829" s="2241"/>
      <c r="I829" s="2242" t="n">
        <f aca="false">SUM(I824:I828)</f>
        <v>15837922.8990916</v>
      </c>
      <c r="J829" s="2130" t="n">
        <f aca="false">I829-M821</f>
        <v>0</v>
      </c>
    </row>
    <row r="839" customFormat="false" ht="21.75" hidden="false" customHeight="true" outlineLevel="0" collapsed="false">
      <c r="A839" s="2077"/>
      <c r="B839" s="2078"/>
      <c r="C839" s="2051"/>
      <c r="D839" s="2079"/>
      <c r="E839" s="2051"/>
      <c r="F839" s="2103"/>
      <c r="G839" s="2077"/>
      <c r="H839" s="2077"/>
      <c r="I839" s="2077"/>
      <c r="J839" s="2077"/>
      <c r="K839" s="2080"/>
      <c r="L839" s="2077"/>
      <c r="M839" s="2077"/>
      <c r="N839" s="2051"/>
      <c r="O839" s="2077"/>
    </row>
    <row r="840" customFormat="false" ht="21.75" hidden="false" customHeight="true" outlineLevel="0" collapsed="false">
      <c r="A840" s="2077"/>
      <c r="B840" s="2078"/>
      <c r="C840" s="2051"/>
      <c r="D840" s="2079"/>
      <c r="E840" s="2051"/>
      <c r="F840" s="2103"/>
      <c r="G840" s="2077"/>
      <c r="H840" s="2077"/>
      <c r="I840" s="2077"/>
      <c r="J840" s="2077"/>
      <c r="K840" s="2080"/>
      <c r="L840" s="2077"/>
      <c r="M840" s="2077"/>
      <c r="N840" s="2051"/>
      <c r="O840" s="2077"/>
    </row>
    <row r="841" customFormat="false" ht="21.75" hidden="false" customHeight="true" outlineLevel="0" collapsed="false">
      <c r="A841" s="2271"/>
      <c r="B841" s="2175"/>
      <c r="C841" s="2175"/>
      <c r="D841" s="2175"/>
      <c r="E841" s="2175"/>
      <c r="F841" s="2175"/>
      <c r="G841" s="2175"/>
      <c r="H841" s="2175"/>
      <c r="I841" s="2175"/>
      <c r="J841" s="2175"/>
      <c r="K841" s="2175"/>
      <c r="L841" s="2175"/>
      <c r="M841" s="2175"/>
      <c r="N841" s="2272"/>
      <c r="O841" s="2174"/>
    </row>
    <row r="842" customFormat="false" ht="21.75" hidden="false" customHeight="true" outlineLevel="0" collapsed="false">
      <c r="A842" s="2077"/>
      <c r="B842" s="2078"/>
      <c r="C842" s="2051"/>
      <c r="D842" s="2079"/>
      <c r="E842" s="2051"/>
      <c r="F842" s="2103"/>
      <c r="G842" s="2077"/>
      <c r="H842" s="2077"/>
      <c r="I842" s="2077"/>
      <c r="J842" s="2077"/>
      <c r="K842" s="2080"/>
      <c r="L842" s="2077"/>
      <c r="M842" s="2077"/>
      <c r="N842" s="2051"/>
      <c r="O842" s="2077"/>
    </row>
    <row r="843" customFormat="false" ht="21.75" hidden="false" customHeight="true" outlineLevel="0" collapsed="false">
      <c r="A843" s="2077"/>
      <c r="B843" s="2078"/>
      <c r="C843" s="2051"/>
      <c r="D843" s="2079"/>
      <c r="E843" s="2051"/>
      <c r="F843" s="2103"/>
      <c r="G843" s="2077"/>
      <c r="H843" s="2077"/>
      <c r="I843" s="2077"/>
      <c r="J843" s="2077"/>
      <c r="K843" s="2080"/>
      <c r="L843" s="2077"/>
      <c r="M843" s="2077"/>
      <c r="N843" s="2051"/>
      <c r="O843" s="2077"/>
    </row>
    <row r="844" customFormat="false" ht="21.75" hidden="false" customHeight="true" outlineLevel="0" collapsed="false">
      <c r="A844" s="2270" t="s">
        <v>1650</v>
      </c>
      <c r="B844" s="2270"/>
      <c r="C844" s="2270"/>
      <c r="D844" s="2270"/>
      <c r="E844" s="2270"/>
      <c r="F844" s="2270"/>
      <c r="G844" s="2270"/>
      <c r="H844" s="2270"/>
      <c r="I844" s="2270"/>
      <c r="J844" s="2270"/>
      <c r="K844" s="2270"/>
      <c r="L844" s="2270"/>
      <c r="M844" s="2270"/>
      <c r="N844" s="2270"/>
      <c r="O844" s="1989" t="e">
        <f aca="false">#REF!</f>
        <v>#REF!</v>
      </c>
      <c r="S844" s="1990" t="str">
        <f aca="false">S6</f>
        <v>Name of Feeders.</v>
      </c>
      <c r="T844" s="1991" t="str">
        <f aca="false">T6</f>
        <v>Month June-2023</v>
      </c>
      <c r="U844" s="1990" t="s">
        <v>1070</v>
      </c>
      <c r="V844" s="1990" t="str">
        <f aca="false">V6</f>
        <v>Diffferance</v>
      </c>
      <c r="W844" s="1990" t="str">
        <f aca="false">W6</f>
        <v>% of Increased/Decreased</v>
      </c>
      <c r="X844" s="1990" t="str">
        <f aca="false">X6</f>
        <v>COMENTS</v>
      </c>
    </row>
    <row r="845" customFormat="false" ht="21.75" hidden="false" customHeight="true" outlineLevel="0" collapsed="false">
      <c r="A845" s="1992" t="s">
        <v>794</v>
      </c>
      <c r="B845" s="1993" t="s">
        <v>1074</v>
      </c>
      <c r="C845" s="1994" t="s">
        <v>1075</v>
      </c>
      <c r="D845" s="1994"/>
      <c r="E845" s="1994"/>
      <c r="F845" s="1995" t="s">
        <v>45</v>
      </c>
      <c r="G845" s="1996" t="s">
        <v>1076</v>
      </c>
      <c r="H845" s="1996"/>
      <c r="I845" s="1996"/>
      <c r="J845" s="1996" t="s">
        <v>29</v>
      </c>
      <c r="K845" s="1994" t="s">
        <v>1077</v>
      </c>
      <c r="L845" s="1994"/>
      <c r="M845" s="1994" t="s">
        <v>1078</v>
      </c>
      <c r="N845" s="1993"/>
      <c r="O845" s="1997" t="s">
        <v>479</v>
      </c>
    </row>
    <row r="846" customFormat="false" ht="21.75" hidden="false" customHeight="true" outlineLevel="0" collapsed="false">
      <c r="A846" s="1992"/>
      <c r="B846" s="1993"/>
      <c r="C846" s="1998" t="s">
        <v>1079</v>
      </c>
      <c r="D846" s="1998"/>
      <c r="E846" s="1998" t="s">
        <v>1080</v>
      </c>
      <c r="F846" s="1995"/>
      <c r="G846" s="2249" t="n">
        <f aca="false">'NORTH-1'!$H$8</f>
        <v>44929</v>
      </c>
      <c r="H846" s="2249" t="n">
        <f aca="false">'NORTH-1'!$H$8</f>
        <v>44929</v>
      </c>
      <c r="I846" s="2000" t="s">
        <v>47</v>
      </c>
      <c r="J846" s="1996"/>
      <c r="K846" s="2000" t="s">
        <v>1081</v>
      </c>
      <c r="L846" s="2000" t="s">
        <v>1082</v>
      </c>
      <c r="M846" s="1994" t="s">
        <v>1083</v>
      </c>
      <c r="N846" s="1998" t="s">
        <v>741</v>
      </c>
      <c r="O846" s="1997"/>
    </row>
    <row r="847" customFormat="false" ht="21.75" hidden="false" customHeight="true" outlineLevel="0" collapsed="false">
      <c r="A847" s="2002" t="n">
        <v>1</v>
      </c>
      <c r="B847" s="2003" t="n">
        <v>2</v>
      </c>
      <c r="C847" s="2004" t="n">
        <v>4</v>
      </c>
      <c r="D847" s="2004"/>
      <c r="E847" s="2003" t="n">
        <v>5</v>
      </c>
      <c r="F847" s="2005" t="n">
        <v>7</v>
      </c>
      <c r="G847" s="2002" t="n">
        <v>9</v>
      </c>
      <c r="H847" s="2002" t="n">
        <v>9</v>
      </c>
      <c r="I847" s="2002" t="s">
        <v>1084</v>
      </c>
      <c r="J847" s="2002" t="n">
        <v>11</v>
      </c>
      <c r="K847" s="2002" t="s">
        <v>1085</v>
      </c>
      <c r="L847" s="2002" t="s">
        <v>1086</v>
      </c>
      <c r="M847" s="2002" t="n">
        <v>14</v>
      </c>
      <c r="N847" s="2006" t="n">
        <v>15</v>
      </c>
      <c r="O847" s="2002" t="n">
        <v>16</v>
      </c>
      <c r="T847" s="1441" t="n">
        <v>15283200.0000001</v>
      </c>
      <c r="U847" s="1441" t="n">
        <v>15283200.0000001</v>
      </c>
      <c r="V847" s="1441" t="n">
        <f aca="false">T847-U847</f>
        <v>0</v>
      </c>
      <c r="W847" s="2001" t="n">
        <f aca="false">V847/U847*100</f>
        <v>0</v>
      </c>
      <c r="X847" s="1441" t="str">
        <f aca="false">IF(W847&gt;40,"FAULT",IF(W847&lt;-40,"CHECK","OK"))</f>
        <v>OK</v>
      </c>
    </row>
    <row r="848" customFormat="false" ht="21.75" hidden="false" customHeight="true" outlineLevel="0" collapsed="false">
      <c r="A848" s="2007"/>
      <c r="B848" s="2008" t="s">
        <v>1651</v>
      </c>
      <c r="C848" s="2009"/>
      <c r="D848" s="2010"/>
      <c r="E848" s="2011"/>
      <c r="F848" s="2012"/>
      <c r="G848" s="2009"/>
      <c r="H848" s="2009"/>
      <c r="I848" s="2009"/>
      <c r="J848" s="2009"/>
      <c r="K848" s="2010"/>
      <c r="L848" s="2009"/>
      <c r="M848" s="2013"/>
      <c r="N848" s="2014"/>
      <c r="O848" s="2015"/>
    </row>
    <row r="849" customFormat="false" ht="21.75" hidden="false" customHeight="true" outlineLevel="0" collapsed="false">
      <c r="A849" s="2016" t="n">
        <v>3</v>
      </c>
      <c r="B849" s="2125" t="s">
        <v>190</v>
      </c>
      <c r="C849" s="2018" t="n">
        <v>132</v>
      </c>
      <c r="D849" s="2253"/>
      <c r="E849" s="2018" t="n">
        <v>38992596</v>
      </c>
      <c r="F849" s="2021" t="n">
        <v>1</v>
      </c>
      <c r="G849" s="2274" t="n">
        <f aca="false">'PDB Bill AMR'!J62</f>
        <v>816.161</v>
      </c>
      <c r="H849" s="2274" t="n">
        <f aca="false">'PDB Bill AMR'!K62</f>
        <v>851.661</v>
      </c>
      <c r="I849" s="2274" t="n">
        <f aca="false">'PDB Bill AMR'!L62</f>
        <v>35.5</v>
      </c>
      <c r="J849" s="2183" t="n">
        <f aca="false">'PDB Bill AMR'!I62</f>
        <v>1440000</v>
      </c>
      <c r="K849" s="2184" t="n">
        <f aca="false">'PDB Bill AMR'!M62</f>
        <v>0</v>
      </c>
      <c r="L849" s="2275" t="n">
        <f aca="false">'PDB Bill AMR'!N62</f>
        <v>51120000</v>
      </c>
      <c r="M849" s="2025"/>
      <c r="N849" s="2026"/>
      <c r="O849" s="2027"/>
    </row>
    <row r="850" customFormat="false" ht="21.75" hidden="false" customHeight="true" outlineLevel="0" collapsed="false">
      <c r="A850" s="2016"/>
      <c r="B850" s="2125"/>
      <c r="C850" s="2190" t="n">
        <v>132</v>
      </c>
      <c r="D850" s="2019"/>
      <c r="E850" s="2018"/>
      <c r="F850" s="2192" t="n">
        <v>1</v>
      </c>
      <c r="G850" s="2316" t="n">
        <f aca="false">'PDB Bill AMR'!J63</f>
        <v>0.021</v>
      </c>
      <c r="H850" s="2316" t="n">
        <f aca="false">'PDB Bill AMR'!K63</f>
        <v>0.021</v>
      </c>
      <c r="I850" s="2316" t="n">
        <f aca="false">'PDB Bill AMR'!L63</f>
        <v>0</v>
      </c>
      <c r="J850" s="2317" t="n">
        <f aca="false">'PDB Bill AMR'!I63</f>
        <v>1440000</v>
      </c>
      <c r="K850" s="2184" t="n">
        <f aca="false">'PDB Bill AMR'!M63</f>
        <v>0</v>
      </c>
      <c r="L850" s="2275" t="n">
        <f aca="false">'PDB Bill AMR'!N63</f>
        <v>0</v>
      </c>
      <c r="M850" s="2318"/>
      <c r="N850" s="2319"/>
      <c r="O850" s="2027"/>
    </row>
    <row r="851" customFormat="false" ht="21.75" hidden="false" customHeight="true" outlineLevel="0" collapsed="false">
      <c r="A851" s="2016"/>
      <c r="B851" s="2037"/>
      <c r="C851" s="2038"/>
      <c r="D851" s="2039"/>
      <c r="E851" s="2143"/>
      <c r="F851" s="2040"/>
      <c r="G851" s="2041"/>
      <c r="H851" s="2041"/>
      <c r="I851" s="2042" t="s">
        <v>1094</v>
      </c>
      <c r="J851" s="2042"/>
      <c r="K851" s="2043" t="n">
        <f aca="false">SUM(K849:K850)</f>
        <v>0</v>
      </c>
      <c r="L851" s="2131" t="n">
        <f aca="false">SUM(L849:L849)</f>
        <v>51120000</v>
      </c>
      <c r="M851" s="2045"/>
      <c r="N851" s="2046"/>
      <c r="O851" s="2027"/>
    </row>
    <row r="852" customFormat="false" ht="21.75" hidden="false" customHeight="true" outlineLevel="0" collapsed="false">
      <c r="A852" s="2016"/>
      <c r="B852" s="2037"/>
      <c r="C852" s="2038"/>
      <c r="D852" s="2039"/>
      <c r="E852" s="2038"/>
      <c r="F852" s="2038"/>
      <c r="G852" s="2041"/>
      <c r="H852" s="2041"/>
      <c r="I852" s="2047"/>
      <c r="J852" s="2047" t="s">
        <v>1095</v>
      </c>
      <c r="K852" s="2068" t="n">
        <f aca="false">L851-K851</f>
        <v>51120000</v>
      </c>
      <c r="L852" s="2049"/>
      <c r="M852" s="2050"/>
      <c r="N852" s="2051"/>
      <c r="O852" s="2027"/>
    </row>
    <row r="853" customFormat="false" ht="21.75" hidden="false" customHeight="true" outlineLevel="0" collapsed="false">
      <c r="A853" s="2016"/>
      <c r="B853" s="2008" t="s">
        <v>1652</v>
      </c>
      <c r="C853" s="2009"/>
      <c r="D853" s="2010"/>
      <c r="E853" s="2009"/>
      <c r="F853" s="2009"/>
      <c r="G853" s="2009"/>
      <c r="H853" s="2009"/>
      <c r="I853" s="2009"/>
      <c r="J853" s="2009"/>
      <c r="K853" s="2010"/>
      <c r="L853" s="2009"/>
      <c r="M853" s="2013"/>
      <c r="N853" s="2014"/>
      <c r="O853" s="2027"/>
    </row>
    <row r="854" customFormat="false" ht="21.75" hidden="false" customHeight="true" outlineLevel="0" collapsed="false">
      <c r="A854" s="2016"/>
      <c r="B854" s="2017" t="s">
        <v>1653</v>
      </c>
      <c r="C854" s="2018" t="n">
        <v>132</v>
      </c>
      <c r="D854" s="2253" t="s">
        <v>1306</v>
      </c>
      <c r="E854" s="2020"/>
      <c r="F854" s="2021" t="n">
        <v>1</v>
      </c>
      <c r="G854" s="2115" t="n">
        <v>5585.08</v>
      </c>
      <c r="H854" s="2115" t="n">
        <v>5638.47</v>
      </c>
      <c r="I854" s="2022" t="n">
        <f aca="false">H854-G854</f>
        <v>53.3900000000003</v>
      </c>
      <c r="J854" s="2027" t="n">
        <v>960000</v>
      </c>
      <c r="K854" s="2024" t="n">
        <f aca="false">J854*I854*F854</f>
        <v>51254400.0000003</v>
      </c>
      <c r="L854" s="2029"/>
      <c r="M854" s="2029"/>
      <c r="N854" s="2030"/>
      <c r="O854" s="2027"/>
    </row>
    <row r="855" customFormat="false" ht="21.75" hidden="false" customHeight="true" outlineLevel="0" collapsed="false">
      <c r="A855" s="2016"/>
      <c r="B855" s="2017"/>
      <c r="C855" s="2018" t="n">
        <v>132</v>
      </c>
      <c r="D855" s="2253" t="s">
        <v>1306</v>
      </c>
      <c r="E855" s="2020"/>
      <c r="F855" s="2021" t="n">
        <v>1</v>
      </c>
      <c r="G855" s="2115" t="n">
        <v>91.71</v>
      </c>
      <c r="H855" s="2115" t="n">
        <v>91.71</v>
      </c>
      <c r="I855" s="2022" t="n">
        <f aca="false">H855-G855</f>
        <v>0</v>
      </c>
      <c r="J855" s="2027" t="n">
        <v>960000</v>
      </c>
      <c r="K855" s="2024"/>
      <c r="L855" s="2029" t="n">
        <f aca="false">F855*I855*J855</f>
        <v>0</v>
      </c>
      <c r="M855" s="2029"/>
      <c r="N855" s="2030"/>
      <c r="O855" s="2027"/>
    </row>
    <row r="856" customFormat="false" ht="21.75" hidden="false" customHeight="true" outlineLevel="0" collapsed="false">
      <c r="A856" s="2016"/>
      <c r="B856" s="2017" t="s">
        <v>1654</v>
      </c>
      <c r="C856" s="2018" t="n">
        <v>132</v>
      </c>
      <c r="D856" s="2019"/>
      <c r="E856" s="2320"/>
      <c r="F856" s="2021" t="n">
        <v>1</v>
      </c>
      <c r="G856" s="2115" t="n">
        <v>2970.27</v>
      </c>
      <c r="H856" s="2115" t="n">
        <v>3007.85</v>
      </c>
      <c r="I856" s="2022" t="n">
        <f aca="false">H856-G856</f>
        <v>37.5799999999999</v>
      </c>
      <c r="J856" s="2023" t="n">
        <v>960000</v>
      </c>
      <c r="K856" s="2024" t="n">
        <f aca="false">J856*I856*F856</f>
        <v>36076799.9999999</v>
      </c>
      <c r="L856" s="2029"/>
      <c r="M856" s="2045"/>
      <c r="N856" s="2046"/>
      <c r="O856" s="2027"/>
    </row>
    <row r="857" customFormat="false" ht="21.75" hidden="false" customHeight="true" outlineLevel="0" collapsed="false">
      <c r="A857" s="2016"/>
      <c r="B857" s="2017"/>
      <c r="C857" s="2018" t="n">
        <v>132</v>
      </c>
      <c r="D857" s="2019"/>
      <c r="E857" s="2320"/>
      <c r="F857" s="2021" t="n">
        <v>1</v>
      </c>
      <c r="G857" s="2115" t="n">
        <v>7.78</v>
      </c>
      <c r="H857" s="2115" t="n">
        <v>7.78</v>
      </c>
      <c r="I857" s="2022" t="n">
        <f aca="false">H857-G857</f>
        <v>0</v>
      </c>
      <c r="J857" s="2023" t="n">
        <v>960000</v>
      </c>
      <c r="K857" s="2024"/>
      <c r="L857" s="2029" t="n">
        <f aca="false">F857*I857*J857</f>
        <v>0</v>
      </c>
      <c r="M857" s="2045"/>
      <c r="N857" s="2046"/>
      <c r="O857" s="2027"/>
    </row>
    <row r="858" customFormat="false" ht="21.75" hidden="false" customHeight="true" outlineLevel="0" collapsed="false">
      <c r="A858" s="2016"/>
      <c r="B858" s="2037"/>
      <c r="C858" s="2038"/>
      <c r="D858" s="2039"/>
      <c r="E858" s="2038"/>
      <c r="F858" s="2040"/>
      <c r="G858" s="2041"/>
      <c r="H858" s="2041" t="n">
        <v>0</v>
      </c>
      <c r="I858" s="2042" t="s">
        <v>1105</v>
      </c>
      <c r="J858" s="2042"/>
      <c r="K858" s="2043" t="n">
        <f aca="false">SUM(K854:K857)</f>
        <v>87331200.0000002</v>
      </c>
      <c r="L858" s="2044" t="n">
        <f aca="false">SUM(L854:L857)</f>
        <v>0</v>
      </c>
      <c r="M858" s="2045"/>
      <c r="N858" s="2046"/>
      <c r="O858" s="2055"/>
    </row>
    <row r="859" customFormat="false" ht="21.75" hidden="false" customHeight="true" outlineLevel="0" collapsed="false">
      <c r="A859" s="2016"/>
      <c r="B859" s="2037"/>
      <c r="C859" s="2038"/>
      <c r="D859" s="2039"/>
      <c r="E859" s="2038"/>
      <c r="F859" s="2040"/>
      <c r="G859" s="2041"/>
      <c r="H859" s="2041" t="n">
        <v>0</v>
      </c>
      <c r="I859" s="2042" t="s">
        <v>1095</v>
      </c>
      <c r="J859" s="2042"/>
      <c r="K859" s="2048" t="n">
        <f aca="false">K858-L858</f>
        <v>87331200.0000002</v>
      </c>
      <c r="L859" s="2049"/>
      <c r="M859" s="2056"/>
      <c r="N859" s="2057"/>
      <c r="O859" s="2055"/>
    </row>
    <row r="860" customFormat="false" ht="21.75" hidden="false" customHeight="true" outlineLevel="0" collapsed="false">
      <c r="A860" s="2027"/>
      <c r="B860" s="2058" t="s">
        <v>1655</v>
      </c>
      <c r="C860" s="2059"/>
      <c r="D860" s="2060"/>
      <c r="E860" s="2059"/>
      <c r="F860" s="2061"/>
      <c r="G860" s="2059"/>
      <c r="H860" s="2059" t="n">
        <v>0</v>
      </c>
      <c r="I860" s="2059"/>
      <c r="J860" s="2059"/>
      <c r="K860" s="2060"/>
      <c r="L860" s="2059"/>
      <c r="M860" s="2063"/>
      <c r="N860" s="2064"/>
      <c r="O860" s="2015"/>
    </row>
    <row r="861" customFormat="false" ht="21.75" hidden="false" customHeight="true" outlineLevel="0" collapsed="false">
      <c r="A861" s="2027" t="n">
        <v>5</v>
      </c>
      <c r="B861" s="2017" t="s">
        <v>1656</v>
      </c>
      <c r="C861" s="2018" t="n">
        <v>132</v>
      </c>
      <c r="D861" s="2065"/>
      <c r="E861" s="2066" t="n">
        <v>42003953362</v>
      </c>
      <c r="F861" s="2119" t="n">
        <v>1</v>
      </c>
      <c r="G861" s="2115" t="n">
        <v>172.77</v>
      </c>
      <c r="H861" s="2115" t="n">
        <v>190.71</v>
      </c>
      <c r="I861" s="2022" t="n">
        <f aca="false">H861-G861</f>
        <v>17.94</v>
      </c>
      <c r="J861" s="2027" t="n">
        <v>1440000</v>
      </c>
      <c r="K861" s="2024"/>
      <c r="L861" s="2029" t="n">
        <f aca="false">F861*I861*J861</f>
        <v>25833600</v>
      </c>
      <c r="M861" s="2025"/>
      <c r="N861" s="2026"/>
      <c r="O861" s="2027"/>
    </row>
    <row r="862" customFormat="false" ht="21.75" hidden="false" customHeight="true" outlineLevel="0" collapsed="false">
      <c r="A862" s="2027" t="n">
        <v>6</v>
      </c>
      <c r="B862" s="2017" t="s">
        <v>1657</v>
      </c>
      <c r="C862" s="2018" t="n">
        <v>132</v>
      </c>
      <c r="D862" s="2067"/>
      <c r="E862" s="2066" t="n">
        <v>42003953364</v>
      </c>
      <c r="F862" s="2119" t="n">
        <v>1</v>
      </c>
      <c r="G862" s="2115" t="n">
        <v>169.18</v>
      </c>
      <c r="H862" s="2115" t="n">
        <v>186.66</v>
      </c>
      <c r="I862" s="2022" t="n">
        <f aca="false">H862-G862</f>
        <v>17.48</v>
      </c>
      <c r="J862" s="2027" t="n">
        <v>1440000</v>
      </c>
      <c r="K862" s="2024"/>
      <c r="L862" s="2029" t="n">
        <f aca="false">F862*I862*J862</f>
        <v>25171200</v>
      </c>
      <c r="M862" s="2029"/>
      <c r="N862" s="2030"/>
      <c r="O862" s="2027"/>
    </row>
    <row r="863" customFormat="false" ht="21.75" hidden="false" customHeight="true" outlineLevel="0" collapsed="false">
      <c r="A863" s="2027"/>
      <c r="B863" s="2037"/>
      <c r="C863" s="2038"/>
      <c r="D863" s="2039"/>
      <c r="E863" s="2038"/>
      <c r="F863" s="2040"/>
      <c r="G863" s="2041"/>
      <c r="H863" s="2041" t="n">
        <v>0</v>
      </c>
      <c r="I863" s="2041"/>
      <c r="J863" s="2037" t="s">
        <v>1110</v>
      </c>
      <c r="K863" s="2068"/>
      <c r="L863" s="2075" t="n">
        <f aca="false">L861+L862</f>
        <v>51004800</v>
      </c>
      <c r="M863" s="2055"/>
      <c r="N863" s="2057"/>
      <c r="O863" s="2027"/>
    </row>
    <row r="864" customFormat="false" ht="21.75" hidden="false" customHeight="true" outlineLevel="0" collapsed="false">
      <c r="A864" s="2007"/>
      <c r="B864" s="2058" t="s">
        <v>1658</v>
      </c>
      <c r="C864" s="2059"/>
      <c r="D864" s="2060"/>
      <c r="E864" s="2059"/>
      <c r="F864" s="2061"/>
      <c r="G864" s="2059"/>
      <c r="H864" s="2059" t="n">
        <v>0</v>
      </c>
      <c r="I864" s="2059"/>
      <c r="J864" s="2059"/>
      <c r="K864" s="2060"/>
      <c r="L864" s="2059"/>
      <c r="M864" s="2063"/>
      <c r="N864" s="2064"/>
      <c r="O864" s="2015"/>
    </row>
    <row r="865" customFormat="false" ht="21.75" hidden="false" customHeight="true" outlineLevel="0" collapsed="false">
      <c r="A865" s="2016" t="n">
        <v>1</v>
      </c>
      <c r="B865" s="2017" t="s">
        <v>1484</v>
      </c>
      <c r="C865" s="2018" t="n">
        <v>132</v>
      </c>
      <c r="D865" s="2211"/>
      <c r="E865" s="2066" t="n">
        <v>30799138</v>
      </c>
      <c r="F865" s="2119" t="n">
        <v>1</v>
      </c>
      <c r="G865" s="2115" t="n">
        <v>3359.89</v>
      </c>
      <c r="H865" s="2115" t="n">
        <v>3372.07</v>
      </c>
      <c r="I865" s="2022" t="n">
        <f aca="false">H865-G865</f>
        <v>12.1800000000003</v>
      </c>
      <c r="J865" s="2027" t="n">
        <v>960000</v>
      </c>
      <c r="K865" s="2071"/>
      <c r="L865" s="2029" t="n">
        <f aca="false">F865*I865*J865</f>
        <v>11692800.0000003</v>
      </c>
      <c r="M865" s="2029"/>
      <c r="N865" s="2026"/>
      <c r="O865" s="2027"/>
    </row>
    <row r="866" customFormat="false" ht="21.75" hidden="false" customHeight="true" outlineLevel="0" collapsed="false">
      <c r="A866" s="2016" t="n">
        <v>2</v>
      </c>
      <c r="B866" s="2017" t="s">
        <v>1482</v>
      </c>
      <c r="C866" s="2018" t="n">
        <v>132</v>
      </c>
      <c r="D866" s="2321"/>
      <c r="E866" s="2066" t="n">
        <v>30799148</v>
      </c>
      <c r="F866" s="2119" t="n">
        <v>1</v>
      </c>
      <c r="G866" s="2115" t="n">
        <v>3337.49</v>
      </c>
      <c r="H866" s="2115" t="n">
        <v>3349.64</v>
      </c>
      <c r="I866" s="2022" t="n">
        <f aca="false">H866-G866</f>
        <v>12.1500000000001</v>
      </c>
      <c r="J866" s="2027" t="n">
        <v>960000</v>
      </c>
      <c r="K866" s="2071"/>
      <c r="L866" s="2029" t="n">
        <f aca="false">F866*I866*J866</f>
        <v>11664000.0000001</v>
      </c>
      <c r="M866" s="2029"/>
      <c r="N866" s="2026"/>
      <c r="O866" s="2027"/>
    </row>
    <row r="867" customFormat="false" ht="21.75" hidden="false" customHeight="true" outlineLevel="0" collapsed="false">
      <c r="A867" s="2016" t="n">
        <v>7</v>
      </c>
      <c r="B867" s="2017" t="s">
        <v>1659</v>
      </c>
      <c r="C867" s="2018" t="n">
        <v>132</v>
      </c>
      <c r="D867" s="2215"/>
      <c r="E867" s="2066" t="s">
        <v>1660</v>
      </c>
      <c r="F867" s="2119" t="n">
        <v>1</v>
      </c>
      <c r="G867" s="2115" t="n">
        <v>1136.12</v>
      </c>
      <c r="H867" s="2115" t="n">
        <v>1149.12</v>
      </c>
      <c r="I867" s="2022" t="n">
        <f aca="false">H867-G867</f>
        <v>13</v>
      </c>
      <c r="J867" s="2027" t="n">
        <v>960000</v>
      </c>
      <c r="K867" s="2071"/>
      <c r="L867" s="2029" t="n">
        <f aca="false">F867*I867*J867</f>
        <v>12480000</v>
      </c>
      <c r="M867" s="2029"/>
      <c r="N867" s="2026"/>
      <c r="O867" s="2027"/>
    </row>
    <row r="868" customFormat="false" ht="21.75" hidden="false" customHeight="true" outlineLevel="0" collapsed="false">
      <c r="A868" s="2016"/>
      <c r="B868" s="2037"/>
      <c r="C868" s="2038"/>
      <c r="D868" s="2039"/>
      <c r="E868" s="2072"/>
      <c r="F868" s="2073"/>
      <c r="G868" s="2072"/>
      <c r="H868" s="2072"/>
      <c r="I868" s="2072"/>
      <c r="J868" s="2037" t="s">
        <v>475</v>
      </c>
      <c r="K868" s="2074"/>
      <c r="L868" s="2075" t="n">
        <f aca="false">SUM(L865:L867)</f>
        <v>35836800.0000004</v>
      </c>
      <c r="M868" s="2075" t="n">
        <f aca="false">L863+L868</f>
        <v>86841600.0000004</v>
      </c>
      <c r="N868" s="2026"/>
      <c r="O868" s="2027"/>
    </row>
    <row r="869" customFormat="false" ht="21.75" hidden="false" customHeight="true" outlineLevel="0" collapsed="false">
      <c r="A869" s="2077"/>
      <c r="B869" s="2078"/>
      <c r="C869" s="2051"/>
      <c r="D869" s="2079"/>
      <c r="K869" s="2080"/>
      <c r="L869" s="2077"/>
      <c r="M869" s="2077"/>
      <c r="N869" s="2051"/>
      <c r="O869" s="2077"/>
    </row>
    <row r="870" s="2077" customFormat="true" ht="21.75" hidden="false" customHeight="true" outlineLevel="0" collapsed="false">
      <c r="B870" s="2081" t="s">
        <v>1121</v>
      </c>
      <c r="C870" s="2081"/>
      <c r="D870" s="2082" t="s">
        <v>212</v>
      </c>
      <c r="F870" s="2083" t="s">
        <v>1125</v>
      </c>
      <c r="G870" s="2083"/>
      <c r="H870" s="2083"/>
      <c r="I870" s="2082" t="s">
        <v>212</v>
      </c>
      <c r="K870" s="2084" t="s">
        <v>1123</v>
      </c>
      <c r="L870" s="2084"/>
      <c r="M870" s="2085" t="s">
        <v>212</v>
      </c>
      <c r="N870" s="2051"/>
    </row>
    <row r="871" s="2077" customFormat="true" ht="21.75" hidden="false" customHeight="true" outlineLevel="0" collapsed="false">
      <c r="B871" s="2322" t="str">
        <f aca="false">B848</f>
        <v>Keranigonj 132 KV SIDE (TARIFF POINT)</v>
      </c>
      <c r="C871" s="2322"/>
      <c r="D871" s="2089" t="n">
        <f aca="false">K852</f>
        <v>51120000</v>
      </c>
      <c r="F871" s="2088" t="s">
        <v>1124</v>
      </c>
      <c r="G871" s="2088"/>
      <c r="H871" s="2088"/>
      <c r="I871" s="2089" t="n">
        <f aca="false">L863</f>
        <v>51004800</v>
      </c>
      <c r="K871" s="2090" t="s">
        <v>1125</v>
      </c>
      <c r="L871" s="2090"/>
      <c r="M871" s="2091" t="n">
        <f aca="false">I872</f>
        <v>36192000</v>
      </c>
      <c r="N871" s="2051"/>
    </row>
    <row r="872" s="2077" customFormat="true" ht="21.75" hidden="false" customHeight="true" outlineLevel="0" collapsed="false">
      <c r="B872" s="2086" t="s">
        <v>1661</v>
      </c>
      <c r="C872" s="2086"/>
      <c r="D872" s="2089" t="n">
        <f aca="false">K856</f>
        <v>36076799.9999999</v>
      </c>
      <c r="F872" s="2088" t="s">
        <v>1125</v>
      </c>
      <c r="G872" s="2088"/>
      <c r="H872" s="2088"/>
      <c r="I872" s="2091" t="n">
        <f aca="false">D875-I871</f>
        <v>36192000</v>
      </c>
      <c r="K872" s="2093" t="s">
        <v>1259</v>
      </c>
      <c r="L872" s="2093"/>
      <c r="M872" s="2094" t="n">
        <f aca="false">K890</f>
        <v>35851200</v>
      </c>
      <c r="N872" s="2051"/>
    </row>
    <row r="873" s="2077" customFormat="true" ht="21.75" hidden="false" customHeight="true" outlineLevel="0" collapsed="false">
      <c r="B873" s="2086"/>
      <c r="C873" s="2086"/>
      <c r="D873" s="2089"/>
      <c r="K873" s="2090" t="s">
        <v>1129</v>
      </c>
      <c r="L873" s="2090"/>
      <c r="M873" s="2089" t="n">
        <f aca="false">M871-M872</f>
        <v>340799.999999933</v>
      </c>
      <c r="N873" s="2051"/>
    </row>
    <row r="874" s="2077" customFormat="true" ht="21.75" hidden="false" customHeight="true" outlineLevel="0" collapsed="false">
      <c r="B874" s="2086"/>
      <c r="C874" s="2086"/>
      <c r="D874" s="2095"/>
      <c r="K874" s="2096" t="s">
        <v>1131</v>
      </c>
      <c r="L874" s="2096"/>
      <c r="M874" s="2097" t="n">
        <f aca="false">M873/M871</f>
        <v>0.00941644562334033</v>
      </c>
      <c r="N874" s="2051"/>
    </row>
    <row r="875" s="2077" customFormat="true" ht="21.75" hidden="false" customHeight="true" outlineLevel="0" collapsed="false">
      <c r="B875" s="2098" t="s">
        <v>1132</v>
      </c>
      <c r="C875" s="2098"/>
      <c r="D875" s="2099" t="n">
        <f aca="false">SUM(D871:D874)</f>
        <v>87196799.9999999</v>
      </c>
      <c r="K875" s="2080"/>
      <c r="N875" s="2051"/>
    </row>
    <row r="876" s="2077" customFormat="true" ht="21.75" hidden="false" customHeight="true" outlineLevel="0" collapsed="false">
      <c r="F876" s="2100"/>
      <c r="K876" s="2080"/>
      <c r="N876" s="2051"/>
    </row>
    <row r="877" s="2077" customFormat="true" ht="21.75" hidden="false" customHeight="true" outlineLevel="0" collapsed="false">
      <c r="F877" s="2100"/>
      <c r="K877" s="2080"/>
      <c r="N877" s="2051"/>
    </row>
    <row r="878" s="2077" customFormat="true" ht="21.75" hidden="false" customHeight="true" outlineLevel="0" collapsed="false">
      <c r="F878" s="2100"/>
      <c r="G878" s="2101"/>
      <c r="H878" s="2101"/>
      <c r="I878" s="2101"/>
      <c r="J878" s="2102"/>
      <c r="K878" s="2080"/>
      <c r="N878" s="2051"/>
    </row>
    <row r="879" customFormat="false" ht="21.75" hidden="false" customHeight="true" outlineLevel="0" collapsed="false">
      <c r="A879" s="2077"/>
      <c r="B879" s="2078"/>
      <c r="C879" s="2051"/>
      <c r="D879" s="2079"/>
      <c r="G879" s="2101"/>
      <c r="H879" s="2101"/>
      <c r="I879" s="2101"/>
      <c r="J879" s="2102"/>
      <c r="K879" s="2080"/>
      <c r="L879" s="2077"/>
      <c r="M879" s="2077"/>
      <c r="N879" s="2051"/>
      <c r="O879" s="2077"/>
    </row>
    <row r="880" customFormat="false" ht="21.75" hidden="false" customHeight="true" outlineLevel="0" collapsed="false">
      <c r="A880" s="2077"/>
      <c r="B880" s="2078"/>
      <c r="C880" s="2051"/>
      <c r="D880" s="2079"/>
      <c r="G880" s="2101"/>
      <c r="H880" s="2101"/>
      <c r="I880" s="2101"/>
      <c r="J880" s="2102"/>
      <c r="K880" s="2080"/>
      <c r="L880" s="2077"/>
      <c r="M880" s="2077"/>
      <c r="N880" s="2051"/>
      <c r="O880" s="2077"/>
    </row>
    <row r="881" customFormat="false" ht="21.75" hidden="false" customHeight="true" outlineLevel="0" collapsed="false">
      <c r="A881" s="2077"/>
      <c r="B881" s="2078"/>
      <c r="C881" s="2051"/>
      <c r="D881" s="2079"/>
      <c r="E881" s="2051"/>
      <c r="F881" s="2103"/>
      <c r="G881" s="2077"/>
      <c r="H881" s="2077"/>
      <c r="I881" s="2077"/>
      <c r="J881" s="2077"/>
      <c r="K881" s="2080"/>
      <c r="L881" s="2077"/>
      <c r="M881" s="2077"/>
      <c r="N881" s="2051"/>
      <c r="O881" s="2077"/>
    </row>
    <row r="882" customFormat="false" ht="21.75" hidden="false" customHeight="true" outlineLevel="0" collapsed="false">
      <c r="A882" s="2270" t="s">
        <v>1662</v>
      </c>
      <c r="B882" s="2270"/>
      <c r="C882" s="2270"/>
      <c r="D882" s="2270"/>
      <c r="E882" s="2270"/>
      <c r="F882" s="2270"/>
      <c r="G882" s="2270"/>
      <c r="H882" s="2270"/>
      <c r="I882" s="2270"/>
      <c r="J882" s="2270"/>
      <c r="K882" s="2270"/>
      <c r="L882" s="2270"/>
      <c r="M882" s="2270"/>
      <c r="N882" s="2270"/>
      <c r="O882" s="1989" t="str">
        <f aca="false">$O$6</f>
        <v>Month June-2023</v>
      </c>
      <c r="S882" s="1990" t="str">
        <f aca="false">S6</f>
        <v>Name of Feeders.</v>
      </c>
      <c r="T882" s="1991" t="str">
        <f aca="false">T6</f>
        <v>Month June-2023</v>
      </c>
      <c r="U882" s="1990" t="s">
        <v>1070</v>
      </c>
      <c r="V882" s="1990" t="str">
        <f aca="false">V6</f>
        <v>Diffferance</v>
      </c>
      <c r="W882" s="1990" t="str">
        <f aca="false">W6</f>
        <v>% of Increased/Decreased</v>
      </c>
      <c r="X882" s="1990" t="str">
        <f aca="false">X6</f>
        <v>COMENTS</v>
      </c>
    </row>
    <row r="883" customFormat="false" ht="21.75" hidden="false" customHeight="true" outlineLevel="0" collapsed="false">
      <c r="A883" s="2105" t="s">
        <v>794</v>
      </c>
      <c r="B883" s="2106" t="s">
        <v>1074</v>
      </c>
      <c r="C883" s="1994" t="s">
        <v>1075</v>
      </c>
      <c r="D883" s="1994"/>
      <c r="E883" s="1994"/>
      <c r="F883" s="2107" t="s">
        <v>45</v>
      </c>
      <c r="G883" s="1996" t="s">
        <v>1076</v>
      </c>
      <c r="H883" s="1996"/>
      <c r="I883" s="1996"/>
      <c r="J883" s="2108" t="s">
        <v>29</v>
      </c>
      <c r="K883" s="1996" t="s">
        <v>1077</v>
      </c>
      <c r="L883" s="1996"/>
      <c r="M883" s="1994" t="s">
        <v>1134</v>
      </c>
      <c r="N883" s="1993"/>
      <c r="O883" s="2109" t="s">
        <v>479</v>
      </c>
    </row>
    <row r="884" customFormat="false" ht="21.75" hidden="false" customHeight="true" outlineLevel="0" collapsed="false">
      <c r="A884" s="2105"/>
      <c r="B884" s="2106"/>
      <c r="C884" s="1998" t="s">
        <v>1079</v>
      </c>
      <c r="D884" s="1998"/>
      <c r="E884" s="2110" t="s">
        <v>1080</v>
      </c>
      <c r="F884" s="2107"/>
      <c r="G884" s="2249" t="n">
        <f aca="false">'NORTH-1'!$H$8</f>
        <v>44929</v>
      </c>
      <c r="H884" s="2249" t="n">
        <f aca="false">'NORTH-1'!$H$8</f>
        <v>44929</v>
      </c>
      <c r="I884" s="2111" t="s">
        <v>47</v>
      </c>
      <c r="J884" s="2108"/>
      <c r="K884" s="2111" t="s">
        <v>1081</v>
      </c>
      <c r="L884" s="2111" t="s">
        <v>1082</v>
      </c>
      <c r="M884" s="2112" t="s">
        <v>1083</v>
      </c>
      <c r="N884" s="2110" t="s">
        <v>741</v>
      </c>
      <c r="O884" s="2109"/>
    </row>
    <row r="885" customFormat="false" ht="21.75" hidden="false" customHeight="true" outlineLevel="0" collapsed="false">
      <c r="A885" s="2113" t="n">
        <v>1</v>
      </c>
      <c r="B885" s="2004" t="n">
        <v>2</v>
      </c>
      <c r="C885" s="2004" t="n">
        <v>4</v>
      </c>
      <c r="D885" s="2004"/>
      <c r="E885" s="2004" t="n">
        <v>5</v>
      </c>
      <c r="F885" s="2114" t="n">
        <v>7</v>
      </c>
      <c r="G885" s="2113" t="n">
        <v>9</v>
      </c>
      <c r="H885" s="2113" t="n">
        <v>9</v>
      </c>
      <c r="I885" s="2113" t="s">
        <v>1084</v>
      </c>
      <c r="J885" s="2113" t="n">
        <v>11</v>
      </c>
      <c r="K885" s="2113" t="s">
        <v>1085</v>
      </c>
      <c r="L885" s="2113" t="s">
        <v>1086</v>
      </c>
      <c r="M885" s="2113" t="n">
        <v>14</v>
      </c>
      <c r="N885" s="2004" t="n">
        <v>15</v>
      </c>
      <c r="O885" s="2113" t="n">
        <v>16</v>
      </c>
      <c r="T885" s="1441" t="n">
        <v>15283200.0000001</v>
      </c>
      <c r="U885" s="1441" t="n">
        <v>15283200.0000001</v>
      </c>
      <c r="V885" s="1441" t="n">
        <f aca="false">T885-U885</f>
        <v>0</v>
      </c>
      <c r="W885" s="2001" t="n">
        <f aca="false">V885/U885*100</f>
        <v>0</v>
      </c>
      <c r="X885" s="1441" t="str">
        <f aca="false">IF(W885&gt;40,"FAULT",IF(W885&lt;-40,"CHECK","OK"))</f>
        <v>OK</v>
      </c>
    </row>
    <row r="886" customFormat="false" ht="21.75" hidden="false" customHeight="true" outlineLevel="0" collapsed="false">
      <c r="A886" s="2007"/>
      <c r="B886" s="2008" t="s">
        <v>1533</v>
      </c>
      <c r="C886" s="2009"/>
      <c r="D886" s="2010"/>
      <c r="E886" s="2009"/>
      <c r="F886" s="2012"/>
      <c r="G886" s="2009"/>
      <c r="H886" s="2009"/>
      <c r="I886" s="2009"/>
      <c r="J886" s="2009"/>
      <c r="K886" s="2010"/>
      <c r="L886" s="2009"/>
      <c r="M886" s="2013"/>
      <c r="N886" s="2014"/>
      <c r="O886" s="2015"/>
    </row>
    <row r="887" customFormat="false" ht="21.75" hidden="false" customHeight="true" outlineLevel="0" collapsed="false">
      <c r="A887" s="2016" t="n">
        <v>12</v>
      </c>
      <c r="B887" s="2017" t="s">
        <v>1140</v>
      </c>
      <c r="C887" s="2018" t="n">
        <v>33</v>
      </c>
      <c r="D887" s="2153"/>
      <c r="E887" s="2018" t="s">
        <v>1663</v>
      </c>
      <c r="F887" s="2119" t="n">
        <v>1</v>
      </c>
      <c r="G887" s="2115" t="n">
        <v>2286.99</v>
      </c>
      <c r="H887" s="2115" t="n">
        <v>2312.97</v>
      </c>
      <c r="I887" s="2053" t="n">
        <f aca="false">H887-G887</f>
        <v>25.98</v>
      </c>
      <c r="J887" s="2027" t="n">
        <v>480000</v>
      </c>
      <c r="K887" s="2024" t="n">
        <f aca="false">F887*I887*J887</f>
        <v>12470400</v>
      </c>
      <c r="L887" s="2025"/>
      <c r="M887" s="2025" t="n">
        <f aca="false">K887*$I$872/$K$890</f>
        <v>12588943.098139</v>
      </c>
      <c r="N887" s="2026"/>
      <c r="O887" s="2027"/>
    </row>
    <row r="888" customFormat="false" ht="21.75" hidden="false" customHeight="true" outlineLevel="0" collapsed="false">
      <c r="A888" s="2016" t="n">
        <v>14</v>
      </c>
      <c r="B888" s="2017" t="s">
        <v>1489</v>
      </c>
      <c r="C888" s="2018" t="n">
        <v>33</v>
      </c>
      <c r="D888" s="2206"/>
      <c r="E888" s="2018" t="n">
        <v>30799094</v>
      </c>
      <c r="F888" s="2119" t="n">
        <v>1</v>
      </c>
      <c r="G888" s="2115" t="n">
        <v>6819.07</v>
      </c>
      <c r="H888" s="2115" t="n">
        <v>6843.58</v>
      </c>
      <c r="I888" s="2053" t="n">
        <f aca="false">H888-G888</f>
        <v>24.5100000000002</v>
      </c>
      <c r="J888" s="2027" t="n">
        <v>480000</v>
      </c>
      <c r="K888" s="2024" t="n">
        <f aca="false">F888*I888*J888</f>
        <v>11764800.0000001</v>
      </c>
      <c r="L888" s="2025"/>
      <c r="M888" s="2025" t="n">
        <f aca="false">K888*$I$872/$K$890</f>
        <v>11876635.6942028</v>
      </c>
      <c r="N888" s="2026"/>
      <c r="O888" s="2027"/>
    </row>
    <row r="889" customFormat="false" ht="21.75" hidden="false" customHeight="true" outlineLevel="0" collapsed="false">
      <c r="A889" s="2016" t="n">
        <v>19</v>
      </c>
      <c r="B889" s="2017" t="s">
        <v>1138</v>
      </c>
      <c r="C889" s="2018" t="n">
        <v>33</v>
      </c>
      <c r="D889" s="2156"/>
      <c r="E889" s="2018" t="n">
        <v>30799150</v>
      </c>
      <c r="F889" s="2119" t="n">
        <v>1</v>
      </c>
      <c r="G889" s="2115" t="n">
        <v>6720.51</v>
      </c>
      <c r="H889" s="2115" t="n">
        <v>6744.71</v>
      </c>
      <c r="I889" s="2053" t="n">
        <f aca="false">H889-G889</f>
        <v>24.1999999999998</v>
      </c>
      <c r="J889" s="2027" t="n">
        <v>480000</v>
      </c>
      <c r="K889" s="2024" t="n">
        <f aca="false">F889*I889*J889</f>
        <v>11615999.9999999</v>
      </c>
      <c r="L889" s="2025"/>
      <c r="M889" s="2025" t="n">
        <f aca="false">K889*$I$872/$K$890</f>
        <v>11726421.2076582</v>
      </c>
      <c r="N889" s="2026"/>
      <c r="O889" s="2027"/>
    </row>
    <row r="890" customFormat="false" ht="21.75" hidden="false" customHeight="true" outlineLevel="0" collapsed="false">
      <c r="A890" s="2016"/>
      <c r="B890" s="2037"/>
      <c r="C890" s="2038"/>
      <c r="D890" s="2039"/>
      <c r="E890" s="2038"/>
      <c r="F890" s="2040"/>
      <c r="G890" s="2041"/>
      <c r="H890" s="2041" t="n">
        <v>0</v>
      </c>
      <c r="I890" s="2041"/>
      <c r="J890" s="2037" t="s">
        <v>475</v>
      </c>
      <c r="K890" s="2281" t="n">
        <f aca="false">SUM(K887:K889)</f>
        <v>35851200</v>
      </c>
      <c r="L890" s="2049"/>
      <c r="M890" s="2049" t="n">
        <f aca="false">SUM(M887:M889)</f>
        <v>36192000</v>
      </c>
      <c r="N890" s="2026"/>
      <c r="O890" s="2027"/>
    </row>
    <row r="891" customFormat="false" ht="21.75" hidden="false" customHeight="true" outlineLevel="0" collapsed="false">
      <c r="A891" s="2016"/>
      <c r="B891" s="2058" t="s">
        <v>1664</v>
      </c>
      <c r="C891" s="2059"/>
      <c r="D891" s="2060"/>
      <c r="E891" s="2059"/>
      <c r="F891" s="2061"/>
      <c r="G891" s="2059"/>
      <c r="H891" s="2059" t="n">
        <v>0</v>
      </c>
      <c r="I891" s="2059"/>
      <c r="J891" s="2059"/>
      <c r="K891" s="2060"/>
      <c r="L891" s="2059"/>
      <c r="M891" s="2063"/>
      <c r="N891" s="2064"/>
      <c r="O891" s="2027"/>
    </row>
    <row r="892" customFormat="false" ht="21.75" hidden="false" customHeight="true" outlineLevel="0" collapsed="false">
      <c r="A892" s="2016"/>
      <c r="B892" s="2118" t="s">
        <v>1145</v>
      </c>
      <c r="C892" s="2018"/>
      <c r="D892" s="2065" t="s">
        <v>1108</v>
      </c>
      <c r="E892" s="2018"/>
      <c r="F892" s="2119"/>
      <c r="G892" s="2022"/>
      <c r="H892" s="2022" t="n">
        <v>0</v>
      </c>
      <c r="I892" s="2120"/>
      <c r="J892" s="2027"/>
      <c r="K892" s="2024"/>
      <c r="L892" s="2025"/>
      <c r="M892" s="2025"/>
      <c r="N892" s="2026"/>
      <c r="O892" s="2027"/>
      <c r="S892" s="0" t="str">
        <f aca="false">B892</f>
        <v>33/11 KV Transforfers</v>
      </c>
      <c r="T892" s="2124" t="n">
        <f aca="false">M892</f>
        <v>0</v>
      </c>
      <c r="U892" s="0" t="n">
        <v>0</v>
      </c>
      <c r="V892" s="1441" t="n">
        <f aca="false">T892-U892</f>
        <v>0</v>
      </c>
      <c r="W892" s="2001" t="e">
        <f aca="false">V892/U892*100</f>
        <v>#DIV/0!</v>
      </c>
      <c r="X892" s="1441" t="e">
        <f aca="false">IF(W892&gt;40,"FAULT",IF(W892&lt;-40,"CHECK","OK"))</f>
        <v>#DIV/0!</v>
      </c>
    </row>
    <row r="893" customFormat="false" ht="21.75" hidden="false" customHeight="true" outlineLevel="0" collapsed="false">
      <c r="A893" s="2007" t="n">
        <v>13</v>
      </c>
      <c r="B893" s="2017" t="s">
        <v>1665</v>
      </c>
      <c r="C893" s="2018" t="n">
        <v>33</v>
      </c>
      <c r="D893" s="2067"/>
      <c r="E893" s="2126" t="n">
        <v>30799129</v>
      </c>
      <c r="F893" s="2119" t="n">
        <v>1</v>
      </c>
      <c r="G893" s="2127" t="n">
        <v>6770.39</v>
      </c>
      <c r="H893" s="2127" t="n">
        <v>6805.63</v>
      </c>
      <c r="I893" s="2053" t="n">
        <f aca="false">H893-G893</f>
        <v>35.2399999999998</v>
      </c>
      <c r="J893" s="2027" t="n">
        <v>240000</v>
      </c>
      <c r="K893" s="2024"/>
      <c r="L893" s="2128" t="n">
        <f aca="false">F893*I893*J893</f>
        <v>8457599.99999995</v>
      </c>
      <c r="M893" s="2128" t="n">
        <f aca="false">L893*$K$907/$L$907</f>
        <v>8516522.38509164</v>
      </c>
      <c r="N893" s="2129"/>
      <c r="O893" s="2323" t="n">
        <f aca="false">M896</f>
        <v>25931408.9648222</v>
      </c>
      <c r="P893" s="2324" t="s">
        <v>1666</v>
      </c>
      <c r="Q893" s="2074" t="n">
        <f aca="false">$N$948</f>
        <v>3.12929032546466</v>
      </c>
      <c r="S893" s="0" t="str">
        <f aca="false">B893</f>
        <v>33/11 kV, 20/28 MVA T31 (HV)</v>
      </c>
      <c r="T893" s="2124" t="n">
        <f aca="false">M893</f>
        <v>8516522.38509164</v>
      </c>
      <c r="U893" s="0" t="n">
        <v>8414359.7699762</v>
      </c>
      <c r="V893" s="1441" t="n">
        <f aca="false">T893-U893</f>
        <v>102162.615115432</v>
      </c>
      <c r="W893" s="2001" t="n">
        <f aca="false">V893/U893*100</f>
        <v>1.21414603021807</v>
      </c>
      <c r="X893" s="1441" t="str">
        <f aca="false">IF(W893&gt;40,"FAULT",IF(W893&lt;-40,"CHECK","OK"))</f>
        <v>OK</v>
      </c>
    </row>
    <row r="894" customFormat="false" ht="21.75" hidden="false" customHeight="true" outlineLevel="0" collapsed="false">
      <c r="A894" s="2016" t="n">
        <v>20</v>
      </c>
      <c r="B894" s="2017" t="s">
        <v>1667</v>
      </c>
      <c r="C894" s="2018" t="n">
        <v>33</v>
      </c>
      <c r="D894" s="2067"/>
      <c r="E894" s="2126" t="n">
        <v>30799110</v>
      </c>
      <c r="F894" s="2119" t="n">
        <v>1</v>
      </c>
      <c r="G894" s="2127" t="n">
        <v>6668.04</v>
      </c>
      <c r="H894" s="2127" t="n">
        <v>6702.87</v>
      </c>
      <c r="I894" s="2053" t="n">
        <f aca="false">H894-G894</f>
        <v>34.8299999999999</v>
      </c>
      <c r="J894" s="2027" t="n">
        <v>240000</v>
      </c>
      <c r="K894" s="2024"/>
      <c r="L894" s="2128" t="n">
        <f aca="false">F894*I894*J894</f>
        <v>8359199.99999998</v>
      </c>
      <c r="M894" s="2128" t="n">
        <f aca="false">L894*$K$907/$L$907</f>
        <v>8417436.85223447</v>
      </c>
      <c r="N894" s="2129"/>
      <c r="O894" s="2323"/>
      <c r="P894" s="2324"/>
      <c r="Q894" s="2074"/>
      <c r="S894" s="0" t="str">
        <f aca="false">B894</f>
        <v>33/11 kV, 20/28 MVA T32 (HV)</v>
      </c>
      <c r="T894" s="2124" t="n">
        <f aca="false">M894</f>
        <v>8417436.85223447</v>
      </c>
      <c r="U894" s="0" t="n">
        <v>8327414.60587757</v>
      </c>
      <c r="V894" s="1441" t="n">
        <f aca="false">T894-U894</f>
        <v>90022.2463569027</v>
      </c>
      <c r="W894" s="2001" t="n">
        <f aca="false">V894/U894*100</f>
        <v>1.08103475829538</v>
      </c>
      <c r="X894" s="1441" t="str">
        <f aca="false">IF(W894&gt;40,"FAULT",IF(W894&lt;-40,"CHECK","OK"))</f>
        <v>OK</v>
      </c>
    </row>
    <row r="895" customFormat="false" ht="21.75" hidden="false" customHeight="true" outlineLevel="0" collapsed="false">
      <c r="A895" s="2027" t="n">
        <v>21</v>
      </c>
      <c r="B895" s="2017" t="s">
        <v>1668</v>
      </c>
      <c r="C895" s="2018" t="n">
        <v>33</v>
      </c>
      <c r="D895" s="2067"/>
      <c r="E895" s="2126" t="n">
        <v>30799137</v>
      </c>
      <c r="F895" s="2119" t="n">
        <v>1</v>
      </c>
      <c r="G895" s="2127" t="n">
        <v>3806.33</v>
      </c>
      <c r="H895" s="2127" t="n">
        <v>3843.56</v>
      </c>
      <c r="I895" s="2053" t="n">
        <f aca="false">H895-G895</f>
        <v>37.23</v>
      </c>
      <c r="J895" s="2027" t="n">
        <v>240000</v>
      </c>
      <c r="K895" s="2024"/>
      <c r="L895" s="2128" t="n">
        <f aca="false">F895*I895*J895</f>
        <v>8935200</v>
      </c>
      <c r="M895" s="2128" t="n">
        <f aca="false">L895*$K$907/$L$907</f>
        <v>8997449.72749613</v>
      </c>
      <c r="N895" s="2129"/>
      <c r="O895" s="2323"/>
      <c r="P895" s="2324"/>
      <c r="Q895" s="2074"/>
      <c r="S895" s="0" t="str">
        <f aca="false">B895</f>
        <v>33/11 kV, 20/28 MVA T-33 (HV)</v>
      </c>
      <c r="T895" s="2124" t="n">
        <f aca="false">M895</f>
        <v>8997449.72749613</v>
      </c>
      <c r="U895" s="0" t="n">
        <v>9179960.24273226</v>
      </c>
      <c r="V895" s="1441" t="n">
        <f aca="false">T895-U895</f>
        <v>-182510.515236134</v>
      </c>
      <c r="W895" s="2001" t="n">
        <f aca="false">V895/U895*100</f>
        <v>-1.98814058460249</v>
      </c>
      <c r="X895" s="1441" t="str">
        <f aca="false">IF(W895&gt;40,"FAULT",IF(W895&lt;-40,"CHECK","OK"))</f>
        <v>OK</v>
      </c>
    </row>
    <row r="896" customFormat="false" ht="21.75" hidden="false" customHeight="true" outlineLevel="0" collapsed="false">
      <c r="A896" s="2027"/>
      <c r="B896" s="2118" t="s">
        <v>1151</v>
      </c>
      <c r="C896" s="2038"/>
      <c r="D896" s="2067"/>
      <c r="E896" s="2038"/>
      <c r="F896" s="2040"/>
      <c r="G896" s="2041"/>
      <c r="H896" s="2041" t="n">
        <v>0</v>
      </c>
      <c r="I896" s="2041"/>
      <c r="J896" s="2037" t="s">
        <v>475</v>
      </c>
      <c r="K896" s="2024"/>
      <c r="L896" s="2130" t="n">
        <f aca="false">SUM(L893:L895)</f>
        <v>25751999.9999999</v>
      </c>
      <c r="M896" s="2130" t="n">
        <f aca="false">SUM(M893:M895)</f>
        <v>25931408.9648222</v>
      </c>
      <c r="N896" s="2131"/>
      <c r="O896" s="2151"/>
      <c r="S896" s="0" t="str">
        <f aca="false">B896</f>
        <v>33 KV Feeders</v>
      </c>
      <c r="T896" s="2124" t="n">
        <f aca="false">M896</f>
        <v>25931408.9648222</v>
      </c>
      <c r="U896" s="0" t="n">
        <v>25921734.618586</v>
      </c>
      <c r="V896" s="1441" t="n">
        <f aca="false">T896-U896</f>
        <v>9674.34623620287</v>
      </c>
      <c r="W896" s="2001" t="n">
        <f aca="false">V896/U896*100</f>
        <v>0.0373213690308607</v>
      </c>
      <c r="X896" s="1441" t="str">
        <f aca="false">IF(W896&gt;40,"FAULT",IF(W896&lt;-40,"CHECK","OK"))</f>
        <v>OK</v>
      </c>
    </row>
    <row r="897" customFormat="false" ht="21.75" hidden="false" customHeight="true" outlineLevel="0" collapsed="false">
      <c r="A897" s="2132" t="n">
        <v>8</v>
      </c>
      <c r="B897" s="2017" t="s">
        <v>1669</v>
      </c>
      <c r="C897" s="2018" t="n">
        <v>33</v>
      </c>
      <c r="D897" s="2285"/>
      <c r="E897" s="2126" t="s">
        <v>1670</v>
      </c>
      <c r="F897" s="2119" t="n">
        <v>1</v>
      </c>
      <c r="G897" s="2134" t="n">
        <v>348.37</v>
      </c>
      <c r="H897" s="2134" t="n">
        <v>348.37</v>
      </c>
      <c r="I897" s="2053" t="n">
        <f aca="false">H897-G897</f>
        <v>0</v>
      </c>
      <c r="J897" s="2027" t="n">
        <v>240000</v>
      </c>
      <c r="K897" s="2135"/>
      <c r="L897" s="2128" t="n">
        <f aca="false">F897*I897*J897</f>
        <v>0</v>
      </c>
      <c r="M897" s="2128" t="n">
        <f aca="false">L897*$K$907/$L$907</f>
        <v>0</v>
      </c>
      <c r="N897" s="2129"/>
      <c r="O897" s="2136" t="n">
        <f aca="false">M897+M898</f>
        <v>0</v>
      </c>
      <c r="P897" s="2283" t="s">
        <v>1671</v>
      </c>
      <c r="Q897" s="2325" t="n">
        <f aca="false">'%Loss '!$E$45</f>
        <v>0.416748527527876</v>
      </c>
      <c r="S897" s="0" t="str">
        <f aca="false">B897</f>
        <v>Dhaka Uddyan 2</v>
      </c>
      <c r="T897" s="2124" t="n">
        <f aca="false">M897</f>
        <v>0</v>
      </c>
      <c r="U897" s="0" t="n">
        <v>741449.038284351</v>
      </c>
      <c r="V897" s="1441" t="n">
        <f aca="false">T897-U897</f>
        <v>-741449.038284351</v>
      </c>
      <c r="W897" s="2001" t="n">
        <f aca="false">V897/U897*100</f>
        <v>-100</v>
      </c>
      <c r="X897" s="1441" t="str">
        <f aca="false">IF(W897&gt;40,"FAULT",IF(W897&lt;-40,"CHECK","OK"))</f>
        <v>CHECK</v>
      </c>
    </row>
    <row r="898" customFormat="false" ht="21.75" hidden="false" customHeight="true" outlineLevel="0" collapsed="false">
      <c r="A898" s="2132" t="n">
        <v>9</v>
      </c>
      <c r="B898" s="2017" t="s">
        <v>1672</v>
      </c>
      <c r="C898" s="2018" t="n">
        <v>33</v>
      </c>
      <c r="D898" s="2285"/>
      <c r="E898" s="2126" t="s">
        <v>1673</v>
      </c>
      <c r="F898" s="2119" t="n">
        <v>1</v>
      </c>
      <c r="G898" s="2134" t="n">
        <v>428.23</v>
      </c>
      <c r="H898" s="2134" t="n">
        <v>428.23</v>
      </c>
      <c r="I898" s="2053" t="n">
        <f aca="false">H898-G898</f>
        <v>0</v>
      </c>
      <c r="J898" s="2027" t="n">
        <v>240000</v>
      </c>
      <c r="K898" s="2138"/>
      <c r="L898" s="2128" t="n">
        <f aca="false">F898*I898*J898</f>
        <v>0</v>
      </c>
      <c r="M898" s="2128" t="n">
        <f aca="false">L898*$K$907/$L$907</f>
        <v>0</v>
      </c>
      <c r="N898" s="2129"/>
      <c r="O898" s="2136"/>
      <c r="P898" s="2283"/>
      <c r="Q898" s="2325"/>
      <c r="S898" s="0" t="str">
        <f aca="false">B898</f>
        <v>Dhaka Uddyan 1</v>
      </c>
      <c r="T898" s="2124" t="n">
        <f aca="false">M898</f>
        <v>0</v>
      </c>
      <c r="U898" s="0" t="n">
        <v>782506.47688642</v>
      </c>
      <c r="V898" s="1441" t="n">
        <f aca="false">T898-U898</f>
        <v>-782506.47688642</v>
      </c>
      <c r="W898" s="2001" t="n">
        <f aca="false">V898/U898*100</f>
        <v>-100</v>
      </c>
      <c r="X898" s="1441" t="str">
        <f aca="false">IF(W898&gt;40,"FAULT",IF(W898&lt;-40,"CHECK","OK"))</f>
        <v>CHECK</v>
      </c>
    </row>
    <row r="899" customFormat="false" ht="21.75" hidden="false" customHeight="true" outlineLevel="0" collapsed="false">
      <c r="A899" s="2132" t="n">
        <v>10</v>
      </c>
      <c r="B899" s="2017" t="s">
        <v>1674</v>
      </c>
      <c r="C899" s="2018" t="n">
        <v>33</v>
      </c>
      <c r="D899" s="2285"/>
      <c r="E899" s="2126" t="n">
        <v>30799130</v>
      </c>
      <c r="F899" s="2119" t="n">
        <v>1</v>
      </c>
      <c r="G899" s="2134" t="n">
        <v>0</v>
      </c>
      <c r="H899" s="2134" t="n">
        <v>0</v>
      </c>
      <c r="I899" s="2053" t="n">
        <f aca="false">H899-G899</f>
        <v>0</v>
      </c>
      <c r="J899" s="2027" t="n">
        <v>240000</v>
      </c>
      <c r="K899" s="2138"/>
      <c r="L899" s="2128" t="n">
        <f aca="false">F899*I899*J899</f>
        <v>0</v>
      </c>
      <c r="M899" s="2128" t="n">
        <f aca="false">L899*$K$907/$L$907</f>
        <v>0</v>
      </c>
      <c r="N899" s="2129"/>
      <c r="O899" s="2326"/>
      <c r="S899" s="0" t="str">
        <f aca="false">B899</f>
        <v>Spare Feeder -2</v>
      </c>
      <c r="T899" s="2124" t="n">
        <f aca="false">M899</f>
        <v>0</v>
      </c>
      <c r="U899" s="0" t="n">
        <v>0</v>
      </c>
      <c r="V899" s="1441" t="n">
        <f aca="false">T899-U899</f>
        <v>0</v>
      </c>
      <c r="W899" s="2001" t="e">
        <f aca="false">V899/U899*100</f>
        <v>#DIV/0!</v>
      </c>
      <c r="X899" s="1441" t="e">
        <f aca="false">IF(W899&gt;40,"FAULT",IF(W899&lt;-40,"CHECK","OK"))</f>
        <v>#DIV/0!</v>
      </c>
    </row>
    <row r="900" customFormat="false" ht="21.75" hidden="false" customHeight="true" outlineLevel="0" collapsed="false">
      <c r="A900" s="2132" t="n">
        <v>11</v>
      </c>
      <c r="B900" s="2017" t="s">
        <v>1675</v>
      </c>
      <c r="C900" s="2018" t="n">
        <v>33</v>
      </c>
      <c r="D900" s="2285"/>
      <c r="E900" s="2126" t="n">
        <v>30799125</v>
      </c>
      <c r="F900" s="2119" t="n">
        <v>1</v>
      </c>
      <c r="G900" s="2134" t="n">
        <v>0</v>
      </c>
      <c r="H900" s="2134" t="n">
        <v>0</v>
      </c>
      <c r="I900" s="2053" t="n">
        <f aca="false">H900-G900</f>
        <v>0</v>
      </c>
      <c r="J900" s="2027" t="n">
        <v>240000</v>
      </c>
      <c r="K900" s="2138"/>
      <c r="L900" s="2128" t="n">
        <f aca="false">F900*I900*J900</f>
        <v>0</v>
      </c>
      <c r="M900" s="2128" t="n">
        <f aca="false">L900*$K$907/$L$907</f>
        <v>0</v>
      </c>
      <c r="N900" s="2129"/>
      <c r="O900" s="2326"/>
      <c r="S900" s="0" t="str">
        <f aca="false">B900</f>
        <v>33/11 kV Transformer T-4 (Spare)</v>
      </c>
      <c r="T900" s="2124" t="n">
        <f aca="false">M900</f>
        <v>0</v>
      </c>
      <c r="U900" s="0" t="n">
        <v>0</v>
      </c>
      <c r="V900" s="1441" t="n">
        <f aca="false">T900-U900</f>
        <v>0</v>
      </c>
      <c r="W900" s="2001" t="e">
        <f aca="false">V900/U900*100</f>
        <v>#DIV/0!</v>
      </c>
      <c r="X900" s="1441" t="e">
        <f aca="false">IF(W900&gt;40,"FAULT",IF(W900&lt;-40,"CHECK","OK"))</f>
        <v>#DIV/0!</v>
      </c>
    </row>
    <row r="901" customFormat="false" ht="28.5" hidden="false" customHeight="true" outlineLevel="0" collapsed="false">
      <c r="A901" s="2132" t="n">
        <v>15</v>
      </c>
      <c r="B901" s="2017" t="s">
        <v>1563</v>
      </c>
      <c r="C901" s="2018" t="n">
        <v>33</v>
      </c>
      <c r="D901" s="2285"/>
      <c r="E901" s="2126" t="n">
        <v>30799098</v>
      </c>
      <c r="F901" s="2119" t="n">
        <v>1</v>
      </c>
      <c r="G901" s="2134" t="n">
        <v>1759.2</v>
      </c>
      <c r="H901" s="2134" t="n">
        <v>1759.2</v>
      </c>
      <c r="I901" s="2053" t="n">
        <f aca="false">H901-G901</f>
        <v>0</v>
      </c>
      <c r="J901" s="2027" t="n">
        <v>240000</v>
      </c>
      <c r="K901" s="2138"/>
      <c r="L901" s="2128" t="n">
        <f aca="false">F901*I901*J901</f>
        <v>0</v>
      </c>
      <c r="M901" s="2128" t="n">
        <f aca="false">L901*$K$907/$L$907</f>
        <v>0</v>
      </c>
      <c r="N901" s="2129"/>
      <c r="O901" s="2136" t="n">
        <f aca="false">M901+M904</f>
        <v>6464726.83885365</v>
      </c>
      <c r="P901" s="2283" t="s">
        <v>1676</v>
      </c>
      <c r="Q901" s="2325" t="n">
        <f aca="false">'%Loss '!$E$54</f>
        <v>-3.36451243006631</v>
      </c>
      <c r="S901" s="0" t="str">
        <f aca="false">B901</f>
        <v>Lalbagh Circuit-1</v>
      </c>
      <c r="T901" s="2124" t="n">
        <f aca="false">M901</f>
        <v>0</v>
      </c>
      <c r="U901" s="0" t="n">
        <v>0</v>
      </c>
      <c r="V901" s="1441" t="n">
        <f aca="false">T901-U901</f>
        <v>0</v>
      </c>
      <c r="W901" s="2001" t="e">
        <f aca="false">V901/U901*100</f>
        <v>#DIV/0!</v>
      </c>
      <c r="X901" s="1441" t="e">
        <f aca="false">IF(W901&gt;40,"FAULT",IF(W901&lt;-40,"CHECK","OK"))</f>
        <v>#DIV/0!</v>
      </c>
    </row>
    <row r="902" customFormat="false" ht="28.5" hidden="false" customHeight="true" outlineLevel="0" collapsed="false">
      <c r="A902" s="2132" t="n">
        <v>16</v>
      </c>
      <c r="B902" s="2017" t="s">
        <v>1677</v>
      </c>
      <c r="C902" s="2018" t="n">
        <v>33</v>
      </c>
      <c r="D902" s="2285"/>
      <c r="E902" s="2126" t="n">
        <v>30799088</v>
      </c>
      <c r="F902" s="2119" t="n">
        <v>1</v>
      </c>
      <c r="G902" s="2134" t="n">
        <v>5961.15</v>
      </c>
      <c r="H902" s="2134" t="n">
        <v>5961.15</v>
      </c>
      <c r="I902" s="2053" t="n">
        <f aca="false">H902-G902</f>
        <v>0</v>
      </c>
      <c r="J902" s="2027" t="n">
        <v>240000</v>
      </c>
      <c r="K902" s="2138"/>
      <c r="L902" s="2128" t="n">
        <f aca="false">F902*I902*J902</f>
        <v>0</v>
      </c>
      <c r="M902" s="2128" t="n">
        <f aca="false">L902*$K$907/$L$907</f>
        <v>0</v>
      </c>
      <c r="N902" s="2129"/>
      <c r="O902" s="2136"/>
      <c r="P902" s="2283"/>
      <c r="Q902" s="2325"/>
      <c r="S902" s="0" t="str">
        <f aca="false">B902</f>
        <v>Zigatola Circuit-1 (BGB-1)</v>
      </c>
      <c r="T902" s="2124" t="n">
        <f aca="false">M902</f>
        <v>0</v>
      </c>
      <c r="U902" s="0" t="n">
        <v>0</v>
      </c>
      <c r="V902" s="1441" t="n">
        <f aca="false">T902-U902</f>
        <v>0</v>
      </c>
      <c r="W902" s="2001" t="e">
        <f aca="false">V902/U902*100</f>
        <v>#DIV/0!</v>
      </c>
      <c r="X902" s="1441" t="e">
        <f aca="false">IF(W902&gt;40,"FAULT",IF(W902&lt;-40,"CHECK","OK"))</f>
        <v>#DIV/0!</v>
      </c>
    </row>
    <row r="903" customFormat="false" ht="21.75" hidden="false" customHeight="true" outlineLevel="0" collapsed="false">
      <c r="A903" s="2132" t="n">
        <v>17</v>
      </c>
      <c r="B903" s="2017" t="s">
        <v>1678</v>
      </c>
      <c r="C903" s="2018" t="n">
        <v>33</v>
      </c>
      <c r="D903" s="2285"/>
      <c r="E903" s="2126"/>
      <c r="F903" s="2119" t="n">
        <v>1</v>
      </c>
      <c r="G903" s="2134" t="n">
        <v>0</v>
      </c>
      <c r="H903" s="2134" t="n">
        <v>0</v>
      </c>
      <c r="I903" s="2053" t="n">
        <f aca="false">H903-G903</f>
        <v>0</v>
      </c>
      <c r="J903" s="2027" t="n">
        <v>240000</v>
      </c>
      <c r="K903" s="2138"/>
      <c r="L903" s="2128" t="n">
        <f aca="false">F903*I903*J903</f>
        <v>0</v>
      </c>
      <c r="M903" s="2128" t="n">
        <f aca="false">L903*$K$907/$L$907</f>
        <v>0</v>
      </c>
      <c r="N903" s="2129"/>
      <c r="O903" s="2326"/>
      <c r="S903" s="0" t="str">
        <f aca="false">B903</f>
        <v>Spare Feeder-1</v>
      </c>
      <c r="T903" s="2124" t="n">
        <f aca="false">M903</f>
        <v>0</v>
      </c>
      <c r="U903" s="0" t="n">
        <v>0</v>
      </c>
      <c r="V903" s="1441" t="n">
        <f aca="false">T903-U903</f>
        <v>0</v>
      </c>
      <c r="W903" s="2001" t="e">
        <f aca="false">V903/U903*100</f>
        <v>#DIV/0!</v>
      </c>
      <c r="X903" s="1441" t="e">
        <f aca="false">IF(W903&gt;40,"FAULT",IF(W903&lt;-40,"CHECK","OK"))</f>
        <v>#DIV/0!</v>
      </c>
    </row>
    <row r="904" customFormat="false" ht="21.75" hidden="false" customHeight="true" outlineLevel="0" collapsed="false">
      <c r="A904" s="2132" t="n">
        <v>18</v>
      </c>
      <c r="B904" s="2017" t="s">
        <v>1679</v>
      </c>
      <c r="C904" s="2018" t="n">
        <v>33</v>
      </c>
      <c r="D904" s="2285"/>
      <c r="E904" s="2126" t="n">
        <v>30799147</v>
      </c>
      <c r="F904" s="2119" t="n">
        <v>1</v>
      </c>
      <c r="G904" s="2134" t="n">
        <v>1464.97</v>
      </c>
      <c r="H904" s="2134" t="n">
        <v>1491.72</v>
      </c>
      <c r="I904" s="2053" t="n">
        <f aca="false">H904-G904</f>
        <v>26.75</v>
      </c>
      <c r="J904" s="2027" t="n">
        <v>240000</v>
      </c>
      <c r="K904" s="2135"/>
      <c r="L904" s="2128" t="n">
        <f aca="false">F904*I904*J904</f>
        <v>6420000</v>
      </c>
      <c r="M904" s="2128" t="n">
        <f aca="false">L904*$K$907/$L$907</f>
        <v>6464726.83885365</v>
      </c>
      <c r="N904" s="2129"/>
      <c r="O904" s="2136" t="n">
        <f aca="false">M902+M905</f>
        <v>3455064.19632413</v>
      </c>
      <c r="P904" s="2327" t="s">
        <v>1680</v>
      </c>
      <c r="Q904" s="2325" t="n">
        <f aca="false">'%Loss '!$E$49</f>
        <v>0.990504937670108</v>
      </c>
      <c r="S904" s="0" t="str">
        <f aca="false">B904</f>
        <v>Kamrangir Char-2</v>
      </c>
      <c r="T904" s="2124" t="n">
        <f aca="false">M904</f>
        <v>6464726.83885365</v>
      </c>
      <c r="U904" s="0" t="n">
        <v>6685117.06179509</v>
      </c>
      <c r="V904" s="1441" t="n">
        <f aca="false">T904-U904</f>
        <v>-220390.222941436</v>
      </c>
      <c r="W904" s="2001" t="n">
        <f aca="false">V904/U904*100</f>
        <v>-3.29672944997401</v>
      </c>
      <c r="X904" s="1441" t="str">
        <f aca="false">IF(W904&gt;40,"FAULT",IF(W904&lt;-40,"CHECK","OK"))</f>
        <v>OK</v>
      </c>
    </row>
    <row r="905" customFormat="false" ht="21.75" hidden="false" customHeight="true" outlineLevel="0" collapsed="false">
      <c r="A905" s="2132" t="n">
        <v>22</v>
      </c>
      <c r="B905" s="2017" t="s">
        <v>1681</v>
      </c>
      <c r="C905" s="2018" t="n">
        <v>33</v>
      </c>
      <c r="D905" s="2285"/>
      <c r="E905" s="2126" t="n">
        <v>30799131</v>
      </c>
      <c r="F905" s="2071" t="n">
        <v>1.35</v>
      </c>
      <c r="G905" s="2134" t="n">
        <v>1854.46</v>
      </c>
      <c r="H905" s="2134" t="n">
        <v>1865.05</v>
      </c>
      <c r="I905" s="2053" t="n">
        <f aca="false">H905-G905</f>
        <v>10.5899999999999</v>
      </c>
      <c r="J905" s="2027" t="n">
        <v>240000</v>
      </c>
      <c r="K905" s="2138"/>
      <c r="L905" s="2128" t="n">
        <f aca="false">F905*I905*J905</f>
        <v>3431159.99999997</v>
      </c>
      <c r="M905" s="2128" t="n">
        <f aca="false">L905*$K$907/$L$907</f>
        <v>3455064.19632413</v>
      </c>
      <c r="N905" s="2129"/>
      <c r="O905" s="2136"/>
      <c r="P905" s="2327"/>
      <c r="Q905" s="2325"/>
      <c r="S905" s="0" t="str">
        <f aca="false">B905</f>
        <v>Zigatola Circuit-2 (BGB-2)</v>
      </c>
      <c r="T905" s="2124" t="n">
        <f aca="false">M905</f>
        <v>3455064.19632413</v>
      </c>
      <c r="U905" s="0" t="n">
        <v>3573446.24444798</v>
      </c>
      <c r="V905" s="1441" t="n">
        <f aca="false">T905-U905</f>
        <v>-118382.048123854</v>
      </c>
      <c r="W905" s="2001" t="n">
        <f aca="false">V905/U905*100</f>
        <v>-3.31282577169818</v>
      </c>
      <c r="X905" s="1441" t="str">
        <f aca="false">IF(W905&gt;40,"FAULT",IF(W905&lt;-40,"CHECK","OK"))</f>
        <v>OK</v>
      </c>
    </row>
    <row r="906" customFormat="false" ht="21.75" hidden="false" customHeight="true" outlineLevel="0" collapsed="false">
      <c r="A906" s="2132"/>
      <c r="B906" s="2142"/>
      <c r="C906" s="2143"/>
      <c r="D906" s="2142"/>
      <c r="E906" s="2143"/>
      <c r="F906" s="2144"/>
      <c r="G906" s="2145"/>
      <c r="H906" s="2145"/>
      <c r="I906" s="2145"/>
      <c r="J906" s="2037" t="s">
        <v>475</v>
      </c>
      <c r="K906" s="2024"/>
      <c r="L906" s="2130" t="n">
        <f aca="false">SUM(L897:L905)</f>
        <v>9851159.99999997</v>
      </c>
      <c r="M906" s="2130" t="n">
        <f aca="false">SUM(M897:M905)</f>
        <v>9919791.03517778</v>
      </c>
      <c r="N906" s="2131"/>
      <c r="O906" s="2167"/>
      <c r="S906" s="0" t="n">
        <f aca="false">B906</f>
        <v>0</v>
      </c>
      <c r="T906" s="2124" t="n">
        <f aca="false">M906</f>
        <v>9919791.03517778</v>
      </c>
      <c r="U906" s="0" t="n">
        <v>11782518.8214138</v>
      </c>
      <c r="V906" s="1441" t="n">
        <f aca="false">T906-U906</f>
        <v>-1862727.78623606</v>
      </c>
      <c r="W906" s="2001" t="n">
        <f aca="false">V906/U906*100</f>
        <v>-15.8092494013308</v>
      </c>
      <c r="X906" s="1441" t="str">
        <f aca="false">IF(W906&gt;40,"FAULT",IF(W906&lt;-40,"CHECK","OK"))</f>
        <v>OK</v>
      </c>
    </row>
    <row r="907" customFormat="false" ht="21.75" hidden="false" customHeight="true" outlineLevel="0" collapsed="false">
      <c r="A907" s="2132"/>
      <c r="B907" s="2142"/>
      <c r="C907" s="2143"/>
      <c r="D907" s="2142"/>
      <c r="E907" s="2143"/>
      <c r="F907" s="2144"/>
      <c r="G907" s="2145"/>
      <c r="H907" s="2145"/>
      <c r="I907" s="2146" t="s">
        <v>1187</v>
      </c>
      <c r="J907" s="2146"/>
      <c r="K907" s="2286" t="n">
        <f aca="false">K890</f>
        <v>35851200</v>
      </c>
      <c r="L907" s="2147" t="n">
        <f aca="false">L896+L906</f>
        <v>35603159.9999999</v>
      </c>
      <c r="M907" s="2287" t="n">
        <f aca="false">M906+M896</f>
        <v>35851200</v>
      </c>
      <c r="N907" s="2166" t="n">
        <f aca="false">(M907-L907)/L907*100</f>
        <v>0.696679732922899</v>
      </c>
      <c r="O907" s="2240"/>
    </row>
    <row r="908" customFormat="false" ht="21.75" hidden="false" customHeight="true" outlineLevel="0" collapsed="false">
      <c r="A908" s="2077"/>
      <c r="B908" s="2078"/>
      <c r="C908" s="2051"/>
      <c r="D908" s="2079"/>
      <c r="M908" s="2077"/>
      <c r="N908" s="2051"/>
      <c r="O908" s="2077"/>
    </row>
    <row r="909" customFormat="false" ht="21.75" hidden="false" customHeight="true" outlineLevel="0" collapsed="false">
      <c r="A909" s="2077"/>
      <c r="D909" s="2168"/>
      <c r="M909" s="2077"/>
      <c r="N909" s="2051"/>
      <c r="O909" s="2077"/>
    </row>
    <row r="910" customFormat="false" ht="21.75" hidden="false" customHeight="true" outlineLevel="0" collapsed="false">
      <c r="A910" s="2077"/>
      <c r="D910" s="2168"/>
      <c r="M910" s="2077"/>
      <c r="N910" s="2051"/>
      <c r="O910" s="2077"/>
    </row>
    <row r="911" customFormat="false" ht="21.75" hidden="false" customHeight="true" outlineLevel="0" collapsed="false">
      <c r="A911" s="2077"/>
      <c r="D911" s="2168"/>
      <c r="M911" s="2077"/>
      <c r="N911" s="2051"/>
      <c r="O911" s="2077"/>
    </row>
    <row r="912" customFormat="false" ht="21.75" hidden="false" customHeight="true" outlineLevel="0" collapsed="false">
      <c r="A912" s="2077"/>
      <c r="D912" s="2168"/>
      <c r="M912" s="2077"/>
      <c r="N912" s="2051"/>
      <c r="O912" s="2077"/>
    </row>
    <row r="913" customFormat="false" ht="21.75" hidden="false" customHeight="true" outlineLevel="0" collapsed="false">
      <c r="A913" s="2077"/>
      <c r="D913" s="2168"/>
      <c r="M913" s="2077"/>
      <c r="N913" s="2051"/>
      <c r="O913" s="2077"/>
    </row>
    <row r="914" customFormat="false" ht="21.75" hidden="false" customHeight="true" outlineLevel="0" collapsed="false">
      <c r="A914" s="2077"/>
      <c r="B914" s="2078"/>
      <c r="C914" s="2051"/>
      <c r="D914" s="2079"/>
      <c r="M914" s="2077"/>
      <c r="N914" s="2051"/>
      <c r="O914" s="2077"/>
    </row>
    <row r="915" customFormat="false" ht="21.75" hidden="false" customHeight="true" outlineLevel="0" collapsed="false">
      <c r="A915" s="2077"/>
      <c r="B915" s="2078"/>
      <c r="C915" s="2051"/>
      <c r="D915" s="2079"/>
      <c r="M915" s="2077"/>
      <c r="N915" s="2051"/>
      <c r="O915" s="2077"/>
    </row>
    <row r="916" customFormat="false" ht="21.75" hidden="false" customHeight="true" outlineLevel="0" collapsed="false">
      <c r="A916" s="2077"/>
      <c r="B916" s="2078"/>
      <c r="C916" s="2051"/>
      <c r="D916" s="2079"/>
      <c r="M916" s="2077"/>
      <c r="N916" s="2051"/>
      <c r="O916" s="2077"/>
    </row>
    <row r="917" customFormat="false" ht="21.75" hidden="false" customHeight="true" outlineLevel="0" collapsed="false">
      <c r="A917" s="2077"/>
      <c r="B917" s="2078"/>
      <c r="C917" s="2051"/>
      <c r="D917" s="2079"/>
      <c r="E917" s="2051"/>
      <c r="M917" s="2077"/>
      <c r="N917" s="2051"/>
      <c r="O917" s="2077"/>
    </row>
    <row r="918" customFormat="false" ht="21.75" hidden="false" customHeight="true" outlineLevel="0" collapsed="false">
      <c r="A918" s="2077"/>
      <c r="B918" s="2078"/>
      <c r="C918" s="2051"/>
      <c r="D918" s="2079"/>
      <c r="E918" s="2051"/>
      <c r="M918" s="2077"/>
      <c r="N918" s="2051"/>
      <c r="O918" s="2077"/>
    </row>
    <row r="919" customFormat="false" ht="21.75" hidden="false" customHeight="true" outlineLevel="0" collapsed="false">
      <c r="A919" s="2077"/>
      <c r="B919" s="2078"/>
      <c r="C919" s="2051"/>
      <c r="D919" s="2079"/>
      <c r="E919" s="2051"/>
      <c r="F919" s="2103"/>
      <c r="G919" s="2077"/>
      <c r="H919" s="2077"/>
      <c r="I919" s="2077"/>
      <c r="J919" s="2077"/>
      <c r="K919" s="2080"/>
      <c r="L919" s="2077"/>
      <c r="M919" s="2077"/>
      <c r="N919" s="2051"/>
      <c r="O919" s="2077"/>
    </row>
    <row r="920" customFormat="false" ht="21.75" hidden="false" customHeight="true" outlineLevel="0" collapsed="false">
      <c r="A920" s="2270" t="s">
        <v>1682</v>
      </c>
      <c r="B920" s="2270"/>
      <c r="C920" s="2270"/>
      <c r="D920" s="2270"/>
      <c r="E920" s="2270"/>
      <c r="F920" s="2270"/>
      <c r="G920" s="2270"/>
      <c r="H920" s="2270"/>
      <c r="I920" s="2270"/>
      <c r="J920" s="2270"/>
      <c r="K920" s="2270"/>
      <c r="L920" s="2270"/>
      <c r="M920" s="2270"/>
      <c r="N920" s="2270"/>
      <c r="O920" s="1989" t="str">
        <f aca="false">$O$6</f>
        <v>Month June-2023</v>
      </c>
      <c r="S920" s="1990" t="str">
        <f aca="false">S6</f>
        <v>Name of Feeders.</v>
      </c>
      <c r="T920" s="1991" t="str">
        <f aca="false">T6</f>
        <v>Month June-2023</v>
      </c>
      <c r="U920" s="1990" t="s">
        <v>1070</v>
      </c>
      <c r="V920" s="1990" t="str">
        <f aca="false">V6</f>
        <v>Diffferance</v>
      </c>
      <c r="W920" s="1990" t="str">
        <f aca="false">W6</f>
        <v>% of Increased/Decreased</v>
      </c>
      <c r="X920" s="1990" t="str">
        <f aca="false">X6</f>
        <v>COMENTS</v>
      </c>
    </row>
    <row r="921" customFormat="false" ht="21.75" hidden="false" customHeight="true" outlineLevel="0" collapsed="false">
      <c r="A921" s="1992" t="s">
        <v>794</v>
      </c>
      <c r="B921" s="1993" t="s">
        <v>1074</v>
      </c>
      <c r="C921" s="1994" t="s">
        <v>1075</v>
      </c>
      <c r="D921" s="1994"/>
      <c r="E921" s="1994"/>
      <c r="F921" s="1995" t="s">
        <v>45</v>
      </c>
      <c r="G921" s="1996" t="s">
        <v>1076</v>
      </c>
      <c r="H921" s="1996"/>
      <c r="I921" s="1996"/>
      <c r="J921" s="1996" t="s">
        <v>29</v>
      </c>
      <c r="K921" s="1996" t="s">
        <v>1077</v>
      </c>
      <c r="L921" s="1996"/>
      <c r="M921" s="1994" t="s">
        <v>1134</v>
      </c>
      <c r="N921" s="1993"/>
      <c r="O921" s="1997" t="s">
        <v>479</v>
      </c>
    </row>
    <row r="922" customFormat="false" ht="21.75" hidden="false" customHeight="true" outlineLevel="0" collapsed="false">
      <c r="A922" s="1992"/>
      <c r="B922" s="1993"/>
      <c r="C922" s="1998" t="s">
        <v>1079</v>
      </c>
      <c r="D922" s="1998"/>
      <c r="E922" s="1998" t="s">
        <v>1080</v>
      </c>
      <c r="F922" s="1995"/>
      <c r="G922" s="2249" t="n">
        <f aca="false">'NORTH-1'!$H$8</f>
        <v>44929</v>
      </c>
      <c r="H922" s="2249" t="n">
        <f aca="false">'NORTH-1'!$H$8</f>
        <v>44929</v>
      </c>
      <c r="I922" s="2000" t="s">
        <v>47</v>
      </c>
      <c r="J922" s="1996"/>
      <c r="K922" s="2000" t="s">
        <v>1081</v>
      </c>
      <c r="L922" s="2000" t="s">
        <v>1082</v>
      </c>
      <c r="M922" s="1994" t="s">
        <v>1083</v>
      </c>
      <c r="N922" s="1998" t="s">
        <v>741</v>
      </c>
      <c r="O922" s="1997"/>
    </row>
    <row r="923" customFormat="false" ht="21.75" hidden="false" customHeight="true" outlineLevel="0" collapsed="false">
      <c r="A923" s="2002" t="n">
        <v>1</v>
      </c>
      <c r="B923" s="2003" t="n">
        <v>2</v>
      </c>
      <c r="C923" s="2004" t="n">
        <v>4</v>
      </c>
      <c r="D923" s="2004"/>
      <c r="E923" s="2003" t="n">
        <v>5</v>
      </c>
      <c r="F923" s="2005" t="n">
        <v>7</v>
      </c>
      <c r="G923" s="2002" t="n">
        <v>9</v>
      </c>
      <c r="H923" s="2002" t="n">
        <v>9</v>
      </c>
      <c r="I923" s="2002" t="s">
        <v>1084</v>
      </c>
      <c r="J923" s="2002" t="n">
        <v>11</v>
      </c>
      <c r="K923" s="2002" t="s">
        <v>1085</v>
      </c>
      <c r="L923" s="2002" t="s">
        <v>1086</v>
      </c>
      <c r="M923" s="2002" t="n">
        <v>14</v>
      </c>
      <c r="N923" s="2006" t="n">
        <v>15</v>
      </c>
      <c r="O923" s="2002" t="n">
        <v>16</v>
      </c>
      <c r="T923" s="1441" t="n">
        <v>15283200.0000001</v>
      </c>
      <c r="U923" s="1441" t="n">
        <v>15283200.0000001</v>
      </c>
      <c r="V923" s="1441" t="n">
        <f aca="false">T923-U923</f>
        <v>0</v>
      </c>
      <c r="W923" s="2001" t="n">
        <f aca="false">V923/U923*100</f>
        <v>0</v>
      </c>
      <c r="X923" s="1441" t="str">
        <f aca="false">IF(W923&gt;40,"FAULT",IF(W923&lt;-40,"CHECK","OK"))</f>
        <v>OK</v>
      </c>
    </row>
    <row r="924" customFormat="false" ht="21.75" hidden="false" customHeight="true" outlineLevel="0" collapsed="false">
      <c r="A924" s="2132"/>
      <c r="B924" s="2008" t="s">
        <v>1683</v>
      </c>
      <c r="C924" s="2009"/>
      <c r="D924" s="2010"/>
      <c r="E924" s="2009"/>
      <c r="F924" s="2012"/>
      <c r="G924" s="2009"/>
      <c r="H924" s="2009"/>
      <c r="I924" s="2009"/>
      <c r="J924" s="2009"/>
      <c r="K924" s="2010"/>
      <c r="L924" s="2009"/>
      <c r="M924" s="2013"/>
      <c r="N924" s="2014"/>
      <c r="O924" s="2151"/>
    </row>
    <row r="925" customFormat="false" ht="21.75" hidden="false" customHeight="true" outlineLevel="0" collapsed="false">
      <c r="A925" s="2027" t="n">
        <v>6</v>
      </c>
      <c r="B925" s="2017" t="s">
        <v>1684</v>
      </c>
      <c r="C925" s="2152" t="n">
        <v>11</v>
      </c>
      <c r="D925" s="2289"/>
      <c r="E925" s="2018"/>
      <c r="F925" s="2119" t="n">
        <v>1</v>
      </c>
      <c r="G925" s="2115" t="n">
        <v>0</v>
      </c>
      <c r="H925" s="2115" t="n">
        <v>0</v>
      </c>
      <c r="I925" s="2212" t="n">
        <f aca="false">H925-G925</f>
        <v>0</v>
      </c>
      <c r="J925" s="2027" t="n">
        <v>160000</v>
      </c>
      <c r="K925" s="2214" t="n">
        <f aca="false">K926</f>
        <v>8388000.00000007</v>
      </c>
      <c r="L925" s="2128"/>
      <c r="M925" s="2128" t="n">
        <f aca="false">K925*$M$896/$K$928</f>
        <v>8508027.52751667</v>
      </c>
      <c r="N925" s="2131"/>
      <c r="O925" s="2151"/>
    </row>
    <row r="926" customFormat="false" ht="21.75" hidden="false" customHeight="true" outlineLevel="0" collapsed="false">
      <c r="A926" s="2027" t="n">
        <v>11</v>
      </c>
      <c r="B926" s="2017" t="s">
        <v>1685</v>
      </c>
      <c r="C926" s="2152" t="n">
        <v>11</v>
      </c>
      <c r="D926" s="2290"/>
      <c r="E926" s="2018" t="n">
        <v>6604433</v>
      </c>
      <c r="F926" s="2119" t="n">
        <v>1</v>
      </c>
      <c r="G926" s="2115" t="n">
        <v>7481.25</v>
      </c>
      <c r="H926" s="2115" t="n">
        <v>7527.85</v>
      </c>
      <c r="I926" s="2212" t="n">
        <f aca="false">H926-G926</f>
        <v>46.6000000000004</v>
      </c>
      <c r="J926" s="2027" t="n">
        <v>180000</v>
      </c>
      <c r="K926" s="2214" t="n">
        <f aca="false">F926*I926*J926</f>
        <v>8388000.00000007</v>
      </c>
      <c r="L926" s="2128"/>
      <c r="M926" s="2128" t="n">
        <f aca="false">K926*$M$896/$K$928</f>
        <v>8508027.52751667</v>
      </c>
      <c r="N926" s="2131"/>
      <c r="O926" s="2151"/>
    </row>
    <row r="927" customFormat="false" ht="21.75" hidden="false" customHeight="true" outlineLevel="0" collapsed="false">
      <c r="A927" s="2027" t="n">
        <v>22</v>
      </c>
      <c r="B927" s="2017" t="s">
        <v>1686</v>
      </c>
      <c r="C927" s="2152" t="n">
        <v>11</v>
      </c>
      <c r="D927" s="2290"/>
      <c r="E927" s="2018" t="s">
        <v>1687</v>
      </c>
      <c r="F927" s="2119" t="n">
        <v>1</v>
      </c>
      <c r="G927" s="2115" t="n">
        <v>4456105</v>
      </c>
      <c r="H927" s="2115" t="n">
        <v>4504936</v>
      </c>
      <c r="I927" s="2212" t="n">
        <f aca="false">H927-G927</f>
        <v>48831</v>
      </c>
      <c r="J927" s="2027" t="n">
        <v>180</v>
      </c>
      <c r="K927" s="2214" t="n">
        <f aca="false">F927*I927*J927</f>
        <v>8789580</v>
      </c>
      <c r="L927" s="2128"/>
      <c r="M927" s="2128" t="n">
        <f aca="false">K927*$M$896/$K$928</f>
        <v>8915353.90978891</v>
      </c>
      <c r="N927" s="2131"/>
      <c r="O927" s="2151"/>
    </row>
    <row r="928" customFormat="false" ht="21.75" hidden="false" customHeight="true" outlineLevel="0" collapsed="false">
      <c r="A928" s="2132"/>
      <c r="B928" s="2142"/>
      <c r="C928" s="2143"/>
      <c r="D928" s="2142"/>
      <c r="E928" s="2143"/>
      <c r="F928" s="2144"/>
      <c r="G928" s="2145"/>
      <c r="H928" s="2145" t="n">
        <v>0</v>
      </c>
      <c r="I928" s="2145"/>
      <c r="J928" s="2142" t="s">
        <v>475</v>
      </c>
      <c r="K928" s="2157" t="n">
        <f aca="false">SUM(K925:K927)</f>
        <v>25565580.0000001</v>
      </c>
      <c r="L928" s="2130"/>
      <c r="M928" s="2130" t="n">
        <f aca="false">SUM(M925:M927)</f>
        <v>25931408.9648222</v>
      </c>
      <c r="N928" s="2131"/>
      <c r="O928" s="2151"/>
    </row>
    <row r="929" customFormat="false" ht="21.75" hidden="false" customHeight="true" outlineLevel="0" collapsed="false">
      <c r="A929" s="2016"/>
      <c r="B929" s="2058" t="s">
        <v>1688</v>
      </c>
      <c r="C929" s="2059"/>
      <c r="D929" s="2060"/>
      <c r="E929" s="2059"/>
      <c r="F929" s="2061"/>
      <c r="G929" s="2059"/>
      <c r="H929" s="2059" t="n">
        <v>0</v>
      </c>
      <c r="I929" s="2059"/>
      <c r="J929" s="2059"/>
      <c r="K929" s="2060"/>
      <c r="L929" s="2059"/>
      <c r="M929" s="2063"/>
      <c r="N929" s="2064"/>
      <c r="O929" s="2027"/>
    </row>
    <row r="930" customFormat="false" ht="21.75" hidden="false" customHeight="true" outlineLevel="0" collapsed="false">
      <c r="A930" s="2016" t="n">
        <v>4</v>
      </c>
      <c r="B930" s="2017" t="s">
        <v>1689</v>
      </c>
      <c r="C930" s="2152" t="n">
        <v>11</v>
      </c>
      <c r="D930" s="2158"/>
      <c r="E930" s="2018" t="s">
        <v>1690</v>
      </c>
      <c r="F930" s="2119" t="n">
        <v>1</v>
      </c>
      <c r="G930" s="2134" t="n">
        <v>89078209</v>
      </c>
      <c r="H930" s="2134" t="n">
        <v>90531613</v>
      </c>
      <c r="I930" s="2053" t="n">
        <f aca="false">H930-G930</f>
        <v>1453404</v>
      </c>
      <c r="J930" s="2027" t="n">
        <v>1</v>
      </c>
      <c r="K930" s="2135"/>
      <c r="L930" s="2128" t="n">
        <f aca="false">F930*I930*J930</f>
        <v>1453404</v>
      </c>
      <c r="M930" s="2128" t="n">
        <f aca="false">L930*$K$948/$L$948</f>
        <v>1498885.23076192</v>
      </c>
      <c r="N930" s="2154" t="s">
        <v>759</v>
      </c>
      <c r="O930" s="2155"/>
      <c r="S930" s="0" t="str">
        <f aca="false">B930</f>
        <v>Rasulpur</v>
      </c>
      <c r="T930" s="2160" t="n">
        <f aca="false">M930</f>
        <v>1498885.23076192</v>
      </c>
      <c r="U930" s="2160" t="n">
        <v>1248201.22594115</v>
      </c>
      <c r="V930" s="2328" t="n">
        <f aca="false">T930-U930</f>
        <v>250684.004820771</v>
      </c>
      <c r="W930" s="2001" t="n">
        <f aca="false">V930/U930*100</f>
        <v>20.08362110298</v>
      </c>
      <c r="X930" s="1441" t="str">
        <f aca="false">IF(W930&gt;40,"FAULT",IF(W930&lt;-40,"CHECK","OK"))</f>
        <v>OK</v>
      </c>
    </row>
    <row r="931" customFormat="false" ht="21.75" hidden="false" customHeight="true" outlineLevel="0" collapsed="false">
      <c r="A931" s="2016" t="n">
        <v>5</v>
      </c>
      <c r="B931" s="2017" t="s">
        <v>1691</v>
      </c>
      <c r="C931" s="2152" t="n">
        <v>11</v>
      </c>
      <c r="D931" s="2161"/>
      <c r="E931" s="2018" t="s">
        <v>1692</v>
      </c>
      <c r="F931" s="2119" t="n">
        <v>1</v>
      </c>
      <c r="G931" s="2134" t="n">
        <v>59737086</v>
      </c>
      <c r="H931" s="2134" t="n">
        <v>62150594</v>
      </c>
      <c r="I931" s="2053" t="n">
        <f aca="false">H931-G931</f>
        <v>2413508</v>
      </c>
      <c r="J931" s="2027" t="n">
        <v>1</v>
      </c>
      <c r="K931" s="2135"/>
      <c r="L931" s="2128" t="n">
        <f aca="false">F931*I931*J931</f>
        <v>2413508</v>
      </c>
      <c r="M931" s="2128" t="n">
        <f aca="false">L931*$K$948/$L$948</f>
        <v>2489033.67234832</v>
      </c>
      <c r="N931" s="2154" t="s">
        <v>759</v>
      </c>
      <c r="O931" s="2155"/>
      <c r="S931" s="0" t="str">
        <f aca="false">B931</f>
        <v>Bheribadh</v>
      </c>
      <c r="T931" s="2160" t="n">
        <f aca="false">M931</f>
        <v>2489033.67234832</v>
      </c>
      <c r="U931" s="2160" t="n">
        <v>2398606.8547442</v>
      </c>
      <c r="V931" s="2328" t="n">
        <f aca="false">T931-U931</f>
        <v>90426.8176041138</v>
      </c>
      <c r="W931" s="2001" t="n">
        <f aca="false">V931/U931*100</f>
        <v>3.76997244985183</v>
      </c>
      <c r="X931" s="1441" t="str">
        <f aca="false">IF(W931&gt;40,"FAULT",IF(W931&lt;-40,"CHECK","OK"))</f>
        <v>OK</v>
      </c>
    </row>
    <row r="932" customFormat="false" ht="30" hidden="false" customHeight="true" outlineLevel="0" collapsed="false">
      <c r="A932" s="2016" t="n">
        <v>7</v>
      </c>
      <c r="B932" s="2139" t="s">
        <v>1693</v>
      </c>
      <c r="C932" s="2152" t="n">
        <v>11</v>
      </c>
      <c r="D932" s="2161"/>
      <c r="E932" s="2018" t="n">
        <v>30799521</v>
      </c>
      <c r="F932" s="2119" t="n">
        <v>1</v>
      </c>
      <c r="G932" s="2134" t="n">
        <v>2623.32</v>
      </c>
      <c r="H932" s="2134" t="n">
        <v>2629.31</v>
      </c>
      <c r="I932" s="2053" t="n">
        <f aca="false">H932-G932</f>
        <v>5.98999999999978</v>
      </c>
      <c r="J932" s="2027" t="n">
        <v>60000</v>
      </c>
      <c r="K932" s="2135"/>
      <c r="L932" s="2128" t="n">
        <f aca="false">F932*I932*J932</f>
        <v>359399.999999987</v>
      </c>
      <c r="M932" s="2128" t="n">
        <f aca="false">L932*$K$948/$L$948</f>
        <v>370646.669429706</v>
      </c>
      <c r="N932" s="2154" t="s">
        <v>759</v>
      </c>
      <c r="O932" s="2155"/>
      <c r="S932" s="0" t="str">
        <f aca="false">B932</f>
        <v>Panna Tower
11 KV Faridpur Tower Express</v>
      </c>
      <c r="T932" s="2160" t="n">
        <f aca="false">M932</f>
        <v>370646.669429706</v>
      </c>
      <c r="U932" s="2160" t="n">
        <v>488122.701857419</v>
      </c>
      <c r="V932" s="2328" t="n">
        <f aca="false">T932-U932</f>
        <v>-117476.032427713</v>
      </c>
      <c r="W932" s="2001" t="n">
        <f aca="false">V932/U932*100</f>
        <v>-24.0669061243596</v>
      </c>
      <c r="X932" s="1441" t="str">
        <f aca="false">IF(W932&gt;40,"FAULT",IF(W932&lt;-40,"CHECK","OK"))</f>
        <v>OK</v>
      </c>
    </row>
    <row r="933" customFormat="false" ht="21.75" hidden="false" customHeight="true" outlineLevel="0" collapsed="false">
      <c r="A933" s="2016" t="n">
        <v>8</v>
      </c>
      <c r="B933" s="2017" t="s">
        <v>1694</v>
      </c>
      <c r="C933" s="2152" t="n">
        <v>11</v>
      </c>
      <c r="D933" s="2161"/>
      <c r="E933" s="2018" t="s">
        <v>1695</v>
      </c>
      <c r="F933" s="2119" t="n">
        <v>1</v>
      </c>
      <c r="G933" s="2134" t="n">
        <v>5243.73</v>
      </c>
      <c r="H933" s="2134" t="n">
        <v>5261.14</v>
      </c>
      <c r="I933" s="2053" t="n">
        <f aca="false">H933-G933</f>
        <v>17.4100000000008</v>
      </c>
      <c r="J933" s="2027" t="n">
        <v>60000</v>
      </c>
      <c r="K933" s="2135"/>
      <c r="L933" s="2128" t="n">
        <f aca="false">F933*I933*J933</f>
        <v>1044600.00000005</v>
      </c>
      <c r="M933" s="2128" t="n">
        <f aca="false">L933*$K$948/$L$948</f>
        <v>1077288.56673985</v>
      </c>
      <c r="N933" s="2154" t="s">
        <v>759</v>
      </c>
      <c r="O933" s="2155"/>
      <c r="S933" s="0" t="str">
        <f aca="false">B933</f>
        <v>Panna Battery Express</v>
      </c>
      <c r="T933" s="2160" t="n">
        <f aca="false">M933</f>
        <v>1077288.56673985</v>
      </c>
      <c r="U933" s="2160" t="n">
        <v>1118589.07021387</v>
      </c>
      <c r="V933" s="2328" t="n">
        <f aca="false">T933-U933</f>
        <v>-41300.5034740206</v>
      </c>
      <c r="W933" s="2001" t="n">
        <f aca="false">V933/U933*100</f>
        <v>-3.69219622949865</v>
      </c>
      <c r="X933" s="1441" t="str">
        <f aca="false">IF(W933&gt;40,"FAULT",IF(W933&lt;-40,"CHECK","OK"))</f>
        <v>OK</v>
      </c>
    </row>
    <row r="934" customFormat="false" ht="21.75" hidden="false" customHeight="true" outlineLevel="0" collapsed="false">
      <c r="A934" s="2016" t="n">
        <v>9</v>
      </c>
      <c r="B934" s="2017" t="s">
        <v>1551</v>
      </c>
      <c r="C934" s="2152" t="n">
        <v>11</v>
      </c>
      <c r="D934" s="2161"/>
      <c r="E934" s="2018" t="n">
        <v>30799460</v>
      </c>
      <c r="F934" s="2119" t="n">
        <v>1</v>
      </c>
      <c r="G934" s="2134" t="n">
        <v>5297.07</v>
      </c>
      <c r="H934" s="2134" t="n">
        <v>5334.36</v>
      </c>
      <c r="I934" s="2053" t="n">
        <f aca="false">H934-G934</f>
        <v>37.29</v>
      </c>
      <c r="J934" s="2027" t="n">
        <v>60000</v>
      </c>
      <c r="K934" s="2135" t="s">
        <v>1696</v>
      </c>
      <c r="L934" s="2237" t="n">
        <f aca="false">1.73*10.5*O934*0.9*24*30</f>
        <v>2825020.8</v>
      </c>
      <c r="M934" s="2128" t="n">
        <f aca="false">L934*$K$948/$L$948</f>
        <v>2913423.90258676</v>
      </c>
      <c r="N934" s="2154" t="s">
        <v>759</v>
      </c>
      <c r="O934" s="2155" t="n">
        <v>240</v>
      </c>
      <c r="S934" s="0" t="str">
        <f aca="false">B934</f>
        <v>Eidgah</v>
      </c>
      <c r="T934" s="2160" t="n">
        <f aca="false">M934</f>
        <v>2913423.90258676</v>
      </c>
      <c r="U934" s="2160" t="n">
        <v>2848456.94909044</v>
      </c>
      <c r="V934" s="2328" t="n">
        <f aca="false">T934-U934</f>
        <v>64966.9534963248</v>
      </c>
      <c r="W934" s="2001" t="n">
        <f aca="false">V934/U934*100</f>
        <v>2.28077708940168</v>
      </c>
      <c r="X934" s="1441" t="str">
        <f aca="false">IF(W934&gt;40,"FAULT",IF(W934&lt;-40,"CHECK","OK"))</f>
        <v>OK</v>
      </c>
    </row>
    <row r="935" customFormat="false" ht="21.75" hidden="false" customHeight="true" outlineLevel="0" collapsed="false">
      <c r="A935" s="2016" t="n">
        <v>10</v>
      </c>
      <c r="B935" s="2017" t="s">
        <v>1697</v>
      </c>
      <c r="C935" s="2152" t="n">
        <v>11</v>
      </c>
      <c r="D935" s="2161"/>
      <c r="E935" s="2018"/>
      <c r="F935" s="2119" t="n">
        <v>1</v>
      </c>
      <c r="G935" s="2134" t="n">
        <v>0</v>
      </c>
      <c r="H935" s="2134" t="n">
        <v>0</v>
      </c>
      <c r="I935" s="2053" t="n">
        <f aca="false">H935-G935</f>
        <v>0</v>
      </c>
      <c r="J935" s="2027" t="n">
        <v>1</v>
      </c>
      <c r="K935" s="2135"/>
      <c r="L935" s="2128" t="n">
        <f aca="false">F935*I935*J935</f>
        <v>0</v>
      </c>
      <c r="M935" s="2128" t="n">
        <f aca="false">L935*$K$948/$L$948</f>
        <v>0</v>
      </c>
      <c r="N935" s="2329" t="s">
        <v>1626</v>
      </c>
      <c r="O935" s="2155"/>
      <c r="S935" s="0" t="str">
        <f aca="false">B935</f>
        <v>Bot Tola Mazar</v>
      </c>
      <c r="T935" s="2160" t="n">
        <f aca="false">M935</f>
        <v>0</v>
      </c>
      <c r="U935" s="2160" t="n">
        <v>0</v>
      </c>
      <c r="V935" s="2328" t="n">
        <f aca="false">T935-U935</f>
        <v>0</v>
      </c>
      <c r="W935" s="2001" t="e">
        <f aca="false">V935/U935*100</f>
        <v>#DIV/0!</v>
      </c>
      <c r="X935" s="1441" t="e">
        <f aca="false">IF(W935&gt;40,"FAULT",IF(W935&lt;-40,"CHECK","OK"))</f>
        <v>#DIV/0!</v>
      </c>
    </row>
    <row r="936" customFormat="false" ht="21.75" hidden="false" customHeight="true" outlineLevel="0" collapsed="false">
      <c r="A936" s="2016" t="n">
        <v>12</v>
      </c>
      <c r="B936" s="2017" t="s">
        <v>1698</v>
      </c>
      <c r="C936" s="2152" t="n">
        <v>11</v>
      </c>
      <c r="D936" s="2161"/>
      <c r="E936" s="2018" t="s">
        <v>1699</v>
      </c>
      <c r="F936" s="2119" t="n">
        <v>1</v>
      </c>
      <c r="G936" s="2134" t="n">
        <v>97687286</v>
      </c>
      <c r="H936" s="2134" t="n">
        <v>99557723</v>
      </c>
      <c r="I936" s="2053" t="n">
        <f aca="false">H936-G936</f>
        <v>1870437</v>
      </c>
      <c r="J936" s="2027" t="n">
        <v>1</v>
      </c>
      <c r="K936" s="2135"/>
      <c r="L936" s="2128" t="n">
        <f aca="false">F936*I936*J936</f>
        <v>1870437</v>
      </c>
      <c r="M936" s="2128" t="n">
        <f aca="false">L936*$K$948/$L$948</f>
        <v>1928968.40408491</v>
      </c>
      <c r="N936" s="2154" t="s">
        <v>759</v>
      </c>
      <c r="O936" s="2155"/>
      <c r="S936" s="0" t="str">
        <f aca="false">B936</f>
        <v>Huzur Para</v>
      </c>
      <c r="T936" s="2160" t="n">
        <f aca="false">M936</f>
        <v>1928968.40408491</v>
      </c>
      <c r="U936" s="2160" t="n">
        <v>1901795.89461615</v>
      </c>
      <c r="V936" s="2328" t="n">
        <f aca="false">T936-U936</f>
        <v>27172.5094687636</v>
      </c>
      <c r="W936" s="2001" t="n">
        <f aca="false">V936/U936*100</f>
        <v>1.42878158196088</v>
      </c>
      <c r="X936" s="1441" t="str">
        <f aca="false">IF(W936&gt;40,"FAULT",IF(W936&lt;-40,"CHECK","OK"))</f>
        <v>OK</v>
      </c>
    </row>
    <row r="937" customFormat="false" ht="21.75" hidden="false" customHeight="true" outlineLevel="0" collapsed="false">
      <c r="A937" s="2016" t="n">
        <v>13</v>
      </c>
      <c r="B937" s="2017" t="s">
        <v>759</v>
      </c>
      <c r="C937" s="2152" t="n">
        <v>11</v>
      </c>
      <c r="D937" s="2161"/>
      <c r="E937" s="2018" t="s">
        <v>1700</v>
      </c>
      <c r="F937" s="2119" t="n">
        <v>1</v>
      </c>
      <c r="G937" s="2134" t="n">
        <v>17588896</v>
      </c>
      <c r="H937" s="2134" t="n">
        <v>19388783</v>
      </c>
      <c r="I937" s="2053" t="n">
        <f aca="false">H937-G937</f>
        <v>1799887</v>
      </c>
      <c r="J937" s="2027" t="n">
        <v>1</v>
      </c>
      <c r="K937" s="2135"/>
      <c r="L937" s="2128" t="n">
        <f aca="false">F937*I937*J937</f>
        <v>1799887</v>
      </c>
      <c r="M937" s="2128" t="n">
        <f aca="false">L937*$K$948/$L$948</f>
        <v>1856210.6897603</v>
      </c>
      <c r="N937" s="2154" t="s">
        <v>759</v>
      </c>
      <c r="O937" s="2155"/>
      <c r="S937" s="0" t="str">
        <f aca="false">B937</f>
        <v>Kamrangirchar</v>
      </c>
      <c r="T937" s="2160" t="n">
        <f aca="false">M937</f>
        <v>1856210.6897603</v>
      </c>
      <c r="U937" s="2160" t="n">
        <v>1737567.14394158</v>
      </c>
      <c r="V937" s="2328" t="n">
        <f aca="false">T937-U937</f>
        <v>118643.545818717</v>
      </c>
      <c r="W937" s="2001" t="n">
        <f aca="false">V937/U937*100</f>
        <v>6.82814164807356</v>
      </c>
      <c r="X937" s="1441" t="str">
        <f aca="false">IF(W937&gt;40,"FAULT",IF(W937&lt;-40,"CHECK","OK"))</f>
        <v>OK</v>
      </c>
    </row>
    <row r="938" customFormat="false" ht="21.75" hidden="false" customHeight="true" outlineLevel="0" collapsed="false">
      <c r="A938" s="2016" t="n">
        <v>14</v>
      </c>
      <c r="B938" s="2017" t="s">
        <v>1701</v>
      </c>
      <c r="C938" s="2152" t="n">
        <v>11</v>
      </c>
      <c r="D938" s="2161"/>
      <c r="E938" s="2018" t="s">
        <v>1702</v>
      </c>
      <c r="F938" s="2119" t="n">
        <v>1</v>
      </c>
      <c r="G938" s="2134" t="n">
        <v>48912982</v>
      </c>
      <c r="H938" s="2134" t="n">
        <v>50206769</v>
      </c>
      <c r="I938" s="2053" t="n">
        <f aca="false">H938-G938</f>
        <v>1293787</v>
      </c>
      <c r="J938" s="2027" t="n">
        <v>1</v>
      </c>
      <c r="K938" s="2135"/>
      <c r="L938" s="2128" t="n">
        <f aca="false">F938*I938*J938</f>
        <v>1293787</v>
      </c>
      <c r="M938" s="2128" t="n">
        <f aca="false">L938*$K$948/$L$948</f>
        <v>1334273.35142312</v>
      </c>
      <c r="N938" s="2154" t="s">
        <v>759</v>
      </c>
      <c r="O938" s="2155"/>
      <c r="S938" s="0" t="str">
        <f aca="false">B938</f>
        <v>Munshihati</v>
      </c>
      <c r="T938" s="2160" t="n">
        <f aca="false">M938</f>
        <v>1334273.35142312</v>
      </c>
      <c r="U938" s="2160" t="n">
        <v>1205376.96078174</v>
      </c>
      <c r="V938" s="2328" t="n">
        <f aca="false">T938-U938</f>
        <v>128896.390641383</v>
      </c>
      <c r="W938" s="2001" t="n">
        <f aca="false">V938/U938*100</f>
        <v>10.6934506660711</v>
      </c>
      <c r="X938" s="1441" t="str">
        <f aca="false">IF(W938&gt;40,"FAULT",IF(W938&lt;-40,"CHECK","OK"))</f>
        <v>OK</v>
      </c>
    </row>
    <row r="939" customFormat="false" ht="21.75" hidden="false" customHeight="true" outlineLevel="0" collapsed="false">
      <c r="A939" s="2016" t="n">
        <v>15</v>
      </c>
      <c r="B939" s="2017" t="s">
        <v>1703</v>
      </c>
      <c r="C939" s="2152" t="n">
        <v>11</v>
      </c>
      <c r="D939" s="2161"/>
      <c r="E939" s="2018" t="s">
        <v>1704</v>
      </c>
      <c r="F939" s="2119" t="n">
        <v>1</v>
      </c>
      <c r="G939" s="2134" t="n">
        <v>97420106</v>
      </c>
      <c r="H939" s="2134" t="n">
        <v>98824125</v>
      </c>
      <c r="I939" s="2053" t="n">
        <f aca="false">H939-G939</f>
        <v>1404019</v>
      </c>
      <c r="J939" s="2027" t="n">
        <v>1</v>
      </c>
      <c r="K939" s="2135"/>
      <c r="L939" s="2128" t="n">
        <f aca="false">F939*I939*J939</f>
        <v>1404019</v>
      </c>
      <c r="M939" s="2128" t="n">
        <f aca="false">L939*$K$948/$L$948</f>
        <v>1447954.83073469</v>
      </c>
      <c r="N939" s="2154" t="s">
        <v>759</v>
      </c>
      <c r="O939" s="2155"/>
      <c r="S939" s="0" t="str">
        <f aca="false">B939</f>
        <v>Jhawchar</v>
      </c>
      <c r="T939" s="2160" t="n">
        <f aca="false">M939</f>
        <v>1447954.83073469</v>
      </c>
      <c r="U939" s="2160" t="n">
        <v>1328999.07509257</v>
      </c>
      <c r="V939" s="2328" t="n">
        <f aca="false">T939-U939</f>
        <v>118955.755642116</v>
      </c>
      <c r="W939" s="2001" t="n">
        <f aca="false">V939/U939*100</f>
        <v>8.9507779103481</v>
      </c>
      <c r="X939" s="1441" t="str">
        <f aca="false">IF(W939&gt;40,"FAULT",IF(W939&lt;-40,"CHECK","OK"))</f>
        <v>OK</v>
      </c>
    </row>
    <row r="940" customFormat="false" ht="21.75" hidden="false" customHeight="true" outlineLevel="0" collapsed="false">
      <c r="A940" s="2016" t="n">
        <v>16</v>
      </c>
      <c r="B940" s="2017" t="s">
        <v>1705</v>
      </c>
      <c r="C940" s="2152" t="n">
        <v>11</v>
      </c>
      <c r="D940" s="2161"/>
      <c r="E940" s="2018" t="s">
        <v>1706</v>
      </c>
      <c r="F940" s="2119" t="n">
        <v>1</v>
      </c>
      <c r="G940" s="2134" t="n">
        <v>4693909</v>
      </c>
      <c r="H940" s="2134" t="n">
        <v>5318135</v>
      </c>
      <c r="I940" s="2053" t="n">
        <f aca="false">H940-G940</f>
        <v>624226</v>
      </c>
      <c r="J940" s="2027" t="n">
        <v>1</v>
      </c>
      <c r="K940" s="2135"/>
      <c r="L940" s="2128" t="n">
        <f aca="false">F940*I940*J940</f>
        <v>624226</v>
      </c>
      <c r="M940" s="2128" t="n">
        <f aca="false">L940*$K$948/$L$948</f>
        <v>643759.843827035</v>
      </c>
      <c r="N940" s="2154" t="s">
        <v>759</v>
      </c>
      <c r="O940" s="2155"/>
      <c r="S940" s="0" t="str">
        <f aca="false">B940</f>
        <v>RMU Express</v>
      </c>
      <c r="T940" s="2160" t="n">
        <f aca="false">M940</f>
        <v>643759.843827035</v>
      </c>
      <c r="U940" s="2160" t="n">
        <v>704501.366056656</v>
      </c>
      <c r="V940" s="2328" t="n">
        <f aca="false">T940-U940</f>
        <v>-60741.5222296207</v>
      </c>
      <c r="W940" s="2001" t="n">
        <f aca="false">V940/U940*100</f>
        <v>-8.62191688422304</v>
      </c>
      <c r="X940" s="1441" t="str">
        <f aca="false">IF(W940&gt;40,"FAULT",IF(W940&lt;-40,"CHECK","OK"))</f>
        <v>OK</v>
      </c>
    </row>
    <row r="941" customFormat="false" ht="21.75" hidden="false" customHeight="true" outlineLevel="0" collapsed="false">
      <c r="A941" s="2016" t="n">
        <v>17</v>
      </c>
      <c r="B941" s="2236" t="s">
        <v>1707</v>
      </c>
      <c r="C941" s="2152" t="n">
        <v>11</v>
      </c>
      <c r="D941" s="2161"/>
      <c r="E941" s="2018" t="s">
        <v>1708</v>
      </c>
      <c r="F941" s="2299" t="n">
        <v>1</v>
      </c>
      <c r="G941" s="2134" t="n">
        <v>14045899</v>
      </c>
      <c r="H941" s="2134" t="n">
        <v>15254118</v>
      </c>
      <c r="I941" s="2053" t="n">
        <f aca="false">H941-G941</f>
        <v>1208219</v>
      </c>
      <c r="J941" s="2027" t="n">
        <v>1</v>
      </c>
      <c r="K941" s="2135" t="s">
        <v>1709</v>
      </c>
      <c r="L941" s="2237" t="n">
        <f aca="false">F941*I941*J941</f>
        <v>1208219</v>
      </c>
      <c r="M941" s="2128" t="n">
        <f aca="false">L941*$K$948/$L$948</f>
        <v>1246027.68027743</v>
      </c>
      <c r="N941" s="2154" t="s">
        <v>759</v>
      </c>
      <c r="O941" s="2155" t="s">
        <v>1710</v>
      </c>
      <c r="S941" s="0" t="str">
        <f aca="false">B941</f>
        <v>Koyla Ghat</v>
      </c>
      <c r="T941" s="2160" t="n">
        <f aca="false">M941</f>
        <v>1246027.68027743</v>
      </c>
      <c r="U941" s="2160" t="n">
        <v>1816011.9443571</v>
      </c>
      <c r="V941" s="2328" t="n">
        <f aca="false">T941-U941</f>
        <v>-569984.264079673</v>
      </c>
      <c r="W941" s="2001" t="n">
        <f aca="false">V941/U941*100</f>
        <v>-31.3865922441087</v>
      </c>
      <c r="X941" s="1441" t="str">
        <f aca="false">IF(W941&gt;40,"FAULT",IF(W941&lt;-40,"CHECK","OK"))</f>
        <v>OK</v>
      </c>
    </row>
    <row r="942" customFormat="false" ht="21.75" hidden="false" customHeight="true" outlineLevel="0" collapsed="false">
      <c r="A942" s="2016" t="n">
        <v>18</v>
      </c>
      <c r="B942" s="2017" t="s">
        <v>1711</v>
      </c>
      <c r="C942" s="2152" t="n">
        <v>11</v>
      </c>
      <c r="D942" s="2161"/>
      <c r="E942" s="2018" t="s">
        <v>1712</v>
      </c>
      <c r="F942" s="2119" t="n">
        <v>1</v>
      </c>
      <c r="G942" s="2134" t="n">
        <v>22904364</v>
      </c>
      <c r="H942" s="2134" t="n">
        <v>24575572</v>
      </c>
      <c r="I942" s="2053" t="n">
        <f aca="false">H942-G942</f>
        <v>1671208</v>
      </c>
      <c r="J942" s="2027" t="n">
        <v>1</v>
      </c>
      <c r="K942" s="2135"/>
      <c r="L942" s="2128" t="n">
        <f aca="false">F942*I942*J942</f>
        <v>1671208</v>
      </c>
      <c r="M942" s="2128" t="n">
        <f aca="false">L942*$K$948/$L$948</f>
        <v>1723504.95026239</v>
      </c>
      <c r="N942" s="2154" t="s">
        <v>759</v>
      </c>
      <c r="O942" s="2155"/>
      <c r="S942" s="0" t="str">
        <f aca="false">B942</f>
        <v>Muslimbagh</v>
      </c>
      <c r="T942" s="2160" t="n">
        <f aca="false">M942</f>
        <v>1723504.95026239</v>
      </c>
      <c r="U942" s="2160" t="n">
        <v>1737474.488193</v>
      </c>
      <c r="V942" s="2328" t="n">
        <f aca="false">T942-U942</f>
        <v>-13969.537930608</v>
      </c>
      <c r="W942" s="2001" t="n">
        <f aca="false">V942/U942*100</f>
        <v>-0.804013988437699</v>
      </c>
      <c r="X942" s="1441" t="str">
        <f aca="false">IF(W942&gt;40,"FAULT",IF(W942&lt;-40,"CHECK","OK"))</f>
        <v>OK</v>
      </c>
    </row>
    <row r="943" customFormat="false" ht="21.75" hidden="false" customHeight="true" outlineLevel="0" collapsed="false">
      <c r="A943" s="2016" t="n">
        <v>19</v>
      </c>
      <c r="B943" s="2017" t="s">
        <v>1713</v>
      </c>
      <c r="C943" s="2152" t="n">
        <v>11</v>
      </c>
      <c r="D943" s="2161"/>
      <c r="E943" s="2018" t="s">
        <v>1714</v>
      </c>
      <c r="F943" s="2119" t="n">
        <v>1</v>
      </c>
      <c r="G943" s="2134" t="n">
        <v>516458</v>
      </c>
      <c r="H943" s="2134" t="n">
        <v>3217494</v>
      </c>
      <c r="I943" s="2053" t="n">
        <f aca="false">H943-G943</f>
        <v>2701036</v>
      </c>
      <c r="J943" s="2027" t="n">
        <v>1</v>
      </c>
      <c r="K943" s="2135"/>
      <c r="L943" s="2128" t="n">
        <f aca="false">F943*I943*J943</f>
        <v>2701036</v>
      </c>
      <c r="M943" s="2128" t="n">
        <f aca="false">L943*$K$948/$L$948</f>
        <v>2785559.25823532</v>
      </c>
      <c r="N943" s="2154" t="s">
        <v>759</v>
      </c>
      <c r="O943" s="2155" t="s">
        <v>1715</v>
      </c>
      <c r="S943" s="0" t="str">
        <f aca="false">B943</f>
        <v>Noyagaon</v>
      </c>
      <c r="T943" s="2160" t="n">
        <f aca="false">M943</f>
        <v>2785559.25823532</v>
      </c>
      <c r="U943" s="2160" t="n">
        <v>2660587.42017017</v>
      </c>
      <c r="V943" s="2328" t="n">
        <f aca="false">T943-U943</f>
        <v>124971.838065149</v>
      </c>
      <c r="W943" s="2001" t="n">
        <f aca="false">V943/U943*100</f>
        <v>4.69715210700183</v>
      </c>
      <c r="X943" s="1441" t="str">
        <f aca="false">IF(W943&gt;40,"FAULT",IF(W943&lt;-40,"CHECK","OK"))</f>
        <v>OK</v>
      </c>
    </row>
    <row r="944" customFormat="false" ht="21.75" hidden="false" customHeight="true" outlineLevel="0" collapsed="false">
      <c r="A944" s="2016" t="n">
        <v>20</v>
      </c>
      <c r="B944" s="2139" t="s">
        <v>1716</v>
      </c>
      <c r="C944" s="2152" t="n">
        <v>11</v>
      </c>
      <c r="D944" s="2161"/>
      <c r="E944" s="2018" t="s">
        <v>1717</v>
      </c>
      <c r="F944" s="2119" t="n">
        <v>1</v>
      </c>
      <c r="G944" s="2134" t="n">
        <v>19118491</v>
      </c>
      <c r="H944" s="2134" t="n">
        <v>21245035</v>
      </c>
      <c r="I944" s="2053" t="n">
        <f aca="false">H944-G944</f>
        <v>2126544</v>
      </c>
      <c r="J944" s="2027" t="n">
        <v>1</v>
      </c>
      <c r="K944" s="2135"/>
      <c r="L944" s="2128" t="n">
        <f aca="false">F944*I944*J944</f>
        <v>2126544</v>
      </c>
      <c r="M944" s="2128" t="n">
        <f aca="false">L944*$K$948/$L$948</f>
        <v>2193089.73565875</v>
      </c>
      <c r="N944" s="2154" t="s">
        <v>759</v>
      </c>
      <c r="O944" s="2155" t="s">
        <v>1715</v>
      </c>
      <c r="S944" s="0" t="str">
        <f aca="false">B944</f>
        <v>Nurbagh</v>
      </c>
      <c r="T944" s="2160" t="n">
        <f aca="false">M944</f>
        <v>2193089.73565875</v>
      </c>
      <c r="U944" s="2160" t="n">
        <v>2300317.43301203</v>
      </c>
      <c r="V944" s="2328" t="n">
        <f aca="false">T944-U944</f>
        <v>-107227.697353286</v>
      </c>
      <c r="W944" s="2001" t="n">
        <f aca="false">V944/U944*100</f>
        <v>-4.66143045366056</v>
      </c>
      <c r="X944" s="1441" t="str">
        <f aca="false">IF(W944&gt;40,"FAULT",IF(W944&lt;-40,"CHECK","OK"))</f>
        <v>OK</v>
      </c>
    </row>
    <row r="945" customFormat="false" ht="21.75" hidden="false" customHeight="true" outlineLevel="0" collapsed="false">
      <c r="A945" s="2016" t="n">
        <v>21</v>
      </c>
      <c r="B945" s="2017" t="s">
        <v>1718</v>
      </c>
      <c r="C945" s="2152" t="n">
        <v>11</v>
      </c>
      <c r="D945" s="2161"/>
      <c r="E945" s="2018" t="s">
        <v>1719</v>
      </c>
      <c r="F945" s="2119" t="n">
        <v>1</v>
      </c>
      <c r="G945" s="2134" t="n">
        <v>17434438</v>
      </c>
      <c r="H945" s="2134" t="n">
        <v>19758728</v>
      </c>
      <c r="I945" s="2053" t="n">
        <f aca="false">H945-G945</f>
        <v>2324290</v>
      </c>
      <c r="J945" s="2027" t="n">
        <v>1</v>
      </c>
      <c r="K945" s="2135"/>
      <c r="L945" s="2128" t="n">
        <f aca="false">F945*I945*J945</f>
        <v>2324290</v>
      </c>
      <c r="M945" s="2128" t="n">
        <f aca="false">L945*$K$948/$L$948</f>
        <v>2397023.78210574</v>
      </c>
      <c r="N945" s="2154" t="s">
        <v>759</v>
      </c>
      <c r="O945" s="2155" t="s">
        <v>1715</v>
      </c>
      <c r="S945" s="0" t="str">
        <f aca="false">B945</f>
        <v>Ali Nagar</v>
      </c>
      <c r="T945" s="2160" t="n">
        <f aca="false">M945</f>
        <v>2397023.78210574</v>
      </c>
      <c r="U945" s="2160" t="n">
        <v>2402380.28555998</v>
      </c>
      <c r="V945" s="2328" t="n">
        <f aca="false">T945-U945</f>
        <v>-5356.50345423631</v>
      </c>
      <c r="W945" s="2001" t="n">
        <f aca="false">V945/U945*100</f>
        <v>-0.222966508942515</v>
      </c>
      <c r="X945" s="1441" t="str">
        <f aca="false">IF(W945&gt;40,"FAULT",IF(W945&lt;-40,"CHECK","OK"))</f>
        <v>OK</v>
      </c>
    </row>
    <row r="946" customFormat="false" ht="21.75" hidden="false" customHeight="true" outlineLevel="0" collapsed="false">
      <c r="A946" s="2132" t="n">
        <v>23</v>
      </c>
      <c r="B946" s="2017" t="s">
        <v>1365</v>
      </c>
      <c r="C946" s="2125" t="n">
        <v>0.415</v>
      </c>
      <c r="D946" s="2067"/>
      <c r="E946" s="2126" t="s">
        <v>1720</v>
      </c>
      <c r="F946" s="2119" t="n">
        <v>1</v>
      </c>
      <c r="G946" s="2134" t="n">
        <v>42637.18</v>
      </c>
      <c r="H946" s="2134" t="n">
        <v>42845.32</v>
      </c>
      <c r="I946" s="2053" t="n">
        <f aca="false">H946-G946</f>
        <v>208.139999999999</v>
      </c>
      <c r="J946" s="2027" t="n">
        <v>120</v>
      </c>
      <c r="K946" s="2138"/>
      <c r="L946" s="2128" t="n">
        <f aca="false">F946*I946*J946</f>
        <v>24976.7999999999</v>
      </c>
      <c r="M946" s="2128" t="n">
        <f aca="false">L946*$K$948/$L$948</f>
        <v>25758.3965860106</v>
      </c>
      <c r="N946" s="2129"/>
      <c r="O946" s="2330"/>
      <c r="S946" s="0" t="str">
        <f aca="false">B946</f>
        <v>11/0.4 kV Aux. Transformer, AT-1</v>
      </c>
      <c r="T946" s="2124" t="n">
        <f aca="false">M946</f>
        <v>25758.3965860106</v>
      </c>
      <c r="U946" s="2160" t="n">
        <v>24745.8049579924</v>
      </c>
      <c r="V946" s="2328" t="n">
        <f aca="false">T946-U946</f>
        <v>1012.59162801819</v>
      </c>
      <c r="W946" s="2001" t="n">
        <f aca="false">V946/U946*100</f>
        <v>4.09197288080597</v>
      </c>
      <c r="X946" s="1441" t="str">
        <f aca="false">IF(W946&gt;40,"FAULT",IF(W946&lt;-40,"CHECK","OK"))</f>
        <v>OK</v>
      </c>
    </row>
    <row r="947" customFormat="false" ht="21.75" hidden="false" customHeight="true" outlineLevel="0" collapsed="false">
      <c r="A947" s="2132" t="n">
        <v>24</v>
      </c>
      <c r="B947" s="2017" t="s">
        <v>1366</v>
      </c>
      <c r="C947" s="2125" t="n">
        <v>0.415</v>
      </c>
      <c r="D947" s="2067"/>
      <c r="E947" s="2126" t="s">
        <v>1721</v>
      </c>
      <c r="F947" s="2119" t="n">
        <v>1</v>
      </c>
      <c r="G947" s="2134" t="n">
        <v>45593.9</v>
      </c>
      <c r="H947" s="2134" t="n">
        <v>45593.9</v>
      </c>
      <c r="I947" s="2053" t="n">
        <f aca="false">H947-G947</f>
        <v>0</v>
      </c>
      <c r="J947" s="2027" t="n">
        <v>120</v>
      </c>
      <c r="K947" s="2135"/>
      <c r="L947" s="2128" t="n">
        <f aca="false">F947*I947*J947</f>
        <v>0</v>
      </c>
      <c r="M947" s="2128" t="n">
        <f aca="false">L947*$K$948/$L$948</f>
        <v>0</v>
      </c>
      <c r="N947" s="2129"/>
      <c r="O947" s="2167"/>
      <c r="S947" s="0" t="str">
        <f aca="false">B947</f>
        <v>11/0.4 kV Aux. Transformer, AT-2</v>
      </c>
      <c r="T947" s="2124" t="n">
        <f aca="false">M947</f>
        <v>0</v>
      </c>
      <c r="U947" s="0" t="n">
        <v>0</v>
      </c>
      <c r="V947" s="1441" t="n">
        <f aca="false">T947-U947</f>
        <v>0</v>
      </c>
      <c r="W947" s="2001" t="e">
        <f aca="false">V947/U947*100</f>
        <v>#DIV/0!</v>
      </c>
      <c r="X947" s="1441" t="e">
        <f aca="false">IF(W947&gt;40,"FAULT",IF(W947&lt;-40,"CHECK","OK"))</f>
        <v>#DIV/0!</v>
      </c>
    </row>
    <row r="948" customFormat="false" ht="21.75" hidden="false" customHeight="true" outlineLevel="0" collapsed="false">
      <c r="A948" s="2132"/>
      <c r="B948" s="2142"/>
      <c r="C948" s="2143"/>
      <c r="D948" s="2142"/>
      <c r="E948" s="2143"/>
      <c r="F948" s="2144"/>
      <c r="G948" s="2145"/>
      <c r="H948" s="2145"/>
      <c r="I948" s="2145"/>
      <c r="J948" s="2142" t="s">
        <v>475</v>
      </c>
      <c r="K948" s="2121" t="n">
        <f aca="false">M928</f>
        <v>25931408.9648222</v>
      </c>
      <c r="L948" s="2130" t="n">
        <f aca="false">SUM(L930:L947)</f>
        <v>25144562.6</v>
      </c>
      <c r="M948" s="2130" t="n">
        <f aca="false">SUM(M930:M947)</f>
        <v>25931408.9648222</v>
      </c>
      <c r="N948" s="2166" t="n">
        <f aca="false">(M948-L948)/L948*100</f>
        <v>3.12929032546466</v>
      </c>
      <c r="O948" s="2167"/>
    </row>
    <row r="949" customFormat="false" ht="21.75" hidden="false" customHeight="true" outlineLevel="0" collapsed="false">
      <c r="D949" s="2168"/>
      <c r="K949" s="1441"/>
      <c r="L949" s="0" t="s">
        <v>122</v>
      </c>
    </row>
    <row r="950" customFormat="false" ht="21.75" hidden="false" customHeight="true" outlineLevel="0" collapsed="false">
      <c r="A950" s="2077"/>
      <c r="B950" s="2078"/>
      <c r="C950" s="2051"/>
      <c r="D950" s="2079"/>
      <c r="F950" s="2169" t="s">
        <v>1234</v>
      </c>
      <c r="G950" s="2169"/>
      <c r="H950" s="2169"/>
      <c r="I950" s="2170" t="s">
        <v>212</v>
      </c>
      <c r="J950" s="2077"/>
      <c r="K950" s="2080"/>
      <c r="L950" s="2077" t="s">
        <v>122</v>
      </c>
      <c r="M950" s="2077"/>
      <c r="N950" s="2051"/>
      <c r="O950" s="2077"/>
    </row>
    <row r="951" customFormat="false" ht="21.75" hidden="false" customHeight="true" outlineLevel="0" collapsed="false">
      <c r="A951" s="2077"/>
      <c r="B951" s="2078"/>
      <c r="C951" s="2051"/>
      <c r="D951" s="2079"/>
      <c r="F951" s="2260" t="s">
        <v>759</v>
      </c>
      <c r="G951" s="2261" t="s">
        <v>1367</v>
      </c>
      <c r="H951" s="2261"/>
      <c r="I951" s="2171" t="n">
        <f aca="false">SUM(M930:M934,M936:M947)</f>
        <v>25931408.9648222</v>
      </c>
      <c r="J951" s="2077"/>
      <c r="K951" s="2080"/>
      <c r="L951" s="2077"/>
      <c r="M951" s="2077"/>
      <c r="N951" s="2051"/>
      <c r="O951" s="2077" t="s">
        <v>122</v>
      </c>
    </row>
    <row r="952" customFormat="false" ht="21.75" hidden="false" customHeight="true" outlineLevel="0" collapsed="false">
      <c r="A952" s="2077"/>
      <c r="B952" s="2078"/>
      <c r="C952" s="2051"/>
      <c r="D952" s="2079"/>
      <c r="F952" s="2260" t="s">
        <v>1626</v>
      </c>
      <c r="G952" s="2261" t="s">
        <v>1367</v>
      </c>
      <c r="H952" s="2261"/>
      <c r="I952" s="2171" t="n">
        <f aca="false">M935</f>
        <v>0</v>
      </c>
      <c r="J952" s="2077"/>
      <c r="K952" s="2080"/>
      <c r="L952" s="2077"/>
      <c r="M952" s="2077"/>
      <c r="N952" s="2051"/>
      <c r="O952" s="2077"/>
    </row>
    <row r="953" customFormat="false" ht="21.75" hidden="false" customHeight="true" outlineLevel="0" collapsed="false">
      <c r="A953" s="2077"/>
      <c r="B953" s="2078"/>
      <c r="C953" s="2051"/>
      <c r="D953" s="2079"/>
      <c r="F953" s="2260"/>
      <c r="G953" s="2261"/>
      <c r="H953" s="2261"/>
      <c r="I953" s="2171"/>
      <c r="J953" s="2077"/>
      <c r="K953" s="2080"/>
      <c r="L953" s="2077"/>
      <c r="M953" s="2077"/>
      <c r="N953" s="2051"/>
      <c r="O953" s="2077"/>
    </row>
    <row r="954" customFormat="false" ht="21.75" hidden="false" customHeight="true" outlineLevel="0" collapsed="false">
      <c r="A954" s="2077"/>
      <c r="B954" s="2078"/>
      <c r="C954" s="2051"/>
      <c r="D954" s="2079"/>
      <c r="F954" s="2260"/>
      <c r="G954" s="2261"/>
      <c r="H954" s="2261"/>
      <c r="I954" s="2171"/>
      <c r="J954" s="2077"/>
      <c r="K954" s="2080"/>
      <c r="L954" s="2077"/>
      <c r="M954" s="2077"/>
      <c r="N954" s="2051"/>
      <c r="O954" s="2077"/>
    </row>
    <row r="955" customFormat="false" ht="21.75" hidden="false" customHeight="true" outlineLevel="0" collapsed="false">
      <c r="A955" s="2077"/>
      <c r="B955" s="2078"/>
      <c r="C955" s="2051"/>
      <c r="D955" s="2079"/>
      <c r="F955" s="2260"/>
      <c r="G955" s="2126"/>
      <c r="H955" s="2126"/>
      <c r="I955" s="2171"/>
      <c r="J955" s="2077"/>
      <c r="L955" s="2077"/>
      <c r="M955" s="2077"/>
      <c r="N955" s="2051"/>
      <c r="O955" s="2077"/>
    </row>
    <row r="956" customFormat="false" ht="21.75" hidden="false" customHeight="true" outlineLevel="0" collapsed="false">
      <c r="A956" s="2077"/>
      <c r="B956" s="2078"/>
      <c r="C956" s="2051"/>
      <c r="D956" s="2079"/>
      <c r="E956" s="2051"/>
      <c r="F956" s="2241" t="s">
        <v>1239</v>
      </c>
      <c r="G956" s="2241"/>
      <c r="H956" s="2241"/>
      <c r="I956" s="2242" t="n">
        <f aca="false">SUM(I951:I955)</f>
        <v>25931408.9648222</v>
      </c>
      <c r="J956" s="2130" t="n">
        <f aca="false">I956-M948</f>
        <v>0</v>
      </c>
      <c r="K956" s="2080"/>
      <c r="L956" s="2077"/>
      <c r="M956" s="2077"/>
      <c r="N956" s="2051"/>
      <c r="O956" s="2077"/>
    </row>
    <row r="957" customFormat="false" ht="21.75" hidden="false" customHeight="true" outlineLevel="0" collapsed="false">
      <c r="A957" s="2077"/>
      <c r="B957" s="2078"/>
      <c r="C957" s="2051"/>
      <c r="D957" s="2079"/>
      <c r="E957" s="2051"/>
      <c r="F957" s="2103"/>
      <c r="G957" s="2077"/>
      <c r="H957" s="2077"/>
      <c r="I957" s="2077"/>
      <c r="J957" s="2077"/>
      <c r="K957" s="2080"/>
      <c r="L957" s="2077"/>
      <c r="M957" s="2077"/>
      <c r="N957" s="2051"/>
      <c r="O957" s="2077"/>
    </row>
    <row r="958" customFormat="false" ht="21.75" hidden="false" customHeight="true" outlineLevel="0" collapsed="false">
      <c r="A958" s="2077"/>
      <c r="B958" s="2078"/>
      <c r="C958" s="2051"/>
      <c r="D958" s="2079"/>
      <c r="E958" s="2051"/>
      <c r="F958" s="2103"/>
      <c r="G958" s="2077"/>
      <c r="H958" s="2077"/>
      <c r="I958" s="2077"/>
      <c r="J958" s="2077"/>
      <c r="K958" s="2080"/>
      <c r="L958" s="2077"/>
      <c r="M958" s="2077"/>
      <c r="N958" s="2051"/>
      <c r="O958" s="2077"/>
    </row>
    <row r="959" customFormat="false" ht="21.75" hidden="false" customHeight="true" outlineLevel="0" collapsed="false">
      <c r="A959" s="2077"/>
      <c r="B959" s="2078"/>
      <c r="C959" s="2051"/>
      <c r="D959" s="2079"/>
      <c r="E959" s="2051"/>
      <c r="F959" s="2103"/>
      <c r="G959" s="2077"/>
      <c r="H959" s="2077"/>
      <c r="I959" s="2077"/>
      <c r="J959" s="2077"/>
      <c r="K959" s="2080"/>
      <c r="L959" s="2077"/>
      <c r="M959" s="2077"/>
      <c r="N959" s="2051"/>
      <c r="O959" s="2077"/>
    </row>
    <row r="960" customFormat="false" ht="21.75" hidden="false" customHeight="true" outlineLevel="0" collapsed="false">
      <c r="A960" s="2077"/>
      <c r="B960" s="2078"/>
      <c r="C960" s="2051"/>
      <c r="D960" s="2079"/>
      <c r="E960" s="2051"/>
      <c r="F960" s="2103"/>
      <c r="G960" s="2077"/>
      <c r="H960" s="2077"/>
      <c r="I960" s="2077"/>
      <c r="J960" s="2077"/>
      <c r="K960" s="2080"/>
      <c r="L960" s="2077"/>
      <c r="M960" s="2077"/>
      <c r="N960" s="2051"/>
      <c r="O960" s="2077"/>
    </row>
    <row r="961" customFormat="false" ht="21.75" hidden="false" customHeight="true" outlineLevel="0" collapsed="false">
      <c r="A961" s="2077"/>
      <c r="B961" s="2051"/>
      <c r="C961" s="2051"/>
      <c r="D961" s="2079"/>
      <c r="E961" s="2051"/>
      <c r="F961" s="2103"/>
      <c r="G961" s="2077"/>
      <c r="H961" s="2077"/>
      <c r="I961" s="2077"/>
      <c r="J961" s="2077"/>
      <c r="K961" s="2080"/>
      <c r="L961" s="2077"/>
      <c r="M961" s="2077"/>
      <c r="N961" s="2051"/>
      <c r="O961" s="2077"/>
    </row>
    <row r="962" customFormat="false" ht="21.75" hidden="false" customHeight="true" outlineLevel="0" collapsed="false">
      <c r="A962" s="2077"/>
      <c r="B962" s="2051"/>
      <c r="C962" s="2051"/>
      <c r="D962" s="2079"/>
      <c r="E962" s="2051"/>
      <c r="F962" s="2103"/>
      <c r="G962" s="2077"/>
      <c r="H962" s="2077"/>
      <c r="I962" s="2077"/>
      <c r="J962" s="2077"/>
      <c r="K962" s="2080"/>
      <c r="L962" s="2077"/>
      <c r="M962" s="2077"/>
      <c r="N962" s="2051"/>
      <c r="O962" s="2077"/>
    </row>
    <row r="963" customFormat="false" ht="21.75" hidden="false" customHeight="true" outlineLevel="0" collapsed="false">
      <c r="A963" s="2077"/>
      <c r="B963" s="2078"/>
      <c r="C963" s="2051"/>
      <c r="D963" s="2079"/>
      <c r="E963" s="2051"/>
      <c r="F963" s="2103"/>
      <c r="G963" s="2077"/>
      <c r="H963" s="2077"/>
      <c r="I963" s="2077"/>
      <c r="J963" s="2077"/>
      <c r="K963" s="2080"/>
      <c r="L963" s="2077"/>
      <c r="M963" s="2077"/>
      <c r="N963" s="2051"/>
      <c r="O963" s="2077"/>
    </row>
    <row r="964" customFormat="false" ht="21.75" hidden="false" customHeight="true" outlineLevel="0" collapsed="false">
      <c r="A964" s="2077"/>
      <c r="B964" s="2078"/>
      <c r="C964" s="2051"/>
      <c r="D964" s="2079"/>
      <c r="E964" s="2051"/>
      <c r="F964" s="2103"/>
      <c r="G964" s="2077"/>
      <c r="H964" s="2077"/>
      <c r="I964" s="2077"/>
      <c r="J964" s="2077"/>
      <c r="K964" s="2080"/>
      <c r="L964" s="2077"/>
      <c r="M964" s="2077"/>
      <c r="N964" s="2051"/>
      <c r="O964" s="2077"/>
    </row>
    <row r="965" customFormat="false" ht="21.75" hidden="false" customHeight="true" outlineLevel="0" collapsed="false">
      <c r="A965" s="2077"/>
      <c r="B965" s="2078"/>
      <c r="C965" s="2051"/>
      <c r="D965" s="2079"/>
      <c r="E965" s="2051"/>
      <c r="F965" s="2103"/>
      <c r="G965" s="2077"/>
      <c r="H965" s="2077"/>
      <c r="I965" s="2077"/>
      <c r="J965" s="2077"/>
      <c r="K965" s="2080"/>
      <c r="L965" s="2077"/>
      <c r="M965" s="2077"/>
      <c r="N965" s="2051"/>
      <c r="O965" s="2077"/>
    </row>
    <row r="966" customFormat="false" ht="21.75" hidden="false" customHeight="true" outlineLevel="0" collapsed="false">
      <c r="A966" s="2174"/>
      <c r="B966" s="2175"/>
      <c r="C966" s="2175"/>
      <c r="D966" s="2175"/>
      <c r="E966" s="2175"/>
      <c r="F966" s="2175"/>
      <c r="G966" s="2175"/>
      <c r="H966" s="2175"/>
      <c r="I966" s="2175"/>
      <c r="J966" s="2175"/>
      <c r="K966" s="2175"/>
      <c r="L966" s="2175"/>
      <c r="M966" s="2175"/>
      <c r="N966" s="2051"/>
      <c r="O966" s="2077"/>
    </row>
    <row r="967" customFormat="false" ht="21.75" hidden="false" customHeight="true" outlineLevel="0" collapsed="false">
      <c r="A967" s="2077"/>
      <c r="B967" s="2078"/>
      <c r="C967" s="2051"/>
      <c r="D967" s="2079"/>
      <c r="E967" s="2051"/>
      <c r="F967" s="2103"/>
      <c r="G967" s="2077"/>
      <c r="H967" s="2077"/>
      <c r="I967" s="2077"/>
      <c r="J967" s="2077"/>
      <c r="K967" s="2080"/>
      <c r="L967" s="2077"/>
      <c r="M967" s="2077"/>
      <c r="N967" s="2051"/>
      <c r="O967" s="2077"/>
    </row>
    <row r="968" customFormat="false" ht="21.75" hidden="false" customHeight="true" outlineLevel="0" collapsed="false">
      <c r="A968" s="2077"/>
      <c r="B968" s="2078"/>
      <c r="C968" s="2051"/>
      <c r="D968" s="2079"/>
      <c r="E968" s="2051"/>
      <c r="F968" s="2103"/>
      <c r="G968" s="2077"/>
      <c r="H968" s="2077"/>
      <c r="I968" s="2077"/>
      <c r="J968" s="2077"/>
      <c r="K968" s="2080"/>
      <c r="L968" s="2077"/>
      <c r="M968" s="2077"/>
      <c r="N968" s="2051"/>
      <c r="O968" s="2077"/>
    </row>
    <row r="969" customFormat="false" ht="21.75" hidden="false" customHeight="true" outlineLevel="0" collapsed="false">
      <c r="A969" s="2270" t="s">
        <v>1722</v>
      </c>
      <c r="B969" s="2270"/>
      <c r="C969" s="2270"/>
      <c r="D969" s="2270"/>
      <c r="E969" s="2270"/>
      <c r="F969" s="2270"/>
      <c r="G969" s="2270"/>
      <c r="H969" s="2270"/>
      <c r="I969" s="2270"/>
      <c r="J969" s="2270"/>
      <c r="K969" s="2270"/>
      <c r="L969" s="2270"/>
      <c r="M969" s="2270"/>
      <c r="N969" s="2270"/>
      <c r="O969" s="1989" t="str">
        <f aca="false">$O$6</f>
        <v>Month June-2023</v>
      </c>
      <c r="S969" s="1990" t="str">
        <f aca="false">S6</f>
        <v>Name of Feeders.</v>
      </c>
      <c r="T969" s="1991" t="str">
        <f aca="false">T6</f>
        <v>Month June-2023</v>
      </c>
      <c r="U969" s="1990" t="s">
        <v>1070</v>
      </c>
      <c r="V969" s="1990" t="str">
        <f aca="false">V6</f>
        <v>Diffferance</v>
      </c>
      <c r="W969" s="1990" t="str">
        <f aca="false">W6</f>
        <v>% of Increased/Decreased</v>
      </c>
      <c r="X969" s="1990" t="str">
        <f aca="false">X6</f>
        <v>COMENTS</v>
      </c>
    </row>
    <row r="970" customFormat="false" ht="21.75" hidden="false" customHeight="true" outlineLevel="0" collapsed="false">
      <c r="A970" s="1992" t="s">
        <v>794</v>
      </c>
      <c r="B970" s="1993" t="s">
        <v>1074</v>
      </c>
      <c r="C970" s="1994" t="s">
        <v>1075</v>
      </c>
      <c r="D970" s="1994"/>
      <c r="E970" s="1994"/>
      <c r="F970" s="1995" t="s">
        <v>45</v>
      </c>
      <c r="G970" s="1996" t="s">
        <v>1076</v>
      </c>
      <c r="H970" s="1996"/>
      <c r="I970" s="1996"/>
      <c r="J970" s="1996" t="s">
        <v>29</v>
      </c>
      <c r="K970" s="1996" t="s">
        <v>1077</v>
      </c>
      <c r="L970" s="1996"/>
      <c r="M970" s="1994" t="s">
        <v>1134</v>
      </c>
      <c r="N970" s="1993"/>
      <c r="O970" s="1997" t="s">
        <v>479</v>
      </c>
    </row>
    <row r="971" customFormat="false" ht="21.75" hidden="false" customHeight="true" outlineLevel="0" collapsed="false">
      <c r="A971" s="1992"/>
      <c r="B971" s="1993"/>
      <c r="C971" s="1998" t="s">
        <v>1079</v>
      </c>
      <c r="D971" s="1998"/>
      <c r="E971" s="1998" t="s">
        <v>1080</v>
      </c>
      <c r="F971" s="1995"/>
      <c r="G971" s="2249" t="n">
        <f aca="false">'NORTH-1'!$H$8</f>
        <v>44929</v>
      </c>
      <c r="H971" s="2249" t="n">
        <f aca="false">'NORTH-1'!$H$8</f>
        <v>44929</v>
      </c>
      <c r="I971" s="2000" t="s">
        <v>47</v>
      </c>
      <c r="J971" s="1996"/>
      <c r="K971" s="2000" t="s">
        <v>1081</v>
      </c>
      <c r="L971" s="2000" t="s">
        <v>1082</v>
      </c>
      <c r="M971" s="1994" t="s">
        <v>1083</v>
      </c>
      <c r="N971" s="1998" t="s">
        <v>741</v>
      </c>
      <c r="O971" s="1997"/>
    </row>
    <row r="972" customFormat="false" ht="21.75" hidden="false" customHeight="true" outlineLevel="0" collapsed="false">
      <c r="A972" s="2002" t="n">
        <v>1</v>
      </c>
      <c r="B972" s="2003" t="n">
        <v>2</v>
      </c>
      <c r="C972" s="2004" t="n">
        <v>4</v>
      </c>
      <c r="D972" s="2004"/>
      <c r="E972" s="2003" t="n">
        <v>5</v>
      </c>
      <c r="F972" s="2005" t="n">
        <v>7</v>
      </c>
      <c r="G972" s="2002" t="n">
        <v>9</v>
      </c>
      <c r="H972" s="2002" t="n">
        <v>9</v>
      </c>
      <c r="I972" s="2002" t="s">
        <v>1084</v>
      </c>
      <c r="J972" s="2002" t="n">
        <v>11</v>
      </c>
      <c r="K972" s="2002" t="s">
        <v>1085</v>
      </c>
      <c r="L972" s="2002" t="s">
        <v>1086</v>
      </c>
      <c r="M972" s="2002" t="n">
        <v>14</v>
      </c>
      <c r="N972" s="2006" t="n">
        <v>15</v>
      </c>
      <c r="O972" s="2002" t="n">
        <v>16</v>
      </c>
      <c r="T972" s="1441" t="n">
        <v>15283200.0000001</v>
      </c>
      <c r="U972" s="1441" t="n">
        <v>15283200.0000001</v>
      </c>
      <c r="V972" s="1441" t="n">
        <f aca="false">T972-U972</f>
        <v>0</v>
      </c>
      <c r="W972" s="2001" t="n">
        <f aca="false">V972/U972*100</f>
        <v>0</v>
      </c>
      <c r="X972" s="1441" t="str">
        <f aca="false">IF(W972&gt;40,"FAULT",IF(W972&lt;-40,"CHECK","OK"))</f>
        <v>OK</v>
      </c>
    </row>
    <row r="973" customFormat="false" ht="21.75" hidden="false" customHeight="true" outlineLevel="0" collapsed="false">
      <c r="A973" s="2016"/>
      <c r="B973" s="2008" t="s">
        <v>1533</v>
      </c>
      <c r="C973" s="2009"/>
      <c r="D973" s="2010"/>
      <c r="E973" s="2009"/>
      <c r="F973" s="2012"/>
      <c r="G973" s="2009"/>
      <c r="H973" s="2009"/>
      <c r="I973" s="2009"/>
      <c r="J973" s="2009"/>
      <c r="K973" s="2010"/>
      <c r="L973" s="2009"/>
      <c r="M973" s="2013"/>
      <c r="N973" s="2014"/>
      <c r="O973" s="2027"/>
    </row>
    <row r="974" customFormat="false" ht="21.75" hidden="false" customHeight="true" outlineLevel="0" collapsed="false">
      <c r="A974" s="2176" t="n">
        <f aca="false">A902</f>
        <v>16</v>
      </c>
      <c r="B974" s="2177" t="str">
        <f aca="false">B902</f>
        <v>Zigatola Circuit-1 (BGB-1)</v>
      </c>
      <c r="C974" s="2178" t="n">
        <f aca="false">C902</f>
        <v>33</v>
      </c>
      <c r="D974" s="2250" t="n">
        <f aca="false">D902</f>
        <v>0</v>
      </c>
      <c r="E974" s="2178" t="n">
        <f aca="false">E902</f>
        <v>30799088</v>
      </c>
      <c r="F974" s="2180" t="n">
        <f aca="false">F902</f>
        <v>1</v>
      </c>
      <c r="G974" s="2181" t="n">
        <f aca="false">G902</f>
        <v>5961.15</v>
      </c>
      <c r="H974" s="2181" t="n">
        <f aca="false">H902</f>
        <v>5961.15</v>
      </c>
      <c r="I974" s="2181" t="n">
        <f aca="false">I902</f>
        <v>0</v>
      </c>
      <c r="J974" s="2178" t="n">
        <f aca="false">J902</f>
        <v>240000</v>
      </c>
      <c r="K974" s="2184" t="n">
        <f aca="false">K902</f>
        <v>0</v>
      </c>
      <c r="L974" s="2186" t="n">
        <f aca="false">L902</f>
        <v>0</v>
      </c>
      <c r="M974" s="2186" t="n">
        <f aca="false">M902</f>
        <v>0</v>
      </c>
      <c r="N974" s="2129"/>
      <c r="O974" s="2187"/>
    </row>
    <row r="975" customFormat="false" ht="21.75" hidden="false" customHeight="true" outlineLevel="0" collapsed="false">
      <c r="A975" s="2188" t="n">
        <f aca="false">A905</f>
        <v>22</v>
      </c>
      <c r="B975" s="2177" t="str">
        <f aca="false">B905</f>
        <v>Zigatola Circuit-2 (BGB-2)</v>
      </c>
      <c r="C975" s="2178" t="n">
        <f aca="false">C905</f>
        <v>33</v>
      </c>
      <c r="D975" s="2252" t="n">
        <f aca="false">D905</f>
        <v>0</v>
      </c>
      <c r="E975" s="2178" t="n">
        <f aca="false">E905</f>
        <v>30799131</v>
      </c>
      <c r="F975" s="2180" t="n">
        <f aca="false">F905</f>
        <v>1.35</v>
      </c>
      <c r="G975" s="2181" t="n">
        <f aca="false">G905</f>
        <v>1854.46</v>
      </c>
      <c r="H975" s="2181" t="n">
        <f aca="false">H905</f>
        <v>1865.05</v>
      </c>
      <c r="I975" s="2181" t="n">
        <f aca="false">I905</f>
        <v>10.5899999999999</v>
      </c>
      <c r="J975" s="2178" t="n">
        <f aca="false">J905</f>
        <v>240000</v>
      </c>
      <c r="K975" s="2184" t="n">
        <f aca="false">K905</f>
        <v>0</v>
      </c>
      <c r="L975" s="2186" t="n">
        <f aca="false">L905</f>
        <v>3431159.99999997</v>
      </c>
      <c r="M975" s="2186" t="n">
        <f aca="false">M905</f>
        <v>3455064.19632413</v>
      </c>
      <c r="N975" s="2129"/>
      <c r="O975" s="2027"/>
    </row>
    <row r="976" customFormat="false" ht="21.75" hidden="false" customHeight="true" outlineLevel="0" collapsed="false">
      <c r="A976" s="2016"/>
      <c r="B976" s="2189"/>
      <c r="C976" s="2190"/>
      <c r="D976" s="2191"/>
      <c r="E976" s="2190"/>
      <c r="F976" s="2192"/>
      <c r="G976" s="2193"/>
      <c r="H976" s="2193"/>
      <c r="I976" s="2193"/>
      <c r="J976" s="2142" t="s">
        <v>1723</v>
      </c>
      <c r="K976" s="2130"/>
      <c r="L976" s="2130" t="n">
        <f aca="false">L975+L974</f>
        <v>3431159.99999997</v>
      </c>
      <c r="M976" s="2130" t="n">
        <f aca="false">M975+M974</f>
        <v>3455064.19632413</v>
      </c>
      <c r="N976" s="2194"/>
      <c r="O976" s="2027"/>
    </row>
    <row r="977" customFormat="false" ht="21.75" hidden="false" customHeight="true" outlineLevel="0" collapsed="false">
      <c r="A977" s="2016"/>
      <c r="B977" s="2008" t="s">
        <v>1724</v>
      </c>
      <c r="C977" s="2009"/>
      <c r="D977" s="2010"/>
      <c r="E977" s="2009"/>
      <c r="F977" s="2012"/>
      <c r="G977" s="2009"/>
      <c r="H977" s="2009"/>
      <c r="I977" s="2009"/>
      <c r="J977" s="2009"/>
      <c r="K977" s="2010"/>
      <c r="L977" s="2009"/>
      <c r="M977" s="2013"/>
      <c r="N977" s="2014"/>
      <c r="O977" s="2027"/>
    </row>
    <row r="978" customFormat="false" ht="21.75" hidden="false" customHeight="true" outlineLevel="0" collapsed="false">
      <c r="A978" s="2176" t="n">
        <f aca="false">A987</f>
        <v>8</v>
      </c>
      <c r="B978" s="2177" t="str">
        <f aca="false">B987</f>
        <v>33 kV Satmojid Via  Zigatola Old</v>
      </c>
      <c r="C978" s="2178" t="n">
        <f aca="false">C987</f>
        <v>33</v>
      </c>
      <c r="D978" s="2250" t="n">
        <f aca="false">D987</f>
        <v>0</v>
      </c>
      <c r="E978" s="2178" t="n">
        <f aca="false">E987</f>
        <v>43998033</v>
      </c>
      <c r="F978" s="2180" t="n">
        <f aca="false">F987</f>
        <v>1</v>
      </c>
      <c r="G978" s="2181" t="n">
        <f aca="false">G987</f>
        <v>119.18</v>
      </c>
      <c r="H978" s="2181" t="n">
        <f aca="false">H987</f>
        <v>151.9</v>
      </c>
      <c r="I978" s="2181" t="n">
        <f aca="false">I987</f>
        <v>32.72</v>
      </c>
      <c r="J978" s="2178" t="n">
        <f aca="false">J987</f>
        <v>270000</v>
      </c>
      <c r="L978" s="2184" t="n">
        <f aca="false">K987</f>
        <v>8834400</v>
      </c>
      <c r="M978" s="2186" t="n">
        <f aca="false">L978</f>
        <v>8834400</v>
      </c>
      <c r="N978" s="2129"/>
      <c r="O978" s="2187"/>
    </row>
    <row r="979" customFormat="false" ht="21.75" hidden="false" customHeight="true" outlineLevel="0" collapsed="false">
      <c r="A979" s="2188"/>
      <c r="B979" s="2177"/>
      <c r="C979" s="2178"/>
      <c r="D979" s="2252"/>
      <c r="E979" s="2178"/>
      <c r="F979" s="2180"/>
      <c r="G979" s="2181"/>
      <c r="H979" s="2181"/>
      <c r="I979" s="2181"/>
      <c r="J979" s="2142" t="s">
        <v>1723</v>
      </c>
      <c r="K979" s="2184"/>
      <c r="L979" s="2130" t="n">
        <f aca="false">L978</f>
        <v>8834400</v>
      </c>
      <c r="M979" s="2130" t="n">
        <f aca="false">L979</f>
        <v>8834400</v>
      </c>
      <c r="N979" s="2129"/>
      <c r="O979" s="2027"/>
    </row>
    <row r="980" customFormat="false" ht="21.75" hidden="false" customHeight="true" outlineLevel="0" collapsed="false">
      <c r="A980" s="2016"/>
      <c r="B980" s="2008" t="s">
        <v>1725</v>
      </c>
      <c r="C980" s="2009"/>
      <c r="D980" s="2010"/>
      <c r="E980" s="2009"/>
      <c r="F980" s="2012"/>
      <c r="G980" s="2009"/>
      <c r="H980" s="2009"/>
      <c r="I980" s="2009"/>
      <c r="J980" s="2009"/>
      <c r="K980" s="2010"/>
      <c r="L980" s="2009"/>
      <c r="M980" s="2013"/>
      <c r="N980" s="2014"/>
      <c r="O980" s="2027"/>
    </row>
    <row r="981" customFormat="false" ht="21.75" hidden="false" customHeight="true" outlineLevel="0" collapsed="false">
      <c r="A981" s="2176" t="n">
        <f aca="false">A1112</f>
        <v>2</v>
      </c>
      <c r="B981" s="2177" t="str">
        <f aca="false">B1112</f>
        <v>BGB-1</v>
      </c>
      <c r="C981" s="2178" t="n">
        <v>33</v>
      </c>
      <c r="D981" s="2250" t="n">
        <f aca="false">D1112</f>
        <v>0</v>
      </c>
      <c r="E981" s="2178" t="n">
        <f aca="false">E1112</f>
        <v>0</v>
      </c>
      <c r="F981" s="2180" t="n">
        <f aca="false">F1112</f>
        <v>1</v>
      </c>
      <c r="G981" s="2181" t="n">
        <f aca="false">G1112</f>
        <v>36.64</v>
      </c>
      <c r="H981" s="2181" t="n">
        <f aca="false">H1112</f>
        <v>55.2</v>
      </c>
      <c r="I981" s="2181" t="n">
        <f aca="false">I1112</f>
        <v>18.56</v>
      </c>
      <c r="J981" s="2178" t="n">
        <f aca="false">J1112</f>
        <v>360000</v>
      </c>
      <c r="K981" s="2184" t="n">
        <f aca="false">K1112</f>
        <v>0</v>
      </c>
      <c r="L981" s="2186" t="n">
        <f aca="false">L1112</f>
        <v>6681600</v>
      </c>
      <c r="M981" s="2186" t="n">
        <f aca="false">M1112</f>
        <v>6676399.57546169</v>
      </c>
      <c r="N981" s="2129"/>
      <c r="O981" s="2187"/>
    </row>
    <row r="982" customFormat="false" ht="21.75" hidden="false" customHeight="true" outlineLevel="0" collapsed="false">
      <c r="A982" s="2188" t="n">
        <f aca="false">A1118</f>
        <v>11</v>
      </c>
      <c r="B982" s="2177" t="str">
        <f aca="false">B1118</f>
        <v>BGB-2</v>
      </c>
      <c r="C982" s="2178" t="n">
        <v>33</v>
      </c>
      <c r="D982" s="2252" t="n">
        <f aca="false">D1118</f>
        <v>0</v>
      </c>
      <c r="E982" s="2178" t="n">
        <f aca="false">E1118</f>
        <v>0</v>
      </c>
      <c r="F982" s="2180" t="n">
        <f aca="false">F1118</f>
        <v>1</v>
      </c>
      <c r="G982" s="2181" t="n">
        <f aca="false">G1118</f>
        <v>220.47</v>
      </c>
      <c r="H982" s="2181" t="n">
        <f aca="false">H1118</f>
        <v>231.07</v>
      </c>
      <c r="I982" s="2181" t="n">
        <f aca="false">I1118</f>
        <v>10.6</v>
      </c>
      <c r="J982" s="2178" t="n">
        <f aca="false">J1118</f>
        <v>360000</v>
      </c>
      <c r="K982" s="2184" t="n">
        <f aca="false">K1118</f>
        <v>0</v>
      </c>
      <c r="L982" s="2186" t="n">
        <f aca="false">L1118</f>
        <v>3816000</v>
      </c>
      <c r="M982" s="2186" t="n">
        <f aca="false">M1118</f>
        <v>3813029.92995118</v>
      </c>
      <c r="N982" s="2129"/>
      <c r="O982" s="2027"/>
    </row>
    <row r="983" customFormat="false" ht="21.75" hidden="false" customHeight="true" outlineLevel="0" collapsed="false">
      <c r="A983" s="2016"/>
      <c r="B983" s="2189"/>
      <c r="C983" s="2190"/>
      <c r="D983" s="2191"/>
      <c r="E983" s="2190"/>
      <c r="F983" s="2192"/>
      <c r="G983" s="2193"/>
      <c r="H983" s="2193"/>
      <c r="I983" s="2193"/>
      <c r="J983" s="2142" t="s">
        <v>475</v>
      </c>
      <c r="K983" s="2130" t="n">
        <f aca="false">SUM(K981:K982)</f>
        <v>0</v>
      </c>
      <c r="L983" s="2130" t="n">
        <f aca="false">SUM(L981:L982)</f>
        <v>10497600</v>
      </c>
      <c r="M983" s="2130" t="n">
        <f aca="false">SUM(M981:M982)</f>
        <v>10489429.5054129</v>
      </c>
      <c r="N983" s="2194"/>
      <c r="O983" s="2027"/>
    </row>
    <row r="984" customFormat="false" ht="21.75" hidden="false" customHeight="true" outlineLevel="0" collapsed="false">
      <c r="A984" s="2016"/>
      <c r="B984" s="2189"/>
      <c r="C984" s="2190"/>
      <c r="D984" s="2191"/>
      <c r="E984" s="2190"/>
      <c r="F984" s="2192"/>
      <c r="G984" s="2193"/>
      <c r="H984" s="2193"/>
      <c r="I984" s="2193"/>
      <c r="J984" s="2142" t="s">
        <v>1607</v>
      </c>
      <c r="K984" s="2130"/>
      <c r="L984" s="2262" t="n">
        <f aca="false">L976+L979+L983</f>
        <v>22763160</v>
      </c>
      <c r="M984" s="2130" t="n">
        <f aca="false">M976+M979+M983</f>
        <v>22778893.701737</v>
      </c>
      <c r="N984" s="2194"/>
      <c r="O984" s="2027"/>
    </row>
    <row r="985" customFormat="false" ht="21.75" hidden="false" customHeight="true" outlineLevel="0" collapsed="false">
      <c r="A985" s="2027"/>
      <c r="B985" s="2008" t="s">
        <v>1726</v>
      </c>
      <c r="C985" s="2009"/>
      <c r="D985" s="2010"/>
      <c r="E985" s="2009"/>
      <c r="F985" s="2012"/>
      <c r="G985" s="2009"/>
      <c r="H985" s="2009"/>
      <c r="I985" s="2009"/>
      <c r="J985" s="2195"/>
      <c r="K985" s="2196"/>
      <c r="L985" s="2197"/>
      <c r="M985" s="2197"/>
      <c r="N985" s="2014"/>
      <c r="O985" s="2151"/>
    </row>
    <row r="986" customFormat="false" ht="21.75" hidden="false" customHeight="true" outlineLevel="0" collapsed="false">
      <c r="A986" s="2027" t="n">
        <v>5</v>
      </c>
      <c r="B986" s="2017" t="s">
        <v>1727</v>
      </c>
      <c r="C986" s="2018" t="n">
        <v>33</v>
      </c>
      <c r="D986" s="2153"/>
      <c r="E986" s="2018" t="n">
        <v>43998032</v>
      </c>
      <c r="F986" s="2119" t="n">
        <v>1</v>
      </c>
      <c r="G986" s="2212" t="n">
        <v>1043.59</v>
      </c>
      <c r="H986" s="2212" t="n">
        <v>1043.59</v>
      </c>
      <c r="I986" s="2053" t="n">
        <f aca="false">H986-G986</f>
        <v>0</v>
      </c>
      <c r="J986" s="2027" t="n">
        <v>270000</v>
      </c>
      <c r="K986" s="2024" t="n">
        <f aca="false">J986*I986*F986</f>
        <v>0</v>
      </c>
      <c r="L986" s="2128"/>
      <c r="M986" s="2128"/>
      <c r="N986" s="2129"/>
      <c r="O986" s="2151"/>
    </row>
    <row r="987" customFormat="false" ht="21.75" hidden="false" customHeight="true" outlineLevel="0" collapsed="false">
      <c r="A987" s="2027" t="n">
        <v>8</v>
      </c>
      <c r="B987" s="2017" t="s">
        <v>1728</v>
      </c>
      <c r="C987" s="2018" t="n">
        <v>33</v>
      </c>
      <c r="D987" s="2206"/>
      <c r="E987" s="2018" t="n">
        <v>43998033</v>
      </c>
      <c r="F987" s="2119" t="n">
        <v>1</v>
      </c>
      <c r="G987" s="2212" t="n">
        <v>119.18</v>
      </c>
      <c r="H987" s="2212" t="n">
        <v>151.9</v>
      </c>
      <c r="I987" s="2053" t="n">
        <f aca="false">H987-G987</f>
        <v>32.72</v>
      </c>
      <c r="J987" s="2027" t="n">
        <v>270000</v>
      </c>
      <c r="K987" s="2024" t="n">
        <f aca="false">J987*I987*F987</f>
        <v>8834400</v>
      </c>
      <c r="L987" s="2128"/>
      <c r="M987" s="2128"/>
      <c r="N987" s="2129"/>
      <c r="O987" s="2151"/>
    </row>
    <row r="988" customFormat="false" ht="21.75" hidden="false" customHeight="true" outlineLevel="0" collapsed="false">
      <c r="A988" s="2027"/>
      <c r="B988" s="2189" t="s">
        <v>1729</v>
      </c>
      <c r="C988" s="2018" t="n">
        <v>33</v>
      </c>
      <c r="D988" s="2028"/>
      <c r="E988" s="2190" t="n">
        <v>43998033</v>
      </c>
      <c r="F988" s="2119" t="n">
        <v>1</v>
      </c>
      <c r="G988" s="2212" t="n">
        <v>0</v>
      </c>
      <c r="H988" s="2212" t="n">
        <v>0</v>
      </c>
      <c r="I988" s="2053" t="n">
        <f aca="false">H988-G988</f>
        <v>0</v>
      </c>
      <c r="J988" s="2027" t="n">
        <v>270000</v>
      </c>
      <c r="K988" s="2024" t="n">
        <f aca="false">J988*I988*F988</f>
        <v>0</v>
      </c>
      <c r="L988" s="2128"/>
      <c r="M988" s="2128"/>
      <c r="N988" s="2205"/>
      <c r="O988" s="2151"/>
    </row>
    <row r="989" customFormat="false" ht="21.75" hidden="false" customHeight="true" outlineLevel="0" collapsed="false">
      <c r="A989" s="2027"/>
      <c r="B989" s="2189" t="s">
        <v>1730</v>
      </c>
      <c r="C989" s="2018" t="n">
        <v>33</v>
      </c>
      <c r="D989" s="2028"/>
      <c r="E989" s="2190" t="n">
        <v>43998027</v>
      </c>
      <c r="F989" s="2119" t="n">
        <v>1</v>
      </c>
      <c r="G989" s="2053" t="n">
        <v>741.9</v>
      </c>
      <c r="H989" s="2212" t="n">
        <v>755.48</v>
      </c>
      <c r="I989" s="2053" t="n">
        <f aca="false">H989-G989</f>
        <v>13.58</v>
      </c>
      <c r="J989" s="2027" t="n">
        <v>270000</v>
      </c>
      <c r="K989" s="2024" t="n">
        <f aca="false">J989*I989*F989</f>
        <v>3666600.00000001</v>
      </c>
      <c r="L989" s="2128"/>
      <c r="M989" s="2128"/>
      <c r="N989" s="2205"/>
      <c r="O989" s="2151"/>
    </row>
    <row r="990" customFormat="false" ht="21.75" hidden="false" customHeight="true" outlineLevel="0" collapsed="false">
      <c r="A990" s="2027"/>
      <c r="B990" s="2189" t="s">
        <v>1731</v>
      </c>
      <c r="C990" s="2018" t="n">
        <v>33</v>
      </c>
      <c r="D990" s="2028"/>
      <c r="E990" s="2190" t="n">
        <v>43998031</v>
      </c>
      <c r="F990" s="2119" t="n">
        <v>1</v>
      </c>
      <c r="G990" s="2212" t="n">
        <v>293.2</v>
      </c>
      <c r="H990" s="2212" t="n">
        <v>307.36</v>
      </c>
      <c r="I990" s="2053" t="n">
        <f aca="false">H990-G990</f>
        <v>14.16</v>
      </c>
      <c r="J990" s="2027" t="n">
        <v>270000</v>
      </c>
      <c r="K990" s="2024" t="n">
        <f aca="false">J990*I990*F990</f>
        <v>3823200.00000001</v>
      </c>
      <c r="L990" s="2128"/>
      <c r="M990" s="2128"/>
      <c r="N990" s="2205"/>
      <c r="O990" s="2151"/>
    </row>
    <row r="991" customFormat="false" ht="21.75" hidden="false" customHeight="true" outlineLevel="0" collapsed="false">
      <c r="A991" s="2027"/>
      <c r="B991" s="2189"/>
      <c r="C991" s="2190"/>
      <c r="D991" s="2191"/>
      <c r="E991" s="2190"/>
      <c r="F991" s="2192"/>
      <c r="G991" s="2193"/>
      <c r="H991" s="2193"/>
      <c r="I991" s="2204"/>
      <c r="J991" s="2142" t="s">
        <v>475</v>
      </c>
      <c r="K991" s="2075" t="n">
        <f aca="false">SUM(K986:K990)</f>
        <v>16324200</v>
      </c>
      <c r="L991" s="2130" t="n">
        <f aca="false">SUM(L986:L987)</f>
        <v>0</v>
      </c>
      <c r="M991" s="2130" t="n">
        <f aca="false">SUM(M986:M987)</f>
        <v>0</v>
      </c>
      <c r="N991" s="2205"/>
      <c r="O991" s="2151"/>
    </row>
    <row r="992" customFormat="false" ht="21.75" hidden="false" customHeight="true" outlineLevel="0" collapsed="false">
      <c r="A992" s="2027"/>
      <c r="B992" s="2058" t="s">
        <v>1732</v>
      </c>
      <c r="C992" s="2059"/>
      <c r="D992" s="2060"/>
      <c r="E992" s="2059"/>
      <c r="F992" s="2061"/>
      <c r="G992" s="2059"/>
      <c r="H992" s="2059"/>
      <c r="I992" s="2059"/>
      <c r="J992" s="2059"/>
      <c r="K992" s="2060"/>
      <c r="L992" s="2059"/>
      <c r="M992" s="2063"/>
      <c r="N992" s="2064"/>
      <c r="O992" s="2015"/>
    </row>
    <row r="993" customFormat="false" ht="21.75" hidden="false" customHeight="true" outlineLevel="0" collapsed="false">
      <c r="A993" s="2027"/>
      <c r="B993" s="2017" t="s">
        <v>1251</v>
      </c>
      <c r="C993" s="2018" t="n">
        <v>33</v>
      </c>
      <c r="D993" s="2065" t="s">
        <v>1108</v>
      </c>
      <c r="E993" s="2066"/>
      <c r="F993" s="2119"/>
      <c r="G993" s="2022" t="n">
        <v>0</v>
      </c>
      <c r="H993" s="2022" t="n">
        <v>0</v>
      </c>
      <c r="I993" s="2022"/>
      <c r="J993" s="2027"/>
      <c r="K993" s="2024"/>
      <c r="L993" s="2029" t="n">
        <f aca="false">J993*I993*F993</f>
        <v>0</v>
      </c>
      <c r="M993" s="2025"/>
      <c r="N993" s="2026"/>
      <c r="O993" s="2027"/>
    </row>
    <row r="994" customFormat="false" ht="21.75" hidden="false" customHeight="true" outlineLevel="0" collapsed="false">
      <c r="A994" s="2027"/>
      <c r="B994" s="2017" t="s">
        <v>1252</v>
      </c>
      <c r="C994" s="2018" t="n">
        <v>33</v>
      </c>
      <c r="D994" s="2065"/>
      <c r="E994" s="2066"/>
      <c r="F994" s="2119"/>
      <c r="G994" s="2022" t="n">
        <v>0</v>
      </c>
      <c r="H994" s="2022" t="n">
        <v>0</v>
      </c>
      <c r="I994" s="2022"/>
      <c r="J994" s="2027"/>
      <c r="K994" s="2024"/>
      <c r="L994" s="2029" t="n">
        <f aca="false">J994*I994*F994</f>
        <v>0</v>
      </c>
      <c r="M994" s="2029"/>
      <c r="N994" s="2030"/>
      <c r="O994" s="2027"/>
    </row>
    <row r="995" customFormat="false" ht="21.75" hidden="false" customHeight="true" outlineLevel="0" collapsed="false">
      <c r="A995" s="2027"/>
      <c r="B995" s="2037"/>
      <c r="C995" s="2038"/>
      <c r="D995" s="2039"/>
      <c r="E995" s="2038"/>
      <c r="F995" s="2040"/>
      <c r="G995" s="2041"/>
      <c r="H995" s="2041"/>
      <c r="I995" s="2041"/>
      <c r="J995" s="2037" t="s">
        <v>1110</v>
      </c>
      <c r="K995" s="2068"/>
      <c r="L995" s="2076" t="n">
        <f aca="false">SUM(L993:L994)</f>
        <v>0</v>
      </c>
      <c r="M995" s="2055"/>
      <c r="N995" s="2057"/>
      <c r="O995" s="2027"/>
    </row>
    <row r="996" customFormat="false" ht="21.75" hidden="false" customHeight="true" outlineLevel="0" collapsed="false">
      <c r="A996" s="2027"/>
      <c r="B996" s="2189"/>
      <c r="C996" s="2190"/>
      <c r="D996" s="2191"/>
      <c r="E996" s="2190"/>
      <c r="F996" s="2192"/>
      <c r="G996" s="2193"/>
      <c r="H996" s="2193"/>
      <c r="I996" s="2204"/>
      <c r="J996" s="2142"/>
      <c r="K996" s="2207"/>
      <c r="L996" s="2130"/>
      <c r="M996" s="2130"/>
      <c r="N996" s="2205"/>
      <c r="O996" s="2151"/>
    </row>
    <row r="997" customFormat="false" ht="21.75" hidden="false" customHeight="true" outlineLevel="0" collapsed="false">
      <c r="A997" s="2132"/>
      <c r="B997" s="2058" t="s">
        <v>1733</v>
      </c>
      <c r="C997" s="2059"/>
      <c r="D997" s="2060"/>
      <c r="E997" s="2059"/>
      <c r="F997" s="2061"/>
      <c r="G997" s="2059"/>
      <c r="H997" s="2059"/>
      <c r="I997" s="2059"/>
      <c r="J997" s="2208"/>
      <c r="K997" s="2209"/>
      <c r="L997" s="2210"/>
      <c r="M997" s="2210"/>
      <c r="N997" s="2064"/>
      <c r="O997" s="2151"/>
    </row>
    <row r="998" customFormat="false" ht="21.75" hidden="false" customHeight="true" outlineLevel="0" collapsed="false">
      <c r="A998" s="2027" t="n">
        <v>6</v>
      </c>
      <c r="B998" s="2017" t="s">
        <v>1734</v>
      </c>
      <c r="C998" s="2018" t="n">
        <v>33</v>
      </c>
      <c r="D998" s="2211"/>
      <c r="E998" s="2018" t="n">
        <v>43998028</v>
      </c>
      <c r="F998" s="2119" t="n">
        <v>1</v>
      </c>
      <c r="G998" s="2127" t="n">
        <v>694.308</v>
      </c>
      <c r="H998" s="2127" t="n">
        <v>727.04</v>
      </c>
      <c r="I998" s="2212" t="n">
        <f aca="false">H998-G998</f>
        <v>32.732</v>
      </c>
      <c r="J998" s="2213" t="n">
        <v>270000</v>
      </c>
      <c r="K998" s="2214"/>
      <c r="L998" s="2128" t="n">
        <f aca="false">J998*I998*F998</f>
        <v>8837639.99999999</v>
      </c>
      <c r="M998" s="2128"/>
      <c r="N998" s="2131"/>
      <c r="O998" s="2151"/>
    </row>
    <row r="999" customFormat="false" ht="21.75" hidden="false" customHeight="true" outlineLevel="0" collapsed="false">
      <c r="A999" s="2027" t="n">
        <v>9</v>
      </c>
      <c r="B999" s="2017" t="s">
        <v>1735</v>
      </c>
      <c r="C999" s="2018" t="n">
        <v>33</v>
      </c>
      <c r="D999" s="2321"/>
      <c r="E999" s="2018" t="n">
        <v>43998029</v>
      </c>
      <c r="F999" s="2119" t="n">
        <v>1</v>
      </c>
      <c r="G999" s="2127" t="n">
        <v>701.99</v>
      </c>
      <c r="H999" s="2127" t="n">
        <v>729.69</v>
      </c>
      <c r="I999" s="2212" t="n">
        <f aca="false">H999-G999</f>
        <v>27.7</v>
      </c>
      <c r="J999" s="2213" t="n">
        <v>270000</v>
      </c>
      <c r="K999" s="2214"/>
      <c r="L999" s="2128" t="n">
        <f aca="false">J999*I999*F999</f>
        <v>7479000.00000001</v>
      </c>
      <c r="M999" s="2128"/>
      <c r="N999" s="2131"/>
      <c r="O999" s="2151"/>
    </row>
    <row r="1000" customFormat="false" ht="21.75" hidden="false" customHeight="true" outlineLevel="0" collapsed="false">
      <c r="A1000" s="2027" t="n">
        <v>11</v>
      </c>
      <c r="B1000" s="2017" t="s">
        <v>1736</v>
      </c>
      <c r="C1000" s="2018" t="n">
        <v>33</v>
      </c>
      <c r="D1000" s="2215"/>
      <c r="E1000" s="2018"/>
      <c r="F1000" s="2119" t="n">
        <v>1</v>
      </c>
      <c r="G1000" s="2127" t="n">
        <v>0</v>
      </c>
      <c r="H1000" s="2127" t="n">
        <v>0</v>
      </c>
      <c r="I1000" s="2212" t="n">
        <f aca="false">H1000-G1000</f>
        <v>0</v>
      </c>
      <c r="J1000" s="2213" t="n">
        <v>270000</v>
      </c>
      <c r="K1000" s="2214"/>
      <c r="L1000" s="2128" t="n">
        <f aca="false">J1000*I1000*F1000</f>
        <v>0</v>
      </c>
      <c r="M1000" s="2128"/>
      <c r="N1000" s="2131"/>
      <c r="O1000" s="2151"/>
    </row>
    <row r="1001" customFormat="false" ht="21.75" hidden="false" customHeight="true" outlineLevel="0" collapsed="false">
      <c r="A1001" s="2132"/>
      <c r="B1001" s="2142"/>
      <c r="C1001" s="2143"/>
      <c r="D1001" s="2142"/>
      <c r="E1001" s="2143"/>
      <c r="F1001" s="2144"/>
      <c r="G1001" s="2145"/>
      <c r="H1001" s="2145"/>
      <c r="I1001" s="2145"/>
      <c r="J1001" s="2142" t="s">
        <v>475</v>
      </c>
      <c r="K1001" s="2121"/>
      <c r="L1001" s="2075" t="n">
        <f aca="false">SUM(L998:L1000)</f>
        <v>16316640</v>
      </c>
      <c r="M1001" s="2130"/>
      <c r="N1001" s="2216"/>
      <c r="O1001" s="2151"/>
    </row>
    <row r="1002" customFormat="false" ht="21.75" hidden="false" customHeight="true" outlineLevel="0" collapsed="false">
      <c r="A1002" s="2080"/>
      <c r="B1002" s="2217"/>
      <c r="C1002" s="2218"/>
      <c r="D1002" s="2217"/>
      <c r="E1002" s="2218"/>
      <c r="F1002" s="2219"/>
      <c r="G1002" s="2220"/>
      <c r="H1002" s="2220"/>
      <c r="I1002" s="2220"/>
      <c r="J1002" s="2217"/>
      <c r="K1002" s="2221"/>
      <c r="L1002" s="2222"/>
      <c r="M1002" s="2222"/>
      <c r="N1002" s="2194"/>
      <c r="O1002" s="2223"/>
    </row>
    <row r="1003" customFormat="false" ht="21.75" hidden="false" customHeight="true" outlineLevel="0" collapsed="false">
      <c r="A1003" s="2080"/>
      <c r="B1003" s="2081" t="s">
        <v>1258</v>
      </c>
      <c r="C1003" s="2081"/>
      <c r="D1003" s="2082" t="s">
        <v>212</v>
      </c>
      <c r="F1003" s="2083" t="s">
        <v>1259</v>
      </c>
      <c r="G1003" s="2083"/>
      <c r="H1003" s="2083"/>
      <c r="I1003" s="2082" t="s">
        <v>212</v>
      </c>
      <c r="J1003" s="2077"/>
      <c r="K1003" s="2084" t="s">
        <v>1260</v>
      </c>
      <c r="L1003" s="2084"/>
      <c r="M1003" s="2085" t="s">
        <v>212</v>
      </c>
      <c r="N1003" s="2194"/>
      <c r="O1003" s="2223"/>
    </row>
    <row r="1004" customFormat="false" ht="21.75" hidden="false" customHeight="true" outlineLevel="0" collapsed="false">
      <c r="A1004" s="2080"/>
      <c r="B1004" s="2086" t="str">
        <f aca="false">B980</f>
        <v>NEW JIGATOLA 33 KV SIDE</v>
      </c>
      <c r="C1004" s="2086"/>
      <c r="D1004" s="2089" t="n">
        <f aca="false">M984</f>
        <v>22778893.701737</v>
      </c>
      <c r="F1004" s="2088" t="s">
        <v>1124</v>
      </c>
      <c r="G1004" s="2088"/>
      <c r="H1004" s="2088"/>
      <c r="I1004" s="2224" t="n">
        <f aca="false">L995</f>
        <v>0</v>
      </c>
      <c r="J1004" s="2077"/>
      <c r="K1004" s="2225" t="str">
        <f aca="false">F1005</f>
        <v>BGB 33 KV NET IMPORT</v>
      </c>
      <c r="L1004" s="2225"/>
      <c r="M1004" s="2091" t="n">
        <f aca="false">I1005</f>
        <v>22778893.701737</v>
      </c>
      <c r="N1004" s="2194"/>
      <c r="O1004" s="2223"/>
    </row>
    <row r="1005" customFormat="false" ht="21.75" hidden="false" customHeight="true" outlineLevel="0" collapsed="false">
      <c r="A1005" s="2080"/>
      <c r="B1005" s="2086"/>
      <c r="C1005" s="2086"/>
      <c r="D1005" s="2226"/>
      <c r="F1005" s="2088" t="s">
        <v>1737</v>
      </c>
      <c r="G1005" s="2088"/>
      <c r="H1005" s="2088"/>
      <c r="I1005" s="2224" t="n">
        <f aca="false">D1008-I1004</f>
        <v>22778893.701737</v>
      </c>
      <c r="J1005" s="2077"/>
      <c r="K1005" s="2227" t="s">
        <v>1261</v>
      </c>
      <c r="L1005" s="2227"/>
      <c r="M1005" s="2224" t="n">
        <f aca="false">L1001</f>
        <v>16316640</v>
      </c>
      <c r="N1005" s="2194"/>
      <c r="O1005" s="2223"/>
    </row>
    <row r="1006" customFormat="false" ht="21.75" hidden="false" customHeight="true" outlineLevel="0" collapsed="false">
      <c r="A1006" s="2080"/>
      <c r="B1006" s="2086"/>
      <c r="C1006" s="2086"/>
      <c r="D1006" s="2092"/>
      <c r="J1006" s="2077"/>
      <c r="K1006" s="2088" t="s">
        <v>1262</v>
      </c>
      <c r="L1006" s="2088"/>
      <c r="M1006" s="2224" t="n">
        <f aca="false">M1004-M1005</f>
        <v>6462253.70173699</v>
      </c>
      <c r="N1006" s="2194"/>
      <c r="O1006" s="2223"/>
    </row>
    <row r="1007" customFormat="false" ht="21.75" hidden="false" customHeight="true" outlineLevel="0" collapsed="false">
      <c r="A1007" s="2080"/>
      <c r="B1007" s="2086"/>
      <c r="C1007" s="2086"/>
      <c r="D1007" s="2095"/>
      <c r="J1007" s="2077"/>
      <c r="K1007" s="2228" t="s">
        <v>1131</v>
      </c>
      <c r="L1007" s="2228"/>
      <c r="M1007" s="2097" t="n">
        <f aca="false">M1006/M1004</f>
        <v>0.283694800386386</v>
      </c>
      <c r="N1007" s="2194"/>
      <c r="O1007" s="2223"/>
    </row>
    <row r="1008" customFormat="false" ht="21.75" hidden="false" customHeight="true" outlineLevel="0" collapsed="false">
      <c r="A1008" s="2080"/>
      <c r="B1008" s="2229" t="s">
        <v>1263</v>
      </c>
      <c r="C1008" s="2229"/>
      <c r="D1008" s="2230" t="n">
        <f aca="false">SUM(D1004:D1006)</f>
        <v>22778893.701737</v>
      </c>
      <c r="F1008" s="2103"/>
      <c r="G1008" s="2077"/>
      <c r="H1008" s="2077"/>
      <c r="I1008" s="2077"/>
      <c r="J1008" s="2077"/>
      <c r="K1008" s="2080"/>
      <c r="L1008" s="2077"/>
      <c r="M1008" s="2077"/>
      <c r="N1008" s="2194"/>
      <c r="O1008" s="2223"/>
    </row>
    <row r="1009" customFormat="false" ht="21.75" hidden="false" customHeight="true" outlineLevel="0" collapsed="false">
      <c r="A1009" s="2080"/>
      <c r="B1009" s="2217"/>
      <c r="C1009" s="2218"/>
      <c r="D1009" s="2217"/>
      <c r="E1009" s="2218"/>
      <c r="F1009" s="2219"/>
      <c r="G1009" s="2220"/>
      <c r="H1009" s="2220"/>
      <c r="I1009" s="2220"/>
      <c r="J1009" s="2217"/>
      <c r="K1009" s="2221"/>
      <c r="L1009" s="2222"/>
      <c r="M1009" s="2222"/>
      <c r="N1009" s="2194"/>
      <c r="O1009" s="2223"/>
    </row>
    <row r="1010" customFormat="false" ht="21.75" hidden="false" customHeight="true" outlineLevel="0" collapsed="false">
      <c r="A1010" s="2077"/>
      <c r="B1010" s="2051"/>
      <c r="C1010" s="2077"/>
      <c r="D1010" s="2231"/>
      <c r="E1010" s="2077"/>
      <c r="F1010" s="2103"/>
      <c r="G1010" s="2077"/>
      <c r="H1010" s="2077"/>
      <c r="I1010" s="2077"/>
      <c r="J1010" s="2077"/>
      <c r="K1010" s="2080"/>
      <c r="L1010" s="2077"/>
      <c r="M1010" s="2077"/>
      <c r="N1010" s="2077"/>
      <c r="O1010" s="2077"/>
    </row>
    <row r="1011" customFormat="false" ht="21.75" hidden="false" customHeight="true" outlineLevel="0" collapsed="false">
      <c r="A1011" s="2077"/>
      <c r="B1011" s="2051"/>
      <c r="C1011" s="2077"/>
      <c r="D1011" s="2231"/>
      <c r="E1011" s="2077"/>
      <c r="F1011" s="2103"/>
      <c r="G1011" s="2077"/>
      <c r="H1011" s="2077"/>
      <c r="I1011" s="2077"/>
      <c r="J1011" s="2077"/>
      <c r="K1011" s="2080"/>
      <c r="L1011" s="2077"/>
      <c r="M1011" s="2077"/>
      <c r="N1011" s="2077"/>
      <c r="O1011" s="2077"/>
    </row>
    <row r="1012" customFormat="false" ht="21.75" hidden="false" customHeight="true" outlineLevel="0" collapsed="false">
      <c r="A1012" s="2270" t="s">
        <v>1738</v>
      </c>
      <c r="B1012" s="2270"/>
      <c r="C1012" s="2270"/>
      <c r="D1012" s="2270"/>
      <c r="E1012" s="2270"/>
      <c r="F1012" s="2270"/>
      <c r="G1012" s="2270"/>
      <c r="H1012" s="2270"/>
      <c r="I1012" s="2270"/>
      <c r="J1012" s="2270"/>
      <c r="K1012" s="2270"/>
      <c r="L1012" s="2270"/>
      <c r="M1012" s="2270"/>
      <c r="N1012" s="2270"/>
      <c r="O1012" s="1989" t="str">
        <f aca="false">$O$6</f>
        <v>Month June-2023</v>
      </c>
      <c r="S1012" s="1990" t="str">
        <f aca="false">S6</f>
        <v>Name of Feeders.</v>
      </c>
      <c r="T1012" s="1991" t="str">
        <f aca="false">T6</f>
        <v>Month June-2023</v>
      </c>
      <c r="U1012" s="1990" t="s">
        <v>1070</v>
      </c>
      <c r="V1012" s="1990" t="str">
        <f aca="false">V6</f>
        <v>Diffferance</v>
      </c>
      <c r="W1012" s="1990" t="str">
        <f aca="false">W6</f>
        <v>% of Increased/Decreased</v>
      </c>
      <c r="X1012" s="1990" t="str">
        <f aca="false">X6</f>
        <v>COMENTS</v>
      </c>
    </row>
    <row r="1013" customFormat="false" ht="21.75" hidden="false" customHeight="true" outlineLevel="0" collapsed="false">
      <c r="A1013" s="1992" t="s">
        <v>794</v>
      </c>
      <c r="B1013" s="1993" t="s">
        <v>1074</v>
      </c>
      <c r="C1013" s="1994" t="s">
        <v>1075</v>
      </c>
      <c r="D1013" s="1994"/>
      <c r="E1013" s="1994"/>
      <c r="F1013" s="1995" t="s">
        <v>45</v>
      </c>
      <c r="G1013" s="1996" t="s">
        <v>1076</v>
      </c>
      <c r="H1013" s="1996"/>
      <c r="I1013" s="1996"/>
      <c r="J1013" s="1996" t="s">
        <v>29</v>
      </c>
      <c r="K1013" s="1996" t="s">
        <v>1077</v>
      </c>
      <c r="L1013" s="1996"/>
      <c r="M1013" s="1994" t="s">
        <v>1134</v>
      </c>
      <c r="N1013" s="1993"/>
      <c r="O1013" s="1997" t="s">
        <v>479</v>
      </c>
    </row>
    <row r="1014" customFormat="false" ht="21.75" hidden="false" customHeight="true" outlineLevel="0" collapsed="false">
      <c r="A1014" s="1992"/>
      <c r="B1014" s="1993"/>
      <c r="C1014" s="1998" t="s">
        <v>1079</v>
      </c>
      <c r="D1014" s="1998"/>
      <c r="E1014" s="1998" t="s">
        <v>1080</v>
      </c>
      <c r="F1014" s="1995"/>
      <c r="G1014" s="2249" t="n">
        <f aca="false">'NORTH-1'!$H$8</f>
        <v>44929</v>
      </c>
      <c r="H1014" s="2249" t="n">
        <f aca="false">'NORTH-1'!$H$8</f>
        <v>44929</v>
      </c>
      <c r="I1014" s="2000" t="s">
        <v>47</v>
      </c>
      <c r="J1014" s="1996"/>
      <c r="K1014" s="2000" t="s">
        <v>1081</v>
      </c>
      <c r="L1014" s="2000" t="s">
        <v>1082</v>
      </c>
      <c r="M1014" s="1994" t="s">
        <v>1083</v>
      </c>
      <c r="N1014" s="1998" t="s">
        <v>741</v>
      </c>
      <c r="O1014" s="1997"/>
    </row>
    <row r="1015" customFormat="false" ht="21.75" hidden="false" customHeight="true" outlineLevel="0" collapsed="false">
      <c r="A1015" s="2002" t="n">
        <v>1</v>
      </c>
      <c r="B1015" s="2003" t="n">
        <v>2</v>
      </c>
      <c r="C1015" s="2004" t="n">
        <v>4</v>
      </c>
      <c r="D1015" s="2004"/>
      <c r="E1015" s="2003" t="n">
        <v>5</v>
      </c>
      <c r="F1015" s="2005" t="n">
        <v>7</v>
      </c>
      <c r="G1015" s="2002" t="n">
        <v>9</v>
      </c>
      <c r="H1015" s="2002" t="n">
        <v>9</v>
      </c>
      <c r="I1015" s="2002" t="s">
        <v>1084</v>
      </c>
      <c r="J1015" s="2002" t="n">
        <v>11</v>
      </c>
      <c r="K1015" s="2002" t="s">
        <v>1085</v>
      </c>
      <c r="L1015" s="2002" t="s">
        <v>1086</v>
      </c>
      <c r="M1015" s="2002" t="n">
        <v>14</v>
      </c>
      <c r="N1015" s="2006" t="n">
        <v>15</v>
      </c>
      <c r="O1015" s="2002" t="n">
        <v>16</v>
      </c>
      <c r="T1015" s="1441" t="n">
        <v>15283200.0000001</v>
      </c>
      <c r="U1015" s="1441" t="n">
        <v>15283200.0000001</v>
      </c>
      <c r="V1015" s="1441" t="n">
        <f aca="false">T1015-U1015</f>
        <v>0</v>
      </c>
      <c r="W1015" s="2001" t="n">
        <f aca="false">V1015/U1015*100</f>
        <v>0</v>
      </c>
      <c r="X1015" s="1441" t="str">
        <f aca="false">IF(W1015&gt;40,"FAULT",IF(W1015&lt;-40,"CHECK","OK"))</f>
        <v>OK</v>
      </c>
    </row>
    <row r="1016" customFormat="false" ht="21.75" hidden="false" customHeight="true" outlineLevel="0" collapsed="false">
      <c r="A1016" s="2016"/>
      <c r="B1016" s="2008" t="s">
        <v>1739</v>
      </c>
      <c r="C1016" s="2009"/>
      <c r="D1016" s="2010"/>
      <c r="E1016" s="2009"/>
      <c r="F1016" s="2012"/>
      <c r="G1016" s="2009"/>
      <c r="H1016" s="2009"/>
      <c r="I1016" s="2009"/>
      <c r="J1016" s="2009"/>
      <c r="K1016" s="2010"/>
      <c r="L1016" s="2009"/>
      <c r="M1016" s="2013"/>
      <c r="N1016" s="2014"/>
      <c r="O1016" s="2027"/>
    </row>
    <row r="1017" customFormat="false" ht="21.75" hidden="false" customHeight="true" outlineLevel="0" collapsed="false">
      <c r="A1017" s="2016" t="n">
        <v>20</v>
      </c>
      <c r="B1017" s="2017" t="s">
        <v>1740</v>
      </c>
      <c r="C1017" s="2018" t="n">
        <v>11</v>
      </c>
      <c r="D1017" s="2233"/>
      <c r="E1017" s="2018"/>
      <c r="F1017" s="2119" t="n">
        <v>1</v>
      </c>
      <c r="G1017" s="2127" t="n">
        <v>86023405</v>
      </c>
      <c r="H1017" s="2127" t="n">
        <v>94784488</v>
      </c>
      <c r="I1017" s="2212" t="n">
        <f aca="false">H1017-G1017</f>
        <v>8761083</v>
      </c>
      <c r="J1017" s="2027" t="n">
        <v>1</v>
      </c>
      <c r="K1017" s="2024" t="n">
        <f aca="false">F1017*I1017*J1017</f>
        <v>8761083</v>
      </c>
      <c r="L1017" s="2128"/>
      <c r="M1017" s="2128" t="n">
        <f aca="false">K1017*$L$1001/$K$1020</f>
        <v>8841136.68854365</v>
      </c>
      <c r="N1017" s="2129"/>
      <c r="O1017" s="2027"/>
    </row>
    <row r="1018" customFormat="false" ht="21.75" hidden="false" customHeight="true" outlineLevel="0" collapsed="false">
      <c r="A1018" s="2016" t="n">
        <v>29</v>
      </c>
      <c r="B1018" s="2017" t="s">
        <v>1741</v>
      </c>
      <c r="C1018" s="2018" t="n">
        <v>11</v>
      </c>
      <c r="D1018" s="2233"/>
      <c r="E1018" s="2018"/>
      <c r="F1018" s="2119" t="n">
        <v>1</v>
      </c>
      <c r="G1018" s="2127" t="n">
        <v>87853081</v>
      </c>
      <c r="H1018" s="2127" t="n">
        <v>95260896</v>
      </c>
      <c r="I1018" s="2212" t="n">
        <f aca="false">H1018-G1018</f>
        <v>7407815</v>
      </c>
      <c r="J1018" s="2027" t="n">
        <v>1</v>
      </c>
      <c r="K1018" s="2024" t="n">
        <f aca="false">J1018*I1018*F1018</f>
        <v>7407815</v>
      </c>
      <c r="L1018" s="2128"/>
      <c r="M1018" s="2128" t="n">
        <f aca="false">K1018*$L$1001/$K$1020</f>
        <v>7475503.31145636</v>
      </c>
      <c r="N1018" s="2129"/>
      <c r="O1018" s="2027"/>
    </row>
    <row r="1019" customFormat="false" ht="21.75" hidden="false" customHeight="true" outlineLevel="0" collapsed="false">
      <c r="A1019" s="2016" t="n">
        <v>30</v>
      </c>
      <c r="B1019" s="2017" t="s">
        <v>1742</v>
      </c>
      <c r="C1019" s="2018" t="n">
        <v>11</v>
      </c>
      <c r="D1019" s="2233"/>
      <c r="E1019" s="2018"/>
      <c r="F1019" s="2119" t="n">
        <v>1</v>
      </c>
      <c r="G1019" s="2127" t="n">
        <v>0</v>
      </c>
      <c r="H1019" s="2127" t="n">
        <v>0</v>
      </c>
      <c r="I1019" s="2212" t="n">
        <f aca="false">H1019-G1019</f>
        <v>0</v>
      </c>
      <c r="J1019" s="2027" t="n">
        <v>1</v>
      </c>
      <c r="K1019" s="2024" t="n">
        <f aca="false">J1019*I1019*F1019</f>
        <v>0</v>
      </c>
      <c r="L1019" s="2128"/>
      <c r="M1019" s="2128" t="n">
        <f aca="false">K1019*$L$1001/$K$1020</f>
        <v>0</v>
      </c>
      <c r="N1019" s="2129"/>
      <c r="O1019" s="2027"/>
    </row>
    <row r="1020" customFormat="false" ht="21.75" hidden="false" customHeight="true" outlineLevel="0" collapsed="false">
      <c r="A1020" s="2016"/>
      <c r="B1020" s="2189"/>
      <c r="C1020" s="2190"/>
      <c r="D1020" s="2191"/>
      <c r="E1020" s="2190"/>
      <c r="F1020" s="2192"/>
      <c r="G1020" s="2193"/>
      <c r="H1020" s="2193" t="n">
        <v>0</v>
      </c>
      <c r="I1020" s="2193"/>
      <c r="J1020" s="2234" t="s">
        <v>475</v>
      </c>
      <c r="K1020" s="2157" t="n">
        <f aca="false">SUM(K1017:K1019)</f>
        <v>16168898</v>
      </c>
      <c r="L1020" s="2235"/>
      <c r="M1020" s="2130" t="n">
        <f aca="false">SUM(M1017:M1019)</f>
        <v>16316640</v>
      </c>
      <c r="N1020" s="2205"/>
      <c r="O1020" s="2027"/>
    </row>
    <row r="1021" customFormat="false" ht="21.75" hidden="false" customHeight="true" outlineLevel="0" collapsed="false">
      <c r="A1021" s="2016"/>
      <c r="B1021" s="2058" t="s">
        <v>1739</v>
      </c>
      <c r="C1021" s="2059"/>
      <c r="D1021" s="2060"/>
      <c r="E1021" s="2059"/>
      <c r="F1021" s="2061"/>
      <c r="G1021" s="2059"/>
      <c r="H1021" s="2059" t="n">
        <v>0</v>
      </c>
      <c r="I1021" s="2059"/>
      <c r="J1021" s="2208"/>
      <c r="K1021" s="2209"/>
      <c r="L1021" s="2210"/>
      <c r="M1021" s="2210"/>
      <c r="N1021" s="2064"/>
      <c r="O1021" s="2027"/>
    </row>
    <row r="1022" customFormat="false" ht="21.75" hidden="false" customHeight="true" outlineLevel="0" collapsed="false">
      <c r="A1022" s="2016" t="n">
        <v>12</v>
      </c>
      <c r="B1022" s="2017" t="s">
        <v>1467</v>
      </c>
      <c r="C1022" s="2018" t="n">
        <v>11</v>
      </c>
      <c r="D1022" s="2158"/>
      <c r="E1022" s="2018"/>
      <c r="F1022" s="2119" t="n">
        <v>1</v>
      </c>
      <c r="G1022" s="2134" t="n">
        <v>0</v>
      </c>
      <c r="H1022" s="2134" t="n">
        <v>0</v>
      </c>
      <c r="I1022" s="2053" t="n">
        <f aca="false">H1022-G1022</f>
        <v>0</v>
      </c>
      <c r="J1022" s="2027" t="n">
        <v>1</v>
      </c>
      <c r="K1022" s="2135"/>
      <c r="L1022" s="2128" t="n">
        <f aca="false">F1022*I1022*J1022</f>
        <v>0</v>
      </c>
      <c r="M1022" s="2128" t="n">
        <f aca="false">L1022*$K$1040/$L$1040</f>
        <v>0</v>
      </c>
      <c r="N1022" s="2154"/>
      <c r="O1022" s="2155"/>
      <c r="S1022" s="0" t="str">
        <f aca="false">B1022</f>
        <v>Spare</v>
      </c>
      <c r="T1022" s="2160" t="n">
        <f aca="false">M1022</f>
        <v>0</v>
      </c>
      <c r="U1022" s="0" t="n">
        <v>0</v>
      </c>
      <c r="V1022" s="1441" t="n">
        <f aca="false">T1022-U1022</f>
        <v>0</v>
      </c>
      <c r="W1022" s="2001" t="e">
        <f aca="false">V1022/U1022*100</f>
        <v>#DIV/0!</v>
      </c>
      <c r="X1022" s="1441" t="e">
        <f aca="false">IF(W1022&gt;40,"FAULT",IF(W1022&lt;-40,"CHECK","OK"))</f>
        <v>#DIV/0!</v>
      </c>
    </row>
    <row r="1023" customFormat="false" ht="21.75" hidden="false" customHeight="true" outlineLevel="0" collapsed="false">
      <c r="A1023" s="2016" t="n">
        <v>13</v>
      </c>
      <c r="B1023" s="2017" t="s">
        <v>1467</v>
      </c>
      <c r="C1023" s="2018" t="n">
        <v>11</v>
      </c>
      <c r="D1023" s="2161"/>
      <c r="E1023" s="2018"/>
      <c r="F1023" s="2119" t="n">
        <v>1</v>
      </c>
      <c r="G1023" s="2134" t="n">
        <v>0</v>
      </c>
      <c r="H1023" s="2134" t="n">
        <v>0</v>
      </c>
      <c r="I1023" s="2053" t="n">
        <f aca="false">H1023-G1023</f>
        <v>0</v>
      </c>
      <c r="J1023" s="2027" t="n">
        <v>1</v>
      </c>
      <c r="K1023" s="2135"/>
      <c r="L1023" s="2128" t="n">
        <f aca="false">F1023*I1023*J1023</f>
        <v>0</v>
      </c>
      <c r="M1023" s="2128" t="n">
        <f aca="false">L1023*$K$1040/$L$1040</f>
        <v>0</v>
      </c>
      <c r="N1023" s="2154"/>
      <c r="O1023" s="2155"/>
      <c r="S1023" s="0" t="str">
        <f aca="false">B1023</f>
        <v>Spare</v>
      </c>
      <c r="T1023" s="2160" t="n">
        <f aca="false">M1023</f>
        <v>0</v>
      </c>
      <c r="U1023" s="0" t="n">
        <v>0</v>
      </c>
      <c r="V1023" s="1441" t="n">
        <f aca="false">T1023-U1023</f>
        <v>0</v>
      </c>
      <c r="W1023" s="2001" t="e">
        <f aca="false">V1023/U1023*100</f>
        <v>#DIV/0!</v>
      </c>
      <c r="X1023" s="1441" t="e">
        <f aca="false">IF(W1023&gt;40,"FAULT",IF(W1023&lt;-40,"CHECK","OK"))</f>
        <v>#DIV/0!</v>
      </c>
    </row>
    <row r="1024" customFormat="false" ht="21.75" hidden="false" customHeight="true" outlineLevel="0" collapsed="false">
      <c r="A1024" s="2016" t="n">
        <v>14</v>
      </c>
      <c r="B1024" s="2017" t="s">
        <v>1467</v>
      </c>
      <c r="C1024" s="2018" t="n">
        <v>11</v>
      </c>
      <c r="D1024" s="2161"/>
      <c r="E1024" s="2018"/>
      <c r="F1024" s="2119" t="n">
        <v>1</v>
      </c>
      <c r="G1024" s="2134" t="n">
        <v>0</v>
      </c>
      <c r="H1024" s="2134" t="n">
        <v>0</v>
      </c>
      <c r="I1024" s="2053" t="n">
        <f aca="false">H1024-G1024</f>
        <v>0</v>
      </c>
      <c r="J1024" s="2027" t="n">
        <v>1</v>
      </c>
      <c r="K1024" s="2135"/>
      <c r="L1024" s="2128" t="n">
        <f aca="false">F1024*I1024*J1024</f>
        <v>0</v>
      </c>
      <c r="M1024" s="2128" t="n">
        <f aca="false">L1024*$K$1040/$L$1040</f>
        <v>0</v>
      </c>
      <c r="N1024" s="2154"/>
      <c r="O1024" s="2155"/>
      <c r="S1024" s="0" t="str">
        <f aca="false">B1024</f>
        <v>Spare</v>
      </c>
      <c r="T1024" s="2160" t="n">
        <f aca="false">M1024</f>
        <v>0</v>
      </c>
      <c r="U1024" s="0" t="n">
        <v>0</v>
      </c>
      <c r="V1024" s="1441" t="n">
        <f aca="false">T1024-U1024</f>
        <v>0</v>
      </c>
      <c r="W1024" s="2001" t="e">
        <f aca="false">V1024/U1024*100</f>
        <v>#DIV/0!</v>
      </c>
      <c r="X1024" s="1441" t="e">
        <f aca="false">IF(W1024&gt;40,"FAULT",IF(W1024&lt;-40,"CHECK","OK"))</f>
        <v>#DIV/0!</v>
      </c>
    </row>
    <row r="1025" customFormat="false" ht="21.75" hidden="false" customHeight="true" outlineLevel="0" collapsed="false">
      <c r="A1025" s="2016" t="n">
        <v>15</v>
      </c>
      <c r="B1025" s="2017" t="s">
        <v>1743</v>
      </c>
      <c r="C1025" s="2018" t="n">
        <v>11</v>
      </c>
      <c r="D1025" s="2161"/>
      <c r="E1025" s="2018"/>
      <c r="F1025" s="2119" t="n">
        <v>1</v>
      </c>
      <c r="G1025" s="2134" t="n">
        <v>6757988</v>
      </c>
      <c r="H1025" s="2134" t="n">
        <v>8188769</v>
      </c>
      <c r="I1025" s="2053" t="n">
        <f aca="false">H1025-G1025</f>
        <v>1430781</v>
      </c>
      <c r="J1025" s="2027" t="n">
        <v>1</v>
      </c>
      <c r="K1025" s="2135"/>
      <c r="L1025" s="2128" t="n">
        <f aca="false">F1025*I1025*J1025</f>
        <v>1430781</v>
      </c>
      <c r="M1025" s="2128" t="n">
        <f aca="false">L1025*$K$1040/$L$1040</f>
        <v>1444952.95645225</v>
      </c>
      <c r="N1025" s="2159" t="s">
        <v>754</v>
      </c>
      <c r="O1025" s="2155"/>
      <c r="S1025" s="0" t="str">
        <f aca="false">B1025</f>
        <v>Nababgonj Park</v>
      </c>
      <c r="T1025" s="2160" t="n">
        <f aca="false">M1025</f>
        <v>1444952.95645225</v>
      </c>
      <c r="U1025" s="0" t="n">
        <v>1573011.58679865</v>
      </c>
      <c r="V1025" s="1441" t="n">
        <f aca="false">T1025-U1025</f>
        <v>-128058.630346406</v>
      </c>
      <c r="W1025" s="2001" t="n">
        <f aca="false">V1025/U1025*100</f>
        <v>-8.14098455606593</v>
      </c>
      <c r="X1025" s="1441" t="str">
        <f aca="false">IF(W1025&gt;40,"FAULT",IF(W1025&lt;-40,"CHECK","OK"))</f>
        <v>OK</v>
      </c>
    </row>
    <row r="1026" customFormat="false" ht="21.75" hidden="false" customHeight="true" outlineLevel="0" collapsed="false">
      <c r="A1026" s="2016" t="n">
        <v>16</v>
      </c>
      <c r="B1026" s="2017" t="s">
        <v>1744</v>
      </c>
      <c r="C1026" s="2018" t="n">
        <v>11</v>
      </c>
      <c r="D1026" s="2161"/>
      <c r="E1026" s="2018"/>
      <c r="F1026" s="2119" t="n">
        <v>1</v>
      </c>
      <c r="G1026" s="2134" t="n">
        <v>72049102</v>
      </c>
      <c r="H1026" s="2134" t="n">
        <v>74784480</v>
      </c>
      <c r="I1026" s="2053" t="n">
        <f aca="false">H1026-G1026</f>
        <v>2735378</v>
      </c>
      <c r="J1026" s="2027" t="n">
        <v>1</v>
      </c>
      <c r="K1026" s="2135"/>
      <c r="L1026" s="2128" t="n">
        <f aca="false">F1026*I1026*J1026</f>
        <v>2735378</v>
      </c>
      <c r="M1026" s="2128" t="n">
        <f aca="false">L1026*$K$1040/$L$1040</f>
        <v>2762472.05415394</v>
      </c>
      <c r="N1026" s="2159" t="s">
        <v>759</v>
      </c>
      <c r="O1026" s="2155"/>
      <c r="S1026" s="0" t="str">
        <f aca="false">B1026</f>
        <v>Kholamura Ghat</v>
      </c>
      <c r="T1026" s="2160" t="n">
        <f aca="false">M1026</f>
        <v>2762472.05415394</v>
      </c>
      <c r="U1026" s="0" t="n">
        <v>2841690.41914153</v>
      </c>
      <c r="V1026" s="1441" t="n">
        <f aca="false">T1026-U1026</f>
        <v>-79218.3649875852</v>
      </c>
      <c r="W1026" s="2001" t="n">
        <f aca="false">V1026/U1026*100</f>
        <v>-2.78771974786462</v>
      </c>
      <c r="X1026" s="1441" t="str">
        <f aca="false">IF(W1026&gt;40,"FAULT",IF(W1026&lt;-40,"CHECK","OK"))</f>
        <v>OK</v>
      </c>
    </row>
    <row r="1027" customFormat="false" ht="21.75" hidden="false" customHeight="true" outlineLevel="0" collapsed="false">
      <c r="A1027" s="2016" t="n">
        <v>17</v>
      </c>
      <c r="B1027" s="2017" t="s">
        <v>1745</v>
      </c>
      <c r="C1027" s="2018" t="n">
        <v>11</v>
      </c>
      <c r="D1027" s="2161"/>
      <c r="E1027" s="2018"/>
      <c r="F1027" s="2119" t="n">
        <v>1</v>
      </c>
      <c r="G1027" s="2134" t="n">
        <v>81615032</v>
      </c>
      <c r="H1027" s="2134" t="n">
        <v>82977184</v>
      </c>
      <c r="I1027" s="2053" t="n">
        <f aca="false">H1027-G1027</f>
        <v>1362152</v>
      </c>
      <c r="J1027" s="2027" t="n">
        <v>1</v>
      </c>
      <c r="K1027" s="2135"/>
      <c r="L1027" s="2128" t="n">
        <f aca="false">F1027*I1027*J1027</f>
        <v>1362152</v>
      </c>
      <c r="M1027" s="2128" t="n">
        <f aca="false">L1027*$K$1040/$L$1040</f>
        <v>1375644.18281857</v>
      </c>
      <c r="N1027" s="2154" t="s">
        <v>759</v>
      </c>
      <c r="O1027" s="2155"/>
      <c r="S1027" s="0" t="str">
        <f aca="false">B1027</f>
        <v>Khalpar</v>
      </c>
      <c r="T1027" s="2160" t="n">
        <f aca="false">M1027</f>
        <v>1375644.18281857</v>
      </c>
      <c r="U1027" s="0" t="n">
        <v>1437529.79916777</v>
      </c>
      <c r="V1027" s="1441" t="n">
        <f aca="false">T1027-U1027</f>
        <v>-61885.6163491977</v>
      </c>
      <c r="W1027" s="2001" t="n">
        <f aca="false">V1027/U1027*100</f>
        <v>-4.30499711275726</v>
      </c>
      <c r="X1027" s="1441" t="str">
        <f aca="false">IF(W1027&gt;40,"FAULT",IF(W1027&lt;-40,"CHECK","OK"))</f>
        <v>OK</v>
      </c>
    </row>
    <row r="1028" customFormat="false" ht="21.75" hidden="false" customHeight="true" outlineLevel="0" collapsed="false">
      <c r="A1028" s="2016" t="n">
        <v>18</v>
      </c>
      <c r="B1028" s="2017" t="s">
        <v>1746</v>
      </c>
      <c r="C1028" s="2018" t="n">
        <v>11</v>
      </c>
      <c r="D1028" s="2161"/>
      <c r="E1028" s="2018"/>
      <c r="F1028" s="2119" t="n">
        <v>1</v>
      </c>
      <c r="G1028" s="2134" t="n">
        <v>12336427</v>
      </c>
      <c r="H1028" s="2134" t="n">
        <v>14195510</v>
      </c>
      <c r="I1028" s="2053" t="n">
        <f aca="false">H1028-G1028</f>
        <v>1859083</v>
      </c>
      <c r="J1028" s="2027" t="n">
        <v>1</v>
      </c>
      <c r="K1028" s="2135"/>
      <c r="L1028" s="2128" t="n">
        <f aca="false">F1028*I1028*J1028</f>
        <v>1859083</v>
      </c>
      <c r="M1028" s="2128" t="n">
        <f aca="false">L1028*$K$1040/$L$1040</f>
        <v>1877497.30891039</v>
      </c>
      <c r="N1028" s="2154" t="s">
        <v>754</v>
      </c>
      <c r="O1028" s="2155"/>
      <c r="S1028" s="0" t="str">
        <f aca="false">B1028</f>
        <v>Shahidnagar</v>
      </c>
      <c r="T1028" s="2160" t="n">
        <f aca="false">M1028</f>
        <v>1877497.30891039</v>
      </c>
      <c r="U1028" s="0" t="n">
        <v>1808709.91586353</v>
      </c>
      <c r="V1028" s="1441" t="n">
        <f aca="false">T1028-U1028</f>
        <v>68787.3930468564</v>
      </c>
      <c r="W1028" s="2001" t="n">
        <f aca="false">V1028/U1028*100</f>
        <v>3.80311914274077</v>
      </c>
      <c r="X1028" s="1441" t="str">
        <f aca="false">IF(W1028&gt;40,"FAULT",IF(W1028&lt;-40,"CHECK","OK"))</f>
        <v>OK</v>
      </c>
    </row>
    <row r="1029" customFormat="false" ht="21.75" hidden="false" customHeight="true" outlineLevel="0" collapsed="false">
      <c r="A1029" s="2016" t="n">
        <v>19</v>
      </c>
      <c r="B1029" s="2017" t="s">
        <v>1747</v>
      </c>
      <c r="C1029" s="2018" t="n">
        <v>11</v>
      </c>
      <c r="D1029" s="2161"/>
      <c r="E1029" s="2018"/>
      <c r="F1029" s="2119" t="n">
        <v>1</v>
      </c>
      <c r="G1029" s="2134" t="n">
        <v>29847534</v>
      </c>
      <c r="H1029" s="2134" t="n">
        <v>31209790</v>
      </c>
      <c r="I1029" s="2053" t="n">
        <f aca="false">H1029-G1029</f>
        <v>1362256</v>
      </c>
      <c r="J1029" s="2027" t="n">
        <v>1</v>
      </c>
      <c r="K1029" s="2135"/>
      <c r="L1029" s="2128" t="n">
        <f aca="false">F1029*I1029*J1029</f>
        <v>1362256</v>
      </c>
      <c r="M1029" s="2128" t="n">
        <f aca="false">L1029*$K$1040/$L$1040</f>
        <v>1375749.21294371</v>
      </c>
      <c r="N1029" s="2154" t="s">
        <v>754</v>
      </c>
      <c r="O1029" s="2155"/>
      <c r="S1029" s="0" t="str">
        <f aca="false">B1029</f>
        <v>BGB 1  No Gate</v>
      </c>
      <c r="T1029" s="2160" t="n">
        <f aca="false">M1029</f>
        <v>1375749.21294371</v>
      </c>
      <c r="U1029" s="0" t="n">
        <v>1318685.59947296</v>
      </c>
      <c r="V1029" s="1441" t="n">
        <f aca="false">T1029-U1029</f>
        <v>57063.6134707488</v>
      </c>
      <c r="W1029" s="2001" t="n">
        <f aca="false">V1029/U1029*100</f>
        <v>4.32730997392824</v>
      </c>
      <c r="X1029" s="1441" t="str">
        <f aca="false">IF(W1029&gt;40,"FAULT",IF(W1029&lt;-40,"CHECK","OK"))</f>
        <v>OK</v>
      </c>
    </row>
    <row r="1030" customFormat="false" ht="21.75" hidden="false" customHeight="true" outlineLevel="0" collapsed="false">
      <c r="A1030" s="2016" t="n">
        <v>21</v>
      </c>
      <c r="B1030" s="2017" t="s">
        <v>1748</v>
      </c>
      <c r="C1030" s="2018" t="n">
        <v>11</v>
      </c>
      <c r="D1030" s="2161"/>
      <c r="E1030" s="2018"/>
      <c r="F1030" s="2119" t="n">
        <v>1</v>
      </c>
      <c r="G1030" s="2134" t="n">
        <v>21869943</v>
      </c>
      <c r="H1030" s="2134" t="n">
        <v>22588480</v>
      </c>
      <c r="I1030" s="2053" t="n">
        <f aca="false">H1030-G1030</f>
        <v>718537</v>
      </c>
      <c r="J1030" s="2027" t="n">
        <v>1</v>
      </c>
      <c r="K1030" s="2135"/>
      <c r="L1030" s="2128" t="n">
        <f aca="false">F1030*I1030*J1030</f>
        <v>718537</v>
      </c>
      <c r="M1030" s="2128" t="n">
        <f aca="false">L1030*$K$1040/$L$1040</f>
        <v>725654.144463987</v>
      </c>
      <c r="N1030" s="2159" t="s">
        <v>1626</v>
      </c>
      <c r="O1030" s="2155"/>
      <c r="S1030" s="0" t="str">
        <f aca="false">B1030</f>
        <v>Ganaktuli</v>
      </c>
      <c r="T1030" s="2160" t="n">
        <f aca="false">M1030</f>
        <v>725654.144463987</v>
      </c>
      <c r="U1030" s="0" t="n">
        <v>693078.49188226</v>
      </c>
      <c r="V1030" s="1441" t="n">
        <f aca="false">T1030-U1030</f>
        <v>32575.6525817264</v>
      </c>
      <c r="W1030" s="2001" t="n">
        <f aca="false">V1030/U1030*100</f>
        <v>4.70013901214242</v>
      </c>
      <c r="X1030" s="1441" t="str">
        <f aca="false">IF(W1030&gt;40,"FAULT",IF(W1030&lt;-40,"CHECK","OK"))</f>
        <v>OK</v>
      </c>
    </row>
    <row r="1031" customFormat="false" ht="21.75" hidden="false" customHeight="true" outlineLevel="0" collapsed="false">
      <c r="A1031" s="2016" t="n">
        <v>22</v>
      </c>
      <c r="B1031" s="2017" t="s">
        <v>1749</v>
      </c>
      <c r="C1031" s="2018" t="n">
        <v>11</v>
      </c>
      <c r="D1031" s="2161"/>
      <c r="E1031" s="2018"/>
      <c r="F1031" s="2119" t="n">
        <v>1</v>
      </c>
      <c r="G1031" s="2134" t="n">
        <v>0</v>
      </c>
      <c r="H1031" s="2134" t="n">
        <v>0</v>
      </c>
      <c r="I1031" s="2053" t="n">
        <f aca="false">H1031-G1031</f>
        <v>0</v>
      </c>
      <c r="J1031" s="2027" t="n">
        <v>1</v>
      </c>
      <c r="K1031" s="2135"/>
      <c r="L1031" s="2128" t="n">
        <f aca="false">F1031*I1031*J1031</f>
        <v>0</v>
      </c>
      <c r="M1031" s="2128" t="n">
        <f aca="false">L1031*$K$1040/$L$1040</f>
        <v>0</v>
      </c>
      <c r="N1031" s="2154"/>
      <c r="O1031" s="2155"/>
      <c r="S1031" s="0" t="str">
        <f aca="false">B1031</f>
        <v>Thana</v>
      </c>
      <c r="T1031" s="2160" t="n">
        <f aca="false">M1031</f>
        <v>0</v>
      </c>
      <c r="U1031" s="0" t="n">
        <v>0</v>
      </c>
      <c r="V1031" s="1441" t="n">
        <f aca="false">T1031-U1031</f>
        <v>0</v>
      </c>
      <c r="W1031" s="2001" t="e">
        <f aca="false">V1031/U1031*100</f>
        <v>#DIV/0!</v>
      </c>
      <c r="X1031" s="1441" t="e">
        <f aca="false">IF(W1031&gt;40,"FAULT",IF(W1031&lt;-40,"CHECK","OK"))</f>
        <v>#DIV/0!</v>
      </c>
    </row>
    <row r="1032" customFormat="false" ht="21.75" hidden="false" customHeight="true" outlineLevel="0" collapsed="false">
      <c r="A1032" s="2016" t="n">
        <v>23</v>
      </c>
      <c r="B1032" s="2017" t="s">
        <v>1697</v>
      </c>
      <c r="C1032" s="2018" t="n">
        <v>11</v>
      </c>
      <c r="D1032" s="2161"/>
      <c r="E1032" s="2018"/>
      <c r="F1032" s="2119" t="n">
        <v>1</v>
      </c>
      <c r="G1032" s="2134" t="n">
        <v>28102896</v>
      </c>
      <c r="H1032" s="2134" t="n">
        <v>30156751</v>
      </c>
      <c r="I1032" s="2053" t="n">
        <f aca="false">H1032-G1032</f>
        <v>2053855</v>
      </c>
      <c r="J1032" s="2027" t="n">
        <v>1</v>
      </c>
      <c r="K1032" s="2135"/>
      <c r="L1032" s="2128" t="n">
        <f aca="false">F1032*I1032*J1032</f>
        <v>2053855</v>
      </c>
      <c r="M1032" s="2128" t="n">
        <f aca="false">L1032*$K$1040/$L$1040</f>
        <v>2074198.53518758</v>
      </c>
      <c r="N1032" s="2159" t="s">
        <v>1626</v>
      </c>
      <c r="O1032" s="2155"/>
      <c r="S1032" s="0" t="str">
        <f aca="false">B1032</f>
        <v>Bot Tola Mazar</v>
      </c>
      <c r="T1032" s="2160" t="n">
        <f aca="false">M1032</f>
        <v>2074198.53518758</v>
      </c>
      <c r="U1032" s="0" t="n">
        <v>1909183.46637967</v>
      </c>
      <c r="V1032" s="1441" t="n">
        <f aca="false">T1032-U1032</f>
        <v>165015.068807918</v>
      </c>
      <c r="W1032" s="2001" t="n">
        <f aca="false">V1032/U1032*100</f>
        <v>8.64322741705029</v>
      </c>
      <c r="X1032" s="1441" t="str">
        <f aca="false">IF(W1032&gt;40,"FAULT",IF(W1032&lt;-40,"CHECK","OK"))</f>
        <v>OK</v>
      </c>
    </row>
    <row r="1033" customFormat="false" ht="21.75" hidden="false" customHeight="true" outlineLevel="0" collapsed="false">
      <c r="A1033" s="2016" t="n">
        <v>24</v>
      </c>
      <c r="B1033" s="2017" t="s">
        <v>1750</v>
      </c>
      <c r="C1033" s="2018" t="n">
        <v>11</v>
      </c>
      <c r="D1033" s="2161"/>
      <c r="E1033" s="2018"/>
      <c r="F1033" s="2119" t="n">
        <v>1</v>
      </c>
      <c r="G1033" s="2134" t="n">
        <v>33392224</v>
      </c>
      <c r="H1033" s="2134" t="n">
        <v>34515480</v>
      </c>
      <c r="I1033" s="2053" t="n">
        <f aca="false">H1033-G1033</f>
        <v>1123256</v>
      </c>
      <c r="J1033" s="2027" t="n">
        <v>1</v>
      </c>
      <c r="K1033" s="2135"/>
      <c r="L1033" s="2128" t="n">
        <f aca="false">F1033*I1033*J1033</f>
        <v>1123256</v>
      </c>
      <c r="M1033" s="2128" t="n">
        <f aca="false">L1033*$K$1040/$L$1040</f>
        <v>1134381.90614268</v>
      </c>
      <c r="N1033" s="2159" t="s">
        <v>1626</v>
      </c>
      <c r="O1033" s="2155"/>
      <c r="S1033" s="0" t="str">
        <f aca="false">B1033</f>
        <v>Sikder Medical</v>
      </c>
      <c r="T1033" s="2160" t="n">
        <f aca="false">M1033</f>
        <v>1134381.90614268</v>
      </c>
      <c r="U1033" s="0" t="n">
        <v>1138392.22829845</v>
      </c>
      <c r="V1033" s="1441" t="n">
        <f aca="false">T1033-U1033</f>
        <v>-4010.32215577527</v>
      </c>
      <c r="W1033" s="2001" t="n">
        <f aca="false">V1033/U1033*100</f>
        <v>-0.352279474164144</v>
      </c>
      <c r="X1033" s="1441" t="str">
        <f aca="false">IF(W1033&gt;40,"FAULT",IF(W1033&lt;-40,"CHECK","OK"))</f>
        <v>OK</v>
      </c>
    </row>
    <row r="1034" customFormat="false" ht="21.75" hidden="false" customHeight="true" outlineLevel="0" collapsed="false">
      <c r="A1034" s="2016" t="n">
        <v>25</v>
      </c>
      <c r="B1034" s="2017" t="s">
        <v>1751</v>
      </c>
      <c r="C1034" s="2018" t="n">
        <v>11</v>
      </c>
      <c r="D1034" s="2161"/>
      <c r="E1034" s="2018"/>
      <c r="F1034" s="2119" t="n">
        <v>1</v>
      </c>
      <c r="G1034" s="2134" t="n">
        <v>49867262</v>
      </c>
      <c r="H1034" s="2134" t="n">
        <v>51908120</v>
      </c>
      <c r="I1034" s="2053" t="n">
        <f aca="false">H1034-G1034</f>
        <v>2040858</v>
      </c>
      <c r="J1034" s="2027" t="n">
        <v>1</v>
      </c>
      <c r="K1034" s="2135"/>
      <c r="L1034" s="2128" t="n">
        <f aca="false">F1034*I1034*J1034</f>
        <v>2040858</v>
      </c>
      <c r="M1034" s="2128" t="n">
        <f aca="false">L1034*$K$1040/$L$1040</f>
        <v>2061072.79926084</v>
      </c>
      <c r="N1034" s="2154" t="s">
        <v>759</v>
      </c>
      <c r="O1034" s="2155"/>
      <c r="S1034" s="0" t="str">
        <f aca="false">B1034</f>
        <v>Gas Field</v>
      </c>
      <c r="T1034" s="2160" t="n">
        <f aca="false">M1034</f>
        <v>2061072.79926084</v>
      </c>
      <c r="U1034" s="0" t="n">
        <v>1985612.16720326</v>
      </c>
      <c r="V1034" s="1441" t="n">
        <f aca="false">T1034-U1034</f>
        <v>75460.6320575774</v>
      </c>
      <c r="W1034" s="2001" t="n">
        <f aca="false">V1034/U1034*100</f>
        <v>3.80037115525254</v>
      </c>
      <c r="X1034" s="1441" t="str">
        <f aca="false">IF(W1034&gt;40,"FAULT",IF(W1034&lt;-40,"CHECK","OK"))</f>
        <v>OK</v>
      </c>
    </row>
    <row r="1035" customFormat="false" ht="21.75" hidden="false" customHeight="true" outlineLevel="0" collapsed="false">
      <c r="A1035" s="2016" t="n">
        <v>26</v>
      </c>
      <c r="B1035" s="2017" t="s">
        <v>1752</v>
      </c>
      <c r="C1035" s="2018" t="n">
        <v>11</v>
      </c>
      <c r="D1035" s="2161"/>
      <c r="E1035" s="2018"/>
      <c r="F1035" s="2119" t="n">
        <v>1</v>
      </c>
      <c r="G1035" s="2134" t="n">
        <v>36947488</v>
      </c>
      <c r="H1035" s="2134" t="n">
        <v>38417940</v>
      </c>
      <c r="I1035" s="2053" t="n">
        <f aca="false">H1035-G1035</f>
        <v>1470452</v>
      </c>
      <c r="J1035" s="2027" t="n">
        <v>1</v>
      </c>
      <c r="K1035" s="2135"/>
      <c r="L1035" s="2128" t="n">
        <f aca="false">F1035*I1035*J1035</f>
        <v>1470452</v>
      </c>
      <c r="M1035" s="2128" t="n">
        <f aca="false">L1035*$K$1040/$L$1040</f>
        <v>1485016.89966607</v>
      </c>
      <c r="N1035" s="2159" t="s">
        <v>1626</v>
      </c>
      <c r="O1035" s="2155"/>
      <c r="S1035" s="0" t="str">
        <f aca="false">B1035</f>
        <v>Hazaribagh</v>
      </c>
      <c r="T1035" s="2160" t="n">
        <f aca="false">M1035</f>
        <v>1485016.89966607</v>
      </c>
      <c r="U1035" s="0" t="n">
        <v>1465699.79463397</v>
      </c>
      <c r="V1035" s="1441" t="n">
        <f aca="false">T1035-U1035</f>
        <v>19317.1050320996</v>
      </c>
      <c r="W1035" s="2001" t="n">
        <f aca="false">V1035/U1035*100</f>
        <v>1.31794417266216</v>
      </c>
      <c r="X1035" s="1441" t="str">
        <f aca="false">IF(W1035&gt;40,"FAULT",IF(W1035&lt;-40,"CHECK","OK"))</f>
        <v>OK</v>
      </c>
    </row>
    <row r="1036" customFormat="false" ht="21.75" hidden="false" customHeight="true" outlineLevel="0" collapsed="false">
      <c r="A1036" s="2016" t="n">
        <v>27</v>
      </c>
      <c r="B1036" s="2017" t="s">
        <v>1467</v>
      </c>
      <c r="C1036" s="2018" t="n">
        <v>11</v>
      </c>
      <c r="D1036" s="2161"/>
      <c r="E1036" s="2018"/>
      <c r="F1036" s="2119" t="n">
        <v>1</v>
      </c>
      <c r="G1036" s="2134" t="n">
        <v>0</v>
      </c>
      <c r="H1036" s="2134" t="n">
        <v>0</v>
      </c>
      <c r="I1036" s="2053" t="n">
        <f aca="false">H1036-G1036</f>
        <v>0</v>
      </c>
      <c r="J1036" s="2027" t="n">
        <v>1</v>
      </c>
      <c r="K1036" s="2135"/>
      <c r="L1036" s="2128" t="n">
        <f aca="false">F1036*I1036*J1036</f>
        <v>0</v>
      </c>
      <c r="M1036" s="2128" t="n">
        <f aca="false">L1036*$K$1040/$L$1040</f>
        <v>0</v>
      </c>
      <c r="N1036" s="2154"/>
      <c r="O1036" s="2155"/>
      <c r="S1036" s="0" t="str">
        <f aca="false">B1036</f>
        <v>Spare</v>
      </c>
      <c r="T1036" s="2160" t="n">
        <f aca="false">M1036</f>
        <v>0</v>
      </c>
      <c r="U1036" s="0" t="n">
        <v>0</v>
      </c>
      <c r="V1036" s="1441" t="n">
        <f aca="false">T1036-U1036</f>
        <v>0</v>
      </c>
      <c r="W1036" s="2001" t="e">
        <f aca="false">V1036/U1036*100</f>
        <v>#DIV/0!</v>
      </c>
      <c r="X1036" s="1441" t="e">
        <f aca="false">IF(W1036&gt;40,"FAULT",IF(W1036&lt;-40,"CHECK","OK"))</f>
        <v>#DIV/0!</v>
      </c>
    </row>
    <row r="1037" customFormat="false" ht="21.75" hidden="false" customHeight="true" outlineLevel="0" collapsed="false">
      <c r="A1037" s="2016" t="n">
        <v>28</v>
      </c>
      <c r="B1037" s="2017" t="s">
        <v>1467</v>
      </c>
      <c r="C1037" s="2018" t="n">
        <v>11</v>
      </c>
      <c r="D1037" s="2161"/>
      <c r="E1037" s="2018"/>
      <c r="F1037" s="2119" t="n">
        <v>1</v>
      </c>
      <c r="G1037" s="2134" t="n">
        <v>0</v>
      </c>
      <c r="H1037" s="2134" t="n">
        <v>0</v>
      </c>
      <c r="I1037" s="2053" t="n">
        <f aca="false">H1037-G1037</f>
        <v>0</v>
      </c>
      <c r="J1037" s="2027" t="n">
        <v>1</v>
      </c>
      <c r="K1037" s="2135"/>
      <c r="L1037" s="2128" t="n">
        <f aca="false">F1037*I1037*J1037</f>
        <v>0</v>
      </c>
      <c r="M1037" s="2128" t="n">
        <f aca="false">L1037*$K$1040/$L$1040</f>
        <v>0</v>
      </c>
      <c r="N1037" s="2154"/>
      <c r="O1037" s="2155"/>
      <c r="S1037" s="0" t="str">
        <f aca="false">B1037</f>
        <v>Spare</v>
      </c>
      <c r="T1037" s="2160" t="n">
        <f aca="false">M1037</f>
        <v>0</v>
      </c>
      <c r="U1037" s="0" t="n">
        <v>0</v>
      </c>
      <c r="V1037" s="1441" t="n">
        <f aca="false">T1037-U1037</f>
        <v>0</v>
      </c>
      <c r="W1037" s="2001" t="e">
        <f aca="false">V1037/U1037*100</f>
        <v>#DIV/0!</v>
      </c>
      <c r="X1037" s="1441" t="e">
        <f aca="false">IF(W1037&gt;40,"FAULT",IF(W1037&lt;-40,"CHECK","OK"))</f>
        <v>#DIV/0!</v>
      </c>
    </row>
    <row r="1038" customFormat="false" ht="21.75" hidden="false" customHeight="true" outlineLevel="0" collapsed="false">
      <c r="A1038" s="2016" t="n">
        <v>31</v>
      </c>
      <c r="B1038" s="2017" t="s">
        <v>1753</v>
      </c>
      <c r="C1038" s="2152" t="n">
        <v>0.415</v>
      </c>
      <c r="D1038" s="2161"/>
      <c r="E1038" s="2018"/>
      <c r="F1038" s="2119" t="n">
        <v>1</v>
      </c>
      <c r="G1038" s="2134" t="n">
        <v>1998.58</v>
      </c>
      <c r="H1038" s="2134" t="n">
        <v>2056.85</v>
      </c>
      <c r="I1038" s="2053" t="n">
        <f aca="false">H1038-G1038</f>
        <v>58.27</v>
      </c>
      <c r="J1038" s="2027" t="n">
        <v>10</v>
      </c>
      <c r="K1038" s="2135"/>
      <c r="L1038" s="2128"/>
      <c r="M1038" s="2128" t="n">
        <f aca="false">L1038*$K$1040/$L$1040</f>
        <v>0</v>
      </c>
      <c r="N1038" s="2154" t="s">
        <v>754</v>
      </c>
      <c r="O1038" s="2238" t="s">
        <v>1754</v>
      </c>
      <c r="S1038" s="0" t="str">
        <f aca="false">B1038</f>
        <v>11/0.4 kV Aux. Transformer AT-1</v>
      </c>
      <c r="T1038" s="2160" t="n">
        <f aca="false">M1038</f>
        <v>0</v>
      </c>
      <c r="U1038" s="0" t="n">
        <v>0</v>
      </c>
      <c r="V1038" s="1441" t="n">
        <f aca="false">T1038-U1038</f>
        <v>0</v>
      </c>
      <c r="W1038" s="2001" t="e">
        <f aca="false">V1038/U1038*100</f>
        <v>#DIV/0!</v>
      </c>
      <c r="X1038" s="1441" t="e">
        <f aca="false">IF(W1038&gt;40,"FAULT",IF(W1038&lt;-40,"CHECK","OK"))</f>
        <v>#DIV/0!</v>
      </c>
    </row>
    <row r="1039" customFormat="false" ht="21.75" hidden="false" customHeight="true" outlineLevel="0" collapsed="false">
      <c r="A1039" s="2016" t="n">
        <v>32</v>
      </c>
      <c r="B1039" s="2017" t="s">
        <v>1755</v>
      </c>
      <c r="C1039" s="2152" t="n">
        <v>0.415</v>
      </c>
      <c r="D1039" s="2162"/>
      <c r="E1039" s="2018"/>
      <c r="F1039" s="2119" t="n">
        <v>1</v>
      </c>
      <c r="G1039" s="2134" t="n">
        <v>1590.01</v>
      </c>
      <c r="H1039" s="2134" t="n">
        <v>1644.21</v>
      </c>
      <c r="I1039" s="2053" t="n">
        <f aca="false">H1039-G1039</f>
        <v>54.2</v>
      </c>
      <c r="J1039" s="2027" t="n">
        <v>10</v>
      </c>
      <c r="K1039" s="2135"/>
      <c r="L1039" s="2128"/>
      <c r="M1039" s="2128" t="n">
        <f aca="false">L1039*$K$1040/$L$1040</f>
        <v>0</v>
      </c>
      <c r="N1039" s="2154" t="s">
        <v>754</v>
      </c>
      <c r="O1039" s="2238" t="s">
        <v>1754</v>
      </c>
      <c r="S1039" s="0" t="str">
        <f aca="false">B1039</f>
        <v>11/0.4 kV Aux. Transformer AT-2</v>
      </c>
      <c r="T1039" s="2160" t="n">
        <f aca="false">M1039</f>
        <v>0</v>
      </c>
      <c r="U1039" s="0" t="n">
        <v>0</v>
      </c>
      <c r="V1039" s="1441" t="n">
        <f aca="false">T1039-U1039</f>
        <v>0</v>
      </c>
      <c r="W1039" s="2001" t="e">
        <f aca="false">V1039/U1039*100</f>
        <v>#DIV/0!</v>
      </c>
      <c r="X1039" s="1441" t="e">
        <f aca="false">IF(W1039&gt;40,"FAULT",IF(W1039&lt;-40,"CHECK","OK"))</f>
        <v>#DIV/0!</v>
      </c>
    </row>
    <row r="1040" customFormat="false" ht="21.75" hidden="false" customHeight="true" outlineLevel="0" collapsed="false">
      <c r="A1040" s="2132"/>
      <c r="B1040" s="2142"/>
      <c r="C1040" s="2143"/>
      <c r="D1040" s="2142"/>
      <c r="E1040" s="2143"/>
      <c r="F1040" s="2144"/>
      <c r="G1040" s="2145"/>
      <c r="H1040" s="2145"/>
      <c r="I1040" s="2145"/>
      <c r="J1040" s="2239" t="s">
        <v>1187</v>
      </c>
      <c r="K1040" s="2130" t="n">
        <f aca="false">M1020</f>
        <v>16316640</v>
      </c>
      <c r="L1040" s="2075" t="n">
        <f aca="false">SUM(L1022:L1039)</f>
        <v>16156608</v>
      </c>
      <c r="M1040" s="2130" t="n">
        <f aca="false">SUM(M1022:M1039)</f>
        <v>16316640</v>
      </c>
      <c r="N1040" s="2166" t="n">
        <f aca="false">(M1040-L1040)/L1040*100</f>
        <v>0.990504937670108</v>
      </c>
      <c r="O1040" s="2240"/>
    </row>
    <row r="1042" customFormat="false" ht="21.75" hidden="false" customHeight="true" outlineLevel="0" collapsed="false">
      <c r="A1042" s="2077"/>
      <c r="B1042" s="2078"/>
      <c r="C1042" s="2051"/>
      <c r="D1042" s="2079"/>
      <c r="F1042" s="2169" t="s">
        <v>1234</v>
      </c>
      <c r="G1042" s="2169"/>
      <c r="H1042" s="2169"/>
      <c r="I1042" s="2170" t="s">
        <v>212</v>
      </c>
      <c r="J1042" s="2077"/>
      <c r="K1042" s="2080"/>
      <c r="L1042" s="2077"/>
      <c r="M1042" s="2077"/>
      <c r="N1042" s="2051"/>
      <c r="O1042" s="2077"/>
    </row>
    <row r="1043" customFormat="false" ht="21.75" hidden="false" customHeight="true" outlineLevel="0" collapsed="false">
      <c r="A1043" s="2077"/>
      <c r="B1043" s="2078"/>
      <c r="C1043" s="2051"/>
      <c r="D1043" s="2079"/>
      <c r="F1043" s="2260" t="s">
        <v>754</v>
      </c>
      <c r="G1043" s="2261" t="s">
        <v>1367</v>
      </c>
      <c r="H1043" s="2261"/>
      <c r="I1043" s="2171" t="n">
        <f aca="false">M1025+M1028+M1029+M1038+M1039</f>
        <v>4698199.47830634</v>
      </c>
      <c r="J1043" s="2077"/>
      <c r="K1043" s="2080"/>
      <c r="L1043" s="2077"/>
      <c r="M1043" s="2077"/>
      <c r="N1043" s="2051"/>
      <c r="O1043" s="2077" t="s">
        <v>122</v>
      </c>
    </row>
    <row r="1044" customFormat="false" ht="21.75" hidden="false" customHeight="true" outlineLevel="0" collapsed="false">
      <c r="A1044" s="2077"/>
      <c r="B1044" s="2078"/>
      <c r="C1044" s="2051"/>
      <c r="D1044" s="2079"/>
      <c r="F1044" s="2260" t="s">
        <v>759</v>
      </c>
      <c r="G1044" s="2261" t="s">
        <v>1367</v>
      </c>
      <c r="H1044" s="2261"/>
      <c r="I1044" s="2171" t="n">
        <f aca="false">M1026+M1027+M1034</f>
        <v>6199189.03623335</v>
      </c>
      <c r="J1044" s="2077"/>
      <c r="K1044" s="2080"/>
      <c r="L1044" s="2077"/>
      <c r="M1044" s="2077"/>
      <c r="N1044" s="2051"/>
      <c r="O1044" s="2077"/>
    </row>
    <row r="1045" customFormat="false" ht="21.75" hidden="false" customHeight="true" outlineLevel="0" collapsed="false">
      <c r="A1045" s="2077"/>
      <c r="B1045" s="2078"/>
      <c r="C1045" s="2051"/>
      <c r="D1045" s="2079"/>
      <c r="F1045" s="2260" t="s">
        <v>1756</v>
      </c>
      <c r="G1045" s="2261" t="s">
        <v>1367</v>
      </c>
      <c r="H1045" s="2261"/>
      <c r="I1045" s="2171" t="n">
        <f aca="false">M1030+M1032+M1033+M1035</f>
        <v>5419251.48546032</v>
      </c>
      <c r="J1045" s="2077"/>
      <c r="K1045" s="2080"/>
      <c r="L1045" s="2077"/>
      <c r="M1045" s="2077"/>
      <c r="N1045" s="2051"/>
      <c r="O1045" s="2077"/>
    </row>
    <row r="1046" customFormat="false" ht="21.75" hidden="false" customHeight="true" outlineLevel="0" collapsed="false">
      <c r="A1046" s="2077"/>
      <c r="B1046" s="2078"/>
      <c r="C1046" s="2051"/>
      <c r="D1046" s="2079"/>
      <c r="E1046" s="2051"/>
      <c r="F1046" s="2260"/>
      <c r="G1046" s="2261"/>
      <c r="H1046" s="2261"/>
      <c r="I1046" s="2171"/>
      <c r="J1046" s="2077"/>
      <c r="K1046" s="2080"/>
      <c r="L1046" s="2077"/>
      <c r="M1046" s="2077"/>
      <c r="N1046" s="2051"/>
      <c r="O1046" s="2077"/>
    </row>
    <row r="1047" customFormat="false" ht="21.75" hidden="false" customHeight="true" outlineLevel="0" collapsed="false">
      <c r="F1047" s="2260"/>
      <c r="G1047" s="2126"/>
      <c r="H1047" s="2126"/>
      <c r="I1047" s="2171"/>
      <c r="J1047" s="2077"/>
    </row>
    <row r="1048" customFormat="false" ht="21.75" hidden="false" customHeight="true" outlineLevel="0" collapsed="false">
      <c r="F1048" s="2241" t="s">
        <v>1239</v>
      </c>
      <c r="G1048" s="2241"/>
      <c r="H1048" s="2241"/>
      <c r="I1048" s="2242" t="n">
        <f aca="false">SUM(I1043:I1047)</f>
        <v>16316640</v>
      </c>
      <c r="J1048" s="2130" t="n">
        <f aca="false">I1048-M1040</f>
        <v>0</v>
      </c>
    </row>
    <row r="1058" customFormat="false" ht="21.75" hidden="false" customHeight="true" outlineLevel="0" collapsed="false">
      <c r="A1058" s="2077"/>
      <c r="B1058" s="2078"/>
      <c r="C1058" s="2051"/>
      <c r="D1058" s="2079"/>
      <c r="E1058" s="2051"/>
      <c r="F1058" s="2103"/>
      <c r="G1058" s="2077"/>
      <c r="H1058" s="2077"/>
      <c r="I1058" s="2077"/>
      <c r="J1058" s="2077"/>
      <c r="K1058" s="2080"/>
      <c r="L1058" s="2077"/>
      <c r="M1058" s="2077"/>
      <c r="N1058" s="2051"/>
      <c r="O1058" s="2077"/>
    </row>
    <row r="1059" customFormat="false" ht="21.75" hidden="false" customHeight="true" outlineLevel="0" collapsed="false">
      <c r="A1059" s="2077"/>
      <c r="B1059" s="2078"/>
      <c r="C1059" s="2051"/>
      <c r="D1059" s="2079"/>
      <c r="E1059" s="2051"/>
      <c r="F1059" s="2103"/>
      <c r="G1059" s="2077"/>
      <c r="H1059" s="2077"/>
      <c r="I1059" s="2077"/>
      <c r="J1059" s="2077"/>
      <c r="K1059" s="2080"/>
      <c r="L1059" s="2077"/>
      <c r="M1059" s="2077"/>
      <c r="N1059" s="2051"/>
      <c r="O1059" s="2077"/>
    </row>
    <row r="1060" customFormat="false" ht="21.75" hidden="false" customHeight="true" outlineLevel="0" collapsed="false">
      <c r="A1060" s="2271"/>
      <c r="B1060" s="2175"/>
      <c r="C1060" s="2175"/>
      <c r="D1060" s="2175"/>
      <c r="E1060" s="2175"/>
      <c r="F1060" s="2175"/>
      <c r="G1060" s="2175"/>
      <c r="H1060" s="2175"/>
      <c r="I1060" s="2175"/>
      <c r="J1060" s="2175"/>
      <c r="K1060" s="2175"/>
      <c r="L1060" s="2175"/>
      <c r="M1060" s="2175"/>
      <c r="N1060" s="2272"/>
      <c r="O1060" s="2174"/>
    </row>
    <row r="1061" customFormat="false" ht="21.75" hidden="false" customHeight="true" outlineLevel="0" collapsed="false">
      <c r="A1061" s="2077"/>
      <c r="B1061" s="2078"/>
      <c r="C1061" s="2051"/>
      <c r="D1061" s="2079"/>
      <c r="E1061" s="2051"/>
      <c r="F1061" s="2103"/>
      <c r="G1061" s="2077"/>
      <c r="H1061" s="2077"/>
      <c r="I1061" s="2077"/>
      <c r="J1061" s="2077"/>
      <c r="K1061" s="2080"/>
      <c r="L1061" s="2077"/>
      <c r="M1061" s="2077"/>
      <c r="N1061" s="2051"/>
      <c r="O1061" s="2077"/>
    </row>
    <row r="1062" customFormat="false" ht="21.75" hidden="false" customHeight="true" outlineLevel="0" collapsed="false">
      <c r="A1062" s="2077"/>
      <c r="B1062" s="2078"/>
      <c r="C1062" s="2051"/>
      <c r="D1062" s="2079"/>
      <c r="E1062" s="2051"/>
      <c r="F1062" s="2103"/>
      <c r="G1062" s="2077"/>
      <c r="H1062" s="2077"/>
      <c r="I1062" s="2077"/>
      <c r="J1062" s="2077"/>
      <c r="K1062" s="2080"/>
      <c r="L1062" s="2077"/>
      <c r="M1062" s="2077"/>
      <c r="N1062" s="2051"/>
      <c r="O1062" s="2077"/>
    </row>
    <row r="1063" customFormat="false" ht="21.75" hidden="false" customHeight="true" outlineLevel="0" collapsed="false">
      <c r="A1063" s="2270" t="s">
        <v>1757</v>
      </c>
      <c r="B1063" s="2270"/>
      <c r="C1063" s="2270"/>
      <c r="D1063" s="2270"/>
      <c r="E1063" s="2270"/>
      <c r="F1063" s="2270"/>
      <c r="G1063" s="2270"/>
      <c r="H1063" s="2270"/>
      <c r="I1063" s="2270"/>
      <c r="J1063" s="2270"/>
      <c r="K1063" s="2270"/>
      <c r="L1063" s="2270"/>
      <c r="M1063" s="2270"/>
      <c r="N1063" s="2270"/>
      <c r="O1063" s="1989" t="str">
        <f aca="false">O1012</f>
        <v>Month June-2023</v>
      </c>
      <c r="S1063" s="1990" t="str">
        <f aca="false">S6</f>
        <v>Name of Feeders.</v>
      </c>
      <c r="T1063" s="1991" t="str">
        <f aca="false">T6</f>
        <v>Month June-2023</v>
      </c>
      <c r="U1063" s="1990" t="s">
        <v>1070</v>
      </c>
      <c r="V1063" s="1990" t="str">
        <f aca="false">V6</f>
        <v>Diffferance</v>
      </c>
      <c r="W1063" s="1990" t="str">
        <f aca="false">W6</f>
        <v>% of Increased/Decreased</v>
      </c>
      <c r="X1063" s="1990" t="str">
        <f aca="false">X6</f>
        <v>COMENTS</v>
      </c>
    </row>
    <row r="1064" customFormat="false" ht="21.75" hidden="false" customHeight="true" outlineLevel="0" collapsed="false">
      <c r="A1064" s="1992" t="s">
        <v>794</v>
      </c>
      <c r="B1064" s="1993" t="s">
        <v>1074</v>
      </c>
      <c r="C1064" s="1994" t="s">
        <v>1075</v>
      </c>
      <c r="D1064" s="1994"/>
      <c r="E1064" s="1994"/>
      <c r="F1064" s="1995" t="s">
        <v>45</v>
      </c>
      <c r="G1064" s="1996" t="s">
        <v>1076</v>
      </c>
      <c r="H1064" s="1996"/>
      <c r="I1064" s="1996"/>
      <c r="J1064" s="1996" t="s">
        <v>29</v>
      </c>
      <c r="K1064" s="1994" t="s">
        <v>1077</v>
      </c>
      <c r="L1064" s="1994"/>
      <c r="M1064" s="1994" t="s">
        <v>1078</v>
      </c>
      <c r="N1064" s="1993"/>
      <c r="O1064" s="1997" t="s">
        <v>479</v>
      </c>
    </row>
    <row r="1065" customFormat="false" ht="21.75" hidden="false" customHeight="true" outlineLevel="0" collapsed="false">
      <c r="A1065" s="1992"/>
      <c r="B1065" s="1993"/>
      <c r="C1065" s="1998" t="s">
        <v>1079</v>
      </c>
      <c r="D1065" s="1998"/>
      <c r="E1065" s="1998" t="s">
        <v>1080</v>
      </c>
      <c r="F1065" s="1995"/>
      <c r="G1065" s="2249" t="n">
        <f aca="false">'NORTH-1'!$H$8</f>
        <v>44929</v>
      </c>
      <c r="H1065" s="2249" t="n">
        <f aca="false">'NORTH-1'!$H$8</f>
        <v>44929</v>
      </c>
      <c r="I1065" s="2000" t="s">
        <v>47</v>
      </c>
      <c r="J1065" s="1996"/>
      <c r="K1065" s="2000" t="s">
        <v>1081</v>
      </c>
      <c r="L1065" s="2000" t="s">
        <v>1082</v>
      </c>
      <c r="M1065" s="1994" t="s">
        <v>1083</v>
      </c>
      <c r="N1065" s="1998" t="s">
        <v>741</v>
      </c>
      <c r="O1065" s="1997"/>
    </row>
    <row r="1066" customFormat="false" ht="21.75" hidden="false" customHeight="true" outlineLevel="0" collapsed="false">
      <c r="A1066" s="2002" t="n">
        <v>1</v>
      </c>
      <c r="B1066" s="2003" t="n">
        <v>2</v>
      </c>
      <c r="C1066" s="2004" t="n">
        <v>4</v>
      </c>
      <c r="D1066" s="2004"/>
      <c r="E1066" s="2003" t="n">
        <v>5</v>
      </c>
      <c r="F1066" s="2005" t="n">
        <v>7</v>
      </c>
      <c r="G1066" s="2002" t="n">
        <v>9</v>
      </c>
      <c r="H1066" s="2002" t="n">
        <v>9</v>
      </c>
      <c r="I1066" s="2002" t="s">
        <v>1084</v>
      </c>
      <c r="J1066" s="2002" t="n">
        <v>11</v>
      </c>
      <c r="K1066" s="2002" t="s">
        <v>1085</v>
      </c>
      <c r="L1066" s="2002" t="s">
        <v>1086</v>
      </c>
      <c r="M1066" s="2002" t="n">
        <v>14</v>
      </c>
      <c r="N1066" s="2006" t="n">
        <v>15</v>
      </c>
      <c r="O1066" s="2002" t="n">
        <v>16</v>
      </c>
      <c r="T1066" s="1441" t="n">
        <v>15283200.0000001</v>
      </c>
      <c r="U1066" s="1441" t="n">
        <v>15283200.0000001</v>
      </c>
      <c r="V1066" s="1441" t="n">
        <f aca="false">T1066-U1066</f>
        <v>0</v>
      </c>
      <c r="W1066" s="2001" t="n">
        <f aca="false">V1066/U1066*100</f>
        <v>0</v>
      </c>
      <c r="X1066" s="1441" t="str">
        <f aca="false">IF(W1066&gt;40,"FAULT",IF(W1066&lt;-40,"CHECK","OK"))</f>
        <v>OK</v>
      </c>
    </row>
    <row r="1067" customFormat="false" ht="21.75" hidden="false" customHeight="true" outlineLevel="0" collapsed="false">
      <c r="A1067" s="2007"/>
      <c r="B1067" s="2008" t="s">
        <v>1758</v>
      </c>
      <c r="C1067" s="2009"/>
      <c r="D1067" s="2010"/>
      <c r="E1067" s="2011"/>
      <c r="F1067" s="2012"/>
      <c r="G1067" s="2009"/>
      <c r="H1067" s="2009"/>
      <c r="I1067" s="2009"/>
      <c r="J1067" s="2009"/>
      <c r="K1067" s="2010"/>
      <c r="L1067" s="2009"/>
      <c r="M1067" s="2013"/>
      <c r="N1067" s="2014"/>
      <c r="O1067" s="2015"/>
    </row>
    <row r="1068" customFormat="false" ht="21.75" hidden="false" customHeight="true" outlineLevel="0" collapsed="false">
      <c r="A1068" s="2188" t="n">
        <f aca="false">A861</f>
        <v>5</v>
      </c>
      <c r="B1068" s="2177" t="str">
        <f aca="false">B861</f>
        <v>132 kV Jigatola-1</v>
      </c>
      <c r="C1068" s="2178" t="n">
        <f aca="false">C861</f>
        <v>132</v>
      </c>
      <c r="D1068" s="2250" t="n">
        <f aca="false">D861</f>
        <v>0</v>
      </c>
      <c r="E1068" s="2178" t="n">
        <f aca="false">E861</f>
        <v>42003953362</v>
      </c>
      <c r="F1068" s="2180" t="n">
        <f aca="false">F861</f>
        <v>1</v>
      </c>
      <c r="G1068" s="2274" t="n">
        <f aca="false">G861</f>
        <v>172.77</v>
      </c>
      <c r="H1068" s="2274" t="n">
        <f aca="false">H861</f>
        <v>190.71</v>
      </c>
      <c r="I1068" s="2274" t="n">
        <f aca="false">I861</f>
        <v>17.94</v>
      </c>
      <c r="J1068" s="2178" t="n">
        <f aca="false">J861</f>
        <v>1440000</v>
      </c>
      <c r="K1068" s="2184" t="n">
        <f aca="false">K861</f>
        <v>0</v>
      </c>
      <c r="L1068" s="2275" t="n">
        <f aca="false">L861</f>
        <v>25833600</v>
      </c>
      <c r="M1068" s="2275" t="n">
        <f aca="false">M861</f>
        <v>0</v>
      </c>
      <c r="N1068" s="2026"/>
      <c r="O1068" s="2027"/>
    </row>
    <row r="1069" customFormat="false" ht="21.75" hidden="false" customHeight="true" outlineLevel="0" collapsed="false">
      <c r="A1069" s="2188" t="n">
        <f aca="false">A862</f>
        <v>6</v>
      </c>
      <c r="B1069" s="2177" t="str">
        <f aca="false">B862</f>
        <v>132 kV Jigatola-2</v>
      </c>
      <c r="C1069" s="2178" t="n">
        <f aca="false">C862</f>
        <v>132</v>
      </c>
      <c r="D1069" s="2331" t="n">
        <f aca="false">D862</f>
        <v>0</v>
      </c>
      <c r="E1069" s="2178"/>
      <c r="F1069" s="2180" t="n">
        <f aca="false">F862</f>
        <v>1</v>
      </c>
      <c r="G1069" s="2274" t="n">
        <f aca="false">G862</f>
        <v>169.18</v>
      </c>
      <c r="H1069" s="2274" t="n">
        <f aca="false">H862</f>
        <v>186.66</v>
      </c>
      <c r="I1069" s="2274" t="n">
        <f aca="false">I862</f>
        <v>17.48</v>
      </c>
      <c r="J1069" s="2178" t="n">
        <f aca="false">J862</f>
        <v>1440000</v>
      </c>
      <c r="K1069" s="2184" t="n">
        <f aca="false">K862</f>
        <v>0</v>
      </c>
      <c r="L1069" s="2185" t="n">
        <f aca="false">L862</f>
        <v>25171200</v>
      </c>
      <c r="M1069" s="2185" t="n">
        <f aca="false">M862</f>
        <v>0</v>
      </c>
      <c r="N1069" s="2030"/>
      <c r="O1069" s="2027"/>
    </row>
    <row r="1070" customFormat="false" ht="21.75" hidden="false" customHeight="true" outlineLevel="0" collapsed="false">
      <c r="A1070" s="2016"/>
      <c r="B1070" s="2037"/>
      <c r="C1070" s="2038"/>
      <c r="D1070" s="2039"/>
      <c r="E1070" s="2038"/>
      <c r="F1070" s="2040"/>
      <c r="G1070" s="2041"/>
      <c r="H1070" s="2041"/>
      <c r="I1070" s="2042" t="s">
        <v>1094</v>
      </c>
      <c r="J1070" s="2042"/>
      <c r="K1070" s="2043" t="n">
        <f aca="false">SUM(K1068:K1069)</f>
        <v>0</v>
      </c>
      <c r="L1070" s="2044" t="n">
        <f aca="false">SUM(L1068:L1069)</f>
        <v>51004800</v>
      </c>
      <c r="M1070" s="2045"/>
      <c r="N1070" s="2046"/>
      <c r="O1070" s="2027"/>
    </row>
    <row r="1071" customFormat="false" ht="21.75" hidden="false" customHeight="true" outlineLevel="0" collapsed="false">
      <c r="A1071" s="2016"/>
      <c r="B1071" s="2037"/>
      <c r="C1071" s="2038"/>
      <c r="D1071" s="2039"/>
      <c r="E1071" s="2038"/>
      <c r="F1071" s="2040"/>
      <c r="G1071" s="2041"/>
      <c r="H1071" s="2041"/>
      <c r="I1071" s="2047"/>
      <c r="J1071" s="2047" t="s">
        <v>1095</v>
      </c>
      <c r="K1071" s="2068" t="n">
        <f aca="false">L1070-K1070</f>
        <v>51004800</v>
      </c>
      <c r="L1071" s="2049"/>
      <c r="M1071" s="2050"/>
      <c r="N1071" s="2051"/>
      <c r="O1071" s="2027"/>
    </row>
    <row r="1072" customFormat="false" ht="21.75" hidden="false" customHeight="true" outlineLevel="0" collapsed="false">
      <c r="A1072" s="2016"/>
      <c r="B1072" s="2008" t="s">
        <v>1759</v>
      </c>
      <c r="C1072" s="2009"/>
      <c r="D1072" s="2010"/>
      <c r="E1072" s="2009"/>
      <c r="F1072" s="2012"/>
      <c r="G1072" s="2009"/>
      <c r="H1072" s="2009"/>
      <c r="I1072" s="2009"/>
      <c r="J1072" s="2009"/>
      <c r="K1072" s="2010"/>
      <c r="L1072" s="2009"/>
      <c r="M1072" s="2013"/>
      <c r="N1072" s="2014"/>
      <c r="O1072" s="2027"/>
    </row>
    <row r="1073" customFormat="false" ht="21.75" hidden="false" customHeight="true" outlineLevel="0" collapsed="false">
      <c r="A1073" s="2016"/>
      <c r="B1073" s="2017" t="s">
        <v>1760</v>
      </c>
      <c r="C1073" s="2018" t="n">
        <v>132</v>
      </c>
      <c r="D1073" s="2153" t="s">
        <v>1306</v>
      </c>
      <c r="E1073" s="2018" t="n">
        <v>6604452</v>
      </c>
      <c r="F1073" s="2119" t="n">
        <v>1</v>
      </c>
      <c r="G1073" s="2115" t="n">
        <v>207.24</v>
      </c>
      <c r="H1073" s="2115" t="n">
        <v>228.78</v>
      </c>
      <c r="I1073" s="2022" t="n">
        <f aca="false">H1073-G1073</f>
        <v>21.54</v>
      </c>
      <c r="J1073" s="2027" t="n">
        <v>1200000</v>
      </c>
      <c r="K1073" s="2024" t="n">
        <f aca="false">J1073*I1073*F1073</f>
        <v>25848000</v>
      </c>
      <c r="L1073" s="2029"/>
      <c r="M1073" s="2029"/>
      <c r="N1073" s="2030"/>
      <c r="O1073" s="2027"/>
    </row>
    <row r="1074" customFormat="false" ht="21.75" hidden="false" customHeight="true" outlineLevel="0" collapsed="false">
      <c r="A1074" s="2016"/>
      <c r="B1074" s="2017" t="s">
        <v>1761</v>
      </c>
      <c r="C1074" s="2018" t="n">
        <v>132</v>
      </c>
      <c r="D1074" s="2153"/>
      <c r="E1074" s="2018"/>
      <c r="F1074" s="2119" t="n">
        <v>1</v>
      </c>
      <c r="G1074" s="2115" t="n">
        <v>202.78</v>
      </c>
      <c r="H1074" s="2115" t="n">
        <v>223.76</v>
      </c>
      <c r="I1074" s="2022" t="n">
        <f aca="false">H1074-G1074</f>
        <v>20.98</v>
      </c>
      <c r="J1074" s="2027" t="n">
        <v>1200000</v>
      </c>
      <c r="K1074" s="2024" t="n">
        <f aca="false">J1074*I1074*F1074</f>
        <v>25176000</v>
      </c>
      <c r="L1074" s="2029"/>
      <c r="M1074" s="2029"/>
      <c r="N1074" s="2030"/>
      <c r="O1074" s="2027"/>
    </row>
    <row r="1075" customFormat="false" ht="21.75" hidden="false" customHeight="true" outlineLevel="0" collapsed="false">
      <c r="A1075" s="2016"/>
      <c r="B1075" s="2037"/>
      <c r="C1075" s="2038"/>
      <c r="D1075" s="2039"/>
      <c r="E1075" s="2038"/>
      <c r="F1075" s="2040"/>
      <c r="G1075" s="2041"/>
      <c r="H1075" s="2041" t="n">
        <v>0</v>
      </c>
      <c r="I1075" s="2042" t="s">
        <v>1105</v>
      </c>
      <c r="J1075" s="2042"/>
      <c r="K1075" s="2043" t="n">
        <f aca="false">SUM(K1073:K1074)</f>
        <v>51024000</v>
      </c>
      <c r="L1075" s="2044" t="n">
        <f aca="false">SUM(L1073:L1074)</f>
        <v>0</v>
      </c>
      <c r="M1075" s="2045"/>
      <c r="N1075" s="2046"/>
      <c r="O1075" s="2055"/>
    </row>
    <row r="1076" customFormat="false" ht="21.75" hidden="false" customHeight="true" outlineLevel="0" collapsed="false">
      <c r="A1076" s="2016"/>
      <c r="B1076" s="2037"/>
      <c r="C1076" s="2038"/>
      <c r="D1076" s="2039"/>
      <c r="E1076" s="2038"/>
      <c r="F1076" s="2040"/>
      <c r="G1076" s="2041"/>
      <c r="H1076" s="2041" t="n">
        <v>0</v>
      </c>
      <c r="I1076" s="2042" t="s">
        <v>1095</v>
      </c>
      <c r="J1076" s="2042"/>
      <c r="K1076" s="2048" t="n">
        <f aca="false">K1075-L1075</f>
        <v>51024000</v>
      </c>
      <c r="L1076" s="2049"/>
      <c r="M1076" s="2056"/>
      <c r="N1076" s="2057"/>
      <c r="O1076" s="2055"/>
    </row>
    <row r="1077" customFormat="false" ht="21.75" hidden="false" customHeight="true" outlineLevel="0" collapsed="false">
      <c r="A1077" s="2007"/>
      <c r="B1077" s="2058" t="s">
        <v>1762</v>
      </c>
      <c r="C1077" s="2059"/>
      <c r="D1077" s="2060"/>
      <c r="E1077" s="2059"/>
      <c r="F1077" s="2061"/>
      <c r="G1077" s="2059"/>
      <c r="H1077" s="2059" t="n">
        <v>0</v>
      </c>
      <c r="I1077" s="2059"/>
      <c r="J1077" s="2059"/>
      <c r="K1077" s="2060"/>
      <c r="L1077" s="2059"/>
      <c r="M1077" s="2063"/>
      <c r="N1077" s="2064"/>
      <c r="O1077" s="2015"/>
    </row>
    <row r="1078" customFormat="false" ht="21.75" hidden="false" customHeight="true" outlineLevel="0" collapsed="false">
      <c r="A1078" s="2016"/>
      <c r="B1078" s="2017" t="s">
        <v>1251</v>
      </c>
      <c r="C1078" s="2018" t="n">
        <v>132</v>
      </c>
      <c r="D1078" s="2065" t="s">
        <v>1108</v>
      </c>
      <c r="E1078" s="2066"/>
      <c r="F1078" s="2119"/>
      <c r="G1078" s="2022" t="n">
        <v>0</v>
      </c>
      <c r="H1078" s="2022" t="n">
        <v>0</v>
      </c>
      <c r="I1078" s="2022"/>
      <c r="J1078" s="2027"/>
      <c r="K1078" s="2024"/>
      <c r="L1078" s="2029" t="n">
        <f aca="false">J1078*I1078*F1078</f>
        <v>0</v>
      </c>
      <c r="M1078" s="2025"/>
      <c r="N1078" s="2026"/>
      <c r="O1078" s="2027"/>
    </row>
    <row r="1079" customFormat="false" ht="21.75" hidden="false" customHeight="true" outlineLevel="0" collapsed="false">
      <c r="A1079" s="2016"/>
      <c r="B1079" s="2017" t="s">
        <v>1252</v>
      </c>
      <c r="C1079" s="2018" t="n">
        <v>132</v>
      </c>
      <c r="D1079" s="2065"/>
      <c r="E1079" s="2066"/>
      <c r="F1079" s="2119"/>
      <c r="G1079" s="2022" t="n">
        <v>0</v>
      </c>
      <c r="H1079" s="2022" t="n">
        <v>0</v>
      </c>
      <c r="I1079" s="2022"/>
      <c r="J1079" s="2027"/>
      <c r="K1079" s="2024"/>
      <c r="L1079" s="2029" t="n">
        <f aca="false">J1079*I1079*F1079</f>
        <v>0</v>
      </c>
      <c r="M1079" s="2029"/>
      <c r="N1079" s="2030"/>
      <c r="O1079" s="2027"/>
    </row>
    <row r="1080" customFormat="false" ht="21.75" hidden="false" customHeight="true" outlineLevel="0" collapsed="false">
      <c r="A1080" s="2016"/>
      <c r="B1080" s="2037"/>
      <c r="C1080" s="2038"/>
      <c r="D1080" s="2039"/>
      <c r="E1080" s="2038"/>
      <c r="F1080" s="2040"/>
      <c r="G1080" s="2041"/>
      <c r="H1080" s="2041" t="n">
        <v>0</v>
      </c>
      <c r="I1080" s="2041"/>
      <c r="J1080" s="2037" t="s">
        <v>1110</v>
      </c>
      <c r="K1080" s="2068"/>
      <c r="L1080" s="2076" t="n">
        <f aca="false">SUM(L1078:L1079)</f>
        <v>0</v>
      </c>
      <c r="M1080" s="2055"/>
      <c r="N1080" s="2057"/>
      <c r="O1080" s="2027"/>
    </row>
    <row r="1081" customFormat="false" ht="21.75" hidden="false" customHeight="true" outlineLevel="0" collapsed="false">
      <c r="A1081" s="2007"/>
      <c r="B1081" s="2058" t="s">
        <v>1763</v>
      </c>
      <c r="C1081" s="2059"/>
      <c r="D1081" s="2060"/>
      <c r="E1081" s="2059"/>
      <c r="F1081" s="2061"/>
      <c r="G1081" s="2059"/>
      <c r="H1081" s="2059" t="n">
        <v>0</v>
      </c>
      <c r="I1081" s="2059"/>
      <c r="J1081" s="2059"/>
      <c r="K1081" s="2060"/>
      <c r="L1081" s="2059"/>
      <c r="M1081" s="2063"/>
      <c r="N1081" s="2064"/>
      <c r="O1081" s="2015"/>
    </row>
    <row r="1082" customFormat="false" ht="21.75" hidden="false" customHeight="true" outlineLevel="0" collapsed="false">
      <c r="A1082" s="2016" t="n">
        <v>1</v>
      </c>
      <c r="B1082" s="2017" t="s">
        <v>1115</v>
      </c>
      <c r="C1082" s="2018" t="n">
        <v>132</v>
      </c>
      <c r="D1082" s="2153"/>
      <c r="E1082" s="2018"/>
      <c r="F1082" s="2119" t="n">
        <v>1</v>
      </c>
      <c r="G1082" s="2115" t="n">
        <v>163.21</v>
      </c>
      <c r="H1082" s="2115" t="n">
        <v>179.19</v>
      </c>
      <c r="I1082" s="2022" t="n">
        <f aca="false">H1082-G1082</f>
        <v>15.98</v>
      </c>
      <c r="J1082" s="2027" t="n">
        <v>1200000</v>
      </c>
      <c r="K1082" s="2024"/>
      <c r="L1082" s="2025" t="n">
        <f aca="false">F1082*I1082*J1082</f>
        <v>19176000</v>
      </c>
      <c r="M1082" s="2025"/>
      <c r="N1082" s="2026"/>
      <c r="O1082" s="2027"/>
    </row>
    <row r="1083" customFormat="false" ht="21.75" hidden="false" customHeight="true" outlineLevel="0" collapsed="false">
      <c r="A1083" s="2016" t="n">
        <v>3</v>
      </c>
      <c r="B1083" s="2017" t="s">
        <v>1117</v>
      </c>
      <c r="C1083" s="2018" t="n">
        <v>132</v>
      </c>
      <c r="D1083" s="2206"/>
      <c r="E1083" s="2018"/>
      <c r="F1083" s="2119" t="n">
        <v>1</v>
      </c>
      <c r="G1083" s="2115" t="n">
        <v>246.97</v>
      </c>
      <c r="H1083" s="2115" t="n">
        <v>273.54</v>
      </c>
      <c r="I1083" s="2022" t="n">
        <f aca="false">H1083-G1083</f>
        <v>26.57</v>
      </c>
      <c r="J1083" s="2027" t="n">
        <v>1200000</v>
      </c>
      <c r="K1083" s="2024"/>
      <c r="L1083" s="2029" t="n">
        <f aca="false">F1083*I1083*J1083</f>
        <v>31884000</v>
      </c>
      <c r="M1083" s="2029"/>
      <c r="N1083" s="2030"/>
      <c r="O1083" s="2027"/>
    </row>
    <row r="1084" customFormat="false" ht="21.75" hidden="false" customHeight="true" outlineLevel="0" collapsed="false">
      <c r="A1084" s="2016"/>
      <c r="B1084" s="2037"/>
      <c r="C1084" s="2038"/>
      <c r="D1084" s="2039"/>
      <c r="E1084" s="2072"/>
      <c r="F1084" s="2073"/>
      <c r="G1084" s="2072"/>
      <c r="H1084" s="2072"/>
      <c r="I1084" s="2072"/>
      <c r="J1084" s="2037" t="s">
        <v>475</v>
      </c>
      <c r="K1084" s="2074"/>
      <c r="L1084" s="2048" t="n">
        <f aca="false">SUM(L1082:L1083)</f>
        <v>51060000</v>
      </c>
      <c r="M1084" s="2076"/>
      <c r="N1084" s="2026"/>
      <c r="O1084" s="2027"/>
    </row>
    <row r="1085" customFormat="false" ht="21.75" hidden="false" customHeight="true" outlineLevel="0" collapsed="false">
      <c r="A1085" s="2077"/>
      <c r="B1085" s="2078"/>
      <c r="C1085" s="2051"/>
      <c r="D1085" s="2079"/>
      <c r="K1085" s="2080"/>
      <c r="L1085" s="2077"/>
      <c r="M1085" s="2077"/>
      <c r="N1085" s="2051"/>
      <c r="O1085" s="2077"/>
    </row>
    <row r="1086" s="2077" customFormat="true" ht="21.75" hidden="false" customHeight="true" outlineLevel="0" collapsed="false">
      <c r="B1086" s="2081" t="s">
        <v>1121</v>
      </c>
      <c r="C1086" s="2081"/>
      <c r="D1086" s="2082" t="s">
        <v>212</v>
      </c>
      <c r="F1086" s="2083" t="s">
        <v>1125</v>
      </c>
      <c r="G1086" s="2083"/>
      <c r="H1086" s="2083"/>
      <c r="I1086" s="2082" t="s">
        <v>212</v>
      </c>
      <c r="K1086" s="2084" t="s">
        <v>1123</v>
      </c>
      <c r="L1086" s="2084"/>
      <c r="M1086" s="2085" t="s">
        <v>212</v>
      </c>
      <c r="N1086" s="2051"/>
    </row>
    <row r="1087" s="2077" customFormat="true" ht="21.75" hidden="false" customHeight="true" outlineLevel="0" collapsed="false">
      <c r="B1087" s="2086" t="str">
        <f aca="false">B1067</f>
        <v>132 KV SIDE (SENDING)</v>
      </c>
      <c r="C1087" s="2086"/>
      <c r="D1087" s="2089" t="n">
        <f aca="false">K1071</f>
        <v>51004800</v>
      </c>
      <c r="F1087" s="2088" t="s">
        <v>1124</v>
      </c>
      <c r="G1087" s="2088"/>
      <c r="H1087" s="2088"/>
      <c r="I1087" s="2089" t="n">
        <f aca="false">L1080</f>
        <v>0</v>
      </c>
      <c r="K1087" s="2279" t="s">
        <v>1125</v>
      </c>
      <c r="L1087" s="2279"/>
      <c r="M1087" s="2091" t="n">
        <f aca="false">I1088</f>
        <v>51004800</v>
      </c>
      <c r="N1087" s="2051"/>
    </row>
    <row r="1088" s="2077" customFormat="true" ht="21.75" hidden="false" customHeight="true" outlineLevel="0" collapsed="false">
      <c r="B1088" s="2086" t="s">
        <v>1126</v>
      </c>
      <c r="C1088" s="2086"/>
      <c r="D1088" s="2089"/>
      <c r="F1088" s="2088" t="s">
        <v>1125</v>
      </c>
      <c r="G1088" s="2088"/>
      <c r="H1088" s="2088"/>
      <c r="I1088" s="2091" t="n">
        <f aca="false">D1091-I1087</f>
        <v>51004800</v>
      </c>
      <c r="K1088" s="2088" t="s">
        <v>1259</v>
      </c>
      <c r="L1088" s="2088"/>
      <c r="M1088" s="2094" t="n">
        <f aca="false">K1105</f>
        <v>50839200</v>
      </c>
      <c r="N1088" s="2051"/>
    </row>
    <row r="1089" s="2077" customFormat="true" ht="21.75" hidden="false" customHeight="true" outlineLevel="0" collapsed="false">
      <c r="B1089" s="2086" t="s">
        <v>1128</v>
      </c>
      <c r="C1089" s="2086"/>
      <c r="D1089" s="2089"/>
      <c r="K1089" s="2279" t="s">
        <v>1129</v>
      </c>
      <c r="L1089" s="2279"/>
      <c r="M1089" s="2089" t="n">
        <f aca="false">M1087-M1088</f>
        <v>165599.99999997</v>
      </c>
      <c r="N1089" s="2051"/>
    </row>
    <row r="1090" s="2077" customFormat="true" ht="21.75" hidden="false" customHeight="true" outlineLevel="0" collapsed="false">
      <c r="B1090" s="2086" t="s">
        <v>1130</v>
      </c>
      <c r="C1090" s="2086"/>
      <c r="D1090" s="2095"/>
      <c r="K1090" s="2228" t="s">
        <v>1131</v>
      </c>
      <c r="L1090" s="2228"/>
      <c r="M1090" s="2332" t="n">
        <f aca="false">M1089/M1087</f>
        <v>0.00324675324675266</v>
      </c>
      <c r="N1090" s="2051"/>
    </row>
    <row r="1091" s="2077" customFormat="true" ht="21.75" hidden="false" customHeight="true" outlineLevel="0" collapsed="false">
      <c r="B1091" s="2098" t="s">
        <v>1132</v>
      </c>
      <c r="C1091" s="2098"/>
      <c r="D1091" s="2099" t="n">
        <f aca="false">SUM(D1087:D1090)</f>
        <v>51004800</v>
      </c>
      <c r="K1091" s="2080"/>
      <c r="N1091" s="2051"/>
    </row>
    <row r="1092" s="2077" customFormat="true" ht="21.75" hidden="false" customHeight="true" outlineLevel="0" collapsed="false">
      <c r="F1092" s="2100"/>
      <c r="K1092" s="2080"/>
      <c r="N1092" s="2051"/>
    </row>
    <row r="1093" s="2077" customFormat="true" ht="21.75" hidden="false" customHeight="true" outlineLevel="0" collapsed="false">
      <c r="F1093" s="2100"/>
      <c r="K1093" s="2080"/>
      <c r="N1093" s="2051"/>
    </row>
    <row r="1094" s="2077" customFormat="true" ht="21.75" hidden="false" customHeight="true" outlineLevel="0" collapsed="false">
      <c r="F1094" s="2100"/>
      <c r="G1094" s="2101"/>
      <c r="H1094" s="2101"/>
      <c r="I1094" s="2101"/>
      <c r="J1094" s="2102"/>
      <c r="K1094" s="2080"/>
      <c r="N1094" s="2051"/>
    </row>
    <row r="1095" customFormat="false" ht="21.75" hidden="false" customHeight="true" outlineLevel="0" collapsed="false">
      <c r="A1095" s="2077"/>
      <c r="B1095" s="2078"/>
      <c r="C1095" s="2051"/>
      <c r="D1095" s="2079"/>
      <c r="G1095" s="2101"/>
      <c r="H1095" s="2101"/>
      <c r="I1095" s="2101"/>
      <c r="J1095" s="2102"/>
      <c r="K1095" s="2080"/>
      <c r="L1095" s="2077"/>
      <c r="M1095" s="2077"/>
      <c r="N1095" s="2051"/>
      <c r="O1095" s="2077"/>
    </row>
    <row r="1096" customFormat="false" ht="21.75" hidden="false" customHeight="true" outlineLevel="0" collapsed="false">
      <c r="A1096" s="2077"/>
      <c r="B1096" s="2078"/>
      <c r="C1096" s="2051"/>
      <c r="D1096" s="2079"/>
      <c r="G1096" s="2101"/>
      <c r="H1096" s="2101"/>
      <c r="I1096" s="2101"/>
      <c r="J1096" s="2102"/>
      <c r="K1096" s="2080"/>
      <c r="L1096" s="2077"/>
      <c r="M1096" s="2077"/>
      <c r="N1096" s="2051"/>
      <c r="O1096" s="2077"/>
    </row>
    <row r="1097" customFormat="false" ht="21.75" hidden="false" customHeight="true" outlineLevel="0" collapsed="false">
      <c r="A1097" s="2077"/>
      <c r="B1097" s="2078"/>
      <c r="C1097" s="2051"/>
      <c r="D1097" s="2079"/>
      <c r="E1097" s="2051"/>
      <c r="F1097" s="2103"/>
      <c r="G1097" s="2077"/>
      <c r="H1097" s="2077"/>
      <c r="I1097" s="2077"/>
      <c r="J1097" s="2077"/>
      <c r="K1097" s="2080"/>
      <c r="L1097" s="2077"/>
      <c r="M1097" s="2077"/>
      <c r="N1097" s="2051"/>
      <c r="O1097" s="2077"/>
    </row>
    <row r="1098" customFormat="false" ht="21.75" hidden="false" customHeight="true" outlineLevel="0" collapsed="false">
      <c r="A1098" s="2270" t="s">
        <v>1764</v>
      </c>
      <c r="B1098" s="2270"/>
      <c r="C1098" s="2270"/>
      <c r="D1098" s="2270"/>
      <c r="E1098" s="2270"/>
      <c r="F1098" s="2270"/>
      <c r="G1098" s="2270"/>
      <c r="H1098" s="2270"/>
      <c r="I1098" s="2270"/>
      <c r="J1098" s="2270"/>
      <c r="K1098" s="2270"/>
      <c r="L1098" s="2270"/>
      <c r="M1098" s="2270"/>
      <c r="N1098" s="2270"/>
      <c r="O1098" s="1989" t="str">
        <f aca="false">$O$6</f>
        <v>Month June-2023</v>
      </c>
      <c r="S1098" s="1990" t="str">
        <f aca="false">S6</f>
        <v>Name of Feeders.</v>
      </c>
      <c r="T1098" s="1991" t="str">
        <f aca="false">T6</f>
        <v>Month June-2023</v>
      </c>
      <c r="U1098" s="1990" t="s">
        <v>1070</v>
      </c>
      <c r="V1098" s="1990" t="str">
        <f aca="false">V6</f>
        <v>Diffferance</v>
      </c>
      <c r="W1098" s="1990" t="str">
        <f aca="false">W6</f>
        <v>% of Increased/Decreased</v>
      </c>
      <c r="X1098" s="1990" t="str">
        <f aca="false">X6</f>
        <v>COMENTS</v>
      </c>
    </row>
    <row r="1099" customFormat="false" ht="21.75" hidden="false" customHeight="true" outlineLevel="0" collapsed="false">
      <c r="A1099" s="2105" t="s">
        <v>794</v>
      </c>
      <c r="B1099" s="2106" t="s">
        <v>1074</v>
      </c>
      <c r="C1099" s="1994" t="s">
        <v>1075</v>
      </c>
      <c r="D1099" s="1994"/>
      <c r="E1099" s="1994"/>
      <c r="F1099" s="2107" t="s">
        <v>45</v>
      </c>
      <c r="G1099" s="1996" t="s">
        <v>1076</v>
      </c>
      <c r="H1099" s="1996"/>
      <c r="I1099" s="1996"/>
      <c r="J1099" s="2108" t="s">
        <v>29</v>
      </c>
      <c r="K1099" s="1996" t="s">
        <v>1077</v>
      </c>
      <c r="L1099" s="1996"/>
      <c r="M1099" s="1994" t="s">
        <v>1134</v>
      </c>
      <c r="N1099" s="1993"/>
      <c r="O1099" s="2109" t="s">
        <v>479</v>
      </c>
    </row>
    <row r="1100" customFormat="false" ht="21.75" hidden="false" customHeight="true" outlineLevel="0" collapsed="false">
      <c r="A1100" s="2105"/>
      <c r="B1100" s="2106"/>
      <c r="C1100" s="1998" t="s">
        <v>1079</v>
      </c>
      <c r="D1100" s="1998"/>
      <c r="E1100" s="2110" t="s">
        <v>1080</v>
      </c>
      <c r="F1100" s="2107"/>
      <c r="G1100" s="2249" t="n">
        <f aca="false">'NORTH-1'!$H$8</f>
        <v>44929</v>
      </c>
      <c r="H1100" s="2249" t="n">
        <f aca="false">'NORTH-1'!$H$8</f>
        <v>44929</v>
      </c>
      <c r="I1100" s="2111" t="s">
        <v>47</v>
      </c>
      <c r="J1100" s="2108"/>
      <c r="K1100" s="2111" t="s">
        <v>1081</v>
      </c>
      <c r="L1100" s="2111" t="s">
        <v>1082</v>
      </c>
      <c r="M1100" s="2112" t="s">
        <v>1083</v>
      </c>
      <c r="N1100" s="2110" t="s">
        <v>741</v>
      </c>
      <c r="O1100" s="2109"/>
    </row>
    <row r="1101" customFormat="false" ht="21.75" hidden="false" customHeight="true" outlineLevel="0" collapsed="false">
      <c r="A1101" s="2113" t="n">
        <v>1</v>
      </c>
      <c r="B1101" s="2004" t="n">
        <v>2</v>
      </c>
      <c r="C1101" s="2004" t="n">
        <v>4</v>
      </c>
      <c r="D1101" s="2004"/>
      <c r="E1101" s="2004" t="n">
        <v>5</v>
      </c>
      <c r="F1101" s="2114" t="n">
        <v>7</v>
      </c>
      <c r="G1101" s="2113" t="n">
        <v>9</v>
      </c>
      <c r="H1101" s="2113" t="n">
        <v>9</v>
      </c>
      <c r="I1101" s="2113" t="s">
        <v>1084</v>
      </c>
      <c r="J1101" s="2113" t="n">
        <v>11</v>
      </c>
      <c r="K1101" s="2113" t="s">
        <v>1085</v>
      </c>
      <c r="L1101" s="2113" t="s">
        <v>1086</v>
      </c>
      <c r="M1101" s="2113" t="n">
        <v>14</v>
      </c>
      <c r="N1101" s="2004" t="n">
        <v>15</v>
      </c>
      <c r="O1101" s="2113" t="n">
        <v>16</v>
      </c>
      <c r="T1101" s="1441" t="n">
        <v>15283200.0000001</v>
      </c>
      <c r="U1101" s="1441" t="n">
        <v>15283200.0000001</v>
      </c>
      <c r="V1101" s="1441" t="n">
        <f aca="false">T1101-U1101</f>
        <v>0</v>
      </c>
      <c r="W1101" s="2001" t="n">
        <f aca="false">V1101/U1101*100</f>
        <v>0</v>
      </c>
      <c r="X1101" s="1441" t="str">
        <f aca="false">IF(W1101&gt;40,"FAULT",IF(W1101&lt;-40,"CHECK","OK"))</f>
        <v>OK</v>
      </c>
    </row>
    <row r="1102" customFormat="false" ht="21.75" hidden="false" customHeight="true" outlineLevel="0" collapsed="false">
      <c r="A1102" s="2007"/>
      <c r="B1102" s="2008" t="s">
        <v>1765</v>
      </c>
      <c r="C1102" s="2009"/>
      <c r="D1102" s="2010"/>
      <c r="E1102" s="2009"/>
      <c r="F1102" s="2012"/>
      <c r="G1102" s="2009"/>
      <c r="H1102" s="2009"/>
      <c r="I1102" s="2009"/>
      <c r="J1102" s="2009"/>
      <c r="K1102" s="2010"/>
      <c r="L1102" s="2009"/>
      <c r="M1102" s="2013"/>
      <c r="N1102" s="2014"/>
      <c r="O1102" s="2015"/>
    </row>
    <row r="1103" customFormat="false" ht="21.75" hidden="false" customHeight="true" outlineLevel="0" collapsed="false">
      <c r="A1103" s="2016" t="n">
        <v>6</v>
      </c>
      <c r="B1103" s="2017" t="s">
        <v>1766</v>
      </c>
      <c r="C1103" s="2018" t="n">
        <v>33</v>
      </c>
      <c r="D1103" s="2153"/>
      <c r="E1103" s="2018"/>
      <c r="F1103" s="2119" t="n">
        <v>1</v>
      </c>
      <c r="G1103" s="2115" t="n">
        <v>270.5</v>
      </c>
      <c r="H1103" s="2115" t="n">
        <v>296.99</v>
      </c>
      <c r="I1103" s="2022" t="n">
        <f aca="false">H1103-G1103</f>
        <v>26.49</v>
      </c>
      <c r="J1103" s="2027" t="n">
        <v>720000</v>
      </c>
      <c r="K1103" s="2024" t="n">
        <f aca="false">F1103*I1103*J1103</f>
        <v>19072800</v>
      </c>
      <c r="L1103" s="2025"/>
      <c r="M1103" s="2025"/>
      <c r="N1103" s="2026"/>
      <c r="O1103" s="2027"/>
    </row>
    <row r="1104" customFormat="false" ht="21.75" hidden="false" customHeight="true" outlineLevel="0" collapsed="false">
      <c r="A1104" s="2016" t="n">
        <v>7</v>
      </c>
      <c r="B1104" s="2017" t="s">
        <v>1767</v>
      </c>
      <c r="C1104" s="2018" t="n">
        <v>33</v>
      </c>
      <c r="D1104" s="2153"/>
      <c r="E1104" s="2018"/>
      <c r="F1104" s="2119" t="n">
        <v>1</v>
      </c>
      <c r="G1104" s="2115" t="n">
        <v>409.76</v>
      </c>
      <c r="H1104" s="2115" t="n">
        <v>453.88</v>
      </c>
      <c r="I1104" s="2022" t="n">
        <f aca="false">H1104-G1104</f>
        <v>44.12</v>
      </c>
      <c r="J1104" s="2027" t="n">
        <v>720000</v>
      </c>
      <c r="K1104" s="2024" t="n">
        <f aca="false">F1104*I1104*J1104</f>
        <v>31766400</v>
      </c>
      <c r="L1104" s="2025"/>
      <c r="M1104" s="2025"/>
      <c r="N1104" s="2026"/>
      <c r="O1104" s="2027"/>
    </row>
    <row r="1105" customFormat="false" ht="21.75" hidden="false" customHeight="true" outlineLevel="0" collapsed="false">
      <c r="A1105" s="2016"/>
      <c r="B1105" s="2037"/>
      <c r="C1105" s="2038"/>
      <c r="D1105" s="2039"/>
      <c r="E1105" s="2038"/>
      <c r="F1105" s="2040"/>
      <c r="G1105" s="2041"/>
      <c r="H1105" s="2041" t="n">
        <v>0</v>
      </c>
      <c r="I1105" s="2041"/>
      <c r="J1105" s="2037" t="s">
        <v>475</v>
      </c>
      <c r="K1105" s="2281" t="n">
        <f aca="false">SUM(K1103:K1104)</f>
        <v>50839200</v>
      </c>
      <c r="L1105" s="2049"/>
      <c r="M1105" s="2049" t="n">
        <f aca="false">SUM(M1103:M1104)</f>
        <v>0</v>
      </c>
      <c r="N1105" s="2026"/>
      <c r="O1105" s="2027"/>
    </row>
    <row r="1106" customFormat="false" ht="21.75" hidden="false" customHeight="true" outlineLevel="0" collapsed="false">
      <c r="A1106" s="2016"/>
      <c r="B1106" s="2058" t="s">
        <v>1768</v>
      </c>
      <c r="C1106" s="2059"/>
      <c r="D1106" s="2060"/>
      <c r="E1106" s="2059"/>
      <c r="F1106" s="2061"/>
      <c r="G1106" s="2059"/>
      <c r="H1106" s="2059" t="n">
        <v>0</v>
      </c>
      <c r="I1106" s="2059"/>
      <c r="J1106" s="2059"/>
      <c r="K1106" s="2060"/>
      <c r="L1106" s="2059"/>
      <c r="M1106" s="2063"/>
      <c r="N1106" s="2064"/>
      <c r="O1106" s="2027"/>
    </row>
    <row r="1107" customFormat="false" ht="21.75" hidden="false" customHeight="true" outlineLevel="0" collapsed="false">
      <c r="A1107" s="2016"/>
      <c r="B1107" s="2118" t="s">
        <v>1145</v>
      </c>
      <c r="C1107" s="2018"/>
      <c r="D1107" s="2065" t="s">
        <v>1108</v>
      </c>
      <c r="E1107" s="2018"/>
      <c r="F1107" s="2119"/>
      <c r="G1107" s="2022"/>
      <c r="H1107" s="2022" t="n">
        <v>0</v>
      </c>
      <c r="I1107" s="2120"/>
      <c r="J1107" s="2027"/>
      <c r="K1107" s="2024"/>
      <c r="L1107" s="2025"/>
      <c r="M1107" s="2025"/>
      <c r="N1107" s="2026"/>
      <c r="O1107" s="2333"/>
      <c r="S1107" s="0" t="str">
        <f aca="false">B1107</f>
        <v>33/11 KV Transforfers</v>
      </c>
      <c r="T1107" s="2124" t="n">
        <f aca="false">M1107</f>
        <v>0</v>
      </c>
      <c r="U1107" s="0" t="n">
        <v>0</v>
      </c>
      <c r="V1107" s="1441" t="n">
        <f aca="false">T1107-U1107</f>
        <v>0</v>
      </c>
      <c r="W1107" s="2001" t="e">
        <f aca="false">V1107/U1107*100</f>
        <v>#DIV/0!</v>
      </c>
      <c r="X1107" s="1441" t="e">
        <f aca="false">IF(W1107&gt;40,"FAULT",IF(W1107&lt;-40,"CHECK","OK"))</f>
        <v>#DIV/0!</v>
      </c>
    </row>
    <row r="1108" customFormat="false" ht="21.75" hidden="false" customHeight="true" outlineLevel="0" collapsed="false">
      <c r="A1108" s="2007" t="n">
        <v>5</v>
      </c>
      <c r="B1108" s="2017" t="s">
        <v>1769</v>
      </c>
      <c r="C1108" s="2018" t="n">
        <v>33</v>
      </c>
      <c r="D1108" s="2067"/>
      <c r="E1108" s="2126"/>
      <c r="F1108" s="2119" t="n">
        <v>1</v>
      </c>
      <c r="G1108" s="2127" t="n">
        <v>493.08</v>
      </c>
      <c r="H1108" s="2127" t="n">
        <v>518.72</v>
      </c>
      <c r="I1108" s="2212" t="n">
        <f aca="false">H1108-G1108</f>
        <v>25.64</v>
      </c>
      <c r="J1108" s="2027" t="n">
        <v>240000</v>
      </c>
      <c r="K1108" s="2024"/>
      <c r="L1108" s="2128" t="n">
        <f aca="false">F1108*I1108*J1108</f>
        <v>6153600.00000001</v>
      </c>
      <c r="M1108" s="2128" t="n">
        <f aca="false">L1108*$K$1123/$L$1123</f>
        <v>6148810.52855021</v>
      </c>
      <c r="N1108" s="2129"/>
      <c r="O1108" s="2121" t="n">
        <f aca="false">M1111</f>
        <v>19352925.4935258</v>
      </c>
      <c r="P1108" s="1444" t="s">
        <v>1770</v>
      </c>
      <c r="Q1108" s="2334" t="n">
        <f aca="false">$N$1162</f>
        <v>0.145540929405734</v>
      </c>
      <c r="S1108" s="0" t="str">
        <f aca="false">B1108</f>
        <v>33/11 kV 28/35 MVA T-1</v>
      </c>
      <c r="T1108" s="2124" t="n">
        <f aca="false">M1108</f>
        <v>6148810.52855021</v>
      </c>
      <c r="U1108" s="0" t="n">
        <v>6563664.11258796</v>
      </c>
      <c r="V1108" s="1441" t="n">
        <f aca="false">T1108-U1108</f>
        <v>-414853.584037746</v>
      </c>
      <c r="W1108" s="2001" t="n">
        <f aca="false">V1108/U1108*100</f>
        <v>-6.32045724646588</v>
      </c>
      <c r="X1108" s="1441" t="str">
        <f aca="false">IF(W1108&gt;40,"FAULT",IF(W1108&lt;-40,"CHECK","OK"))</f>
        <v>OK</v>
      </c>
    </row>
    <row r="1109" customFormat="false" ht="21.75" hidden="false" customHeight="true" outlineLevel="0" collapsed="false">
      <c r="A1109" s="2016" t="n">
        <v>8</v>
      </c>
      <c r="B1109" s="2017" t="s">
        <v>1771</v>
      </c>
      <c r="C1109" s="2018" t="n">
        <v>33</v>
      </c>
      <c r="D1109" s="2067"/>
      <c r="E1109" s="2126"/>
      <c r="F1109" s="2119" t="n">
        <v>1</v>
      </c>
      <c r="G1109" s="2127" t="n">
        <v>345.81</v>
      </c>
      <c r="H1109" s="2127" t="n">
        <v>379.18</v>
      </c>
      <c r="I1109" s="2212" t="n">
        <f aca="false">H1109-G1109</f>
        <v>33.37</v>
      </c>
      <c r="J1109" s="2027" t="n">
        <v>240000</v>
      </c>
      <c r="K1109" s="2024"/>
      <c r="L1109" s="2128" t="n">
        <f aca="false">F1109*I1109*J1109</f>
        <v>8008800</v>
      </c>
      <c r="M1109" s="2128" t="n">
        <f aca="false">L1109*$K$1123/$L$1123</f>
        <v>8002566.58883464</v>
      </c>
      <c r="N1109" s="2129"/>
      <c r="O1109" s="2121"/>
      <c r="P1109" s="1444"/>
      <c r="Q1109" s="2334"/>
      <c r="S1109" s="0" t="str">
        <f aca="false">B1109</f>
        <v>33/11 kV 28/35 MVA T-2</v>
      </c>
      <c r="T1109" s="2124" t="n">
        <f aca="false">M1109</f>
        <v>8002566.58883464</v>
      </c>
      <c r="U1109" s="0" t="n">
        <v>7897020.79749804</v>
      </c>
      <c r="V1109" s="1441" t="n">
        <f aca="false">T1109-U1109</f>
        <v>105545.7913366</v>
      </c>
      <c r="W1109" s="2001" t="n">
        <f aca="false">V1109/U1109*100</f>
        <v>1.33652669839795</v>
      </c>
      <c r="X1109" s="1441" t="str">
        <f aca="false">IF(W1109&gt;40,"FAULT",IF(W1109&lt;-40,"CHECK","OK"))</f>
        <v>OK</v>
      </c>
    </row>
    <row r="1110" customFormat="false" ht="21.75" hidden="false" customHeight="true" outlineLevel="0" collapsed="false">
      <c r="A1110" s="2027" t="n">
        <v>13</v>
      </c>
      <c r="B1110" s="2017" t="s">
        <v>1772</v>
      </c>
      <c r="C1110" s="2018" t="n">
        <v>33</v>
      </c>
      <c r="D1110" s="2067"/>
      <c r="E1110" s="2126"/>
      <c r="F1110" s="2119" t="n">
        <v>1</v>
      </c>
      <c r="G1110" s="2127" t="n">
        <v>301.57</v>
      </c>
      <c r="H1110" s="2127" t="n">
        <v>323.26</v>
      </c>
      <c r="I1110" s="2212" t="n">
        <f aca="false">H1110-G1110</f>
        <v>21.69</v>
      </c>
      <c r="J1110" s="2027" t="n">
        <v>240000</v>
      </c>
      <c r="K1110" s="2024"/>
      <c r="L1110" s="2128" t="n">
        <f aca="false">F1110*I1110*J1110</f>
        <v>5205600</v>
      </c>
      <c r="M1110" s="2128" t="n">
        <f aca="false">L1110*$K$1123/$L$1123</f>
        <v>5201548.37614095</v>
      </c>
      <c r="N1110" s="2129"/>
      <c r="O1110" s="2121"/>
      <c r="P1110" s="1444"/>
      <c r="Q1110" s="2334"/>
      <c r="S1110" s="0" t="str">
        <f aca="false">B1110</f>
        <v>33/11 kV 28/35 MVA T-3</v>
      </c>
      <c r="T1110" s="2124" t="n">
        <f aca="false">M1110</f>
        <v>5201548.37614095</v>
      </c>
      <c r="U1110" s="0" t="n">
        <v>5407768.56919469</v>
      </c>
      <c r="V1110" s="1441" t="n">
        <f aca="false">T1110-U1110</f>
        <v>-206220.193053739</v>
      </c>
      <c r="W1110" s="2001" t="n">
        <f aca="false">V1110/U1110*100</f>
        <v>-3.81340640626655</v>
      </c>
      <c r="X1110" s="1441" t="str">
        <f aca="false">IF(W1110&gt;40,"FAULT",IF(W1110&lt;-40,"CHECK","OK"))</f>
        <v>OK</v>
      </c>
    </row>
    <row r="1111" customFormat="false" ht="21.75" hidden="false" customHeight="true" outlineLevel="0" collapsed="false">
      <c r="A1111" s="2027"/>
      <c r="B1111" s="2118" t="s">
        <v>1151</v>
      </c>
      <c r="C1111" s="2038"/>
      <c r="D1111" s="2067"/>
      <c r="E1111" s="2038"/>
      <c r="F1111" s="2040"/>
      <c r="G1111" s="2041"/>
      <c r="H1111" s="2041" t="n">
        <v>0</v>
      </c>
      <c r="I1111" s="2041"/>
      <c r="J1111" s="2037" t="s">
        <v>475</v>
      </c>
      <c r="K1111" s="2024"/>
      <c r="L1111" s="2130" t="n">
        <f aca="false">SUM(L1108:L1110)</f>
        <v>19368000</v>
      </c>
      <c r="M1111" s="2130" t="n">
        <f aca="false">SUM(M1108:M1110)</f>
        <v>19352925.4935258</v>
      </c>
      <c r="N1111" s="2131"/>
      <c r="O1111" s="2335"/>
      <c r="S1111" s="0" t="str">
        <f aca="false">B1111</f>
        <v>33 KV Feeders</v>
      </c>
      <c r="T1111" s="2124" t="n">
        <f aca="false">M1111</f>
        <v>19352925.4935258</v>
      </c>
      <c r="U1111" s="0" t="n">
        <v>19868453.4792807</v>
      </c>
      <c r="V1111" s="1441" t="n">
        <f aca="false">T1111-U1111</f>
        <v>-515527.985754889</v>
      </c>
      <c r="W1111" s="2001" t="n">
        <f aca="false">V1111/U1111*100</f>
        <v>-2.59470615713746</v>
      </c>
      <c r="X1111" s="1441" t="str">
        <f aca="false">IF(W1111&gt;40,"FAULT",IF(W1111&lt;-40,"CHECK","OK"))</f>
        <v>OK</v>
      </c>
    </row>
    <row r="1112" customFormat="false" ht="21.75" hidden="false" customHeight="true" outlineLevel="0" collapsed="false">
      <c r="A1112" s="2132" t="n">
        <v>2</v>
      </c>
      <c r="B1112" s="2017" t="s">
        <v>1773</v>
      </c>
      <c r="C1112" s="2018" t="n">
        <v>33</v>
      </c>
      <c r="D1112" s="2285"/>
      <c r="E1112" s="2126"/>
      <c r="F1112" s="2119" t="n">
        <v>1</v>
      </c>
      <c r="G1112" s="2134" t="n">
        <v>36.64</v>
      </c>
      <c r="H1112" s="2134" t="n">
        <v>55.2</v>
      </c>
      <c r="I1112" s="2053" t="n">
        <f aca="false">H1112-G1112</f>
        <v>18.56</v>
      </c>
      <c r="J1112" s="2027" t="n">
        <v>360000</v>
      </c>
      <c r="K1112" s="2135"/>
      <c r="L1112" s="2128" t="n">
        <f aca="false">F1112*I1112*J1112</f>
        <v>6681600</v>
      </c>
      <c r="M1112" s="2128" t="n">
        <f aca="false">L1112*$K$1123/$L$1123</f>
        <v>6676399.57546169</v>
      </c>
      <c r="N1112" s="2129"/>
      <c r="O1112" s="2136" t="n">
        <f aca="false">M1112+M1118</f>
        <v>10489429.5054129</v>
      </c>
      <c r="P1112" s="2327" t="s">
        <v>1680</v>
      </c>
      <c r="Q1112" s="2325" t="n">
        <f aca="false">'%Loss '!$E$49</f>
        <v>0.990504937670108</v>
      </c>
      <c r="S1112" s="0" t="str">
        <f aca="false">B1112</f>
        <v>BGB-1</v>
      </c>
      <c r="T1112" s="2124" t="n">
        <f aca="false">M1112</f>
        <v>6676399.57546169</v>
      </c>
      <c r="U1112" s="0" t="n">
        <v>0</v>
      </c>
      <c r="V1112" s="1441" t="n">
        <f aca="false">T1112-U1112</f>
        <v>6676399.57546169</v>
      </c>
      <c r="W1112" s="2001" t="e">
        <f aca="false">V1112/U1112*100</f>
        <v>#DIV/0!</v>
      </c>
      <c r="X1112" s="1441" t="e">
        <f aca="false">IF(W1112&gt;40,"FAULT",IF(W1112&lt;-40,"CHECK","OK"))</f>
        <v>#DIV/0!</v>
      </c>
    </row>
    <row r="1113" customFormat="false" ht="21.75" hidden="false" customHeight="true" outlineLevel="0" collapsed="false">
      <c r="A1113" s="2132" t="n">
        <v>2</v>
      </c>
      <c r="B1113" s="2017" t="s">
        <v>1774</v>
      </c>
      <c r="C1113" s="2018" t="n">
        <v>33</v>
      </c>
      <c r="D1113" s="2285"/>
      <c r="E1113" s="2126"/>
      <c r="F1113" s="2119" t="n">
        <v>1</v>
      </c>
      <c r="G1113" s="2134" t="n">
        <v>0</v>
      </c>
      <c r="H1113" s="2134" t="n">
        <v>0</v>
      </c>
      <c r="I1113" s="2053" t="n">
        <f aca="false">H1113-G1113</f>
        <v>0</v>
      </c>
      <c r="J1113" s="2027" t="n">
        <v>360000</v>
      </c>
      <c r="K1113" s="2138"/>
      <c r="L1113" s="2128" t="n">
        <f aca="false">F1113*I1113*J1113</f>
        <v>0</v>
      </c>
      <c r="M1113" s="2128" t="n">
        <f aca="false">L1113*$K$1123/$L$1123</f>
        <v>0</v>
      </c>
      <c r="N1113" s="2129"/>
      <c r="O1113" s="2136"/>
      <c r="P1113" s="2327"/>
      <c r="Q1113" s="2325"/>
      <c r="S1113" s="0" t="str">
        <f aca="false">B1113</f>
        <v>Spair</v>
      </c>
      <c r="T1113" s="2124" t="n">
        <f aca="false">M1113</f>
        <v>0</v>
      </c>
      <c r="U1113" s="0" t="n">
        <v>0</v>
      </c>
      <c r="V1113" s="1441" t="n">
        <f aca="false">T1113-U1113</f>
        <v>0</v>
      </c>
      <c r="W1113" s="2001" t="e">
        <f aca="false">V1113/U1113*100</f>
        <v>#DIV/0!</v>
      </c>
      <c r="X1113" s="1441" t="e">
        <f aca="false">IF(W1113&gt;40,"FAULT",IF(W1113&lt;-40,"CHECK","OK"))</f>
        <v>#DIV/0!</v>
      </c>
    </row>
    <row r="1114" customFormat="false" ht="21.75" hidden="false" customHeight="true" outlineLevel="0" collapsed="false">
      <c r="A1114" s="2132" t="n">
        <v>3</v>
      </c>
      <c r="B1114" s="2017" t="s">
        <v>1775</v>
      </c>
      <c r="C1114" s="2018" t="n">
        <v>33</v>
      </c>
      <c r="D1114" s="2285"/>
      <c r="E1114" s="2126"/>
      <c r="F1114" s="2119" t="n">
        <v>1</v>
      </c>
      <c r="G1114" s="2134" t="n">
        <v>153.69</v>
      </c>
      <c r="H1114" s="2134" t="n">
        <v>171.09</v>
      </c>
      <c r="I1114" s="2053" t="n">
        <f aca="false">H1114-G1114</f>
        <v>17.4</v>
      </c>
      <c r="J1114" s="2027" t="n">
        <v>360000</v>
      </c>
      <c r="K1114" s="2138"/>
      <c r="L1114" s="2128" t="n">
        <f aca="false">F1114*I1114*J1114</f>
        <v>6264000</v>
      </c>
      <c r="M1114" s="2128" t="n">
        <f aca="false">L1114*$K$1123/$L$1123</f>
        <v>6259124.60199533</v>
      </c>
      <c r="N1114" s="2129"/>
      <c r="O1114" s="2326"/>
      <c r="S1114" s="0" t="str">
        <f aca="false">B1114</f>
        <v>Dhaka Uddyan-1</v>
      </c>
      <c r="T1114" s="2124" t="n">
        <f aca="false">M1114</f>
        <v>6259124.60199533</v>
      </c>
      <c r="U1114" s="0" t="n">
        <v>6313060.20328382</v>
      </c>
      <c r="V1114" s="1441" t="n">
        <f aca="false">T1114-U1114</f>
        <v>-53935.6012884853</v>
      </c>
      <c r="W1114" s="2001" t="n">
        <f aca="false">V1114/U1114*100</f>
        <v>-0.854349547631908</v>
      </c>
      <c r="X1114" s="1441" t="str">
        <f aca="false">IF(W1114&gt;40,"FAULT",IF(W1114&lt;-40,"CHECK","OK"))</f>
        <v>OK</v>
      </c>
    </row>
    <row r="1115" customFormat="false" ht="21.75" hidden="false" customHeight="true" outlineLevel="0" collapsed="false">
      <c r="A1115" s="2132" t="n">
        <v>4</v>
      </c>
      <c r="B1115" s="2017" t="s">
        <v>1776</v>
      </c>
      <c r="C1115" s="2018" t="n">
        <v>33</v>
      </c>
      <c r="D1115" s="2285"/>
      <c r="E1115" s="2126"/>
      <c r="F1115" s="2119" t="n">
        <v>1</v>
      </c>
      <c r="G1115" s="2134" t="n">
        <v>23.2</v>
      </c>
      <c r="H1115" s="2134" t="n">
        <v>23.2</v>
      </c>
      <c r="I1115" s="2053" t="n">
        <f aca="false">H1115-G1115</f>
        <v>0</v>
      </c>
      <c r="J1115" s="2027" t="n">
        <v>360000</v>
      </c>
      <c r="K1115" s="2138"/>
      <c r="L1115" s="2128" t="n">
        <f aca="false">F1115*I1115*J1115</f>
        <v>0</v>
      </c>
      <c r="M1115" s="2128" t="n">
        <f aca="false">L1115*$K$1123/$L$1123</f>
        <v>0</v>
      </c>
      <c r="N1115" s="2129"/>
      <c r="O1115" s="2336" t="n">
        <f aca="false">M1114+M1117</f>
        <v>14014683.5915941</v>
      </c>
      <c r="P1115" s="2241" t="s">
        <v>1671</v>
      </c>
      <c r="Q1115" s="2325" t="n">
        <f aca="false">'%Loss '!$E$45</f>
        <v>0.416748527527876</v>
      </c>
      <c r="S1115" s="0" t="str">
        <f aca="false">B1115</f>
        <v>Green Road -1</v>
      </c>
      <c r="T1115" s="2124" t="n">
        <f aca="false">M1115</f>
        <v>0</v>
      </c>
      <c r="U1115" s="0" t="n">
        <v>2000035.02736513</v>
      </c>
      <c r="V1115" s="1441" t="n">
        <f aca="false">T1115-U1115</f>
        <v>-2000035.02736513</v>
      </c>
      <c r="W1115" s="2001" t="n">
        <f aca="false">V1115/U1115*100</f>
        <v>-100</v>
      </c>
      <c r="X1115" s="1441" t="str">
        <f aca="false">IF(W1115&gt;40,"FAULT",IF(W1115&lt;-40,"CHECK","OK"))</f>
        <v>CHECK</v>
      </c>
    </row>
    <row r="1116" customFormat="false" ht="21.75" hidden="false" customHeight="true" outlineLevel="0" collapsed="false">
      <c r="A1116" s="2132" t="n">
        <v>9</v>
      </c>
      <c r="B1116" s="2017" t="s">
        <v>1777</v>
      </c>
      <c r="C1116" s="2018" t="n">
        <v>33</v>
      </c>
      <c r="D1116" s="2285"/>
      <c r="E1116" s="2126"/>
      <c r="F1116" s="2119" t="n">
        <v>1</v>
      </c>
      <c r="G1116" s="2134" t="n">
        <v>9.84</v>
      </c>
      <c r="H1116" s="2134" t="n">
        <v>23.22</v>
      </c>
      <c r="I1116" s="2053" t="n">
        <f aca="false">H1116-G1116</f>
        <v>13.38</v>
      </c>
      <c r="J1116" s="2027" t="n">
        <v>360000</v>
      </c>
      <c r="K1116" s="2135"/>
      <c r="L1116" s="2128" t="n">
        <f aca="false">F1116*I1116*J1116</f>
        <v>4816800</v>
      </c>
      <c r="M1116" s="2128" t="n">
        <f aca="false">L1116*$K$1123/$L$1123</f>
        <v>4813050.98705158</v>
      </c>
      <c r="N1116" s="2129"/>
      <c r="O1116" s="2336"/>
      <c r="P1116" s="2241"/>
      <c r="Q1116" s="2325"/>
      <c r="S1116" s="0" t="str">
        <f aca="false">B1116</f>
        <v>Green Road -2</v>
      </c>
      <c r="T1116" s="2124" t="n">
        <f aca="false">M1116</f>
        <v>4813050.98705158</v>
      </c>
      <c r="U1116" s="0" t="n">
        <v>3532435.96559812</v>
      </c>
      <c r="V1116" s="1441" t="n">
        <f aca="false">T1116-U1116</f>
        <v>1280615.02145346</v>
      </c>
      <c r="W1116" s="2001" t="n">
        <f aca="false">V1116/U1116*100</f>
        <v>36.2530286160933</v>
      </c>
      <c r="X1116" s="1441" t="str">
        <f aca="false">IF(W1116&gt;40,"FAULT",IF(W1116&lt;-40,"CHECK","OK"))</f>
        <v>OK</v>
      </c>
    </row>
    <row r="1117" customFormat="false" ht="21.75" hidden="false" customHeight="true" outlineLevel="0" collapsed="false">
      <c r="A1117" s="2132" t="n">
        <v>10</v>
      </c>
      <c r="B1117" s="2017" t="s">
        <v>1778</v>
      </c>
      <c r="C1117" s="2018" t="n">
        <v>33</v>
      </c>
      <c r="D1117" s="2285"/>
      <c r="E1117" s="2126"/>
      <c r="F1117" s="2119" t="n">
        <v>1</v>
      </c>
      <c r="G1117" s="2134" t="n">
        <v>153.28</v>
      </c>
      <c r="H1117" s="2134" t="n">
        <v>174.84</v>
      </c>
      <c r="I1117" s="2053" t="n">
        <f aca="false">H1117-G1117</f>
        <v>21.56</v>
      </c>
      <c r="J1117" s="2027" t="n">
        <v>360000</v>
      </c>
      <c r="K1117" s="2138"/>
      <c r="L1117" s="2128" t="n">
        <f aca="false">F1117*I1117*J1117</f>
        <v>7761600</v>
      </c>
      <c r="M1117" s="2128" t="n">
        <f aca="false">L1117*$K$1123/$L$1123</f>
        <v>7755558.98959881</v>
      </c>
      <c r="N1117" s="2129"/>
      <c r="O1117" s="2330"/>
      <c r="S1117" s="0" t="str">
        <f aca="false">B1117</f>
        <v>Dhaka Uddyan-2</v>
      </c>
      <c r="T1117" s="2124" t="n">
        <f aca="false">M1117</f>
        <v>7755558.98959881</v>
      </c>
      <c r="U1117" s="0" t="n">
        <v>6510905.39483971</v>
      </c>
      <c r="V1117" s="1441" t="n">
        <f aca="false">T1117-U1117</f>
        <v>1244653.5947591</v>
      </c>
      <c r="W1117" s="2001" t="n">
        <f aca="false">V1117/U1117*100</f>
        <v>19.1164441698932</v>
      </c>
      <c r="X1117" s="1441" t="str">
        <f aca="false">IF(W1117&gt;40,"FAULT",IF(W1117&lt;-40,"CHECK","OK"))</f>
        <v>OK</v>
      </c>
    </row>
    <row r="1118" customFormat="false" ht="21.75" hidden="false" customHeight="true" outlineLevel="0" collapsed="false">
      <c r="A1118" s="2132" t="n">
        <v>11</v>
      </c>
      <c r="B1118" s="2017" t="s">
        <v>1779</v>
      </c>
      <c r="C1118" s="2018" t="n">
        <v>33</v>
      </c>
      <c r="D1118" s="2285"/>
      <c r="E1118" s="2126"/>
      <c r="F1118" s="2119" t="n">
        <v>1</v>
      </c>
      <c r="G1118" s="2134" t="n">
        <v>220.47</v>
      </c>
      <c r="H1118" s="2134" t="n">
        <v>231.07</v>
      </c>
      <c r="I1118" s="2053" t="n">
        <f aca="false">H1118-G1118</f>
        <v>10.6</v>
      </c>
      <c r="J1118" s="2027" t="n">
        <v>360000</v>
      </c>
      <c r="K1118" s="2135"/>
      <c r="L1118" s="2128" t="n">
        <f aca="false">F1118*I1118*J1118</f>
        <v>3816000</v>
      </c>
      <c r="M1118" s="2128" t="n">
        <f aca="false">L1118*$K$1123/$L$1123</f>
        <v>3813029.92995118</v>
      </c>
      <c r="N1118" s="2129"/>
      <c r="O1118" s="2336" t="n">
        <f aca="false">M1119</f>
        <v>2169110.42241562</v>
      </c>
      <c r="P1118" s="2241" t="s">
        <v>1780</v>
      </c>
      <c r="Q1118" s="2325" t="n">
        <f aca="false">'%Loss '!$E$27</f>
        <v>1.37346813581927</v>
      </c>
      <c r="S1118" s="0" t="str">
        <f aca="false">B1118</f>
        <v>BGB-2</v>
      </c>
      <c r="T1118" s="2124" t="n">
        <f aca="false">M1118</f>
        <v>3813029.92995118</v>
      </c>
      <c r="U1118" s="0" t="n">
        <v>3518047.22439406</v>
      </c>
      <c r="V1118" s="1441" t="n">
        <f aca="false">T1118-U1118</f>
        <v>294982.705557119</v>
      </c>
      <c r="W1118" s="2001" t="n">
        <f aca="false">V1118/U1118*100</f>
        <v>8.38484212240575</v>
      </c>
      <c r="X1118" s="1441" t="str">
        <f aca="false">IF(W1118&gt;40,"FAULT",IF(W1118&lt;-40,"CHECK","OK"))</f>
        <v>OK</v>
      </c>
    </row>
    <row r="1119" customFormat="false" ht="21.75" hidden="false" customHeight="true" outlineLevel="0" collapsed="false">
      <c r="A1119" s="2132" t="n">
        <v>12</v>
      </c>
      <c r="B1119" s="2139" t="s">
        <v>1781</v>
      </c>
      <c r="C1119" s="2018" t="n">
        <v>33</v>
      </c>
      <c r="D1119" s="2285"/>
      <c r="E1119" s="2126"/>
      <c r="F1119" s="2119" t="n">
        <v>1</v>
      </c>
      <c r="G1119" s="2134" t="n">
        <v>4.23</v>
      </c>
      <c r="H1119" s="2134" t="n">
        <v>10.26</v>
      </c>
      <c r="I1119" s="2053" t="n">
        <f aca="false">H1119-G1119</f>
        <v>6.03</v>
      </c>
      <c r="J1119" s="2027" t="n">
        <v>360000</v>
      </c>
      <c r="K1119" s="2140"/>
      <c r="L1119" s="2128" t="n">
        <f aca="false">F1119*I1119*J1119</f>
        <v>2170800</v>
      </c>
      <c r="M1119" s="2128" t="n">
        <f aca="false">L1119*$K$1123/$L$1123</f>
        <v>2169110.42241562</v>
      </c>
      <c r="N1119" s="2129"/>
      <c r="O1119" s="2336"/>
      <c r="P1119" s="2241"/>
      <c r="Q1119" s="2325"/>
      <c r="S1119" s="0" t="str">
        <f aca="false">B1119</f>
        <v>Jigatola Old</v>
      </c>
      <c r="T1119" s="2124" t="n">
        <f aca="false">M1119</f>
        <v>2169110.42241562</v>
      </c>
      <c r="U1119" s="0" t="n">
        <v>1197862.70523847</v>
      </c>
      <c r="V1119" s="1441" t="n">
        <f aca="false">T1119-U1119</f>
        <v>971247.717177156</v>
      </c>
      <c r="W1119" s="2001" t="n">
        <f aca="false">V1119/U1119*100</f>
        <v>81.0817227157767</v>
      </c>
      <c r="X1119" s="1441" t="str">
        <f aca="false">IF(W1119&gt;40,"FAULT",IF(W1119&lt;-40,"CHECK","OK"))</f>
        <v>FAULT</v>
      </c>
    </row>
    <row r="1120" customFormat="false" ht="21.75" hidden="false" customHeight="true" outlineLevel="0" collapsed="false">
      <c r="A1120" s="2132" t="n">
        <v>14</v>
      </c>
      <c r="B1120" s="2017" t="s">
        <v>1185</v>
      </c>
      <c r="C1120" s="2125" t="n">
        <v>0.415</v>
      </c>
      <c r="D1120" s="2285"/>
      <c r="E1120" s="2126"/>
      <c r="F1120" s="2119" t="n">
        <v>1</v>
      </c>
      <c r="G1120" s="2134" t="n">
        <v>0</v>
      </c>
      <c r="H1120" s="2134" t="n">
        <v>0</v>
      </c>
      <c r="I1120" s="2053" t="n">
        <f aca="false">H1120-G1120</f>
        <v>0</v>
      </c>
      <c r="J1120" s="2027" t="n">
        <v>320</v>
      </c>
      <c r="K1120" s="2024"/>
      <c r="L1120" s="2128" t="n">
        <f aca="false">F1120*I1120*J1120</f>
        <v>0</v>
      </c>
      <c r="M1120" s="2128" t="n">
        <f aca="false">L1120*$K$1123/$L$1123</f>
        <v>0</v>
      </c>
      <c r="N1120" s="2129"/>
      <c r="O1120" s="2027"/>
      <c r="S1120" s="0" t="str">
        <f aca="false">B1120</f>
        <v>33/0.4 kV, 500 kVA AT-1</v>
      </c>
      <c r="T1120" s="2124" t="n">
        <f aca="false">M1120</f>
        <v>0</v>
      </c>
      <c r="U1120" s="0" t="n">
        <v>0</v>
      </c>
      <c r="V1120" s="1441" t="n">
        <f aca="false">T1120-U1120</f>
        <v>0</v>
      </c>
      <c r="W1120" s="2001" t="e">
        <f aca="false">V1120/U1120*100</f>
        <v>#DIV/0!</v>
      </c>
      <c r="X1120" s="1441" t="e">
        <f aca="false">IF(W1120&gt;40,"FAULT",IF(W1120&lt;-40,"CHECK","OK"))</f>
        <v>#DIV/0!</v>
      </c>
    </row>
    <row r="1121" customFormat="false" ht="21.75" hidden="false" customHeight="true" outlineLevel="0" collapsed="false">
      <c r="A1121" s="2132" t="n">
        <v>15</v>
      </c>
      <c r="B1121" s="2139" t="s">
        <v>1782</v>
      </c>
      <c r="C1121" s="2125" t="n">
        <v>0.415</v>
      </c>
      <c r="D1121" s="2067"/>
      <c r="E1121" s="2126"/>
      <c r="F1121" s="2119" t="n">
        <v>1</v>
      </c>
      <c r="G1121" s="2134" t="n">
        <v>0</v>
      </c>
      <c r="H1121" s="2134" t="n">
        <v>0</v>
      </c>
      <c r="I1121" s="2053" t="n">
        <f aca="false">H1121-G1121</f>
        <v>0</v>
      </c>
      <c r="J1121" s="2027"/>
      <c r="K1121" s="2140"/>
      <c r="L1121" s="2128" t="n">
        <f aca="false">F1121*I1121*J1121</f>
        <v>0</v>
      </c>
      <c r="M1121" s="2128" t="n">
        <f aca="false">L1121*$K$1123/$L$1123</f>
        <v>0</v>
      </c>
      <c r="N1121" s="2129"/>
      <c r="O1121" s="2167"/>
      <c r="S1121" s="0" t="str">
        <f aca="false">B1121</f>
        <v>33/0.4 kV, 500 kVA AT-2</v>
      </c>
      <c r="T1121" s="2124" t="n">
        <f aca="false">M1121</f>
        <v>0</v>
      </c>
      <c r="U1121" s="0" t="n">
        <v>0</v>
      </c>
      <c r="V1121" s="1441" t="n">
        <f aca="false">T1121-U1121</f>
        <v>0</v>
      </c>
      <c r="W1121" s="2001" t="e">
        <f aca="false">V1121/U1121*100</f>
        <v>#DIV/0!</v>
      </c>
      <c r="X1121" s="1441" t="e">
        <f aca="false">IF(W1121&gt;40,"FAULT",IF(W1121&lt;-40,"CHECK","OK"))</f>
        <v>#DIV/0!</v>
      </c>
    </row>
    <row r="1122" customFormat="false" ht="21.75" hidden="false" customHeight="true" outlineLevel="0" collapsed="false">
      <c r="A1122" s="2132"/>
      <c r="B1122" s="2142"/>
      <c r="C1122" s="2143"/>
      <c r="D1122" s="2142"/>
      <c r="E1122" s="2143"/>
      <c r="F1122" s="2144"/>
      <c r="G1122" s="2145"/>
      <c r="H1122" s="2145"/>
      <c r="I1122" s="2145"/>
      <c r="J1122" s="2037" t="s">
        <v>475</v>
      </c>
      <c r="K1122" s="2024"/>
      <c r="L1122" s="2130" t="n">
        <f aca="false">SUM(L1112:L1121)</f>
        <v>31510800</v>
      </c>
      <c r="M1122" s="2130" t="n">
        <f aca="false">SUM(M1112:M1121)</f>
        <v>31486274.5064742</v>
      </c>
      <c r="N1122" s="2131"/>
      <c r="O1122" s="2167"/>
      <c r="S1122" s="0" t="n">
        <f aca="false">B1122</f>
        <v>0</v>
      </c>
      <c r="T1122" s="2124" t="n">
        <f aca="false">M1122</f>
        <v>31486274.5064742</v>
      </c>
      <c r="U1122" s="0" t="n">
        <v>23072346.5207193</v>
      </c>
      <c r="V1122" s="1441" t="n">
        <f aca="false">T1122-U1122</f>
        <v>8413927.9857549</v>
      </c>
      <c r="W1122" s="2001" t="n">
        <f aca="false">V1122/U1122*100</f>
        <v>36.4675867632236</v>
      </c>
      <c r="X1122" s="1441" t="str">
        <f aca="false">IF(W1122&gt;40,"FAULT",IF(W1122&lt;-40,"CHECK","OK"))</f>
        <v>OK</v>
      </c>
    </row>
    <row r="1123" customFormat="false" ht="21.75" hidden="false" customHeight="true" outlineLevel="0" collapsed="false">
      <c r="A1123" s="2132"/>
      <c r="B1123" s="2142"/>
      <c r="C1123" s="2143"/>
      <c r="D1123" s="2142"/>
      <c r="E1123" s="2143"/>
      <c r="F1123" s="2144"/>
      <c r="G1123" s="2145"/>
      <c r="H1123" s="2145"/>
      <c r="I1123" s="2146" t="s">
        <v>1187</v>
      </c>
      <c r="J1123" s="2146"/>
      <c r="K1123" s="2286" t="n">
        <f aca="false">K1105</f>
        <v>50839200</v>
      </c>
      <c r="L1123" s="2147" t="n">
        <f aca="false">L1111+L1122</f>
        <v>50878800</v>
      </c>
      <c r="M1123" s="2287" t="n">
        <f aca="false">M1122+M1111</f>
        <v>50839200</v>
      </c>
      <c r="N1123" s="2288" t="n">
        <f aca="false">(M1123-L1123)/L1123*100</f>
        <v>-0.0778320243401967</v>
      </c>
      <c r="O1123" s="2240"/>
    </row>
    <row r="1124" customFormat="false" ht="21.75" hidden="false" customHeight="true" outlineLevel="0" collapsed="false">
      <c r="A1124" s="2077"/>
      <c r="B1124" s="2078"/>
      <c r="C1124" s="2051"/>
      <c r="D1124" s="2079"/>
      <c r="K1124" s="2080"/>
      <c r="L1124" s="2077"/>
      <c r="M1124" s="2077"/>
      <c r="N1124" s="2051"/>
      <c r="O1124" s="2077"/>
    </row>
    <row r="1125" customFormat="false" ht="21.75" hidden="false" customHeight="true" outlineLevel="0" collapsed="false">
      <c r="A1125" s="2077"/>
      <c r="N1125" s="2051"/>
      <c r="O1125" s="2077"/>
    </row>
    <row r="1126" customFormat="false" ht="21.75" hidden="false" customHeight="true" outlineLevel="0" collapsed="false">
      <c r="A1126" s="2077"/>
      <c r="N1126" s="2051"/>
      <c r="O1126" s="2077"/>
    </row>
    <row r="1127" customFormat="false" ht="21.75" hidden="false" customHeight="true" outlineLevel="0" collapsed="false">
      <c r="A1127" s="2077"/>
      <c r="N1127" s="2051"/>
      <c r="O1127" s="2077"/>
    </row>
    <row r="1128" customFormat="false" ht="21.75" hidden="false" customHeight="true" outlineLevel="0" collapsed="false">
      <c r="A1128" s="2077"/>
      <c r="N1128" s="2051"/>
      <c r="O1128" s="2077"/>
    </row>
    <row r="1129" customFormat="false" ht="21.75" hidden="false" customHeight="true" outlineLevel="0" collapsed="false">
      <c r="A1129" s="2077"/>
      <c r="N1129" s="2051"/>
      <c r="O1129" s="2077"/>
    </row>
    <row r="1130" customFormat="false" ht="21.75" hidden="false" customHeight="true" outlineLevel="0" collapsed="false">
      <c r="A1130" s="2077"/>
      <c r="B1130" s="2078"/>
      <c r="C1130" s="2051"/>
      <c r="N1130" s="2051"/>
      <c r="O1130" s="2077"/>
    </row>
    <row r="1131" customFormat="false" ht="21.75" hidden="false" customHeight="true" outlineLevel="0" collapsed="false">
      <c r="A1131" s="2077"/>
      <c r="B1131" s="2078"/>
      <c r="C1131" s="2051"/>
      <c r="N1131" s="2051"/>
      <c r="O1131" s="2077"/>
    </row>
    <row r="1132" customFormat="false" ht="21.75" hidden="false" customHeight="true" outlineLevel="0" collapsed="false">
      <c r="A1132" s="2077"/>
      <c r="B1132" s="2078"/>
      <c r="C1132" s="2051"/>
      <c r="N1132" s="2051"/>
      <c r="O1132" s="2077"/>
    </row>
    <row r="1133" customFormat="false" ht="21.75" hidden="false" customHeight="true" outlineLevel="0" collapsed="false">
      <c r="A1133" s="2077"/>
      <c r="B1133" s="2078"/>
      <c r="C1133" s="2051"/>
      <c r="N1133" s="2051"/>
      <c r="O1133" s="2077"/>
    </row>
    <row r="1134" customFormat="false" ht="21.75" hidden="false" customHeight="true" outlineLevel="0" collapsed="false">
      <c r="A1134" s="2077"/>
      <c r="B1134" s="2078"/>
      <c r="C1134" s="2051"/>
      <c r="N1134" s="2051"/>
      <c r="O1134" s="2077"/>
    </row>
    <row r="1135" customFormat="false" ht="21.75" hidden="false" customHeight="true" outlineLevel="0" collapsed="false">
      <c r="A1135" s="2077"/>
      <c r="B1135" s="2078"/>
      <c r="C1135" s="2051"/>
      <c r="D1135" s="2079"/>
      <c r="E1135" s="2051"/>
      <c r="F1135" s="2103"/>
      <c r="G1135" s="2077"/>
      <c r="H1135" s="2077"/>
      <c r="I1135" s="2077"/>
      <c r="J1135" s="2077"/>
      <c r="K1135" s="2080"/>
      <c r="L1135" s="2077"/>
      <c r="M1135" s="2077"/>
      <c r="N1135" s="2051"/>
      <c r="O1135" s="2077"/>
    </row>
    <row r="1136" customFormat="false" ht="21.75" hidden="false" customHeight="true" outlineLevel="0" collapsed="false">
      <c r="A1136" s="2270" t="s">
        <v>1783</v>
      </c>
      <c r="B1136" s="2270"/>
      <c r="C1136" s="2270"/>
      <c r="D1136" s="2270"/>
      <c r="E1136" s="2270"/>
      <c r="F1136" s="2270"/>
      <c r="G1136" s="2270"/>
      <c r="H1136" s="2270"/>
      <c r="I1136" s="2270"/>
      <c r="J1136" s="2270"/>
      <c r="K1136" s="2270"/>
      <c r="L1136" s="2270"/>
      <c r="M1136" s="2270"/>
      <c r="N1136" s="2270"/>
      <c r="O1136" s="1989" t="str">
        <f aca="false">$O$6</f>
        <v>Month June-2023</v>
      </c>
      <c r="S1136" s="1990" t="str">
        <f aca="false">S6</f>
        <v>Name of Feeders.</v>
      </c>
      <c r="T1136" s="1991" t="str">
        <f aca="false">T6</f>
        <v>Month June-2023</v>
      </c>
      <c r="U1136" s="1990" t="s">
        <v>1070</v>
      </c>
      <c r="V1136" s="1990" t="str">
        <f aca="false">V6</f>
        <v>Diffferance</v>
      </c>
      <c r="W1136" s="1990" t="str">
        <f aca="false">W6</f>
        <v>% of Increased/Decreased</v>
      </c>
      <c r="X1136" s="1990" t="str">
        <f aca="false">X6</f>
        <v>COMENTS</v>
      </c>
    </row>
    <row r="1137" customFormat="false" ht="21.75" hidden="false" customHeight="true" outlineLevel="0" collapsed="false">
      <c r="A1137" s="1992" t="s">
        <v>794</v>
      </c>
      <c r="B1137" s="1993" t="s">
        <v>1074</v>
      </c>
      <c r="C1137" s="1994" t="s">
        <v>1075</v>
      </c>
      <c r="D1137" s="1994"/>
      <c r="E1137" s="1994"/>
      <c r="F1137" s="1995" t="s">
        <v>45</v>
      </c>
      <c r="G1137" s="1996" t="s">
        <v>1076</v>
      </c>
      <c r="H1137" s="1996"/>
      <c r="I1137" s="1996"/>
      <c r="J1137" s="1996" t="s">
        <v>29</v>
      </c>
      <c r="K1137" s="1996" t="s">
        <v>1077</v>
      </c>
      <c r="L1137" s="1996"/>
      <c r="M1137" s="1994" t="s">
        <v>1134</v>
      </c>
      <c r="N1137" s="1993"/>
      <c r="O1137" s="1997" t="s">
        <v>479</v>
      </c>
    </row>
    <row r="1138" customFormat="false" ht="21.75" hidden="false" customHeight="true" outlineLevel="0" collapsed="false">
      <c r="A1138" s="1992"/>
      <c r="B1138" s="1993"/>
      <c r="C1138" s="1998" t="s">
        <v>1079</v>
      </c>
      <c r="D1138" s="1998"/>
      <c r="E1138" s="1998" t="s">
        <v>1080</v>
      </c>
      <c r="F1138" s="1995"/>
      <c r="G1138" s="2249" t="n">
        <f aca="false">'NORTH-1'!$H$8</f>
        <v>44929</v>
      </c>
      <c r="H1138" s="2249" t="n">
        <f aca="false">'NORTH-1'!$H$8</f>
        <v>44929</v>
      </c>
      <c r="I1138" s="2000" t="s">
        <v>47</v>
      </c>
      <c r="J1138" s="1996"/>
      <c r="K1138" s="2000" t="s">
        <v>1081</v>
      </c>
      <c r="L1138" s="2000" t="s">
        <v>1082</v>
      </c>
      <c r="M1138" s="1994" t="s">
        <v>1083</v>
      </c>
      <c r="N1138" s="1998" t="s">
        <v>741</v>
      </c>
      <c r="O1138" s="1997"/>
    </row>
    <row r="1139" customFormat="false" ht="21.75" hidden="false" customHeight="true" outlineLevel="0" collapsed="false">
      <c r="A1139" s="2002" t="n">
        <v>1</v>
      </c>
      <c r="B1139" s="2003" t="n">
        <v>2</v>
      </c>
      <c r="C1139" s="2004" t="n">
        <v>4</v>
      </c>
      <c r="D1139" s="2004"/>
      <c r="E1139" s="2003" t="n">
        <v>5</v>
      </c>
      <c r="F1139" s="2005" t="n">
        <v>7</v>
      </c>
      <c r="G1139" s="2002" t="n">
        <v>9</v>
      </c>
      <c r="H1139" s="2002" t="n">
        <v>9</v>
      </c>
      <c r="I1139" s="2002" t="s">
        <v>1084</v>
      </c>
      <c r="J1139" s="2002" t="n">
        <v>11</v>
      </c>
      <c r="K1139" s="2002" t="s">
        <v>1085</v>
      </c>
      <c r="L1139" s="2002" t="s">
        <v>1086</v>
      </c>
      <c r="M1139" s="2002" t="n">
        <v>14</v>
      </c>
      <c r="N1139" s="2006" t="n">
        <v>15</v>
      </c>
      <c r="O1139" s="2002" t="n">
        <v>16</v>
      </c>
      <c r="T1139" s="1441" t="n">
        <v>15283200.0000001</v>
      </c>
      <c r="U1139" s="1441" t="n">
        <v>15283200.0000001</v>
      </c>
      <c r="V1139" s="1441" t="n">
        <f aca="false">T1139-U1139</f>
        <v>0</v>
      </c>
      <c r="W1139" s="2001" t="n">
        <f aca="false">V1139/U1139*100</f>
        <v>0</v>
      </c>
      <c r="X1139" s="1441" t="str">
        <f aca="false">IF(W1139&gt;40,"FAULT",IF(W1139&lt;-40,"CHECK","OK"))</f>
        <v>OK</v>
      </c>
    </row>
    <row r="1140" customFormat="false" ht="21.75" hidden="false" customHeight="true" outlineLevel="0" collapsed="false">
      <c r="A1140" s="2132"/>
      <c r="B1140" s="2008" t="s">
        <v>1784</v>
      </c>
      <c r="C1140" s="2009"/>
      <c r="D1140" s="2010"/>
      <c r="E1140" s="2009"/>
      <c r="F1140" s="2012"/>
      <c r="G1140" s="2009"/>
      <c r="H1140" s="2009"/>
      <c r="I1140" s="2009"/>
      <c r="J1140" s="2009"/>
      <c r="K1140" s="2010"/>
      <c r="L1140" s="2009"/>
      <c r="M1140" s="2013"/>
      <c r="N1140" s="2014"/>
      <c r="O1140" s="2151"/>
    </row>
    <row r="1141" customFormat="false" ht="21.75" hidden="false" customHeight="true" outlineLevel="0" collapsed="false">
      <c r="A1141" s="2027" t="n">
        <v>3</v>
      </c>
      <c r="B1141" s="2017" t="s">
        <v>1192</v>
      </c>
      <c r="C1141" s="2152" t="n">
        <v>11</v>
      </c>
      <c r="D1141" s="2289"/>
      <c r="E1141" s="2018" t="n">
        <v>2762</v>
      </c>
      <c r="F1141" s="2119" t="n">
        <v>1</v>
      </c>
      <c r="G1141" s="2115" t="n">
        <v>67.61</v>
      </c>
      <c r="H1141" s="2115" t="n">
        <v>92.16</v>
      </c>
      <c r="I1141" s="2212" t="n">
        <f aca="false">H1141-G1141</f>
        <v>24.55</v>
      </c>
      <c r="J1141" s="2027" t="n">
        <v>250000</v>
      </c>
      <c r="K1141" s="2214" t="n">
        <f aca="false">F1141*I1141*J1141</f>
        <v>6137500</v>
      </c>
      <c r="L1141" s="2128"/>
      <c r="M1141" s="2128" t="n">
        <f aca="false">K1141*$M$1111/$K$1144</f>
        <v>6143984.49328926</v>
      </c>
      <c r="N1141" s="2131"/>
      <c r="O1141" s="2151"/>
    </row>
    <row r="1142" customFormat="false" ht="21.75" hidden="false" customHeight="true" outlineLevel="0" collapsed="false">
      <c r="A1142" s="2027" t="n">
        <v>9</v>
      </c>
      <c r="B1142" s="2017" t="s">
        <v>1190</v>
      </c>
      <c r="C1142" s="2152" t="n">
        <v>11</v>
      </c>
      <c r="D1142" s="2290"/>
      <c r="E1142" s="2018" t="n">
        <v>2771</v>
      </c>
      <c r="F1142" s="2119" t="n">
        <v>1</v>
      </c>
      <c r="G1142" s="2115" t="n">
        <v>73.52</v>
      </c>
      <c r="H1142" s="2115" t="n">
        <v>105.52</v>
      </c>
      <c r="I1142" s="2212" t="n">
        <f aca="false">H1142-G1142</f>
        <v>32</v>
      </c>
      <c r="J1142" s="2027" t="n">
        <v>250000</v>
      </c>
      <c r="K1142" s="2214" t="n">
        <f aca="false">F1142*I1142*J1142</f>
        <v>8000000</v>
      </c>
      <c r="L1142" s="2128"/>
      <c r="M1142" s="2128" t="n">
        <f aca="false">K1142*$M$1111/$K$1144</f>
        <v>8008452.29267847</v>
      </c>
      <c r="N1142" s="2131"/>
      <c r="O1142" s="2151"/>
    </row>
    <row r="1143" customFormat="false" ht="21.75" hidden="false" customHeight="true" outlineLevel="0" collapsed="false">
      <c r="A1143" s="2027" t="n">
        <v>20</v>
      </c>
      <c r="B1143" s="2017" t="s">
        <v>1785</v>
      </c>
      <c r="C1143" s="2152" t="n">
        <v>11</v>
      </c>
      <c r="D1143" s="2290"/>
      <c r="E1143" s="2018" t="s">
        <v>1229</v>
      </c>
      <c r="F1143" s="2119" t="n">
        <v>1</v>
      </c>
      <c r="G1143" s="2115" t="n">
        <v>56.84</v>
      </c>
      <c r="H1143" s="2115" t="n">
        <v>77.62</v>
      </c>
      <c r="I1143" s="2212" t="n">
        <f aca="false">H1143-G1143</f>
        <v>20.78</v>
      </c>
      <c r="J1143" s="2027" t="n">
        <v>250000</v>
      </c>
      <c r="K1143" s="2214" t="n">
        <f aca="false">F1143*I1143*J1143</f>
        <v>5195000</v>
      </c>
      <c r="L1143" s="2128"/>
      <c r="M1143" s="2128" t="n">
        <f aca="false">K1143*$M$1111/$K$1144</f>
        <v>5200488.70755808</v>
      </c>
      <c r="N1143" s="2131"/>
      <c r="O1143" s="2151"/>
    </row>
    <row r="1144" customFormat="false" ht="21.75" hidden="false" customHeight="true" outlineLevel="0" collapsed="false">
      <c r="A1144" s="2132"/>
      <c r="B1144" s="2142"/>
      <c r="C1144" s="2143"/>
      <c r="D1144" s="2142"/>
      <c r="E1144" s="2143"/>
      <c r="F1144" s="2144"/>
      <c r="G1144" s="2145"/>
      <c r="H1144" s="2145" t="n">
        <v>0</v>
      </c>
      <c r="I1144" s="2145"/>
      <c r="J1144" s="2142" t="s">
        <v>475</v>
      </c>
      <c r="K1144" s="2157" t="n">
        <f aca="false">SUM(K1141:K1143)</f>
        <v>19332500</v>
      </c>
      <c r="L1144" s="2130"/>
      <c r="M1144" s="2130" t="n">
        <f aca="false">SUM(M1141:M1143)</f>
        <v>19352925.4935258</v>
      </c>
      <c r="N1144" s="2131"/>
      <c r="O1144" s="2151"/>
    </row>
    <row r="1145" customFormat="false" ht="21.75" hidden="false" customHeight="true" outlineLevel="0" collapsed="false">
      <c r="A1145" s="2016"/>
      <c r="B1145" s="2058" t="s">
        <v>1786</v>
      </c>
      <c r="C1145" s="2059"/>
      <c r="D1145" s="2060"/>
      <c r="E1145" s="2059"/>
      <c r="F1145" s="2061"/>
      <c r="G1145" s="2059"/>
      <c r="H1145" s="2059" t="n">
        <v>0</v>
      </c>
      <c r="I1145" s="2059"/>
      <c r="J1145" s="2059"/>
      <c r="K1145" s="2060"/>
      <c r="L1145" s="2059"/>
      <c r="M1145" s="2063"/>
      <c r="N1145" s="2064"/>
      <c r="O1145" s="2027"/>
    </row>
    <row r="1146" customFormat="false" ht="21.75" hidden="false" customHeight="true" outlineLevel="0" collapsed="false">
      <c r="A1146" s="2016"/>
      <c r="B1146" s="2017" t="s">
        <v>1787</v>
      </c>
      <c r="C1146" s="2152" t="n">
        <v>11</v>
      </c>
      <c r="D1146" s="2158"/>
      <c r="E1146" s="2018" t="n">
        <v>2761</v>
      </c>
      <c r="F1146" s="2119" t="n">
        <v>1</v>
      </c>
      <c r="G1146" s="2120" t="n">
        <v>506.46</v>
      </c>
      <c r="H1146" s="2120" t="n">
        <v>549.1</v>
      </c>
      <c r="I1146" s="2053" t="n">
        <f aca="false">H1146-G1146</f>
        <v>42.6400000000001</v>
      </c>
      <c r="J1146" s="2027" t="n">
        <v>60000</v>
      </c>
      <c r="K1146" s="2135"/>
      <c r="L1146" s="2128" t="n">
        <f aca="false">F1146*I1146*J1146</f>
        <v>2558400</v>
      </c>
      <c r="M1146" s="2128" t="n">
        <f aca="false">L1146*$K$1162/$L$1162</f>
        <v>2562123.51913792</v>
      </c>
      <c r="N1146" s="2154" t="s">
        <v>1626</v>
      </c>
      <c r="O1146" s="2155"/>
      <c r="S1146" s="0" t="str">
        <f aca="false">B1146</f>
        <v>Salek Garden</v>
      </c>
      <c r="T1146" s="2160" t="n">
        <f aca="false">M1146</f>
        <v>2562123.51913792</v>
      </c>
      <c r="U1146" s="0" t="n">
        <v>2460950.90420435</v>
      </c>
      <c r="V1146" s="1441" t="n">
        <f aca="false">T1146-U1146</f>
        <v>101172.614933569</v>
      </c>
      <c r="W1146" s="2001" t="n">
        <f aca="false">V1146/U1146*100</f>
        <v>4.11111878586132</v>
      </c>
      <c r="X1146" s="1441" t="str">
        <f aca="false">IF(W1146&gt;40,"FAULT",IF(W1146&lt;-40,"CHECK","OK"))</f>
        <v>OK</v>
      </c>
    </row>
    <row r="1147" customFormat="false" ht="21.75" hidden="false" customHeight="true" outlineLevel="0" collapsed="false">
      <c r="A1147" s="2016" t="n">
        <v>4</v>
      </c>
      <c r="B1147" s="2017" t="s">
        <v>1788</v>
      </c>
      <c r="C1147" s="2152" t="n">
        <v>11</v>
      </c>
      <c r="D1147" s="2161"/>
      <c r="E1147" s="2018" t="n">
        <v>2850</v>
      </c>
      <c r="F1147" s="2119" t="n">
        <v>1</v>
      </c>
      <c r="G1147" s="2120" t="n">
        <v>408.27</v>
      </c>
      <c r="H1147" s="2120" t="n">
        <v>438.35</v>
      </c>
      <c r="I1147" s="2053" t="n">
        <f aca="false">H1147-G1147</f>
        <v>30.08</v>
      </c>
      <c r="J1147" s="2027" t="n">
        <v>60000</v>
      </c>
      <c r="K1147" s="2135"/>
      <c r="L1147" s="2128" t="n">
        <f aca="false">F1147*I1147*J1147</f>
        <v>1804800</v>
      </c>
      <c r="M1147" s="2128" t="n">
        <f aca="false">L1147*$K$1162/$L$1162</f>
        <v>1807426.72269392</v>
      </c>
      <c r="N1147" s="2154" t="s">
        <v>1626</v>
      </c>
      <c r="O1147" s="2155"/>
      <c r="S1147" s="0" t="str">
        <f aca="false">B1147</f>
        <v>Jigatola Local</v>
      </c>
      <c r="T1147" s="2160" t="n">
        <f aca="false">M1147</f>
        <v>1807426.72269392</v>
      </c>
      <c r="U1147" s="0" t="n">
        <v>1737565.92162084</v>
      </c>
      <c r="V1147" s="1441" t="n">
        <f aca="false">T1147-U1147</f>
        <v>69860.8010730739</v>
      </c>
      <c r="W1147" s="2001" t="n">
        <f aca="false">V1147/U1147*100</f>
        <v>4.02061298531373</v>
      </c>
      <c r="X1147" s="1441" t="str">
        <f aca="false">IF(W1147&gt;40,"FAULT",IF(W1147&lt;-40,"CHECK","OK"))</f>
        <v>OK</v>
      </c>
    </row>
    <row r="1148" customFormat="false" ht="21.75" hidden="false" customHeight="true" outlineLevel="0" collapsed="false">
      <c r="A1148" s="2016" t="n">
        <v>5</v>
      </c>
      <c r="B1148" s="2337" t="s">
        <v>1789</v>
      </c>
      <c r="C1148" s="2152" t="n">
        <v>11</v>
      </c>
      <c r="D1148" s="2161"/>
      <c r="E1148" s="2018" t="n">
        <v>2851</v>
      </c>
      <c r="F1148" s="2119" t="n">
        <v>1</v>
      </c>
      <c r="G1148" s="2120" t="n">
        <v>603.31</v>
      </c>
      <c r="H1148" s="2120" t="n">
        <v>603.31</v>
      </c>
      <c r="I1148" s="2053" t="n">
        <f aca="false">H1148-G1148</f>
        <v>0</v>
      </c>
      <c r="J1148" s="2027" t="n">
        <v>60000</v>
      </c>
      <c r="K1148" s="2135"/>
      <c r="L1148" s="2338" t="n">
        <f aca="false">F1148*I1148*J1148</f>
        <v>0</v>
      </c>
      <c r="M1148" s="2338" t="n">
        <f aca="false">L1148*$K$1162/$L$1162</f>
        <v>0</v>
      </c>
      <c r="N1148" s="1441" t="s">
        <v>1790</v>
      </c>
      <c r="O1148" s="2155"/>
      <c r="S1148" s="0" t="str">
        <f aca="false">B1148</f>
        <v>Modina Rayer Bazar</v>
      </c>
      <c r="T1148" s="2160" t="n">
        <f aca="false">M1148</f>
        <v>0</v>
      </c>
      <c r="U1148" s="0" t="n">
        <v>0</v>
      </c>
      <c r="V1148" s="1441" t="n">
        <f aca="false">T1148-U1148</f>
        <v>0</v>
      </c>
      <c r="W1148" s="2001" t="e">
        <f aca="false">V1148/U1148*100</f>
        <v>#DIV/0!</v>
      </c>
      <c r="X1148" s="1441" t="e">
        <f aca="false">IF(W1148&gt;40,"FAULT",IF(W1148&lt;-40,"CHECK","OK"))</f>
        <v>#DIV/0!</v>
      </c>
    </row>
    <row r="1149" customFormat="false" ht="21.75" hidden="false" customHeight="true" outlineLevel="0" collapsed="false">
      <c r="A1149" s="2016" t="n">
        <v>6</v>
      </c>
      <c r="B1149" s="2017" t="s">
        <v>1791</v>
      </c>
      <c r="C1149" s="2152" t="n">
        <v>11</v>
      </c>
      <c r="D1149" s="2161"/>
      <c r="E1149" s="2018" t="n">
        <v>2784</v>
      </c>
      <c r="F1149" s="2119" t="n">
        <v>1</v>
      </c>
      <c r="G1149" s="2120" t="n">
        <v>450.2</v>
      </c>
      <c r="H1149" s="2120" t="n">
        <v>479.78</v>
      </c>
      <c r="I1149" s="2053" t="n">
        <f aca="false">H1149-G1149</f>
        <v>29.58</v>
      </c>
      <c r="J1149" s="2027" t="n">
        <v>60000</v>
      </c>
      <c r="K1149" s="2135"/>
      <c r="L1149" s="2128" t="n">
        <f aca="false">F1149*I1149*J1149</f>
        <v>1774800</v>
      </c>
      <c r="M1149" s="2128" t="n">
        <f aca="false">L1149*$K$1162/$L$1162</f>
        <v>1777383.06041509</v>
      </c>
      <c r="N1149" s="2154" t="s">
        <v>1626</v>
      </c>
      <c r="O1149" s="2155"/>
      <c r="S1149" s="0" t="str">
        <f aca="false">B1149</f>
        <v>City College</v>
      </c>
      <c r="T1149" s="2160" t="n">
        <f aca="false">M1149</f>
        <v>1777383.06041509</v>
      </c>
      <c r="U1149" s="0" t="n">
        <v>2346194.64866162</v>
      </c>
      <c r="V1149" s="1441" t="n">
        <f aca="false">T1149-U1149</f>
        <v>-568811.588246529</v>
      </c>
      <c r="W1149" s="2001" t="n">
        <f aca="false">V1149/U1149*100</f>
        <v>-24.244006718326</v>
      </c>
      <c r="X1149" s="1441" t="str">
        <f aca="false">IF(W1149&gt;40,"FAULT",IF(W1149&lt;-40,"CHECK","OK"))</f>
        <v>OK</v>
      </c>
    </row>
    <row r="1150" customFormat="false" ht="21.75" hidden="false" customHeight="true" outlineLevel="0" collapsed="false">
      <c r="A1150" s="2016" t="n">
        <v>7</v>
      </c>
      <c r="B1150" s="2017" t="s">
        <v>1467</v>
      </c>
      <c r="C1150" s="2152" t="n">
        <v>11</v>
      </c>
      <c r="D1150" s="2161"/>
      <c r="E1150" s="2018" t="n">
        <v>2799</v>
      </c>
      <c r="F1150" s="2119" t="n">
        <v>1</v>
      </c>
      <c r="G1150" s="2120" t="n">
        <v>0</v>
      </c>
      <c r="H1150" s="2120" t="n">
        <v>0</v>
      </c>
      <c r="I1150" s="2053" t="n">
        <f aca="false">H1150-G1150</f>
        <v>0</v>
      </c>
      <c r="J1150" s="2027" t="n">
        <v>60000</v>
      </c>
      <c r="K1150" s="2135"/>
      <c r="L1150" s="2128" t="n">
        <f aca="false">F1150*I1150*J1150</f>
        <v>0</v>
      </c>
      <c r="M1150" s="2128" t="n">
        <f aca="false">L1150*$K$1162/$L$1162</f>
        <v>0</v>
      </c>
      <c r="N1150" s="2154" t="s">
        <v>1626</v>
      </c>
      <c r="O1150" s="2155"/>
      <c r="S1150" s="0" t="str">
        <f aca="false">B1150</f>
        <v>Spare</v>
      </c>
      <c r="T1150" s="2160" t="n">
        <f aca="false">M1150</f>
        <v>0</v>
      </c>
      <c r="U1150" s="0" t="n">
        <v>0</v>
      </c>
      <c r="V1150" s="1441" t="n">
        <f aca="false">T1150-U1150</f>
        <v>0</v>
      </c>
      <c r="W1150" s="2001" t="e">
        <f aca="false">V1150/U1150*100</f>
        <v>#DIV/0!</v>
      </c>
      <c r="X1150" s="1441" t="e">
        <f aca="false">IF(W1150&gt;40,"FAULT",IF(W1150&lt;-40,"CHECK","OK"))</f>
        <v>#DIV/0!</v>
      </c>
    </row>
    <row r="1151" customFormat="false" ht="21.75" hidden="false" customHeight="true" outlineLevel="0" collapsed="false">
      <c r="A1151" s="2016" t="n">
        <v>8</v>
      </c>
      <c r="B1151" s="2017" t="s">
        <v>1467</v>
      </c>
      <c r="C1151" s="2152" t="n">
        <v>11</v>
      </c>
      <c r="D1151" s="2161"/>
      <c r="E1151" s="2018" t="n">
        <v>2775</v>
      </c>
      <c r="F1151" s="2119" t="n">
        <v>1</v>
      </c>
      <c r="G1151" s="2120" t="n">
        <v>0</v>
      </c>
      <c r="H1151" s="2120" t="n">
        <v>0</v>
      </c>
      <c r="I1151" s="2053" t="n">
        <f aca="false">H1151-G1151</f>
        <v>0</v>
      </c>
      <c r="J1151" s="2027" t="n">
        <v>60000</v>
      </c>
      <c r="K1151" s="2135"/>
      <c r="L1151" s="2128" t="n">
        <f aca="false">F1151*I1151*J1151</f>
        <v>0</v>
      </c>
      <c r="M1151" s="2128" t="n">
        <f aca="false">L1151*$K$1162/$L$1162</f>
        <v>0</v>
      </c>
      <c r="N1151" s="2154" t="s">
        <v>1626</v>
      </c>
      <c r="O1151" s="2155"/>
      <c r="S1151" s="0" t="str">
        <f aca="false">B1151</f>
        <v>Spare</v>
      </c>
      <c r="T1151" s="2160" t="n">
        <f aca="false">M1151</f>
        <v>0</v>
      </c>
      <c r="U1151" s="0" t="n">
        <v>0</v>
      </c>
      <c r="V1151" s="1441" t="n">
        <f aca="false">T1151-U1151</f>
        <v>0</v>
      </c>
      <c r="W1151" s="2001" t="e">
        <f aca="false">V1151/U1151*100</f>
        <v>#DIV/0!</v>
      </c>
      <c r="X1151" s="1441" t="e">
        <f aca="false">IF(W1151&gt;40,"FAULT",IF(W1151&lt;-40,"CHECK","OK"))</f>
        <v>#DIV/0!</v>
      </c>
    </row>
    <row r="1152" customFormat="false" ht="21.75" hidden="false" customHeight="true" outlineLevel="0" collapsed="false">
      <c r="A1152" s="2016" t="n">
        <v>10</v>
      </c>
      <c r="B1152" s="2017" t="s">
        <v>1792</v>
      </c>
      <c r="C1152" s="2152" t="n">
        <v>11</v>
      </c>
      <c r="D1152" s="2161"/>
      <c r="E1152" s="2018" t="n">
        <v>2836</v>
      </c>
      <c r="F1152" s="2119" t="n">
        <v>1</v>
      </c>
      <c r="G1152" s="2120" t="n">
        <v>330.76</v>
      </c>
      <c r="H1152" s="2120" t="n">
        <v>358.58</v>
      </c>
      <c r="I1152" s="2053" t="n">
        <f aca="false">H1152-G1152</f>
        <v>27.82</v>
      </c>
      <c r="J1152" s="2027" t="n">
        <v>60000</v>
      </c>
      <c r="K1152" s="2135"/>
      <c r="L1152" s="2128" t="n">
        <f aca="false">F1152*I1152*J1152</f>
        <v>1669200</v>
      </c>
      <c r="M1152" s="2128" t="n">
        <f aca="false">L1152*$K$1162/$L$1162</f>
        <v>1671629.36919364</v>
      </c>
      <c r="N1152" s="2154" t="s">
        <v>1626</v>
      </c>
      <c r="O1152" s="2155"/>
      <c r="S1152" s="0" t="str">
        <f aca="false">B1152</f>
        <v>Post Office</v>
      </c>
      <c r="T1152" s="2160" t="n">
        <f aca="false">M1152</f>
        <v>1671629.36919364</v>
      </c>
      <c r="U1152" s="0" t="n">
        <v>1589764.67102654</v>
      </c>
      <c r="V1152" s="1441" t="n">
        <f aca="false">T1152-U1152</f>
        <v>81864.6981670996</v>
      </c>
      <c r="W1152" s="2001" t="n">
        <f aca="false">V1152/U1152*100</f>
        <v>5.14948530805116</v>
      </c>
      <c r="X1152" s="1441" t="str">
        <f aca="false">IF(W1152&gt;40,"FAULT",IF(W1152&lt;-40,"CHECK","OK"))</f>
        <v>OK</v>
      </c>
    </row>
    <row r="1153" customFormat="false" ht="21.75" hidden="false" customHeight="true" outlineLevel="0" collapsed="false">
      <c r="A1153" s="2016" t="n">
        <v>11</v>
      </c>
      <c r="B1153" s="2017" t="s">
        <v>1793</v>
      </c>
      <c r="C1153" s="2152" t="n">
        <v>11</v>
      </c>
      <c r="D1153" s="2161"/>
      <c r="E1153" s="2018" t="n">
        <v>2835</v>
      </c>
      <c r="F1153" s="2119" t="n">
        <v>1</v>
      </c>
      <c r="G1153" s="2120" t="n">
        <v>54.22</v>
      </c>
      <c r="H1153" s="2120" t="n">
        <v>57.38</v>
      </c>
      <c r="I1153" s="2053" t="n">
        <f aca="false">H1153-G1153</f>
        <v>3.16</v>
      </c>
      <c r="J1153" s="2027" t="n">
        <v>60000</v>
      </c>
      <c r="K1153" s="2135"/>
      <c r="L1153" s="2128" t="n">
        <f aca="false">F1153*I1153*J1153</f>
        <v>189600</v>
      </c>
      <c r="M1153" s="2128" t="n">
        <f aca="false">L1153*$K$1162/$L$1162</f>
        <v>189875.945602154</v>
      </c>
      <c r="N1153" s="2154" t="s">
        <v>1626</v>
      </c>
      <c r="O1153" s="2155"/>
      <c r="S1153" s="0" t="str">
        <f aca="false">B1153</f>
        <v>Leather Institute</v>
      </c>
      <c r="T1153" s="2160" t="n">
        <f aca="false">M1153</f>
        <v>189875.945602154</v>
      </c>
      <c r="U1153" s="0" t="n">
        <v>195265.879850199</v>
      </c>
      <c r="V1153" s="1441" t="n">
        <f aca="false">T1153-U1153</f>
        <v>-5389.93424804532</v>
      </c>
      <c r="W1153" s="2001" t="n">
        <f aca="false">V1153/U1153*100</f>
        <v>-2.76030520651139</v>
      </c>
      <c r="X1153" s="1441" t="str">
        <f aca="false">IF(W1153&gt;40,"FAULT",IF(W1153&lt;-40,"CHECK","OK"))</f>
        <v>OK</v>
      </c>
    </row>
    <row r="1154" customFormat="false" ht="21.75" hidden="false" customHeight="true" outlineLevel="0" collapsed="false">
      <c r="A1154" s="2016" t="n">
        <v>12</v>
      </c>
      <c r="B1154" s="2017" t="s">
        <v>1794</v>
      </c>
      <c r="C1154" s="2152" t="n">
        <v>11</v>
      </c>
      <c r="D1154" s="2161"/>
      <c r="E1154" s="2018" t="n">
        <v>2853</v>
      </c>
      <c r="F1154" s="2119" t="n">
        <v>1</v>
      </c>
      <c r="G1154" s="2120" t="n">
        <v>169.47</v>
      </c>
      <c r="H1154" s="2120" t="n">
        <v>181.89</v>
      </c>
      <c r="I1154" s="2053" t="n">
        <f aca="false">H1154-G1154</f>
        <v>12.42</v>
      </c>
      <c r="J1154" s="2027" t="n">
        <v>60000</v>
      </c>
      <c r="K1154" s="2135"/>
      <c r="L1154" s="2128" t="n">
        <f aca="false">F1154*I1154*J1154</f>
        <v>745199.999999999</v>
      </c>
      <c r="M1154" s="2128" t="n">
        <f aca="false">L1154*$K$1162/$L$1162</f>
        <v>746284.571005931</v>
      </c>
      <c r="N1154" s="2154" t="s">
        <v>1626</v>
      </c>
      <c r="O1154" s="2155"/>
      <c r="S1154" s="0" t="str">
        <f aca="false">B1154</f>
        <v>Mina Bazar</v>
      </c>
      <c r="T1154" s="2160" t="n">
        <f aca="false">M1154</f>
        <v>746284.571005931</v>
      </c>
      <c r="U1154" s="0" t="n">
        <v>706562.076011796</v>
      </c>
      <c r="V1154" s="1441" t="n">
        <f aca="false">T1154-U1154</f>
        <v>39722.494994135</v>
      </c>
      <c r="W1154" s="2001" t="n">
        <f aca="false">V1154/U1154*100</f>
        <v>5.6219398610168</v>
      </c>
      <c r="X1154" s="1441" t="str">
        <f aca="false">IF(W1154&gt;40,"FAULT",IF(W1154&lt;-40,"CHECK","OK"))</f>
        <v>OK</v>
      </c>
    </row>
    <row r="1155" customFormat="false" ht="21.75" hidden="false" customHeight="true" outlineLevel="0" collapsed="false">
      <c r="A1155" s="2016" t="n">
        <v>13</v>
      </c>
      <c r="B1155" s="2337" t="s">
        <v>1795</v>
      </c>
      <c r="C1155" s="2152" t="n">
        <v>11</v>
      </c>
      <c r="D1155" s="2161"/>
      <c r="E1155" s="2018" t="n">
        <v>2852</v>
      </c>
      <c r="F1155" s="2119" t="n">
        <v>1</v>
      </c>
      <c r="G1155" s="2120" t="n">
        <v>278.85</v>
      </c>
      <c r="H1155" s="2120" t="n">
        <v>330.42</v>
      </c>
      <c r="I1155" s="2053" t="n">
        <f aca="false">H1155-G1155</f>
        <v>51.57</v>
      </c>
      <c r="J1155" s="2027" t="n">
        <v>60000</v>
      </c>
      <c r="K1155" s="2135"/>
      <c r="L1155" s="2338" t="n">
        <f aca="false">F1155*I1155*J1155</f>
        <v>3094200</v>
      </c>
      <c r="M1155" s="2338" t="n">
        <f aca="false">L1155*$K$1162/$L$1162</f>
        <v>3098703.32743767</v>
      </c>
      <c r="N1155" s="2154" t="s">
        <v>1626</v>
      </c>
      <c r="O1155" s="2155"/>
      <c r="S1155" s="0" t="str">
        <f aca="false">B1155</f>
        <v>Mitali</v>
      </c>
      <c r="T1155" s="2160" t="n">
        <f aca="false">M1155</f>
        <v>3098703.32743767</v>
      </c>
      <c r="U1155" s="0" t="n">
        <v>2956625.82997794</v>
      </c>
      <c r="V1155" s="1441" t="n">
        <f aca="false">T1155-U1155</f>
        <v>142077.497459736</v>
      </c>
      <c r="W1155" s="2001" t="n">
        <f aca="false">V1155/U1155*100</f>
        <v>4.80539322964638</v>
      </c>
      <c r="X1155" s="1441" t="str">
        <f aca="false">IF(W1155&gt;40,"FAULT",IF(W1155&lt;-40,"CHECK","OK"))</f>
        <v>OK</v>
      </c>
    </row>
    <row r="1156" customFormat="false" ht="21.75" hidden="false" customHeight="true" outlineLevel="0" collapsed="false">
      <c r="A1156" s="2016" t="n">
        <v>14</v>
      </c>
      <c r="B1156" s="2017" t="s">
        <v>1796</v>
      </c>
      <c r="C1156" s="2152" t="n">
        <v>11</v>
      </c>
      <c r="D1156" s="2161"/>
      <c r="E1156" s="2018" t="n">
        <v>2839</v>
      </c>
      <c r="F1156" s="2119" t="n">
        <v>1</v>
      </c>
      <c r="G1156" s="2120" t="n">
        <v>546.35</v>
      </c>
      <c r="H1156" s="2120" t="n">
        <v>584.66</v>
      </c>
      <c r="I1156" s="2053" t="n">
        <f aca="false">H1156-G1156</f>
        <v>38.3099999999999</v>
      </c>
      <c r="J1156" s="2027" t="n">
        <v>60000</v>
      </c>
      <c r="K1156" s="2135"/>
      <c r="L1156" s="2128" t="n">
        <f aca="false">F1156*I1156*J1156</f>
        <v>2298600</v>
      </c>
      <c r="M1156" s="2128" t="n">
        <f aca="false">L1156*$K$1162/$L$1162</f>
        <v>2301945.40380332</v>
      </c>
      <c r="N1156" s="2154" t="s">
        <v>1626</v>
      </c>
      <c r="O1156" s="2155"/>
      <c r="S1156" s="0" t="str">
        <f aca="false">B1156</f>
        <v>Road-2</v>
      </c>
      <c r="T1156" s="2160" t="n">
        <f aca="false">M1156</f>
        <v>2301945.40380332</v>
      </c>
      <c r="U1156" s="0" t="n">
        <v>2450136.17855111</v>
      </c>
      <c r="V1156" s="1441" t="n">
        <f aca="false">T1156-U1156</f>
        <v>-148190.774747795</v>
      </c>
      <c r="W1156" s="2001" t="n">
        <f aca="false">V1156/U1156*100</f>
        <v>-6.04826686961651</v>
      </c>
      <c r="X1156" s="1441" t="str">
        <f aca="false">IF(W1156&gt;40,"FAULT",IF(W1156&lt;-40,"CHECK","OK"))</f>
        <v>OK</v>
      </c>
    </row>
    <row r="1157" customFormat="false" ht="21.75" hidden="false" customHeight="true" outlineLevel="0" collapsed="false">
      <c r="A1157" s="2016" t="n">
        <v>15</v>
      </c>
      <c r="B1157" s="2017" t="s">
        <v>1797</v>
      </c>
      <c r="C1157" s="2152" t="n">
        <v>11</v>
      </c>
      <c r="D1157" s="2161"/>
      <c r="E1157" s="2018" t="n">
        <v>2838</v>
      </c>
      <c r="F1157" s="2119" t="n">
        <v>1</v>
      </c>
      <c r="G1157" s="2120" t="n">
        <v>253.56</v>
      </c>
      <c r="H1157" s="2120" t="n">
        <v>272.32</v>
      </c>
      <c r="I1157" s="2053" t="n">
        <f aca="false">H1157-G1157</f>
        <v>18.76</v>
      </c>
      <c r="J1157" s="2027" t="n">
        <v>60000</v>
      </c>
      <c r="K1157" s="2135"/>
      <c r="L1157" s="2128" t="n">
        <f aca="false">F1157*I1157*J1157</f>
        <v>1125600</v>
      </c>
      <c r="M1157" s="2128" t="n">
        <f aca="false">L1157*$K$1162/$L$1162</f>
        <v>1127238.20870139</v>
      </c>
      <c r="N1157" s="2154" t="s">
        <v>1626</v>
      </c>
      <c r="O1157" s="2155"/>
      <c r="S1157" s="0" t="str">
        <f aca="false">B1157</f>
        <v>SS-2</v>
      </c>
      <c r="T1157" s="2160" t="n">
        <f aca="false">M1157</f>
        <v>1127238.20870139</v>
      </c>
      <c r="U1157" s="0" t="n">
        <v>1112715.10610021</v>
      </c>
      <c r="V1157" s="1441" t="n">
        <f aca="false">T1157-U1157</f>
        <v>14523.1026011796</v>
      </c>
      <c r="W1157" s="2001" t="n">
        <f aca="false">V1157/U1157*100</f>
        <v>1.30519506040315</v>
      </c>
      <c r="X1157" s="1441" t="str">
        <f aca="false">IF(W1157&gt;40,"FAULT",IF(W1157&lt;-40,"CHECK","OK"))</f>
        <v>OK</v>
      </c>
    </row>
    <row r="1158" customFormat="false" ht="21.75" hidden="false" customHeight="true" outlineLevel="0" collapsed="false">
      <c r="A1158" s="2016" t="n">
        <v>16</v>
      </c>
      <c r="B1158" s="2017" t="s">
        <v>1467</v>
      </c>
      <c r="C1158" s="2152" t="n">
        <v>11</v>
      </c>
      <c r="D1158" s="2161"/>
      <c r="E1158" s="2018" t="n">
        <v>2772</v>
      </c>
      <c r="F1158" s="2119" t="n">
        <v>1</v>
      </c>
      <c r="G1158" s="2120" t="n">
        <v>0</v>
      </c>
      <c r="H1158" s="2120" t="n">
        <v>0</v>
      </c>
      <c r="I1158" s="2053" t="n">
        <f aca="false">H1158-G1158</f>
        <v>0</v>
      </c>
      <c r="J1158" s="2027" t="n">
        <v>60000</v>
      </c>
      <c r="K1158" s="2135"/>
      <c r="L1158" s="2128" t="n">
        <f aca="false">F1158*I1158*J1158</f>
        <v>0</v>
      </c>
      <c r="M1158" s="2128" t="n">
        <f aca="false">L1158*$K$1162/$L$1162</f>
        <v>0</v>
      </c>
      <c r="N1158" s="2154" t="s">
        <v>1626</v>
      </c>
      <c r="O1158" s="2155"/>
      <c r="S1158" s="0" t="str">
        <f aca="false">B1158</f>
        <v>Spare</v>
      </c>
      <c r="T1158" s="2160" t="n">
        <f aca="false">M1158</f>
        <v>0</v>
      </c>
      <c r="U1158" s="0" t="n">
        <v>0</v>
      </c>
      <c r="V1158" s="1441" t="n">
        <f aca="false">T1158-U1158</f>
        <v>0</v>
      </c>
      <c r="W1158" s="2001" t="e">
        <f aca="false">V1158/U1158*100</f>
        <v>#DIV/0!</v>
      </c>
      <c r="X1158" s="1441" t="e">
        <f aca="false">IF(W1158&gt;40,"FAULT",IF(W1158&lt;-40,"CHECK","OK"))</f>
        <v>#DIV/0!</v>
      </c>
    </row>
    <row r="1159" customFormat="false" ht="21.75" hidden="false" customHeight="true" outlineLevel="0" collapsed="false">
      <c r="A1159" s="2016" t="n">
        <v>17</v>
      </c>
      <c r="B1159" s="2017" t="s">
        <v>1798</v>
      </c>
      <c r="C1159" s="2152" t="n">
        <v>11</v>
      </c>
      <c r="D1159" s="2161"/>
      <c r="E1159" s="2018" t="n">
        <v>2843</v>
      </c>
      <c r="F1159" s="2119" t="n">
        <v>1</v>
      </c>
      <c r="G1159" s="2120" t="n">
        <v>440.65</v>
      </c>
      <c r="H1159" s="2120" t="n">
        <v>471.44</v>
      </c>
      <c r="I1159" s="2053" t="n">
        <f aca="false">H1159-G1159</f>
        <v>30.79</v>
      </c>
      <c r="J1159" s="2027" t="n">
        <v>60000</v>
      </c>
      <c r="K1159" s="2135"/>
      <c r="L1159" s="2128" t="n">
        <f aca="false">F1159*I1159*J1159</f>
        <v>1847400</v>
      </c>
      <c r="M1159" s="2128" t="n">
        <f aca="false">L1159*$K$1162/$L$1162</f>
        <v>1850088.72312984</v>
      </c>
      <c r="N1159" s="2154" t="s">
        <v>1626</v>
      </c>
      <c r="O1159" s="2155"/>
      <c r="S1159" s="0" t="str">
        <f aca="false">B1159</f>
        <v>Bou Bazar</v>
      </c>
      <c r="T1159" s="2160" t="n">
        <f aca="false">M1159</f>
        <v>1850088.72312984</v>
      </c>
      <c r="U1159" s="0" t="n">
        <v>1774816.64331534</v>
      </c>
      <c r="V1159" s="1441" t="n">
        <f aca="false">T1159-U1159</f>
        <v>75272.0798144995</v>
      </c>
      <c r="W1159" s="2001" t="n">
        <f aca="false">V1159/U1159*100</f>
        <v>4.24111865853882</v>
      </c>
      <c r="X1159" s="1441" t="str">
        <f aca="false">IF(W1159&gt;40,"FAULT",IF(W1159&lt;-40,"CHECK","OK"))</f>
        <v>OK</v>
      </c>
    </row>
    <row r="1160" customFormat="false" ht="21.75" hidden="false" customHeight="true" outlineLevel="0" collapsed="false">
      <c r="A1160" s="2016" t="n">
        <v>18</v>
      </c>
      <c r="B1160" s="2139" t="s">
        <v>1624</v>
      </c>
      <c r="C1160" s="2152" t="n">
        <v>11</v>
      </c>
      <c r="D1160" s="2161"/>
      <c r="E1160" s="2018" t="n">
        <v>2764</v>
      </c>
      <c r="F1160" s="2119" t="n">
        <v>1</v>
      </c>
      <c r="G1160" s="2120" t="n">
        <v>152.88</v>
      </c>
      <c r="H1160" s="2120" t="n">
        <v>169.64</v>
      </c>
      <c r="I1160" s="2053" t="n">
        <f aca="false">H1160-G1160</f>
        <v>16.76</v>
      </c>
      <c r="J1160" s="2027" t="n">
        <v>60000</v>
      </c>
      <c r="K1160" s="2135"/>
      <c r="L1160" s="2128" t="n">
        <f aca="false">F1160*I1160*J1160</f>
        <v>1005600</v>
      </c>
      <c r="M1160" s="2128" t="n">
        <f aca="false">L1160*$K$1162/$L$1162</f>
        <v>1007063.5595861</v>
      </c>
      <c r="N1160" s="2154" t="s">
        <v>1626</v>
      </c>
      <c r="O1160" s="2155"/>
      <c r="S1160" s="0" t="str">
        <f aca="false">B1160</f>
        <v>BGB</v>
      </c>
      <c r="T1160" s="2160" t="n">
        <f aca="false">M1160</f>
        <v>1007063.5595861</v>
      </c>
      <c r="U1160" s="0" t="n">
        <v>934872.950913567</v>
      </c>
      <c r="V1160" s="1441" t="n">
        <f aca="false">T1160-U1160</f>
        <v>72190.608672536</v>
      </c>
      <c r="W1160" s="2001" t="n">
        <f aca="false">V1160/U1160*100</f>
        <v>7.72196998554623</v>
      </c>
      <c r="X1160" s="1441" t="str">
        <f aca="false">IF(W1160&gt;40,"FAULT",IF(W1160&lt;-40,"CHECK","OK"))</f>
        <v>OK</v>
      </c>
    </row>
    <row r="1161" customFormat="false" ht="21.75" hidden="false" customHeight="true" outlineLevel="0" collapsed="false">
      <c r="A1161" s="2016" t="n">
        <v>19</v>
      </c>
      <c r="B1161" s="2017" t="s">
        <v>1799</v>
      </c>
      <c r="C1161" s="2152" t="n">
        <v>11</v>
      </c>
      <c r="D1161" s="2161"/>
      <c r="E1161" s="2018" t="n">
        <v>2763</v>
      </c>
      <c r="F1161" s="2119" t="n">
        <v>1</v>
      </c>
      <c r="G1161" s="2120" t="n">
        <v>354.88</v>
      </c>
      <c r="H1161" s="2120" t="n">
        <v>375.07</v>
      </c>
      <c r="I1161" s="2053" t="n">
        <f aca="false">H1161-G1161</f>
        <v>20.19</v>
      </c>
      <c r="J1161" s="2027" t="n">
        <v>60000</v>
      </c>
      <c r="K1161" s="2135"/>
      <c r="L1161" s="2128" t="n">
        <f aca="false">F1161*I1161*J1161</f>
        <v>1211400</v>
      </c>
      <c r="M1161" s="2128" t="n">
        <f aca="false">L1161*$K$1162/$L$1162</f>
        <v>1213163.08281882</v>
      </c>
      <c r="N1161" s="2154" t="s">
        <v>752</v>
      </c>
      <c r="O1161" s="2155"/>
      <c r="S1161" s="0" t="str">
        <f aca="false">B1161</f>
        <v>Dhamondi-12</v>
      </c>
      <c r="T1161" s="2160" t="n">
        <f aca="false">M1161</f>
        <v>1213163.08281882</v>
      </c>
      <c r="U1161" s="0" t="n">
        <v>1602982.66904717</v>
      </c>
      <c r="V1161" s="1441" t="n">
        <f aca="false">T1161-U1161</f>
        <v>-389819.58622835</v>
      </c>
      <c r="W1161" s="2001" t="n">
        <f aca="false">V1161/U1161*100</f>
        <v>-24.318390570003</v>
      </c>
      <c r="X1161" s="1441" t="str">
        <f aca="false">IF(W1161&gt;40,"FAULT",IF(W1161&lt;-40,"CHECK","OK"))</f>
        <v>OK</v>
      </c>
    </row>
    <row r="1162" customFormat="false" ht="21.75" hidden="false" customHeight="true" outlineLevel="0" collapsed="false">
      <c r="A1162" s="2132"/>
      <c r="B1162" s="2142"/>
      <c r="C1162" s="2143"/>
      <c r="D1162" s="2142"/>
      <c r="E1162" s="2143"/>
      <c r="F1162" s="2144"/>
      <c r="G1162" s="2145"/>
      <c r="H1162" s="2145"/>
      <c r="I1162" s="2145"/>
      <c r="J1162" s="2142" t="s">
        <v>475</v>
      </c>
      <c r="K1162" s="2121" t="n">
        <f aca="false">M1144</f>
        <v>19352925.4935258</v>
      </c>
      <c r="L1162" s="2075" t="n">
        <f aca="false">SUM(L1146:L1161)</f>
        <v>19324800</v>
      </c>
      <c r="M1162" s="2130" t="n">
        <f aca="false">SUM(M1146:M1161)</f>
        <v>19352925.4935258</v>
      </c>
      <c r="N1162" s="2166" t="n">
        <f aca="false">(M1162-L1162)/L1162*100</f>
        <v>0.145540929405734</v>
      </c>
      <c r="O1162" s="2167"/>
    </row>
    <row r="1163" customFormat="false" ht="21.75" hidden="false" customHeight="true" outlineLevel="0" collapsed="false">
      <c r="D1163" s="2168"/>
      <c r="K1163" s="1441"/>
    </row>
    <row r="1164" customFormat="false" ht="21.75" hidden="false" customHeight="true" outlineLevel="0" collapsed="false">
      <c r="A1164" s="2077"/>
      <c r="B1164" s="2078"/>
      <c r="C1164" s="2051"/>
      <c r="D1164" s="2079"/>
      <c r="F1164" s="2169" t="s">
        <v>1234</v>
      </c>
      <c r="G1164" s="2169"/>
      <c r="H1164" s="2169"/>
      <c r="I1164" s="2170" t="s">
        <v>212</v>
      </c>
      <c r="J1164" s="2231" t="s">
        <v>20</v>
      </c>
      <c r="K1164" s="2080"/>
      <c r="L1164" s="2077"/>
      <c r="M1164" s="2077"/>
      <c r="N1164" s="2051"/>
      <c r="O1164" s="2077"/>
    </row>
    <row r="1165" customFormat="false" ht="21.75" hidden="false" customHeight="true" outlineLevel="0" collapsed="false">
      <c r="A1165" s="2077"/>
      <c r="B1165" s="2078" t="s">
        <v>122</v>
      </c>
      <c r="C1165" s="2051"/>
      <c r="D1165" s="2079"/>
      <c r="F1165" s="2260" t="s">
        <v>1626</v>
      </c>
      <c r="G1165" s="2261" t="s">
        <v>1367</v>
      </c>
      <c r="H1165" s="2261"/>
      <c r="I1165" s="2171" t="n">
        <f aca="false">SUM(M1146,M1147,M1149:M1160)+M1183</f>
        <v>18139762.410707</v>
      </c>
      <c r="J1165" s="2339" t="s">
        <v>1800</v>
      </c>
      <c r="K1165" s="2080"/>
      <c r="L1165" s="2077"/>
      <c r="M1165" s="2077"/>
      <c r="N1165" s="2051"/>
      <c r="O1165" s="2077" t="s">
        <v>122</v>
      </c>
    </row>
    <row r="1166" customFormat="false" ht="21.75" hidden="false" customHeight="true" outlineLevel="0" collapsed="false">
      <c r="A1166" s="2077"/>
      <c r="B1166" s="2078"/>
      <c r="C1166" s="2051"/>
      <c r="D1166" s="2079"/>
      <c r="F1166" s="2260" t="s">
        <v>752</v>
      </c>
      <c r="G1166" s="2261" t="s">
        <v>1367</v>
      </c>
      <c r="H1166" s="2261"/>
      <c r="I1166" s="2171" t="n">
        <f aca="false">M1161+M1182</f>
        <v>1213163.08281882</v>
      </c>
      <c r="J1166" s="2339"/>
      <c r="K1166" s="2080"/>
      <c r="L1166" s="2077"/>
      <c r="M1166" s="2077"/>
      <c r="N1166" s="2051"/>
      <c r="O1166" s="2077"/>
    </row>
    <row r="1167" customFormat="false" ht="21.75" hidden="false" customHeight="true" outlineLevel="0" collapsed="false">
      <c r="A1167" s="2077"/>
      <c r="B1167" s="2078"/>
      <c r="C1167" s="2051"/>
      <c r="D1167" s="2079"/>
      <c r="F1167" s="2260"/>
      <c r="G1167" s="2261"/>
      <c r="H1167" s="2261"/>
      <c r="I1167" s="2171"/>
      <c r="J1167" s="2077"/>
      <c r="K1167" s="2080"/>
      <c r="L1167" s="2077"/>
      <c r="M1167" s="2077"/>
      <c r="N1167" s="2051"/>
      <c r="O1167" s="2077"/>
    </row>
    <row r="1168" customFormat="false" ht="21.75" hidden="false" customHeight="true" outlineLevel="0" collapsed="false">
      <c r="A1168" s="2077"/>
      <c r="B1168" s="2078"/>
      <c r="C1168" s="2051"/>
      <c r="D1168" s="2079"/>
      <c r="F1168" s="2260"/>
      <c r="G1168" s="2261"/>
      <c r="H1168" s="2261"/>
      <c r="I1168" s="2171"/>
      <c r="J1168" s="2077"/>
      <c r="K1168" s="2080"/>
      <c r="L1168" s="2077"/>
      <c r="M1168" s="2077"/>
      <c r="N1168" s="2051"/>
      <c r="O1168" s="2077"/>
    </row>
    <row r="1169" customFormat="false" ht="21.75" hidden="false" customHeight="true" outlineLevel="0" collapsed="false">
      <c r="A1169" s="2077"/>
      <c r="B1169" s="2078"/>
      <c r="C1169" s="2051"/>
      <c r="D1169" s="2079"/>
      <c r="F1169" s="2260"/>
      <c r="G1169" s="2126"/>
      <c r="H1169" s="2126"/>
      <c r="I1169" s="2171"/>
      <c r="J1169" s="2077"/>
      <c r="L1169" s="2077"/>
      <c r="M1169" s="2077"/>
      <c r="N1169" s="2051"/>
      <c r="O1169" s="2077"/>
    </row>
    <row r="1170" customFormat="false" ht="21.75" hidden="false" customHeight="true" outlineLevel="0" collapsed="false">
      <c r="A1170" s="2077"/>
      <c r="B1170" s="2078"/>
      <c r="C1170" s="2051"/>
      <c r="D1170" s="2079"/>
      <c r="E1170" s="2051"/>
      <c r="F1170" s="2241" t="s">
        <v>1239</v>
      </c>
      <c r="G1170" s="2241"/>
      <c r="H1170" s="2241"/>
      <c r="I1170" s="2242" t="n">
        <f aca="false">SUM(I1165:I1169)</f>
        <v>19352925.4935258</v>
      </c>
      <c r="J1170" s="2130" t="n">
        <f aca="false">I1170-M1162</f>
        <v>0</v>
      </c>
      <c r="K1170" s="2080"/>
      <c r="L1170" s="2077"/>
      <c r="M1170" s="2077"/>
      <c r="N1170" s="2051"/>
      <c r="O1170" s="2077"/>
    </row>
    <row r="1171" customFormat="false" ht="21.75" hidden="false" customHeight="true" outlineLevel="0" collapsed="false">
      <c r="A1171" s="2077"/>
      <c r="B1171" s="2078"/>
      <c r="C1171" s="2051"/>
      <c r="D1171" s="2079"/>
      <c r="E1171" s="2051"/>
      <c r="F1171" s="2103"/>
      <c r="G1171" s="2077"/>
      <c r="H1171" s="2077"/>
      <c r="I1171" s="2077"/>
      <c r="J1171" s="2077"/>
      <c r="K1171" s="2080"/>
      <c r="L1171" s="2077"/>
      <c r="M1171" s="2077"/>
      <c r="N1171" s="2051"/>
      <c r="O1171" s="2077"/>
    </row>
    <row r="1172" customFormat="false" ht="21.75" hidden="false" customHeight="true" outlineLevel="0" collapsed="false">
      <c r="A1172" s="2077"/>
      <c r="B1172" s="2078"/>
      <c r="C1172" s="2051"/>
      <c r="D1172" s="2079"/>
      <c r="E1172" s="2051"/>
      <c r="F1172" s="2103"/>
      <c r="G1172" s="2077"/>
      <c r="H1172" s="2077"/>
      <c r="I1172" s="2077"/>
      <c r="J1172" s="2077"/>
      <c r="K1172" s="2080"/>
      <c r="L1172" s="2077"/>
      <c r="M1172" s="2077"/>
      <c r="N1172" s="2051"/>
      <c r="O1172" s="2077"/>
    </row>
    <row r="1173" customFormat="false" ht="21.75" hidden="false" customHeight="true" outlineLevel="0" collapsed="false">
      <c r="A1173" s="2077"/>
      <c r="B1173" s="2078"/>
      <c r="C1173" s="2051"/>
      <c r="D1173" s="2079"/>
      <c r="E1173" s="2051"/>
      <c r="F1173" s="2103"/>
      <c r="G1173" s="2077"/>
      <c r="H1173" s="2077"/>
      <c r="I1173" s="2077"/>
      <c r="J1173" s="2077"/>
      <c r="K1173" s="2080"/>
      <c r="L1173" s="2077"/>
      <c r="M1173" s="2077"/>
      <c r="N1173" s="2051"/>
      <c r="O1173" s="2077"/>
    </row>
    <row r="1174" customFormat="false" ht="21.75" hidden="false" customHeight="true" outlineLevel="0" collapsed="false">
      <c r="A1174" s="2270" t="s">
        <v>1801</v>
      </c>
      <c r="B1174" s="2270"/>
      <c r="C1174" s="2270"/>
      <c r="D1174" s="2270"/>
      <c r="E1174" s="2270"/>
      <c r="F1174" s="2270"/>
      <c r="G1174" s="2270"/>
      <c r="H1174" s="2270"/>
      <c r="I1174" s="2270"/>
      <c r="J1174" s="2270"/>
      <c r="K1174" s="2270"/>
      <c r="L1174" s="2270"/>
      <c r="M1174" s="2270"/>
      <c r="N1174" s="2270"/>
      <c r="O1174" s="1989" t="str">
        <f aca="false">$O$6</f>
        <v>Month June-2023</v>
      </c>
    </row>
    <row r="1175" customFormat="false" ht="21.75" hidden="false" customHeight="true" outlineLevel="0" collapsed="false">
      <c r="A1175" s="1992" t="s">
        <v>794</v>
      </c>
      <c r="B1175" s="1993" t="s">
        <v>1074</v>
      </c>
      <c r="C1175" s="1994" t="s">
        <v>1075</v>
      </c>
      <c r="D1175" s="1994"/>
      <c r="E1175" s="1994"/>
      <c r="F1175" s="1995" t="s">
        <v>45</v>
      </c>
      <c r="G1175" s="1996" t="s">
        <v>1076</v>
      </c>
      <c r="H1175" s="1996"/>
      <c r="I1175" s="1996"/>
      <c r="J1175" s="1996" t="s">
        <v>29</v>
      </c>
      <c r="K1175" s="1996" t="s">
        <v>1077</v>
      </c>
      <c r="L1175" s="1996"/>
      <c r="M1175" s="1994" t="s">
        <v>1134</v>
      </c>
      <c r="N1175" s="1993"/>
      <c r="O1175" s="1997" t="s">
        <v>479</v>
      </c>
    </row>
    <row r="1176" customFormat="false" ht="21.75" hidden="false" customHeight="true" outlineLevel="0" collapsed="false">
      <c r="A1176" s="1992"/>
      <c r="B1176" s="1993"/>
      <c r="C1176" s="1998" t="s">
        <v>1079</v>
      </c>
      <c r="D1176" s="1998"/>
      <c r="E1176" s="1998" t="s">
        <v>1080</v>
      </c>
      <c r="F1176" s="1995"/>
      <c r="G1176" s="2249" t="n">
        <f aca="false">'NORTH-1'!$H$8</f>
        <v>44929</v>
      </c>
      <c r="H1176" s="2249" t="n">
        <f aca="false">'NORTH-1'!$H$8</f>
        <v>44929</v>
      </c>
      <c r="I1176" s="2000" t="s">
        <v>47</v>
      </c>
      <c r="J1176" s="1996"/>
      <c r="K1176" s="2000" t="s">
        <v>1081</v>
      </c>
      <c r="L1176" s="2000" t="s">
        <v>1082</v>
      </c>
      <c r="M1176" s="1994" t="s">
        <v>1083</v>
      </c>
      <c r="N1176" s="1998" t="s">
        <v>741</v>
      </c>
      <c r="O1176" s="1997"/>
    </row>
    <row r="1177" customFormat="false" ht="21.75" hidden="false" customHeight="true" outlineLevel="0" collapsed="false">
      <c r="A1177" s="2002" t="n">
        <v>1</v>
      </c>
      <c r="B1177" s="2003" t="n">
        <v>2</v>
      </c>
      <c r="C1177" s="2004" t="n">
        <v>4</v>
      </c>
      <c r="D1177" s="2004"/>
      <c r="E1177" s="2003" t="n">
        <v>5</v>
      </c>
      <c r="F1177" s="2005" t="n">
        <v>7</v>
      </c>
      <c r="G1177" s="2002" t="n">
        <v>9</v>
      </c>
      <c r="H1177" s="2002" t="n">
        <v>9</v>
      </c>
      <c r="I1177" s="2002" t="s">
        <v>1084</v>
      </c>
      <c r="J1177" s="2002" t="n">
        <v>11</v>
      </c>
      <c r="K1177" s="2002" t="s">
        <v>1085</v>
      </c>
      <c r="L1177" s="2002" t="s">
        <v>1086</v>
      </c>
      <c r="M1177" s="2002" t="n">
        <v>14</v>
      </c>
      <c r="N1177" s="2006" t="n">
        <v>15</v>
      </c>
      <c r="O1177" s="2002" t="n">
        <v>16</v>
      </c>
    </row>
    <row r="1178" customFormat="false" ht="21.75" hidden="false" customHeight="true" outlineLevel="0" collapsed="false">
      <c r="A1178" s="2340" t="s">
        <v>1802</v>
      </c>
      <c r="B1178" s="2341" t="s">
        <v>1069</v>
      </c>
      <c r="C1178" s="941"/>
      <c r="D1178" s="2342" t="s">
        <v>45</v>
      </c>
      <c r="E1178" s="2343" t="s">
        <v>1080</v>
      </c>
      <c r="G1178" s="2344" t="n">
        <v>45017</v>
      </c>
      <c r="H1178" s="2344" t="n">
        <v>45017</v>
      </c>
      <c r="I1178" s="2345"/>
      <c r="J1178" s="2346"/>
      <c r="K1178" s="2347" t="s">
        <v>1803</v>
      </c>
      <c r="L1178" s="2347" t="s">
        <v>1804</v>
      </c>
      <c r="M1178" s="2347" t="s">
        <v>1803</v>
      </c>
      <c r="N1178" s="2347" t="s">
        <v>1083</v>
      </c>
      <c r="O1178" s="2348" t="s">
        <v>76</v>
      </c>
    </row>
    <row r="1179" customFormat="false" ht="21.75" hidden="false" customHeight="true" outlineLevel="0" collapsed="false">
      <c r="A1179" s="2349"/>
      <c r="B1179" s="2350" t="s">
        <v>1805</v>
      </c>
      <c r="C1179" s="941"/>
      <c r="D1179" s="2351"/>
      <c r="E1179" s="2352"/>
      <c r="G1179" s="2353"/>
      <c r="H1179" s="2353"/>
      <c r="I1179" s="2354"/>
      <c r="J1179" s="2355"/>
      <c r="K1179" s="2355"/>
      <c r="L1179" s="2340"/>
      <c r="M1179" s="2356"/>
      <c r="N1179" s="2349"/>
      <c r="O1179" s="2357"/>
    </row>
    <row r="1180" customFormat="false" ht="21.75" hidden="false" customHeight="true" outlineLevel="0" collapsed="false">
      <c r="A1180" s="2349" t="n">
        <f aca="false">A1148</f>
        <v>5</v>
      </c>
      <c r="B1180" s="2358" t="str">
        <f aca="false">B1148</f>
        <v>Modina Rayer Bazar</v>
      </c>
      <c r="C1180" s="2152" t="n">
        <f aca="false">C1148</f>
        <v>11</v>
      </c>
      <c r="D1180" s="2351" t="n">
        <f aca="false">D1148</f>
        <v>0</v>
      </c>
      <c r="E1180" s="2352" t="n">
        <f aca="false">E1148</f>
        <v>2851</v>
      </c>
      <c r="F1180" s="2359" t="n">
        <f aca="false">F1148</f>
        <v>1</v>
      </c>
      <c r="G1180" s="2360" t="n">
        <f aca="false">G1148</f>
        <v>603.31</v>
      </c>
      <c r="H1180" s="2360" t="n">
        <f aca="false">H1148</f>
        <v>603.31</v>
      </c>
      <c r="I1180" s="2361" t="n">
        <f aca="false">I1148</f>
        <v>0</v>
      </c>
      <c r="J1180" s="2362" t="n">
        <f aca="false">J1148</f>
        <v>60000</v>
      </c>
      <c r="K1180" s="2340" t="n">
        <f aca="false">K1148</f>
        <v>0</v>
      </c>
      <c r="L1180" s="2363" t="n">
        <f aca="false">L1148</f>
        <v>0</v>
      </c>
      <c r="M1180" s="2364" t="n">
        <f aca="false">M1148</f>
        <v>0</v>
      </c>
      <c r="N1180" s="2365"/>
      <c r="O1180" s="2366"/>
    </row>
    <row r="1181" customFormat="false" ht="21.75" hidden="false" customHeight="true" outlineLevel="0" collapsed="false">
      <c r="A1181" s="2349"/>
      <c r="B1181" s="2367" t="s">
        <v>1806</v>
      </c>
      <c r="C1181" s="1441"/>
      <c r="D1181" s="2351"/>
      <c r="E1181" s="2352"/>
      <c r="G1181" s="2368"/>
      <c r="H1181" s="2368"/>
      <c r="I1181" s="2369"/>
      <c r="J1181" s="2370"/>
      <c r="K1181" s="2371"/>
      <c r="L1181" s="2372"/>
      <c r="M1181" s="2373"/>
      <c r="N1181" s="2374"/>
      <c r="O1181" s="2366"/>
    </row>
    <row r="1182" customFormat="false" ht="21.75" hidden="false" customHeight="true" outlineLevel="0" collapsed="false">
      <c r="A1182" s="2349" t="n">
        <v>2</v>
      </c>
      <c r="B1182" s="2375" t="s">
        <v>1807</v>
      </c>
      <c r="C1182" s="2152" t="n">
        <f aca="false">C1150</f>
        <v>11</v>
      </c>
      <c r="D1182" s="2351" t="n">
        <v>1</v>
      </c>
      <c r="E1182" s="2352" t="n">
        <v>619003621</v>
      </c>
      <c r="F1182" s="2359" t="n">
        <v>1</v>
      </c>
      <c r="G1182" s="2361" t="n">
        <v>830347</v>
      </c>
      <c r="H1182" s="2361" t="n">
        <v>830347</v>
      </c>
      <c r="I1182" s="2376" t="n">
        <v>0</v>
      </c>
      <c r="J1182" s="2349" t="n">
        <v>200</v>
      </c>
      <c r="K1182" s="2377" t="s">
        <v>1808</v>
      </c>
      <c r="L1182" s="2363" t="n">
        <v>0</v>
      </c>
      <c r="M1182" s="2363" t="n">
        <v>0</v>
      </c>
      <c r="N1182" s="2163" t="s">
        <v>752</v>
      </c>
      <c r="O1182" s="2377"/>
    </row>
    <row r="1183" customFormat="false" ht="21.75" hidden="false" customHeight="true" outlineLevel="0" collapsed="false">
      <c r="A1183" s="2349" t="n">
        <v>3</v>
      </c>
      <c r="B1183" s="2375" t="s">
        <v>1809</v>
      </c>
      <c r="C1183" s="2152" t="n">
        <f aca="false">C1151</f>
        <v>11</v>
      </c>
      <c r="D1183" s="2351" t="n">
        <v>1</v>
      </c>
      <c r="E1183" s="2352" t="n">
        <v>61903725</v>
      </c>
      <c r="F1183" s="2359" t="n">
        <v>1</v>
      </c>
      <c r="G1183" s="2361" t="n">
        <v>231388</v>
      </c>
      <c r="H1183" s="2361" t="n">
        <v>231388</v>
      </c>
      <c r="I1183" s="2376" t="n">
        <v>2184</v>
      </c>
      <c r="J1183" s="2349" t="n">
        <v>200</v>
      </c>
      <c r="K1183" s="2377" t="s">
        <v>1808</v>
      </c>
      <c r="L1183" s="2363" t="n">
        <f aca="false">L1180-L1182</f>
        <v>0</v>
      </c>
      <c r="M1183" s="2363" t="n">
        <f aca="false">M1180-M1182</f>
        <v>0</v>
      </c>
      <c r="N1183" s="2163" t="s">
        <v>1810</v>
      </c>
      <c r="O1183" s="2377"/>
    </row>
    <row r="1184" customFormat="false" ht="21.75" hidden="false" customHeight="true" outlineLevel="0" collapsed="false">
      <c r="A1184" s="2077"/>
      <c r="B1184" s="2078"/>
      <c r="C1184" s="2051"/>
      <c r="D1184" s="2079"/>
      <c r="E1184" s="2051"/>
      <c r="F1184" s="2103"/>
      <c r="G1184" s="2077"/>
      <c r="H1184" s="2077"/>
      <c r="I1184" s="2077"/>
      <c r="J1184" s="2077"/>
      <c r="K1184" s="2080"/>
      <c r="L1184" s="2077"/>
      <c r="M1184" s="2077"/>
      <c r="N1184" s="2051"/>
      <c r="O1184" s="2077"/>
    </row>
    <row r="1185" customFormat="false" ht="21.75" hidden="false" customHeight="true" outlineLevel="0" collapsed="false">
      <c r="A1185" s="2077"/>
      <c r="B1185" s="2078"/>
      <c r="C1185" s="2051"/>
      <c r="D1185" s="2079"/>
      <c r="E1185" s="2051"/>
      <c r="F1185" s="2103"/>
      <c r="G1185" s="2077"/>
      <c r="H1185" s="2077"/>
      <c r="I1185" s="2077"/>
      <c r="J1185" s="2077"/>
      <c r="K1185" s="2080"/>
      <c r="L1185" s="2077"/>
      <c r="M1185" s="2077"/>
      <c r="N1185" s="2051"/>
      <c r="O1185" s="2077"/>
    </row>
    <row r="1186" customFormat="false" ht="21.75" hidden="false" customHeight="true" outlineLevel="0" collapsed="false">
      <c r="A1186" s="2077"/>
      <c r="B1186" s="2078"/>
      <c r="C1186" s="2051"/>
      <c r="D1186" s="2079"/>
      <c r="E1186" s="2051"/>
      <c r="F1186" s="2103"/>
      <c r="G1186" s="2077"/>
      <c r="H1186" s="2077"/>
      <c r="I1186" s="2077"/>
      <c r="J1186" s="2077"/>
      <c r="K1186" s="2080"/>
      <c r="L1186" s="2077"/>
      <c r="M1186" s="2077"/>
      <c r="N1186" s="2051"/>
      <c r="O1186" s="2077"/>
    </row>
    <row r="1187" customFormat="false" ht="21.75" hidden="false" customHeight="true" outlineLevel="0" collapsed="false">
      <c r="A1187" s="2077"/>
      <c r="B1187" s="2078"/>
      <c r="C1187" s="2051"/>
      <c r="D1187" s="2079"/>
      <c r="E1187" s="2051"/>
      <c r="F1187" s="2103"/>
      <c r="G1187" s="2077"/>
      <c r="H1187" s="2077"/>
      <c r="I1187" s="2077"/>
      <c r="J1187" s="2077"/>
      <c r="K1187" s="2080"/>
      <c r="L1187" s="2077"/>
      <c r="M1187" s="2077"/>
      <c r="N1187" s="2051"/>
      <c r="O1187" s="2077"/>
    </row>
    <row r="1188" customFormat="false" ht="21.75" hidden="false" customHeight="true" outlineLevel="0" collapsed="false">
      <c r="A1188" s="2077"/>
      <c r="B1188" s="2078"/>
      <c r="C1188" s="2051"/>
      <c r="D1188" s="2079"/>
      <c r="E1188" s="2051"/>
      <c r="F1188" s="2103"/>
      <c r="G1188" s="2077"/>
      <c r="H1188" s="2077"/>
      <c r="I1188" s="2077"/>
      <c r="J1188" s="2077"/>
      <c r="K1188" s="2080"/>
      <c r="L1188" s="2077"/>
      <c r="M1188" s="2077"/>
      <c r="N1188" s="2051"/>
      <c r="O1188" s="2077"/>
    </row>
    <row r="1189" customFormat="false" ht="21.75" hidden="false" customHeight="true" outlineLevel="0" collapsed="false">
      <c r="A1189" s="2077"/>
      <c r="B1189" s="2051"/>
      <c r="C1189" s="2051"/>
      <c r="D1189" s="2079"/>
      <c r="E1189" s="2051"/>
      <c r="F1189" s="2103"/>
      <c r="G1189" s="2077"/>
      <c r="H1189" s="2077"/>
      <c r="I1189" s="2077"/>
      <c r="J1189" s="2077"/>
      <c r="K1189" s="2080"/>
      <c r="L1189" s="2077"/>
      <c r="M1189" s="2077"/>
      <c r="N1189" s="2051"/>
      <c r="O1189" s="2077"/>
    </row>
    <row r="1190" customFormat="false" ht="21.75" hidden="false" customHeight="true" outlineLevel="0" collapsed="false">
      <c r="A1190" s="2077"/>
      <c r="B1190" s="2051"/>
      <c r="C1190" s="2051"/>
      <c r="D1190" s="2079"/>
      <c r="E1190" s="2051"/>
      <c r="F1190" s="2103"/>
      <c r="G1190" s="2077"/>
      <c r="H1190" s="2077"/>
      <c r="I1190" s="2077"/>
      <c r="J1190" s="2077"/>
      <c r="K1190" s="2080"/>
      <c r="L1190" s="2077"/>
      <c r="M1190" s="2077"/>
      <c r="N1190" s="2051"/>
      <c r="O1190" s="2077"/>
    </row>
    <row r="1191" customFormat="false" ht="21.75" hidden="false" customHeight="true" outlineLevel="0" collapsed="false">
      <c r="A1191" s="2077"/>
      <c r="B1191" s="2078"/>
      <c r="C1191" s="2051"/>
      <c r="D1191" s="2079"/>
      <c r="E1191" s="2051"/>
      <c r="F1191" s="2103"/>
      <c r="G1191" s="2077"/>
      <c r="H1191" s="2077"/>
      <c r="I1191" s="2077"/>
      <c r="J1191" s="2077"/>
      <c r="K1191" s="2080"/>
      <c r="L1191" s="2077"/>
      <c r="M1191" s="2077"/>
      <c r="N1191" s="2051"/>
      <c r="O1191" s="2077"/>
    </row>
    <row r="1192" customFormat="false" ht="21.75" hidden="false" customHeight="true" outlineLevel="0" collapsed="false">
      <c r="A1192" s="2077"/>
      <c r="B1192" s="2078"/>
      <c r="C1192" s="2051"/>
      <c r="D1192" s="2079"/>
      <c r="E1192" s="2051"/>
      <c r="F1192" s="2103"/>
      <c r="G1192" s="2077"/>
      <c r="H1192" s="2077"/>
      <c r="I1192" s="2077"/>
      <c r="J1192" s="2077"/>
      <c r="K1192" s="2080"/>
      <c r="L1192" s="2077"/>
      <c r="M1192" s="2077"/>
      <c r="N1192" s="2051"/>
      <c r="O1192" s="2077"/>
    </row>
    <row r="1193" customFormat="false" ht="21.75" hidden="false" customHeight="true" outlineLevel="0" collapsed="false">
      <c r="A1193" s="2077"/>
      <c r="B1193" s="2078"/>
      <c r="C1193" s="2051"/>
      <c r="D1193" s="2079"/>
      <c r="E1193" s="2051"/>
      <c r="F1193" s="2103"/>
      <c r="G1193" s="2077"/>
      <c r="H1193" s="2077"/>
      <c r="I1193" s="2077"/>
      <c r="J1193" s="2077"/>
      <c r="K1193" s="2080"/>
      <c r="L1193" s="2077"/>
      <c r="M1193" s="2077"/>
      <c r="N1193" s="2051"/>
      <c r="O1193" s="2077"/>
    </row>
    <row r="1194" customFormat="false" ht="21.75" hidden="false" customHeight="true" outlineLevel="0" collapsed="false">
      <c r="A1194" s="2174"/>
      <c r="B1194" s="2175"/>
      <c r="C1194" s="2175"/>
      <c r="D1194" s="2175"/>
      <c r="E1194" s="2175"/>
      <c r="F1194" s="2175"/>
      <c r="G1194" s="2175"/>
      <c r="H1194" s="2175"/>
      <c r="I1194" s="2175"/>
      <c r="J1194" s="2175"/>
      <c r="K1194" s="2175"/>
      <c r="L1194" s="2175"/>
      <c r="M1194" s="2175"/>
      <c r="N1194" s="2051"/>
      <c r="O1194" s="2077"/>
    </row>
    <row r="1195" customFormat="false" ht="21.75" hidden="false" customHeight="true" outlineLevel="0" collapsed="false">
      <c r="A1195" s="2077"/>
      <c r="B1195" s="2078"/>
      <c r="C1195" s="2051"/>
      <c r="D1195" s="2079"/>
      <c r="E1195" s="2051"/>
      <c r="F1195" s="2103"/>
      <c r="G1195" s="2077"/>
      <c r="H1195" s="2077"/>
      <c r="I1195" s="2077"/>
      <c r="J1195" s="2077"/>
      <c r="K1195" s="2080"/>
      <c r="L1195" s="2077"/>
      <c r="M1195" s="2077"/>
      <c r="N1195" s="2051"/>
      <c r="O1195" s="2077"/>
    </row>
    <row r="1196" customFormat="false" ht="21.75" hidden="false" customHeight="true" outlineLevel="0" collapsed="false">
      <c r="A1196" s="2077"/>
      <c r="B1196" s="2078"/>
      <c r="C1196" s="2051"/>
      <c r="D1196" s="2079"/>
      <c r="E1196" s="2051"/>
      <c r="F1196" s="2103"/>
      <c r="G1196" s="2077"/>
      <c r="H1196" s="2077"/>
      <c r="I1196" s="2077"/>
      <c r="J1196" s="2077"/>
      <c r="K1196" s="2080"/>
      <c r="L1196" s="2077"/>
      <c r="M1196" s="2077"/>
      <c r="N1196" s="2051"/>
      <c r="O1196" s="2077"/>
    </row>
    <row r="1197" customFormat="false" ht="21.75" hidden="false" customHeight="true" outlineLevel="0" collapsed="false">
      <c r="A1197" s="2270" t="s">
        <v>1811</v>
      </c>
      <c r="B1197" s="2270"/>
      <c r="C1197" s="2270"/>
      <c r="D1197" s="2270"/>
      <c r="E1197" s="2270"/>
      <c r="F1197" s="2270"/>
      <c r="G1197" s="2270"/>
      <c r="H1197" s="2270"/>
      <c r="I1197" s="2270"/>
      <c r="J1197" s="2270"/>
      <c r="K1197" s="2270"/>
      <c r="L1197" s="2270"/>
      <c r="M1197" s="2270"/>
      <c r="N1197" s="2270"/>
      <c r="O1197" s="1989" t="str">
        <f aca="false">$O$6</f>
        <v>Month June-2023</v>
      </c>
      <c r="S1197" s="1990" t="str">
        <f aca="false">S6</f>
        <v>Name of Feeders.</v>
      </c>
      <c r="T1197" s="1991" t="str">
        <f aca="false">T6</f>
        <v>Month June-2023</v>
      </c>
      <c r="U1197" s="1990" t="s">
        <v>1070</v>
      </c>
      <c r="V1197" s="1990" t="str">
        <f aca="false">V6</f>
        <v>Diffferance</v>
      </c>
      <c r="W1197" s="1990" t="str">
        <f aca="false">W6</f>
        <v>% of Increased/Decreased</v>
      </c>
      <c r="X1197" s="1990" t="str">
        <f aca="false">X6</f>
        <v>COMENTS</v>
      </c>
    </row>
    <row r="1198" customFormat="false" ht="21.75" hidden="false" customHeight="true" outlineLevel="0" collapsed="false">
      <c r="A1198" s="1992" t="s">
        <v>794</v>
      </c>
      <c r="B1198" s="1993" t="s">
        <v>1074</v>
      </c>
      <c r="C1198" s="1994" t="s">
        <v>1075</v>
      </c>
      <c r="D1198" s="1994"/>
      <c r="E1198" s="1994"/>
      <c r="F1198" s="1995" t="s">
        <v>45</v>
      </c>
      <c r="G1198" s="1996" t="s">
        <v>1076</v>
      </c>
      <c r="H1198" s="1996"/>
      <c r="I1198" s="1996"/>
      <c r="J1198" s="1996" t="s">
        <v>29</v>
      </c>
      <c r="K1198" s="1996" t="s">
        <v>1077</v>
      </c>
      <c r="L1198" s="1996"/>
      <c r="M1198" s="1994" t="s">
        <v>1134</v>
      </c>
      <c r="N1198" s="1993"/>
      <c r="O1198" s="1997" t="s">
        <v>479</v>
      </c>
    </row>
    <row r="1199" customFormat="false" ht="21.75" hidden="false" customHeight="true" outlineLevel="0" collapsed="false">
      <c r="A1199" s="1992"/>
      <c r="B1199" s="1993"/>
      <c r="C1199" s="1998" t="s">
        <v>1079</v>
      </c>
      <c r="D1199" s="1998"/>
      <c r="E1199" s="1998" t="s">
        <v>1080</v>
      </c>
      <c r="F1199" s="1995"/>
      <c r="G1199" s="2249" t="n">
        <f aca="false">'NORTH-1'!$H$8</f>
        <v>44929</v>
      </c>
      <c r="H1199" s="2249" t="n">
        <f aca="false">'NORTH-1'!$H$8</f>
        <v>44929</v>
      </c>
      <c r="I1199" s="2000" t="s">
        <v>47</v>
      </c>
      <c r="J1199" s="1996"/>
      <c r="K1199" s="2000" t="s">
        <v>1081</v>
      </c>
      <c r="L1199" s="2000" t="s">
        <v>1082</v>
      </c>
      <c r="M1199" s="1994" t="s">
        <v>1083</v>
      </c>
      <c r="N1199" s="1998" t="s">
        <v>741</v>
      </c>
      <c r="O1199" s="1997"/>
    </row>
    <row r="1200" customFormat="false" ht="21.75" hidden="false" customHeight="true" outlineLevel="0" collapsed="false">
      <c r="A1200" s="2002" t="n">
        <v>1</v>
      </c>
      <c r="B1200" s="2003" t="n">
        <v>2</v>
      </c>
      <c r="C1200" s="2004" t="n">
        <v>4</v>
      </c>
      <c r="D1200" s="2004"/>
      <c r="E1200" s="2003" t="n">
        <v>5</v>
      </c>
      <c r="F1200" s="2005" t="n">
        <v>7</v>
      </c>
      <c r="G1200" s="2002" t="n">
        <v>9</v>
      </c>
      <c r="H1200" s="2002" t="n">
        <v>9</v>
      </c>
      <c r="I1200" s="2002" t="s">
        <v>1084</v>
      </c>
      <c r="J1200" s="2002" t="n">
        <v>11</v>
      </c>
      <c r="K1200" s="2002" t="s">
        <v>1085</v>
      </c>
      <c r="L1200" s="2002" t="s">
        <v>1086</v>
      </c>
      <c r="M1200" s="2002" t="n">
        <v>14</v>
      </c>
      <c r="N1200" s="2006" t="n">
        <v>15</v>
      </c>
      <c r="O1200" s="2002" t="n">
        <v>16</v>
      </c>
      <c r="T1200" s="1441" t="n">
        <v>15283200.0000001</v>
      </c>
      <c r="U1200" s="1441" t="n">
        <v>15283200.0000001</v>
      </c>
      <c r="V1200" s="1441" t="n">
        <f aca="false">T1200-U1200</f>
        <v>0</v>
      </c>
      <c r="W1200" s="2001" t="n">
        <f aca="false">V1200/U1200*100</f>
        <v>0</v>
      </c>
      <c r="X1200" s="1441" t="str">
        <f aca="false">IF(W1200&gt;40,"FAULT",IF(W1200&lt;-40,"CHECK","OK"))</f>
        <v>OK</v>
      </c>
    </row>
    <row r="1201" customFormat="false" ht="21.75" hidden="false" customHeight="true" outlineLevel="0" collapsed="false">
      <c r="A1201" s="2016"/>
      <c r="B1201" s="2008" t="s">
        <v>1812</v>
      </c>
      <c r="C1201" s="2009"/>
      <c r="D1201" s="2010"/>
      <c r="E1201" s="2009"/>
      <c r="F1201" s="2012"/>
      <c r="G1201" s="2009"/>
      <c r="H1201" s="2009"/>
      <c r="I1201" s="2009"/>
      <c r="J1201" s="2009"/>
      <c r="K1201" s="2010"/>
      <c r="L1201" s="2009"/>
      <c r="M1201" s="2013"/>
      <c r="N1201" s="2014"/>
      <c r="O1201" s="2027"/>
    </row>
    <row r="1202" customFormat="false" ht="21.75" hidden="false" customHeight="true" outlineLevel="0" collapsed="false">
      <c r="A1202" s="2176" t="n">
        <f aca="false">A902</f>
        <v>16</v>
      </c>
      <c r="B1202" s="2177" t="str">
        <f aca="false">B902</f>
        <v>Zigatola Circuit-1 (BGB-1)</v>
      </c>
      <c r="C1202" s="2178" t="n">
        <f aca="false">C902</f>
        <v>33</v>
      </c>
      <c r="D1202" s="2311" t="n">
        <f aca="false">D902</f>
        <v>0</v>
      </c>
      <c r="E1202" s="2178" t="n">
        <f aca="false">E902</f>
        <v>30799088</v>
      </c>
      <c r="F1202" s="2180" t="n">
        <f aca="false">F902</f>
        <v>1</v>
      </c>
      <c r="G1202" s="2181" t="n">
        <f aca="false">G902</f>
        <v>5961.15</v>
      </c>
      <c r="H1202" s="2181" t="n">
        <f aca="false">H902</f>
        <v>5961.15</v>
      </c>
      <c r="I1202" s="2181" t="n">
        <f aca="false">I902</f>
        <v>0</v>
      </c>
      <c r="J1202" s="2178" t="n">
        <f aca="false">J902</f>
        <v>240000</v>
      </c>
      <c r="K1202" s="2184" t="n">
        <f aca="false">K902</f>
        <v>0</v>
      </c>
      <c r="L1202" s="2186" t="n">
        <f aca="false">L902</f>
        <v>0</v>
      </c>
      <c r="M1202" s="2186" t="n">
        <f aca="false">M902</f>
        <v>0</v>
      </c>
      <c r="N1202" s="2129"/>
      <c r="O1202" s="2187"/>
    </row>
    <row r="1203" customFormat="false" ht="21.75" hidden="false" customHeight="true" outlineLevel="0" collapsed="false">
      <c r="A1203" s="2176" t="n">
        <f aca="false">A905</f>
        <v>22</v>
      </c>
      <c r="B1203" s="2177" t="str">
        <f aca="false">B905</f>
        <v>Zigatola Circuit-2 (BGB-2)</v>
      </c>
      <c r="C1203" s="2178" t="n">
        <f aca="false">C905</f>
        <v>33</v>
      </c>
      <c r="D1203" s="2312" t="n">
        <f aca="false">D905</f>
        <v>0</v>
      </c>
      <c r="E1203" s="2178" t="n">
        <f aca="false">E905</f>
        <v>30799131</v>
      </c>
      <c r="F1203" s="2180" t="n">
        <f aca="false">F905</f>
        <v>1.35</v>
      </c>
      <c r="G1203" s="2181" t="n">
        <f aca="false">G905</f>
        <v>1854.46</v>
      </c>
      <c r="H1203" s="2181" t="n">
        <f aca="false">H905</f>
        <v>1865.05</v>
      </c>
      <c r="I1203" s="2181" t="n">
        <f aca="false">I905</f>
        <v>10.5899999999999</v>
      </c>
      <c r="J1203" s="2178" t="n">
        <f aca="false">J905</f>
        <v>240000</v>
      </c>
      <c r="K1203" s="2184" t="n">
        <f aca="false">K905</f>
        <v>0</v>
      </c>
      <c r="L1203" s="2186" t="n">
        <f aca="false">L905</f>
        <v>3431159.99999997</v>
      </c>
      <c r="M1203" s="2186" t="n">
        <f aca="false">M905</f>
        <v>3455064.19632413</v>
      </c>
      <c r="N1203" s="2129"/>
      <c r="O1203" s="2187"/>
    </row>
    <row r="1204" customFormat="false" ht="21.75" hidden="false" customHeight="true" outlineLevel="0" collapsed="false">
      <c r="A1204" s="2016"/>
      <c r="B1204" s="2189"/>
      <c r="C1204" s="2190"/>
      <c r="D1204" s="2191"/>
      <c r="E1204" s="2191"/>
      <c r="F1204" s="2192"/>
      <c r="G1204" s="2193"/>
      <c r="H1204" s="2193"/>
      <c r="I1204" s="2193"/>
      <c r="J1204" s="2142" t="s">
        <v>475</v>
      </c>
      <c r="K1204" s="2207"/>
      <c r="L1204" s="2130" t="n">
        <f aca="false">SUM(L1202:L1203)</f>
        <v>3431159.99999997</v>
      </c>
      <c r="M1204" s="2130" t="n">
        <f aca="false">SUM(M1202:M1203)</f>
        <v>3455064.19632413</v>
      </c>
      <c r="N1204" s="2194"/>
      <c r="O1204" s="2027"/>
    </row>
    <row r="1205" customFormat="false" ht="21.75" hidden="false" customHeight="true" outlineLevel="0" collapsed="false">
      <c r="A1205" s="2016"/>
      <c r="B1205" s="2008" t="s">
        <v>1813</v>
      </c>
      <c r="C1205" s="2009"/>
      <c r="D1205" s="2010"/>
      <c r="E1205" s="2009"/>
      <c r="F1205" s="2012"/>
      <c r="G1205" s="2009"/>
      <c r="H1205" s="2009"/>
      <c r="I1205" s="2009"/>
      <c r="J1205" s="2009"/>
      <c r="K1205" s="2010"/>
      <c r="L1205" s="2009"/>
      <c r="M1205" s="2013"/>
      <c r="N1205" s="2014"/>
      <c r="O1205" s="2187"/>
    </row>
    <row r="1206" customFormat="false" ht="21.75" hidden="false" customHeight="true" outlineLevel="0" collapsed="false">
      <c r="A1206" s="2188" t="n">
        <f aca="false">A1425</f>
        <v>13</v>
      </c>
      <c r="B1206" s="2177" t="str">
        <f aca="false">B1425</f>
        <v>Jigatola U/G Circuit</v>
      </c>
      <c r="C1206" s="2178" t="n">
        <f aca="false">C1425</f>
        <v>33</v>
      </c>
      <c r="D1206" s="2313" t="n">
        <f aca="false">D1425</f>
        <v>0</v>
      </c>
      <c r="E1206" s="2178" t="str">
        <f aca="false">E1425</f>
        <v>214393/37-2711</v>
      </c>
      <c r="F1206" s="2180" t="n">
        <f aca="false">F1425</f>
        <v>1</v>
      </c>
      <c r="G1206" s="2181" t="n">
        <f aca="false">G1425</f>
        <v>7975.877</v>
      </c>
      <c r="H1206" s="2181" t="n">
        <f aca="false">H1425</f>
        <v>10131.445</v>
      </c>
      <c r="I1206" s="2181" t="n">
        <f aca="false">I1425</f>
        <v>2155.568</v>
      </c>
      <c r="J1206" s="2178" t="n">
        <f aca="false">J1425</f>
        <v>1000</v>
      </c>
      <c r="K1206" s="2184" t="str">
        <f aca="false">K1425</f>
        <v>Estimated</v>
      </c>
      <c r="L1206" s="2186" t="n">
        <f aca="false">L1425</f>
        <v>1487700</v>
      </c>
      <c r="M1206" s="2186" t="n">
        <f aca="false">M1425</f>
        <v>1567707.80966919</v>
      </c>
      <c r="N1206" s="2129"/>
      <c r="O1206" s="2027"/>
    </row>
    <row r="1207" customFormat="false" ht="21.75" hidden="false" customHeight="true" outlineLevel="0" collapsed="false">
      <c r="A1207" s="2016"/>
      <c r="B1207" s="2189"/>
      <c r="C1207" s="2190"/>
      <c r="D1207" s="2191"/>
      <c r="E1207" s="2191"/>
      <c r="F1207" s="2192"/>
      <c r="G1207" s="2193"/>
      <c r="H1207" s="2193"/>
      <c r="I1207" s="2193"/>
      <c r="J1207" s="2142" t="s">
        <v>475</v>
      </c>
      <c r="K1207" s="2207"/>
      <c r="L1207" s="2130" t="n">
        <f aca="false">SUM(L1206)</f>
        <v>1487700</v>
      </c>
      <c r="M1207" s="2130" t="n">
        <f aca="false">SUM(M1206)</f>
        <v>1567707.80966919</v>
      </c>
      <c r="N1207" s="2194"/>
      <c r="O1207" s="2027"/>
    </row>
    <row r="1208" customFormat="false" ht="21.75" hidden="false" customHeight="true" outlineLevel="0" collapsed="false">
      <c r="A1208" s="2027"/>
      <c r="B1208" s="2008" t="s">
        <v>1814</v>
      </c>
      <c r="C1208" s="2009"/>
      <c r="D1208" s="2010"/>
      <c r="E1208" s="2009"/>
      <c r="F1208" s="2012"/>
      <c r="G1208" s="2009"/>
      <c r="H1208" s="2009"/>
      <c r="I1208" s="2009"/>
      <c r="J1208" s="2195"/>
      <c r="K1208" s="2196"/>
      <c r="L1208" s="2197"/>
      <c r="M1208" s="2197"/>
      <c r="N1208" s="2014"/>
      <c r="O1208" s="2151"/>
    </row>
    <row r="1209" customFormat="false" ht="21.75" hidden="false" customHeight="true" outlineLevel="0" collapsed="false">
      <c r="A1209" s="2027"/>
      <c r="B1209" s="2017"/>
      <c r="C1209" s="2018" t="n">
        <v>33</v>
      </c>
      <c r="D1209" s="2233" t="s">
        <v>1306</v>
      </c>
      <c r="E1209" s="2018"/>
      <c r="F1209" s="2119" t="n">
        <v>1</v>
      </c>
      <c r="G1209" s="2212"/>
      <c r="H1209" s="2212"/>
      <c r="I1209" s="2053" t="n">
        <f aca="false">H1209-G1209</f>
        <v>0</v>
      </c>
      <c r="J1209" s="2027"/>
      <c r="K1209" s="2024"/>
      <c r="L1209" s="2128" t="n">
        <f aca="false">J1209*I1209*F1209</f>
        <v>0</v>
      </c>
      <c r="M1209" s="2128"/>
      <c r="N1209" s="2129"/>
      <c r="O1209" s="2151"/>
    </row>
    <row r="1210" customFormat="false" ht="21.75" hidden="false" customHeight="true" outlineLevel="0" collapsed="false">
      <c r="A1210" s="2027"/>
      <c r="B1210" s="2017"/>
      <c r="C1210" s="2018" t="n">
        <v>33</v>
      </c>
      <c r="D1210" s="2233"/>
      <c r="E1210" s="2018"/>
      <c r="F1210" s="2119" t="n">
        <v>1</v>
      </c>
      <c r="G1210" s="2212"/>
      <c r="H1210" s="2212"/>
      <c r="I1210" s="2053" t="n">
        <f aca="false">H1210-G1210</f>
        <v>0</v>
      </c>
      <c r="J1210" s="2027"/>
      <c r="K1210" s="2024"/>
      <c r="L1210" s="2128" t="n">
        <f aca="false">J1210*I1210*F1210</f>
        <v>0</v>
      </c>
      <c r="M1210" s="2128"/>
      <c r="N1210" s="2129"/>
      <c r="O1210" s="2151"/>
    </row>
    <row r="1211" customFormat="false" ht="21.75" hidden="false" customHeight="true" outlineLevel="0" collapsed="false">
      <c r="A1211" s="2027"/>
      <c r="B1211" s="2017"/>
      <c r="C1211" s="2018" t="n">
        <v>33</v>
      </c>
      <c r="D1211" s="2233"/>
      <c r="E1211" s="2018"/>
      <c r="F1211" s="2119" t="n">
        <v>1</v>
      </c>
      <c r="G1211" s="2212"/>
      <c r="H1211" s="2212"/>
      <c r="I1211" s="2053" t="n">
        <f aca="false">H1211-G1211</f>
        <v>0</v>
      </c>
      <c r="J1211" s="2027"/>
      <c r="K1211" s="2024"/>
      <c r="L1211" s="2128" t="n">
        <f aca="false">J1211*I1211*F1211</f>
        <v>0</v>
      </c>
      <c r="M1211" s="2128"/>
      <c r="N1211" s="2129"/>
      <c r="O1211" s="2151"/>
    </row>
    <row r="1212" customFormat="false" ht="21.75" hidden="false" customHeight="true" outlineLevel="0" collapsed="false">
      <c r="A1212" s="2027"/>
      <c r="B1212" s="2189"/>
      <c r="C1212" s="2190"/>
      <c r="D1212" s="2191"/>
      <c r="E1212" s="2190"/>
      <c r="F1212" s="2192"/>
      <c r="G1212" s="2193"/>
      <c r="H1212" s="2193"/>
      <c r="I1212" s="2204"/>
      <c r="J1212" s="2142" t="s">
        <v>475</v>
      </c>
      <c r="K1212" s="2207"/>
      <c r="L1212" s="2130" t="n">
        <f aca="false">SUM(L1209:L1211)</f>
        <v>0</v>
      </c>
      <c r="M1212" s="2130" t="n">
        <f aca="false">SUM(M1209:M1211)</f>
        <v>0</v>
      </c>
      <c r="N1212" s="2130"/>
      <c r="O1212" s="2151"/>
    </row>
    <row r="1213" customFormat="false" ht="21.75" hidden="false" customHeight="true" outlineLevel="0" collapsed="false">
      <c r="A1213" s="2027"/>
      <c r="B1213" s="2058" t="s">
        <v>1815</v>
      </c>
      <c r="C1213" s="2059"/>
      <c r="D1213" s="2060"/>
      <c r="E1213" s="2059"/>
      <c r="F1213" s="2061"/>
      <c r="G1213" s="2059"/>
      <c r="H1213" s="2059"/>
      <c r="I1213" s="2059"/>
      <c r="J1213" s="2059"/>
      <c r="K1213" s="2060"/>
      <c r="L1213" s="2059"/>
      <c r="M1213" s="2063"/>
      <c r="N1213" s="2064"/>
      <c r="O1213" s="2015"/>
    </row>
    <row r="1214" customFormat="false" ht="21.75" hidden="false" customHeight="true" outlineLevel="0" collapsed="false">
      <c r="A1214" s="2027"/>
      <c r="B1214" s="2017" t="s">
        <v>1251</v>
      </c>
      <c r="C1214" s="2018" t="n">
        <v>33</v>
      </c>
      <c r="D1214" s="2065" t="s">
        <v>1108</v>
      </c>
      <c r="E1214" s="2066"/>
      <c r="F1214" s="2119"/>
      <c r="G1214" s="2022"/>
      <c r="H1214" s="2022"/>
      <c r="I1214" s="2022"/>
      <c r="J1214" s="2027"/>
      <c r="K1214" s="2024"/>
      <c r="L1214" s="2029" t="n">
        <f aca="false">J1214*I1214*F1214</f>
        <v>0</v>
      </c>
      <c r="M1214" s="2025"/>
      <c r="N1214" s="2026"/>
      <c r="O1214" s="2027"/>
    </row>
    <row r="1215" customFormat="false" ht="21.75" hidden="false" customHeight="true" outlineLevel="0" collapsed="false">
      <c r="A1215" s="2027"/>
      <c r="B1215" s="2017" t="s">
        <v>1252</v>
      </c>
      <c r="C1215" s="2018" t="n">
        <v>33</v>
      </c>
      <c r="D1215" s="2065"/>
      <c r="E1215" s="2066"/>
      <c r="F1215" s="2119"/>
      <c r="G1215" s="2022"/>
      <c r="H1215" s="2022"/>
      <c r="I1215" s="2022"/>
      <c r="J1215" s="2027"/>
      <c r="K1215" s="2024"/>
      <c r="L1215" s="2029" t="n">
        <f aca="false">J1215*I1215*F1215</f>
        <v>0</v>
      </c>
      <c r="M1215" s="2029"/>
      <c r="N1215" s="2030"/>
      <c r="O1215" s="2027"/>
    </row>
    <row r="1216" customFormat="false" ht="21.75" hidden="false" customHeight="true" outlineLevel="0" collapsed="false">
      <c r="A1216" s="2027"/>
      <c r="B1216" s="2037"/>
      <c r="C1216" s="2038"/>
      <c r="D1216" s="2039"/>
      <c r="E1216" s="2038"/>
      <c r="F1216" s="2040"/>
      <c r="G1216" s="2041"/>
      <c r="H1216" s="2041"/>
      <c r="I1216" s="2041"/>
      <c r="J1216" s="2037" t="s">
        <v>1110</v>
      </c>
      <c r="K1216" s="2068"/>
      <c r="L1216" s="2076" t="n">
        <f aca="false">SUM(L1214:L1215)</f>
        <v>0</v>
      </c>
      <c r="M1216" s="2055"/>
      <c r="N1216" s="2057"/>
      <c r="O1216" s="2027"/>
    </row>
    <row r="1217" customFormat="false" ht="21.75" hidden="false" customHeight="true" outlineLevel="0" collapsed="false">
      <c r="A1217" s="2027"/>
      <c r="B1217" s="2189"/>
      <c r="C1217" s="2190"/>
      <c r="D1217" s="2191"/>
      <c r="E1217" s="2190"/>
      <c r="F1217" s="2192"/>
      <c r="G1217" s="2193"/>
      <c r="H1217" s="2193"/>
      <c r="I1217" s="2204"/>
      <c r="J1217" s="2142"/>
      <c r="K1217" s="2207"/>
      <c r="L1217" s="2130"/>
      <c r="M1217" s="2130"/>
      <c r="N1217" s="2205"/>
      <c r="O1217" s="2151"/>
    </row>
    <row r="1218" customFormat="false" ht="21.75" hidden="false" customHeight="true" outlineLevel="0" collapsed="false">
      <c r="A1218" s="2132"/>
      <c r="B1218" s="2058" t="s">
        <v>1816</v>
      </c>
      <c r="C1218" s="2059"/>
      <c r="D1218" s="2060"/>
      <c r="E1218" s="2059"/>
      <c r="F1218" s="2061"/>
      <c r="G1218" s="2059"/>
      <c r="H1218" s="2059"/>
      <c r="I1218" s="2059"/>
      <c r="J1218" s="2208"/>
      <c r="K1218" s="2209"/>
      <c r="L1218" s="2210"/>
      <c r="M1218" s="2210"/>
      <c r="N1218" s="2064"/>
      <c r="O1218" s="2151"/>
    </row>
    <row r="1219" customFormat="false" ht="21.75" hidden="false" customHeight="true" outlineLevel="0" collapsed="false">
      <c r="A1219" s="2027" t="n">
        <v>1</v>
      </c>
      <c r="B1219" s="2017" t="s">
        <v>1573</v>
      </c>
      <c r="C1219" s="2018" t="n">
        <v>33</v>
      </c>
      <c r="D1219" s="2070" t="s">
        <v>1113</v>
      </c>
      <c r="E1219" s="2018" t="s">
        <v>1817</v>
      </c>
      <c r="F1219" s="2119" t="n">
        <v>1</v>
      </c>
      <c r="G1219" s="2212" t="n">
        <v>3996.93</v>
      </c>
      <c r="H1219" s="2212" t="n">
        <v>4005.95</v>
      </c>
      <c r="I1219" s="2053" t="n">
        <f aca="false">H1219-G1219</f>
        <v>9.01999999999998</v>
      </c>
      <c r="J1219" s="2213" t="n">
        <v>240000</v>
      </c>
      <c r="K1219" s="2214"/>
      <c r="L1219" s="2029" t="n">
        <f aca="false">J1219*I1219*F1219</f>
        <v>2164800</v>
      </c>
      <c r="M1219" s="2128"/>
      <c r="N1219" s="2131"/>
      <c r="O1219" s="2151"/>
    </row>
    <row r="1220" customFormat="false" ht="21.75" hidden="false" customHeight="true" outlineLevel="0" collapsed="false">
      <c r="A1220" s="2027" t="n">
        <v>2</v>
      </c>
      <c r="B1220" s="2017" t="s">
        <v>1575</v>
      </c>
      <c r="C1220" s="2018" t="n">
        <v>33</v>
      </c>
      <c r="D1220" s="2070"/>
      <c r="E1220" s="2018" t="s">
        <v>1818</v>
      </c>
      <c r="F1220" s="2119" t="n">
        <v>1</v>
      </c>
      <c r="G1220" s="2212" t="n">
        <v>4282.65</v>
      </c>
      <c r="H1220" s="2212" t="n">
        <v>4282.65</v>
      </c>
      <c r="I1220" s="2053" t="n">
        <f aca="false">H1220-G1220</f>
        <v>0</v>
      </c>
      <c r="J1220" s="2213" t="n">
        <v>240000</v>
      </c>
      <c r="K1220" s="2214"/>
      <c r="L1220" s="2029" t="n">
        <f aca="false">J1220*I1220*F1220</f>
        <v>0</v>
      </c>
      <c r="M1220" s="2128"/>
      <c r="N1220" s="2131"/>
      <c r="O1220" s="2151"/>
    </row>
    <row r="1221" customFormat="false" ht="21.75" hidden="false" customHeight="true" outlineLevel="0" collapsed="false">
      <c r="A1221" s="2132"/>
      <c r="B1221" s="2142"/>
      <c r="C1221" s="2143"/>
      <c r="D1221" s="2142"/>
      <c r="E1221" s="2143"/>
      <c r="F1221" s="2144"/>
      <c r="G1221" s="2145"/>
      <c r="H1221" s="2145"/>
      <c r="I1221" s="2145"/>
      <c r="J1221" s="2142" t="s">
        <v>475</v>
      </c>
      <c r="K1221" s="2121"/>
      <c r="L1221" s="2130" t="n">
        <f aca="false">SUM(L1219:L1220)</f>
        <v>2164800</v>
      </c>
      <c r="M1221" s="2130" t="n">
        <f aca="false">SUM(M1219:M1220)</f>
        <v>0</v>
      </c>
      <c r="N1221" s="2216" t="n">
        <f aca="false">(M1221-L1221)/L1221*100</f>
        <v>-100</v>
      </c>
      <c r="O1221" s="2151"/>
    </row>
    <row r="1222" customFormat="false" ht="21.75" hidden="false" customHeight="true" outlineLevel="0" collapsed="false">
      <c r="A1222" s="2080"/>
      <c r="B1222" s="2217"/>
      <c r="C1222" s="2218"/>
      <c r="D1222" s="2217"/>
      <c r="E1222" s="2218"/>
      <c r="F1222" s="2219"/>
      <c r="G1222" s="2220"/>
      <c r="H1222" s="2220"/>
      <c r="I1222" s="2220"/>
      <c r="J1222" s="2217"/>
      <c r="K1222" s="2221"/>
      <c r="L1222" s="2222"/>
      <c r="M1222" s="2222"/>
      <c r="N1222" s="2194"/>
      <c r="O1222" s="2223"/>
    </row>
    <row r="1223" customFormat="false" ht="21.75" hidden="false" customHeight="true" outlineLevel="0" collapsed="false">
      <c r="A1223" s="2080"/>
      <c r="B1223" s="2081" t="s">
        <v>1258</v>
      </c>
      <c r="C1223" s="2081"/>
      <c r="D1223" s="2082" t="s">
        <v>212</v>
      </c>
      <c r="F1223" s="2083" t="s">
        <v>1259</v>
      </c>
      <c r="G1223" s="2083"/>
      <c r="H1223" s="2083"/>
      <c r="I1223" s="2082" t="s">
        <v>212</v>
      </c>
      <c r="J1223" s="2077"/>
      <c r="K1223" s="2084" t="s">
        <v>1123</v>
      </c>
      <c r="L1223" s="2084"/>
      <c r="M1223" s="2085" t="s">
        <v>212</v>
      </c>
      <c r="N1223" s="2194"/>
      <c r="O1223" s="2223"/>
    </row>
    <row r="1224" customFormat="false" ht="21.75" hidden="false" customHeight="true" outlineLevel="0" collapsed="false">
      <c r="A1224" s="2080"/>
      <c r="B1224" s="2086" t="str">
        <f aca="false">B1201</f>
        <v>Kamrangirchar 33 KV SIDE</v>
      </c>
      <c r="C1224" s="2086"/>
      <c r="D1224" s="2089" t="n">
        <v>0</v>
      </c>
      <c r="F1224" s="2088" t="s">
        <v>1124</v>
      </c>
      <c r="G1224" s="2088"/>
      <c r="H1224" s="2088"/>
      <c r="I1224" s="2224" t="n">
        <f aca="false">L1216</f>
        <v>0</v>
      </c>
      <c r="J1224" s="2077"/>
      <c r="K1224" s="2225" t="str">
        <f aca="false">F1225</f>
        <v>33 KV NET IMPORT</v>
      </c>
      <c r="L1224" s="2225"/>
      <c r="M1224" s="2091" t="n">
        <f aca="false">I1225</f>
        <v>1567707.80966919</v>
      </c>
      <c r="N1224" s="2194"/>
      <c r="O1224" s="2223"/>
    </row>
    <row r="1225" customFormat="false" ht="21.75" hidden="false" customHeight="true" outlineLevel="0" collapsed="false">
      <c r="A1225" s="2080"/>
      <c r="B1225" s="2086" t="str">
        <f aca="false">B1205</f>
        <v>Satmasjid 33 KV SIDE</v>
      </c>
      <c r="C1225" s="2086"/>
      <c r="D1225" s="2226" t="n">
        <f aca="false">M1207</f>
        <v>1567707.80966919</v>
      </c>
      <c r="F1225" s="2088" t="s">
        <v>1259</v>
      </c>
      <c r="G1225" s="2088"/>
      <c r="H1225" s="2088"/>
      <c r="I1225" s="2224" t="n">
        <f aca="false">D1228-I1224</f>
        <v>1567707.80966919</v>
      </c>
      <c r="J1225" s="2077"/>
      <c r="K1225" s="2227" t="s">
        <v>1819</v>
      </c>
      <c r="L1225" s="2227"/>
      <c r="M1225" s="2224" t="n">
        <f aca="false">L1221</f>
        <v>2164800</v>
      </c>
      <c r="N1225" s="2194"/>
      <c r="O1225" s="2223"/>
    </row>
    <row r="1226" customFormat="false" ht="21.75" hidden="false" customHeight="true" outlineLevel="0" collapsed="false">
      <c r="A1226" s="2080"/>
      <c r="B1226" s="2086" t="s">
        <v>1128</v>
      </c>
      <c r="C1226" s="2086"/>
      <c r="D1226" s="2092"/>
      <c r="J1226" s="2077"/>
      <c r="K1226" s="2088" t="s">
        <v>1262</v>
      </c>
      <c r="L1226" s="2088"/>
      <c r="M1226" s="2224" t="n">
        <f aca="false">M1224-M1225</f>
        <v>-597092.19033081</v>
      </c>
      <c r="N1226" s="2194"/>
      <c r="O1226" s="2223"/>
    </row>
    <row r="1227" customFormat="false" ht="21.75" hidden="false" customHeight="true" outlineLevel="0" collapsed="false">
      <c r="A1227" s="2080"/>
      <c r="B1227" s="2086" t="s">
        <v>1130</v>
      </c>
      <c r="C1227" s="2086"/>
      <c r="D1227" s="2095"/>
      <c r="J1227" s="2077"/>
      <c r="K1227" s="2228" t="s">
        <v>1131</v>
      </c>
      <c r="L1227" s="2228"/>
      <c r="M1227" s="2097" t="n">
        <f aca="false">M1226/M1224</f>
        <v>-0.380869564244122</v>
      </c>
      <c r="N1227" s="2194"/>
      <c r="O1227" s="2223"/>
    </row>
    <row r="1228" customFormat="false" ht="21.75" hidden="false" customHeight="true" outlineLevel="0" collapsed="false">
      <c r="A1228" s="2080"/>
      <c r="B1228" s="2229" t="s">
        <v>1263</v>
      </c>
      <c r="C1228" s="2229"/>
      <c r="D1228" s="2230" t="n">
        <f aca="false">SUM(D1224:D1226)</f>
        <v>1567707.80966919</v>
      </c>
      <c r="F1228" s="2103"/>
      <c r="G1228" s="2077"/>
      <c r="H1228" s="2077"/>
      <c r="I1228" s="2077"/>
      <c r="J1228" s="2077"/>
      <c r="K1228" s="2080"/>
      <c r="L1228" s="2077"/>
      <c r="M1228" s="2077"/>
      <c r="N1228" s="2194"/>
      <c r="O1228" s="2223"/>
    </row>
    <row r="1229" customFormat="false" ht="21.75" hidden="false" customHeight="true" outlineLevel="0" collapsed="false">
      <c r="A1229" s="2080"/>
      <c r="B1229" s="2217"/>
      <c r="C1229" s="2218"/>
      <c r="D1229" s="2217"/>
      <c r="E1229" s="2218"/>
      <c r="F1229" s="2219"/>
      <c r="G1229" s="2220"/>
      <c r="H1229" s="2220"/>
      <c r="I1229" s="2220"/>
      <c r="J1229" s="2217"/>
      <c r="K1229" s="2221"/>
      <c r="L1229" s="2222"/>
      <c r="M1229" s="2222"/>
      <c r="N1229" s="2194"/>
      <c r="O1229" s="2223"/>
    </row>
    <row r="1230" customFormat="false" ht="21.75" hidden="false" customHeight="true" outlineLevel="0" collapsed="false">
      <c r="A1230" s="2077"/>
      <c r="B1230" s="2051"/>
      <c r="C1230" s="2077"/>
      <c r="D1230" s="2231"/>
      <c r="E1230" s="2077"/>
      <c r="F1230" s="2103"/>
      <c r="G1230" s="2077"/>
      <c r="H1230" s="2077"/>
      <c r="I1230" s="2077"/>
      <c r="J1230" s="2077"/>
      <c r="K1230" s="2080"/>
      <c r="L1230" s="2077"/>
      <c r="M1230" s="2077"/>
      <c r="N1230" s="2077"/>
      <c r="O1230" s="2077"/>
    </row>
    <row r="1231" customFormat="false" ht="21.75" hidden="false" customHeight="true" outlineLevel="0" collapsed="false">
      <c r="A1231" s="2077"/>
      <c r="B1231" s="2051"/>
      <c r="C1231" s="2077"/>
      <c r="D1231" s="2231"/>
      <c r="E1231" s="2077"/>
      <c r="F1231" s="2103"/>
      <c r="G1231" s="2077"/>
      <c r="H1231" s="2077"/>
      <c r="I1231" s="2077"/>
      <c r="J1231" s="2077" t="s">
        <v>122</v>
      </c>
      <c r="K1231" s="2080"/>
      <c r="L1231" s="2077"/>
      <c r="M1231" s="2077"/>
      <c r="N1231" s="2077"/>
      <c r="O1231" s="2077"/>
    </row>
    <row r="1232" customFormat="false" ht="21.75" hidden="false" customHeight="true" outlineLevel="0" collapsed="false">
      <c r="A1232" s="2270" t="s">
        <v>1820</v>
      </c>
      <c r="B1232" s="2270"/>
      <c r="C1232" s="2270"/>
      <c r="D1232" s="2270"/>
      <c r="E1232" s="2270"/>
      <c r="F1232" s="2270"/>
      <c r="G1232" s="2270"/>
      <c r="H1232" s="2270"/>
      <c r="I1232" s="2270"/>
      <c r="J1232" s="2270"/>
      <c r="K1232" s="2270"/>
      <c r="L1232" s="2270"/>
      <c r="M1232" s="2270"/>
      <c r="N1232" s="2270"/>
      <c r="O1232" s="1989" t="str">
        <f aca="false">$O$6</f>
        <v>Month June-2023</v>
      </c>
      <c r="S1232" s="1990" t="str">
        <f aca="false">S6</f>
        <v>Name of Feeders.</v>
      </c>
      <c r="T1232" s="1991" t="str">
        <f aca="false">T6</f>
        <v>Month June-2023</v>
      </c>
      <c r="U1232" s="1990" t="s">
        <v>1070</v>
      </c>
      <c r="V1232" s="1990" t="str">
        <f aca="false">V6</f>
        <v>Diffferance</v>
      </c>
      <c r="W1232" s="1990" t="str">
        <f aca="false">W6</f>
        <v>% of Increased/Decreased</v>
      </c>
      <c r="X1232" s="1990" t="str">
        <f aca="false">X6</f>
        <v>COMENTS</v>
      </c>
    </row>
    <row r="1233" customFormat="false" ht="21.75" hidden="false" customHeight="true" outlineLevel="0" collapsed="false">
      <c r="A1233" s="1992" t="s">
        <v>794</v>
      </c>
      <c r="B1233" s="1993" t="s">
        <v>1074</v>
      </c>
      <c r="C1233" s="1994" t="s">
        <v>1075</v>
      </c>
      <c r="D1233" s="1994"/>
      <c r="E1233" s="1994"/>
      <c r="F1233" s="1995" t="s">
        <v>45</v>
      </c>
      <c r="G1233" s="1996" t="s">
        <v>1076</v>
      </c>
      <c r="H1233" s="1996"/>
      <c r="I1233" s="1996"/>
      <c r="J1233" s="1996" t="s">
        <v>29</v>
      </c>
      <c r="K1233" s="1996" t="s">
        <v>1077</v>
      </c>
      <c r="L1233" s="1996"/>
      <c r="M1233" s="1994" t="s">
        <v>1134</v>
      </c>
      <c r="N1233" s="1993"/>
      <c r="O1233" s="1997" t="s">
        <v>479</v>
      </c>
    </row>
    <row r="1234" customFormat="false" ht="21.75" hidden="false" customHeight="true" outlineLevel="0" collapsed="false">
      <c r="A1234" s="1992"/>
      <c r="B1234" s="1993"/>
      <c r="C1234" s="1998" t="s">
        <v>1079</v>
      </c>
      <c r="D1234" s="1998"/>
      <c r="E1234" s="1998" t="s">
        <v>1080</v>
      </c>
      <c r="F1234" s="1995"/>
      <c r="G1234" s="2249" t="n">
        <f aca="false">'NORTH-1'!$H$8</f>
        <v>44929</v>
      </c>
      <c r="H1234" s="2249" t="n">
        <f aca="false">'NORTH-1'!$H$8</f>
        <v>44929</v>
      </c>
      <c r="I1234" s="2000" t="s">
        <v>47</v>
      </c>
      <c r="J1234" s="1996"/>
      <c r="K1234" s="2000" t="s">
        <v>1081</v>
      </c>
      <c r="L1234" s="2000" t="s">
        <v>1082</v>
      </c>
      <c r="M1234" s="1994" t="s">
        <v>1083</v>
      </c>
      <c r="N1234" s="1998" t="s">
        <v>741</v>
      </c>
      <c r="O1234" s="1997"/>
    </row>
    <row r="1235" customFormat="false" ht="21.75" hidden="false" customHeight="true" outlineLevel="0" collapsed="false">
      <c r="A1235" s="2002" t="n">
        <v>1</v>
      </c>
      <c r="B1235" s="2003" t="n">
        <v>2</v>
      </c>
      <c r="C1235" s="2004" t="n">
        <v>4</v>
      </c>
      <c r="D1235" s="2004"/>
      <c r="E1235" s="2003" t="n">
        <v>5</v>
      </c>
      <c r="F1235" s="2005" t="n">
        <v>7</v>
      </c>
      <c r="G1235" s="2002" t="n">
        <v>9</v>
      </c>
      <c r="H1235" s="2002" t="n">
        <v>9</v>
      </c>
      <c r="I1235" s="2002" t="s">
        <v>1084</v>
      </c>
      <c r="J1235" s="2002" t="n">
        <v>11</v>
      </c>
      <c r="K1235" s="2002" t="s">
        <v>1085</v>
      </c>
      <c r="L1235" s="2002" t="s">
        <v>1086</v>
      </c>
      <c r="M1235" s="2002" t="n">
        <v>14</v>
      </c>
      <c r="N1235" s="2006" t="n">
        <v>15</v>
      </c>
      <c r="O1235" s="2002" t="n">
        <v>16</v>
      </c>
      <c r="T1235" s="1441" t="n">
        <v>15283200.0000001</v>
      </c>
      <c r="U1235" s="1441" t="n">
        <v>15283200.0000001</v>
      </c>
      <c r="V1235" s="1441" t="n">
        <f aca="false">T1235-U1235</f>
        <v>0</v>
      </c>
      <c r="W1235" s="2001" t="n">
        <f aca="false">V1235/U1235*100</f>
        <v>0</v>
      </c>
      <c r="X1235" s="1441" t="str">
        <f aca="false">IF(W1235&gt;40,"FAULT",IF(W1235&lt;-40,"CHECK","OK"))</f>
        <v>OK</v>
      </c>
    </row>
    <row r="1236" customFormat="false" ht="21.75" hidden="false" customHeight="true" outlineLevel="0" collapsed="false">
      <c r="A1236" s="2016"/>
      <c r="B1236" s="2008" t="s">
        <v>1821</v>
      </c>
      <c r="C1236" s="2009"/>
      <c r="D1236" s="2010"/>
      <c r="E1236" s="2009"/>
      <c r="F1236" s="2012"/>
      <c r="G1236" s="2009"/>
      <c r="H1236" s="2009"/>
      <c r="I1236" s="2009"/>
      <c r="J1236" s="2009"/>
      <c r="K1236" s="2010"/>
      <c r="L1236" s="2009"/>
      <c r="M1236" s="2013"/>
      <c r="N1236" s="2014"/>
      <c r="O1236" s="2027"/>
    </row>
    <row r="1237" customFormat="false" ht="21.75" hidden="false" customHeight="true" outlineLevel="0" collapsed="false">
      <c r="A1237" s="2016" t="n">
        <v>9</v>
      </c>
      <c r="B1237" s="2017" t="s">
        <v>1742</v>
      </c>
      <c r="C1237" s="2018" t="n">
        <v>11</v>
      </c>
      <c r="D1237" s="2233"/>
      <c r="E1237" s="2018"/>
      <c r="F1237" s="2119" t="n">
        <v>1</v>
      </c>
      <c r="G1237" s="2127" t="n">
        <v>0</v>
      </c>
      <c r="H1237" s="2127" t="n">
        <v>0</v>
      </c>
      <c r="I1237" s="2053" t="n">
        <f aca="false">H1237-G1237</f>
        <v>0</v>
      </c>
      <c r="J1237" s="2027" t="n">
        <v>60000</v>
      </c>
      <c r="K1237" s="2024" t="n">
        <f aca="false">F1237*I1237*J1237</f>
        <v>0</v>
      </c>
      <c r="L1237" s="2128"/>
      <c r="M1237" s="2128" t="n">
        <f aca="false">K1237*$I$1225/$K$1240</f>
        <v>0</v>
      </c>
      <c r="N1237" s="2129"/>
      <c r="O1237" s="2027"/>
    </row>
    <row r="1238" customFormat="false" ht="21.75" hidden="false" customHeight="true" outlineLevel="0" collapsed="false">
      <c r="A1238" s="2016" t="n">
        <v>16</v>
      </c>
      <c r="B1238" s="2017" t="s">
        <v>1741</v>
      </c>
      <c r="C1238" s="2018" t="n">
        <v>11</v>
      </c>
      <c r="D1238" s="2233"/>
      <c r="E1238" s="2018" t="s">
        <v>1822</v>
      </c>
      <c r="F1238" s="2119" t="n">
        <v>1.25</v>
      </c>
      <c r="G1238" s="2127" t="n">
        <v>4793.85</v>
      </c>
      <c r="H1238" s="2127" t="n">
        <v>4794.86</v>
      </c>
      <c r="I1238" s="2053" t="n">
        <f aca="false">H1238-G1238</f>
        <v>1.00999999999931</v>
      </c>
      <c r="J1238" s="2027" t="n">
        <v>180000</v>
      </c>
      <c r="K1238" s="2024" t="n">
        <f aca="false">F1238*I1238*J1238</f>
        <v>227249.999999844</v>
      </c>
      <c r="L1238" s="2128"/>
      <c r="M1238" s="2128" t="n">
        <f aca="false">K1238*$I$1225/$K$1240</f>
        <v>157726.509918009</v>
      </c>
      <c r="N1238" s="2129"/>
      <c r="O1238" s="2027"/>
    </row>
    <row r="1239" customFormat="false" ht="21.75" hidden="false" customHeight="true" outlineLevel="0" collapsed="false">
      <c r="A1239" s="2016" t="n">
        <v>17</v>
      </c>
      <c r="B1239" s="2017" t="s">
        <v>1740</v>
      </c>
      <c r="C1239" s="2018" t="n">
        <v>11</v>
      </c>
      <c r="D1239" s="2233"/>
      <c r="E1239" s="2018" t="s">
        <v>1823</v>
      </c>
      <c r="F1239" s="2119" t="n">
        <v>1.32</v>
      </c>
      <c r="G1239" s="2127" t="n">
        <v>1830.29</v>
      </c>
      <c r="H1239" s="2127" t="n">
        <v>1838.84</v>
      </c>
      <c r="I1239" s="2053" t="n">
        <f aca="false">H1239-G1239</f>
        <v>8.54999999999995</v>
      </c>
      <c r="J1239" s="2027" t="n">
        <v>180000</v>
      </c>
      <c r="K1239" s="2024" t="n">
        <f aca="false">F1239*I1239*J1239</f>
        <v>2031479.99999999</v>
      </c>
      <c r="L1239" s="2128"/>
      <c r="M1239" s="2128" t="n">
        <f aca="false">K1239*$I$1225/$K$1240</f>
        <v>1409981.29975118</v>
      </c>
      <c r="N1239" s="2129"/>
      <c r="O1239" s="2027"/>
    </row>
    <row r="1240" customFormat="false" ht="21.75" hidden="false" customHeight="true" outlineLevel="0" collapsed="false">
      <c r="A1240" s="2016"/>
      <c r="B1240" s="2189"/>
      <c r="C1240" s="2190"/>
      <c r="D1240" s="2191"/>
      <c r="E1240" s="2190"/>
      <c r="F1240" s="2192"/>
      <c r="G1240" s="2193"/>
      <c r="H1240" s="2193" t="n">
        <v>0</v>
      </c>
      <c r="I1240" s="2193"/>
      <c r="J1240" s="2234" t="s">
        <v>475</v>
      </c>
      <c r="K1240" s="2121" t="n">
        <f aca="false">SUM(K1237:K1239)</f>
        <v>2258729.99999983</v>
      </c>
      <c r="L1240" s="2235"/>
      <c r="M1240" s="2130" t="n">
        <f aca="false">SUM(M1237:M1239)</f>
        <v>1567707.80966919</v>
      </c>
      <c r="N1240" s="2205"/>
      <c r="O1240" s="2027"/>
    </row>
    <row r="1241" customFormat="false" ht="21.75" hidden="false" customHeight="true" outlineLevel="0" collapsed="false">
      <c r="A1241" s="2016"/>
      <c r="B1241" s="2058" t="s">
        <v>1824</v>
      </c>
      <c r="C1241" s="2059"/>
      <c r="D1241" s="2060"/>
      <c r="E1241" s="2059"/>
      <c r="F1241" s="2061"/>
      <c r="G1241" s="2059"/>
      <c r="H1241" s="2059" t="n">
        <v>0</v>
      </c>
      <c r="I1241" s="2059"/>
      <c r="J1241" s="2208"/>
      <c r="K1241" s="2209"/>
      <c r="L1241" s="2210"/>
      <c r="M1241" s="2210"/>
      <c r="N1241" s="2064"/>
      <c r="O1241" s="2027"/>
    </row>
    <row r="1242" customFormat="false" ht="21.75" hidden="false" customHeight="true" outlineLevel="0" collapsed="false">
      <c r="A1242" s="2016" t="n">
        <v>6</v>
      </c>
      <c r="B1242" s="2017" t="s">
        <v>1825</v>
      </c>
      <c r="C1242" s="2018" t="n">
        <v>11</v>
      </c>
      <c r="D1242" s="2158"/>
      <c r="E1242" s="2018" t="s">
        <v>1826</v>
      </c>
      <c r="F1242" s="2119" t="n">
        <v>1</v>
      </c>
      <c r="G1242" s="2120" t="n">
        <v>0</v>
      </c>
      <c r="H1242" s="2120" t="n">
        <v>0</v>
      </c>
      <c r="I1242" s="2053" t="n">
        <f aca="false">H1242-G1242</f>
        <v>0</v>
      </c>
      <c r="J1242" s="2027" t="n">
        <v>60000</v>
      </c>
      <c r="K1242" s="2135"/>
      <c r="L1242" s="2128" t="n">
        <f aca="false">F1242*I1242*J1242</f>
        <v>0</v>
      </c>
      <c r="M1242" s="2128" t="n">
        <f aca="false">L1242*$K$1260/$L$1260</f>
        <v>0</v>
      </c>
      <c r="N1242" s="2378" t="s">
        <v>1827</v>
      </c>
      <c r="O1242" s="2155"/>
      <c r="S1242" s="0" t="str">
        <f aca="false">B1242</f>
        <v>Lalmatia Sw/S(Dhanmondi Road 12A)</v>
      </c>
      <c r="T1242" s="2160" t="n">
        <f aca="false">M1242</f>
        <v>0</v>
      </c>
      <c r="U1242" s="0" t="n">
        <v>0</v>
      </c>
      <c r="V1242" s="1441" t="n">
        <f aca="false">T1242-U1242</f>
        <v>0</v>
      </c>
      <c r="W1242" s="2001" t="e">
        <f aca="false">V1242/U1242*100</f>
        <v>#DIV/0!</v>
      </c>
      <c r="X1242" s="1441" t="e">
        <f aca="false">IF(W1242&gt;40,"FAULT",IF(W1242&lt;-40,"CHECK","OK"))</f>
        <v>#DIV/0!</v>
      </c>
    </row>
    <row r="1243" customFormat="false" ht="21.75" hidden="false" customHeight="true" outlineLevel="0" collapsed="false">
      <c r="A1243" s="2016"/>
      <c r="B1243" s="2017" t="s">
        <v>1828</v>
      </c>
      <c r="C1243" s="2018" t="n">
        <v>11</v>
      </c>
      <c r="D1243" s="2161"/>
      <c r="E1243" s="2018" t="s">
        <v>1829</v>
      </c>
      <c r="F1243" s="2119" t="n">
        <v>1</v>
      </c>
      <c r="G1243" s="2120" t="n">
        <v>0</v>
      </c>
      <c r="H1243" s="2120" t="n">
        <v>0</v>
      </c>
      <c r="I1243" s="2053" t="n">
        <f aca="false">H1243-G1243</f>
        <v>0</v>
      </c>
      <c r="J1243" s="2027" t="n">
        <v>60</v>
      </c>
      <c r="K1243" s="2135"/>
      <c r="L1243" s="2128" t="n">
        <f aca="false">F1243*I1243*J1243</f>
        <v>0</v>
      </c>
      <c r="M1243" s="2128" t="n">
        <f aca="false">L1243*$K$1260/$L$1260</f>
        <v>0</v>
      </c>
      <c r="N1243" s="2154" t="s">
        <v>1626</v>
      </c>
      <c r="O1243" s="2155"/>
      <c r="S1243" s="0" t="str">
        <f aca="false">B1243</f>
        <v>Mitali Road</v>
      </c>
      <c r="T1243" s="2160" t="n">
        <f aca="false">M1243</f>
        <v>0</v>
      </c>
      <c r="U1243" s="0" t="n">
        <v>0</v>
      </c>
      <c r="V1243" s="1441" t="n">
        <f aca="false">T1243-U1243</f>
        <v>0</v>
      </c>
      <c r="W1243" s="2001" t="e">
        <f aca="false">V1243/U1243*100</f>
        <v>#DIV/0!</v>
      </c>
      <c r="X1243" s="1441" t="e">
        <f aca="false">IF(W1243&gt;40,"FAULT",IF(W1243&lt;-40,"CHECK","OK"))</f>
        <v>#DIV/0!</v>
      </c>
    </row>
    <row r="1244" customFormat="false" ht="21.75" hidden="false" customHeight="true" outlineLevel="0" collapsed="false">
      <c r="A1244" s="2016" t="n">
        <v>7</v>
      </c>
      <c r="B1244" s="2017" t="s">
        <v>1798</v>
      </c>
      <c r="C1244" s="2018" t="n">
        <v>11</v>
      </c>
      <c r="D1244" s="2161"/>
      <c r="E1244" s="2018"/>
      <c r="F1244" s="2119" t="n">
        <v>1</v>
      </c>
      <c r="G1244" s="2120" t="n">
        <v>0</v>
      </c>
      <c r="H1244" s="2120" t="n">
        <v>0</v>
      </c>
      <c r="I1244" s="2053" t="n">
        <f aca="false">H1244-G1244</f>
        <v>0</v>
      </c>
      <c r="J1244" s="2027" t="n">
        <v>60000</v>
      </c>
      <c r="K1244" s="2135"/>
      <c r="L1244" s="2128" t="n">
        <f aca="false">F1244*I1244*J1244</f>
        <v>0</v>
      </c>
      <c r="M1244" s="2128" t="n">
        <f aca="false">L1244*$K$1260/$L$1260</f>
        <v>0</v>
      </c>
      <c r="N1244" s="2154" t="s">
        <v>1626</v>
      </c>
      <c r="O1244" s="2155"/>
      <c r="S1244" s="0" t="str">
        <f aca="false">B1244</f>
        <v>Bou Bazar</v>
      </c>
      <c r="T1244" s="2160" t="n">
        <f aca="false">M1244</f>
        <v>0</v>
      </c>
      <c r="U1244" s="0" t="n">
        <v>0</v>
      </c>
      <c r="V1244" s="1441" t="n">
        <f aca="false">T1244-U1244</f>
        <v>0</v>
      </c>
      <c r="W1244" s="2001" t="e">
        <f aca="false">V1244/U1244*100</f>
        <v>#DIV/0!</v>
      </c>
      <c r="X1244" s="1441" t="e">
        <f aca="false">IF(W1244&gt;40,"FAULT",IF(W1244&lt;-40,"CHECK","OK"))</f>
        <v>#DIV/0!</v>
      </c>
    </row>
    <row r="1245" customFormat="false" ht="21.75" hidden="false" customHeight="true" outlineLevel="0" collapsed="false">
      <c r="A1245" s="2016" t="n">
        <v>8</v>
      </c>
      <c r="B1245" s="2017" t="s">
        <v>1794</v>
      </c>
      <c r="C1245" s="2018" t="n">
        <v>11</v>
      </c>
      <c r="D1245" s="2161"/>
      <c r="E1245" s="2018" t="s">
        <v>1830</v>
      </c>
      <c r="F1245" s="2119" t="n">
        <v>1</v>
      </c>
      <c r="G1245" s="2120" t="n">
        <v>0</v>
      </c>
      <c r="H1245" s="2120" t="n">
        <v>0</v>
      </c>
      <c r="I1245" s="2053" t="n">
        <f aca="false">H1245-G1245</f>
        <v>0</v>
      </c>
      <c r="J1245" s="2027" t="n">
        <v>60</v>
      </c>
      <c r="K1245" s="2135"/>
      <c r="L1245" s="2128" t="n">
        <f aca="false">F1245*I1245*J1245</f>
        <v>0</v>
      </c>
      <c r="M1245" s="2128" t="n">
        <f aca="false">L1245*$K$1260/$L$1260</f>
        <v>0</v>
      </c>
      <c r="N1245" s="2154" t="s">
        <v>1626</v>
      </c>
      <c r="O1245" s="2155"/>
      <c r="S1245" s="0" t="str">
        <f aca="false">B1245</f>
        <v>Mina Bazar</v>
      </c>
      <c r="T1245" s="2160" t="n">
        <f aca="false">M1245</f>
        <v>0</v>
      </c>
      <c r="U1245" s="0" t="n">
        <v>0</v>
      </c>
      <c r="V1245" s="1441" t="n">
        <f aca="false">T1245-U1245</f>
        <v>0</v>
      </c>
      <c r="W1245" s="2001" t="e">
        <f aca="false">V1245/U1245*100</f>
        <v>#DIV/0!</v>
      </c>
      <c r="X1245" s="1441" t="e">
        <f aca="false">IF(W1245&gt;40,"FAULT",IF(W1245&lt;-40,"CHECK","OK"))</f>
        <v>#DIV/0!</v>
      </c>
    </row>
    <row r="1246" customFormat="false" ht="21.75" hidden="false" customHeight="true" outlineLevel="0" collapsed="false">
      <c r="A1246" s="2016" t="n">
        <v>10</v>
      </c>
      <c r="B1246" s="2379" t="s">
        <v>1467</v>
      </c>
      <c r="C1246" s="2018" t="n">
        <v>11</v>
      </c>
      <c r="D1246" s="2161"/>
      <c r="E1246" s="2018"/>
      <c r="F1246" s="2119" t="n">
        <v>1</v>
      </c>
      <c r="G1246" s="2120" t="n">
        <v>0</v>
      </c>
      <c r="H1246" s="2120" t="n">
        <v>0</v>
      </c>
      <c r="I1246" s="2053" t="n">
        <f aca="false">H1246-G1246</f>
        <v>0</v>
      </c>
      <c r="J1246" s="2027" t="n">
        <v>60000</v>
      </c>
      <c r="K1246" s="2135"/>
      <c r="L1246" s="2128" t="n">
        <f aca="false">F1246*I1246*J1246</f>
        <v>0</v>
      </c>
      <c r="M1246" s="2128" t="n">
        <f aca="false">L1246*$K$1260/$L$1260</f>
        <v>0</v>
      </c>
      <c r="N1246" s="2154" t="s">
        <v>1626</v>
      </c>
      <c r="O1246" s="2155"/>
      <c r="S1246" s="0" t="str">
        <f aca="false">B1246</f>
        <v>Spare</v>
      </c>
      <c r="T1246" s="2160" t="n">
        <f aca="false">M1246</f>
        <v>0</v>
      </c>
      <c r="U1246" s="0" t="n">
        <v>0</v>
      </c>
      <c r="V1246" s="1441" t="n">
        <f aca="false">T1246-U1246</f>
        <v>0</v>
      </c>
      <c r="W1246" s="2001" t="e">
        <f aca="false">V1246/U1246*100</f>
        <v>#DIV/0!</v>
      </c>
      <c r="X1246" s="1441" t="e">
        <f aca="false">IF(W1246&gt;40,"FAULT",IF(W1246&lt;-40,"CHECK","OK"))</f>
        <v>#DIV/0!</v>
      </c>
    </row>
    <row r="1247" customFormat="false" ht="21.75" hidden="false" customHeight="true" outlineLevel="0" collapsed="false">
      <c r="A1247" s="2016" t="n">
        <v>11</v>
      </c>
      <c r="B1247" s="2017" t="s">
        <v>1831</v>
      </c>
      <c r="C1247" s="2018" t="n">
        <v>11</v>
      </c>
      <c r="D1247" s="2161"/>
      <c r="E1247" s="2018" t="s">
        <v>1832</v>
      </c>
      <c r="F1247" s="2119" t="n">
        <v>1</v>
      </c>
      <c r="G1247" s="2134" t="n">
        <v>1111.52</v>
      </c>
      <c r="H1247" s="2134" t="n">
        <v>1125.53</v>
      </c>
      <c r="I1247" s="2053" t="n">
        <f aca="false">H1247-G1247</f>
        <v>14.01</v>
      </c>
      <c r="J1247" s="2027" t="n">
        <v>60000</v>
      </c>
      <c r="K1247" s="2135"/>
      <c r="L1247" s="2128" t="n">
        <f aca="false">F1247*I1247*J1247</f>
        <v>840599.999999999</v>
      </c>
      <c r="M1247" s="2128" t="n">
        <f aca="false">L1247*$K$1260/$L$1260</f>
        <v>852145.373149696</v>
      </c>
      <c r="N1247" s="2154" t="s">
        <v>1626</v>
      </c>
      <c r="O1247" s="2155"/>
      <c r="S1247" s="0" t="str">
        <f aca="false">B1247</f>
        <v>Simanto Square</v>
      </c>
      <c r="T1247" s="2160" t="n">
        <f aca="false">M1247</f>
        <v>852145.373149696</v>
      </c>
      <c r="U1247" s="0" t="n">
        <v>901151.342764308</v>
      </c>
      <c r="V1247" s="1441" t="n">
        <f aca="false">T1247-U1247</f>
        <v>-49005.9696146122</v>
      </c>
      <c r="W1247" s="2001" t="n">
        <f aca="false">V1247/U1247*100</f>
        <v>-5.4381508731136</v>
      </c>
      <c r="X1247" s="1441" t="str">
        <f aca="false">IF(W1247&gt;40,"FAULT",IF(W1247&lt;-40,"CHECK","OK"))</f>
        <v>OK</v>
      </c>
    </row>
    <row r="1248" customFormat="false" ht="21.75" hidden="false" customHeight="true" outlineLevel="0" collapsed="false">
      <c r="A1248" s="2016" t="n">
        <v>12</v>
      </c>
      <c r="B1248" s="2017" t="s">
        <v>1833</v>
      </c>
      <c r="C1248" s="2018" t="n">
        <v>11</v>
      </c>
      <c r="D1248" s="2161"/>
      <c r="E1248" s="2018" t="s">
        <v>1834</v>
      </c>
      <c r="F1248" s="2119" t="n">
        <v>1</v>
      </c>
      <c r="G1248" s="2120" t="n">
        <v>0</v>
      </c>
      <c r="H1248" s="2120" t="n">
        <v>0</v>
      </c>
      <c r="I1248" s="2053" t="n">
        <f aca="false">H1248-G1248</f>
        <v>0</v>
      </c>
      <c r="J1248" s="2027" t="n">
        <v>60000</v>
      </c>
      <c r="K1248" s="2135"/>
      <c r="L1248" s="2128" t="n">
        <f aca="false">F1248*I1248*J1248</f>
        <v>0</v>
      </c>
      <c r="M1248" s="2128" t="n">
        <f aca="false">L1248*$K$1260/$L$1260</f>
        <v>0</v>
      </c>
      <c r="N1248" s="2154" t="s">
        <v>1626</v>
      </c>
      <c r="O1248" s="2155"/>
      <c r="S1248" s="0" t="str">
        <f aca="false">B1248</f>
        <v>Post Office</v>
      </c>
      <c r="T1248" s="2160" t="n">
        <f aca="false">M1248</f>
        <v>0</v>
      </c>
      <c r="U1248" s="0" t="n">
        <v>0</v>
      </c>
      <c r="V1248" s="1441" t="n">
        <f aca="false">T1248-U1248</f>
        <v>0</v>
      </c>
      <c r="W1248" s="2001" t="e">
        <f aca="false">V1248/U1248*100</f>
        <v>#DIV/0!</v>
      </c>
      <c r="X1248" s="1441" t="e">
        <f aca="false">IF(W1248&gt;40,"FAULT",IF(W1248&lt;-40,"CHECK","OK"))</f>
        <v>#DIV/0!</v>
      </c>
    </row>
    <row r="1249" customFormat="false" ht="21.75" hidden="false" customHeight="true" outlineLevel="0" collapsed="false">
      <c r="A1249" s="2016" t="n">
        <v>13</v>
      </c>
      <c r="B1249" s="2017" t="s">
        <v>1835</v>
      </c>
      <c r="C1249" s="2018" t="n">
        <v>11</v>
      </c>
      <c r="D1249" s="2161"/>
      <c r="E1249" s="2018"/>
      <c r="F1249" s="2119" t="n">
        <v>1</v>
      </c>
      <c r="G1249" s="2120" t="n">
        <v>0</v>
      </c>
      <c r="H1249" s="2120" t="n">
        <v>0</v>
      </c>
      <c r="I1249" s="2053" t="n">
        <f aca="false">H1249-G1249</f>
        <v>0</v>
      </c>
      <c r="J1249" s="2027" t="n">
        <v>60000</v>
      </c>
      <c r="K1249" s="2135"/>
      <c r="L1249" s="2128" t="n">
        <f aca="false">F1249*I1249*J1249</f>
        <v>0</v>
      </c>
      <c r="M1249" s="2128" t="n">
        <f aca="false">L1249*$K$1260/$L$1260</f>
        <v>0</v>
      </c>
      <c r="N1249" s="2154" t="s">
        <v>1626</v>
      </c>
      <c r="O1249" s="2155"/>
      <c r="S1249" s="0" t="str">
        <f aca="false">B1249</f>
        <v>Hazaribagh Sw/S-2</v>
      </c>
      <c r="T1249" s="2160" t="n">
        <f aca="false">M1249</f>
        <v>0</v>
      </c>
      <c r="U1249" s="0" t="n">
        <v>0</v>
      </c>
      <c r="V1249" s="1441" t="n">
        <f aca="false">T1249-U1249</f>
        <v>0</v>
      </c>
      <c r="W1249" s="2001" t="e">
        <f aca="false">V1249/U1249*100</f>
        <v>#DIV/0!</v>
      </c>
      <c r="X1249" s="1441" t="e">
        <f aca="false">IF(W1249&gt;40,"FAULT",IF(W1249&lt;-40,"CHECK","OK"))</f>
        <v>#DIV/0!</v>
      </c>
    </row>
    <row r="1250" customFormat="false" ht="21.75" hidden="false" customHeight="true" outlineLevel="0" collapsed="false">
      <c r="A1250" s="2016" t="n">
        <v>14</v>
      </c>
      <c r="B1250" s="2017" t="s">
        <v>1836</v>
      </c>
      <c r="C1250" s="2018" t="n">
        <v>11</v>
      </c>
      <c r="D1250" s="2161"/>
      <c r="E1250" s="2018" t="s">
        <v>1837</v>
      </c>
      <c r="F1250" s="2119" t="n">
        <v>1</v>
      </c>
      <c r="G1250" s="2134" t="n">
        <v>3394.83</v>
      </c>
      <c r="H1250" s="2134" t="n">
        <v>3415.05</v>
      </c>
      <c r="I1250" s="2053" t="n">
        <f aca="false">H1250-G1250</f>
        <v>20.2200000000003</v>
      </c>
      <c r="J1250" s="2027" t="n">
        <v>60000</v>
      </c>
      <c r="K1250" s="2135"/>
      <c r="L1250" s="2128" t="n">
        <f aca="false">F1250*I1250*J1250</f>
        <v>1213200.00000002</v>
      </c>
      <c r="M1250" s="2128" t="n">
        <f aca="false">L1250*$K$1260/$L$1260</f>
        <v>1229862.91542378</v>
      </c>
      <c r="N1250" s="2154" t="s">
        <v>1626</v>
      </c>
      <c r="O1250" s="2155"/>
      <c r="S1250" s="0" t="str">
        <f aca="false">B1250</f>
        <v>Green Road Via Park</v>
      </c>
      <c r="T1250" s="2160" t="n">
        <f aca="false">M1250</f>
        <v>1229862.91542378</v>
      </c>
      <c r="U1250" s="0" t="n">
        <v>476757.771205709</v>
      </c>
      <c r="V1250" s="1441" t="n">
        <f aca="false">T1250-U1250</f>
        <v>753105.144218066</v>
      </c>
      <c r="W1250" s="2001" t="n">
        <f aca="false">V1250/U1250*100</f>
        <v>157.963894812555</v>
      </c>
      <c r="X1250" s="1441" t="str">
        <f aca="false">IF(W1250&gt;40,"FAULT",IF(W1250&lt;-40,"CHECK","OK"))</f>
        <v>FAULT</v>
      </c>
    </row>
    <row r="1251" customFormat="false" ht="21.75" hidden="false" customHeight="true" outlineLevel="0" collapsed="false">
      <c r="A1251" s="2016" t="n">
        <v>15</v>
      </c>
      <c r="B1251" s="2268" t="s">
        <v>1838</v>
      </c>
      <c r="C1251" s="2018" t="n">
        <v>11</v>
      </c>
      <c r="D1251" s="2161"/>
      <c r="E1251" s="2018" t="s">
        <v>1823</v>
      </c>
      <c r="F1251" s="2119" t="n">
        <v>1</v>
      </c>
      <c r="G1251" s="2134" t="n">
        <v>3628.17</v>
      </c>
      <c r="H1251" s="2134" t="n">
        <v>3629.4</v>
      </c>
      <c r="I1251" s="2053" t="n">
        <f aca="false">H1251-G1251</f>
        <v>1.23000000000002</v>
      </c>
      <c r="J1251" s="2027" t="n">
        <v>60000</v>
      </c>
      <c r="K1251" s="2135"/>
      <c r="L1251" s="2128" t="n">
        <f aca="false">F1251*I1251*J1251</f>
        <v>73800.0000000011</v>
      </c>
      <c r="M1251" s="2128" t="n">
        <f aca="false">L1251*$K$1260/$L$1260</f>
        <v>74813.6194842357</v>
      </c>
      <c r="N1251" s="2154" t="s">
        <v>1626</v>
      </c>
      <c r="O1251" s="2155"/>
      <c r="S1251" s="0" t="str">
        <f aca="false">B1251</f>
        <v>PWD Quarters 
11 kV Saleq Grand</v>
      </c>
      <c r="T1251" s="2160" t="n">
        <f aca="false">M1251</f>
        <v>74813.6194842357</v>
      </c>
      <c r="U1251" s="0" t="n">
        <v>63933.0344528845</v>
      </c>
      <c r="V1251" s="1441" t="n">
        <f aca="false">T1251-U1251</f>
        <v>10880.5850313512</v>
      </c>
      <c r="W1251" s="2001" t="n">
        <f aca="false">V1251/U1251*100</f>
        <v>17.0187214238512</v>
      </c>
      <c r="X1251" s="1441" t="str">
        <f aca="false">IF(W1251&gt;40,"FAULT",IF(W1251&lt;-40,"CHECK","OK"))</f>
        <v>OK</v>
      </c>
    </row>
    <row r="1252" customFormat="false" ht="21.75" hidden="false" customHeight="true" outlineLevel="0" collapsed="false">
      <c r="A1252" s="2016" t="n">
        <v>18</v>
      </c>
      <c r="B1252" s="2017" t="s">
        <v>1839</v>
      </c>
      <c r="C1252" s="2018" t="n">
        <v>11</v>
      </c>
      <c r="D1252" s="2161"/>
      <c r="E1252" s="2018" t="s">
        <v>1840</v>
      </c>
      <c r="F1252" s="2119" t="n">
        <v>1</v>
      </c>
      <c r="G1252" s="2120" t="n">
        <v>0</v>
      </c>
      <c r="H1252" s="2120" t="n">
        <v>0</v>
      </c>
      <c r="I1252" s="2053" t="n">
        <f aca="false">H1252-G1252</f>
        <v>0</v>
      </c>
      <c r="J1252" s="2027" t="n">
        <v>60000</v>
      </c>
      <c r="K1252" s="2135"/>
      <c r="L1252" s="2128" t="n">
        <f aca="false">F1252*I1252*J1252</f>
        <v>0</v>
      </c>
      <c r="M1252" s="2128" t="n">
        <f aca="false">L1252*$K$1260/$L$1260</f>
        <v>0</v>
      </c>
      <c r="N1252" s="2154" t="s">
        <v>1626</v>
      </c>
      <c r="O1252" s="2155"/>
      <c r="S1252" s="0" t="str">
        <f aca="false">B1252</f>
        <v>Road No.-2</v>
      </c>
      <c r="T1252" s="2160" t="n">
        <f aca="false">M1252</f>
        <v>0</v>
      </c>
      <c r="U1252" s="0" t="n">
        <v>0</v>
      </c>
      <c r="V1252" s="1441" t="n">
        <f aca="false">T1252-U1252</f>
        <v>0</v>
      </c>
      <c r="W1252" s="2001" t="e">
        <f aca="false">V1252/U1252*100</f>
        <v>#DIV/0!</v>
      </c>
      <c r="X1252" s="1441" t="e">
        <f aca="false">IF(W1252&gt;40,"FAULT",IF(W1252&lt;-40,"CHECK","OK"))</f>
        <v>#DIV/0!</v>
      </c>
    </row>
    <row r="1253" customFormat="false" ht="21.75" hidden="false" customHeight="true" outlineLevel="0" collapsed="false">
      <c r="A1253" s="2016" t="n">
        <v>19</v>
      </c>
      <c r="B1253" s="2017" t="s">
        <v>1841</v>
      </c>
      <c r="C1253" s="2018" t="n">
        <v>11</v>
      </c>
      <c r="D1253" s="2161"/>
      <c r="E1253" s="2018" t="s">
        <v>1842</v>
      </c>
      <c r="F1253" s="2119" t="n">
        <v>1</v>
      </c>
      <c r="G1253" s="2120" t="n">
        <v>0</v>
      </c>
      <c r="H1253" s="2120" t="n">
        <v>0</v>
      </c>
      <c r="I1253" s="2053" t="n">
        <f aca="false">H1253-G1253</f>
        <v>0</v>
      </c>
      <c r="J1253" s="2027" t="n">
        <v>60000</v>
      </c>
      <c r="K1253" s="2135"/>
      <c r="L1253" s="2128" t="n">
        <f aca="false">F1253*I1253*J1253</f>
        <v>0</v>
      </c>
      <c r="M1253" s="2128" t="n">
        <f aca="false">L1253*$K$1260/$L$1260</f>
        <v>0</v>
      </c>
      <c r="N1253" s="2154" t="s">
        <v>1626</v>
      </c>
      <c r="O1253" s="2155"/>
      <c r="S1253" s="0" t="str">
        <f aca="false">B1253</f>
        <v>Hzaribagh O/H</v>
      </c>
      <c r="T1253" s="2160" t="n">
        <f aca="false">M1253</f>
        <v>0</v>
      </c>
      <c r="U1253" s="0" t="n">
        <v>0</v>
      </c>
      <c r="V1253" s="1441" t="n">
        <f aca="false">T1253-U1253</f>
        <v>0</v>
      </c>
      <c r="W1253" s="2001" t="e">
        <f aca="false">V1253/U1253*100</f>
        <v>#DIV/0!</v>
      </c>
      <c r="X1253" s="1441" t="e">
        <f aca="false">IF(W1253&gt;40,"FAULT",IF(W1253&lt;-40,"CHECK","OK"))</f>
        <v>#DIV/0!</v>
      </c>
    </row>
    <row r="1254" customFormat="false" ht="21.75" hidden="false" customHeight="true" outlineLevel="0" collapsed="false">
      <c r="A1254" s="2016" t="n">
        <v>20</v>
      </c>
      <c r="B1254" s="2017" t="s">
        <v>1843</v>
      </c>
      <c r="C1254" s="2018" t="n">
        <v>11</v>
      </c>
      <c r="D1254" s="2161"/>
      <c r="E1254" s="2018" t="s">
        <v>1844</v>
      </c>
      <c r="F1254" s="2119" t="n">
        <v>1</v>
      </c>
      <c r="G1254" s="2120" t="n">
        <v>0</v>
      </c>
      <c r="H1254" s="2120" t="n">
        <v>0</v>
      </c>
      <c r="I1254" s="2053" t="n">
        <f aca="false">H1254-G1254</f>
        <v>0</v>
      </c>
      <c r="J1254" s="2027" t="n">
        <v>60000</v>
      </c>
      <c r="K1254" s="2135"/>
      <c r="L1254" s="2128" t="n">
        <f aca="false">F1254*I1254*J1254</f>
        <v>0</v>
      </c>
      <c r="M1254" s="2128" t="n">
        <f aca="false">L1254*$K$1260/$L$1260</f>
        <v>0</v>
      </c>
      <c r="N1254" s="2154" t="s">
        <v>1626</v>
      </c>
      <c r="O1254" s="2155"/>
      <c r="S1254" s="0" t="str">
        <f aca="false">B1254</f>
        <v>B.G.B</v>
      </c>
      <c r="T1254" s="2160" t="n">
        <f aca="false">M1254</f>
        <v>0</v>
      </c>
      <c r="U1254" s="0" t="n">
        <v>0</v>
      </c>
      <c r="V1254" s="1441" t="n">
        <f aca="false">T1254-U1254</f>
        <v>0</v>
      </c>
      <c r="W1254" s="2001" t="e">
        <f aca="false">V1254/U1254*100</f>
        <v>#DIV/0!</v>
      </c>
      <c r="X1254" s="1441" t="e">
        <f aca="false">IF(W1254&gt;40,"FAULT",IF(W1254&lt;-40,"CHECK","OK"))</f>
        <v>#DIV/0!</v>
      </c>
    </row>
    <row r="1255" customFormat="false" ht="21.75" hidden="false" customHeight="true" outlineLevel="0" collapsed="false">
      <c r="A1255" s="2016" t="n">
        <v>21</v>
      </c>
      <c r="B1255" s="2380" t="s">
        <v>1845</v>
      </c>
      <c r="C1255" s="2018" t="n">
        <v>11</v>
      </c>
      <c r="D1255" s="2161"/>
      <c r="E1255" s="2018" t="s">
        <v>1846</v>
      </c>
      <c r="F1255" s="2119" t="n">
        <v>1</v>
      </c>
      <c r="G1255" s="2120" t="n">
        <v>0</v>
      </c>
      <c r="H1255" s="2120" t="n">
        <v>0</v>
      </c>
      <c r="I1255" s="2053" t="n">
        <f aca="false">H1255-G1255</f>
        <v>0</v>
      </c>
      <c r="J1255" s="2027" t="n">
        <v>60000</v>
      </c>
      <c r="K1255" s="2135"/>
      <c r="L1255" s="2128" t="n">
        <f aca="false">F1255*I1255*J1255</f>
        <v>0</v>
      </c>
      <c r="M1255" s="2128" t="n">
        <f aca="false">L1255*$K$1260/$L$1260</f>
        <v>0</v>
      </c>
      <c r="N1255" s="2154" t="s">
        <v>1626</v>
      </c>
      <c r="O1255" s="2155"/>
      <c r="S1255" s="0" t="str">
        <f aca="false">B1255</f>
        <v>11 kV City College</v>
      </c>
      <c r="T1255" s="2160" t="n">
        <f aca="false">M1255</f>
        <v>0</v>
      </c>
      <c r="U1255" s="0" t="n">
        <v>0</v>
      </c>
      <c r="V1255" s="1441" t="n">
        <f aca="false">T1255-U1255</f>
        <v>0</v>
      </c>
      <c r="W1255" s="2001" t="e">
        <f aca="false">V1255/U1255*100</f>
        <v>#DIV/0!</v>
      </c>
      <c r="X1255" s="1441" t="e">
        <f aca="false">IF(W1255&gt;40,"FAULT",IF(W1255&lt;-40,"CHECK","OK"))</f>
        <v>#DIV/0!</v>
      </c>
    </row>
    <row r="1256" customFormat="false" ht="21.75" hidden="false" customHeight="true" outlineLevel="0" collapsed="false">
      <c r="A1256" s="2016" t="n">
        <v>22</v>
      </c>
      <c r="B1256" s="2017" t="s">
        <v>1789</v>
      </c>
      <c r="C1256" s="2018" t="n">
        <v>11</v>
      </c>
      <c r="D1256" s="2161"/>
      <c r="E1256" s="2018" t="s">
        <v>1847</v>
      </c>
      <c r="F1256" s="2119" t="n">
        <v>1</v>
      </c>
      <c r="G1256" s="2120" t="n">
        <v>0</v>
      </c>
      <c r="H1256" s="2120" t="n">
        <v>0</v>
      </c>
      <c r="I1256" s="2053" t="n">
        <f aca="false">H1256-G1256</f>
        <v>0</v>
      </c>
      <c r="J1256" s="2027" t="n">
        <v>60</v>
      </c>
      <c r="K1256" s="2135"/>
      <c r="L1256" s="2128" t="n">
        <f aca="false">F1256*I1256*J1256</f>
        <v>0</v>
      </c>
      <c r="M1256" s="2128" t="n">
        <f aca="false">L1256*$K$1260/$L$1260</f>
        <v>0</v>
      </c>
      <c r="N1256" s="2378" t="s">
        <v>1848</v>
      </c>
      <c r="O1256" s="2155"/>
      <c r="S1256" s="0" t="str">
        <f aca="false">B1256</f>
        <v>Modina Rayer Bazar</v>
      </c>
      <c r="T1256" s="2160" t="n">
        <f aca="false">M1256</f>
        <v>0</v>
      </c>
      <c r="U1256" s="0" t="n">
        <v>0</v>
      </c>
      <c r="V1256" s="1441" t="n">
        <f aca="false">T1256-U1256</f>
        <v>0</v>
      </c>
      <c r="W1256" s="2001" t="e">
        <f aca="false">V1256/U1256*100</f>
        <v>#DIV/0!</v>
      </c>
      <c r="X1256" s="1441" t="e">
        <f aca="false">IF(W1256&gt;40,"FAULT",IF(W1256&lt;-40,"CHECK","OK"))</f>
        <v>#DIV/0!</v>
      </c>
    </row>
    <row r="1257" customFormat="false" ht="21.75" hidden="false" customHeight="true" outlineLevel="0" collapsed="false">
      <c r="A1257" s="2016" t="n">
        <v>23</v>
      </c>
      <c r="B1257" s="2017" t="s">
        <v>1849</v>
      </c>
      <c r="C1257" s="2018" t="n">
        <v>11</v>
      </c>
      <c r="D1257" s="2161"/>
      <c r="E1257" s="2018" t="s">
        <v>1850</v>
      </c>
      <c r="F1257" s="2119" t="n">
        <v>1</v>
      </c>
      <c r="G1257" s="2120" t="n">
        <v>0</v>
      </c>
      <c r="H1257" s="2120" t="n">
        <v>0</v>
      </c>
      <c r="I1257" s="2053" t="n">
        <f aca="false">H1257-G1257</f>
        <v>0</v>
      </c>
      <c r="J1257" s="2027" t="n">
        <v>60000</v>
      </c>
      <c r="K1257" s="2135"/>
      <c r="L1257" s="2128" t="n">
        <f aca="false">F1257*I1257*J1257</f>
        <v>0</v>
      </c>
      <c r="M1257" s="2128" t="n">
        <f aca="false">L1257*$K$1260/$L$1260</f>
        <v>0</v>
      </c>
      <c r="N1257" s="2154" t="s">
        <v>1626</v>
      </c>
      <c r="O1257" s="2155"/>
      <c r="S1257" s="0" t="str">
        <f aca="false">B1257</f>
        <v>Jigatala Local</v>
      </c>
      <c r="T1257" s="2160" t="n">
        <f aca="false">M1257</f>
        <v>0</v>
      </c>
      <c r="U1257" s="0" t="n">
        <v>0</v>
      </c>
      <c r="V1257" s="1441" t="n">
        <f aca="false">T1257-U1257</f>
        <v>0</v>
      </c>
      <c r="W1257" s="2001" t="e">
        <f aca="false">V1257/U1257*100</f>
        <v>#DIV/0!</v>
      </c>
      <c r="X1257" s="1441" t="e">
        <f aca="false">IF(W1257&gt;40,"FAULT",IF(W1257&lt;-40,"CHECK","OK"))</f>
        <v>#DIV/0!</v>
      </c>
    </row>
    <row r="1258" customFormat="false" ht="21.75" hidden="false" customHeight="true" outlineLevel="0" collapsed="false">
      <c r="A1258" s="2016" t="n">
        <v>24</v>
      </c>
      <c r="B1258" s="2017" t="s">
        <v>1851</v>
      </c>
      <c r="C1258" s="2152" t="n">
        <v>0.415</v>
      </c>
      <c r="D1258" s="2161"/>
      <c r="E1258" s="2018" t="n">
        <v>243284</v>
      </c>
      <c r="F1258" s="2119" t="n">
        <v>1</v>
      </c>
      <c r="G1258" s="2134" t="n">
        <v>83536</v>
      </c>
      <c r="H1258" s="2134" t="n">
        <v>83791</v>
      </c>
      <c r="I1258" s="2053" t="n">
        <f aca="false">H1258-G1258</f>
        <v>255</v>
      </c>
      <c r="J1258" s="2027" t="n">
        <v>10</v>
      </c>
      <c r="K1258" s="2135"/>
      <c r="L1258" s="2128" t="n">
        <f aca="false">F1258*I1258*J1258</f>
        <v>2550</v>
      </c>
      <c r="M1258" s="2128" t="n">
        <f aca="false">L1258*$K$1260/$L$1260</f>
        <v>2585.02343746339</v>
      </c>
      <c r="N1258" s="2154" t="s">
        <v>1626</v>
      </c>
      <c r="O1258" s="2155"/>
      <c r="S1258" s="0" t="str">
        <f aca="false">B1258</f>
        <v>33/0.4 kV Aux. Transformer AT-1</v>
      </c>
      <c r="T1258" s="2160" t="n">
        <f aca="false">M1258</f>
        <v>2585.02343746339</v>
      </c>
      <c r="U1258" s="0" t="n">
        <v>3440.206139607</v>
      </c>
      <c r="V1258" s="1441" t="n">
        <f aca="false">T1258-U1258</f>
        <v>-855.182702143607</v>
      </c>
      <c r="W1258" s="2001" t="n">
        <f aca="false">V1258/U1258*100</f>
        <v>-24.8584726449358</v>
      </c>
      <c r="X1258" s="1441" t="str">
        <f aca="false">IF(W1258&gt;40,"FAULT",IF(W1258&lt;-40,"CHECK","OK"))</f>
        <v>OK</v>
      </c>
    </row>
    <row r="1259" customFormat="false" ht="21.75" hidden="false" customHeight="true" outlineLevel="0" collapsed="false">
      <c r="A1259" s="2016" t="n">
        <v>25</v>
      </c>
      <c r="B1259" s="2017" t="s">
        <v>1852</v>
      </c>
      <c r="C1259" s="2152" t="n">
        <v>0.415</v>
      </c>
      <c r="D1259" s="2162"/>
      <c r="E1259" s="2018" t="n">
        <v>412277</v>
      </c>
      <c r="F1259" s="2119" t="n">
        <v>1</v>
      </c>
      <c r="G1259" s="2134" t="n">
        <v>38966</v>
      </c>
      <c r="H1259" s="2134" t="n">
        <v>39498</v>
      </c>
      <c r="I1259" s="2053" t="n">
        <f aca="false">H1259-G1259</f>
        <v>532</v>
      </c>
      <c r="J1259" s="2027" t="n">
        <v>10</v>
      </c>
      <c r="K1259" s="2135"/>
      <c r="L1259" s="2128" t="n">
        <f aca="false">F1259*I1259*J1259</f>
        <v>5320</v>
      </c>
      <c r="M1259" s="2128" t="n">
        <f aca="false">L1259*$K$1260/$L$1260</f>
        <v>5393.06850482558</v>
      </c>
      <c r="N1259" s="2154" t="s">
        <v>1626</v>
      </c>
      <c r="O1259" s="2155"/>
      <c r="S1259" s="0" t="str">
        <f aca="false">B1259</f>
        <v>33/0.4 kV Aux. Transformer AT-2</v>
      </c>
      <c r="T1259" s="2160" t="n">
        <f aca="false">M1259</f>
        <v>5393.06850482558</v>
      </c>
      <c r="U1259" s="0" t="n">
        <v>0</v>
      </c>
      <c r="V1259" s="1441" t="n">
        <f aca="false">T1259-U1259</f>
        <v>5393.06850482558</v>
      </c>
      <c r="W1259" s="2001" t="e">
        <f aca="false">V1259/U1259*100</f>
        <v>#DIV/0!</v>
      </c>
      <c r="X1259" s="1441" t="e">
        <f aca="false">IF(W1259&gt;40,"FAULT",IF(W1259&lt;-40,"CHECK","OK"))</f>
        <v>#DIV/0!</v>
      </c>
    </row>
    <row r="1260" customFormat="false" ht="21.75" hidden="false" customHeight="true" outlineLevel="0" collapsed="false">
      <c r="A1260" s="2132"/>
      <c r="B1260" s="2142"/>
      <c r="C1260" s="2143"/>
      <c r="D1260" s="2142"/>
      <c r="E1260" s="2143"/>
      <c r="F1260" s="2144"/>
      <c r="G1260" s="2145"/>
      <c r="H1260" s="2145"/>
      <c r="I1260" s="2145"/>
      <c r="J1260" s="2239" t="s">
        <v>1187</v>
      </c>
      <c r="K1260" s="2075" t="n">
        <f aca="false">L1221</f>
        <v>2164800</v>
      </c>
      <c r="L1260" s="2075" t="n">
        <f aca="false">SUM(L1242:L1259)</f>
        <v>2135470.00000002</v>
      </c>
      <c r="M1260" s="2130" t="n">
        <f aca="false">SUM(M1242:M1259)</f>
        <v>2164800</v>
      </c>
      <c r="N1260" s="2166" t="n">
        <f aca="false">(M1260-L1260)/L1260*100</f>
        <v>1.37346813581927</v>
      </c>
      <c r="O1260" s="2240"/>
    </row>
    <row r="1262" customFormat="false" ht="21.75" hidden="false" customHeight="true" outlineLevel="0" collapsed="false">
      <c r="A1262" s="2077"/>
      <c r="B1262" s="2078"/>
      <c r="C1262" s="2051"/>
      <c r="D1262" s="2079"/>
      <c r="F1262" s="2169" t="s">
        <v>1234</v>
      </c>
      <c r="G1262" s="2169"/>
      <c r="H1262" s="2169"/>
      <c r="I1262" s="2170" t="s">
        <v>212</v>
      </c>
      <c r="J1262" s="2077"/>
      <c r="K1262" s="2080"/>
      <c r="L1262" s="2077"/>
      <c r="M1262" s="2077"/>
      <c r="N1262" s="2051"/>
      <c r="O1262" s="2077"/>
    </row>
    <row r="1263" customFormat="false" ht="21.75" hidden="false" customHeight="true" outlineLevel="0" collapsed="false">
      <c r="A1263" s="2077"/>
      <c r="B1263" s="2078"/>
      <c r="C1263" s="2051"/>
      <c r="D1263" s="2079"/>
      <c r="F1263" s="2260" t="s">
        <v>1626</v>
      </c>
      <c r="G1263" s="2261" t="s">
        <v>1367</v>
      </c>
      <c r="H1263" s="2261"/>
      <c r="I1263" s="2171" t="n">
        <f aca="false">SUM(M1243:M1255,M1257)</f>
        <v>2156821.90805771</v>
      </c>
      <c r="J1263" s="2077"/>
      <c r="K1263" s="2080"/>
      <c r="L1263" s="2077"/>
      <c r="M1263" s="2077"/>
      <c r="N1263" s="2051"/>
      <c r="O1263" s="2077" t="s">
        <v>122</v>
      </c>
    </row>
    <row r="1264" customFormat="false" ht="21.75" hidden="false" customHeight="true" outlineLevel="0" collapsed="false">
      <c r="A1264" s="2077"/>
      <c r="B1264" s="2078"/>
      <c r="C1264" s="2051"/>
      <c r="D1264" s="2079"/>
      <c r="F1264" s="2260"/>
      <c r="G1264" s="2261"/>
      <c r="H1264" s="2261"/>
      <c r="I1264" s="2171"/>
      <c r="J1264" s="2077"/>
      <c r="K1264" s="2080"/>
      <c r="L1264" s="2077"/>
      <c r="M1264" s="2077"/>
      <c r="N1264" s="2051"/>
      <c r="O1264" s="2077"/>
    </row>
    <row r="1265" customFormat="false" ht="21.75" hidden="false" customHeight="true" outlineLevel="0" collapsed="false">
      <c r="A1265" s="2077"/>
      <c r="B1265" s="2078"/>
      <c r="C1265" s="2051"/>
      <c r="D1265" s="2079"/>
      <c r="F1265" s="2260"/>
      <c r="G1265" s="2261"/>
      <c r="H1265" s="2261"/>
      <c r="I1265" s="2171"/>
      <c r="J1265" s="2077"/>
      <c r="K1265" s="2080"/>
      <c r="L1265" s="2077"/>
      <c r="M1265" s="2077"/>
      <c r="N1265" s="2051"/>
      <c r="O1265" s="2077"/>
    </row>
    <row r="1266" customFormat="false" ht="21.75" hidden="false" customHeight="true" outlineLevel="0" collapsed="false">
      <c r="A1266" s="2077"/>
      <c r="B1266" s="2078"/>
      <c r="C1266" s="2051"/>
      <c r="D1266" s="2079"/>
      <c r="F1266" s="2260"/>
      <c r="G1266" s="2261"/>
      <c r="H1266" s="2261"/>
      <c r="I1266" s="2171"/>
      <c r="J1266" s="2077"/>
      <c r="K1266" s="2080"/>
      <c r="L1266" s="2077"/>
      <c r="M1266" s="2077"/>
      <c r="N1266" s="2051"/>
      <c r="O1266" s="2077"/>
    </row>
    <row r="1267" customFormat="false" ht="21.75" hidden="false" customHeight="true" outlineLevel="0" collapsed="false">
      <c r="A1267" s="2077"/>
      <c r="B1267" s="2078"/>
      <c r="C1267" s="2051"/>
      <c r="D1267" s="2079"/>
      <c r="F1267" s="2260"/>
      <c r="G1267" s="2126"/>
      <c r="H1267" s="2126"/>
      <c r="I1267" s="2171"/>
      <c r="J1267" s="2077"/>
      <c r="L1267" s="2077"/>
      <c r="M1267" s="2077"/>
      <c r="N1267" s="2051"/>
      <c r="O1267" s="2077"/>
    </row>
    <row r="1268" customFormat="false" ht="21.75" hidden="false" customHeight="true" outlineLevel="0" collapsed="false">
      <c r="A1268" s="2077"/>
      <c r="B1268" s="2078"/>
      <c r="C1268" s="2051"/>
      <c r="D1268" s="2079"/>
      <c r="E1268" s="2051"/>
      <c r="F1268" s="2241" t="s">
        <v>1239</v>
      </c>
      <c r="G1268" s="2241"/>
      <c r="H1268" s="2241"/>
      <c r="I1268" s="2242" t="n">
        <f aca="false">SUM(I1263:I1267)</f>
        <v>2156821.90805771</v>
      </c>
      <c r="J1268" s="2130" t="n">
        <f aca="false">I1268-M1260</f>
        <v>-7978.09194228891</v>
      </c>
      <c r="K1268" s="2080"/>
      <c r="L1268" s="2077"/>
      <c r="M1268" s="2077"/>
      <c r="N1268" s="2051"/>
      <c r="O1268" s="2077"/>
    </row>
    <row r="1269" customFormat="false" ht="21.75" hidden="false" customHeight="true" outlineLevel="0" collapsed="false">
      <c r="A1269" s="2077"/>
      <c r="B1269" s="2078"/>
      <c r="C1269" s="2051"/>
      <c r="D1269" s="2079"/>
      <c r="E1269" s="2051"/>
      <c r="F1269" s="2103"/>
      <c r="G1269" s="2077"/>
      <c r="H1269" s="2077"/>
      <c r="I1269" s="2077"/>
      <c r="J1269" s="2077"/>
      <c r="K1269" s="2080"/>
      <c r="L1269" s="2077"/>
      <c r="M1269" s="2077"/>
      <c r="N1269" s="2051"/>
      <c r="O1269" s="2077"/>
    </row>
    <row r="1270" customFormat="false" ht="21.75" hidden="false" customHeight="true" outlineLevel="0" collapsed="false">
      <c r="A1270" s="2077"/>
      <c r="B1270" s="2078"/>
      <c r="C1270" s="2051"/>
      <c r="D1270" s="2079"/>
      <c r="E1270" s="2051"/>
      <c r="F1270" s="2103"/>
      <c r="G1270" s="2077"/>
      <c r="H1270" s="2077"/>
      <c r="I1270" s="2077"/>
      <c r="J1270" s="2077"/>
      <c r="K1270" s="2080"/>
      <c r="L1270" s="2077"/>
      <c r="M1270" s="2077"/>
      <c r="N1270" s="2051"/>
      <c r="O1270" s="2077"/>
    </row>
    <row r="1271" customFormat="false" ht="21.75" hidden="false" customHeight="true" outlineLevel="0" collapsed="false">
      <c r="A1271" s="2077"/>
      <c r="B1271" s="2078"/>
      <c r="C1271" s="2051"/>
      <c r="D1271" s="2079"/>
      <c r="E1271" s="2051"/>
      <c r="F1271" s="2103"/>
      <c r="G1271" s="2077"/>
      <c r="H1271" s="2077"/>
      <c r="I1271" s="2077"/>
      <c r="J1271" s="2077"/>
      <c r="K1271" s="2080"/>
      <c r="L1271" s="2077"/>
      <c r="M1271" s="2077"/>
      <c r="N1271" s="2051"/>
      <c r="O1271" s="2077"/>
    </row>
    <row r="1272" customFormat="false" ht="21.75" hidden="false" customHeight="true" outlineLevel="0" collapsed="false">
      <c r="A1272" s="2077"/>
      <c r="B1272" s="2051"/>
      <c r="C1272" s="2051"/>
      <c r="D1272" s="2079"/>
      <c r="E1272" s="2051"/>
      <c r="F1272" s="2103"/>
      <c r="G1272" s="2077"/>
      <c r="H1272" s="2077"/>
      <c r="I1272" s="2077"/>
      <c r="J1272" s="2077"/>
      <c r="K1272" s="2080"/>
      <c r="L1272" s="2077"/>
      <c r="M1272" s="2077"/>
      <c r="N1272" s="2051"/>
      <c r="O1272" s="2077"/>
    </row>
    <row r="1273" customFormat="false" ht="21.75" hidden="false" customHeight="true" outlineLevel="0" collapsed="false">
      <c r="A1273" s="2077"/>
      <c r="B1273" s="2051"/>
      <c r="C1273" s="2051"/>
      <c r="D1273" s="2079"/>
      <c r="E1273" s="2051"/>
      <c r="F1273" s="2103"/>
      <c r="G1273" s="2077"/>
      <c r="H1273" s="2077"/>
      <c r="I1273" s="2077"/>
      <c r="J1273" s="2077"/>
      <c r="K1273" s="2080"/>
      <c r="L1273" s="2077"/>
      <c r="M1273" s="2077"/>
      <c r="N1273" s="2051"/>
      <c r="O1273" s="2077"/>
    </row>
    <row r="1274" customFormat="false" ht="21.75" hidden="false" customHeight="true" outlineLevel="0" collapsed="false">
      <c r="A1274" s="2077"/>
      <c r="B1274" s="2078"/>
      <c r="C1274" s="2051"/>
      <c r="D1274" s="2079"/>
      <c r="E1274" s="2051"/>
      <c r="F1274" s="2103"/>
      <c r="G1274" s="2077"/>
      <c r="H1274" s="2077"/>
      <c r="I1274" s="2077"/>
      <c r="J1274" s="2077"/>
      <c r="K1274" s="2080"/>
      <c r="L1274" s="2077"/>
      <c r="M1274" s="2077"/>
      <c r="N1274" s="2051"/>
      <c r="O1274" s="2077"/>
    </row>
    <row r="1275" customFormat="false" ht="21.75" hidden="false" customHeight="true" outlineLevel="0" collapsed="false">
      <c r="A1275" s="2077"/>
      <c r="B1275" s="2078"/>
      <c r="C1275" s="2051"/>
      <c r="D1275" s="2079"/>
      <c r="E1275" s="2051"/>
      <c r="F1275" s="2103"/>
      <c r="G1275" s="2077"/>
      <c r="H1275" s="2077"/>
      <c r="I1275" s="2077"/>
      <c r="J1275" s="2077"/>
      <c r="K1275" s="2080"/>
      <c r="L1275" s="2077"/>
      <c r="M1275" s="2077"/>
      <c r="N1275" s="2051"/>
      <c r="O1275" s="2077"/>
    </row>
    <row r="1276" customFormat="false" ht="21.75" hidden="false" customHeight="true" outlineLevel="0" collapsed="false">
      <c r="A1276" s="2077"/>
      <c r="B1276" s="2078"/>
      <c r="C1276" s="2051"/>
      <c r="D1276" s="2079"/>
      <c r="E1276" s="2051"/>
      <c r="F1276" s="2103"/>
      <c r="G1276" s="2077"/>
      <c r="H1276" s="2077"/>
      <c r="I1276" s="2077"/>
      <c r="J1276" s="2077"/>
      <c r="K1276" s="2080"/>
      <c r="L1276" s="2077"/>
      <c r="M1276" s="2077"/>
      <c r="N1276" s="2051"/>
      <c r="O1276" s="2077"/>
    </row>
    <row r="1277" customFormat="false" ht="21.75" hidden="false" customHeight="true" outlineLevel="0" collapsed="false">
      <c r="A1277" s="2174"/>
      <c r="B1277" s="2175"/>
      <c r="C1277" s="2175"/>
      <c r="D1277" s="2175"/>
      <c r="E1277" s="2175"/>
      <c r="F1277" s="2175"/>
      <c r="G1277" s="2175"/>
      <c r="H1277" s="2175"/>
      <c r="I1277" s="2175"/>
      <c r="J1277" s="2175"/>
      <c r="K1277" s="2175"/>
      <c r="L1277" s="2175"/>
      <c r="M1277" s="2175"/>
      <c r="N1277" s="2051"/>
      <c r="O1277" s="2077"/>
    </row>
    <row r="1278" customFormat="false" ht="21.75" hidden="false" customHeight="true" outlineLevel="0" collapsed="false">
      <c r="A1278" s="2077"/>
      <c r="B1278" s="2078"/>
      <c r="C1278" s="2051"/>
      <c r="D1278" s="2079"/>
      <c r="E1278" s="2051"/>
      <c r="F1278" s="2103"/>
      <c r="G1278" s="2077"/>
      <c r="H1278" s="2077"/>
      <c r="I1278" s="2077"/>
      <c r="J1278" s="2077"/>
      <c r="K1278" s="2080"/>
      <c r="L1278" s="2077"/>
      <c r="M1278" s="2077"/>
      <c r="N1278" s="2051"/>
      <c r="O1278" s="2077"/>
    </row>
    <row r="1279" customFormat="false" ht="21.75" hidden="false" customHeight="true" outlineLevel="0" collapsed="false">
      <c r="A1279" s="2077"/>
      <c r="B1279" s="2078"/>
      <c r="C1279" s="2051"/>
      <c r="D1279" s="2079"/>
      <c r="E1279" s="2051"/>
      <c r="F1279" s="2103"/>
      <c r="G1279" s="2077"/>
      <c r="H1279" s="2077"/>
      <c r="I1279" s="2077"/>
      <c r="J1279" s="2077"/>
      <c r="K1279" s="2080"/>
      <c r="L1279" s="2077"/>
      <c r="M1279" s="2077"/>
      <c r="N1279" s="2051"/>
      <c r="O1279" s="2077"/>
    </row>
    <row r="1280" customFormat="false" ht="21.75" hidden="false" customHeight="true" outlineLevel="0" collapsed="false">
      <c r="A1280" s="2270" t="s">
        <v>1853</v>
      </c>
      <c r="B1280" s="2270"/>
      <c r="C1280" s="2270"/>
      <c r="D1280" s="2270"/>
      <c r="E1280" s="2270"/>
      <c r="F1280" s="2270"/>
      <c r="G1280" s="2270"/>
      <c r="H1280" s="2270"/>
      <c r="I1280" s="2270"/>
      <c r="J1280" s="2270"/>
      <c r="K1280" s="2270"/>
      <c r="L1280" s="2270"/>
      <c r="M1280" s="2270"/>
      <c r="N1280" s="2270"/>
      <c r="O1280" s="1989" t="str">
        <f aca="false">$O$6</f>
        <v>Month June-2023</v>
      </c>
      <c r="S1280" s="1990" t="str">
        <f aca="false">S6</f>
        <v>Name of Feeders.</v>
      </c>
      <c r="T1280" s="1991" t="str">
        <f aca="false">T6</f>
        <v>Month June-2023</v>
      </c>
      <c r="U1280" s="1990" t="s">
        <v>1070</v>
      </c>
      <c r="V1280" s="1990" t="str">
        <f aca="false">V6</f>
        <v>Diffferance</v>
      </c>
      <c r="W1280" s="1990" t="str">
        <f aca="false">W6</f>
        <v>% of Increased/Decreased</v>
      </c>
      <c r="X1280" s="1990" t="str">
        <f aca="false">X6</f>
        <v>COMENTS</v>
      </c>
    </row>
    <row r="1281" customFormat="false" ht="21.75" hidden="false" customHeight="true" outlineLevel="0" collapsed="false">
      <c r="A1281" s="1992" t="s">
        <v>794</v>
      </c>
      <c r="B1281" s="1993" t="s">
        <v>1074</v>
      </c>
      <c r="C1281" s="1994" t="s">
        <v>1075</v>
      </c>
      <c r="D1281" s="1994"/>
      <c r="E1281" s="1994"/>
      <c r="F1281" s="1995" t="s">
        <v>45</v>
      </c>
      <c r="G1281" s="1996" t="s">
        <v>1076</v>
      </c>
      <c r="H1281" s="1996"/>
      <c r="I1281" s="1996"/>
      <c r="J1281" s="1996" t="s">
        <v>29</v>
      </c>
      <c r="K1281" s="1996" t="s">
        <v>1077</v>
      </c>
      <c r="L1281" s="1996"/>
      <c r="M1281" s="1994" t="s">
        <v>1134</v>
      </c>
      <c r="N1281" s="1993"/>
      <c r="O1281" s="1997" t="s">
        <v>479</v>
      </c>
    </row>
    <row r="1282" customFormat="false" ht="21.75" hidden="false" customHeight="true" outlineLevel="0" collapsed="false">
      <c r="A1282" s="1992"/>
      <c r="B1282" s="1993"/>
      <c r="C1282" s="1998" t="s">
        <v>1079</v>
      </c>
      <c r="D1282" s="1998"/>
      <c r="E1282" s="1998" t="s">
        <v>1080</v>
      </c>
      <c r="F1282" s="1995"/>
      <c r="G1282" s="2249" t="n">
        <f aca="false">'NORTH-1'!$H$8</f>
        <v>44929</v>
      </c>
      <c r="H1282" s="2249" t="n">
        <f aca="false">'NORTH-1'!$H$8</f>
        <v>44929</v>
      </c>
      <c r="I1282" s="2000" t="s">
        <v>47</v>
      </c>
      <c r="J1282" s="1996"/>
      <c r="K1282" s="2000" t="s">
        <v>1081</v>
      </c>
      <c r="L1282" s="2000" t="s">
        <v>1082</v>
      </c>
      <c r="M1282" s="1994" t="s">
        <v>1083</v>
      </c>
      <c r="N1282" s="1998" t="s">
        <v>741</v>
      </c>
      <c r="O1282" s="1997"/>
    </row>
    <row r="1283" customFormat="false" ht="21.75" hidden="false" customHeight="true" outlineLevel="0" collapsed="false">
      <c r="A1283" s="2002" t="n">
        <v>1</v>
      </c>
      <c r="B1283" s="2003" t="n">
        <v>2</v>
      </c>
      <c r="C1283" s="2004" t="n">
        <v>4</v>
      </c>
      <c r="D1283" s="2004"/>
      <c r="E1283" s="2003" t="n">
        <v>5</v>
      </c>
      <c r="F1283" s="2005" t="n">
        <v>7</v>
      </c>
      <c r="G1283" s="2002" t="n">
        <v>9</v>
      </c>
      <c r="H1283" s="2002" t="n">
        <v>9</v>
      </c>
      <c r="I1283" s="2002" t="s">
        <v>1084</v>
      </c>
      <c r="J1283" s="2002" t="n">
        <v>11</v>
      </c>
      <c r="K1283" s="2002" t="s">
        <v>1085</v>
      </c>
      <c r="L1283" s="2002" t="s">
        <v>1086</v>
      </c>
      <c r="M1283" s="2002" t="n">
        <v>14</v>
      </c>
      <c r="N1283" s="2006" t="n">
        <v>15</v>
      </c>
      <c r="O1283" s="2002" t="n">
        <v>16</v>
      </c>
      <c r="T1283" s="1441" t="n">
        <v>15283200.0000001</v>
      </c>
      <c r="U1283" s="1441" t="n">
        <v>15283200.0000001</v>
      </c>
      <c r="V1283" s="1441" t="n">
        <f aca="false">T1283-U1283</f>
        <v>0</v>
      </c>
      <c r="W1283" s="2001" t="n">
        <f aca="false">V1283/U1283*100</f>
        <v>0</v>
      </c>
      <c r="X1283" s="1441" t="str">
        <f aca="false">IF(W1283&gt;40,"FAULT",IF(W1283&lt;-40,"CHECK","OK"))</f>
        <v>OK</v>
      </c>
    </row>
    <row r="1284" customFormat="false" ht="21.75" hidden="false" customHeight="true" outlineLevel="0" collapsed="false">
      <c r="A1284" s="2016"/>
      <c r="B1284" s="2008" t="s">
        <v>1854</v>
      </c>
      <c r="C1284" s="2009"/>
      <c r="D1284" s="2010"/>
      <c r="E1284" s="2009"/>
      <c r="F1284" s="2012"/>
      <c r="G1284" s="2009"/>
      <c r="H1284" s="2009"/>
      <c r="I1284" s="2009"/>
      <c r="J1284" s="2009"/>
      <c r="K1284" s="2010"/>
      <c r="L1284" s="2009"/>
      <c r="M1284" s="2013"/>
      <c r="N1284" s="2014"/>
      <c r="O1284" s="2027"/>
    </row>
    <row r="1285" customFormat="false" ht="21.75" hidden="false" customHeight="true" outlineLevel="0" collapsed="false">
      <c r="A1285" s="2007"/>
      <c r="B1285" s="2017" t="s">
        <v>1855</v>
      </c>
      <c r="C1285" s="2178" t="n">
        <f aca="false">C897</f>
        <v>33</v>
      </c>
      <c r="D1285" s="2311" t="n">
        <f aca="false">D897</f>
        <v>0</v>
      </c>
      <c r="E1285" s="2178" t="str">
        <f aca="false">E897</f>
        <v>BD001907</v>
      </c>
      <c r="F1285" s="2180" t="n">
        <f aca="false">F897</f>
        <v>1</v>
      </c>
      <c r="G1285" s="2181" t="n">
        <f aca="false">G897</f>
        <v>348.37</v>
      </c>
      <c r="H1285" s="2181" t="n">
        <f aca="false">H897</f>
        <v>348.37</v>
      </c>
      <c r="I1285" s="2181" t="n">
        <f aca="false">I897</f>
        <v>0</v>
      </c>
      <c r="J1285" s="2178" t="n">
        <f aca="false">J897</f>
        <v>240000</v>
      </c>
      <c r="K1285" s="2184" t="n">
        <f aca="false">K897</f>
        <v>0</v>
      </c>
      <c r="L1285" s="2186" t="n">
        <f aca="false">L897</f>
        <v>0</v>
      </c>
      <c r="M1285" s="2186" t="n">
        <f aca="false">M897</f>
        <v>0</v>
      </c>
      <c r="N1285" s="2129"/>
      <c r="O1285" s="2187"/>
    </row>
    <row r="1286" customFormat="false" ht="21.75" hidden="false" customHeight="true" outlineLevel="0" collapsed="false">
      <c r="A1286" s="2007" t="n">
        <v>1</v>
      </c>
      <c r="B1286" s="2017" t="s">
        <v>1856</v>
      </c>
      <c r="C1286" s="2178" t="n">
        <f aca="false">C898</f>
        <v>33</v>
      </c>
      <c r="D1286" s="2311" t="n">
        <f aca="false">D898</f>
        <v>0</v>
      </c>
      <c r="E1286" s="2178" t="str">
        <f aca="false">E898</f>
        <v>BD001912</v>
      </c>
      <c r="F1286" s="2180" t="n">
        <f aca="false">F898</f>
        <v>1</v>
      </c>
      <c r="G1286" s="2181" t="n">
        <f aca="false">G898</f>
        <v>428.23</v>
      </c>
      <c r="H1286" s="2181" t="n">
        <f aca="false">H898</f>
        <v>428.23</v>
      </c>
      <c r="I1286" s="2181" t="n">
        <f aca="false">I898</f>
        <v>0</v>
      </c>
      <c r="J1286" s="2178" t="n">
        <f aca="false">J898</f>
        <v>240000</v>
      </c>
      <c r="K1286" s="2184" t="n">
        <f aca="false">K898</f>
        <v>0</v>
      </c>
      <c r="L1286" s="2186" t="n">
        <f aca="false">L898</f>
        <v>0</v>
      </c>
      <c r="M1286" s="2186" t="n">
        <f aca="false">M898</f>
        <v>0</v>
      </c>
      <c r="N1286" s="2129"/>
      <c r="O1286" s="2187"/>
    </row>
    <row r="1287" customFormat="false" ht="21.75" hidden="false" customHeight="true" outlineLevel="0" collapsed="false">
      <c r="A1287" s="2016"/>
      <c r="B1287" s="2189"/>
      <c r="C1287" s="2190"/>
      <c r="D1287" s="2191"/>
      <c r="E1287" s="2190"/>
      <c r="F1287" s="2192"/>
      <c r="G1287" s="2193"/>
      <c r="H1287" s="2193"/>
      <c r="I1287" s="2193"/>
      <c r="J1287" s="2142" t="s">
        <v>475</v>
      </c>
      <c r="K1287" s="2130" t="n">
        <f aca="false">SUM(K1285:K1286)</f>
        <v>0</v>
      </c>
      <c r="L1287" s="2130" t="n">
        <f aca="false">SUM(L1285:L1286)</f>
        <v>0</v>
      </c>
      <c r="M1287" s="2130" t="n">
        <f aca="false">SUM(M1285:M1286)</f>
        <v>0</v>
      </c>
      <c r="N1287" s="2194"/>
      <c r="O1287" s="2027"/>
    </row>
    <row r="1288" customFormat="false" ht="21.75" hidden="false" customHeight="true" outlineLevel="0" collapsed="false">
      <c r="A1288" s="2016"/>
      <c r="B1288" s="2008" t="s">
        <v>1765</v>
      </c>
      <c r="C1288" s="2009"/>
      <c r="D1288" s="2010"/>
      <c r="E1288" s="2009"/>
      <c r="F1288" s="2012"/>
      <c r="G1288" s="2009"/>
      <c r="H1288" s="2009"/>
      <c r="I1288" s="2009"/>
      <c r="J1288" s="2009"/>
      <c r="K1288" s="2010"/>
      <c r="L1288" s="2009"/>
      <c r="M1288" s="2013"/>
      <c r="N1288" s="2014"/>
      <c r="O1288" s="2187"/>
    </row>
    <row r="1289" customFormat="false" ht="21.75" hidden="false" customHeight="true" outlineLevel="0" collapsed="false">
      <c r="A1289" s="2176" t="n">
        <f aca="false">A1114</f>
        <v>3</v>
      </c>
      <c r="B1289" s="2177" t="str">
        <f aca="false">B1114</f>
        <v>Dhaka Uddyan-1</v>
      </c>
      <c r="C1289" s="2178" t="n">
        <f aca="false">C1114</f>
        <v>33</v>
      </c>
      <c r="D1289" s="2312" t="n">
        <f aca="false">D1114</f>
        <v>0</v>
      </c>
      <c r="E1289" s="2178" t="n">
        <f aca="false">E1114</f>
        <v>0</v>
      </c>
      <c r="F1289" s="2180" t="n">
        <f aca="false">F1114</f>
        <v>1</v>
      </c>
      <c r="G1289" s="2181" t="n">
        <f aca="false">G1114</f>
        <v>153.69</v>
      </c>
      <c r="H1289" s="2181" t="n">
        <f aca="false">H1114</f>
        <v>171.09</v>
      </c>
      <c r="I1289" s="2181" t="n">
        <f aca="false">I1114</f>
        <v>17.4</v>
      </c>
      <c r="J1289" s="2178" t="n">
        <f aca="false">J1114</f>
        <v>360000</v>
      </c>
      <c r="K1289" s="2184" t="n">
        <f aca="false">K1114</f>
        <v>0</v>
      </c>
      <c r="L1289" s="2186" t="n">
        <f aca="false">L1114</f>
        <v>6264000</v>
      </c>
      <c r="M1289" s="2186" t="n">
        <f aca="false">M1114</f>
        <v>6259124.60199533</v>
      </c>
      <c r="N1289" s="2129"/>
      <c r="O1289" s="2187"/>
    </row>
    <row r="1290" customFormat="false" ht="21.75" hidden="false" customHeight="true" outlineLevel="0" collapsed="false">
      <c r="A1290" s="2188" t="n">
        <f aca="false">A1117</f>
        <v>10</v>
      </c>
      <c r="B1290" s="2177" t="str">
        <f aca="false">B1117</f>
        <v>Dhaka Uddyan-2</v>
      </c>
      <c r="C1290" s="2178" t="n">
        <f aca="false">C1117</f>
        <v>33</v>
      </c>
      <c r="D1290" s="2313" t="n">
        <f aca="false">D1117</f>
        <v>0</v>
      </c>
      <c r="E1290" s="2178" t="n">
        <f aca="false">E1117</f>
        <v>0</v>
      </c>
      <c r="F1290" s="2180" t="n">
        <f aca="false">F1117</f>
        <v>1</v>
      </c>
      <c r="G1290" s="2181" t="n">
        <f aca="false">G1117</f>
        <v>153.28</v>
      </c>
      <c r="H1290" s="2181" t="n">
        <f aca="false">H1117</f>
        <v>174.84</v>
      </c>
      <c r="I1290" s="2181" t="n">
        <f aca="false">I1117</f>
        <v>21.56</v>
      </c>
      <c r="J1290" s="2178" t="n">
        <f aca="false">J1117</f>
        <v>360000</v>
      </c>
      <c r="K1290" s="2184" t="n">
        <f aca="false">K1117</f>
        <v>0</v>
      </c>
      <c r="L1290" s="2186" t="n">
        <f aca="false">L1117</f>
        <v>7761600</v>
      </c>
      <c r="M1290" s="2186" t="n">
        <f aca="false">M1117</f>
        <v>7755558.98959881</v>
      </c>
      <c r="N1290" s="2129"/>
      <c r="O1290" s="2027"/>
    </row>
    <row r="1291" customFormat="false" ht="21.75" hidden="false" customHeight="true" outlineLevel="0" collapsed="false">
      <c r="A1291" s="2016"/>
      <c r="B1291" s="2189"/>
      <c r="C1291" s="2190"/>
      <c r="D1291" s="2191"/>
      <c r="E1291" s="2190"/>
      <c r="F1291" s="2192"/>
      <c r="G1291" s="2193"/>
      <c r="H1291" s="2193"/>
      <c r="I1291" s="2193"/>
      <c r="J1291" s="2142" t="s">
        <v>475</v>
      </c>
      <c r="K1291" s="2130" t="n">
        <f aca="false">SUM(K1289:K1290)</f>
        <v>0</v>
      </c>
      <c r="L1291" s="2130" t="n">
        <f aca="false">SUM(L1289:L1290)</f>
        <v>14025600</v>
      </c>
      <c r="M1291" s="2130" t="n">
        <f aca="false">SUM(M1289:M1290)</f>
        <v>14014683.5915941</v>
      </c>
      <c r="N1291" s="2194"/>
      <c r="O1291" s="2027"/>
    </row>
    <row r="1292" customFormat="false" ht="21.75" hidden="false" customHeight="true" outlineLevel="0" collapsed="false">
      <c r="A1292" s="2027"/>
      <c r="B1292" s="2008" t="s">
        <v>1857</v>
      </c>
      <c r="C1292" s="2009"/>
      <c r="D1292" s="2010"/>
      <c r="E1292" s="2009"/>
      <c r="F1292" s="2012"/>
      <c r="G1292" s="2009"/>
      <c r="H1292" s="2009"/>
      <c r="I1292" s="2009"/>
      <c r="J1292" s="2195"/>
      <c r="K1292" s="2196"/>
      <c r="L1292" s="2197"/>
      <c r="M1292" s="2197"/>
      <c r="N1292" s="2014"/>
      <c r="O1292" s="2151"/>
    </row>
    <row r="1293" customFormat="false" ht="21.75" hidden="false" customHeight="true" outlineLevel="0" collapsed="false">
      <c r="A1293" s="2027"/>
      <c r="B1293" s="2017" t="s">
        <v>1855</v>
      </c>
      <c r="C1293" s="2018" t="n">
        <v>33</v>
      </c>
      <c r="D1293" s="2233" t="s">
        <v>1306</v>
      </c>
      <c r="E1293" s="2018" t="s">
        <v>1858</v>
      </c>
      <c r="F1293" s="2119" t="n">
        <v>1</v>
      </c>
      <c r="G1293" s="2127" t="n">
        <v>90469.03</v>
      </c>
      <c r="H1293" s="2127" t="n">
        <v>90469.03</v>
      </c>
      <c r="I1293" s="2053" t="n">
        <f aca="false">H1293-G1293</f>
        <v>0</v>
      </c>
      <c r="J1293" s="2027" t="n">
        <v>1125</v>
      </c>
      <c r="K1293" s="2024"/>
      <c r="L1293" s="2128" t="n">
        <f aca="false">J1293*I1293*F1293</f>
        <v>0</v>
      </c>
      <c r="M1293" s="2128"/>
      <c r="N1293" s="2129"/>
      <c r="O1293" s="2151"/>
    </row>
    <row r="1294" customFormat="false" ht="21.75" hidden="false" customHeight="true" outlineLevel="0" collapsed="false">
      <c r="A1294" s="2027"/>
      <c r="B1294" s="2017" t="s">
        <v>1859</v>
      </c>
      <c r="C1294" s="2018" t="n">
        <v>33</v>
      </c>
      <c r="D1294" s="2233"/>
      <c r="E1294" s="2018" t="s">
        <v>1860</v>
      </c>
      <c r="F1294" s="2119" t="n">
        <v>1</v>
      </c>
      <c r="G1294" s="2127" t="n">
        <v>48947.36</v>
      </c>
      <c r="H1294" s="2127" t="n">
        <v>54665.75</v>
      </c>
      <c r="I1294" s="2053" t="n">
        <f aca="false">H1294-G1294</f>
        <v>5718.39</v>
      </c>
      <c r="J1294" s="2027" t="n">
        <v>1125</v>
      </c>
      <c r="K1294" s="2024"/>
      <c r="L1294" s="2128" t="n">
        <f aca="false">J1294*I1294*F1294</f>
        <v>6433188.75</v>
      </c>
      <c r="M1294" s="2128"/>
      <c r="N1294" s="2129"/>
      <c r="O1294" s="2151"/>
    </row>
    <row r="1295" customFormat="false" ht="21.75" hidden="false" customHeight="true" outlineLevel="0" collapsed="false">
      <c r="A1295" s="2027"/>
      <c r="B1295" s="2017" t="s">
        <v>1861</v>
      </c>
      <c r="C1295" s="2018" t="n">
        <v>33</v>
      </c>
      <c r="D1295" s="2233"/>
      <c r="E1295" s="2018" t="s">
        <v>1862</v>
      </c>
      <c r="F1295" s="2119" t="n">
        <v>1</v>
      </c>
      <c r="G1295" s="2127" t="n">
        <v>48882.9</v>
      </c>
      <c r="H1295" s="2127" t="n">
        <v>56008.57</v>
      </c>
      <c r="I1295" s="2053" t="n">
        <f aca="false">H1295-G1295</f>
        <v>7125.67</v>
      </c>
      <c r="J1295" s="2027" t="n">
        <v>1125</v>
      </c>
      <c r="K1295" s="2024"/>
      <c r="L1295" s="2128" t="n">
        <f aca="false">J1295*I1295*F1295</f>
        <v>8016378.75</v>
      </c>
      <c r="M1295" s="2128"/>
      <c r="N1295" s="2129"/>
      <c r="O1295" s="2151"/>
    </row>
    <row r="1296" customFormat="false" ht="21.75" hidden="false" customHeight="true" outlineLevel="0" collapsed="false">
      <c r="A1296" s="2027"/>
      <c r="B1296" s="2017" t="s">
        <v>1863</v>
      </c>
      <c r="C1296" s="2018" t="n">
        <v>33</v>
      </c>
      <c r="D1296" s="2233"/>
      <c r="E1296" s="2018" t="s">
        <v>1864</v>
      </c>
      <c r="F1296" s="2119" t="n">
        <v>1</v>
      </c>
      <c r="G1296" s="2127" t="n">
        <v>73739.05</v>
      </c>
      <c r="H1296" s="2127" t="n">
        <v>73739.05</v>
      </c>
      <c r="I1296" s="2053" t="n">
        <f aca="false">H1296-G1296</f>
        <v>0</v>
      </c>
      <c r="J1296" s="2027" t="n">
        <v>1125</v>
      </c>
      <c r="K1296" s="2024"/>
      <c r="L1296" s="2128" t="n">
        <f aca="false">J1296*I1296*F1296</f>
        <v>0</v>
      </c>
      <c r="M1296" s="2128"/>
      <c r="N1296" s="2129"/>
      <c r="O1296" s="2151"/>
    </row>
    <row r="1297" customFormat="false" ht="21.75" hidden="false" customHeight="true" outlineLevel="0" collapsed="false">
      <c r="A1297" s="2027"/>
      <c r="B1297" s="2189"/>
      <c r="C1297" s="2190"/>
      <c r="D1297" s="2191"/>
      <c r="E1297" s="2190"/>
      <c r="F1297" s="2192"/>
      <c r="G1297" s="2193"/>
      <c r="H1297" s="2193" t="n">
        <v>0</v>
      </c>
      <c r="I1297" s="2204"/>
      <c r="J1297" s="2142" t="s">
        <v>475</v>
      </c>
      <c r="K1297" s="2207"/>
      <c r="L1297" s="2075" t="n">
        <f aca="false">SUM(L1293:L1296)</f>
        <v>14449567.5</v>
      </c>
      <c r="M1297" s="2130" t="n">
        <f aca="false">SUM(M1293:M1296)</f>
        <v>0</v>
      </c>
      <c r="N1297" s="2205"/>
      <c r="O1297" s="2151"/>
    </row>
    <row r="1298" customFormat="false" ht="21.75" hidden="false" customHeight="true" outlineLevel="0" collapsed="false">
      <c r="A1298" s="2027"/>
      <c r="B1298" s="2058" t="s">
        <v>1865</v>
      </c>
      <c r="C1298" s="2059"/>
      <c r="D1298" s="2060"/>
      <c r="E1298" s="2059"/>
      <c r="F1298" s="2061"/>
      <c r="G1298" s="2059"/>
      <c r="H1298" s="2059" t="n">
        <v>0</v>
      </c>
      <c r="I1298" s="2059"/>
      <c r="J1298" s="2059"/>
      <c r="K1298" s="2060"/>
      <c r="L1298" s="2059"/>
      <c r="M1298" s="2063"/>
      <c r="N1298" s="2064"/>
      <c r="O1298" s="2015"/>
    </row>
    <row r="1299" customFormat="false" ht="21.75" hidden="false" customHeight="true" outlineLevel="0" collapsed="false">
      <c r="A1299" s="2027"/>
      <c r="B1299" s="2017" t="s">
        <v>1251</v>
      </c>
      <c r="C1299" s="2018" t="n">
        <v>33</v>
      </c>
      <c r="D1299" s="2065" t="s">
        <v>1108</v>
      </c>
      <c r="E1299" s="2066"/>
      <c r="F1299" s="2119"/>
      <c r="G1299" s="2022" t="n">
        <v>0</v>
      </c>
      <c r="H1299" s="2022" t="n">
        <v>0</v>
      </c>
      <c r="I1299" s="2022"/>
      <c r="J1299" s="2027"/>
      <c r="K1299" s="2024"/>
      <c r="L1299" s="2029" t="n">
        <f aca="false">J1299*I1299*F1299</f>
        <v>0</v>
      </c>
      <c r="M1299" s="2025"/>
      <c r="N1299" s="2026"/>
      <c r="O1299" s="2027"/>
    </row>
    <row r="1300" customFormat="false" ht="21.75" hidden="false" customHeight="true" outlineLevel="0" collapsed="false">
      <c r="A1300" s="2027"/>
      <c r="B1300" s="2017" t="s">
        <v>1252</v>
      </c>
      <c r="C1300" s="2018" t="n">
        <v>33</v>
      </c>
      <c r="D1300" s="2065"/>
      <c r="E1300" s="2066"/>
      <c r="F1300" s="2119"/>
      <c r="G1300" s="2022" t="n">
        <v>0</v>
      </c>
      <c r="H1300" s="2022" t="n">
        <v>0</v>
      </c>
      <c r="I1300" s="2022"/>
      <c r="J1300" s="2027"/>
      <c r="K1300" s="2024"/>
      <c r="L1300" s="2029" t="n">
        <f aca="false">J1300*I1300*F1300</f>
        <v>0</v>
      </c>
      <c r="M1300" s="2029"/>
      <c r="N1300" s="2030"/>
      <c r="O1300" s="2027"/>
    </row>
    <row r="1301" customFormat="false" ht="21.75" hidden="false" customHeight="true" outlineLevel="0" collapsed="false">
      <c r="A1301" s="2027"/>
      <c r="B1301" s="2037"/>
      <c r="C1301" s="2038"/>
      <c r="D1301" s="2039"/>
      <c r="E1301" s="2038"/>
      <c r="F1301" s="2040"/>
      <c r="G1301" s="2041"/>
      <c r="H1301" s="2041" t="n">
        <v>0</v>
      </c>
      <c r="I1301" s="2041"/>
      <c r="J1301" s="2037" t="s">
        <v>1110</v>
      </c>
      <c r="K1301" s="2068"/>
      <c r="L1301" s="2076" t="n">
        <f aca="false">SUM(L1299:L1300)</f>
        <v>0</v>
      </c>
      <c r="M1301" s="2055"/>
      <c r="N1301" s="2057"/>
      <c r="O1301" s="2027"/>
    </row>
    <row r="1302" customFormat="false" ht="21.75" hidden="false" customHeight="true" outlineLevel="0" collapsed="false">
      <c r="A1302" s="2027"/>
      <c r="B1302" s="2189"/>
      <c r="C1302" s="2190"/>
      <c r="D1302" s="2191"/>
      <c r="E1302" s="2190"/>
      <c r="F1302" s="2192"/>
      <c r="G1302" s="2193"/>
      <c r="H1302" s="2193" t="n">
        <v>0</v>
      </c>
      <c r="I1302" s="2204"/>
      <c r="J1302" s="2142"/>
      <c r="K1302" s="2207"/>
      <c r="L1302" s="2130"/>
      <c r="M1302" s="2130"/>
      <c r="N1302" s="2205"/>
      <c r="O1302" s="2151"/>
    </row>
    <row r="1303" customFormat="false" ht="21.75" hidden="false" customHeight="true" outlineLevel="0" collapsed="false">
      <c r="A1303" s="2132"/>
      <c r="B1303" s="2058" t="s">
        <v>1866</v>
      </c>
      <c r="C1303" s="2059"/>
      <c r="D1303" s="2060"/>
      <c r="E1303" s="2059"/>
      <c r="F1303" s="2061"/>
      <c r="G1303" s="2059"/>
      <c r="H1303" s="2059" t="n">
        <v>0</v>
      </c>
      <c r="I1303" s="2059"/>
      <c r="J1303" s="2208"/>
      <c r="K1303" s="2209"/>
      <c r="L1303" s="2210"/>
      <c r="M1303" s="2210"/>
      <c r="N1303" s="2064"/>
      <c r="O1303" s="2151"/>
    </row>
    <row r="1304" customFormat="false" ht="21.75" hidden="false" customHeight="true" outlineLevel="0" collapsed="false">
      <c r="A1304" s="2027" t="n">
        <v>1</v>
      </c>
      <c r="B1304" s="2017" t="s">
        <v>1429</v>
      </c>
      <c r="C1304" s="2018" t="n">
        <v>33</v>
      </c>
      <c r="D1304" s="2070"/>
      <c r="E1304" s="2018" t="s">
        <v>1867</v>
      </c>
      <c r="F1304" s="2119" t="n">
        <v>1</v>
      </c>
      <c r="G1304" s="2127" t="n">
        <v>57497.06</v>
      </c>
      <c r="H1304" s="2127" t="n">
        <v>63967.95</v>
      </c>
      <c r="I1304" s="2212" t="n">
        <f aca="false">H1304-G1304</f>
        <v>6470.89</v>
      </c>
      <c r="J1304" s="2213" t="n">
        <v>1000</v>
      </c>
      <c r="K1304" s="2214"/>
      <c r="L1304" s="2128" t="n">
        <f aca="false">F1304*I1304*J1304</f>
        <v>6470890</v>
      </c>
      <c r="M1304" s="2128"/>
      <c r="N1304" s="2131"/>
      <c r="O1304" s="2151"/>
    </row>
    <row r="1305" customFormat="false" ht="21.75" hidden="false" customHeight="true" outlineLevel="0" collapsed="false">
      <c r="A1305" s="2027" t="n">
        <v>3</v>
      </c>
      <c r="B1305" s="2017" t="s">
        <v>1868</v>
      </c>
      <c r="C1305" s="2018" t="n">
        <v>33</v>
      </c>
      <c r="D1305" s="2070"/>
      <c r="E1305" s="2018" t="s">
        <v>1445</v>
      </c>
      <c r="F1305" s="2119" t="n">
        <v>1</v>
      </c>
      <c r="G1305" s="2127" t="n">
        <v>0</v>
      </c>
      <c r="H1305" s="2127" t="n">
        <v>0</v>
      </c>
      <c r="I1305" s="2212"/>
      <c r="J1305" s="2213" t="n">
        <v>1000</v>
      </c>
      <c r="K1305" s="2214"/>
      <c r="L1305" s="2128" t="n">
        <f aca="false">F1305*I1305*J1305</f>
        <v>0</v>
      </c>
      <c r="M1305" s="2128"/>
      <c r="N1305" s="2131"/>
      <c r="O1305" s="2151"/>
    </row>
    <row r="1306" customFormat="false" ht="21.75" hidden="false" customHeight="true" outlineLevel="0" collapsed="false">
      <c r="A1306" s="2027" t="n">
        <v>4</v>
      </c>
      <c r="B1306" s="2017" t="s">
        <v>1431</v>
      </c>
      <c r="C1306" s="2018" t="n">
        <v>33</v>
      </c>
      <c r="D1306" s="2070"/>
      <c r="E1306" s="2018" t="s">
        <v>1869</v>
      </c>
      <c r="F1306" s="2119" t="n">
        <v>1</v>
      </c>
      <c r="G1306" s="2127" t="n">
        <v>38362.57</v>
      </c>
      <c r="H1306" s="2127" t="n">
        <v>46404.61</v>
      </c>
      <c r="I1306" s="2212" t="n">
        <f aca="false">H1306-G1306</f>
        <v>8042.04</v>
      </c>
      <c r="J1306" s="2213" t="n">
        <v>1000</v>
      </c>
      <c r="K1306" s="2214"/>
      <c r="L1306" s="2128" t="n">
        <f aca="false">F1306*I1306*J1306</f>
        <v>8042040</v>
      </c>
      <c r="M1306" s="2128"/>
      <c r="N1306" s="2131"/>
      <c r="O1306" s="2151"/>
    </row>
    <row r="1307" customFormat="false" ht="21.75" hidden="false" customHeight="true" outlineLevel="0" collapsed="false">
      <c r="A1307" s="2132"/>
      <c r="B1307" s="2142"/>
      <c r="C1307" s="2143"/>
      <c r="D1307" s="2142"/>
      <c r="E1307" s="2143"/>
      <c r="F1307" s="2144"/>
      <c r="G1307" s="2145"/>
      <c r="H1307" s="2145"/>
      <c r="I1307" s="2145"/>
      <c r="J1307" s="2142" t="s">
        <v>475</v>
      </c>
      <c r="K1307" s="2121"/>
      <c r="L1307" s="2075" t="n">
        <f aca="false">SUM(L1304:L1306)</f>
        <v>14512930</v>
      </c>
      <c r="M1307" s="2130" t="n">
        <f aca="false">SUM(M1304:M1306)</f>
        <v>0</v>
      </c>
      <c r="N1307" s="2216" t="n">
        <f aca="false">(M1307-L1307)/L1307*100</f>
        <v>-100</v>
      </c>
      <c r="O1307" s="2151"/>
    </row>
    <row r="1308" customFormat="false" ht="21.75" hidden="false" customHeight="true" outlineLevel="0" collapsed="false">
      <c r="A1308" s="2080"/>
      <c r="B1308" s="2217"/>
      <c r="C1308" s="2218"/>
      <c r="D1308" s="2217"/>
      <c r="E1308" s="2218"/>
      <c r="F1308" s="2219"/>
      <c r="G1308" s="2220"/>
      <c r="H1308" s="2220"/>
      <c r="I1308" s="2220"/>
      <c r="J1308" s="2217"/>
      <c r="K1308" s="2221"/>
      <c r="L1308" s="2222"/>
      <c r="M1308" s="2222"/>
      <c r="N1308" s="2194"/>
      <c r="O1308" s="2223"/>
    </row>
    <row r="1309" customFormat="false" ht="21.75" hidden="false" customHeight="true" outlineLevel="0" collapsed="false">
      <c r="A1309" s="2080"/>
      <c r="B1309" s="2081" t="s">
        <v>1258</v>
      </c>
      <c r="C1309" s="2081"/>
      <c r="D1309" s="2082" t="s">
        <v>212</v>
      </c>
      <c r="F1309" s="2083" t="s">
        <v>1259</v>
      </c>
      <c r="G1309" s="2083"/>
      <c r="H1309" s="2083"/>
      <c r="I1309" s="2082" t="s">
        <v>212</v>
      </c>
      <c r="J1309" s="2077"/>
      <c r="K1309" s="2084" t="s">
        <v>1123</v>
      </c>
      <c r="L1309" s="2084"/>
      <c r="M1309" s="2085" t="s">
        <v>212</v>
      </c>
      <c r="N1309" s="2194"/>
      <c r="O1309" s="2223"/>
    </row>
    <row r="1310" customFormat="false" ht="21.75" hidden="false" customHeight="true" outlineLevel="0" collapsed="false">
      <c r="A1310" s="2080"/>
      <c r="B1310" s="2086" t="str">
        <f aca="false">B1284</f>
        <v>KAMRANGIRCHAR 33 KV SIDE</v>
      </c>
      <c r="C1310" s="2086"/>
      <c r="D1310" s="2089" t="n">
        <f aca="false">M1287</f>
        <v>0</v>
      </c>
      <c r="F1310" s="2088" t="s">
        <v>1124</v>
      </c>
      <c r="G1310" s="2088"/>
      <c r="H1310" s="2088"/>
      <c r="I1310" s="2224" t="n">
        <f aca="false">L1301</f>
        <v>0</v>
      </c>
      <c r="J1310" s="2077"/>
      <c r="K1310" s="2225" t="str">
        <f aca="false">F1311</f>
        <v>33 KV NET IMPORT</v>
      </c>
      <c r="L1310" s="2225"/>
      <c r="M1310" s="2091" t="n">
        <f aca="false">I1311</f>
        <v>14014683.5915941</v>
      </c>
      <c r="N1310" s="2194"/>
      <c r="O1310" s="2223"/>
    </row>
    <row r="1311" customFormat="false" ht="21.75" hidden="false" customHeight="true" outlineLevel="0" collapsed="false">
      <c r="A1311" s="2080"/>
      <c r="B1311" s="2086" t="str">
        <f aca="false">B1288</f>
        <v>JIGATOLA 33 KV SIDE</v>
      </c>
      <c r="C1311" s="2086"/>
      <c r="D1311" s="2226" t="n">
        <f aca="false">M1291</f>
        <v>14014683.5915941</v>
      </c>
      <c r="F1311" s="2088" t="s">
        <v>1259</v>
      </c>
      <c r="G1311" s="2088"/>
      <c r="H1311" s="2088"/>
      <c r="I1311" s="2224" t="n">
        <f aca="false">D1314-I1310</f>
        <v>14014683.5915941</v>
      </c>
      <c r="J1311" s="2077"/>
      <c r="K1311" s="2227" t="s">
        <v>1870</v>
      </c>
      <c r="L1311" s="2227"/>
      <c r="M1311" s="2224" t="n">
        <f aca="false">L1307</f>
        <v>14512930</v>
      </c>
      <c r="N1311" s="2194"/>
      <c r="O1311" s="2223"/>
    </row>
    <row r="1312" customFormat="false" ht="21.75" hidden="false" customHeight="true" outlineLevel="0" collapsed="false">
      <c r="A1312" s="2080"/>
      <c r="B1312" s="2086" t="s">
        <v>1128</v>
      </c>
      <c r="C1312" s="2086"/>
      <c r="D1312" s="2092"/>
      <c r="J1312" s="2077"/>
      <c r="K1312" s="2088" t="s">
        <v>1262</v>
      </c>
      <c r="L1312" s="2088"/>
      <c r="M1312" s="2224" t="n">
        <f aca="false">M1310-M1311</f>
        <v>-498246.408405855</v>
      </c>
      <c r="N1312" s="2194"/>
      <c r="O1312" s="2223"/>
    </row>
    <row r="1313" customFormat="false" ht="21.75" hidden="false" customHeight="true" outlineLevel="0" collapsed="false">
      <c r="A1313" s="2080"/>
      <c r="B1313" s="2086" t="s">
        <v>1130</v>
      </c>
      <c r="C1313" s="2086"/>
      <c r="D1313" s="2095"/>
      <c r="J1313" s="2077"/>
      <c r="K1313" s="2228" t="s">
        <v>1131</v>
      </c>
      <c r="L1313" s="2228"/>
      <c r="M1313" s="2097" t="n">
        <f aca="false">M1312/M1310</f>
        <v>-0.035551741510932</v>
      </c>
      <c r="N1313" s="2194"/>
      <c r="O1313" s="2223"/>
    </row>
    <row r="1314" customFormat="false" ht="21.75" hidden="false" customHeight="true" outlineLevel="0" collapsed="false">
      <c r="A1314" s="2080"/>
      <c r="B1314" s="2229" t="s">
        <v>1263</v>
      </c>
      <c r="C1314" s="2229"/>
      <c r="D1314" s="2230" t="n">
        <f aca="false">SUM(D1310:D1312)</f>
        <v>14014683.5915941</v>
      </c>
      <c r="F1314" s="2103"/>
      <c r="G1314" s="2077"/>
      <c r="H1314" s="2077"/>
      <c r="I1314" s="2077"/>
      <c r="J1314" s="2077"/>
      <c r="K1314" s="2080"/>
      <c r="L1314" s="2077"/>
      <c r="M1314" s="2077"/>
      <c r="N1314" s="2194"/>
      <c r="O1314" s="2223"/>
    </row>
    <row r="1315" customFormat="false" ht="21.75" hidden="false" customHeight="true" outlineLevel="0" collapsed="false">
      <c r="A1315" s="2080"/>
      <c r="B1315" s="2217"/>
      <c r="C1315" s="2218"/>
      <c r="D1315" s="2217"/>
      <c r="E1315" s="2218"/>
      <c r="F1315" s="2219"/>
      <c r="G1315" s="2220"/>
      <c r="H1315" s="2220"/>
      <c r="I1315" s="2220"/>
      <c r="J1315" s="2217"/>
      <c r="K1315" s="2221"/>
      <c r="L1315" s="2222"/>
      <c r="M1315" s="2222"/>
      <c r="N1315" s="2194"/>
      <c r="O1315" s="2223"/>
    </row>
    <row r="1316" customFormat="false" ht="21.75" hidden="false" customHeight="true" outlineLevel="0" collapsed="false">
      <c r="A1316" s="2077"/>
      <c r="B1316" s="2051"/>
      <c r="C1316" s="2077"/>
      <c r="D1316" s="2231"/>
      <c r="E1316" s="2077"/>
      <c r="F1316" s="2103"/>
      <c r="G1316" s="2077"/>
      <c r="H1316" s="2077"/>
      <c r="I1316" s="2077"/>
      <c r="J1316" s="2077"/>
      <c r="K1316" s="2080"/>
      <c r="L1316" s="2077"/>
      <c r="M1316" s="2077"/>
      <c r="N1316" s="2077"/>
      <c r="O1316" s="2077"/>
    </row>
    <row r="1317" customFormat="false" ht="21.75" hidden="false" customHeight="true" outlineLevel="0" collapsed="false">
      <c r="A1317" s="2077"/>
      <c r="B1317" s="2051"/>
      <c r="C1317" s="2077"/>
      <c r="D1317" s="2231"/>
      <c r="E1317" s="2077"/>
      <c r="F1317" s="2103"/>
      <c r="G1317" s="2077"/>
      <c r="H1317" s="2077"/>
      <c r="I1317" s="2077"/>
      <c r="J1317" s="2077"/>
      <c r="K1317" s="2080"/>
      <c r="L1317" s="2077"/>
      <c r="M1317" s="2077"/>
      <c r="N1317" s="2077"/>
      <c r="O1317" s="2077"/>
    </row>
    <row r="1318" customFormat="false" ht="21.75" hidden="false" customHeight="true" outlineLevel="0" collapsed="false">
      <c r="A1318" s="2270" t="s">
        <v>1871</v>
      </c>
      <c r="B1318" s="2270"/>
      <c r="C1318" s="2270"/>
      <c r="D1318" s="2270"/>
      <c r="E1318" s="2270"/>
      <c r="F1318" s="2270"/>
      <c r="G1318" s="2270"/>
      <c r="H1318" s="2270"/>
      <c r="I1318" s="2270"/>
      <c r="J1318" s="2270"/>
      <c r="K1318" s="2270"/>
      <c r="L1318" s="2270"/>
      <c r="M1318" s="2270"/>
      <c r="N1318" s="2270"/>
      <c r="O1318" s="1989" t="str">
        <f aca="false">$O$6</f>
        <v>Month June-2023</v>
      </c>
      <c r="S1318" s="1990" t="str">
        <f aca="false">S6</f>
        <v>Name of Feeders.</v>
      </c>
      <c r="T1318" s="1991" t="str">
        <f aca="false">T6</f>
        <v>Month June-2023</v>
      </c>
      <c r="U1318" s="1990" t="s">
        <v>1070</v>
      </c>
      <c r="V1318" s="1990" t="str">
        <f aca="false">V6</f>
        <v>Diffferance</v>
      </c>
      <c r="W1318" s="1990" t="str">
        <f aca="false">W6</f>
        <v>% of Increased/Decreased</v>
      </c>
      <c r="X1318" s="1990" t="str">
        <f aca="false">X6</f>
        <v>COMENTS</v>
      </c>
    </row>
    <row r="1319" customFormat="false" ht="21.75" hidden="false" customHeight="true" outlineLevel="0" collapsed="false">
      <c r="A1319" s="1992" t="s">
        <v>794</v>
      </c>
      <c r="B1319" s="1993" t="s">
        <v>1074</v>
      </c>
      <c r="C1319" s="1994" t="s">
        <v>1075</v>
      </c>
      <c r="D1319" s="1994"/>
      <c r="E1319" s="1994"/>
      <c r="F1319" s="1995" t="s">
        <v>45</v>
      </c>
      <c r="G1319" s="1996" t="s">
        <v>1076</v>
      </c>
      <c r="H1319" s="1996"/>
      <c r="I1319" s="1996"/>
      <c r="J1319" s="1996" t="s">
        <v>29</v>
      </c>
      <c r="K1319" s="1996" t="s">
        <v>1077</v>
      </c>
      <c r="L1319" s="1996"/>
      <c r="M1319" s="1994" t="s">
        <v>1134</v>
      </c>
      <c r="N1319" s="1993"/>
      <c r="O1319" s="1997" t="s">
        <v>479</v>
      </c>
    </row>
    <row r="1320" customFormat="false" ht="21.75" hidden="false" customHeight="true" outlineLevel="0" collapsed="false">
      <c r="A1320" s="1992"/>
      <c r="B1320" s="1993"/>
      <c r="C1320" s="1998" t="s">
        <v>1079</v>
      </c>
      <c r="D1320" s="1998"/>
      <c r="E1320" s="1998" t="s">
        <v>1080</v>
      </c>
      <c r="F1320" s="1995"/>
      <c r="G1320" s="2249" t="n">
        <f aca="false">'NORTH-1'!$H$8</f>
        <v>44929</v>
      </c>
      <c r="H1320" s="2249" t="n">
        <f aca="false">'NORTH-1'!$H$8</f>
        <v>44929</v>
      </c>
      <c r="I1320" s="2000" t="s">
        <v>47</v>
      </c>
      <c r="J1320" s="1996"/>
      <c r="K1320" s="2000" t="s">
        <v>1081</v>
      </c>
      <c r="L1320" s="2000" t="s">
        <v>1082</v>
      </c>
      <c r="M1320" s="1994" t="s">
        <v>1083</v>
      </c>
      <c r="N1320" s="1998" t="s">
        <v>741</v>
      </c>
      <c r="O1320" s="1997"/>
    </row>
    <row r="1321" customFormat="false" ht="21.75" hidden="false" customHeight="true" outlineLevel="0" collapsed="false">
      <c r="A1321" s="2002" t="n">
        <v>1</v>
      </c>
      <c r="B1321" s="2003" t="n">
        <v>2</v>
      </c>
      <c r="C1321" s="2004" t="n">
        <v>4</v>
      </c>
      <c r="D1321" s="2004"/>
      <c r="E1321" s="2003" t="n">
        <v>5</v>
      </c>
      <c r="F1321" s="2005" t="n">
        <v>7</v>
      </c>
      <c r="G1321" s="2002" t="n">
        <v>9</v>
      </c>
      <c r="H1321" s="2002" t="n">
        <v>9</v>
      </c>
      <c r="I1321" s="2002" t="s">
        <v>1084</v>
      </c>
      <c r="J1321" s="2002" t="n">
        <v>11</v>
      </c>
      <c r="K1321" s="2002" t="s">
        <v>1085</v>
      </c>
      <c r="L1321" s="2002" t="s">
        <v>1086</v>
      </c>
      <c r="M1321" s="2002" t="n">
        <v>14</v>
      </c>
      <c r="N1321" s="2006" t="n">
        <v>15</v>
      </c>
      <c r="O1321" s="2002" t="n">
        <v>16</v>
      </c>
      <c r="T1321" s="1441" t="n">
        <v>15283200.0000001</v>
      </c>
      <c r="U1321" s="1441" t="n">
        <v>15283200.0000001</v>
      </c>
      <c r="V1321" s="1441" t="n">
        <f aca="false">T1321-U1321</f>
        <v>0</v>
      </c>
      <c r="W1321" s="2001" t="n">
        <f aca="false">V1321/U1321*100</f>
        <v>0</v>
      </c>
      <c r="X1321" s="1441" t="str">
        <f aca="false">IF(W1321&gt;40,"FAULT",IF(W1321&lt;-40,"CHECK","OK"))</f>
        <v>OK</v>
      </c>
    </row>
    <row r="1322" customFormat="false" ht="21.75" hidden="false" customHeight="true" outlineLevel="0" collapsed="false">
      <c r="A1322" s="2016"/>
      <c r="B1322" s="2008" t="s">
        <v>1872</v>
      </c>
      <c r="C1322" s="2009"/>
      <c r="D1322" s="2010"/>
      <c r="E1322" s="2009"/>
      <c r="F1322" s="2012"/>
      <c r="G1322" s="2009"/>
      <c r="H1322" s="2009"/>
      <c r="I1322" s="2009"/>
      <c r="J1322" s="2009"/>
      <c r="K1322" s="2010"/>
      <c r="L1322" s="2009"/>
      <c r="M1322" s="2013"/>
      <c r="N1322" s="2014"/>
      <c r="O1322" s="2027"/>
    </row>
    <row r="1323" customFormat="false" ht="21.75" hidden="false" customHeight="true" outlineLevel="0" collapsed="false">
      <c r="A1323" s="2016" t="n">
        <v>14</v>
      </c>
      <c r="B1323" s="2017" t="s">
        <v>1438</v>
      </c>
      <c r="C1323" s="2018" t="n">
        <v>11</v>
      </c>
      <c r="D1323" s="2233"/>
      <c r="E1323" s="2018" t="s">
        <v>1873</v>
      </c>
      <c r="F1323" s="2119" t="n">
        <v>1</v>
      </c>
      <c r="G1323" s="2212" t="n">
        <v>56544.83</v>
      </c>
      <c r="H1323" s="2212" t="n">
        <v>62776.85</v>
      </c>
      <c r="I1323" s="2212" t="n">
        <f aca="false">H1323-G1323</f>
        <v>6232.02</v>
      </c>
      <c r="J1323" s="2027" t="n">
        <v>1000</v>
      </c>
      <c r="K1323" s="2024" t="n">
        <f aca="false">F1323*I1323*J1323</f>
        <v>6232020</v>
      </c>
      <c r="L1323" s="2128"/>
      <c r="M1323" s="2128" t="n">
        <f aca="false">K1323*$I$1311/$K$1325</f>
        <v>6256127.09670923</v>
      </c>
      <c r="N1323" s="2129"/>
      <c r="O1323" s="2027"/>
    </row>
    <row r="1324" customFormat="false" ht="21.75" hidden="false" customHeight="true" outlineLevel="0" collapsed="false">
      <c r="A1324" s="2016" t="n">
        <v>15</v>
      </c>
      <c r="B1324" s="2017" t="s">
        <v>1440</v>
      </c>
      <c r="C1324" s="2018" t="n">
        <v>11</v>
      </c>
      <c r="D1324" s="2233"/>
      <c r="E1324" s="2018" t="s">
        <v>1874</v>
      </c>
      <c r="F1324" s="2119" t="n">
        <v>1</v>
      </c>
      <c r="G1324" s="2212" t="n">
        <v>37780.41</v>
      </c>
      <c r="H1324" s="2212" t="n">
        <v>45509.07</v>
      </c>
      <c r="I1324" s="2212" t="n">
        <f aca="false">H1324-G1324</f>
        <v>7728.66</v>
      </c>
      <c r="J1324" s="2027" t="n">
        <v>1000</v>
      </c>
      <c r="K1324" s="2024" t="n">
        <f aca="false">F1324*I1324*J1324</f>
        <v>7728660</v>
      </c>
      <c r="L1324" s="2128"/>
      <c r="M1324" s="2128" t="n">
        <f aca="false">K1324*$I$1311/$K$1325</f>
        <v>7758556.49488492</v>
      </c>
      <c r="N1324" s="2129"/>
      <c r="O1324" s="2027"/>
    </row>
    <row r="1325" customFormat="false" ht="21.75" hidden="false" customHeight="true" outlineLevel="0" collapsed="false">
      <c r="A1325" s="2016"/>
      <c r="B1325" s="2189"/>
      <c r="C1325" s="2190"/>
      <c r="D1325" s="2191"/>
      <c r="E1325" s="2190"/>
      <c r="F1325" s="2192"/>
      <c r="G1325" s="2193"/>
      <c r="H1325" s="2193" t="n">
        <v>0</v>
      </c>
      <c r="I1325" s="2193"/>
      <c r="J1325" s="2234" t="s">
        <v>475</v>
      </c>
      <c r="K1325" s="2075" t="n">
        <f aca="false">SUM(K1323:K1324)</f>
        <v>13960680</v>
      </c>
      <c r="L1325" s="2235"/>
      <c r="M1325" s="2130" t="n">
        <f aca="false">SUM(M1323:M1324)</f>
        <v>14014683.5915941</v>
      </c>
      <c r="N1325" s="2205"/>
      <c r="O1325" s="2027"/>
    </row>
    <row r="1326" customFormat="false" ht="21.75" hidden="false" customHeight="true" outlineLevel="0" collapsed="false">
      <c r="A1326" s="2016"/>
      <c r="B1326" s="2058" t="s">
        <v>1872</v>
      </c>
      <c r="C1326" s="2059"/>
      <c r="D1326" s="2060"/>
      <c r="E1326" s="2059"/>
      <c r="F1326" s="2061"/>
      <c r="G1326" s="2059"/>
      <c r="H1326" s="2059" t="n">
        <v>0</v>
      </c>
      <c r="I1326" s="2059"/>
      <c r="J1326" s="2208"/>
      <c r="K1326" s="2209"/>
      <c r="L1326" s="2210"/>
      <c r="M1326" s="2210"/>
      <c r="N1326" s="2064"/>
      <c r="O1326" s="2027"/>
    </row>
    <row r="1327" customFormat="false" ht="21.75" hidden="false" customHeight="true" outlineLevel="0" collapsed="false">
      <c r="A1327" s="2016" t="n">
        <v>7</v>
      </c>
      <c r="B1327" s="2017" t="s">
        <v>1467</v>
      </c>
      <c r="C1327" s="2018" t="n">
        <v>11</v>
      </c>
      <c r="D1327" s="2158"/>
      <c r="E1327" s="2018" t="s">
        <v>1875</v>
      </c>
      <c r="F1327" s="2119" t="n">
        <v>1</v>
      </c>
      <c r="G1327" s="2134" t="n">
        <v>0</v>
      </c>
      <c r="H1327" s="2134" t="n">
        <v>0</v>
      </c>
      <c r="I1327" s="2053" t="n">
        <f aca="false">H1327-G1327</f>
        <v>0</v>
      </c>
      <c r="J1327" s="2027" t="n">
        <v>1000</v>
      </c>
      <c r="K1327" s="2135"/>
      <c r="L1327" s="2128" t="n">
        <f aca="false">F1327*I1327*J1327</f>
        <v>0</v>
      </c>
      <c r="M1327" s="2128" t="n">
        <f aca="false">L1327*$K$1345/$L$1345</f>
        <v>0</v>
      </c>
      <c r="N1327" s="2154" t="s">
        <v>757</v>
      </c>
      <c r="O1327" s="2155"/>
      <c r="S1327" s="0" t="str">
        <f aca="false">B1327</f>
        <v>Spare</v>
      </c>
      <c r="T1327" s="2160" t="n">
        <f aca="false">M1327</f>
        <v>0</v>
      </c>
      <c r="U1327" s="0" t="n">
        <v>0</v>
      </c>
      <c r="V1327" s="1441" t="n">
        <f aca="false">T1327-U1327</f>
        <v>0</v>
      </c>
      <c r="W1327" s="2001" t="e">
        <f aca="false">V1327/U1327*100</f>
        <v>#DIV/0!</v>
      </c>
      <c r="X1327" s="1441" t="e">
        <f aca="false">IF(W1327&gt;40,"FAULT",IF(W1327&lt;-40,"CHECK","OK"))</f>
        <v>#DIV/0!</v>
      </c>
    </row>
    <row r="1328" customFormat="false" ht="21.75" hidden="false" customHeight="true" outlineLevel="0" collapsed="false">
      <c r="A1328" s="2016"/>
      <c r="B1328" s="2017" t="s">
        <v>1876</v>
      </c>
      <c r="C1328" s="2018" t="n">
        <v>11</v>
      </c>
      <c r="D1328" s="2161"/>
      <c r="E1328" s="2018" t="s">
        <v>1877</v>
      </c>
      <c r="F1328" s="2119" t="n">
        <v>1</v>
      </c>
      <c r="G1328" s="2134" t="n">
        <v>48238.67</v>
      </c>
      <c r="H1328" s="2134" t="n">
        <v>48613.5</v>
      </c>
      <c r="I1328" s="2053" t="n">
        <f aca="false">H1328-G1328</f>
        <v>374.830000000002</v>
      </c>
      <c r="J1328" s="2027" t="n">
        <v>1000</v>
      </c>
      <c r="K1328" s="2135"/>
      <c r="L1328" s="2128" t="n">
        <f aca="false">F1328*I1328*J1328</f>
        <v>374830.000000002</v>
      </c>
      <c r="M1328" s="2128" t="n">
        <f aca="false">L1328*$K$1345/$L$1345</f>
        <v>376392.098505735</v>
      </c>
      <c r="N1328" s="2154" t="s">
        <v>757</v>
      </c>
      <c r="O1328" s="2155"/>
      <c r="S1328" s="0" t="str">
        <f aca="false">B1328</f>
        <v>D Block dhaka uddyan</v>
      </c>
      <c r="T1328" s="2160" t="n">
        <f aca="false">M1328</f>
        <v>376392.098505735</v>
      </c>
      <c r="U1328" s="0" t="n">
        <v>356370.901918483</v>
      </c>
      <c r="V1328" s="1441" t="n">
        <f aca="false">T1328-U1328</f>
        <v>20021.1965872519</v>
      </c>
      <c r="W1328" s="2001" t="n">
        <f aca="false">V1328/U1328*100</f>
        <v>5.61807837830475</v>
      </c>
      <c r="X1328" s="1441" t="str">
        <f aca="false">IF(W1328&gt;40,"FAULT",IF(W1328&lt;-40,"CHECK","OK"))</f>
        <v>OK</v>
      </c>
    </row>
    <row r="1329" customFormat="false" ht="21.75" hidden="false" customHeight="true" outlineLevel="0" collapsed="false">
      <c r="A1329" s="2016" t="n">
        <v>8</v>
      </c>
      <c r="B1329" s="2017" t="s">
        <v>1878</v>
      </c>
      <c r="C1329" s="2018" t="n">
        <v>11</v>
      </c>
      <c r="D1329" s="2161"/>
      <c r="E1329" s="2018" t="s">
        <v>1879</v>
      </c>
      <c r="F1329" s="2119" t="n">
        <v>1</v>
      </c>
      <c r="G1329" s="2134" t="n">
        <v>13971.54</v>
      </c>
      <c r="H1329" s="2134" t="n">
        <v>15908.7</v>
      </c>
      <c r="I1329" s="2053" t="n">
        <f aca="false">H1329-G1329</f>
        <v>1937.16</v>
      </c>
      <c r="J1329" s="2027" t="n">
        <v>1000</v>
      </c>
      <c r="K1329" s="2135"/>
      <c r="L1329" s="2128" t="n">
        <f aca="false">F1329*I1329*J1329</f>
        <v>1937160</v>
      </c>
      <c r="M1329" s="2128" t="n">
        <f aca="false">L1329*$K$1345/$L$1345</f>
        <v>1945233.08577586</v>
      </c>
      <c r="N1329" s="2154" t="s">
        <v>757</v>
      </c>
      <c r="O1329" s="2155"/>
      <c r="S1329" s="0" t="str">
        <f aca="false">B1329</f>
        <v>Dill Mohammad O/H</v>
      </c>
      <c r="T1329" s="2160" t="n">
        <f aca="false">M1329</f>
        <v>1945233.08577586</v>
      </c>
      <c r="U1329" s="0" t="n">
        <v>1925614.35835664</v>
      </c>
      <c r="V1329" s="1441" t="n">
        <f aca="false">T1329-U1329</f>
        <v>19618.7274192187</v>
      </c>
      <c r="W1329" s="2001" t="n">
        <f aca="false">V1329/U1329*100</f>
        <v>1.01882951454318</v>
      </c>
      <c r="X1329" s="1441" t="str">
        <f aca="false">IF(W1329&gt;40,"FAULT",IF(W1329&lt;-40,"CHECK","OK"))</f>
        <v>OK</v>
      </c>
    </row>
    <row r="1330" customFormat="false" ht="21.75" hidden="false" customHeight="true" outlineLevel="0" collapsed="false">
      <c r="A1330" s="2016" t="n">
        <v>9</v>
      </c>
      <c r="B1330" s="2017" t="s">
        <v>1880</v>
      </c>
      <c r="C1330" s="2018" t="n">
        <v>11</v>
      </c>
      <c r="D1330" s="2161"/>
      <c r="E1330" s="2018" t="s">
        <v>1881</v>
      </c>
      <c r="F1330" s="2119" t="n">
        <v>1</v>
      </c>
      <c r="G1330" s="2134" t="n">
        <v>24750.51</v>
      </c>
      <c r="H1330" s="2134" t="n">
        <v>25472.56</v>
      </c>
      <c r="I1330" s="2053" t="n">
        <f aca="false">H1330-G1330</f>
        <v>722.050000000003</v>
      </c>
      <c r="J1330" s="2027" t="n">
        <v>1000</v>
      </c>
      <c r="K1330" s="2135"/>
      <c r="L1330" s="2128" t="n">
        <f aca="false">F1330*I1330*J1330</f>
        <v>722050.000000003</v>
      </c>
      <c r="M1330" s="2128" t="n">
        <f aca="false">L1330*$K$1345/$L$1345</f>
        <v>725059.132743018</v>
      </c>
      <c r="N1330" s="2154" t="s">
        <v>757</v>
      </c>
      <c r="O1330" s="2155"/>
      <c r="S1330" s="0" t="str">
        <f aca="false">B1330</f>
        <v>Turag O/H</v>
      </c>
      <c r="T1330" s="2160" t="n">
        <f aca="false">M1330</f>
        <v>725059.132743018</v>
      </c>
      <c r="U1330" s="0" t="n">
        <v>419185.027467325</v>
      </c>
      <c r="V1330" s="1441" t="n">
        <f aca="false">T1330-U1330</f>
        <v>305874.105275693</v>
      </c>
      <c r="W1330" s="2001" t="n">
        <f aca="false">V1330/U1330*100</f>
        <v>72.9687572869085</v>
      </c>
      <c r="X1330" s="1441" t="str">
        <f aca="false">IF(W1330&gt;40,"FAULT",IF(W1330&lt;-40,"CHECK","OK"))</f>
        <v>FAULT</v>
      </c>
    </row>
    <row r="1331" customFormat="false" ht="21.75" hidden="false" customHeight="true" outlineLevel="0" collapsed="false">
      <c r="A1331" s="2016" t="n">
        <v>10</v>
      </c>
      <c r="B1331" s="2017" t="s">
        <v>1882</v>
      </c>
      <c r="C1331" s="2018" t="n">
        <v>11</v>
      </c>
      <c r="D1331" s="2161"/>
      <c r="E1331" s="2018" t="s">
        <v>1883</v>
      </c>
      <c r="F1331" s="2119" t="n">
        <v>1</v>
      </c>
      <c r="G1331" s="2134" t="n">
        <v>34037.39</v>
      </c>
      <c r="H1331" s="2134" t="n">
        <v>34907.65</v>
      </c>
      <c r="I1331" s="2053" t="n">
        <f aca="false">H1331-G1331</f>
        <v>870.260000000002</v>
      </c>
      <c r="J1331" s="2027" t="n">
        <v>1000</v>
      </c>
      <c r="K1331" s="2135"/>
      <c r="L1331" s="2128" t="n">
        <f aca="false">F1331*I1331*J1331</f>
        <v>870260.000000002</v>
      </c>
      <c r="M1331" s="2128" t="n">
        <f aca="false">L1331*$K$1345/$L$1345</f>
        <v>873886.795735666</v>
      </c>
      <c r="N1331" s="2154" t="s">
        <v>757</v>
      </c>
      <c r="O1331" s="2155"/>
      <c r="S1331" s="0" t="str">
        <f aca="false">B1331</f>
        <v>Nabadoy O/H</v>
      </c>
      <c r="T1331" s="2160" t="n">
        <f aca="false">M1331</f>
        <v>873886.795735666</v>
      </c>
      <c r="U1331" s="0" t="n">
        <v>1264712.02409741</v>
      </c>
      <c r="V1331" s="1441" t="n">
        <f aca="false">T1331-U1331</f>
        <v>-390825.228361742</v>
      </c>
      <c r="W1331" s="2001" t="n">
        <f aca="false">V1331/U1331*100</f>
        <v>-30.9023098472289</v>
      </c>
      <c r="X1331" s="1441" t="str">
        <f aca="false">IF(W1331&gt;40,"FAULT",IF(W1331&lt;-40,"CHECK","OK"))</f>
        <v>OK</v>
      </c>
    </row>
    <row r="1332" customFormat="false" ht="21.75" hidden="false" customHeight="true" outlineLevel="0" collapsed="false">
      <c r="A1332" s="2016" t="n">
        <v>11</v>
      </c>
      <c r="B1332" s="2017" t="s">
        <v>1884</v>
      </c>
      <c r="C1332" s="2018" t="n">
        <v>11</v>
      </c>
      <c r="D1332" s="2161"/>
      <c r="E1332" s="2018" t="s">
        <v>1885</v>
      </c>
      <c r="F1332" s="2119" t="n">
        <v>1</v>
      </c>
      <c r="G1332" s="2134" t="n">
        <v>2884.39</v>
      </c>
      <c r="H1332" s="2134" t="n">
        <v>3855</v>
      </c>
      <c r="I1332" s="2053" t="n">
        <f aca="false">H1332-G1332</f>
        <v>970.61</v>
      </c>
      <c r="J1332" s="2027" t="n">
        <v>1000</v>
      </c>
      <c r="K1332" s="2135"/>
      <c r="L1332" s="2128" t="n">
        <f aca="false">F1332*I1332*J1332</f>
        <v>970610</v>
      </c>
      <c r="M1332" s="2128" t="n">
        <f aca="false">L1332*$K$1345/$L$1345</f>
        <v>974655.002883038</v>
      </c>
      <c r="N1332" s="2154" t="s">
        <v>757</v>
      </c>
      <c r="O1332" s="2155"/>
      <c r="S1332" s="0" t="str">
        <f aca="false">B1332</f>
        <v>Chandrima O/H</v>
      </c>
      <c r="T1332" s="2160" t="n">
        <f aca="false">M1332</f>
        <v>974655.002883038</v>
      </c>
      <c r="U1332" s="0" t="n">
        <v>879754.07768279</v>
      </c>
      <c r="V1332" s="1441" t="n">
        <f aca="false">T1332-U1332</f>
        <v>94900.9252002487</v>
      </c>
      <c r="W1332" s="2001" t="n">
        <f aca="false">V1332/U1332*100</f>
        <v>10.7872106089251</v>
      </c>
      <c r="X1332" s="1441" t="str">
        <f aca="false">IF(W1332&gt;40,"FAULT",IF(W1332&lt;-40,"CHECK","OK"))</f>
        <v>OK</v>
      </c>
    </row>
    <row r="1333" customFormat="false" ht="21.75" hidden="false" customHeight="true" outlineLevel="0" collapsed="false">
      <c r="A1333" s="2016" t="n">
        <v>12</v>
      </c>
      <c r="B1333" s="2017" t="s">
        <v>1886</v>
      </c>
      <c r="C1333" s="2018" t="n">
        <v>11</v>
      </c>
      <c r="D1333" s="2161"/>
      <c r="E1333" s="2018" t="s">
        <v>1887</v>
      </c>
      <c r="F1333" s="2119" t="n">
        <v>1</v>
      </c>
      <c r="G1333" s="2134" t="n">
        <v>23461.67</v>
      </c>
      <c r="H1333" s="2134" t="n">
        <v>24761.38</v>
      </c>
      <c r="I1333" s="2053" t="n">
        <f aca="false">H1333-G1333</f>
        <v>1299.71</v>
      </c>
      <c r="J1333" s="2027" t="n">
        <v>1000</v>
      </c>
      <c r="K1333" s="2135"/>
      <c r="L1333" s="2128" t="n">
        <f aca="false">F1333*I1333*J1333</f>
        <v>1299710</v>
      </c>
      <c r="M1333" s="2128" t="n">
        <f aca="false">L1333*$K$1345/$L$1345</f>
        <v>1305126.52228714</v>
      </c>
      <c r="N1333" s="2154" t="s">
        <v>757</v>
      </c>
      <c r="O1333" s="2155"/>
      <c r="S1333" s="0" t="str">
        <f aca="false">B1333</f>
        <v>Shyamoli Housing Project-2</v>
      </c>
      <c r="T1333" s="2160" t="n">
        <f aca="false">M1333</f>
        <v>1305126.52228714</v>
      </c>
      <c r="U1333" s="0" t="n">
        <v>2226602.95184957</v>
      </c>
      <c r="V1333" s="1441" t="n">
        <f aca="false">T1333-U1333</f>
        <v>-921476.429562432</v>
      </c>
      <c r="W1333" s="2001" t="n">
        <f aca="false">V1333/U1333*100</f>
        <v>-41.3848561907722</v>
      </c>
      <c r="X1333" s="1441" t="str">
        <f aca="false">IF(W1333&gt;40,"FAULT",IF(W1333&lt;-40,"CHECK","OK"))</f>
        <v>CHECK</v>
      </c>
    </row>
    <row r="1334" customFormat="false" ht="21.75" hidden="false" customHeight="true" outlineLevel="0" collapsed="false">
      <c r="A1334" s="2016" t="n">
        <v>13</v>
      </c>
      <c r="B1334" s="2017" t="s">
        <v>1467</v>
      </c>
      <c r="C1334" s="2018" t="n">
        <v>11</v>
      </c>
      <c r="D1334" s="2161"/>
      <c r="E1334" s="2018" t="s">
        <v>1888</v>
      </c>
      <c r="F1334" s="2119" t="n">
        <v>1</v>
      </c>
      <c r="G1334" s="2134" t="n">
        <v>0</v>
      </c>
      <c r="H1334" s="2134" t="n">
        <v>0</v>
      </c>
      <c r="I1334" s="2053" t="n">
        <f aca="false">H1334-G1334</f>
        <v>0</v>
      </c>
      <c r="J1334" s="2027" t="n">
        <v>1000</v>
      </c>
      <c r="K1334" s="2135"/>
      <c r="L1334" s="2128" t="n">
        <f aca="false">F1334*I1334*J1334</f>
        <v>0</v>
      </c>
      <c r="M1334" s="2128" t="n">
        <f aca="false">L1334*$K$1345/$L$1345</f>
        <v>0</v>
      </c>
      <c r="N1334" s="2154" t="s">
        <v>757</v>
      </c>
      <c r="O1334" s="2155"/>
      <c r="S1334" s="0" t="str">
        <f aca="false">B1334</f>
        <v>Spare</v>
      </c>
      <c r="T1334" s="2160" t="n">
        <f aca="false">M1334</f>
        <v>0</v>
      </c>
      <c r="U1334" s="0" t="n">
        <v>0</v>
      </c>
      <c r="V1334" s="1441" t="n">
        <f aca="false">T1334-U1334</f>
        <v>0</v>
      </c>
      <c r="W1334" s="2001" t="e">
        <f aca="false">V1334/U1334*100</f>
        <v>#DIV/0!</v>
      </c>
      <c r="X1334" s="1441" t="e">
        <f aca="false">IF(W1334&gt;40,"FAULT",IF(W1334&lt;-40,"CHECK","OK"))</f>
        <v>#DIV/0!</v>
      </c>
    </row>
    <row r="1335" customFormat="false" ht="21.75" hidden="false" customHeight="true" outlineLevel="0" collapsed="false">
      <c r="A1335" s="2016" t="n">
        <v>16</v>
      </c>
      <c r="B1335" s="2017" t="s">
        <v>1467</v>
      </c>
      <c r="C1335" s="2018" t="n">
        <v>11</v>
      </c>
      <c r="D1335" s="2161"/>
      <c r="E1335" s="2018" t="s">
        <v>1889</v>
      </c>
      <c r="F1335" s="2119" t="n">
        <v>1</v>
      </c>
      <c r="G1335" s="2134" t="n">
        <v>0</v>
      </c>
      <c r="H1335" s="2134" t="n">
        <v>0</v>
      </c>
      <c r="I1335" s="2053" t="n">
        <f aca="false">H1335-G1335</f>
        <v>0</v>
      </c>
      <c r="J1335" s="2027" t="n">
        <v>1000</v>
      </c>
      <c r="K1335" s="2135"/>
      <c r="L1335" s="2128" t="n">
        <f aca="false">F1335*I1335*J1335</f>
        <v>0</v>
      </c>
      <c r="M1335" s="2128" t="n">
        <f aca="false">L1335*$K$1345/$L$1345</f>
        <v>0</v>
      </c>
      <c r="N1335" s="2154" t="s">
        <v>757</v>
      </c>
      <c r="O1335" s="2155"/>
      <c r="S1335" s="0" t="str">
        <f aca="false">B1335</f>
        <v>Spare</v>
      </c>
      <c r="T1335" s="2160" t="n">
        <f aca="false">M1335</f>
        <v>0</v>
      </c>
      <c r="U1335" s="0" t="n">
        <v>0</v>
      </c>
      <c r="V1335" s="1441" t="n">
        <f aca="false">T1335-U1335</f>
        <v>0</v>
      </c>
      <c r="W1335" s="2001" t="e">
        <f aca="false">V1335/U1335*100</f>
        <v>#DIV/0!</v>
      </c>
      <c r="X1335" s="1441" t="e">
        <f aca="false">IF(W1335&gt;40,"FAULT",IF(W1335&lt;-40,"CHECK","OK"))</f>
        <v>#DIV/0!</v>
      </c>
    </row>
    <row r="1336" customFormat="false" ht="21.75" hidden="false" customHeight="true" outlineLevel="0" collapsed="false">
      <c r="A1336" s="2016" t="n">
        <v>17</v>
      </c>
      <c r="B1336" s="2017" t="s">
        <v>1467</v>
      </c>
      <c r="C1336" s="2018" t="n">
        <v>11</v>
      </c>
      <c r="D1336" s="2161"/>
      <c r="E1336" s="2018" t="s">
        <v>1890</v>
      </c>
      <c r="F1336" s="2119" t="n">
        <v>1</v>
      </c>
      <c r="G1336" s="2134" t="n">
        <v>0</v>
      </c>
      <c r="H1336" s="2134" t="n">
        <v>0</v>
      </c>
      <c r="I1336" s="2053" t="n">
        <f aca="false">H1336-G1336</f>
        <v>0</v>
      </c>
      <c r="J1336" s="2027" t="n">
        <v>1000</v>
      </c>
      <c r="K1336" s="2135"/>
      <c r="L1336" s="2128" t="n">
        <f aca="false">F1336*I1336*J1336</f>
        <v>0</v>
      </c>
      <c r="M1336" s="2128" t="n">
        <f aca="false">L1336*$K$1345/$L$1345</f>
        <v>0</v>
      </c>
      <c r="N1336" s="2159" t="s">
        <v>757</v>
      </c>
      <c r="O1336" s="2155"/>
      <c r="S1336" s="0" t="str">
        <f aca="false">B1336</f>
        <v>Spare</v>
      </c>
      <c r="T1336" s="2160" t="n">
        <f aca="false">M1336</f>
        <v>0</v>
      </c>
      <c r="U1336" s="0" t="n">
        <v>0</v>
      </c>
      <c r="V1336" s="1441" t="n">
        <f aca="false">T1336-U1336</f>
        <v>0</v>
      </c>
      <c r="W1336" s="2001" t="e">
        <f aca="false">V1336/U1336*100</f>
        <v>#DIV/0!</v>
      </c>
      <c r="X1336" s="1441" t="e">
        <f aca="false">IF(W1336&gt;40,"FAULT",IF(W1336&lt;-40,"CHECK","OK"))</f>
        <v>#DIV/0!</v>
      </c>
    </row>
    <row r="1337" customFormat="false" ht="21.75" hidden="false" customHeight="true" outlineLevel="0" collapsed="false">
      <c r="A1337" s="2016" t="n">
        <v>18</v>
      </c>
      <c r="B1337" s="2017" t="s">
        <v>1891</v>
      </c>
      <c r="C1337" s="2018" t="n">
        <v>11</v>
      </c>
      <c r="D1337" s="2161"/>
      <c r="E1337" s="2018" t="s">
        <v>1892</v>
      </c>
      <c r="F1337" s="2119" t="n">
        <v>1</v>
      </c>
      <c r="G1337" s="2134" t="n">
        <v>33037.97</v>
      </c>
      <c r="H1337" s="2134" t="n">
        <v>35792.66</v>
      </c>
      <c r="I1337" s="2053" t="n">
        <f aca="false">H1337-G1337</f>
        <v>2754.69</v>
      </c>
      <c r="J1337" s="2027" t="n">
        <v>1000</v>
      </c>
      <c r="K1337" s="2135"/>
      <c r="L1337" s="2128" t="n">
        <f aca="false">F1337*I1337*J1337</f>
        <v>2754690</v>
      </c>
      <c r="M1337" s="2128" t="n">
        <f aca="false">L1337*$K$1345/$L$1345</f>
        <v>2766170.13001296</v>
      </c>
      <c r="N1337" s="2159" t="s">
        <v>1893</v>
      </c>
      <c r="O1337" s="2155"/>
      <c r="S1337" s="0" t="str">
        <f aca="false">B1337</f>
        <v>U Lab</v>
      </c>
      <c r="T1337" s="2160" t="n">
        <f aca="false">M1337</f>
        <v>2766170.13001296</v>
      </c>
      <c r="U1337" s="0" t="n">
        <v>2585824.41376055</v>
      </c>
      <c r="V1337" s="1441" t="n">
        <f aca="false">T1337-U1337</f>
        <v>180345.716252408</v>
      </c>
      <c r="W1337" s="2001" t="n">
        <f aca="false">V1337/U1337*100</f>
        <v>6.974399162321</v>
      </c>
      <c r="X1337" s="1441" t="str">
        <f aca="false">IF(W1337&gt;40,"FAULT",IF(W1337&lt;-40,"CHECK","OK"))</f>
        <v>OK</v>
      </c>
    </row>
    <row r="1338" customFormat="false" ht="21.75" hidden="false" customHeight="true" outlineLevel="0" collapsed="false">
      <c r="A1338" s="2016" t="n">
        <v>19</v>
      </c>
      <c r="B1338" s="2017" t="s">
        <v>1894</v>
      </c>
      <c r="C1338" s="2018" t="n">
        <v>11</v>
      </c>
      <c r="D1338" s="2161"/>
      <c r="E1338" s="2018" t="s">
        <v>1895</v>
      </c>
      <c r="F1338" s="2119" t="n">
        <v>1</v>
      </c>
      <c r="G1338" s="2134" t="n">
        <v>5038.54</v>
      </c>
      <c r="H1338" s="2134" t="n">
        <v>5565.65</v>
      </c>
      <c r="I1338" s="2053" t="n">
        <f aca="false">H1338-G1338</f>
        <v>527.11</v>
      </c>
      <c r="J1338" s="2027" t="n">
        <v>1000</v>
      </c>
      <c r="K1338" s="2135"/>
      <c r="L1338" s="2128" t="n">
        <f aca="false">F1338*I1338*J1338</f>
        <v>527110</v>
      </c>
      <c r="M1338" s="2128" t="n">
        <f aca="false">L1338*$K$1345/$L$1345</f>
        <v>529306.723163452</v>
      </c>
      <c r="N1338" s="2154" t="s">
        <v>757</v>
      </c>
      <c r="O1338" s="2155"/>
      <c r="S1338" s="0" t="str">
        <f aca="false">B1338</f>
        <v>Akota</v>
      </c>
      <c r="T1338" s="2160" t="n">
        <f aca="false">M1338</f>
        <v>529306.723163452</v>
      </c>
      <c r="U1338" s="0" t="n">
        <v>494561.97812593</v>
      </c>
      <c r="V1338" s="1441" t="n">
        <f aca="false">T1338-U1338</f>
        <v>34744.7450375217</v>
      </c>
      <c r="W1338" s="2001" t="n">
        <f aca="false">V1338/U1338*100</f>
        <v>7.02535709865562</v>
      </c>
      <c r="X1338" s="1441" t="str">
        <f aca="false">IF(W1338&gt;40,"FAULT",IF(W1338&lt;-40,"CHECK","OK"))</f>
        <v>OK</v>
      </c>
    </row>
    <row r="1339" customFormat="false" ht="21.75" hidden="false" customHeight="true" outlineLevel="0" collapsed="false">
      <c r="A1339" s="2016" t="n">
        <v>20</v>
      </c>
      <c r="B1339" s="2017" t="s">
        <v>1896</v>
      </c>
      <c r="C1339" s="2018" t="n">
        <v>11</v>
      </c>
      <c r="D1339" s="2161"/>
      <c r="E1339" s="2018" t="s">
        <v>1897</v>
      </c>
      <c r="F1339" s="2119" t="n">
        <v>1</v>
      </c>
      <c r="G1339" s="2134" t="n">
        <v>3859.78</v>
      </c>
      <c r="H1339" s="2134" t="n">
        <v>4279.01</v>
      </c>
      <c r="I1339" s="2053" t="n">
        <f aca="false">H1339-G1339</f>
        <v>419.23</v>
      </c>
      <c r="J1339" s="2027" t="n">
        <v>1000</v>
      </c>
      <c r="K1339" s="2135"/>
      <c r="L1339" s="2128" t="n">
        <f aca="false">F1339*I1339*J1339</f>
        <v>419230</v>
      </c>
      <c r="M1339" s="2128" t="n">
        <f aca="false">L1339*$K$1345/$L$1345</f>
        <v>420977.134851955</v>
      </c>
      <c r="N1339" s="2154" t="s">
        <v>757</v>
      </c>
      <c r="O1339" s="2155"/>
      <c r="S1339" s="0" t="str">
        <f aca="false">B1339</f>
        <v>Burigonga O/H</v>
      </c>
      <c r="T1339" s="2160" t="n">
        <f aca="false">M1339</f>
        <v>420977.134851955</v>
      </c>
      <c r="U1339" s="0" t="n">
        <v>372374.760162048</v>
      </c>
      <c r="V1339" s="1441" t="n">
        <f aca="false">T1339-U1339</f>
        <v>48602.3746899069</v>
      </c>
      <c r="W1339" s="2001" t="n">
        <f aca="false">V1339/U1339*100</f>
        <v>13.0520056377495</v>
      </c>
      <c r="X1339" s="1441" t="str">
        <f aca="false">IF(W1339&gt;40,"FAULT",IF(W1339&lt;-40,"CHECK","OK"))</f>
        <v>OK</v>
      </c>
    </row>
    <row r="1340" customFormat="false" ht="21.75" hidden="false" customHeight="true" outlineLevel="0" collapsed="false">
      <c r="A1340" s="2016" t="n">
        <v>21</v>
      </c>
      <c r="B1340" s="2017" t="s">
        <v>1898</v>
      </c>
      <c r="C1340" s="2018" t="n">
        <v>11</v>
      </c>
      <c r="D1340" s="2161"/>
      <c r="E1340" s="2018" t="s">
        <v>1899</v>
      </c>
      <c r="F1340" s="2119" t="n">
        <v>1</v>
      </c>
      <c r="G1340" s="2134" t="n">
        <v>78655.82</v>
      </c>
      <c r="H1340" s="2134" t="n">
        <v>81041.07</v>
      </c>
      <c r="I1340" s="2053" t="n">
        <f aca="false">H1340-G1340</f>
        <v>2385.25</v>
      </c>
      <c r="J1340" s="2027" t="n">
        <v>1000</v>
      </c>
      <c r="K1340" s="2135"/>
      <c r="L1340" s="2128" t="n">
        <f aca="false">F1340*I1340*J1340</f>
        <v>2385250</v>
      </c>
      <c r="M1340" s="2128" t="n">
        <f aca="false">L1340*$K$1345/$L$1345</f>
        <v>2395190.49425286</v>
      </c>
      <c r="N1340" s="2154" t="s">
        <v>1893</v>
      </c>
      <c r="O1340" s="2155"/>
      <c r="S1340" s="0" t="str">
        <f aca="false">B1340</f>
        <v>Garden City</v>
      </c>
      <c r="T1340" s="2160" t="n">
        <f aca="false">M1340</f>
        <v>2395190.49425286</v>
      </c>
      <c r="U1340" s="0" t="n">
        <v>2278829.28314059</v>
      </c>
      <c r="V1340" s="1441" t="n">
        <f aca="false">T1340-U1340</f>
        <v>116361.211112273</v>
      </c>
      <c r="W1340" s="2001" t="n">
        <f aca="false">V1340/U1340*100</f>
        <v>5.10618377485078</v>
      </c>
      <c r="X1340" s="1441" t="str">
        <f aca="false">IF(W1340&gt;40,"FAULT",IF(W1340&lt;-40,"CHECK","OK"))</f>
        <v>OK</v>
      </c>
    </row>
    <row r="1341" customFormat="false" ht="21.75" hidden="false" customHeight="true" outlineLevel="0" collapsed="false">
      <c r="A1341" s="2016" t="n">
        <v>22</v>
      </c>
      <c r="B1341" s="2017" t="s">
        <v>1900</v>
      </c>
      <c r="C1341" s="2018" t="n">
        <v>11</v>
      </c>
      <c r="D1341" s="2161"/>
      <c r="E1341" s="2018" t="s">
        <v>1901</v>
      </c>
      <c r="F1341" s="2119" t="n">
        <v>1</v>
      </c>
      <c r="G1341" s="2134" t="n">
        <v>11015.72</v>
      </c>
      <c r="H1341" s="2134" t="n">
        <v>11977.96</v>
      </c>
      <c r="I1341" s="2053" t="n">
        <f aca="false">H1341-G1341</f>
        <v>962.24</v>
      </c>
      <c r="J1341" s="2027" t="n">
        <v>1000</v>
      </c>
      <c r="K1341" s="2135"/>
      <c r="L1341" s="2128" t="n">
        <f aca="false">F1341*I1341*J1341</f>
        <v>962240</v>
      </c>
      <c r="M1341" s="2128" t="n">
        <f aca="false">L1341*$K$1345/$L$1345</f>
        <v>966250.121031284</v>
      </c>
      <c r="N1341" s="2154" t="s">
        <v>757</v>
      </c>
      <c r="O1341" s="2155"/>
      <c r="S1341" s="0" t="str">
        <f aca="false">B1341</f>
        <v>Avenue O/H</v>
      </c>
      <c r="T1341" s="2160" t="n">
        <f aca="false">M1341</f>
        <v>966250.121031284</v>
      </c>
      <c r="U1341" s="0" t="n">
        <v>894892.587357201</v>
      </c>
      <c r="V1341" s="1441" t="n">
        <f aca="false">T1341-U1341</f>
        <v>71357.5336740835</v>
      </c>
      <c r="W1341" s="2001" t="n">
        <f aca="false">V1341/U1341*100</f>
        <v>7.97386576693152</v>
      </c>
      <c r="X1341" s="1441" t="str">
        <f aca="false">IF(W1341&gt;40,"FAULT",IF(W1341&lt;-40,"CHECK","OK"))</f>
        <v>OK</v>
      </c>
    </row>
    <row r="1342" customFormat="false" ht="21.75" hidden="false" customHeight="true" outlineLevel="0" collapsed="false">
      <c r="A1342" s="2016" t="n">
        <v>23</v>
      </c>
      <c r="B1342" s="2017" t="s">
        <v>1902</v>
      </c>
      <c r="C1342" s="2018" t="n">
        <v>11</v>
      </c>
      <c r="D1342" s="2161"/>
      <c r="E1342" s="2018" t="s">
        <v>1903</v>
      </c>
      <c r="F1342" s="2119" t="n">
        <v>1</v>
      </c>
      <c r="G1342" s="2134" t="n">
        <v>6743.1</v>
      </c>
      <c r="H1342" s="2134" t="n">
        <v>7472.53</v>
      </c>
      <c r="I1342" s="2053" t="n">
        <f aca="false">H1342-G1342</f>
        <v>729.429999999999</v>
      </c>
      <c r="J1342" s="2027" t="n">
        <v>1000</v>
      </c>
      <c r="K1342" s="2135"/>
      <c r="L1342" s="2128" t="n">
        <f aca="false">F1342*I1342*J1342</f>
        <v>729429.999999999</v>
      </c>
      <c r="M1342" s="2128" t="n">
        <f aca="false">L1342*$K$1345/$L$1345</f>
        <v>732469.888784346</v>
      </c>
      <c r="N1342" s="2154" t="s">
        <v>1893</v>
      </c>
      <c r="O1342" s="2155"/>
      <c r="S1342" s="0" t="str">
        <f aca="false">B1342</f>
        <v>Chand Uddyan</v>
      </c>
      <c r="T1342" s="2160" t="n">
        <f aca="false">M1342</f>
        <v>732469.888784346</v>
      </c>
      <c r="U1342" s="0" t="n">
        <v>645275.157157534</v>
      </c>
      <c r="V1342" s="1441" t="n">
        <f aca="false">T1342-U1342</f>
        <v>87194.7316268125</v>
      </c>
      <c r="W1342" s="2001" t="n">
        <f aca="false">V1342/U1342*100</f>
        <v>13.5127984797848</v>
      </c>
      <c r="X1342" s="1441" t="str">
        <f aca="false">IF(W1342&gt;40,"FAULT",IF(W1342&lt;-40,"CHECK","OK"))</f>
        <v>OK</v>
      </c>
    </row>
    <row r="1343" customFormat="false" ht="21.75" hidden="false" customHeight="true" outlineLevel="0" collapsed="false">
      <c r="A1343" s="2016" t="n">
        <v>24</v>
      </c>
      <c r="B1343" s="2017" t="s">
        <v>1365</v>
      </c>
      <c r="C1343" s="2152" t="n">
        <v>0.415</v>
      </c>
      <c r="D1343" s="2161"/>
      <c r="E1343" s="2018" t="s">
        <v>1904</v>
      </c>
      <c r="F1343" s="2119" t="n">
        <v>1</v>
      </c>
      <c r="G1343" s="2134" t="n">
        <v>1720.85</v>
      </c>
      <c r="H1343" s="2134" t="n">
        <v>1760.35</v>
      </c>
      <c r="I1343" s="2053" t="n">
        <f aca="false">H1343-G1343</f>
        <v>39.5</v>
      </c>
      <c r="J1343" s="2027" t="n">
        <v>100</v>
      </c>
      <c r="K1343" s="2135"/>
      <c r="L1343" s="2128" t="n">
        <f aca="false">F1343*I1343*J1343</f>
        <v>3950</v>
      </c>
      <c r="M1343" s="2128" t="n">
        <f aca="false">L1343*$K$1345/$L$1345</f>
        <v>3966.46156683735</v>
      </c>
      <c r="N1343" s="2154" t="s">
        <v>757</v>
      </c>
      <c r="O1343" s="2155"/>
      <c r="S1343" s="0" t="str">
        <f aca="false">B1343</f>
        <v>11/0.4 kV Aux. Transformer, AT-1</v>
      </c>
      <c r="T1343" s="2160" t="n">
        <f aca="false">M1343</f>
        <v>3966.46156683735</v>
      </c>
      <c r="U1343" s="0" t="n">
        <v>1513.85096744118</v>
      </c>
      <c r="V1343" s="1441" t="n">
        <f aca="false">T1343-U1343</f>
        <v>2452.61059939617</v>
      </c>
      <c r="W1343" s="2001" t="n">
        <f aca="false">V1343/U1343*100</f>
        <v>162.011363875649</v>
      </c>
      <c r="X1343" s="1441" t="str">
        <f aca="false">IF(W1343&gt;40,"FAULT",IF(W1343&lt;-40,"CHECK","OK"))</f>
        <v>FAULT</v>
      </c>
    </row>
    <row r="1344" customFormat="false" ht="21.75" hidden="false" customHeight="true" outlineLevel="0" collapsed="false">
      <c r="A1344" s="2016" t="n">
        <v>25</v>
      </c>
      <c r="B1344" s="2017" t="s">
        <v>1366</v>
      </c>
      <c r="C1344" s="2152" t="n">
        <v>0.415</v>
      </c>
      <c r="D1344" s="2162"/>
      <c r="E1344" s="2018" t="s">
        <v>1905</v>
      </c>
      <c r="F1344" s="2119" t="n">
        <v>1</v>
      </c>
      <c r="G1344" s="2134" t="n">
        <v>251.33</v>
      </c>
      <c r="H1344" s="2134" t="n">
        <v>251.33</v>
      </c>
      <c r="I1344" s="2053" t="n">
        <f aca="false">H1344-G1344</f>
        <v>0</v>
      </c>
      <c r="J1344" s="2027" t="n">
        <v>100</v>
      </c>
      <c r="K1344" s="2135"/>
      <c r="L1344" s="2128" t="n">
        <f aca="false">F1344*I1344*J1344</f>
        <v>0</v>
      </c>
      <c r="M1344" s="2128" t="n">
        <f aca="false">L1344*$K$1345/$L$1345</f>
        <v>0</v>
      </c>
      <c r="N1344" s="2154" t="s">
        <v>757</v>
      </c>
      <c r="O1344" s="2155"/>
      <c r="S1344" s="0" t="str">
        <f aca="false">B1344</f>
        <v>11/0.4 kV Aux. Transformer, AT-2</v>
      </c>
      <c r="T1344" s="2160" t="n">
        <f aca="false">M1344</f>
        <v>0</v>
      </c>
      <c r="U1344" s="0" t="n">
        <v>2409.74125079577</v>
      </c>
      <c r="V1344" s="1441" t="n">
        <f aca="false">T1344-U1344</f>
        <v>-2409.74125079577</v>
      </c>
      <c r="W1344" s="2001" t="n">
        <f aca="false">V1344/U1344*100</f>
        <v>-100</v>
      </c>
      <c r="X1344" s="1441" t="str">
        <f aca="false">IF(W1344&gt;40,"FAULT",IF(W1344&lt;-40,"CHECK","OK"))</f>
        <v>CHECK</v>
      </c>
    </row>
    <row r="1345" customFormat="false" ht="21.75" hidden="false" customHeight="true" outlineLevel="0" collapsed="false">
      <c r="A1345" s="2132"/>
      <c r="B1345" s="2142"/>
      <c r="C1345" s="2143"/>
      <c r="D1345" s="2142"/>
      <c r="E1345" s="2143"/>
      <c r="F1345" s="2144"/>
      <c r="G1345" s="2145"/>
      <c r="H1345" s="2145"/>
      <c r="I1345" s="2145"/>
      <c r="J1345" s="2239" t="s">
        <v>1187</v>
      </c>
      <c r="K1345" s="2130" t="n">
        <f aca="false">M1325</f>
        <v>14014683.5915941</v>
      </c>
      <c r="L1345" s="2075" t="n">
        <f aca="false">SUM(L1327:L1344)</f>
        <v>13956520</v>
      </c>
      <c r="M1345" s="2130" t="n">
        <f aca="false">SUM(M1327:M1344)</f>
        <v>14014683.5915941</v>
      </c>
      <c r="N1345" s="2166" t="n">
        <f aca="false">(M1345-L1345)/L1345*100</f>
        <v>0.416748527527876</v>
      </c>
      <c r="O1345" s="2240"/>
    </row>
    <row r="1347" customFormat="false" ht="21.75" hidden="false" customHeight="true" outlineLevel="0" collapsed="false">
      <c r="A1347" s="2077"/>
      <c r="B1347" s="2078"/>
      <c r="C1347" s="2051"/>
      <c r="D1347" s="2079"/>
      <c r="F1347" s="2169" t="s">
        <v>1234</v>
      </c>
      <c r="G1347" s="2169"/>
      <c r="H1347" s="2169"/>
      <c r="I1347" s="2170" t="s">
        <v>212</v>
      </c>
      <c r="J1347" s="2077"/>
      <c r="K1347" s="2080"/>
      <c r="L1347" s="2077"/>
      <c r="M1347" s="2077"/>
      <c r="N1347" s="2051"/>
      <c r="O1347" s="2077"/>
    </row>
    <row r="1348" customFormat="false" ht="21.75" hidden="false" customHeight="true" outlineLevel="0" collapsed="false">
      <c r="A1348" s="2077"/>
      <c r="B1348" s="2078"/>
      <c r="C1348" s="2051"/>
      <c r="D1348" s="2079"/>
      <c r="F1348" s="2260" t="s">
        <v>757</v>
      </c>
      <c r="G1348" s="2261" t="s">
        <v>1367</v>
      </c>
      <c r="H1348" s="2261"/>
      <c r="I1348" s="2171" t="n">
        <f aca="false">SUM(M1327:M1336,M1338:M1339,M1341,M1343:M1344)</f>
        <v>8120853.07854398</v>
      </c>
      <c r="J1348" s="2077"/>
      <c r="K1348" s="2080"/>
      <c r="L1348" s="2077"/>
      <c r="M1348" s="2077"/>
      <c r="N1348" s="2051"/>
      <c r="O1348" s="2077" t="s">
        <v>122</v>
      </c>
    </row>
    <row r="1349" customFormat="false" ht="21.75" hidden="false" customHeight="true" outlineLevel="0" collapsed="false">
      <c r="A1349" s="2077"/>
      <c r="B1349" s="2078"/>
      <c r="C1349" s="2051"/>
      <c r="D1349" s="2079"/>
      <c r="F1349" s="2260" t="s">
        <v>1893</v>
      </c>
      <c r="G1349" s="2261" t="s">
        <v>1367</v>
      </c>
      <c r="H1349" s="2261"/>
      <c r="I1349" s="2171" t="n">
        <f aca="false">M1337+M1340+M1342</f>
        <v>5893830.51305017</v>
      </c>
      <c r="J1349" s="2077"/>
      <c r="K1349" s="2080" t="s">
        <v>122</v>
      </c>
      <c r="L1349" s="2077"/>
      <c r="M1349" s="2077"/>
      <c r="N1349" s="2051"/>
      <c r="O1349" s="2077"/>
    </row>
    <row r="1350" customFormat="false" ht="21.75" hidden="false" customHeight="true" outlineLevel="0" collapsed="false">
      <c r="A1350" s="2077"/>
      <c r="B1350" s="2078"/>
      <c r="C1350" s="2051"/>
      <c r="D1350" s="2079"/>
      <c r="F1350" s="2260"/>
      <c r="G1350" s="2261"/>
      <c r="H1350" s="2261"/>
      <c r="I1350" s="2171"/>
      <c r="J1350" s="2077"/>
      <c r="K1350" s="2080"/>
      <c r="L1350" s="2077"/>
      <c r="M1350" s="2077"/>
      <c r="N1350" s="2051"/>
      <c r="O1350" s="2077"/>
    </row>
    <row r="1351" customFormat="false" ht="21.75" hidden="false" customHeight="true" outlineLevel="0" collapsed="false">
      <c r="A1351" s="2077"/>
      <c r="B1351" s="2078"/>
      <c r="C1351" s="2051"/>
      <c r="D1351" s="2079"/>
      <c r="E1351" s="2051"/>
      <c r="F1351" s="2260"/>
      <c r="G1351" s="2261"/>
      <c r="H1351" s="2261"/>
      <c r="I1351" s="2171"/>
      <c r="J1351" s="2077"/>
      <c r="K1351" s="2080"/>
      <c r="L1351" s="2077"/>
      <c r="M1351" s="2077"/>
      <c r="N1351" s="2051"/>
      <c r="O1351" s="2077"/>
    </row>
    <row r="1352" customFormat="false" ht="21.75" hidden="false" customHeight="true" outlineLevel="0" collapsed="false">
      <c r="F1352" s="2260"/>
      <c r="G1352" s="2126"/>
      <c r="H1352" s="2126"/>
      <c r="I1352" s="2171"/>
      <c r="J1352" s="2077"/>
    </row>
    <row r="1353" customFormat="false" ht="21.75" hidden="false" customHeight="true" outlineLevel="0" collapsed="false">
      <c r="F1353" s="2241" t="s">
        <v>1239</v>
      </c>
      <c r="G1353" s="2241"/>
      <c r="H1353" s="2241"/>
      <c r="I1353" s="2242" t="n">
        <f aca="false">SUM(I1348:I1352)</f>
        <v>14014683.5915941</v>
      </c>
      <c r="J1353" s="2130" t="n">
        <f aca="false">I1353-M1345</f>
        <v>0</v>
      </c>
      <c r="K1353" s="2080"/>
    </row>
    <row r="1354" customFormat="false" ht="21.75" hidden="false" customHeight="true" outlineLevel="0" collapsed="false">
      <c r="F1354" s="2103"/>
      <c r="G1354" s="2077"/>
      <c r="H1354" s="2077"/>
      <c r="I1354" s="2077"/>
      <c r="J1354" s="2077"/>
      <c r="K1354" s="2080"/>
    </row>
    <row r="1355" customFormat="false" ht="21.75" hidden="false" customHeight="true" outlineLevel="0" collapsed="false">
      <c r="F1355" s="2103"/>
      <c r="G1355" s="2077"/>
      <c r="H1355" s="2077"/>
      <c r="I1355" s="2077"/>
      <c r="J1355" s="2077"/>
      <c r="K1355" s="2080"/>
    </row>
    <row r="1363" customFormat="false" ht="21.75" hidden="false" customHeight="true" outlineLevel="0" collapsed="false">
      <c r="A1363" s="2077"/>
      <c r="B1363" s="2078"/>
      <c r="C1363" s="2051"/>
      <c r="D1363" s="2079"/>
      <c r="E1363" s="2051"/>
      <c r="F1363" s="2103"/>
      <c r="G1363" s="2077"/>
      <c r="H1363" s="2077"/>
      <c r="I1363" s="2077"/>
      <c r="J1363" s="2077"/>
      <c r="K1363" s="2080"/>
      <c r="L1363" s="2077"/>
      <c r="M1363" s="2077"/>
      <c r="N1363" s="2051"/>
      <c r="O1363" s="2077"/>
    </row>
    <row r="1364" customFormat="false" ht="21.75" hidden="false" customHeight="true" outlineLevel="0" collapsed="false">
      <c r="A1364" s="2077"/>
      <c r="B1364" s="2078"/>
      <c r="C1364" s="2051"/>
      <c r="D1364" s="2079"/>
      <c r="E1364" s="2051"/>
      <c r="F1364" s="2103"/>
      <c r="G1364" s="2077"/>
      <c r="H1364" s="2077"/>
      <c r="I1364" s="2077"/>
      <c r="J1364" s="2077"/>
      <c r="K1364" s="2080"/>
      <c r="L1364" s="2077"/>
      <c r="M1364" s="2077"/>
      <c r="N1364" s="2051"/>
      <c r="O1364" s="2077"/>
    </row>
    <row r="1365" customFormat="false" ht="21.75" hidden="false" customHeight="true" outlineLevel="0" collapsed="false">
      <c r="A1365" s="2271"/>
      <c r="B1365" s="2175"/>
      <c r="C1365" s="2175"/>
      <c r="D1365" s="2175"/>
      <c r="E1365" s="2175"/>
      <c r="F1365" s="2175"/>
      <c r="G1365" s="2175"/>
      <c r="H1365" s="2175"/>
      <c r="I1365" s="2175"/>
      <c r="J1365" s="2175"/>
      <c r="K1365" s="2175"/>
      <c r="L1365" s="2175"/>
      <c r="M1365" s="2175"/>
      <c r="N1365" s="2272"/>
      <c r="O1365" s="2174"/>
    </row>
    <row r="1366" customFormat="false" ht="21.75" hidden="false" customHeight="true" outlineLevel="0" collapsed="false">
      <c r="A1366" s="2077"/>
      <c r="B1366" s="2078"/>
      <c r="C1366" s="2051"/>
      <c r="D1366" s="2079"/>
      <c r="E1366" s="2051"/>
      <c r="F1366" s="2103"/>
      <c r="G1366" s="2077"/>
      <c r="H1366" s="2077"/>
      <c r="I1366" s="2077"/>
      <c r="J1366" s="2077"/>
      <c r="K1366" s="2080"/>
      <c r="L1366" s="2077"/>
      <c r="M1366" s="2077"/>
      <c r="N1366" s="2051"/>
      <c r="O1366" s="2077"/>
    </row>
    <row r="1367" customFormat="false" ht="21.75" hidden="false" customHeight="true" outlineLevel="0" collapsed="false">
      <c r="A1367" s="2077"/>
      <c r="B1367" s="2078"/>
      <c r="C1367" s="2051"/>
      <c r="D1367" s="2079"/>
      <c r="E1367" s="2051"/>
      <c r="F1367" s="2103"/>
      <c r="G1367" s="2077"/>
      <c r="H1367" s="2077"/>
      <c r="I1367" s="2077"/>
      <c r="J1367" s="2077"/>
      <c r="K1367" s="2080"/>
      <c r="L1367" s="2077"/>
      <c r="M1367" s="2077"/>
      <c r="N1367" s="2051"/>
      <c r="O1367" s="2077"/>
    </row>
    <row r="1368" customFormat="false" ht="21.75" hidden="false" customHeight="true" outlineLevel="0" collapsed="false">
      <c r="A1368" s="2270" t="s">
        <v>1906</v>
      </c>
      <c r="B1368" s="2270"/>
      <c r="C1368" s="2270"/>
      <c r="D1368" s="2270"/>
      <c r="E1368" s="2270"/>
      <c r="F1368" s="2270"/>
      <c r="G1368" s="2270"/>
      <c r="H1368" s="2270"/>
      <c r="I1368" s="2270"/>
      <c r="J1368" s="2270"/>
      <c r="K1368" s="2270"/>
      <c r="L1368" s="2270"/>
      <c r="M1368" s="2270"/>
      <c r="N1368" s="2270"/>
      <c r="O1368" s="1989" t="e">
        <f aca="false">#REF!</f>
        <v>#REF!</v>
      </c>
      <c r="S1368" s="1990" t="str">
        <f aca="false">S6</f>
        <v>Name of Feeders.</v>
      </c>
      <c r="T1368" s="1991" t="str">
        <f aca="false">T6</f>
        <v>Month June-2023</v>
      </c>
      <c r="U1368" s="1990" t="s">
        <v>1070</v>
      </c>
      <c r="V1368" s="1990" t="str">
        <f aca="false">V6</f>
        <v>Diffferance</v>
      </c>
      <c r="W1368" s="1990" t="str">
        <f aca="false">W6</f>
        <v>% of Increased/Decreased</v>
      </c>
      <c r="X1368" s="1990" t="str">
        <f aca="false">X6</f>
        <v>COMENTS</v>
      </c>
    </row>
    <row r="1369" customFormat="false" ht="21.75" hidden="false" customHeight="true" outlineLevel="0" collapsed="false">
      <c r="A1369" s="1992" t="s">
        <v>794</v>
      </c>
      <c r="B1369" s="1993" t="s">
        <v>1074</v>
      </c>
      <c r="C1369" s="1994" t="s">
        <v>1075</v>
      </c>
      <c r="D1369" s="1994"/>
      <c r="E1369" s="1994"/>
      <c r="F1369" s="1995" t="s">
        <v>45</v>
      </c>
      <c r="G1369" s="1996" t="s">
        <v>1076</v>
      </c>
      <c r="H1369" s="1996"/>
      <c r="I1369" s="1996"/>
      <c r="J1369" s="1996" t="s">
        <v>29</v>
      </c>
      <c r="K1369" s="1994" t="s">
        <v>1077</v>
      </c>
      <c r="L1369" s="1994"/>
      <c r="M1369" s="1994" t="s">
        <v>1078</v>
      </c>
      <c r="N1369" s="1993"/>
      <c r="O1369" s="1997" t="s">
        <v>479</v>
      </c>
    </row>
    <row r="1370" customFormat="false" ht="21.75" hidden="false" customHeight="true" outlineLevel="0" collapsed="false">
      <c r="A1370" s="1992"/>
      <c r="B1370" s="1993"/>
      <c r="C1370" s="1998" t="s">
        <v>1079</v>
      </c>
      <c r="D1370" s="1998"/>
      <c r="E1370" s="1998" t="s">
        <v>1080</v>
      </c>
      <c r="F1370" s="1995"/>
      <c r="G1370" s="2249" t="n">
        <f aca="false">'NORTH-1'!$H$8</f>
        <v>44929</v>
      </c>
      <c r="H1370" s="2249" t="n">
        <f aca="false">'NORTH-1'!$H$8</f>
        <v>44929</v>
      </c>
      <c r="I1370" s="2000" t="s">
        <v>47</v>
      </c>
      <c r="J1370" s="1996"/>
      <c r="K1370" s="2000" t="s">
        <v>1081</v>
      </c>
      <c r="L1370" s="2000" t="s">
        <v>1082</v>
      </c>
      <c r="M1370" s="1994" t="s">
        <v>1083</v>
      </c>
      <c r="N1370" s="1998" t="s">
        <v>741</v>
      </c>
      <c r="O1370" s="1997"/>
    </row>
    <row r="1371" customFormat="false" ht="21.75" hidden="false" customHeight="true" outlineLevel="0" collapsed="false">
      <c r="A1371" s="2002" t="n">
        <v>1</v>
      </c>
      <c r="B1371" s="2003" t="n">
        <v>2</v>
      </c>
      <c r="C1371" s="2004" t="n">
        <v>4</v>
      </c>
      <c r="D1371" s="2004"/>
      <c r="E1371" s="2003" t="n">
        <v>5</v>
      </c>
      <c r="F1371" s="2005" t="n">
        <v>7</v>
      </c>
      <c r="G1371" s="2002" t="n">
        <v>9</v>
      </c>
      <c r="H1371" s="2002" t="n">
        <v>9</v>
      </c>
      <c r="I1371" s="2002" t="s">
        <v>1084</v>
      </c>
      <c r="J1371" s="2002" t="n">
        <v>11</v>
      </c>
      <c r="K1371" s="2002" t="s">
        <v>1085</v>
      </c>
      <c r="L1371" s="2002" t="s">
        <v>1086</v>
      </c>
      <c r="M1371" s="2002" t="n">
        <v>14</v>
      </c>
      <c r="N1371" s="2006" t="n">
        <v>15</v>
      </c>
      <c r="O1371" s="2002" t="n">
        <v>16</v>
      </c>
      <c r="T1371" s="1441" t="n">
        <v>15283200.0000001</v>
      </c>
      <c r="U1371" s="1441" t="n">
        <v>15283200.0000001</v>
      </c>
      <c r="V1371" s="1441" t="n">
        <f aca="false">T1371-U1371</f>
        <v>0</v>
      </c>
      <c r="W1371" s="2001" t="n">
        <f aca="false">V1371/U1371*100</f>
        <v>0</v>
      </c>
      <c r="X1371" s="1441" t="str">
        <f aca="false">IF(W1371&gt;40,"FAULT",IF(W1371&lt;-40,"CHECK","OK"))</f>
        <v>OK</v>
      </c>
    </row>
    <row r="1372" customFormat="false" ht="21.75" hidden="false" customHeight="true" outlineLevel="0" collapsed="false">
      <c r="A1372" s="2007"/>
      <c r="B1372" s="2008" t="s">
        <v>1907</v>
      </c>
      <c r="C1372" s="2009"/>
      <c r="D1372" s="2010"/>
      <c r="E1372" s="2011"/>
      <c r="F1372" s="2012"/>
      <c r="G1372" s="2009"/>
      <c r="H1372" s="2009"/>
      <c r="I1372" s="2009"/>
      <c r="J1372" s="2009"/>
      <c r="K1372" s="2010"/>
      <c r="L1372" s="2009"/>
      <c r="M1372" s="2013"/>
      <c r="N1372" s="2014"/>
      <c r="O1372" s="2015"/>
    </row>
    <row r="1373" customFormat="false" ht="21.75" hidden="false" customHeight="true" outlineLevel="0" collapsed="false">
      <c r="A1373" s="2188" t="n">
        <f aca="false">'PDB Bill AMR'!A103</f>
        <v>8</v>
      </c>
      <c r="B1373" s="2177" t="str">
        <f aca="false">'PDB Bill AMR'!B103</f>
        <v>Satmosjid-1</v>
      </c>
      <c r="C1373" s="2178" t="n">
        <f aca="false">'PDB Bill AMR'!D103</f>
        <v>33</v>
      </c>
      <c r="D1373" s="2381" t="s">
        <v>788</v>
      </c>
      <c r="E1373" s="0" t="str">
        <f aca="false">'PDB Bill AMR'!F103</f>
        <v>8993638E</v>
      </c>
      <c r="F1373" s="2119" t="n">
        <v>1</v>
      </c>
      <c r="G1373" s="2274" t="n">
        <f aca="false">'PDB Bill AMR'!J103</f>
        <v>4175.969</v>
      </c>
      <c r="H1373" s="2274" t="n">
        <f aca="false">'PDB Bill AMR'!K103</f>
        <v>4184.327</v>
      </c>
      <c r="I1373" s="2274" t="n">
        <f aca="false">'PDB Bill AMR'!L103</f>
        <v>8.35800000000017</v>
      </c>
      <c r="J1373" s="2178" t="n">
        <f aca="false">'PDB Bill AMR'!I103</f>
        <v>180000</v>
      </c>
      <c r="K1373" s="2184" t="n">
        <f aca="false">'PDB Bill AMR'!M103</f>
        <v>0</v>
      </c>
      <c r="L1373" s="2186" t="n">
        <f aca="false">'PDB Bill AMR'!N103</f>
        <v>1504440.00000003</v>
      </c>
      <c r="M1373" s="2025"/>
      <c r="N1373" s="2026"/>
      <c r="O1373" s="2027"/>
    </row>
    <row r="1374" customFormat="false" ht="21.75" hidden="false" customHeight="true" outlineLevel="0" collapsed="false">
      <c r="A1374" s="2188" t="n">
        <f aca="false">'PDB Bill AMR'!A104</f>
        <v>9</v>
      </c>
      <c r="B1374" s="2177" t="str">
        <f aca="false">'PDB Bill AMR'!B104</f>
        <v>Satmosjid -2</v>
      </c>
      <c r="C1374" s="2178" t="n">
        <f aca="false">'PDB Bill AMR'!D104</f>
        <v>33</v>
      </c>
      <c r="D1374" s="2382"/>
      <c r="E1374" s="2020" t="str">
        <f aca="false">'PDB Bill AMR'!F104</f>
        <v>8993669E</v>
      </c>
      <c r="F1374" s="2119" t="n">
        <v>1</v>
      </c>
      <c r="G1374" s="2274" t="n">
        <f aca="false">'PDB Bill AMR'!J104</f>
        <v>5705.38</v>
      </c>
      <c r="H1374" s="2274" t="n">
        <f aca="false">'PDB Bill AMR'!K104</f>
        <v>5753.894</v>
      </c>
      <c r="I1374" s="2274" t="n">
        <f aca="false">'PDB Bill AMR'!L104</f>
        <v>48.5140000000001</v>
      </c>
      <c r="J1374" s="2178" t="n">
        <f aca="false">'PDB Bill AMR'!I104</f>
        <v>180000</v>
      </c>
      <c r="K1374" s="2184" t="n">
        <f aca="false">'PDB Bill AMR'!M104</f>
        <v>0</v>
      </c>
      <c r="L1374" s="2186" t="n">
        <f aca="false">'PDB Bill AMR'!N104</f>
        <v>8732520.00000002</v>
      </c>
      <c r="M1374" s="2029"/>
      <c r="N1374" s="2030"/>
      <c r="O1374" s="2027"/>
    </row>
    <row r="1375" customFormat="false" ht="21.75" hidden="false" customHeight="true" outlineLevel="0" collapsed="false">
      <c r="A1375" s="2177" t="n">
        <f aca="false">'PDB Bill AMR'!A109</f>
        <v>13</v>
      </c>
      <c r="B1375" s="2177" t="str">
        <f aca="false">'PDB Bill AMR'!B109</f>
        <v>Lalmatia</v>
      </c>
      <c r="C1375" s="2178" t="n">
        <f aca="false">'PDB Bill AMR'!D109</f>
        <v>33</v>
      </c>
      <c r="D1375" s="2382"/>
      <c r="E1375" s="2020"/>
      <c r="F1375" s="2119" t="n">
        <v>1</v>
      </c>
      <c r="G1375" s="2274" t="n">
        <f aca="false">'PDB Bill AMR'!J109</f>
        <v>5413.706</v>
      </c>
      <c r="H1375" s="2274" t="n">
        <f aca="false">'PDB Bill AMR'!K109</f>
        <v>5450.602</v>
      </c>
      <c r="I1375" s="2274" t="n">
        <f aca="false">'PDB Bill AMR'!L109</f>
        <v>36.8959999999997</v>
      </c>
      <c r="J1375" s="2178" t="n">
        <f aca="false">'PDB Bill AMR'!I109</f>
        <v>180000</v>
      </c>
      <c r="K1375" s="2184" t="n">
        <f aca="false">'PDB Bill AMR'!M109</f>
        <v>0</v>
      </c>
      <c r="L1375" s="2186" t="n">
        <f aca="false">'PDB Bill AMR'!N109</f>
        <v>6641279.99999995</v>
      </c>
      <c r="M1375" s="2029"/>
      <c r="N1375" s="2030"/>
      <c r="O1375" s="2027"/>
    </row>
    <row r="1376" customFormat="false" ht="21.75" hidden="false" customHeight="true" outlineLevel="0" collapsed="false">
      <c r="A1376" s="2188" t="n">
        <f aca="false">'PDB Bill AMR'!A112</f>
        <v>14</v>
      </c>
      <c r="B1376" s="2177" t="str">
        <f aca="false">'PDB Bill AMR'!B112</f>
        <v>Transformer-1</v>
      </c>
      <c r="C1376" s="2178" t="n">
        <f aca="false">'PDB Bill AMR'!D112</f>
        <v>33</v>
      </c>
      <c r="D1376" s="2382"/>
      <c r="E1376" s="2020" t="str">
        <f aca="false">'PDB Bill AMR'!F112</f>
        <v>50147586E</v>
      </c>
      <c r="F1376" s="2119" t="n">
        <v>1</v>
      </c>
      <c r="G1376" s="2274" t="n">
        <f aca="false">'PDB Bill AMR'!J112</f>
        <v>3062.422</v>
      </c>
      <c r="H1376" s="2274" t="n">
        <f aca="false">'PDB Bill AMR'!K112</f>
        <v>3099.791</v>
      </c>
      <c r="I1376" s="2274" t="n">
        <f aca="false">'PDB Bill AMR'!L112</f>
        <v>37.3690000000001</v>
      </c>
      <c r="J1376" s="2178" t="n">
        <f aca="false">'PDB Bill AMR'!I112</f>
        <v>750000</v>
      </c>
      <c r="K1376" s="2184" t="n">
        <f aca="false">'PDB Bill AMR'!M112</f>
        <v>0</v>
      </c>
      <c r="L1376" s="2186" t="n">
        <f aca="false">'PDB Bill AMR'!N112</f>
        <v>28026750.0000001</v>
      </c>
      <c r="M1376" s="2029"/>
      <c r="N1376" s="2030"/>
      <c r="O1376" s="2027"/>
    </row>
    <row r="1377" customFormat="false" ht="21.75" hidden="false" customHeight="true" outlineLevel="0" collapsed="false">
      <c r="A1377" s="2188" t="n">
        <f aca="false">'PDB Bill AMR'!A113</f>
        <v>15</v>
      </c>
      <c r="B1377" s="2177" t="str">
        <f aca="false">'PDB Bill AMR'!B113</f>
        <v>Transformer-2</v>
      </c>
      <c r="C1377" s="2178" t="n">
        <f aca="false">'PDB Bill AMR'!D113</f>
        <v>33</v>
      </c>
      <c r="D1377" s="2383"/>
      <c r="E1377" s="2020" t="str">
        <f aca="false">'PDB Bill AMR'!F113</f>
        <v>50148569E</v>
      </c>
      <c r="F1377" s="2119" t="n">
        <v>1</v>
      </c>
      <c r="G1377" s="2274" t="n">
        <f aca="false">'PDB Bill AMR'!J113</f>
        <v>2701.161</v>
      </c>
      <c r="H1377" s="2274" t="n">
        <f aca="false">'PDB Bill AMR'!K113</f>
        <v>2739.184</v>
      </c>
      <c r="I1377" s="2274" t="n">
        <f aca="false">'PDB Bill AMR'!L113</f>
        <v>38.0230000000001</v>
      </c>
      <c r="J1377" s="2178" t="n">
        <f aca="false">'PDB Bill AMR'!I113</f>
        <v>750000</v>
      </c>
      <c r="K1377" s="2184" t="n">
        <f aca="false">'PDB Bill AMR'!M113</f>
        <v>0</v>
      </c>
      <c r="L1377" s="2186" t="n">
        <f aca="false">'PDB Bill AMR'!N113</f>
        <v>28517250.0000001</v>
      </c>
      <c r="M1377" s="2025"/>
      <c r="N1377" s="2026"/>
      <c r="O1377" s="2027"/>
    </row>
    <row r="1378" customFormat="false" ht="21.75" hidden="false" customHeight="true" outlineLevel="0" collapsed="false">
      <c r="I1378" s="2042" t="s">
        <v>1094</v>
      </c>
      <c r="J1378" s="2042"/>
      <c r="K1378" s="2043" t="n">
        <f aca="false">SUM(K1373:K1377)</f>
        <v>0</v>
      </c>
      <c r="L1378" s="2131" t="n">
        <f aca="false">SUM(L1373:L1377)</f>
        <v>73422240.0000002</v>
      </c>
      <c r="M1378" s="2045"/>
      <c r="N1378" s="2046"/>
      <c r="O1378" s="2027"/>
    </row>
    <row r="1379" customFormat="false" ht="21.75" hidden="false" customHeight="true" outlineLevel="0" collapsed="false">
      <c r="I1379" s="2047"/>
      <c r="J1379" s="2047" t="s">
        <v>1095</v>
      </c>
      <c r="K1379" s="2068" t="n">
        <f aca="false">L1378-K1378</f>
        <v>73422240.0000002</v>
      </c>
      <c r="L1379" s="2049"/>
      <c r="M1379" s="2050"/>
      <c r="N1379" s="2051"/>
      <c r="O1379" s="2027"/>
    </row>
    <row r="1380" customFormat="false" ht="21.75" hidden="false" customHeight="true" outlineLevel="0" collapsed="false">
      <c r="A1380" s="2016"/>
      <c r="B1380" s="2008" t="s">
        <v>1908</v>
      </c>
      <c r="C1380" s="2009"/>
      <c r="D1380" s="2010"/>
      <c r="E1380" s="2009"/>
      <c r="F1380" s="2012"/>
      <c r="G1380" s="2009"/>
      <c r="H1380" s="2009"/>
      <c r="I1380" s="2009"/>
      <c r="J1380" s="2009"/>
      <c r="K1380" s="2010"/>
      <c r="L1380" s="2009"/>
      <c r="M1380" s="2013"/>
      <c r="N1380" s="2014"/>
      <c r="O1380" s="2027"/>
    </row>
    <row r="1381" customFormat="false" ht="21.75" hidden="false" customHeight="true" outlineLevel="0" collapsed="false">
      <c r="A1381" s="2016"/>
      <c r="B1381" s="2017" t="s">
        <v>1909</v>
      </c>
      <c r="C1381" s="2018"/>
      <c r="D1381" s="2153" t="s">
        <v>1306</v>
      </c>
      <c r="E1381" s="2020"/>
      <c r="F1381" s="2119" t="n">
        <v>1</v>
      </c>
      <c r="G1381" s="2022"/>
      <c r="H1381" s="2022"/>
      <c r="I1381" s="2022" t="n">
        <f aca="false">H1381-G1381</f>
        <v>0</v>
      </c>
      <c r="J1381" s="2027"/>
      <c r="K1381" s="2024"/>
      <c r="L1381" s="2029"/>
      <c r="M1381" s="2029"/>
      <c r="N1381" s="2030"/>
      <c r="O1381" s="2027"/>
    </row>
    <row r="1382" customFormat="false" ht="21.75" hidden="false" customHeight="true" outlineLevel="0" collapsed="false">
      <c r="A1382" s="2016"/>
      <c r="B1382" s="2017" t="s">
        <v>1910</v>
      </c>
      <c r="C1382" s="2018"/>
      <c r="D1382" s="2153"/>
      <c r="E1382" s="2020"/>
      <c r="F1382" s="2119" t="n">
        <v>1</v>
      </c>
      <c r="G1382" s="2022"/>
      <c r="H1382" s="2022"/>
      <c r="I1382" s="2022" t="n">
        <f aca="false">H1382-G1382</f>
        <v>0</v>
      </c>
      <c r="J1382" s="2027"/>
      <c r="K1382" s="2024"/>
      <c r="L1382" s="2029"/>
      <c r="M1382" s="2029"/>
      <c r="N1382" s="2030"/>
      <c r="O1382" s="2027"/>
    </row>
    <row r="1383" customFormat="false" ht="21.75" hidden="false" customHeight="true" outlineLevel="0" collapsed="false">
      <c r="A1383" s="2016"/>
      <c r="B1383" s="2017" t="s">
        <v>1911</v>
      </c>
      <c r="C1383" s="2018"/>
      <c r="D1383" s="2153"/>
      <c r="E1383" s="2066"/>
      <c r="F1383" s="2119" t="n">
        <v>1</v>
      </c>
      <c r="G1383" s="2022"/>
      <c r="H1383" s="2022"/>
      <c r="I1383" s="2022" t="n">
        <f aca="false">H1383-G1383</f>
        <v>0</v>
      </c>
      <c r="J1383" s="2027"/>
      <c r="K1383" s="2024"/>
      <c r="L1383" s="2029"/>
      <c r="M1383" s="2029"/>
      <c r="N1383" s="2030"/>
      <c r="O1383" s="2027"/>
    </row>
    <row r="1384" customFormat="false" ht="21.75" hidden="false" customHeight="true" outlineLevel="0" collapsed="false">
      <c r="A1384" s="2016"/>
      <c r="B1384" s="2037"/>
      <c r="C1384" s="2038"/>
      <c r="D1384" s="2039"/>
      <c r="E1384" s="2038"/>
      <c r="F1384" s="2040"/>
      <c r="G1384" s="2041"/>
      <c r="H1384" s="2041"/>
      <c r="I1384" s="2042" t="s">
        <v>1105</v>
      </c>
      <c r="J1384" s="2042"/>
      <c r="K1384" s="2043"/>
      <c r="L1384" s="2044"/>
      <c r="M1384" s="2045"/>
      <c r="N1384" s="2046"/>
      <c r="O1384" s="2055"/>
    </row>
    <row r="1385" customFormat="false" ht="21.75" hidden="false" customHeight="true" outlineLevel="0" collapsed="false">
      <c r="A1385" s="2016"/>
      <c r="B1385" s="2037"/>
      <c r="C1385" s="2038"/>
      <c r="D1385" s="2039"/>
      <c r="E1385" s="2038"/>
      <c r="F1385" s="2040"/>
      <c r="G1385" s="2041"/>
      <c r="H1385" s="2041"/>
      <c r="I1385" s="2042" t="s">
        <v>1095</v>
      </c>
      <c r="J1385" s="2042"/>
      <c r="K1385" s="2076" t="n">
        <f aca="false">K1384-L1384</f>
        <v>0</v>
      </c>
      <c r="L1385" s="2076" t="n">
        <f aca="false">K1385</f>
        <v>0</v>
      </c>
      <c r="M1385" s="2056"/>
      <c r="N1385" s="2057"/>
      <c r="O1385" s="2055"/>
    </row>
    <row r="1386" customFormat="false" ht="21.75" hidden="false" customHeight="true" outlineLevel="0" collapsed="false">
      <c r="A1386" s="2007"/>
      <c r="B1386" s="2058" t="s">
        <v>1912</v>
      </c>
      <c r="C1386" s="2059"/>
      <c r="D1386" s="2060"/>
      <c r="E1386" s="2059"/>
      <c r="F1386" s="2061"/>
      <c r="G1386" s="2059"/>
      <c r="H1386" s="2059"/>
      <c r="I1386" s="2059"/>
      <c r="J1386" s="2059"/>
      <c r="K1386" s="2060"/>
      <c r="L1386" s="2059"/>
      <c r="M1386" s="2063"/>
      <c r="N1386" s="2064"/>
      <c r="O1386" s="2015"/>
    </row>
    <row r="1387" customFormat="false" ht="21.75" hidden="false" customHeight="true" outlineLevel="0" collapsed="false">
      <c r="A1387" s="2016"/>
      <c r="B1387" s="2017" t="s">
        <v>1251</v>
      </c>
      <c r="C1387" s="2018"/>
      <c r="D1387" s="2065" t="s">
        <v>1108</v>
      </c>
      <c r="E1387" s="2066"/>
      <c r="F1387" s="2119"/>
      <c r="G1387" s="2022"/>
      <c r="H1387" s="2022"/>
      <c r="I1387" s="2022"/>
      <c r="J1387" s="2027"/>
      <c r="K1387" s="2024"/>
      <c r="L1387" s="2029" t="n">
        <f aca="false">J1387*I1387*F1387</f>
        <v>0</v>
      </c>
      <c r="M1387" s="2025"/>
      <c r="N1387" s="2026"/>
      <c r="O1387" s="2027"/>
    </row>
    <row r="1388" customFormat="false" ht="21.75" hidden="false" customHeight="true" outlineLevel="0" collapsed="false">
      <c r="A1388" s="2016"/>
      <c r="B1388" s="2017" t="s">
        <v>1252</v>
      </c>
      <c r="C1388" s="2018"/>
      <c r="D1388" s="2065"/>
      <c r="E1388" s="2066"/>
      <c r="F1388" s="2119"/>
      <c r="G1388" s="2022"/>
      <c r="H1388" s="2022"/>
      <c r="I1388" s="2022"/>
      <c r="J1388" s="2027"/>
      <c r="K1388" s="2024"/>
      <c r="L1388" s="2029" t="n">
        <f aca="false">J1388*I1388*F1388</f>
        <v>0</v>
      </c>
      <c r="M1388" s="2029"/>
      <c r="N1388" s="2030"/>
      <c r="O1388" s="2027"/>
    </row>
    <row r="1389" customFormat="false" ht="21.75" hidden="false" customHeight="true" outlineLevel="0" collapsed="false">
      <c r="A1389" s="2016"/>
      <c r="B1389" s="2037"/>
      <c r="C1389" s="2038"/>
      <c r="D1389" s="2039"/>
      <c r="E1389" s="2038"/>
      <c r="F1389" s="2040"/>
      <c r="G1389" s="2041"/>
      <c r="H1389" s="2041"/>
      <c r="I1389" s="2041"/>
      <c r="J1389" s="2037" t="s">
        <v>1110</v>
      </c>
      <c r="K1389" s="2068"/>
      <c r="L1389" s="2076" t="n">
        <f aca="false">SUM(L1387:L1388)</f>
        <v>0</v>
      </c>
      <c r="M1389" s="2055"/>
      <c r="N1389" s="2057"/>
      <c r="O1389" s="2027"/>
    </row>
    <row r="1390" customFormat="false" ht="21.75" hidden="false" customHeight="true" outlineLevel="0" collapsed="false">
      <c r="A1390" s="2007"/>
      <c r="B1390" s="2058" t="s">
        <v>1913</v>
      </c>
      <c r="C1390" s="2059"/>
      <c r="D1390" s="2060"/>
      <c r="E1390" s="2059"/>
      <c r="F1390" s="2061"/>
      <c r="G1390" s="2059"/>
      <c r="H1390" s="2059"/>
      <c r="I1390" s="2059"/>
      <c r="J1390" s="2059"/>
      <c r="K1390" s="2060"/>
      <c r="L1390" s="2059"/>
      <c r="M1390" s="2063"/>
      <c r="N1390" s="2064"/>
      <c r="O1390" s="2015"/>
    </row>
    <row r="1391" customFormat="false" ht="21.75" hidden="false" customHeight="true" outlineLevel="0" collapsed="false">
      <c r="A1391" s="2007"/>
      <c r="B1391" s="2017"/>
      <c r="C1391" s="2125"/>
      <c r="D1391" s="2067"/>
      <c r="E1391" s="2126"/>
      <c r="F1391" s="2119"/>
      <c r="G1391" s="2212"/>
      <c r="H1391" s="2212"/>
      <c r="I1391" s="2022"/>
      <c r="J1391" s="2027"/>
      <c r="K1391" s="2024"/>
      <c r="L1391" s="2029"/>
      <c r="M1391" s="2128"/>
      <c r="N1391" s="2129"/>
      <c r="O1391" s="2187"/>
    </row>
    <row r="1392" customFormat="false" ht="21.75" hidden="false" customHeight="true" outlineLevel="0" collapsed="false">
      <c r="A1392" s="2016"/>
      <c r="B1392" s="2017"/>
      <c r="C1392" s="2125"/>
      <c r="D1392" s="2067"/>
      <c r="E1392" s="2126"/>
      <c r="F1392" s="2119"/>
      <c r="G1392" s="2212"/>
      <c r="H1392" s="2212"/>
      <c r="I1392" s="2022"/>
      <c r="J1392" s="2027"/>
      <c r="K1392" s="2024"/>
      <c r="L1392" s="2029"/>
      <c r="M1392" s="2128"/>
      <c r="N1392" s="2129"/>
      <c r="O1392" s="2027"/>
    </row>
    <row r="1393" customFormat="false" ht="21.75" hidden="false" customHeight="true" outlineLevel="0" collapsed="false">
      <c r="A1393" s="2016"/>
      <c r="B1393" s="2037"/>
      <c r="C1393" s="2038"/>
      <c r="D1393" s="2039"/>
      <c r="E1393" s="2072"/>
      <c r="F1393" s="2073"/>
      <c r="G1393" s="2072"/>
      <c r="H1393" s="2072"/>
      <c r="I1393" s="2072"/>
      <c r="J1393" s="2037" t="s">
        <v>475</v>
      </c>
      <c r="K1393" s="2074"/>
      <c r="L1393" s="2130" t="n">
        <f aca="false">SUM(L1391:L1392)</f>
        <v>0</v>
      </c>
      <c r="M1393" s="2076"/>
      <c r="N1393" s="2026"/>
      <c r="O1393" s="2027"/>
    </row>
    <row r="1394" customFormat="false" ht="21.75" hidden="false" customHeight="true" outlineLevel="0" collapsed="false">
      <c r="A1394" s="2077"/>
      <c r="B1394" s="2078"/>
      <c r="C1394" s="2051"/>
      <c r="D1394" s="2079"/>
      <c r="K1394" s="2080"/>
      <c r="L1394" s="2077"/>
      <c r="M1394" s="2077"/>
      <c r="N1394" s="2051"/>
      <c r="O1394" s="2077"/>
    </row>
    <row r="1395" s="2077" customFormat="true" ht="21.75" hidden="false" customHeight="true" outlineLevel="0" collapsed="false">
      <c r="B1395" s="2081" t="s">
        <v>1121</v>
      </c>
      <c r="C1395" s="2081"/>
      <c r="D1395" s="2082" t="s">
        <v>212</v>
      </c>
      <c r="F1395" s="2083" t="s">
        <v>1125</v>
      </c>
      <c r="G1395" s="2083"/>
      <c r="H1395" s="2083"/>
      <c r="I1395" s="2082" t="s">
        <v>212</v>
      </c>
      <c r="K1395" s="2084" t="s">
        <v>1123</v>
      </c>
      <c r="L1395" s="2084"/>
      <c r="M1395" s="2085" t="s">
        <v>212</v>
      </c>
      <c r="N1395" s="2051"/>
    </row>
    <row r="1396" s="2077" customFormat="true" ht="21.75" hidden="false" customHeight="true" outlineLevel="0" collapsed="false">
      <c r="B1396" s="2086" t="str">
        <f aca="false">B1372</f>
        <v>33 KV SIDE (TARIFF POINT)</v>
      </c>
      <c r="C1396" s="2086"/>
      <c r="D1396" s="2089" t="n">
        <f aca="false">K1379</f>
        <v>73422240.0000002</v>
      </c>
      <c r="F1396" s="2088" t="s">
        <v>1124</v>
      </c>
      <c r="G1396" s="2088"/>
      <c r="H1396" s="2088"/>
      <c r="I1396" s="2089" t="n">
        <f aca="false">L1389</f>
        <v>0</v>
      </c>
      <c r="K1396" s="2279" t="s">
        <v>1125</v>
      </c>
      <c r="L1396" s="2279"/>
      <c r="M1396" s="2091" t="n">
        <f aca="false">I1397</f>
        <v>73422240.0000002</v>
      </c>
      <c r="N1396" s="2051"/>
    </row>
    <row r="1397" s="2077" customFormat="true" ht="21.75" hidden="false" customHeight="true" outlineLevel="0" collapsed="false">
      <c r="B1397" s="2086" t="s">
        <v>1126</v>
      </c>
      <c r="C1397" s="2086"/>
      <c r="D1397" s="2089"/>
      <c r="F1397" s="2088" t="s">
        <v>1125</v>
      </c>
      <c r="G1397" s="2088"/>
      <c r="H1397" s="2088"/>
      <c r="I1397" s="2091" t="n">
        <f aca="false">D1400-I1396</f>
        <v>73422240.0000002</v>
      </c>
      <c r="K1397" s="2088" t="s">
        <v>1259</v>
      </c>
      <c r="L1397" s="2088"/>
      <c r="M1397" s="2094" t="n">
        <f aca="false">M1415</f>
        <v>73422240.0000002</v>
      </c>
      <c r="N1397" s="2051"/>
    </row>
    <row r="1398" s="2077" customFormat="true" ht="21.75" hidden="false" customHeight="true" outlineLevel="0" collapsed="false">
      <c r="B1398" s="2086" t="s">
        <v>1128</v>
      </c>
      <c r="C1398" s="2086"/>
      <c r="D1398" s="2089"/>
      <c r="K1398" s="2279" t="s">
        <v>1129</v>
      </c>
      <c r="L1398" s="2279"/>
      <c r="M1398" s="2089" t="n">
        <f aca="false">M1396-M1397</f>
        <v>0</v>
      </c>
      <c r="N1398" s="2051"/>
    </row>
    <row r="1399" s="2077" customFormat="true" ht="21.75" hidden="false" customHeight="true" outlineLevel="0" collapsed="false">
      <c r="B1399" s="2086" t="s">
        <v>1130</v>
      </c>
      <c r="C1399" s="2086"/>
      <c r="D1399" s="2095"/>
      <c r="K1399" s="2228" t="s">
        <v>1131</v>
      </c>
      <c r="L1399" s="2228"/>
      <c r="M1399" s="2280" t="n">
        <f aca="false">M1398/M1396</f>
        <v>0</v>
      </c>
      <c r="N1399" s="2051"/>
    </row>
    <row r="1400" s="2077" customFormat="true" ht="21.75" hidden="false" customHeight="true" outlineLevel="0" collapsed="false">
      <c r="B1400" s="2098" t="s">
        <v>1132</v>
      </c>
      <c r="C1400" s="2098"/>
      <c r="D1400" s="2099" t="n">
        <f aca="false">SUM(D1396:D1399)</f>
        <v>73422240.0000002</v>
      </c>
      <c r="K1400" s="2080"/>
      <c r="N1400" s="2051"/>
    </row>
    <row r="1401" s="2077" customFormat="true" ht="21.75" hidden="false" customHeight="true" outlineLevel="0" collapsed="false">
      <c r="F1401" s="2100"/>
      <c r="K1401" s="2080"/>
      <c r="N1401" s="2051"/>
    </row>
    <row r="1402" s="2077" customFormat="true" ht="21.75" hidden="false" customHeight="true" outlineLevel="0" collapsed="false">
      <c r="F1402" s="2100"/>
      <c r="K1402" s="2080"/>
      <c r="N1402" s="2051"/>
    </row>
    <row r="1403" s="2077" customFormat="true" ht="21.75" hidden="false" customHeight="true" outlineLevel="0" collapsed="false">
      <c r="F1403" s="2100"/>
      <c r="G1403" s="2101"/>
      <c r="H1403" s="2101"/>
      <c r="I1403" s="2101"/>
      <c r="J1403" s="2102"/>
      <c r="K1403" s="2080"/>
      <c r="N1403" s="2051"/>
    </row>
    <row r="1404" customFormat="false" ht="21.75" hidden="false" customHeight="true" outlineLevel="0" collapsed="false">
      <c r="A1404" s="2077"/>
      <c r="B1404" s="2078"/>
      <c r="C1404" s="2051"/>
      <c r="D1404" s="2079"/>
      <c r="G1404" s="2101"/>
      <c r="H1404" s="2101"/>
      <c r="I1404" s="2101"/>
      <c r="J1404" s="2102"/>
      <c r="K1404" s="2080"/>
      <c r="L1404" s="2077"/>
      <c r="M1404" s="2077"/>
      <c r="N1404" s="2051"/>
      <c r="O1404" s="2077"/>
    </row>
    <row r="1405" customFormat="false" ht="21.75" hidden="false" customHeight="true" outlineLevel="0" collapsed="false">
      <c r="A1405" s="2077"/>
      <c r="B1405" s="2078"/>
      <c r="C1405" s="2051"/>
      <c r="D1405" s="2079"/>
      <c r="G1405" s="2101"/>
      <c r="H1405" s="2101"/>
      <c r="I1405" s="2101"/>
      <c r="J1405" s="2102"/>
      <c r="K1405" s="2080"/>
      <c r="L1405" s="2077"/>
      <c r="M1405" s="2077"/>
      <c r="N1405" s="2051"/>
      <c r="O1405" s="2077"/>
    </row>
    <row r="1406" customFormat="false" ht="21.75" hidden="false" customHeight="true" outlineLevel="0" collapsed="false">
      <c r="A1406" s="2077"/>
      <c r="B1406" s="2078"/>
      <c r="C1406" s="2051"/>
      <c r="D1406" s="2079"/>
      <c r="E1406" s="2051"/>
      <c r="F1406" s="2103"/>
      <c r="G1406" s="2077"/>
      <c r="H1406" s="2077"/>
      <c r="I1406" s="2077"/>
      <c r="J1406" s="2077"/>
      <c r="K1406" s="2080"/>
      <c r="L1406" s="2077"/>
      <c r="M1406" s="2077"/>
      <c r="N1406" s="2051"/>
      <c r="O1406" s="2077"/>
    </row>
    <row r="1407" customFormat="false" ht="21.75" hidden="false" customHeight="true" outlineLevel="0" collapsed="false">
      <c r="A1407" s="2270" t="s">
        <v>1914</v>
      </c>
      <c r="B1407" s="2270"/>
      <c r="C1407" s="2270"/>
      <c r="D1407" s="2270"/>
      <c r="E1407" s="2270"/>
      <c r="F1407" s="2270"/>
      <c r="G1407" s="2270"/>
      <c r="H1407" s="2270"/>
      <c r="I1407" s="2270"/>
      <c r="J1407" s="2270"/>
      <c r="K1407" s="2270"/>
      <c r="L1407" s="2270"/>
      <c r="M1407" s="2270"/>
      <c r="N1407" s="2270"/>
      <c r="O1407" s="1989" t="str">
        <f aca="false">$O$6</f>
        <v>Month June-2023</v>
      </c>
      <c r="S1407" s="1990" t="str">
        <f aca="false">S6</f>
        <v>Name of Feeders.</v>
      </c>
      <c r="T1407" s="1991" t="str">
        <f aca="false">T6</f>
        <v>Month June-2023</v>
      </c>
      <c r="U1407" s="1990" t="s">
        <v>1070</v>
      </c>
      <c r="V1407" s="1990" t="str">
        <f aca="false">V6</f>
        <v>Diffferance</v>
      </c>
      <c r="W1407" s="1990" t="str">
        <f aca="false">W6</f>
        <v>% of Increased/Decreased</v>
      </c>
      <c r="X1407" s="1990" t="str">
        <f aca="false">X6</f>
        <v>COMENTS</v>
      </c>
    </row>
    <row r="1408" customFormat="false" ht="21.75" hidden="false" customHeight="true" outlineLevel="0" collapsed="false">
      <c r="A1408" s="2105" t="s">
        <v>794</v>
      </c>
      <c r="B1408" s="2106" t="s">
        <v>1074</v>
      </c>
      <c r="C1408" s="1994" t="s">
        <v>1075</v>
      </c>
      <c r="D1408" s="1994"/>
      <c r="E1408" s="1994"/>
      <c r="F1408" s="2107" t="s">
        <v>45</v>
      </c>
      <c r="G1408" s="1996" t="s">
        <v>1076</v>
      </c>
      <c r="H1408" s="1996"/>
      <c r="I1408" s="1996"/>
      <c r="J1408" s="2108" t="s">
        <v>29</v>
      </c>
      <c r="K1408" s="1996" t="s">
        <v>1077</v>
      </c>
      <c r="L1408" s="1996"/>
      <c r="M1408" s="1994" t="s">
        <v>1134</v>
      </c>
      <c r="N1408" s="1993"/>
      <c r="O1408" s="2109" t="s">
        <v>479</v>
      </c>
    </row>
    <row r="1409" customFormat="false" ht="21.75" hidden="false" customHeight="true" outlineLevel="0" collapsed="false">
      <c r="A1409" s="2105"/>
      <c r="B1409" s="2106"/>
      <c r="C1409" s="1998" t="s">
        <v>1079</v>
      </c>
      <c r="D1409" s="1998"/>
      <c r="E1409" s="2110" t="s">
        <v>1080</v>
      </c>
      <c r="F1409" s="2107"/>
      <c r="G1409" s="2249" t="n">
        <f aca="false">'NORTH-1'!$H$8</f>
        <v>44929</v>
      </c>
      <c r="H1409" s="2249" t="n">
        <f aca="false">'NORTH-1'!$H$8</f>
        <v>44929</v>
      </c>
      <c r="I1409" s="2111" t="s">
        <v>47</v>
      </c>
      <c r="J1409" s="2108"/>
      <c r="K1409" s="2111" t="s">
        <v>1081</v>
      </c>
      <c r="L1409" s="2111" t="s">
        <v>1082</v>
      </c>
      <c r="M1409" s="2112" t="s">
        <v>1083</v>
      </c>
      <c r="N1409" s="2110" t="s">
        <v>741</v>
      </c>
      <c r="O1409" s="2109"/>
    </row>
    <row r="1410" customFormat="false" ht="21.75" hidden="false" customHeight="true" outlineLevel="0" collapsed="false">
      <c r="A1410" s="2113" t="n">
        <v>1</v>
      </c>
      <c r="B1410" s="2004" t="n">
        <v>2</v>
      </c>
      <c r="C1410" s="2004" t="n">
        <v>4</v>
      </c>
      <c r="D1410" s="2004"/>
      <c r="E1410" s="2004" t="n">
        <v>5</v>
      </c>
      <c r="F1410" s="2114" t="n">
        <v>7</v>
      </c>
      <c r="G1410" s="2113" t="n">
        <v>9</v>
      </c>
      <c r="H1410" s="2113" t="n">
        <v>9</v>
      </c>
      <c r="I1410" s="2113" t="s">
        <v>1084</v>
      </c>
      <c r="J1410" s="2113" t="n">
        <v>11</v>
      </c>
      <c r="K1410" s="2113" t="s">
        <v>1085</v>
      </c>
      <c r="L1410" s="2113" t="s">
        <v>1086</v>
      </c>
      <c r="M1410" s="2113" t="n">
        <v>14</v>
      </c>
      <c r="N1410" s="2004" t="n">
        <v>15</v>
      </c>
      <c r="O1410" s="2113" t="n">
        <v>16</v>
      </c>
      <c r="T1410" s="1441" t="n">
        <v>15283200.0000001</v>
      </c>
      <c r="U1410" s="1441" t="n">
        <v>15283200.0000001</v>
      </c>
      <c r="V1410" s="1441" t="n">
        <f aca="false">T1410-U1410</f>
        <v>0</v>
      </c>
      <c r="W1410" s="2001" t="n">
        <f aca="false">V1410/U1410*100</f>
        <v>0</v>
      </c>
      <c r="X1410" s="1441" t="str">
        <f aca="false">IF(W1410&gt;40,"FAULT",IF(W1410&lt;-40,"CHECK","OK"))</f>
        <v>OK</v>
      </c>
    </row>
    <row r="1411" customFormat="false" ht="21.75" hidden="false" customHeight="true" outlineLevel="0" collapsed="false">
      <c r="A1411" s="2007"/>
      <c r="B1411" s="2008" t="s">
        <v>1915</v>
      </c>
      <c r="C1411" s="2009"/>
      <c r="D1411" s="2010"/>
      <c r="E1411" s="2009"/>
      <c r="F1411" s="2012"/>
      <c r="G1411" s="2009"/>
      <c r="H1411" s="2009"/>
      <c r="I1411" s="2009"/>
      <c r="J1411" s="2009"/>
      <c r="K1411" s="2010"/>
      <c r="L1411" s="2009"/>
      <c r="M1411" s="2013"/>
      <c r="N1411" s="2014"/>
      <c r="O1411" s="2015"/>
    </row>
    <row r="1412" customFormat="false" ht="21.75" hidden="false" customHeight="true" outlineLevel="0" collapsed="false">
      <c r="A1412" s="2016" t="n">
        <v>9</v>
      </c>
      <c r="B1412" s="2017" t="s">
        <v>1916</v>
      </c>
      <c r="C1412" s="2018" t="n">
        <v>33</v>
      </c>
      <c r="D1412" s="2233"/>
      <c r="E1412" s="2018" t="n">
        <v>50147586</v>
      </c>
      <c r="F1412" s="2119" t="n">
        <v>1</v>
      </c>
      <c r="G1412" s="2022" t="n">
        <v>3062.422</v>
      </c>
      <c r="H1412" s="2022" t="n">
        <v>3099.791</v>
      </c>
      <c r="I1412" s="2022" t="n">
        <f aca="false">H1412-G1412</f>
        <v>37.3690000000001</v>
      </c>
      <c r="J1412" s="2027" t="n">
        <v>750000</v>
      </c>
      <c r="K1412" s="2024" t="n">
        <f aca="false">F1412*I1412*J1412</f>
        <v>28026750.0000001</v>
      </c>
      <c r="L1412" s="2025"/>
      <c r="M1412" s="2025"/>
      <c r="N1412" s="2026"/>
      <c r="O1412" s="2027"/>
    </row>
    <row r="1413" customFormat="false" ht="21.75" hidden="false" customHeight="true" outlineLevel="0" collapsed="false">
      <c r="A1413" s="2016" t="n">
        <v>10</v>
      </c>
      <c r="B1413" s="2017" t="s">
        <v>1917</v>
      </c>
      <c r="C1413" s="2018" t="n">
        <v>33</v>
      </c>
      <c r="D1413" s="2233"/>
      <c r="E1413" s="2018" t="n">
        <v>50148569</v>
      </c>
      <c r="F1413" s="2119" t="n">
        <v>1</v>
      </c>
      <c r="G1413" s="2022" t="n">
        <v>2701.161</v>
      </c>
      <c r="H1413" s="2022" t="n">
        <v>2739.184</v>
      </c>
      <c r="I1413" s="2022" t="n">
        <f aca="false">H1413-G1413</f>
        <v>38.0230000000001</v>
      </c>
      <c r="J1413" s="2027" t="n">
        <v>750000</v>
      </c>
      <c r="K1413" s="2024" t="n">
        <f aca="false">F1413*I1413*J1413</f>
        <v>28517250.0000001</v>
      </c>
      <c r="L1413" s="2025"/>
      <c r="M1413" s="2025"/>
      <c r="N1413" s="2026"/>
      <c r="O1413" s="2027"/>
    </row>
    <row r="1414" customFormat="false" ht="21.75" hidden="false" customHeight="true" outlineLevel="0" collapsed="false">
      <c r="A1414" s="2016"/>
      <c r="B1414" s="2017" t="s">
        <v>1918</v>
      </c>
      <c r="C1414" s="2018" t="n">
        <v>33</v>
      </c>
      <c r="D1414" s="2233"/>
      <c r="E1414" s="2018"/>
      <c r="F1414" s="2119" t="n">
        <v>1</v>
      </c>
      <c r="G1414" s="2022" t="n">
        <v>0</v>
      </c>
      <c r="H1414" s="2022" t="n">
        <v>0</v>
      </c>
      <c r="I1414" s="2022" t="n">
        <f aca="false">H1414-G1414</f>
        <v>0</v>
      </c>
      <c r="J1414" s="2027"/>
      <c r="K1414" s="2024" t="n">
        <f aca="false">J1414*I1414*F1414</f>
        <v>0</v>
      </c>
      <c r="L1414" s="2025"/>
      <c r="M1414" s="2025" t="n">
        <f aca="false">K1414*$M$39/$K$59</f>
        <v>0</v>
      </c>
      <c r="N1414" s="2026"/>
      <c r="O1414" s="2027"/>
    </row>
    <row r="1415" customFormat="false" ht="21.75" hidden="false" customHeight="true" outlineLevel="0" collapsed="false">
      <c r="A1415" s="2016"/>
      <c r="B1415" s="2037"/>
      <c r="C1415" s="2038"/>
      <c r="D1415" s="2039"/>
      <c r="E1415" s="2038"/>
      <c r="F1415" s="2040"/>
      <c r="G1415" s="2041"/>
      <c r="H1415" s="2041" t="n">
        <v>0</v>
      </c>
      <c r="I1415" s="2041"/>
      <c r="J1415" s="2037" t="s">
        <v>475</v>
      </c>
      <c r="K1415" s="2281" t="n">
        <f aca="false">SUM(K1412:K1414)</f>
        <v>56544000.0000002</v>
      </c>
      <c r="L1415" s="2049"/>
      <c r="M1415" s="2049" t="n">
        <f aca="false">D1400</f>
        <v>73422240.0000002</v>
      </c>
      <c r="N1415" s="2026"/>
      <c r="O1415" s="2027"/>
    </row>
    <row r="1416" customFormat="false" ht="21.75" hidden="false" customHeight="true" outlineLevel="0" collapsed="false">
      <c r="A1416" s="2016"/>
      <c r="B1416" s="2058" t="s">
        <v>1919</v>
      </c>
      <c r="C1416" s="2059"/>
      <c r="D1416" s="2060"/>
      <c r="E1416" s="2059"/>
      <c r="F1416" s="2061"/>
      <c r="G1416" s="2059"/>
      <c r="H1416" s="2059" t="n">
        <v>0</v>
      </c>
      <c r="I1416" s="2059"/>
      <c r="J1416" s="2059"/>
      <c r="K1416" s="2060"/>
      <c r="L1416" s="2059"/>
      <c r="M1416" s="2063"/>
      <c r="N1416" s="2064"/>
      <c r="O1416" s="2027"/>
    </row>
    <row r="1417" customFormat="false" ht="21.75" hidden="false" customHeight="true" outlineLevel="0" collapsed="false">
      <c r="A1417" s="2016"/>
      <c r="B1417" s="2118" t="s">
        <v>1145</v>
      </c>
      <c r="C1417" s="2018"/>
      <c r="D1417" s="2065" t="s">
        <v>1108</v>
      </c>
      <c r="E1417" s="2018"/>
      <c r="F1417" s="2119"/>
      <c r="G1417" s="2022" t="n">
        <v>0</v>
      </c>
      <c r="H1417" s="2022" t="n">
        <v>0</v>
      </c>
      <c r="I1417" s="2120"/>
      <c r="J1417" s="2027"/>
      <c r="K1417" s="2024"/>
      <c r="L1417" s="2025"/>
      <c r="M1417" s="2025"/>
      <c r="N1417" s="2026"/>
      <c r="O1417" s="2333"/>
      <c r="S1417" s="0" t="str">
        <f aca="false">B1417</f>
        <v>33/11 KV Transforfers</v>
      </c>
      <c r="T1417" s="2124" t="n">
        <f aca="false">M1417</f>
        <v>0</v>
      </c>
      <c r="U1417" s="0" t="n">
        <v>0</v>
      </c>
      <c r="V1417" s="1441" t="n">
        <f aca="false">T1417-U1417</f>
        <v>0</v>
      </c>
      <c r="W1417" s="2001" t="e">
        <f aca="false">V1417/U1417*100</f>
        <v>#DIV/0!</v>
      </c>
      <c r="X1417" s="1441" t="e">
        <f aca="false">IF(W1417&gt;40,"FAULT",IF(W1417&lt;-40,"CHECK","OK"))</f>
        <v>#DIV/0!</v>
      </c>
    </row>
    <row r="1418" customFormat="false" ht="21.75" hidden="false" customHeight="true" outlineLevel="0" collapsed="false">
      <c r="A1418" s="2007" t="n">
        <v>7</v>
      </c>
      <c r="B1418" s="2017" t="s">
        <v>1254</v>
      </c>
      <c r="C1418" s="2125" t="n">
        <v>33</v>
      </c>
      <c r="D1418" s="2067"/>
      <c r="E1418" s="2126" t="s">
        <v>1920</v>
      </c>
      <c r="F1418" s="2119" t="n">
        <v>1</v>
      </c>
      <c r="G1418" s="2212" t="n">
        <v>29.58</v>
      </c>
      <c r="H1418" s="2212" t="n">
        <v>39.43</v>
      </c>
      <c r="I1418" s="2053" t="n">
        <f aca="false">H1418-G1418</f>
        <v>9.85</v>
      </c>
      <c r="J1418" s="2027" t="n">
        <v>1000</v>
      </c>
      <c r="K1418" s="2135" t="s">
        <v>1280</v>
      </c>
      <c r="L1418" s="2128" t="n">
        <v>9903973.50000001</v>
      </c>
      <c r="M1418" s="2128" t="n">
        <f aca="false">L1418*$K$1428/$L$1428</f>
        <v>10436604.5591898</v>
      </c>
      <c r="N1418" s="2129"/>
      <c r="O1418" s="2074" t="n">
        <f aca="false">N1467</f>
        <v>-34.7341043579528</v>
      </c>
      <c r="P1418" s="1444" t="s">
        <v>1921</v>
      </c>
      <c r="Q1418" s="2136" t="n">
        <f aca="false">M1420</f>
        <v>20873209.1183796</v>
      </c>
      <c r="S1418" s="0" t="str">
        <f aca="false">B1418</f>
        <v>33/11 kV, 20/28 MVA T-1 (HV)</v>
      </c>
      <c r="T1418" s="2124" t="n">
        <f aca="false">M1418</f>
        <v>10436604.5591898</v>
      </c>
      <c r="U1418" s="0" t="n">
        <v>9621589.12388566</v>
      </c>
      <c r="V1418" s="1441" t="n">
        <f aca="false">T1418-U1418</f>
        <v>815015.435304141</v>
      </c>
      <c r="W1418" s="2001" t="n">
        <f aca="false">V1418/U1418*100</f>
        <v>8.47069465147768</v>
      </c>
      <c r="X1418" s="1441" t="str">
        <f aca="false">IF(W1418&gt;40,"FAULT",IF(W1418&lt;-40,"CHECK","OK"))</f>
        <v>OK</v>
      </c>
    </row>
    <row r="1419" customFormat="false" ht="21.75" hidden="false" customHeight="true" outlineLevel="0" collapsed="false">
      <c r="A1419" s="2016" t="n">
        <v>11</v>
      </c>
      <c r="B1419" s="2017" t="s">
        <v>1256</v>
      </c>
      <c r="C1419" s="2125" t="n">
        <v>33</v>
      </c>
      <c r="D1419" s="2067"/>
      <c r="E1419" s="2126" t="s">
        <v>1920</v>
      </c>
      <c r="F1419" s="2119" t="n">
        <v>1</v>
      </c>
      <c r="G1419" s="2212" t="n">
        <v>30.11</v>
      </c>
      <c r="H1419" s="2212" t="n">
        <v>40.13</v>
      </c>
      <c r="I1419" s="2053" t="n">
        <f aca="false">H1419-G1419</f>
        <v>10.02</v>
      </c>
      <c r="J1419" s="2027" t="n">
        <v>1000</v>
      </c>
      <c r="K1419" s="2135" t="s">
        <v>1280</v>
      </c>
      <c r="L1419" s="2128" t="n">
        <v>9903973.50000001</v>
      </c>
      <c r="M1419" s="2128" t="n">
        <f aca="false">L1419*$K$1428/$L$1428</f>
        <v>10436604.5591898</v>
      </c>
      <c r="N1419" s="2129"/>
      <c r="O1419" s="2074"/>
      <c r="P1419" s="1444"/>
      <c r="Q1419" s="2136"/>
      <c r="S1419" s="0" t="str">
        <f aca="false">B1419</f>
        <v>33/11 kV, 20/28 MVA T-2 (HV)</v>
      </c>
      <c r="T1419" s="2124" t="n">
        <f aca="false">M1419</f>
        <v>10436604.5591898</v>
      </c>
      <c r="U1419" s="0" t="n">
        <v>9621589.12388566</v>
      </c>
      <c r="V1419" s="1441" t="n">
        <f aca="false">T1419-U1419</f>
        <v>815015.435304141</v>
      </c>
      <c r="W1419" s="2001" t="n">
        <f aca="false">V1419/U1419*100</f>
        <v>8.47069465147768</v>
      </c>
      <c r="X1419" s="1441" t="str">
        <f aca="false">IF(W1419&gt;40,"FAULT",IF(W1419&lt;-40,"CHECK","OK"))</f>
        <v>OK</v>
      </c>
    </row>
    <row r="1420" customFormat="false" ht="21.75" hidden="false" customHeight="true" outlineLevel="0" collapsed="false">
      <c r="A1420" s="2027"/>
      <c r="B1420" s="2118" t="s">
        <v>1151</v>
      </c>
      <c r="C1420" s="2038"/>
      <c r="D1420" s="2067"/>
      <c r="E1420" s="2038"/>
      <c r="F1420" s="2040"/>
      <c r="G1420" s="2041"/>
      <c r="H1420" s="2041" t="n">
        <v>0</v>
      </c>
      <c r="I1420" s="2041"/>
      <c r="J1420" s="2037" t="s">
        <v>475</v>
      </c>
      <c r="K1420" s="2024"/>
      <c r="L1420" s="2130" t="n">
        <f aca="false">SUM(L1418:L1419)</f>
        <v>19807947</v>
      </c>
      <c r="M1420" s="2130" t="n">
        <f aca="false">SUM(M1418:M1419)</f>
        <v>20873209.1183796</v>
      </c>
      <c r="N1420" s="2131"/>
      <c r="O1420" s="2335"/>
      <c r="S1420" s="0" t="str">
        <f aca="false">B1420</f>
        <v>33 KV Feeders</v>
      </c>
      <c r="T1420" s="2124" t="n">
        <f aca="false">M1420</f>
        <v>20873209.1183796</v>
      </c>
      <c r="U1420" s="0" t="n">
        <v>19243178.2477713</v>
      </c>
      <c r="V1420" s="1441" t="n">
        <f aca="false">T1420-U1420</f>
        <v>1630030.87060828</v>
      </c>
      <c r="W1420" s="2001" t="n">
        <f aca="false">V1420/U1420*100</f>
        <v>8.47069465147768</v>
      </c>
      <c r="X1420" s="1441" t="str">
        <f aca="false">IF(W1420&gt;40,"FAULT",IF(W1420&lt;-40,"CHECK","OK"))</f>
        <v>OK</v>
      </c>
    </row>
    <row r="1421" customFormat="false" ht="35.25" hidden="false" customHeight="true" outlineLevel="0" collapsed="false">
      <c r="A1421" s="2132" t="n">
        <v>6</v>
      </c>
      <c r="B1421" s="2017" t="s">
        <v>1624</v>
      </c>
      <c r="C1421" s="2125" t="n">
        <v>33</v>
      </c>
      <c r="D1421" s="2285"/>
      <c r="E1421" s="2126" t="s">
        <v>1922</v>
      </c>
      <c r="F1421" s="2119" t="n">
        <v>1</v>
      </c>
      <c r="G1421" s="2120" t="n">
        <v>31.1554</v>
      </c>
      <c r="H1421" s="2120" t="n">
        <v>31.16</v>
      </c>
      <c r="I1421" s="2053" t="n">
        <f aca="false">H1421-G1421</f>
        <v>0.00459999999999994</v>
      </c>
      <c r="J1421" s="2027" t="n">
        <v>1000</v>
      </c>
      <c r="K1421" s="2135" t="s">
        <v>1280</v>
      </c>
      <c r="L1421" s="2128" t="n">
        <f aca="false">$L$978</f>
        <v>8834400</v>
      </c>
      <c r="M1421" s="2128" t="n">
        <f aca="false">L1421*$K$1428/$L$1428</f>
        <v>9309509.8969829</v>
      </c>
      <c r="N1421" s="2129"/>
      <c r="O1421" s="2325" t="n">
        <f aca="false">'%Loss '!$E$49</f>
        <v>0.990504937670108</v>
      </c>
      <c r="P1421" s="1444" t="s">
        <v>1923</v>
      </c>
      <c r="Q1421" s="2136" t="n">
        <f aca="false">M1421</f>
        <v>9309509.8969829</v>
      </c>
      <c r="S1421" s="0" t="str">
        <f aca="false">B1421</f>
        <v>BGB</v>
      </c>
      <c r="T1421" s="2124" t="n">
        <f aca="false">M1421</f>
        <v>9309509.8969829</v>
      </c>
      <c r="U1421" s="0" t="n">
        <v>8821206.09508842</v>
      </c>
      <c r="V1421" s="1441" t="n">
        <f aca="false">T1421-U1421</f>
        <v>488303.801894479</v>
      </c>
      <c r="W1421" s="2001" t="n">
        <f aca="false">V1421/U1421*100</f>
        <v>5.53556732073591</v>
      </c>
      <c r="X1421" s="1441" t="str">
        <f aca="false">IF(W1421&gt;40,"FAULT",IF(W1421&lt;-40,"CHECK","OK"))</f>
        <v>OK</v>
      </c>
    </row>
    <row r="1422" customFormat="false" ht="33" hidden="false" customHeight="true" outlineLevel="0" collapsed="false">
      <c r="A1422" s="2132"/>
      <c r="B1422" s="2017" t="s">
        <v>1924</v>
      </c>
      <c r="C1422" s="2125" t="n">
        <v>33</v>
      </c>
      <c r="D1422" s="2285"/>
      <c r="E1422" s="2126" t="s">
        <v>1925</v>
      </c>
      <c r="F1422" s="2119" t="n">
        <v>1</v>
      </c>
      <c r="G1422" s="2120" t="n">
        <v>46.0777</v>
      </c>
      <c r="H1422" s="2120" t="n">
        <v>54.83</v>
      </c>
      <c r="I1422" s="2053" t="n">
        <f aca="false">H1422-G1422</f>
        <v>8.7523</v>
      </c>
      <c r="J1422" s="2027" t="n">
        <v>1000</v>
      </c>
      <c r="K1422" s="2135" t="s">
        <v>1280</v>
      </c>
      <c r="L1422" s="2128" t="n">
        <f aca="false">'NORTH-2'!$K$594</f>
        <v>0</v>
      </c>
      <c r="M1422" s="2128" t="n">
        <f aca="false">L1422*$K$1428/$L$1428</f>
        <v>0</v>
      </c>
      <c r="N1422" s="2129"/>
      <c r="O1422" s="2325" t="n">
        <f aca="false">'%Loss '!$E$38</f>
        <v>-27.4994330293228</v>
      </c>
      <c r="P1422" s="1444" t="s">
        <v>1926</v>
      </c>
      <c r="Q1422" s="2136" t="n">
        <f aca="false">M1422+M1424</f>
        <v>7205382.36076796</v>
      </c>
      <c r="S1422" s="0" t="str">
        <f aca="false">B1422</f>
        <v>Asad Gate Circuit-1</v>
      </c>
      <c r="T1422" s="2124" t="n">
        <f aca="false">M1422</f>
        <v>0</v>
      </c>
      <c r="U1422" s="0" t="n">
        <v>8702671.95787847</v>
      </c>
      <c r="V1422" s="1441" t="n">
        <f aca="false">T1422-U1422</f>
        <v>-8702671.95787847</v>
      </c>
      <c r="W1422" s="2001" t="n">
        <f aca="false">V1422/U1422*100</f>
        <v>-100</v>
      </c>
      <c r="X1422" s="1441" t="str">
        <f aca="false">IF(W1422&gt;40,"FAULT",IF(W1422&lt;-40,"CHECK","OK"))</f>
        <v>CHECK</v>
      </c>
    </row>
    <row r="1423" customFormat="false" ht="33" hidden="false" customHeight="true" outlineLevel="0" collapsed="false">
      <c r="A1423" s="2132" t="n">
        <v>8</v>
      </c>
      <c r="B1423" s="2017" t="s">
        <v>1927</v>
      </c>
      <c r="C1423" s="2125" t="n">
        <v>33</v>
      </c>
      <c r="D1423" s="2285"/>
      <c r="E1423" s="2126" t="s">
        <v>1920</v>
      </c>
      <c r="F1423" s="2119" t="n">
        <v>1</v>
      </c>
      <c r="G1423" s="2120" t="n">
        <v>58.14</v>
      </c>
      <c r="H1423" s="2120" t="n">
        <v>82.53</v>
      </c>
      <c r="I1423" s="2053" t="n">
        <f aca="false">H1423-G1423</f>
        <v>24.39</v>
      </c>
      <c r="J1423" s="2027" t="n">
        <v>1000</v>
      </c>
      <c r="K1423" s="2135" t="s">
        <v>1280</v>
      </c>
      <c r="L1423" s="2128" t="n">
        <f aca="false">'NORTH-2'!$K$823</f>
        <v>15393240</v>
      </c>
      <c r="M1423" s="2128" t="n">
        <f aca="false">L1423*$K$1428/$L$1428</f>
        <v>16221081.2422613</v>
      </c>
      <c r="N1423" s="2129"/>
      <c r="O1423" s="2325" t="n">
        <f aca="false">'%Loss '!$E$13</f>
        <v>-6.85599963865857</v>
      </c>
      <c r="P1423" s="1444" t="s">
        <v>1928</v>
      </c>
      <c r="Q1423" s="2136" t="n">
        <f aca="false">M1423</f>
        <v>16221081.2422613</v>
      </c>
      <c r="S1423" s="0" t="str">
        <f aca="false">B1423</f>
        <v>Lalmatia Circuit-2</v>
      </c>
      <c r="T1423" s="2124" t="n">
        <f aca="false">M1423</f>
        <v>16221081.2422613</v>
      </c>
      <c r="U1423" s="0" t="n">
        <v>13435879.8634765</v>
      </c>
      <c r="V1423" s="1441" t="n">
        <f aca="false">T1423-U1423</f>
        <v>2785201.3787848</v>
      </c>
      <c r="W1423" s="2001" t="n">
        <f aca="false">V1423/U1423*100</f>
        <v>20.729579358297</v>
      </c>
      <c r="X1423" s="1441" t="str">
        <f aca="false">IF(W1423&gt;40,"FAULT",IF(W1423&lt;-40,"CHECK","OK"))</f>
        <v>OK</v>
      </c>
    </row>
    <row r="1424" customFormat="false" ht="32.25" hidden="false" customHeight="true" outlineLevel="0" collapsed="false">
      <c r="A1424" s="2132" t="n">
        <v>12</v>
      </c>
      <c r="B1424" s="2017" t="s">
        <v>1929</v>
      </c>
      <c r="C1424" s="2125" t="n">
        <v>33</v>
      </c>
      <c r="D1424" s="2285"/>
      <c r="E1424" s="2126" t="s">
        <v>1930</v>
      </c>
      <c r="F1424" s="2119" t="n">
        <v>1</v>
      </c>
      <c r="G1424" s="2120" t="n">
        <v>83.3379</v>
      </c>
      <c r="H1424" s="2120" t="n">
        <v>235.65</v>
      </c>
      <c r="I1424" s="2053" t="n">
        <f aca="false">H1424-G1424</f>
        <v>152.3121</v>
      </c>
      <c r="J1424" s="2027" t="n">
        <v>1000</v>
      </c>
      <c r="K1424" s="2135" t="s">
        <v>1280</v>
      </c>
      <c r="L1424" s="2128" t="n">
        <f aca="false">'NORTH-2'!$K$595</f>
        <v>6837656.4</v>
      </c>
      <c r="M1424" s="2128" t="n">
        <f aca="false">L1424*$K$1428/$L$1428</f>
        <v>7205382.36076796</v>
      </c>
      <c r="N1424" s="2129"/>
      <c r="O1424" s="2325" t="n">
        <f aca="false">$N$1260</f>
        <v>1.37346813581927</v>
      </c>
      <c r="P1424" s="1444" t="s">
        <v>1931</v>
      </c>
      <c r="Q1424" s="2136" t="n">
        <f aca="false">M1425</f>
        <v>1567707.80966919</v>
      </c>
      <c r="S1424" s="0" t="str">
        <f aca="false">B1424</f>
        <v>Asad Gate Circuit-2</v>
      </c>
      <c r="T1424" s="2124" t="n">
        <f aca="false">M1424</f>
        <v>7205382.36076796</v>
      </c>
      <c r="U1424" s="0" t="n">
        <v>8460368.14157163</v>
      </c>
      <c r="V1424" s="1441" t="n">
        <f aca="false">T1424-U1424</f>
        <v>-1254985.78080368</v>
      </c>
      <c r="W1424" s="2001" t="n">
        <f aca="false">V1424/U1424*100</f>
        <v>-14.8337017940988</v>
      </c>
      <c r="X1424" s="1441" t="str">
        <f aca="false">IF(W1424&gt;40,"FAULT",IF(W1424&lt;-40,"CHECK","OK"))</f>
        <v>OK</v>
      </c>
    </row>
    <row r="1425" customFormat="false" ht="36.75" hidden="false" customHeight="true" outlineLevel="0" collapsed="false">
      <c r="A1425" s="2132" t="n">
        <v>13</v>
      </c>
      <c r="B1425" s="2017" t="s">
        <v>1932</v>
      </c>
      <c r="C1425" s="2125" t="n">
        <v>33</v>
      </c>
      <c r="D1425" s="2285"/>
      <c r="E1425" s="2126" t="s">
        <v>1933</v>
      </c>
      <c r="F1425" s="2119" t="n">
        <v>1</v>
      </c>
      <c r="G1425" s="2120" t="n">
        <v>7975.877</v>
      </c>
      <c r="H1425" s="2120" t="n">
        <v>10131.445</v>
      </c>
      <c r="I1425" s="2053" t="n">
        <f aca="false">H1425-G1425</f>
        <v>2155.568</v>
      </c>
      <c r="J1425" s="2027" t="n">
        <v>1000</v>
      </c>
      <c r="K1425" s="2135" t="s">
        <v>1280</v>
      </c>
      <c r="L1425" s="2128" t="n">
        <f aca="false">1566000*0.95</f>
        <v>1487700</v>
      </c>
      <c r="M1425" s="2128" t="n">
        <f aca="false">L1425*$K$1428/$L$1428</f>
        <v>1567707.80966919</v>
      </c>
      <c r="N1425" s="2129"/>
      <c r="O1425" s="2325" t="n">
        <f aca="false">'%Loss '!$E$33</f>
        <v>-0.0654751758780541</v>
      </c>
      <c r="P1425" s="1444" t="s">
        <v>1934</v>
      </c>
      <c r="Q1425" s="2136" t="n">
        <f aca="false">M1426</f>
        <v>18245349.5719393</v>
      </c>
      <c r="S1425" s="0" t="str">
        <f aca="false">B1425</f>
        <v>Jigatola U/G Circuit</v>
      </c>
      <c r="T1425" s="2124" t="n">
        <f aca="false">M1425</f>
        <v>1567707.80966919</v>
      </c>
      <c r="U1425" s="0" t="n">
        <v>1445282.35456251</v>
      </c>
      <c r="V1425" s="1441" t="n">
        <f aca="false">T1425-U1425</f>
        <v>122425.455106677</v>
      </c>
      <c r="W1425" s="2001" t="n">
        <f aca="false">V1425/U1425*100</f>
        <v>8.47069465147767</v>
      </c>
      <c r="X1425" s="1441" t="str">
        <f aca="false">IF(W1425&gt;40,"FAULT",IF(W1425&lt;-40,"CHECK","OK"))</f>
        <v>OK</v>
      </c>
    </row>
    <row r="1426" customFormat="false" ht="21.75" hidden="false" customHeight="true" outlineLevel="0" collapsed="false">
      <c r="A1426" s="2132" t="n">
        <v>14</v>
      </c>
      <c r="B1426" s="2017" t="s">
        <v>1935</v>
      </c>
      <c r="C1426" s="2125" t="n">
        <v>33</v>
      </c>
      <c r="D1426" s="2285"/>
      <c r="E1426" s="2126" t="s">
        <v>1920</v>
      </c>
      <c r="F1426" s="2119" t="n">
        <v>1</v>
      </c>
      <c r="G1426" s="2120" t="n">
        <v>23770</v>
      </c>
      <c r="H1426" s="2120" t="n">
        <v>32260</v>
      </c>
      <c r="I1426" s="2053" t="n">
        <f aca="false">H1426-G1426</f>
        <v>8490</v>
      </c>
      <c r="J1426" s="2027" t="n">
        <v>1000</v>
      </c>
      <c r="K1426" s="2135" t="s">
        <v>1280</v>
      </c>
      <c r="L1426" s="2128" t="n">
        <f aca="false">$D$1512</f>
        <v>17314199.9999999</v>
      </c>
      <c r="M1426" s="2128" t="n">
        <f aca="false">L1426*$K$1428/$L$1428</f>
        <v>18245349.5719393</v>
      </c>
      <c r="N1426" s="2129"/>
      <c r="O1426" s="2155"/>
      <c r="P1426" s="2384"/>
      <c r="S1426" s="0" t="str">
        <f aca="false">B1426</f>
        <v>Japan Garden City-2</v>
      </c>
      <c r="T1426" s="2124" t="n">
        <f aca="false">M1426</f>
        <v>18245349.5719393</v>
      </c>
      <c r="U1426" s="0" t="n">
        <v>16099903.3396511</v>
      </c>
      <c r="V1426" s="1441" t="n">
        <f aca="false">T1426-U1426</f>
        <v>2145446.23228821</v>
      </c>
      <c r="W1426" s="2001" t="n">
        <f aca="false">V1426/U1426*100</f>
        <v>13.3258330005272</v>
      </c>
      <c r="X1426" s="1441" t="str">
        <f aca="false">IF(W1426&gt;40,"FAULT",IF(W1426&lt;-40,"CHECK","OK"))</f>
        <v>OK</v>
      </c>
    </row>
    <row r="1427" customFormat="false" ht="21.75" hidden="false" customHeight="true" outlineLevel="0" collapsed="false">
      <c r="A1427" s="2132"/>
      <c r="B1427" s="2142"/>
      <c r="C1427" s="2143"/>
      <c r="D1427" s="2142"/>
      <c r="E1427" s="2143"/>
      <c r="F1427" s="2144"/>
      <c r="G1427" s="2145"/>
      <c r="H1427" s="2145"/>
      <c r="I1427" s="2145"/>
      <c r="J1427" s="2037" t="s">
        <v>475</v>
      </c>
      <c r="K1427" s="2024"/>
      <c r="L1427" s="2130" t="n">
        <f aca="false">SUM(L1421:L1426)</f>
        <v>49867196.3999999</v>
      </c>
      <c r="M1427" s="2130" t="n">
        <f aca="false">SUM(M1421:M1426)</f>
        <v>52549030.8816206</v>
      </c>
      <c r="N1427" s="2131"/>
      <c r="O1427" s="2167"/>
      <c r="P1427" s="2384"/>
      <c r="S1427" s="0" t="n">
        <f aca="false">B1427</f>
        <v>0</v>
      </c>
      <c r="T1427" s="2124" t="n">
        <f aca="false">M1427</f>
        <v>52549030.8816206</v>
      </c>
      <c r="U1427" s="0" t="n">
        <v>56965311.7522286</v>
      </c>
      <c r="V1427" s="1441" t="n">
        <f aca="false">T1427-U1427</f>
        <v>-4416280.87060798</v>
      </c>
      <c r="W1427" s="2001" t="n">
        <f aca="false">V1427/U1427*100</f>
        <v>-7.75257913064121</v>
      </c>
      <c r="X1427" s="1441" t="str">
        <f aca="false">IF(W1427&gt;40,"FAULT",IF(W1427&lt;-40,"CHECK","OK"))</f>
        <v>OK</v>
      </c>
    </row>
    <row r="1428" customFormat="false" ht="21.75" hidden="false" customHeight="true" outlineLevel="0" collapsed="false">
      <c r="A1428" s="2132"/>
      <c r="B1428" s="2142"/>
      <c r="C1428" s="2143"/>
      <c r="D1428" s="2142"/>
      <c r="E1428" s="2143"/>
      <c r="F1428" s="2144"/>
      <c r="G1428" s="2145"/>
      <c r="H1428" s="2145"/>
      <c r="I1428" s="2146" t="s">
        <v>1187</v>
      </c>
      <c r="J1428" s="2146"/>
      <c r="K1428" s="2049" t="n">
        <f aca="false">M1415</f>
        <v>73422240.0000002</v>
      </c>
      <c r="L1428" s="2287" t="n">
        <f aca="false">L1420+L1427</f>
        <v>69675143.4</v>
      </c>
      <c r="M1428" s="2287" t="n">
        <f aca="false">M1420+M1427</f>
        <v>73422240.0000002</v>
      </c>
      <c r="N1428" s="2288" t="n">
        <f aca="false">(M1428-L1428)/L1428*100</f>
        <v>5.37795319413764</v>
      </c>
      <c r="O1428" s="2240"/>
    </row>
    <row r="1429" customFormat="false" ht="21.75" hidden="false" customHeight="true" outlineLevel="0" collapsed="false">
      <c r="A1429" s="2077"/>
      <c r="B1429" s="2078"/>
      <c r="C1429" s="2051"/>
      <c r="D1429" s="2079"/>
      <c r="K1429" s="2080"/>
      <c r="L1429" s="2077"/>
      <c r="M1429" s="2077"/>
      <c r="N1429" s="2051"/>
      <c r="O1429" s="2077"/>
    </row>
    <row r="1430" customFormat="false" ht="21.75" hidden="false" customHeight="true" outlineLevel="0" collapsed="false">
      <c r="A1430" s="2077"/>
      <c r="L1430" s="2124"/>
      <c r="O1430" s="2077"/>
    </row>
    <row r="1431" customFormat="false" ht="21.75" hidden="false" customHeight="true" outlineLevel="0" collapsed="false">
      <c r="A1431" s="2077"/>
      <c r="O1431" s="2077"/>
    </row>
    <row r="1432" customFormat="false" ht="21.75" hidden="false" customHeight="true" outlineLevel="0" collapsed="false">
      <c r="A1432" s="2077"/>
      <c r="O1432" s="2077"/>
    </row>
    <row r="1433" customFormat="false" ht="21.75" hidden="false" customHeight="true" outlineLevel="0" collapsed="false">
      <c r="A1433" s="2077"/>
      <c r="O1433" s="2077"/>
    </row>
    <row r="1434" customFormat="false" ht="21.75" hidden="false" customHeight="true" outlineLevel="0" collapsed="false">
      <c r="A1434" s="2077"/>
      <c r="B1434" s="0" t="s">
        <v>122</v>
      </c>
      <c r="O1434" s="2077"/>
    </row>
    <row r="1435" customFormat="false" ht="21.75" hidden="false" customHeight="true" outlineLevel="0" collapsed="false">
      <c r="A1435" s="2077"/>
      <c r="B1435" s="2078"/>
      <c r="O1435" s="2077"/>
    </row>
    <row r="1436" customFormat="false" ht="21.75" hidden="false" customHeight="true" outlineLevel="0" collapsed="false">
      <c r="A1436" s="2077"/>
      <c r="B1436" s="2078"/>
      <c r="O1436" s="2077"/>
    </row>
    <row r="1437" customFormat="false" ht="21.75" hidden="false" customHeight="true" outlineLevel="0" collapsed="false">
      <c r="A1437" s="2077"/>
      <c r="B1437" s="2078"/>
      <c r="O1437" s="2077"/>
    </row>
    <row r="1438" customFormat="false" ht="21.75" hidden="false" customHeight="true" outlineLevel="0" collapsed="false">
      <c r="A1438" s="2077"/>
      <c r="B1438" s="2078"/>
      <c r="O1438" s="2077"/>
    </row>
    <row r="1439" customFormat="false" ht="21.75" hidden="false" customHeight="true" outlineLevel="0" collapsed="false">
      <c r="A1439" s="2077"/>
      <c r="B1439" s="2078"/>
      <c r="O1439" s="2077"/>
    </row>
    <row r="1440" customFormat="false" ht="21.75" hidden="false" customHeight="true" outlineLevel="0" collapsed="false">
      <c r="A1440" s="2077"/>
      <c r="B1440" s="2078"/>
      <c r="C1440" s="2051"/>
      <c r="D1440" s="2079"/>
      <c r="E1440" s="2051"/>
      <c r="F1440" s="2103"/>
      <c r="G1440" s="2077"/>
      <c r="H1440" s="2077"/>
      <c r="I1440" s="2077"/>
      <c r="J1440" s="2077"/>
      <c r="K1440" s="2080"/>
      <c r="L1440" s="2077"/>
      <c r="M1440" s="2077"/>
      <c r="N1440" s="2051"/>
      <c r="O1440" s="2077"/>
    </row>
    <row r="1441" customFormat="false" ht="21.75" hidden="false" customHeight="true" outlineLevel="0" collapsed="false">
      <c r="A1441" s="2270" t="s">
        <v>1936</v>
      </c>
      <c r="B1441" s="2270"/>
      <c r="C1441" s="2270"/>
      <c r="D1441" s="2270"/>
      <c r="E1441" s="2270"/>
      <c r="F1441" s="2270"/>
      <c r="G1441" s="2270"/>
      <c r="H1441" s="2270"/>
      <c r="I1441" s="2270"/>
      <c r="J1441" s="2270"/>
      <c r="K1441" s="2270"/>
      <c r="L1441" s="2270"/>
      <c r="M1441" s="2270"/>
      <c r="N1441" s="2270"/>
      <c r="O1441" s="1989" t="str">
        <f aca="false">$O$6</f>
        <v>Month June-2023</v>
      </c>
      <c r="S1441" s="1990" t="str">
        <f aca="false">S6</f>
        <v>Name of Feeders.</v>
      </c>
      <c r="T1441" s="1991" t="str">
        <f aca="false">T6</f>
        <v>Month June-2023</v>
      </c>
      <c r="U1441" s="1990" t="s">
        <v>1070</v>
      </c>
      <c r="V1441" s="1990" t="str">
        <f aca="false">V6</f>
        <v>Diffferance</v>
      </c>
      <c r="W1441" s="1990" t="str">
        <f aca="false">W6</f>
        <v>% of Increased/Decreased</v>
      </c>
      <c r="X1441" s="1990" t="str">
        <f aca="false">X6</f>
        <v>COMENTS</v>
      </c>
    </row>
    <row r="1442" customFormat="false" ht="21.75" hidden="false" customHeight="true" outlineLevel="0" collapsed="false">
      <c r="A1442" s="1992" t="s">
        <v>794</v>
      </c>
      <c r="B1442" s="1993" t="s">
        <v>1074</v>
      </c>
      <c r="C1442" s="1994" t="s">
        <v>1075</v>
      </c>
      <c r="D1442" s="1994"/>
      <c r="E1442" s="1994"/>
      <c r="F1442" s="1995" t="s">
        <v>45</v>
      </c>
      <c r="G1442" s="1996" t="s">
        <v>1076</v>
      </c>
      <c r="H1442" s="1996"/>
      <c r="I1442" s="1996"/>
      <c r="J1442" s="1996" t="s">
        <v>29</v>
      </c>
      <c r="K1442" s="1996" t="s">
        <v>1077</v>
      </c>
      <c r="L1442" s="1996"/>
      <c r="M1442" s="1994" t="s">
        <v>1134</v>
      </c>
      <c r="N1442" s="1993"/>
      <c r="O1442" s="1997" t="s">
        <v>479</v>
      </c>
    </row>
    <row r="1443" customFormat="false" ht="21.75" hidden="false" customHeight="true" outlineLevel="0" collapsed="false">
      <c r="A1443" s="1992"/>
      <c r="B1443" s="1993"/>
      <c r="C1443" s="1998" t="s">
        <v>1079</v>
      </c>
      <c r="D1443" s="1998"/>
      <c r="E1443" s="1998" t="s">
        <v>1080</v>
      </c>
      <c r="F1443" s="1995"/>
      <c r="G1443" s="2249" t="n">
        <f aca="false">'NORTH-1'!$H$8</f>
        <v>44929</v>
      </c>
      <c r="H1443" s="2249" t="n">
        <f aca="false">'NORTH-1'!$H$8</f>
        <v>44929</v>
      </c>
      <c r="I1443" s="2000" t="s">
        <v>47</v>
      </c>
      <c r="J1443" s="1996"/>
      <c r="K1443" s="2000" t="s">
        <v>1081</v>
      </c>
      <c r="L1443" s="2000" t="s">
        <v>1082</v>
      </c>
      <c r="M1443" s="1994" t="s">
        <v>1083</v>
      </c>
      <c r="N1443" s="1998" t="s">
        <v>741</v>
      </c>
      <c r="O1443" s="1997"/>
    </row>
    <row r="1444" customFormat="false" ht="21.75" hidden="false" customHeight="true" outlineLevel="0" collapsed="false">
      <c r="A1444" s="2002" t="n">
        <v>1</v>
      </c>
      <c r="B1444" s="2003" t="n">
        <v>2</v>
      </c>
      <c r="C1444" s="2004" t="n">
        <v>4</v>
      </c>
      <c r="D1444" s="2004"/>
      <c r="E1444" s="2003" t="n">
        <v>5</v>
      </c>
      <c r="F1444" s="2005" t="n">
        <v>7</v>
      </c>
      <c r="G1444" s="2002" t="n">
        <v>9</v>
      </c>
      <c r="H1444" s="2002" t="n">
        <v>9</v>
      </c>
      <c r="I1444" s="2002" t="s">
        <v>1084</v>
      </c>
      <c r="J1444" s="2002" t="n">
        <v>11</v>
      </c>
      <c r="K1444" s="2002" t="s">
        <v>1085</v>
      </c>
      <c r="L1444" s="2002" t="s">
        <v>1086</v>
      </c>
      <c r="M1444" s="2002" t="n">
        <v>14</v>
      </c>
      <c r="N1444" s="2006" t="n">
        <v>15</v>
      </c>
      <c r="O1444" s="2002" t="n">
        <v>16</v>
      </c>
      <c r="T1444" s="1441" t="n">
        <v>15283200.0000001</v>
      </c>
      <c r="U1444" s="1441" t="n">
        <v>15283200.0000001</v>
      </c>
      <c r="V1444" s="1441" t="n">
        <f aca="false">T1444-U1444</f>
        <v>0</v>
      </c>
      <c r="W1444" s="2001" t="n">
        <f aca="false">V1444/U1444*100</f>
        <v>0</v>
      </c>
      <c r="X1444" s="1441" t="str">
        <f aca="false">IF(W1444&gt;40,"FAULT",IF(W1444&lt;-40,"CHECK","OK"))</f>
        <v>OK</v>
      </c>
    </row>
    <row r="1445" customFormat="false" ht="21.75" hidden="false" customHeight="true" outlineLevel="0" collapsed="false">
      <c r="A1445" s="2132"/>
      <c r="B1445" s="2008" t="s">
        <v>1937</v>
      </c>
      <c r="C1445" s="2009"/>
      <c r="D1445" s="2010"/>
      <c r="E1445" s="2009"/>
      <c r="F1445" s="2012"/>
      <c r="G1445" s="2009"/>
      <c r="H1445" s="2009"/>
      <c r="I1445" s="2009"/>
      <c r="J1445" s="2009"/>
      <c r="K1445" s="2010"/>
      <c r="L1445" s="2009"/>
      <c r="M1445" s="2013"/>
      <c r="N1445" s="2014"/>
      <c r="O1445" s="2151"/>
    </row>
    <row r="1446" customFormat="false" ht="21.75" hidden="false" customHeight="true" outlineLevel="0" collapsed="false">
      <c r="A1446" s="2027" t="n">
        <v>23</v>
      </c>
      <c r="B1446" s="2017" t="s">
        <v>1740</v>
      </c>
      <c r="C1446" s="2152" t="n">
        <v>11</v>
      </c>
      <c r="D1446" s="2289"/>
      <c r="E1446" s="2018" t="s">
        <v>1938</v>
      </c>
      <c r="F1446" s="2119" t="n">
        <v>1</v>
      </c>
      <c r="G1446" s="2115" t="n">
        <v>4684.51</v>
      </c>
      <c r="H1446" s="2115" t="n">
        <v>4793.34</v>
      </c>
      <c r="I1446" s="2212" t="n">
        <f aca="false">H1446-G1446</f>
        <v>108.83</v>
      </c>
      <c r="J1446" s="2027" t="n">
        <v>180000</v>
      </c>
      <c r="K1446" s="2214" t="n">
        <f aca="false">F1446*I1446*J1446</f>
        <v>19589400</v>
      </c>
      <c r="L1446" s="2128"/>
      <c r="M1446" s="2128" t="n">
        <f aca="false">K1446*$M$1420/$K$1448</f>
        <v>13794215.134523</v>
      </c>
      <c r="N1446" s="2131"/>
      <c r="O1446" s="2151"/>
    </row>
    <row r="1447" customFormat="false" ht="21.75" hidden="false" customHeight="true" outlineLevel="0" collapsed="false">
      <c r="A1447" s="2027" t="n">
        <v>24</v>
      </c>
      <c r="B1447" s="2017" t="s">
        <v>1741</v>
      </c>
      <c r="C1447" s="2152" t="n">
        <v>11</v>
      </c>
      <c r="D1447" s="2289"/>
      <c r="E1447" s="2018" t="s">
        <v>1939</v>
      </c>
      <c r="F1447" s="2119" t="n">
        <v>1</v>
      </c>
      <c r="G1447" s="2115" t="n">
        <v>4771.4</v>
      </c>
      <c r="H1447" s="2115" t="n">
        <v>4827.25</v>
      </c>
      <c r="I1447" s="2212" t="n">
        <f aca="false">H1447-G1447</f>
        <v>55.8500000000004</v>
      </c>
      <c r="J1447" s="2027" t="n">
        <v>180000</v>
      </c>
      <c r="K1447" s="2214" t="n">
        <f aca="false">F1447*I1447*J1447</f>
        <v>10053000.0000001</v>
      </c>
      <c r="L1447" s="2128"/>
      <c r="M1447" s="2128" t="n">
        <f aca="false">K1447*$M$1420/$K$1448</f>
        <v>7078993.98385661</v>
      </c>
      <c r="N1447" s="2131"/>
      <c r="O1447" s="2151"/>
    </row>
    <row r="1448" customFormat="false" ht="21.75" hidden="false" customHeight="true" outlineLevel="0" collapsed="false">
      <c r="A1448" s="2132"/>
      <c r="B1448" s="2142"/>
      <c r="C1448" s="2143"/>
      <c r="D1448" s="2142"/>
      <c r="E1448" s="2143"/>
      <c r="F1448" s="2144"/>
      <c r="G1448" s="2145"/>
      <c r="H1448" s="2145" t="n">
        <v>0</v>
      </c>
      <c r="I1448" s="2145"/>
      <c r="J1448" s="2142" t="s">
        <v>475</v>
      </c>
      <c r="K1448" s="2157" t="n">
        <f aca="false">SUM(K1446:K1447)</f>
        <v>29642400</v>
      </c>
      <c r="L1448" s="2130"/>
      <c r="M1448" s="2130" t="n">
        <f aca="false">SUM(M1446:M1447)</f>
        <v>20873209.1183796</v>
      </c>
      <c r="N1448" s="2131"/>
      <c r="O1448" s="2151"/>
    </row>
    <row r="1449" customFormat="false" ht="21.75" hidden="false" customHeight="true" outlineLevel="0" collapsed="false">
      <c r="A1449" s="2016"/>
      <c r="B1449" s="2058" t="s">
        <v>1940</v>
      </c>
      <c r="C1449" s="2059"/>
      <c r="D1449" s="2060"/>
      <c r="E1449" s="2059"/>
      <c r="F1449" s="2061"/>
      <c r="G1449" s="2059"/>
      <c r="H1449" s="2059" t="n">
        <v>0</v>
      </c>
      <c r="I1449" s="2059"/>
      <c r="J1449" s="2059"/>
      <c r="K1449" s="2060"/>
      <c r="L1449" s="2059"/>
      <c r="M1449" s="2063"/>
      <c r="N1449" s="2064"/>
      <c r="O1449" s="2027"/>
    </row>
    <row r="1450" customFormat="false" ht="21.75" hidden="false" customHeight="true" outlineLevel="0" collapsed="false">
      <c r="A1450" s="2016" t="n">
        <v>16</v>
      </c>
      <c r="B1450" s="2337" t="s">
        <v>1941</v>
      </c>
      <c r="C1450" s="2152" t="n">
        <v>11</v>
      </c>
      <c r="D1450" s="2158"/>
      <c r="E1450" s="2018" t="s">
        <v>1942</v>
      </c>
      <c r="F1450" s="2119" t="n">
        <v>1</v>
      </c>
      <c r="G1450" s="2134" t="n">
        <v>3104.91</v>
      </c>
      <c r="H1450" s="2134" t="n">
        <v>3125.6</v>
      </c>
      <c r="I1450" s="2053" t="n">
        <f aca="false">H1450-G1450</f>
        <v>20.6900000000001</v>
      </c>
      <c r="J1450" s="2027" t="n">
        <v>60000</v>
      </c>
      <c r="K1450" s="2135"/>
      <c r="L1450" s="2128" t="n">
        <f aca="false">F1450*I1450*J1450</f>
        <v>1241400</v>
      </c>
      <c r="M1450" s="2128" t="n">
        <f aca="false">L1450*$K$1467/$L$1467</f>
        <v>810210.828500376</v>
      </c>
      <c r="N1450" s="2159" t="s">
        <v>1893</v>
      </c>
      <c r="O1450" s="2155"/>
      <c r="S1450" s="0" t="str">
        <f aca="false">B1450</f>
        <v>Lalmatia O/H</v>
      </c>
      <c r="T1450" s="2160" t="n">
        <f aca="false">M1450</f>
        <v>810210.828500376</v>
      </c>
      <c r="U1450" s="0" t="n">
        <v>1343819.18742047</v>
      </c>
      <c r="V1450" s="1441" t="n">
        <f aca="false">T1450-U1450</f>
        <v>-533608.358920097</v>
      </c>
      <c r="W1450" s="2001" t="n">
        <f aca="false">V1450/U1450*100</f>
        <v>-39.7083449853387</v>
      </c>
      <c r="X1450" s="1441" t="str">
        <f aca="false">IF(W1450&gt;40,"FAULT",IF(W1450&lt;-40,"CHECK","OK"))</f>
        <v>OK</v>
      </c>
    </row>
    <row r="1451" customFormat="false" ht="21.75" hidden="false" customHeight="true" outlineLevel="0" collapsed="false">
      <c r="A1451" s="2016" t="n">
        <v>16</v>
      </c>
      <c r="B1451" s="2337" t="s">
        <v>1943</v>
      </c>
      <c r="C1451" s="2152" t="n">
        <v>11</v>
      </c>
      <c r="D1451" s="2161"/>
      <c r="E1451" s="2018" t="s">
        <v>1944</v>
      </c>
      <c r="F1451" s="2119" t="n">
        <v>1</v>
      </c>
      <c r="G1451" s="2134" t="n">
        <v>2892.58</v>
      </c>
      <c r="H1451" s="2134" t="n">
        <v>2895.94</v>
      </c>
      <c r="I1451" s="2053" t="n">
        <f aca="false">H1451-G1451</f>
        <v>3.36000000000013</v>
      </c>
      <c r="J1451" s="2027" t="n">
        <v>60000</v>
      </c>
      <c r="K1451" s="2135"/>
      <c r="L1451" s="2128" t="n">
        <f aca="false">F1451*I1451*J1451</f>
        <v>201600.000000008</v>
      </c>
      <c r="M1451" s="2128" t="n">
        <f aca="false">L1451*$K$1467/$L$1467</f>
        <v>131576.045614372</v>
      </c>
      <c r="N1451" s="2154" t="s">
        <v>1893</v>
      </c>
      <c r="O1451" s="2155"/>
      <c r="S1451" s="0" t="str">
        <f aca="false">B1451</f>
        <v>Asad Avenue (South)</v>
      </c>
      <c r="T1451" s="2160" t="n">
        <f aca="false">M1451</f>
        <v>131576.045614372</v>
      </c>
      <c r="U1451" s="0" t="n">
        <v>143036.210467841</v>
      </c>
      <c r="V1451" s="1441" t="n">
        <f aca="false">T1451-U1451</f>
        <v>-11460.1648534686</v>
      </c>
      <c r="W1451" s="2001" t="n">
        <f aca="false">V1451/U1451*100</f>
        <v>-8.01207247869953</v>
      </c>
      <c r="X1451" s="1441" t="str">
        <f aca="false">IF(W1451&gt;40,"FAULT",IF(W1451&lt;-40,"CHECK","OK"))</f>
        <v>OK</v>
      </c>
    </row>
    <row r="1452" customFormat="false" ht="21.75" hidden="false" customHeight="true" outlineLevel="0" collapsed="false">
      <c r="A1452" s="2016" t="n">
        <v>17</v>
      </c>
      <c r="B1452" s="2379" t="s">
        <v>1945</v>
      </c>
      <c r="C1452" s="2152" t="n">
        <v>11</v>
      </c>
      <c r="D1452" s="2161"/>
      <c r="E1452" s="2018" t="s">
        <v>1946</v>
      </c>
      <c r="F1452" s="2119" t="n">
        <v>1</v>
      </c>
      <c r="G1452" s="2134" t="n">
        <v>0</v>
      </c>
      <c r="H1452" s="2134" t="n">
        <v>0</v>
      </c>
      <c r="I1452" s="2053" t="n">
        <f aca="false">H1452-G1452</f>
        <v>0</v>
      </c>
      <c r="J1452" s="2027" t="n">
        <v>60000</v>
      </c>
      <c r="K1452" s="2135"/>
      <c r="L1452" s="2128" t="n">
        <f aca="false">F1452*I1452*J1452</f>
        <v>0</v>
      </c>
      <c r="M1452" s="2128" t="n">
        <f aca="false">L1452*$K$1467/$L$1467</f>
        <v>0</v>
      </c>
      <c r="N1452" s="2159" t="s">
        <v>756</v>
      </c>
      <c r="O1452" s="2155"/>
      <c r="S1452" s="0" t="str">
        <f aca="false">B1452</f>
        <v>Madrasha Road</v>
      </c>
      <c r="T1452" s="2160" t="n">
        <f aca="false">M1452</f>
        <v>0</v>
      </c>
      <c r="U1452" s="0" t="n">
        <v>0</v>
      </c>
      <c r="V1452" s="1441" t="n">
        <f aca="false">T1452-U1452</f>
        <v>0</v>
      </c>
      <c r="W1452" s="2001" t="e">
        <f aca="false">V1452/U1452*100</f>
        <v>#DIV/0!</v>
      </c>
      <c r="X1452" s="1441" t="e">
        <f aca="false">IF(W1452&gt;40,"FAULT",IF(W1452&lt;-40,"CHECK","OK"))</f>
        <v>#DIV/0!</v>
      </c>
    </row>
    <row r="1453" customFormat="false" ht="21.75" hidden="false" customHeight="true" outlineLevel="0" collapsed="false">
      <c r="A1453" s="2016" t="n">
        <v>18</v>
      </c>
      <c r="B1453" s="2337" t="s">
        <v>1947</v>
      </c>
      <c r="C1453" s="2152" t="n">
        <v>11</v>
      </c>
      <c r="D1453" s="2161"/>
      <c r="E1453" s="2018" t="s">
        <v>1948</v>
      </c>
      <c r="F1453" s="2119" t="n">
        <v>1</v>
      </c>
      <c r="G1453" s="2134" t="n">
        <v>2314.11</v>
      </c>
      <c r="H1453" s="2134" t="n">
        <v>2340.79</v>
      </c>
      <c r="I1453" s="2053" t="n">
        <f aca="false">H1453-G1453</f>
        <v>26.6799999999998</v>
      </c>
      <c r="J1453" s="2027" t="n">
        <v>60000</v>
      </c>
      <c r="K1453" s="2135"/>
      <c r="L1453" s="2128" t="n">
        <f aca="false">F1453*I1453*J1453</f>
        <v>1600799.99999999</v>
      </c>
      <c r="M1453" s="2128" t="n">
        <f aca="false">L1453*$K$1467/$L$1467</f>
        <v>1044776.45743788</v>
      </c>
      <c r="N1453" s="2154" t="s">
        <v>1893</v>
      </c>
      <c r="O1453" s="2155"/>
      <c r="S1453" s="0" t="str">
        <f aca="false">B1453</f>
        <v>Bashbari</v>
      </c>
      <c r="T1453" s="2160" t="n">
        <f aca="false">M1453</f>
        <v>1044776.45743788</v>
      </c>
      <c r="U1453" s="0" t="n">
        <v>1533732.81140299</v>
      </c>
      <c r="V1453" s="1441" t="n">
        <f aca="false">T1453-U1453</f>
        <v>-488956.353965108</v>
      </c>
      <c r="W1453" s="2001" t="n">
        <f aca="false">V1453/U1453*100</f>
        <v>-31.8801521575216</v>
      </c>
      <c r="X1453" s="1441" t="str">
        <f aca="false">IF(W1453&gt;40,"FAULT",IF(W1453&lt;-40,"CHECK","OK"))</f>
        <v>OK</v>
      </c>
    </row>
    <row r="1454" customFormat="false" ht="21.75" hidden="false" customHeight="true" outlineLevel="0" collapsed="false">
      <c r="A1454" s="2016" t="n">
        <v>19</v>
      </c>
      <c r="B1454" s="2337" t="s">
        <v>1949</v>
      </c>
      <c r="C1454" s="2152" t="n">
        <v>11</v>
      </c>
      <c r="D1454" s="2161"/>
      <c r="E1454" s="2018" t="s">
        <v>1950</v>
      </c>
      <c r="F1454" s="2119" t="n">
        <v>1</v>
      </c>
      <c r="G1454" s="2134" t="n">
        <v>1430.55</v>
      </c>
      <c r="H1454" s="2134" t="n">
        <v>1432.05</v>
      </c>
      <c r="I1454" s="2053" t="n">
        <f aca="false">H1454-G1454</f>
        <v>1.5</v>
      </c>
      <c r="J1454" s="2027" t="n">
        <v>60000</v>
      </c>
      <c r="K1454" s="2135"/>
      <c r="L1454" s="2128" t="n">
        <f aca="false">F1454*I1454*J1454</f>
        <v>90000</v>
      </c>
      <c r="M1454" s="2128" t="n">
        <f aca="false">L1454*$K$1467/$L$1467</f>
        <v>58739.3060778424</v>
      </c>
      <c r="N1454" s="2154" t="s">
        <v>1893</v>
      </c>
      <c r="O1454" s="2155"/>
      <c r="S1454" s="0" t="str">
        <f aca="false">B1454</f>
        <v>Road-27</v>
      </c>
      <c r="T1454" s="2160" t="n">
        <f aca="false">M1454</f>
        <v>58739.3060778424</v>
      </c>
      <c r="U1454" s="0" t="n">
        <v>435118.556213076</v>
      </c>
      <c r="V1454" s="1441" t="n">
        <f aca="false">T1454-U1454</f>
        <v>-376379.250135233</v>
      </c>
      <c r="W1454" s="2001" t="n">
        <f aca="false">V1454/U1454*100</f>
        <v>-86.5003904708035</v>
      </c>
      <c r="X1454" s="1441" t="str">
        <f aca="false">IF(W1454&gt;40,"FAULT",IF(W1454&lt;-40,"CHECK","OK"))</f>
        <v>CHECK</v>
      </c>
    </row>
    <row r="1455" customFormat="false" ht="21.75" hidden="false" customHeight="true" outlineLevel="0" collapsed="false">
      <c r="A1455" s="2016" t="n">
        <v>20</v>
      </c>
      <c r="B1455" s="2379" t="s">
        <v>1951</v>
      </c>
      <c r="C1455" s="2152" t="n">
        <v>11</v>
      </c>
      <c r="D1455" s="2161"/>
      <c r="E1455" s="2018" t="s">
        <v>1952</v>
      </c>
      <c r="F1455" s="2119" t="n">
        <v>1</v>
      </c>
      <c r="G1455" s="2134" t="n">
        <v>3992.78</v>
      </c>
      <c r="H1455" s="2134" t="n">
        <v>4043.27</v>
      </c>
      <c r="I1455" s="2053" t="n">
        <f aca="false">H1455-G1455</f>
        <v>50.4899999999998</v>
      </c>
      <c r="J1455" s="2027" t="n">
        <v>60000</v>
      </c>
      <c r="K1455" s="2135"/>
      <c r="L1455" s="2128" t="n">
        <f aca="false">F1455*I1455*J1455</f>
        <v>3029399.99999999</v>
      </c>
      <c r="M1455" s="2128" t="n">
        <f aca="false">L1455*$K$1467/$L$1467</f>
        <v>1977165.04258017</v>
      </c>
      <c r="N1455" s="2159" t="s">
        <v>752</v>
      </c>
      <c r="O1455" s="2155"/>
      <c r="S1455" s="0" t="str">
        <f aca="false">B1455</f>
        <v>Boishakhi O/H</v>
      </c>
      <c r="T1455" s="2160" t="n">
        <f aca="false">M1455</f>
        <v>1977165.04258017</v>
      </c>
      <c r="U1455" s="0" t="n">
        <v>2814447.78832299</v>
      </c>
      <c r="V1455" s="1441" t="n">
        <f aca="false">T1455-U1455</f>
        <v>-837282.745742825</v>
      </c>
      <c r="W1455" s="2001" t="n">
        <f aca="false">V1455/U1455*100</f>
        <v>-29.7494502906279</v>
      </c>
      <c r="X1455" s="1441" t="str">
        <f aca="false">IF(W1455&gt;40,"FAULT",IF(W1455&lt;-40,"CHECK","OK"))</f>
        <v>OK</v>
      </c>
    </row>
    <row r="1456" customFormat="false" ht="21.75" hidden="false" customHeight="true" outlineLevel="0" collapsed="false">
      <c r="A1456" s="2016" t="n">
        <v>21</v>
      </c>
      <c r="B1456" s="2337" t="s">
        <v>1953</v>
      </c>
      <c r="C1456" s="2152" t="n">
        <v>11</v>
      </c>
      <c r="D1456" s="2161"/>
      <c r="E1456" s="2018" t="s">
        <v>1954</v>
      </c>
      <c r="F1456" s="2119" t="n">
        <v>1</v>
      </c>
      <c r="G1456" s="2134" t="n">
        <v>3557.69</v>
      </c>
      <c r="H1456" s="2134" t="n">
        <v>3581.57</v>
      </c>
      <c r="I1456" s="2053" t="n">
        <f aca="false">H1456-G1456</f>
        <v>23.8800000000001</v>
      </c>
      <c r="J1456" s="2027" t="n">
        <v>60000</v>
      </c>
      <c r="K1456" s="2135"/>
      <c r="L1456" s="2128" t="n">
        <f aca="false">F1456*I1456*J1456</f>
        <v>1432800.00000001</v>
      </c>
      <c r="M1456" s="2128" t="n">
        <f aca="false">L1456*$K$1467/$L$1467</f>
        <v>935129.752759256</v>
      </c>
      <c r="N1456" s="2154" t="s">
        <v>1893</v>
      </c>
      <c r="O1456" s="2155"/>
      <c r="S1456" s="0" t="str">
        <f aca="false">B1456</f>
        <v>Katasur O/H</v>
      </c>
      <c r="T1456" s="2160" t="n">
        <f aca="false">M1456</f>
        <v>935129.752759256</v>
      </c>
      <c r="U1456" s="0" t="n">
        <v>1334804.30020613</v>
      </c>
      <c r="V1456" s="1441" t="n">
        <f aca="false">T1456-U1456</f>
        <v>-399674.547446879</v>
      </c>
      <c r="W1456" s="2001" t="n">
        <f aca="false">V1456/U1456*100</f>
        <v>-29.942557675695</v>
      </c>
      <c r="X1456" s="1441" t="str">
        <f aca="false">IF(W1456&gt;40,"FAULT",IF(W1456&lt;-40,"CHECK","OK"))</f>
        <v>OK</v>
      </c>
    </row>
    <row r="1457" customFormat="false" ht="21.75" hidden="false" customHeight="true" outlineLevel="0" collapsed="false">
      <c r="A1457" s="2016" t="n">
        <v>22</v>
      </c>
      <c r="B1457" s="2379" t="s">
        <v>1955</v>
      </c>
      <c r="C1457" s="2152" t="n">
        <v>11</v>
      </c>
      <c r="D1457" s="2161"/>
      <c r="E1457" s="2018" t="s">
        <v>1956</v>
      </c>
      <c r="F1457" s="2119" t="n">
        <v>1</v>
      </c>
      <c r="G1457" s="2134" t="n">
        <v>1769.35</v>
      </c>
      <c r="H1457" s="2134" t="n">
        <v>1793.34</v>
      </c>
      <c r="I1457" s="2053" t="n">
        <f aca="false">H1457-G1457</f>
        <v>23.99</v>
      </c>
      <c r="J1457" s="2027" t="n">
        <v>60000</v>
      </c>
      <c r="K1457" s="2135"/>
      <c r="L1457" s="2128" t="n">
        <f aca="false">F1457*I1457*J1457</f>
        <v>1439400</v>
      </c>
      <c r="M1457" s="2128" t="n">
        <f aca="false">L1457*$K$1467/$L$1467</f>
        <v>939437.301871627</v>
      </c>
      <c r="N1457" s="2154" t="s">
        <v>756</v>
      </c>
      <c r="O1457" s="2155"/>
      <c r="S1457" s="0" t="str">
        <f aca="false">B1457</f>
        <v>Nurjahan Road</v>
      </c>
      <c r="T1457" s="2160" t="n">
        <f aca="false">M1457</f>
        <v>939437.301871627</v>
      </c>
      <c r="U1457" s="0" t="n">
        <v>1376873.77387313</v>
      </c>
      <c r="V1457" s="1441" t="n">
        <f aca="false">T1457-U1457</f>
        <v>-437436.472001506</v>
      </c>
      <c r="W1457" s="2001" t="n">
        <f aca="false">V1457/U1457*100</f>
        <v>-31.7702668394214</v>
      </c>
      <c r="X1457" s="1441" t="str">
        <f aca="false">IF(W1457&gt;40,"FAULT",IF(W1457&lt;-40,"CHECK","OK"))</f>
        <v>OK</v>
      </c>
    </row>
    <row r="1458" customFormat="false" ht="21.75" hidden="false" customHeight="true" outlineLevel="0" collapsed="false">
      <c r="A1458" s="2016" t="n">
        <v>25</v>
      </c>
      <c r="B1458" s="2379" t="s">
        <v>1957</v>
      </c>
      <c r="C1458" s="2152" t="n">
        <v>11</v>
      </c>
      <c r="D1458" s="2161"/>
      <c r="E1458" s="2018" t="s">
        <v>1954</v>
      </c>
      <c r="F1458" s="2119" t="n">
        <v>1</v>
      </c>
      <c r="G1458" s="2134" t="n">
        <v>1725.79</v>
      </c>
      <c r="H1458" s="2134" t="n">
        <v>1761.42</v>
      </c>
      <c r="I1458" s="2053" t="n">
        <f aca="false">H1458-G1458</f>
        <v>35.6300000000001</v>
      </c>
      <c r="J1458" s="2027" t="n">
        <v>60000</v>
      </c>
      <c r="K1458" s="2135"/>
      <c r="L1458" s="2128" t="n">
        <f aca="false">F1458*I1458*J1458</f>
        <v>2137800.00000001</v>
      </c>
      <c r="M1458" s="2128" t="n">
        <f aca="false">L1458*$K$1467/$L$1467</f>
        <v>1395254.31703569</v>
      </c>
      <c r="N1458" s="2154" t="s">
        <v>752</v>
      </c>
      <c r="O1458" s="2155"/>
      <c r="S1458" s="0" t="str">
        <f aca="false">B1458</f>
        <v>polpar over head</v>
      </c>
      <c r="T1458" s="2160" t="n">
        <f aca="false">M1458</f>
        <v>1395254.31703569</v>
      </c>
      <c r="U1458" s="0" t="n">
        <v>2016930.76609265</v>
      </c>
      <c r="V1458" s="1441" t="n">
        <f aca="false">T1458-U1458</f>
        <v>-621676.449056961</v>
      </c>
      <c r="W1458" s="2001" t="n">
        <f aca="false">V1458/U1458*100</f>
        <v>-30.8228948414188</v>
      </c>
      <c r="X1458" s="1441" t="str">
        <f aca="false">IF(W1458&gt;40,"FAULT",IF(W1458&lt;-40,"CHECK","OK"))</f>
        <v>OK</v>
      </c>
    </row>
    <row r="1459" customFormat="false" ht="21.75" hidden="false" customHeight="true" outlineLevel="0" collapsed="false">
      <c r="A1459" s="2016" t="n">
        <v>26</v>
      </c>
      <c r="B1459" s="2337" t="s">
        <v>1958</v>
      </c>
      <c r="C1459" s="2152" t="n">
        <v>11</v>
      </c>
      <c r="D1459" s="2161"/>
      <c r="E1459" s="2018" t="s">
        <v>1959</v>
      </c>
      <c r="F1459" s="2119" t="n">
        <v>1</v>
      </c>
      <c r="G1459" s="2134" t="n">
        <v>2792.38</v>
      </c>
      <c r="H1459" s="2134" t="n">
        <v>3216.68</v>
      </c>
      <c r="I1459" s="2053" t="n">
        <f aca="false">H1459-G1459</f>
        <v>424.3</v>
      </c>
      <c r="J1459" s="2027" t="n">
        <v>60000</v>
      </c>
      <c r="K1459" s="2135"/>
      <c r="L1459" s="2128" t="n">
        <f aca="false">F1459*I1459*J1459</f>
        <v>25458000</v>
      </c>
      <c r="M1459" s="2128" t="n">
        <f aca="false">L1459*$K$1467/$L$1467</f>
        <v>16615391.7125524</v>
      </c>
      <c r="N1459" s="2154" t="s">
        <v>1893</v>
      </c>
      <c r="O1459" s="2155"/>
      <c r="S1459" s="0" t="str">
        <f aca="false">B1459</f>
        <v>Satmosjid Housing</v>
      </c>
      <c r="T1459" s="2160" t="n">
        <f aca="false">M1459</f>
        <v>16615391.7125524</v>
      </c>
      <c r="U1459" s="0" t="n">
        <v>0</v>
      </c>
      <c r="V1459" s="1441" t="n">
        <f aca="false">T1459-U1459</f>
        <v>16615391.7125524</v>
      </c>
      <c r="W1459" s="2001" t="e">
        <f aca="false">V1459/U1459*100</f>
        <v>#DIV/0!</v>
      </c>
      <c r="X1459" s="1441" t="e">
        <f aca="false">IF(W1459&gt;40,"FAULT",IF(W1459&lt;-40,"CHECK","OK"))</f>
        <v>#DIV/0!</v>
      </c>
    </row>
    <row r="1460" customFormat="false" ht="21.75" hidden="false" customHeight="true" outlineLevel="0" collapsed="false">
      <c r="A1460" s="2016" t="n">
        <v>27</v>
      </c>
      <c r="B1460" s="2337" t="s">
        <v>1960</v>
      </c>
      <c r="C1460" s="2152" t="n">
        <v>11</v>
      </c>
      <c r="D1460" s="2161"/>
      <c r="E1460" s="2018" t="s">
        <v>1961</v>
      </c>
      <c r="F1460" s="2119" t="n">
        <v>1</v>
      </c>
      <c r="G1460" s="2134" t="n">
        <v>3172.69</v>
      </c>
      <c r="H1460" s="2134" t="n">
        <v>3216.68</v>
      </c>
      <c r="I1460" s="2053" t="n">
        <f aca="false">H1460-G1460</f>
        <v>43.9899999999998</v>
      </c>
      <c r="J1460" s="2027" t="n">
        <v>60000</v>
      </c>
      <c r="K1460" s="2135"/>
      <c r="L1460" s="2128" t="n">
        <f aca="false">F1460*I1460*J1460</f>
        <v>2639399.99999999</v>
      </c>
      <c r="M1460" s="2128" t="n">
        <f aca="false">L1460*$K$1467/$L$1467</f>
        <v>1722628.04957618</v>
      </c>
      <c r="N1460" s="2154" t="s">
        <v>1893</v>
      </c>
      <c r="O1460" s="2155"/>
      <c r="S1460" s="0" t="str">
        <f aca="false">B1460</f>
        <v>Physical College</v>
      </c>
      <c r="T1460" s="2160" t="n">
        <f aca="false">M1460</f>
        <v>1722628.04957618</v>
      </c>
      <c r="U1460" s="0" t="n">
        <v>2184607.66827973</v>
      </c>
      <c r="V1460" s="1441" t="n">
        <f aca="false">T1460-U1460</f>
        <v>-461979.618703546</v>
      </c>
      <c r="W1460" s="2001" t="n">
        <f aca="false">V1460/U1460*100</f>
        <v>-21.1470290712351</v>
      </c>
      <c r="X1460" s="1441" t="str">
        <f aca="false">IF(W1460&gt;40,"FAULT",IF(W1460&lt;-40,"CHECK","OK"))</f>
        <v>OK</v>
      </c>
    </row>
    <row r="1461" customFormat="false" ht="21.75" hidden="false" customHeight="true" outlineLevel="0" collapsed="false">
      <c r="A1461" s="2016" t="n">
        <v>28</v>
      </c>
      <c r="B1461" s="2379" t="s">
        <v>1962</v>
      </c>
      <c r="C1461" s="2152" t="n">
        <v>11</v>
      </c>
      <c r="D1461" s="2161"/>
      <c r="E1461" s="2018" t="s">
        <v>1963</v>
      </c>
      <c r="F1461" s="2119" t="n">
        <v>1</v>
      </c>
      <c r="G1461" s="2134" t="n">
        <v>2725.31</v>
      </c>
      <c r="H1461" s="2134" t="n">
        <v>2725.31</v>
      </c>
      <c r="I1461" s="2053" t="n">
        <f aca="false">H1461-G1461</f>
        <v>0</v>
      </c>
      <c r="J1461" s="2027" t="n">
        <v>60000</v>
      </c>
      <c r="K1461" s="2135"/>
      <c r="L1461" s="2128" t="n">
        <f aca="false">F1461*I1461*J1461</f>
        <v>0</v>
      </c>
      <c r="M1461" s="2128" t="n">
        <f aca="false">L1461*$K$1467/$L$1467</f>
        <v>0</v>
      </c>
      <c r="N1461" s="2154" t="s">
        <v>756</v>
      </c>
      <c r="O1461" s="2155"/>
      <c r="S1461" s="0" t="str">
        <f aca="false">B1461</f>
        <v>Asad Avenue (North)</v>
      </c>
      <c r="T1461" s="2160" t="n">
        <f aca="false">M1461</f>
        <v>0</v>
      </c>
      <c r="U1461" s="0" t="n">
        <v>0</v>
      </c>
      <c r="V1461" s="1441" t="n">
        <f aca="false">T1461-U1461</f>
        <v>0</v>
      </c>
      <c r="W1461" s="2001" t="e">
        <f aca="false">V1461/U1461*100</f>
        <v>#DIV/0!</v>
      </c>
      <c r="X1461" s="1441" t="e">
        <f aca="false">IF(W1461&gt;40,"FAULT",IF(W1461&lt;-40,"CHECK","OK"))</f>
        <v>#DIV/0!</v>
      </c>
    </row>
    <row r="1462" customFormat="false" ht="21.75" hidden="false" customHeight="true" outlineLevel="0" collapsed="false">
      <c r="A1462" s="2016" t="n">
        <v>29</v>
      </c>
      <c r="B1462" s="2017" t="s">
        <v>1964</v>
      </c>
      <c r="C1462" s="2152" t="n">
        <v>11</v>
      </c>
      <c r="D1462" s="2161"/>
      <c r="E1462" s="2018" t="s">
        <v>1965</v>
      </c>
      <c r="F1462" s="2119" t="n">
        <v>1</v>
      </c>
      <c r="G1462" s="2134" t="n">
        <v>0</v>
      </c>
      <c r="H1462" s="2134" t="n">
        <v>0</v>
      </c>
      <c r="I1462" s="2053" t="n">
        <f aca="false">H1462-G1462</f>
        <v>0</v>
      </c>
      <c r="J1462" s="2027" t="n">
        <v>60000</v>
      </c>
      <c r="K1462" s="2135"/>
      <c r="L1462" s="2128" t="n">
        <f aca="false">F1462*I1462*J1462</f>
        <v>0</v>
      </c>
      <c r="M1462" s="2128" t="n">
        <f aca="false">L1462*$K$1467/$L$1467</f>
        <v>0</v>
      </c>
      <c r="N1462" s="2154" t="s">
        <v>1893</v>
      </c>
      <c r="O1462" s="2155"/>
      <c r="S1462" s="0" t="str">
        <f aca="false">B1462</f>
        <v>Spare Feeder</v>
      </c>
      <c r="T1462" s="2160" t="n">
        <f aca="false">M1462</f>
        <v>0</v>
      </c>
      <c r="U1462" s="0" t="n">
        <v>0</v>
      </c>
      <c r="V1462" s="1441" t="n">
        <f aca="false">T1462-U1462</f>
        <v>0</v>
      </c>
      <c r="W1462" s="2001" t="e">
        <f aca="false">V1462/U1462*100</f>
        <v>#DIV/0!</v>
      </c>
      <c r="X1462" s="1441" t="e">
        <f aca="false">IF(W1462&gt;40,"FAULT",IF(W1462&lt;-40,"CHECK","OK"))</f>
        <v>#DIV/0!</v>
      </c>
    </row>
    <row r="1463" customFormat="false" ht="21.75" hidden="false" customHeight="true" outlineLevel="0" collapsed="false">
      <c r="A1463" s="2016" t="n">
        <v>30</v>
      </c>
      <c r="B1463" s="2379" t="s">
        <v>1966</v>
      </c>
      <c r="C1463" s="2152" t="n">
        <v>11</v>
      </c>
      <c r="D1463" s="2161"/>
      <c r="E1463" s="2018" t="s">
        <v>1967</v>
      </c>
      <c r="F1463" s="2119" t="n">
        <v>1</v>
      </c>
      <c r="G1463" s="2134" t="n">
        <v>1015.9</v>
      </c>
      <c r="H1463" s="2134" t="n">
        <v>1042.11</v>
      </c>
      <c r="I1463" s="2053" t="n">
        <f aca="false">H1463-G1463</f>
        <v>26.2099999999999</v>
      </c>
      <c r="J1463" s="2027" t="n">
        <v>60000</v>
      </c>
      <c r="K1463" s="2135"/>
      <c r="L1463" s="2128" t="n">
        <f aca="false">F1463*I1463*J1463</f>
        <v>1572600</v>
      </c>
      <c r="M1463" s="2128" t="n">
        <f aca="false">L1463*$K$1467/$L$1467</f>
        <v>1026371.47486683</v>
      </c>
      <c r="N1463" s="2154" t="s">
        <v>752</v>
      </c>
      <c r="O1463" s="2155"/>
      <c r="S1463" s="0" t="str">
        <f aca="false">B1463</f>
        <v>Ghraphic artch college</v>
      </c>
      <c r="T1463" s="2160" t="n">
        <f aca="false">M1463</f>
        <v>1026371.47486683</v>
      </c>
      <c r="U1463" s="0" t="n">
        <v>1701409.71359007</v>
      </c>
      <c r="V1463" s="1441" t="n">
        <f aca="false">T1463-U1463</f>
        <v>-675038.238723243</v>
      </c>
      <c r="W1463" s="2001" t="n">
        <f aca="false">V1463/U1463*100</f>
        <v>-39.6752312703607</v>
      </c>
      <c r="X1463" s="1441" t="str">
        <f aca="false">IF(W1463&gt;40,"FAULT",IF(W1463&lt;-40,"CHECK","OK"))</f>
        <v>OK</v>
      </c>
    </row>
    <row r="1464" customFormat="false" ht="21.75" hidden="false" customHeight="true" outlineLevel="0" collapsed="false">
      <c r="A1464" s="2016" t="n">
        <v>31</v>
      </c>
      <c r="B1464" s="2268" t="s">
        <v>1968</v>
      </c>
      <c r="C1464" s="2152" t="n">
        <v>11</v>
      </c>
      <c r="D1464" s="2161"/>
      <c r="E1464" s="2018" t="s">
        <v>1965</v>
      </c>
      <c r="F1464" s="2119" t="n">
        <v>1</v>
      </c>
      <c r="G1464" s="2134" t="n">
        <v>2104.86</v>
      </c>
      <c r="H1464" s="2134" t="n">
        <v>2132.57</v>
      </c>
      <c r="I1464" s="2053" t="n">
        <f aca="false">H1464-G1464</f>
        <v>27.71</v>
      </c>
      <c r="J1464" s="2027" t="n">
        <v>60000</v>
      </c>
      <c r="K1464" s="2135"/>
      <c r="L1464" s="2128" t="n">
        <f aca="false">F1464*I1464*J1464</f>
        <v>1662600</v>
      </c>
      <c r="M1464" s="2128" t="n">
        <f aca="false">L1464*$K$1467/$L$1467</f>
        <v>1085110.78094468</v>
      </c>
      <c r="N1464" s="2154" t="s">
        <v>756</v>
      </c>
      <c r="O1464" s="2155"/>
      <c r="S1464" s="0" t="str">
        <f aca="false">B1464</f>
        <v>Mohammadpur O/H</v>
      </c>
      <c r="T1464" s="2160" t="n">
        <f aca="false">M1464</f>
        <v>1085110.78094468</v>
      </c>
      <c r="U1464" s="0" t="n">
        <v>1343218.19493953</v>
      </c>
      <c r="V1464" s="1441" t="n">
        <f aca="false">T1464-U1464</f>
        <v>-258107.413994851</v>
      </c>
      <c r="W1464" s="2001" t="n">
        <f aca="false">V1464/U1464*100</f>
        <v>-19.2155984014549</v>
      </c>
      <c r="X1464" s="1441" t="str">
        <f aca="false">IF(W1464&gt;40,"FAULT",IF(W1464&lt;-40,"CHECK","OK"))</f>
        <v>OK</v>
      </c>
    </row>
    <row r="1465" customFormat="false" ht="21.75" hidden="false" customHeight="true" outlineLevel="0" collapsed="false">
      <c r="A1465" s="2016" t="n">
        <v>32</v>
      </c>
      <c r="B1465" s="2337" t="s">
        <v>1969</v>
      </c>
      <c r="C1465" s="2152" t="n">
        <v>11</v>
      </c>
      <c r="D1465" s="2161"/>
      <c r="E1465" s="2018" t="s">
        <v>1970</v>
      </c>
      <c r="F1465" s="2119" t="n">
        <v>1</v>
      </c>
      <c r="G1465" s="2134" t="n">
        <v>3970.07</v>
      </c>
      <c r="H1465" s="2134" t="n">
        <v>4018.46</v>
      </c>
      <c r="I1465" s="2053" t="n">
        <f aca="false">H1465-G1465</f>
        <v>48.3899999999999</v>
      </c>
      <c r="J1465" s="2027" t="n">
        <v>60000</v>
      </c>
      <c r="K1465" s="2135"/>
      <c r="L1465" s="2128" t="n">
        <f aca="false">F1465*I1465*J1465</f>
        <v>2903399.99999999</v>
      </c>
      <c r="M1465" s="2128" t="n">
        <f aca="false">L1465*$K$1467/$L$1467</f>
        <v>1894930.01407119</v>
      </c>
      <c r="N1465" s="2154" t="s">
        <v>1893</v>
      </c>
      <c r="O1465" s="2155"/>
      <c r="S1465" s="0" t="str">
        <f aca="false">B1465</f>
        <v>Bosila Feeder</v>
      </c>
      <c r="T1465" s="2160" t="n">
        <f aca="false">M1465</f>
        <v>1894930.01407119</v>
      </c>
      <c r="U1465" s="0" t="n">
        <v>3015179.27696271</v>
      </c>
      <c r="V1465" s="1441" t="n">
        <f aca="false">T1465-U1465</f>
        <v>-1120249.26289152</v>
      </c>
      <c r="W1465" s="2001" t="n">
        <f aca="false">V1465/U1465*100</f>
        <v>-37.1536535638432</v>
      </c>
      <c r="X1465" s="1441" t="str">
        <f aca="false">IF(W1465&gt;40,"FAULT",IF(W1465&lt;-40,"CHECK","OK"))</f>
        <v>OK</v>
      </c>
    </row>
    <row r="1466" customFormat="false" ht="21.75" hidden="false" customHeight="true" outlineLevel="0" collapsed="false">
      <c r="A1466" s="2016" t="n">
        <v>33</v>
      </c>
      <c r="B1466" s="2337" t="s">
        <v>1604</v>
      </c>
      <c r="C1466" s="2152" t="n">
        <v>0.415</v>
      </c>
      <c r="D1466" s="2161"/>
      <c r="E1466" s="2018" t="s">
        <v>1971</v>
      </c>
      <c r="F1466" s="2119" t="n">
        <v>1</v>
      </c>
      <c r="G1466" s="2134" t="n">
        <v>5415.28</v>
      </c>
      <c r="H1466" s="2134" t="n">
        <v>5560.3</v>
      </c>
      <c r="I1466" s="2053" t="n">
        <f aca="false">H1466-G1466</f>
        <v>145.02</v>
      </c>
      <c r="J1466" s="2027" t="n">
        <v>60</v>
      </c>
      <c r="K1466" s="2135"/>
      <c r="L1466" s="2128" t="n">
        <f aca="false">F1466*I1466*J1466</f>
        <v>8701.20000000003</v>
      </c>
      <c r="M1466" s="2128" t="n">
        <f aca="false">L1466*$K$1467/$L$1467</f>
        <v>5678.91611160582</v>
      </c>
      <c r="N1466" s="2154" t="s">
        <v>1893</v>
      </c>
      <c r="O1466" s="2155"/>
      <c r="S1466" s="0" t="str">
        <f aca="false">B1466</f>
        <v>11/0.4 kV Auxiliary Transformer</v>
      </c>
      <c r="T1466" s="2160" t="n">
        <f aca="false">M1466</f>
        <v>5678.91611160582</v>
      </c>
      <c r="U1466" s="0" t="n">
        <v>0</v>
      </c>
      <c r="V1466" s="1441" t="n">
        <f aca="false">T1466-U1466</f>
        <v>5678.91611160582</v>
      </c>
      <c r="W1466" s="2001" t="e">
        <f aca="false">V1466/U1466*100</f>
        <v>#DIV/0!</v>
      </c>
      <c r="X1466" s="1441" t="e">
        <f aca="false">IF(W1466&gt;40,"FAULT",IF(W1466&lt;-40,"CHECK","OK"))</f>
        <v>#DIV/0!</v>
      </c>
    </row>
    <row r="1467" customFormat="false" ht="21.75" hidden="false" customHeight="true" outlineLevel="0" collapsed="false">
      <c r="A1467" s="2132"/>
      <c r="B1467" s="2142"/>
      <c r="C1467" s="2143"/>
      <c r="D1467" s="2142"/>
      <c r="E1467" s="2143"/>
      <c r="F1467" s="2144"/>
      <c r="G1467" s="2145"/>
      <c r="H1467" s="2145"/>
      <c r="I1467" s="2145"/>
      <c r="J1467" s="2142" t="s">
        <v>475</v>
      </c>
      <c r="K1467" s="2130" t="n">
        <f aca="false">K1448</f>
        <v>29642400</v>
      </c>
      <c r="L1467" s="2075" t="n">
        <f aca="false">SUM(L1450:L1466)</f>
        <v>45417901.2</v>
      </c>
      <c r="M1467" s="2130" t="n">
        <f aca="false">SUM(M1450:M1466)</f>
        <v>29642400.0000001</v>
      </c>
      <c r="N1467" s="2166" t="n">
        <f aca="false">(M1467-L1467)/L1467*100</f>
        <v>-34.7341043579528</v>
      </c>
      <c r="O1467" s="2167"/>
    </row>
    <row r="1468" customFormat="false" ht="21.75" hidden="false" customHeight="true" outlineLevel="0" collapsed="false">
      <c r="D1468" s="2168"/>
      <c r="K1468" s="1441"/>
    </row>
    <row r="1469" customFormat="false" ht="21.75" hidden="false" customHeight="true" outlineLevel="0" collapsed="false">
      <c r="A1469" s="2077"/>
      <c r="B1469" s="2078"/>
      <c r="C1469" s="2051"/>
      <c r="D1469" s="2079"/>
      <c r="F1469" s="2169" t="s">
        <v>1234</v>
      </c>
      <c r="G1469" s="2169"/>
      <c r="H1469" s="2169"/>
      <c r="I1469" s="2170" t="s">
        <v>212</v>
      </c>
      <c r="J1469" s="2077"/>
      <c r="L1469" s="2080"/>
      <c r="M1469" s="2077"/>
      <c r="N1469" s="2051"/>
      <c r="O1469" s="2077"/>
    </row>
    <row r="1470" customFormat="false" ht="21.75" hidden="false" customHeight="true" outlineLevel="0" collapsed="false">
      <c r="A1470" s="2077"/>
      <c r="B1470" s="2078"/>
      <c r="C1470" s="2051"/>
      <c r="D1470" s="2079"/>
      <c r="F1470" s="2260" t="s">
        <v>1893</v>
      </c>
      <c r="G1470" s="2261" t="s">
        <v>1367</v>
      </c>
      <c r="H1470" s="2261"/>
      <c r="I1470" s="2171" t="n">
        <f aca="false">SUM(M1450:M1451,M1453:M1454,M1456,M1459:M1460,M1462,M1465:M1466)</f>
        <v>23219061.0827011</v>
      </c>
      <c r="J1470" s="2077"/>
      <c r="L1470" s="2080"/>
      <c r="M1470" s="2077"/>
      <c r="N1470" s="2051"/>
      <c r="O1470" s="2077" t="s">
        <v>122</v>
      </c>
    </row>
    <row r="1471" customFormat="false" ht="21.75" hidden="false" customHeight="true" outlineLevel="0" collapsed="false">
      <c r="A1471" s="2077"/>
      <c r="B1471" s="2078"/>
      <c r="C1471" s="2051"/>
      <c r="D1471" s="2079"/>
      <c r="F1471" s="2260" t="s">
        <v>756</v>
      </c>
      <c r="G1471" s="2261" t="s">
        <v>1367</v>
      </c>
      <c r="H1471" s="2261"/>
      <c r="I1471" s="2171" t="n">
        <f aca="false">M1452+M1457+M1461+M1464</f>
        <v>2024548.0828163</v>
      </c>
      <c r="J1471" s="2077"/>
      <c r="L1471" s="2080"/>
      <c r="M1471" s="2077"/>
      <c r="N1471" s="2051"/>
      <c r="O1471" s="2077"/>
    </row>
    <row r="1472" customFormat="false" ht="21.75" hidden="false" customHeight="true" outlineLevel="0" collapsed="false">
      <c r="A1472" s="2077"/>
      <c r="B1472" s="2078"/>
      <c r="C1472" s="2051"/>
      <c r="D1472" s="2079"/>
      <c r="F1472" s="2260" t="s">
        <v>752</v>
      </c>
      <c r="G1472" s="2261" t="s">
        <v>1367</v>
      </c>
      <c r="H1472" s="2261"/>
      <c r="I1472" s="2171" t="n">
        <f aca="false">M1455+M1458+M1463</f>
        <v>4398790.83448269</v>
      </c>
      <c r="J1472" s="2077"/>
      <c r="L1472" s="2080"/>
      <c r="M1472" s="2077"/>
      <c r="N1472" s="2051"/>
      <c r="O1472" s="2077"/>
    </row>
    <row r="1473" customFormat="false" ht="21.75" hidden="false" customHeight="true" outlineLevel="0" collapsed="false">
      <c r="A1473" s="2077"/>
      <c r="B1473" s="2078"/>
      <c r="C1473" s="2051"/>
      <c r="D1473" s="2079"/>
      <c r="E1473" s="2051"/>
      <c r="F1473" s="2260"/>
      <c r="G1473" s="2126"/>
      <c r="H1473" s="2126"/>
      <c r="I1473" s="2171"/>
      <c r="J1473" s="2077"/>
      <c r="L1473" s="2080"/>
      <c r="M1473" s="2077"/>
      <c r="N1473" s="2051"/>
      <c r="O1473" s="2077"/>
    </row>
    <row r="1474" customFormat="false" ht="21.75" hidden="false" customHeight="true" outlineLevel="0" collapsed="false">
      <c r="A1474" s="2077"/>
      <c r="B1474" s="2078"/>
      <c r="C1474" s="2051"/>
      <c r="D1474" s="2079"/>
      <c r="F1474" s="2260"/>
      <c r="G1474" s="2126"/>
      <c r="H1474" s="2126"/>
      <c r="I1474" s="2171"/>
      <c r="J1474" s="2077"/>
      <c r="M1474" s="2077"/>
      <c r="N1474" s="2051"/>
      <c r="O1474" s="2077"/>
    </row>
    <row r="1475" customFormat="false" ht="21.75" hidden="false" customHeight="true" outlineLevel="0" collapsed="false">
      <c r="A1475" s="2077"/>
      <c r="B1475" s="2078"/>
      <c r="C1475" s="2051"/>
      <c r="D1475" s="2079"/>
      <c r="F1475" s="2385" t="s">
        <v>1239</v>
      </c>
      <c r="G1475" s="2386"/>
      <c r="H1475" s="2386"/>
      <c r="I1475" s="2242" t="n">
        <f aca="false">SUM(I1470:I1474)</f>
        <v>29642400</v>
      </c>
      <c r="J1475" s="2130" t="n">
        <f aca="false">I1475-M1467</f>
        <v>0</v>
      </c>
      <c r="L1475" s="2080"/>
      <c r="M1475" s="2077"/>
      <c r="N1475" s="2051"/>
      <c r="O1475" s="2077"/>
    </row>
    <row r="1476" customFormat="false" ht="21.75" hidden="false" customHeight="true" outlineLevel="0" collapsed="false">
      <c r="A1476" s="2077"/>
      <c r="B1476" s="2078"/>
      <c r="C1476" s="2051"/>
      <c r="D1476" s="2079"/>
      <c r="F1476" s="2103"/>
      <c r="G1476" s="2077"/>
      <c r="H1476" s="2077"/>
      <c r="I1476" s="2077"/>
      <c r="J1476" s="2077"/>
      <c r="L1476" s="2080"/>
      <c r="M1476" s="2077"/>
      <c r="N1476" s="2051"/>
      <c r="O1476" s="2077"/>
    </row>
    <row r="1477" customFormat="false" ht="21.75" hidden="false" customHeight="true" outlineLevel="0" collapsed="false">
      <c r="A1477" s="2077"/>
      <c r="B1477" s="2078"/>
      <c r="C1477" s="2051"/>
      <c r="D1477" s="2079"/>
      <c r="E1477" s="2051"/>
      <c r="F1477" s="2103"/>
      <c r="G1477" s="2077"/>
      <c r="H1477" s="2077"/>
      <c r="I1477" s="2077"/>
      <c r="J1477" s="2077"/>
      <c r="K1477" s="2080"/>
      <c r="L1477" s="2077"/>
      <c r="M1477" s="2077"/>
      <c r="N1477" s="2051"/>
      <c r="O1477" s="2077"/>
    </row>
    <row r="1478" customFormat="false" ht="21.75" hidden="false" customHeight="true" outlineLevel="0" collapsed="false">
      <c r="A1478" s="2077"/>
      <c r="B1478" s="2078"/>
      <c r="C1478" s="2051"/>
      <c r="D1478" s="2079"/>
      <c r="E1478" s="2051"/>
      <c r="F1478" s="2103"/>
      <c r="G1478" s="2077"/>
      <c r="H1478" s="2077"/>
      <c r="I1478" s="2077"/>
      <c r="J1478" s="2077"/>
      <c r="K1478" s="2080"/>
      <c r="L1478" s="2077"/>
      <c r="M1478" s="2077"/>
      <c r="N1478" s="2051"/>
      <c r="O1478" s="2077"/>
    </row>
    <row r="1479" customFormat="false" ht="21.75" hidden="false" customHeight="true" outlineLevel="0" collapsed="false">
      <c r="A1479" s="2077"/>
      <c r="B1479" s="2078"/>
      <c r="C1479" s="2051"/>
      <c r="D1479" s="2079"/>
      <c r="E1479" s="2051"/>
      <c r="F1479" s="2103"/>
      <c r="G1479" s="2077"/>
      <c r="H1479" s="2077"/>
      <c r="I1479" s="2077"/>
      <c r="J1479" s="2077"/>
      <c r="K1479" s="2080"/>
      <c r="L1479" s="2077"/>
      <c r="M1479" s="2077"/>
      <c r="N1479" s="2051"/>
      <c r="O1479" s="2077"/>
    </row>
    <row r="1480" customFormat="false" ht="21.75" hidden="false" customHeight="true" outlineLevel="0" collapsed="false">
      <c r="A1480" s="2077"/>
      <c r="B1480" s="2051"/>
      <c r="C1480" s="2051"/>
      <c r="D1480" s="2079"/>
      <c r="E1480" s="2051"/>
      <c r="F1480" s="2103"/>
      <c r="G1480" s="2077"/>
      <c r="H1480" s="2077"/>
      <c r="I1480" s="2077"/>
      <c r="J1480" s="2077"/>
      <c r="K1480" s="2080"/>
      <c r="L1480" s="2077"/>
      <c r="M1480" s="2077"/>
      <c r="N1480" s="2051"/>
      <c r="O1480" s="2077"/>
    </row>
    <row r="1481" customFormat="false" ht="21.75" hidden="false" customHeight="true" outlineLevel="0" collapsed="false">
      <c r="A1481" s="2077"/>
      <c r="B1481" s="2051"/>
      <c r="C1481" s="2051"/>
      <c r="D1481" s="2079"/>
      <c r="E1481" s="2051"/>
      <c r="F1481" s="2103"/>
      <c r="G1481" s="2077"/>
      <c r="H1481" s="2077"/>
      <c r="I1481" s="2077"/>
      <c r="J1481" s="2077"/>
      <c r="K1481" s="2080"/>
      <c r="L1481" s="2077"/>
      <c r="M1481" s="2077"/>
      <c r="N1481" s="2051"/>
      <c r="O1481" s="2077"/>
    </row>
    <row r="1482" customFormat="false" ht="21.75" hidden="false" customHeight="true" outlineLevel="0" collapsed="false">
      <c r="A1482" s="2077"/>
      <c r="B1482" s="2078"/>
      <c r="C1482" s="2051"/>
      <c r="D1482" s="2079"/>
      <c r="E1482" s="2051"/>
      <c r="F1482" s="2103"/>
      <c r="G1482" s="2077"/>
      <c r="H1482" s="2077"/>
      <c r="I1482" s="2077"/>
      <c r="J1482" s="2077"/>
      <c r="K1482" s="2080"/>
      <c r="L1482" s="2077"/>
      <c r="M1482" s="2077"/>
      <c r="N1482" s="2051"/>
      <c r="O1482" s="2077"/>
    </row>
    <row r="1483" customFormat="false" ht="21.75" hidden="false" customHeight="true" outlineLevel="0" collapsed="false">
      <c r="A1483" s="2077"/>
      <c r="B1483" s="2078"/>
      <c r="C1483" s="2051"/>
      <c r="D1483" s="2079"/>
      <c r="E1483" s="2051"/>
      <c r="F1483" s="2103"/>
      <c r="G1483" s="2077"/>
      <c r="H1483" s="2077"/>
      <c r="I1483" s="2077"/>
      <c r="J1483" s="2077"/>
      <c r="K1483" s="2080"/>
      <c r="L1483" s="2077"/>
      <c r="M1483" s="2077"/>
      <c r="N1483" s="2051"/>
      <c r="O1483" s="2077"/>
    </row>
    <row r="1484" customFormat="false" ht="21.75" hidden="false" customHeight="true" outlineLevel="0" collapsed="false">
      <c r="A1484" s="2077"/>
      <c r="B1484" s="2078"/>
      <c r="C1484" s="2051"/>
      <c r="D1484" s="2079"/>
      <c r="E1484" s="2051"/>
      <c r="F1484" s="2103"/>
      <c r="G1484" s="2077"/>
      <c r="H1484" s="2077"/>
      <c r="I1484" s="2077"/>
      <c r="J1484" s="2077"/>
      <c r="K1484" s="2080"/>
      <c r="L1484" s="2077"/>
      <c r="M1484" s="2077"/>
      <c r="N1484" s="2051"/>
      <c r="O1484" s="2077"/>
    </row>
    <row r="1485" customFormat="false" ht="21.75" hidden="false" customHeight="true" outlineLevel="0" collapsed="false">
      <c r="A1485" s="2174"/>
      <c r="B1485" s="2175"/>
      <c r="C1485" s="2175"/>
      <c r="D1485" s="2175"/>
      <c r="E1485" s="2175"/>
      <c r="F1485" s="2175"/>
      <c r="G1485" s="2175"/>
      <c r="H1485" s="2175"/>
      <c r="I1485" s="2175"/>
      <c r="J1485" s="2175"/>
      <c r="K1485" s="2175"/>
      <c r="L1485" s="2175"/>
      <c r="M1485" s="2175"/>
      <c r="N1485" s="2051"/>
      <c r="O1485" s="2077"/>
    </row>
    <row r="1486" customFormat="false" ht="21.75" hidden="false" customHeight="true" outlineLevel="0" collapsed="false">
      <c r="A1486" s="2077"/>
      <c r="B1486" s="2078"/>
      <c r="C1486" s="2051"/>
      <c r="D1486" s="2079"/>
      <c r="E1486" s="2051"/>
      <c r="F1486" s="2103"/>
      <c r="G1486" s="2077"/>
      <c r="H1486" s="2077"/>
      <c r="I1486" s="2077"/>
      <c r="J1486" s="2077"/>
      <c r="K1486" s="2080"/>
      <c r="L1486" s="2077"/>
      <c r="M1486" s="2077"/>
      <c r="N1486" s="2051"/>
      <c r="O1486" s="2077"/>
    </row>
    <row r="1487" customFormat="false" ht="21.75" hidden="false" customHeight="true" outlineLevel="0" collapsed="false">
      <c r="A1487" s="2077"/>
      <c r="B1487" s="2078"/>
      <c r="C1487" s="2051"/>
      <c r="D1487" s="2079"/>
      <c r="E1487" s="2051"/>
      <c r="F1487" s="2103"/>
      <c r="G1487" s="2077"/>
      <c r="H1487" s="2077"/>
      <c r="I1487" s="2077"/>
      <c r="J1487" s="2077"/>
      <c r="K1487" s="2080"/>
      <c r="L1487" s="2077"/>
      <c r="M1487" s="2077"/>
      <c r="N1487" s="2051"/>
      <c r="O1487" s="2077"/>
    </row>
    <row r="1488" customFormat="false" ht="21.75" hidden="false" customHeight="true" outlineLevel="0" collapsed="false">
      <c r="A1488" s="2270" t="s">
        <v>1972</v>
      </c>
      <c r="B1488" s="2270"/>
      <c r="C1488" s="2270"/>
      <c r="D1488" s="2270"/>
      <c r="E1488" s="2270"/>
      <c r="F1488" s="2270"/>
      <c r="G1488" s="2270"/>
      <c r="H1488" s="2270"/>
      <c r="I1488" s="2270"/>
      <c r="J1488" s="2270"/>
      <c r="K1488" s="2270"/>
      <c r="L1488" s="2270"/>
      <c r="M1488" s="2270"/>
      <c r="N1488" s="2270"/>
      <c r="O1488" s="1989" t="str">
        <f aca="false">$O$6</f>
        <v>Month June-2023</v>
      </c>
      <c r="S1488" s="1990" t="str">
        <f aca="false">S6</f>
        <v>Name of Feeders.</v>
      </c>
      <c r="T1488" s="1991" t="str">
        <f aca="false">T6</f>
        <v>Month June-2023</v>
      </c>
      <c r="U1488" s="1990" t="s">
        <v>1070</v>
      </c>
      <c r="V1488" s="1990" t="str">
        <f aca="false">V6</f>
        <v>Diffferance</v>
      </c>
      <c r="W1488" s="1990" t="str">
        <f aca="false">W6</f>
        <v>% of Increased/Decreased</v>
      </c>
      <c r="X1488" s="1990" t="str">
        <f aca="false">X6</f>
        <v>COMENTS</v>
      </c>
    </row>
    <row r="1489" customFormat="false" ht="21.75" hidden="false" customHeight="true" outlineLevel="0" collapsed="false">
      <c r="A1489" s="1992" t="s">
        <v>794</v>
      </c>
      <c r="B1489" s="1993" t="s">
        <v>1074</v>
      </c>
      <c r="C1489" s="1994" t="s">
        <v>1075</v>
      </c>
      <c r="D1489" s="1994"/>
      <c r="E1489" s="1994"/>
      <c r="F1489" s="1995" t="s">
        <v>45</v>
      </c>
      <c r="G1489" s="1996" t="s">
        <v>1076</v>
      </c>
      <c r="H1489" s="1996"/>
      <c r="I1489" s="1996"/>
      <c r="J1489" s="1996" t="s">
        <v>29</v>
      </c>
      <c r="K1489" s="1996" t="s">
        <v>1077</v>
      </c>
      <c r="L1489" s="1996"/>
      <c r="M1489" s="1994" t="s">
        <v>1134</v>
      </c>
      <c r="N1489" s="1993"/>
      <c r="O1489" s="1997" t="s">
        <v>479</v>
      </c>
    </row>
    <row r="1490" customFormat="false" ht="21.75" hidden="false" customHeight="true" outlineLevel="0" collapsed="false">
      <c r="A1490" s="1992"/>
      <c r="B1490" s="1993"/>
      <c r="C1490" s="1998" t="s">
        <v>1079</v>
      </c>
      <c r="D1490" s="1998"/>
      <c r="E1490" s="1998" t="s">
        <v>1080</v>
      </c>
      <c r="F1490" s="1995"/>
      <c r="G1490" s="2249" t="n">
        <f aca="false">'NORTH-1'!$H$8</f>
        <v>44929</v>
      </c>
      <c r="H1490" s="2249" t="n">
        <f aca="false">'NORTH-1'!$H$8</f>
        <v>44929</v>
      </c>
      <c r="I1490" s="2000" t="s">
        <v>47</v>
      </c>
      <c r="J1490" s="1996"/>
      <c r="K1490" s="2000" t="s">
        <v>1081</v>
      </c>
      <c r="L1490" s="2000" t="s">
        <v>1082</v>
      </c>
      <c r="M1490" s="1994" t="s">
        <v>1083</v>
      </c>
      <c r="N1490" s="1998" t="s">
        <v>741</v>
      </c>
      <c r="O1490" s="1997"/>
    </row>
    <row r="1491" customFormat="false" ht="21.75" hidden="false" customHeight="true" outlineLevel="0" collapsed="false">
      <c r="A1491" s="2002" t="n">
        <v>1</v>
      </c>
      <c r="B1491" s="2003" t="n">
        <v>2</v>
      </c>
      <c r="C1491" s="2004" t="n">
        <v>4</v>
      </c>
      <c r="D1491" s="2004"/>
      <c r="E1491" s="2003" t="n">
        <v>5</v>
      </c>
      <c r="F1491" s="2005" t="n">
        <v>7</v>
      </c>
      <c r="G1491" s="2002" t="n">
        <v>9</v>
      </c>
      <c r="H1491" s="2002" t="n">
        <v>9</v>
      </c>
      <c r="I1491" s="2002" t="s">
        <v>1084</v>
      </c>
      <c r="J1491" s="2002" t="n">
        <v>11</v>
      </c>
      <c r="K1491" s="2002" t="s">
        <v>1085</v>
      </c>
      <c r="L1491" s="2002" t="s">
        <v>1086</v>
      </c>
      <c r="M1491" s="2002" t="n">
        <v>14</v>
      </c>
      <c r="N1491" s="2006" t="n">
        <v>15</v>
      </c>
      <c r="O1491" s="2002" t="n">
        <v>16</v>
      </c>
      <c r="T1491" s="1441" t="n">
        <v>15283200.0000001</v>
      </c>
      <c r="U1491" s="1441" t="n">
        <v>15283200.0000001</v>
      </c>
      <c r="V1491" s="1441" t="n">
        <f aca="false">T1491-U1491</f>
        <v>0</v>
      </c>
      <c r="W1491" s="2001" t="n">
        <f aca="false">V1491/U1491*100</f>
        <v>0</v>
      </c>
      <c r="X1491" s="1441" t="str">
        <f aca="false">IF(W1491&gt;40,"FAULT",IF(W1491&lt;-40,"CHECK","OK"))</f>
        <v>OK</v>
      </c>
    </row>
    <row r="1492" customFormat="false" ht="21.75" hidden="false" customHeight="true" outlineLevel="0" collapsed="false">
      <c r="A1492" s="2016"/>
      <c r="B1492" s="2008" t="s">
        <v>1973</v>
      </c>
      <c r="C1492" s="2009"/>
      <c r="D1492" s="2010"/>
      <c r="E1492" s="2009"/>
      <c r="F1492" s="2012"/>
      <c r="G1492" s="2009"/>
      <c r="H1492" s="2009"/>
      <c r="I1492" s="2009"/>
      <c r="J1492" s="2009"/>
      <c r="K1492" s="2010"/>
      <c r="L1492" s="2009"/>
      <c r="M1492" s="2013"/>
      <c r="N1492" s="2014"/>
      <c r="O1492" s="2027"/>
    </row>
    <row r="1493" customFormat="false" ht="21.75" hidden="false" customHeight="true" outlineLevel="0" collapsed="false">
      <c r="A1493" s="2176"/>
      <c r="B1493" s="2177" t="s">
        <v>1974</v>
      </c>
      <c r="C1493" s="2178" t="n">
        <v>33</v>
      </c>
      <c r="D1493" s="2311"/>
      <c r="E1493" s="2387" t="s">
        <v>247</v>
      </c>
      <c r="F1493" s="2180" t="n">
        <v>1</v>
      </c>
      <c r="G1493" s="2181" t="n">
        <f aca="false">'PDB Bill AMR'!J101</f>
        <v>1.103</v>
      </c>
      <c r="H1493" s="2181" t="n">
        <f aca="false">'PDB Bill AMR'!K101</f>
        <v>1.16</v>
      </c>
      <c r="I1493" s="2274" t="n">
        <f aca="false">'PDB Bill AMR'!L101</f>
        <v>0.0569999999999999</v>
      </c>
      <c r="J1493" s="2178" t="n">
        <f aca="false">'PDB Bill AMR'!$I$101</f>
        <v>180000</v>
      </c>
      <c r="K1493" s="2184" t="n">
        <f aca="false">'PDB Bill AMR'!M101</f>
        <v>0</v>
      </c>
      <c r="L1493" s="2186" t="n">
        <f aca="false">'PDB Bill AMR'!N101</f>
        <v>10260</v>
      </c>
      <c r="M1493" s="2186" t="n">
        <f aca="false">L1493</f>
        <v>10260</v>
      </c>
      <c r="N1493" s="2129"/>
      <c r="O1493" s="2187"/>
    </row>
    <row r="1494" customFormat="false" ht="21.75" hidden="false" customHeight="true" outlineLevel="0" collapsed="false">
      <c r="A1494" s="2176"/>
      <c r="B1494" s="2177" t="s">
        <v>1975</v>
      </c>
      <c r="C1494" s="2178" t="n">
        <v>33</v>
      </c>
      <c r="D1494" s="2311"/>
      <c r="E1494" s="2387" t="s">
        <v>256</v>
      </c>
      <c r="F1494" s="2180" t="n">
        <v>1</v>
      </c>
      <c r="G1494" s="2181" t="n">
        <f aca="false">'PDB Bill AMR'!J104</f>
        <v>5705.38</v>
      </c>
      <c r="H1494" s="2181" t="n">
        <f aca="false">'PDB Bill AMR'!K104</f>
        <v>5753.894</v>
      </c>
      <c r="I1494" s="2181" t="n">
        <f aca="false">'PDB Bill AMR'!L104</f>
        <v>48.5140000000001</v>
      </c>
      <c r="J1494" s="2178" t="n">
        <f aca="false">'PDB Bill AMR'!$I$104</f>
        <v>180000</v>
      </c>
      <c r="K1494" s="2184" t="n">
        <f aca="false">'PDB Bill AMR'!M104</f>
        <v>0</v>
      </c>
      <c r="L1494" s="2186" t="n">
        <f aca="false">'PDB Bill AMR'!N104</f>
        <v>8732520.00000002</v>
      </c>
      <c r="M1494" s="2186" t="n">
        <f aca="false">L1494</f>
        <v>8732520.00000002</v>
      </c>
      <c r="N1494" s="2129"/>
      <c r="O1494" s="2187"/>
    </row>
    <row r="1495" s="2304" customFormat="true" ht="21.75" hidden="false" customHeight="true" outlineLevel="0" collapsed="false">
      <c r="A1495" s="2176" t="n">
        <f aca="false">A1426</f>
        <v>14</v>
      </c>
      <c r="B1495" s="2177" t="str">
        <f aca="false">B1426</f>
        <v>Japan Garden City-2</v>
      </c>
      <c r="C1495" s="2178" t="n">
        <f aca="false">C1426</f>
        <v>33</v>
      </c>
      <c r="D1495" s="2311"/>
      <c r="E1495" s="2387" t="str">
        <f aca="false">E1426</f>
        <v>SICAM</v>
      </c>
      <c r="F1495" s="2180" t="n">
        <f aca="false">F1426</f>
        <v>1</v>
      </c>
      <c r="G1495" s="2181" t="n">
        <f aca="false">G1426</f>
        <v>23770</v>
      </c>
      <c r="H1495" s="2181" t="n">
        <f aca="false">H1426</f>
        <v>32260</v>
      </c>
      <c r="I1495" s="2181" t="n">
        <f aca="false">I1426</f>
        <v>8490</v>
      </c>
      <c r="J1495" s="2178" t="n">
        <f aca="false">J1426</f>
        <v>1000</v>
      </c>
      <c r="K1495" s="2184" t="str">
        <f aca="false">K1426</f>
        <v>Estimated</v>
      </c>
      <c r="L1495" s="2186" t="n">
        <f aca="false">L1426</f>
        <v>17314199.9999999</v>
      </c>
      <c r="M1495" s="2186" t="n">
        <f aca="false">M1426</f>
        <v>18245349.5719393</v>
      </c>
      <c r="N1495" s="2129"/>
      <c r="O1495" s="2388"/>
    </row>
    <row r="1496" customFormat="false" ht="21.75" hidden="false" customHeight="true" outlineLevel="0" collapsed="false">
      <c r="A1496" s="2016"/>
      <c r="B1496" s="2189"/>
      <c r="C1496" s="2190"/>
      <c r="D1496" s="2191"/>
      <c r="E1496" s="2190"/>
      <c r="F1496" s="2192"/>
      <c r="G1496" s="2193"/>
      <c r="H1496" s="2193"/>
      <c r="I1496" s="2193"/>
      <c r="J1496" s="2142" t="s">
        <v>475</v>
      </c>
      <c r="K1496" s="2130" t="n">
        <f aca="false">SUM(K1493:K1495)</f>
        <v>0</v>
      </c>
      <c r="L1496" s="2130" t="n">
        <f aca="false">SUM(L1493:L1495)</f>
        <v>26056979.9999999</v>
      </c>
      <c r="M1496" s="2130" t="n">
        <f aca="false">SUM(M1493:M1495)</f>
        <v>26988129.5719393</v>
      </c>
      <c r="N1496" s="2194"/>
      <c r="O1496" s="2027"/>
    </row>
    <row r="1497" customFormat="false" ht="21.75" hidden="false" customHeight="true" outlineLevel="0" collapsed="false">
      <c r="A1497" s="2027"/>
      <c r="B1497" s="2008" t="s">
        <v>1976</v>
      </c>
      <c r="C1497" s="2009"/>
      <c r="D1497" s="2010"/>
      <c r="E1497" s="2009"/>
      <c r="F1497" s="2012"/>
      <c r="G1497" s="2009"/>
      <c r="H1497" s="2009"/>
      <c r="I1497" s="2009"/>
      <c r="J1497" s="2195"/>
      <c r="K1497" s="2196"/>
      <c r="L1497" s="2197"/>
      <c r="M1497" s="2197"/>
      <c r="N1497" s="2014"/>
      <c r="O1497" s="2151"/>
    </row>
    <row r="1498" customFormat="false" ht="21.75" hidden="false" customHeight="true" outlineLevel="0" collapsed="false">
      <c r="A1498" s="2027"/>
      <c r="B1498" s="2017" t="s">
        <v>1977</v>
      </c>
      <c r="C1498" s="2018" t="n">
        <v>33</v>
      </c>
      <c r="D1498" s="2153" t="s">
        <v>1306</v>
      </c>
      <c r="E1498" s="2018" t="s">
        <v>1978</v>
      </c>
      <c r="F1498" s="2119" t="n">
        <v>1</v>
      </c>
      <c r="G1498" s="2212" t="n">
        <v>2888.25</v>
      </c>
      <c r="H1498" s="2212" t="n">
        <v>2920.04</v>
      </c>
      <c r="I1498" s="2053" t="n">
        <f aca="false">H1498-G1498</f>
        <v>31.79</v>
      </c>
      <c r="J1498" s="2027" t="n">
        <v>270000</v>
      </c>
      <c r="K1498" s="2024"/>
      <c r="L1498" s="2128" t="n">
        <f aca="false">J1498*I1498*F1498</f>
        <v>8583299.99999999</v>
      </c>
      <c r="M1498" s="2128"/>
      <c r="N1498" s="2129"/>
      <c r="O1498" s="2151"/>
    </row>
    <row r="1499" customFormat="false" ht="21.75" hidden="false" customHeight="true" outlineLevel="0" collapsed="false">
      <c r="A1499" s="2027"/>
      <c r="B1499" s="2017" t="s">
        <v>1979</v>
      </c>
      <c r="C1499" s="2018" t="n">
        <v>33</v>
      </c>
      <c r="D1499" s="2153"/>
      <c r="E1499" s="2018" t="s">
        <v>1980</v>
      </c>
      <c r="F1499" s="2119" t="n">
        <v>1</v>
      </c>
      <c r="G1499" s="2212" t="n">
        <v>2774.74</v>
      </c>
      <c r="H1499" s="2212" t="n">
        <v>2807.02</v>
      </c>
      <c r="I1499" s="2053" t="n">
        <f aca="false">H1499-G1499</f>
        <v>32.2800000000002</v>
      </c>
      <c r="J1499" s="2027" t="n">
        <v>270000</v>
      </c>
      <c r="K1499" s="2024"/>
      <c r="L1499" s="2128" t="n">
        <f aca="false">J1499*I1499*F1499</f>
        <v>8715600.00000005</v>
      </c>
      <c r="M1499" s="2128"/>
      <c r="N1499" s="2129"/>
      <c r="O1499" s="2151"/>
    </row>
    <row r="1500" customFormat="false" ht="21.75" hidden="false" customHeight="true" outlineLevel="0" collapsed="false">
      <c r="A1500" s="2027"/>
      <c r="B1500" s="2189"/>
      <c r="C1500" s="2190"/>
      <c r="D1500" s="2191"/>
      <c r="E1500" s="2190"/>
      <c r="F1500" s="2192"/>
      <c r="G1500" s="2193"/>
      <c r="H1500" s="2193" t="n">
        <v>0</v>
      </c>
      <c r="I1500" s="2204"/>
      <c r="J1500" s="2142" t="s">
        <v>475</v>
      </c>
      <c r="K1500" s="2207"/>
      <c r="L1500" s="2075" t="n">
        <f aca="false">SUM(L1498:L1499)</f>
        <v>17298900</v>
      </c>
      <c r="M1500" s="2130"/>
      <c r="N1500" s="2205"/>
      <c r="O1500" s="2151"/>
    </row>
    <row r="1501" customFormat="false" ht="21.75" hidden="false" customHeight="true" outlineLevel="0" collapsed="false">
      <c r="A1501" s="2027"/>
      <c r="B1501" s="2058" t="s">
        <v>1981</v>
      </c>
      <c r="C1501" s="2059"/>
      <c r="D1501" s="2060"/>
      <c r="E1501" s="2059"/>
      <c r="F1501" s="2061"/>
      <c r="G1501" s="2059"/>
      <c r="H1501" s="2059" t="n">
        <v>0</v>
      </c>
      <c r="I1501" s="2059"/>
      <c r="J1501" s="2059"/>
      <c r="K1501" s="2060"/>
      <c r="L1501" s="2059"/>
      <c r="M1501" s="2063"/>
      <c r="N1501" s="2064"/>
      <c r="O1501" s="2015"/>
    </row>
    <row r="1502" customFormat="false" ht="21.75" hidden="false" customHeight="true" outlineLevel="0" collapsed="false">
      <c r="A1502" s="2027"/>
      <c r="B1502" s="2017" t="s">
        <v>1982</v>
      </c>
      <c r="C1502" s="2018" t="n">
        <v>33</v>
      </c>
      <c r="D1502" s="2065"/>
      <c r="E1502" s="2066" t="s">
        <v>1983</v>
      </c>
      <c r="F1502" s="2119" t="n">
        <v>1</v>
      </c>
      <c r="G1502" s="2022" t="n">
        <v>273.18</v>
      </c>
      <c r="H1502" s="2022" t="n">
        <v>273.18</v>
      </c>
      <c r="I1502" s="2053" t="n">
        <f aca="false">H1502-G1502</f>
        <v>0</v>
      </c>
      <c r="J1502" s="2027" t="n">
        <v>18000</v>
      </c>
      <c r="K1502" s="2024"/>
      <c r="L1502" s="2128" t="n">
        <f aca="false">F1502*I1502*J1502</f>
        <v>0</v>
      </c>
      <c r="M1502" s="2025"/>
      <c r="N1502" s="2026"/>
      <c r="O1502" s="2027"/>
    </row>
    <row r="1503" customFormat="false" ht="21.75" hidden="false" customHeight="true" outlineLevel="0" collapsed="false">
      <c r="A1503" s="2027"/>
      <c r="B1503" s="2017"/>
      <c r="C1503" s="2018"/>
      <c r="D1503" s="2065"/>
      <c r="E1503" s="2066"/>
      <c r="F1503" s="2119"/>
      <c r="G1503" s="2022" t="n">
        <v>0</v>
      </c>
      <c r="H1503" s="2022" t="n">
        <v>0</v>
      </c>
      <c r="I1503" s="2022"/>
      <c r="J1503" s="2027"/>
      <c r="K1503" s="2024"/>
      <c r="L1503" s="2029"/>
      <c r="M1503" s="2029"/>
      <c r="N1503" s="2030"/>
      <c r="O1503" s="2027"/>
    </row>
    <row r="1504" customFormat="false" ht="21.75" hidden="false" customHeight="true" outlineLevel="0" collapsed="false">
      <c r="A1504" s="2027"/>
      <c r="B1504" s="2037"/>
      <c r="C1504" s="2038"/>
      <c r="D1504" s="2039"/>
      <c r="E1504" s="2038"/>
      <c r="F1504" s="2040"/>
      <c r="G1504" s="2041"/>
      <c r="H1504" s="2041" t="n">
        <v>0</v>
      </c>
      <c r="I1504" s="2041"/>
      <c r="J1504" s="2037" t="s">
        <v>1110</v>
      </c>
      <c r="K1504" s="2068"/>
      <c r="L1504" s="2076" t="n">
        <f aca="false">SUM(L1502:L1503)</f>
        <v>0</v>
      </c>
      <c r="M1504" s="2055"/>
      <c r="N1504" s="2057"/>
      <c r="O1504" s="2027"/>
    </row>
    <row r="1505" customFormat="false" ht="21.75" hidden="false" customHeight="true" outlineLevel="0" collapsed="false">
      <c r="A1505" s="2027"/>
      <c r="B1505" s="2189"/>
      <c r="C1505" s="2190"/>
      <c r="D1505" s="2191"/>
      <c r="E1505" s="2190"/>
      <c r="F1505" s="2192"/>
      <c r="G1505" s="2193"/>
      <c r="H1505" s="2193" t="n">
        <v>0</v>
      </c>
      <c r="I1505" s="2204"/>
      <c r="J1505" s="2142"/>
      <c r="K1505" s="2207"/>
      <c r="L1505" s="2130"/>
      <c r="M1505" s="2130"/>
      <c r="N1505" s="2205"/>
      <c r="O1505" s="2151"/>
    </row>
    <row r="1506" customFormat="false" ht="21.75" hidden="false" customHeight="true" outlineLevel="0" collapsed="false">
      <c r="A1506" s="2132"/>
      <c r="B1506" s="2058" t="s">
        <v>1984</v>
      </c>
      <c r="C1506" s="2059"/>
      <c r="D1506" s="2060"/>
      <c r="E1506" s="2059"/>
      <c r="F1506" s="2061"/>
      <c r="G1506" s="2059"/>
      <c r="H1506" s="2059" t="n">
        <v>0</v>
      </c>
      <c r="I1506" s="2059"/>
      <c r="J1506" s="2208"/>
      <c r="K1506" s="2209"/>
      <c r="L1506" s="2210"/>
      <c r="M1506" s="2210"/>
      <c r="N1506" s="2064"/>
      <c r="O1506" s="2151"/>
    </row>
    <row r="1507" customFormat="false" ht="21.75" hidden="false" customHeight="true" outlineLevel="0" collapsed="false">
      <c r="A1507" s="2027"/>
      <c r="B1507" s="2017" t="s">
        <v>1575</v>
      </c>
      <c r="C1507" s="2018" t="n">
        <v>33</v>
      </c>
      <c r="D1507" s="2070"/>
      <c r="E1507" s="2018" t="s">
        <v>1985</v>
      </c>
      <c r="F1507" s="2119" t="n">
        <v>1</v>
      </c>
      <c r="G1507" s="2212" t="n">
        <v>4133.56</v>
      </c>
      <c r="H1507" s="2212" t="n">
        <v>4181.99</v>
      </c>
      <c r="I1507" s="2212" t="n">
        <f aca="false">H1507-G1507</f>
        <v>48.4299999999994</v>
      </c>
      <c r="J1507" s="2213" t="n">
        <v>180000</v>
      </c>
      <c r="K1507" s="2214"/>
      <c r="L1507" s="2128" t="n">
        <f aca="false">F1507*I1507*J1507</f>
        <v>8717399.99999989</v>
      </c>
      <c r="M1507" s="2128"/>
      <c r="N1507" s="2131"/>
      <c r="O1507" s="2151"/>
    </row>
    <row r="1508" customFormat="false" ht="21.75" hidden="false" customHeight="true" outlineLevel="0" collapsed="false">
      <c r="A1508" s="2027" t="n">
        <v>3</v>
      </c>
      <c r="B1508" s="2017" t="s">
        <v>1986</v>
      </c>
      <c r="C1508" s="2018" t="n">
        <v>33</v>
      </c>
      <c r="D1508" s="2070"/>
      <c r="E1508" s="2018" t="n">
        <v>86052</v>
      </c>
      <c r="F1508" s="2119" t="n">
        <v>1</v>
      </c>
      <c r="G1508" s="2212" t="n">
        <v>4894.24</v>
      </c>
      <c r="H1508" s="2212" t="n">
        <v>4942</v>
      </c>
      <c r="I1508" s="2212" t="n">
        <f aca="false">H1508-G1508</f>
        <v>47.7600000000002</v>
      </c>
      <c r="J1508" s="2213" t="n">
        <v>180000</v>
      </c>
      <c r="K1508" s="2214"/>
      <c r="L1508" s="2128" t="n">
        <f aca="false">F1508*I1508*J1508</f>
        <v>8596800.00000004</v>
      </c>
      <c r="M1508" s="2128"/>
      <c r="N1508" s="2131"/>
      <c r="O1508" s="2151"/>
    </row>
    <row r="1509" customFormat="false" ht="21.75" hidden="false" customHeight="true" outlineLevel="0" collapsed="false">
      <c r="A1509" s="2132"/>
      <c r="B1509" s="2142"/>
      <c r="C1509" s="2143"/>
      <c r="D1509" s="2142"/>
      <c r="E1509" s="2143"/>
      <c r="F1509" s="2144"/>
      <c r="G1509" s="2145"/>
      <c r="H1509" s="2145"/>
      <c r="I1509" s="2145"/>
      <c r="J1509" s="2142" t="s">
        <v>475</v>
      </c>
      <c r="K1509" s="2121"/>
      <c r="L1509" s="2075" t="n">
        <f aca="false">SUM(L1507:L1508)</f>
        <v>17314199.9999999</v>
      </c>
      <c r="M1509" s="2130" t="n">
        <f aca="false">SUM(M1507:M1508)</f>
        <v>0</v>
      </c>
      <c r="N1509" s="2216" t="n">
        <f aca="false">(M1509-L1509)/L1509*100</f>
        <v>-100</v>
      </c>
      <c r="O1509" s="2151"/>
    </row>
    <row r="1510" customFormat="false" ht="21.75" hidden="false" customHeight="true" outlineLevel="0" collapsed="false">
      <c r="A1510" s="2080"/>
      <c r="B1510" s="2217"/>
      <c r="C1510" s="2218"/>
      <c r="D1510" s="2217"/>
      <c r="E1510" s="2218"/>
      <c r="F1510" s="2219"/>
      <c r="G1510" s="2220"/>
      <c r="H1510" s="2220"/>
      <c r="I1510" s="2220"/>
      <c r="J1510" s="2217"/>
      <c r="K1510" s="2221"/>
      <c r="L1510" s="2222"/>
      <c r="M1510" s="2222"/>
      <c r="N1510" s="2194"/>
      <c r="O1510" s="2223"/>
    </row>
    <row r="1511" customFormat="false" ht="21.75" hidden="false" customHeight="true" outlineLevel="0" collapsed="false">
      <c r="A1511" s="2080"/>
      <c r="B1511" s="2081" t="s">
        <v>1258</v>
      </c>
      <c r="C1511" s="2081"/>
      <c r="D1511" s="2082" t="s">
        <v>212</v>
      </c>
      <c r="F1511" s="2083" t="s">
        <v>1615</v>
      </c>
      <c r="G1511" s="2083"/>
      <c r="H1511" s="2083"/>
      <c r="I1511" s="2082" t="s">
        <v>212</v>
      </c>
      <c r="J1511" s="2077"/>
      <c r="K1511" s="2084" t="s">
        <v>1123</v>
      </c>
      <c r="L1511" s="2084"/>
      <c r="M1511" s="2085" t="s">
        <v>212</v>
      </c>
      <c r="N1511" s="2194"/>
      <c r="O1511" s="2223"/>
    </row>
    <row r="1512" customFormat="false" ht="21.75" hidden="false" customHeight="true" outlineLevel="0" collapsed="false">
      <c r="A1512" s="2080"/>
      <c r="B1512" s="2086" t="str">
        <f aca="false">B1492</f>
        <v>33 KV SENDING SIDE (Tariff Point)</v>
      </c>
      <c r="C1512" s="2086"/>
      <c r="D1512" s="2089" t="n">
        <f aca="false">L1509+L1504</f>
        <v>17314199.9999999</v>
      </c>
      <c r="F1512" s="2088" t="s">
        <v>1124</v>
      </c>
      <c r="G1512" s="2088"/>
      <c r="H1512" s="2088"/>
      <c r="I1512" s="2224" t="n">
        <f aca="false">L1504</f>
        <v>0</v>
      </c>
      <c r="J1512" s="2077"/>
      <c r="K1512" s="2225" t="str">
        <f aca="false">F1513</f>
        <v>JAPAN GERDEN CITY 33 KV NET IMPORT</v>
      </c>
      <c r="L1512" s="2225"/>
      <c r="M1512" s="2091" t="n">
        <f aca="false">I1513</f>
        <v>17314199.9999999</v>
      </c>
      <c r="N1512" s="2194"/>
      <c r="O1512" s="2223"/>
    </row>
    <row r="1513" customFormat="false" ht="21.75" hidden="false" customHeight="true" outlineLevel="0" collapsed="false">
      <c r="A1513" s="2080"/>
      <c r="B1513" s="2086" t="s">
        <v>1126</v>
      </c>
      <c r="C1513" s="2086"/>
      <c r="D1513" s="2226"/>
      <c r="F1513" s="2088" t="s">
        <v>1987</v>
      </c>
      <c r="G1513" s="2088"/>
      <c r="H1513" s="2088"/>
      <c r="I1513" s="2224" t="n">
        <f aca="false">D1516-I1512</f>
        <v>17314199.9999999</v>
      </c>
      <c r="J1513" s="2077"/>
      <c r="K1513" s="2227" t="s">
        <v>1261</v>
      </c>
      <c r="L1513" s="2227"/>
      <c r="M1513" s="2224" t="n">
        <f aca="false">L1509</f>
        <v>17314199.9999999</v>
      </c>
      <c r="N1513" s="2194"/>
      <c r="O1513" s="2223"/>
    </row>
    <row r="1514" customFormat="false" ht="21.75" hidden="false" customHeight="true" outlineLevel="0" collapsed="false">
      <c r="A1514" s="2080"/>
      <c r="B1514" s="2086" t="s">
        <v>1128</v>
      </c>
      <c r="C1514" s="2086"/>
      <c r="D1514" s="2092"/>
      <c r="J1514" s="2077"/>
      <c r="K1514" s="2088" t="s">
        <v>1262</v>
      </c>
      <c r="L1514" s="2088"/>
      <c r="M1514" s="2224" t="n">
        <f aca="false">M1512-M1513</f>
        <v>0</v>
      </c>
      <c r="N1514" s="2194"/>
      <c r="O1514" s="2223"/>
    </row>
    <row r="1515" customFormat="false" ht="21.75" hidden="false" customHeight="true" outlineLevel="0" collapsed="false">
      <c r="A1515" s="2080"/>
      <c r="B1515" s="2086" t="s">
        <v>1130</v>
      </c>
      <c r="C1515" s="2086"/>
      <c r="D1515" s="2095"/>
      <c r="J1515" s="2077"/>
      <c r="K1515" s="2228" t="s">
        <v>1131</v>
      </c>
      <c r="L1515" s="2228"/>
      <c r="M1515" s="2097" t="n">
        <f aca="false">M1514/M1512</f>
        <v>0</v>
      </c>
      <c r="N1515" s="2194"/>
      <c r="O1515" s="2223"/>
    </row>
    <row r="1516" customFormat="false" ht="21.75" hidden="false" customHeight="true" outlineLevel="0" collapsed="false">
      <c r="A1516" s="2080"/>
      <c r="B1516" s="2229" t="s">
        <v>1263</v>
      </c>
      <c r="C1516" s="2229"/>
      <c r="D1516" s="2230" t="n">
        <f aca="false">SUM(D1512:D1514)</f>
        <v>17314199.9999999</v>
      </c>
      <c r="F1516" s="2103"/>
      <c r="G1516" s="2077"/>
      <c r="H1516" s="2077"/>
      <c r="I1516" s="2077"/>
      <c r="J1516" s="2077"/>
      <c r="K1516" s="2080"/>
      <c r="L1516" s="2077"/>
      <c r="M1516" s="2077"/>
      <c r="N1516" s="2194"/>
      <c r="O1516" s="2223"/>
    </row>
    <row r="1517" customFormat="false" ht="21.75" hidden="false" customHeight="true" outlineLevel="0" collapsed="false">
      <c r="A1517" s="2080"/>
      <c r="B1517" s="2217"/>
      <c r="C1517" s="2218"/>
      <c r="D1517" s="2217"/>
      <c r="E1517" s="2218"/>
      <c r="F1517" s="2219"/>
      <c r="G1517" s="2220"/>
      <c r="H1517" s="2220"/>
      <c r="I1517" s="2220"/>
      <c r="J1517" s="2217"/>
      <c r="K1517" s="2221"/>
      <c r="L1517" s="2222"/>
      <c r="M1517" s="2222"/>
      <c r="N1517" s="2194"/>
      <c r="O1517" s="2223"/>
    </row>
    <row r="1518" customFormat="false" ht="21.75" hidden="false" customHeight="true" outlineLevel="0" collapsed="false">
      <c r="A1518" s="2077"/>
      <c r="B1518" s="2051"/>
      <c r="C1518" s="2077"/>
      <c r="D1518" s="2231"/>
      <c r="E1518" s="2077"/>
      <c r="F1518" s="2103"/>
      <c r="G1518" s="2077"/>
      <c r="H1518" s="2077"/>
      <c r="I1518" s="2077"/>
      <c r="J1518" s="2077"/>
      <c r="K1518" s="2080"/>
      <c r="L1518" s="2077"/>
      <c r="M1518" s="2077"/>
      <c r="N1518" s="2077"/>
      <c r="O1518" s="2077"/>
    </row>
    <row r="1519" customFormat="false" ht="21.75" hidden="false" customHeight="true" outlineLevel="0" collapsed="false">
      <c r="A1519" s="2077"/>
      <c r="B1519" s="2051"/>
      <c r="C1519" s="2077"/>
      <c r="D1519" s="2231"/>
      <c r="E1519" s="2077"/>
      <c r="F1519" s="2103"/>
      <c r="G1519" s="2077"/>
      <c r="H1519" s="2077"/>
      <c r="I1519" s="2077"/>
      <c r="J1519" s="2077"/>
      <c r="K1519" s="2080"/>
      <c r="L1519" s="2077"/>
      <c r="M1519" s="2077"/>
      <c r="N1519" s="2077"/>
      <c r="O1519" s="2077"/>
    </row>
    <row r="1520" customFormat="false" ht="21.75" hidden="false" customHeight="true" outlineLevel="0" collapsed="false">
      <c r="A1520" s="2270" t="s">
        <v>1988</v>
      </c>
      <c r="B1520" s="2270"/>
      <c r="C1520" s="2270"/>
      <c r="D1520" s="2270"/>
      <c r="E1520" s="2270"/>
      <c r="F1520" s="2270"/>
      <c r="G1520" s="2270"/>
      <c r="H1520" s="2270"/>
      <c r="I1520" s="2270"/>
      <c r="J1520" s="2270"/>
      <c r="K1520" s="2270"/>
      <c r="L1520" s="2270"/>
      <c r="M1520" s="2270"/>
      <c r="N1520" s="2270"/>
      <c r="O1520" s="1989" t="str">
        <f aca="false">$O$6</f>
        <v>Month June-2023</v>
      </c>
      <c r="S1520" s="1990" t="str">
        <f aca="false">S6</f>
        <v>Name of Feeders.</v>
      </c>
      <c r="T1520" s="1991" t="str">
        <f aca="false">T6</f>
        <v>Month June-2023</v>
      </c>
      <c r="U1520" s="1990" t="s">
        <v>1070</v>
      </c>
      <c r="V1520" s="1990" t="str">
        <f aca="false">V6</f>
        <v>Diffferance</v>
      </c>
      <c r="W1520" s="1990" t="str">
        <f aca="false">W6</f>
        <v>% of Increased/Decreased</v>
      </c>
      <c r="X1520" s="1990" t="str">
        <f aca="false">X6</f>
        <v>COMENTS</v>
      </c>
    </row>
    <row r="1521" customFormat="false" ht="21.75" hidden="false" customHeight="true" outlineLevel="0" collapsed="false">
      <c r="A1521" s="1992" t="s">
        <v>794</v>
      </c>
      <c r="B1521" s="1993" t="s">
        <v>1074</v>
      </c>
      <c r="C1521" s="1994" t="s">
        <v>1075</v>
      </c>
      <c r="D1521" s="1994"/>
      <c r="E1521" s="1994"/>
      <c r="F1521" s="1995" t="s">
        <v>45</v>
      </c>
      <c r="G1521" s="1996" t="s">
        <v>1076</v>
      </c>
      <c r="H1521" s="1996"/>
      <c r="I1521" s="1996"/>
      <c r="J1521" s="1996" t="s">
        <v>29</v>
      </c>
      <c r="K1521" s="1996" t="s">
        <v>1077</v>
      </c>
      <c r="L1521" s="1996"/>
      <c r="M1521" s="1994" t="s">
        <v>1134</v>
      </c>
      <c r="N1521" s="1993"/>
      <c r="O1521" s="1997" t="s">
        <v>479</v>
      </c>
    </row>
    <row r="1522" customFormat="false" ht="21.75" hidden="false" customHeight="true" outlineLevel="0" collapsed="false">
      <c r="A1522" s="1992"/>
      <c r="B1522" s="1993"/>
      <c r="C1522" s="1998" t="s">
        <v>1079</v>
      </c>
      <c r="D1522" s="1998"/>
      <c r="E1522" s="1998" t="s">
        <v>1080</v>
      </c>
      <c r="F1522" s="1995"/>
      <c r="G1522" s="2249" t="n">
        <f aca="false">'NORTH-1'!$H$8</f>
        <v>44929</v>
      </c>
      <c r="H1522" s="2249" t="n">
        <f aca="false">'NORTH-1'!$H$8</f>
        <v>44929</v>
      </c>
      <c r="I1522" s="2000" t="s">
        <v>47</v>
      </c>
      <c r="J1522" s="1996"/>
      <c r="K1522" s="2000" t="s">
        <v>1081</v>
      </c>
      <c r="L1522" s="2000" t="s">
        <v>1082</v>
      </c>
      <c r="M1522" s="1994" t="s">
        <v>1083</v>
      </c>
      <c r="N1522" s="1998" t="s">
        <v>741</v>
      </c>
      <c r="O1522" s="1997"/>
    </row>
    <row r="1523" customFormat="false" ht="21.75" hidden="false" customHeight="true" outlineLevel="0" collapsed="false">
      <c r="A1523" s="2002" t="n">
        <v>1</v>
      </c>
      <c r="B1523" s="2003" t="n">
        <v>2</v>
      </c>
      <c r="C1523" s="2004" t="n">
        <v>4</v>
      </c>
      <c r="D1523" s="2004"/>
      <c r="E1523" s="2003" t="n">
        <v>5</v>
      </c>
      <c r="F1523" s="2005" t="n">
        <v>7</v>
      </c>
      <c r="G1523" s="2002" t="n">
        <v>9</v>
      </c>
      <c r="H1523" s="2002" t="n">
        <v>9</v>
      </c>
      <c r="I1523" s="2002" t="s">
        <v>1084</v>
      </c>
      <c r="J1523" s="2002" t="n">
        <v>11</v>
      </c>
      <c r="K1523" s="2002" t="s">
        <v>1085</v>
      </c>
      <c r="L1523" s="2002" t="s">
        <v>1086</v>
      </c>
      <c r="M1523" s="2002" t="n">
        <v>14</v>
      </c>
      <c r="N1523" s="2006" t="n">
        <v>15</v>
      </c>
      <c r="O1523" s="2002" t="n">
        <v>16</v>
      </c>
      <c r="T1523" s="1441" t="n">
        <v>15283200.0000001</v>
      </c>
      <c r="U1523" s="1441" t="n">
        <v>15283200.0000001</v>
      </c>
      <c r="V1523" s="1441" t="n">
        <f aca="false">T1523-U1523</f>
        <v>0</v>
      </c>
      <c r="W1523" s="2001" t="n">
        <f aca="false">V1523/U1523*100</f>
        <v>0</v>
      </c>
      <c r="X1523" s="1441" t="str">
        <f aca="false">IF(W1523&gt;40,"FAULT",IF(W1523&lt;-40,"CHECK","OK"))</f>
        <v>OK</v>
      </c>
    </row>
    <row r="1524" customFormat="false" ht="21.75" hidden="false" customHeight="true" outlineLevel="0" collapsed="false">
      <c r="A1524" s="2016"/>
      <c r="B1524" s="2008" t="s">
        <v>1989</v>
      </c>
      <c r="C1524" s="2009"/>
      <c r="D1524" s="2010"/>
      <c r="E1524" s="2009"/>
      <c r="F1524" s="2012"/>
      <c r="G1524" s="2009"/>
      <c r="H1524" s="2009"/>
      <c r="I1524" s="2009"/>
      <c r="J1524" s="2009"/>
      <c r="K1524" s="2010"/>
      <c r="L1524" s="2009"/>
      <c r="M1524" s="2013"/>
      <c r="N1524" s="2014"/>
      <c r="O1524" s="2027"/>
    </row>
    <row r="1525" customFormat="false" ht="21.75" hidden="false" customHeight="true" outlineLevel="0" collapsed="false">
      <c r="A1525" s="2016" t="n">
        <v>9</v>
      </c>
      <c r="B1525" s="2017" t="s">
        <v>1266</v>
      </c>
      <c r="C1525" s="2018" t="n">
        <v>11</v>
      </c>
      <c r="D1525" s="2233"/>
      <c r="E1525" s="2018" t="s">
        <v>1990</v>
      </c>
      <c r="F1525" s="2119" t="n">
        <v>1</v>
      </c>
      <c r="G1525" s="2127" t="n">
        <v>5521.1</v>
      </c>
      <c r="H1525" s="2127" t="n">
        <v>5575.08</v>
      </c>
      <c r="I1525" s="2212" t="n">
        <f aca="false">H1525-G1525</f>
        <v>53.9799999999996</v>
      </c>
      <c r="J1525" s="2027" t="n">
        <v>160000</v>
      </c>
      <c r="K1525" s="2024" t="n">
        <f aca="false">F1525*I1525*J1525</f>
        <v>8636799.99999993</v>
      </c>
      <c r="L1525" s="2128"/>
      <c r="M1525" s="2128" t="n">
        <f aca="false">$I$1513*K1525/$K$1527</f>
        <v>8596583.11258272</v>
      </c>
      <c r="N1525" s="2129"/>
      <c r="O1525" s="2027"/>
    </row>
    <row r="1526" customFormat="false" ht="21.75" hidden="false" customHeight="true" outlineLevel="0" collapsed="false">
      <c r="A1526" s="2016" t="n">
        <v>10</v>
      </c>
      <c r="B1526" s="2017" t="s">
        <v>1268</v>
      </c>
      <c r="C1526" s="2018" t="n">
        <v>11</v>
      </c>
      <c r="D1526" s="2233"/>
      <c r="E1526" s="2018" t="s">
        <v>1991</v>
      </c>
      <c r="F1526" s="2119" t="n">
        <v>1</v>
      </c>
      <c r="G1526" s="2127" t="n">
        <v>4597.17</v>
      </c>
      <c r="H1526" s="2127" t="n">
        <v>4651.91</v>
      </c>
      <c r="I1526" s="2212" t="n">
        <f aca="false">H1526-G1526</f>
        <v>54.7399999999998</v>
      </c>
      <c r="J1526" s="2027" t="n">
        <v>160000</v>
      </c>
      <c r="K1526" s="2024" t="n">
        <f aca="false">F1526*I1526*J1526</f>
        <v>8758399.99999996</v>
      </c>
      <c r="L1526" s="2128"/>
      <c r="M1526" s="2128" t="n">
        <f aca="false">$I$1513*K1526/$K$1527</f>
        <v>8717616.8874172</v>
      </c>
      <c r="N1526" s="2129"/>
      <c r="O1526" s="2027"/>
    </row>
    <row r="1527" customFormat="false" ht="21.75" hidden="false" customHeight="true" outlineLevel="0" collapsed="false">
      <c r="A1527" s="2016"/>
      <c r="B1527" s="2189"/>
      <c r="C1527" s="2190"/>
      <c r="D1527" s="2191"/>
      <c r="E1527" s="2190"/>
      <c r="F1527" s="2192"/>
      <c r="G1527" s="2193"/>
      <c r="H1527" s="2193" t="n">
        <v>0</v>
      </c>
      <c r="I1527" s="2193"/>
      <c r="J1527" s="2234" t="s">
        <v>475</v>
      </c>
      <c r="K1527" s="2157" t="n">
        <f aca="false">SUM(K1525:K1526)</f>
        <v>17395199.9999999</v>
      </c>
      <c r="L1527" s="2235"/>
      <c r="M1527" s="2130" t="n">
        <f aca="false">SUM(M1525:M1526)</f>
        <v>17314199.9999999</v>
      </c>
      <c r="N1527" s="2205"/>
      <c r="O1527" s="2027"/>
    </row>
    <row r="1528" customFormat="false" ht="21.75" hidden="false" customHeight="true" outlineLevel="0" collapsed="false">
      <c r="A1528" s="2016"/>
      <c r="B1528" s="2058" t="s">
        <v>1989</v>
      </c>
      <c r="C1528" s="2059"/>
      <c r="D1528" s="2060"/>
      <c r="E1528" s="2059"/>
      <c r="F1528" s="2061"/>
      <c r="G1528" s="2059"/>
      <c r="H1528" s="2059" t="n">
        <v>0</v>
      </c>
      <c r="I1528" s="2059"/>
      <c r="J1528" s="2208"/>
      <c r="K1528" s="2209"/>
      <c r="L1528" s="2210"/>
      <c r="M1528" s="2210"/>
      <c r="N1528" s="2064"/>
      <c r="O1528" s="2027"/>
    </row>
    <row r="1529" customFormat="false" ht="21.75" hidden="false" customHeight="true" outlineLevel="0" collapsed="false">
      <c r="A1529" s="2016" t="n">
        <v>5</v>
      </c>
      <c r="B1529" s="2017" t="s">
        <v>1992</v>
      </c>
      <c r="C1529" s="2152" t="n">
        <v>11</v>
      </c>
      <c r="D1529" s="2309"/>
      <c r="E1529" s="2018" t="s">
        <v>1993</v>
      </c>
      <c r="F1529" s="2119" t="n">
        <v>1</v>
      </c>
      <c r="G1529" s="2134" t="n">
        <v>3249.24</v>
      </c>
      <c r="H1529" s="2134" t="n">
        <v>3249.81</v>
      </c>
      <c r="I1529" s="2053" t="n">
        <f aca="false">H1529-G1529</f>
        <v>0.570000000000164</v>
      </c>
      <c r="J1529" s="2027" t="n">
        <v>60000</v>
      </c>
      <c r="K1529" s="2135"/>
      <c r="L1529" s="2128" t="n">
        <f aca="false">F1529*I1529*J1529</f>
        <v>34200.0000000098</v>
      </c>
      <c r="M1529" s="2128" t="n">
        <f aca="false">L1529*$K$1541/$L$1541</f>
        <v>34177.6074898595</v>
      </c>
      <c r="N1529" s="2159" t="s">
        <v>757</v>
      </c>
      <c r="O1529" s="2155"/>
      <c r="S1529" s="0" t="str">
        <f aca="false">B1529</f>
        <v>Dhaka Uddyan</v>
      </c>
      <c r="T1529" s="2160" t="n">
        <f aca="false">M1529</f>
        <v>34177.6074898595</v>
      </c>
      <c r="U1529" s="0" t="n">
        <v>0</v>
      </c>
      <c r="V1529" s="1441" t="n">
        <f aca="false">T1529-U1529</f>
        <v>34177.6074898595</v>
      </c>
      <c r="W1529" s="2001" t="e">
        <f aca="false">V1529/U1529*100</f>
        <v>#DIV/0!</v>
      </c>
      <c r="X1529" s="1441" t="e">
        <f aca="false">IF(W1529&gt;40,"FAULT",IF(W1529&lt;-40,"CHECK","OK"))</f>
        <v>#DIV/0!</v>
      </c>
    </row>
    <row r="1530" customFormat="false" ht="21.75" hidden="false" customHeight="true" outlineLevel="0" collapsed="false">
      <c r="A1530" s="2016"/>
      <c r="B1530" s="2017" t="s">
        <v>1994</v>
      </c>
      <c r="C1530" s="2152" t="n">
        <v>11</v>
      </c>
      <c r="D1530" s="2309"/>
      <c r="E1530" s="2018" t="s">
        <v>1995</v>
      </c>
      <c r="F1530" s="2119" t="n">
        <v>1</v>
      </c>
      <c r="G1530" s="2134" t="n">
        <v>3353.91</v>
      </c>
      <c r="H1530" s="2134" t="n">
        <v>3392.62</v>
      </c>
      <c r="I1530" s="2053" t="n">
        <f aca="false">H1530-G1530</f>
        <v>38.71</v>
      </c>
      <c r="J1530" s="2027" t="n">
        <v>60000</v>
      </c>
      <c r="K1530" s="2135"/>
      <c r="L1530" s="2128" t="n">
        <f aca="false">F1530*I1530*J1530</f>
        <v>2322600</v>
      </c>
      <c r="M1530" s="2128" t="n">
        <f aca="false">L1530*$K$1541/$L$1541</f>
        <v>2321079.27356506</v>
      </c>
      <c r="N1530" s="2159" t="s">
        <v>756</v>
      </c>
      <c r="O1530" s="2155"/>
      <c r="S1530" s="0" t="str">
        <f aca="false">B1530</f>
        <v>Shia Mosjid</v>
      </c>
      <c r="T1530" s="2160" t="n">
        <f aca="false">M1530</f>
        <v>2321079.27356506</v>
      </c>
      <c r="U1530" s="0" t="n">
        <v>1677029.41049449</v>
      </c>
      <c r="V1530" s="1441" t="n">
        <f aca="false">T1530-U1530</f>
        <v>644049.863070565</v>
      </c>
      <c r="W1530" s="2001" t="n">
        <f aca="false">V1530/U1530*100</f>
        <v>38.4042080025692</v>
      </c>
      <c r="X1530" s="1441" t="str">
        <f aca="false">IF(W1530&gt;40,"FAULT",IF(W1530&lt;-40,"CHECK","OK"))</f>
        <v>OK</v>
      </c>
    </row>
    <row r="1531" customFormat="false" ht="21.75" hidden="false" customHeight="true" outlineLevel="0" collapsed="false">
      <c r="A1531" s="2016" t="n">
        <v>6</v>
      </c>
      <c r="B1531" s="2017" t="s">
        <v>1996</v>
      </c>
      <c r="C1531" s="2152" t="n">
        <v>11</v>
      </c>
      <c r="D1531" s="2309"/>
      <c r="E1531" s="2018" t="s">
        <v>1997</v>
      </c>
      <c r="F1531" s="2119" t="n">
        <v>1</v>
      </c>
      <c r="G1531" s="2134" t="n">
        <v>2275.45</v>
      </c>
      <c r="H1531" s="2134" t="n">
        <v>2311.48</v>
      </c>
      <c r="I1531" s="2053" t="n">
        <f aca="false">H1531-G1531</f>
        <v>36.0300000000002</v>
      </c>
      <c r="J1531" s="2027" t="n">
        <v>60000</v>
      </c>
      <c r="K1531" s="2135"/>
      <c r="L1531" s="2128" t="n">
        <f aca="false">F1531*I1531*J1531</f>
        <v>2161800.00000001</v>
      </c>
      <c r="M1531" s="2128" t="n">
        <f aca="false">L1531*$K$1541/$L$1541</f>
        <v>2160384.55764788</v>
      </c>
      <c r="N1531" s="2154" t="s">
        <v>757</v>
      </c>
      <c r="O1531" s="2155"/>
      <c r="S1531" s="0" t="str">
        <f aca="false">B1531</f>
        <v>Shekhar Tek</v>
      </c>
      <c r="T1531" s="2160" t="n">
        <f aca="false">M1531</f>
        <v>2160384.55764788</v>
      </c>
      <c r="U1531" s="0" t="n">
        <v>1966584.15029151</v>
      </c>
      <c r="V1531" s="1441" t="n">
        <f aca="false">T1531-U1531</f>
        <v>193800.407356369</v>
      </c>
      <c r="W1531" s="2001" t="n">
        <f aca="false">V1531/U1531*100</f>
        <v>9.85467147834183</v>
      </c>
      <c r="X1531" s="1441" t="str">
        <f aca="false">IF(W1531&gt;40,"FAULT",IF(W1531&lt;-40,"CHECK","OK"))</f>
        <v>OK</v>
      </c>
    </row>
    <row r="1532" customFormat="false" ht="21.75" hidden="false" customHeight="true" outlineLevel="0" collapsed="false">
      <c r="A1532" s="2016" t="n">
        <v>7</v>
      </c>
      <c r="B1532" s="2017" t="s">
        <v>1945</v>
      </c>
      <c r="C1532" s="2152" t="n">
        <v>11</v>
      </c>
      <c r="D1532" s="2309"/>
      <c r="E1532" s="2018" t="s">
        <v>1998</v>
      </c>
      <c r="F1532" s="2119" t="n">
        <v>1</v>
      </c>
      <c r="G1532" s="2134" t="n">
        <v>1925.96</v>
      </c>
      <c r="H1532" s="2134" t="n">
        <v>1945.1</v>
      </c>
      <c r="I1532" s="2053" t="n">
        <f aca="false">H1532-G1532</f>
        <v>19.1399999999999</v>
      </c>
      <c r="J1532" s="2027" t="n">
        <v>60000</v>
      </c>
      <c r="K1532" s="2135"/>
      <c r="L1532" s="2128" t="n">
        <f aca="false">F1532*I1532*J1532</f>
        <v>1148399.99999999</v>
      </c>
      <c r="M1532" s="2128" t="n">
        <f aca="false">L1532*$K$1541/$L$1541</f>
        <v>1147648.08308021</v>
      </c>
      <c r="N1532" s="2154" t="s">
        <v>756</v>
      </c>
      <c r="O1532" s="2155"/>
      <c r="S1532" s="0" t="str">
        <f aca="false">B1532</f>
        <v>Madrasha Road</v>
      </c>
      <c r="T1532" s="2160" t="n">
        <f aca="false">M1532</f>
        <v>1147648.08308021</v>
      </c>
      <c r="U1532" s="0" t="n">
        <v>1148666.6378752</v>
      </c>
      <c r="V1532" s="1441" t="n">
        <f aca="false">T1532-U1532</f>
        <v>-1018.55479499348</v>
      </c>
      <c r="W1532" s="2001" t="n">
        <f aca="false">V1532/U1532*100</f>
        <v>-0.0886727934292235</v>
      </c>
      <c r="X1532" s="1441" t="str">
        <f aca="false">IF(W1532&gt;40,"FAULT",IF(W1532&lt;-40,"CHECK","OK"))</f>
        <v>OK</v>
      </c>
    </row>
    <row r="1533" customFormat="false" ht="21.75" hidden="false" customHeight="true" outlineLevel="0" collapsed="false">
      <c r="A1533" s="2016" t="n">
        <v>8</v>
      </c>
      <c r="B1533" s="2017" t="s">
        <v>1999</v>
      </c>
      <c r="C1533" s="2152" t="n">
        <v>11</v>
      </c>
      <c r="D1533" s="2309"/>
      <c r="E1533" s="2018" t="s">
        <v>2000</v>
      </c>
      <c r="F1533" s="2119" t="n">
        <v>1</v>
      </c>
      <c r="G1533" s="2134" t="n">
        <v>3971.87</v>
      </c>
      <c r="H1533" s="2134" t="n">
        <v>4021.57</v>
      </c>
      <c r="I1533" s="2053" t="n">
        <f aca="false">H1533-G1533</f>
        <v>49.7000000000003</v>
      </c>
      <c r="J1533" s="2027" t="n">
        <v>60000</v>
      </c>
      <c r="K1533" s="2135"/>
      <c r="L1533" s="2128" t="n">
        <f aca="false">F1533*I1533*J1533</f>
        <v>2982000.00000002</v>
      </c>
      <c r="M1533" s="2128" t="n">
        <f aca="false">L1533*$K$1541/$L$1541</f>
        <v>2980047.53025533</v>
      </c>
      <c r="N1533" s="2154" t="s">
        <v>757</v>
      </c>
      <c r="O1533" s="2155"/>
      <c r="S1533" s="0" t="str">
        <f aca="false">B1533</f>
        <v>Baitul Aman Housing</v>
      </c>
      <c r="T1533" s="2160" t="n">
        <f aca="false">M1533</f>
        <v>2980047.53025533</v>
      </c>
      <c r="U1533" s="0" t="n">
        <v>2714650.31310734</v>
      </c>
      <c r="V1533" s="1441" t="n">
        <f aca="false">T1533-U1533</f>
        <v>265397.217147995</v>
      </c>
      <c r="W1533" s="2001" t="n">
        <f aca="false">V1533/U1533*100</f>
        <v>9.77647897655763</v>
      </c>
      <c r="X1533" s="1441" t="str">
        <f aca="false">IF(W1533&gt;40,"FAULT",IF(W1533&lt;-40,"CHECK","OK"))</f>
        <v>OK</v>
      </c>
    </row>
    <row r="1534" customFormat="false" ht="21.75" hidden="false" customHeight="true" outlineLevel="0" collapsed="false">
      <c r="A1534" s="2016" t="n">
        <v>11</v>
      </c>
      <c r="B1534" s="2017" t="s">
        <v>2001</v>
      </c>
      <c r="C1534" s="2152" t="n">
        <v>11</v>
      </c>
      <c r="D1534" s="2309"/>
      <c r="E1534" s="2018" t="s">
        <v>2002</v>
      </c>
      <c r="F1534" s="2119" t="n">
        <v>1</v>
      </c>
      <c r="G1534" s="2134" t="n">
        <v>446.82</v>
      </c>
      <c r="H1534" s="2134" t="n">
        <v>452.52</v>
      </c>
      <c r="I1534" s="2053" t="n">
        <f aca="false">H1534-G1534</f>
        <v>5.69999999999999</v>
      </c>
      <c r="J1534" s="2027" t="n">
        <v>30000</v>
      </c>
      <c r="K1534" s="2135"/>
      <c r="L1534" s="2128" t="n">
        <f aca="false">F1534*I1534*J1534</f>
        <v>171000</v>
      </c>
      <c r="M1534" s="2128" t="n">
        <f aca="false">L1534*$K$1541/$L$1541</f>
        <v>170888.037449248</v>
      </c>
      <c r="N1534" s="2154" t="s">
        <v>756</v>
      </c>
      <c r="O1534" s="2155"/>
      <c r="S1534" s="0" t="str">
        <f aca="false">B1534</f>
        <v>Shyamoli Square</v>
      </c>
      <c r="T1534" s="2160" t="n">
        <f aca="false">M1534</f>
        <v>170888.037449248</v>
      </c>
      <c r="U1534" s="0" t="n">
        <v>163284.992442238</v>
      </c>
      <c r="V1534" s="1441" t="n">
        <f aca="false">T1534-U1534</f>
        <v>7603.04500701014</v>
      </c>
      <c r="W1534" s="2001" t="n">
        <f aca="false">V1534/U1534*100</f>
        <v>4.65630361571637</v>
      </c>
      <c r="X1534" s="1441" t="str">
        <f aca="false">IF(W1534&gt;40,"FAULT",IF(W1534&lt;-40,"CHECK","OK"))</f>
        <v>OK</v>
      </c>
    </row>
    <row r="1535" customFormat="false" ht="21.75" hidden="false" customHeight="true" outlineLevel="0" collapsed="false">
      <c r="A1535" s="2016" t="n">
        <v>12</v>
      </c>
      <c r="B1535" s="2017" t="s">
        <v>2003</v>
      </c>
      <c r="C1535" s="2152" t="n">
        <v>11</v>
      </c>
      <c r="D1535" s="2309"/>
      <c r="E1535" s="2018" t="s">
        <v>2004</v>
      </c>
      <c r="F1535" s="2119" t="n">
        <v>1</v>
      </c>
      <c r="G1535" s="2134" t="n">
        <v>3719.11</v>
      </c>
      <c r="H1535" s="2134" t="n">
        <v>3751.71</v>
      </c>
      <c r="I1535" s="2053" t="n">
        <f aca="false">H1535-G1535</f>
        <v>32.5999999999999</v>
      </c>
      <c r="J1535" s="2027" t="n">
        <v>60000</v>
      </c>
      <c r="K1535" s="2135"/>
      <c r="L1535" s="2128" t="n">
        <f aca="false">F1535*I1535*J1535</f>
        <v>1955999.99999999</v>
      </c>
      <c r="M1535" s="2128" t="n">
        <f aca="false">L1535*$K$1541/$L$1541</f>
        <v>1954719.30555982</v>
      </c>
      <c r="N1535" s="2154" t="s">
        <v>757</v>
      </c>
      <c r="O1535" s="2155"/>
      <c r="S1535" s="0" t="str">
        <f aca="false">B1535</f>
        <v>Mohammadi Housing</v>
      </c>
      <c r="T1535" s="2160" t="n">
        <f aca="false">M1535</f>
        <v>1954719.30555982</v>
      </c>
      <c r="U1535" s="0" t="n">
        <v>1343295.18462537</v>
      </c>
      <c r="V1535" s="1441" t="n">
        <f aca="false">T1535-U1535</f>
        <v>611424.120934454</v>
      </c>
      <c r="W1535" s="2001" t="n">
        <f aca="false">V1535/U1535*100</f>
        <v>45.5167358546719</v>
      </c>
      <c r="X1535" s="1441" t="str">
        <f aca="false">IF(W1535&gt;40,"FAULT",IF(W1535&lt;-40,"CHECK","OK"))</f>
        <v>FAULT</v>
      </c>
    </row>
    <row r="1536" customFormat="false" ht="21.75" hidden="false" customHeight="true" outlineLevel="0" collapsed="false">
      <c r="A1536" s="2016" t="n">
        <v>13</v>
      </c>
      <c r="B1536" s="2017" t="s">
        <v>2005</v>
      </c>
      <c r="C1536" s="2152" t="n">
        <v>11</v>
      </c>
      <c r="D1536" s="2309"/>
      <c r="E1536" s="2018" t="s">
        <v>2006</v>
      </c>
      <c r="F1536" s="2119" t="n">
        <v>1</v>
      </c>
      <c r="G1536" s="2134" t="n">
        <v>2131.68</v>
      </c>
      <c r="H1536" s="2134" t="n">
        <v>2147.7</v>
      </c>
      <c r="I1536" s="2053" t="n">
        <f aca="false">H1536-G1536</f>
        <v>16.02</v>
      </c>
      <c r="J1536" s="2027" t="n">
        <v>60000</v>
      </c>
      <c r="K1536" s="2135"/>
      <c r="L1536" s="2128" t="n">
        <f aca="false">F1536*I1536*J1536</f>
        <v>961199.999999999</v>
      </c>
      <c r="M1536" s="2128" t="n">
        <f aca="false">L1536*$K$1541/$L$1541</f>
        <v>960570.652609459</v>
      </c>
      <c r="N1536" s="2159" t="s">
        <v>1893</v>
      </c>
      <c r="O1536" s="2155"/>
      <c r="S1536" s="0" t="str">
        <f aca="false">B1536</f>
        <v>Chand Housing</v>
      </c>
      <c r="T1536" s="2160" t="n">
        <f aca="false">M1536</f>
        <v>960570.652609459</v>
      </c>
      <c r="U1536" s="0" t="n">
        <v>891350.982509177</v>
      </c>
      <c r="V1536" s="1441" t="n">
        <f aca="false">T1536-U1536</f>
        <v>69219.6701002817</v>
      </c>
      <c r="W1536" s="2001" t="n">
        <f aca="false">V1536/U1536*100</f>
        <v>7.76570301245716</v>
      </c>
      <c r="X1536" s="1441" t="str">
        <f aca="false">IF(W1536&gt;40,"FAULT",IF(W1536&lt;-40,"CHECK","OK"))</f>
        <v>OK</v>
      </c>
    </row>
    <row r="1537" customFormat="false" ht="21.75" hidden="false" customHeight="true" outlineLevel="0" collapsed="false">
      <c r="A1537" s="2016" t="n">
        <v>14</v>
      </c>
      <c r="B1537" s="2017" t="s">
        <v>2007</v>
      </c>
      <c r="C1537" s="2152" t="n">
        <v>11</v>
      </c>
      <c r="D1537" s="2309"/>
      <c r="E1537" s="2018" t="s">
        <v>2008</v>
      </c>
      <c r="F1537" s="2119" t="n">
        <v>1</v>
      </c>
      <c r="G1537" s="2134" t="n">
        <v>3977.85</v>
      </c>
      <c r="H1537" s="2134" t="n">
        <v>4021.99</v>
      </c>
      <c r="I1537" s="2053" t="n">
        <f aca="false">H1537-G1537</f>
        <v>44.1399999999999</v>
      </c>
      <c r="J1537" s="2027" t="n">
        <v>60000</v>
      </c>
      <c r="K1537" s="2135"/>
      <c r="L1537" s="2128" t="n">
        <f aca="false">F1537*I1537*J1537</f>
        <v>2648399.99999999</v>
      </c>
      <c r="M1537" s="2128" t="n">
        <f aca="false">L1537*$K$1541/$L$1541</f>
        <v>2646665.95544204</v>
      </c>
      <c r="N1537" s="2154" t="s">
        <v>757</v>
      </c>
      <c r="O1537" s="2155"/>
      <c r="S1537" s="0" t="str">
        <f aca="false">B1537</f>
        <v>PC Culture Housing</v>
      </c>
      <c r="T1537" s="2160" t="n">
        <f aca="false">M1537</f>
        <v>2646665.95544204</v>
      </c>
      <c r="U1537" s="0" t="n">
        <v>2456140.61757722</v>
      </c>
      <c r="V1537" s="1441" t="n">
        <f aca="false">T1537-U1537</f>
        <v>190525.337864821</v>
      </c>
      <c r="W1537" s="2001" t="n">
        <f aca="false">V1537/U1537*100</f>
        <v>7.75710219933414</v>
      </c>
      <c r="X1537" s="1441" t="str">
        <f aca="false">IF(W1537&gt;40,"FAULT",IF(W1537&lt;-40,"CHECK","OK"))</f>
        <v>OK</v>
      </c>
    </row>
    <row r="1538" customFormat="false" ht="21.75" hidden="false" customHeight="true" outlineLevel="0" collapsed="false">
      <c r="A1538" s="2016" t="n">
        <v>15</v>
      </c>
      <c r="B1538" s="2017" t="s">
        <v>2009</v>
      </c>
      <c r="C1538" s="2152" t="n">
        <v>11</v>
      </c>
      <c r="D1538" s="2309"/>
      <c r="E1538" s="2018" t="s">
        <v>2010</v>
      </c>
      <c r="F1538" s="2119" t="n">
        <v>1</v>
      </c>
      <c r="G1538" s="2134" t="n">
        <v>2158.29</v>
      </c>
      <c r="H1538" s="2134" t="n">
        <v>2208.55</v>
      </c>
      <c r="I1538" s="2053" t="n">
        <f aca="false">H1538-G1538</f>
        <v>50.2600000000002</v>
      </c>
      <c r="J1538" s="2027" t="n">
        <v>60000</v>
      </c>
      <c r="K1538" s="2135"/>
      <c r="L1538" s="2128" t="n">
        <f aca="false">F1538*I1538*J1538</f>
        <v>3015600.00000001</v>
      </c>
      <c r="M1538" s="2128" t="n">
        <f aca="false">L1538*$K$1541/$L$1541</f>
        <v>3013625.53059623</v>
      </c>
      <c r="N1538" s="2154" t="s">
        <v>757</v>
      </c>
      <c r="O1538" s="2155"/>
      <c r="S1538" s="0" t="str">
        <f aca="false">B1538</f>
        <v>Mehedibagh</v>
      </c>
      <c r="T1538" s="2160" t="n">
        <f aca="false">M1538</f>
        <v>3013625.53059623</v>
      </c>
      <c r="U1538" s="0" t="n">
        <v>2845397.71107754</v>
      </c>
      <c r="V1538" s="1441" t="n">
        <f aca="false">T1538-U1538</f>
        <v>168227.819518691</v>
      </c>
      <c r="W1538" s="2001" t="n">
        <f aca="false">V1538/U1538*100</f>
        <v>5.91227788170897</v>
      </c>
      <c r="X1538" s="1441" t="str">
        <f aca="false">IF(W1538&gt;40,"FAULT",IF(W1538&lt;-40,"CHECK","OK"))</f>
        <v>OK</v>
      </c>
    </row>
    <row r="1539" customFormat="false" ht="21.75" hidden="false" customHeight="true" outlineLevel="0" collapsed="false">
      <c r="A1539" s="2016" t="n">
        <v>16</v>
      </c>
      <c r="B1539" s="2017" t="s">
        <v>2011</v>
      </c>
      <c r="C1539" s="2152" t="n">
        <v>11</v>
      </c>
      <c r="D1539" s="2309"/>
      <c r="E1539" s="2018"/>
      <c r="F1539" s="2119" t="n">
        <v>1</v>
      </c>
      <c r="G1539" s="2134" t="n">
        <v>0</v>
      </c>
      <c r="H1539" s="2134" t="n">
        <v>0</v>
      </c>
      <c r="I1539" s="2053" t="n">
        <f aca="false">H1539-G1539</f>
        <v>0</v>
      </c>
      <c r="J1539" s="2027" t="n">
        <v>160000</v>
      </c>
      <c r="K1539" s="2135" t="n">
        <f aca="false">F1539*I1539*J1539</f>
        <v>0</v>
      </c>
      <c r="L1539" s="2128" t="n">
        <f aca="false">F1539*I1539*J1539</f>
        <v>0</v>
      </c>
      <c r="M1539" s="2128" t="n">
        <f aca="false">L1539*$K$1541/$L$1541</f>
        <v>0</v>
      </c>
      <c r="N1539" s="2154" t="s">
        <v>757</v>
      </c>
      <c r="O1539" s="2155"/>
      <c r="S1539" s="0" t="str">
        <f aca="false">B1539</f>
        <v>33/11 kV Incoming (Spare)</v>
      </c>
      <c r="T1539" s="2160" t="n">
        <f aca="false">M1539</f>
        <v>0</v>
      </c>
      <c r="U1539" s="0" t="n">
        <v>0</v>
      </c>
      <c r="V1539" s="1441" t="n">
        <f aca="false">T1539-U1539</f>
        <v>0</v>
      </c>
      <c r="W1539" s="2001" t="e">
        <f aca="false">V1539/U1539*100</f>
        <v>#DIV/0!</v>
      </c>
      <c r="X1539" s="1441" t="e">
        <f aca="false">IF(W1539&gt;40,"FAULT",IF(W1539&lt;-40,"CHECK","OK"))</f>
        <v>#DIV/0!</v>
      </c>
    </row>
    <row r="1540" customFormat="false" ht="21.75" hidden="false" customHeight="true" outlineLevel="0" collapsed="false">
      <c r="A1540" s="2016" t="n">
        <v>17</v>
      </c>
      <c r="B1540" s="2017" t="s">
        <v>1604</v>
      </c>
      <c r="C1540" s="2152" t="n">
        <v>11</v>
      </c>
      <c r="D1540" s="2309"/>
      <c r="E1540" s="2018"/>
      <c r="F1540" s="2119" t="n">
        <v>1</v>
      </c>
      <c r="G1540" s="2134" t="n">
        <v>636966</v>
      </c>
      <c r="H1540" s="2134" t="n">
        <v>642363</v>
      </c>
      <c r="I1540" s="2053" t="n">
        <f aca="false">H1540-G1540</f>
        <v>5397</v>
      </c>
      <c r="J1540" s="2027" t="n">
        <v>1</v>
      </c>
      <c r="K1540" s="2135"/>
      <c r="L1540" s="2128" t="n">
        <f aca="false">F1540*I1540*J1540</f>
        <v>5397</v>
      </c>
      <c r="M1540" s="2128" t="n">
        <f aca="false">L1540*$K$1541/$L$1541</f>
        <v>5393.46630475786</v>
      </c>
      <c r="N1540" s="2154" t="s">
        <v>757</v>
      </c>
      <c r="O1540" s="2155"/>
      <c r="S1540" s="0" t="str">
        <f aca="false">B1540</f>
        <v>11/0.4 kV Auxiliary Transformer</v>
      </c>
      <c r="T1540" s="2160" t="n">
        <f aca="false">M1540</f>
        <v>5393.46630475786</v>
      </c>
      <c r="U1540" s="0" t="n">
        <v>0</v>
      </c>
      <c r="V1540" s="1441" t="n">
        <f aca="false">T1540-U1540</f>
        <v>5393.46630475786</v>
      </c>
      <c r="W1540" s="2001" t="e">
        <f aca="false">V1540/U1540*100</f>
        <v>#DIV/0!</v>
      </c>
      <c r="X1540" s="1441" t="e">
        <f aca="false">IF(W1540&gt;40,"FAULT",IF(W1540&lt;-40,"CHECK","OK"))</f>
        <v>#DIV/0!</v>
      </c>
    </row>
    <row r="1541" customFormat="false" ht="21.75" hidden="false" customHeight="true" outlineLevel="0" collapsed="false">
      <c r="A1541" s="2132"/>
      <c r="B1541" s="2142"/>
      <c r="C1541" s="2143"/>
      <c r="D1541" s="2142"/>
      <c r="E1541" s="2143"/>
      <c r="F1541" s="2144"/>
      <c r="G1541" s="2145"/>
      <c r="H1541" s="2145"/>
      <c r="I1541" s="2145"/>
      <c r="J1541" s="2239" t="s">
        <v>1187</v>
      </c>
      <c r="K1541" s="2075" t="n">
        <f aca="false">K1527</f>
        <v>17395199.9999999</v>
      </c>
      <c r="L1541" s="2075" t="n">
        <f aca="false">SUM(L1529:L1540)</f>
        <v>17406597</v>
      </c>
      <c r="M1541" s="2130" t="n">
        <f aca="false">SUM(M1529:M1540)</f>
        <v>17395199.9999999</v>
      </c>
      <c r="N1541" s="2166" t="n">
        <f aca="false">(M1541-L1541)/L1541*100</f>
        <v>-0.0654751758780541</v>
      </c>
      <c r="O1541" s="2240"/>
    </row>
    <row r="1543" customFormat="false" ht="21.75" hidden="false" customHeight="true" outlineLevel="0" collapsed="false">
      <c r="A1543" s="2077"/>
      <c r="B1543" s="2078"/>
      <c r="C1543" s="2051"/>
      <c r="D1543" s="2079"/>
      <c r="F1543" s="2169" t="s">
        <v>1234</v>
      </c>
      <c r="G1543" s="2169"/>
      <c r="H1543" s="2169"/>
      <c r="I1543" s="2170" t="s">
        <v>212</v>
      </c>
      <c r="J1543" s="2170" t="s">
        <v>20</v>
      </c>
      <c r="L1543" s="2077" t="s">
        <v>122</v>
      </c>
      <c r="M1543" s="2077"/>
      <c r="N1543" s="2051"/>
      <c r="O1543" s="2077"/>
    </row>
    <row r="1544" customFormat="false" ht="21.75" hidden="false" customHeight="true" outlineLevel="0" collapsed="false">
      <c r="A1544" s="2077"/>
      <c r="B1544" s="2078"/>
      <c r="C1544" s="2051"/>
      <c r="D1544" s="2079"/>
      <c r="F1544" s="2260" t="s">
        <v>757</v>
      </c>
      <c r="G1544" s="2261" t="s">
        <v>1367</v>
      </c>
      <c r="H1544" s="2261"/>
      <c r="I1544" s="2171" t="n">
        <f aca="false">M1529+M1531+M1533+M1535+M1537+M1538+M1539+M1540</f>
        <v>12795013.9532959</v>
      </c>
      <c r="J1544" s="2389"/>
      <c r="L1544" s="2077"/>
      <c r="M1544" s="2077"/>
      <c r="N1544" s="2051"/>
      <c r="O1544" s="2077" t="s">
        <v>122</v>
      </c>
    </row>
    <row r="1545" customFormat="false" ht="21.75" hidden="false" customHeight="true" outlineLevel="0" collapsed="false">
      <c r="A1545" s="2077"/>
      <c r="B1545" s="2078"/>
      <c r="C1545" s="2051"/>
      <c r="D1545" s="2079"/>
      <c r="F1545" s="2260" t="s">
        <v>756</v>
      </c>
      <c r="G1545" s="2261" t="s">
        <v>1367</v>
      </c>
      <c r="H1545" s="2261"/>
      <c r="I1545" s="2171" t="n">
        <f aca="false">M1530+M1532+M1534</f>
        <v>3639615.39409452</v>
      </c>
      <c r="J1545" s="2055"/>
      <c r="M1545" s="2390"/>
      <c r="N1545" s="2051"/>
      <c r="O1545" s="2077"/>
    </row>
    <row r="1546" customFormat="false" ht="21.75" hidden="false" customHeight="true" outlineLevel="0" collapsed="false">
      <c r="A1546" s="2077"/>
      <c r="B1546" s="2078"/>
      <c r="C1546" s="2051"/>
      <c r="D1546" s="2079"/>
      <c r="F1546" s="2260" t="s">
        <v>1893</v>
      </c>
      <c r="G1546" s="2261" t="s">
        <v>1367</v>
      </c>
      <c r="H1546" s="2261"/>
      <c r="I1546" s="2171" t="n">
        <f aca="false">M1536</f>
        <v>960570.652609459</v>
      </c>
      <c r="J1546" s="2055"/>
      <c r="L1546" s="2077"/>
      <c r="M1546" s="2077"/>
      <c r="N1546" s="2051"/>
      <c r="O1546" s="2077"/>
    </row>
    <row r="1547" customFormat="false" ht="21.75" hidden="false" customHeight="true" outlineLevel="0" collapsed="false">
      <c r="A1547" s="2077"/>
      <c r="B1547" s="2078"/>
      <c r="C1547" s="2051"/>
      <c r="D1547" s="2079"/>
      <c r="E1547" s="2051"/>
      <c r="F1547" s="2260"/>
      <c r="G1547" s="2126"/>
      <c r="H1547" s="2126"/>
      <c r="I1547" s="2171"/>
      <c r="J1547" s="2055"/>
      <c r="L1547" s="2077"/>
      <c r="M1547" s="2077"/>
      <c r="N1547" s="2051"/>
      <c r="O1547" s="2077"/>
    </row>
    <row r="1548" customFormat="false" ht="21.75" hidden="false" customHeight="true" outlineLevel="0" collapsed="false">
      <c r="F1548" s="2260"/>
      <c r="G1548" s="2126"/>
      <c r="H1548" s="2126"/>
      <c r="I1548" s="2171"/>
      <c r="J1548" s="2055"/>
    </row>
    <row r="1549" customFormat="false" ht="21.75" hidden="false" customHeight="true" outlineLevel="0" collapsed="false">
      <c r="F1549" s="2385" t="s">
        <v>1239</v>
      </c>
      <c r="G1549" s="2386"/>
      <c r="H1549" s="2386"/>
      <c r="I1549" s="2242" t="n">
        <f aca="false">SUM(I1544:I1548)</f>
        <v>17395199.9999999</v>
      </c>
      <c r="J1549" s="2130" t="n">
        <f aca="false">I1549-M1541</f>
        <v>0</v>
      </c>
    </row>
    <row r="1550" customFormat="false" ht="21.75" hidden="false" customHeight="true" outlineLevel="0" collapsed="false">
      <c r="F1550" s="2103"/>
      <c r="G1550" s="2077"/>
      <c r="H1550" s="2077"/>
      <c r="I1550" s="2077"/>
      <c r="J1550" s="2077"/>
    </row>
    <row r="1551" customFormat="false" ht="21.75" hidden="false" customHeight="true" outlineLevel="0" collapsed="false">
      <c r="E1551" s="2051"/>
      <c r="F1551" s="2103"/>
      <c r="G1551" s="2077"/>
      <c r="H1551" s="2077"/>
      <c r="I1551" s="2077"/>
      <c r="J1551" s="2077"/>
      <c r="K1551" s="2080"/>
    </row>
    <row r="1559" customFormat="false" ht="21.75" hidden="false" customHeight="true" outlineLevel="0" collapsed="false">
      <c r="A1559" s="2077"/>
      <c r="B1559" s="2078"/>
      <c r="C1559" s="2051"/>
      <c r="D1559" s="2079"/>
      <c r="E1559" s="2051"/>
      <c r="F1559" s="2103"/>
      <c r="G1559" s="2077"/>
      <c r="H1559" s="2077"/>
      <c r="I1559" s="2077"/>
      <c r="J1559" s="2077"/>
      <c r="K1559" s="2080"/>
      <c r="L1559" s="2077"/>
      <c r="M1559" s="2077"/>
      <c r="N1559" s="2051"/>
      <c r="O1559" s="2077"/>
    </row>
    <row r="1560" customFormat="false" ht="21.75" hidden="false" customHeight="true" outlineLevel="0" collapsed="false">
      <c r="A1560" s="2077"/>
      <c r="B1560" s="2078"/>
      <c r="C1560" s="2051"/>
      <c r="D1560" s="2079"/>
      <c r="E1560" s="2051"/>
      <c r="F1560" s="2103"/>
      <c r="G1560" s="2077"/>
      <c r="H1560" s="2077"/>
      <c r="I1560" s="2077"/>
      <c r="J1560" s="2077"/>
      <c r="K1560" s="2080"/>
      <c r="L1560" s="2077"/>
      <c r="M1560" s="2077"/>
      <c r="N1560" s="2051"/>
      <c r="O1560" s="2077"/>
    </row>
    <row r="1561" customFormat="false" ht="21.75" hidden="false" customHeight="true" outlineLevel="0" collapsed="false">
      <c r="A1561" s="2271"/>
      <c r="B1561" s="2175"/>
      <c r="C1561" s="2175"/>
      <c r="D1561" s="2175"/>
      <c r="E1561" s="2175"/>
      <c r="F1561" s="2175"/>
      <c r="G1561" s="2175"/>
      <c r="H1561" s="2175"/>
      <c r="I1561" s="2175"/>
      <c r="J1561" s="2175"/>
      <c r="K1561" s="2175"/>
      <c r="L1561" s="2175"/>
      <c r="M1561" s="2175"/>
      <c r="N1561" s="2272"/>
      <c r="O1561" s="2174"/>
    </row>
    <row r="1562" customFormat="false" ht="21.75" hidden="false" customHeight="true" outlineLevel="0" collapsed="false">
      <c r="A1562" s="2077"/>
      <c r="B1562" s="2078"/>
      <c r="C1562" s="2051"/>
      <c r="D1562" s="2079"/>
      <c r="E1562" s="2051"/>
      <c r="F1562" s="2103"/>
      <c r="G1562" s="2077"/>
      <c r="H1562" s="2077"/>
      <c r="I1562" s="2077"/>
      <c r="J1562" s="2077"/>
      <c r="K1562" s="2080"/>
      <c r="L1562" s="2077"/>
      <c r="M1562" s="2077"/>
      <c r="N1562" s="2051"/>
      <c r="O1562" s="2077"/>
    </row>
    <row r="1563" customFormat="false" ht="21.75" hidden="false" customHeight="true" outlineLevel="0" collapsed="false">
      <c r="A1563" s="2077"/>
      <c r="B1563" s="2078"/>
      <c r="C1563" s="2051"/>
      <c r="D1563" s="2079"/>
      <c r="E1563" s="2051"/>
      <c r="F1563" s="2103"/>
      <c r="G1563" s="2077"/>
      <c r="H1563" s="2077"/>
      <c r="I1563" s="2077"/>
      <c r="J1563" s="2077"/>
      <c r="K1563" s="2080"/>
      <c r="L1563" s="2077"/>
      <c r="M1563" s="2077"/>
      <c r="N1563" s="2051"/>
      <c r="O1563" s="2077"/>
    </row>
    <row r="1564" customFormat="false" ht="21.75" hidden="false" customHeight="true" outlineLevel="0" collapsed="false">
      <c r="A1564" s="2270" t="s">
        <v>2012</v>
      </c>
      <c r="B1564" s="2270"/>
      <c r="C1564" s="2270"/>
      <c r="D1564" s="2270"/>
      <c r="E1564" s="2270"/>
      <c r="F1564" s="2270"/>
      <c r="G1564" s="2270"/>
      <c r="H1564" s="2270"/>
      <c r="I1564" s="2270"/>
      <c r="J1564" s="2270"/>
      <c r="K1564" s="2270"/>
      <c r="L1564" s="2270"/>
      <c r="M1564" s="2270"/>
      <c r="N1564" s="2270"/>
      <c r="O1564" s="1989" t="e">
        <f aca="false">#REF!</f>
        <v>#REF!</v>
      </c>
      <c r="S1564" s="1990" t="str">
        <f aca="false">S6</f>
        <v>Name of Feeders.</v>
      </c>
      <c r="T1564" s="1991" t="str">
        <f aca="false">T6</f>
        <v>Month June-2023</v>
      </c>
      <c r="U1564" s="1990" t="s">
        <v>1070</v>
      </c>
      <c r="V1564" s="1990" t="str">
        <f aca="false">V6</f>
        <v>Diffferance</v>
      </c>
      <c r="W1564" s="1990" t="str">
        <f aca="false">W6</f>
        <v>% of Increased/Decreased</v>
      </c>
      <c r="X1564" s="1990" t="str">
        <f aca="false">X6</f>
        <v>COMENTS</v>
      </c>
    </row>
    <row r="1565" customFormat="false" ht="21.75" hidden="false" customHeight="true" outlineLevel="0" collapsed="false">
      <c r="A1565" s="1992" t="s">
        <v>794</v>
      </c>
      <c r="B1565" s="1993" t="s">
        <v>1074</v>
      </c>
      <c r="C1565" s="1994" t="s">
        <v>1075</v>
      </c>
      <c r="D1565" s="1994"/>
      <c r="E1565" s="1994"/>
      <c r="F1565" s="1995" t="s">
        <v>45</v>
      </c>
      <c r="G1565" s="1996" t="s">
        <v>1076</v>
      </c>
      <c r="H1565" s="1996"/>
      <c r="I1565" s="1996"/>
      <c r="J1565" s="1996" t="s">
        <v>29</v>
      </c>
      <c r="K1565" s="1994" t="s">
        <v>1077</v>
      </c>
      <c r="L1565" s="1994"/>
      <c r="M1565" s="1994" t="s">
        <v>1078</v>
      </c>
      <c r="N1565" s="1993"/>
      <c r="O1565" s="1997" t="s">
        <v>479</v>
      </c>
    </row>
    <row r="1566" customFormat="false" ht="21.75" hidden="false" customHeight="true" outlineLevel="0" collapsed="false">
      <c r="A1566" s="1992"/>
      <c r="B1566" s="1993"/>
      <c r="C1566" s="1998" t="s">
        <v>1079</v>
      </c>
      <c r="D1566" s="1998"/>
      <c r="E1566" s="1998" t="s">
        <v>1080</v>
      </c>
      <c r="F1566" s="1995"/>
      <c r="G1566" s="2249" t="n">
        <f aca="false">'NORTH-1'!$H$8</f>
        <v>44929</v>
      </c>
      <c r="H1566" s="2249" t="n">
        <f aca="false">'NORTH-1'!$H$8</f>
        <v>44929</v>
      </c>
      <c r="I1566" s="2000" t="s">
        <v>47</v>
      </c>
      <c r="J1566" s="1996"/>
      <c r="K1566" s="2000" t="s">
        <v>1081</v>
      </c>
      <c r="L1566" s="2000" t="s">
        <v>1082</v>
      </c>
      <c r="M1566" s="1994" t="s">
        <v>1083</v>
      </c>
      <c r="N1566" s="1998" t="s">
        <v>741</v>
      </c>
      <c r="O1566" s="1997"/>
    </row>
    <row r="1567" customFormat="false" ht="21.75" hidden="false" customHeight="true" outlineLevel="0" collapsed="false">
      <c r="A1567" s="2002" t="n">
        <v>1</v>
      </c>
      <c r="B1567" s="2003" t="n">
        <v>2</v>
      </c>
      <c r="C1567" s="2004" t="n">
        <v>4</v>
      </c>
      <c r="D1567" s="2004"/>
      <c r="E1567" s="2003" t="n">
        <v>5</v>
      </c>
      <c r="F1567" s="2005" t="n">
        <v>7</v>
      </c>
      <c r="G1567" s="2002" t="n">
        <v>9</v>
      </c>
      <c r="H1567" s="2002" t="n">
        <v>9</v>
      </c>
      <c r="I1567" s="2002" t="s">
        <v>1084</v>
      </c>
      <c r="J1567" s="2002" t="n">
        <v>11</v>
      </c>
      <c r="K1567" s="2002" t="s">
        <v>1085</v>
      </c>
      <c r="L1567" s="2002" t="s">
        <v>1086</v>
      </c>
      <c r="M1567" s="2002" t="n">
        <v>14</v>
      </c>
      <c r="N1567" s="2006" t="n">
        <v>15</v>
      </c>
      <c r="O1567" s="2002" t="n">
        <v>16</v>
      </c>
      <c r="T1567" s="1441" t="n">
        <v>15283200.0000001</v>
      </c>
      <c r="U1567" s="1441" t="n">
        <v>15283200.0000001</v>
      </c>
      <c r="V1567" s="1441" t="n">
        <f aca="false">T1567-U1567</f>
        <v>0</v>
      </c>
      <c r="W1567" s="2001" t="n">
        <f aca="false">V1567/U1567*100</f>
        <v>0</v>
      </c>
      <c r="X1567" s="1441" t="str">
        <f aca="false">IF(W1567&gt;40,"FAULT",IF(W1567&lt;-40,"CHECK","OK"))</f>
        <v>OK</v>
      </c>
    </row>
    <row r="1568" customFormat="false" ht="21.75" hidden="false" customHeight="true" outlineLevel="0" collapsed="false">
      <c r="A1568" s="2007"/>
      <c r="B1568" s="2008" t="s">
        <v>1474</v>
      </c>
      <c r="C1568" s="2009"/>
      <c r="D1568" s="2010"/>
      <c r="E1568" s="2011"/>
      <c r="F1568" s="2012"/>
      <c r="G1568" s="2009"/>
      <c r="H1568" s="2009"/>
      <c r="I1568" s="2009"/>
      <c r="J1568" s="2009"/>
      <c r="K1568" s="2010"/>
      <c r="L1568" s="2009"/>
      <c r="M1568" s="2013"/>
      <c r="N1568" s="2014"/>
      <c r="O1568" s="2015"/>
    </row>
    <row r="1569" customFormat="false" ht="21.75" hidden="false" customHeight="true" outlineLevel="0" collapsed="false">
      <c r="A1569" s="2188" t="n">
        <v>1</v>
      </c>
      <c r="B1569" s="2177" t="s">
        <v>175</v>
      </c>
      <c r="C1569" s="2178" t="n">
        <v>132</v>
      </c>
      <c r="D1569" s="2391"/>
      <c r="E1569" s="2178" t="n">
        <v>42627810</v>
      </c>
      <c r="F1569" s="2180" t="n">
        <v>1</v>
      </c>
      <c r="G1569" s="2274" t="n">
        <f aca="false">'PDB Bill AMR'!J49</f>
        <v>134.079</v>
      </c>
      <c r="H1569" s="2274" t="n">
        <f aca="false">'PDB Bill AMR'!K49</f>
        <v>145.541</v>
      </c>
      <c r="I1569" s="2274" t="n">
        <f aca="false">'PDB Bill AMR'!L49</f>
        <v>11.462</v>
      </c>
      <c r="J1569" s="2178" t="n">
        <f aca="false">'PDB Bill AMR'!I49</f>
        <v>960000</v>
      </c>
      <c r="K1569" s="2184" t="n">
        <f aca="false">'PDB Bill AMR'!M49</f>
        <v>0</v>
      </c>
      <c r="L1569" s="2275" t="n">
        <f aca="false">'PDB Bill AMR'!N49</f>
        <v>11003520</v>
      </c>
      <c r="M1569" s="2025"/>
      <c r="N1569" s="2026"/>
      <c r="O1569" s="2027"/>
    </row>
    <row r="1570" customFormat="false" ht="21.75" hidden="false" customHeight="true" outlineLevel="0" collapsed="false">
      <c r="A1570" s="2188" t="n">
        <v>2</v>
      </c>
      <c r="B1570" s="2177" t="s">
        <v>2013</v>
      </c>
      <c r="C1570" s="2178" t="n">
        <v>132</v>
      </c>
      <c r="D1570" s="2391"/>
      <c r="E1570" s="2178"/>
      <c r="F1570" s="2180" t="n">
        <v>1</v>
      </c>
      <c r="G1570" s="2274" t="n">
        <f aca="false">'PDB Bill AMR'!J50</f>
        <v>0</v>
      </c>
      <c r="H1570" s="2274" t="n">
        <f aca="false">'PDB Bill AMR'!K50</f>
        <v>0</v>
      </c>
      <c r="I1570" s="2274" t="n">
        <f aca="false">'PDB Bill AMR'!L50</f>
        <v>0</v>
      </c>
      <c r="J1570" s="2178" t="n">
        <f aca="false">'PDB Bill AMR'!I50</f>
        <v>960000</v>
      </c>
      <c r="K1570" s="2184" t="n">
        <f aca="false">'PDB Bill AMR'!M50</f>
        <v>0</v>
      </c>
      <c r="L1570" s="2185" t="n">
        <f aca="false">'PDB Bill AMR'!N50</f>
        <v>0</v>
      </c>
      <c r="M1570" s="2029"/>
      <c r="N1570" s="2030"/>
      <c r="O1570" s="2027"/>
    </row>
    <row r="1571" customFormat="false" ht="21.75" hidden="false" customHeight="true" outlineLevel="0" collapsed="false">
      <c r="A1571" s="2188"/>
      <c r="B1571" s="2177" t="s">
        <v>176</v>
      </c>
      <c r="C1571" s="2178" t="n">
        <v>132</v>
      </c>
      <c r="D1571" s="2391"/>
      <c r="E1571" s="2178" t="n">
        <v>42627812</v>
      </c>
      <c r="F1571" s="2180" t="n">
        <v>1</v>
      </c>
      <c r="G1571" s="2274" t="n">
        <f aca="false">'PDB Bill AMR'!J51</f>
        <v>135.244</v>
      </c>
      <c r="H1571" s="2274" t="n">
        <f aca="false">'PDB Bill AMR'!K51</f>
        <v>146.811</v>
      </c>
      <c r="I1571" s="2274" t="n">
        <f aca="false">'PDB Bill AMR'!L51</f>
        <v>11.567</v>
      </c>
      <c r="J1571" s="2178" t="n">
        <f aca="false">'PDB Bill AMR'!I51</f>
        <v>960000</v>
      </c>
      <c r="K1571" s="2184" t="n">
        <f aca="false">'PDB Bill AMR'!M51</f>
        <v>0</v>
      </c>
      <c r="L1571" s="2275" t="n">
        <f aca="false">'PDB Bill AMR'!N51</f>
        <v>11104320</v>
      </c>
      <c r="M1571" s="2025"/>
      <c r="N1571" s="2026"/>
      <c r="O1571" s="2027"/>
    </row>
    <row r="1572" customFormat="false" ht="21.75" hidden="false" customHeight="true" outlineLevel="0" collapsed="false">
      <c r="A1572" s="2188" t="n">
        <v>3</v>
      </c>
      <c r="B1572" s="2177" t="s">
        <v>2014</v>
      </c>
      <c r="C1572" s="2178" t="n">
        <v>132</v>
      </c>
      <c r="D1572" s="2391"/>
      <c r="E1572" s="2178"/>
      <c r="F1572" s="2180" t="n">
        <v>1</v>
      </c>
      <c r="G1572" s="2274" t="n">
        <f aca="false">'PDB Bill AMR'!J52</f>
        <v>0</v>
      </c>
      <c r="H1572" s="2274" t="n">
        <f aca="false">'PDB Bill AMR'!K52</f>
        <v>0</v>
      </c>
      <c r="I1572" s="2274" t="n">
        <f aca="false">'PDB Bill AMR'!L52</f>
        <v>0</v>
      </c>
      <c r="J1572" s="2178" t="n">
        <f aca="false">'PDB Bill AMR'!I52</f>
        <v>960000</v>
      </c>
      <c r="K1572" s="2276" t="n">
        <f aca="false">'PDB Bill AMR'!M52</f>
        <v>0</v>
      </c>
      <c r="L1572" s="2277" t="n">
        <f aca="false">'PDB Bill AMR'!N52</f>
        <v>0</v>
      </c>
      <c r="M1572" s="2032"/>
      <c r="N1572" s="2033"/>
      <c r="O1572" s="2027"/>
    </row>
    <row r="1573" customFormat="false" ht="21.75" hidden="false" customHeight="true" outlineLevel="0" collapsed="false">
      <c r="A1573" s="2016"/>
      <c r="B1573" s="2037"/>
      <c r="C1573" s="2038"/>
      <c r="D1573" s="2039"/>
      <c r="E1573" s="2038"/>
      <c r="F1573" s="2040"/>
      <c r="G1573" s="2041"/>
      <c r="H1573" s="2041"/>
      <c r="I1573" s="2042" t="s">
        <v>1094</v>
      </c>
      <c r="J1573" s="2042"/>
      <c r="K1573" s="2043" t="n">
        <f aca="false">SUM(K1569:K1572)</f>
        <v>0</v>
      </c>
      <c r="L1573" s="2130" t="n">
        <f aca="false">SUM(L1569:L1572)</f>
        <v>22107840</v>
      </c>
      <c r="M1573" s="2045"/>
      <c r="N1573" s="2046"/>
      <c r="O1573" s="2027"/>
    </row>
    <row r="1574" customFormat="false" ht="21.75" hidden="false" customHeight="true" outlineLevel="0" collapsed="false">
      <c r="A1574" s="2016"/>
      <c r="B1574" s="2037"/>
      <c r="C1574" s="2038"/>
      <c r="D1574" s="2039"/>
      <c r="E1574" s="2038"/>
      <c r="F1574" s="2040"/>
      <c r="G1574" s="2041"/>
      <c r="H1574" s="2041"/>
      <c r="I1574" s="2047"/>
      <c r="J1574" s="2047" t="s">
        <v>1095</v>
      </c>
      <c r="K1574" s="2130" t="n">
        <f aca="false">L1573-K1573</f>
        <v>22107840</v>
      </c>
      <c r="L1574" s="2049"/>
      <c r="M1574" s="2050"/>
      <c r="N1574" s="2051"/>
      <c r="O1574" s="2027"/>
    </row>
    <row r="1575" customFormat="false" ht="21.75" hidden="false" customHeight="true" outlineLevel="0" collapsed="false">
      <c r="A1575" s="2016"/>
      <c r="B1575" s="2008" t="s">
        <v>2015</v>
      </c>
      <c r="C1575" s="2009"/>
      <c r="D1575" s="2010"/>
      <c r="E1575" s="2009"/>
      <c r="F1575" s="2012"/>
      <c r="G1575" s="2009"/>
      <c r="H1575" s="2009"/>
      <c r="I1575" s="2009"/>
      <c r="J1575" s="2009"/>
      <c r="K1575" s="2010"/>
      <c r="L1575" s="2009"/>
      <c r="M1575" s="2013"/>
      <c r="N1575" s="2014"/>
      <c r="O1575" s="2027"/>
    </row>
    <row r="1576" customFormat="false" ht="21.75" hidden="false" customHeight="true" outlineLevel="0" collapsed="false">
      <c r="A1576" s="2016"/>
      <c r="B1576" s="2017" t="s">
        <v>2016</v>
      </c>
      <c r="C1576" s="2018" t="n">
        <v>132</v>
      </c>
      <c r="D1576" s="2381"/>
      <c r="E1576" s="2066" t="n">
        <v>2877</v>
      </c>
      <c r="F1576" s="2119" t="n">
        <v>1</v>
      </c>
      <c r="G1576" s="2115" t="n">
        <v>107.3</v>
      </c>
      <c r="H1576" s="2115" t="n">
        <v>116.48</v>
      </c>
      <c r="I1576" s="2212" t="n">
        <f aca="false">H1576-G1576</f>
        <v>9.18000000000001</v>
      </c>
      <c r="J1576" s="2027" t="n">
        <v>1200000</v>
      </c>
      <c r="K1576" s="2024"/>
      <c r="L1576" s="2128" t="n">
        <f aca="false">F1576*I1576*J1576</f>
        <v>11016000</v>
      </c>
      <c r="M1576" s="2029"/>
      <c r="N1576" s="2030"/>
      <c r="O1576" s="2027"/>
    </row>
    <row r="1577" customFormat="false" ht="21.75" hidden="false" customHeight="true" outlineLevel="0" collapsed="false">
      <c r="A1577" s="2016"/>
      <c r="B1577" s="2017" t="s">
        <v>2017</v>
      </c>
      <c r="C1577" s="2018" t="n">
        <v>132</v>
      </c>
      <c r="D1577" s="2382"/>
      <c r="E1577" s="2392" t="n">
        <v>2817</v>
      </c>
      <c r="F1577" s="2119" t="n">
        <v>1</v>
      </c>
      <c r="G1577" s="2115" t="n">
        <v>234.01</v>
      </c>
      <c r="H1577" s="2115" t="n">
        <v>234.01</v>
      </c>
      <c r="I1577" s="2212" t="n">
        <f aca="false">H1577-G1577</f>
        <v>0</v>
      </c>
      <c r="J1577" s="2027" t="n">
        <v>1200000</v>
      </c>
      <c r="K1577" s="2024"/>
      <c r="L1577" s="2128" t="n">
        <f aca="false">F1577*I1577*J1577</f>
        <v>0</v>
      </c>
      <c r="M1577" s="2029"/>
      <c r="N1577" s="2030"/>
      <c r="O1577" s="2027"/>
    </row>
    <row r="1578" customFormat="false" ht="21.75" hidden="false" customHeight="true" outlineLevel="0" collapsed="false">
      <c r="A1578" s="2016"/>
      <c r="B1578" s="2017" t="s">
        <v>2017</v>
      </c>
      <c r="C1578" s="2018" t="n">
        <v>132</v>
      </c>
      <c r="D1578" s="2382"/>
      <c r="E1578" s="2066" t="n">
        <v>2817</v>
      </c>
      <c r="F1578" s="2119" t="n">
        <v>1</v>
      </c>
      <c r="G1578" s="2115" t="n">
        <v>300</v>
      </c>
      <c r="H1578" s="2115" t="n">
        <v>300</v>
      </c>
      <c r="I1578" s="2212" t="n">
        <f aca="false">H1578-G1578</f>
        <v>0</v>
      </c>
      <c r="J1578" s="2027" t="n">
        <v>1200000</v>
      </c>
      <c r="K1578" s="2024"/>
      <c r="L1578" s="2128" t="n">
        <f aca="false">F1578*I1578*J1578</f>
        <v>0</v>
      </c>
      <c r="M1578" s="2029"/>
      <c r="N1578" s="2030"/>
      <c r="O1578" s="2027"/>
    </row>
    <row r="1579" customFormat="false" ht="21.75" hidden="false" customHeight="true" outlineLevel="0" collapsed="false">
      <c r="A1579" s="2016"/>
      <c r="B1579" s="2017" t="s">
        <v>2018</v>
      </c>
      <c r="C1579" s="2018" t="n">
        <v>132</v>
      </c>
      <c r="D1579" s="2383"/>
      <c r="E1579" s="2392" t="n">
        <v>2811</v>
      </c>
      <c r="F1579" s="2119" t="n">
        <v>1</v>
      </c>
      <c r="G1579" s="2115" t="n">
        <v>108.18</v>
      </c>
      <c r="H1579" s="2115" t="n">
        <v>117.43</v>
      </c>
      <c r="I1579" s="2212" t="n">
        <f aca="false">H1579-G1579</f>
        <v>9.25</v>
      </c>
      <c r="J1579" s="2027" t="n">
        <v>1200000</v>
      </c>
      <c r="K1579" s="2031"/>
      <c r="L1579" s="2128" t="n">
        <f aca="false">F1579*I1579*J1579</f>
        <v>11100000</v>
      </c>
      <c r="M1579" s="2032"/>
      <c r="N1579" s="2033"/>
      <c r="O1579" s="2027"/>
    </row>
    <row r="1580" customFormat="false" ht="21.75" hidden="false" customHeight="true" outlineLevel="0" collapsed="false">
      <c r="A1580" s="2016"/>
      <c r="B1580" s="2037"/>
      <c r="C1580" s="2038"/>
      <c r="D1580" s="2039"/>
      <c r="E1580" s="2038"/>
      <c r="F1580" s="2040"/>
      <c r="G1580" s="2041"/>
      <c r="H1580" s="2041" t="n">
        <v>0</v>
      </c>
      <c r="I1580" s="2042" t="s">
        <v>1105</v>
      </c>
      <c r="J1580" s="2042"/>
      <c r="K1580" s="2043" t="n">
        <f aca="false">SUM(K1576:K1579)</f>
        <v>0</v>
      </c>
      <c r="L1580" s="2075" t="n">
        <f aca="false">SUM(L1576:L1579)</f>
        <v>22116000</v>
      </c>
      <c r="M1580" s="2045"/>
      <c r="N1580" s="2046"/>
      <c r="O1580" s="2055"/>
    </row>
    <row r="1581" customFormat="false" ht="21.75" hidden="false" customHeight="true" outlineLevel="0" collapsed="false">
      <c r="A1581" s="2016"/>
      <c r="B1581" s="2037"/>
      <c r="C1581" s="2038"/>
      <c r="D1581" s="2039"/>
      <c r="E1581" s="2038"/>
      <c r="F1581" s="2040"/>
      <c r="G1581" s="2041"/>
      <c r="H1581" s="2041" t="n">
        <v>0</v>
      </c>
      <c r="I1581" s="2042" t="s">
        <v>1095</v>
      </c>
      <c r="J1581" s="2042"/>
      <c r="K1581" s="2130" t="n">
        <f aca="false">L1580</f>
        <v>22116000</v>
      </c>
      <c r="L1581" s="2049"/>
      <c r="M1581" s="2056"/>
      <c r="N1581" s="2057"/>
      <c r="O1581" s="2055"/>
    </row>
    <row r="1582" customFormat="false" ht="21.75" hidden="false" customHeight="true" outlineLevel="0" collapsed="false">
      <c r="A1582" s="2007"/>
      <c r="B1582" s="2058" t="s">
        <v>2019</v>
      </c>
      <c r="C1582" s="2059"/>
      <c r="D1582" s="2060"/>
      <c r="E1582" s="2059"/>
      <c r="F1582" s="2061"/>
      <c r="G1582" s="2059"/>
      <c r="H1582" s="2059" t="n">
        <v>0</v>
      </c>
      <c r="I1582" s="2059"/>
      <c r="J1582" s="2059"/>
      <c r="K1582" s="2060"/>
      <c r="L1582" s="2059"/>
      <c r="M1582" s="2063"/>
      <c r="N1582" s="2064"/>
      <c r="O1582" s="2015"/>
    </row>
    <row r="1583" customFormat="false" ht="21.75" hidden="false" customHeight="true" outlineLevel="0" collapsed="false">
      <c r="A1583" s="2016"/>
      <c r="B1583" s="2017" t="str">
        <f aca="false">B21</f>
        <v>132 kV Dhaka University</v>
      </c>
      <c r="C1583" s="2018" t="n">
        <f aca="false">C21</f>
        <v>132</v>
      </c>
      <c r="D1583" s="2065" t="n">
        <f aca="false">D21</f>
        <v>0</v>
      </c>
      <c r="E1583" s="2066" t="str">
        <f aca="false">E21</f>
        <v>SIEM0480</v>
      </c>
      <c r="F1583" s="2119" t="n">
        <f aca="false">F21</f>
        <v>1</v>
      </c>
      <c r="G1583" s="2022" t="n">
        <f aca="false">G21</f>
        <v>59905</v>
      </c>
      <c r="H1583" s="2022" t="n">
        <v>68964</v>
      </c>
      <c r="I1583" s="2022" t="n">
        <f aca="false">I21</f>
        <v>9059</v>
      </c>
      <c r="J1583" s="2027" t="n">
        <f aca="false">J21</f>
        <v>1000</v>
      </c>
      <c r="L1583" s="2024" t="n">
        <f aca="false">K21</f>
        <v>9059000</v>
      </c>
      <c r="M1583" s="2025"/>
      <c r="N1583" s="2026"/>
      <c r="O1583" s="2027"/>
    </row>
    <row r="1584" customFormat="false" ht="21.75" hidden="false" customHeight="true" outlineLevel="0" collapsed="false">
      <c r="A1584" s="2016"/>
      <c r="B1584" s="2017"/>
      <c r="C1584" s="2018"/>
      <c r="D1584" s="2065"/>
      <c r="E1584" s="2066"/>
      <c r="F1584" s="2119"/>
      <c r="G1584" s="2022"/>
      <c r="H1584" s="2022" t="n">
        <v>0</v>
      </c>
      <c r="I1584" s="2022"/>
      <c r="J1584" s="2027"/>
      <c r="K1584" s="2024"/>
      <c r="L1584" s="2029"/>
      <c r="M1584" s="2029"/>
      <c r="N1584" s="2030"/>
      <c r="O1584" s="2027"/>
    </row>
    <row r="1585" customFormat="false" ht="21.75" hidden="false" customHeight="true" outlineLevel="0" collapsed="false">
      <c r="A1585" s="2016"/>
      <c r="B1585" s="2037"/>
      <c r="C1585" s="2038"/>
      <c r="D1585" s="2039"/>
      <c r="E1585" s="2038"/>
      <c r="F1585" s="2040"/>
      <c r="G1585" s="2041"/>
      <c r="H1585" s="2041" t="n">
        <v>0</v>
      </c>
      <c r="I1585" s="2041"/>
      <c r="J1585" s="2037" t="s">
        <v>1110</v>
      </c>
      <c r="K1585" s="2068"/>
      <c r="L1585" s="2076" t="n">
        <f aca="false">SUM(L1583:L1584)</f>
        <v>9059000</v>
      </c>
      <c r="M1585" s="2055"/>
      <c r="N1585" s="2057"/>
      <c r="O1585" s="2027"/>
    </row>
    <row r="1586" customFormat="false" ht="21.75" hidden="false" customHeight="true" outlineLevel="0" collapsed="false">
      <c r="A1586" s="2007"/>
      <c r="B1586" s="2058" t="s">
        <v>2020</v>
      </c>
      <c r="C1586" s="2059"/>
      <c r="D1586" s="2060"/>
      <c r="E1586" s="2059"/>
      <c r="F1586" s="2061"/>
      <c r="G1586" s="2059"/>
      <c r="H1586" s="2059" t="n">
        <v>0</v>
      </c>
      <c r="I1586" s="2059"/>
      <c r="J1586" s="2059"/>
      <c r="K1586" s="2060"/>
      <c r="L1586" s="2059"/>
      <c r="M1586" s="2063"/>
      <c r="N1586" s="2064"/>
      <c r="O1586" s="2015"/>
    </row>
    <row r="1587" customFormat="false" ht="21.75" hidden="false" customHeight="true" outlineLevel="0" collapsed="false">
      <c r="A1587" s="2027" t="n">
        <v>1</v>
      </c>
      <c r="B1587" s="2017" t="s">
        <v>1115</v>
      </c>
      <c r="C1587" s="2125" t="n">
        <v>132</v>
      </c>
      <c r="D1587" s="2067"/>
      <c r="E1587" s="2126" t="n">
        <v>2752</v>
      </c>
      <c r="F1587" s="2119" t="n">
        <v>1</v>
      </c>
      <c r="G1587" s="2127" t="n">
        <v>190.62</v>
      </c>
      <c r="H1587" s="2127" t="n">
        <v>196.09</v>
      </c>
      <c r="I1587" s="2212" t="n">
        <f aca="false">H1587-G1587</f>
        <v>5.47</v>
      </c>
      <c r="J1587" s="2027" t="n">
        <v>1200000</v>
      </c>
      <c r="K1587" s="2024"/>
      <c r="L1587" s="2128" t="n">
        <f aca="false">F1587*I1587*J1587</f>
        <v>6564000</v>
      </c>
      <c r="M1587" s="2128"/>
      <c r="N1587" s="2129"/>
      <c r="O1587" s="2027"/>
    </row>
    <row r="1588" customFormat="false" ht="21.75" hidden="false" customHeight="true" outlineLevel="0" collapsed="false">
      <c r="A1588" s="2027" t="n">
        <v>4</v>
      </c>
      <c r="B1588" s="2017" t="s">
        <v>1117</v>
      </c>
      <c r="C1588" s="2125" t="n">
        <v>132</v>
      </c>
      <c r="D1588" s="2067"/>
      <c r="E1588" s="2126" t="n">
        <v>2867</v>
      </c>
      <c r="F1588" s="2119" t="n">
        <v>1</v>
      </c>
      <c r="G1588" s="2127" t="n">
        <v>208.59</v>
      </c>
      <c r="H1588" s="2127" t="n">
        <v>214.02</v>
      </c>
      <c r="I1588" s="2212" t="n">
        <f aca="false">H1588-G1588</f>
        <v>5.43000000000001</v>
      </c>
      <c r="J1588" s="2027" t="n">
        <v>1200000</v>
      </c>
      <c r="K1588" s="2024"/>
      <c r="L1588" s="2128" t="n">
        <f aca="false">F1588*I1588*J1588</f>
        <v>6516000.00000001</v>
      </c>
      <c r="M1588" s="2128"/>
      <c r="N1588" s="2129"/>
      <c r="O1588" s="2151"/>
    </row>
    <row r="1589" customFormat="false" ht="21.75" hidden="false" customHeight="true" outlineLevel="0" collapsed="false">
      <c r="A1589" s="2016"/>
      <c r="B1589" s="2037"/>
      <c r="C1589" s="2038"/>
      <c r="D1589" s="2039"/>
      <c r="E1589" s="2072"/>
      <c r="F1589" s="2073"/>
      <c r="G1589" s="2072"/>
      <c r="H1589" s="2072"/>
      <c r="I1589" s="2072"/>
      <c r="J1589" s="2037" t="s">
        <v>475</v>
      </c>
      <c r="K1589" s="2074"/>
      <c r="L1589" s="2075" t="n">
        <f aca="false">SUM(L1587:L1588)</f>
        <v>13080000</v>
      </c>
      <c r="M1589" s="2076"/>
      <c r="N1589" s="2026"/>
      <c r="O1589" s="2027"/>
    </row>
    <row r="1590" customFormat="false" ht="21.75" hidden="false" customHeight="true" outlineLevel="0" collapsed="false">
      <c r="A1590" s="2077"/>
      <c r="B1590" s="2078"/>
      <c r="C1590" s="2051"/>
      <c r="D1590" s="2079"/>
      <c r="K1590" s="2080"/>
      <c r="L1590" s="2077"/>
      <c r="M1590" s="2077"/>
      <c r="N1590" s="2051"/>
      <c r="O1590" s="2077"/>
    </row>
    <row r="1591" s="2077" customFormat="true" ht="21.75" hidden="false" customHeight="true" outlineLevel="0" collapsed="false">
      <c r="B1591" s="2081" t="s">
        <v>1121</v>
      </c>
      <c r="C1591" s="2081"/>
      <c r="D1591" s="2082" t="s">
        <v>212</v>
      </c>
      <c r="F1591" s="2083" t="s">
        <v>1125</v>
      </c>
      <c r="G1591" s="2083"/>
      <c r="H1591" s="2083"/>
      <c r="I1591" s="2082" t="s">
        <v>212</v>
      </c>
      <c r="K1591" s="2084" t="s">
        <v>1123</v>
      </c>
      <c r="L1591" s="2084"/>
      <c r="M1591" s="2085" t="s">
        <v>212</v>
      </c>
      <c r="N1591" s="2051"/>
    </row>
    <row r="1592" s="2077" customFormat="true" ht="21.75" hidden="false" customHeight="true" outlineLevel="0" collapsed="false">
      <c r="B1592" s="2086" t="str">
        <f aca="false">B1568</f>
        <v>132 KV SIDE (TARIFF POINT)</v>
      </c>
      <c r="C1592" s="2086"/>
      <c r="D1592" s="2089" t="n">
        <f aca="false">K1574</f>
        <v>22107840</v>
      </c>
      <c r="F1592" s="2088" t="s">
        <v>1124</v>
      </c>
      <c r="G1592" s="2088"/>
      <c r="H1592" s="2088"/>
      <c r="I1592" s="2089" t="n">
        <f aca="false">L1585</f>
        <v>9059000</v>
      </c>
      <c r="K1592" s="2279" t="s">
        <v>1125</v>
      </c>
      <c r="L1592" s="2279"/>
      <c r="M1592" s="2091" t="n">
        <f aca="false">I1593</f>
        <v>13080000</v>
      </c>
      <c r="N1592" s="2051"/>
    </row>
    <row r="1593" s="2077" customFormat="true" ht="21.75" hidden="false" customHeight="true" outlineLevel="0" collapsed="false">
      <c r="B1593" s="2086" t="s">
        <v>1126</v>
      </c>
      <c r="C1593" s="2086"/>
      <c r="D1593" s="2089"/>
      <c r="F1593" s="2088" t="s">
        <v>1125</v>
      </c>
      <c r="G1593" s="2088"/>
      <c r="H1593" s="2088"/>
      <c r="I1593" s="2091" t="n">
        <f aca="false">L1589</f>
        <v>13080000</v>
      </c>
      <c r="K1593" s="2088" t="s">
        <v>1259</v>
      </c>
      <c r="L1593" s="2088"/>
      <c r="M1593" s="2094" t="n">
        <f aca="false">K1610</f>
        <v>12931200</v>
      </c>
      <c r="N1593" s="2051"/>
    </row>
    <row r="1594" s="2077" customFormat="true" ht="21.75" hidden="false" customHeight="true" outlineLevel="0" collapsed="false">
      <c r="B1594" s="2086" t="s">
        <v>1128</v>
      </c>
      <c r="C1594" s="2086"/>
      <c r="D1594" s="2089"/>
      <c r="K1594" s="2279" t="s">
        <v>1129</v>
      </c>
      <c r="L1594" s="2279"/>
      <c r="M1594" s="2089" t="n">
        <f aca="false">M1592-M1593</f>
        <v>148799.999999981</v>
      </c>
      <c r="N1594" s="2051"/>
    </row>
    <row r="1595" s="2077" customFormat="true" ht="21.75" hidden="false" customHeight="true" outlineLevel="0" collapsed="false">
      <c r="B1595" s="2086" t="s">
        <v>1130</v>
      </c>
      <c r="C1595" s="2086"/>
      <c r="D1595" s="2095"/>
      <c r="K1595" s="2228" t="s">
        <v>1131</v>
      </c>
      <c r="L1595" s="2228"/>
      <c r="M1595" s="2280" t="n">
        <f aca="false">M1594/M1592</f>
        <v>0.0113761467889894</v>
      </c>
      <c r="N1595" s="2051"/>
    </row>
    <row r="1596" s="2077" customFormat="true" ht="21.75" hidden="false" customHeight="true" outlineLevel="0" collapsed="false">
      <c r="B1596" s="2098" t="s">
        <v>1132</v>
      </c>
      <c r="C1596" s="2098"/>
      <c r="D1596" s="2099" t="n">
        <f aca="false">SUM(D1592:D1595)</f>
        <v>22107840</v>
      </c>
      <c r="K1596" s="2080"/>
      <c r="N1596" s="2051"/>
    </row>
    <row r="1597" s="2077" customFormat="true" ht="21.75" hidden="false" customHeight="true" outlineLevel="0" collapsed="false">
      <c r="F1597" s="2100"/>
      <c r="K1597" s="2080"/>
      <c r="N1597" s="2051"/>
    </row>
    <row r="1598" s="2077" customFormat="true" ht="21.75" hidden="false" customHeight="true" outlineLevel="0" collapsed="false">
      <c r="F1598" s="2100"/>
      <c r="K1598" s="2080"/>
      <c r="N1598" s="2051"/>
    </row>
    <row r="1599" s="2077" customFormat="true" ht="21.75" hidden="false" customHeight="true" outlineLevel="0" collapsed="false">
      <c r="F1599" s="2100"/>
      <c r="G1599" s="2101"/>
      <c r="H1599" s="2101"/>
      <c r="I1599" s="2101"/>
      <c r="J1599" s="2102"/>
      <c r="K1599" s="2080"/>
      <c r="N1599" s="2051"/>
    </row>
    <row r="1600" customFormat="false" ht="21.75" hidden="false" customHeight="true" outlineLevel="0" collapsed="false">
      <c r="A1600" s="2077"/>
      <c r="B1600" s="2078"/>
      <c r="C1600" s="2051"/>
      <c r="D1600" s="2079"/>
      <c r="G1600" s="2101"/>
      <c r="H1600" s="2101"/>
      <c r="I1600" s="2101"/>
      <c r="J1600" s="2102"/>
      <c r="K1600" s="2080"/>
      <c r="L1600" s="2077"/>
      <c r="M1600" s="2077"/>
      <c r="N1600" s="2051"/>
      <c r="O1600" s="2077"/>
    </row>
    <row r="1601" customFormat="false" ht="21.75" hidden="false" customHeight="true" outlineLevel="0" collapsed="false">
      <c r="A1601" s="2077"/>
      <c r="B1601" s="2078"/>
      <c r="C1601" s="2051"/>
      <c r="D1601" s="2079"/>
      <c r="G1601" s="2101"/>
      <c r="H1601" s="2101"/>
      <c r="I1601" s="2101"/>
      <c r="J1601" s="2102"/>
      <c r="K1601" s="2080"/>
      <c r="L1601" s="2077"/>
      <c r="M1601" s="2077"/>
      <c r="N1601" s="2051"/>
      <c r="O1601" s="2077"/>
    </row>
    <row r="1602" customFormat="false" ht="21.75" hidden="false" customHeight="true" outlineLevel="0" collapsed="false">
      <c r="A1602" s="2077"/>
      <c r="B1602" s="2078"/>
      <c r="C1602" s="2051"/>
      <c r="D1602" s="2079"/>
      <c r="E1602" s="2051"/>
      <c r="F1602" s="2103"/>
      <c r="G1602" s="2077"/>
      <c r="H1602" s="2077"/>
      <c r="I1602" s="2077"/>
      <c r="J1602" s="2077"/>
      <c r="K1602" s="2080"/>
      <c r="L1602" s="2077"/>
      <c r="M1602" s="2077"/>
      <c r="N1602" s="2051"/>
      <c r="O1602" s="2077"/>
    </row>
    <row r="1603" customFormat="false" ht="21.75" hidden="false" customHeight="true" outlineLevel="0" collapsed="false">
      <c r="A1603" s="2270" t="s">
        <v>2021</v>
      </c>
      <c r="B1603" s="2270"/>
      <c r="C1603" s="2270"/>
      <c r="D1603" s="2270"/>
      <c r="E1603" s="2270"/>
      <c r="F1603" s="2270"/>
      <c r="G1603" s="2270"/>
      <c r="H1603" s="2270"/>
      <c r="I1603" s="2270"/>
      <c r="J1603" s="2270"/>
      <c r="K1603" s="2270"/>
      <c r="L1603" s="2270"/>
      <c r="M1603" s="2270"/>
      <c r="N1603" s="2270"/>
      <c r="O1603" s="1989" t="str">
        <f aca="false">$O$6</f>
        <v>Month June-2023</v>
      </c>
      <c r="S1603" s="1990" t="str">
        <f aca="false">S6</f>
        <v>Name of Feeders.</v>
      </c>
      <c r="T1603" s="1991" t="str">
        <f aca="false">T6</f>
        <v>Month June-2023</v>
      </c>
      <c r="U1603" s="1990" t="s">
        <v>1070</v>
      </c>
      <c r="V1603" s="1990" t="str">
        <f aca="false">V6</f>
        <v>Diffferance</v>
      </c>
      <c r="W1603" s="1990" t="str">
        <f aca="false">W6</f>
        <v>% of Increased/Decreased</v>
      </c>
      <c r="X1603" s="1990" t="str">
        <f aca="false">X6</f>
        <v>COMENTS</v>
      </c>
    </row>
    <row r="1604" customFormat="false" ht="21.75" hidden="false" customHeight="true" outlineLevel="0" collapsed="false">
      <c r="A1604" s="2105" t="s">
        <v>794</v>
      </c>
      <c r="B1604" s="2106" t="s">
        <v>1074</v>
      </c>
      <c r="C1604" s="1994" t="s">
        <v>1075</v>
      </c>
      <c r="D1604" s="1994"/>
      <c r="E1604" s="1994"/>
      <c r="F1604" s="2107" t="s">
        <v>45</v>
      </c>
      <c r="G1604" s="1996" t="s">
        <v>1076</v>
      </c>
      <c r="H1604" s="1996"/>
      <c r="I1604" s="1996"/>
      <c r="J1604" s="2108" t="s">
        <v>29</v>
      </c>
      <c r="K1604" s="1996" t="s">
        <v>1077</v>
      </c>
      <c r="L1604" s="1996"/>
      <c r="M1604" s="1994" t="s">
        <v>1134</v>
      </c>
      <c r="N1604" s="1993"/>
      <c r="O1604" s="2109" t="s">
        <v>479</v>
      </c>
    </row>
    <row r="1605" customFormat="false" ht="21.75" hidden="false" customHeight="true" outlineLevel="0" collapsed="false">
      <c r="A1605" s="2105"/>
      <c r="B1605" s="2106"/>
      <c r="C1605" s="1998" t="s">
        <v>1079</v>
      </c>
      <c r="D1605" s="1998"/>
      <c r="E1605" s="2110" t="s">
        <v>1080</v>
      </c>
      <c r="F1605" s="2107"/>
      <c r="G1605" s="2249" t="n">
        <f aca="false">'NORTH-1'!$H$8</f>
        <v>44929</v>
      </c>
      <c r="H1605" s="2249" t="n">
        <f aca="false">'NORTH-1'!$H$8</f>
        <v>44929</v>
      </c>
      <c r="I1605" s="2111" t="s">
        <v>47</v>
      </c>
      <c r="J1605" s="2108"/>
      <c r="K1605" s="2111" t="s">
        <v>1081</v>
      </c>
      <c r="L1605" s="2111" t="s">
        <v>1082</v>
      </c>
      <c r="M1605" s="2112" t="s">
        <v>1083</v>
      </c>
      <c r="N1605" s="2110" t="s">
        <v>741</v>
      </c>
      <c r="O1605" s="2109"/>
    </row>
    <row r="1606" customFormat="false" ht="21.75" hidden="false" customHeight="true" outlineLevel="0" collapsed="false">
      <c r="A1606" s="2113" t="n">
        <v>1</v>
      </c>
      <c r="B1606" s="2004" t="n">
        <v>2</v>
      </c>
      <c r="C1606" s="2004" t="n">
        <v>4</v>
      </c>
      <c r="D1606" s="2004"/>
      <c r="E1606" s="2004" t="n">
        <v>5</v>
      </c>
      <c r="F1606" s="2114" t="n">
        <v>7</v>
      </c>
      <c r="G1606" s="2113" t="n">
        <v>9</v>
      </c>
      <c r="H1606" s="2113" t="n">
        <v>9</v>
      </c>
      <c r="I1606" s="2113" t="s">
        <v>1084</v>
      </c>
      <c r="J1606" s="2113" t="n">
        <v>11</v>
      </c>
      <c r="K1606" s="2113" t="s">
        <v>1085</v>
      </c>
      <c r="L1606" s="2113" t="s">
        <v>1086</v>
      </c>
      <c r="M1606" s="2113" t="n">
        <v>14</v>
      </c>
      <c r="N1606" s="2004" t="n">
        <v>15</v>
      </c>
      <c r="O1606" s="2113" t="n">
        <v>16</v>
      </c>
      <c r="T1606" s="1441" t="n">
        <v>15283200.0000001</v>
      </c>
      <c r="U1606" s="1441" t="n">
        <v>15283200.0000001</v>
      </c>
      <c r="V1606" s="1441" t="n">
        <f aca="false">T1606-U1606</f>
        <v>0</v>
      </c>
      <c r="W1606" s="2001" t="n">
        <f aca="false">V1606/U1606*100</f>
        <v>0</v>
      </c>
      <c r="X1606" s="1441" t="str">
        <f aca="false">IF(W1606&gt;40,"FAULT",IF(W1606&lt;-40,"CHECK","OK"))</f>
        <v>OK</v>
      </c>
    </row>
    <row r="1607" customFormat="false" ht="21.75" hidden="false" customHeight="true" outlineLevel="0" collapsed="false">
      <c r="A1607" s="2007"/>
      <c r="B1607" s="2008" t="s">
        <v>2022</v>
      </c>
      <c r="C1607" s="2009"/>
      <c r="D1607" s="2010"/>
      <c r="E1607" s="2009"/>
      <c r="F1607" s="2012"/>
      <c r="G1607" s="2009"/>
      <c r="H1607" s="2009"/>
      <c r="I1607" s="2009"/>
      <c r="J1607" s="2009"/>
      <c r="K1607" s="2010"/>
      <c r="L1607" s="2009"/>
      <c r="M1607" s="2013"/>
      <c r="N1607" s="2014"/>
      <c r="O1607" s="2015"/>
    </row>
    <row r="1608" customFormat="false" ht="21.75" hidden="false" customHeight="true" outlineLevel="0" collapsed="false">
      <c r="A1608" s="2016" t="n">
        <v>6</v>
      </c>
      <c r="B1608" s="2017" t="s">
        <v>1766</v>
      </c>
      <c r="C1608" s="2018" t="n">
        <v>33</v>
      </c>
      <c r="D1608" s="2153"/>
      <c r="E1608" s="2018" t="n">
        <v>2769</v>
      </c>
      <c r="F1608" s="2119" t="n">
        <v>1</v>
      </c>
      <c r="G1608" s="2022" t="n">
        <v>315.51</v>
      </c>
      <c r="H1608" s="2022" t="n">
        <v>324.48</v>
      </c>
      <c r="I1608" s="2022" t="n">
        <f aca="false">H1608-G1608</f>
        <v>8.97000000000003</v>
      </c>
      <c r="J1608" s="2027" t="n">
        <v>720000</v>
      </c>
      <c r="K1608" s="2024" t="n">
        <f aca="false">F1608*I1608*J1608</f>
        <v>6458400.00000002</v>
      </c>
      <c r="L1608" s="2025"/>
      <c r="M1608" s="2025"/>
      <c r="N1608" s="2026"/>
      <c r="O1608" s="2027"/>
    </row>
    <row r="1609" customFormat="false" ht="21.75" hidden="false" customHeight="true" outlineLevel="0" collapsed="false">
      <c r="A1609" s="2016" t="n">
        <v>7</v>
      </c>
      <c r="B1609" s="2017" t="s">
        <v>1767</v>
      </c>
      <c r="C1609" s="2018" t="n">
        <v>33</v>
      </c>
      <c r="D1609" s="2206"/>
      <c r="E1609" s="2018" t="n">
        <v>2830</v>
      </c>
      <c r="F1609" s="2119" t="n">
        <v>1</v>
      </c>
      <c r="G1609" s="2022" t="n">
        <v>344.44</v>
      </c>
      <c r="H1609" s="2022" t="n">
        <v>353.43</v>
      </c>
      <c r="I1609" s="2022" t="n">
        <f aca="false">H1609-G1609</f>
        <v>8.99000000000001</v>
      </c>
      <c r="J1609" s="2027" t="n">
        <v>720000</v>
      </c>
      <c r="K1609" s="2024" t="n">
        <f aca="false">F1609*I1609*J1609</f>
        <v>6472800.00000001</v>
      </c>
      <c r="L1609" s="2025"/>
      <c r="M1609" s="2025"/>
      <c r="N1609" s="2026"/>
      <c r="O1609" s="2027"/>
    </row>
    <row r="1610" customFormat="false" ht="21.75" hidden="false" customHeight="true" outlineLevel="0" collapsed="false">
      <c r="A1610" s="2016"/>
      <c r="B1610" s="2037"/>
      <c r="C1610" s="2038"/>
      <c r="D1610" s="2039"/>
      <c r="E1610" s="2038"/>
      <c r="F1610" s="2040"/>
      <c r="G1610" s="2041"/>
      <c r="H1610" s="2041" t="n">
        <v>0</v>
      </c>
      <c r="I1610" s="2041"/>
      <c r="J1610" s="2037" t="s">
        <v>475</v>
      </c>
      <c r="K1610" s="2281" t="n">
        <f aca="false">SUM(K1608:K1609)</f>
        <v>12931200</v>
      </c>
      <c r="L1610" s="2049"/>
      <c r="M1610" s="2049" t="n">
        <f aca="false">SUM(M1608:M1609)</f>
        <v>0</v>
      </c>
      <c r="N1610" s="2026"/>
      <c r="O1610" s="2027"/>
    </row>
    <row r="1611" customFormat="false" ht="21.75" hidden="false" customHeight="true" outlineLevel="0" collapsed="false">
      <c r="A1611" s="2016"/>
      <c r="B1611" s="2058" t="s">
        <v>2023</v>
      </c>
      <c r="C1611" s="2059"/>
      <c r="D1611" s="2060"/>
      <c r="E1611" s="2059"/>
      <c r="F1611" s="2061"/>
      <c r="G1611" s="2059"/>
      <c r="H1611" s="2059" t="n">
        <v>0</v>
      </c>
      <c r="I1611" s="2059"/>
      <c r="J1611" s="2059"/>
      <c r="K1611" s="2060"/>
      <c r="L1611" s="2059"/>
      <c r="M1611" s="2063"/>
      <c r="N1611" s="2064"/>
      <c r="O1611" s="2027"/>
    </row>
    <row r="1612" customFormat="false" ht="21.75" hidden="false" customHeight="true" outlineLevel="0" collapsed="false">
      <c r="A1612" s="2016"/>
      <c r="B1612" s="2118" t="s">
        <v>1145</v>
      </c>
      <c r="C1612" s="2018"/>
      <c r="D1612" s="2065" t="s">
        <v>1108</v>
      </c>
      <c r="E1612" s="2018"/>
      <c r="F1612" s="2119"/>
      <c r="G1612" s="2022"/>
      <c r="H1612" s="2022" t="n">
        <v>0</v>
      </c>
      <c r="I1612" s="2120"/>
      <c r="J1612" s="2027"/>
      <c r="K1612" s="2024"/>
      <c r="L1612" s="2025"/>
      <c r="M1612" s="2025"/>
      <c r="N1612" s="2026"/>
      <c r="O1612" s="2333"/>
      <c r="S1612" s="0" t="str">
        <f aca="false">B1612</f>
        <v>33/11 KV Transforfers</v>
      </c>
      <c r="T1612" s="2124" t="n">
        <f aca="false">M1612</f>
        <v>0</v>
      </c>
      <c r="U1612" s="0" t="n">
        <v>0</v>
      </c>
      <c r="V1612" s="1441" t="n">
        <f aca="false">T1612-U1612</f>
        <v>0</v>
      </c>
      <c r="W1612" s="2001" t="e">
        <f aca="false">V1612/U1612*100</f>
        <v>#DIV/0!</v>
      </c>
      <c r="X1612" s="1441" t="e">
        <f aca="false">IF(W1612&gt;40,"FAULT",IF(W1612&lt;-40,"CHECK","OK"))</f>
        <v>#DIV/0!</v>
      </c>
    </row>
    <row r="1613" customFormat="false" ht="21.75" hidden="false" customHeight="true" outlineLevel="0" collapsed="false">
      <c r="A1613" s="2007" t="n">
        <v>5</v>
      </c>
      <c r="B1613" s="2017" t="s">
        <v>1769</v>
      </c>
      <c r="C1613" s="2125" t="n">
        <v>33</v>
      </c>
      <c r="D1613" s="2067"/>
      <c r="E1613" s="2126" t="n">
        <v>2751</v>
      </c>
      <c r="F1613" s="2299" t="n">
        <v>1.15</v>
      </c>
      <c r="G1613" s="2127" t="n">
        <v>29.58</v>
      </c>
      <c r="H1613" s="2127" t="n">
        <v>31.01</v>
      </c>
      <c r="I1613" s="2212" t="n">
        <f aca="false">H1613-G1613</f>
        <v>1.43</v>
      </c>
      <c r="J1613" s="2027" t="n">
        <v>240000</v>
      </c>
      <c r="K1613" s="2024"/>
      <c r="L1613" s="2237" t="n">
        <f aca="false">F1613*I1613*J1613</f>
        <v>394680.000000001</v>
      </c>
      <c r="M1613" s="2128" t="n">
        <f aca="false">L1613*$K$1628/$L$1628</f>
        <v>399578.319976702</v>
      </c>
      <c r="N1613" s="2129"/>
      <c r="O1613" s="2187" t="n">
        <f aca="false">N1667</f>
        <v>0.021567993098305</v>
      </c>
      <c r="P1613" s="1444" t="s">
        <v>2024</v>
      </c>
      <c r="Q1613" s="2393" t="n">
        <f aca="false">M1616</f>
        <v>1789415.95467827</v>
      </c>
      <c r="S1613" s="0" t="str">
        <f aca="false">B1613</f>
        <v>33/11 kV 28/35 MVA T-1</v>
      </c>
      <c r="T1613" s="2124" t="n">
        <f aca="false">M1613</f>
        <v>399578.319976702</v>
      </c>
      <c r="U1613" s="0" t="n">
        <v>446503.360708852</v>
      </c>
      <c r="V1613" s="1441" t="n">
        <f aca="false">T1613-U1613</f>
        <v>-46925.0407321504</v>
      </c>
      <c r="W1613" s="2001" t="n">
        <f aca="false">V1613/U1613*100</f>
        <v>-10.5094484972417</v>
      </c>
      <c r="X1613" s="1441" t="str">
        <f aca="false">IF(W1613&gt;40,"FAULT",IF(W1613&lt;-40,"CHECK","OK"))</f>
        <v>OK</v>
      </c>
    </row>
    <row r="1614" customFormat="false" ht="21.75" hidden="false" customHeight="true" outlineLevel="0" collapsed="false">
      <c r="A1614" s="2016" t="n">
        <v>8</v>
      </c>
      <c r="B1614" s="2017" t="s">
        <v>1771</v>
      </c>
      <c r="C1614" s="2125" t="n">
        <v>33</v>
      </c>
      <c r="D1614" s="2067"/>
      <c r="E1614" s="2126" t="n">
        <v>4253</v>
      </c>
      <c r="F1614" s="2119" t="n">
        <v>1</v>
      </c>
      <c r="G1614" s="2127" t="n">
        <v>43.14</v>
      </c>
      <c r="H1614" s="2127" t="n">
        <v>46.78</v>
      </c>
      <c r="I1614" s="2212" t="n">
        <f aca="false">H1614-G1614</f>
        <v>3.64</v>
      </c>
      <c r="J1614" s="2027" t="n">
        <v>240000</v>
      </c>
      <c r="K1614" s="2024"/>
      <c r="L1614" s="2128" t="n">
        <f aca="false">F1614*I1614*J1614</f>
        <v>873600</v>
      </c>
      <c r="M1614" s="2128" t="n">
        <f aca="false">L1614*$K$1628/$L$1628</f>
        <v>884442.131173726</v>
      </c>
      <c r="N1614" s="2129"/>
      <c r="O1614" s="2187"/>
      <c r="P1614" s="1444"/>
      <c r="Q1614" s="2393"/>
      <c r="S1614" s="0" t="str">
        <f aca="false">B1614</f>
        <v>33/11 kV 28/35 MVA T-2</v>
      </c>
      <c r="T1614" s="2124" t="n">
        <f aca="false">M1614</f>
        <v>884442.131173726</v>
      </c>
      <c r="U1614" s="0" t="n">
        <v>959807.386238852</v>
      </c>
      <c r="V1614" s="1441" t="n">
        <f aca="false">T1614-U1614</f>
        <v>-75365.2550651263</v>
      </c>
      <c r="W1614" s="2001" t="n">
        <f aca="false">V1614/U1614*100</f>
        <v>-7.85212284732005</v>
      </c>
      <c r="X1614" s="1441" t="str">
        <f aca="false">IF(W1614&gt;40,"FAULT",IF(W1614&lt;-40,"CHECK","OK"))</f>
        <v>OK</v>
      </c>
    </row>
    <row r="1615" customFormat="false" ht="21.75" hidden="false" customHeight="true" outlineLevel="0" collapsed="false">
      <c r="A1615" s="2027" t="n">
        <v>13</v>
      </c>
      <c r="B1615" s="2017" t="s">
        <v>1772</v>
      </c>
      <c r="C1615" s="2125" t="n">
        <v>33</v>
      </c>
      <c r="D1615" s="2067"/>
      <c r="E1615" s="2126" t="n">
        <v>2808</v>
      </c>
      <c r="F1615" s="2119" t="n">
        <v>1</v>
      </c>
      <c r="G1615" s="2127" t="n">
        <v>14.4</v>
      </c>
      <c r="H1615" s="2127" t="n">
        <v>16.48</v>
      </c>
      <c r="I1615" s="2212" t="n">
        <f aca="false">H1615-G1615</f>
        <v>2.08</v>
      </c>
      <c r="J1615" s="2027" t="n">
        <v>240000</v>
      </c>
      <c r="K1615" s="2024"/>
      <c r="L1615" s="2128" t="n">
        <f aca="false">F1615*I1615*J1615</f>
        <v>499200</v>
      </c>
      <c r="M1615" s="2128" t="n">
        <f aca="false">L1615*$K$1628/$L$1628</f>
        <v>505395.503527843</v>
      </c>
      <c r="N1615" s="2129"/>
      <c r="O1615" s="2187"/>
      <c r="P1615" s="1444"/>
      <c r="Q1615" s="2393"/>
      <c r="S1615" s="0" t="str">
        <f aca="false">B1615</f>
        <v>33/11 kV 28/35 MVA T-3</v>
      </c>
      <c r="T1615" s="2124" t="n">
        <f aca="false">M1615</f>
        <v>505395.503527843</v>
      </c>
      <c r="U1615" s="0" t="n">
        <v>511254.185634765</v>
      </c>
      <c r="V1615" s="1441" t="n">
        <f aca="false">T1615-U1615</f>
        <v>-5858.68210692192</v>
      </c>
      <c r="W1615" s="2001" t="n">
        <f aca="false">V1615/U1615*100</f>
        <v>-1.14594310844573</v>
      </c>
      <c r="X1615" s="1441" t="str">
        <f aca="false">IF(W1615&gt;40,"FAULT",IF(W1615&lt;-40,"CHECK","OK"))</f>
        <v>OK</v>
      </c>
    </row>
    <row r="1616" customFormat="false" ht="21.75" hidden="false" customHeight="true" outlineLevel="0" collapsed="false">
      <c r="A1616" s="2027"/>
      <c r="B1616" s="2118" t="s">
        <v>1151</v>
      </c>
      <c r="C1616" s="2038"/>
      <c r="D1616" s="2067"/>
      <c r="E1616" s="2038"/>
      <c r="F1616" s="2040"/>
      <c r="G1616" s="2041"/>
      <c r="H1616" s="2041" t="n">
        <v>0</v>
      </c>
      <c r="I1616" s="2041"/>
      <c r="J1616" s="2037" t="s">
        <v>475</v>
      </c>
      <c r="K1616" s="2024"/>
      <c r="L1616" s="2130" t="n">
        <f aca="false">SUM(L1613:L1615)</f>
        <v>1767480</v>
      </c>
      <c r="M1616" s="2130" t="n">
        <f aca="false">SUM(M1613:M1615)</f>
        <v>1789415.95467827</v>
      </c>
      <c r="N1616" s="2131"/>
      <c r="O1616" s="2335"/>
      <c r="S1616" s="0" t="str">
        <f aca="false">B1616</f>
        <v>33 KV Feeders</v>
      </c>
      <c r="T1616" s="2124" t="n">
        <f aca="false">M1616</f>
        <v>1789415.95467827</v>
      </c>
      <c r="U1616" s="0" t="n">
        <v>1917564.93258247</v>
      </c>
      <c r="V1616" s="1441" t="n">
        <f aca="false">T1616-U1616</f>
        <v>-128148.977904199</v>
      </c>
      <c r="W1616" s="2001" t="n">
        <f aca="false">V1616/U1616*100</f>
        <v>-6.68290161791887</v>
      </c>
      <c r="X1616" s="1441" t="str">
        <f aca="false">IF(W1616&gt;40,"FAULT",IF(W1616&lt;-40,"CHECK","OK"))</f>
        <v>OK</v>
      </c>
    </row>
    <row r="1617" customFormat="false" ht="21.75" hidden="false" customHeight="true" outlineLevel="0" collapsed="false">
      <c r="A1617" s="2132" t="n">
        <v>2</v>
      </c>
      <c r="B1617" s="2017" t="s">
        <v>1467</v>
      </c>
      <c r="C1617" s="2125" t="n">
        <v>33</v>
      </c>
      <c r="D1617" s="2067"/>
      <c r="E1617" s="2126" t="n">
        <v>2805</v>
      </c>
      <c r="F1617" s="2119" t="n">
        <v>1</v>
      </c>
      <c r="G1617" s="2134" t="n">
        <v>0</v>
      </c>
      <c r="H1617" s="2134" t="n">
        <v>0</v>
      </c>
      <c r="I1617" s="2053" t="n">
        <f aca="false">H1617-G1617</f>
        <v>0</v>
      </c>
      <c r="J1617" s="2027" t="n">
        <v>360000</v>
      </c>
      <c r="K1617" s="2135"/>
      <c r="L1617" s="2128" t="n">
        <f aca="false">F1617*I1617*J1617</f>
        <v>0</v>
      </c>
      <c r="M1617" s="2128" t="n">
        <f aca="false">L1617*$K$1628/$L$1628</f>
        <v>0</v>
      </c>
      <c r="N1617" s="2129"/>
      <c r="O1617" s="2155"/>
      <c r="S1617" s="0" t="str">
        <f aca="false">B1617</f>
        <v>Spare</v>
      </c>
      <c r="T1617" s="2124" t="n">
        <f aca="false">M1617</f>
        <v>0</v>
      </c>
      <c r="U1617" s="0" t="n">
        <v>0</v>
      </c>
      <c r="V1617" s="1441" t="n">
        <f aca="false">T1617-U1617</f>
        <v>0</v>
      </c>
      <c r="W1617" s="2001" t="e">
        <f aca="false">V1617/U1617*100</f>
        <v>#DIV/0!</v>
      </c>
      <c r="X1617" s="1441" t="e">
        <f aca="false">IF(W1617&gt;40,"FAULT",IF(W1617&lt;-40,"CHECK","OK"))</f>
        <v>#DIV/0!</v>
      </c>
    </row>
    <row r="1618" customFormat="false" ht="21.75" hidden="false" customHeight="true" outlineLevel="0" collapsed="false">
      <c r="A1618" s="2394"/>
      <c r="B1618" s="2337" t="s">
        <v>2025</v>
      </c>
      <c r="C1618" s="2395" t="n">
        <v>33</v>
      </c>
      <c r="D1618" s="2396"/>
      <c r="E1618" s="2397" t="n">
        <v>2804</v>
      </c>
      <c r="F1618" s="2299" t="n">
        <v>1.48</v>
      </c>
      <c r="G1618" s="2134" t="n">
        <v>130.96</v>
      </c>
      <c r="H1618" s="2134" t="n">
        <v>139.96</v>
      </c>
      <c r="I1618" s="2052" t="n">
        <f aca="false">H1618-G1618</f>
        <v>9</v>
      </c>
      <c r="J1618" s="2398" t="n">
        <v>360000</v>
      </c>
      <c r="K1618" s="2399"/>
      <c r="L1618" s="2237" t="n">
        <f aca="false">F1618*I1618*J1618</f>
        <v>4795200</v>
      </c>
      <c r="M1618" s="2338" t="n">
        <f aca="false">L1618*$K$1628/$L$1628</f>
        <v>4854712.57715688</v>
      </c>
      <c r="N1618" s="2129"/>
      <c r="O1618" s="2325" t="n">
        <f aca="false">'%Loss '!$E$50</f>
        <v>1.36912179298344</v>
      </c>
      <c r="P1618" s="1444" t="s">
        <v>2026</v>
      </c>
      <c r="Q1618" s="2136" t="n">
        <f aca="false">M1618+M1623</f>
        <v>6356320.37129249</v>
      </c>
      <c r="S1618" s="0" t="str">
        <f aca="false">B1618</f>
        <v>BB Avenue-1</v>
      </c>
      <c r="T1618" s="2124" t="n">
        <f aca="false">M1618</f>
        <v>4854712.57715688</v>
      </c>
      <c r="U1618" s="0" t="n">
        <v>3999213.51983754</v>
      </c>
      <c r="V1618" s="1441" t="n">
        <f aca="false">T1618-U1618</f>
        <v>855499.057319344</v>
      </c>
      <c r="W1618" s="2001" t="n">
        <f aca="false">V1618/U1618*100</f>
        <v>21.391682466459</v>
      </c>
      <c r="X1618" s="1441" t="str">
        <f aca="false">IF(W1618&gt;40,"FAULT",IF(W1618&lt;-40,"CHECK","OK"))</f>
        <v>OK</v>
      </c>
    </row>
    <row r="1619" customFormat="false" ht="21.75" hidden="false" customHeight="true" outlineLevel="0" collapsed="false">
      <c r="A1619" s="2394" t="n">
        <v>3</v>
      </c>
      <c r="B1619" s="2337" t="s">
        <v>2027</v>
      </c>
      <c r="C1619" s="2395" t="n">
        <v>33</v>
      </c>
      <c r="D1619" s="2396"/>
      <c r="E1619" s="2397" t="n">
        <v>2861</v>
      </c>
      <c r="F1619" s="2299" t="n">
        <v>1.45</v>
      </c>
      <c r="G1619" s="2134" t="n">
        <v>145.81</v>
      </c>
      <c r="H1619" s="2134" t="n">
        <v>145.81</v>
      </c>
      <c r="I1619" s="2052" t="n">
        <f aca="false">H1619-G1619</f>
        <v>0</v>
      </c>
      <c r="J1619" s="2398" t="n">
        <v>360000</v>
      </c>
      <c r="K1619" s="2399"/>
      <c r="L1619" s="2237" t="n">
        <f aca="false">F1619*I1619*J1619</f>
        <v>0</v>
      </c>
      <c r="M1619" s="2338" t="n">
        <f aca="false">L1619*$K$1628/$L$1628</f>
        <v>0</v>
      </c>
      <c r="N1619" s="2129"/>
      <c r="O1619" s="2325"/>
      <c r="P1619" s="1444"/>
      <c r="Q1619" s="2136"/>
      <c r="S1619" s="0" t="str">
        <f aca="false">B1619</f>
        <v>DMC Circuit-1</v>
      </c>
      <c r="T1619" s="2124" t="n">
        <f aca="false">M1619</f>
        <v>0</v>
      </c>
      <c r="U1619" s="0" t="n">
        <v>1673211.95918887</v>
      </c>
      <c r="V1619" s="1441" t="n">
        <f aca="false">T1619-U1619</f>
        <v>-1673211.95918887</v>
      </c>
      <c r="W1619" s="2001" t="n">
        <f aca="false">V1619/U1619*100</f>
        <v>-100</v>
      </c>
      <c r="X1619" s="1441" t="str">
        <f aca="false">IF(W1619&gt;40,"FAULT",IF(W1619&lt;-40,"CHECK","OK"))</f>
        <v>CHECK</v>
      </c>
    </row>
    <row r="1620" customFormat="false" ht="21.75" hidden="false" customHeight="true" outlineLevel="0" collapsed="false">
      <c r="A1620" s="2394" t="n">
        <v>4</v>
      </c>
      <c r="B1620" s="2337" t="s">
        <v>2028</v>
      </c>
      <c r="C1620" s="2395" t="n">
        <v>33</v>
      </c>
      <c r="D1620" s="2396"/>
      <c r="E1620" s="2397" t="n">
        <v>2858</v>
      </c>
      <c r="F1620" s="2400" t="n">
        <v>1</v>
      </c>
      <c r="G1620" s="2134" t="n">
        <v>0</v>
      </c>
      <c r="H1620" s="2134" t="n">
        <v>0</v>
      </c>
      <c r="I1620" s="2052" t="n">
        <f aca="false">H1620-G1620</f>
        <v>0</v>
      </c>
      <c r="J1620" s="2398" t="n">
        <v>360000</v>
      </c>
      <c r="K1620" s="2399"/>
      <c r="L1620" s="2338" t="n">
        <f aca="false">F1620*I1620*J1620</f>
        <v>0</v>
      </c>
      <c r="M1620" s="2338" t="n">
        <f aca="false">L1620*$K$1628/$L$1628</f>
        <v>0</v>
      </c>
      <c r="N1620" s="2129"/>
      <c r="O1620" s="2325" t="n">
        <f aca="false">'%Loss '!$E$42</f>
        <v>12.1578928403714</v>
      </c>
      <c r="P1620" s="1444" t="s">
        <v>2029</v>
      </c>
      <c r="Q1620" s="2136" t="n">
        <f aca="false">M1619+M1622</f>
        <v>4785463.67402926</v>
      </c>
      <c r="S1620" s="0" t="str">
        <f aca="false">B1620</f>
        <v>Biddyut Bhaban Circuit-1</v>
      </c>
      <c r="T1620" s="2124" t="n">
        <f aca="false">M1620</f>
        <v>0</v>
      </c>
      <c r="U1620" s="0" t="n">
        <v>0</v>
      </c>
      <c r="V1620" s="1441" t="n">
        <f aca="false">T1620-U1620</f>
        <v>0</v>
      </c>
      <c r="W1620" s="2001" t="e">
        <f aca="false">V1620/U1620*100</f>
        <v>#DIV/0!</v>
      </c>
      <c r="X1620" s="1441" t="e">
        <f aca="false">IF(W1620&gt;40,"FAULT",IF(W1620&lt;-40,"CHECK","OK"))</f>
        <v>#DIV/0!</v>
      </c>
    </row>
    <row r="1621" customFormat="false" ht="21.75" hidden="false" customHeight="true" outlineLevel="0" collapsed="false">
      <c r="A1621" s="2394" t="n">
        <v>9</v>
      </c>
      <c r="B1621" s="2337" t="s">
        <v>2030</v>
      </c>
      <c r="C1621" s="2395" t="n">
        <v>33</v>
      </c>
      <c r="D1621" s="2396"/>
      <c r="E1621" s="2397" t="n">
        <v>2753</v>
      </c>
      <c r="F1621" s="2400" t="n">
        <v>1</v>
      </c>
      <c r="G1621" s="2134" t="n">
        <v>408.2</v>
      </c>
      <c r="H1621" s="2134" t="n">
        <v>408.2</v>
      </c>
      <c r="I1621" s="2052" t="n">
        <f aca="false">H1621-G1621</f>
        <v>0</v>
      </c>
      <c r="J1621" s="2398" t="n">
        <v>360000</v>
      </c>
      <c r="K1621" s="2401"/>
      <c r="L1621" s="2338" t="n">
        <f aca="false">F1621*I1621*J1621</f>
        <v>0</v>
      </c>
      <c r="M1621" s="2338" t="n">
        <f aca="false">L1621*$K$1628/$L$1628</f>
        <v>0</v>
      </c>
      <c r="N1621" s="2129"/>
      <c r="O1621" s="2325"/>
      <c r="P1621" s="1444"/>
      <c r="Q1621" s="2136"/>
      <c r="S1621" s="0" t="str">
        <f aca="false">B1621</f>
        <v>Biddyut Bhaban Circuit-2</v>
      </c>
      <c r="T1621" s="2124" t="n">
        <f aca="false">M1621</f>
        <v>0</v>
      </c>
      <c r="U1621" s="0" t="n">
        <v>0</v>
      </c>
      <c r="V1621" s="1441" t="n">
        <f aca="false">T1621-U1621</f>
        <v>0</v>
      </c>
      <c r="W1621" s="2001" t="e">
        <f aca="false">V1621/U1621*100</f>
        <v>#DIV/0!</v>
      </c>
      <c r="X1621" s="1441" t="e">
        <f aca="false">IF(W1621&gt;40,"FAULT",IF(W1621&lt;-40,"CHECK","OK"))</f>
        <v>#DIV/0!</v>
      </c>
    </row>
    <row r="1622" customFormat="false" ht="21.75" hidden="false" customHeight="true" outlineLevel="0" collapsed="false">
      <c r="A1622" s="2394" t="n">
        <v>10</v>
      </c>
      <c r="B1622" s="2337" t="s">
        <v>2031</v>
      </c>
      <c r="C1622" s="2395" t="n">
        <v>33</v>
      </c>
      <c r="D1622" s="2396"/>
      <c r="E1622" s="2397" t="n">
        <v>2803</v>
      </c>
      <c r="F1622" s="2400" t="n">
        <v>1</v>
      </c>
      <c r="G1622" s="2134" t="n">
        <v>275.43</v>
      </c>
      <c r="H1622" s="2134" t="n">
        <v>288.56</v>
      </c>
      <c r="I1622" s="2052" t="n">
        <f aca="false">H1622-G1622</f>
        <v>13.13</v>
      </c>
      <c r="J1622" s="2398" t="n">
        <v>360000</v>
      </c>
      <c r="K1622" s="2399"/>
      <c r="L1622" s="2338" t="n">
        <f aca="false">F1622*I1622*J1622</f>
        <v>4726800</v>
      </c>
      <c r="M1622" s="2338" t="n">
        <f aca="false">L1622*$K$1628/$L$1628</f>
        <v>4785463.67402926</v>
      </c>
      <c r="N1622" s="2129"/>
      <c r="O1622" s="2325" t="n">
        <f aca="false">'%Loss '!$E$89</f>
        <v>8.26319429796762</v>
      </c>
      <c r="P1622" s="1444" t="s">
        <v>2032</v>
      </c>
      <c r="Q1622" s="2136" t="n">
        <f aca="false">M1620+M1621</f>
        <v>0</v>
      </c>
      <c r="S1622" s="0" t="str">
        <f aca="false">B1622</f>
        <v>DMC Circuit-2</v>
      </c>
      <c r="T1622" s="2124" t="n">
        <f aca="false">M1622</f>
        <v>4785463.67402926</v>
      </c>
      <c r="U1622" s="0" t="n">
        <v>3393087.92069865</v>
      </c>
      <c r="V1622" s="1441" t="n">
        <f aca="false">T1622-U1622</f>
        <v>1392375.75333061</v>
      </c>
      <c r="W1622" s="2001" t="n">
        <f aca="false">V1622/U1622*100</f>
        <v>41.0356520630305</v>
      </c>
      <c r="X1622" s="1441" t="str">
        <f aca="false">IF(W1622&gt;40,"FAULT",IF(W1622&lt;-40,"CHECK","OK"))</f>
        <v>FAULT</v>
      </c>
    </row>
    <row r="1623" customFormat="false" ht="21.75" hidden="false" customHeight="true" outlineLevel="0" collapsed="false">
      <c r="A1623" s="2394" t="n">
        <v>11</v>
      </c>
      <c r="B1623" s="2337" t="s">
        <v>2033</v>
      </c>
      <c r="C1623" s="2395" t="n">
        <v>33</v>
      </c>
      <c r="D1623" s="2396"/>
      <c r="E1623" s="2397" t="n">
        <v>2820</v>
      </c>
      <c r="F1623" s="2400" t="n">
        <v>1</v>
      </c>
      <c r="G1623" s="2134" t="n">
        <v>175.97</v>
      </c>
      <c r="H1623" s="2134" t="n">
        <v>180.09</v>
      </c>
      <c r="I1623" s="2052" t="n">
        <f aca="false">H1623-G1623</f>
        <v>4.12</v>
      </c>
      <c r="J1623" s="2398" t="n">
        <v>360000</v>
      </c>
      <c r="K1623" s="2401"/>
      <c r="L1623" s="2338" t="n">
        <f aca="false">F1623*I1623*J1623</f>
        <v>1483200</v>
      </c>
      <c r="M1623" s="2338" t="n">
        <f aca="false">L1623*$K$1628/$L$1628</f>
        <v>1501607.79413561</v>
      </c>
      <c r="N1623" s="2129"/>
      <c r="O1623" s="2325"/>
      <c r="P1623" s="1444"/>
      <c r="Q1623" s="2136"/>
      <c r="S1623" s="0" t="str">
        <f aca="false">B1623</f>
        <v>BB Avenue-2</v>
      </c>
      <c r="T1623" s="2124" t="n">
        <f aca="false">M1623</f>
        <v>1501607.79413561</v>
      </c>
      <c r="U1623" s="0" t="n">
        <v>2358521.66769246</v>
      </c>
      <c r="V1623" s="1441" t="n">
        <f aca="false">T1623-U1623</f>
        <v>-856913.873556845</v>
      </c>
      <c r="W1623" s="2001" t="n">
        <f aca="false">V1623/U1623*100</f>
        <v>-36.3326691162111</v>
      </c>
      <c r="X1623" s="1441" t="str">
        <f aca="false">IF(W1623&gt;40,"FAULT",IF(W1623&lt;-40,"CHECK","OK"))</f>
        <v>OK</v>
      </c>
    </row>
    <row r="1624" customFormat="false" ht="21.75" hidden="false" customHeight="true" outlineLevel="0" collapsed="false">
      <c r="A1624" s="2132" t="n">
        <v>12</v>
      </c>
      <c r="B1624" s="2139" t="s">
        <v>1467</v>
      </c>
      <c r="C1624" s="2125" t="n">
        <v>33</v>
      </c>
      <c r="D1624" s="2067"/>
      <c r="E1624" s="2126" t="n">
        <v>2806</v>
      </c>
      <c r="F1624" s="2119" t="n">
        <v>1</v>
      </c>
      <c r="G1624" s="2134" t="n">
        <v>0</v>
      </c>
      <c r="H1624" s="2134" t="n">
        <v>0</v>
      </c>
      <c r="I1624" s="2053" t="n">
        <f aca="false">H1624-G1624</f>
        <v>0</v>
      </c>
      <c r="J1624" s="2027" t="n">
        <v>360000</v>
      </c>
      <c r="K1624" s="2140"/>
      <c r="L1624" s="2128" t="n">
        <f aca="false">F1624*I1624*J1624</f>
        <v>0</v>
      </c>
      <c r="M1624" s="2128" t="n">
        <f aca="false">L1624*$K$1628/$L$1628</f>
        <v>0</v>
      </c>
      <c r="N1624" s="2129"/>
      <c r="O1624" s="2325"/>
      <c r="S1624" s="0" t="str">
        <f aca="false">B1624</f>
        <v>Spare</v>
      </c>
      <c r="T1624" s="2124" t="n">
        <f aca="false">M1624</f>
        <v>0</v>
      </c>
      <c r="U1624" s="0" t="n">
        <v>0</v>
      </c>
      <c r="V1624" s="1441" t="n">
        <f aca="false">T1624-U1624</f>
        <v>0</v>
      </c>
      <c r="W1624" s="2001" t="e">
        <f aca="false">V1624/U1624*100</f>
        <v>#DIV/0!</v>
      </c>
      <c r="X1624" s="1441" t="e">
        <f aca="false">IF(W1624&gt;40,"FAULT",IF(W1624&lt;-40,"CHECK","OK"))</f>
        <v>#DIV/0!</v>
      </c>
    </row>
    <row r="1625" customFormat="false" ht="21.75" hidden="false" customHeight="true" outlineLevel="0" collapsed="false">
      <c r="A1625" s="2132" t="n">
        <v>14</v>
      </c>
      <c r="B1625" s="2017" t="s">
        <v>1185</v>
      </c>
      <c r="C1625" s="2125" t="n">
        <v>0.415</v>
      </c>
      <c r="D1625" s="2067"/>
      <c r="E1625" s="2126" t="n">
        <v>7977</v>
      </c>
      <c r="F1625" s="2119" t="n">
        <v>1</v>
      </c>
      <c r="G1625" s="2134" t="n">
        <v>3535.99</v>
      </c>
      <c r="H1625" s="2134" t="n">
        <v>3535.99</v>
      </c>
      <c r="I1625" s="2053" t="n">
        <f aca="false">H1625-G1625</f>
        <v>0</v>
      </c>
      <c r="J1625" s="2027" t="n">
        <v>320</v>
      </c>
      <c r="K1625" s="2024"/>
      <c r="L1625" s="2128" t="n">
        <f aca="false">F1625*I1625*J1625</f>
        <v>0</v>
      </c>
      <c r="M1625" s="2128" t="n">
        <f aca="false">L1625*$K$1628/$L$1628</f>
        <v>0</v>
      </c>
      <c r="N1625" s="2129"/>
      <c r="O1625" s="2027"/>
      <c r="S1625" s="0" t="str">
        <f aca="false">B1625</f>
        <v>33/0.4 kV, 500 kVA AT-1</v>
      </c>
      <c r="T1625" s="2124" t="n">
        <f aca="false">M1625</f>
        <v>0</v>
      </c>
      <c r="U1625" s="0" t="n">
        <v>0</v>
      </c>
      <c r="V1625" s="1441" t="n">
        <f aca="false">T1625-U1625</f>
        <v>0</v>
      </c>
      <c r="W1625" s="2001" t="e">
        <f aca="false">V1625/U1625*100</f>
        <v>#DIV/0!</v>
      </c>
      <c r="X1625" s="1441" t="e">
        <f aca="false">IF(W1625&gt;40,"FAULT",IF(W1625&lt;-40,"CHECK","OK"))</f>
        <v>#DIV/0!</v>
      </c>
    </row>
    <row r="1626" customFormat="false" ht="21.75" hidden="false" customHeight="true" outlineLevel="0" collapsed="false">
      <c r="A1626" s="2132" t="n">
        <v>15</v>
      </c>
      <c r="B1626" s="2139" t="s">
        <v>1782</v>
      </c>
      <c r="C1626" s="2125" t="n">
        <v>0.415</v>
      </c>
      <c r="D1626" s="2067"/>
      <c r="E1626" s="2126"/>
      <c r="F1626" s="2119" t="n">
        <v>1</v>
      </c>
      <c r="G1626" s="2134" t="n">
        <v>0</v>
      </c>
      <c r="H1626" s="2134" t="n">
        <v>0</v>
      </c>
      <c r="I1626" s="2053" t="n">
        <f aca="false">H1626-G1626</f>
        <v>0</v>
      </c>
      <c r="J1626" s="2027"/>
      <c r="K1626" s="2140"/>
      <c r="L1626" s="2128" t="n">
        <f aca="false">F1626*I1626*J1626</f>
        <v>0</v>
      </c>
      <c r="M1626" s="2128" t="n">
        <f aca="false">L1626*$K$1628/$L$1628</f>
        <v>0</v>
      </c>
      <c r="N1626" s="2129"/>
      <c r="O1626" s="2167"/>
      <c r="P1626" s="0" t="s">
        <v>122</v>
      </c>
      <c r="S1626" s="0" t="str">
        <f aca="false">B1626</f>
        <v>33/0.4 kV, 500 kVA AT-2</v>
      </c>
      <c r="T1626" s="2124" t="n">
        <f aca="false">M1626</f>
        <v>0</v>
      </c>
      <c r="U1626" s="0" t="n">
        <v>0</v>
      </c>
      <c r="V1626" s="1441" t="n">
        <f aca="false">T1626-U1626</f>
        <v>0</v>
      </c>
      <c r="W1626" s="2001" t="e">
        <f aca="false">V1626/U1626*100</f>
        <v>#DIV/0!</v>
      </c>
      <c r="X1626" s="1441" t="e">
        <f aca="false">IF(W1626&gt;40,"FAULT",IF(W1626&lt;-40,"CHECK","OK"))</f>
        <v>#DIV/0!</v>
      </c>
    </row>
    <row r="1627" customFormat="false" ht="21.75" hidden="false" customHeight="true" outlineLevel="0" collapsed="false">
      <c r="A1627" s="2132"/>
      <c r="B1627" s="2142"/>
      <c r="C1627" s="2143"/>
      <c r="D1627" s="2142"/>
      <c r="E1627" s="2143"/>
      <c r="F1627" s="2144"/>
      <c r="G1627" s="2145"/>
      <c r="H1627" s="2145"/>
      <c r="I1627" s="2145"/>
      <c r="J1627" s="2037" t="s">
        <v>475</v>
      </c>
      <c r="K1627" s="2024"/>
      <c r="L1627" s="2130" t="n">
        <f aca="false">SUM(L1617:L1626)</f>
        <v>11005200</v>
      </c>
      <c r="M1627" s="2130" t="n">
        <f aca="false">SUM(M1617:M1626)</f>
        <v>11141784.0453218</v>
      </c>
      <c r="N1627" s="2131"/>
      <c r="O1627" s="2167"/>
      <c r="S1627" s="0" t="n">
        <f aca="false">B1627</f>
        <v>0</v>
      </c>
      <c r="T1627" s="2124" t="n">
        <f aca="false">M1627</f>
        <v>11141784.0453218</v>
      </c>
      <c r="U1627" s="0" t="n">
        <v>11424035.0674175</v>
      </c>
      <c r="V1627" s="1441" t="n">
        <f aca="false">T1627-U1627</f>
        <v>-282251.022095757</v>
      </c>
      <c r="W1627" s="2001" t="n">
        <f aca="false">V1627/U1627*100</f>
        <v>-2.47067713316781</v>
      </c>
      <c r="X1627" s="1441" t="str">
        <f aca="false">IF(W1627&gt;40,"FAULT",IF(W1627&lt;-40,"CHECK","OK"))</f>
        <v>OK</v>
      </c>
    </row>
    <row r="1628" customFormat="false" ht="21.75" hidden="false" customHeight="true" outlineLevel="0" collapsed="false">
      <c r="A1628" s="2132"/>
      <c r="B1628" s="2142"/>
      <c r="C1628" s="2143"/>
      <c r="D1628" s="2142"/>
      <c r="E1628" s="2143"/>
      <c r="F1628" s="2144"/>
      <c r="G1628" s="2145"/>
      <c r="H1628" s="2145"/>
      <c r="I1628" s="2146" t="s">
        <v>1187</v>
      </c>
      <c r="J1628" s="2146"/>
      <c r="K1628" s="2286" t="n">
        <f aca="false">K1610</f>
        <v>12931200</v>
      </c>
      <c r="L1628" s="2147" t="n">
        <f aca="false">L1616+L1627</f>
        <v>12772680</v>
      </c>
      <c r="M1628" s="2287" t="n">
        <f aca="false">M1627+M1616</f>
        <v>12931200</v>
      </c>
      <c r="N1628" s="2166" t="n">
        <f aca="false">(M1628-L1628)/L1628*100</f>
        <v>1.24108644387887</v>
      </c>
      <c r="O1628" s="2240"/>
    </row>
    <row r="1629" customFormat="false" ht="21.75" hidden="false" customHeight="true" outlineLevel="0" collapsed="false">
      <c r="A1629" s="2077"/>
      <c r="B1629" s="2078"/>
      <c r="C1629" s="2051"/>
      <c r="D1629" s="2079"/>
      <c r="K1629" s="2080"/>
      <c r="L1629" s="2077"/>
      <c r="M1629" s="2077"/>
      <c r="N1629" s="2051"/>
      <c r="O1629" s="2077"/>
    </row>
    <row r="1630" customFormat="false" ht="21.75" hidden="false" customHeight="true" outlineLevel="0" collapsed="false">
      <c r="A1630" s="2077"/>
      <c r="D1630" s="2168"/>
      <c r="N1630" s="2051"/>
      <c r="O1630" s="2077"/>
    </row>
    <row r="1631" customFormat="false" ht="21.75" hidden="false" customHeight="true" outlineLevel="0" collapsed="false">
      <c r="A1631" s="2077"/>
      <c r="D1631" s="2168"/>
      <c r="N1631" s="2051"/>
      <c r="O1631" s="2077"/>
    </row>
    <row r="1632" customFormat="false" ht="21.75" hidden="false" customHeight="true" outlineLevel="0" collapsed="false">
      <c r="A1632" s="2077"/>
      <c r="D1632" s="2168"/>
      <c r="N1632" s="2051"/>
      <c r="O1632" s="2077"/>
    </row>
    <row r="1633" customFormat="false" ht="21.75" hidden="false" customHeight="true" outlineLevel="0" collapsed="false">
      <c r="A1633" s="2077"/>
      <c r="D1633" s="2168"/>
      <c r="N1633" s="2051"/>
      <c r="O1633" s="2077"/>
    </row>
    <row r="1634" customFormat="false" ht="21.75" hidden="false" customHeight="true" outlineLevel="0" collapsed="false">
      <c r="A1634" s="2077"/>
      <c r="D1634" s="2168"/>
      <c r="N1634" s="2051"/>
      <c r="O1634" s="2077"/>
    </row>
    <row r="1635" customFormat="false" ht="21.75" hidden="false" customHeight="true" outlineLevel="0" collapsed="false">
      <c r="A1635" s="2077"/>
      <c r="B1635" s="2078"/>
      <c r="C1635" s="2051"/>
      <c r="D1635" s="2079"/>
      <c r="N1635" s="2051"/>
      <c r="O1635" s="2077"/>
    </row>
    <row r="1636" customFormat="false" ht="21.75" hidden="false" customHeight="true" outlineLevel="0" collapsed="false">
      <c r="A1636" s="2077"/>
      <c r="B1636" s="2078"/>
      <c r="C1636" s="2051"/>
      <c r="D1636" s="2079"/>
      <c r="N1636" s="2051"/>
      <c r="O1636" s="2077"/>
    </row>
    <row r="1637" customFormat="false" ht="21.75" hidden="false" customHeight="true" outlineLevel="0" collapsed="false">
      <c r="A1637" s="2077"/>
      <c r="B1637" s="2078"/>
      <c r="C1637" s="2051"/>
      <c r="D1637" s="2079"/>
      <c r="N1637" s="2051"/>
      <c r="O1637" s="2077"/>
    </row>
    <row r="1638" customFormat="false" ht="21.75" hidden="false" customHeight="true" outlineLevel="0" collapsed="false">
      <c r="A1638" s="2077"/>
      <c r="B1638" s="2078"/>
      <c r="C1638" s="2051"/>
      <c r="D1638" s="2079"/>
      <c r="E1638" s="2051"/>
      <c r="N1638" s="2051"/>
      <c r="O1638" s="2077"/>
    </row>
    <row r="1639" customFormat="false" ht="21.75" hidden="false" customHeight="true" outlineLevel="0" collapsed="false">
      <c r="A1639" s="2077"/>
      <c r="B1639" s="2078"/>
      <c r="C1639" s="2051"/>
      <c r="D1639" s="2079"/>
      <c r="E1639" s="2051"/>
      <c r="N1639" s="2051"/>
      <c r="O1639" s="2077"/>
    </row>
    <row r="1640" customFormat="false" ht="21.75" hidden="false" customHeight="true" outlineLevel="0" collapsed="false">
      <c r="A1640" s="2077"/>
      <c r="B1640" s="2078"/>
      <c r="C1640" s="2051"/>
      <c r="D1640" s="2079"/>
      <c r="E1640" s="2051"/>
      <c r="F1640" s="2103"/>
      <c r="G1640" s="2077"/>
      <c r="H1640" s="2077"/>
      <c r="I1640" s="2077"/>
      <c r="J1640" s="2077"/>
      <c r="K1640" s="2080"/>
      <c r="L1640" s="2077"/>
      <c r="M1640" s="2077"/>
      <c r="N1640" s="2051"/>
      <c r="O1640" s="2077"/>
    </row>
    <row r="1641" customFormat="false" ht="21.75" hidden="false" customHeight="true" outlineLevel="0" collapsed="false">
      <c r="A1641" s="2270" t="s">
        <v>2034</v>
      </c>
      <c r="B1641" s="2270"/>
      <c r="C1641" s="2270"/>
      <c r="D1641" s="2270"/>
      <c r="E1641" s="2270"/>
      <c r="F1641" s="2270"/>
      <c r="G1641" s="2270"/>
      <c r="H1641" s="2270"/>
      <c r="I1641" s="2270"/>
      <c r="J1641" s="2270"/>
      <c r="K1641" s="2270"/>
      <c r="L1641" s="2270"/>
      <c r="M1641" s="2270"/>
      <c r="N1641" s="2270"/>
      <c r="O1641" s="1989" t="str">
        <f aca="false">$O$6</f>
        <v>Month June-2023</v>
      </c>
      <c r="S1641" s="1990" t="str">
        <f aca="false">S6</f>
        <v>Name of Feeders.</v>
      </c>
      <c r="T1641" s="1991" t="str">
        <f aca="false">T6</f>
        <v>Month June-2023</v>
      </c>
      <c r="U1641" s="1990" t="s">
        <v>1070</v>
      </c>
      <c r="V1641" s="1990" t="str">
        <f aca="false">V6</f>
        <v>Diffferance</v>
      </c>
      <c r="W1641" s="1990" t="str">
        <f aca="false">W6</f>
        <v>% of Increased/Decreased</v>
      </c>
      <c r="X1641" s="1990" t="str">
        <f aca="false">X6</f>
        <v>COMENTS</v>
      </c>
    </row>
    <row r="1642" customFormat="false" ht="21.75" hidden="false" customHeight="true" outlineLevel="0" collapsed="false">
      <c r="A1642" s="1992" t="s">
        <v>794</v>
      </c>
      <c r="B1642" s="1993" t="s">
        <v>1074</v>
      </c>
      <c r="C1642" s="1994" t="s">
        <v>1075</v>
      </c>
      <c r="D1642" s="1994"/>
      <c r="E1642" s="1994"/>
      <c r="F1642" s="1995" t="s">
        <v>45</v>
      </c>
      <c r="G1642" s="1996" t="s">
        <v>1076</v>
      </c>
      <c r="H1642" s="1996"/>
      <c r="I1642" s="1996"/>
      <c r="J1642" s="1996" t="s">
        <v>29</v>
      </c>
      <c r="K1642" s="1996" t="s">
        <v>1077</v>
      </c>
      <c r="L1642" s="1996"/>
      <c r="M1642" s="1994" t="s">
        <v>1134</v>
      </c>
      <c r="N1642" s="1993"/>
      <c r="O1642" s="1997" t="s">
        <v>479</v>
      </c>
    </row>
    <row r="1643" customFormat="false" ht="21.75" hidden="false" customHeight="true" outlineLevel="0" collapsed="false">
      <c r="A1643" s="1992"/>
      <c r="B1643" s="1993"/>
      <c r="C1643" s="1998" t="s">
        <v>1079</v>
      </c>
      <c r="D1643" s="1998"/>
      <c r="E1643" s="1998" t="s">
        <v>1080</v>
      </c>
      <c r="F1643" s="1995"/>
      <c r="G1643" s="2249" t="n">
        <f aca="false">'NORTH-1'!$H$8</f>
        <v>44929</v>
      </c>
      <c r="H1643" s="2249" t="n">
        <f aca="false">'NORTH-1'!$H$8</f>
        <v>44929</v>
      </c>
      <c r="I1643" s="2000" t="s">
        <v>47</v>
      </c>
      <c r="J1643" s="1996"/>
      <c r="K1643" s="2000" t="s">
        <v>1081</v>
      </c>
      <c r="L1643" s="2000" t="s">
        <v>1082</v>
      </c>
      <c r="M1643" s="1994" t="s">
        <v>1083</v>
      </c>
      <c r="N1643" s="1998" t="s">
        <v>741</v>
      </c>
      <c r="O1643" s="1997"/>
    </row>
    <row r="1644" customFormat="false" ht="21.75" hidden="false" customHeight="true" outlineLevel="0" collapsed="false">
      <c r="A1644" s="2002" t="n">
        <v>1</v>
      </c>
      <c r="B1644" s="2003" t="n">
        <v>2</v>
      </c>
      <c r="C1644" s="2004" t="n">
        <v>4</v>
      </c>
      <c r="D1644" s="2004"/>
      <c r="E1644" s="2003" t="n">
        <v>5</v>
      </c>
      <c r="F1644" s="2005" t="n">
        <v>7</v>
      </c>
      <c r="G1644" s="2002" t="n">
        <v>9</v>
      </c>
      <c r="H1644" s="2002" t="n">
        <v>9</v>
      </c>
      <c r="I1644" s="2002" t="s">
        <v>1084</v>
      </c>
      <c r="J1644" s="2002" t="n">
        <v>11</v>
      </c>
      <c r="K1644" s="2002" t="s">
        <v>1085</v>
      </c>
      <c r="L1644" s="2002" t="s">
        <v>1086</v>
      </c>
      <c r="M1644" s="2002" t="n">
        <v>14</v>
      </c>
      <c r="N1644" s="2006" t="n">
        <v>15</v>
      </c>
      <c r="O1644" s="2002" t="n">
        <v>16</v>
      </c>
      <c r="T1644" s="1441" t="n">
        <v>15283200.0000001</v>
      </c>
      <c r="U1644" s="1441" t="n">
        <v>15283200.0000001</v>
      </c>
      <c r="V1644" s="1441" t="n">
        <f aca="false">T1644-U1644</f>
        <v>0</v>
      </c>
      <c r="W1644" s="2001" t="n">
        <f aca="false">V1644/U1644*100</f>
        <v>0</v>
      </c>
      <c r="X1644" s="1441" t="str">
        <f aca="false">IF(W1644&gt;40,"FAULT",IF(W1644&lt;-40,"CHECK","OK"))</f>
        <v>OK</v>
      </c>
    </row>
    <row r="1645" customFormat="false" ht="21.75" hidden="false" customHeight="true" outlineLevel="0" collapsed="false">
      <c r="A1645" s="2132"/>
      <c r="B1645" s="2008" t="s">
        <v>2035</v>
      </c>
      <c r="C1645" s="2009"/>
      <c r="D1645" s="2010"/>
      <c r="E1645" s="2009"/>
      <c r="F1645" s="2012"/>
      <c r="G1645" s="2009"/>
      <c r="H1645" s="2009"/>
      <c r="I1645" s="2009"/>
      <c r="J1645" s="2009"/>
      <c r="K1645" s="2010"/>
      <c r="L1645" s="2009"/>
      <c r="M1645" s="2013"/>
      <c r="N1645" s="2014"/>
      <c r="O1645" s="2151"/>
    </row>
    <row r="1646" customFormat="false" ht="21.75" hidden="false" customHeight="true" outlineLevel="0" collapsed="false">
      <c r="A1646" s="2027" t="n">
        <v>3</v>
      </c>
      <c r="B1646" s="2017" t="s">
        <v>1192</v>
      </c>
      <c r="C1646" s="2152" t="n">
        <v>11</v>
      </c>
      <c r="D1646" s="2289"/>
      <c r="E1646" s="2018" t="n">
        <v>2762</v>
      </c>
      <c r="F1646" s="2119" t="n">
        <v>1</v>
      </c>
      <c r="G1646" s="2115" t="n">
        <v>36.01</v>
      </c>
      <c r="H1646" s="2115" t="n">
        <v>38.03</v>
      </c>
      <c r="I1646" s="2212" t="n">
        <f aca="false">H1646-G1646</f>
        <v>2.02</v>
      </c>
      <c r="J1646" s="2027" t="n">
        <v>250000</v>
      </c>
      <c r="K1646" s="2214" t="n">
        <f aca="false">F1646*I1646*J1646</f>
        <v>505000.000000001</v>
      </c>
      <c r="L1646" s="2128"/>
      <c r="M1646" s="2128" t="n">
        <f aca="false">K1646*$M$1616/$K$1649</f>
        <v>487145.583349071</v>
      </c>
      <c r="N1646" s="2131"/>
      <c r="O1646" s="2151"/>
    </row>
    <row r="1647" customFormat="false" ht="21.75" hidden="false" customHeight="true" outlineLevel="0" collapsed="false">
      <c r="A1647" s="2027" t="n">
        <v>9</v>
      </c>
      <c r="B1647" s="2017" t="s">
        <v>1190</v>
      </c>
      <c r="C1647" s="2152" t="n">
        <v>11</v>
      </c>
      <c r="D1647" s="2290"/>
      <c r="E1647" s="2018" t="n">
        <v>2771</v>
      </c>
      <c r="F1647" s="2119" t="n">
        <v>1</v>
      </c>
      <c r="G1647" s="2115" t="n">
        <v>40.08</v>
      </c>
      <c r="H1647" s="2115" t="n">
        <v>43.53</v>
      </c>
      <c r="I1647" s="2212" t="n">
        <f aca="false">H1647-G1647</f>
        <v>3.45</v>
      </c>
      <c r="J1647" s="2027" t="n">
        <v>250000</v>
      </c>
      <c r="K1647" s="2214" t="n">
        <f aca="false">F1647*I1647*J1647</f>
        <v>862500.000000001</v>
      </c>
      <c r="L1647" s="2128"/>
      <c r="M1647" s="2128" t="n">
        <f aca="false">K1647*$M$1616/$K$1649</f>
        <v>832006.070571433</v>
      </c>
      <c r="N1647" s="2131"/>
      <c r="O1647" s="2151"/>
    </row>
    <row r="1648" customFormat="false" ht="21.75" hidden="false" customHeight="true" outlineLevel="0" collapsed="false">
      <c r="A1648" s="2027" t="n">
        <v>20</v>
      </c>
      <c r="B1648" s="2017" t="s">
        <v>1785</v>
      </c>
      <c r="C1648" s="2152" t="n">
        <v>11</v>
      </c>
      <c r="D1648" s="2290"/>
      <c r="E1648" s="2018" t="s">
        <v>1229</v>
      </c>
      <c r="F1648" s="2119" t="n">
        <v>1</v>
      </c>
      <c r="G1648" s="2115" t="n">
        <v>13.12</v>
      </c>
      <c r="H1648" s="2115" t="n">
        <v>15.07</v>
      </c>
      <c r="I1648" s="2212" t="n">
        <f aca="false">H1648-G1648</f>
        <v>1.95</v>
      </c>
      <c r="J1648" s="2027" t="n">
        <v>250000</v>
      </c>
      <c r="K1648" s="2214" t="n">
        <f aca="false">F1648*I1648*J1648</f>
        <v>487500</v>
      </c>
      <c r="L1648" s="2128"/>
      <c r="M1648" s="2128" t="n">
        <f aca="false">K1648*$M$1616/$K$1649</f>
        <v>470264.300757766</v>
      </c>
      <c r="N1648" s="2131"/>
      <c r="O1648" s="2151"/>
    </row>
    <row r="1649" customFormat="false" ht="21.75" hidden="false" customHeight="true" outlineLevel="0" collapsed="false">
      <c r="A1649" s="2132"/>
      <c r="B1649" s="2142"/>
      <c r="C1649" s="2143"/>
      <c r="D1649" s="2142"/>
      <c r="E1649" s="2143"/>
      <c r="F1649" s="2144"/>
      <c r="G1649" s="2145" t="n">
        <v>0</v>
      </c>
      <c r="H1649" s="2145" t="n">
        <v>0</v>
      </c>
      <c r="I1649" s="2145"/>
      <c r="J1649" s="2142" t="s">
        <v>475</v>
      </c>
      <c r="K1649" s="2157" t="n">
        <f aca="false">SUM(K1646:K1648)</f>
        <v>1855000</v>
      </c>
      <c r="L1649" s="2130"/>
      <c r="M1649" s="2130" t="n">
        <f aca="false">SUM(M1646:M1648)</f>
        <v>1789415.95467827</v>
      </c>
      <c r="N1649" s="2131"/>
      <c r="O1649" s="2151"/>
    </row>
    <row r="1650" customFormat="false" ht="21.75" hidden="false" customHeight="true" outlineLevel="0" collapsed="false">
      <c r="A1650" s="2016"/>
      <c r="B1650" s="2058" t="s">
        <v>2036</v>
      </c>
      <c r="C1650" s="2059"/>
      <c r="D1650" s="2060"/>
      <c r="E1650" s="2059"/>
      <c r="F1650" s="2061"/>
      <c r="G1650" s="2059" t="n">
        <v>0</v>
      </c>
      <c r="H1650" s="2059" t="n">
        <v>0</v>
      </c>
      <c r="I1650" s="2059"/>
      <c r="J1650" s="2059"/>
      <c r="K1650" s="2060"/>
      <c r="L1650" s="2059"/>
      <c r="M1650" s="2063"/>
      <c r="N1650" s="2064"/>
      <c r="O1650" s="2027"/>
    </row>
    <row r="1651" customFormat="false" ht="21.75" hidden="false" customHeight="true" outlineLevel="0" collapsed="false">
      <c r="A1651" s="2016"/>
      <c r="B1651" s="2017" t="s">
        <v>2037</v>
      </c>
      <c r="C1651" s="2152" t="n">
        <v>11</v>
      </c>
      <c r="D1651" s="2158"/>
      <c r="E1651" s="2018" t="n">
        <v>2761</v>
      </c>
      <c r="F1651" s="2119" t="n">
        <v>1</v>
      </c>
      <c r="G1651" s="2134" t="n">
        <v>44.12</v>
      </c>
      <c r="H1651" s="2134" t="n">
        <v>46.92</v>
      </c>
      <c r="I1651" s="2053" t="n">
        <f aca="false">H1651-G1651</f>
        <v>2.8</v>
      </c>
      <c r="J1651" s="2027" t="n">
        <v>60000</v>
      </c>
      <c r="K1651" s="2135"/>
      <c r="L1651" s="2128" t="n">
        <f aca="false">F1651*I1651*J1651</f>
        <v>168000</v>
      </c>
      <c r="M1651" s="2128" t="n">
        <f aca="false">L1651*$K$1667/$L$1667</f>
        <v>168036.234228405</v>
      </c>
      <c r="N1651" s="2154" t="s">
        <v>760</v>
      </c>
      <c r="O1651" s="2155"/>
      <c r="S1651" s="0" t="str">
        <f aca="false">B1651</f>
        <v>Mokarom Bhabon</v>
      </c>
      <c r="T1651" s="2160" t="n">
        <f aca="false">M1651</f>
        <v>168036.234228405</v>
      </c>
      <c r="U1651" s="0" t="n">
        <v>191876.792187518</v>
      </c>
      <c r="V1651" s="1441" t="n">
        <f aca="false">T1651-U1651</f>
        <v>-23840.5579591125</v>
      </c>
      <c r="W1651" s="2001" t="n">
        <f aca="false">V1651/U1651*100</f>
        <v>-12.4249304396404</v>
      </c>
      <c r="X1651" s="1441" t="str">
        <f aca="false">IF(W1651&gt;40,"FAULT",IF(W1651&lt;-40,"CHECK","OK"))</f>
        <v>OK</v>
      </c>
    </row>
    <row r="1652" customFormat="false" ht="21.75" hidden="false" customHeight="true" outlineLevel="0" collapsed="false">
      <c r="A1652" s="2016" t="n">
        <v>4</v>
      </c>
      <c r="B1652" s="2017" t="s">
        <v>2038</v>
      </c>
      <c r="C1652" s="2152" t="n">
        <v>11</v>
      </c>
      <c r="D1652" s="2161"/>
      <c r="E1652" s="2018" t="n">
        <v>2850</v>
      </c>
      <c r="F1652" s="2119" t="n">
        <v>1</v>
      </c>
      <c r="G1652" s="2134" t="n">
        <v>105.12</v>
      </c>
      <c r="H1652" s="2134" t="n">
        <v>110.73</v>
      </c>
      <c r="I1652" s="2053" t="n">
        <f aca="false">H1652-G1652</f>
        <v>5.61</v>
      </c>
      <c r="J1652" s="2027" t="n">
        <v>60000</v>
      </c>
      <c r="K1652" s="2135"/>
      <c r="L1652" s="2128" t="n">
        <f aca="false">F1652*I1652*J1652</f>
        <v>336600</v>
      </c>
      <c r="M1652" s="2128" t="n">
        <f aca="false">L1652*$K$1667/$L$1667</f>
        <v>336672.597864769</v>
      </c>
      <c r="N1652" s="2154" t="s">
        <v>760</v>
      </c>
      <c r="O1652" s="2155"/>
      <c r="S1652" s="0" t="str">
        <f aca="false">B1652</f>
        <v>11 kV Shaid Minar RMU</v>
      </c>
      <c r="T1652" s="2160" t="n">
        <f aca="false">M1652</f>
        <v>336672.597864769</v>
      </c>
      <c r="U1652" s="0" t="n">
        <v>339844.475191059</v>
      </c>
      <c r="V1652" s="1441" t="n">
        <f aca="false">T1652-U1652</f>
        <v>-3171.87732629018</v>
      </c>
      <c r="W1652" s="2001" t="n">
        <f aca="false">V1652/U1652*100</f>
        <v>-0.933332026217865</v>
      </c>
      <c r="X1652" s="1441" t="str">
        <f aca="false">IF(W1652&gt;40,"FAULT",IF(W1652&lt;-40,"CHECK","OK"))</f>
        <v>OK</v>
      </c>
    </row>
    <row r="1653" customFormat="false" ht="21.75" hidden="false" customHeight="true" outlineLevel="0" collapsed="false">
      <c r="A1653" s="2016" t="n">
        <v>5</v>
      </c>
      <c r="B1653" s="2017" t="s">
        <v>2039</v>
      </c>
      <c r="C1653" s="2152" t="n">
        <v>11</v>
      </c>
      <c r="D1653" s="2161"/>
      <c r="E1653" s="2018" t="n">
        <v>2851</v>
      </c>
      <c r="F1653" s="2119" t="n">
        <v>1</v>
      </c>
      <c r="G1653" s="2134" t="n">
        <v>0</v>
      </c>
      <c r="H1653" s="2134" t="n">
        <v>0</v>
      </c>
      <c r="I1653" s="2053" t="n">
        <f aca="false">H1653-G1653</f>
        <v>0</v>
      </c>
      <c r="J1653" s="2027" t="n">
        <v>60000</v>
      </c>
      <c r="K1653" s="2135"/>
      <c r="L1653" s="2128" t="n">
        <f aca="false">F1653*I1653*J1653</f>
        <v>0</v>
      </c>
      <c r="M1653" s="2128" t="n">
        <f aca="false">L1653*$K$1667/$L$1667</f>
        <v>0</v>
      </c>
      <c r="N1653" s="2154" t="s">
        <v>760</v>
      </c>
      <c r="O1653" s="2155"/>
      <c r="S1653" s="0" t="str">
        <f aca="false">B1653</f>
        <v>11 kV Shaidulla Hall</v>
      </c>
      <c r="T1653" s="2160" t="n">
        <f aca="false">M1653</f>
        <v>0</v>
      </c>
      <c r="U1653" s="0" t="n">
        <v>0</v>
      </c>
      <c r="V1653" s="1441" t="n">
        <f aca="false">T1653-U1653</f>
        <v>0</v>
      </c>
      <c r="W1653" s="2001" t="e">
        <f aca="false">V1653/U1653*100</f>
        <v>#DIV/0!</v>
      </c>
      <c r="X1653" s="1441" t="e">
        <f aca="false">IF(W1653&gt;40,"FAULT",IF(W1653&lt;-40,"CHECK","OK"))</f>
        <v>#DIV/0!</v>
      </c>
    </row>
    <row r="1654" customFormat="false" ht="21.75" hidden="false" customHeight="true" outlineLevel="0" collapsed="false">
      <c r="A1654" s="2016" t="n">
        <v>6</v>
      </c>
      <c r="B1654" s="2017" t="s">
        <v>1467</v>
      </c>
      <c r="C1654" s="2152" t="n">
        <v>11</v>
      </c>
      <c r="D1654" s="2161"/>
      <c r="E1654" s="2018" t="n">
        <v>2784</v>
      </c>
      <c r="F1654" s="2119" t="n">
        <v>1</v>
      </c>
      <c r="G1654" s="2134" t="n">
        <v>0</v>
      </c>
      <c r="H1654" s="2134" t="n">
        <v>0</v>
      </c>
      <c r="I1654" s="2053" t="n">
        <f aca="false">H1654-G1654</f>
        <v>0</v>
      </c>
      <c r="J1654" s="2027" t="n">
        <v>60000</v>
      </c>
      <c r="K1654" s="2135"/>
      <c r="L1654" s="2128" t="n">
        <f aca="false">F1654*I1654*J1654</f>
        <v>0</v>
      </c>
      <c r="M1654" s="2128" t="n">
        <f aca="false">L1654*$K$1667/$L$1667</f>
        <v>0</v>
      </c>
      <c r="N1654" s="2154"/>
      <c r="O1654" s="2155"/>
      <c r="S1654" s="0" t="str">
        <f aca="false">B1654</f>
        <v>Spare</v>
      </c>
      <c r="T1654" s="2160" t="n">
        <f aca="false">M1654</f>
        <v>0</v>
      </c>
      <c r="U1654" s="0" t="n">
        <v>0</v>
      </c>
      <c r="V1654" s="1441" t="n">
        <f aca="false">T1654-U1654</f>
        <v>0</v>
      </c>
      <c r="W1654" s="2001" t="e">
        <f aca="false">V1654/U1654*100</f>
        <v>#DIV/0!</v>
      </c>
      <c r="X1654" s="1441" t="e">
        <f aca="false">IF(W1654&gt;40,"FAULT",IF(W1654&lt;-40,"CHECK","OK"))</f>
        <v>#DIV/0!</v>
      </c>
    </row>
    <row r="1655" customFormat="false" ht="21.75" hidden="false" customHeight="true" outlineLevel="0" collapsed="false">
      <c r="A1655" s="2016" t="n">
        <v>7</v>
      </c>
      <c r="B1655" s="2017" t="s">
        <v>1467</v>
      </c>
      <c r="C1655" s="2152" t="n">
        <v>11</v>
      </c>
      <c r="D1655" s="2161"/>
      <c r="E1655" s="2018" t="n">
        <v>2799</v>
      </c>
      <c r="F1655" s="2119" t="n">
        <v>1</v>
      </c>
      <c r="G1655" s="2134" t="n">
        <v>0</v>
      </c>
      <c r="H1655" s="2134" t="n">
        <v>0</v>
      </c>
      <c r="I1655" s="2053" t="n">
        <f aca="false">H1655-G1655</f>
        <v>0</v>
      </c>
      <c r="J1655" s="2027" t="n">
        <v>60000</v>
      </c>
      <c r="K1655" s="2135"/>
      <c r="L1655" s="2128" t="n">
        <f aca="false">F1655*I1655*J1655</f>
        <v>0</v>
      </c>
      <c r="M1655" s="2128" t="n">
        <f aca="false">L1655*$K$1667/$L$1667</f>
        <v>0</v>
      </c>
      <c r="N1655" s="2154"/>
      <c r="O1655" s="2155"/>
      <c r="S1655" s="0" t="str">
        <f aca="false">B1655</f>
        <v>Spare</v>
      </c>
      <c r="T1655" s="2160" t="n">
        <f aca="false">M1655</f>
        <v>0</v>
      </c>
      <c r="U1655" s="0" t="n">
        <v>0</v>
      </c>
      <c r="V1655" s="1441" t="n">
        <f aca="false">T1655-U1655</f>
        <v>0</v>
      </c>
      <c r="W1655" s="2001" t="e">
        <f aca="false">V1655/U1655*100</f>
        <v>#DIV/0!</v>
      </c>
      <c r="X1655" s="1441" t="e">
        <f aca="false">IF(W1655&gt;40,"FAULT",IF(W1655&lt;-40,"CHECK","OK"))</f>
        <v>#DIV/0!</v>
      </c>
    </row>
    <row r="1656" customFormat="false" ht="21.75" hidden="false" customHeight="true" outlineLevel="0" collapsed="false">
      <c r="A1656" s="2016" t="n">
        <v>8</v>
      </c>
      <c r="B1656" s="2017" t="s">
        <v>1467</v>
      </c>
      <c r="C1656" s="2152" t="n">
        <v>11</v>
      </c>
      <c r="D1656" s="2161"/>
      <c r="E1656" s="2018" t="n">
        <v>2775</v>
      </c>
      <c r="F1656" s="2119" t="n">
        <v>1</v>
      </c>
      <c r="G1656" s="2134" t="n">
        <v>0</v>
      </c>
      <c r="H1656" s="2134" t="n">
        <v>0</v>
      </c>
      <c r="I1656" s="2053" t="n">
        <f aca="false">H1656-G1656</f>
        <v>0</v>
      </c>
      <c r="J1656" s="2027" t="n">
        <v>60000</v>
      </c>
      <c r="K1656" s="2135"/>
      <c r="L1656" s="2128" t="n">
        <f aca="false">F1656*I1656*J1656</f>
        <v>0</v>
      </c>
      <c r="M1656" s="2128" t="n">
        <f aca="false">L1656*$K$1667/$L$1667</f>
        <v>0</v>
      </c>
      <c r="N1656" s="2154"/>
      <c r="O1656" s="2155"/>
      <c r="S1656" s="0" t="str">
        <f aca="false">B1656</f>
        <v>Spare</v>
      </c>
      <c r="T1656" s="2160" t="n">
        <f aca="false">M1656</f>
        <v>0</v>
      </c>
      <c r="U1656" s="0" t="n">
        <v>0</v>
      </c>
      <c r="V1656" s="1441" t="n">
        <f aca="false">T1656-U1656</f>
        <v>0</v>
      </c>
      <c r="W1656" s="2001" t="e">
        <f aca="false">V1656/U1656*100</f>
        <v>#DIV/0!</v>
      </c>
      <c r="X1656" s="1441" t="e">
        <f aca="false">IF(W1656&gt;40,"FAULT",IF(W1656&lt;-40,"CHECK","OK"))</f>
        <v>#DIV/0!</v>
      </c>
    </row>
    <row r="1657" customFormat="false" ht="21.75" hidden="false" customHeight="true" outlineLevel="0" collapsed="false">
      <c r="A1657" s="2016" t="n">
        <v>10</v>
      </c>
      <c r="B1657" s="2017" t="s">
        <v>2040</v>
      </c>
      <c r="C1657" s="2152" t="n">
        <v>11</v>
      </c>
      <c r="D1657" s="2161"/>
      <c r="E1657" s="2018" t="n">
        <v>2836</v>
      </c>
      <c r="F1657" s="2119" t="n">
        <v>1</v>
      </c>
      <c r="G1657" s="2134" t="n">
        <v>81.98</v>
      </c>
      <c r="H1657" s="2134" t="n">
        <v>86.15</v>
      </c>
      <c r="I1657" s="2053" t="n">
        <f aca="false">H1657-G1657</f>
        <v>4.17</v>
      </c>
      <c r="J1657" s="2027" t="n">
        <v>60000</v>
      </c>
      <c r="K1657" s="2135"/>
      <c r="L1657" s="2128" t="n">
        <f aca="false">F1657*I1657*J1657</f>
        <v>250200</v>
      </c>
      <c r="M1657" s="2128" t="n">
        <f aca="false">L1657*$K$1667/$L$1667</f>
        <v>250253.963118732</v>
      </c>
      <c r="N1657" s="2154" t="s">
        <v>760</v>
      </c>
      <c r="O1657" s="2155"/>
      <c r="S1657" s="0" t="str">
        <f aca="false">B1657</f>
        <v>MBA Bhabon</v>
      </c>
      <c r="T1657" s="2160" t="n">
        <f aca="false">M1657</f>
        <v>250253.963118732</v>
      </c>
      <c r="U1657" s="0" t="n">
        <v>301348.817824284</v>
      </c>
      <c r="V1657" s="1441" t="n">
        <f aca="false">T1657-U1657</f>
        <v>-51094.8547055521</v>
      </c>
      <c r="W1657" s="2001" t="n">
        <f aca="false">V1657/U1657*100</f>
        <v>-16.9553858131759</v>
      </c>
      <c r="X1657" s="1441" t="str">
        <f aca="false">IF(W1657&gt;40,"FAULT",IF(W1657&lt;-40,"CHECK","OK"))</f>
        <v>OK</v>
      </c>
    </row>
    <row r="1658" customFormat="false" ht="21.75" hidden="false" customHeight="true" outlineLevel="0" collapsed="false">
      <c r="A1658" s="2016" t="n">
        <v>11</v>
      </c>
      <c r="B1658" s="2017" t="s">
        <v>2041</v>
      </c>
      <c r="C1658" s="2152" t="n">
        <v>11</v>
      </c>
      <c r="D1658" s="2161"/>
      <c r="E1658" s="2018" t="n">
        <v>2835</v>
      </c>
      <c r="F1658" s="2119" t="n">
        <v>1</v>
      </c>
      <c r="G1658" s="2134" t="n">
        <v>39.19</v>
      </c>
      <c r="H1658" s="2134" t="n">
        <v>44.16</v>
      </c>
      <c r="I1658" s="2053" t="n">
        <f aca="false">H1658-G1658</f>
        <v>4.97</v>
      </c>
      <c r="J1658" s="2027" t="n">
        <v>60000</v>
      </c>
      <c r="K1658" s="2135"/>
      <c r="L1658" s="2128" t="n">
        <f aca="false">F1658*I1658*J1658</f>
        <v>298200</v>
      </c>
      <c r="M1658" s="2128" t="n">
        <f aca="false">L1658*$K$1667/$L$1667</f>
        <v>298264.315755419</v>
      </c>
      <c r="N1658" s="2154" t="s">
        <v>760</v>
      </c>
      <c r="O1658" s="2155"/>
      <c r="S1658" s="0" t="str">
        <f aca="false">B1658</f>
        <v>Suprime Court</v>
      </c>
      <c r="T1658" s="2160" t="n">
        <f aca="false">M1658</f>
        <v>298264.315755419</v>
      </c>
      <c r="U1658" s="0" t="n">
        <v>306762.269641486</v>
      </c>
      <c r="V1658" s="1441" t="n">
        <f aca="false">T1658-U1658</f>
        <v>-8497.95388606709</v>
      </c>
      <c r="W1658" s="2001" t="n">
        <f aca="false">V1658/U1658*100</f>
        <v>-2.77020831016757</v>
      </c>
      <c r="X1658" s="1441" t="str">
        <f aca="false">IF(W1658&gt;40,"FAULT",IF(W1658&lt;-40,"CHECK","OK"))</f>
        <v>OK</v>
      </c>
    </row>
    <row r="1659" customFormat="false" ht="21.75" hidden="false" customHeight="true" outlineLevel="0" collapsed="false">
      <c r="A1659" s="2016" t="n">
        <v>12</v>
      </c>
      <c r="B1659" s="2017" t="s">
        <v>2042</v>
      </c>
      <c r="C1659" s="2152" t="n">
        <v>11</v>
      </c>
      <c r="D1659" s="2161"/>
      <c r="E1659" s="2018" t="n">
        <v>2853</v>
      </c>
      <c r="F1659" s="2119" t="n">
        <v>1</v>
      </c>
      <c r="G1659" s="2134" t="n">
        <v>45.01</v>
      </c>
      <c r="H1659" s="2134" t="n">
        <v>50.23</v>
      </c>
      <c r="I1659" s="2053" t="n">
        <f aca="false">H1659-G1659</f>
        <v>5.22</v>
      </c>
      <c r="J1659" s="2027" t="n">
        <v>60000</v>
      </c>
      <c r="K1659" s="2135"/>
      <c r="L1659" s="2128" t="n">
        <f aca="false">F1659*I1659*J1659</f>
        <v>313200</v>
      </c>
      <c r="M1659" s="2128" t="n">
        <f aca="false">L1659*$K$1667/$L$1667</f>
        <v>313267.550954384</v>
      </c>
      <c r="N1659" s="2154" t="s">
        <v>760</v>
      </c>
      <c r="O1659" s="2155"/>
      <c r="S1659" s="0" t="str">
        <f aca="false">B1659</f>
        <v>Karjon Hall</v>
      </c>
      <c r="T1659" s="2160" t="n">
        <f aca="false">M1659</f>
        <v>313267.550954384</v>
      </c>
      <c r="U1659" s="0" t="n">
        <v>333228.034081144</v>
      </c>
      <c r="V1659" s="1441" t="n">
        <f aca="false">T1659-U1659</f>
        <v>-19960.4831267603</v>
      </c>
      <c r="W1659" s="2001" t="n">
        <f aca="false">V1659/U1659*100</f>
        <v>-5.99003717733418</v>
      </c>
      <c r="X1659" s="1441" t="str">
        <f aca="false">IF(W1659&gt;40,"FAULT",IF(W1659&lt;-40,"CHECK","OK"))</f>
        <v>OK</v>
      </c>
    </row>
    <row r="1660" customFormat="false" ht="21.75" hidden="false" customHeight="true" outlineLevel="0" collapsed="false">
      <c r="A1660" s="2016" t="n">
        <v>13</v>
      </c>
      <c r="B1660" s="2017" t="s">
        <v>1467</v>
      </c>
      <c r="C1660" s="2152" t="n">
        <v>11</v>
      </c>
      <c r="D1660" s="2161"/>
      <c r="E1660" s="2018" t="n">
        <v>2852</v>
      </c>
      <c r="F1660" s="2119" t="n">
        <v>1</v>
      </c>
      <c r="G1660" s="2134" t="n">
        <v>0</v>
      </c>
      <c r="H1660" s="2134" t="n">
        <v>0</v>
      </c>
      <c r="I1660" s="2053" t="n">
        <f aca="false">H1660-G1660</f>
        <v>0</v>
      </c>
      <c r="J1660" s="2027" t="n">
        <v>60000</v>
      </c>
      <c r="K1660" s="2135"/>
      <c r="L1660" s="2128" t="n">
        <f aca="false">F1660*I1660*J1660</f>
        <v>0</v>
      </c>
      <c r="M1660" s="2128" t="n">
        <f aca="false">L1660*$K$1667/$L$1667</f>
        <v>0</v>
      </c>
      <c r="N1660" s="2154"/>
      <c r="O1660" s="2155"/>
      <c r="S1660" s="0" t="str">
        <f aca="false">B1660</f>
        <v>Spare</v>
      </c>
      <c r="T1660" s="2160" t="n">
        <f aca="false">M1660</f>
        <v>0</v>
      </c>
      <c r="U1660" s="0" t="n">
        <v>0</v>
      </c>
      <c r="V1660" s="1441" t="n">
        <f aca="false">T1660-U1660</f>
        <v>0</v>
      </c>
      <c r="W1660" s="2001" t="e">
        <f aca="false">V1660/U1660*100</f>
        <v>#DIV/0!</v>
      </c>
      <c r="X1660" s="1441" t="e">
        <f aca="false">IF(W1660&gt;40,"FAULT",IF(W1660&lt;-40,"CHECK","OK"))</f>
        <v>#DIV/0!</v>
      </c>
    </row>
    <row r="1661" customFormat="false" ht="21.75" hidden="false" customHeight="true" outlineLevel="0" collapsed="false">
      <c r="A1661" s="2016" t="n">
        <v>14</v>
      </c>
      <c r="B1661" s="2017" t="s">
        <v>2043</v>
      </c>
      <c r="C1661" s="2152" t="n">
        <v>11</v>
      </c>
      <c r="D1661" s="2161"/>
      <c r="E1661" s="2018" t="n">
        <v>2839</v>
      </c>
      <c r="F1661" s="2119" t="n">
        <v>1</v>
      </c>
      <c r="G1661" s="2134" t="n">
        <v>0.8</v>
      </c>
      <c r="H1661" s="2134" t="n">
        <v>0.8</v>
      </c>
      <c r="I1661" s="2053" t="n">
        <f aca="false">H1661-G1661</f>
        <v>0</v>
      </c>
      <c r="J1661" s="2027" t="n">
        <v>60000</v>
      </c>
      <c r="K1661" s="2135"/>
      <c r="L1661" s="2128" t="n">
        <f aca="false">F1661*I1661*J1661</f>
        <v>0</v>
      </c>
      <c r="M1661" s="2128" t="n">
        <f aca="false">L1661*$K$1667/$L$1667</f>
        <v>0</v>
      </c>
      <c r="N1661" s="2154" t="s">
        <v>760</v>
      </c>
      <c r="O1661" s="2155"/>
      <c r="S1661" s="0" t="str">
        <f aca="false">B1661</f>
        <v>Swimming Pool</v>
      </c>
      <c r="T1661" s="2160" t="n">
        <f aca="false">M1661</f>
        <v>0</v>
      </c>
      <c r="U1661" s="0" t="n">
        <v>0</v>
      </c>
      <c r="V1661" s="1441" t="n">
        <f aca="false">T1661-U1661</f>
        <v>0</v>
      </c>
      <c r="W1661" s="2001" t="e">
        <f aca="false">V1661/U1661*100</f>
        <v>#DIV/0!</v>
      </c>
      <c r="X1661" s="1441" t="e">
        <f aca="false">IF(W1661&gt;40,"FAULT",IF(W1661&lt;-40,"CHECK","OK"))</f>
        <v>#DIV/0!</v>
      </c>
    </row>
    <row r="1662" customFormat="false" ht="21.75" hidden="false" customHeight="true" outlineLevel="0" collapsed="false">
      <c r="A1662" s="2016" t="n">
        <v>15</v>
      </c>
      <c r="B1662" s="2017" t="s">
        <v>1467</v>
      </c>
      <c r="C1662" s="2152" t="n">
        <v>11</v>
      </c>
      <c r="D1662" s="2161"/>
      <c r="E1662" s="2018" t="n">
        <v>2838</v>
      </c>
      <c r="F1662" s="2119" t="n">
        <v>1</v>
      </c>
      <c r="G1662" s="2134" t="n">
        <v>0</v>
      </c>
      <c r="H1662" s="2134" t="n">
        <v>0</v>
      </c>
      <c r="I1662" s="2053" t="n">
        <f aca="false">H1662-G1662</f>
        <v>0</v>
      </c>
      <c r="J1662" s="2027" t="n">
        <v>60000</v>
      </c>
      <c r="K1662" s="2135"/>
      <c r="L1662" s="2128" t="n">
        <f aca="false">F1662*I1662*J1662</f>
        <v>0</v>
      </c>
      <c r="M1662" s="2128" t="n">
        <f aca="false">L1662*$K$1667/$L$1667</f>
        <v>0</v>
      </c>
      <c r="N1662" s="2154"/>
      <c r="O1662" s="2155"/>
      <c r="S1662" s="0" t="str">
        <f aca="false">B1662</f>
        <v>Spare</v>
      </c>
      <c r="T1662" s="2160" t="n">
        <f aca="false">M1662</f>
        <v>0</v>
      </c>
      <c r="U1662" s="0" t="n">
        <v>0</v>
      </c>
      <c r="V1662" s="1441" t="n">
        <f aca="false">T1662-U1662</f>
        <v>0</v>
      </c>
      <c r="W1662" s="2001" t="e">
        <f aca="false">V1662/U1662*100</f>
        <v>#DIV/0!</v>
      </c>
      <c r="X1662" s="1441" t="e">
        <f aca="false">IF(W1662&gt;40,"FAULT",IF(W1662&lt;-40,"CHECK","OK"))</f>
        <v>#DIV/0!</v>
      </c>
    </row>
    <row r="1663" customFormat="false" ht="21.75" hidden="false" customHeight="true" outlineLevel="0" collapsed="false">
      <c r="A1663" s="2016" t="n">
        <v>16</v>
      </c>
      <c r="B1663" s="2017" t="s">
        <v>2044</v>
      </c>
      <c r="C1663" s="2152" t="n">
        <v>11</v>
      </c>
      <c r="D1663" s="2161"/>
      <c r="E1663" s="2018" t="n">
        <v>2772</v>
      </c>
      <c r="F1663" s="2119" t="n">
        <v>1</v>
      </c>
      <c r="G1663" s="2134" t="n">
        <v>54.79</v>
      </c>
      <c r="H1663" s="2134" t="n">
        <v>62.93</v>
      </c>
      <c r="I1663" s="2053" t="n">
        <f aca="false">H1663-G1663</f>
        <v>8.14</v>
      </c>
      <c r="J1663" s="2027" t="n">
        <v>60000</v>
      </c>
      <c r="K1663" s="2135"/>
      <c r="L1663" s="2128" t="n">
        <f aca="false">F1663*I1663*J1663</f>
        <v>488400</v>
      </c>
      <c r="M1663" s="2128" t="n">
        <f aca="false">L1663*$K$1667/$L$1667</f>
        <v>488505.338078292</v>
      </c>
      <c r="N1663" s="2154" t="s">
        <v>760</v>
      </c>
      <c r="O1663" s="2155"/>
      <c r="S1663" s="0" t="str">
        <f aca="false">B1663</f>
        <v>Police Head Quarter RMU</v>
      </c>
      <c r="T1663" s="2160" t="n">
        <f aca="false">M1663</f>
        <v>488505.338078292</v>
      </c>
      <c r="U1663" s="0" t="n">
        <v>444504.543656978</v>
      </c>
      <c r="V1663" s="1441" t="n">
        <f aca="false">T1663-U1663</f>
        <v>44000.7944213146</v>
      </c>
      <c r="W1663" s="2001" t="n">
        <f aca="false">V1663/U1663*100</f>
        <v>9.89884019166962</v>
      </c>
      <c r="X1663" s="1441" t="str">
        <f aca="false">IF(W1663&gt;40,"FAULT",IF(W1663&lt;-40,"CHECK","OK"))</f>
        <v>OK</v>
      </c>
    </row>
    <row r="1664" customFormat="false" ht="21.75" hidden="false" customHeight="true" outlineLevel="0" collapsed="false">
      <c r="A1664" s="2016" t="n">
        <v>17</v>
      </c>
      <c r="B1664" s="2017" t="s">
        <v>1467</v>
      </c>
      <c r="C1664" s="2152" t="n">
        <v>11</v>
      </c>
      <c r="D1664" s="2161"/>
      <c r="E1664" s="2018" t="n">
        <v>2843</v>
      </c>
      <c r="F1664" s="2119" t="n">
        <v>1</v>
      </c>
      <c r="G1664" s="2134" t="n">
        <v>0</v>
      </c>
      <c r="H1664" s="2134" t="n">
        <v>0</v>
      </c>
      <c r="I1664" s="2053" t="n">
        <f aca="false">H1664-G1664</f>
        <v>0</v>
      </c>
      <c r="J1664" s="2027" t="n">
        <v>60000</v>
      </c>
      <c r="K1664" s="2135"/>
      <c r="L1664" s="2128" t="n">
        <f aca="false">F1664*I1664*J1664</f>
        <v>0</v>
      </c>
      <c r="M1664" s="2128" t="n">
        <f aca="false">L1664*$K$1667/$L$1667</f>
        <v>0</v>
      </c>
      <c r="N1664" s="2154"/>
      <c r="O1664" s="2155"/>
      <c r="S1664" s="0" t="str">
        <f aca="false">B1664</f>
        <v>Spare</v>
      </c>
      <c r="T1664" s="2160" t="n">
        <f aca="false">M1664</f>
        <v>0</v>
      </c>
      <c r="U1664" s="0" t="n">
        <v>0</v>
      </c>
      <c r="V1664" s="1441" t="n">
        <f aca="false">T1664-U1664</f>
        <v>0</v>
      </c>
      <c r="W1664" s="2001" t="e">
        <f aca="false">V1664/U1664*100</f>
        <v>#DIV/0!</v>
      </c>
      <c r="X1664" s="1441" t="e">
        <f aca="false">IF(W1664&gt;40,"FAULT",IF(W1664&lt;-40,"CHECK","OK"))</f>
        <v>#DIV/0!</v>
      </c>
    </row>
    <row r="1665" customFormat="false" ht="21.75" hidden="false" customHeight="true" outlineLevel="0" collapsed="false">
      <c r="A1665" s="2016" t="n">
        <v>18</v>
      </c>
      <c r="B1665" s="2139" t="s">
        <v>1467</v>
      </c>
      <c r="C1665" s="2152" t="n">
        <v>11</v>
      </c>
      <c r="D1665" s="2161"/>
      <c r="E1665" s="2018" t="n">
        <v>2764</v>
      </c>
      <c r="F1665" s="2119" t="n">
        <v>1</v>
      </c>
      <c r="G1665" s="2134" t="n">
        <v>0</v>
      </c>
      <c r="H1665" s="2134" t="n">
        <v>0</v>
      </c>
      <c r="I1665" s="2053" t="n">
        <f aca="false">H1665-G1665</f>
        <v>0</v>
      </c>
      <c r="J1665" s="2027" t="n">
        <v>60000</v>
      </c>
      <c r="K1665" s="2135"/>
      <c r="L1665" s="2128" t="n">
        <f aca="false">F1665*I1665*J1665</f>
        <v>0</v>
      </c>
      <c r="M1665" s="2128" t="n">
        <f aca="false">L1665*$K$1667/$L$1667</f>
        <v>0</v>
      </c>
      <c r="N1665" s="2154"/>
      <c r="O1665" s="2155"/>
      <c r="S1665" s="0" t="str">
        <f aca="false">B1665</f>
        <v>Spare</v>
      </c>
      <c r="T1665" s="2160" t="n">
        <f aca="false">M1665</f>
        <v>0</v>
      </c>
      <c r="U1665" s="0" t="n">
        <v>0</v>
      </c>
      <c r="V1665" s="1441" t="n">
        <f aca="false">T1665-U1665</f>
        <v>0</v>
      </c>
      <c r="W1665" s="2001" t="e">
        <f aca="false">V1665/U1665*100</f>
        <v>#DIV/0!</v>
      </c>
      <c r="X1665" s="1441" t="e">
        <f aca="false">IF(W1665&gt;40,"FAULT",IF(W1665&lt;-40,"CHECK","OK"))</f>
        <v>#DIV/0!</v>
      </c>
    </row>
    <row r="1666" customFormat="false" ht="21.75" hidden="false" customHeight="true" outlineLevel="0" collapsed="false">
      <c r="A1666" s="2016" t="n">
        <v>19</v>
      </c>
      <c r="B1666" s="2017" t="s">
        <v>2045</v>
      </c>
      <c r="C1666" s="2152" t="n">
        <v>11</v>
      </c>
      <c r="D1666" s="2161"/>
      <c r="E1666" s="2018" t="n">
        <v>2763</v>
      </c>
      <c r="F1666" s="2119" t="n">
        <v>1</v>
      </c>
      <c r="G1666" s="2134" t="n">
        <v>0</v>
      </c>
      <c r="H1666" s="2134" t="n">
        <v>0</v>
      </c>
      <c r="I1666" s="2053" t="n">
        <f aca="false">H1666-G1666</f>
        <v>0</v>
      </c>
      <c r="J1666" s="2027" t="n">
        <v>60000</v>
      </c>
      <c r="K1666" s="2135"/>
      <c r="L1666" s="2128" t="n">
        <f aca="false">F1666*I1666*J1666</f>
        <v>0</v>
      </c>
      <c r="M1666" s="2128" t="n">
        <f aca="false">L1666*$K$1667/$L$1667</f>
        <v>0</v>
      </c>
      <c r="N1666" s="2154"/>
      <c r="O1666" s="2155"/>
      <c r="S1666" s="0" t="str">
        <f aca="false">B1666</f>
        <v>Spare</v>
      </c>
      <c r="T1666" s="2160" t="n">
        <f aca="false">M1666</f>
        <v>0</v>
      </c>
      <c r="U1666" s="0" t="n">
        <v>0</v>
      </c>
      <c r="V1666" s="1441" t="n">
        <f aca="false">T1666-U1666</f>
        <v>0</v>
      </c>
      <c r="W1666" s="2001" t="e">
        <f aca="false">V1666/U1666*100</f>
        <v>#DIV/0!</v>
      </c>
      <c r="X1666" s="1441" t="e">
        <f aca="false">IF(W1666&gt;40,"FAULT",IF(W1666&lt;-40,"CHECK","OK"))</f>
        <v>#DIV/0!</v>
      </c>
    </row>
    <row r="1667" customFormat="false" ht="21.75" hidden="false" customHeight="true" outlineLevel="0" collapsed="false">
      <c r="A1667" s="2132"/>
      <c r="B1667" s="2142"/>
      <c r="C1667" s="2143"/>
      <c r="D1667" s="2142"/>
      <c r="E1667" s="2143"/>
      <c r="F1667" s="2144"/>
      <c r="G1667" s="2145"/>
      <c r="H1667" s="2145"/>
      <c r="I1667" s="2145"/>
      <c r="J1667" s="2142" t="s">
        <v>475</v>
      </c>
      <c r="K1667" s="2157" t="n">
        <f aca="false">K1649</f>
        <v>1855000</v>
      </c>
      <c r="L1667" s="2075" t="n">
        <f aca="false">SUM(L1651:L1666)</f>
        <v>1854600</v>
      </c>
      <c r="M1667" s="2130" t="n">
        <f aca="false">SUM(M1651:M1666)</f>
        <v>1855000</v>
      </c>
      <c r="N1667" s="2166" t="n">
        <f aca="false">(M1667-L1667)/L1667*100</f>
        <v>0.021567993098305</v>
      </c>
      <c r="O1667" s="2167"/>
    </row>
    <row r="1668" customFormat="false" ht="21.75" hidden="false" customHeight="true" outlineLevel="0" collapsed="false">
      <c r="D1668" s="2168"/>
      <c r="K1668" s="1441"/>
    </row>
    <row r="1669" customFormat="false" ht="21.75" hidden="false" customHeight="true" outlineLevel="0" collapsed="false">
      <c r="A1669" s="2077"/>
      <c r="B1669" s="2078"/>
      <c r="C1669" s="2051"/>
      <c r="D1669" s="2079"/>
      <c r="F1669" s="2169" t="s">
        <v>1234</v>
      </c>
      <c r="G1669" s="2169"/>
      <c r="H1669" s="2169"/>
      <c r="I1669" s="2170" t="s">
        <v>212</v>
      </c>
      <c r="J1669" s="2077"/>
      <c r="L1669" s="2077"/>
      <c r="M1669" s="2077"/>
      <c r="N1669" s="2051"/>
      <c r="O1669" s="2077"/>
    </row>
    <row r="1670" customFormat="false" ht="21.75" hidden="false" customHeight="true" outlineLevel="0" collapsed="false">
      <c r="A1670" s="2077"/>
      <c r="B1670" s="2078"/>
      <c r="C1670" s="2051"/>
      <c r="D1670" s="2079"/>
      <c r="F1670" s="2260" t="s">
        <v>760</v>
      </c>
      <c r="G1670" s="2261" t="s">
        <v>1367</v>
      </c>
      <c r="H1670" s="2261"/>
      <c r="I1670" s="2171" t="n">
        <f aca="false">SUM(M1651:M1666)</f>
        <v>1855000</v>
      </c>
      <c r="J1670" s="2077"/>
      <c r="L1670" s="2077"/>
      <c r="M1670" s="2077"/>
      <c r="N1670" s="2051"/>
      <c r="O1670" s="2077" t="s">
        <v>122</v>
      </c>
    </row>
    <row r="1671" customFormat="false" ht="21.75" hidden="false" customHeight="true" outlineLevel="0" collapsed="false">
      <c r="A1671" s="2077"/>
      <c r="B1671" s="2078"/>
      <c r="C1671" s="2051"/>
      <c r="D1671" s="2079"/>
      <c r="F1671" s="2260"/>
      <c r="G1671" s="2261"/>
      <c r="H1671" s="2261"/>
      <c r="I1671" s="2171"/>
      <c r="J1671" s="2077"/>
      <c r="L1671" s="2077"/>
      <c r="M1671" s="2077"/>
      <c r="N1671" s="2051"/>
      <c r="O1671" s="2077"/>
    </row>
    <row r="1672" customFormat="false" ht="21.75" hidden="false" customHeight="true" outlineLevel="0" collapsed="false">
      <c r="A1672" s="2077"/>
      <c r="B1672" s="2078"/>
      <c r="C1672" s="2051"/>
      <c r="D1672" s="2079"/>
      <c r="F1672" s="2260"/>
      <c r="G1672" s="2261"/>
      <c r="H1672" s="2261"/>
      <c r="I1672" s="2171"/>
      <c r="J1672" s="2077"/>
      <c r="L1672" s="2077"/>
      <c r="M1672" s="2077"/>
      <c r="N1672" s="2051"/>
      <c r="O1672" s="2077"/>
    </row>
    <row r="1673" customFormat="false" ht="21.75" hidden="false" customHeight="true" outlineLevel="0" collapsed="false">
      <c r="A1673" s="2077"/>
      <c r="B1673" s="2078"/>
      <c r="C1673" s="2051"/>
      <c r="D1673" s="2079"/>
      <c r="E1673" s="2051"/>
      <c r="F1673" s="2260"/>
      <c r="G1673" s="2126"/>
      <c r="H1673" s="2126"/>
      <c r="I1673" s="2171"/>
      <c r="J1673" s="2077"/>
      <c r="L1673" s="2077"/>
      <c r="M1673" s="2077"/>
      <c r="N1673" s="2051"/>
      <c r="O1673" s="2077"/>
    </row>
    <row r="1674" customFormat="false" ht="21.75" hidden="false" customHeight="true" outlineLevel="0" collapsed="false">
      <c r="A1674" s="2077"/>
      <c r="B1674" s="2078"/>
      <c r="C1674" s="2051"/>
      <c r="D1674" s="2079"/>
      <c r="F1674" s="2260"/>
      <c r="G1674" s="2126"/>
      <c r="H1674" s="2126"/>
      <c r="I1674" s="2171"/>
      <c r="J1674" s="2077"/>
      <c r="L1674" s="2077"/>
      <c r="M1674" s="2077"/>
      <c r="N1674" s="2051"/>
      <c r="O1674" s="2077"/>
    </row>
    <row r="1675" customFormat="false" ht="21.75" hidden="false" customHeight="true" outlineLevel="0" collapsed="false">
      <c r="A1675" s="2077"/>
      <c r="B1675" s="2078"/>
      <c r="C1675" s="2051"/>
      <c r="D1675" s="2079"/>
      <c r="F1675" s="2385" t="s">
        <v>1239</v>
      </c>
      <c r="G1675" s="2386"/>
      <c r="H1675" s="2386"/>
      <c r="I1675" s="2242" t="n">
        <f aca="false">SUM(I1670:I1674)</f>
        <v>1855000</v>
      </c>
      <c r="J1675" s="2130" t="n">
        <f aca="false">I1675-M1667</f>
        <v>0</v>
      </c>
      <c r="L1675" s="2077"/>
      <c r="M1675" s="2077"/>
      <c r="N1675" s="2051"/>
      <c r="O1675" s="2077"/>
    </row>
    <row r="1676" customFormat="false" ht="21.75" hidden="false" customHeight="true" outlineLevel="0" collapsed="false">
      <c r="A1676" s="2077"/>
      <c r="B1676" s="2078"/>
      <c r="C1676" s="2051"/>
      <c r="D1676" s="2079"/>
      <c r="F1676" s="2103"/>
      <c r="G1676" s="2077"/>
      <c r="H1676" s="2077"/>
      <c r="I1676" s="2077"/>
      <c r="J1676" s="2077"/>
      <c r="L1676" s="2077"/>
      <c r="M1676" s="2077"/>
      <c r="N1676" s="2051"/>
      <c r="O1676" s="2077"/>
    </row>
    <row r="1677" customFormat="false" ht="21.75" hidden="false" customHeight="true" outlineLevel="0" collapsed="false">
      <c r="A1677" s="2077"/>
      <c r="B1677" s="2078"/>
      <c r="C1677" s="2051"/>
      <c r="D1677" s="2079"/>
      <c r="E1677" s="2051"/>
      <c r="F1677" s="2103"/>
      <c r="G1677" s="2077"/>
      <c r="H1677" s="2077"/>
      <c r="I1677" s="2077"/>
      <c r="J1677" s="2077"/>
      <c r="K1677" s="2080"/>
      <c r="L1677" s="2077"/>
      <c r="M1677" s="2077"/>
      <c r="N1677" s="2051"/>
      <c r="O1677" s="2077"/>
    </row>
    <row r="1678" customFormat="false" ht="21.75" hidden="false" customHeight="true" outlineLevel="0" collapsed="false">
      <c r="A1678" s="2077"/>
      <c r="B1678" s="2078"/>
      <c r="C1678" s="2051"/>
      <c r="D1678" s="2079"/>
      <c r="E1678" s="2051"/>
      <c r="F1678" s="2103"/>
      <c r="G1678" s="2077"/>
      <c r="H1678" s="2077"/>
      <c r="I1678" s="2077"/>
      <c r="J1678" s="2077"/>
      <c r="K1678" s="2080"/>
      <c r="L1678" s="2077"/>
      <c r="M1678" s="2077"/>
      <c r="N1678" s="2051"/>
      <c r="O1678" s="2077"/>
    </row>
    <row r="1679" customFormat="false" ht="21.75" hidden="false" customHeight="true" outlineLevel="0" collapsed="false">
      <c r="A1679" s="2077"/>
      <c r="B1679" s="2078"/>
      <c r="C1679" s="2051"/>
      <c r="D1679" s="2079"/>
      <c r="E1679" s="2051"/>
      <c r="F1679" s="2103"/>
      <c r="G1679" s="2077"/>
      <c r="H1679" s="2077"/>
      <c r="I1679" s="2077"/>
      <c r="J1679" s="2077"/>
      <c r="K1679" s="2080"/>
      <c r="L1679" s="2077"/>
      <c r="M1679" s="2077"/>
      <c r="N1679" s="2051"/>
      <c r="O1679" s="2077"/>
    </row>
    <row r="1680" customFormat="false" ht="21.75" hidden="false" customHeight="true" outlineLevel="0" collapsed="false">
      <c r="A1680" s="2077"/>
      <c r="B1680" s="2051"/>
      <c r="C1680" s="2051"/>
      <c r="D1680" s="2079"/>
      <c r="E1680" s="2051"/>
      <c r="F1680" s="2103"/>
      <c r="G1680" s="2077"/>
      <c r="H1680" s="2077"/>
      <c r="I1680" s="2077"/>
      <c r="J1680" s="2077"/>
      <c r="K1680" s="2080"/>
      <c r="L1680" s="2077"/>
      <c r="M1680" s="2077"/>
      <c r="N1680" s="2051"/>
      <c r="O1680" s="2077"/>
    </row>
    <row r="1681" customFormat="false" ht="21.75" hidden="false" customHeight="true" outlineLevel="0" collapsed="false">
      <c r="A1681" s="2077"/>
      <c r="B1681" s="2051"/>
      <c r="C1681" s="2051"/>
      <c r="D1681" s="2079"/>
      <c r="E1681" s="2051"/>
      <c r="F1681" s="2103"/>
      <c r="G1681" s="2077"/>
      <c r="H1681" s="2077"/>
      <c r="I1681" s="2077"/>
      <c r="J1681" s="2077"/>
      <c r="K1681" s="2080"/>
      <c r="L1681" s="2077"/>
      <c r="M1681" s="2077"/>
      <c r="N1681" s="2051"/>
      <c r="O1681" s="2077"/>
    </row>
    <row r="1682" customFormat="false" ht="21.75" hidden="false" customHeight="true" outlineLevel="0" collapsed="false">
      <c r="A1682" s="2077"/>
      <c r="B1682" s="2078"/>
      <c r="C1682" s="2051"/>
      <c r="D1682" s="2079"/>
      <c r="E1682" s="2051"/>
      <c r="F1682" s="2103"/>
      <c r="G1682" s="2077"/>
      <c r="H1682" s="2077"/>
      <c r="I1682" s="2077"/>
      <c r="J1682" s="2077"/>
      <c r="K1682" s="2080"/>
      <c r="L1682" s="2077"/>
      <c r="M1682" s="2077"/>
      <c r="N1682" s="2051"/>
      <c r="O1682" s="2077"/>
    </row>
    <row r="1683" customFormat="false" ht="21.75" hidden="false" customHeight="true" outlineLevel="0" collapsed="false">
      <c r="A1683" s="2077"/>
      <c r="B1683" s="2078"/>
      <c r="C1683" s="2051"/>
      <c r="D1683" s="2079"/>
      <c r="E1683" s="2051"/>
      <c r="F1683" s="2103"/>
      <c r="G1683" s="2077"/>
      <c r="H1683" s="2077"/>
      <c r="I1683" s="2077"/>
      <c r="J1683" s="2077"/>
      <c r="K1683" s="2080"/>
      <c r="L1683" s="2077"/>
      <c r="M1683" s="2077"/>
      <c r="N1683" s="2051"/>
      <c r="O1683" s="2077"/>
    </row>
    <row r="1684" customFormat="false" ht="21.75" hidden="false" customHeight="true" outlineLevel="0" collapsed="false">
      <c r="A1684" s="2077"/>
      <c r="B1684" s="2078"/>
      <c r="C1684" s="2051"/>
      <c r="D1684" s="2079"/>
      <c r="E1684" s="2051"/>
      <c r="F1684" s="2103"/>
      <c r="G1684" s="2077"/>
      <c r="H1684" s="2077"/>
      <c r="I1684" s="2077"/>
      <c r="J1684" s="2077"/>
      <c r="K1684" s="2080"/>
      <c r="L1684" s="2077"/>
      <c r="M1684" s="2077"/>
      <c r="N1684" s="2051"/>
      <c r="O1684" s="2077"/>
    </row>
    <row r="1685" customFormat="false" ht="21.75" hidden="false" customHeight="true" outlineLevel="0" collapsed="false">
      <c r="A1685" s="2174"/>
      <c r="B1685" s="2175"/>
      <c r="C1685" s="2175"/>
      <c r="D1685" s="2175"/>
      <c r="E1685" s="2175"/>
      <c r="F1685" s="2175"/>
      <c r="G1685" s="2175"/>
      <c r="H1685" s="2175"/>
      <c r="I1685" s="2175"/>
      <c r="J1685" s="2175"/>
      <c r="K1685" s="2175"/>
      <c r="L1685" s="2175"/>
      <c r="M1685" s="2175"/>
      <c r="N1685" s="2051"/>
      <c r="O1685" s="2077"/>
    </row>
    <row r="1686" customFormat="false" ht="21.75" hidden="false" customHeight="true" outlineLevel="0" collapsed="false">
      <c r="A1686" s="2077"/>
      <c r="B1686" s="2078"/>
      <c r="C1686" s="2051"/>
      <c r="D1686" s="2079"/>
      <c r="E1686" s="2051"/>
      <c r="F1686" s="2103"/>
      <c r="G1686" s="2077"/>
      <c r="H1686" s="2077"/>
      <c r="I1686" s="2077"/>
      <c r="J1686" s="2077"/>
      <c r="K1686" s="2080"/>
      <c r="L1686" s="2077"/>
      <c r="M1686" s="2077"/>
      <c r="N1686" s="2051"/>
      <c r="O1686" s="2077"/>
    </row>
    <row r="1687" customFormat="false" ht="21.75" hidden="false" customHeight="true" outlineLevel="0" collapsed="false">
      <c r="A1687" s="2077"/>
      <c r="B1687" s="2078"/>
      <c r="C1687" s="2051"/>
      <c r="D1687" s="2079"/>
      <c r="E1687" s="2051"/>
      <c r="F1687" s="2103"/>
      <c r="G1687" s="2077"/>
      <c r="H1687" s="2077"/>
      <c r="I1687" s="2077"/>
      <c r="J1687" s="2077"/>
      <c r="K1687" s="2080"/>
      <c r="L1687" s="2077"/>
      <c r="M1687" s="2077"/>
      <c r="N1687" s="2051"/>
      <c r="O1687" s="2077"/>
    </row>
    <row r="1688" customFormat="false" ht="21.75" hidden="false" customHeight="true" outlineLevel="0" collapsed="false">
      <c r="A1688" s="2270" t="s">
        <v>2046</v>
      </c>
      <c r="B1688" s="2270"/>
      <c r="C1688" s="2270"/>
      <c r="D1688" s="2270"/>
      <c r="E1688" s="2270"/>
      <c r="F1688" s="2270"/>
      <c r="G1688" s="2270"/>
      <c r="H1688" s="2270"/>
      <c r="I1688" s="2270"/>
      <c r="J1688" s="2270"/>
      <c r="K1688" s="2270"/>
      <c r="L1688" s="2270"/>
      <c r="M1688" s="2270"/>
      <c r="N1688" s="2270"/>
      <c r="O1688" s="1989" t="str">
        <f aca="false">$O$6</f>
        <v>Month June-2023</v>
      </c>
      <c r="S1688" s="1990" t="str">
        <f aca="false">S6</f>
        <v>Name of Feeders.</v>
      </c>
      <c r="T1688" s="1991" t="str">
        <f aca="false">T6</f>
        <v>Month June-2023</v>
      </c>
      <c r="U1688" s="1990" t="s">
        <v>1070</v>
      </c>
      <c r="V1688" s="1990" t="str">
        <f aca="false">V6</f>
        <v>Diffferance</v>
      </c>
      <c r="W1688" s="1990" t="str">
        <f aca="false">W6</f>
        <v>% of Increased/Decreased</v>
      </c>
      <c r="X1688" s="1990" t="str">
        <f aca="false">X6</f>
        <v>COMENTS</v>
      </c>
    </row>
    <row r="1689" customFormat="false" ht="21.75" hidden="false" customHeight="true" outlineLevel="0" collapsed="false">
      <c r="A1689" s="1992" t="s">
        <v>794</v>
      </c>
      <c r="B1689" s="1993" t="s">
        <v>1074</v>
      </c>
      <c r="C1689" s="1994" t="s">
        <v>1075</v>
      </c>
      <c r="D1689" s="1994"/>
      <c r="E1689" s="1994"/>
      <c r="F1689" s="1995" t="s">
        <v>45</v>
      </c>
      <c r="G1689" s="1996" t="s">
        <v>1076</v>
      </c>
      <c r="H1689" s="1996"/>
      <c r="I1689" s="1996"/>
      <c r="J1689" s="1996" t="s">
        <v>29</v>
      </c>
      <c r="K1689" s="1996" t="s">
        <v>1077</v>
      </c>
      <c r="L1689" s="1996"/>
      <c r="M1689" s="1994" t="s">
        <v>1134</v>
      </c>
      <c r="N1689" s="1993"/>
      <c r="O1689" s="1997" t="s">
        <v>479</v>
      </c>
    </row>
    <row r="1690" customFormat="false" ht="21.75" hidden="false" customHeight="true" outlineLevel="0" collapsed="false">
      <c r="A1690" s="1992"/>
      <c r="B1690" s="1993"/>
      <c r="C1690" s="1998" t="s">
        <v>1079</v>
      </c>
      <c r="D1690" s="1998"/>
      <c r="E1690" s="1998" t="s">
        <v>1080</v>
      </c>
      <c r="F1690" s="1995"/>
      <c r="G1690" s="2249" t="n">
        <f aca="false">'NORTH-1'!$H$8</f>
        <v>44929</v>
      </c>
      <c r="H1690" s="2249" t="n">
        <f aca="false">'NORTH-1'!$H$8</f>
        <v>44929</v>
      </c>
      <c r="I1690" s="2000" t="s">
        <v>47</v>
      </c>
      <c r="J1690" s="1996"/>
      <c r="K1690" s="2000" t="s">
        <v>1081</v>
      </c>
      <c r="L1690" s="2000" t="s">
        <v>1082</v>
      </c>
      <c r="M1690" s="1994" t="s">
        <v>1083</v>
      </c>
      <c r="N1690" s="1998" t="s">
        <v>741</v>
      </c>
      <c r="O1690" s="1997"/>
    </row>
    <row r="1691" customFormat="false" ht="21.75" hidden="false" customHeight="true" outlineLevel="0" collapsed="false">
      <c r="A1691" s="2002" t="n">
        <v>1</v>
      </c>
      <c r="B1691" s="2003" t="n">
        <v>2</v>
      </c>
      <c r="C1691" s="2004" t="n">
        <v>4</v>
      </c>
      <c r="D1691" s="2004"/>
      <c r="E1691" s="2003" t="n">
        <v>5</v>
      </c>
      <c r="F1691" s="2005" t="n">
        <v>7</v>
      </c>
      <c r="G1691" s="2002" t="n">
        <v>9</v>
      </c>
      <c r="H1691" s="2002" t="n">
        <v>9</v>
      </c>
      <c r="I1691" s="2002" t="s">
        <v>1084</v>
      </c>
      <c r="J1691" s="2002" t="n">
        <v>11</v>
      </c>
      <c r="K1691" s="2002" t="s">
        <v>1085</v>
      </c>
      <c r="L1691" s="2002" t="s">
        <v>1086</v>
      </c>
      <c r="M1691" s="2002" t="n">
        <v>14</v>
      </c>
      <c r="N1691" s="2006" t="n">
        <v>15</v>
      </c>
      <c r="O1691" s="2002" t="n">
        <v>16</v>
      </c>
      <c r="T1691" s="1441" t="n">
        <v>15283200.0000001</v>
      </c>
      <c r="U1691" s="1441" t="n">
        <v>15283200.0000001</v>
      </c>
      <c r="V1691" s="1441" t="n">
        <f aca="false">T1691-U1691</f>
        <v>0</v>
      </c>
      <c r="W1691" s="2001" t="n">
        <f aca="false">V1691/U1691*100</f>
        <v>0</v>
      </c>
      <c r="X1691" s="1441" t="str">
        <f aca="false">IF(W1691&gt;40,"FAULT",IF(W1691&lt;-40,"CHECK","OK"))</f>
        <v>OK</v>
      </c>
    </row>
    <row r="1692" customFormat="false" ht="21.75" hidden="false" customHeight="true" outlineLevel="0" collapsed="false">
      <c r="A1692" s="2016"/>
      <c r="B1692" s="2008" t="s">
        <v>2022</v>
      </c>
      <c r="C1692" s="2009"/>
      <c r="D1692" s="2010"/>
      <c r="E1692" s="2009"/>
      <c r="F1692" s="2012"/>
      <c r="G1692" s="2009"/>
      <c r="H1692" s="2009"/>
      <c r="I1692" s="2009"/>
      <c r="J1692" s="2009"/>
      <c r="K1692" s="2010"/>
      <c r="L1692" s="2009"/>
      <c r="M1692" s="2013"/>
      <c r="N1692" s="2014"/>
      <c r="O1692" s="2027"/>
    </row>
    <row r="1693" customFormat="false" ht="21.75" hidden="false" customHeight="true" outlineLevel="0" collapsed="false">
      <c r="A1693" s="2176" t="n">
        <f aca="false">A1620</f>
        <v>4</v>
      </c>
      <c r="B1693" s="2177" t="str">
        <f aca="false">B1620</f>
        <v>Biddyut Bhaban Circuit-1</v>
      </c>
      <c r="C1693" s="2178" t="n">
        <f aca="false">C1620</f>
        <v>33</v>
      </c>
      <c r="D1693" s="2331" t="n">
        <f aca="false">D1620</f>
        <v>0</v>
      </c>
      <c r="E1693" s="2178" t="n">
        <f aca="false">E1620</f>
        <v>2858</v>
      </c>
      <c r="F1693" s="2180" t="n">
        <f aca="false">F1620</f>
        <v>1</v>
      </c>
      <c r="G1693" s="2181" t="n">
        <f aca="false">G1620</f>
        <v>0</v>
      </c>
      <c r="H1693" s="2181" t="n">
        <f aca="false">H1620</f>
        <v>0</v>
      </c>
      <c r="I1693" s="2181" t="n">
        <f aca="false">I1620</f>
        <v>0</v>
      </c>
      <c r="J1693" s="2178" t="n">
        <f aca="false">J1620</f>
        <v>360000</v>
      </c>
      <c r="K1693" s="2184" t="n">
        <f aca="false">K1620</f>
        <v>0</v>
      </c>
      <c r="L1693" s="2186" t="n">
        <f aca="false">L1620</f>
        <v>0</v>
      </c>
      <c r="M1693" s="2186" t="n">
        <f aca="false">M1620</f>
        <v>0</v>
      </c>
      <c r="N1693" s="2129"/>
      <c r="O1693" s="2187"/>
    </row>
    <row r="1694" customFormat="false" ht="21.75" hidden="false" customHeight="true" outlineLevel="0" collapsed="false">
      <c r="A1694" s="2188" t="n">
        <f aca="false">A1621</f>
        <v>9</v>
      </c>
      <c r="B1694" s="2177" t="str">
        <f aca="false">B1621</f>
        <v>Biddyut Bhaban Circuit-2</v>
      </c>
      <c r="C1694" s="2178" t="n">
        <f aca="false">C1621</f>
        <v>33</v>
      </c>
      <c r="D1694" s="2252" t="n">
        <f aca="false">D1621</f>
        <v>0</v>
      </c>
      <c r="E1694" s="2178" t="n">
        <f aca="false">E1621</f>
        <v>2753</v>
      </c>
      <c r="F1694" s="2180" t="n">
        <f aca="false">F1621</f>
        <v>1</v>
      </c>
      <c r="G1694" s="2181" t="n">
        <f aca="false">G1621</f>
        <v>408.2</v>
      </c>
      <c r="H1694" s="2181" t="n">
        <f aca="false">H1621</f>
        <v>408.2</v>
      </c>
      <c r="I1694" s="2181" t="n">
        <f aca="false">I1621</f>
        <v>0</v>
      </c>
      <c r="J1694" s="2178" t="n">
        <f aca="false">J1621</f>
        <v>360000</v>
      </c>
      <c r="K1694" s="2184" t="n">
        <f aca="false">K1621</f>
        <v>0</v>
      </c>
      <c r="L1694" s="2186" t="n">
        <f aca="false">L1621</f>
        <v>0</v>
      </c>
      <c r="M1694" s="2186" t="n">
        <f aca="false">M1621</f>
        <v>0</v>
      </c>
      <c r="N1694" s="2129"/>
      <c r="O1694" s="2027"/>
    </row>
    <row r="1695" customFormat="false" ht="21.75" hidden="false" customHeight="true" outlineLevel="0" collapsed="false">
      <c r="A1695" s="2016"/>
      <c r="B1695" s="2189"/>
      <c r="C1695" s="2190"/>
      <c r="D1695" s="2191"/>
      <c r="E1695" s="2190"/>
      <c r="F1695" s="2192"/>
      <c r="G1695" s="2193"/>
      <c r="H1695" s="2193"/>
      <c r="I1695" s="2193"/>
      <c r="J1695" s="2142" t="s">
        <v>475</v>
      </c>
      <c r="K1695" s="2130" t="n">
        <f aca="false">SUM(K1693:K1694)</f>
        <v>0</v>
      </c>
      <c r="L1695" s="2130" t="n">
        <f aca="false">SUM(L1693:L1694)</f>
        <v>0</v>
      </c>
      <c r="M1695" s="2130" t="n">
        <f aca="false">SUM(M1693:M1694)</f>
        <v>0</v>
      </c>
      <c r="N1695" s="2194"/>
      <c r="O1695" s="2027"/>
    </row>
    <row r="1696" customFormat="false" ht="21.75" hidden="false" customHeight="true" outlineLevel="0" collapsed="false">
      <c r="A1696" s="2027"/>
      <c r="B1696" s="2008" t="s">
        <v>2047</v>
      </c>
      <c r="C1696" s="2009"/>
      <c r="D1696" s="2010"/>
      <c r="E1696" s="2009"/>
      <c r="F1696" s="2012"/>
      <c r="G1696" s="2009"/>
      <c r="H1696" s="2009"/>
      <c r="I1696" s="2009"/>
      <c r="J1696" s="2195"/>
      <c r="K1696" s="2196"/>
      <c r="L1696" s="2197"/>
      <c r="M1696" s="2197"/>
      <c r="N1696" s="2014"/>
      <c r="O1696" s="2151"/>
    </row>
    <row r="1697" customFormat="false" ht="21.75" hidden="false" customHeight="true" outlineLevel="0" collapsed="false">
      <c r="A1697" s="2027"/>
      <c r="B1697" s="2017" t="s">
        <v>2048</v>
      </c>
      <c r="C1697" s="2018" t="n">
        <v>33</v>
      </c>
      <c r="D1697" s="2381"/>
      <c r="E1697" s="2018" t="s">
        <v>2049</v>
      </c>
      <c r="F1697" s="2119" t="n">
        <v>1</v>
      </c>
      <c r="G1697" s="2127" t="n">
        <v>88662.91</v>
      </c>
      <c r="H1697" s="2127" t="n">
        <v>109268.7</v>
      </c>
      <c r="I1697" s="2053" t="n">
        <f aca="false">H1697-G1697</f>
        <v>20605.79</v>
      </c>
      <c r="J1697" s="2027" t="n">
        <v>270</v>
      </c>
      <c r="K1697" s="2024"/>
      <c r="L1697" s="2128" t="n">
        <f aca="false">F1697*I1697*J1697</f>
        <v>5563563.3</v>
      </c>
      <c r="M1697" s="2128"/>
      <c r="N1697" s="2129"/>
      <c r="O1697" s="2151"/>
    </row>
    <row r="1698" customFormat="false" ht="21.75" hidden="false" customHeight="true" outlineLevel="0" collapsed="false">
      <c r="A1698" s="2027"/>
      <c r="B1698" s="2017" t="s">
        <v>2048</v>
      </c>
      <c r="C1698" s="2018" t="n">
        <v>33</v>
      </c>
      <c r="D1698" s="2382"/>
      <c r="E1698" s="2018" t="s">
        <v>2049</v>
      </c>
      <c r="F1698" s="2119" t="n">
        <v>1</v>
      </c>
      <c r="G1698" s="2127" t="n">
        <v>21216.15</v>
      </c>
      <c r="H1698" s="2127" t="n">
        <v>21216.15</v>
      </c>
      <c r="I1698" s="2022" t="n">
        <f aca="false">H1698-G1698</f>
        <v>0</v>
      </c>
      <c r="J1698" s="2027" t="n">
        <v>270</v>
      </c>
      <c r="K1698" s="2024"/>
      <c r="L1698" s="2128" t="n">
        <f aca="false">F1698*I1698*J1698</f>
        <v>0</v>
      </c>
      <c r="M1698" s="2128"/>
      <c r="N1698" s="2129"/>
      <c r="O1698" s="2151"/>
    </row>
    <row r="1699" customFormat="false" ht="21.75" hidden="false" customHeight="true" outlineLevel="0" collapsed="false">
      <c r="A1699" s="2027"/>
      <c r="B1699" s="2017" t="s">
        <v>2050</v>
      </c>
      <c r="C1699" s="2018" t="n">
        <v>33</v>
      </c>
      <c r="D1699" s="2382"/>
      <c r="E1699" s="2018" t="s">
        <v>2051</v>
      </c>
      <c r="F1699" s="2119" t="n">
        <v>1</v>
      </c>
      <c r="G1699" s="2127" t="n">
        <v>0</v>
      </c>
      <c r="H1699" s="2127" t="n">
        <v>0</v>
      </c>
      <c r="I1699" s="2212" t="n">
        <f aca="false">H1699-G1699</f>
        <v>0</v>
      </c>
      <c r="J1699" s="2027" t="n">
        <v>270</v>
      </c>
      <c r="K1699" s="2024"/>
      <c r="L1699" s="2128" t="n">
        <f aca="false">F1699*I1699*J1699</f>
        <v>0</v>
      </c>
      <c r="M1699" s="2128"/>
      <c r="N1699" s="2129"/>
      <c r="O1699" s="2151"/>
    </row>
    <row r="1700" customFormat="false" ht="21.75" hidden="false" customHeight="true" outlineLevel="0" collapsed="false">
      <c r="A1700" s="2027"/>
      <c r="B1700" s="2017" t="s">
        <v>2052</v>
      </c>
      <c r="C1700" s="2018" t="n">
        <v>33</v>
      </c>
      <c r="D1700" s="2382"/>
      <c r="E1700" s="2018" t="s">
        <v>2053</v>
      </c>
      <c r="F1700" s="2119" t="n">
        <v>1</v>
      </c>
      <c r="G1700" s="2052" t="n">
        <v>58472.99</v>
      </c>
      <c r="H1700" s="2052" t="n">
        <v>58473.17</v>
      </c>
      <c r="I1700" s="2053" t="n">
        <f aca="false">H1700-G1700</f>
        <v>0.180000000000291</v>
      </c>
      <c r="J1700" s="2027" t="n">
        <v>270</v>
      </c>
      <c r="K1700" s="2214" t="n">
        <f aca="false">F1700*I1700*J1700</f>
        <v>48.6000000000786</v>
      </c>
      <c r="L1700" s="2128"/>
      <c r="M1700" s="2128"/>
      <c r="N1700" s="2129"/>
      <c r="O1700" s="2151"/>
    </row>
    <row r="1701" customFormat="false" ht="21.75" hidden="false" customHeight="true" outlineLevel="0" collapsed="false">
      <c r="A1701" s="2027"/>
      <c r="B1701" s="2017" t="s">
        <v>2054</v>
      </c>
      <c r="C1701" s="2018" t="n">
        <v>33</v>
      </c>
      <c r="D1701" s="2383"/>
      <c r="E1701" s="2018" t="s">
        <v>2055</v>
      </c>
      <c r="F1701" s="2119" t="n">
        <v>1</v>
      </c>
      <c r="G1701" s="2127" t="n">
        <v>45329.41</v>
      </c>
      <c r="H1701" s="2127" t="n">
        <v>45329.41</v>
      </c>
      <c r="I1701" s="2212" t="n">
        <f aca="false">H1701-G1701</f>
        <v>0</v>
      </c>
      <c r="J1701" s="2027" t="n">
        <v>270</v>
      </c>
      <c r="K1701" s="2024"/>
      <c r="L1701" s="2128" t="n">
        <f aca="false">F1701*I1701*J1701</f>
        <v>0</v>
      </c>
      <c r="M1701" s="2128"/>
      <c r="N1701" s="2129"/>
      <c r="O1701" s="2151"/>
    </row>
    <row r="1702" customFormat="false" ht="21.75" hidden="false" customHeight="true" outlineLevel="0" collapsed="false">
      <c r="A1702" s="2027"/>
      <c r="B1702" s="2189"/>
      <c r="C1702" s="2190"/>
      <c r="D1702" s="2191"/>
      <c r="E1702" s="2190"/>
      <c r="F1702" s="2192"/>
      <c r="G1702" s="2193"/>
      <c r="H1702" s="2193" t="n">
        <v>0</v>
      </c>
      <c r="I1702" s="2212"/>
      <c r="J1702" s="2142" t="s">
        <v>475</v>
      </c>
      <c r="K1702" s="2207"/>
      <c r="L1702" s="2075" t="n">
        <f aca="false">SUM(L1697:L1701)</f>
        <v>5563563.3</v>
      </c>
      <c r="M1702" s="2130" t="n">
        <f aca="false">SUM(M1697:M1701)</f>
        <v>0</v>
      </c>
      <c r="N1702" s="2205"/>
      <c r="O1702" s="2151"/>
    </row>
    <row r="1703" customFormat="false" ht="21.75" hidden="false" customHeight="true" outlineLevel="0" collapsed="false">
      <c r="A1703" s="2027"/>
      <c r="B1703" s="2058" t="s">
        <v>2056</v>
      </c>
      <c r="C1703" s="2059"/>
      <c r="D1703" s="2060"/>
      <c r="E1703" s="2059"/>
      <c r="F1703" s="2061"/>
      <c r="G1703" s="2059"/>
      <c r="H1703" s="2059" t="n">
        <v>0</v>
      </c>
      <c r="I1703" s="2059"/>
      <c r="J1703" s="2059"/>
      <c r="K1703" s="2060"/>
      <c r="L1703" s="2059"/>
      <c r="M1703" s="2063"/>
      <c r="N1703" s="2064"/>
      <c r="O1703" s="2015"/>
    </row>
    <row r="1704" customFormat="false" ht="21.75" hidden="false" customHeight="true" outlineLevel="0" collapsed="false">
      <c r="A1704" s="2027"/>
      <c r="B1704" s="2017" t="s">
        <v>2052</v>
      </c>
      <c r="C1704" s="2018" t="n">
        <v>33</v>
      </c>
      <c r="D1704" s="2065"/>
      <c r="E1704" s="2018" t="s">
        <v>2053</v>
      </c>
      <c r="F1704" s="2119" t="n">
        <v>1</v>
      </c>
      <c r="G1704" s="2052" t="n">
        <v>58472.99</v>
      </c>
      <c r="H1704" s="2052" t="n">
        <v>58473.17</v>
      </c>
      <c r="I1704" s="2053" t="n">
        <f aca="false">H1704-G1704</f>
        <v>0.180000000000291</v>
      </c>
      <c r="J1704" s="2027" t="n">
        <v>270</v>
      </c>
      <c r="K1704" s="2214"/>
      <c r="L1704" s="2128" t="n">
        <f aca="false">F1704*I1704*J1704</f>
        <v>48.6000000000786</v>
      </c>
      <c r="M1704" s="2128"/>
      <c r="N1704" s="2129"/>
      <c r="O1704" s="2151"/>
    </row>
    <row r="1705" customFormat="false" ht="21.75" hidden="false" customHeight="true" outlineLevel="0" collapsed="false">
      <c r="A1705" s="2027"/>
      <c r="B1705" s="2017"/>
      <c r="C1705" s="2018"/>
      <c r="D1705" s="2065"/>
      <c r="E1705" s="2066"/>
      <c r="F1705" s="2119"/>
      <c r="G1705" s="2022" t="n">
        <v>0</v>
      </c>
      <c r="H1705" s="2022" t="n">
        <v>0</v>
      </c>
      <c r="I1705" s="2022"/>
      <c r="J1705" s="2027"/>
      <c r="K1705" s="2024"/>
      <c r="L1705" s="2029"/>
      <c r="M1705" s="2029"/>
      <c r="N1705" s="2030"/>
      <c r="O1705" s="2027"/>
    </row>
    <row r="1706" customFormat="false" ht="21.75" hidden="false" customHeight="true" outlineLevel="0" collapsed="false">
      <c r="A1706" s="2027"/>
      <c r="B1706" s="2037"/>
      <c r="C1706" s="2038"/>
      <c r="D1706" s="2039"/>
      <c r="E1706" s="2038"/>
      <c r="F1706" s="2040"/>
      <c r="G1706" s="2041"/>
      <c r="H1706" s="2041" t="n">
        <v>0</v>
      </c>
      <c r="I1706" s="2041"/>
      <c r="J1706" s="2037" t="s">
        <v>1110</v>
      </c>
      <c r="K1706" s="2068"/>
      <c r="L1706" s="2076" t="n">
        <f aca="false">SUM(L1704:L1705)</f>
        <v>48.6000000000786</v>
      </c>
      <c r="M1706" s="2055"/>
      <c r="N1706" s="2057"/>
      <c r="O1706" s="2027"/>
    </row>
    <row r="1707" customFormat="false" ht="21.75" hidden="false" customHeight="true" outlineLevel="0" collapsed="false">
      <c r="A1707" s="2027"/>
      <c r="B1707" s="2189"/>
      <c r="C1707" s="2190"/>
      <c r="D1707" s="2191"/>
      <c r="E1707" s="2190"/>
      <c r="F1707" s="2192"/>
      <c r="G1707" s="2193"/>
      <c r="H1707" s="2193" t="n">
        <v>0</v>
      </c>
      <c r="I1707" s="2204"/>
      <c r="J1707" s="2142"/>
      <c r="K1707" s="2207"/>
      <c r="L1707" s="2130"/>
      <c r="M1707" s="2130"/>
      <c r="N1707" s="2205"/>
      <c r="O1707" s="2151"/>
    </row>
    <row r="1708" customFormat="false" ht="21.75" hidden="false" customHeight="true" outlineLevel="0" collapsed="false">
      <c r="A1708" s="2132"/>
      <c r="B1708" s="2058" t="s">
        <v>2057</v>
      </c>
      <c r="C1708" s="2059"/>
      <c r="D1708" s="2060"/>
      <c r="E1708" s="2059"/>
      <c r="F1708" s="2061"/>
      <c r="G1708" s="2059"/>
      <c r="H1708" s="2059" t="n">
        <v>0</v>
      </c>
      <c r="I1708" s="2059"/>
      <c r="J1708" s="2208"/>
      <c r="K1708" s="2209"/>
      <c r="L1708" s="2210"/>
      <c r="M1708" s="2210"/>
      <c r="N1708" s="2064"/>
      <c r="O1708" s="2151"/>
    </row>
    <row r="1709" customFormat="false" ht="21.75" hidden="false" customHeight="true" outlineLevel="0" collapsed="false">
      <c r="A1709" s="2027" t="n">
        <v>1</v>
      </c>
      <c r="B1709" s="2017" t="s">
        <v>1573</v>
      </c>
      <c r="C1709" s="2018" t="n">
        <v>33</v>
      </c>
      <c r="D1709" s="2070"/>
      <c r="E1709" s="2018" t="s">
        <v>2058</v>
      </c>
      <c r="F1709" s="2119" t="n">
        <v>1</v>
      </c>
      <c r="G1709" s="2127" t="n">
        <v>60685.49</v>
      </c>
      <c r="H1709" s="2127" t="n">
        <v>69335.3</v>
      </c>
      <c r="I1709" s="2212" t="n">
        <f aca="false">H1709-G1709</f>
        <v>8649.81000000001</v>
      </c>
      <c r="J1709" s="2213" t="n">
        <v>270</v>
      </c>
      <c r="K1709" s="2214"/>
      <c r="L1709" s="2128" t="n">
        <f aca="false">F1709*I1709*J1709</f>
        <v>2335448.7</v>
      </c>
      <c r="M1709" s="2128"/>
      <c r="N1709" s="2131"/>
      <c r="O1709" s="2151"/>
    </row>
    <row r="1710" customFormat="false" ht="21.75" hidden="false" customHeight="true" outlineLevel="0" collapsed="false">
      <c r="A1710" s="2027" t="n">
        <v>3</v>
      </c>
      <c r="B1710" s="2017" t="s">
        <v>1575</v>
      </c>
      <c r="C1710" s="2018" t="n">
        <v>33</v>
      </c>
      <c r="D1710" s="2070"/>
      <c r="E1710" s="2018" t="s">
        <v>2059</v>
      </c>
      <c r="F1710" s="2119" t="n">
        <v>1</v>
      </c>
      <c r="G1710" s="2127" t="n">
        <v>91727.57</v>
      </c>
      <c r="H1710" s="2127" t="n">
        <v>103692.2</v>
      </c>
      <c r="I1710" s="2212" t="n">
        <f aca="false">H1710-G1710</f>
        <v>11964.63</v>
      </c>
      <c r="J1710" s="2213" t="n">
        <v>270</v>
      </c>
      <c r="K1710" s="2214"/>
      <c r="L1710" s="2128" t="n">
        <f aca="false">F1710*I1710*J1710</f>
        <v>3230450.1</v>
      </c>
      <c r="M1710" s="2128"/>
      <c r="N1710" s="2131"/>
      <c r="O1710" s="2151"/>
    </row>
    <row r="1711" customFormat="false" ht="21.75" hidden="false" customHeight="true" outlineLevel="0" collapsed="false">
      <c r="A1711" s="2132"/>
      <c r="B1711" s="2142"/>
      <c r="C1711" s="2143"/>
      <c r="D1711" s="2142"/>
      <c r="E1711" s="2143"/>
      <c r="F1711" s="2144"/>
      <c r="G1711" s="2145"/>
      <c r="H1711" s="2145"/>
      <c r="I1711" s="2145"/>
      <c r="J1711" s="2142" t="s">
        <v>475</v>
      </c>
      <c r="K1711" s="2121"/>
      <c r="L1711" s="2130" t="n">
        <f aca="false">SUM(L1709:L1710)</f>
        <v>5565898.8</v>
      </c>
      <c r="M1711" s="2075" t="n">
        <f aca="false">L1706+L1711</f>
        <v>5565947.4</v>
      </c>
      <c r="N1711" s="2216"/>
      <c r="O1711" s="2151"/>
    </row>
    <row r="1712" customFormat="false" ht="21.75" hidden="false" customHeight="true" outlineLevel="0" collapsed="false">
      <c r="A1712" s="2080"/>
      <c r="B1712" s="2217"/>
      <c r="C1712" s="2218"/>
      <c r="D1712" s="2217"/>
      <c r="E1712" s="2218"/>
      <c r="F1712" s="2219"/>
      <c r="G1712" s="2220"/>
      <c r="H1712" s="2220"/>
      <c r="I1712" s="2220"/>
      <c r="J1712" s="2217"/>
      <c r="K1712" s="2221"/>
      <c r="L1712" s="2222"/>
      <c r="M1712" s="2222"/>
      <c r="N1712" s="2194"/>
      <c r="O1712" s="2223"/>
    </row>
    <row r="1713" customFormat="false" ht="21.75" hidden="false" customHeight="true" outlineLevel="0" collapsed="false">
      <c r="A1713" s="2080"/>
      <c r="B1713" s="2081" t="s">
        <v>1258</v>
      </c>
      <c r="C1713" s="2081"/>
      <c r="D1713" s="2082" t="s">
        <v>212</v>
      </c>
      <c r="F1713" s="2083" t="s">
        <v>1259</v>
      </c>
      <c r="G1713" s="2083"/>
      <c r="H1713" s="2083"/>
      <c r="I1713" s="2082" t="s">
        <v>212</v>
      </c>
      <c r="J1713" s="2077"/>
      <c r="K1713" s="2084" t="s">
        <v>1260</v>
      </c>
      <c r="L1713" s="2084"/>
      <c r="M1713" s="2085" t="s">
        <v>212</v>
      </c>
      <c r="N1713" s="2194"/>
      <c r="O1713" s="2223"/>
    </row>
    <row r="1714" customFormat="false" ht="21.75" hidden="false" customHeight="true" outlineLevel="0" collapsed="false">
      <c r="A1714" s="2080"/>
      <c r="B1714" s="2086" t="str">
        <f aca="false">B1692</f>
        <v>DHAKA UNIVERSITY 33 KV SIDE</v>
      </c>
      <c r="C1714" s="2086"/>
      <c r="D1714" s="2089" t="n">
        <f aca="false">L1702</f>
        <v>5563563.3</v>
      </c>
      <c r="F1714" s="2088" t="s">
        <v>1124</v>
      </c>
      <c r="G1714" s="2088"/>
      <c r="H1714" s="2088"/>
      <c r="I1714" s="2224" t="n">
        <f aca="false">L1706</f>
        <v>48.6000000000786</v>
      </c>
      <c r="J1714" s="2077"/>
      <c r="K1714" s="2225" t="str">
        <f aca="false">F1715</f>
        <v>33 KV NET IMPORT</v>
      </c>
      <c r="L1714" s="2225"/>
      <c r="M1714" s="2091" t="n">
        <f aca="false">I1715</f>
        <v>5563514.7</v>
      </c>
      <c r="N1714" s="2194"/>
      <c r="O1714" s="2223"/>
    </row>
    <row r="1715" customFormat="false" ht="21.75" hidden="false" customHeight="true" outlineLevel="0" collapsed="false">
      <c r="A1715" s="2080"/>
      <c r="B1715" s="2086" t="s">
        <v>1126</v>
      </c>
      <c r="C1715" s="2086"/>
      <c r="D1715" s="2226"/>
      <c r="F1715" s="2088" t="s">
        <v>1259</v>
      </c>
      <c r="G1715" s="2088"/>
      <c r="H1715" s="2088"/>
      <c r="I1715" s="2224" t="n">
        <f aca="false">D1718-I1714</f>
        <v>5563514.7</v>
      </c>
      <c r="J1715" s="2077"/>
      <c r="K1715" s="2227" t="s">
        <v>1261</v>
      </c>
      <c r="L1715" s="2227"/>
      <c r="M1715" s="2224" t="n">
        <f aca="false">L1711</f>
        <v>5565898.8</v>
      </c>
      <c r="N1715" s="2194"/>
      <c r="O1715" s="2223"/>
    </row>
    <row r="1716" customFormat="false" ht="21.75" hidden="false" customHeight="true" outlineLevel="0" collapsed="false">
      <c r="A1716" s="2080"/>
      <c r="B1716" s="2086" t="s">
        <v>1128</v>
      </c>
      <c r="C1716" s="2086"/>
      <c r="D1716" s="2092"/>
      <c r="J1716" s="2077"/>
      <c r="K1716" s="2088" t="s">
        <v>1262</v>
      </c>
      <c r="L1716" s="2088"/>
      <c r="M1716" s="2224" t="n">
        <f aca="false">M1714-M1715</f>
        <v>-2384.10000000056</v>
      </c>
      <c r="N1716" s="2194"/>
      <c r="O1716" s="2223"/>
    </row>
    <row r="1717" customFormat="false" ht="21.75" hidden="false" customHeight="true" outlineLevel="0" collapsed="false">
      <c r="A1717" s="2080"/>
      <c r="B1717" s="2086" t="s">
        <v>1130</v>
      </c>
      <c r="C1717" s="2086"/>
      <c r="D1717" s="2095"/>
      <c r="J1717" s="2077"/>
      <c r="K1717" s="2228" t="s">
        <v>1131</v>
      </c>
      <c r="L1717" s="2228"/>
      <c r="M1717" s="2097" t="n">
        <f aca="false">M1716/M1714</f>
        <v>-0.000428524076695719</v>
      </c>
      <c r="N1717" s="2194"/>
      <c r="O1717" s="2223"/>
    </row>
    <row r="1718" customFormat="false" ht="21.75" hidden="false" customHeight="true" outlineLevel="0" collapsed="false">
      <c r="A1718" s="2080"/>
      <c r="B1718" s="2229" t="s">
        <v>1263</v>
      </c>
      <c r="C1718" s="2229"/>
      <c r="D1718" s="2230" t="n">
        <f aca="false">SUM(D1714:D1716)</f>
        <v>5563563.3</v>
      </c>
      <c r="F1718" s="2103"/>
      <c r="G1718" s="2077"/>
      <c r="H1718" s="2077"/>
      <c r="I1718" s="2077"/>
      <c r="J1718" s="2077"/>
      <c r="K1718" s="2080"/>
      <c r="L1718" s="2077"/>
      <c r="M1718" s="2077"/>
      <c r="N1718" s="2194"/>
      <c r="O1718" s="2223"/>
    </row>
    <row r="1719" customFormat="false" ht="21.75" hidden="false" customHeight="true" outlineLevel="0" collapsed="false">
      <c r="A1719" s="2080"/>
      <c r="B1719" s="2217"/>
      <c r="C1719" s="2218"/>
      <c r="D1719" s="2217"/>
      <c r="E1719" s="2218"/>
      <c r="F1719" s="2219"/>
      <c r="G1719" s="2220"/>
      <c r="H1719" s="2220"/>
      <c r="I1719" s="2220"/>
      <c r="J1719" s="2217"/>
      <c r="K1719" s="2221"/>
      <c r="L1719" s="2222"/>
      <c r="M1719" s="2222"/>
      <c r="N1719" s="2194"/>
      <c r="O1719" s="2223"/>
    </row>
    <row r="1720" customFormat="false" ht="21.75" hidden="false" customHeight="true" outlineLevel="0" collapsed="false">
      <c r="A1720" s="2077"/>
      <c r="B1720" s="2051"/>
      <c r="C1720" s="2077"/>
      <c r="D1720" s="2231"/>
      <c r="E1720" s="2077"/>
      <c r="F1720" s="2103"/>
      <c r="G1720" s="2077"/>
      <c r="H1720" s="2077"/>
      <c r="I1720" s="2077"/>
      <c r="J1720" s="2077"/>
      <c r="K1720" s="2080"/>
      <c r="L1720" s="2077"/>
      <c r="M1720" s="2077"/>
      <c r="N1720" s="2077"/>
      <c r="O1720" s="2077"/>
    </row>
    <row r="1721" customFormat="false" ht="21.75" hidden="false" customHeight="true" outlineLevel="0" collapsed="false">
      <c r="A1721" s="2077"/>
      <c r="B1721" s="2051"/>
      <c r="C1721" s="2077"/>
      <c r="D1721" s="2231"/>
      <c r="E1721" s="2077"/>
      <c r="F1721" s="2103"/>
      <c r="G1721" s="2077"/>
      <c r="H1721" s="2077"/>
      <c r="I1721" s="2077"/>
      <c r="J1721" s="2077"/>
      <c r="K1721" s="2080"/>
      <c r="L1721" s="2077"/>
      <c r="M1721" s="2077"/>
      <c r="N1721" s="2077"/>
      <c r="O1721" s="2077"/>
    </row>
    <row r="1722" customFormat="false" ht="21.75" hidden="false" customHeight="true" outlineLevel="0" collapsed="false">
      <c r="A1722" s="2270" t="s">
        <v>2060</v>
      </c>
      <c r="B1722" s="2270"/>
      <c r="C1722" s="2270"/>
      <c r="D1722" s="2270"/>
      <c r="E1722" s="2270"/>
      <c r="F1722" s="2270"/>
      <c r="G1722" s="2270"/>
      <c r="H1722" s="2270"/>
      <c r="I1722" s="2270"/>
      <c r="J1722" s="2270"/>
      <c r="K1722" s="2270"/>
      <c r="L1722" s="2270"/>
      <c r="M1722" s="2270"/>
      <c r="N1722" s="2270"/>
      <c r="O1722" s="1989" t="str">
        <f aca="false">$O$6</f>
        <v>Month June-2023</v>
      </c>
      <c r="S1722" s="1990" t="str">
        <f aca="false">S6</f>
        <v>Name of Feeders.</v>
      </c>
      <c r="T1722" s="1991" t="str">
        <f aca="false">T6</f>
        <v>Month June-2023</v>
      </c>
      <c r="U1722" s="1990" t="s">
        <v>1070</v>
      </c>
      <c r="V1722" s="1990" t="str">
        <f aca="false">V6</f>
        <v>Diffferance</v>
      </c>
      <c r="W1722" s="1990" t="str">
        <f aca="false">W6</f>
        <v>% of Increased/Decreased</v>
      </c>
      <c r="X1722" s="1990" t="str">
        <f aca="false">X6</f>
        <v>COMENTS</v>
      </c>
    </row>
    <row r="1723" customFormat="false" ht="21.75" hidden="false" customHeight="true" outlineLevel="0" collapsed="false">
      <c r="A1723" s="1992" t="s">
        <v>794</v>
      </c>
      <c r="B1723" s="1993" t="s">
        <v>1074</v>
      </c>
      <c r="C1723" s="1994" t="s">
        <v>1075</v>
      </c>
      <c r="D1723" s="1994"/>
      <c r="E1723" s="1994"/>
      <c r="F1723" s="1995" t="s">
        <v>45</v>
      </c>
      <c r="G1723" s="1996" t="s">
        <v>1076</v>
      </c>
      <c r="H1723" s="1996"/>
      <c r="I1723" s="1996"/>
      <c r="J1723" s="1996" t="s">
        <v>29</v>
      </c>
      <c r="K1723" s="1996" t="s">
        <v>1077</v>
      </c>
      <c r="L1723" s="1996"/>
      <c r="M1723" s="1994" t="s">
        <v>1134</v>
      </c>
      <c r="N1723" s="1993"/>
      <c r="O1723" s="1997" t="s">
        <v>479</v>
      </c>
    </row>
    <row r="1724" customFormat="false" ht="21.75" hidden="false" customHeight="true" outlineLevel="0" collapsed="false">
      <c r="A1724" s="1992"/>
      <c r="B1724" s="1993"/>
      <c r="C1724" s="1998" t="s">
        <v>1079</v>
      </c>
      <c r="D1724" s="1998"/>
      <c r="E1724" s="1998" t="s">
        <v>1080</v>
      </c>
      <c r="F1724" s="1995"/>
      <c r="G1724" s="2249" t="n">
        <f aca="false">'NORTH-1'!$H$8</f>
        <v>44929</v>
      </c>
      <c r="H1724" s="2249" t="n">
        <f aca="false">'NORTH-1'!$H$8</f>
        <v>44929</v>
      </c>
      <c r="I1724" s="2000" t="s">
        <v>47</v>
      </c>
      <c r="J1724" s="1996"/>
      <c r="K1724" s="2000" t="s">
        <v>1081</v>
      </c>
      <c r="L1724" s="2000" t="s">
        <v>1082</v>
      </c>
      <c r="M1724" s="1994" t="s">
        <v>1083</v>
      </c>
      <c r="N1724" s="1998" t="s">
        <v>741</v>
      </c>
      <c r="O1724" s="1997"/>
    </row>
    <row r="1725" customFormat="false" ht="21.75" hidden="false" customHeight="true" outlineLevel="0" collapsed="false">
      <c r="A1725" s="2002" t="n">
        <v>1</v>
      </c>
      <c r="B1725" s="2003" t="n">
        <v>2</v>
      </c>
      <c r="C1725" s="2004" t="n">
        <v>4</v>
      </c>
      <c r="D1725" s="2004"/>
      <c r="E1725" s="2003" t="n">
        <v>5</v>
      </c>
      <c r="F1725" s="2005" t="n">
        <v>7</v>
      </c>
      <c r="G1725" s="2002" t="n">
        <v>9</v>
      </c>
      <c r="H1725" s="2002" t="n">
        <v>9</v>
      </c>
      <c r="I1725" s="2002" t="s">
        <v>1084</v>
      </c>
      <c r="J1725" s="2002" t="n">
        <v>11</v>
      </c>
      <c r="K1725" s="2002" t="s">
        <v>1085</v>
      </c>
      <c r="L1725" s="2002" t="s">
        <v>1086</v>
      </c>
      <c r="M1725" s="2002" t="n">
        <v>14</v>
      </c>
      <c r="N1725" s="2006" t="n">
        <v>15</v>
      </c>
      <c r="O1725" s="2002" t="n">
        <v>16</v>
      </c>
      <c r="T1725" s="1441" t="n">
        <v>15283200.0000001</v>
      </c>
      <c r="U1725" s="1441" t="n">
        <v>15283200.0000001</v>
      </c>
      <c r="V1725" s="1441" t="n">
        <f aca="false">T1725-U1725</f>
        <v>0</v>
      </c>
      <c r="W1725" s="2001" t="n">
        <f aca="false">V1725/U1725*100</f>
        <v>0</v>
      </c>
      <c r="X1725" s="1441" t="str">
        <f aca="false">IF(W1725&gt;40,"FAULT",IF(W1725&lt;-40,"CHECK","OK"))</f>
        <v>OK</v>
      </c>
    </row>
    <row r="1726" customFormat="false" ht="21.75" hidden="false" customHeight="true" outlineLevel="0" collapsed="false">
      <c r="A1726" s="2016"/>
      <c r="B1726" s="2008" t="s">
        <v>2061</v>
      </c>
      <c r="C1726" s="2009"/>
      <c r="D1726" s="2010"/>
      <c r="E1726" s="2009"/>
      <c r="F1726" s="2012"/>
      <c r="G1726" s="2009"/>
      <c r="H1726" s="2009"/>
      <c r="I1726" s="2009"/>
      <c r="J1726" s="2009"/>
      <c r="K1726" s="2010"/>
      <c r="L1726" s="2009"/>
      <c r="M1726" s="2013"/>
      <c r="N1726" s="2014"/>
      <c r="O1726" s="2027"/>
    </row>
    <row r="1727" customFormat="false" ht="21.75" hidden="false" customHeight="true" outlineLevel="0" collapsed="false">
      <c r="A1727" s="2016" t="n">
        <v>9</v>
      </c>
      <c r="B1727" s="2017" t="s">
        <v>1314</v>
      </c>
      <c r="C1727" s="2018" t="n">
        <v>11</v>
      </c>
      <c r="D1727" s="2233"/>
      <c r="E1727" s="2018" t="s">
        <v>2062</v>
      </c>
      <c r="F1727" s="2119" t="n">
        <v>1</v>
      </c>
      <c r="G1727" s="2127" t="n">
        <v>39063.58</v>
      </c>
      <c r="H1727" s="2127" t="n">
        <v>48730</v>
      </c>
      <c r="I1727" s="2212" t="n">
        <f aca="false">H1727-G1727</f>
        <v>9666.42</v>
      </c>
      <c r="J1727" s="2027" t="n">
        <v>240</v>
      </c>
      <c r="K1727" s="2024" t="n">
        <f aca="false">F1727*I1727*J1727</f>
        <v>2319940.8</v>
      </c>
      <c r="L1727" s="2128"/>
      <c r="M1727" s="2128" t="n">
        <f aca="false">K1727*$I$1715/$K$1729</f>
        <v>2327513.45074239</v>
      </c>
      <c r="N1727" s="2129"/>
      <c r="O1727" s="2027"/>
    </row>
    <row r="1728" customFormat="false" ht="21.75" hidden="false" customHeight="true" outlineLevel="0" collapsed="false">
      <c r="A1728" s="2016" t="n">
        <v>10</v>
      </c>
      <c r="B1728" s="2017" t="s">
        <v>1316</v>
      </c>
      <c r="C1728" s="2018" t="n">
        <v>11</v>
      </c>
      <c r="D1728" s="2233"/>
      <c r="E1728" s="2018" t="s">
        <v>2063</v>
      </c>
      <c r="F1728" s="2119" t="n">
        <v>1</v>
      </c>
      <c r="G1728" s="2127" t="n">
        <v>39057.53</v>
      </c>
      <c r="H1728" s="2127" t="n">
        <v>52497</v>
      </c>
      <c r="I1728" s="2212" t="n">
        <f aca="false">H1728-G1728</f>
        <v>13439.47</v>
      </c>
      <c r="J1728" s="2027" t="n">
        <v>240</v>
      </c>
      <c r="K1728" s="2024" t="n">
        <f aca="false">F1728*I1728*J1728</f>
        <v>3225472.8</v>
      </c>
      <c r="L1728" s="2128"/>
      <c r="M1728" s="2128" t="n">
        <f aca="false">K1728*$I$1715/$K$1729</f>
        <v>3236001.24925761</v>
      </c>
      <c r="N1728" s="2129"/>
      <c r="O1728" s="2027"/>
    </row>
    <row r="1729" customFormat="false" ht="21.75" hidden="false" customHeight="true" outlineLevel="0" collapsed="false">
      <c r="A1729" s="2016"/>
      <c r="B1729" s="2189"/>
      <c r="C1729" s="2190"/>
      <c r="D1729" s="2191"/>
      <c r="E1729" s="2190"/>
      <c r="F1729" s="2192"/>
      <c r="G1729" s="2193"/>
      <c r="H1729" s="2193" t="n">
        <v>0</v>
      </c>
      <c r="I1729" s="2193"/>
      <c r="J1729" s="2234" t="s">
        <v>475</v>
      </c>
      <c r="K1729" s="2157" t="n">
        <f aca="false">SUM(K1727:K1728)</f>
        <v>5545413.6</v>
      </c>
      <c r="L1729" s="2235"/>
      <c r="M1729" s="2130" t="n">
        <f aca="false">SUM(M1727:M1728)</f>
        <v>5563514.7</v>
      </c>
      <c r="N1729" s="2205"/>
      <c r="O1729" s="2027"/>
    </row>
    <row r="1730" customFormat="false" ht="21.75" hidden="false" customHeight="true" outlineLevel="0" collapsed="false">
      <c r="A1730" s="2016"/>
      <c r="B1730" s="2058" t="s">
        <v>2061</v>
      </c>
      <c r="C1730" s="2059"/>
      <c r="D1730" s="2060"/>
      <c r="E1730" s="2059"/>
      <c r="F1730" s="2061"/>
      <c r="G1730" s="2059"/>
      <c r="H1730" s="2059" t="n">
        <v>0</v>
      </c>
      <c r="I1730" s="2059"/>
      <c r="J1730" s="2208"/>
      <c r="K1730" s="2209"/>
      <c r="L1730" s="2210"/>
      <c r="M1730" s="2210"/>
      <c r="N1730" s="2064"/>
      <c r="O1730" s="2027"/>
    </row>
    <row r="1731" customFormat="false" ht="21.75" hidden="false" customHeight="true" outlineLevel="0" collapsed="false">
      <c r="A1731" s="2016" t="n">
        <v>6</v>
      </c>
      <c r="B1731" s="2017" t="s">
        <v>2064</v>
      </c>
      <c r="C1731" s="2152" t="n">
        <v>11</v>
      </c>
      <c r="D1731" s="2158"/>
      <c r="E1731" s="2018" t="s">
        <v>2065</v>
      </c>
      <c r="F1731" s="2119" t="n">
        <v>1</v>
      </c>
      <c r="G1731" s="2134" t="n">
        <v>61185.99</v>
      </c>
      <c r="H1731" s="2134" t="n">
        <v>71954</v>
      </c>
      <c r="I1731" s="2053" t="n">
        <f aca="false">H1731-G1731</f>
        <v>10768.01</v>
      </c>
      <c r="J1731" s="2027" t="n">
        <v>60</v>
      </c>
      <c r="K1731" s="2135"/>
      <c r="L1731" s="2128" t="n">
        <f aca="false">F1731*I1731*J1731</f>
        <v>646080.6</v>
      </c>
      <c r="M1731" s="2128" t="n">
        <f aca="false">L1731*$K$1741/$L$1741</f>
        <v>699467.495299475</v>
      </c>
      <c r="N1731" s="2159" t="s">
        <v>760</v>
      </c>
      <c r="O1731" s="2155"/>
      <c r="S1731" s="0" t="str">
        <f aca="false">B1731</f>
        <v>Segunbagicha</v>
      </c>
      <c r="T1731" s="2160" t="n">
        <f aca="false">M1731</f>
        <v>699467.495299475</v>
      </c>
      <c r="U1731" s="0" t="n">
        <v>628132.141724832</v>
      </c>
      <c r="V1731" s="1441" t="n">
        <f aca="false">T1731-U1731</f>
        <v>71335.3535746427</v>
      </c>
      <c r="W1731" s="2001" t="n">
        <f aca="false">V1731/U1731*100</f>
        <v>11.3567430857396</v>
      </c>
      <c r="X1731" s="1441" t="str">
        <f aca="false">IF(W1731&gt;40,"FAULT",IF(W1731&lt;-40,"CHECK","OK"))</f>
        <v>OK</v>
      </c>
    </row>
    <row r="1732" customFormat="false" ht="21.75" hidden="false" customHeight="true" outlineLevel="0" collapsed="false">
      <c r="A1732" s="2016"/>
      <c r="B1732" s="2017" t="s">
        <v>2066</v>
      </c>
      <c r="C1732" s="2152" t="n">
        <v>11</v>
      </c>
      <c r="D1732" s="2161"/>
      <c r="E1732" s="2018" t="s">
        <v>2067</v>
      </c>
      <c r="F1732" s="2119" t="n">
        <v>1</v>
      </c>
      <c r="G1732" s="2134" t="n">
        <v>66319.31</v>
      </c>
      <c r="H1732" s="2134" t="n">
        <v>68931.7</v>
      </c>
      <c r="I1732" s="2053" t="n">
        <f aca="false">H1732-G1732</f>
        <v>2612.39</v>
      </c>
      <c r="J1732" s="2027" t="n">
        <v>60</v>
      </c>
      <c r="K1732" s="2135"/>
      <c r="L1732" s="2128" t="n">
        <f aca="false">F1732*I1732*J1732</f>
        <v>156743.4</v>
      </c>
      <c r="M1732" s="2128" t="n">
        <f aca="false">L1732*$K$1741/$L$1741</f>
        <v>169695.411691241</v>
      </c>
      <c r="N1732" s="2154" t="s">
        <v>760</v>
      </c>
      <c r="O1732" s="2155"/>
      <c r="S1732" s="0" t="str">
        <f aca="false">B1732</f>
        <v>Secretariat RMU</v>
      </c>
      <c r="T1732" s="2160" t="n">
        <f aca="false">M1732</f>
        <v>169695.411691241</v>
      </c>
      <c r="U1732" s="0" t="n">
        <v>189151.310575013</v>
      </c>
      <c r="V1732" s="1441" t="n">
        <f aca="false">T1732-U1732</f>
        <v>-19455.8988837721</v>
      </c>
      <c r="W1732" s="2001" t="n">
        <f aca="false">V1732/U1732*100</f>
        <v>-10.2858916624088</v>
      </c>
      <c r="X1732" s="1441" t="str">
        <f aca="false">IF(W1732&gt;40,"FAULT",IF(W1732&lt;-40,"CHECK","OK"))</f>
        <v>OK</v>
      </c>
    </row>
    <row r="1733" customFormat="false" ht="21.75" hidden="false" customHeight="true" outlineLevel="0" collapsed="false">
      <c r="A1733" s="2016" t="n">
        <v>7</v>
      </c>
      <c r="B1733" s="2017" t="s">
        <v>2068</v>
      </c>
      <c r="C1733" s="2152" t="n">
        <v>11</v>
      </c>
      <c r="D1733" s="2161"/>
      <c r="E1733" s="2018" t="s">
        <v>2069</v>
      </c>
      <c r="F1733" s="2119" t="n">
        <v>1</v>
      </c>
      <c r="G1733" s="2134" t="n">
        <v>35791.29</v>
      </c>
      <c r="H1733" s="2134" t="n">
        <v>43622.4</v>
      </c>
      <c r="I1733" s="2053" t="n">
        <f aca="false">H1733-G1733</f>
        <v>7831.11</v>
      </c>
      <c r="J1733" s="2027" t="n">
        <v>60</v>
      </c>
      <c r="K1733" s="2135"/>
      <c r="L1733" s="2128" t="n">
        <f aca="false">F1733*I1733*J1733</f>
        <v>469866.6</v>
      </c>
      <c r="M1733" s="2128" t="n">
        <f aca="false">L1733*$K$1741/$L$1741</f>
        <v>508692.590099254</v>
      </c>
      <c r="N1733" s="2154" t="s">
        <v>760</v>
      </c>
      <c r="O1733" s="2155"/>
      <c r="S1733" s="0" t="str">
        <f aca="false">B1733</f>
        <v>NBR RMU</v>
      </c>
      <c r="T1733" s="2160" t="n">
        <f aca="false">M1733</f>
        <v>508692.590099254</v>
      </c>
      <c r="U1733" s="0" t="n">
        <v>454185.771291225</v>
      </c>
      <c r="V1733" s="1441" t="n">
        <f aca="false">T1733-U1733</f>
        <v>54506.8188080296</v>
      </c>
      <c r="W1733" s="2001" t="n">
        <f aca="false">V1733/U1733*100</f>
        <v>12.0009965642626</v>
      </c>
      <c r="X1733" s="1441" t="str">
        <f aca="false">IF(W1733&gt;40,"FAULT",IF(W1733&lt;-40,"CHECK","OK"))</f>
        <v>OK</v>
      </c>
    </row>
    <row r="1734" customFormat="false" ht="21.75" hidden="false" customHeight="true" outlineLevel="0" collapsed="false">
      <c r="A1734" s="2016" t="n">
        <v>8</v>
      </c>
      <c r="B1734" s="2017" t="s">
        <v>2070</v>
      </c>
      <c r="C1734" s="2152" t="n">
        <v>11</v>
      </c>
      <c r="D1734" s="2161"/>
      <c r="E1734" s="2018" t="s">
        <v>2071</v>
      </c>
      <c r="F1734" s="2119" t="n">
        <v>1</v>
      </c>
      <c r="G1734" s="2134" t="n">
        <v>81944.91</v>
      </c>
      <c r="H1734" s="2134" t="n">
        <v>92344.1</v>
      </c>
      <c r="I1734" s="2053" t="n">
        <f aca="false">H1734-G1734</f>
        <v>10399.19</v>
      </c>
      <c r="J1734" s="2027" t="n">
        <v>60</v>
      </c>
      <c r="K1734" s="2135"/>
      <c r="L1734" s="2128" t="n">
        <f aca="false">F1734*I1734*J1734</f>
        <v>623951.4</v>
      </c>
      <c r="M1734" s="2128" t="n">
        <f aca="false">L1734*$K$1741/$L$1741</f>
        <v>675509.716506889</v>
      </c>
      <c r="N1734" s="2154" t="s">
        <v>760</v>
      </c>
      <c r="O1734" s="2155"/>
      <c r="S1734" s="0" t="str">
        <f aca="false">B1734</f>
        <v>Ramna 11 kV Sw/S-2</v>
      </c>
      <c r="T1734" s="2160" t="n">
        <f aca="false">M1734</f>
        <v>675509.716506889</v>
      </c>
      <c r="U1734" s="0" t="n">
        <v>1309281.29495251</v>
      </c>
      <c r="V1734" s="1441" t="n">
        <f aca="false">T1734-U1734</f>
        <v>-633771.578445617</v>
      </c>
      <c r="W1734" s="2001" t="n">
        <f aca="false">V1734/U1734*100</f>
        <v>-48.4060668161159</v>
      </c>
      <c r="X1734" s="1441" t="str">
        <f aca="false">IF(W1734&gt;40,"FAULT",IF(W1734&lt;-40,"CHECK","OK"))</f>
        <v>CHECK</v>
      </c>
    </row>
    <row r="1735" customFormat="false" ht="21.75" hidden="false" customHeight="true" outlineLevel="0" collapsed="false">
      <c r="A1735" s="2016" t="n">
        <v>11</v>
      </c>
      <c r="B1735" s="2017" t="s">
        <v>2072</v>
      </c>
      <c r="C1735" s="2152" t="n">
        <v>11</v>
      </c>
      <c r="D1735" s="2161"/>
      <c r="E1735" s="2018" t="s">
        <v>2073</v>
      </c>
      <c r="F1735" s="2119" t="n">
        <v>1</v>
      </c>
      <c r="G1735" s="2134" t="n">
        <v>30061.75</v>
      </c>
      <c r="H1735" s="2134" t="n">
        <v>30685.5</v>
      </c>
      <c r="I1735" s="2053" t="n">
        <f aca="false">H1735-G1735</f>
        <v>623.75</v>
      </c>
      <c r="J1735" s="2027" t="n">
        <v>60</v>
      </c>
      <c r="K1735" s="2135"/>
      <c r="L1735" s="2128" t="n">
        <f aca="false">F1735*I1735*J1735</f>
        <v>37425</v>
      </c>
      <c r="M1735" s="2128" t="n">
        <f aca="false">L1735*$K$1741/$L$1741</f>
        <v>40517.5004660144</v>
      </c>
      <c r="N1735" s="2154" t="s">
        <v>760</v>
      </c>
      <c r="O1735" s="2155"/>
      <c r="S1735" s="0" t="str">
        <f aca="false">B1735</f>
        <v>Ramna 11 kV Sw/S-1</v>
      </c>
      <c r="T1735" s="2160" t="n">
        <f aca="false">M1735</f>
        <v>40517.5004660144</v>
      </c>
      <c r="U1735" s="0" t="n">
        <v>3932.09401588933</v>
      </c>
      <c r="V1735" s="1441" t="n">
        <f aca="false">T1735-U1735</f>
        <v>36585.406450125</v>
      </c>
      <c r="W1735" s="2001" t="n">
        <f aca="false">V1735/U1735*100</f>
        <v>930.430612856302</v>
      </c>
      <c r="X1735" s="1441" t="str">
        <f aca="false">IF(W1735&gt;40,"FAULT",IF(W1735&lt;-40,"CHECK","OK"))</f>
        <v>FAULT</v>
      </c>
    </row>
    <row r="1736" customFormat="false" ht="21.75" hidden="false" customHeight="true" outlineLevel="0" collapsed="false">
      <c r="A1736" s="2016" t="n">
        <v>12</v>
      </c>
      <c r="B1736" s="2017" t="s">
        <v>2074</v>
      </c>
      <c r="C1736" s="2152" t="n">
        <v>11</v>
      </c>
      <c r="D1736" s="2161"/>
      <c r="E1736" s="2018" t="s">
        <v>2075</v>
      </c>
      <c r="F1736" s="2119" t="n">
        <v>1</v>
      </c>
      <c r="G1736" s="2134" t="n">
        <v>33829.12</v>
      </c>
      <c r="H1736" s="2134" t="n">
        <v>41466</v>
      </c>
      <c r="I1736" s="2053" t="n">
        <f aca="false">H1736-G1736</f>
        <v>7636.88</v>
      </c>
      <c r="J1736" s="2027" t="n">
        <v>60</v>
      </c>
      <c r="K1736" s="2135"/>
      <c r="L1736" s="2128" t="n">
        <f aca="false">F1736*I1736*J1736</f>
        <v>458212.8</v>
      </c>
      <c r="M1736" s="2128" t="n">
        <f aca="false">L1736*$K$1741/$L$1741</f>
        <v>496075.813962158</v>
      </c>
      <c r="N1736" s="2154" t="s">
        <v>760</v>
      </c>
      <c r="O1736" s="2155"/>
      <c r="S1736" s="0" t="str">
        <f aca="false">B1736</f>
        <v>Family Planning</v>
      </c>
      <c r="T1736" s="2160" t="n">
        <f aca="false">M1736</f>
        <v>496075.813962158</v>
      </c>
      <c r="U1736" s="0" t="n">
        <v>450311.502187334</v>
      </c>
      <c r="V1736" s="1441" t="n">
        <f aca="false">T1736-U1736</f>
        <v>45764.3117748235</v>
      </c>
      <c r="W1736" s="2001" t="n">
        <f aca="false">V1736/U1736*100</f>
        <v>10.162812087306</v>
      </c>
      <c r="X1736" s="1441" t="str">
        <f aca="false">IF(W1736&gt;40,"FAULT",IF(W1736&lt;-40,"CHECK","OK"))</f>
        <v>OK</v>
      </c>
    </row>
    <row r="1737" customFormat="false" ht="21.75" hidden="false" customHeight="true" outlineLevel="0" collapsed="false">
      <c r="A1737" s="2016" t="n">
        <v>13</v>
      </c>
      <c r="B1737" s="2017" t="s">
        <v>2076</v>
      </c>
      <c r="C1737" s="2152" t="n">
        <v>11</v>
      </c>
      <c r="D1737" s="2161"/>
      <c r="E1737" s="2018" t="s">
        <v>2077</v>
      </c>
      <c r="F1737" s="2119" t="n">
        <v>1</v>
      </c>
      <c r="G1737" s="2134" t="n">
        <v>9833.69</v>
      </c>
      <c r="H1737" s="2134" t="n">
        <v>26269.1</v>
      </c>
      <c r="I1737" s="2053" t="n">
        <f aca="false">H1737-G1737</f>
        <v>16435.41</v>
      </c>
      <c r="J1737" s="2027" t="n">
        <v>60</v>
      </c>
      <c r="K1737" s="2135"/>
      <c r="L1737" s="2128" t="n">
        <f aca="false">F1737*I1737*J1737</f>
        <v>986124.6</v>
      </c>
      <c r="M1737" s="2128" t="n">
        <f aca="false">L1737*$K$1741/$L$1741</f>
        <v>1067609.99171806</v>
      </c>
      <c r="N1737" s="2154" t="s">
        <v>760</v>
      </c>
      <c r="O1737" s="2155"/>
      <c r="S1737" s="0" t="str">
        <f aca="false">B1737</f>
        <v>Muktijuddho Montranalaya</v>
      </c>
      <c r="T1737" s="2160" t="n">
        <f aca="false">M1737</f>
        <v>1067609.99171806</v>
      </c>
      <c r="U1737" s="0" t="n">
        <v>925250.393457642</v>
      </c>
      <c r="V1737" s="1441" t="n">
        <f aca="false">T1737-U1737</f>
        <v>142359.598260414</v>
      </c>
      <c r="W1737" s="2001" t="n">
        <f aca="false">V1737/U1737*100</f>
        <v>15.3860618992465</v>
      </c>
      <c r="X1737" s="1441" t="str">
        <f aca="false">IF(W1737&gt;40,"FAULT",IF(W1737&lt;-40,"CHECK","OK"))</f>
        <v>OK</v>
      </c>
    </row>
    <row r="1738" customFormat="false" ht="21.75" hidden="false" customHeight="true" outlineLevel="0" collapsed="false">
      <c r="A1738" s="2016" t="n">
        <v>14</v>
      </c>
      <c r="B1738" s="2017" t="s">
        <v>2078</v>
      </c>
      <c r="C1738" s="2152" t="n">
        <v>11</v>
      </c>
      <c r="D1738" s="2161"/>
      <c r="E1738" s="2018" t="s">
        <v>2079</v>
      </c>
      <c r="F1738" s="2119" t="n">
        <v>1</v>
      </c>
      <c r="G1738" s="2134" t="n">
        <v>38036.29</v>
      </c>
      <c r="H1738" s="2134" t="n">
        <v>43328.3</v>
      </c>
      <c r="I1738" s="2053" t="n">
        <f aca="false">H1738-G1738</f>
        <v>5292.01</v>
      </c>
      <c r="J1738" s="2027" t="n">
        <v>60</v>
      </c>
      <c r="K1738" s="2135"/>
      <c r="L1738" s="2128" t="n">
        <f aca="false">F1738*I1738*J1738</f>
        <v>317520.6</v>
      </c>
      <c r="M1738" s="2128" t="n">
        <f aca="false">L1738*$K$1741/$L$1741</f>
        <v>343757.944114073</v>
      </c>
      <c r="N1738" s="2154" t="s">
        <v>760</v>
      </c>
      <c r="O1738" s="2155"/>
      <c r="S1738" s="0" t="str">
        <f aca="false">B1738</f>
        <v>Purana Palton</v>
      </c>
      <c r="T1738" s="2160" t="n">
        <f aca="false">M1738</f>
        <v>343757.944114073</v>
      </c>
      <c r="U1738" s="0" t="n">
        <v>328976.766529747</v>
      </c>
      <c r="V1738" s="1441" t="n">
        <f aca="false">T1738-U1738</f>
        <v>14781.1775843258</v>
      </c>
      <c r="W1738" s="2001" t="n">
        <f aca="false">V1738/U1738*100</f>
        <v>4.49307643826855</v>
      </c>
      <c r="X1738" s="1441" t="str">
        <f aca="false">IF(W1738&gt;40,"FAULT",IF(W1738&lt;-40,"CHECK","OK"))</f>
        <v>OK</v>
      </c>
    </row>
    <row r="1739" customFormat="false" ht="21.75" hidden="false" customHeight="true" outlineLevel="0" collapsed="false">
      <c r="A1739" s="2016" t="n">
        <v>15</v>
      </c>
      <c r="B1739" s="2017" t="s">
        <v>2080</v>
      </c>
      <c r="C1739" s="2152" t="n">
        <v>11</v>
      </c>
      <c r="D1739" s="2161"/>
      <c r="E1739" s="2018" t="s">
        <v>2079</v>
      </c>
      <c r="F1739" s="2119" t="n">
        <v>1</v>
      </c>
      <c r="G1739" s="2134" t="n">
        <v>42816.99</v>
      </c>
      <c r="H1739" s="2134" t="n">
        <v>66509.6</v>
      </c>
      <c r="I1739" s="2053" t="n">
        <f aca="false">H1739-G1739</f>
        <v>23692.61</v>
      </c>
      <c r="J1739" s="2027" t="n">
        <v>60</v>
      </c>
      <c r="K1739" s="2135"/>
      <c r="L1739" s="2128" t="n">
        <f aca="false">F1739*I1739*J1739</f>
        <v>1421556.6</v>
      </c>
      <c r="M1739" s="2128" t="n">
        <f aca="false">L1739*$K$1741/$L$1741</f>
        <v>1539022.58391358</v>
      </c>
      <c r="N1739" s="2159" t="s">
        <v>746</v>
      </c>
      <c r="O1739" s="2155"/>
      <c r="S1739" s="0" t="str">
        <f aca="false">B1739</f>
        <v>Tip Top Feeder</v>
      </c>
      <c r="T1739" s="2160" t="n">
        <f aca="false">M1739</f>
        <v>1539022.58391358</v>
      </c>
      <c r="U1739" s="0" t="n">
        <v>1299449.25288428</v>
      </c>
      <c r="V1739" s="1441" t="n">
        <f aca="false">T1739-U1739</f>
        <v>239573.3310293</v>
      </c>
      <c r="W1739" s="2001" t="n">
        <f aca="false">V1739/U1739*100</f>
        <v>18.4365284367618</v>
      </c>
      <c r="X1739" s="1441" t="str">
        <f aca="false">IF(W1739&gt;40,"FAULT",IF(W1739&lt;-40,"CHECK","OK"))</f>
        <v>OK</v>
      </c>
    </row>
    <row r="1740" customFormat="false" ht="21.75" hidden="false" customHeight="true" outlineLevel="0" collapsed="false">
      <c r="A1740" s="2016" t="n">
        <v>16</v>
      </c>
      <c r="B1740" s="2017" t="s">
        <v>2081</v>
      </c>
      <c r="C1740" s="2152" t="n">
        <v>0.415</v>
      </c>
      <c r="D1740" s="2161"/>
      <c r="E1740" s="2018" t="s">
        <v>2082</v>
      </c>
      <c r="F1740" s="2119" t="n">
        <v>1</v>
      </c>
      <c r="G1740" s="2134" t="n">
        <v>331579</v>
      </c>
      <c r="H1740" s="2134" t="n">
        <v>336257</v>
      </c>
      <c r="I1740" s="2053" t="n">
        <f aca="false">H1740-G1740</f>
        <v>4678</v>
      </c>
      <c r="J1740" s="2027" t="n">
        <v>1</v>
      </c>
      <c r="K1740" s="2135"/>
      <c r="L1740" s="2128" t="n">
        <f aca="false">F1740*I1740*J1740</f>
        <v>4678</v>
      </c>
      <c r="M1740" s="2128" t="n">
        <f aca="false">L1740*$K$1741/$L$1741</f>
        <v>5064.55222925893</v>
      </c>
      <c r="N1740" s="2154" t="s">
        <v>760</v>
      </c>
      <c r="O1740" s="2155"/>
      <c r="S1740" s="0" t="str">
        <f aca="false">B1740</f>
        <v>11/0.4 kV Auxiliary Transformer, AT</v>
      </c>
      <c r="T1740" s="2160" t="n">
        <f aca="false">M1740</f>
        <v>5064.55222925893</v>
      </c>
      <c r="U1740" s="0" t="n">
        <v>4800.67238153163</v>
      </c>
      <c r="V1740" s="1441" t="n">
        <f aca="false">T1740-U1740</f>
        <v>263.87984772729</v>
      </c>
      <c r="W1740" s="2001" t="n">
        <f aca="false">V1740/U1740*100</f>
        <v>5.49672684898153</v>
      </c>
      <c r="X1740" s="1441" t="str">
        <f aca="false">IF(W1740&gt;40,"FAULT",IF(W1740&lt;-40,"CHECK","OK"))</f>
        <v>OK</v>
      </c>
    </row>
    <row r="1741" customFormat="false" ht="21.75" hidden="false" customHeight="true" outlineLevel="0" collapsed="false">
      <c r="A1741" s="2132"/>
      <c r="B1741" s="2142"/>
      <c r="C1741" s="2143"/>
      <c r="D1741" s="2142"/>
      <c r="E1741" s="2143"/>
      <c r="F1741" s="2144"/>
      <c r="G1741" s="2145"/>
      <c r="H1741" s="2145"/>
      <c r="I1741" s="2145"/>
      <c r="J1741" s="2239" t="s">
        <v>1187</v>
      </c>
      <c r="K1741" s="2075" t="n">
        <f aca="false">K1729</f>
        <v>5545413.6</v>
      </c>
      <c r="L1741" s="2075" t="n">
        <f aca="false">SUM(L1731:L1740)</f>
        <v>5122159.6</v>
      </c>
      <c r="M1741" s="2130" t="n">
        <f aca="false">SUM(M1731:M1740)</f>
        <v>5545413.6</v>
      </c>
      <c r="N1741" s="2166" t="n">
        <f aca="false">(M1741-L1741)/L1741*100</f>
        <v>8.26319429796762</v>
      </c>
      <c r="O1741" s="2402" t="s">
        <v>2083</v>
      </c>
    </row>
    <row r="1743" customFormat="false" ht="21.75" hidden="false" customHeight="true" outlineLevel="0" collapsed="false">
      <c r="A1743" s="2077"/>
      <c r="B1743" s="2078"/>
      <c r="C1743" s="2051"/>
      <c r="D1743" s="2079"/>
      <c r="F1743" s="2169" t="s">
        <v>1234</v>
      </c>
      <c r="G1743" s="2169"/>
      <c r="H1743" s="2169"/>
      <c r="I1743" s="2170" t="s">
        <v>212</v>
      </c>
      <c r="J1743" s="2077"/>
      <c r="L1743" s="2077"/>
      <c r="M1743" s="2077"/>
      <c r="N1743" s="2051"/>
      <c r="O1743" s="2077"/>
    </row>
    <row r="1744" customFormat="false" ht="21.75" hidden="false" customHeight="true" outlineLevel="0" collapsed="false">
      <c r="A1744" s="2077"/>
      <c r="B1744" s="2078"/>
      <c r="C1744" s="2051"/>
      <c r="D1744" s="2079"/>
      <c r="F1744" s="2260" t="s">
        <v>760</v>
      </c>
      <c r="G1744" s="2261" t="s">
        <v>1367</v>
      </c>
      <c r="H1744" s="2261"/>
      <c r="I1744" s="2310" t="n">
        <f aca="false">SUM(M1731:M1738,M1740)</f>
        <v>4006391.01608642</v>
      </c>
      <c r="J1744" s="2077"/>
      <c r="L1744" s="2077"/>
      <c r="M1744" s="2077"/>
      <c r="N1744" s="2051"/>
      <c r="O1744" s="2077" t="s">
        <v>122</v>
      </c>
    </row>
    <row r="1745" customFormat="false" ht="21.75" hidden="false" customHeight="true" outlineLevel="0" collapsed="false">
      <c r="A1745" s="2077"/>
      <c r="B1745" s="2078"/>
      <c r="C1745" s="2051"/>
      <c r="D1745" s="2079"/>
      <c r="F1745" s="2260" t="s">
        <v>746</v>
      </c>
      <c r="G1745" s="2261" t="s">
        <v>1367</v>
      </c>
      <c r="H1745" s="2261"/>
      <c r="I1745" s="2310" t="n">
        <f aca="false">M1739</f>
        <v>1539022.58391358</v>
      </c>
      <c r="J1745" s="2077"/>
      <c r="L1745" s="2077"/>
      <c r="M1745" s="2077"/>
      <c r="N1745" s="2051"/>
      <c r="O1745" s="2077"/>
    </row>
    <row r="1746" customFormat="false" ht="21.75" hidden="false" customHeight="true" outlineLevel="0" collapsed="false">
      <c r="A1746" s="2077"/>
      <c r="B1746" s="2078"/>
      <c r="C1746" s="2051"/>
      <c r="D1746" s="2079"/>
      <c r="F1746" s="2260"/>
      <c r="G1746" s="2261"/>
      <c r="H1746" s="2261"/>
      <c r="I1746" s="2171"/>
      <c r="J1746" s="2077"/>
      <c r="L1746" s="2077"/>
      <c r="M1746" s="2077"/>
      <c r="N1746" s="2051"/>
      <c r="O1746" s="2077"/>
    </row>
    <row r="1747" customFormat="false" ht="21.75" hidden="false" customHeight="true" outlineLevel="0" collapsed="false">
      <c r="A1747" s="2077"/>
      <c r="B1747" s="2078"/>
      <c r="C1747" s="2051"/>
      <c r="D1747" s="2079"/>
      <c r="E1747" s="2051"/>
      <c r="F1747" s="2260"/>
      <c r="G1747" s="2126"/>
      <c r="H1747" s="2126"/>
      <c r="I1747" s="2171"/>
      <c r="J1747" s="2077"/>
      <c r="L1747" s="2077"/>
      <c r="M1747" s="2077"/>
      <c r="N1747" s="2051"/>
      <c r="O1747" s="2077"/>
    </row>
    <row r="1748" customFormat="false" ht="21.75" hidden="false" customHeight="true" outlineLevel="0" collapsed="false">
      <c r="A1748" s="2077"/>
      <c r="B1748" s="2078"/>
      <c r="C1748" s="2051"/>
      <c r="D1748" s="2079"/>
      <c r="F1748" s="2260"/>
      <c r="G1748" s="2126"/>
      <c r="H1748" s="2126"/>
      <c r="I1748" s="2171"/>
      <c r="J1748" s="2077"/>
      <c r="L1748" s="2077"/>
      <c r="M1748" s="2077"/>
      <c r="N1748" s="2051"/>
      <c r="O1748" s="2077"/>
    </row>
    <row r="1749" customFormat="false" ht="21.75" hidden="false" customHeight="true" outlineLevel="0" collapsed="false">
      <c r="A1749" s="2077"/>
      <c r="B1749" s="2078"/>
      <c r="C1749" s="2051"/>
      <c r="D1749" s="2079"/>
      <c r="F1749" s="2385" t="s">
        <v>1239</v>
      </c>
      <c r="G1749" s="2386"/>
      <c r="H1749" s="2386"/>
      <c r="I1749" s="2242" t="n">
        <f aca="false">SUM(I1744:I1748)</f>
        <v>5545413.6</v>
      </c>
      <c r="J1749" s="2130" t="n">
        <f aca="false">I1749-M1741</f>
        <v>0</v>
      </c>
      <c r="L1749" s="2077"/>
      <c r="M1749" s="2077"/>
      <c r="N1749" s="2051"/>
      <c r="O1749" s="2077"/>
    </row>
    <row r="1750" customFormat="false" ht="21.75" hidden="false" customHeight="true" outlineLevel="0" collapsed="false">
      <c r="A1750" s="2077"/>
      <c r="B1750" s="2078"/>
      <c r="C1750" s="2051"/>
      <c r="D1750" s="2079"/>
      <c r="F1750" s="2103"/>
      <c r="G1750" s="2077"/>
      <c r="H1750" s="2077"/>
      <c r="I1750" s="2077"/>
      <c r="J1750" s="2077"/>
      <c r="L1750" s="2077"/>
      <c r="M1750" s="2077"/>
      <c r="N1750" s="2051"/>
      <c r="O1750" s="2077"/>
    </row>
    <row r="1751" customFormat="false" ht="21.75" hidden="false" customHeight="true" outlineLevel="0" collapsed="false">
      <c r="A1751" s="2077"/>
      <c r="B1751" s="2078"/>
      <c r="C1751" s="2051"/>
      <c r="D1751" s="2079"/>
      <c r="E1751" s="2051"/>
      <c r="F1751" s="2103"/>
      <c r="G1751" s="2077"/>
      <c r="H1751" s="2077"/>
      <c r="I1751" s="2077"/>
      <c r="J1751" s="2077"/>
      <c r="K1751" s="2080"/>
      <c r="L1751" s="2077"/>
      <c r="M1751" s="2077"/>
      <c r="N1751" s="2051"/>
      <c r="O1751" s="2077"/>
    </row>
    <row r="1752" customFormat="false" ht="21.75" hidden="false" customHeight="true" outlineLevel="0" collapsed="false">
      <c r="A1752" s="2077"/>
      <c r="B1752" s="2078"/>
      <c r="C1752" s="2051"/>
      <c r="D1752" s="2079"/>
      <c r="E1752" s="2051"/>
      <c r="F1752" s="2103"/>
      <c r="G1752" s="2077"/>
      <c r="H1752" s="2077"/>
      <c r="I1752" s="2077"/>
      <c r="J1752" s="2077"/>
      <c r="K1752" s="2080"/>
      <c r="L1752" s="2077"/>
      <c r="M1752" s="2077"/>
      <c r="N1752" s="2051"/>
      <c r="O1752" s="2077"/>
    </row>
    <row r="1753" customFormat="false" ht="21.75" hidden="false" customHeight="true" outlineLevel="0" collapsed="false">
      <c r="A1753" s="2077"/>
      <c r="B1753" s="2051"/>
      <c r="C1753" s="2051"/>
      <c r="D1753" s="2079"/>
      <c r="E1753" s="2051"/>
      <c r="F1753" s="2103"/>
      <c r="G1753" s="2077"/>
      <c r="H1753" s="2077"/>
      <c r="I1753" s="2077"/>
      <c r="J1753" s="2077"/>
      <c r="K1753" s="2080"/>
      <c r="L1753" s="2077"/>
      <c r="M1753" s="2077"/>
      <c r="N1753" s="2051"/>
      <c r="O1753" s="2077"/>
    </row>
    <row r="1754" customFormat="false" ht="21.75" hidden="false" customHeight="true" outlineLevel="0" collapsed="false">
      <c r="A1754" s="2077"/>
      <c r="B1754" s="2051"/>
      <c r="C1754" s="2051"/>
      <c r="D1754" s="2079"/>
      <c r="E1754" s="2051"/>
      <c r="F1754" s="2103"/>
      <c r="G1754" s="2077"/>
      <c r="H1754" s="2077"/>
      <c r="I1754" s="2077"/>
      <c r="J1754" s="2077"/>
      <c r="K1754" s="2080"/>
      <c r="L1754" s="2077"/>
      <c r="M1754" s="2077"/>
      <c r="N1754" s="2051"/>
      <c r="O1754" s="2077"/>
    </row>
    <row r="1755" customFormat="false" ht="21.75" hidden="false" customHeight="true" outlineLevel="0" collapsed="false">
      <c r="A1755" s="2077"/>
      <c r="B1755" s="2078"/>
      <c r="C1755" s="2051"/>
      <c r="D1755" s="2079"/>
      <c r="E1755" s="2051"/>
      <c r="F1755" s="2103"/>
      <c r="G1755" s="2077"/>
      <c r="H1755" s="2077"/>
      <c r="I1755" s="2077"/>
      <c r="J1755" s="2077"/>
      <c r="K1755" s="2080"/>
      <c r="L1755" s="2077"/>
      <c r="M1755" s="2077"/>
      <c r="N1755" s="2051"/>
      <c r="O1755" s="2077"/>
    </row>
    <row r="1756" customFormat="false" ht="21.75" hidden="false" customHeight="true" outlineLevel="0" collapsed="false">
      <c r="A1756" s="2077"/>
      <c r="B1756" s="2078"/>
      <c r="C1756" s="2051"/>
      <c r="D1756" s="2079"/>
      <c r="E1756" s="2051"/>
      <c r="F1756" s="2103"/>
      <c r="G1756" s="2077"/>
      <c r="H1756" s="2077"/>
      <c r="I1756" s="2077"/>
      <c r="J1756" s="2077"/>
      <c r="K1756" s="2080"/>
      <c r="L1756" s="2077"/>
      <c r="M1756" s="2077"/>
      <c r="N1756" s="2051"/>
      <c r="O1756" s="2077"/>
    </row>
    <row r="1757" customFormat="false" ht="21.75" hidden="false" customHeight="true" outlineLevel="0" collapsed="false">
      <c r="A1757" s="2077"/>
      <c r="B1757" s="2078"/>
      <c r="C1757" s="2051"/>
      <c r="D1757" s="2079"/>
      <c r="E1757" s="2051"/>
      <c r="F1757" s="2103"/>
      <c r="G1757" s="2077"/>
      <c r="H1757" s="2077"/>
      <c r="I1757" s="2077"/>
      <c r="J1757" s="2077"/>
      <c r="K1757" s="2080"/>
      <c r="L1757" s="2077"/>
      <c r="M1757" s="2077"/>
      <c r="N1757" s="2051"/>
      <c r="O1757" s="2077"/>
    </row>
    <row r="1758" customFormat="false" ht="21.75" hidden="false" customHeight="true" outlineLevel="0" collapsed="false">
      <c r="A1758" s="2174"/>
      <c r="B1758" s="2175"/>
      <c r="C1758" s="2175"/>
      <c r="D1758" s="2175"/>
      <c r="E1758" s="2175"/>
      <c r="F1758" s="2175"/>
      <c r="G1758" s="2175"/>
      <c r="H1758" s="2175"/>
      <c r="I1758" s="2175"/>
      <c r="J1758" s="2175"/>
      <c r="K1758" s="2175"/>
      <c r="L1758" s="2175"/>
      <c r="M1758" s="2175"/>
      <c r="N1758" s="2051"/>
      <c r="O1758" s="2077"/>
    </row>
    <row r="1759" customFormat="false" ht="21.75" hidden="false" customHeight="true" outlineLevel="0" collapsed="false">
      <c r="A1759" s="2077"/>
      <c r="B1759" s="2078"/>
      <c r="C1759" s="2051"/>
      <c r="D1759" s="2079"/>
      <c r="E1759" s="2051"/>
      <c r="F1759" s="2103"/>
      <c r="G1759" s="2077"/>
      <c r="H1759" s="2077"/>
      <c r="I1759" s="2077"/>
      <c r="J1759" s="2077"/>
      <c r="K1759" s="2080"/>
      <c r="L1759" s="2077"/>
      <c r="M1759" s="2077"/>
      <c r="N1759" s="2051"/>
      <c r="O1759" s="2077"/>
    </row>
    <row r="1760" customFormat="false" ht="21.75" hidden="false" customHeight="true" outlineLevel="0" collapsed="false">
      <c r="A1760" s="2077"/>
      <c r="B1760" s="2078"/>
      <c r="C1760" s="2051"/>
      <c r="D1760" s="2079"/>
      <c r="E1760" s="2051"/>
      <c r="F1760" s="2103"/>
      <c r="G1760" s="2077"/>
      <c r="H1760" s="2077"/>
      <c r="I1760" s="2077"/>
      <c r="J1760" s="2077"/>
      <c r="K1760" s="2080"/>
      <c r="L1760" s="2077"/>
      <c r="M1760" s="2077"/>
      <c r="N1760" s="2051"/>
      <c r="O1760" s="2077"/>
    </row>
    <row r="1761" customFormat="false" ht="21.75" hidden="false" customHeight="true" outlineLevel="0" collapsed="false">
      <c r="A1761" s="2270" t="s">
        <v>2084</v>
      </c>
      <c r="B1761" s="2270"/>
      <c r="C1761" s="2270"/>
      <c r="D1761" s="2270"/>
      <c r="E1761" s="2270"/>
      <c r="F1761" s="2270"/>
      <c r="G1761" s="2270"/>
      <c r="H1761" s="2270"/>
      <c r="I1761" s="2270"/>
      <c r="J1761" s="2270"/>
      <c r="K1761" s="2270"/>
      <c r="L1761" s="2270"/>
      <c r="M1761" s="2270"/>
      <c r="N1761" s="2270"/>
      <c r="O1761" s="1989" t="str">
        <f aca="false">$O$6</f>
        <v>Month June-2023</v>
      </c>
      <c r="S1761" s="1990" t="str">
        <f aca="false">S6</f>
        <v>Name of Feeders.</v>
      </c>
      <c r="T1761" s="1991" t="str">
        <f aca="false">T6</f>
        <v>Month June-2023</v>
      </c>
      <c r="U1761" s="1990" t="s">
        <v>1070</v>
      </c>
      <c r="V1761" s="1990" t="str">
        <f aca="false">V6</f>
        <v>Diffferance</v>
      </c>
      <c r="W1761" s="1990" t="str">
        <f aca="false">W6</f>
        <v>% of Increased/Decreased</v>
      </c>
      <c r="X1761" s="1990" t="str">
        <f aca="false">X6</f>
        <v>COMENTS</v>
      </c>
    </row>
    <row r="1762" customFormat="false" ht="21.75" hidden="false" customHeight="true" outlineLevel="0" collapsed="false">
      <c r="A1762" s="1992" t="s">
        <v>794</v>
      </c>
      <c r="B1762" s="1993" t="s">
        <v>1074</v>
      </c>
      <c r="C1762" s="1994" t="s">
        <v>1075</v>
      </c>
      <c r="D1762" s="1994"/>
      <c r="E1762" s="1994"/>
      <c r="F1762" s="1995" t="s">
        <v>45</v>
      </c>
      <c r="G1762" s="1996" t="s">
        <v>1076</v>
      </c>
      <c r="H1762" s="1996"/>
      <c r="I1762" s="1996"/>
      <c r="J1762" s="1996" t="s">
        <v>29</v>
      </c>
      <c r="K1762" s="1996" t="s">
        <v>1077</v>
      </c>
      <c r="L1762" s="1996"/>
      <c r="M1762" s="1994" t="s">
        <v>1134</v>
      </c>
      <c r="N1762" s="1993"/>
      <c r="O1762" s="1997" t="s">
        <v>479</v>
      </c>
    </row>
    <row r="1763" customFormat="false" ht="21.75" hidden="false" customHeight="true" outlineLevel="0" collapsed="false">
      <c r="A1763" s="1992"/>
      <c r="B1763" s="1993"/>
      <c r="C1763" s="1998" t="s">
        <v>1079</v>
      </c>
      <c r="D1763" s="1998"/>
      <c r="E1763" s="1998" t="s">
        <v>1080</v>
      </c>
      <c r="F1763" s="1995"/>
      <c r="G1763" s="2249" t="n">
        <f aca="false">'NORTH-1'!$H$8</f>
        <v>44929</v>
      </c>
      <c r="H1763" s="2249" t="n">
        <f aca="false">'NORTH-1'!$H$8</f>
        <v>44929</v>
      </c>
      <c r="I1763" s="2000" t="s">
        <v>47</v>
      </c>
      <c r="J1763" s="1996"/>
      <c r="K1763" s="2000" t="s">
        <v>1081</v>
      </c>
      <c r="L1763" s="2000" t="s">
        <v>1082</v>
      </c>
      <c r="M1763" s="1994" t="s">
        <v>1083</v>
      </c>
      <c r="N1763" s="1998" t="s">
        <v>741</v>
      </c>
      <c r="O1763" s="1997"/>
    </row>
    <row r="1764" customFormat="false" ht="21.75" hidden="false" customHeight="true" outlineLevel="0" collapsed="false">
      <c r="A1764" s="2002" t="n">
        <v>1</v>
      </c>
      <c r="B1764" s="2003" t="n">
        <v>2</v>
      </c>
      <c r="C1764" s="2004" t="n">
        <v>4</v>
      </c>
      <c r="D1764" s="2004"/>
      <c r="E1764" s="2003" t="n">
        <v>5</v>
      </c>
      <c r="F1764" s="2005" t="n">
        <v>7</v>
      </c>
      <c r="G1764" s="2002" t="n">
        <v>9</v>
      </c>
      <c r="H1764" s="2002" t="n">
        <v>9</v>
      </c>
      <c r="I1764" s="2002" t="s">
        <v>1084</v>
      </c>
      <c r="J1764" s="2002" t="n">
        <v>11</v>
      </c>
      <c r="K1764" s="2002" t="s">
        <v>1085</v>
      </c>
      <c r="L1764" s="2002" t="s">
        <v>1086</v>
      </c>
      <c r="M1764" s="2002" t="n">
        <v>14</v>
      </c>
      <c r="N1764" s="2006" t="n">
        <v>15</v>
      </c>
      <c r="O1764" s="2002" t="n">
        <v>16</v>
      </c>
      <c r="T1764" s="1441" t="n">
        <v>15283200.0000001</v>
      </c>
      <c r="U1764" s="1441" t="n">
        <v>15283200.0000001</v>
      </c>
      <c r="V1764" s="1441" t="n">
        <f aca="false">T1764-U1764</f>
        <v>0</v>
      </c>
      <c r="W1764" s="2001" t="n">
        <f aca="false">V1764/U1764*100</f>
        <v>0</v>
      </c>
      <c r="X1764" s="1441" t="str">
        <f aca="false">IF(W1764&gt;40,"FAULT",IF(W1764&lt;-40,"CHECK","OK"))</f>
        <v>OK</v>
      </c>
    </row>
    <row r="1765" customFormat="false" ht="21.75" hidden="false" customHeight="true" outlineLevel="0" collapsed="false">
      <c r="A1765" s="2016"/>
      <c r="B1765" s="2008" t="str">
        <f aca="false">$B$1611</f>
        <v>DHAKA UNIVERSITY 33 kV SIDE</v>
      </c>
      <c r="C1765" s="2009"/>
      <c r="D1765" s="2010"/>
      <c r="E1765" s="2009"/>
      <c r="F1765" s="2012"/>
      <c r="G1765" s="2009"/>
      <c r="H1765" s="2009"/>
      <c r="I1765" s="2009"/>
      <c r="J1765" s="2009"/>
      <c r="K1765" s="2010"/>
      <c r="L1765" s="2009"/>
      <c r="M1765" s="2013"/>
      <c r="N1765" s="2014"/>
      <c r="O1765" s="2027"/>
    </row>
    <row r="1766" customFormat="false" ht="21.75" hidden="false" customHeight="true" outlineLevel="0" collapsed="false">
      <c r="A1766" s="2176" t="n">
        <f aca="false">A1619</f>
        <v>3</v>
      </c>
      <c r="B1766" s="2177" t="str">
        <f aca="false">B1619</f>
        <v>DMC Circuit-1</v>
      </c>
      <c r="C1766" s="2178" t="n">
        <f aca="false">C1619</f>
        <v>33</v>
      </c>
      <c r="D1766" s="2250" t="n">
        <f aca="false">D1619</f>
        <v>0</v>
      </c>
      <c r="E1766" s="2178" t="n">
        <f aca="false">E1619</f>
        <v>2861</v>
      </c>
      <c r="F1766" s="2180" t="n">
        <f aca="false">F1619</f>
        <v>1.45</v>
      </c>
      <c r="G1766" s="2181" t="n">
        <f aca="false">G1619</f>
        <v>145.81</v>
      </c>
      <c r="H1766" s="2181" t="n">
        <f aca="false">H1619</f>
        <v>145.81</v>
      </c>
      <c r="I1766" s="2181" t="n">
        <f aca="false">I1619</f>
        <v>0</v>
      </c>
      <c r="J1766" s="2178" t="n">
        <f aca="false">J1619</f>
        <v>360000</v>
      </c>
      <c r="K1766" s="2184" t="n">
        <f aca="false">K1619</f>
        <v>0</v>
      </c>
      <c r="L1766" s="2186" t="n">
        <f aca="false">L1619</f>
        <v>0</v>
      </c>
      <c r="M1766" s="2186" t="n">
        <f aca="false">M1619</f>
        <v>0</v>
      </c>
      <c r="N1766" s="2129"/>
      <c r="O1766" s="2187"/>
    </row>
    <row r="1767" customFormat="false" ht="21.75" hidden="false" customHeight="true" outlineLevel="0" collapsed="false">
      <c r="A1767" s="2176" t="n">
        <f aca="false">A1622</f>
        <v>10</v>
      </c>
      <c r="B1767" s="2177" t="str">
        <f aca="false">B1622</f>
        <v>DMC Circuit-2</v>
      </c>
      <c r="C1767" s="2178" t="n">
        <f aca="false">C1622</f>
        <v>33</v>
      </c>
      <c r="D1767" s="2331" t="n">
        <f aca="false">D1622</f>
        <v>0</v>
      </c>
      <c r="E1767" s="2178" t="n">
        <f aca="false">E1622</f>
        <v>2803</v>
      </c>
      <c r="F1767" s="2180" t="n">
        <f aca="false">F1622</f>
        <v>1</v>
      </c>
      <c r="G1767" s="2181" t="n">
        <f aca="false">G1622</f>
        <v>275.43</v>
      </c>
      <c r="H1767" s="2181" t="n">
        <f aca="false">H1622</f>
        <v>288.56</v>
      </c>
      <c r="I1767" s="2181" t="n">
        <f aca="false">I1622</f>
        <v>13.13</v>
      </c>
      <c r="J1767" s="2178" t="n">
        <f aca="false">J1622</f>
        <v>360000</v>
      </c>
      <c r="K1767" s="2184" t="n">
        <f aca="false">K1622</f>
        <v>0</v>
      </c>
      <c r="L1767" s="2186" t="n">
        <f aca="false">L1622</f>
        <v>4726800</v>
      </c>
      <c r="M1767" s="2186" t="n">
        <f aca="false">M1622</f>
        <v>4785463.67402926</v>
      </c>
      <c r="N1767" s="2129"/>
      <c r="O1767" s="2187"/>
    </row>
    <row r="1768" customFormat="false" ht="21.75" hidden="false" customHeight="true" outlineLevel="0" collapsed="false">
      <c r="A1768" s="2016"/>
      <c r="B1768" s="2189"/>
      <c r="C1768" s="2190"/>
      <c r="D1768" s="2191"/>
      <c r="E1768" s="2190"/>
      <c r="F1768" s="2192"/>
      <c r="G1768" s="2193"/>
      <c r="H1768" s="2193"/>
      <c r="I1768" s="2193"/>
      <c r="J1768" s="2142" t="s">
        <v>475</v>
      </c>
      <c r="K1768" s="2130" t="n">
        <f aca="false">SUM(K1766:K1767)</f>
        <v>0</v>
      </c>
      <c r="L1768" s="2130" t="n">
        <f aca="false">SUM(L1766:L1767)</f>
        <v>4726800</v>
      </c>
      <c r="M1768" s="2130" t="n">
        <f aca="false">SUM(M1766:M1767)</f>
        <v>4785463.67402926</v>
      </c>
      <c r="N1768" s="2194"/>
      <c r="O1768" s="2027"/>
    </row>
    <row r="1769" customFormat="false" ht="21.75" hidden="false" customHeight="true" outlineLevel="0" collapsed="false">
      <c r="A1769" s="2016"/>
      <c r="B1769" s="2008" t="str">
        <f aca="false">$B$60</f>
        <v>DHANMONDI 33 kV SIDE</v>
      </c>
      <c r="C1769" s="2009"/>
      <c r="D1769" s="2010"/>
      <c r="E1769" s="2009"/>
      <c r="F1769" s="2012"/>
      <c r="G1769" s="2009"/>
      <c r="H1769" s="2009"/>
      <c r="I1769" s="2009"/>
      <c r="J1769" s="2009"/>
      <c r="K1769" s="2010"/>
      <c r="L1769" s="2009"/>
      <c r="M1769" s="2013"/>
      <c r="N1769" s="2014"/>
      <c r="O1769" s="2187"/>
    </row>
    <row r="1770" customFormat="false" ht="21.75" hidden="false" customHeight="true" outlineLevel="0" collapsed="false">
      <c r="A1770" s="2188" t="n">
        <f aca="false">A70</f>
        <v>13</v>
      </c>
      <c r="B1770" s="2177" t="str">
        <f aca="false">B70</f>
        <v>DMC Hospital Feeder</v>
      </c>
      <c r="C1770" s="2178" t="n">
        <f aca="false">C70</f>
        <v>33</v>
      </c>
      <c r="D1770" s="2252" t="n">
        <f aca="false">D70</f>
        <v>0</v>
      </c>
      <c r="E1770" s="2178" t="str">
        <f aca="false">E70</f>
        <v>BD001840</v>
      </c>
      <c r="F1770" s="2180" t="n">
        <f aca="false">F70</f>
        <v>1</v>
      </c>
      <c r="G1770" s="2181" t="n">
        <f aca="false">G70</f>
        <v>377.52</v>
      </c>
      <c r="H1770" s="2181" t="n">
        <f aca="false">H70</f>
        <v>391.38</v>
      </c>
      <c r="I1770" s="2181" t="n">
        <f aca="false">I70</f>
        <v>13.86</v>
      </c>
      <c r="J1770" s="2178" t="n">
        <f aca="false">J70</f>
        <v>240000</v>
      </c>
      <c r="K1770" s="2184" t="n">
        <f aca="false">K70</f>
        <v>0</v>
      </c>
      <c r="L1770" s="2186" t="n">
        <f aca="false">L70</f>
        <v>3326400</v>
      </c>
      <c r="M1770" s="2186" t="n">
        <f aca="false">M70</f>
        <v>3327433.13712349</v>
      </c>
      <c r="N1770" s="2129"/>
      <c r="O1770" s="2027"/>
    </row>
    <row r="1771" customFormat="false" ht="21.75" hidden="false" customHeight="true" outlineLevel="0" collapsed="false">
      <c r="A1771" s="2016"/>
      <c r="B1771" s="2189"/>
      <c r="C1771" s="2190"/>
      <c r="D1771" s="2191"/>
      <c r="E1771" s="2190"/>
      <c r="F1771" s="2192"/>
      <c r="G1771" s="2193"/>
      <c r="H1771" s="2193"/>
      <c r="I1771" s="2193"/>
      <c r="J1771" s="2142" t="s">
        <v>475</v>
      </c>
      <c r="K1771" s="2130"/>
      <c r="L1771" s="2130" t="n">
        <f aca="false">SUM(L1770)</f>
        <v>3326400</v>
      </c>
      <c r="M1771" s="2130" t="n">
        <f aca="false">SUM(M1770)</f>
        <v>3327433.13712349</v>
      </c>
      <c r="N1771" s="2194"/>
      <c r="O1771" s="2027"/>
    </row>
    <row r="1772" customFormat="false" ht="21.75" hidden="false" customHeight="true" outlineLevel="0" collapsed="false">
      <c r="A1772" s="2027"/>
      <c r="B1772" s="2008" t="s">
        <v>2085</v>
      </c>
      <c r="C1772" s="2009"/>
      <c r="D1772" s="2010"/>
      <c r="E1772" s="2009"/>
      <c r="F1772" s="2012"/>
      <c r="G1772" s="2009"/>
      <c r="H1772" s="2009"/>
      <c r="I1772" s="2009"/>
      <c r="J1772" s="2195"/>
      <c r="K1772" s="2196"/>
      <c r="L1772" s="2197"/>
      <c r="M1772" s="2403" t="n">
        <f aca="false">M1768+M1771</f>
        <v>8112896.81115275</v>
      </c>
      <c r="N1772" s="2014"/>
      <c r="O1772" s="2151"/>
    </row>
    <row r="1773" customFormat="false" ht="21.75" hidden="false" customHeight="true" outlineLevel="0" collapsed="false">
      <c r="A1773" s="2027"/>
      <c r="B1773" s="2017" t="s">
        <v>2086</v>
      </c>
      <c r="C1773" s="2018" t="n">
        <v>33</v>
      </c>
      <c r="D1773" s="2233"/>
      <c r="E1773" s="2018" t="s">
        <v>2087</v>
      </c>
      <c r="F1773" s="2119" t="n">
        <v>1</v>
      </c>
      <c r="G1773" s="2127" t="n">
        <v>73279888</v>
      </c>
      <c r="H1773" s="2127" t="n">
        <v>73279888</v>
      </c>
      <c r="I1773" s="2212" t="n">
        <f aca="false">H1773-G1773</f>
        <v>0</v>
      </c>
      <c r="J1773" s="2027" t="n">
        <v>1</v>
      </c>
      <c r="K1773" s="2024"/>
      <c r="L1773" s="2128" t="n">
        <f aca="false">F1773*I1773*J1773</f>
        <v>0</v>
      </c>
      <c r="M1773" s="2128"/>
      <c r="N1773" s="2129"/>
      <c r="O1773" s="2151"/>
    </row>
    <row r="1774" customFormat="false" ht="21.75" hidden="false" customHeight="true" outlineLevel="0" collapsed="false">
      <c r="A1774" s="2027"/>
      <c r="B1774" s="2017" t="s">
        <v>2088</v>
      </c>
      <c r="C1774" s="2018" t="n">
        <v>33</v>
      </c>
      <c r="D1774" s="2233"/>
      <c r="E1774" s="2018" t="s">
        <v>2089</v>
      </c>
      <c r="F1774" s="2119" t="n">
        <v>1</v>
      </c>
      <c r="G1774" s="2127" t="n">
        <v>0</v>
      </c>
      <c r="H1774" s="2127" t="n">
        <v>0</v>
      </c>
      <c r="I1774" s="2212" t="n">
        <f aca="false">H1774-G1774</f>
        <v>0</v>
      </c>
      <c r="J1774" s="2027" t="n">
        <v>1</v>
      </c>
      <c r="K1774" s="2024"/>
      <c r="L1774" s="2128" t="n">
        <f aca="false">F1774*I1774*J1774</f>
        <v>0</v>
      </c>
      <c r="M1774" s="2128"/>
      <c r="N1774" s="2129"/>
      <c r="O1774" s="2151"/>
    </row>
    <row r="1775" customFormat="false" ht="21.75" hidden="false" customHeight="true" outlineLevel="0" collapsed="false">
      <c r="A1775" s="2027"/>
      <c r="B1775" s="2017" t="s">
        <v>2090</v>
      </c>
      <c r="C1775" s="2018" t="n">
        <v>33</v>
      </c>
      <c r="D1775" s="2233"/>
      <c r="E1775" s="2018" t="s">
        <v>2091</v>
      </c>
      <c r="F1775" s="2119" t="n">
        <v>1</v>
      </c>
      <c r="G1775" s="2127" t="n">
        <v>0</v>
      </c>
      <c r="H1775" s="2127" t="n">
        <v>0</v>
      </c>
      <c r="I1775" s="2212" t="n">
        <f aca="false">H1775-G1775</f>
        <v>0</v>
      </c>
      <c r="J1775" s="2027" t="n">
        <v>1</v>
      </c>
      <c r="K1775" s="2024"/>
      <c r="L1775" s="2128" t="n">
        <f aca="false">F1775*I1775*J1775</f>
        <v>0</v>
      </c>
      <c r="M1775" s="2128"/>
      <c r="N1775" s="2129"/>
      <c r="O1775" s="2151"/>
    </row>
    <row r="1776" customFormat="false" ht="21.75" hidden="false" customHeight="true" outlineLevel="0" collapsed="false">
      <c r="A1776" s="2027"/>
      <c r="B1776" s="2189"/>
      <c r="C1776" s="2190"/>
      <c r="D1776" s="2191"/>
      <c r="E1776" s="2190"/>
      <c r="F1776" s="2192"/>
      <c r="G1776" s="2193"/>
      <c r="H1776" s="2193"/>
      <c r="I1776" s="2204"/>
      <c r="J1776" s="2142" t="s">
        <v>475</v>
      </c>
      <c r="K1776" s="2130"/>
      <c r="L1776" s="2130" t="n">
        <f aca="false">SUM(L1773:L1775)</f>
        <v>0</v>
      </c>
      <c r="M1776" s="2130" t="n">
        <f aca="false">SUM(M1773:M1775)</f>
        <v>0</v>
      </c>
      <c r="N1776" s="2205"/>
      <c r="O1776" s="2151"/>
    </row>
    <row r="1777" customFormat="false" ht="21.75" hidden="false" customHeight="true" outlineLevel="0" collapsed="false">
      <c r="A1777" s="2027"/>
      <c r="B1777" s="2058" t="s">
        <v>2092</v>
      </c>
      <c r="C1777" s="2059"/>
      <c r="D1777" s="2060"/>
      <c r="E1777" s="2059"/>
      <c r="F1777" s="2061"/>
      <c r="G1777" s="2059"/>
      <c r="H1777" s="2059"/>
      <c r="I1777" s="2059"/>
      <c r="J1777" s="2059"/>
      <c r="K1777" s="2060"/>
      <c r="L1777" s="2059"/>
      <c r="M1777" s="2063"/>
      <c r="N1777" s="2064"/>
      <c r="O1777" s="2015"/>
    </row>
    <row r="1778" customFormat="false" ht="21.75" hidden="false" customHeight="true" outlineLevel="0" collapsed="false">
      <c r="A1778" s="2027"/>
      <c r="B1778" s="2017" t="s">
        <v>1251</v>
      </c>
      <c r="C1778" s="2018" t="n">
        <v>33</v>
      </c>
      <c r="D1778" s="2065" t="s">
        <v>1108</v>
      </c>
      <c r="E1778" s="2066"/>
      <c r="F1778" s="2119"/>
      <c r="G1778" s="2022" t="n">
        <v>0</v>
      </c>
      <c r="H1778" s="2022" t="n">
        <v>0</v>
      </c>
      <c r="I1778" s="2022"/>
      <c r="J1778" s="2027"/>
      <c r="K1778" s="2024"/>
      <c r="L1778" s="2029" t="n">
        <f aca="false">J1778*I1778*F1778</f>
        <v>0</v>
      </c>
      <c r="M1778" s="2025"/>
      <c r="N1778" s="2026"/>
      <c r="O1778" s="2027"/>
    </row>
    <row r="1779" customFormat="false" ht="21.75" hidden="false" customHeight="true" outlineLevel="0" collapsed="false">
      <c r="A1779" s="2027"/>
      <c r="B1779" s="2017" t="s">
        <v>1252</v>
      </c>
      <c r="C1779" s="2018" t="n">
        <v>33</v>
      </c>
      <c r="D1779" s="2065"/>
      <c r="E1779" s="2066"/>
      <c r="F1779" s="2119"/>
      <c r="G1779" s="2022" t="n">
        <v>0</v>
      </c>
      <c r="H1779" s="2022" t="n">
        <v>0</v>
      </c>
      <c r="I1779" s="2022"/>
      <c r="J1779" s="2027"/>
      <c r="K1779" s="2024"/>
      <c r="L1779" s="2029" t="n">
        <f aca="false">J1779*I1779*F1779</f>
        <v>0</v>
      </c>
      <c r="M1779" s="2029"/>
      <c r="N1779" s="2030"/>
      <c r="O1779" s="2027"/>
    </row>
    <row r="1780" customFormat="false" ht="21.75" hidden="false" customHeight="true" outlineLevel="0" collapsed="false">
      <c r="A1780" s="2027"/>
      <c r="B1780" s="2037"/>
      <c r="C1780" s="2038"/>
      <c r="D1780" s="2039"/>
      <c r="E1780" s="2038"/>
      <c r="F1780" s="2040"/>
      <c r="G1780" s="2041"/>
      <c r="H1780" s="2041"/>
      <c r="I1780" s="2041"/>
      <c r="J1780" s="2037" t="s">
        <v>1110</v>
      </c>
      <c r="K1780" s="2068"/>
      <c r="L1780" s="2076" t="n">
        <f aca="false">SUM(L1778:L1779)</f>
        <v>0</v>
      </c>
      <c r="M1780" s="2055"/>
      <c r="N1780" s="2057"/>
      <c r="O1780" s="2027"/>
    </row>
    <row r="1781" customFormat="false" ht="21.75" hidden="false" customHeight="true" outlineLevel="0" collapsed="false">
      <c r="A1781" s="2027"/>
      <c r="B1781" s="2189"/>
      <c r="C1781" s="2190"/>
      <c r="D1781" s="2191"/>
      <c r="E1781" s="2190"/>
      <c r="F1781" s="2192"/>
      <c r="G1781" s="2193"/>
      <c r="H1781" s="2193"/>
      <c r="I1781" s="2204"/>
      <c r="J1781" s="2142"/>
      <c r="K1781" s="2207"/>
      <c r="L1781" s="2130"/>
      <c r="M1781" s="2130"/>
      <c r="N1781" s="2205"/>
      <c r="O1781" s="2151"/>
    </row>
    <row r="1782" customFormat="false" ht="21.75" hidden="false" customHeight="true" outlineLevel="0" collapsed="false">
      <c r="A1782" s="2132"/>
      <c r="B1782" s="2058" t="s">
        <v>2093</v>
      </c>
      <c r="C1782" s="2059"/>
      <c r="D1782" s="2060"/>
      <c r="E1782" s="2059"/>
      <c r="F1782" s="2061"/>
      <c r="G1782" s="2059"/>
      <c r="H1782" s="2059"/>
      <c r="I1782" s="2059"/>
      <c r="J1782" s="2208"/>
      <c r="K1782" s="2209"/>
      <c r="L1782" s="2210"/>
      <c r="M1782" s="2210"/>
      <c r="N1782" s="2064"/>
      <c r="O1782" s="2151"/>
    </row>
    <row r="1783" customFormat="false" ht="21.75" hidden="false" customHeight="true" outlineLevel="0" collapsed="false">
      <c r="A1783" s="2027"/>
      <c r="B1783" s="2017" t="s">
        <v>1429</v>
      </c>
      <c r="C1783" s="2018" t="n">
        <v>33</v>
      </c>
      <c r="D1783" s="2070"/>
      <c r="E1783" s="2018" t="s">
        <v>2094</v>
      </c>
      <c r="F1783" s="2119" t="n">
        <v>1</v>
      </c>
      <c r="G1783" s="2127" t="n">
        <v>118781280</v>
      </c>
      <c r="H1783" s="2127" t="n">
        <v>122143200</v>
      </c>
      <c r="I1783" s="2212" t="n">
        <f aca="false">H1783-G1783</f>
        <v>3361920</v>
      </c>
      <c r="J1783" s="2213" t="n">
        <v>1</v>
      </c>
      <c r="K1783" s="2214"/>
      <c r="L1783" s="2128" t="n">
        <f aca="false">F1783*I1783*J1783</f>
        <v>3361920</v>
      </c>
      <c r="M1783" s="2128"/>
      <c r="N1783" s="2131"/>
      <c r="O1783" s="2151"/>
    </row>
    <row r="1784" customFormat="false" ht="21.75" hidden="false" customHeight="true" outlineLevel="0" collapsed="false">
      <c r="A1784" s="2027" t="n">
        <v>2</v>
      </c>
      <c r="B1784" s="2017" t="s">
        <v>1431</v>
      </c>
      <c r="C1784" s="2018" t="n">
        <v>33</v>
      </c>
      <c r="D1784" s="2070"/>
      <c r="E1784" s="2018" t="s">
        <v>2095</v>
      </c>
      <c r="F1784" s="2119" t="n">
        <v>1</v>
      </c>
      <c r="G1784" s="2127" t="n">
        <v>0</v>
      </c>
      <c r="H1784" s="2127" t="n">
        <v>0</v>
      </c>
      <c r="I1784" s="2212" t="n">
        <f aca="false">H1784-G1784</f>
        <v>0</v>
      </c>
      <c r="J1784" s="2213" t="n">
        <v>1</v>
      </c>
      <c r="K1784" s="2214"/>
      <c r="L1784" s="2128" t="n">
        <f aca="false">F1784*I1784*J1784</f>
        <v>0</v>
      </c>
      <c r="M1784" s="2128"/>
      <c r="N1784" s="2131"/>
      <c r="O1784" s="2151"/>
    </row>
    <row r="1785" customFormat="false" ht="21.75" hidden="false" customHeight="true" outlineLevel="0" collapsed="false">
      <c r="A1785" s="2132"/>
      <c r="B1785" s="2142"/>
      <c r="C1785" s="2143"/>
      <c r="D1785" s="2142"/>
      <c r="E1785" s="2143"/>
      <c r="F1785" s="2144"/>
      <c r="G1785" s="2145"/>
      <c r="H1785" s="2145"/>
      <c r="I1785" s="2145"/>
      <c r="J1785" s="2142" t="s">
        <v>475</v>
      </c>
      <c r="K1785" s="2121"/>
      <c r="L1785" s="2130" t="n">
        <f aca="false">SUM(L1783:L1784)</f>
        <v>3361920</v>
      </c>
      <c r="M1785" s="2130" t="n">
        <f aca="false">SUM(M1783:M1784)</f>
        <v>0</v>
      </c>
      <c r="N1785" s="2216" t="n">
        <f aca="false">(M1785-L1785)/L1785*100</f>
        <v>-100</v>
      </c>
      <c r="O1785" s="2151"/>
    </row>
    <row r="1786" customFormat="false" ht="21.75" hidden="false" customHeight="true" outlineLevel="0" collapsed="false">
      <c r="A1786" s="2080"/>
      <c r="B1786" s="2217"/>
      <c r="C1786" s="2218"/>
      <c r="D1786" s="2217"/>
      <c r="E1786" s="2218"/>
      <c r="F1786" s="2219"/>
      <c r="G1786" s="2220"/>
      <c r="H1786" s="2220"/>
      <c r="I1786" s="2220"/>
      <c r="J1786" s="2217"/>
      <c r="K1786" s="2221"/>
      <c r="L1786" s="2222"/>
      <c r="M1786" s="2222"/>
      <c r="N1786" s="2194"/>
      <c r="O1786" s="2223"/>
    </row>
    <row r="1787" customFormat="false" ht="21.75" hidden="false" customHeight="true" outlineLevel="0" collapsed="false">
      <c r="A1787" s="2080"/>
      <c r="B1787" s="2081" t="s">
        <v>1258</v>
      </c>
      <c r="C1787" s="2081"/>
      <c r="D1787" s="2082" t="s">
        <v>212</v>
      </c>
      <c r="F1787" s="2083" t="s">
        <v>1259</v>
      </c>
      <c r="G1787" s="2083"/>
      <c r="H1787" s="2083"/>
      <c r="I1787" s="2082" t="s">
        <v>212</v>
      </c>
      <c r="J1787" s="2077"/>
      <c r="K1787" s="2084" t="s">
        <v>1123</v>
      </c>
      <c r="L1787" s="2084"/>
      <c r="M1787" s="2085" t="s">
        <v>212</v>
      </c>
      <c r="N1787" s="2194"/>
      <c r="O1787" s="2223"/>
    </row>
    <row r="1788" customFormat="false" ht="21.75" hidden="false" customHeight="true" outlineLevel="0" collapsed="false">
      <c r="A1788" s="2080"/>
      <c r="B1788" s="2086" t="str">
        <f aca="false">B1765</f>
        <v>DHAKA UNIVERSITY 33 kV SIDE</v>
      </c>
      <c r="C1788" s="2086"/>
      <c r="D1788" s="2089" t="n">
        <f aca="false">M1768</f>
        <v>4785463.67402926</v>
      </c>
      <c r="F1788" s="2088" t="s">
        <v>1124</v>
      </c>
      <c r="G1788" s="2088"/>
      <c r="H1788" s="2088"/>
      <c r="I1788" s="2224" t="n">
        <f aca="false">L1780</f>
        <v>0</v>
      </c>
      <c r="J1788" s="2077"/>
      <c r="K1788" s="2225" t="str">
        <f aca="false">F1789</f>
        <v>33 KV NET IMPORT</v>
      </c>
      <c r="L1788" s="2225"/>
      <c r="M1788" s="2091" t="n">
        <f aca="false">I1789</f>
        <v>8112896.81115275</v>
      </c>
      <c r="N1788" s="2194"/>
      <c r="O1788" s="2223"/>
    </row>
    <row r="1789" customFormat="false" ht="21.75" hidden="false" customHeight="true" outlineLevel="0" collapsed="false">
      <c r="A1789" s="2080"/>
      <c r="B1789" s="2086" t="str">
        <f aca="false">B1769</f>
        <v>DHANMONDI 33 kV SIDE</v>
      </c>
      <c r="C1789" s="2086"/>
      <c r="D1789" s="2226" t="n">
        <f aca="false">M1771</f>
        <v>3327433.13712349</v>
      </c>
      <c r="F1789" s="2088" t="s">
        <v>1259</v>
      </c>
      <c r="G1789" s="2088"/>
      <c r="H1789" s="2088"/>
      <c r="I1789" s="2224" t="n">
        <f aca="false">D1792-I1788</f>
        <v>8112896.81115275</v>
      </c>
      <c r="J1789" s="2077"/>
      <c r="K1789" s="2227" t="s">
        <v>1261</v>
      </c>
      <c r="L1789" s="2227"/>
      <c r="M1789" s="2224" t="n">
        <f aca="false">I1789</f>
        <v>8112896.81115275</v>
      </c>
      <c r="N1789" s="2194"/>
      <c r="O1789" s="2223"/>
    </row>
    <row r="1790" customFormat="false" ht="21.75" hidden="false" customHeight="true" outlineLevel="0" collapsed="false">
      <c r="A1790" s="2080"/>
      <c r="B1790" s="2086" t="s">
        <v>1128</v>
      </c>
      <c r="C1790" s="2086"/>
      <c r="D1790" s="2092"/>
      <c r="J1790" s="2077"/>
      <c r="K1790" s="2088" t="s">
        <v>1262</v>
      </c>
      <c r="L1790" s="2088"/>
      <c r="M1790" s="2224" t="n">
        <f aca="false">M1788-M1789</f>
        <v>0</v>
      </c>
      <c r="N1790" s="2194"/>
      <c r="O1790" s="2223"/>
    </row>
    <row r="1791" customFormat="false" ht="21.75" hidden="false" customHeight="true" outlineLevel="0" collapsed="false">
      <c r="A1791" s="2080"/>
      <c r="B1791" s="2086" t="s">
        <v>1130</v>
      </c>
      <c r="C1791" s="2086"/>
      <c r="D1791" s="2095"/>
      <c r="J1791" s="2077"/>
      <c r="K1791" s="2228" t="s">
        <v>1131</v>
      </c>
      <c r="L1791" s="2228"/>
      <c r="M1791" s="2097" t="n">
        <f aca="false">M1790/M1788</f>
        <v>0</v>
      </c>
      <c r="N1791" s="2194"/>
      <c r="O1791" s="2223"/>
    </row>
    <row r="1792" customFormat="false" ht="21.75" hidden="false" customHeight="true" outlineLevel="0" collapsed="false">
      <c r="A1792" s="2080"/>
      <c r="B1792" s="2229" t="s">
        <v>1263</v>
      </c>
      <c r="C1792" s="2229"/>
      <c r="D1792" s="2230" t="n">
        <f aca="false">SUM(D1788:D1790)</f>
        <v>8112896.81115275</v>
      </c>
      <c r="F1792" s="2103"/>
      <c r="G1792" s="2077"/>
      <c r="H1792" s="2077"/>
      <c r="I1792" s="2077"/>
      <c r="J1792" s="2077"/>
      <c r="K1792" s="2080"/>
      <c r="L1792" s="2077"/>
      <c r="M1792" s="2077"/>
      <c r="N1792" s="2194"/>
      <c r="O1792" s="2223"/>
    </row>
    <row r="1793" customFormat="false" ht="21.75" hidden="false" customHeight="true" outlineLevel="0" collapsed="false">
      <c r="A1793" s="2080"/>
      <c r="B1793" s="2217"/>
      <c r="C1793" s="2218"/>
      <c r="D1793" s="2217"/>
      <c r="E1793" s="2218"/>
      <c r="F1793" s="2219"/>
      <c r="G1793" s="2220"/>
      <c r="H1793" s="2220"/>
      <c r="I1793" s="2220"/>
      <c r="J1793" s="2217"/>
      <c r="K1793" s="2221"/>
      <c r="L1793" s="2222"/>
      <c r="M1793" s="2222"/>
      <c r="N1793" s="2194"/>
      <c r="O1793" s="2223"/>
    </row>
    <row r="1794" customFormat="false" ht="21.75" hidden="false" customHeight="true" outlineLevel="0" collapsed="false">
      <c r="A1794" s="2077"/>
      <c r="B1794" s="2051"/>
      <c r="C1794" s="2077"/>
      <c r="D1794" s="2231"/>
      <c r="E1794" s="2077"/>
      <c r="F1794" s="2103"/>
      <c r="G1794" s="2077"/>
      <c r="H1794" s="2077"/>
      <c r="I1794" s="2077"/>
      <c r="J1794" s="2077"/>
      <c r="K1794" s="2080"/>
      <c r="L1794" s="2077"/>
      <c r="M1794" s="2077"/>
      <c r="N1794" s="2077"/>
      <c r="O1794" s="2077"/>
    </row>
    <row r="1795" customFormat="false" ht="21.75" hidden="false" customHeight="true" outlineLevel="0" collapsed="false">
      <c r="A1795" s="2077"/>
      <c r="B1795" s="2051"/>
      <c r="C1795" s="2077"/>
      <c r="D1795" s="2231"/>
      <c r="E1795" s="2077"/>
      <c r="F1795" s="2103"/>
      <c r="G1795" s="2077"/>
      <c r="H1795" s="2077"/>
      <c r="I1795" s="2077"/>
      <c r="J1795" s="2077"/>
      <c r="K1795" s="2080"/>
      <c r="L1795" s="2077"/>
      <c r="M1795" s="2077"/>
      <c r="N1795" s="2077"/>
      <c r="O1795" s="2077"/>
    </row>
    <row r="1796" customFormat="false" ht="21.75" hidden="false" customHeight="true" outlineLevel="0" collapsed="false">
      <c r="A1796" s="2270" t="s">
        <v>2096</v>
      </c>
      <c r="B1796" s="2270"/>
      <c r="C1796" s="2270"/>
      <c r="D1796" s="2270"/>
      <c r="E1796" s="2270"/>
      <c r="F1796" s="2270"/>
      <c r="G1796" s="2270"/>
      <c r="H1796" s="2270"/>
      <c r="I1796" s="2270"/>
      <c r="J1796" s="2270"/>
      <c r="K1796" s="2270"/>
      <c r="L1796" s="2270"/>
      <c r="M1796" s="2270"/>
      <c r="N1796" s="2270"/>
      <c r="O1796" s="1989" t="str">
        <f aca="false">$O$6</f>
        <v>Month June-2023</v>
      </c>
      <c r="S1796" s="1990" t="str">
        <f aca="false">S6</f>
        <v>Name of Feeders.</v>
      </c>
      <c r="T1796" s="1991" t="str">
        <f aca="false">T6</f>
        <v>Month June-2023</v>
      </c>
      <c r="U1796" s="1990" t="s">
        <v>1070</v>
      </c>
      <c r="V1796" s="1990" t="str">
        <f aca="false">V6</f>
        <v>Diffferance</v>
      </c>
      <c r="W1796" s="1990" t="str">
        <f aca="false">W6</f>
        <v>% of Increased/Decreased</v>
      </c>
      <c r="X1796" s="1990" t="str">
        <f aca="false">X6</f>
        <v>COMENTS</v>
      </c>
    </row>
    <row r="1797" customFormat="false" ht="21.75" hidden="false" customHeight="true" outlineLevel="0" collapsed="false">
      <c r="A1797" s="1992" t="s">
        <v>794</v>
      </c>
      <c r="B1797" s="1993" t="s">
        <v>1074</v>
      </c>
      <c r="C1797" s="1994" t="s">
        <v>1075</v>
      </c>
      <c r="D1797" s="1994"/>
      <c r="E1797" s="1994"/>
      <c r="F1797" s="1995" t="s">
        <v>45</v>
      </c>
      <c r="G1797" s="1996" t="s">
        <v>1076</v>
      </c>
      <c r="H1797" s="1996"/>
      <c r="I1797" s="1996"/>
      <c r="J1797" s="1996" t="s">
        <v>29</v>
      </c>
      <c r="K1797" s="1996" t="s">
        <v>1077</v>
      </c>
      <c r="L1797" s="1996"/>
      <c r="M1797" s="1994" t="s">
        <v>1134</v>
      </c>
      <c r="N1797" s="1993"/>
      <c r="O1797" s="1997" t="s">
        <v>479</v>
      </c>
    </row>
    <row r="1798" customFormat="false" ht="21.75" hidden="false" customHeight="true" outlineLevel="0" collapsed="false">
      <c r="A1798" s="1992"/>
      <c r="B1798" s="1993"/>
      <c r="C1798" s="1998" t="s">
        <v>1079</v>
      </c>
      <c r="D1798" s="1998"/>
      <c r="E1798" s="1998" t="s">
        <v>1080</v>
      </c>
      <c r="F1798" s="1995"/>
      <c r="G1798" s="2249" t="n">
        <f aca="false">'NORTH-1'!$H$8</f>
        <v>44929</v>
      </c>
      <c r="H1798" s="2249" t="n">
        <f aca="false">'NORTH-1'!$H$8</f>
        <v>44929</v>
      </c>
      <c r="I1798" s="2000" t="s">
        <v>47</v>
      </c>
      <c r="J1798" s="1996"/>
      <c r="K1798" s="2000" t="s">
        <v>1081</v>
      </c>
      <c r="L1798" s="2000" t="s">
        <v>1082</v>
      </c>
      <c r="M1798" s="1994" t="s">
        <v>1083</v>
      </c>
      <c r="N1798" s="1998" t="s">
        <v>741</v>
      </c>
      <c r="O1798" s="1997"/>
    </row>
    <row r="1799" customFormat="false" ht="21.75" hidden="false" customHeight="true" outlineLevel="0" collapsed="false">
      <c r="A1799" s="2002" t="n">
        <v>1</v>
      </c>
      <c r="B1799" s="2003" t="n">
        <v>2</v>
      </c>
      <c r="C1799" s="2004" t="n">
        <v>4</v>
      </c>
      <c r="D1799" s="2004"/>
      <c r="E1799" s="2003" t="n">
        <v>5</v>
      </c>
      <c r="F1799" s="2005" t="n">
        <v>7</v>
      </c>
      <c r="G1799" s="2002" t="n">
        <v>9</v>
      </c>
      <c r="H1799" s="2002" t="n">
        <v>9</v>
      </c>
      <c r="I1799" s="2002" t="s">
        <v>1084</v>
      </c>
      <c r="J1799" s="2002" t="n">
        <v>11</v>
      </c>
      <c r="K1799" s="2002" t="s">
        <v>1085</v>
      </c>
      <c r="L1799" s="2002" t="s">
        <v>1086</v>
      </c>
      <c r="M1799" s="2002" t="n">
        <v>14</v>
      </c>
      <c r="N1799" s="2006" t="n">
        <v>15</v>
      </c>
      <c r="O1799" s="2002" t="n">
        <v>16</v>
      </c>
      <c r="T1799" s="1441" t="n">
        <v>15283200.0000001</v>
      </c>
      <c r="U1799" s="1441" t="n">
        <v>15283200.0000001</v>
      </c>
      <c r="V1799" s="1441" t="n">
        <f aca="false">T1799-U1799</f>
        <v>0</v>
      </c>
      <c r="W1799" s="2001" t="n">
        <f aca="false">V1799/U1799*100</f>
        <v>0</v>
      </c>
      <c r="X1799" s="1441" t="str">
        <f aca="false">IF(W1799&gt;40,"FAULT",IF(W1799&lt;-40,"CHECK","OK"))</f>
        <v>OK</v>
      </c>
    </row>
    <row r="1800" customFormat="false" ht="21.75" hidden="false" customHeight="true" outlineLevel="0" collapsed="false">
      <c r="A1800" s="2016"/>
      <c r="B1800" s="2008" t="s">
        <v>2097</v>
      </c>
      <c r="C1800" s="2009"/>
      <c r="D1800" s="2010"/>
      <c r="E1800" s="2009"/>
      <c r="F1800" s="2012"/>
      <c r="G1800" s="2009"/>
      <c r="H1800" s="2009"/>
      <c r="I1800" s="2009"/>
      <c r="J1800" s="2009"/>
      <c r="K1800" s="2010"/>
      <c r="L1800" s="2009"/>
      <c r="M1800" s="2013"/>
      <c r="N1800" s="2014"/>
      <c r="O1800" s="2027"/>
    </row>
    <row r="1801" customFormat="false" ht="21.75" hidden="false" customHeight="true" outlineLevel="0" collapsed="false">
      <c r="A1801" s="2016" t="n">
        <v>13</v>
      </c>
      <c r="B1801" s="2017" t="s">
        <v>2098</v>
      </c>
      <c r="C1801" s="2018" t="n">
        <v>11</v>
      </c>
      <c r="D1801" s="2233"/>
      <c r="E1801" s="2018" t="s">
        <v>2099</v>
      </c>
      <c r="F1801" s="2119" t="n">
        <v>1</v>
      </c>
      <c r="G1801" s="2127" t="n">
        <v>117615056</v>
      </c>
      <c r="H1801" s="2127" t="n">
        <v>120948056</v>
      </c>
      <c r="I1801" s="2212" t="n">
        <f aca="false">H1801-G1801</f>
        <v>3333000</v>
      </c>
      <c r="J1801" s="2027" t="n">
        <v>1</v>
      </c>
      <c r="K1801" s="2024" t="n">
        <f aca="false">F1801*I1801*J1801</f>
        <v>3333000</v>
      </c>
      <c r="L1801" s="2128"/>
      <c r="M1801" s="2128" t="n">
        <f aca="false">K1801*$I$1789/$K$1803</f>
        <v>3369754.51292757</v>
      </c>
      <c r="N1801" s="2129"/>
      <c r="O1801" s="2027"/>
    </row>
    <row r="1802" customFormat="false" ht="21.75" hidden="false" customHeight="true" outlineLevel="0" collapsed="false">
      <c r="A1802" s="2016" t="n">
        <v>14</v>
      </c>
      <c r="B1802" s="2017" t="s">
        <v>2100</v>
      </c>
      <c r="C1802" s="2018" t="n">
        <v>11</v>
      </c>
      <c r="D1802" s="2233"/>
      <c r="E1802" s="2018" t="s">
        <v>2101</v>
      </c>
      <c r="F1802" s="2119" t="n">
        <v>1</v>
      </c>
      <c r="G1802" s="2127" t="n">
        <v>143263472</v>
      </c>
      <c r="H1802" s="2127" t="n">
        <v>147954880</v>
      </c>
      <c r="I1802" s="2212" t="n">
        <f aca="false">H1802-G1802</f>
        <v>4691408</v>
      </c>
      <c r="J1802" s="2027" t="n">
        <v>1</v>
      </c>
      <c r="K1802" s="2024" t="n">
        <f aca="false">F1802*I1802*J1802</f>
        <v>4691408</v>
      </c>
      <c r="L1802" s="2128"/>
      <c r="M1802" s="2128" t="n">
        <f aca="false">K1802*$I$1789/$K$1803</f>
        <v>4743142.29822518</v>
      </c>
      <c r="N1802" s="2129"/>
      <c r="O1802" s="2027"/>
    </row>
    <row r="1803" customFormat="false" ht="21.75" hidden="false" customHeight="true" outlineLevel="0" collapsed="false">
      <c r="A1803" s="2016"/>
      <c r="B1803" s="2189"/>
      <c r="C1803" s="2190"/>
      <c r="D1803" s="2191"/>
      <c r="E1803" s="2190"/>
      <c r="F1803" s="2192"/>
      <c r="G1803" s="2193"/>
      <c r="H1803" s="2193" t="n">
        <v>0</v>
      </c>
      <c r="I1803" s="2193"/>
      <c r="J1803" s="2234" t="s">
        <v>475</v>
      </c>
      <c r="K1803" s="2157" t="n">
        <f aca="false">SUM(K1801:K1802)</f>
        <v>8024408</v>
      </c>
      <c r="L1803" s="2235"/>
      <c r="M1803" s="2130" t="n">
        <f aca="false">SUM(M1801:M1802)</f>
        <v>8112896.81115275</v>
      </c>
      <c r="N1803" s="2205"/>
      <c r="O1803" s="2027"/>
    </row>
    <row r="1804" customFormat="false" ht="21.75" hidden="false" customHeight="true" outlineLevel="0" collapsed="false">
      <c r="A1804" s="2016"/>
      <c r="B1804" s="2058" t="s">
        <v>2097</v>
      </c>
      <c r="C1804" s="2059"/>
      <c r="D1804" s="2060"/>
      <c r="E1804" s="2059"/>
      <c r="F1804" s="2061"/>
      <c r="G1804" s="2059"/>
      <c r="H1804" s="2059" t="n">
        <v>0</v>
      </c>
      <c r="I1804" s="2059"/>
      <c r="J1804" s="2208"/>
      <c r="K1804" s="2209"/>
      <c r="L1804" s="2210"/>
      <c r="M1804" s="2210"/>
      <c r="N1804" s="2064"/>
      <c r="O1804" s="2027"/>
    </row>
    <row r="1805" customFormat="false" ht="21.75" hidden="false" customHeight="true" outlineLevel="0" collapsed="false">
      <c r="A1805" s="2016" t="n">
        <v>6</v>
      </c>
      <c r="B1805" s="2017" t="s">
        <v>2102</v>
      </c>
      <c r="C1805" s="2152" t="n">
        <v>11</v>
      </c>
      <c r="D1805" s="2158"/>
      <c r="E1805" s="2018" t="s">
        <v>2103</v>
      </c>
      <c r="F1805" s="2119" t="n">
        <v>1</v>
      </c>
      <c r="G1805" s="2134" t="n">
        <v>6865423</v>
      </c>
      <c r="H1805" s="2134" t="n">
        <v>7074262</v>
      </c>
      <c r="I1805" s="2053" t="n">
        <f aca="false">H1805-G1805</f>
        <v>208839</v>
      </c>
      <c r="J1805" s="2027" t="n">
        <v>1</v>
      </c>
      <c r="K1805" s="2135"/>
      <c r="L1805" s="2128" t="n">
        <f aca="false">F1805*I1805*J1805</f>
        <v>208839</v>
      </c>
      <c r="M1805" s="2128" t="n">
        <f aca="false">L1805*$K$1823/$L$1823</f>
        <v>234229.421828903</v>
      </c>
      <c r="N1805" s="2159" t="s">
        <v>760</v>
      </c>
      <c r="O1805" s="2155"/>
      <c r="S1805" s="0" t="str">
        <f aca="false">B1805</f>
        <v>Nearest O/H</v>
      </c>
      <c r="T1805" s="2160" t="n">
        <f aca="false">M1805</f>
        <v>234229.421828903</v>
      </c>
      <c r="U1805" s="0" t="n">
        <v>229906.925257564</v>
      </c>
      <c r="V1805" s="1441" t="n">
        <f aca="false">T1805-U1805</f>
        <v>4322.49657133943</v>
      </c>
      <c r="W1805" s="2001" t="n">
        <f aca="false">V1805/U1805*100</f>
        <v>1.88010716358238</v>
      </c>
      <c r="X1805" s="1441" t="str">
        <f aca="false">IF(W1805&gt;40,"FAULT",IF(W1805&lt;-40,"CHECK","OK"))</f>
        <v>OK</v>
      </c>
    </row>
    <row r="1806" customFormat="false" ht="21.75" hidden="false" customHeight="true" outlineLevel="0" collapsed="false">
      <c r="A1806" s="2016"/>
      <c r="B1806" s="2017" t="s">
        <v>2104</v>
      </c>
      <c r="C1806" s="2152" t="n">
        <v>11</v>
      </c>
      <c r="D1806" s="2161"/>
      <c r="E1806" s="2018" t="s">
        <v>2105</v>
      </c>
      <c r="F1806" s="2119" t="n">
        <v>1</v>
      </c>
      <c r="G1806" s="2134" t="n">
        <v>2433494</v>
      </c>
      <c r="H1806" s="2134" t="n">
        <v>2545753.8</v>
      </c>
      <c r="I1806" s="2053" t="n">
        <f aca="false">H1806-G1806</f>
        <v>112259.8</v>
      </c>
      <c r="J1806" s="2027" t="n">
        <v>1</v>
      </c>
      <c r="K1806" s="2135"/>
      <c r="L1806" s="2128" t="n">
        <f aca="false">F1806*I1806*J1806</f>
        <v>112259.8</v>
      </c>
      <c r="M1806" s="2128" t="n">
        <f aca="false">L1806*$K$1823/$L$1823</f>
        <v>125908.226186815</v>
      </c>
      <c r="N1806" s="2154" t="s">
        <v>760</v>
      </c>
      <c r="O1806" s="2155"/>
      <c r="S1806" s="0" t="str">
        <f aca="false">B1806</f>
        <v>Jagannath Hall</v>
      </c>
      <c r="T1806" s="2160" t="n">
        <f aca="false">M1806</f>
        <v>125908.226186815</v>
      </c>
      <c r="U1806" s="0" t="n">
        <v>96242.8599488874</v>
      </c>
      <c r="V1806" s="1441" t="n">
        <f aca="false">T1806-U1806</f>
        <v>29665.3662379276</v>
      </c>
      <c r="W1806" s="2001" t="n">
        <f aca="false">V1806/U1806*100</f>
        <v>30.8234462833733</v>
      </c>
      <c r="X1806" s="1441" t="str">
        <f aca="false">IF(W1806&gt;40,"FAULT",IF(W1806&lt;-40,"CHECK","OK"))</f>
        <v>OK</v>
      </c>
    </row>
    <row r="1807" customFormat="false" ht="21.75" hidden="false" customHeight="true" outlineLevel="0" collapsed="false">
      <c r="A1807" s="2016" t="n">
        <v>7</v>
      </c>
      <c r="B1807" s="2017" t="s">
        <v>2106</v>
      </c>
      <c r="C1807" s="2152" t="n">
        <v>11</v>
      </c>
      <c r="D1807" s="2161"/>
      <c r="E1807" s="2018" t="s">
        <v>2107</v>
      </c>
      <c r="F1807" s="2119" t="n">
        <v>1</v>
      </c>
      <c r="G1807" s="2134" t="n">
        <v>8763059</v>
      </c>
      <c r="H1807" s="2134" t="n">
        <v>9054018</v>
      </c>
      <c r="I1807" s="2053" t="n">
        <f aca="false">H1807-G1807</f>
        <v>290959</v>
      </c>
      <c r="J1807" s="2027" t="n">
        <v>1</v>
      </c>
      <c r="K1807" s="2135"/>
      <c r="L1807" s="2128" t="n">
        <f aca="false">F1807*I1807*J1807</f>
        <v>290959</v>
      </c>
      <c r="M1807" s="2128" t="n">
        <f aca="false">L1807*$K$1823/$L$1823</f>
        <v>326333.483429416</v>
      </c>
      <c r="N1807" s="2154" t="s">
        <v>760</v>
      </c>
      <c r="O1807" s="2155"/>
      <c r="S1807" s="0" t="str">
        <f aca="false">B1807</f>
        <v>Samsun Nahar Hall</v>
      </c>
      <c r="T1807" s="2160" t="n">
        <f aca="false">M1807</f>
        <v>326333.483429416</v>
      </c>
      <c r="U1807" s="0" t="n">
        <v>312413.267823248</v>
      </c>
      <c r="V1807" s="1441" t="n">
        <f aca="false">T1807-U1807</f>
        <v>13920.2156061678</v>
      </c>
      <c r="W1807" s="2001" t="n">
        <f aca="false">V1807/U1807*100</f>
        <v>4.45570564373192</v>
      </c>
      <c r="X1807" s="1441" t="str">
        <f aca="false">IF(W1807&gt;40,"FAULT",IF(W1807&lt;-40,"CHECK","OK"))</f>
        <v>OK</v>
      </c>
    </row>
    <row r="1808" customFormat="false" ht="21.75" hidden="false" customHeight="true" outlineLevel="0" collapsed="false">
      <c r="A1808" s="2016" t="n">
        <v>8</v>
      </c>
      <c r="B1808" s="2017" t="s">
        <v>2108</v>
      </c>
      <c r="C1808" s="2152" t="n">
        <v>11</v>
      </c>
      <c r="D1808" s="2161"/>
      <c r="E1808" s="2018" t="s">
        <v>2109</v>
      </c>
      <c r="F1808" s="2119" t="n">
        <v>1</v>
      </c>
      <c r="G1808" s="2134" t="n">
        <v>0</v>
      </c>
      <c r="H1808" s="2134" t="n">
        <v>0</v>
      </c>
      <c r="I1808" s="2053" t="n">
        <f aca="false">H1808-G1808</f>
        <v>0</v>
      </c>
      <c r="J1808" s="2027" t="n">
        <v>1</v>
      </c>
      <c r="K1808" s="2135"/>
      <c r="L1808" s="2128" t="n">
        <f aca="false">F1808*I1808*J1808</f>
        <v>0</v>
      </c>
      <c r="M1808" s="2128" t="n">
        <f aca="false">L1808*$K$1823/$L$1823</f>
        <v>0</v>
      </c>
      <c r="N1808" s="2154"/>
      <c r="O1808" s="2155"/>
      <c r="S1808" s="0" t="str">
        <f aca="false">B1808</f>
        <v>Spare, 4L</v>
      </c>
      <c r="T1808" s="2160" t="n">
        <f aca="false">M1808</f>
        <v>0</v>
      </c>
      <c r="U1808" s="0" t="n">
        <v>0</v>
      </c>
      <c r="V1808" s="1441" t="n">
        <f aca="false">T1808-U1808</f>
        <v>0</v>
      </c>
      <c r="W1808" s="2001" t="e">
        <f aca="false">V1808/U1808*100</f>
        <v>#DIV/0!</v>
      </c>
      <c r="X1808" s="1441" t="e">
        <f aca="false">IF(W1808&gt;40,"FAULT",IF(W1808&lt;-40,"CHECK","OK"))</f>
        <v>#DIV/0!</v>
      </c>
    </row>
    <row r="1809" customFormat="false" ht="21.75" hidden="false" customHeight="true" outlineLevel="0" collapsed="false">
      <c r="A1809" s="2016" t="n">
        <v>9</v>
      </c>
      <c r="B1809" s="2017" t="s">
        <v>2110</v>
      </c>
      <c r="C1809" s="2152" t="n">
        <v>11</v>
      </c>
      <c r="D1809" s="2161"/>
      <c r="E1809" s="2018" t="s">
        <v>2111</v>
      </c>
      <c r="F1809" s="2119" t="n">
        <v>1</v>
      </c>
      <c r="G1809" s="2134" t="n">
        <v>20238430</v>
      </c>
      <c r="H1809" s="2134" t="n">
        <v>20726990</v>
      </c>
      <c r="I1809" s="2053" t="n">
        <f aca="false">H1809-G1809</f>
        <v>488560</v>
      </c>
      <c r="J1809" s="2027" t="n">
        <v>1</v>
      </c>
      <c r="K1809" s="2135"/>
      <c r="L1809" s="2128" t="n">
        <f aca="false">F1809*I1809*J1809</f>
        <v>488560</v>
      </c>
      <c r="M1809" s="2128" t="n">
        <f aca="false">L1809*$K$1823/$L$1823</f>
        <v>547958.601260918</v>
      </c>
      <c r="N1809" s="2159" t="s">
        <v>1326</v>
      </c>
      <c r="O1809" s="2155"/>
      <c r="S1809" s="0" t="str">
        <f aca="false">B1809</f>
        <v>Board Office O/H, (5L)</v>
      </c>
      <c r="T1809" s="2160" t="n">
        <f aca="false">M1809</f>
        <v>547958.601260918</v>
      </c>
      <c r="U1809" s="0" t="n">
        <v>466712.692736927</v>
      </c>
      <c r="V1809" s="1441" t="n">
        <f aca="false">T1809-U1809</f>
        <v>81245.9085239911</v>
      </c>
      <c r="W1809" s="2001" t="n">
        <f aca="false">V1809/U1809*100</f>
        <v>17.4081206250345</v>
      </c>
      <c r="X1809" s="1441" t="str">
        <f aca="false">IF(W1809&gt;40,"FAULT",IF(W1809&lt;-40,"CHECK","OK"))</f>
        <v>OK</v>
      </c>
    </row>
    <row r="1810" customFormat="false" ht="21.75" hidden="false" customHeight="true" outlineLevel="0" collapsed="false">
      <c r="A1810" s="2016" t="n">
        <v>10</v>
      </c>
      <c r="B1810" s="2017" t="s">
        <v>2112</v>
      </c>
      <c r="C1810" s="2152" t="n">
        <v>11</v>
      </c>
      <c r="D1810" s="2161"/>
      <c r="E1810" s="2018" t="s">
        <v>2113</v>
      </c>
      <c r="F1810" s="2119" t="n">
        <v>1</v>
      </c>
      <c r="G1810" s="2134" t="n">
        <v>5287027</v>
      </c>
      <c r="H1810" s="2134" t="n">
        <v>5711026</v>
      </c>
      <c r="I1810" s="2053" t="n">
        <f aca="false">H1810-G1810</f>
        <v>423999</v>
      </c>
      <c r="J1810" s="2027" t="n">
        <v>1</v>
      </c>
      <c r="K1810" s="2135"/>
      <c r="L1810" s="2128" t="n">
        <f aca="false">F1810*I1810*J1810</f>
        <v>423999</v>
      </c>
      <c r="M1810" s="2128" t="n">
        <f aca="false">L1810*$K$1823/$L$1823</f>
        <v>475548.344064246</v>
      </c>
      <c r="N1810" s="2154" t="s">
        <v>760</v>
      </c>
      <c r="O1810" s="2155"/>
      <c r="S1810" s="0" t="str">
        <f aca="false">B1810</f>
        <v>OT- Complex</v>
      </c>
      <c r="T1810" s="2160" t="n">
        <f aca="false">M1810</f>
        <v>475548.344064246</v>
      </c>
      <c r="U1810" s="0" t="n">
        <v>405707.073270055</v>
      </c>
      <c r="V1810" s="1441" t="n">
        <f aca="false">T1810-U1810</f>
        <v>69841.2707941909</v>
      </c>
      <c r="W1810" s="2001" t="n">
        <f aca="false">V1810/U1810*100</f>
        <v>17.2147037593554</v>
      </c>
      <c r="X1810" s="1441" t="str">
        <f aca="false">IF(W1810&gt;40,"FAULT",IF(W1810&lt;-40,"CHECK","OK"))</f>
        <v>OK</v>
      </c>
    </row>
    <row r="1811" customFormat="false" ht="21.75" hidden="false" customHeight="true" outlineLevel="0" collapsed="false">
      <c r="A1811" s="2016" t="n">
        <v>11</v>
      </c>
      <c r="B1811" s="2017" t="s">
        <v>2114</v>
      </c>
      <c r="C1811" s="2152" t="n">
        <v>11</v>
      </c>
      <c r="D1811" s="2161"/>
      <c r="E1811" s="2018" t="s">
        <v>2115</v>
      </c>
      <c r="F1811" s="2119" t="n">
        <v>1</v>
      </c>
      <c r="G1811" s="2134" t="n">
        <v>9243737</v>
      </c>
      <c r="H1811" s="2134" t="n">
        <v>9318217</v>
      </c>
      <c r="I1811" s="2053" t="n">
        <f aca="false">H1811-G1811</f>
        <v>74480</v>
      </c>
      <c r="J1811" s="2027" t="n">
        <v>1</v>
      </c>
      <c r="K1811" s="2135"/>
      <c r="L1811" s="2128" t="n">
        <f aca="false">F1811*I1811*J1811</f>
        <v>74480</v>
      </c>
      <c r="M1811" s="2128" t="n">
        <f aca="false">L1811*$K$1823/$L$1823</f>
        <v>83535.1985875086</v>
      </c>
      <c r="N1811" s="2154" t="s">
        <v>1326</v>
      </c>
      <c r="O1811" s="2155"/>
      <c r="S1811" s="0" t="str">
        <f aca="false">B1811</f>
        <v>Alia Mdrasha O/H, (7L)</v>
      </c>
      <c r="T1811" s="2160" t="n">
        <f aca="false">M1811</f>
        <v>83535.1985875086</v>
      </c>
      <c r="U1811" s="0" t="n">
        <v>71193.444608367</v>
      </c>
      <c r="V1811" s="1441" t="n">
        <f aca="false">T1811-U1811</f>
        <v>12341.7539791416</v>
      </c>
      <c r="W1811" s="2001" t="n">
        <f aca="false">V1811/U1811*100</f>
        <v>17.3355202112122</v>
      </c>
      <c r="X1811" s="1441" t="str">
        <f aca="false">IF(W1811&gt;40,"FAULT",IF(W1811&lt;-40,"CHECK","OK"))</f>
        <v>OK</v>
      </c>
    </row>
    <row r="1812" customFormat="false" ht="21.75" hidden="false" customHeight="true" outlineLevel="0" collapsed="false">
      <c r="A1812" s="2016" t="n">
        <v>12</v>
      </c>
      <c r="B1812" s="2017" t="s">
        <v>2116</v>
      </c>
      <c r="C1812" s="2152" t="n">
        <v>11</v>
      </c>
      <c r="D1812" s="2161"/>
      <c r="E1812" s="2018" t="s">
        <v>2117</v>
      </c>
      <c r="F1812" s="2119" t="n">
        <v>1</v>
      </c>
      <c r="G1812" s="2134" t="n">
        <v>51746392</v>
      </c>
      <c r="H1812" s="2134" t="n">
        <v>53489908</v>
      </c>
      <c r="I1812" s="2053" t="n">
        <f aca="false">H1812-G1812</f>
        <v>1743516</v>
      </c>
      <c r="J1812" s="2027" t="n">
        <v>1</v>
      </c>
      <c r="K1812" s="2135"/>
      <c r="L1812" s="2128" t="n">
        <f aca="false">F1812*I1812*J1812</f>
        <v>1743516</v>
      </c>
      <c r="M1812" s="2128" t="n">
        <f aca="false">L1812*$K$1823/$L$1823</f>
        <v>1955490.80693473</v>
      </c>
      <c r="N1812" s="2159" t="s">
        <v>1334</v>
      </c>
      <c r="O1812" s="2155"/>
      <c r="S1812" s="0" t="str">
        <f aca="false">B1812</f>
        <v>Majed Sordar Road</v>
      </c>
      <c r="T1812" s="2160" t="n">
        <f aca="false">M1812</f>
        <v>1955490.80693473</v>
      </c>
      <c r="U1812" s="0" t="n">
        <v>1689289.81378675</v>
      </c>
      <c r="V1812" s="1441" t="n">
        <f aca="false">T1812-U1812</f>
        <v>266200.993147983</v>
      </c>
      <c r="W1812" s="2001" t="n">
        <f aca="false">V1812/U1812*100</f>
        <v>15.7581600845187</v>
      </c>
      <c r="X1812" s="1441" t="str">
        <f aca="false">IF(W1812&gt;40,"FAULT",IF(W1812&lt;-40,"CHECK","OK"))</f>
        <v>OK</v>
      </c>
    </row>
    <row r="1813" customFormat="false" ht="21.75" hidden="false" customHeight="true" outlineLevel="0" collapsed="false">
      <c r="A1813" s="2016" t="n">
        <v>15</v>
      </c>
      <c r="B1813" s="2017" t="s">
        <v>2118</v>
      </c>
      <c r="C1813" s="2152" t="n">
        <v>11</v>
      </c>
      <c r="D1813" s="2161"/>
      <c r="E1813" s="2018" t="s">
        <v>2119</v>
      </c>
      <c r="F1813" s="2119" t="n">
        <v>1</v>
      </c>
      <c r="G1813" s="2134" t="n">
        <v>44457492</v>
      </c>
      <c r="H1813" s="2134" t="n">
        <v>45648168</v>
      </c>
      <c r="I1813" s="2053" t="n">
        <f aca="false">H1813-G1813</f>
        <v>1190676</v>
      </c>
      <c r="J1813" s="2027" t="n">
        <v>1</v>
      </c>
      <c r="K1813" s="2135"/>
      <c r="L1813" s="2128" t="n">
        <f aca="false">F1813*I1813*J1813</f>
        <v>1190676</v>
      </c>
      <c r="M1813" s="2128" t="n">
        <f aca="false">L1813*$K$1823/$L$1823</f>
        <v>1335437.11215602</v>
      </c>
      <c r="N1813" s="2154" t="s">
        <v>1334</v>
      </c>
      <c r="O1813" s="2155"/>
      <c r="S1813" s="0" t="str">
        <f aca="false">B1813</f>
        <v>Chankharpool, 9L</v>
      </c>
      <c r="T1813" s="2160" t="n">
        <f aca="false">M1813</f>
        <v>1335437.11215602</v>
      </c>
      <c r="U1813" s="0" t="n">
        <v>1157798.19587355</v>
      </c>
      <c r="V1813" s="1441" t="n">
        <f aca="false">T1813-U1813</f>
        <v>177638.916282467</v>
      </c>
      <c r="W1813" s="2001" t="n">
        <f aca="false">V1813/U1813*100</f>
        <v>15.3428219974414</v>
      </c>
      <c r="X1813" s="1441" t="str">
        <f aca="false">IF(W1813&gt;40,"FAULT",IF(W1813&lt;-40,"CHECK","OK"))</f>
        <v>OK</v>
      </c>
    </row>
    <row r="1814" customFormat="false" ht="21.75" hidden="false" customHeight="true" outlineLevel="0" collapsed="false">
      <c r="A1814" s="2016" t="n">
        <v>16</v>
      </c>
      <c r="B1814" s="2017" t="s">
        <v>2120</v>
      </c>
      <c r="C1814" s="2152" t="n">
        <v>11</v>
      </c>
      <c r="D1814" s="2161"/>
      <c r="E1814" s="2018" t="s">
        <v>2121</v>
      </c>
      <c r="F1814" s="2119" t="n">
        <v>1</v>
      </c>
      <c r="G1814" s="2134" t="n">
        <v>12322570</v>
      </c>
      <c r="H1814" s="2134" t="n">
        <v>12584169</v>
      </c>
      <c r="I1814" s="2053" t="n">
        <f aca="false">H1814-G1814</f>
        <v>261599</v>
      </c>
      <c r="J1814" s="2027" t="n">
        <v>1</v>
      </c>
      <c r="K1814" s="2135"/>
      <c r="L1814" s="2128" t="n">
        <f aca="false">F1814*I1814*J1814</f>
        <v>261599</v>
      </c>
      <c r="M1814" s="2128" t="n">
        <f aca="false">L1814*$K$1823/$L$1823</f>
        <v>293403.926091483</v>
      </c>
      <c r="N1814" s="2154" t="s">
        <v>1326</v>
      </c>
      <c r="O1814" s="2155"/>
      <c r="S1814" s="0" t="str">
        <f aca="false">B1814</f>
        <v>Shahidullah College O/H, (10L)</v>
      </c>
      <c r="T1814" s="2160" t="n">
        <f aca="false">M1814</f>
        <v>293403.926091483</v>
      </c>
      <c r="U1814" s="0" t="n">
        <v>265403.875061592</v>
      </c>
      <c r="V1814" s="1441" t="n">
        <f aca="false">T1814-U1814</f>
        <v>28000.0510298913</v>
      </c>
      <c r="W1814" s="2001" t="n">
        <f aca="false">V1814/U1814*100</f>
        <v>10.5499782259748</v>
      </c>
      <c r="X1814" s="1441" t="str">
        <f aca="false">IF(W1814&gt;40,"FAULT",IF(W1814&lt;-40,"CHECK","OK"))</f>
        <v>OK</v>
      </c>
    </row>
    <row r="1815" customFormat="false" ht="21.75" hidden="false" customHeight="true" outlineLevel="0" collapsed="false">
      <c r="A1815" s="2016" t="n">
        <v>17</v>
      </c>
      <c r="B1815" s="2017" t="s">
        <v>2122</v>
      </c>
      <c r="C1815" s="2152" t="n">
        <v>11</v>
      </c>
      <c r="D1815" s="2161"/>
      <c r="E1815" s="2018" t="s">
        <v>2123</v>
      </c>
      <c r="F1815" s="2119" t="n">
        <v>1</v>
      </c>
      <c r="G1815" s="2134" t="n">
        <v>14499445</v>
      </c>
      <c r="H1815" s="2134" t="n">
        <v>14714284</v>
      </c>
      <c r="I1815" s="2053" t="n">
        <f aca="false">H1815-G1815</f>
        <v>214839</v>
      </c>
      <c r="J1815" s="2027" t="n">
        <v>1</v>
      </c>
      <c r="K1815" s="2135"/>
      <c r="L1815" s="2128" t="n">
        <f aca="false">F1815*I1815*J1815</f>
        <v>214839</v>
      </c>
      <c r="M1815" s="2128" t="n">
        <f aca="false">L1815*$K$1823/$L$1823</f>
        <v>240958.895399325</v>
      </c>
      <c r="N1815" s="2154" t="s">
        <v>760</v>
      </c>
      <c r="O1815" s="2155"/>
      <c r="S1815" s="0" t="str">
        <f aca="false">B1815</f>
        <v>Ananda Bazar</v>
      </c>
      <c r="T1815" s="2160" t="n">
        <f aca="false">M1815</f>
        <v>240958.895399325</v>
      </c>
      <c r="U1815" s="0" t="n">
        <v>169141.963077499</v>
      </c>
      <c r="V1815" s="1441" t="n">
        <f aca="false">T1815-U1815</f>
        <v>71816.9323218266</v>
      </c>
      <c r="W1815" s="2001" t="n">
        <f aca="false">V1815/U1815*100</f>
        <v>42.459559422827</v>
      </c>
      <c r="X1815" s="1441" t="str">
        <f aca="false">IF(W1815&gt;40,"FAULT",IF(W1815&lt;-40,"CHECK","OK"))</f>
        <v>FAULT</v>
      </c>
    </row>
    <row r="1816" customFormat="false" ht="21.75" hidden="false" customHeight="true" outlineLevel="0" collapsed="false">
      <c r="A1816" s="2016" t="n">
        <v>18</v>
      </c>
      <c r="B1816" s="2017" t="s">
        <v>2124</v>
      </c>
      <c r="C1816" s="2152" t="n">
        <v>11</v>
      </c>
      <c r="D1816" s="2161"/>
      <c r="E1816" s="2018" t="s">
        <v>2125</v>
      </c>
      <c r="F1816" s="2299" t="n">
        <v>1.5</v>
      </c>
      <c r="G1816" s="2134" t="n">
        <v>26760014</v>
      </c>
      <c r="H1816" s="2134" t="n">
        <v>27246134</v>
      </c>
      <c r="I1816" s="2053" t="n">
        <f aca="false">H1816-G1816</f>
        <v>486120</v>
      </c>
      <c r="J1816" s="2027" t="n">
        <v>1</v>
      </c>
      <c r="K1816" s="2135"/>
      <c r="L1816" s="2128" t="n">
        <f aca="false">F1816*I1816*J1816</f>
        <v>729180</v>
      </c>
      <c r="M1816" s="2128" t="n">
        <f aca="false">L1816*$K$1823/$L$1823</f>
        <v>817832.92301342</v>
      </c>
      <c r="N1816" s="2154" t="s">
        <v>1326</v>
      </c>
      <c r="O1816" s="2155" t="s">
        <v>1710</v>
      </c>
      <c r="S1816" s="0" t="str">
        <f aca="false">B1816</f>
        <v>Hosseni Dalan O/H, (12L)</v>
      </c>
      <c r="T1816" s="2160" t="n">
        <f aca="false">M1816</f>
        <v>817832.92301342</v>
      </c>
      <c r="U1816" s="0" t="n">
        <v>1651805.43588917</v>
      </c>
      <c r="V1816" s="2306" t="n">
        <f aca="false">T1816-U1816</f>
        <v>-833972.51287575</v>
      </c>
      <c r="W1816" s="2001" t="n">
        <f aca="false">V1816/U1816*100</f>
        <v>-50.4885439141821</v>
      </c>
      <c r="X1816" s="1441" t="str">
        <f aca="false">IF(W1816&gt;40,"FAULT",IF(W1816&lt;-40,"CHECK","OK"))</f>
        <v>CHECK</v>
      </c>
    </row>
    <row r="1817" customFormat="false" ht="21.75" hidden="false" customHeight="true" outlineLevel="0" collapsed="false">
      <c r="A1817" s="2016" t="n">
        <v>19</v>
      </c>
      <c r="B1817" s="2017" t="s">
        <v>2126</v>
      </c>
      <c r="C1817" s="2152" t="n">
        <v>11</v>
      </c>
      <c r="D1817" s="2161"/>
      <c r="E1817" s="2018" t="s">
        <v>2127</v>
      </c>
      <c r="F1817" s="2119" t="n">
        <v>1</v>
      </c>
      <c r="G1817" s="2134" t="n">
        <v>18502514</v>
      </c>
      <c r="H1817" s="2134" t="n">
        <v>19009274</v>
      </c>
      <c r="I1817" s="2053" t="n">
        <f aca="false">H1817-G1817</f>
        <v>506760</v>
      </c>
      <c r="J1817" s="2027" t="n">
        <v>1</v>
      </c>
      <c r="K1817" s="2135"/>
      <c r="L1817" s="2128" t="n">
        <f aca="false">F1817*I1817*J1817</f>
        <v>506760</v>
      </c>
      <c r="M1817" s="2128" t="n">
        <f aca="false">L1817*$K$1823/$L$1823</f>
        <v>568371.337757866</v>
      </c>
      <c r="N1817" s="2154" t="s">
        <v>1326</v>
      </c>
      <c r="O1817" s="2155"/>
      <c r="S1817" s="0" t="str">
        <f aca="false">B1817</f>
        <v>Badrun Nessa College</v>
      </c>
      <c r="T1817" s="2160" t="n">
        <f aca="false">M1817</f>
        <v>568371.337757866</v>
      </c>
      <c r="U1817" s="0" t="n">
        <v>487810.314880338</v>
      </c>
      <c r="V1817" s="1441" t="n">
        <f aca="false">T1817-U1817</f>
        <v>80561.0228775278</v>
      </c>
      <c r="W1817" s="2001" t="n">
        <f aca="false">V1817/U1817*100</f>
        <v>16.5148256238267</v>
      </c>
      <c r="X1817" s="1441" t="str">
        <f aca="false">IF(W1817&gt;40,"FAULT",IF(W1817&lt;-40,"CHECK","OK"))</f>
        <v>OK</v>
      </c>
    </row>
    <row r="1818" customFormat="false" ht="21.75" hidden="false" customHeight="true" outlineLevel="0" collapsed="false">
      <c r="A1818" s="2016" t="n">
        <v>20</v>
      </c>
      <c r="B1818" s="2017" t="s">
        <v>2128</v>
      </c>
      <c r="C1818" s="2152" t="n">
        <v>11</v>
      </c>
      <c r="D1818" s="2161"/>
      <c r="E1818" s="2018" t="s">
        <v>2129</v>
      </c>
      <c r="F1818" s="2119" t="n">
        <v>1</v>
      </c>
      <c r="G1818" s="2134" t="n">
        <v>11041413</v>
      </c>
      <c r="H1818" s="2134" t="n">
        <v>11353372</v>
      </c>
      <c r="I1818" s="2053" t="n">
        <f aca="false">H1818-G1818</f>
        <v>311959</v>
      </c>
      <c r="J1818" s="2027" t="n">
        <v>1</v>
      </c>
      <c r="K1818" s="2135"/>
      <c r="L1818" s="2128" t="n">
        <f aca="false">F1818*I1818*J1818</f>
        <v>311959</v>
      </c>
      <c r="M1818" s="2128" t="n">
        <f aca="false">L1818*$K$1823/$L$1823</f>
        <v>349886.640925894</v>
      </c>
      <c r="N1818" s="2154" t="s">
        <v>760</v>
      </c>
      <c r="O1818" s="2155"/>
      <c r="S1818" s="0" t="str">
        <f aca="false">B1818</f>
        <v>Dhaka Medical College, Unit-II</v>
      </c>
      <c r="T1818" s="2160" t="n">
        <f aca="false">M1818</f>
        <v>349886.640925894</v>
      </c>
      <c r="U1818" s="0" t="n">
        <v>318669.354541534</v>
      </c>
      <c r="V1818" s="1441" t="n">
        <f aca="false">T1818-U1818</f>
        <v>31217.2863843595</v>
      </c>
      <c r="W1818" s="2001" t="n">
        <f aca="false">V1818/U1818*100</f>
        <v>9.79613694867881</v>
      </c>
      <c r="X1818" s="1441" t="str">
        <f aca="false">IF(W1818&gt;40,"FAULT",IF(W1818&lt;-40,"CHECK","OK"))</f>
        <v>OK</v>
      </c>
    </row>
    <row r="1819" customFormat="false" ht="21.75" hidden="false" customHeight="true" outlineLevel="0" collapsed="false">
      <c r="A1819" s="2016" t="n">
        <v>21</v>
      </c>
      <c r="B1819" s="2017" t="s">
        <v>2130</v>
      </c>
      <c r="C1819" s="2152" t="n">
        <v>11</v>
      </c>
      <c r="D1819" s="2161"/>
      <c r="E1819" s="2018" t="s">
        <v>2131</v>
      </c>
      <c r="F1819" s="2119" t="n">
        <v>1</v>
      </c>
      <c r="G1819" s="2134" t="n">
        <v>0</v>
      </c>
      <c r="H1819" s="2134" t="n">
        <v>0</v>
      </c>
      <c r="I1819" s="2053" t="n">
        <f aca="false">H1819-G1819</f>
        <v>0</v>
      </c>
      <c r="J1819" s="2027" t="n">
        <v>1</v>
      </c>
      <c r="K1819" s="2135"/>
      <c r="L1819" s="2128" t="n">
        <f aca="false">F1819*I1819*J1819</f>
        <v>0</v>
      </c>
      <c r="M1819" s="2128" t="n">
        <f aca="false">L1819*$K$1823/$L$1823</f>
        <v>0</v>
      </c>
      <c r="N1819" s="2154"/>
      <c r="O1819" s="2155"/>
      <c r="S1819" s="0" t="str">
        <f aca="false">B1819</f>
        <v>Spare, 15L</v>
      </c>
      <c r="T1819" s="2160" t="n">
        <f aca="false">M1819</f>
        <v>0</v>
      </c>
      <c r="U1819" s="0" t="n">
        <v>0</v>
      </c>
      <c r="V1819" s="1441" t="n">
        <f aca="false">T1819-U1819</f>
        <v>0</v>
      </c>
      <c r="W1819" s="2001" t="e">
        <f aca="false">V1819/U1819*100</f>
        <v>#DIV/0!</v>
      </c>
      <c r="X1819" s="1441" t="e">
        <f aca="false">IF(W1819&gt;40,"FAULT",IF(W1819&lt;-40,"CHECK","OK"))</f>
        <v>#DIV/0!</v>
      </c>
    </row>
    <row r="1820" customFormat="false" ht="21.75" hidden="false" customHeight="true" outlineLevel="0" collapsed="false">
      <c r="A1820" s="2016" t="n">
        <v>22</v>
      </c>
      <c r="B1820" s="2017" t="s">
        <v>2132</v>
      </c>
      <c r="C1820" s="2152" t="n">
        <v>11</v>
      </c>
      <c r="D1820" s="2161"/>
      <c r="E1820" s="2018" t="s">
        <v>2133</v>
      </c>
      <c r="F1820" s="2119" t="n">
        <v>1</v>
      </c>
      <c r="G1820" s="2134" t="n">
        <v>19088354</v>
      </c>
      <c r="H1820" s="2134" t="n">
        <v>19677112</v>
      </c>
      <c r="I1820" s="2053" t="n">
        <f aca="false">H1820-G1820</f>
        <v>588758</v>
      </c>
      <c r="J1820" s="2027" t="n">
        <v>1</v>
      </c>
      <c r="K1820" s="2135"/>
      <c r="L1820" s="2128" t="n">
        <f aca="false">F1820*I1820*J1820</f>
        <v>588758</v>
      </c>
      <c r="M1820" s="2128" t="n">
        <f aca="false">L1820*$K$1823/$L$1823</f>
        <v>660338.566729114</v>
      </c>
      <c r="N1820" s="2154" t="s">
        <v>760</v>
      </c>
      <c r="O1820" s="2155"/>
      <c r="S1820" s="0" t="str">
        <f aca="false">B1820</f>
        <v>Sheikh Hasina National Burn Institute</v>
      </c>
      <c r="T1820" s="2160" t="n">
        <f aca="false">M1820</f>
        <v>660338.566729114</v>
      </c>
      <c r="U1820" s="0" t="n">
        <v>527600.991776481</v>
      </c>
      <c r="V1820" s="1441" t="n">
        <f aca="false">T1820-U1820</f>
        <v>132737.574952633</v>
      </c>
      <c r="W1820" s="2001" t="n">
        <f aca="false">V1820/U1820*100</f>
        <v>25.1587045933506</v>
      </c>
      <c r="X1820" s="1441" t="str">
        <f aca="false">IF(W1820&gt;40,"FAULT",IF(W1820&lt;-40,"CHECK","OK"))</f>
        <v>OK</v>
      </c>
    </row>
    <row r="1821" customFormat="false" ht="21.75" hidden="false" customHeight="true" outlineLevel="0" collapsed="false">
      <c r="A1821" s="2016" t="n">
        <v>23</v>
      </c>
      <c r="B1821" s="2017" t="s">
        <v>1286</v>
      </c>
      <c r="C1821" s="2152" t="n">
        <v>0.415</v>
      </c>
      <c r="D1821" s="2161"/>
      <c r="E1821" s="2018" t="s">
        <v>2134</v>
      </c>
      <c r="F1821" s="2119" t="n">
        <v>1</v>
      </c>
      <c r="G1821" s="2134" t="n">
        <v>2469.39</v>
      </c>
      <c r="H1821" s="2134" t="n">
        <v>2551.19</v>
      </c>
      <c r="I1821" s="2053" t="n">
        <f aca="false">H1821-G1821</f>
        <v>81.8000000000002</v>
      </c>
      <c r="J1821" s="2027" t="n">
        <v>100</v>
      </c>
      <c r="K1821" s="2135"/>
      <c r="L1821" s="2128" t="n">
        <f aca="false">F1821*I1821*J1821</f>
        <v>8180.00000000002</v>
      </c>
      <c r="M1821" s="2128" t="n">
        <f aca="false">L1821*$K$1823/$L$1823</f>
        <v>9174.5156343424</v>
      </c>
      <c r="N1821" s="2154" t="s">
        <v>760</v>
      </c>
      <c r="O1821" s="2155"/>
      <c r="S1821" s="0" t="str">
        <f aca="false">B1821</f>
        <v>Aux. Transformer, AT-1</v>
      </c>
      <c r="T1821" s="2160" t="n">
        <f aca="false">M1821</f>
        <v>9174.5156343424</v>
      </c>
      <c r="U1821" s="0" t="n">
        <v>7320.99521240701</v>
      </c>
      <c r="V1821" s="1441" t="n">
        <f aca="false">T1821-U1821</f>
        <v>1853.52042193539</v>
      </c>
      <c r="W1821" s="2001" t="n">
        <f aca="false">V1821/U1821*100</f>
        <v>25.3178750724245</v>
      </c>
      <c r="X1821" s="1441" t="str">
        <f aca="false">IF(W1821&gt;40,"FAULT",IF(W1821&lt;-40,"CHECK","OK"))</f>
        <v>OK</v>
      </c>
    </row>
    <row r="1822" customFormat="false" ht="21.75" hidden="false" customHeight="true" outlineLevel="0" collapsed="false">
      <c r="A1822" s="2016" t="n">
        <v>24</v>
      </c>
      <c r="B1822" s="2017" t="s">
        <v>1288</v>
      </c>
      <c r="C1822" s="2152" t="n">
        <v>0.415</v>
      </c>
      <c r="D1822" s="2162"/>
      <c r="E1822" s="2018" t="s">
        <v>2135</v>
      </c>
      <c r="F1822" s="2119" t="n">
        <v>1</v>
      </c>
      <c r="G1822" s="2134" t="n">
        <v>0</v>
      </c>
      <c r="H1822" s="2134" t="n">
        <v>0</v>
      </c>
      <c r="I1822" s="2053" t="n">
        <f aca="false">H1822-G1822</f>
        <v>0</v>
      </c>
      <c r="J1822" s="2027" t="n">
        <v>100</v>
      </c>
      <c r="K1822" s="2135"/>
      <c r="L1822" s="2128" t="n">
        <f aca="false">F1822*I1822*J1822</f>
        <v>0</v>
      </c>
      <c r="M1822" s="2128" t="n">
        <f aca="false">L1822*$K$1823/$L$1823</f>
        <v>0</v>
      </c>
      <c r="N1822" s="2154" t="s">
        <v>760</v>
      </c>
      <c r="O1822" s="2155"/>
      <c r="S1822" s="0" t="str">
        <f aca="false">B1822</f>
        <v>Aux. Transformer, AT-2</v>
      </c>
      <c r="T1822" s="2160" t="n">
        <f aca="false">M1822</f>
        <v>0</v>
      </c>
      <c r="U1822" s="0" t="n">
        <v>0</v>
      </c>
      <c r="V1822" s="1441" t="n">
        <f aca="false">T1822-U1822</f>
        <v>0</v>
      </c>
      <c r="W1822" s="2001" t="e">
        <f aca="false">V1822/U1822*100</f>
        <v>#DIV/0!</v>
      </c>
      <c r="X1822" s="1441" t="e">
        <f aca="false">IF(W1822&gt;40,"FAULT",IF(W1822&lt;-40,"CHECK","OK"))</f>
        <v>#DIV/0!</v>
      </c>
    </row>
    <row r="1823" customFormat="false" ht="21.75" hidden="false" customHeight="true" outlineLevel="0" collapsed="false">
      <c r="A1823" s="2132"/>
      <c r="B1823" s="2142"/>
      <c r="C1823" s="2143"/>
      <c r="D1823" s="2142"/>
      <c r="E1823" s="2143"/>
      <c r="F1823" s="2144"/>
      <c r="G1823" s="2145"/>
      <c r="H1823" s="2145"/>
      <c r="I1823" s="2145"/>
      <c r="J1823" s="2239" t="s">
        <v>1187</v>
      </c>
      <c r="K1823" s="2130" t="n">
        <f aca="false">K1803</f>
        <v>8024408</v>
      </c>
      <c r="L1823" s="2130" t="n">
        <f aca="false">SUM(L1805:L1822)</f>
        <v>7154563.8</v>
      </c>
      <c r="M1823" s="2130" t="n">
        <f aca="false">SUM(M1805:M1822)</f>
        <v>8024408</v>
      </c>
      <c r="N1823" s="2166" t="n">
        <f aca="false">(M1823-L1823)/L1823*100</f>
        <v>12.1578928403714</v>
      </c>
      <c r="O1823" s="2240"/>
    </row>
    <row r="1825" customFormat="false" ht="21.75" hidden="false" customHeight="true" outlineLevel="0" collapsed="false">
      <c r="A1825" s="2077"/>
      <c r="B1825" s="2078"/>
      <c r="C1825" s="2051"/>
      <c r="D1825" s="2079"/>
      <c r="F1825" s="2169" t="s">
        <v>1234</v>
      </c>
      <c r="G1825" s="2169"/>
      <c r="H1825" s="2169"/>
      <c r="I1825" s="2170" t="s">
        <v>212</v>
      </c>
      <c r="J1825" s="2077"/>
      <c r="L1825" s="2077"/>
      <c r="M1825" s="2077"/>
      <c r="N1825" s="2051"/>
      <c r="O1825" s="2077"/>
    </row>
    <row r="1826" customFormat="false" ht="21.75" hidden="false" customHeight="true" outlineLevel="0" collapsed="false">
      <c r="A1826" s="2077"/>
      <c r="B1826" s="2078"/>
      <c r="C1826" s="2051"/>
      <c r="D1826" s="2079"/>
      <c r="F1826" s="2260" t="s">
        <v>760</v>
      </c>
      <c r="G1826" s="2261" t="s">
        <v>1367</v>
      </c>
      <c r="H1826" s="2261"/>
      <c r="I1826" s="2171" t="n">
        <f aca="false">M1805+M1806+M1807+M1810+M1815+M1818+M1820+M1821+M1822</f>
        <v>2422378.09419806</v>
      </c>
      <c r="J1826" s="2077"/>
      <c r="L1826" s="2077"/>
      <c r="M1826" s="2077"/>
      <c r="N1826" s="2051"/>
      <c r="O1826" s="2077" t="s">
        <v>122</v>
      </c>
    </row>
    <row r="1827" customFormat="false" ht="21.75" hidden="false" customHeight="true" outlineLevel="0" collapsed="false">
      <c r="A1827" s="2077"/>
      <c r="B1827" s="2078"/>
      <c r="C1827" s="2051"/>
      <c r="D1827" s="2079"/>
      <c r="F1827" s="2260" t="s">
        <v>1326</v>
      </c>
      <c r="G1827" s="2261" t="s">
        <v>1367</v>
      </c>
      <c r="H1827" s="2261"/>
      <c r="I1827" s="2171" t="n">
        <f aca="false">M1809+M1811+M1814+M1816+M1817</f>
        <v>2311101.9867112</v>
      </c>
      <c r="J1827" s="2077"/>
      <c r="L1827" s="2077"/>
      <c r="M1827" s="2077"/>
      <c r="N1827" s="2051"/>
      <c r="O1827" s="2077"/>
    </row>
    <row r="1828" customFormat="false" ht="21.75" hidden="false" customHeight="true" outlineLevel="0" collapsed="false">
      <c r="A1828" s="2077"/>
      <c r="B1828" s="2078"/>
      <c r="C1828" s="2051"/>
      <c r="D1828" s="2079"/>
      <c r="F1828" s="2260" t="s">
        <v>1334</v>
      </c>
      <c r="G1828" s="2261" t="s">
        <v>1367</v>
      </c>
      <c r="H1828" s="2261"/>
      <c r="I1828" s="2171" t="n">
        <f aca="false">M1812+M1813</f>
        <v>3290927.91909075</v>
      </c>
      <c r="J1828" s="2077"/>
      <c r="L1828" s="2077"/>
      <c r="M1828" s="2077"/>
      <c r="N1828" s="2051"/>
      <c r="O1828" s="2077"/>
    </row>
    <row r="1829" customFormat="false" ht="21.75" hidden="false" customHeight="true" outlineLevel="0" collapsed="false">
      <c r="A1829" s="2077"/>
      <c r="B1829" s="2078"/>
      <c r="C1829" s="2051"/>
      <c r="D1829" s="2079"/>
      <c r="E1829" s="2051"/>
      <c r="F1829" s="2260"/>
      <c r="G1829" s="2126"/>
      <c r="H1829" s="2126"/>
      <c r="I1829" s="2171"/>
      <c r="J1829" s="2077"/>
      <c r="L1829" s="2077"/>
      <c r="M1829" s="2077"/>
      <c r="N1829" s="2051"/>
      <c r="O1829" s="2077"/>
    </row>
    <row r="1830" customFormat="false" ht="21.75" hidden="false" customHeight="true" outlineLevel="0" collapsed="false">
      <c r="A1830" s="2077"/>
      <c r="B1830" s="2078"/>
      <c r="C1830" s="2051"/>
      <c r="D1830" s="2079"/>
      <c r="F1830" s="2260"/>
      <c r="G1830" s="2126"/>
      <c r="H1830" s="2126"/>
      <c r="I1830" s="2171"/>
      <c r="J1830" s="2077"/>
      <c r="L1830" s="2077"/>
      <c r="M1830" s="2077"/>
      <c r="N1830" s="2051"/>
      <c r="O1830" s="2077"/>
    </row>
    <row r="1831" customFormat="false" ht="21.75" hidden="false" customHeight="true" outlineLevel="0" collapsed="false">
      <c r="A1831" s="2077"/>
      <c r="B1831" s="2078"/>
      <c r="C1831" s="2051"/>
      <c r="D1831" s="2079"/>
      <c r="F1831" s="2385" t="s">
        <v>1239</v>
      </c>
      <c r="G1831" s="2386"/>
      <c r="H1831" s="2386"/>
      <c r="I1831" s="2242" t="n">
        <f aca="false">SUM(I1826:I1830)</f>
        <v>8024408</v>
      </c>
      <c r="J1831" s="2130" t="n">
        <f aca="false">I1831-M1823</f>
        <v>0</v>
      </c>
      <c r="L1831" s="2077"/>
      <c r="M1831" s="2077"/>
      <c r="N1831" s="2051"/>
      <c r="O1831" s="2077"/>
    </row>
    <row r="1832" customFormat="false" ht="21.75" hidden="false" customHeight="true" outlineLevel="0" collapsed="false">
      <c r="A1832" s="2077"/>
      <c r="B1832" s="2078"/>
      <c r="C1832" s="2051"/>
      <c r="D1832" s="2079"/>
      <c r="F1832" s="2103"/>
      <c r="G1832" s="2077"/>
      <c r="H1832" s="2077"/>
      <c r="I1832" s="2077"/>
      <c r="J1832" s="2077"/>
      <c r="L1832" s="2077"/>
      <c r="M1832" s="2077"/>
      <c r="N1832" s="2051"/>
      <c r="O1832" s="2077"/>
    </row>
    <row r="1833" customFormat="false" ht="21.75" hidden="false" customHeight="true" outlineLevel="0" collapsed="false">
      <c r="A1833" s="2077"/>
      <c r="B1833" s="2078"/>
      <c r="C1833" s="2051"/>
      <c r="D1833" s="2079"/>
      <c r="E1833" s="2051"/>
      <c r="F1833" s="2103"/>
      <c r="G1833" s="2077"/>
      <c r="H1833" s="2077"/>
      <c r="I1833" s="2077"/>
      <c r="J1833" s="2077"/>
      <c r="K1833" s="2080"/>
      <c r="L1833" s="2077"/>
      <c r="M1833" s="2077"/>
      <c r="N1833" s="2051"/>
      <c r="O1833" s="2077"/>
    </row>
    <row r="1834" customFormat="false" ht="21.75" hidden="false" customHeight="true" outlineLevel="0" collapsed="false">
      <c r="A1834" s="2077"/>
      <c r="B1834" s="2078"/>
      <c r="C1834" s="2051"/>
      <c r="D1834" s="2079"/>
      <c r="E1834" s="2051"/>
      <c r="F1834" s="2103"/>
      <c r="G1834" s="2077"/>
      <c r="H1834" s="2077"/>
      <c r="I1834" s="2077"/>
      <c r="J1834" s="2077"/>
      <c r="K1834" s="2080"/>
      <c r="L1834" s="2077"/>
      <c r="M1834" s="2077"/>
      <c r="N1834" s="2051"/>
      <c r="O1834" s="2077"/>
    </row>
    <row r="1835" customFormat="false" ht="21.75" hidden="false" customHeight="true" outlineLevel="0" collapsed="false">
      <c r="A1835" s="2077"/>
      <c r="B1835" s="2051"/>
      <c r="C1835" s="2051"/>
      <c r="D1835" s="2079"/>
      <c r="E1835" s="2051"/>
      <c r="F1835" s="2103"/>
      <c r="G1835" s="2077"/>
      <c r="H1835" s="2077"/>
      <c r="I1835" s="2077"/>
      <c r="J1835" s="2077"/>
      <c r="K1835" s="2080"/>
      <c r="L1835" s="2077"/>
      <c r="M1835" s="2077"/>
      <c r="N1835" s="2051"/>
      <c r="O1835" s="2077"/>
    </row>
    <row r="1836" customFormat="false" ht="21.75" hidden="false" customHeight="true" outlineLevel="0" collapsed="false">
      <c r="A1836" s="2077"/>
      <c r="B1836" s="2051"/>
      <c r="C1836" s="2051"/>
      <c r="D1836" s="2079"/>
      <c r="E1836" s="2051"/>
      <c r="F1836" s="2103"/>
      <c r="G1836" s="2077"/>
      <c r="H1836" s="2077"/>
      <c r="I1836" s="2077"/>
      <c r="J1836" s="2077"/>
      <c r="K1836" s="2080"/>
      <c r="L1836" s="2077"/>
      <c r="M1836" s="2077"/>
      <c r="N1836" s="2051"/>
      <c r="O1836" s="2077"/>
    </row>
    <row r="1837" customFormat="false" ht="21.75" hidden="false" customHeight="true" outlineLevel="0" collapsed="false">
      <c r="A1837" s="2077"/>
      <c r="B1837" s="2078"/>
      <c r="C1837" s="2051"/>
      <c r="D1837" s="2079"/>
      <c r="E1837" s="2051"/>
      <c r="F1837" s="2103"/>
      <c r="G1837" s="2077"/>
      <c r="H1837" s="2077"/>
      <c r="I1837" s="2077"/>
      <c r="J1837" s="2077"/>
      <c r="K1837" s="2080"/>
      <c r="L1837" s="2077"/>
      <c r="M1837" s="2077"/>
      <c r="N1837" s="2051"/>
      <c r="O1837" s="2077"/>
    </row>
    <row r="1838" customFormat="false" ht="21.75" hidden="false" customHeight="true" outlineLevel="0" collapsed="false">
      <c r="A1838" s="2077"/>
      <c r="B1838" s="2078"/>
      <c r="C1838" s="2051"/>
      <c r="D1838" s="2079"/>
      <c r="E1838" s="2051"/>
      <c r="F1838" s="2103"/>
      <c r="G1838" s="2077"/>
      <c r="H1838" s="2077"/>
      <c r="I1838" s="2077"/>
      <c r="J1838" s="2077"/>
      <c r="K1838" s="2080"/>
      <c r="L1838" s="2077"/>
      <c r="M1838" s="2077"/>
      <c r="N1838" s="2051"/>
      <c r="O1838" s="2077"/>
    </row>
    <row r="1839" customFormat="false" ht="21.75" hidden="false" customHeight="true" outlineLevel="0" collapsed="false">
      <c r="A1839" s="2077"/>
      <c r="B1839" s="2078"/>
      <c r="C1839" s="2051"/>
      <c r="D1839" s="2079"/>
      <c r="E1839" s="2051"/>
      <c r="F1839" s="2103"/>
      <c r="G1839" s="2077"/>
      <c r="H1839" s="2077"/>
      <c r="I1839" s="2077"/>
      <c r="J1839" s="2077"/>
      <c r="K1839" s="2080"/>
      <c r="L1839" s="2077"/>
      <c r="M1839" s="2077"/>
      <c r="N1839" s="2051"/>
      <c r="O1839" s="2077"/>
    </row>
    <row r="1840" customFormat="false" ht="21.75" hidden="false" customHeight="true" outlineLevel="0" collapsed="false">
      <c r="A1840" s="2174"/>
      <c r="B1840" s="2175"/>
      <c r="C1840" s="2175"/>
      <c r="D1840" s="2175"/>
      <c r="E1840" s="2175"/>
      <c r="F1840" s="2175"/>
      <c r="G1840" s="2175"/>
      <c r="H1840" s="2175"/>
      <c r="I1840" s="2175"/>
      <c r="J1840" s="2175"/>
      <c r="K1840" s="2175"/>
      <c r="L1840" s="2175"/>
      <c r="M1840" s="2175"/>
      <c r="N1840" s="2051"/>
      <c r="O1840" s="2077"/>
    </row>
    <row r="1841" customFormat="false" ht="21.75" hidden="false" customHeight="true" outlineLevel="0" collapsed="false">
      <c r="A1841" s="2077"/>
      <c r="B1841" s="2078"/>
      <c r="C1841" s="2051"/>
      <c r="D1841" s="2079"/>
      <c r="E1841" s="2051"/>
      <c r="F1841" s="2103"/>
      <c r="G1841" s="2077"/>
      <c r="H1841" s="2077"/>
      <c r="I1841" s="2077"/>
      <c r="J1841" s="2077"/>
      <c r="K1841" s="2080"/>
      <c r="L1841" s="2077"/>
      <c r="M1841" s="2077"/>
      <c r="N1841" s="2051"/>
      <c r="O1841" s="2077"/>
    </row>
    <row r="1842" customFormat="false" ht="21.75" hidden="false" customHeight="true" outlineLevel="0" collapsed="false">
      <c r="A1842" s="2077"/>
      <c r="B1842" s="2078"/>
      <c r="C1842" s="2051"/>
      <c r="D1842" s="2079"/>
      <c r="E1842" s="2051"/>
      <c r="F1842" s="2103"/>
      <c r="G1842" s="2077"/>
      <c r="H1842" s="2077"/>
      <c r="I1842" s="2077"/>
      <c r="J1842" s="2077"/>
      <c r="K1842" s="2080"/>
      <c r="L1842" s="2077"/>
      <c r="M1842" s="2077"/>
      <c r="N1842" s="2051"/>
      <c r="O1842" s="2077"/>
    </row>
    <row r="1843" customFormat="false" ht="21.75" hidden="false" customHeight="true" outlineLevel="0" collapsed="false">
      <c r="A1843" s="2270" t="s">
        <v>2136</v>
      </c>
      <c r="B1843" s="2270"/>
      <c r="C1843" s="2270"/>
      <c r="D1843" s="2270"/>
      <c r="E1843" s="2270"/>
      <c r="F1843" s="2270"/>
      <c r="G1843" s="2270"/>
      <c r="H1843" s="2270"/>
      <c r="I1843" s="2270"/>
      <c r="J1843" s="2270"/>
      <c r="K1843" s="2270"/>
      <c r="L1843" s="2270"/>
      <c r="M1843" s="2270"/>
      <c r="N1843" s="2270"/>
      <c r="O1843" s="1989" t="str">
        <f aca="false">$O$6</f>
        <v>Month June-2023</v>
      </c>
      <c r="S1843" s="1990" t="str">
        <f aca="false">S6</f>
        <v>Name of Feeders.</v>
      </c>
      <c r="T1843" s="1991" t="str">
        <f aca="false">T6</f>
        <v>Month June-2023</v>
      </c>
      <c r="U1843" s="1990" t="s">
        <v>1070</v>
      </c>
      <c r="V1843" s="1990" t="str">
        <f aca="false">V6</f>
        <v>Diffferance</v>
      </c>
      <c r="W1843" s="1990" t="str">
        <f aca="false">W6</f>
        <v>% of Increased/Decreased</v>
      </c>
      <c r="X1843" s="1990" t="str">
        <f aca="false">X6</f>
        <v>COMENTS</v>
      </c>
    </row>
    <row r="1844" customFormat="false" ht="21.75" hidden="false" customHeight="true" outlineLevel="0" collapsed="false">
      <c r="A1844" s="1992" t="s">
        <v>794</v>
      </c>
      <c r="B1844" s="1993" t="s">
        <v>1074</v>
      </c>
      <c r="C1844" s="1994" t="s">
        <v>1075</v>
      </c>
      <c r="D1844" s="1994"/>
      <c r="E1844" s="1994"/>
      <c r="F1844" s="1995" t="s">
        <v>45</v>
      </c>
      <c r="G1844" s="1996" t="s">
        <v>1076</v>
      </c>
      <c r="H1844" s="1996"/>
      <c r="I1844" s="1996"/>
      <c r="J1844" s="1996" t="s">
        <v>29</v>
      </c>
      <c r="K1844" s="1996" t="s">
        <v>1077</v>
      </c>
      <c r="L1844" s="1996"/>
      <c r="M1844" s="1994" t="s">
        <v>1134</v>
      </c>
      <c r="N1844" s="1993"/>
      <c r="O1844" s="1997" t="s">
        <v>479</v>
      </c>
    </row>
    <row r="1845" customFormat="false" ht="21.75" hidden="false" customHeight="true" outlineLevel="0" collapsed="false">
      <c r="A1845" s="1992"/>
      <c r="B1845" s="1993"/>
      <c r="C1845" s="1998" t="s">
        <v>1079</v>
      </c>
      <c r="D1845" s="1998"/>
      <c r="E1845" s="1998" t="s">
        <v>1080</v>
      </c>
      <c r="F1845" s="1995"/>
      <c r="G1845" s="2249" t="n">
        <f aca="false">'NORTH-1'!$H$8</f>
        <v>44929</v>
      </c>
      <c r="H1845" s="2249" t="n">
        <f aca="false">'NORTH-1'!$H$8</f>
        <v>44929</v>
      </c>
      <c r="I1845" s="2000" t="s">
        <v>47</v>
      </c>
      <c r="J1845" s="1996"/>
      <c r="K1845" s="2000" t="s">
        <v>1081</v>
      </c>
      <c r="L1845" s="2000" t="s">
        <v>1082</v>
      </c>
      <c r="M1845" s="1994" t="s">
        <v>1083</v>
      </c>
      <c r="N1845" s="1998" t="s">
        <v>741</v>
      </c>
      <c r="O1845" s="1997"/>
    </row>
    <row r="1846" customFormat="false" ht="21.75" hidden="false" customHeight="true" outlineLevel="0" collapsed="false">
      <c r="A1846" s="2002" t="n">
        <v>1</v>
      </c>
      <c r="B1846" s="2003" t="n">
        <v>2</v>
      </c>
      <c r="C1846" s="2004" t="n">
        <v>4</v>
      </c>
      <c r="D1846" s="2004"/>
      <c r="E1846" s="2003" t="n">
        <v>5</v>
      </c>
      <c r="F1846" s="2005" t="n">
        <v>7</v>
      </c>
      <c r="G1846" s="2002" t="n">
        <v>9</v>
      </c>
      <c r="H1846" s="2002" t="n">
        <v>9</v>
      </c>
      <c r="I1846" s="2002" t="s">
        <v>1084</v>
      </c>
      <c r="J1846" s="2002" t="n">
        <v>11</v>
      </c>
      <c r="K1846" s="2002" t="s">
        <v>1085</v>
      </c>
      <c r="L1846" s="2002" t="s">
        <v>1086</v>
      </c>
      <c r="M1846" s="2002" t="n">
        <v>14</v>
      </c>
      <c r="N1846" s="2006" t="n">
        <v>15</v>
      </c>
      <c r="O1846" s="2002" t="n">
        <v>16</v>
      </c>
      <c r="T1846" s="1441" t="n">
        <v>15283200.0000001</v>
      </c>
      <c r="U1846" s="1441" t="n">
        <v>15283200.0000001</v>
      </c>
      <c r="V1846" s="1441" t="n">
        <f aca="false">T1846-U1846</f>
        <v>0</v>
      </c>
      <c r="W1846" s="2001" t="n">
        <f aca="false">V1846/U1846*100</f>
        <v>0</v>
      </c>
      <c r="X1846" s="1441" t="str">
        <f aca="false">IF(W1846&gt;40,"FAULT",IF(W1846&lt;-40,"CHECK","OK"))</f>
        <v>OK</v>
      </c>
    </row>
    <row r="1847" customFormat="false" ht="21.75" hidden="false" customHeight="true" outlineLevel="0" collapsed="false">
      <c r="A1847" s="2016"/>
      <c r="B1847" s="2008" t="s">
        <v>2137</v>
      </c>
      <c r="C1847" s="2009"/>
      <c r="D1847" s="2010"/>
      <c r="E1847" s="2009"/>
      <c r="F1847" s="2012"/>
      <c r="G1847" s="2009"/>
      <c r="H1847" s="2009"/>
      <c r="I1847" s="2009"/>
      <c r="J1847" s="2009"/>
      <c r="K1847" s="2010"/>
      <c r="L1847" s="2009"/>
      <c r="M1847" s="2013"/>
      <c r="N1847" s="2014"/>
      <c r="O1847" s="2027"/>
    </row>
    <row r="1848" customFormat="false" ht="21.75" hidden="false" customHeight="true" outlineLevel="0" collapsed="false">
      <c r="A1848" s="2176" t="n">
        <f aca="false">A1618</f>
        <v>0</v>
      </c>
      <c r="B1848" s="2177" t="str">
        <f aca="false">B1618</f>
        <v>BB Avenue-1</v>
      </c>
      <c r="C1848" s="2178" t="n">
        <f aca="false">C1618</f>
        <v>33</v>
      </c>
      <c r="D1848" s="2179" t="n">
        <f aca="false">D1618</f>
        <v>0</v>
      </c>
      <c r="E1848" s="2178" t="n">
        <f aca="false">E1618</f>
        <v>2804</v>
      </c>
      <c r="F1848" s="2180" t="n">
        <f aca="false">F1618</f>
        <v>1.48</v>
      </c>
      <c r="G1848" s="2181" t="n">
        <f aca="false">G1618</f>
        <v>130.96</v>
      </c>
      <c r="H1848" s="2181" t="n">
        <f aca="false">H1618</f>
        <v>139.96</v>
      </c>
      <c r="I1848" s="2181" t="n">
        <f aca="false">I1618</f>
        <v>9</v>
      </c>
      <c r="J1848" s="2178" t="n">
        <f aca="false">J1618</f>
        <v>360000</v>
      </c>
      <c r="K1848" s="2184" t="n">
        <f aca="false">K1618</f>
        <v>0</v>
      </c>
      <c r="L1848" s="2186" t="n">
        <f aca="false">L1618</f>
        <v>4795200</v>
      </c>
      <c r="M1848" s="2186" t="n">
        <f aca="false">M1618</f>
        <v>4854712.57715688</v>
      </c>
      <c r="N1848" s="2129"/>
      <c r="O1848" s="2187"/>
    </row>
    <row r="1849" customFormat="false" ht="21.75" hidden="false" customHeight="true" outlineLevel="0" collapsed="false">
      <c r="A1849" s="2188" t="n">
        <f aca="false">A1623</f>
        <v>11</v>
      </c>
      <c r="B1849" s="2177" t="str">
        <f aca="false">B1623</f>
        <v>BB Avenue-2</v>
      </c>
      <c r="C1849" s="2178" t="n">
        <f aca="false">C1623</f>
        <v>33</v>
      </c>
      <c r="D1849" s="2179"/>
      <c r="E1849" s="2178" t="n">
        <f aca="false">E1623</f>
        <v>2820</v>
      </c>
      <c r="F1849" s="2180" t="n">
        <f aca="false">F1623</f>
        <v>1</v>
      </c>
      <c r="G1849" s="2181" t="n">
        <f aca="false">G1623</f>
        <v>175.97</v>
      </c>
      <c r="H1849" s="2181" t="n">
        <f aca="false">H1623</f>
        <v>180.09</v>
      </c>
      <c r="I1849" s="2181" t="n">
        <f aca="false">I1623</f>
        <v>4.12</v>
      </c>
      <c r="J1849" s="2178" t="n">
        <f aca="false">J1623</f>
        <v>360000</v>
      </c>
      <c r="K1849" s="2184" t="n">
        <f aca="false">K1623</f>
        <v>0</v>
      </c>
      <c r="L1849" s="2186" t="n">
        <f aca="false">L1623</f>
        <v>1483200</v>
      </c>
      <c r="M1849" s="2186" t="n">
        <f aca="false">M1623</f>
        <v>1501607.79413561</v>
      </c>
      <c r="N1849" s="2129"/>
      <c r="O1849" s="2027"/>
    </row>
    <row r="1850" customFormat="false" ht="21.75" hidden="false" customHeight="true" outlineLevel="0" collapsed="false">
      <c r="A1850" s="2016"/>
      <c r="B1850" s="2189"/>
      <c r="C1850" s="2190"/>
      <c r="D1850" s="2191"/>
      <c r="E1850" s="2190"/>
      <c r="F1850" s="2192"/>
      <c r="G1850" s="2193"/>
      <c r="H1850" s="2193"/>
      <c r="I1850" s="2193"/>
      <c r="J1850" s="2142" t="s">
        <v>475</v>
      </c>
      <c r="K1850" s="2130" t="n">
        <f aca="false">SUM(K1848:K1849)</f>
        <v>0</v>
      </c>
      <c r="L1850" s="2130" t="n">
        <f aca="false">SUM(L1848:L1849)</f>
        <v>6278400</v>
      </c>
      <c r="M1850" s="2130" t="n">
        <f aca="false">SUM(M1848:M1849)</f>
        <v>6356320.37129249</v>
      </c>
      <c r="N1850" s="2194"/>
      <c r="O1850" s="2027"/>
    </row>
    <row r="1851" customFormat="false" ht="21.75" hidden="false" customHeight="true" outlineLevel="0" collapsed="false">
      <c r="A1851" s="2027"/>
      <c r="B1851" s="2008" t="s">
        <v>2138</v>
      </c>
      <c r="C1851" s="2009"/>
      <c r="D1851" s="2010"/>
      <c r="E1851" s="2009"/>
      <c r="F1851" s="2012"/>
      <c r="G1851" s="2009"/>
      <c r="H1851" s="2009"/>
      <c r="I1851" s="2009"/>
      <c r="J1851" s="2195"/>
      <c r="K1851" s="2196"/>
      <c r="L1851" s="2197"/>
      <c r="M1851" s="2197"/>
      <c r="N1851" s="2014"/>
      <c r="O1851" s="2151"/>
    </row>
    <row r="1852" customFormat="false" ht="21.75" hidden="false" customHeight="true" outlineLevel="0" collapsed="false">
      <c r="A1852" s="2027"/>
      <c r="B1852" s="2017" t="s">
        <v>2139</v>
      </c>
      <c r="C1852" s="2018" t="n">
        <v>33</v>
      </c>
      <c r="D1852" s="2153"/>
      <c r="E1852" s="2018" t="s">
        <v>2140</v>
      </c>
      <c r="F1852" s="2119" t="n">
        <v>1</v>
      </c>
      <c r="G1852" s="2212"/>
      <c r="H1852" s="2212" t="n">
        <v>0</v>
      </c>
      <c r="I1852" s="2212" t="n">
        <f aca="false">H1852-G1852</f>
        <v>0</v>
      </c>
      <c r="J1852" s="2027" t="n">
        <v>1125</v>
      </c>
      <c r="K1852" s="2024"/>
      <c r="L1852" s="2128" t="n">
        <f aca="false">F1852*I1852*J1852</f>
        <v>0</v>
      </c>
      <c r="M1852" s="2128"/>
      <c r="N1852" s="2129"/>
      <c r="O1852" s="2151"/>
    </row>
    <row r="1853" customFormat="false" ht="21.75" hidden="false" customHeight="true" outlineLevel="0" collapsed="false">
      <c r="A1853" s="2027"/>
      <c r="B1853" s="2017" t="s">
        <v>2141</v>
      </c>
      <c r="C1853" s="2018" t="n">
        <v>33</v>
      </c>
      <c r="D1853" s="2153"/>
      <c r="E1853" s="2018" t="s">
        <v>2142</v>
      </c>
      <c r="F1853" s="2119" t="n">
        <v>1</v>
      </c>
      <c r="G1853" s="2212" t="n">
        <v>63228.14</v>
      </c>
      <c r="H1853" s="2212" t="n">
        <v>64705.72</v>
      </c>
      <c r="I1853" s="2212" t="n">
        <f aca="false">H1853-G1853</f>
        <v>1477.58</v>
      </c>
      <c r="J1853" s="2027" t="n">
        <v>1125</v>
      </c>
      <c r="K1853" s="2024"/>
      <c r="L1853" s="2128" t="n">
        <f aca="false">F1853*I1853*J1853</f>
        <v>1662277.5</v>
      </c>
      <c r="M1853" s="2128"/>
      <c r="N1853" s="2129"/>
      <c r="O1853" s="2151"/>
    </row>
    <row r="1854" customFormat="false" ht="21.75" hidden="false" customHeight="true" outlineLevel="0" collapsed="false">
      <c r="A1854" s="2027"/>
      <c r="B1854" s="2189"/>
      <c r="C1854" s="2190"/>
      <c r="D1854" s="2191"/>
      <c r="E1854" s="2190"/>
      <c r="F1854" s="2192"/>
      <c r="G1854" s="2193"/>
      <c r="H1854" s="2193" t="n">
        <v>0</v>
      </c>
      <c r="I1854" s="2204"/>
      <c r="J1854" s="2142" t="s">
        <v>475</v>
      </c>
      <c r="K1854" s="2130" t="n">
        <f aca="false">SUM(K1852:K1853)</f>
        <v>0</v>
      </c>
      <c r="L1854" s="2130" t="n">
        <f aca="false">SUM(L1852:L1853)</f>
        <v>1662277.5</v>
      </c>
      <c r="M1854" s="2130" t="n">
        <f aca="false">SUM(M1852:M1853)</f>
        <v>0</v>
      </c>
      <c r="N1854" s="2205"/>
      <c r="O1854" s="2151"/>
    </row>
    <row r="1855" customFormat="false" ht="21.75" hidden="false" customHeight="true" outlineLevel="0" collapsed="false">
      <c r="A1855" s="2027"/>
      <c r="B1855" s="2058" t="s">
        <v>2143</v>
      </c>
      <c r="C1855" s="2059"/>
      <c r="D1855" s="2060"/>
      <c r="E1855" s="2059"/>
      <c r="F1855" s="2061"/>
      <c r="G1855" s="2059"/>
      <c r="H1855" s="2059" t="n">
        <v>0</v>
      </c>
      <c r="I1855" s="2059"/>
      <c r="J1855" s="2059"/>
      <c r="K1855" s="2060"/>
      <c r="L1855" s="2059"/>
      <c r="M1855" s="2063"/>
      <c r="N1855" s="2064"/>
      <c r="O1855" s="2015"/>
    </row>
    <row r="1856" customFormat="false" ht="21.75" hidden="false" customHeight="true" outlineLevel="0" collapsed="false">
      <c r="A1856" s="2027"/>
      <c r="B1856" s="2017"/>
      <c r="C1856" s="2018"/>
      <c r="D1856" s="2065"/>
      <c r="E1856" s="2066"/>
      <c r="F1856" s="2119"/>
      <c r="G1856" s="2022"/>
      <c r="H1856" s="2022"/>
      <c r="I1856" s="2022"/>
      <c r="J1856" s="2027"/>
      <c r="K1856" s="2024"/>
      <c r="L1856" s="2029"/>
      <c r="M1856" s="2025"/>
      <c r="N1856" s="2026"/>
      <c r="O1856" s="2027"/>
    </row>
    <row r="1857" customFormat="false" ht="21.75" hidden="false" customHeight="true" outlineLevel="0" collapsed="false">
      <c r="A1857" s="2027"/>
      <c r="B1857" s="2017"/>
      <c r="C1857" s="2018"/>
      <c r="D1857" s="2065"/>
      <c r="E1857" s="2066"/>
      <c r="F1857" s="2119"/>
      <c r="G1857" s="2022"/>
      <c r="H1857" s="2022"/>
      <c r="I1857" s="2022"/>
      <c r="J1857" s="2027"/>
      <c r="K1857" s="2024"/>
      <c r="L1857" s="2029"/>
      <c r="M1857" s="2029"/>
      <c r="N1857" s="2030"/>
      <c r="O1857" s="2027"/>
    </row>
    <row r="1858" customFormat="false" ht="21.75" hidden="false" customHeight="true" outlineLevel="0" collapsed="false">
      <c r="A1858" s="2027"/>
      <c r="B1858" s="2037"/>
      <c r="C1858" s="2038"/>
      <c r="D1858" s="2039"/>
      <c r="E1858" s="2038"/>
      <c r="F1858" s="2040"/>
      <c r="G1858" s="2041"/>
      <c r="H1858" s="2041" t="n">
        <v>0</v>
      </c>
      <c r="I1858" s="2041"/>
      <c r="J1858" s="2037" t="s">
        <v>1110</v>
      </c>
      <c r="K1858" s="2068"/>
      <c r="L1858" s="2076" t="n">
        <f aca="false">SUM(L1856:L1857)</f>
        <v>0</v>
      </c>
      <c r="M1858" s="2055"/>
      <c r="N1858" s="2057"/>
      <c r="O1858" s="2027"/>
    </row>
    <row r="1859" customFormat="false" ht="21.75" hidden="false" customHeight="true" outlineLevel="0" collapsed="false">
      <c r="A1859" s="2027"/>
      <c r="B1859" s="2189"/>
      <c r="C1859" s="2190"/>
      <c r="D1859" s="2191"/>
      <c r="E1859" s="2190"/>
      <c r="F1859" s="2192"/>
      <c r="G1859" s="2193"/>
      <c r="H1859" s="2193" t="n">
        <v>0</v>
      </c>
      <c r="I1859" s="2204"/>
      <c r="J1859" s="2142"/>
      <c r="K1859" s="2207"/>
      <c r="L1859" s="2130"/>
      <c r="M1859" s="2130"/>
      <c r="N1859" s="2205"/>
      <c r="O1859" s="2151"/>
    </row>
    <row r="1860" customFormat="false" ht="21.75" hidden="false" customHeight="true" outlineLevel="0" collapsed="false">
      <c r="A1860" s="2132"/>
      <c r="B1860" s="2058" t="s">
        <v>2144</v>
      </c>
      <c r="C1860" s="2059"/>
      <c r="D1860" s="2060"/>
      <c r="E1860" s="2059"/>
      <c r="F1860" s="2061"/>
      <c r="G1860" s="2059"/>
      <c r="H1860" s="2059" t="n">
        <v>0</v>
      </c>
      <c r="I1860" s="2059"/>
      <c r="J1860" s="2208"/>
      <c r="K1860" s="2209"/>
      <c r="L1860" s="2210"/>
      <c r="M1860" s="2210"/>
      <c r="N1860" s="2064"/>
      <c r="O1860" s="2151"/>
    </row>
    <row r="1861" customFormat="false" ht="21.75" hidden="false" customHeight="true" outlineLevel="0" collapsed="false">
      <c r="A1861" s="2027" t="n">
        <v>1</v>
      </c>
      <c r="B1861" s="2017" t="s">
        <v>1429</v>
      </c>
      <c r="C1861" s="2018" t="n">
        <v>33</v>
      </c>
      <c r="D1861" s="2070"/>
      <c r="E1861" s="2018" t="s">
        <v>2145</v>
      </c>
      <c r="F1861" s="2119" t="n">
        <v>1</v>
      </c>
      <c r="G1861" s="2127" t="n">
        <v>83011.26</v>
      </c>
      <c r="H1861" s="2127" t="n">
        <v>87852.83</v>
      </c>
      <c r="I1861" s="2212" t="n">
        <f aca="false">H1861-G1861</f>
        <v>4841.57000000001</v>
      </c>
      <c r="J1861" s="2213" t="n">
        <v>1000</v>
      </c>
      <c r="K1861" s="2214"/>
      <c r="L1861" s="2128" t="n">
        <f aca="false">F1861*I1861*J1861</f>
        <v>4841570.00000001</v>
      </c>
      <c r="M1861" s="2128"/>
      <c r="N1861" s="2131"/>
      <c r="O1861" s="2151"/>
    </row>
    <row r="1862" customFormat="false" ht="21.75" hidden="false" customHeight="true" outlineLevel="0" collapsed="false">
      <c r="A1862" s="2027" t="n">
        <v>3</v>
      </c>
      <c r="B1862" s="2017" t="s">
        <v>1431</v>
      </c>
      <c r="C1862" s="2018" t="n">
        <v>33</v>
      </c>
      <c r="D1862" s="2070"/>
      <c r="E1862" s="2018" t="s">
        <v>2146</v>
      </c>
      <c r="F1862" s="2119" t="n">
        <v>1</v>
      </c>
      <c r="G1862" s="2127" t="n">
        <v>48613.46</v>
      </c>
      <c r="H1862" s="2127" t="n">
        <v>50094.48</v>
      </c>
      <c r="I1862" s="2212" t="n">
        <f aca="false">H1862-G1862</f>
        <v>1481.02</v>
      </c>
      <c r="J1862" s="2213" t="n">
        <v>1000</v>
      </c>
      <c r="K1862" s="2214"/>
      <c r="L1862" s="2128" t="n">
        <f aca="false">F1862*I1862*J1862</f>
        <v>1481020</v>
      </c>
      <c r="M1862" s="2128"/>
      <c r="N1862" s="2131"/>
      <c r="O1862" s="2151"/>
    </row>
    <row r="1863" customFormat="false" ht="21.75" hidden="false" customHeight="true" outlineLevel="0" collapsed="false">
      <c r="A1863" s="2132"/>
      <c r="B1863" s="2142"/>
      <c r="C1863" s="2143"/>
      <c r="D1863" s="2142"/>
      <c r="E1863" s="2143"/>
      <c r="F1863" s="2144"/>
      <c r="G1863" s="2145"/>
      <c r="H1863" s="2145"/>
      <c r="I1863" s="2145"/>
      <c r="J1863" s="2142" t="s">
        <v>475</v>
      </c>
      <c r="K1863" s="2121"/>
      <c r="L1863" s="2075" t="n">
        <f aca="false">SUM(L1861:L1862)</f>
        <v>6322590.00000001</v>
      </c>
      <c r="M1863" s="2130" t="n">
        <f aca="false">SUM(M1861:M1862)</f>
        <v>0</v>
      </c>
      <c r="N1863" s="2216" t="n">
        <f aca="false">(M1863-L1863)/L1863*100</f>
        <v>-100</v>
      </c>
      <c r="O1863" s="2151"/>
    </row>
    <row r="1864" customFormat="false" ht="21.75" hidden="false" customHeight="true" outlineLevel="0" collapsed="false">
      <c r="A1864" s="2080"/>
      <c r="B1864" s="2217"/>
      <c r="C1864" s="2218"/>
      <c r="D1864" s="2217"/>
      <c r="E1864" s="2218"/>
      <c r="F1864" s="2219"/>
      <c r="G1864" s="2220"/>
      <c r="H1864" s="2220"/>
      <c r="I1864" s="2220"/>
      <c r="J1864" s="2217"/>
      <c r="K1864" s="2221"/>
      <c r="L1864" s="2222"/>
      <c r="M1864" s="2222"/>
      <c r="N1864" s="2194"/>
      <c r="O1864" s="2223"/>
    </row>
    <row r="1865" customFormat="false" ht="21.75" hidden="false" customHeight="true" outlineLevel="0" collapsed="false">
      <c r="A1865" s="2080"/>
      <c r="B1865" s="2081" t="s">
        <v>1258</v>
      </c>
      <c r="C1865" s="2081"/>
      <c r="D1865" s="2082" t="s">
        <v>212</v>
      </c>
      <c r="F1865" s="2083" t="s">
        <v>1259</v>
      </c>
      <c r="G1865" s="2083"/>
      <c r="H1865" s="2083"/>
      <c r="I1865" s="2082" t="s">
        <v>212</v>
      </c>
      <c r="J1865" s="2077"/>
      <c r="K1865" s="2084" t="s">
        <v>1123</v>
      </c>
      <c r="L1865" s="2084"/>
      <c r="M1865" s="2085" t="s">
        <v>212</v>
      </c>
      <c r="N1865" s="2194"/>
      <c r="O1865" s="2223"/>
    </row>
    <row r="1866" customFormat="false" ht="21.75" hidden="false" customHeight="true" outlineLevel="0" collapsed="false">
      <c r="A1866" s="2080"/>
      <c r="B1866" s="2086" t="str">
        <f aca="false">B1847</f>
        <v>33 KV SIDE</v>
      </c>
      <c r="C1866" s="2086"/>
      <c r="D1866" s="2089" t="n">
        <f aca="false">M1850</f>
        <v>6356320.37129249</v>
      </c>
      <c r="F1866" s="2088" t="s">
        <v>1124</v>
      </c>
      <c r="G1866" s="2088"/>
      <c r="H1866" s="2088"/>
      <c r="I1866" s="2224" t="n">
        <f aca="false">L1858</f>
        <v>0</v>
      </c>
      <c r="J1866" s="2077"/>
      <c r="K1866" s="2225" t="str">
        <f aca="false">F1867</f>
        <v>BB AVENEU 33 KV NET IMPORT</v>
      </c>
      <c r="L1866" s="2225"/>
      <c r="M1866" s="2091" t="n">
        <f aca="false">I1867</f>
        <v>6356320.37129249</v>
      </c>
      <c r="N1866" s="2194"/>
      <c r="O1866" s="2223"/>
    </row>
    <row r="1867" customFormat="false" ht="21.75" hidden="false" customHeight="true" outlineLevel="0" collapsed="false">
      <c r="A1867" s="2080"/>
      <c r="B1867" s="2086"/>
      <c r="C1867" s="2086"/>
      <c r="D1867" s="2226"/>
      <c r="F1867" s="2088" t="s">
        <v>2147</v>
      </c>
      <c r="G1867" s="2088"/>
      <c r="H1867" s="2088"/>
      <c r="I1867" s="2224" t="n">
        <f aca="false">D1870-I1866</f>
        <v>6356320.37129249</v>
      </c>
      <c r="J1867" s="2077"/>
      <c r="K1867" s="2227" t="s">
        <v>1261</v>
      </c>
      <c r="L1867" s="2227"/>
      <c r="M1867" s="2224" t="n">
        <f aca="false">L1863</f>
        <v>6322590.00000001</v>
      </c>
      <c r="N1867" s="2194"/>
      <c r="O1867" s="2223"/>
    </row>
    <row r="1868" customFormat="false" ht="21.75" hidden="false" customHeight="true" outlineLevel="0" collapsed="false">
      <c r="A1868" s="2080"/>
      <c r="B1868" s="2086"/>
      <c r="C1868" s="2086"/>
      <c r="D1868" s="2092"/>
      <c r="J1868" s="2077"/>
      <c r="K1868" s="2088" t="s">
        <v>1262</v>
      </c>
      <c r="L1868" s="2088"/>
      <c r="M1868" s="2224" t="n">
        <f aca="false">M1866-M1867</f>
        <v>33730.3712924803</v>
      </c>
      <c r="N1868" s="2194"/>
      <c r="O1868" s="2223"/>
    </row>
    <row r="1869" customFormat="false" ht="21.75" hidden="false" customHeight="true" outlineLevel="0" collapsed="false">
      <c r="A1869" s="2080"/>
      <c r="B1869" s="2086"/>
      <c r="C1869" s="2086"/>
      <c r="D1869" s="2095"/>
      <c r="J1869" s="2077"/>
      <c r="K1869" s="2228" t="s">
        <v>1131</v>
      </c>
      <c r="L1869" s="2228"/>
      <c r="M1869" s="2097" t="n">
        <f aca="false">M1868/M1866</f>
        <v>0.00530658766742142</v>
      </c>
      <c r="N1869" s="2194"/>
      <c r="O1869" s="2223"/>
    </row>
    <row r="1870" customFormat="false" ht="21.75" hidden="false" customHeight="true" outlineLevel="0" collapsed="false">
      <c r="A1870" s="2080"/>
      <c r="B1870" s="2229" t="s">
        <v>1263</v>
      </c>
      <c r="C1870" s="2229"/>
      <c r="D1870" s="2230" t="n">
        <f aca="false">SUM(D1866:D1868)</f>
        <v>6356320.37129249</v>
      </c>
      <c r="F1870" s="2103"/>
      <c r="G1870" s="2077"/>
      <c r="H1870" s="2077"/>
      <c r="I1870" s="2077"/>
      <c r="J1870" s="2077"/>
      <c r="K1870" s="2080"/>
      <c r="L1870" s="2077"/>
      <c r="M1870" s="2077"/>
      <c r="N1870" s="2194"/>
      <c r="O1870" s="2223"/>
    </row>
    <row r="1871" customFormat="false" ht="21.75" hidden="false" customHeight="true" outlineLevel="0" collapsed="false">
      <c r="A1871" s="2080"/>
      <c r="B1871" s="2217"/>
      <c r="C1871" s="2218"/>
      <c r="D1871" s="2217"/>
      <c r="E1871" s="2218"/>
      <c r="F1871" s="2219"/>
      <c r="G1871" s="2220"/>
      <c r="H1871" s="2220"/>
      <c r="I1871" s="2220"/>
      <c r="J1871" s="2217"/>
      <c r="K1871" s="2221"/>
      <c r="L1871" s="2222"/>
      <c r="M1871" s="2222"/>
      <c r="N1871" s="2194"/>
      <c r="O1871" s="2223"/>
    </row>
    <row r="1872" customFormat="false" ht="21.75" hidden="false" customHeight="true" outlineLevel="0" collapsed="false">
      <c r="A1872" s="2077"/>
      <c r="B1872" s="2051"/>
      <c r="C1872" s="2077"/>
      <c r="D1872" s="2231"/>
      <c r="E1872" s="2077"/>
      <c r="F1872" s="2103"/>
      <c r="G1872" s="2077"/>
      <c r="H1872" s="2077"/>
      <c r="I1872" s="2077"/>
      <c r="J1872" s="2077"/>
      <c r="K1872" s="2080"/>
      <c r="L1872" s="2077"/>
      <c r="M1872" s="2077"/>
      <c r="N1872" s="2077"/>
      <c r="O1872" s="2077"/>
    </row>
    <row r="1873" customFormat="false" ht="21.75" hidden="false" customHeight="true" outlineLevel="0" collapsed="false">
      <c r="A1873" s="2077"/>
      <c r="B1873" s="2051"/>
      <c r="C1873" s="2077"/>
      <c r="D1873" s="2231"/>
      <c r="E1873" s="2077"/>
      <c r="F1873" s="2103"/>
      <c r="G1873" s="2077"/>
      <c r="H1873" s="2077"/>
      <c r="I1873" s="2077"/>
      <c r="J1873" s="2077"/>
      <c r="K1873" s="2080"/>
      <c r="L1873" s="2077"/>
      <c r="M1873" s="2077"/>
      <c r="N1873" s="2077"/>
      <c r="O1873" s="2077"/>
    </row>
    <row r="1874" customFormat="false" ht="21.75" hidden="false" customHeight="true" outlineLevel="0" collapsed="false">
      <c r="A1874" s="2270" t="s">
        <v>2148</v>
      </c>
      <c r="B1874" s="2270"/>
      <c r="C1874" s="2270"/>
      <c r="D1874" s="2270"/>
      <c r="E1874" s="2270"/>
      <c r="F1874" s="2270"/>
      <c r="G1874" s="2270"/>
      <c r="H1874" s="2270"/>
      <c r="I1874" s="2270"/>
      <c r="J1874" s="2270"/>
      <c r="K1874" s="2270"/>
      <c r="L1874" s="2270"/>
      <c r="M1874" s="2270"/>
      <c r="N1874" s="2270"/>
      <c r="O1874" s="1989" t="str">
        <f aca="false">$O$6</f>
        <v>Month June-2023</v>
      </c>
      <c r="S1874" s="1990" t="str">
        <f aca="false">S6</f>
        <v>Name of Feeders.</v>
      </c>
      <c r="T1874" s="1991" t="str">
        <f aca="false">T6</f>
        <v>Month June-2023</v>
      </c>
      <c r="U1874" s="1990" t="s">
        <v>1070</v>
      </c>
      <c r="V1874" s="1990" t="str">
        <f aca="false">V6</f>
        <v>Diffferance</v>
      </c>
      <c r="W1874" s="1990" t="str">
        <f aca="false">W6</f>
        <v>% of Increased/Decreased</v>
      </c>
      <c r="X1874" s="1990" t="str">
        <f aca="false">X6</f>
        <v>COMENTS</v>
      </c>
    </row>
    <row r="1875" customFormat="false" ht="21.75" hidden="false" customHeight="true" outlineLevel="0" collapsed="false">
      <c r="A1875" s="1992" t="s">
        <v>794</v>
      </c>
      <c r="B1875" s="1993" t="s">
        <v>1074</v>
      </c>
      <c r="C1875" s="1994" t="s">
        <v>1075</v>
      </c>
      <c r="D1875" s="1994"/>
      <c r="E1875" s="1994"/>
      <c r="F1875" s="1995" t="s">
        <v>45</v>
      </c>
      <c r="G1875" s="1996" t="s">
        <v>1076</v>
      </c>
      <c r="H1875" s="1996"/>
      <c r="I1875" s="1996"/>
      <c r="J1875" s="1996" t="s">
        <v>29</v>
      </c>
      <c r="K1875" s="1996" t="s">
        <v>1077</v>
      </c>
      <c r="L1875" s="1996"/>
      <c r="M1875" s="1994" t="s">
        <v>1134</v>
      </c>
      <c r="N1875" s="1993"/>
      <c r="O1875" s="1997" t="s">
        <v>479</v>
      </c>
    </row>
    <row r="1876" customFormat="false" ht="21.75" hidden="false" customHeight="true" outlineLevel="0" collapsed="false">
      <c r="A1876" s="1992"/>
      <c r="B1876" s="1993"/>
      <c r="C1876" s="1998" t="s">
        <v>1079</v>
      </c>
      <c r="D1876" s="1998"/>
      <c r="E1876" s="1998" t="s">
        <v>1080</v>
      </c>
      <c r="F1876" s="1995"/>
      <c r="G1876" s="2249" t="n">
        <f aca="false">'NORTH-1'!$H$8</f>
        <v>44929</v>
      </c>
      <c r="H1876" s="2249" t="n">
        <f aca="false">'NORTH-1'!$H$8</f>
        <v>44929</v>
      </c>
      <c r="I1876" s="2000" t="s">
        <v>47</v>
      </c>
      <c r="J1876" s="1996"/>
      <c r="K1876" s="2000" t="s">
        <v>1081</v>
      </c>
      <c r="L1876" s="2000" t="s">
        <v>1082</v>
      </c>
      <c r="M1876" s="1994" t="s">
        <v>1083</v>
      </c>
      <c r="N1876" s="1998" t="s">
        <v>741</v>
      </c>
      <c r="O1876" s="1997"/>
    </row>
    <row r="1877" customFormat="false" ht="21.75" hidden="false" customHeight="true" outlineLevel="0" collapsed="false">
      <c r="A1877" s="2002" t="n">
        <v>1</v>
      </c>
      <c r="B1877" s="2003" t="n">
        <v>2</v>
      </c>
      <c r="C1877" s="2004" t="n">
        <v>4</v>
      </c>
      <c r="D1877" s="2004"/>
      <c r="E1877" s="2003" t="n">
        <v>5</v>
      </c>
      <c r="F1877" s="2005" t="n">
        <v>7</v>
      </c>
      <c r="G1877" s="2002" t="n">
        <v>9</v>
      </c>
      <c r="H1877" s="2002" t="n">
        <v>9</v>
      </c>
      <c r="I1877" s="2002" t="s">
        <v>1084</v>
      </c>
      <c r="J1877" s="2002" t="n">
        <v>11</v>
      </c>
      <c r="K1877" s="2002" t="s">
        <v>1085</v>
      </c>
      <c r="L1877" s="2002" t="s">
        <v>1086</v>
      </c>
      <c r="M1877" s="2002" t="n">
        <v>14</v>
      </c>
      <c r="N1877" s="2006" t="n">
        <v>15</v>
      </c>
      <c r="O1877" s="2002" t="n">
        <v>16</v>
      </c>
      <c r="T1877" s="1441" t="n">
        <v>15283200.0000001</v>
      </c>
      <c r="U1877" s="1441" t="n">
        <v>15283200.0000001</v>
      </c>
      <c r="V1877" s="1441" t="n">
        <f aca="false">T1877-U1877</f>
        <v>0</v>
      </c>
      <c r="W1877" s="2001" t="n">
        <f aca="false">V1877/U1877*100</f>
        <v>0</v>
      </c>
      <c r="X1877" s="1441" t="str">
        <f aca="false">IF(W1877&gt;40,"FAULT",IF(W1877&lt;-40,"CHECK","OK"))</f>
        <v>OK</v>
      </c>
    </row>
    <row r="1878" customFormat="false" ht="21.75" hidden="false" customHeight="true" outlineLevel="0" collapsed="false">
      <c r="A1878" s="2016"/>
      <c r="B1878" s="2008" t="s">
        <v>2149</v>
      </c>
      <c r="C1878" s="2009"/>
      <c r="D1878" s="2010"/>
      <c r="E1878" s="2009"/>
      <c r="F1878" s="2012"/>
      <c r="G1878" s="2009"/>
      <c r="H1878" s="2009"/>
      <c r="I1878" s="2009"/>
      <c r="J1878" s="2009"/>
      <c r="K1878" s="2010"/>
      <c r="L1878" s="2009"/>
      <c r="M1878" s="2013"/>
      <c r="N1878" s="2014"/>
      <c r="O1878" s="2027"/>
    </row>
    <row r="1879" customFormat="false" ht="21.75" hidden="false" customHeight="true" outlineLevel="0" collapsed="false">
      <c r="A1879" s="2016" t="n">
        <v>13</v>
      </c>
      <c r="B1879" s="2017" t="s">
        <v>1438</v>
      </c>
      <c r="C1879" s="2018" t="n">
        <v>11</v>
      </c>
      <c r="D1879" s="2233"/>
      <c r="E1879" s="2018" t="s">
        <v>2150</v>
      </c>
      <c r="F1879" s="2119" t="n">
        <v>1</v>
      </c>
      <c r="G1879" s="2127" t="n">
        <v>83276.64</v>
      </c>
      <c r="H1879" s="2127" t="n">
        <v>88103.06</v>
      </c>
      <c r="I1879" s="2212" t="n">
        <f aca="false">H1879-G1879</f>
        <v>4826.42</v>
      </c>
      <c r="J1879" s="2027" t="n">
        <v>1000</v>
      </c>
      <c r="K1879" s="2024" t="n">
        <f aca="false">F1879*I1879*J1879</f>
        <v>4826420</v>
      </c>
      <c r="L1879" s="2128"/>
      <c r="M1879" s="2128" t="n">
        <f aca="false">K1879*$I$1867/$K$1881</f>
        <v>4880668.53118498</v>
      </c>
      <c r="N1879" s="2129"/>
      <c r="O1879" s="2027"/>
    </row>
    <row r="1880" customFormat="false" ht="21.75" hidden="false" customHeight="true" outlineLevel="0" collapsed="false">
      <c r="A1880" s="2016" t="n">
        <v>14</v>
      </c>
      <c r="B1880" s="2017" t="s">
        <v>1440</v>
      </c>
      <c r="C1880" s="2018" t="n">
        <v>11</v>
      </c>
      <c r="D1880" s="2233"/>
      <c r="E1880" s="2018" t="s">
        <v>2151</v>
      </c>
      <c r="F1880" s="2119" t="n">
        <v>1</v>
      </c>
      <c r="G1880" s="2127" t="n">
        <v>48131.71</v>
      </c>
      <c r="H1880" s="2127" t="n">
        <v>49590.96</v>
      </c>
      <c r="I1880" s="2212" t="n">
        <f aca="false">H1880-G1880</f>
        <v>1459.25</v>
      </c>
      <c r="J1880" s="2027" t="n">
        <v>1000</v>
      </c>
      <c r="K1880" s="2024" t="n">
        <f aca="false">F1880*I1880*J1880</f>
        <v>1459250</v>
      </c>
      <c r="L1880" s="2128"/>
      <c r="M1880" s="2128" t="n">
        <f aca="false">K1880*$I$1867/$K$1881</f>
        <v>1475651.84010751</v>
      </c>
      <c r="N1880" s="2129"/>
      <c r="O1880" s="2027"/>
    </row>
    <row r="1881" customFormat="false" ht="21.75" hidden="false" customHeight="true" outlineLevel="0" collapsed="false">
      <c r="A1881" s="2016"/>
      <c r="B1881" s="2189"/>
      <c r="C1881" s="2190"/>
      <c r="D1881" s="2191"/>
      <c r="E1881" s="2190"/>
      <c r="F1881" s="2192"/>
      <c r="G1881" s="2193"/>
      <c r="H1881" s="2193" t="n">
        <v>0</v>
      </c>
      <c r="I1881" s="2193"/>
      <c r="J1881" s="2234" t="s">
        <v>475</v>
      </c>
      <c r="K1881" s="2075" t="n">
        <f aca="false">SUM(K1879:K1880)</f>
        <v>6285670</v>
      </c>
      <c r="L1881" s="2235"/>
      <c r="M1881" s="2130" t="n">
        <f aca="false">SUM(M1879:M1880)</f>
        <v>6356320.37129249</v>
      </c>
      <c r="N1881" s="2205"/>
      <c r="O1881" s="2027"/>
    </row>
    <row r="1882" customFormat="false" ht="21.75" hidden="false" customHeight="true" outlineLevel="0" collapsed="false">
      <c r="A1882" s="2016"/>
      <c r="B1882" s="2058" t="s">
        <v>2149</v>
      </c>
      <c r="C1882" s="2059"/>
      <c r="D1882" s="2060"/>
      <c r="E1882" s="2059"/>
      <c r="F1882" s="2061"/>
      <c r="G1882" s="2059"/>
      <c r="H1882" s="2059" t="n">
        <v>0</v>
      </c>
      <c r="I1882" s="2059"/>
      <c r="J1882" s="2208"/>
      <c r="K1882" s="2209"/>
      <c r="L1882" s="2210"/>
      <c r="M1882" s="2210"/>
      <c r="N1882" s="2064"/>
      <c r="O1882" s="2027"/>
    </row>
    <row r="1883" customFormat="false" ht="21.75" hidden="false" customHeight="true" outlineLevel="0" collapsed="false">
      <c r="A1883" s="2016" t="n">
        <v>6</v>
      </c>
      <c r="B1883" s="2017" t="s">
        <v>2152</v>
      </c>
      <c r="C1883" s="2018" t="n">
        <v>11</v>
      </c>
      <c r="D1883" s="2158"/>
      <c r="E1883" s="2018" t="s">
        <v>2153</v>
      </c>
      <c r="F1883" s="2119" t="n">
        <v>1</v>
      </c>
      <c r="G1883" s="2134" t="n">
        <v>3164.56</v>
      </c>
      <c r="H1883" s="2134" t="n">
        <v>3406.54</v>
      </c>
      <c r="I1883" s="2053" t="n">
        <f aca="false">H1883-G1883</f>
        <v>241.98</v>
      </c>
      <c r="J1883" s="2027" t="n">
        <v>1000</v>
      </c>
      <c r="K1883" s="2135"/>
      <c r="L1883" s="2128" t="n">
        <f aca="false">F1883*I1883*J1883</f>
        <v>241980</v>
      </c>
      <c r="M1883" s="2128" t="n">
        <f aca="false">L1883*$K$1901/$L$1901</f>
        <v>245293.000914661</v>
      </c>
      <c r="N1883" s="2159" t="s">
        <v>760</v>
      </c>
      <c r="O1883" s="2155"/>
      <c r="S1883" s="0" t="str">
        <f aca="false">B1883</f>
        <v>Secratariet East</v>
      </c>
      <c r="T1883" s="2160" t="n">
        <f aca="false">M1883</f>
        <v>245293.000914661</v>
      </c>
      <c r="U1883" s="0" t="n">
        <v>245463.374267414</v>
      </c>
      <c r="V1883" s="1441" t="n">
        <f aca="false">T1883-U1883</f>
        <v>-170.373352752475</v>
      </c>
      <c r="W1883" s="2001" t="n">
        <f aca="false">V1883/U1883*100</f>
        <v>-0.0694088693520793</v>
      </c>
      <c r="X1883" s="1441" t="str">
        <f aca="false">IF(W1883&gt;40,"FAULT",IF(W1883&lt;-40,"CHECK","OK"))</f>
        <v>OK</v>
      </c>
    </row>
    <row r="1884" customFormat="false" ht="21.75" hidden="false" customHeight="true" outlineLevel="0" collapsed="false">
      <c r="A1884" s="2016"/>
      <c r="B1884" s="2017" t="s">
        <v>2154</v>
      </c>
      <c r="C1884" s="2018" t="n">
        <v>11</v>
      </c>
      <c r="D1884" s="2161"/>
      <c r="E1884" s="2018" t="s">
        <v>2155</v>
      </c>
      <c r="F1884" s="2119" t="n">
        <v>1</v>
      </c>
      <c r="G1884" s="2134" t="n">
        <v>16925.42</v>
      </c>
      <c r="H1884" s="2134" t="n">
        <v>17659.83</v>
      </c>
      <c r="I1884" s="2053" t="n">
        <f aca="false">H1884-G1884</f>
        <v>734.410000000004</v>
      </c>
      <c r="J1884" s="2027" t="n">
        <v>1000</v>
      </c>
      <c r="K1884" s="2135"/>
      <c r="L1884" s="2128" t="n">
        <f aca="false">F1884*I1884*J1884</f>
        <v>734410.000000004</v>
      </c>
      <c r="M1884" s="2128" t="n">
        <f aca="false">L1884*$K$1901/$L$1901</f>
        <v>744464.967359853</v>
      </c>
      <c r="N1884" s="2159" t="s">
        <v>770</v>
      </c>
      <c r="O1884" s="2155"/>
      <c r="S1884" s="0" t="str">
        <f aca="false">B1884</f>
        <v>Taher Bag O/H</v>
      </c>
      <c r="T1884" s="2160" t="n">
        <f aca="false">M1884</f>
        <v>744464.967359853</v>
      </c>
      <c r="U1884" s="0" t="n">
        <v>740283.30121637</v>
      </c>
      <c r="V1884" s="1441" t="n">
        <f aca="false">T1884-U1884</f>
        <v>4181.66614348278</v>
      </c>
      <c r="W1884" s="2001" t="n">
        <f aca="false">V1884/U1884*100</f>
        <v>0.564873763410822</v>
      </c>
      <c r="X1884" s="1441" t="str">
        <f aca="false">IF(W1884&gt;40,"FAULT",IF(W1884&lt;-40,"CHECK","OK"))</f>
        <v>OK</v>
      </c>
    </row>
    <row r="1885" customFormat="false" ht="21.75" hidden="false" customHeight="true" outlineLevel="0" collapsed="false">
      <c r="A1885" s="2016" t="n">
        <v>7</v>
      </c>
      <c r="B1885" s="2017" t="s">
        <v>2156</v>
      </c>
      <c r="C1885" s="2018" t="n">
        <v>11</v>
      </c>
      <c r="D1885" s="2161"/>
      <c r="E1885" s="2018" t="s">
        <v>2157</v>
      </c>
      <c r="F1885" s="2119" t="n">
        <v>1</v>
      </c>
      <c r="G1885" s="2134" t="n">
        <v>12207.81</v>
      </c>
      <c r="H1885" s="2134" t="n">
        <v>12982.02</v>
      </c>
      <c r="I1885" s="2053" t="n">
        <f aca="false">H1885-G1885</f>
        <v>774.210000000001</v>
      </c>
      <c r="J1885" s="2027" t="n">
        <v>1000</v>
      </c>
      <c r="K1885" s="2135"/>
      <c r="L1885" s="2128" t="n">
        <f aca="false">F1885*I1885*J1885</f>
        <v>774210.000000001</v>
      </c>
      <c r="M1885" s="2128" t="n">
        <f aca="false">L1885*$K$1901/$L$1901</f>
        <v>784809.877833458</v>
      </c>
      <c r="N1885" s="2154" t="s">
        <v>760</v>
      </c>
      <c r="O1885" s="2155"/>
      <c r="S1885" s="0" t="str">
        <f aca="false">B1885</f>
        <v>Al Raji Complex</v>
      </c>
      <c r="T1885" s="2160" t="n">
        <f aca="false">M1885</f>
        <v>784809.877833458</v>
      </c>
      <c r="U1885" s="0" t="n">
        <v>793405.364903694</v>
      </c>
      <c r="V1885" s="1441" t="n">
        <f aca="false">T1885-U1885</f>
        <v>-8595.48707023682</v>
      </c>
      <c r="W1885" s="2001" t="n">
        <f aca="false">V1885/U1885*100</f>
        <v>-1.08336639131249</v>
      </c>
      <c r="X1885" s="1441" t="str">
        <f aca="false">IF(W1885&gt;40,"FAULT",IF(W1885&lt;-40,"CHECK","OK"))</f>
        <v>OK</v>
      </c>
    </row>
    <row r="1886" customFormat="false" ht="21.75" hidden="false" customHeight="true" outlineLevel="0" collapsed="false">
      <c r="A1886" s="2016" t="n">
        <v>8</v>
      </c>
      <c r="B1886" s="2017" t="s">
        <v>2158</v>
      </c>
      <c r="C1886" s="2018" t="n">
        <v>11</v>
      </c>
      <c r="D1886" s="2161"/>
      <c r="E1886" s="2018" t="s">
        <v>2159</v>
      </c>
      <c r="F1886" s="2119" t="n">
        <v>1</v>
      </c>
      <c r="G1886" s="2134" t="n">
        <v>25230.43</v>
      </c>
      <c r="H1886" s="2134" t="n">
        <v>26506.32</v>
      </c>
      <c r="I1886" s="2053" t="n">
        <f aca="false">H1886-G1886</f>
        <v>1275.89</v>
      </c>
      <c r="J1886" s="2027" t="n">
        <v>1000</v>
      </c>
      <c r="K1886" s="2135"/>
      <c r="L1886" s="2128" t="n">
        <f aca="false">F1886*I1886*J1886</f>
        <v>1275890</v>
      </c>
      <c r="M1886" s="2128" t="n">
        <f aca="false">L1886*$K$1901/$L$1901</f>
        <v>1293358.4880445</v>
      </c>
      <c r="N1886" s="2154" t="s">
        <v>760</v>
      </c>
      <c r="O1886" s="2155"/>
      <c r="S1886" s="0" t="str">
        <f aca="false">B1886</f>
        <v>Raduni</v>
      </c>
      <c r="T1886" s="2160" t="n">
        <f aca="false">M1886</f>
        <v>1293358.4880445</v>
      </c>
      <c r="U1886" s="0" t="n">
        <v>1280815.0384221</v>
      </c>
      <c r="V1886" s="1441" t="n">
        <f aca="false">T1886-U1886</f>
        <v>12543.4496223941</v>
      </c>
      <c r="W1886" s="2001" t="n">
        <f aca="false">V1886/U1886*100</f>
        <v>0.979333412406442</v>
      </c>
      <c r="X1886" s="1441" t="str">
        <f aca="false">IF(W1886&gt;40,"FAULT",IF(W1886&lt;-40,"CHECK","OK"))</f>
        <v>OK</v>
      </c>
    </row>
    <row r="1887" customFormat="false" ht="21.75" hidden="false" customHeight="true" outlineLevel="0" collapsed="false">
      <c r="A1887" s="2016" t="n">
        <v>9</v>
      </c>
      <c r="B1887" s="2017" t="s">
        <v>2160</v>
      </c>
      <c r="C1887" s="2018" t="n">
        <v>11</v>
      </c>
      <c r="D1887" s="2161"/>
      <c r="E1887" s="2018" t="s">
        <v>2161</v>
      </c>
      <c r="F1887" s="2119" t="n">
        <v>1</v>
      </c>
      <c r="G1887" s="2134" t="n">
        <v>11796.22</v>
      </c>
      <c r="H1887" s="2134" t="n">
        <v>12263.75</v>
      </c>
      <c r="I1887" s="2053" t="n">
        <f aca="false">H1887-G1887</f>
        <v>467.530000000001</v>
      </c>
      <c r="J1887" s="2027" t="n">
        <v>1000</v>
      </c>
      <c r="K1887" s="2135"/>
      <c r="L1887" s="2128" t="n">
        <f aca="false">F1887*I1887*J1887</f>
        <v>467530.000000001</v>
      </c>
      <c r="M1887" s="2128" t="n">
        <f aca="false">L1887*$K$1901/$L$1901</f>
        <v>473931.055118736</v>
      </c>
      <c r="N1887" s="2154" t="s">
        <v>770</v>
      </c>
      <c r="O1887" s="2155"/>
      <c r="S1887" s="0" t="str">
        <f aca="false">B1887</f>
        <v>Sundor Bon Square O/H</v>
      </c>
      <c r="T1887" s="2160" t="n">
        <f aca="false">M1887</f>
        <v>473931.055118736</v>
      </c>
      <c r="U1887" s="0" t="n">
        <v>515871.552264007</v>
      </c>
      <c r="V1887" s="1441" t="n">
        <f aca="false">T1887-U1887</f>
        <v>-41940.4971452712</v>
      </c>
      <c r="W1887" s="2001" t="n">
        <f aca="false">V1887/U1887*100</f>
        <v>-8.13002712811102</v>
      </c>
      <c r="X1887" s="1441" t="str">
        <f aca="false">IF(W1887&gt;40,"FAULT",IF(W1887&lt;-40,"CHECK","OK"))</f>
        <v>OK</v>
      </c>
    </row>
    <row r="1888" customFormat="false" ht="21.75" hidden="false" customHeight="true" outlineLevel="0" collapsed="false">
      <c r="A1888" s="2016" t="n">
        <v>10</v>
      </c>
      <c r="B1888" s="2017" t="s">
        <v>2162</v>
      </c>
      <c r="C1888" s="2018" t="n">
        <v>11</v>
      </c>
      <c r="D1888" s="2161"/>
      <c r="E1888" s="2018" t="s">
        <v>2163</v>
      </c>
      <c r="F1888" s="2119" t="n">
        <v>1</v>
      </c>
      <c r="G1888" s="2134" t="n">
        <v>11614.06</v>
      </c>
      <c r="H1888" s="2134" t="n">
        <v>12112.38</v>
      </c>
      <c r="I1888" s="2053" t="n">
        <f aca="false">H1888-G1888</f>
        <v>498.32</v>
      </c>
      <c r="J1888" s="2027" t="n">
        <v>1000</v>
      </c>
      <c r="K1888" s="2135"/>
      <c r="L1888" s="2128" t="n">
        <f aca="false">F1888*I1888*J1888</f>
        <v>498320</v>
      </c>
      <c r="M1888" s="2128" t="n">
        <f aca="false">L1888*$K$1901/$L$1901</f>
        <v>505142.607718795</v>
      </c>
      <c r="N1888" s="2154" t="s">
        <v>760</v>
      </c>
      <c r="O1888" s="2155"/>
      <c r="S1888" s="0" t="str">
        <f aca="false">B1888</f>
        <v>Shromo Bhobon O/H</v>
      </c>
      <c r="T1888" s="2160" t="n">
        <f aca="false">M1888</f>
        <v>505142.607718795</v>
      </c>
      <c r="U1888" s="0" t="n">
        <v>521299.639139061</v>
      </c>
      <c r="V1888" s="1441" t="n">
        <f aca="false">T1888-U1888</f>
        <v>-16157.0314202664</v>
      </c>
      <c r="W1888" s="2001" t="n">
        <f aca="false">V1888/U1888*100</f>
        <v>-3.09937513997711</v>
      </c>
      <c r="X1888" s="1441" t="str">
        <f aca="false">IF(W1888&gt;40,"FAULT",IF(W1888&lt;-40,"CHECK","OK"))</f>
        <v>OK</v>
      </c>
    </row>
    <row r="1889" customFormat="false" ht="21.75" hidden="false" customHeight="true" outlineLevel="0" collapsed="false">
      <c r="A1889" s="2016" t="n">
        <v>11</v>
      </c>
      <c r="B1889" s="2017" t="s">
        <v>2164</v>
      </c>
      <c r="C1889" s="2018" t="n">
        <v>11</v>
      </c>
      <c r="D1889" s="2161"/>
      <c r="E1889" s="2018" t="s">
        <v>2165</v>
      </c>
      <c r="F1889" s="2119" t="n">
        <v>1</v>
      </c>
      <c r="G1889" s="2134" t="n">
        <v>17725.04</v>
      </c>
      <c r="H1889" s="2134" t="n">
        <v>18556.72</v>
      </c>
      <c r="I1889" s="2053" t="n">
        <f aca="false">H1889-G1889</f>
        <v>831.68</v>
      </c>
      <c r="J1889" s="2027" t="n">
        <v>1000</v>
      </c>
      <c r="K1889" s="2135"/>
      <c r="L1889" s="2128" t="n">
        <f aca="false">F1889*I1889*J1889</f>
        <v>831680</v>
      </c>
      <c r="M1889" s="2128" t="n">
        <f aca="false">L1889*$K$1901/$L$1901</f>
        <v>843066.712127885</v>
      </c>
      <c r="N1889" s="2154" t="s">
        <v>770</v>
      </c>
      <c r="O1889" s="2155"/>
      <c r="S1889" s="0" t="str">
        <f aca="false">B1889</f>
        <v>Nawabpur Road</v>
      </c>
      <c r="T1889" s="2160" t="n">
        <f aca="false">M1889</f>
        <v>843066.712127885</v>
      </c>
      <c r="U1889" s="0" t="n">
        <v>849749.719863289</v>
      </c>
      <c r="V1889" s="1441" t="n">
        <f aca="false">T1889-U1889</f>
        <v>-6683.00773540395</v>
      </c>
      <c r="W1889" s="2001" t="n">
        <f aca="false">V1889/U1889*100</f>
        <v>-0.786467777415583</v>
      </c>
      <c r="X1889" s="1441" t="str">
        <f aca="false">IF(W1889&gt;40,"FAULT",IF(W1889&lt;-40,"CHECK","OK"))</f>
        <v>OK</v>
      </c>
    </row>
    <row r="1890" customFormat="false" ht="21.75" hidden="false" customHeight="true" outlineLevel="0" collapsed="false">
      <c r="A1890" s="2016" t="n">
        <v>12</v>
      </c>
      <c r="B1890" s="2017" t="s">
        <v>1774</v>
      </c>
      <c r="C1890" s="2018" t="n">
        <v>11</v>
      </c>
      <c r="D1890" s="2161"/>
      <c r="E1890" s="2018" t="s">
        <v>2166</v>
      </c>
      <c r="F1890" s="2119" t="n">
        <v>1</v>
      </c>
      <c r="G1890" s="2134" t="n">
        <v>0</v>
      </c>
      <c r="H1890" s="2134" t="n">
        <v>0</v>
      </c>
      <c r="I1890" s="2053" t="n">
        <f aca="false">H1890-G1890</f>
        <v>0</v>
      </c>
      <c r="J1890" s="2027" t="n">
        <v>1000</v>
      </c>
      <c r="K1890" s="2135"/>
      <c r="L1890" s="2128" t="n">
        <f aca="false">F1890*I1890*J1890</f>
        <v>0</v>
      </c>
      <c r="M1890" s="2128" t="n">
        <f aca="false">L1890*$K$1901/$L$1901</f>
        <v>0</v>
      </c>
      <c r="N1890" s="2154"/>
      <c r="O1890" s="2155"/>
      <c r="S1890" s="0" t="str">
        <f aca="false">B1890</f>
        <v>Spair</v>
      </c>
      <c r="T1890" s="2160" t="n">
        <f aca="false">M1890</f>
        <v>0</v>
      </c>
      <c r="U1890" s="0" t="n">
        <v>0</v>
      </c>
      <c r="V1890" s="1441" t="n">
        <f aca="false">T1890-U1890</f>
        <v>0</v>
      </c>
      <c r="W1890" s="2001" t="e">
        <f aca="false">V1890/U1890*100</f>
        <v>#DIV/0!</v>
      </c>
      <c r="X1890" s="1441" t="e">
        <f aca="false">IF(W1890&gt;40,"FAULT",IF(W1890&lt;-40,"CHECK","OK"))</f>
        <v>#DIV/0!</v>
      </c>
    </row>
    <row r="1891" customFormat="false" ht="21.75" hidden="false" customHeight="true" outlineLevel="0" collapsed="false">
      <c r="A1891" s="2016" t="n">
        <v>15</v>
      </c>
      <c r="B1891" s="2017" t="s">
        <v>1467</v>
      </c>
      <c r="C1891" s="2018" t="n">
        <v>11</v>
      </c>
      <c r="D1891" s="2161"/>
      <c r="E1891" s="2018" t="s">
        <v>2167</v>
      </c>
      <c r="F1891" s="2119" t="n">
        <v>1</v>
      </c>
      <c r="G1891" s="2134" t="n">
        <v>0</v>
      </c>
      <c r="H1891" s="2134" t="n">
        <v>0</v>
      </c>
      <c r="I1891" s="2053" t="n">
        <f aca="false">H1891-G1891</f>
        <v>0</v>
      </c>
      <c r="J1891" s="2027" t="n">
        <v>1000</v>
      </c>
      <c r="K1891" s="2135"/>
      <c r="L1891" s="2128" t="n">
        <f aca="false">F1891*I1891*J1891</f>
        <v>0</v>
      </c>
      <c r="M1891" s="2128" t="n">
        <f aca="false">L1891*$K$1901/$L$1901</f>
        <v>0</v>
      </c>
      <c r="N1891" s="2154"/>
      <c r="O1891" s="2155"/>
      <c r="S1891" s="0" t="str">
        <f aca="false">B1891</f>
        <v>Spare</v>
      </c>
      <c r="T1891" s="2160" t="n">
        <f aca="false">M1891</f>
        <v>0</v>
      </c>
      <c r="U1891" s="0" t="n">
        <v>0</v>
      </c>
      <c r="V1891" s="1441" t="n">
        <f aca="false">T1891-U1891</f>
        <v>0</v>
      </c>
      <c r="W1891" s="2001" t="e">
        <f aca="false">V1891/U1891*100</f>
        <v>#DIV/0!</v>
      </c>
      <c r="X1891" s="1441" t="e">
        <f aca="false">IF(W1891&gt;40,"FAULT",IF(W1891&lt;-40,"CHECK","OK"))</f>
        <v>#DIV/0!</v>
      </c>
    </row>
    <row r="1892" customFormat="false" ht="21.75" hidden="false" customHeight="true" outlineLevel="0" collapsed="false">
      <c r="A1892" s="2016" t="n">
        <v>16</v>
      </c>
      <c r="B1892" s="2017" t="s">
        <v>2168</v>
      </c>
      <c r="C1892" s="2018" t="n">
        <v>11</v>
      </c>
      <c r="D1892" s="2161"/>
      <c r="E1892" s="2018" t="s">
        <v>2169</v>
      </c>
      <c r="F1892" s="2119" t="n">
        <v>1</v>
      </c>
      <c r="G1892" s="2134" t="n">
        <v>9842.75</v>
      </c>
      <c r="H1892" s="2134" t="n">
        <v>10306.68</v>
      </c>
      <c r="I1892" s="2053" t="n">
        <f aca="false">H1892-G1892</f>
        <v>463.93</v>
      </c>
      <c r="J1892" s="2027" t="n">
        <v>1000</v>
      </c>
      <c r="K1892" s="2135"/>
      <c r="L1892" s="2128" t="n">
        <f aca="false">F1892*I1892*J1892</f>
        <v>463930</v>
      </c>
      <c r="M1892" s="2128" t="n">
        <f aca="false">L1892*$K$1901/$L$1901</f>
        <v>470281.766734188</v>
      </c>
      <c r="N1892" s="2154" t="s">
        <v>760</v>
      </c>
      <c r="O1892" s="2155"/>
      <c r="S1892" s="0" t="str">
        <f aca="false">B1892</f>
        <v>Ahad Police Box</v>
      </c>
      <c r="T1892" s="2160" t="n">
        <f aca="false">M1892</f>
        <v>470281.766734188</v>
      </c>
      <c r="U1892" s="0" t="n">
        <v>423970.178785803</v>
      </c>
      <c r="V1892" s="1441" t="n">
        <f aca="false">T1892-U1892</f>
        <v>46311.5879483856</v>
      </c>
      <c r="W1892" s="2001" t="n">
        <f aca="false">V1892/U1892*100</f>
        <v>10.9233125973662</v>
      </c>
      <c r="X1892" s="1441" t="str">
        <f aca="false">IF(W1892&gt;40,"FAULT",IF(W1892&lt;-40,"CHECK","OK"))</f>
        <v>OK</v>
      </c>
    </row>
    <row r="1893" customFormat="false" ht="21.75" hidden="false" customHeight="true" outlineLevel="0" collapsed="false">
      <c r="A1893" s="2016" t="n">
        <v>17</v>
      </c>
      <c r="B1893" s="2017" t="s">
        <v>2102</v>
      </c>
      <c r="C1893" s="2018" t="n">
        <v>11</v>
      </c>
      <c r="D1893" s="2161"/>
      <c r="E1893" s="2018" t="s">
        <v>2170</v>
      </c>
      <c r="F1893" s="2299" t="n">
        <v>1</v>
      </c>
      <c r="G1893" s="2134" t="n">
        <v>2274.44</v>
      </c>
      <c r="H1893" s="2134" t="n">
        <v>2390.76</v>
      </c>
      <c r="I1893" s="2053" t="n">
        <f aca="false">H1893-G1893</f>
        <v>116.32</v>
      </c>
      <c r="J1893" s="2027" t="n">
        <v>1000</v>
      </c>
      <c r="K1893" s="2135"/>
      <c r="L1893" s="2128" t="n">
        <f aca="false">F1893*I1893*J1893</f>
        <v>116320</v>
      </c>
      <c r="M1893" s="2128" t="n">
        <f aca="false">L1893*$K$1901/$L$1901</f>
        <v>117912.562469598</v>
      </c>
      <c r="N1893" s="2154" t="s">
        <v>760</v>
      </c>
      <c r="O1893" s="2155" t="s">
        <v>2171</v>
      </c>
      <c r="S1893" s="0" t="str">
        <f aca="false">B1893</f>
        <v>Nearest O/H</v>
      </c>
      <c r="T1893" s="2160" t="n">
        <f aca="false">M1893</f>
        <v>117912.562469598</v>
      </c>
      <c r="U1893" s="0" t="n">
        <v>115595.887533917</v>
      </c>
      <c r="V1893" s="1441" t="n">
        <f aca="false">T1893-U1893</f>
        <v>2316.67493568116</v>
      </c>
      <c r="W1893" s="2001" t="n">
        <f aca="false">V1893/U1893*100</f>
        <v>2.00411535834389</v>
      </c>
      <c r="X1893" s="1441" t="str">
        <f aca="false">IF(W1893&gt;40,"FAULT",IF(W1893&lt;-40,"CHECK","OK"))</f>
        <v>OK</v>
      </c>
    </row>
    <row r="1894" customFormat="false" ht="21.75" hidden="false" customHeight="true" outlineLevel="0" collapsed="false">
      <c r="A1894" s="2016" t="n">
        <v>18</v>
      </c>
      <c r="B1894" s="2017" t="s">
        <v>2172</v>
      </c>
      <c r="C1894" s="2018" t="n">
        <v>11</v>
      </c>
      <c r="D1894" s="2161"/>
      <c r="E1894" s="2018" t="s">
        <v>2173</v>
      </c>
      <c r="F1894" s="2119" t="n">
        <v>1</v>
      </c>
      <c r="G1894" s="2134" t="n">
        <v>4442.04</v>
      </c>
      <c r="H1894" s="2134" t="n">
        <v>4625.24</v>
      </c>
      <c r="I1894" s="2053" t="n">
        <f aca="false">H1894-G1894</f>
        <v>183.2</v>
      </c>
      <c r="J1894" s="2027" t="n">
        <v>1000</v>
      </c>
      <c r="K1894" s="2135"/>
      <c r="L1894" s="2128" t="n">
        <f aca="false">F1894*I1894*J1894</f>
        <v>183200</v>
      </c>
      <c r="M1894" s="2128" t="n">
        <f aca="false">L1894*$K$1901/$L$1901</f>
        <v>185708.231124745</v>
      </c>
      <c r="N1894" s="2154" t="s">
        <v>760</v>
      </c>
      <c r="O1894" s="2155"/>
      <c r="S1894" s="0" t="str">
        <f aca="false">B1894</f>
        <v>Natab Bhaban</v>
      </c>
      <c r="T1894" s="2160" t="n">
        <f aca="false">M1894</f>
        <v>185708.231124745</v>
      </c>
      <c r="U1894" s="0" t="n">
        <v>177165.030234668</v>
      </c>
      <c r="V1894" s="1441" t="n">
        <f aca="false">T1894-U1894</f>
        <v>8543.2008900778</v>
      </c>
      <c r="W1894" s="2001" t="n">
        <f aca="false">V1894/U1894*100</f>
        <v>4.82217110157785</v>
      </c>
      <c r="X1894" s="1441" t="str">
        <f aca="false">IF(W1894&gt;40,"FAULT",IF(W1894&lt;-40,"CHECK","OK"))</f>
        <v>OK</v>
      </c>
    </row>
    <row r="1895" customFormat="false" ht="21.75" hidden="false" customHeight="true" outlineLevel="0" collapsed="false">
      <c r="A1895" s="2016" t="n">
        <v>19</v>
      </c>
      <c r="B1895" s="2017" t="s">
        <v>1467</v>
      </c>
      <c r="C1895" s="2018" t="n">
        <v>11</v>
      </c>
      <c r="D1895" s="2161"/>
      <c r="E1895" s="2018" t="s">
        <v>2174</v>
      </c>
      <c r="F1895" s="2119" t="n">
        <v>1</v>
      </c>
      <c r="G1895" s="2134" t="n">
        <v>0</v>
      </c>
      <c r="H1895" s="2134" t="n">
        <v>0</v>
      </c>
      <c r="I1895" s="2053" t="n">
        <f aca="false">H1895-G1895</f>
        <v>0</v>
      </c>
      <c r="J1895" s="2027" t="n">
        <v>1000</v>
      </c>
      <c r="K1895" s="2135"/>
      <c r="L1895" s="2128" t="n">
        <f aca="false">F1895*I1895*J1895</f>
        <v>0</v>
      </c>
      <c r="M1895" s="2128" t="n">
        <f aca="false">L1895*$K$1901/$L$1901</f>
        <v>0</v>
      </c>
      <c r="N1895" s="2154"/>
      <c r="O1895" s="2155"/>
      <c r="S1895" s="0" t="str">
        <f aca="false">B1895</f>
        <v>Spare</v>
      </c>
      <c r="T1895" s="2160" t="n">
        <f aca="false">M1895</f>
        <v>0</v>
      </c>
      <c r="U1895" s="0" t="n">
        <v>0</v>
      </c>
      <c r="V1895" s="1441" t="n">
        <f aca="false">T1895-U1895</f>
        <v>0</v>
      </c>
      <c r="W1895" s="2001" t="e">
        <f aca="false">V1895/U1895*100</f>
        <v>#DIV/0!</v>
      </c>
      <c r="X1895" s="1441" t="e">
        <f aca="false">IF(W1895&gt;40,"FAULT",IF(W1895&lt;-40,"CHECK","OK"))</f>
        <v>#DIV/0!</v>
      </c>
    </row>
    <row r="1896" customFormat="false" ht="21.75" hidden="false" customHeight="true" outlineLevel="0" collapsed="false">
      <c r="A1896" s="2016" t="n">
        <v>20</v>
      </c>
      <c r="B1896" s="2017" t="s">
        <v>2175</v>
      </c>
      <c r="C1896" s="2018" t="n">
        <v>11</v>
      </c>
      <c r="D1896" s="2161"/>
      <c r="E1896" s="2018" t="s">
        <v>2176</v>
      </c>
      <c r="F1896" s="2119" t="n">
        <v>1</v>
      </c>
      <c r="G1896" s="2134" t="n">
        <v>1395.25</v>
      </c>
      <c r="H1896" s="2134" t="n">
        <v>1404.54</v>
      </c>
      <c r="I1896" s="2053" t="n">
        <f aca="false">H1896-G1896</f>
        <v>9.28999999999996</v>
      </c>
      <c r="J1896" s="2027" t="n">
        <v>1000</v>
      </c>
      <c r="K1896" s="2135"/>
      <c r="L1896" s="2128" t="n">
        <f aca="false">F1896*I1896*J1896</f>
        <v>9289.99999999996</v>
      </c>
      <c r="M1896" s="2128" t="n">
        <f aca="false">L1896*$K$1901/$L$1901</f>
        <v>9417.19141456812</v>
      </c>
      <c r="N1896" s="2154" t="s">
        <v>760</v>
      </c>
      <c r="O1896" s="2155"/>
      <c r="S1896" s="0" t="str">
        <f aca="false">B1896</f>
        <v>Awami League Party Office</v>
      </c>
      <c r="T1896" s="2160" t="n">
        <f aca="false">M1896</f>
        <v>9417.19141456812</v>
      </c>
      <c r="U1896" s="0" t="n">
        <v>9250.11059232004</v>
      </c>
      <c r="V1896" s="1441" t="n">
        <f aca="false">T1896-U1896</f>
        <v>167.080822248085</v>
      </c>
      <c r="W1896" s="2001" t="n">
        <f aca="false">V1896/U1896*100</f>
        <v>1.80625756395609</v>
      </c>
      <c r="X1896" s="1441" t="str">
        <f aca="false">IF(W1896&gt;40,"FAULT",IF(W1896&lt;-40,"CHECK","OK"))</f>
        <v>OK</v>
      </c>
    </row>
    <row r="1897" customFormat="false" ht="21.75" hidden="false" customHeight="true" outlineLevel="0" collapsed="false">
      <c r="A1897" s="2016" t="n">
        <v>21</v>
      </c>
      <c r="B1897" s="2017" t="s">
        <v>2177</v>
      </c>
      <c r="C1897" s="2018" t="n">
        <v>11</v>
      </c>
      <c r="D1897" s="2161"/>
      <c r="E1897" s="2018" t="s">
        <v>2178</v>
      </c>
      <c r="F1897" s="2119" t="n">
        <v>1</v>
      </c>
      <c r="G1897" s="2134" t="n">
        <v>8928.66</v>
      </c>
      <c r="H1897" s="2134" t="n">
        <v>9317.61</v>
      </c>
      <c r="I1897" s="2053" t="n">
        <f aca="false">H1897-G1897</f>
        <v>388.950000000001</v>
      </c>
      <c r="J1897" s="2027" t="n">
        <v>1000</v>
      </c>
      <c r="K1897" s="2135"/>
      <c r="L1897" s="2128" t="n">
        <f aca="false">F1897*I1897*J1897</f>
        <v>388950.000000001</v>
      </c>
      <c r="M1897" s="2128" t="n">
        <f aca="false">L1897*$K$1901/$L$1901</f>
        <v>394275.19921381</v>
      </c>
      <c r="N1897" s="2154" t="s">
        <v>760</v>
      </c>
      <c r="O1897" s="2155"/>
      <c r="S1897" s="0" t="str">
        <f aca="false">B1897</f>
        <v>Khaddar Bazar</v>
      </c>
      <c r="T1897" s="2160" t="n">
        <f aca="false">M1897</f>
        <v>394275.19921381</v>
      </c>
      <c r="U1897" s="0" t="n">
        <v>392631.617295558</v>
      </c>
      <c r="V1897" s="1441" t="n">
        <f aca="false">T1897-U1897</f>
        <v>1643.58191825188</v>
      </c>
      <c r="W1897" s="2001" t="n">
        <f aca="false">V1897/U1897*100</f>
        <v>0.418606613897487</v>
      </c>
      <c r="X1897" s="1441" t="str">
        <f aca="false">IF(W1897&gt;40,"FAULT",IF(W1897&lt;-40,"CHECK","OK"))</f>
        <v>OK</v>
      </c>
    </row>
    <row r="1898" customFormat="false" ht="21.75" hidden="false" customHeight="true" outlineLevel="0" collapsed="false">
      <c r="A1898" s="2016" t="n">
        <v>22</v>
      </c>
      <c r="B1898" s="2017" t="s">
        <v>2179</v>
      </c>
      <c r="C1898" s="2018" t="n">
        <v>11</v>
      </c>
      <c r="D1898" s="2161"/>
      <c r="E1898" s="2018" t="s">
        <v>2180</v>
      </c>
      <c r="F1898" s="2119" t="n">
        <v>1</v>
      </c>
      <c r="G1898" s="2134" t="n">
        <v>5862.17</v>
      </c>
      <c r="H1898" s="2134" t="n">
        <v>6146.93</v>
      </c>
      <c r="I1898" s="2053" t="n">
        <f aca="false">H1898-G1898</f>
        <v>284.76</v>
      </c>
      <c r="J1898" s="2027" t="n">
        <v>1000</v>
      </c>
      <c r="K1898" s="2135"/>
      <c r="L1898" s="2128" t="n">
        <f aca="false">F1898*I1898*J1898</f>
        <v>284760</v>
      </c>
      <c r="M1898" s="2128" t="n">
        <f aca="false">L1898*$K$1901/$L$1901</f>
        <v>288658.7112177</v>
      </c>
      <c r="N1898" s="2154" t="s">
        <v>760</v>
      </c>
      <c r="O1898" s="2155"/>
      <c r="S1898" s="0" t="str">
        <f aca="false">B1898</f>
        <v>Bangobondu National Stidium</v>
      </c>
      <c r="T1898" s="2160" t="n">
        <f aca="false">M1898</f>
        <v>288658.7112177</v>
      </c>
      <c r="U1898" s="0" t="n">
        <v>290128.193984617</v>
      </c>
      <c r="V1898" s="1441" t="n">
        <f aca="false">T1898-U1898</f>
        <v>-1469.48276691686</v>
      </c>
      <c r="W1898" s="2001" t="n">
        <f aca="false">V1898/U1898*100</f>
        <v>-0.506494300583133</v>
      </c>
      <c r="X1898" s="1441" t="str">
        <f aca="false">IF(W1898&gt;40,"FAULT",IF(W1898&lt;-40,"CHECK","OK"))</f>
        <v>OK</v>
      </c>
    </row>
    <row r="1899" customFormat="false" ht="21.75" hidden="false" customHeight="true" outlineLevel="0" collapsed="false">
      <c r="A1899" s="2016" t="n">
        <v>23</v>
      </c>
      <c r="B1899" s="2017" t="s">
        <v>1365</v>
      </c>
      <c r="C1899" s="2152" t="n">
        <v>0.415</v>
      </c>
      <c r="D1899" s="2161"/>
      <c r="E1899" s="2018" t="s">
        <v>2181</v>
      </c>
      <c r="F1899" s="2119" t="n">
        <v>1</v>
      </c>
      <c r="G1899" s="2134" t="n">
        <v>1124.63</v>
      </c>
      <c r="H1899" s="2134" t="n">
        <v>1124.63</v>
      </c>
      <c r="I1899" s="2053" t="n">
        <f aca="false">H1899-G1899</f>
        <v>0</v>
      </c>
      <c r="J1899" s="2027" t="n">
        <v>100</v>
      </c>
      <c r="K1899" s="2135"/>
      <c r="L1899" s="2128" t="n">
        <f aca="false">F1899*I1899*J1899</f>
        <v>0</v>
      </c>
      <c r="M1899" s="2128" t="n">
        <f aca="false">L1899*$K$1901/$L$1901</f>
        <v>0</v>
      </c>
      <c r="N1899" s="2154" t="s">
        <v>760</v>
      </c>
      <c r="O1899" s="2155"/>
      <c r="S1899" s="0" t="str">
        <f aca="false">B1899</f>
        <v>11/0.4 kV Aux. Transformer, AT-1</v>
      </c>
      <c r="T1899" s="2160" t="n">
        <f aca="false">M1899</f>
        <v>0</v>
      </c>
      <c r="U1899" s="0" t="n">
        <v>1718.89417710038</v>
      </c>
      <c r="V1899" s="1441" t="n">
        <f aca="false">T1899-U1899</f>
        <v>-1718.89417710038</v>
      </c>
      <c r="W1899" s="2001" t="n">
        <f aca="false">V1899/U1899*100</f>
        <v>-100</v>
      </c>
      <c r="X1899" s="1441" t="str">
        <f aca="false">IF(W1899&gt;40,"FAULT",IF(W1899&lt;-40,"CHECK","OK"))</f>
        <v>CHECK</v>
      </c>
    </row>
    <row r="1900" customFormat="false" ht="21.75" hidden="false" customHeight="true" outlineLevel="0" collapsed="false">
      <c r="A1900" s="2016" t="n">
        <v>24</v>
      </c>
      <c r="B1900" s="2017" t="s">
        <v>1366</v>
      </c>
      <c r="C1900" s="2152" t="n">
        <v>0.415</v>
      </c>
      <c r="D1900" s="2162"/>
      <c r="E1900" s="2018" t="s">
        <v>1472</v>
      </c>
      <c r="F1900" s="2119" t="n">
        <v>1</v>
      </c>
      <c r="G1900" s="2134" t="n">
        <v>41.9</v>
      </c>
      <c r="H1900" s="2134" t="n">
        <v>41.9</v>
      </c>
      <c r="I1900" s="2053" t="n">
        <f aca="false">H1900-G1900</f>
        <v>0</v>
      </c>
      <c r="J1900" s="2027" t="n">
        <v>100</v>
      </c>
      <c r="K1900" s="2135"/>
      <c r="L1900" s="2128" t="n">
        <f aca="false">F1900*I1900*J1900</f>
        <v>0</v>
      </c>
      <c r="M1900" s="2128" t="n">
        <f aca="false">L1900*$K$1901/$L$1901</f>
        <v>0</v>
      </c>
      <c r="N1900" s="2154" t="s">
        <v>760</v>
      </c>
      <c r="O1900" s="2155"/>
      <c r="S1900" s="0" t="str">
        <f aca="false">B1900</f>
        <v>11/0.4 kV Aux. Transformer, AT-2</v>
      </c>
      <c r="T1900" s="2160" t="n">
        <f aca="false">M1900</f>
        <v>0</v>
      </c>
      <c r="U1900" s="0" t="n">
        <v>387.284850074062</v>
      </c>
      <c r="V1900" s="1441" t="n">
        <f aca="false">T1900-U1900</f>
        <v>-387.284850074062</v>
      </c>
      <c r="W1900" s="2001" t="n">
        <f aca="false">V1900/U1900*100</f>
        <v>-100</v>
      </c>
      <c r="X1900" s="1441" t="str">
        <f aca="false">IF(W1900&gt;40,"FAULT",IF(W1900&lt;-40,"CHECK","OK"))</f>
        <v>CHECK</v>
      </c>
    </row>
    <row r="1901" customFormat="false" ht="21.75" hidden="false" customHeight="true" outlineLevel="0" collapsed="false">
      <c r="A1901" s="2132"/>
      <c r="B1901" s="2142"/>
      <c r="C1901" s="2143"/>
      <c r="D1901" s="2142"/>
      <c r="E1901" s="2143"/>
      <c r="F1901" s="2144"/>
      <c r="G1901" s="2145"/>
      <c r="H1901" s="2145"/>
      <c r="I1901" s="2145"/>
      <c r="J1901" s="2239" t="s">
        <v>1187</v>
      </c>
      <c r="K1901" s="2130" t="n">
        <f aca="false">M1881</f>
        <v>6356320.37129249</v>
      </c>
      <c r="L1901" s="2075" t="n">
        <f aca="false">SUM(L1883:L1900)</f>
        <v>6270470.00000001</v>
      </c>
      <c r="M1901" s="2130" t="n">
        <f aca="false">SUM(M1883:M1900)</f>
        <v>6356320.37129249</v>
      </c>
      <c r="N1901" s="2166" t="n">
        <f aca="false">(M1901-L1901)/L1901*100</f>
        <v>1.36912179298344</v>
      </c>
      <c r="O1901" s="2240"/>
    </row>
    <row r="1903" customFormat="false" ht="21.75" hidden="false" customHeight="true" outlineLevel="0" collapsed="false">
      <c r="A1903" s="2077"/>
      <c r="B1903" s="2078"/>
      <c r="C1903" s="2051"/>
      <c r="D1903" s="2079"/>
      <c r="F1903" s="2169" t="s">
        <v>1234</v>
      </c>
      <c r="G1903" s="2169"/>
      <c r="H1903" s="2169"/>
      <c r="I1903" s="2170" t="s">
        <v>212</v>
      </c>
      <c r="J1903" s="2077"/>
      <c r="L1903" s="2077"/>
      <c r="M1903" s="2077"/>
      <c r="N1903" s="2051"/>
      <c r="O1903" s="2077"/>
    </row>
    <row r="1904" customFormat="false" ht="21.75" hidden="false" customHeight="true" outlineLevel="0" collapsed="false">
      <c r="A1904" s="2077"/>
      <c r="B1904" s="2078"/>
      <c r="C1904" s="2051"/>
      <c r="D1904" s="2079"/>
      <c r="F1904" s="2260" t="s">
        <v>760</v>
      </c>
      <c r="G1904" s="2261" t="s">
        <v>1367</v>
      </c>
      <c r="H1904" s="2261"/>
      <c r="I1904" s="2171" t="n">
        <f aca="false">SUM(M1883,M1885:M1886,M1888,M1892:M1900)</f>
        <v>4294857.63668602</v>
      </c>
      <c r="J1904" s="2077"/>
      <c r="L1904" s="2077"/>
      <c r="M1904" s="2077"/>
      <c r="N1904" s="2051"/>
      <c r="O1904" s="2077" t="s">
        <v>122</v>
      </c>
    </row>
    <row r="1905" customFormat="false" ht="21.75" hidden="false" customHeight="true" outlineLevel="0" collapsed="false">
      <c r="A1905" s="2077"/>
      <c r="B1905" s="2078"/>
      <c r="C1905" s="2051"/>
      <c r="D1905" s="2079"/>
      <c r="F1905" s="2260" t="s">
        <v>770</v>
      </c>
      <c r="G1905" s="2261" t="s">
        <v>1367</v>
      </c>
      <c r="H1905" s="2261"/>
      <c r="I1905" s="2171" t="n">
        <f aca="false">M1884+M1887+M1889</f>
        <v>2061462.73460647</v>
      </c>
      <c r="J1905" s="2077"/>
      <c r="L1905" s="2077"/>
      <c r="M1905" s="2077"/>
      <c r="N1905" s="2051"/>
      <c r="O1905" s="2077"/>
    </row>
    <row r="1906" customFormat="false" ht="21.75" hidden="false" customHeight="true" outlineLevel="0" collapsed="false">
      <c r="A1906" s="2077"/>
      <c r="B1906" s="2078"/>
      <c r="C1906" s="2051"/>
      <c r="D1906" s="2079"/>
      <c r="F1906" s="2260"/>
      <c r="G1906" s="2261"/>
      <c r="H1906" s="2261"/>
      <c r="I1906" s="2171"/>
      <c r="J1906" s="2077"/>
      <c r="L1906" s="2077"/>
      <c r="M1906" s="2077"/>
      <c r="N1906" s="2051"/>
      <c r="O1906" s="2077"/>
    </row>
    <row r="1907" customFormat="false" ht="21.75" hidden="false" customHeight="true" outlineLevel="0" collapsed="false">
      <c r="A1907" s="2077"/>
      <c r="B1907" s="2078"/>
      <c r="C1907" s="2051"/>
      <c r="D1907" s="2079"/>
      <c r="E1907" s="2051"/>
      <c r="F1907" s="2260"/>
      <c r="G1907" s="2126"/>
      <c r="H1907" s="2126"/>
      <c r="I1907" s="2171"/>
      <c r="J1907" s="2077"/>
      <c r="L1907" s="2077"/>
      <c r="M1907" s="2077"/>
      <c r="N1907" s="2051"/>
      <c r="O1907" s="2077"/>
    </row>
    <row r="1908" customFormat="false" ht="21.75" hidden="false" customHeight="true" outlineLevel="0" collapsed="false">
      <c r="A1908" s="2077"/>
      <c r="B1908" s="2078"/>
      <c r="C1908" s="2051"/>
      <c r="D1908" s="2079"/>
      <c r="F1908" s="2260"/>
      <c r="G1908" s="2126"/>
      <c r="H1908" s="2126"/>
      <c r="I1908" s="2171"/>
      <c r="J1908" s="2077"/>
      <c r="L1908" s="2077"/>
      <c r="M1908" s="2077"/>
      <c r="N1908" s="2051"/>
      <c r="O1908" s="2077"/>
    </row>
    <row r="1909" customFormat="false" ht="21.75" hidden="false" customHeight="true" outlineLevel="0" collapsed="false">
      <c r="A1909" s="2077"/>
      <c r="B1909" s="2078"/>
      <c r="C1909" s="2051"/>
      <c r="D1909" s="2079"/>
      <c r="F1909" s="2385" t="s">
        <v>1239</v>
      </c>
      <c r="G1909" s="2386"/>
      <c r="H1909" s="2386"/>
      <c r="I1909" s="2242" t="n">
        <f aca="false">SUM(I1904:I1908)</f>
        <v>6356320.37129249</v>
      </c>
      <c r="J1909" s="2130" t="n">
        <f aca="false">I1909-M1901</f>
        <v>0</v>
      </c>
      <c r="L1909" s="2077"/>
      <c r="M1909" s="2077"/>
      <c r="N1909" s="2051"/>
      <c r="O1909" s="2077"/>
    </row>
    <row r="1910" customFormat="false" ht="21.75" hidden="false" customHeight="true" outlineLevel="0" collapsed="false">
      <c r="A1910" s="2077"/>
      <c r="B1910" s="2078"/>
      <c r="C1910" s="2051"/>
      <c r="D1910" s="2079"/>
      <c r="F1910" s="2103"/>
      <c r="G1910" s="2077"/>
      <c r="H1910" s="2077"/>
      <c r="I1910" s="2077"/>
      <c r="J1910" s="2077"/>
      <c r="L1910" s="2077"/>
      <c r="M1910" s="2077"/>
      <c r="N1910" s="2051"/>
      <c r="O1910" s="2077"/>
    </row>
    <row r="1911" customFormat="false" ht="21.75" hidden="false" customHeight="true" outlineLevel="0" collapsed="false">
      <c r="A1911" s="2077"/>
      <c r="B1911" s="2078"/>
      <c r="C1911" s="2051"/>
      <c r="D1911" s="2079"/>
      <c r="E1911" s="2051"/>
      <c r="F1911" s="2103"/>
      <c r="G1911" s="2077"/>
      <c r="H1911" s="2077"/>
      <c r="I1911" s="2077"/>
      <c r="J1911" s="2077"/>
      <c r="K1911" s="2080"/>
      <c r="L1911" s="2077"/>
      <c r="M1911" s="2077"/>
      <c r="N1911" s="2051"/>
      <c r="O1911" s="2077"/>
    </row>
    <row r="1912" customFormat="false" ht="21.75" hidden="false" customHeight="true" outlineLevel="0" collapsed="false">
      <c r="A1912" s="2077"/>
      <c r="B1912" s="2078"/>
      <c r="C1912" s="2051"/>
      <c r="D1912" s="2079"/>
      <c r="E1912" s="2051"/>
      <c r="F1912" s="2103"/>
      <c r="G1912" s="2077"/>
      <c r="H1912" s="2077"/>
      <c r="I1912" s="2077"/>
      <c r="J1912" s="2077"/>
      <c r="K1912" s="2080"/>
      <c r="L1912" s="2077"/>
      <c r="M1912" s="2077"/>
      <c r="N1912" s="2051"/>
      <c r="O1912" s="2077"/>
    </row>
    <row r="1913" customFormat="false" ht="21.75" hidden="false" customHeight="true" outlineLevel="0" collapsed="false">
      <c r="A1913" s="2077"/>
      <c r="B1913" s="2051"/>
      <c r="C1913" s="2051"/>
      <c r="D1913" s="2079"/>
      <c r="E1913" s="2051"/>
      <c r="F1913" s="2103"/>
      <c r="G1913" s="2077"/>
      <c r="H1913" s="2077"/>
      <c r="I1913" s="2077"/>
      <c r="J1913" s="2077"/>
      <c r="K1913" s="2080"/>
      <c r="L1913" s="2077"/>
      <c r="M1913" s="2077"/>
      <c r="N1913" s="2051"/>
      <c r="O1913" s="2077"/>
    </row>
    <row r="1914" customFormat="false" ht="21.75" hidden="false" customHeight="true" outlineLevel="0" collapsed="false">
      <c r="A1914" s="2077"/>
      <c r="B1914" s="2051"/>
      <c r="C1914" s="2051"/>
      <c r="D1914" s="2079"/>
      <c r="E1914" s="2051"/>
      <c r="F1914" s="2103"/>
      <c r="G1914" s="2077"/>
      <c r="H1914" s="2077"/>
      <c r="I1914" s="2077"/>
      <c r="J1914" s="2077"/>
      <c r="K1914" s="2080"/>
      <c r="L1914" s="2077"/>
      <c r="M1914" s="2077"/>
      <c r="N1914" s="2051"/>
      <c r="O1914" s="2077"/>
    </row>
    <row r="1915" customFormat="false" ht="21.75" hidden="false" customHeight="true" outlineLevel="0" collapsed="false">
      <c r="A1915" s="2077"/>
      <c r="B1915" s="2078"/>
      <c r="C1915" s="2051"/>
      <c r="D1915" s="2079"/>
      <c r="E1915" s="2051"/>
      <c r="F1915" s="2103"/>
      <c r="G1915" s="2077"/>
      <c r="H1915" s="2077"/>
      <c r="I1915" s="2077"/>
      <c r="J1915" s="2077"/>
      <c r="K1915" s="2080"/>
      <c r="L1915" s="2077"/>
      <c r="M1915" s="2077"/>
      <c r="N1915" s="2051"/>
      <c r="O1915" s="2077"/>
    </row>
    <row r="1916" customFormat="false" ht="21.75" hidden="false" customHeight="true" outlineLevel="0" collapsed="false">
      <c r="A1916" s="2077"/>
      <c r="B1916" s="2078"/>
      <c r="C1916" s="2051"/>
      <c r="D1916" s="2079"/>
      <c r="E1916" s="2051"/>
      <c r="F1916" s="2103"/>
      <c r="G1916" s="2077"/>
      <c r="H1916" s="2077"/>
      <c r="I1916" s="2077"/>
      <c r="J1916" s="2077"/>
      <c r="K1916" s="2080"/>
      <c r="L1916" s="2077"/>
      <c r="M1916" s="2077"/>
      <c r="N1916" s="2051"/>
      <c r="O1916" s="2077"/>
    </row>
    <row r="1917" customFormat="false" ht="21.75" hidden="false" customHeight="true" outlineLevel="0" collapsed="false">
      <c r="A1917" s="2077"/>
      <c r="B1917" s="2078"/>
      <c r="C1917" s="2051"/>
      <c r="D1917" s="2079"/>
      <c r="E1917" s="2051"/>
      <c r="F1917" s="2103"/>
      <c r="G1917" s="2077"/>
      <c r="H1917" s="2077"/>
      <c r="I1917" s="2077"/>
      <c r="J1917" s="2077"/>
      <c r="K1917" s="2080"/>
      <c r="L1917" s="2077"/>
      <c r="M1917" s="2077"/>
      <c r="N1917" s="2051"/>
      <c r="O1917" s="2077"/>
    </row>
    <row r="1918" customFormat="false" ht="21.75" hidden="false" customHeight="true" outlineLevel="0" collapsed="false">
      <c r="A1918" s="2174"/>
      <c r="B1918" s="2175"/>
      <c r="C1918" s="2175"/>
      <c r="D1918" s="2175"/>
      <c r="E1918" s="2175"/>
      <c r="F1918" s="2175"/>
      <c r="G1918" s="2175"/>
      <c r="H1918" s="2175"/>
      <c r="I1918" s="2175"/>
      <c r="J1918" s="2175"/>
      <c r="K1918" s="2175"/>
      <c r="L1918" s="2175"/>
      <c r="M1918" s="2175"/>
      <c r="N1918" s="2051"/>
      <c r="O1918" s="2077"/>
    </row>
    <row r="1919" customFormat="false" ht="21.75" hidden="false" customHeight="true" outlineLevel="0" collapsed="false">
      <c r="A1919" s="2077"/>
      <c r="B1919" s="2078"/>
      <c r="C1919" s="2051"/>
      <c r="D1919" s="2079"/>
      <c r="E1919" s="2051"/>
      <c r="F1919" s="2103"/>
      <c r="G1919" s="2077"/>
      <c r="H1919" s="2077"/>
      <c r="I1919" s="2077"/>
      <c r="J1919" s="2077"/>
      <c r="K1919" s="2080"/>
      <c r="L1919" s="2077"/>
      <c r="M1919" s="2077"/>
      <c r="N1919" s="2051"/>
      <c r="O1919" s="2077"/>
    </row>
    <row r="1920" customFormat="false" ht="21.75" hidden="false" customHeight="true" outlineLevel="0" collapsed="false">
      <c r="A1920" s="2077"/>
      <c r="B1920" s="2078"/>
      <c r="C1920" s="2051"/>
      <c r="D1920" s="2079"/>
      <c r="E1920" s="2051"/>
      <c r="F1920" s="2103"/>
      <c r="G1920" s="2077"/>
      <c r="H1920" s="2077"/>
      <c r="I1920" s="2077"/>
      <c r="J1920" s="2077"/>
      <c r="K1920" s="2080"/>
      <c r="L1920" s="2077"/>
      <c r="M1920" s="2077"/>
      <c r="N1920" s="2051"/>
      <c r="O1920" s="2077"/>
    </row>
    <row r="1921" customFormat="false" ht="21.75" hidden="false" customHeight="true" outlineLevel="0" collapsed="false">
      <c r="A1921" s="2270" t="s">
        <v>2182</v>
      </c>
      <c r="B1921" s="2270"/>
      <c r="C1921" s="2270"/>
      <c r="D1921" s="2270"/>
      <c r="E1921" s="2270"/>
      <c r="F1921" s="2270"/>
      <c r="G1921" s="2270"/>
      <c r="H1921" s="2270"/>
      <c r="I1921" s="2270"/>
      <c r="J1921" s="2270"/>
      <c r="K1921" s="2270"/>
      <c r="L1921" s="2270"/>
      <c r="M1921" s="2270"/>
      <c r="N1921" s="2270"/>
      <c r="O1921" s="1989" t="str">
        <f aca="false">$O$6</f>
        <v>Month June-2023</v>
      </c>
      <c r="S1921" s="1990" t="str">
        <f aca="false">S6</f>
        <v>Name of Feeders.</v>
      </c>
      <c r="T1921" s="1991" t="str">
        <f aca="false">T6</f>
        <v>Month June-2023</v>
      </c>
      <c r="U1921" s="1990" t="s">
        <v>1070</v>
      </c>
      <c r="V1921" s="1990" t="str">
        <f aca="false">V6</f>
        <v>Diffferance</v>
      </c>
      <c r="W1921" s="1990" t="str">
        <f aca="false">W6</f>
        <v>% of Increased/Decreased</v>
      </c>
      <c r="X1921" s="1990" t="str">
        <f aca="false">X6</f>
        <v>COMENTS</v>
      </c>
    </row>
    <row r="1922" customFormat="false" ht="21.75" hidden="false" customHeight="true" outlineLevel="0" collapsed="false">
      <c r="A1922" s="1992" t="s">
        <v>794</v>
      </c>
      <c r="B1922" s="1993" t="s">
        <v>1074</v>
      </c>
      <c r="C1922" s="1994" t="s">
        <v>1075</v>
      </c>
      <c r="D1922" s="1994"/>
      <c r="E1922" s="1994"/>
      <c r="F1922" s="1995" t="s">
        <v>45</v>
      </c>
      <c r="G1922" s="1996" t="s">
        <v>1076</v>
      </c>
      <c r="H1922" s="1996"/>
      <c r="I1922" s="1996"/>
      <c r="J1922" s="1996" t="s">
        <v>29</v>
      </c>
      <c r="K1922" s="1996" t="s">
        <v>1077</v>
      </c>
      <c r="L1922" s="1996"/>
      <c r="M1922" s="1994" t="s">
        <v>1134</v>
      </c>
      <c r="N1922" s="1993"/>
      <c r="O1922" s="1997" t="s">
        <v>479</v>
      </c>
    </row>
    <row r="1923" customFormat="false" ht="21.75" hidden="false" customHeight="true" outlineLevel="0" collapsed="false">
      <c r="A1923" s="1992"/>
      <c r="B1923" s="1993"/>
      <c r="C1923" s="1998" t="s">
        <v>1079</v>
      </c>
      <c r="D1923" s="1998"/>
      <c r="E1923" s="1998" t="s">
        <v>1080</v>
      </c>
      <c r="F1923" s="1995"/>
      <c r="G1923" s="2249" t="n">
        <f aca="false">'NORTH-1'!$H$8</f>
        <v>44929</v>
      </c>
      <c r="H1923" s="2249" t="n">
        <f aca="false">'NORTH-1'!$H$8</f>
        <v>44929</v>
      </c>
      <c r="I1923" s="2000" t="s">
        <v>47</v>
      </c>
      <c r="J1923" s="1996"/>
      <c r="K1923" s="2000" t="s">
        <v>1081</v>
      </c>
      <c r="L1923" s="2000" t="s">
        <v>1082</v>
      </c>
      <c r="M1923" s="1994" t="s">
        <v>1083</v>
      </c>
      <c r="N1923" s="1998" t="s">
        <v>741</v>
      </c>
      <c r="O1923" s="1997"/>
    </row>
    <row r="1924" customFormat="false" ht="21.75" hidden="false" customHeight="true" outlineLevel="0" collapsed="false">
      <c r="A1924" s="2002" t="n">
        <v>1</v>
      </c>
      <c r="B1924" s="2003" t="n">
        <v>2</v>
      </c>
      <c r="C1924" s="2004" t="n">
        <v>4</v>
      </c>
      <c r="D1924" s="2004"/>
      <c r="E1924" s="2003" t="n">
        <v>5</v>
      </c>
      <c r="F1924" s="2005" t="n">
        <v>7</v>
      </c>
      <c r="G1924" s="2002" t="n">
        <v>9</v>
      </c>
      <c r="H1924" s="2002" t="n">
        <v>9</v>
      </c>
      <c r="I1924" s="2002" t="s">
        <v>1084</v>
      </c>
      <c r="J1924" s="2002" t="n">
        <v>11</v>
      </c>
      <c r="K1924" s="2002" t="s">
        <v>1085</v>
      </c>
      <c r="L1924" s="2002" t="s">
        <v>1086</v>
      </c>
      <c r="M1924" s="2002" t="n">
        <v>14</v>
      </c>
      <c r="N1924" s="2006" t="n">
        <v>15</v>
      </c>
      <c r="O1924" s="2002" t="n">
        <v>16</v>
      </c>
      <c r="T1924" s="1441" t="n">
        <v>15283200.0000001</v>
      </c>
      <c r="U1924" s="1441" t="n">
        <v>15283200.0000001</v>
      </c>
      <c r="V1924" s="1441" t="n">
        <f aca="false">T1924-U1924</f>
        <v>0</v>
      </c>
      <c r="W1924" s="2001" t="n">
        <f aca="false">V1924/U1924*100</f>
        <v>0</v>
      </c>
      <c r="X1924" s="1441" t="str">
        <f aca="false">IF(W1924&gt;40,"FAULT",IF(W1924&lt;-40,"CHECK","OK"))</f>
        <v>OK</v>
      </c>
    </row>
    <row r="1925" customFormat="false" ht="21.75" hidden="false" customHeight="true" outlineLevel="0" collapsed="false">
      <c r="A1925" s="2016"/>
      <c r="B1925" s="2008" t="s">
        <v>2137</v>
      </c>
      <c r="C1925" s="2009"/>
      <c r="D1925" s="2010"/>
      <c r="E1925" s="2009"/>
      <c r="F1925" s="2012"/>
      <c r="G1925" s="2009"/>
      <c r="H1925" s="2009"/>
      <c r="I1925" s="2009"/>
      <c r="J1925" s="2009"/>
      <c r="K1925" s="2010"/>
      <c r="L1925" s="2009"/>
      <c r="M1925" s="2013"/>
      <c r="N1925" s="2014"/>
      <c r="O1925" s="2027"/>
    </row>
    <row r="1926" customFormat="false" ht="21.75" hidden="false" customHeight="true" outlineLevel="0" collapsed="false">
      <c r="A1926" s="2007"/>
      <c r="B1926" s="2017" t="n">
        <f aca="false">B1839</f>
        <v>0</v>
      </c>
      <c r="C1926" s="2018" t="n">
        <f aca="false">C1839</f>
        <v>0</v>
      </c>
      <c r="D1926" s="2233" t="s">
        <v>788</v>
      </c>
      <c r="E1926" s="2018" t="n">
        <f aca="false">E1839</f>
        <v>0</v>
      </c>
      <c r="F1926" s="2119" t="n">
        <v>0</v>
      </c>
      <c r="G1926" s="2212" t="n">
        <f aca="false">G1839</f>
        <v>0</v>
      </c>
      <c r="H1926" s="2212" t="n">
        <f aca="false">H1839</f>
        <v>0</v>
      </c>
      <c r="I1926" s="2212" t="n">
        <f aca="false">I1839</f>
        <v>0</v>
      </c>
      <c r="J1926" s="2027" t="n">
        <f aca="false">J1839</f>
        <v>0</v>
      </c>
      <c r="K1926" s="2024" t="n">
        <f aca="false">K1839</f>
        <v>0</v>
      </c>
      <c r="L1926" s="2128" t="n">
        <f aca="false">L1839</f>
        <v>0</v>
      </c>
      <c r="M1926" s="2128" t="n">
        <f aca="false">M1839</f>
        <v>0</v>
      </c>
      <c r="N1926" s="2129"/>
      <c r="O1926" s="2187"/>
    </row>
    <row r="1927" customFormat="false" ht="21.75" hidden="false" customHeight="true" outlineLevel="0" collapsed="false">
      <c r="A1927" s="2016"/>
      <c r="B1927" s="2017" t="n">
        <f aca="false">B1840</f>
        <v>0</v>
      </c>
      <c r="C1927" s="2018" t="n">
        <f aca="false">C1840</f>
        <v>0</v>
      </c>
      <c r="D1927" s="2233"/>
      <c r="E1927" s="2018" t="n">
        <f aca="false">E1840</f>
        <v>0</v>
      </c>
      <c r="F1927" s="2119" t="n">
        <v>0</v>
      </c>
      <c r="G1927" s="2212" t="n">
        <f aca="false">G1840</f>
        <v>0</v>
      </c>
      <c r="H1927" s="2212" t="n">
        <f aca="false">H1840</f>
        <v>0</v>
      </c>
      <c r="I1927" s="2212" t="n">
        <f aca="false">I1840</f>
        <v>0</v>
      </c>
      <c r="J1927" s="2027" t="n">
        <f aca="false">J1840</f>
        <v>0</v>
      </c>
      <c r="K1927" s="2024" t="n">
        <f aca="false">K1840</f>
        <v>0</v>
      </c>
      <c r="L1927" s="2128" t="n">
        <f aca="false">L1840</f>
        <v>0</v>
      </c>
      <c r="M1927" s="2128" t="n">
        <f aca="false">M1840</f>
        <v>0</v>
      </c>
      <c r="N1927" s="2129"/>
      <c r="O1927" s="2027"/>
    </row>
    <row r="1928" customFormat="false" ht="21.75" hidden="false" customHeight="true" outlineLevel="0" collapsed="false">
      <c r="A1928" s="2016"/>
      <c r="B1928" s="2189"/>
      <c r="C1928" s="2190"/>
      <c r="D1928" s="2191"/>
      <c r="E1928" s="2190"/>
      <c r="F1928" s="2192"/>
      <c r="G1928" s="2193"/>
      <c r="H1928" s="2193"/>
      <c r="I1928" s="2193"/>
      <c r="J1928" s="2142" t="s">
        <v>475</v>
      </c>
      <c r="K1928" s="2207"/>
      <c r="L1928" s="2130" t="n">
        <f aca="false">SUM(L1926:L1927)</f>
        <v>0</v>
      </c>
      <c r="M1928" s="2130" t="n">
        <f aca="false">SUM(M1926:M1927)</f>
        <v>0</v>
      </c>
      <c r="N1928" s="2194" t="e">
        <f aca="false">(M1928-L1928)/L1928*100</f>
        <v>#DIV/0!</v>
      </c>
      <c r="O1928" s="2027"/>
    </row>
    <row r="1929" customFormat="false" ht="21.75" hidden="false" customHeight="true" outlineLevel="0" collapsed="false">
      <c r="A1929" s="2027"/>
      <c r="B1929" s="2008" t="s">
        <v>2183</v>
      </c>
      <c r="C1929" s="2009"/>
      <c r="D1929" s="2010"/>
      <c r="E1929" s="2009"/>
      <c r="F1929" s="2012"/>
      <c r="G1929" s="2009"/>
      <c r="H1929" s="2009"/>
      <c r="I1929" s="2009"/>
      <c r="J1929" s="2195"/>
      <c r="K1929" s="2196"/>
      <c r="L1929" s="2197"/>
      <c r="M1929" s="2197"/>
      <c r="N1929" s="2014"/>
      <c r="O1929" s="2151"/>
    </row>
    <row r="1930" customFormat="false" ht="21.75" hidden="false" customHeight="true" outlineLevel="0" collapsed="false">
      <c r="A1930" s="2027"/>
      <c r="B1930" s="2017"/>
      <c r="C1930" s="2018" t="n">
        <v>33</v>
      </c>
      <c r="D1930" s="2233"/>
      <c r="E1930" s="2018"/>
      <c r="F1930" s="2119"/>
      <c r="G1930" s="2212"/>
      <c r="H1930" s="2212"/>
      <c r="I1930" s="2053"/>
      <c r="J1930" s="2027"/>
      <c r="K1930" s="2024"/>
      <c r="L1930" s="2128"/>
      <c r="M1930" s="2128"/>
      <c r="N1930" s="2129"/>
      <c r="O1930" s="2151"/>
    </row>
    <row r="1931" customFormat="false" ht="21.75" hidden="false" customHeight="true" outlineLevel="0" collapsed="false">
      <c r="A1931" s="2027"/>
      <c r="B1931" s="2017"/>
      <c r="C1931" s="2018" t="n">
        <v>33</v>
      </c>
      <c r="D1931" s="2233"/>
      <c r="E1931" s="2018"/>
      <c r="F1931" s="2119"/>
      <c r="G1931" s="2212"/>
      <c r="H1931" s="2212"/>
      <c r="I1931" s="2053"/>
      <c r="J1931" s="2027"/>
      <c r="K1931" s="2024"/>
      <c r="L1931" s="2128"/>
      <c r="M1931" s="2128"/>
      <c r="N1931" s="2129"/>
      <c r="O1931" s="2151"/>
    </row>
    <row r="1932" customFormat="false" ht="21.75" hidden="false" customHeight="true" outlineLevel="0" collapsed="false">
      <c r="A1932" s="2027"/>
      <c r="B1932" s="2017"/>
      <c r="C1932" s="2018" t="n">
        <v>33</v>
      </c>
      <c r="D1932" s="2233"/>
      <c r="E1932" s="2018"/>
      <c r="F1932" s="2119"/>
      <c r="G1932" s="2212"/>
      <c r="H1932" s="2212"/>
      <c r="I1932" s="2053"/>
      <c r="J1932" s="2027"/>
      <c r="K1932" s="2024"/>
      <c r="L1932" s="2128"/>
      <c r="M1932" s="2128"/>
      <c r="N1932" s="2129"/>
      <c r="O1932" s="2151"/>
    </row>
    <row r="1933" customFormat="false" ht="21.75" hidden="false" customHeight="true" outlineLevel="0" collapsed="false">
      <c r="A1933" s="2027"/>
      <c r="B1933" s="2189"/>
      <c r="C1933" s="2190"/>
      <c r="D1933" s="2191"/>
      <c r="E1933" s="2190"/>
      <c r="F1933" s="2192"/>
      <c r="G1933" s="2193"/>
      <c r="H1933" s="2193"/>
      <c r="I1933" s="2204"/>
      <c r="J1933" s="2142" t="s">
        <v>475</v>
      </c>
      <c r="K1933" s="2207"/>
      <c r="L1933" s="2130" t="n">
        <f aca="false">SUM(L1930:L1932)</f>
        <v>0</v>
      </c>
      <c r="M1933" s="2130" t="e">
        <f aca="false">M1928+#REF!</f>
        <v>#REF!</v>
      </c>
      <c r="N1933" s="2205"/>
      <c r="O1933" s="2151"/>
    </row>
    <row r="1934" customFormat="false" ht="21.75" hidden="false" customHeight="true" outlineLevel="0" collapsed="false">
      <c r="A1934" s="2027"/>
      <c r="B1934" s="2058" t="s">
        <v>2184</v>
      </c>
      <c r="C1934" s="2059"/>
      <c r="D1934" s="2060"/>
      <c r="E1934" s="2059"/>
      <c r="F1934" s="2061"/>
      <c r="G1934" s="2059"/>
      <c r="H1934" s="2059"/>
      <c r="I1934" s="2059"/>
      <c r="J1934" s="2059"/>
      <c r="K1934" s="2060"/>
      <c r="L1934" s="2059"/>
      <c r="M1934" s="2063"/>
      <c r="N1934" s="2064"/>
      <c r="O1934" s="2015"/>
    </row>
    <row r="1935" customFormat="false" ht="21.75" hidden="false" customHeight="true" outlineLevel="0" collapsed="false">
      <c r="A1935" s="2027"/>
      <c r="B1935" s="2017" t="s">
        <v>1251</v>
      </c>
      <c r="C1935" s="2018" t="n">
        <v>33</v>
      </c>
      <c r="D1935" s="2065" t="s">
        <v>1108</v>
      </c>
      <c r="E1935" s="2066"/>
      <c r="F1935" s="2119"/>
      <c r="G1935" s="2022"/>
      <c r="H1935" s="2022"/>
      <c r="I1935" s="2022"/>
      <c r="J1935" s="2027"/>
      <c r="K1935" s="2024"/>
      <c r="L1935" s="2029" t="n">
        <f aca="false">J1935*I1935*F1935</f>
        <v>0</v>
      </c>
      <c r="M1935" s="2025"/>
      <c r="N1935" s="2026"/>
      <c r="O1935" s="2027"/>
    </row>
    <row r="1936" customFormat="false" ht="21.75" hidden="false" customHeight="true" outlineLevel="0" collapsed="false">
      <c r="A1936" s="2027"/>
      <c r="B1936" s="2017" t="s">
        <v>1252</v>
      </c>
      <c r="C1936" s="2018" t="n">
        <v>33</v>
      </c>
      <c r="D1936" s="2065"/>
      <c r="E1936" s="2066"/>
      <c r="F1936" s="2119"/>
      <c r="G1936" s="2022"/>
      <c r="H1936" s="2022"/>
      <c r="I1936" s="2022"/>
      <c r="J1936" s="2027"/>
      <c r="K1936" s="2024"/>
      <c r="L1936" s="2029" t="n">
        <f aca="false">J1936*I1936*F1936</f>
        <v>0</v>
      </c>
      <c r="M1936" s="2029"/>
      <c r="N1936" s="2030"/>
      <c r="O1936" s="2027"/>
    </row>
    <row r="1937" customFormat="false" ht="21.75" hidden="false" customHeight="true" outlineLevel="0" collapsed="false">
      <c r="A1937" s="2027"/>
      <c r="B1937" s="2037"/>
      <c r="C1937" s="2038"/>
      <c r="D1937" s="2039"/>
      <c r="E1937" s="2038"/>
      <c r="F1937" s="2040"/>
      <c r="G1937" s="2041"/>
      <c r="H1937" s="2041"/>
      <c r="I1937" s="2041"/>
      <c r="J1937" s="2037" t="s">
        <v>1110</v>
      </c>
      <c r="K1937" s="2068"/>
      <c r="L1937" s="2076" t="n">
        <f aca="false">SUM(L1935:L1936)</f>
        <v>0</v>
      </c>
      <c r="M1937" s="2055"/>
      <c r="N1937" s="2057"/>
      <c r="O1937" s="2027"/>
    </row>
    <row r="1938" customFormat="false" ht="21.75" hidden="false" customHeight="true" outlineLevel="0" collapsed="false">
      <c r="A1938" s="2027"/>
      <c r="B1938" s="2189"/>
      <c r="C1938" s="2190"/>
      <c r="D1938" s="2191"/>
      <c r="E1938" s="2190"/>
      <c r="F1938" s="2192"/>
      <c r="G1938" s="2193"/>
      <c r="H1938" s="2193"/>
      <c r="I1938" s="2204"/>
      <c r="J1938" s="2142"/>
      <c r="K1938" s="2207"/>
      <c r="L1938" s="2130"/>
      <c r="M1938" s="2130"/>
      <c r="N1938" s="2205"/>
      <c r="O1938" s="2151"/>
    </row>
    <row r="1939" customFormat="false" ht="21.75" hidden="false" customHeight="true" outlineLevel="0" collapsed="false">
      <c r="A1939" s="2132"/>
      <c r="B1939" s="2058" t="s">
        <v>2185</v>
      </c>
      <c r="C1939" s="2059"/>
      <c r="D1939" s="2060"/>
      <c r="E1939" s="2059"/>
      <c r="F1939" s="2061"/>
      <c r="G1939" s="2059"/>
      <c r="H1939" s="2059"/>
      <c r="I1939" s="2059"/>
      <c r="J1939" s="2208"/>
      <c r="K1939" s="2209"/>
      <c r="L1939" s="2210"/>
      <c r="M1939" s="2210"/>
      <c r="N1939" s="2064"/>
      <c r="O1939" s="2151"/>
    </row>
    <row r="1940" customFormat="false" ht="21.75" hidden="false" customHeight="true" outlineLevel="0" collapsed="false">
      <c r="A1940" s="2027"/>
      <c r="B1940" s="2017" t="s">
        <v>2186</v>
      </c>
      <c r="C1940" s="2018" t="n">
        <v>33</v>
      </c>
      <c r="D1940" s="2070"/>
      <c r="E1940" s="2018" t="n">
        <v>8993831</v>
      </c>
      <c r="F1940" s="2119" t="n">
        <v>1</v>
      </c>
      <c r="G1940" s="2212"/>
      <c r="H1940" s="2212"/>
      <c r="I1940" s="2212" t="n">
        <f aca="false">H1940-G1940</f>
        <v>0</v>
      </c>
      <c r="J1940" s="2213" t="n">
        <v>180000</v>
      </c>
      <c r="K1940" s="2214"/>
      <c r="L1940" s="2128" t="n">
        <f aca="false">F1940*I1940*J1940</f>
        <v>0</v>
      </c>
      <c r="M1940" s="2128"/>
      <c r="N1940" s="2131"/>
      <c r="O1940" s="2151"/>
    </row>
    <row r="1941" customFormat="false" ht="21.75" hidden="false" customHeight="true" outlineLevel="0" collapsed="false">
      <c r="A1941" s="2027" t="n">
        <v>1</v>
      </c>
      <c r="B1941" s="2017" t="s">
        <v>2187</v>
      </c>
      <c r="C1941" s="2018" t="n">
        <v>33</v>
      </c>
      <c r="D1941" s="2070"/>
      <c r="E1941" s="2018" t="n">
        <v>8993839</v>
      </c>
      <c r="F1941" s="2119" t="n">
        <v>1</v>
      </c>
      <c r="G1941" s="2212"/>
      <c r="H1941" s="2212"/>
      <c r="I1941" s="2212" t="n">
        <f aca="false">H1941-G1941</f>
        <v>0</v>
      </c>
      <c r="J1941" s="2213" t="n">
        <v>180000</v>
      </c>
      <c r="K1941" s="2214"/>
      <c r="L1941" s="2128" t="n">
        <f aca="false">F1941*I1941*J1941</f>
        <v>0</v>
      </c>
      <c r="M1941" s="2128"/>
      <c r="N1941" s="2131"/>
      <c r="O1941" s="2151"/>
    </row>
    <row r="1942" customFormat="false" ht="21.75" hidden="false" customHeight="true" outlineLevel="0" collapsed="false">
      <c r="A1942" s="2027" t="n">
        <v>1</v>
      </c>
      <c r="B1942" s="2017" t="s">
        <v>2188</v>
      </c>
      <c r="C1942" s="2018" t="n">
        <v>33</v>
      </c>
      <c r="D1942" s="2070"/>
      <c r="E1942" s="2018" t="n">
        <v>8993835</v>
      </c>
      <c r="F1942" s="2119" t="n">
        <v>1</v>
      </c>
      <c r="G1942" s="2212"/>
      <c r="H1942" s="2212"/>
      <c r="I1942" s="2212" t="n">
        <f aca="false">H1942-G1942</f>
        <v>0</v>
      </c>
      <c r="J1942" s="2213" t="n">
        <v>180000</v>
      </c>
      <c r="K1942" s="2214"/>
      <c r="L1942" s="2128" t="n">
        <f aca="false">F1942*I1942*J1942</f>
        <v>0</v>
      </c>
      <c r="M1942" s="2128"/>
      <c r="N1942" s="2131"/>
      <c r="O1942" s="2151"/>
    </row>
    <row r="1943" customFormat="false" ht="21.75" hidden="false" customHeight="true" outlineLevel="0" collapsed="false">
      <c r="A1943" s="2132"/>
      <c r="B1943" s="2142"/>
      <c r="C1943" s="2143"/>
      <c r="D1943" s="2142"/>
      <c r="E1943" s="2143"/>
      <c r="F1943" s="2144"/>
      <c r="G1943" s="2145"/>
      <c r="H1943" s="2145"/>
      <c r="I1943" s="2145"/>
      <c r="J1943" s="2142" t="s">
        <v>475</v>
      </c>
      <c r="K1943" s="2121"/>
      <c r="L1943" s="2130" t="n">
        <f aca="false">SUM(L1940:L1942)</f>
        <v>0</v>
      </c>
      <c r="M1943" s="2130" t="n">
        <f aca="false">SUM(M1940:M1942)</f>
        <v>0</v>
      </c>
      <c r="N1943" s="2216" t="e">
        <f aca="false">(M1943-L1943)/L1943*100</f>
        <v>#DIV/0!</v>
      </c>
      <c r="O1943" s="2151"/>
    </row>
    <row r="1944" customFormat="false" ht="21.75" hidden="false" customHeight="true" outlineLevel="0" collapsed="false">
      <c r="A1944" s="2080"/>
      <c r="B1944" s="2217"/>
      <c r="C1944" s="2218"/>
      <c r="D1944" s="2217"/>
      <c r="E1944" s="2218"/>
      <c r="F1944" s="2219"/>
      <c r="G1944" s="2220"/>
      <c r="H1944" s="2220"/>
      <c r="I1944" s="2220"/>
      <c r="J1944" s="2217"/>
      <c r="K1944" s="2221"/>
      <c r="L1944" s="2222"/>
      <c r="M1944" s="2222"/>
      <c r="N1944" s="2194"/>
      <c r="O1944" s="2223"/>
    </row>
    <row r="1945" customFormat="false" ht="21.75" hidden="false" customHeight="true" outlineLevel="0" collapsed="false">
      <c r="A1945" s="2080"/>
      <c r="B1945" s="2081" t="s">
        <v>1258</v>
      </c>
      <c r="C1945" s="2081"/>
      <c r="D1945" s="2082" t="s">
        <v>212</v>
      </c>
      <c r="F1945" s="2083" t="s">
        <v>1433</v>
      </c>
      <c r="G1945" s="2083"/>
      <c r="H1945" s="2083"/>
      <c r="I1945" s="2082" t="s">
        <v>212</v>
      </c>
      <c r="J1945" s="2077"/>
      <c r="K1945" s="2084" t="s">
        <v>1123</v>
      </c>
      <c r="L1945" s="2084"/>
      <c r="M1945" s="2085" t="s">
        <v>212</v>
      </c>
      <c r="N1945" s="2194"/>
      <c r="O1945" s="2223"/>
    </row>
    <row r="1946" customFormat="false" ht="21.75" hidden="false" customHeight="true" outlineLevel="0" collapsed="false">
      <c r="A1946" s="2080"/>
      <c r="B1946" s="2086" t="str">
        <f aca="false">B1925</f>
        <v>33 KV SIDE</v>
      </c>
      <c r="C1946" s="2086"/>
      <c r="D1946" s="2089" t="n">
        <f aca="false">M1928</f>
        <v>0</v>
      </c>
      <c r="F1946" s="2088" t="s">
        <v>1124</v>
      </c>
      <c r="G1946" s="2088"/>
      <c r="H1946" s="2088"/>
      <c r="I1946" s="2224" t="n">
        <f aca="false">L1937</f>
        <v>0</v>
      </c>
      <c r="J1946" s="2077"/>
      <c r="K1946" s="2225" t="str">
        <f aca="false">F1947</f>
        <v>KALLYANPUR 33 KV NET IMPORT</v>
      </c>
      <c r="L1946" s="2225"/>
      <c r="M1946" s="2091" t="n">
        <f aca="false">I1947</f>
        <v>0</v>
      </c>
      <c r="N1946" s="2194"/>
      <c r="O1946" s="2223"/>
    </row>
    <row r="1947" customFormat="false" ht="21.75" hidden="false" customHeight="true" outlineLevel="0" collapsed="false">
      <c r="A1947" s="2080"/>
      <c r="B1947" s="2086"/>
      <c r="C1947" s="2086"/>
      <c r="D1947" s="2226"/>
      <c r="F1947" s="2088" t="s">
        <v>2189</v>
      </c>
      <c r="G1947" s="2088"/>
      <c r="H1947" s="2088"/>
      <c r="I1947" s="2224" t="n">
        <f aca="false">D1950-I1946</f>
        <v>0</v>
      </c>
      <c r="J1947" s="2077"/>
      <c r="K1947" s="2227" t="s">
        <v>2190</v>
      </c>
      <c r="L1947" s="2227"/>
      <c r="M1947" s="2224" t="n">
        <f aca="false">M1989</f>
        <v>0</v>
      </c>
      <c r="N1947" s="2194"/>
      <c r="O1947" s="2223"/>
    </row>
    <row r="1948" customFormat="false" ht="21.75" hidden="false" customHeight="true" outlineLevel="0" collapsed="false">
      <c r="A1948" s="2080"/>
      <c r="B1948" s="2086"/>
      <c r="C1948" s="2086"/>
      <c r="D1948" s="2092"/>
      <c r="F1948" s="2088" t="s">
        <v>2191</v>
      </c>
      <c r="G1948" s="2088"/>
      <c r="H1948" s="2088"/>
      <c r="I1948" s="2224" t="n">
        <f aca="false">I1946+I1947</f>
        <v>0</v>
      </c>
      <c r="J1948" s="2077"/>
      <c r="K1948" s="2088" t="s">
        <v>1262</v>
      </c>
      <c r="L1948" s="2088"/>
      <c r="M1948" s="2224" t="n">
        <f aca="false">M1946-M1947</f>
        <v>0</v>
      </c>
      <c r="N1948" s="2194"/>
      <c r="O1948" s="2223"/>
    </row>
    <row r="1949" customFormat="false" ht="21.75" hidden="false" customHeight="true" outlineLevel="0" collapsed="false">
      <c r="A1949" s="2080"/>
      <c r="B1949" s="2086"/>
      <c r="C1949" s="2086"/>
      <c r="D1949" s="2095"/>
      <c r="F1949" s="2228" t="s">
        <v>2192</v>
      </c>
      <c r="G1949" s="2228"/>
      <c r="H1949" s="2228"/>
      <c r="I1949" s="2404" t="e">
        <f aca="false">(D1950-I1948)/I1948</f>
        <v>#DIV/0!</v>
      </c>
      <c r="J1949" s="2077"/>
      <c r="K1949" s="2228" t="s">
        <v>1131</v>
      </c>
      <c r="L1949" s="2228"/>
      <c r="M1949" s="2097" t="e">
        <f aca="false">M1948/M1946</f>
        <v>#DIV/0!</v>
      </c>
      <c r="N1949" s="2194"/>
      <c r="O1949" s="2223"/>
    </row>
    <row r="1950" customFormat="false" ht="21.75" hidden="false" customHeight="true" outlineLevel="0" collapsed="false">
      <c r="A1950" s="2080"/>
      <c r="B1950" s="2229" t="s">
        <v>1263</v>
      </c>
      <c r="C1950" s="2229"/>
      <c r="D1950" s="2230" t="n">
        <f aca="false">SUM(D1946:D1948)</f>
        <v>0</v>
      </c>
      <c r="F1950" s="2103"/>
      <c r="G1950" s="2077"/>
      <c r="H1950" s="2077"/>
      <c r="I1950" s="2077"/>
      <c r="J1950" s="2077"/>
      <c r="K1950" s="2080"/>
      <c r="L1950" s="2077"/>
      <c r="M1950" s="2077"/>
      <c r="N1950" s="2194"/>
      <c r="O1950" s="2223"/>
    </row>
    <row r="1951" customFormat="false" ht="21.75" hidden="false" customHeight="true" outlineLevel="0" collapsed="false">
      <c r="A1951" s="2080"/>
      <c r="B1951" s="2217"/>
      <c r="C1951" s="2218"/>
      <c r="D1951" s="2217"/>
      <c r="E1951" s="2218"/>
      <c r="F1951" s="2219"/>
      <c r="G1951" s="2220"/>
      <c r="H1951" s="2220"/>
      <c r="I1951" s="2220"/>
      <c r="J1951" s="2217"/>
      <c r="K1951" s="2221"/>
      <c r="L1951" s="2222"/>
      <c r="M1951" s="2222"/>
      <c r="N1951" s="2194"/>
      <c r="O1951" s="2223"/>
    </row>
    <row r="1952" customFormat="false" ht="21.75" hidden="false" customHeight="true" outlineLevel="0" collapsed="false">
      <c r="A1952" s="2077"/>
      <c r="B1952" s="2051"/>
      <c r="C1952" s="2077"/>
      <c r="D1952" s="2231"/>
      <c r="E1952" s="2077"/>
      <c r="F1952" s="2103"/>
      <c r="G1952" s="2077"/>
      <c r="H1952" s="2077"/>
      <c r="I1952" s="2077"/>
      <c r="J1952" s="2077"/>
      <c r="K1952" s="2080"/>
      <c r="L1952" s="2077"/>
      <c r="M1952" s="2077"/>
      <c r="N1952" s="2077"/>
      <c r="O1952" s="2077"/>
    </row>
    <row r="1953" customFormat="false" ht="21.75" hidden="false" customHeight="true" outlineLevel="0" collapsed="false">
      <c r="A1953" s="2077"/>
      <c r="B1953" s="2051"/>
      <c r="C1953" s="2077"/>
      <c r="D1953" s="2231"/>
      <c r="E1953" s="2077"/>
      <c r="F1953" s="2103"/>
      <c r="G1953" s="2077"/>
      <c r="H1953" s="2077"/>
      <c r="I1953" s="2077"/>
      <c r="J1953" s="2077"/>
      <c r="K1953" s="2080"/>
      <c r="L1953" s="2077"/>
      <c r="M1953" s="2077"/>
      <c r="N1953" s="2077"/>
      <c r="O1953" s="2077"/>
    </row>
    <row r="1954" customFormat="false" ht="21.75" hidden="false" customHeight="true" outlineLevel="0" collapsed="false">
      <c r="A1954" s="2270" t="s">
        <v>2193</v>
      </c>
      <c r="B1954" s="2270"/>
      <c r="C1954" s="2270"/>
      <c r="D1954" s="2270"/>
      <c r="E1954" s="2270"/>
      <c r="F1954" s="2270"/>
      <c r="G1954" s="2270"/>
      <c r="H1954" s="2270"/>
      <c r="I1954" s="2270"/>
      <c r="J1954" s="2270"/>
      <c r="K1954" s="2270"/>
      <c r="L1954" s="2270"/>
      <c r="M1954" s="2270"/>
      <c r="N1954" s="2270"/>
      <c r="O1954" s="1989" t="str">
        <f aca="false">$O$6</f>
        <v>Month June-2023</v>
      </c>
      <c r="S1954" s="1990" t="str">
        <f aca="false">S6</f>
        <v>Name of Feeders.</v>
      </c>
      <c r="T1954" s="1991" t="str">
        <f aca="false">T6</f>
        <v>Month June-2023</v>
      </c>
      <c r="U1954" s="1990" t="s">
        <v>1070</v>
      </c>
      <c r="V1954" s="1990" t="str">
        <f aca="false">V6</f>
        <v>Diffferance</v>
      </c>
      <c r="W1954" s="1990" t="str">
        <f aca="false">W6</f>
        <v>% of Increased/Decreased</v>
      </c>
      <c r="X1954" s="1990" t="str">
        <f aca="false">X6</f>
        <v>COMENTS</v>
      </c>
    </row>
    <row r="1955" customFormat="false" ht="21.75" hidden="false" customHeight="true" outlineLevel="0" collapsed="false">
      <c r="A1955" s="1992" t="s">
        <v>794</v>
      </c>
      <c r="B1955" s="1993" t="s">
        <v>1074</v>
      </c>
      <c r="C1955" s="1994" t="s">
        <v>1075</v>
      </c>
      <c r="D1955" s="1994"/>
      <c r="E1955" s="1994"/>
      <c r="F1955" s="1995" t="s">
        <v>45</v>
      </c>
      <c r="G1955" s="1996" t="s">
        <v>1076</v>
      </c>
      <c r="H1955" s="1996"/>
      <c r="I1955" s="1996"/>
      <c r="J1955" s="1996" t="s">
        <v>29</v>
      </c>
      <c r="K1955" s="1996" t="s">
        <v>1077</v>
      </c>
      <c r="L1955" s="1996"/>
      <c r="M1955" s="1994" t="s">
        <v>1134</v>
      </c>
      <c r="N1955" s="1993"/>
      <c r="O1955" s="1997" t="s">
        <v>479</v>
      </c>
    </row>
    <row r="1956" customFormat="false" ht="21.75" hidden="false" customHeight="true" outlineLevel="0" collapsed="false">
      <c r="A1956" s="1992"/>
      <c r="B1956" s="1993"/>
      <c r="C1956" s="1998" t="s">
        <v>1079</v>
      </c>
      <c r="D1956" s="1998"/>
      <c r="E1956" s="1998" t="s">
        <v>1080</v>
      </c>
      <c r="F1956" s="1995"/>
      <c r="G1956" s="2249" t="n">
        <f aca="false">'NORTH-1'!$H$8</f>
        <v>44929</v>
      </c>
      <c r="H1956" s="2249" t="n">
        <f aca="false">'NORTH-1'!$H$8</f>
        <v>44929</v>
      </c>
      <c r="I1956" s="2000" t="s">
        <v>47</v>
      </c>
      <c r="J1956" s="1996"/>
      <c r="K1956" s="2000" t="s">
        <v>1081</v>
      </c>
      <c r="L1956" s="2000" t="s">
        <v>1082</v>
      </c>
      <c r="M1956" s="1994" t="s">
        <v>1083</v>
      </c>
      <c r="N1956" s="1998" t="s">
        <v>741</v>
      </c>
      <c r="O1956" s="1997"/>
    </row>
    <row r="1957" customFormat="false" ht="21.75" hidden="false" customHeight="true" outlineLevel="0" collapsed="false">
      <c r="A1957" s="2002" t="n">
        <v>1</v>
      </c>
      <c r="B1957" s="2003" t="n">
        <v>2</v>
      </c>
      <c r="C1957" s="2004" t="n">
        <v>4</v>
      </c>
      <c r="D1957" s="2004"/>
      <c r="E1957" s="2003" t="n">
        <v>5</v>
      </c>
      <c r="F1957" s="2005" t="n">
        <v>7</v>
      </c>
      <c r="G1957" s="2002" t="n">
        <v>9</v>
      </c>
      <c r="H1957" s="2002" t="n">
        <v>9</v>
      </c>
      <c r="I1957" s="2002" t="s">
        <v>1084</v>
      </c>
      <c r="J1957" s="2002" t="n">
        <v>11</v>
      </c>
      <c r="K1957" s="2002" t="s">
        <v>1085</v>
      </c>
      <c r="L1957" s="2002" t="s">
        <v>1086</v>
      </c>
      <c r="M1957" s="2002" t="n">
        <v>14</v>
      </c>
      <c r="N1957" s="2006" t="n">
        <v>15</v>
      </c>
      <c r="O1957" s="2002" t="n">
        <v>16</v>
      </c>
      <c r="T1957" s="1441" t="n">
        <v>15283200.0000001</v>
      </c>
      <c r="U1957" s="1441" t="n">
        <v>15283200.0000001</v>
      </c>
      <c r="V1957" s="1441" t="n">
        <f aca="false">T1957-U1957</f>
        <v>0</v>
      </c>
      <c r="W1957" s="2001" t="n">
        <f aca="false">V1957/U1957*100</f>
        <v>0</v>
      </c>
      <c r="X1957" s="1441" t="str">
        <f aca="false">IF(W1957&gt;40,"FAULT",IF(W1957&lt;-40,"CHECK","OK"))</f>
        <v>OK</v>
      </c>
    </row>
    <row r="1958" customFormat="false" ht="21.75" hidden="false" customHeight="true" outlineLevel="0" collapsed="false">
      <c r="A1958" s="2016"/>
      <c r="B1958" s="2008" t="s">
        <v>2194</v>
      </c>
      <c r="C1958" s="2009"/>
      <c r="D1958" s="2010"/>
      <c r="E1958" s="2009"/>
      <c r="F1958" s="2012"/>
      <c r="G1958" s="2009"/>
      <c r="H1958" s="2009"/>
      <c r="I1958" s="2009"/>
      <c r="J1958" s="2009"/>
      <c r="K1958" s="2010"/>
      <c r="L1958" s="2009"/>
      <c r="M1958" s="2013"/>
      <c r="N1958" s="2014"/>
      <c r="O1958" s="2027"/>
    </row>
    <row r="1959" customFormat="false" ht="21.75" hidden="false" customHeight="true" outlineLevel="0" collapsed="false">
      <c r="A1959" s="2016" t="n">
        <v>8</v>
      </c>
      <c r="B1959" s="2017" t="s">
        <v>2195</v>
      </c>
      <c r="C1959" s="2018" t="n">
        <v>11</v>
      </c>
      <c r="D1959" s="2233"/>
      <c r="E1959" s="2018" t="s">
        <v>2196</v>
      </c>
      <c r="F1959" s="2119" t="n">
        <v>1</v>
      </c>
      <c r="G1959" s="2127" t="n">
        <v>3471.51</v>
      </c>
      <c r="H1959" s="2127" t="n">
        <v>3471.51</v>
      </c>
      <c r="I1959" s="2212" t="n">
        <f aca="false">H1959-G1959</f>
        <v>0</v>
      </c>
      <c r="J1959" s="2027" t="n">
        <v>160000</v>
      </c>
      <c r="K1959" s="2024" t="n">
        <f aca="false">F1959*I1959*J1959</f>
        <v>0</v>
      </c>
      <c r="L1959" s="2128"/>
      <c r="M1959" s="2128"/>
      <c r="N1959" s="2129"/>
      <c r="O1959" s="2027"/>
    </row>
    <row r="1960" customFormat="false" ht="21.75" hidden="false" customHeight="true" outlineLevel="0" collapsed="false">
      <c r="A1960" s="2016" t="n">
        <v>9</v>
      </c>
      <c r="B1960" s="2017" t="s">
        <v>2197</v>
      </c>
      <c r="C1960" s="2018" t="n">
        <v>11</v>
      </c>
      <c r="D1960" s="2233"/>
      <c r="E1960" s="2018" t="s">
        <v>2198</v>
      </c>
      <c r="F1960" s="2119" t="n">
        <v>1</v>
      </c>
      <c r="G1960" s="2127" t="n">
        <v>5997.96</v>
      </c>
      <c r="H1960" s="2127" t="n">
        <v>5997.96</v>
      </c>
      <c r="I1960" s="2212" t="n">
        <f aca="false">H1960-G1960</f>
        <v>0</v>
      </c>
      <c r="J1960" s="2027" t="n">
        <v>160000</v>
      </c>
      <c r="K1960" s="2024" t="n">
        <f aca="false">F1960*I1960*J1960</f>
        <v>0</v>
      </c>
      <c r="L1960" s="2128"/>
      <c r="M1960" s="2128"/>
      <c r="N1960" s="2129"/>
      <c r="O1960" s="2027"/>
    </row>
    <row r="1961" customFormat="false" ht="21.75" hidden="false" customHeight="true" outlineLevel="0" collapsed="false">
      <c r="A1961" s="2016" t="n">
        <v>16</v>
      </c>
      <c r="B1961" s="2017" t="s">
        <v>2199</v>
      </c>
      <c r="C1961" s="2018" t="n">
        <v>11</v>
      </c>
      <c r="D1961" s="2233"/>
      <c r="E1961" s="2018" t="n">
        <v>74819926</v>
      </c>
      <c r="F1961" s="2119" t="n">
        <v>1</v>
      </c>
      <c r="G1961" s="2127" t="n">
        <v>0</v>
      </c>
      <c r="H1961" s="2127" t="n">
        <v>0</v>
      </c>
      <c r="I1961" s="2212" t="n">
        <f aca="false">H1961-G1961</f>
        <v>0</v>
      </c>
      <c r="J1961" s="2027"/>
      <c r="K1961" s="2024"/>
      <c r="L1961" s="2128"/>
      <c r="M1961" s="2128"/>
      <c r="N1961" s="2129"/>
      <c r="O1961" s="2027"/>
    </row>
    <row r="1962" customFormat="false" ht="21.75" hidden="false" customHeight="true" outlineLevel="0" collapsed="false">
      <c r="A1962" s="2016"/>
      <c r="B1962" s="2189"/>
      <c r="C1962" s="2190"/>
      <c r="D1962" s="2191"/>
      <c r="E1962" s="2190"/>
      <c r="F1962" s="2192"/>
      <c r="G1962" s="2193" t="n">
        <v>0</v>
      </c>
      <c r="H1962" s="2193" t="n">
        <v>0</v>
      </c>
      <c r="I1962" s="2193"/>
      <c r="J1962" s="2234" t="s">
        <v>475</v>
      </c>
      <c r="K1962" s="2130" t="n">
        <f aca="false">SUM(K1959:K1961)</f>
        <v>0</v>
      </c>
      <c r="L1962" s="2235"/>
      <c r="M1962" s="2130" t="n">
        <f aca="false">SUM(M1959:M1961)</f>
        <v>0</v>
      </c>
      <c r="N1962" s="2205"/>
      <c r="O1962" s="2027"/>
    </row>
    <row r="1963" customFormat="false" ht="21.75" hidden="false" customHeight="true" outlineLevel="0" collapsed="false">
      <c r="A1963" s="2016"/>
      <c r="B1963" s="2058" t="s">
        <v>2194</v>
      </c>
      <c r="C1963" s="2059"/>
      <c r="D1963" s="2060"/>
      <c r="E1963" s="2059"/>
      <c r="F1963" s="2061"/>
      <c r="G1963" s="2059" t="n">
        <v>0</v>
      </c>
      <c r="H1963" s="2059" t="n">
        <v>0</v>
      </c>
      <c r="I1963" s="2059"/>
      <c r="J1963" s="2208"/>
      <c r="K1963" s="2209"/>
      <c r="L1963" s="2210"/>
      <c r="M1963" s="2210"/>
      <c r="N1963" s="2064"/>
      <c r="O1963" s="2027"/>
    </row>
    <row r="1964" customFormat="false" ht="21.75" hidden="false" customHeight="true" outlineLevel="0" collapsed="false">
      <c r="A1964" s="2340" t="s">
        <v>482</v>
      </c>
      <c r="B1964" s="2341" t="s">
        <v>667</v>
      </c>
      <c r="G1964" s="0" t="n">
        <v>0</v>
      </c>
      <c r="H1964" s="0" t="n">
        <v>0</v>
      </c>
    </row>
    <row r="1965" customFormat="false" ht="21.75" hidden="false" customHeight="true" outlineLevel="0" collapsed="false">
      <c r="A1965" s="2016"/>
      <c r="B1965" s="2017" t="s">
        <v>673</v>
      </c>
      <c r="C1965" s="2018" t="n">
        <v>11</v>
      </c>
      <c r="D1965" s="2161"/>
      <c r="E1965" s="2018" t="s">
        <v>2200</v>
      </c>
      <c r="F1965" s="2119" t="n">
        <v>1</v>
      </c>
      <c r="G1965" s="2134" t="n">
        <v>995.68</v>
      </c>
      <c r="H1965" s="2134" t="n">
        <v>995.71</v>
      </c>
      <c r="I1965" s="2053" t="n">
        <f aca="false">H1965-G1965</f>
        <v>0.0300000000000864</v>
      </c>
      <c r="J1965" s="2027" t="n">
        <v>40000</v>
      </c>
      <c r="K1965" s="2135"/>
      <c r="L1965" s="2128" t="n">
        <f aca="false">F1965*I1965*J1965</f>
        <v>1200.00000000346</v>
      </c>
      <c r="M1965" s="2128" t="n">
        <f aca="false">L1965*1.025</f>
        <v>1230.00000000354</v>
      </c>
      <c r="N1965" s="2154" t="s">
        <v>1271</v>
      </c>
      <c r="O1965" s="2155"/>
      <c r="S1965" s="0" t="str">
        <f aca="false">B1965</f>
        <v>11 KV Gano Bhavan RMU</v>
      </c>
      <c r="T1965" s="2160" t="n">
        <f aca="false">M1965</f>
        <v>1230.00000000354</v>
      </c>
      <c r="U1965" s="0" t="n">
        <v>1229.99999999888</v>
      </c>
      <c r="V1965" s="2328" t="n">
        <f aca="false">T1965-U1965</f>
        <v>4.66116034658626E-009</v>
      </c>
      <c r="W1965" s="2001" t="n">
        <f aca="false">V1965/U1965*100</f>
        <v>3.78956125739065E-010</v>
      </c>
      <c r="X1965" s="1441" t="str">
        <f aca="false">IF(W1965&gt;40,"FAULT",IF(W1965&lt;-40,"CHECK","OK"))</f>
        <v>OK</v>
      </c>
    </row>
    <row r="1966" customFormat="false" ht="21.75" hidden="false" customHeight="true" outlineLevel="0" collapsed="false">
      <c r="A1966" s="2016"/>
      <c r="B1966" s="2017" t="s">
        <v>677</v>
      </c>
      <c r="C1966" s="2018" t="n">
        <v>11</v>
      </c>
      <c r="D1966" s="2161"/>
      <c r="E1966" s="2018" t="s">
        <v>2201</v>
      </c>
      <c r="F1966" s="2119" t="n">
        <v>1</v>
      </c>
      <c r="G1966" s="2134" t="n">
        <v>9633.08</v>
      </c>
      <c r="H1966" s="2134" t="n">
        <v>9640.43</v>
      </c>
      <c r="I1966" s="2053" t="n">
        <f aca="false">H1966-G1966</f>
        <v>7.35000000000036</v>
      </c>
      <c r="J1966" s="2027" t="n">
        <v>40000</v>
      </c>
      <c r="K1966" s="2135"/>
      <c r="L1966" s="2128" t="n">
        <f aca="false">F1966*I1966*J1966</f>
        <v>294000.000000015</v>
      </c>
      <c r="M1966" s="2128" t="n">
        <f aca="false">L1966*1.025</f>
        <v>301350.000000015</v>
      </c>
      <c r="N1966" s="2154" t="s">
        <v>757</v>
      </c>
      <c r="O1966" s="2155"/>
      <c r="S1966" s="0" t="str">
        <f aca="false">B1966</f>
        <v>11 KV Beribandh Feeder.</v>
      </c>
      <c r="T1966" s="2160" t="n">
        <f aca="false">M1966</f>
        <v>301350.000000015</v>
      </c>
      <c r="U1966" s="0" t="n">
        <v>184500</v>
      </c>
      <c r="V1966" s="2328" t="n">
        <f aca="false">T1966-U1966</f>
        <v>116850.000000015</v>
      </c>
      <c r="W1966" s="2001" t="n">
        <f aca="false">V1966/U1966*100</f>
        <v>63.3333333333414</v>
      </c>
      <c r="X1966" s="1441" t="str">
        <f aca="false">IF(W1966&gt;40,"FAULT",IF(W1966&lt;-40,"CHECK","OK"))</f>
        <v>FAULT</v>
      </c>
    </row>
    <row r="1967" customFormat="false" ht="21.75" hidden="false" customHeight="true" outlineLevel="0" collapsed="false">
      <c r="A1967" s="2016"/>
      <c r="B1967" s="2017" t="s">
        <v>680</v>
      </c>
      <c r="C1967" s="2018" t="n">
        <v>11</v>
      </c>
      <c r="D1967" s="2161"/>
      <c r="E1967" s="2018" t="s">
        <v>2202</v>
      </c>
      <c r="F1967" s="2119" t="n">
        <v>1</v>
      </c>
      <c r="G1967" s="2134" t="n">
        <v>4319.26</v>
      </c>
      <c r="H1967" s="2134" t="n">
        <v>4371.7</v>
      </c>
      <c r="I1967" s="2053" t="n">
        <f aca="false">H1967-G1967</f>
        <v>52.4399999999996</v>
      </c>
      <c r="J1967" s="2027" t="n">
        <v>40000</v>
      </c>
      <c r="K1967" s="2135"/>
      <c r="L1967" s="2128" t="n">
        <f aca="false">F1967*I1967*J1967</f>
        <v>2097599.99999998</v>
      </c>
      <c r="M1967" s="2128" t="n">
        <f aca="false">L1967*1.025</f>
        <v>2150039.99999998</v>
      </c>
      <c r="N1967" s="2154" t="s">
        <v>757</v>
      </c>
      <c r="O1967" s="2155"/>
      <c r="S1967" s="0" t="str">
        <f aca="false">B1967</f>
        <v>11 KV Adabor O/H</v>
      </c>
      <c r="T1967" s="2160" t="n">
        <f aca="false">M1967</f>
        <v>2150039.99999998</v>
      </c>
      <c r="U1967" s="0" t="n">
        <v>2995460.00000002</v>
      </c>
      <c r="V1967" s="2328" t="n">
        <f aca="false">T1967-U1967</f>
        <v>-845420.000000032</v>
      </c>
      <c r="W1967" s="2001" t="n">
        <f aca="false">V1967/U1967*100</f>
        <v>-28.223378045443</v>
      </c>
      <c r="X1967" s="1441" t="str">
        <f aca="false">IF(W1967&gt;40,"FAULT",IF(W1967&lt;-40,"CHECK","OK"))</f>
        <v>OK</v>
      </c>
    </row>
    <row r="1968" customFormat="false" ht="21.75" hidden="false" customHeight="true" outlineLevel="0" collapsed="false">
      <c r="A1968" s="2016"/>
      <c r="B1968" s="2017" t="s">
        <v>684</v>
      </c>
      <c r="C1968" s="2018" t="n">
        <v>11</v>
      </c>
      <c r="D1968" s="2161"/>
      <c r="E1968" s="2018" t="n">
        <v>77816681</v>
      </c>
      <c r="F1968" s="2119" t="n">
        <v>1</v>
      </c>
      <c r="G1968" s="2134" t="n">
        <v>51326.05</v>
      </c>
      <c r="H1968" s="2134" t="n">
        <v>51616.27</v>
      </c>
      <c r="I1968" s="2053" t="n">
        <f aca="false">H1968-G1968</f>
        <v>290.219999999994</v>
      </c>
      <c r="J1968" s="2027" t="n">
        <v>8000</v>
      </c>
      <c r="K1968" s="2135"/>
      <c r="L1968" s="2128" t="n">
        <f aca="false">F1968*I1968*J1968</f>
        <v>2321759.99999995</v>
      </c>
      <c r="M1968" s="2128" t="n">
        <f aca="false">L1968*1.025</f>
        <v>2379803.99999995</v>
      </c>
      <c r="N1968" s="2154" t="s">
        <v>757</v>
      </c>
      <c r="O1968" s="2155"/>
      <c r="S1968" s="0" t="str">
        <f aca="false">B1968</f>
        <v>11 KV Mansurabad</v>
      </c>
      <c r="T1968" s="2160" t="n">
        <f aca="false">M1968</f>
        <v>2379803.99999995</v>
      </c>
      <c r="U1968" s="0" t="n">
        <v>2220888.00000003</v>
      </c>
      <c r="V1968" s="2328" t="n">
        <f aca="false">T1968-U1968</f>
        <v>158915.999999919</v>
      </c>
      <c r="W1968" s="2001" t="n">
        <f aca="false">V1968/U1968*100</f>
        <v>7.15551617190587</v>
      </c>
      <c r="X1968" s="1441" t="str">
        <f aca="false">IF(W1968&gt;40,"FAULT",IF(W1968&lt;-40,"CHECK","OK"))</f>
        <v>OK</v>
      </c>
    </row>
    <row r="1969" customFormat="false" ht="21.75" hidden="false" customHeight="true" outlineLevel="0" collapsed="false">
      <c r="A1969" s="2016"/>
      <c r="B1969" s="2017" t="s">
        <v>687</v>
      </c>
      <c r="C1969" s="2018" t="n">
        <v>11</v>
      </c>
      <c r="D1969" s="2158"/>
      <c r="E1969" s="2018" t="n">
        <v>77816675</v>
      </c>
      <c r="F1969" s="2119" t="n">
        <v>1</v>
      </c>
      <c r="G1969" s="2134" t="n">
        <v>41632.55</v>
      </c>
      <c r="H1969" s="2134" t="n">
        <v>41775.56</v>
      </c>
      <c r="I1969" s="2053" t="n">
        <f aca="false">H1969-G1969</f>
        <v>143.009999999995</v>
      </c>
      <c r="J1969" s="2027" t="n">
        <v>8000</v>
      </c>
      <c r="K1969" s="2135"/>
      <c r="L1969" s="2128" t="n">
        <f aca="false">F1969*I1969*J1969</f>
        <v>1144079.99999996</v>
      </c>
      <c r="M1969" s="2128" t="n">
        <f aca="false">L1969*1.025</f>
        <v>1172681.99999996</v>
      </c>
      <c r="N1969" s="2154" t="s">
        <v>757</v>
      </c>
      <c r="O1969" s="2155"/>
      <c r="S1969" s="0" t="str">
        <f aca="false">B1969</f>
        <v>11 KV Ring Road Feeder</v>
      </c>
      <c r="T1969" s="2160" t="n">
        <f aca="false">M1969</f>
        <v>1172681.99999996</v>
      </c>
      <c r="U1969" s="0" t="n">
        <v>1124384.00000002</v>
      </c>
      <c r="V1969" s="2328" t="n">
        <f aca="false">T1969-U1969</f>
        <v>48297.9999999355</v>
      </c>
      <c r="W1969" s="2001" t="n">
        <f aca="false">V1969/U1969*100</f>
        <v>4.29550758459162</v>
      </c>
      <c r="X1969" s="1441" t="str">
        <f aca="false">IF(W1969&gt;40,"FAULT",IF(W1969&lt;-40,"CHECK","OK"))</f>
        <v>OK</v>
      </c>
    </row>
    <row r="1970" customFormat="false" ht="21.75" hidden="false" customHeight="true" outlineLevel="0" collapsed="false">
      <c r="A1970" s="2016"/>
      <c r="B1970" s="2017" t="s">
        <v>689</v>
      </c>
      <c r="C1970" s="2018" t="n">
        <v>11</v>
      </c>
      <c r="D1970" s="2161"/>
      <c r="E1970" s="2018" t="s">
        <v>2203</v>
      </c>
      <c r="F1970" s="2119" t="n">
        <v>1</v>
      </c>
      <c r="G1970" s="2134" t="n">
        <v>1991.3</v>
      </c>
      <c r="H1970" s="2134" t="n">
        <v>2054.75</v>
      </c>
      <c r="I1970" s="2053" t="n">
        <f aca="false">H1970-G1970</f>
        <v>63.45</v>
      </c>
      <c r="J1970" s="2027" t="n">
        <v>40000</v>
      </c>
      <c r="K1970" s="2135"/>
      <c r="L1970" s="2128" t="n">
        <f aca="false">F1970*I1970*J1970</f>
        <v>2538000</v>
      </c>
      <c r="M1970" s="2128" t="n">
        <f aca="false">L1970*1.025</f>
        <v>2601450</v>
      </c>
      <c r="N1970" s="2154" t="s">
        <v>757</v>
      </c>
      <c r="O1970" s="2155"/>
      <c r="S1970" s="0" t="str">
        <f aca="false">B1970</f>
        <v>11 KV Sewarage Pump</v>
      </c>
      <c r="T1970" s="2160" t="n">
        <f aca="false">M1970</f>
        <v>2601450</v>
      </c>
      <c r="U1970" s="0" t="n">
        <v>535869.999999997</v>
      </c>
      <c r="V1970" s="2328" t="n">
        <f aca="false">T1970-U1970</f>
        <v>2065580</v>
      </c>
      <c r="W1970" s="2001" t="n">
        <f aca="false">V1970/U1970*100</f>
        <v>385.46289211936</v>
      </c>
      <c r="X1970" s="1441" t="str">
        <f aca="false">IF(W1970&gt;40,"FAULT",IF(W1970&lt;-40,"CHECK","OK"))</f>
        <v>FAULT</v>
      </c>
    </row>
    <row r="1971" customFormat="false" ht="21.75" hidden="false" customHeight="true" outlineLevel="0" collapsed="false">
      <c r="A1971" s="2016"/>
      <c r="B1971" s="2017" t="s">
        <v>691</v>
      </c>
      <c r="C1971" s="2018" t="n">
        <v>11</v>
      </c>
      <c r="D1971" s="2161"/>
      <c r="E1971" s="2018" t="s">
        <v>2204</v>
      </c>
      <c r="F1971" s="2119" t="n">
        <v>1</v>
      </c>
      <c r="G1971" s="2134" t="n">
        <v>8076.21</v>
      </c>
      <c r="H1971" s="2134" t="n">
        <v>8133.47</v>
      </c>
      <c r="I1971" s="2053" t="n">
        <f aca="false">H1971-G1971</f>
        <v>57.2600000000002</v>
      </c>
      <c r="J1971" s="2027" t="n">
        <v>40000</v>
      </c>
      <c r="K1971" s="2135"/>
      <c r="L1971" s="2128" t="n">
        <f aca="false">F1971*I1971*J1971</f>
        <v>2290400.00000001</v>
      </c>
      <c r="M1971" s="2128" t="n">
        <f aca="false">L1971*1.025</f>
        <v>2347660.00000001</v>
      </c>
      <c r="N1971" s="2154" t="s">
        <v>757</v>
      </c>
      <c r="O1971" s="2155"/>
      <c r="S1971" s="0" t="str">
        <f aca="false">B1971</f>
        <v>11 KV Technical School (DPDC)</v>
      </c>
      <c r="T1971" s="2160" t="n">
        <f aca="false">M1971</f>
        <v>2347660.00000001</v>
      </c>
      <c r="U1971" s="0" t="n">
        <v>2184890</v>
      </c>
      <c r="V1971" s="2328" t="n">
        <f aca="false">T1971-U1971</f>
        <v>162770.00000001</v>
      </c>
      <c r="W1971" s="2001" t="n">
        <f aca="false">V1971/U1971*100</f>
        <v>7.44980296490946</v>
      </c>
      <c r="X1971" s="1441" t="str">
        <f aca="false">IF(W1971&gt;40,"FAULT",IF(W1971&lt;-40,"CHECK","OK"))</f>
        <v>OK</v>
      </c>
    </row>
    <row r="1972" customFormat="false" ht="21.75" hidden="false" customHeight="true" outlineLevel="0" collapsed="false">
      <c r="A1972" s="2016"/>
      <c r="B1972" s="2017" t="s">
        <v>696</v>
      </c>
      <c r="C1972" s="2018" t="n">
        <v>11</v>
      </c>
      <c r="D1972" s="2161"/>
      <c r="E1972" s="2018" t="s">
        <v>697</v>
      </c>
      <c r="F1972" s="2119" t="n">
        <v>1</v>
      </c>
      <c r="G1972" s="2134" t="n">
        <v>9341.2</v>
      </c>
      <c r="H1972" s="2134" t="n">
        <v>9355.62</v>
      </c>
      <c r="I1972" s="2053" t="n">
        <f aca="false">H1972-G1972</f>
        <v>14.4200000000001</v>
      </c>
      <c r="J1972" s="2027" t="n">
        <v>40000</v>
      </c>
      <c r="K1972" s="2135"/>
      <c r="L1972" s="2128" t="n">
        <f aca="false">F1972*I1972*J1972</f>
        <v>576800.000000003</v>
      </c>
      <c r="M1972" s="2128" t="n">
        <f aca="false">L1972*1.025</f>
        <v>591220.000000003</v>
      </c>
      <c r="N1972" s="2154" t="s">
        <v>757</v>
      </c>
      <c r="O1972" s="2155"/>
      <c r="S1972" s="0" t="str">
        <f aca="false">B1972</f>
        <v>11 KV Goidertek (DPDC)</v>
      </c>
      <c r="T1972" s="2160" t="n">
        <f aca="false">M1972</f>
        <v>591220.000000003</v>
      </c>
      <c r="U1972" s="0" t="n">
        <v>558420.000000033</v>
      </c>
      <c r="V1972" s="2328" t="n">
        <f aca="false">T1972-U1972</f>
        <v>32799.9999999702</v>
      </c>
      <c r="W1972" s="2001" t="n">
        <f aca="false">V1972/U1972*100</f>
        <v>5.87371512481077</v>
      </c>
      <c r="X1972" s="1441" t="str">
        <f aca="false">IF(W1972&gt;40,"FAULT",IF(W1972&lt;-40,"CHECK","OK"))</f>
        <v>OK</v>
      </c>
    </row>
    <row r="1973" customFormat="false" ht="21.75" hidden="false" customHeight="true" outlineLevel="0" collapsed="false">
      <c r="A1973" s="2405" t="s">
        <v>483</v>
      </c>
      <c r="B1973" s="2341" t="s">
        <v>706</v>
      </c>
      <c r="C1973" s="2018" t="n">
        <v>11</v>
      </c>
      <c r="D1973" s="2161"/>
      <c r="E1973" s="2018"/>
      <c r="F1973" s="2119"/>
      <c r="G1973" s="2120"/>
      <c r="H1973" s="2120"/>
      <c r="I1973" s="2053"/>
      <c r="J1973" s="2027"/>
      <c r="K1973" s="2135"/>
      <c r="L1973" s="2128"/>
      <c r="M1973" s="2128" t="n">
        <f aca="false">L1973*1.025</f>
        <v>0</v>
      </c>
      <c r="N1973" s="2154"/>
      <c r="O1973" s="2155"/>
      <c r="T1973" s="2160"/>
      <c r="V1973" s="2328"/>
      <c r="W1973" s="2001"/>
      <c r="X1973" s="1441"/>
    </row>
    <row r="1974" customFormat="false" ht="21.75" hidden="false" customHeight="true" outlineLevel="0" collapsed="false">
      <c r="A1974" s="2016"/>
      <c r="B1974" s="2017" t="s">
        <v>361</v>
      </c>
      <c r="C1974" s="2018" t="n">
        <v>11</v>
      </c>
      <c r="D1974" s="2161"/>
      <c r="E1974" s="2018" t="s">
        <v>711</v>
      </c>
      <c r="F1974" s="2119" t="n">
        <v>1</v>
      </c>
      <c r="G1974" s="2406" t="n">
        <f aca="false">'PDB Bill AMR'!J151</f>
        <v>5335.08</v>
      </c>
      <c r="H1974" s="2406" t="n">
        <f aca="false">'PDB Bill AMR'!K151</f>
        <v>5335.08</v>
      </c>
      <c r="I1974" s="2182" t="n">
        <f aca="false">'PDB Bill AMR'!L151</f>
        <v>0</v>
      </c>
      <c r="J1974" s="2027" t="n">
        <v>40000</v>
      </c>
      <c r="K1974" s="2135"/>
      <c r="L1974" s="2128" t="n">
        <f aca="false">F1974*I1974*J1974</f>
        <v>0</v>
      </c>
      <c r="M1974" s="2128" t="n">
        <f aca="false">L1974*1.025</f>
        <v>0</v>
      </c>
      <c r="N1974" s="2154"/>
      <c r="O1974" s="2155"/>
      <c r="T1974" s="2160"/>
      <c r="V1974" s="2328"/>
      <c r="W1974" s="2001"/>
      <c r="X1974" s="1441"/>
    </row>
    <row r="1975" customFormat="false" ht="21.75" hidden="false" customHeight="true" outlineLevel="0" collapsed="false">
      <c r="A1975" s="2016"/>
      <c r="B1975" s="2017" t="s">
        <v>370</v>
      </c>
      <c r="C1975" s="2018" t="n">
        <v>11</v>
      </c>
      <c r="D1975" s="2161"/>
      <c r="E1975" s="2018" t="s">
        <v>717</v>
      </c>
      <c r="F1975" s="2119" t="n">
        <v>1</v>
      </c>
      <c r="G1975" s="2406" t="n">
        <f aca="false">'PDB Bill AMR'!J153</f>
        <v>9151.97</v>
      </c>
      <c r="H1975" s="2406" t="n">
        <f aca="false">'PDB Bill AMR'!K153</f>
        <v>9164.92</v>
      </c>
      <c r="I1975" s="2182" t="n">
        <f aca="false">'PDB Bill AMR'!L153</f>
        <v>12.9500000000007</v>
      </c>
      <c r="J1975" s="2027" t="n">
        <v>40000</v>
      </c>
      <c r="K1975" s="2135"/>
      <c r="L1975" s="2128" t="n">
        <f aca="false">F1975*I1975*J1975</f>
        <v>518000.000000029</v>
      </c>
      <c r="M1975" s="2128" t="n">
        <f aca="false">L1975*1.025</f>
        <v>530950.00000003</v>
      </c>
      <c r="N1975" s="2154" t="s">
        <v>1271</v>
      </c>
      <c r="O1975" s="2155"/>
      <c r="T1975" s="2160"/>
      <c r="V1975" s="2328"/>
      <c r="W1975" s="2001"/>
      <c r="X1975" s="1441"/>
    </row>
    <row r="1976" customFormat="false" ht="21.75" hidden="false" customHeight="true" outlineLevel="0" collapsed="false">
      <c r="A1976" s="2016"/>
      <c r="B1976" s="2017" t="s">
        <v>365</v>
      </c>
      <c r="C1976" s="2018" t="n">
        <v>11</v>
      </c>
      <c r="D1976" s="2161"/>
      <c r="E1976" s="2018" t="s">
        <v>708</v>
      </c>
      <c r="F1976" s="2119" t="n">
        <v>1</v>
      </c>
      <c r="G1976" s="2406" t="n">
        <f aca="false">'PDB Bill AMR'!J154</f>
        <v>3855.49</v>
      </c>
      <c r="H1976" s="2406" t="n">
        <f aca="false">'PDB Bill AMR'!K154</f>
        <v>3859.52</v>
      </c>
      <c r="I1976" s="2182" t="n">
        <f aca="false">'PDB Bill AMR'!L154</f>
        <v>4.0300000000002</v>
      </c>
      <c r="J1976" s="2027" t="n">
        <v>40000</v>
      </c>
      <c r="K1976" s="2135"/>
      <c r="L1976" s="2128" t="n">
        <f aca="false">F1976*I1976*J1976</f>
        <v>161200.000000008</v>
      </c>
      <c r="M1976" s="2128" t="n">
        <f aca="false">L1976*1.025</f>
        <v>165230.000000008</v>
      </c>
      <c r="N1976" s="2154" t="s">
        <v>1271</v>
      </c>
      <c r="O1976" s="2155"/>
      <c r="T1976" s="2160"/>
      <c r="V1976" s="2328"/>
      <c r="W1976" s="2001"/>
      <c r="X1976" s="1441"/>
    </row>
    <row r="1977" customFormat="false" ht="21.75" hidden="false" customHeight="true" outlineLevel="0" collapsed="false">
      <c r="A1977" s="2016"/>
      <c r="B1977" s="2017" t="s">
        <v>374</v>
      </c>
      <c r="C1977" s="2018" t="n">
        <v>11</v>
      </c>
      <c r="D1977" s="2161"/>
      <c r="E1977" s="2018" t="s">
        <v>722</v>
      </c>
      <c r="F1977" s="2119" t="n">
        <v>1</v>
      </c>
      <c r="G1977" s="2406" t="n">
        <f aca="false">'PDB Bill AMR'!J160</f>
        <v>3975.03</v>
      </c>
      <c r="H1977" s="2406" t="n">
        <f aca="false">'PDB Bill AMR'!K160</f>
        <v>3976.15</v>
      </c>
      <c r="I1977" s="2182" t="n">
        <f aca="false">'PDB Bill AMR'!L160</f>
        <v>1.11999999999989</v>
      </c>
      <c r="J1977" s="2027" t="n">
        <v>40000</v>
      </c>
      <c r="K1977" s="2135"/>
      <c r="L1977" s="2128" t="n">
        <f aca="false">F1977*I1977*J1977</f>
        <v>44799.9999999956</v>
      </c>
      <c r="M1977" s="2128" t="n">
        <f aca="false">L1977*1.025</f>
        <v>45919.9999999955</v>
      </c>
      <c r="N1977" s="2154" t="s">
        <v>1271</v>
      </c>
      <c r="O1977" s="2155"/>
      <c r="T1977" s="2160"/>
      <c r="V1977" s="2328"/>
      <c r="W1977" s="2001"/>
      <c r="X1977" s="1441"/>
    </row>
    <row r="1978" customFormat="false" ht="21.75" hidden="false" customHeight="true" outlineLevel="0" collapsed="false">
      <c r="A1978" s="2016"/>
      <c r="B1978" s="2017" t="s">
        <v>372</v>
      </c>
      <c r="C1978" s="2018" t="n">
        <v>11</v>
      </c>
      <c r="D1978" s="2161"/>
      <c r="E1978" s="2018" t="s">
        <v>720</v>
      </c>
      <c r="F1978" s="2119" t="n">
        <v>1</v>
      </c>
      <c r="G1978" s="2406" t="n">
        <f aca="false">'PDB Bill AMR'!J161</f>
        <v>1038.1</v>
      </c>
      <c r="H1978" s="2406" t="n">
        <f aca="false">'PDB Bill AMR'!K161</f>
        <v>1038.1</v>
      </c>
      <c r="I1978" s="2182" t="n">
        <f aca="false">'PDB Bill AMR'!L161</f>
        <v>0</v>
      </c>
      <c r="J1978" s="2027" t="n">
        <v>40000</v>
      </c>
      <c r="K1978" s="2135"/>
      <c r="L1978" s="2128" t="n">
        <f aca="false">F1978*I1978*J1978</f>
        <v>0</v>
      </c>
      <c r="M1978" s="2128" t="n">
        <f aca="false">L1978*1.025</f>
        <v>0</v>
      </c>
      <c r="N1978" s="2154"/>
      <c r="O1978" s="2155"/>
      <c r="T1978" s="2160"/>
      <c r="V1978" s="2328"/>
      <c r="W1978" s="2001"/>
      <c r="X1978" s="1441"/>
    </row>
    <row r="1979" customFormat="false" ht="21.75" hidden="false" customHeight="true" outlineLevel="0" collapsed="false">
      <c r="A1979" s="2016"/>
      <c r="B1979" s="2017" t="s">
        <v>369</v>
      </c>
      <c r="C1979" s="2018" t="n">
        <v>11</v>
      </c>
      <c r="D1979" s="2161"/>
      <c r="E1979" s="2018" t="s">
        <v>713</v>
      </c>
      <c r="F1979" s="2119" t="n">
        <v>1</v>
      </c>
      <c r="G1979" s="2406" t="n">
        <f aca="false">'PDB Bill AMR'!J162</f>
        <v>431.56</v>
      </c>
      <c r="H1979" s="2406" t="n">
        <f aca="false">'PDB Bill AMR'!K162</f>
        <v>431.56</v>
      </c>
      <c r="I1979" s="2182" t="n">
        <f aca="false">'PDB Bill AMR'!L162</f>
        <v>0</v>
      </c>
      <c r="J1979" s="2027" t="n">
        <v>40000</v>
      </c>
      <c r="K1979" s="2135"/>
      <c r="L1979" s="2128" t="n">
        <f aca="false">F1979*I1979*J1979</f>
        <v>0</v>
      </c>
      <c r="M1979" s="2128" t="n">
        <f aca="false">L1979*1.025</f>
        <v>0</v>
      </c>
      <c r="N1979" s="2154"/>
      <c r="O1979" s="2155"/>
      <c r="T1979" s="2160"/>
      <c r="V1979" s="2328"/>
      <c r="W1979" s="2001"/>
      <c r="X1979" s="1441"/>
    </row>
    <row r="1980" customFormat="false" ht="21.75" hidden="false" customHeight="true" outlineLevel="0" collapsed="false">
      <c r="A1980" s="2407"/>
      <c r="B1980" s="2017" t="s">
        <v>376</v>
      </c>
      <c r="C1980" s="2018" t="n">
        <v>11</v>
      </c>
      <c r="D1980" s="2161"/>
      <c r="E1980" s="2018" t="s">
        <v>357</v>
      </c>
      <c r="F1980" s="2119" t="n">
        <v>1</v>
      </c>
      <c r="G1980" s="2406" t="n">
        <f aca="false">'PDB Bill AMR'!J164</f>
        <v>175.92</v>
      </c>
      <c r="H1980" s="2406" t="n">
        <f aca="false">'PDB Bill AMR'!K164</f>
        <v>175.92</v>
      </c>
      <c r="I1980" s="2182" t="n">
        <f aca="false">'PDB Bill AMR'!L164</f>
        <v>0</v>
      </c>
      <c r="J1980" s="2027" t="n">
        <v>40000</v>
      </c>
      <c r="K1980" s="2135"/>
      <c r="L1980" s="2128" t="n">
        <f aca="false">F1980*I1980*J1980</f>
        <v>0</v>
      </c>
      <c r="M1980" s="2128" t="n">
        <f aca="false">L1980*1.025</f>
        <v>0</v>
      </c>
      <c r="N1980" s="2154"/>
      <c r="O1980" s="2155"/>
      <c r="T1980" s="2160"/>
      <c r="V1980" s="2328"/>
      <c r="W1980" s="2001"/>
      <c r="X1980" s="1441"/>
    </row>
    <row r="1981" customFormat="false" ht="21.75" hidden="false" customHeight="true" outlineLevel="0" collapsed="false">
      <c r="A1981" s="2408"/>
      <c r="B1981" s="2142"/>
      <c r="C1981" s="2143"/>
      <c r="D1981" s="2142"/>
      <c r="E1981" s="2143"/>
      <c r="F1981" s="2144"/>
      <c r="G1981" s="2409" t="s">
        <v>2205</v>
      </c>
      <c r="H1981" s="2409"/>
      <c r="I1981" s="2410" t="n">
        <f aca="false">'PDB Bill AMR'!$M$166*1.025</f>
        <v>13837.5</v>
      </c>
      <c r="J1981" s="2239" t="s">
        <v>1187</v>
      </c>
      <c r="K1981" s="2130" t="n">
        <f aca="false">K1953</f>
        <v>0</v>
      </c>
      <c r="L1981" s="2130" t="n">
        <f aca="false">SUM(L1965:L1980)</f>
        <v>11987840</v>
      </c>
      <c r="M1981" s="2130" t="n">
        <f aca="false">SUM(M1965:M1980)</f>
        <v>12287536</v>
      </c>
      <c r="N1981" s="2166" t="n">
        <f aca="false">(M1981-L1981)/L1981*100</f>
        <v>2.49999999999998</v>
      </c>
      <c r="O1981" s="2240"/>
    </row>
    <row r="1982" customFormat="false" ht="21.75" hidden="false" customHeight="true" outlineLevel="0" collapsed="false">
      <c r="A1982" s="2411" t="s">
        <v>2206</v>
      </c>
      <c r="B1982" s="2412" t="s">
        <v>2207</v>
      </c>
      <c r="C1982" s="2018" t="n">
        <v>11</v>
      </c>
      <c r="D1982" s="2161"/>
      <c r="E1982" s="2018" t="s">
        <v>2208</v>
      </c>
      <c r="F1982" s="2119" t="n">
        <v>1</v>
      </c>
      <c r="G1982" s="2134" t="n">
        <v>3273684</v>
      </c>
      <c r="H1982" s="2134" t="n">
        <v>3273684</v>
      </c>
      <c r="I1982" s="2053" t="n">
        <f aca="false">H1982-G1982</f>
        <v>0</v>
      </c>
      <c r="J1982" s="2027" t="n">
        <v>40</v>
      </c>
      <c r="K1982" s="2135"/>
      <c r="L1982" s="2128" t="n">
        <f aca="false">F1982*I1982*J1982</f>
        <v>0</v>
      </c>
      <c r="M1982" s="2128" t="n">
        <f aca="false">L1982*1.025</f>
        <v>0</v>
      </c>
      <c r="N1982" s="2413" t="s">
        <v>2206</v>
      </c>
      <c r="O1982" s="2155"/>
      <c r="S1982" s="0" t="str">
        <f aca="false">B1982</f>
        <v>11 kV Tolarbugh</v>
      </c>
      <c r="T1982" s="2160" t="n">
        <f aca="false">M1982</f>
        <v>0</v>
      </c>
      <c r="U1982" s="0" t="n">
        <v>0</v>
      </c>
      <c r="V1982" s="2328" t="n">
        <f aca="false">T1982-U1982</f>
        <v>0</v>
      </c>
      <c r="W1982" s="2001" t="e">
        <f aca="false">V1982/U1982*100</f>
        <v>#DIV/0!</v>
      </c>
      <c r="X1982" s="1441" t="e">
        <f aca="false">IF(W1982&gt;40,"FAULT",IF(W1982&lt;-40,"CHECK","OK"))</f>
        <v>#DIV/0!</v>
      </c>
    </row>
    <row r="1983" customFormat="false" ht="21.75" hidden="false" customHeight="true" outlineLevel="0" collapsed="false">
      <c r="A1983" s="2411"/>
      <c r="B1983" s="2412" t="s">
        <v>2209</v>
      </c>
      <c r="C1983" s="2018" t="n">
        <v>11</v>
      </c>
      <c r="D1983" s="2161"/>
      <c r="E1983" s="2018" t="s">
        <v>695</v>
      </c>
      <c r="F1983" s="2119" t="n">
        <v>1</v>
      </c>
      <c r="G1983" s="2134" t="n">
        <v>1073.15</v>
      </c>
      <c r="H1983" s="2134" t="n">
        <v>1073.15</v>
      </c>
      <c r="I1983" s="2053" t="n">
        <f aca="false">H1983-G1983</f>
        <v>0</v>
      </c>
      <c r="J1983" s="2027" t="n">
        <v>40000</v>
      </c>
      <c r="K1983" s="2135"/>
      <c r="L1983" s="2128" t="n">
        <f aca="false">F1983*I1983*J1983</f>
        <v>0</v>
      </c>
      <c r="M1983" s="2128" t="n">
        <f aca="false">L1983*1.025</f>
        <v>0</v>
      </c>
      <c r="N1983" s="2413" t="s">
        <v>2206</v>
      </c>
      <c r="O1983" s="2155"/>
      <c r="S1983" s="0" t="str">
        <f aca="false">B1983</f>
        <v>11 kV South Bisil</v>
      </c>
      <c r="T1983" s="2160" t="n">
        <f aca="false">M1983</f>
        <v>0</v>
      </c>
      <c r="U1983" s="0" t="n">
        <v>0</v>
      </c>
      <c r="V1983" s="2328" t="n">
        <f aca="false">T1983-U1983</f>
        <v>0</v>
      </c>
      <c r="W1983" s="2001" t="e">
        <f aca="false">V1983/U1983*100</f>
        <v>#DIV/0!</v>
      </c>
      <c r="X1983" s="1441" t="e">
        <f aca="false">IF(W1983&gt;40,"FAULT",IF(W1983&lt;-40,"CHECK","OK"))</f>
        <v>#DIV/0!</v>
      </c>
    </row>
    <row r="1984" customFormat="false" ht="21.75" hidden="false" customHeight="true" outlineLevel="0" collapsed="false">
      <c r="A1984" s="2411"/>
      <c r="B1984" s="2412" t="s">
        <v>2210</v>
      </c>
      <c r="C1984" s="2018" t="n">
        <v>11</v>
      </c>
      <c r="D1984" s="2161"/>
      <c r="E1984" s="2018" t="s">
        <v>700</v>
      </c>
      <c r="F1984" s="2119" t="n">
        <v>1</v>
      </c>
      <c r="G1984" s="2134" t="n">
        <v>965.04</v>
      </c>
      <c r="H1984" s="2134" t="n">
        <v>965.04</v>
      </c>
      <c r="I1984" s="2053" t="n">
        <f aca="false">H1984-G1984</f>
        <v>0</v>
      </c>
      <c r="J1984" s="2027" t="n">
        <v>40000</v>
      </c>
      <c r="K1984" s="2135"/>
      <c r="L1984" s="2128" t="n">
        <f aca="false">F1984*I1984*J1984</f>
        <v>0</v>
      </c>
      <c r="M1984" s="2128" t="n">
        <f aca="false">L1984*1.025</f>
        <v>0</v>
      </c>
      <c r="N1984" s="2413" t="s">
        <v>2206</v>
      </c>
      <c r="O1984" s="2155"/>
      <c r="S1984" s="0" t="str">
        <f aca="false">B1984</f>
        <v>11 kV Lalkhuthy</v>
      </c>
      <c r="T1984" s="2160" t="n">
        <f aca="false">M1984</f>
        <v>0</v>
      </c>
      <c r="U1984" s="0" t="n">
        <v>0</v>
      </c>
      <c r="V1984" s="2328" t="n">
        <f aca="false">T1984-U1984</f>
        <v>0</v>
      </c>
      <c r="W1984" s="2001" t="e">
        <f aca="false">V1984/U1984*100</f>
        <v>#DIV/0!</v>
      </c>
      <c r="X1984" s="1441" t="e">
        <f aca="false">IF(W1984&gt;40,"FAULT",IF(W1984&lt;-40,"CHECK","OK"))</f>
        <v>#DIV/0!</v>
      </c>
    </row>
    <row r="1985" customFormat="false" ht="21.75" hidden="false" customHeight="true" outlineLevel="0" collapsed="false">
      <c r="A1985" s="2411"/>
      <c r="B1985" s="2412" t="s">
        <v>2211</v>
      </c>
      <c r="C1985" s="2018" t="n">
        <v>11</v>
      </c>
      <c r="D1985" s="2161"/>
      <c r="E1985" s="2018" t="s">
        <v>703</v>
      </c>
      <c r="F1985" s="2119" t="n">
        <v>1</v>
      </c>
      <c r="G1985" s="2134" t="n">
        <v>9329.11</v>
      </c>
      <c r="H1985" s="2134" t="n">
        <v>9329.11</v>
      </c>
      <c r="I1985" s="2053" t="n">
        <f aca="false">H1985-G1985</f>
        <v>0</v>
      </c>
      <c r="J1985" s="2027" t="n">
        <v>40000</v>
      </c>
      <c r="K1985" s="2135"/>
      <c r="L1985" s="2128" t="n">
        <f aca="false">F1985*I1985*J1985</f>
        <v>0</v>
      </c>
      <c r="M1985" s="2128" t="n">
        <f aca="false">L1985*1.025</f>
        <v>0</v>
      </c>
      <c r="N1985" s="2413" t="s">
        <v>2206</v>
      </c>
      <c r="O1985" s="2155"/>
      <c r="S1985" s="0" t="str">
        <f aca="false">B1985</f>
        <v>11 kV Baghbari</v>
      </c>
      <c r="T1985" s="2160" t="n">
        <f aca="false">M1985</f>
        <v>0</v>
      </c>
      <c r="U1985" s="0" t="n">
        <v>0</v>
      </c>
      <c r="V1985" s="2328" t="n">
        <f aca="false">T1985-U1985</f>
        <v>0</v>
      </c>
      <c r="W1985" s="2001" t="e">
        <f aca="false">V1985/U1985*100</f>
        <v>#DIV/0!</v>
      </c>
      <c r="X1985" s="1441" t="e">
        <f aca="false">IF(W1985&gt;40,"FAULT",IF(W1985&lt;-40,"CHECK","OK"))</f>
        <v>#DIV/0!</v>
      </c>
    </row>
    <row r="1986" customFormat="false" ht="21.75" hidden="false" customHeight="true" outlineLevel="0" collapsed="false">
      <c r="A1986" s="2411"/>
      <c r="B1986" s="2412" t="s">
        <v>2212</v>
      </c>
      <c r="C1986" s="2018" t="n">
        <v>11</v>
      </c>
      <c r="D1986" s="2161"/>
      <c r="E1986" s="2018" t="n">
        <v>74819924</v>
      </c>
      <c r="F1986" s="2119" t="n">
        <v>1</v>
      </c>
      <c r="G1986" s="2134" t="n">
        <v>3311</v>
      </c>
      <c r="H1986" s="2134" t="n">
        <v>3311</v>
      </c>
      <c r="I1986" s="2053" t="n">
        <f aca="false">H1986-G1986</f>
        <v>0</v>
      </c>
      <c r="J1986" s="2027" t="n">
        <v>8000</v>
      </c>
      <c r="K1986" s="2135"/>
      <c r="L1986" s="2128" t="n">
        <f aca="false">F1986*I1986*J1986</f>
        <v>0</v>
      </c>
      <c r="M1986" s="2128" t="n">
        <f aca="false">L1986*1.025</f>
        <v>0</v>
      </c>
      <c r="N1986" s="2413" t="s">
        <v>2206</v>
      </c>
      <c r="O1986" s="2155"/>
      <c r="S1986" s="0" t="str">
        <f aca="false">B1986</f>
        <v>11 kV Paikpara O/H</v>
      </c>
      <c r="T1986" s="2160" t="n">
        <f aca="false">M1986</f>
        <v>0</v>
      </c>
      <c r="U1986" s="0" t="n">
        <v>0</v>
      </c>
      <c r="V1986" s="2328" t="n">
        <f aca="false">T1986-U1986</f>
        <v>0</v>
      </c>
      <c r="W1986" s="2001" t="e">
        <f aca="false">V1986/U1986*100</f>
        <v>#DIV/0!</v>
      </c>
      <c r="X1986" s="1441" t="e">
        <f aca="false">IF(W1986&gt;40,"FAULT",IF(W1986&lt;-40,"CHECK","OK"))</f>
        <v>#DIV/0!</v>
      </c>
    </row>
    <row r="1987" customFormat="false" ht="21.75" hidden="false" customHeight="true" outlineLevel="0" collapsed="false">
      <c r="A1987" s="2411"/>
      <c r="B1987" s="2412" t="s">
        <v>2213</v>
      </c>
      <c r="C1987" s="2018" t="n">
        <v>11</v>
      </c>
      <c r="D1987" s="2161"/>
      <c r="E1987" s="2018" t="s">
        <v>686</v>
      </c>
      <c r="F1987" s="2119" t="n">
        <v>1</v>
      </c>
      <c r="G1987" s="2134" t="n">
        <v>5017044</v>
      </c>
      <c r="H1987" s="2134" t="n">
        <v>5017044</v>
      </c>
      <c r="I1987" s="2053" t="n">
        <f aca="false">H1987-G1987</f>
        <v>0</v>
      </c>
      <c r="J1987" s="2027" t="n">
        <v>40</v>
      </c>
      <c r="K1987" s="2135"/>
      <c r="L1987" s="2128" t="n">
        <f aca="false">F1987*I1987*J1987</f>
        <v>0</v>
      </c>
      <c r="M1987" s="2128" t="n">
        <f aca="false">L1987*1.025</f>
        <v>0</v>
      </c>
      <c r="N1987" s="2413" t="s">
        <v>2206</v>
      </c>
      <c r="O1987" s="2155"/>
      <c r="S1987" s="0" t="str">
        <f aca="false">B1987</f>
        <v>11 kV Kallyanpur</v>
      </c>
      <c r="T1987" s="2160" t="n">
        <f aca="false">M1987</f>
        <v>0</v>
      </c>
      <c r="U1987" s="0" t="n">
        <v>0</v>
      </c>
      <c r="V1987" s="2328" t="n">
        <f aca="false">T1987-U1987</f>
        <v>0</v>
      </c>
      <c r="W1987" s="2001" t="e">
        <f aca="false">V1987/U1987*100</f>
        <v>#DIV/0!</v>
      </c>
      <c r="X1987" s="1441" t="e">
        <f aca="false">IF(W1987&gt;40,"FAULT",IF(W1987&lt;-40,"CHECK","OK"))</f>
        <v>#DIV/0!</v>
      </c>
    </row>
    <row r="1988" customFormat="false" ht="21.75" hidden="false" customHeight="true" outlineLevel="0" collapsed="false">
      <c r="A1988" s="2411"/>
      <c r="B1988" s="2412" t="s">
        <v>2214</v>
      </c>
      <c r="C1988" s="2018" t="n">
        <v>11</v>
      </c>
      <c r="D1988" s="2162"/>
      <c r="E1988" s="2018" t="n">
        <v>74819925</v>
      </c>
      <c r="F1988" s="2119" t="n">
        <v>1</v>
      </c>
      <c r="G1988" s="2134" t="n">
        <v>9865.733</v>
      </c>
      <c r="H1988" s="2134" t="n">
        <v>9865.733</v>
      </c>
      <c r="I1988" s="2053" t="n">
        <f aca="false">H1988-G1988</f>
        <v>0</v>
      </c>
      <c r="J1988" s="2027" t="n">
        <v>8000</v>
      </c>
      <c r="K1988" s="2135"/>
      <c r="L1988" s="2128" t="n">
        <f aca="false">F1988*I1988*J1988</f>
        <v>0</v>
      </c>
      <c r="M1988" s="2128" t="n">
        <f aca="false">L1988*1.025</f>
        <v>0</v>
      </c>
      <c r="N1988" s="2413" t="s">
        <v>2206</v>
      </c>
      <c r="O1988" s="2155"/>
      <c r="S1988" s="0" t="str">
        <f aca="false">B1988</f>
        <v>11 kV Paikpara  Sw/S</v>
      </c>
      <c r="T1988" s="2160" t="n">
        <f aca="false">M1988</f>
        <v>0</v>
      </c>
      <c r="U1988" s="0" t="n">
        <v>0</v>
      </c>
      <c r="V1988" s="2328" t="n">
        <f aca="false">T1988-U1988</f>
        <v>0</v>
      </c>
      <c r="W1988" s="2001" t="e">
        <f aca="false">V1988/U1988*100</f>
        <v>#DIV/0!</v>
      </c>
      <c r="X1988" s="1441" t="e">
        <f aca="false">IF(W1988&gt;40,"FAULT",IF(W1988&lt;-40,"CHECK","OK"))</f>
        <v>#DIV/0!</v>
      </c>
    </row>
    <row r="1989" customFormat="false" ht="21.75" hidden="false" customHeight="true" outlineLevel="0" collapsed="false">
      <c r="A1989" s="2408"/>
      <c r="B1989" s="2142"/>
      <c r="C1989" s="2143"/>
      <c r="D1989" s="2142"/>
      <c r="E1989" s="2143"/>
      <c r="F1989" s="2144"/>
      <c r="G1989" s="2145"/>
      <c r="H1989" s="2145"/>
      <c r="I1989" s="2145"/>
      <c r="J1989" s="2239" t="s">
        <v>1187</v>
      </c>
      <c r="K1989" s="2130" t="n">
        <v>0</v>
      </c>
      <c r="L1989" s="2130" t="n">
        <f aca="false">SUM(L1982:L1988)</f>
        <v>0</v>
      </c>
      <c r="M1989" s="2130" t="n">
        <f aca="false">SUM(M1982:M1988)</f>
        <v>0</v>
      </c>
      <c r="N1989" s="2166" t="e">
        <f aca="false">(M1989-L1989)/L1989*100</f>
        <v>#DIV/0!</v>
      </c>
      <c r="O1989" s="2240"/>
    </row>
    <row r="1991" customFormat="false" ht="21.75" hidden="false" customHeight="true" outlineLevel="0" collapsed="false">
      <c r="A1991" s="2077"/>
      <c r="B1991" s="2078"/>
      <c r="C1991" s="2051"/>
      <c r="D1991" s="2079"/>
      <c r="F1991" s="2169" t="s">
        <v>1234</v>
      </c>
      <c r="G1991" s="2169"/>
      <c r="H1991" s="2169"/>
      <c r="I1991" s="2170" t="s">
        <v>212</v>
      </c>
      <c r="J1991" s="2077"/>
      <c r="L1991" s="2077"/>
      <c r="M1991" s="2077"/>
      <c r="N1991" s="2051"/>
      <c r="O1991" s="2077"/>
    </row>
    <row r="1992" customFormat="false" ht="21.75" hidden="false" customHeight="true" outlineLevel="0" collapsed="false">
      <c r="A1992" s="2077"/>
      <c r="B1992" s="2078"/>
      <c r="C1992" s="2051"/>
      <c r="D1992" s="2079"/>
      <c r="F1992" s="2260" t="s">
        <v>757</v>
      </c>
      <c r="G1992" s="2261" t="s">
        <v>1367</v>
      </c>
      <c r="H1992" s="2261"/>
      <c r="I1992" s="2171" t="n">
        <f aca="false">SUM(M1966:M1972)</f>
        <v>11544205.9999999</v>
      </c>
      <c r="J1992" s="2077"/>
      <c r="L1992" s="2077"/>
      <c r="M1992" s="2077"/>
      <c r="N1992" s="2051"/>
      <c r="O1992" s="2077" t="s">
        <v>122</v>
      </c>
    </row>
    <row r="1993" customFormat="false" ht="21.75" hidden="false" customHeight="true" outlineLevel="0" collapsed="false">
      <c r="A1993" s="2077"/>
      <c r="B1993" s="2078"/>
      <c r="C1993" s="2051"/>
      <c r="D1993" s="2079"/>
      <c r="F1993" s="2260" t="s">
        <v>1271</v>
      </c>
      <c r="G1993" s="2261" t="s">
        <v>1367</v>
      </c>
      <c r="H1993" s="2261"/>
      <c r="I1993" s="2171" t="n">
        <f aca="false">M1965+M1975+M1976+M1977-I1981</f>
        <v>729492.500000037</v>
      </c>
      <c r="J1993" s="2077"/>
      <c r="L1993" s="2077"/>
      <c r="M1993" s="2077"/>
      <c r="N1993" s="2051"/>
      <c r="O1993" s="2077"/>
    </row>
    <row r="1994" customFormat="false" ht="21.75" hidden="false" customHeight="true" outlineLevel="0" collapsed="false">
      <c r="A1994" s="2077"/>
      <c r="B1994" s="2078"/>
      <c r="C1994" s="2051"/>
      <c r="D1994" s="2079"/>
      <c r="F1994" s="2260" t="s">
        <v>1893</v>
      </c>
      <c r="G1994" s="2261" t="s">
        <v>1367</v>
      </c>
      <c r="H1994" s="2261"/>
      <c r="I1994" s="2171"/>
      <c r="J1994" s="2077"/>
      <c r="L1994" s="2077"/>
      <c r="M1994" s="2077"/>
      <c r="N1994" s="2051"/>
      <c r="O1994" s="2077"/>
    </row>
    <row r="1995" customFormat="false" ht="21.75" hidden="false" customHeight="true" outlineLevel="0" collapsed="false">
      <c r="A1995" s="2077"/>
      <c r="B1995" s="2078"/>
      <c r="C1995" s="2051"/>
      <c r="D1995" s="2079"/>
      <c r="E1995" s="2051"/>
      <c r="F1995" s="2260" t="s">
        <v>2206</v>
      </c>
      <c r="G1995" s="2261" t="s">
        <v>1367</v>
      </c>
      <c r="H1995" s="2261"/>
      <c r="I1995" s="2171" t="n">
        <f aca="false">I1981</f>
        <v>13837.5</v>
      </c>
      <c r="J1995" s="2077"/>
      <c r="L1995" s="2077"/>
      <c r="M1995" s="2077"/>
      <c r="N1995" s="2051"/>
      <c r="O1995" s="2077"/>
    </row>
    <row r="1996" customFormat="false" ht="21.75" hidden="false" customHeight="true" outlineLevel="0" collapsed="false">
      <c r="F1996" s="2260"/>
      <c r="G1996" s="2126"/>
      <c r="H1996" s="2126"/>
      <c r="I1996" s="2171"/>
      <c r="J1996" s="2077"/>
    </row>
    <row r="1997" customFormat="false" ht="21.75" hidden="false" customHeight="true" outlineLevel="0" collapsed="false">
      <c r="F1997" s="2241" t="s">
        <v>1239</v>
      </c>
      <c r="G1997" s="2241"/>
      <c r="H1997" s="2241"/>
      <c r="I1997" s="2242" t="n">
        <f aca="false">SUM(I1992:I1995)</f>
        <v>12287536</v>
      </c>
      <c r="J1997" s="2130" t="n">
        <f aca="false">I1997-M1981</f>
        <v>0</v>
      </c>
    </row>
    <row r="1998" customFormat="false" ht="21.75" hidden="false" customHeight="true" outlineLevel="0" collapsed="false">
      <c r="F1998" s="2103"/>
      <c r="G1998" s="2077"/>
      <c r="H1998" s="2077"/>
      <c r="I1998" s="2077"/>
      <c r="J1998" s="2077"/>
    </row>
    <row r="1999" customFormat="false" ht="21.75" hidden="false" customHeight="true" outlineLevel="0" collapsed="false">
      <c r="A1999" s="2077"/>
      <c r="B1999" s="2078"/>
      <c r="C1999" s="2051"/>
      <c r="D1999" s="2079"/>
      <c r="F1999" s="2103"/>
      <c r="G1999" s="2077"/>
      <c r="H1999" s="2077"/>
      <c r="I1999" s="2077"/>
      <c r="J1999" s="2077"/>
      <c r="L1999" s="2077"/>
      <c r="M1999" s="2077"/>
      <c r="N1999" s="2051"/>
      <c r="O1999" s="2077"/>
    </row>
    <row r="2000" customFormat="false" ht="21.75" hidden="false" customHeight="true" outlineLevel="0" collapsed="false">
      <c r="A2000" s="2077"/>
      <c r="B2000" s="2078"/>
      <c r="C2000" s="2051"/>
      <c r="D2000" s="2079"/>
      <c r="E2000" s="2051"/>
      <c r="F2000" s="2103"/>
      <c r="G2000" s="2077"/>
      <c r="H2000" s="2077"/>
      <c r="I2000" s="2077"/>
      <c r="J2000" s="2077"/>
      <c r="K2000" s="2080"/>
      <c r="L2000" s="2077"/>
      <c r="M2000" s="2077"/>
      <c r="N2000" s="2051"/>
      <c r="O2000" s="2077"/>
    </row>
    <row r="2001" customFormat="false" ht="21.75" hidden="false" customHeight="true" outlineLevel="0" collapsed="false">
      <c r="A2001" s="2077"/>
      <c r="B2001" s="2078"/>
      <c r="C2001" s="2051"/>
      <c r="D2001" s="2079"/>
      <c r="E2001" s="2051"/>
      <c r="F2001" s="2103"/>
      <c r="G2001" s="2077"/>
      <c r="H2001" s="2077"/>
      <c r="I2001" s="2077"/>
      <c r="J2001" s="2077"/>
      <c r="K2001" s="2080"/>
      <c r="L2001" s="2077"/>
      <c r="M2001" s="2077"/>
      <c r="N2001" s="2051"/>
      <c r="O2001" s="2077"/>
    </row>
    <row r="2002" customFormat="false" ht="21.75" hidden="false" customHeight="true" outlineLevel="0" collapsed="false">
      <c r="A2002" s="2077"/>
      <c r="B2002" s="2051"/>
      <c r="C2002" s="2051"/>
      <c r="D2002" s="2079"/>
      <c r="E2002" s="2051"/>
      <c r="F2002" s="2103"/>
      <c r="G2002" s="2077"/>
      <c r="H2002" s="2077"/>
      <c r="I2002" s="2077"/>
      <c r="J2002" s="2077"/>
      <c r="K2002" s="2080"/>
      <c r="L2002" s="2077"/>
      <c r="M2002" s="2077"/>
      <c r="N2002" s="2051"/>
      <c r="O2002" s="2077"/>
    </row>
    <row r="2003" customFormat="false" ht="21.75" hidden="false" customHeight="true" outlineLevel="0" collapsed="false">
      <c r="A2003" s="2077"/>
      <c r="B2003" s="2051"/>
      <c r="C2003" s="2051"/>
      <c r="D2003" s="2079"/>
      <c r="E2003" s="2051"/>
      <c r="F2003" s="2103"/>
      <c r="G2003" s="2077"/>
      <c r="H2003" s="2077"/>
      <c r="I2003" s="2077"/>
      <c r="J2003" s="2077"/>
      <c r="K2003" s="2080"/>
      <c r="L2003" s="2077"/>
      <c r="M2003" s="2077"/>
      <c r="N2003" s="2051"/>
      <c r="O2003" s="2077"/>
    </row>
    <row r="2004" customFormat="false" ht="21.75" hidden="false" customHeight="true" outlineLevel="0" collapsed="false">
      <c r="A2004" s="2077"/>
      <c r="B2004" s="2078"/>
      <c r="C2004" s="2051"/>
      <c r="D2004" s="2079"/>
      <c r="E2004" s="2051"/>
      <c r="F2004" s="2103"/>
      <c r="G2004" s="2077"/>
      <c r="H2004" s="2077"/>
      <c r="I2004" s="2077"/>
      <c r="J2004" s="2077"/>
      <c r="K2004" s="2080"/>
      <c r="L2004" s="2077"/>
      <c r="M2004" s="2077"/>
      <c r="N2004" s="2051"/>
      <c r="O2004" s="2077"/>
    </row>
    <row r="2005" customFormat="false" ht="21.75" hidden="false" customHeight="true" outlineLevel="0" collapsed="false">
      <c r="A2005" s="2077"/>
      <c r="B2005" s="2078"/>
      <c r="C2005" s="2051"/>
      <c r="D2005" s="2079"/>
      <c r="E2005" s="2051"/>
      <c r="F2005" s="2103"/>
      <c r="G2005" s="2077"/>
      <c r="H2005" s="2077"/>
      <c r="I2005" s="2077"/>
      <c r="J2005" s="2077"/>
      <c r="K2005" s="2080"/>
      <c r="L2005" s="2077"/>
      <c r="M2005" s="2077"/>
      <c r="N2005" s="2051"/>
      <c r="O2005" s="2077"/>
    </row>
    <row r="2006" customFormat="false" ht="21.75" hidden="false" customHeight="true" outlineLevel="0" collapsed="false">
      <c r="A2006" s="2077"/>
      <c r="B2006" s="2078"/>
      <c r="C2006" s="2051"/>
      <c r="D2006" s="2079"/>
      <c r="E2006" s="2051"/>
      <c r="F2006" s="2103"/>
      <c r="G2006" s="2077"/>
      <c r="H2006" s="2077"/>
      <c r="I2006" s="2077"/>
      <c r="J2006" s="2077"/>
      <c r="K2006" s="2080"/>
      <c r="L2006" s="2077"/>
      <c r="M2006" s="2077"/>
      <c r="N2006" s="2051"/>
      <c r="O2006" s="2077"/>
    </row>
    <row r="2007" customFormat="false" ht="21.75" hidden="false" customHeight="true" outlineLevel="0" collapsed="false">
      <c r="A2007" s="2174"/>
      <c r="B2007" s="2175"/>
      <c r="C2007" s="2175"/>
      <c r="D2007" s="2175"/>
      <c r="E2007" s="2175"/>
      <c r="F2007" s="2175"/>
      <c r="G2007" s="2175"/>
      <c r="H2007" s="2175"/>
      <c r="I2007" s="2175"/>
      <c r="J2007" s="2175"/>
      <c r="K2007" s="2175"/>
      <c r="L2007" s="2175"/>
      <c r="M2007" s="2175"/>
      <c r="N2007" s="2051"/>
      <c r="O2007" s="2077"/>
    </row>
    <row r="2008" customFormat="false" ht="21.75" hidden="false" customHeight="true" outlineLevel="0" collapsed="false">
      <c r="A2008" s="2077"/>
      <c r="B2008" s="2078"/>
      <c r="C2008" s="2051"/>
      <c r="D2008" s="2079"/>
      <c r="E2008" s="2051"/>
      <c r="F2008" s="2103"/>
      <c r="G2008" s="2077"/>
      <c r="H2008" s="2077"/>
      <c r="I2008" s="2077"/>
      <c r="J2008" s="2077"/>
      <c r="K2008" s="2080"/>
      <c r="L2008" s="2077"/>
      <c r="M2008" s="2077"/>
      <c r="N2008" s="2051"/>
      <c r="O2008" s="2077"/>
    </row>
    <row r="2009" customFormat="false" ht="21.75" hidden="false" customHeight="true" outlineLevel="0" collapsed="false">
      <c r="A2009" s="2077"/>
      <c r="B2009" s="2078"/>
      <c r="C2009" s="2051"/>
      <c r="D2009" s="2079"/>
      <c r="E2009" s="2051"/>
      <c r="F2009" s="2103"/>
      <c r="G2009" s="2077"/>
      <c r="H2009" s="2077"/>
      <c r="I2009" s="2077"/>
      <c r="J2009" s="2077"/>
      <c r="K2009" s="2080"/>
      <c r="L2009" s="2077"/>
      <c r="M2009" s="2077"/>
      <c r="N2009" s="2051"/>
      <c r="O2009" s="2077"/>
    </row>
    <row r="2010" customFormat="false" ht="21.75" hidden="false" customHeight="true" outlineLevel="0" collapsed="false">
      <c r="A2010" s="2270" t="s">
        <v>2215</v>
      </c>
      <c r="B2010" s="2270"/>
      <c r="C2010" s="2270"/>
      <c r="D2010" s="2270"/>
      <c r="E2010" s="2270"/>
      <c r="F2010" s="2270"/>
      <c r="G2010" s="2270"/>
      <c r="H2010" s="2270"/>
      <c r="I2010" s="2270"/>
      <c r="J2010" s="2270"/>
      <c r="K2010" s="2270"/>
      <c r="L2010" s="2270"/>
      <c r="M2010" s="2270"/>
      <c r="N2010" s="2270"/>
      <c r="O2010" s="1989" t="str">
        <f aca="false">$O$6</f>
        <v>Month June-2023</v>
      </c>
      <c r="S2010" s="1990" t="str">
        <f aca="false">S6</f>
        <v>Name of Feeders.</v>
      </c>
      <c r="T2010" s="1991" t="str">
        <f aca="false">T6</f>
        <v>Month June-2023</v>
      </c>
      <c r="U2010" s="1990" t="s">
        <v>1070</v>
      </c>
      <c r="V2010" s="1990" t="str">
        <f aca="false">V6</f>
        <v>Diffferance</v>
      </c>
      <c r="W2010" s="1990" t="str">
        <f aca="false">W6</f>
        <v>% of Increased/Decreased</v>
      </c>
      <c r="X2010" s="1990" t="str">
        <f aca="false">X6</f>
        <v>COMENTS</v>
      </c>
    </row>
    <row r="2011" customFormat="false" ht="21.75" hidden="false" customHeight="true" outlineLevel="0" collapsed="false">
      <c r="A2011" s="1992" t="s">
        <v>794</v>
      </c>
      <c r="B2011" s="1993" t="s">
        <v>1074</v>
      </c>
      <c r="C2011" s="1994" t="s">
        <v>1075</v>
      </c>
      <c r="D2011" s="1994"/>
      <c r="E2011" s="1994"/>
      <c r="F2011" s="1995" t="s">
        <v>45</v>
      </c>
      <c r="G2011" s="1996" t="s">
        <v>1076</v>
      </c>
      <c r="H2011" s="1996"/>
      <c r="I2011" s="1996"/>
      <c r="J2011" s="1996" t="s">
        <v>29</v>
      </c>
      <c r="K2011" s="1996" t="s">
        <v>1077</v>
      </c>
      <c r="L2011" s="1996"/>
      <c r="M2011" s="1994" t="s">
        <v>1134</v>
      </c>
      <c r="N2011" s="1993"/>
      <c r="O2011" s="1997" t="s">
        <v>479</v>
      </c>
    </row>
    <row r="2012" customFormat="false" ht="21.75" hidden="false" customHeight="true" outlineLevel="0" collapsed="false">
      <c r="A2012" s="1992"/>
      <c r="B2012" s="1993"/>
      <c r="C2012" s="1998" t="s">
        <v>1079</v>
      </c>
      <c r="D2012" s="1998"/>
      <c r="E2012" s="1998" t="s">
        <v>1080</v>
      </c>
      <c r="F2012" s="1995"/>
      <c r="G2012" s="2249" t="n">
        <f aca="false">'NORTH-1'!$H$8</f>
        <v>44929</v>
      </c>
      <c r="H2012" s="2249" t="n">
        <f aca="false">'NORTH-1'!$H$8</f>
        <v>44929</v>
      </c>
      <c r="I2012" s="2000" t="s">
        <v>47</v>
      </c>
      <c r="J2012" s="1996"/>
      <c r="K2012" s="2000" t="s">
        <v>1081</v>
      </c>
      <c r="L2012" s="2000" t="s">
        <v>1082</v>
      </c>
      <c r="M2012" s="1994" t="s">
        <v>1083</v>
      </c>
      <c r="N2012" s="1998" t="s">
        <v>741</v>
      </c>
      <c r="O2012" s="1997"/>
    </row>
    <row r="2013" customFormat="false" ht="21.75" hidden="false" customHeight="true" outlineLevel="0" collapsed="false">
      <c r="A2013" s="2002" t="n">
        <v>1</v>
      </c>
      <c r="B2013" s="2003" t="n">
        <v>2</v>
      </c>
      <c r="C2013" s="2004" t="n">
        <v>4</v>
      </c>
      <c r="D2013" s="2004"/>
      <c r="E2013" s="2003" t="n">
        <v>5</v>
      </c>
      <c r="F2013" s="2005" t="n">
        <v>7</v>
      </c>
      <c r="G2013" s="2002" t="n">
        <v>9</v>
      </c>
      <c r="H2013" s="2002" t="n">
        <v>9</v>
      </c>
      <c r="I2013" s="2002" t="s">
        <v>1084</v>
      </c>
      <c r="J2013" s="2002" t="n">
        <v>11</v>
      </c>
      <c r="K2013" s="2002" t="s">
        <v>1085</v>
      </c>
      <c r="L2013" s="2002" t="s">
        <v>1086</v>
      </c>
      <c r="M2013" s="2002" t="n">
        <v>14</v>
      </c>
      <c r="N2013" s="2006" t="n">
        <v>15</v>
      </c>
      <c r="O2013" s="2002" t="n">
        <v>16</v>
      </c>
      <c r="T2013" s="1441" t="n">
        <v>15283200.0000001</v>
      </c>
      <c r="U2013" s="1441" t="n">
        <v>15283200.0000001</v>
      </c>
      <c r="V2013" s="1441" t="n">
        <f aca="false">T2013-U2013</f>
        <v>0</v>
      </c>
      <c r="W2013" s="2001" t="n">
        <f aca="false">V2013/U2013*100</f>
        <v>0</v>
      </c>
      <c r="X2013" s="1441" t="str">
        <f aca="false">IF(W2013&gt;40,"FAULT",IF(W2013&lt;-40,"CHECK","OK"))</f>
        <v>OK</v>
      </c>
    </row>
    <row r="2014" customFormat="false" ht="21.75" hidden="false" customHeight="true" outlineLevel="0" collapsed="false">
      <c r="A2014" s="2016"/>
      <c r="B2014" s="2008" t="s">
        <v>2137</v>
      </c>
      <c r="C2014" s="2009"/>
      <c r="D2014" s="2010"/>
      <c r="E2014" s="2009"/>
      <c r="F2014" s="2012"/>
      <c r="G2014" s="2009"/>
      <c r="H2014" s="2009"/>
      <c r="I2014" s="2009"/>
      <c r="J2014" s="2009"/>
      <c r="K2014" s="2010"/>
      <c r="L2014" s="2009"/>
      <c r="M2014" s="2013"/>
      <c r="N2014" s="2014"/>
      <c r="O2014" s="2027"/>
    </row>
    <row r="2015" customFormat="false" ht="21.75" hidden="false" customHeight="true" outlineLevel="0" collapsed="false">
      <c r="A2015" s="2176" t="n">
        <f aca="false">A904</f>
        <v>18</v>
      </c>
      <c r="B2015" s="2177" t="str">
        <f aca="false">B904</f>
        <v>Kamrangir Char-2</v>
      </c>
      <c r="C2015" s="2178" t="n">
        <f aca="false">C904</f>
        <v>33</v>
      </c>
      <c r="D2015" s="2250" t="n">
        <f aca="false">D904</f>
        <v>0</v>
      </c>
      <c r="E2015" s="2178" t="n">
        <f aca="false">E904</f>
        <v>30799147</v>
      </c>
      <c r="F2015" s="2180" t="n">
        <f aca="false">F904</f>
        <v>1</v>
      </c>
      <c r="G2015" s="2181" t="n">
        <f aca="false">G904</f>
        <v>1464.97</v>
      </c>
      <c r="H2015" s="2181" t="n">
        <f aca="false">H904</f>
        <v>1491.72</v>
      </c>
      <c r="I2015" s="2181" t="n">
        <f aca="false">I904</f>
        <v>26.75</v>
      </c>
      <c r="J2015" s="2178" t="n">
        <f aca="false">J904</f>
        <v>240000</v>
      </c>
      <c r="K2015" s="2184" t="n">
        <f aca="false">K904</f>
        <v>0</v>
      </c>
      <c r="L2015" s="2186" t="n">
        <f aca="false">L904</f>
        <v>6420000</v>
      </c>
      <c r="M2015" s="2186" t="n">
        <f aca="false">M904</f>
        <v>6464726.83885365</v>
      </c>
      <c r="N2015" s="2129"/>
      <c r="O2015" s="2187"/>
    </row>
    <row r="2016" customFormat="false" ht="21.75" hidden="false" customHeight="true" outlineLevel="0" collapsed="false">
      <c r="A2016" s="2016"/>
      <c r="B2016" s="2189"/>
      <c r="C2016" s="2190"/>
      <c r="D2016" s="2191"/>
      <c r="E2016" s="2190"/>
      <c r="F2016" s="2192"/>
      <c r="G2016" s="2193"/>
      <c r="H2016" s="2193"/>
      <c r="I2016" s="2193"/>
      <c r="J2016" s="2142" t="s">
        <v>475</v>
      </c>
      <c r="K2016" s="2130" t="n">
        <f aca="false">SUM(K2015:K2015)</f>
        <v>0</v>
      </c>
      <c r="L2016" s="2130"/>
      <c r="M2016" s="2130" t="n">
        <f aca="false">SUM(M2015:M2015)</f>
        <v>6464726.83885365</v>
      </c>
      <c r="N2016" s="2129"/>
      <c r="O2016" s="2027"/>
    </row>
    <row r="2017" customFormat="false" ht="21.75" hidden="false" customHeight="true" outlineLevel="0" collapsed="false">
      <c r="A2017" s="2027"/>
      <c r="B2017" s="2008" t="s">
        <v>2216</v>
      </c>
      <c r="C2017" s="2009"/>
      <c r="D2017" s="2010"/>
      <c r="E2017" s="2009"/>
      <c r="F2017" s="2012"/>
      <c r="G2017" s="2009"/>
      <c r="H2017" s="2009"/>
      <c r="I2017" s="2009"/>
      <c r="J2017" s="2195"/>
      <c r="K2017" s="2196"/>
      <c r="L2017" s="2197"/>
      <c r="M2017" s="2197"/>
      <c r="N2017" s="2014"/>
      <c r="O2017" s="2151"/>
    </row>
    <row r="2018" customFormat="false" ht="21.75" hidden="false" customHeight="true" outlineLevel="0" collapsed="false">
      <c r="A2018" s="2027"/>
      <c r="B2018" s="2017"/>
      <c r="C2018" s="2018" t="n">
        <v>33</v>
      </c>
      <c r="D2018" s="2153"/>
      <c r="E2018" s="2018"/>
      <c r="F2018" s="2119"/>
      <c r="G2018" s="2212"/>
      <c r="H2018" s="2212"/>
      <c r="I2018" s="2053"/>
      <c r="J2018" s="2027"/>
      <c r="K2018" s="2024"/>
      <c r="L2018" s="2128"/>
      <c r="M2018" s="2128"/>
      <c r="N2018" s="2129"/>
      <c r="O2018" s="2151"/>
    </row>
    <row r="2019" customFormat="false" ht="21.75" hidden="false" customHeight="true" outlineLevel="0" collapsed="false">
      <c r="A2019" s="2027"/>
      <c r="B2019" s="2189"/>
      <c r="C2019" s="2190"/>
      <c r="D2019" s="2191"/>
      <c r="E2019" s="2190"/>
      <c r="F2019" s="2192"/>
      <c r="G2019" s="2193"/>
      <c r="H2019" s="2193"/>
      <c r="I2019" s="2204"/>
      <c r="J2019" s="2142" t="s">
        <v>475</v>
      </c>
      <c r="K2019" s="2130" t="n">
        <f aca="false">SUM(K2018:K2018)</f>
        <v>0</v>
      </c>
      <c r="L2019" s="2130"/>
      <c r="M2019" s="2130"/>
      <c r="N2019" s="2205"/>
      <c r="O2019" s="2151"/>
    </row>
    <row r="2020" customFormat="false" ht="21.75" hidden="false" customHeight="true" outlineLevel="0" collapsed="false">
      <c r="A2020" s="2027"/>
      <c r="B2020" s="2058" t="s">
        <v>2217</v>
      </c>
      <c r="C2020" s="2059"/>
      <c r="D2020" s="2060"/>
      <c r="E2020" s="2059"/>
      <c r="F2020" s="2061"/>
      <c r="G2020" s="2059"/>
      <c r="H2020" s="2059"/>
      <c r="I2020" s="2059"/>
      <c r="J2020" s="2059"/>
      <c r="K2020" s="2060"/>
      <c r="L2020" s="2059"/>
      <c r="M2020" s="2063"/>
      <c r="N2020" s="2064"/>
      <c r="O2020" s="2015"/>
    </row>
    <row r="2021" customFormat="false" ht="21.75" hidden="false" customHeight="true" outlineLevel="0" collapsed="false">
      <c r="A2021" s="2027"/>
      <c r="B2021" s="2017" t="s">
        <v>2218</v>
      </c>
      <c r="C2021" s="2018" t="n">
        <v>33</v>
      </c>
      <c r="D2021" s="2065" t="s">
        <v>1108</v>
      </c>
      <c r="E2021" s="2066"/>
      <c r="F2021" s="2119"/>
      <c r="G2021" s="2022"/>
      <c r="H2021" s="2022"/>
      <c r="I2021" s="2212" t="n">
        <f aca="false">H2021-G2021</f>
        <v>0</v>
      </c>
      <c r="J2021" s="2027" t="n">
        <v>240000</v>
      </c>
      <c r="K2021" s="2024"/>
      <c r="L2021" s="2029" t="n">
        <f aca="false">J2021*I2021*F2021</f>
        <v>0</v>
      </c>
      <c r="M2021" s="2025"/>
      <c r="N2021" s="2026"/>
      <c r="O2021" s="2027"/>
    </row>
    <row r="2022" customFormat="false" ht="21.75" hidden="false" customHeight="true" outlineLevel="0" collapsed="false">
      <c r="A2022" s="2027"/>
      <c r="B2022" s="2017" t="s">
        <v>2219</v>
      </c>
      <c r="C2022" s="2018" t="n">
        <v>33</v>
      </c>
      <c r="D2022" s="2065"/>
      <c r="E2022" s="2066"/>
      <c r="F2022" s="2119"/>
      <c r="G2022" s="2022"/>
      <c r="H2022" s="2022"/>
      <c r="I2022" s="2212" t="n">
        <f aca="false">H2022-G2022</f>
        <v>0</v>
      </c>
      <c r="J2022" s="2027" t="n">
        <v>240000</v>
      </c>
      <c r="K2022" s="2024"/>
      <c r="L2022" s="2029" t="n">
        <f aca="false">J2022*I2022*F2022</f>
        <v>0</v>
      </c>
      <c r="M2022" s="2025"/>
      <c r="N2022" s="2026"/>
      <c r="O2022" s="2027"/>
    </row>
    <row r="2023" customFormat="false" ht="21.75" hidden="false" customHeight="true" outlineLevel="0" collapsed="false">
      <c r="A2023" s="2027"/>
      <c r="B2023" s="2037"/>
      <c r="C2023" s="2038"/>
      <c r="D2023" s="2039"/>
      <c r="E2023" s="2038"/>
      <c r="F2023" s="2040"/>
      <c r="G2023" s="2041"/>
      <c r="H2023" s="2041"/>
      <c r="I2023" s="2041"/>
      <c r="J2023" s="2037" t="s">
        <v>1110</v>
      </c>
      <c r="K2023" s="2068"/>
      <c r="L2023" s="2076" t="n">
        <f aca="false">SUM(L2021:L2022)</f>
        <v>0</v>
      </c>
      <c r="M2023" s="2055"/>
      <c r="N2023" s="2057"/>
      <c r="O2023" s="2027"/>
    </row>
    <row r="2024" customFormat="false" ht="21.75" hidden="false" customHeight="true" outlineLevel="0" collapsed="false">
      <c r="A2024" s="2132"/>
      <c r="B2024" s="2058" t="s">
        <v>2220</v>
      </c>
      <c r="C2024" s="2059"/>
      <c r="D2024" s="2060"/>
      <c r="E2024" s="2059"/>
      <c r="F2024" s="2061"/>
      <c r="G2024" s="2059"/>
      <c r="H2024" s="2059"/>
      <c r="I2024" s="2059"/>
      <c r="J2024" s="2208"/>
      <c r="K2024" s="2209"/>
      <c r="L2024" s="2210"/>
      <c r="M2024" s="2210"/>
      <c r="N2024" s="2064"/>
      <c r="O2024" s="2151"/>
    </row>
    <row r="2025" customFormat="false" ht="21.75" hidden="false" customHeight="true" outlineLevel="0" collapsed="false">
      <c r="A2025" s="2027"/>
      <c r="B2025" s="2017" t="s">
        <v>2221</v>
      </c>
      <c r="C2025" s="2018" t="n">
        <v>33</v>
      </c>
      <c r="D2025" s="2211"/>
      <c r="E2025" s="2018" t="s">
        <v>2222</v>
      </c>
      <c r="F2025" s="2119" t="n">
        <v>1</v>
      </c>
      <c r="G2025" s="2127" t="n">
        <v>1393.51</v>
      </c>
      <c r="H2025" s="2127" t="n">
        <v>1393.51</v>
      </c>
      <c r="I2025" s="2212" t="n">
        <f aca="false">H2025-G2025</f>
        <v>0</v>
      </c>
      <c r="J2025" s="2213" t="n">
        <v>180000</v>
      </c>
      <c r="K2025" s="2214"/>
      <c r="L2025" s="2128" t="n">
        <f aca="false">F2025*I2025*J2025</f>
        <v>0</v>
      </c>
      <c r="M2025" s="2128"/>
      <c r="N2025" s="2131"/>
      <c r="O2025" s="2151"/>
    </row>
    <row r="2026" customFormat="false" ht="21.75" hidden="false" customHeight="true" outlineLevel="0" collapsed="false">
      <c r="A2026" s="2027" t="n">
        <v>1</v>
      </c>
      <c r="B2026" s="2017" t="s">
        <v>2223</v>
      </c>
      <c r="C2026" s="2018" t="n">
        <v>33</v>
      </c>
      <c r="D2026" s="2211"/>
      <c r="E2026" s="2018" t="s">
        <v>2224</v>
      </c>
      <c r="F2026" s="2119" t="n">
        <v>1</v>
      </c>
      <c r="G2026" s="2127" t="n">
        <v>1891.29</v>
      </c>
      <c r="H2026" s="2127" t="n">
        <v>1891.29</v>
      </c>
      <c r="I2026" s="2212" t="n">
        <f aca="false">H2026-G2026</f>
        <v>0</v>
      </c>
      <c r="J2026" s="2213" t="n">
        <v>180000</v>
      </c>
      <c r="K2026" s="2214"/>
      <c r="L2026" s="2128" t="n">
        <f aca="false">F2026*I2026*J2026</f>
        <v>0</v>
      </c>
      <c r="M2026" s="2128"/>
      <c r="N2026" s="2131"/>
      <c r="O2026" s="2151"/>
    </row>
    <row r="2027" customFormat="false" ht="21.75" hidden="false" customHeight="true" outlineLevel="0" collapsed="false">
      <c r="A2027" s="2132"/>
      <c r="B2027" s="2142"/>
      <c r="C2027" s="2143"/>
      <c r="D2027" s="2142"/>
      <c r="E2027" s="2143"/>
      <c r="F2027" s="2144"/>
      <c r="G2027" s="2145"/>
      <c r="H2027" s="2145"/>
      <c r="I2027" s="2145"/>
      <c r="J2027" s="2142" t="s">
        <v>475</v>
      </c>
      <c r="K2027" s="2121"/>
      <c r="L2027" s="2130" t="n">
        <f aca="false">SUM(L2025:L2026)</f>
        <v>0</v>
      </c>
      <c r="M2027" s="2130" t="n">
        <f aca="false">SUM(M2025:M2026)</f>
        <v>0</v>
      </c>
      <c r="N2027" s="2131"/>
      <c r="O2027" s="2151"/>
    </row>
    <row r="2028" customFormat="false" ht="21.75" hidden="false" customHeight="true" outlineLevel="0" collapsed="false">
      <c r="A2028" s="2080"/>
      <c r="B2028" s="2217"/>
      <c r="C2028" s="2218"/>
      <c r="D2028" s="2217"/>
      <c r="E2028" s="2218"/>
      <c r="F2028" s="2219"/>
      <c r="G2028" s="2220"/>
      <c r="H2028" s="2220"/>
      <c r="I2028" s="2220"/>
      <c r="J2028" s="2217"/>
      <c r="K2028" s="2221"/>
      <c r="L2028" s="2222"/>
      <c r="M2028" s="2222"/>
      <c r="N2028" s="2194"/>
      <c r="O2028" s="2223"/>
    </row>
    <row r="2029" customFormat="false" ht="21.75" hidden="false" customHeight="true" outlineLevel="0" collapsed="false">
      <c r="A2029" s="2080"/>
      <c r="B2029" s="2081" t="s">
        <v>1258</v>
      </c>
      <c r="C2029" s="2081"/>
      <c r="D2029" s="2082" t="s">
        <v>212</v>
      </c>
      <c r="F2029" s="2083" t="s">
        <v>1433</v>
      </c>
      <c r="G2029" s="2083"/>
      <c r="H2029" s="2083"/>
      <c r="I2029" s="2082" t="s">
        <v>212</v>
      </c>
      <c r="J2029" s="2077"/>
      <c r="K2029" s="2084" t="s">
        <v>1123</v>
      </c>
      <c r="L2029" s="2084"/>
      <c r="M2029" s="2085" t="s">
        <v>212</v>
      </c>
      <c r="N2029" s="2194"/>
      <c r="O2029" s="2223"/>
    </row>
    <row r="2030" customFormat="false" ht="21.75" hidden="false" customHeight="true" outlineLevel="0" collapsed="false">
      <c r="A2030" s="2080"/>
      <c r="B2030" s="2086" t="str">
        <f aca="false">B2014</f>
        <v>33 KV SIDE</v>
      </c>
      <c r="C2030" s="2086"/>
      <c r="D2030" s="2089" t="n">
        <f aca="false">M2016</f>
        <v>6464726.83885365</v>
      </c>
      <c r="F2030" s="2088" t="s">
        <v>1124</v>
      </c>
      <c r="G2030" s="2088"/>
      <c r="H2030" s="2088"/>
      <c r="I2030" s="2224" t="n">
        <f aca="false">L2023</f>
        <v>0</v>
      </c>
      <c r="J2030" s="2077"/>
      <c r="K2030" s="2225" t="str">
        <f aca="false">F2031</f>
        <v>KALLYANPUR 33 KV NET IMPORT</v>
      </c>
      <c r="L2030" s="2225"/>
      <c r="M2030" s="2091" t="n">
        <f aca="false">I2031</f>
        <v>6464726.83885365</v>
      </c>
      <c r="N2030" s="2194"/>
      <c r="O2030" s="2223"/>
    </row>
    <row r="2031" customFormat="false" ht="21.75" hidden="false" customHeight="true" outlineLevel="0" collapsed="false">
      <c r="A2031" s="2080"/>
      <c r="B2031" s="2086" t="s">
        <v>1126</v>
      </c>
      <c r="C2031" s="2086"/>
      <c r="D2031" s="2226"/>
      <c r="F2031" s="2088" t="s">
        <v>2189</v>
      </c>
      <c r="G2031" s="2088"/>
      <c r="H2031" s="2088"/>
      <c r="I2031" s="2224" t="n">
        <f aca="false">D2034-I2030</f>
        <v>6464726.83885365</v>
      </c>
      <c r="J2031" s="2077"/>
      <c r="K2031" s="2227" t="s">
        <v>2190</v>
      </c>
      <c r="L2031" s="2227"/>
      <c r="M2031" s="2224" t="n">
        <f aca="false">M2055</f>
        <v>6464726.83885365</v>
      </c>
      <c r="N2031" s="2194"/>
      <c r="O2031" s="2223"/>
    </row>
    <row r="2032" customFormat="false" ht="21.75" hidden="false" customHeight="true" outlineLevel="0" collapsed="false">
      <c r="A2032" s="2080"/>
      <c r="B2032" s="2086" t="s">
        <v>1128</v>
      </c>
      <c r="C2032" s="2086"/>
      <c r="D2032" s="2092"/>
      <c r="J2032" s="2077"/>
      <c r="K2032" s="2088" t="s">
        <v>1262</v>
      </c>
      <c r="L2032" s="2088"/>
      <c r="M2032" s="2224" t="n">
        <f aca="false">M2030-M2031</f>
        <v>0</v>
      </c>
      <c r="N2032" s="2194"/>
      <c r="O2032" s="2223"/>
    </row>
    <row r="2033" customFormat="false" ht="21.75" hidden="false" customHeight="true" outlineLevel="0" collapsed="false">
      <c r="A2033" s="2080"/>
      <c r="B2033" s="2086" t="s">
        <v>1130</v>
      </c>
      <c r="C2033" s="2086"/>
      <c r="D2033" s="2095"/>
      <c r="J2033" s="2077"/>
      <c r="K2033" s="2228" t="s">
        <v>1131</v>
      </c>
      <c r="L2033" s="2228"/>
      <c r="M2033" s="2097" t="n">
        <f aca="false">M2032/M2030</f>
        <v>0</v>
      </c>
      <c r="N2033" s="2194"/>
      <c r="O2033" s="2223"/>
    </row>
    <row r="2034" customFormat="false" ht="21.75" hidden="false" customHeight="true" outlineLevel="0" collapsed="false">
      <c r="A2034" s="2080"/>
      <c r="B2034" s="2229" t="s">
        <v>1263</v>
      </c>
      <c r="C2034" s="2229"/>
      <c r="D2034" s="2230" t="n">
        <f aca="false">SUM(D2030:D2032)</f>
        <v>6464726.83885365</v>
      </c>
      <c r="F2034" s="2103"/>
      <c r="G2034" s="2077"/>
      <c r="H2034" s="2077"/>
      <c r="I2034" s="2077"/>
      <c r="J2034" s="2077"/>
      <c r="K2034" s="2080"/>
      <c r="L2034" s="2077"/>
      <c r="M2034" s="2077"/>
      <c r="N2034" s="2194"/>
      <c r="O2034" s="2223"/>
    </row>
    <row r="2035" customFormat="false" ht="21.75" hidden="false" customHeight="true" outlineLevel="0" collapsed="false">
      <c r="A2035" s="2080"/>
      <c r="B2035" s="2217"/>
      <c r="C2035" s="2218"/>
      <c r="D2035" s="2217"/>
      <c r="E2035" s="2218"/>
      <c r="F2035" s="2219"/>
      <c r="G2035" s="2220"/>
      <c r="H2035" s="2220"/>
      <c r="I2035" s="2220"/>
      <c r="J2035" s="2217"/>
      <c r="K2035" s="2221"/>
      <c r="L2035" s="2222"/>
      <c r="M2035" s="2222"/>
      <c r="N2035" s="2194"/>
      <c r="O2035" s="2223"/>
    </row>
    <row r="2036" customFormat="false" ht="21.75" hidden="false" customHeight="true" outlineLevel="0" collapsed="false">
      <c r="A2036" s="2077"/>
      <c r="B2036" s="2051"/>
      <c r="C2036" s="2077"/>
      <c r="D2036" s="2231"/>
      <c r="E2036" s="2077"/>
      <c r="F2036" s="2103"/>
      <c r="G2036" s="2077"/>
      <c r="H2036" s="2077"/>
      <c r="I2036" s="2077"/>
      <c r="J2036" s="2077"/>
      <c r="K2036" s="2080"/>
      <c r="L2036" s="2077"/>
      <c r="M2036" s="2077"/>
      <c r="N2036" s="2077"/>
      <c r="O2036" s="2077"/>
    </row>
    <row r="2037" customFormat="false" ht="21.75" hidden="false" customHeight="true" outlineLevel="0" collapsed="false">
      <c r="A2037" s="2077"/>
      <c r="B2037" s="2051"/>
      <c r="C2037" s="2077"/>
      <c r="D2037" s="2231"/>
      <c r="E2037" s="2077"/>
      <c r="F2037" s="2103"/>
      <c r="G2037" s="2077"/>
      <c r="H2037" s="2077"/>
      <c r="I2037" s="2077"/>
      <c r="J2037" s="2077"/>
      <c r="K2037" s="2080"/>
      <c r="L2037" s="2077"/>
      <c r="M2037" s="2077"/>
      <c r="N2037" s="2077"/>
      <c r="O2037" s="2077"/>
    </row>
    <row r="2038" customFormat="false" ht="21.75" hidden="false" customHeight="true" outlineLevel="0" collapsed="false">
      <c r="A2038" s="2270" t="s">
        <v>2225</v>
      </c>
      <c r="B2038" s="2270"/>
      <c r="C2038" s="2270"/>
      <c r="D2038" s="2270"/>
      <c r="E2038" s="2270"/>
      <c r="F2038" s="2270"/>
      <c r="G2038" s="2270"/>
      <c r="H2038" s="2270"/>
      <c r="I2038" s="2270"/>
      <c r="J2038" s="2270"/>
      <c r="K2038" s="2270"/>
      <c r="L2038" s="2270"/>
      <c r="M2038" s="2270"/>
      <c r="N2038" s="2270"/>
      <c r="O2038" s="1989" t="str">
        <f aca="false">$O$6</f>
        <v>Month June-2023</v>
      </c>
      <c r="S2038" s="1990" t="str">
        <f aca="false">S6</f>
        <v>Name of Feeders.</v>
      </c>
      <c r="T2038" s="1991" t="str">
        <f aca="false">T6</f>
        <v>Month June-2023</v>
      </c>
      <c r="U2038" s="1990" t="s">
        <v>1070</v>
      </c>
      <c r="V2038" s="1990" t="str">
        <f aca="false">V6</f>
        <v>Diffferance</v>
      </c>
      <c r="W2038" s="1990" t="str">
        <f aca="false">W6</f>
        <v>% of Increased/Decreased</v>
      </c>
      <c r="X2038" s="1990" t="str">
        <f aca="false">X6</f>
        <v>COMENTS</v>
      </c>
    </row>
    <row r="2039" customFormat="false" ht="21.75" hidden="false" customHeight="true" outlineLevel="0" collapsed="false">
      <c r="A2039" s="1992" t="s">
        <v>794</v>
      </c>
      <c r="B2039" s="1993" t="s">
        <v>1074</v>
      </c>
      <c r="C2039" s="1994" t="s">
        <v>1075</v>
      </c>
      <c r="D2039" s="1994"/>
      <c r="E2039" s="1994"/>
      <c r="F2039" s="1995" t="s">
        <v>45</v>
      </c>
      <c r="G2039" s="1996" t="s">
        <v>1076</v>
      </c>
      <c r="H2039" s="1996"/>
      <c r="I2039" s="1996"/>
      <c r="J2039" s="1996" t="s">
        <v>29</v>
      </c>
      <c r="K2039" s="1996" t="s">
        <v>1077</v>
      </c>
      <c r="L2039" s="1996"/>
      <c r="M2039" s="1994" t="s">
        <v>1134</v>
      </c>
      <c r="N2039" s="1993"/>
      <c r="O2039" s="1997" t="s">
        <v>479</v>
      </c>
    </row>
    <row r="2040" customFormat="false" ht="21.75" hidden="false" customHeight="true" outlineLevel="0" collapsed="false">
      <c r="A2040" s="1992"/>
      <c r="B2040" s="1993"/>
      <c r="C2040" s="1998" t="s">
        <v>1079</v>
      </c>
      <c r="D2040" s="1998"/>
      <c r="E2040" s="1998" t="s">
        <v>1080</v>
      </c>
      <c r="F2040" s="1995"/>
      <c r="G2040" s="2249" t="n">
        <f aca="false">'NORTH-1'!$H$8</f>
        <v>44929</v>
      </c>
      <c r="H2040" s="2249" t="n">
        <f aca="false">'NORTH-1'!$H$8</f>
        <v>44929</v>
      </c>
      <c r="I2040" s="2000" t="s">
        <v>47</v>
      </c>
      <c r="J2040" s="1996"/>
      <c r="K2040" s="2000" t="s">
        <v>1081</v>
      </c>
      <c r="L2040" s="2000" t="s">
        <v>1082</v>
      </c>
      <c r="M2040" s="1994" t="s">
        <v>1083</v>
      </c>
      <c r="N2040" s="1998" t="s">
        <v>741</v>
      </c>
      <c r="O2040" s="1997"/>
    </row>
    <row r="2041" customFormat="false" ht="21.75" hidden="false" customHeight="true" outlineLevel="0" collapsed="false">
      <c r="A2041" s="2002" t="n">
        <v>1</v>
      </c>
      <c r="B2041" s="2003" t="n">
        <v>2</v>
      </c>
      <c r="C2041" s="2004" t="n">
        <v>4</v>
      </c>
      <c r="D2041" s="2004"/>
      <c r="E2041" s="2003" t="n">
        <v>5</v>
      </c>
      <c r="F2041" s="2005" t="n">
        <v>7</v>
      </c>
      <c r="G2041" s="2002" t="n">
        <v>9</v>
      </c>
      <c r="H2041" s="2002" t="n">
        <v>9</v>
      </c>
      <c r="I2041" s="2002" t="s">
        <v>1084</v>
      </c>
      <c r="J2041" s="2002" t="n">
        <v>11</v>
      </c>
      <c r="K2041" s="2002" t="s">
        <v>1085</v>
      </c>
      <c r="L2041" s="2002" t="s">
        <v>1086</v>
      </c>
      <c r="M2041" s="2002" t="n">
        <v>14</v>
      </c>
      <c r="N2041" s="2006" t="n">
        <v>15</v>
      </c>
      <c r="O2041" s="2002" t="n">
        <v>16</v>
      </c>
      <c r="T2041" s="1441" t="n">
        <v>15283200.0000001</v>
      </c>
      <c r="U2041" s="1441" t="n">
        <v>15283200.0000001</v>
      </c>
      <c r="V2041" s="1441" t="n">
        <f aca="false">T2041-U2041</f>
        <v>0</v>
      </c>
      <c r="W2041" s="2001" t="n">
        <f aca="false">V2041/U2041*100</f>
        <v>0</v>
      </c>
      <c r="X2041" s="1441" t="str">
        <f aca="false">IF(W2041&gt;40,"FAULT",IF(W2041&lt;-40,"CHECK","OK"))</f>
        <v>OK</v>
      </c>
    </row>
    <row r="2042" customFormat="false" ht="21.75" hidden="false" customHeight="true" outlineLevel="0" collapsed="false">
      <c r="A2042" s="2016"/>
      <c r="B2042" s="2008" t="s">
        <v>2226</v>
      </c>
      <c r="C2042" s="2009"/>
      <c r="D2042" s="2010"/>
      <c r="E2042" s="2009"/>
      <c r="F2042" s="2012"/>
      <c r="G2042" s="2009"/>
      <c r="H2042" s="2009"/>
      <c r="I2042" s="2009"/>
      <c r="J2042" s="2009"/>
      <c r="K2042" s="2010"/>
      <c r="L2042" s="2009"/>
      <c r="M2042" s="2013"/>
      <c r="N2042" s="2014"/>
      <c r="O2042" s="2027"/>
    </row>
    <row r="2043" customFormat="false" ht="21.75" hidden="false" customHeight="true" outlineLevel="0" collapsed="false">
      <c r="A2043" s="2016" t="n">
        <v>8</v>
      </c>
      <c r="B2043" s="2017" t="s">
        <v>2195</v>
      </c>
      <c r="C2043" s="2018" t="n">
        <v>11</v>
      </c>
      <c r="D2043" s="2153"/>
      <c r="E2043" s="2018" t="n">
        <v>6604390</v>
      </c>
      <c r="F2043" s="2119" t="n">
        <v>1</v>
      </c>
      <c r="G2043" s="2127" t="n">
        <v>49400.1</v>
      </c>
      <c r="H2043" s="2127" t="n">
        <v>49400.1</v>
      </c>
      <c r="I2043" s="2212" t="n">
        <f aca="false">H2043-G2043</f>
        <v>0</v>
      </c>
      <c r="J2043" s="2027" t="n">
        <v>80000</v>
      </c>
      <c r="K2043" s="2024" t="n">
        <f aca="false">F2043*I2043*J2043</f>
        <v>0</v>
      </c>
      <c r="L2043" s="2128"/>
      <c r="M2043" s="2128"/>
      <c r="N2043" s="2129"/>
      <c r="O2043" s="2027"/>
    </row>
    <row r="2044" customFormat="false" ht="21.75" hidden="false" customHeight="true" outlineLevel="0" collapsed="false">
      <c r="A2044" s="2016" t="n">
        <v>9</v>
      </c>
      <c r="B2044" s="2017" t="s">
        <v>2197</v>
      </c>
      <c r="C2044" s="2018" t="n">
        <v>11</v>
      </c>
      <c r="D2044" s="2153"/>
      <c r="E2044" s="2018" t="n">
        <v>6604450</v>
      </c>
      <c r="F2044" s="2119" t="n">
        <v>1</v>
      </c>
      <c r="G2044" s="2127" t="n">
        <v>336611</v>
      </c>
      <c r="H2044" s="2127" t="n">
        <v>336611</v>
      </c>
      <c r="I2044" s="2212" t="n">
        <f aca="false">H2044-G2044</f>
        <v>0</v>
      </c>
      <c r="J2044" s="2027" t="n">
        <v>80000</v>
      </c>
      <c r="K2044" s="2024" t="n">
        <f aca="false">F2044*I2044*J2044</f>
        <v>0</v>
      </c>
      <c r="L2044" s="2128"/>
      <c r="M2044" s="2128"/>
      <c r="N2044" s="2129"/>
      <c r="O2044" s="2027"/>
    </row>
    <row r="2045" customFormat="false" ht="21.75" hidden="false" customHeight="true" outlineLevel="0" collapsed="false">
      <c r="A2045" s="2016"/>
      <c r="B2045" s="2189"/>
      <c r="C2045" s="2190"/>
      <c r="D2045" s="2191"/>
      <c r="E2045" s="2190"/>
      <c r="F2045" s="2192"/>
      <c r="G2045" s="2193"/>
      <c r="H2045" s="2193"/>
      <c r="I2045" s="2193"/>
      <c r="J2045" s="2234" t="s">
        <v>475</v>
      </c>
      <c r="K2045" s="2130" t="n">
        <f aca="false">SUM(K2043:K2044)</f>
        <v>0</v>
      </c>
      <c r="L2045" s="2235"/>
      <c r="M2045" s="2130" t="n">
        <f aca="false">M2030</f>
        <v>6464726.83885365</v>
      </c>
      <c r="N2045" s="2205"/>
      <c r="O2045" s="2027"/>
    </row>
    <row r="2046" customFormat="false" ht="21.75" hidden="false" customHeight="true" outlineLevel="0" collapsed="false">
      <c r="A2046" s="2016"/>
      <c r="B2046" s="2058" t="s">
        <v>2226</v>
      </c>
      <c r="C2046" s="2059"/>
      <c r="D2046" s="2060"/>
      <c r="E2046" s="2059"/>
      <c r="F2046" s="2061"/>
      <c r="G2046" s="2059"/>
      <c r="H2046" s="2059"/>
      <c r="I2046" s="2059"/>
      <c r="J2046" s="2208"/>
      <c r="K2046" s="2209"/>
      <c r="L2046" s="2210"/>
      <c r="M2046" s="2210"/>
      <c r="N2046" s="2064"/>
      <c r="O2046" s="2027"/>
    </row>
    <row r="2047" customFormat="false" ht="21.75" hidden="false" customHeight="true" outlineLevel="0" collapsed="false">
      <c r="A2047" s="2016" t="n">
        <v>1</v>
      </c>
      <c r="B2047" s="2017" t="s">
        <v>2227</v>
      </c>
      <c r="C2047" s="2152" t="n">
        <v>11</v>
      </c>
      <c r="D2047" s="2158"/>
      <c r="E2047" s="2018" t="n">
        <v>6604414</v>
      </c>
      <c r="F2047" s="2119" t="n">
        <v>1</v>
      </c>
      <c r="G2047" s="2134" t="n">
        <v>3666.8</v>
      </c>
      <c r="H2047" s="2134" t="n">
        <v>3666.8</v>
      </c>
      <c r="I2047" s="2053" t="n">
        <f aca="false">H2047-G2047</f>
        <v>0</v>
      </c>
      <c r="J2047" s="2027" t="n">
        <v>8000</v>
      </c>
      <c r="K2047" s="2135" t="s">
        <v>348</v>
      </c>
      <c r="L2047" s="2128" t="n">
        <f aca="false">1.73*10.5*O2047*0.9*24*31</f>
        <v>973062.72</v>
      </c>
      <c r="M2047" s="2128" t="n">
        <f aca="false">L2047*$K$2055/$L$2055</f>
        <v>940323.903833258</v>
      </c>
      <c r="N2047" s="2154" t="s">
        <v>759</v>
      </c>
      <c r="O2047" s="2155" t="n">
        <v>80</v>
      </c>
      <c r="P2047" s="2128"/>
      <c r="S2047" s="0" t="str">
        <f aca="false">B2047</f>
        <v>Nizambag</v>
      </c>
      <c r="T2047" s="2160" t="n">
        <f aca="false">M2047</f>
        <v>940323.903833258</v>
      </c>
      <c r="U2047" s="0" t="n">
        <v>972380.663533831</v>
      </c>
      <c r="V2047" s="2328" t="n">
        <f aca="false">T2047-U2047</f>
        <v>-32056.7597005725</v>
      </c>
      <c r="W2047" s="2001" t="n">
        <f aca="false">V2047/U2047*100</f>
        <v>-3.29672944997401</v>
      </c>
      <c r="X2047" s="1441" t="str">
        <f aca="false">IF(W2047&gt;40,"FAULT",IF(W2047&lt;-40,"CHECK","OK"))</f>
        <v>OK</v>
      </c>
    </row>
    <row r="2048" customFormat="false" ht="21.75" hidden="false" customHeight="true" outlineLevel="0" collapsed="false">
      <c r="A2048" s="2016" t="n">
        <v>2</v>
      </c>
      <c r="B2048" s="2017" t="s">
        <v>2228</v>
      </c>
      <c r="C2048" s="2152" t="n">
        <v>11</v>
      </c>
      <c r="D2048" s="2161"/>
      <c r="E2048" s="2018" t="n">
        <v>6604287</v>
      </c>
      <c r="F2048" s="2119" t="n">
        <v>1</v>
      </c>
      <c r="G2048" s="2134" t="n">
        <v>21574.1</v>
      </c>
      <c r="H2048" s="2134" t="n">
        <v>21574.1</v>
      </c>
      <c r="I2048" s="2053" t="n">
        <f aca="false">H2048-G2048</f>
        <v>0</v>
      </c>
      <c r="J2048" s="2027" t="n">
        <v>8000</v>
      </c>
      <c r="K2048" s="2135" t="s">
        <v>348</v>
      </c>
      <c r="L2048" s="2128" t="n">
        <f aca="false">1.73*10.5*O2048*0.9*24*31</f>
        <v>364898.52</v>
      </c>
      <c r="M2048" s="2128" t="n">
        <f aca="false">L2048*$K$2055/$L$2055</f>
        <v>352621.463937472</v>
      </c>
      <c r="N2048" s="2154" t="s">
        <v>759</v>
      </c>
      <c r="O2048" s="2155" t="n">
        <v>30</v>
      </c>
      <c r="P2048" s="2128"/>
      <c r="S2048" s="0" t="str">
        <f aca="false">B2048</f>
        <v>Merry Stopes</v>
      </c>
      <c r="T2048" s="2160" t="n">
        <f aca="false">M2048</f>
        <v>352621.463937472</v>
      </c>
      <c r="U2048" s="0" t="n">
        <v>364642.748825187</v>
      </c>
      <c r="V2048" s="2328" t="n">
        <f aca="false">T2048-U2048</f>
        <v>-12021.2848877147</v>
      </c>
      <c r="W2048" s="2001" t="n">
        <f aca="false">V2048/U2048*100</f>
        <v>-3.296729449974</v>
      </c>
      <c r="X2048" s="1441" t="str">
        <f aca="false">IF(W2048&gt;40,"FAULT",IF(W2048&lt;-40,"CHECK","OK"))</f>
        <v>OK</v>
      </c>
    </row>
    <row r="2049" customFormat="false" ht="21.75" hidden="false" customHeight="true" outlineLevel="0" collapsed="false">
      <c r="A2049" s="2016" t="n">
        <v>3</v>
      </c>
      <c r="B2049" s="2017" t="s">
        <v>2229</v>
      </c>
      <c r="C2049" s="2152" t="n">
        <v>11</v>
      </c>
      <c r="D2049" s="2161"/>
      <c r="E2049" s="2018" t="n">
        <v>6604387</v>
      </c>
      <c r="F2049" s="2119" t="n">
        <v>1</v>
      </c>
      <c r="G2049" s="2134" t="n">
        <v>4108.33</v>
      </c>
      <c r="H2049" s="2134" t="n">
        <v>4108.33</v>
      </c>
      <c r="I2049" s="2053" t="n">
        <f aca="false">H2049-G2049</f>
        <v>0</v>
      </c>
      <c r="J2049" s="2027" t="n">
        <v>8000</v>
      </c>
      <c r="K2049" s="2135" t="s">
        <v>348</v>
      </c>
      <c r="L2049" s="2128" t="n">
        <f aca="false">1.73*10.5*O2049*0.9*24*31</f>
        <v>1337961.24</v>
      </c>
      <c r="M2049" s="2128" t="n">
        <f aca="false">L2049*$K$2055/$L$2055</f>
        <v>1292945.36777073</v>
      </c>
      <c r="N2049" s="2154" t="s">
        <v>759</v>
      </c>
      <c r="O2049" s="2155" t="n">
        <v>110</v>
      </c>
      <c r="P2049" s="2128"/>
      <c r="S2049" s="0" t="str">
        <f aca="false">B2049</f>
        <v>Mujibur Ghat</v>
      </c>
      <c r="T2049" s="2160" t="n">
        <f aca="false">M2049</f>
        <v>1292945.36777073</v>
      </c>
      <c r="U2049" s="0" t="n">
        <v>1337023.41235902</v>
      </c>
      <c r="V2049" s="2328" t="n">
        <f aca="false">T2049-U2049</f>
        <v>-44078.0445882871</v>
      </c>
      <c r="W2049" s="2001" t="n">
        <f aca="false">V2049/U2049*100</f>
        <v>-3.29672944997401</v>
      </c>
      <c r="X2049" s="1441" t="str">
        <f aca="false">IF(W2049&gt;40,"FAULT",IF(W2049&lt;-40,"CHECK","OK"))</f>
        <v>OK</v>
      </c>
    </row>
    <row r="2050" customFormat="false" ht="21.75" hidden="false" customHeight="true" outlineLevel="0" collapsed="false">
      <c r="A2050" s="2016" t="n">
        <v>4</v>
      </c>
      <c r="B2050" s="2017" t="s">
        <v>2230</v>
      </c>
      <c r="C2050" s="2152" t="n">
        <v>11</v>
      </c>
      <c r="D2050" s="2161"/>
      <c r="E2050" s="2018" t="n">
        <v>6604481</v>
      </c>
      <c r="F2050" s="2119" t="n">
        <v>1</v>
      </c>
      <c r="G2050" s="2134" t="n">
        <v>12880.37</v>
      </c>
      <c r="H2050" s="2134" t="n">
        <v>12880.37</v>
      </c>
      <c r="I2050" s="2053" t="n">
        <f aca="false">H2050-G2050</f>
        <v>0</v>
      </c>
      <c r="J2050" s="2027" t="n">
        <v>8000</v>
      </c>
      <c r="K2050" s="2135" t="s">
        <v>348</v>
      </c>
      <c r="L2050" s="2128" t="n">
        <f aca="false">1.73*10.5*O2050*0.9*24*31</f>
        <v>1702859.76</v>
      </c>
      <c r="M2050" s="2128" t="n">
        <f aca="false">L2050*$K$2055/$L$2055</f>
        <v>1645566.8317082</v>
      </c>
      <c r="N2050" s="2154" t="s">
        <v>759</v>
      </c>
      <c r="O2050" s="2155" t="n">
        <v>140</v>
      </c>
      <c r="P2050" s="2128"/>
      <c r="S2050" s="0" t="str">
        <f aca="false">B2050</f>
        <v>Madrasa</v>
      </c>
      <c r="T2050" s="2160" t="n">
        <f aca="false">M2050</f>
        <v>1645566.8317082</v>
      </c>
      <c r="U2050" s="0" t="n">
        <v>1701666.1611842</v>
      </c>
      <c r="V2050" s="2328" t="n">
        <f aca="false">T2050-U2050</f>
        <v>-56099.3294760021</v>
      </c>
      <c r="W2050" s="2001" t="n">
        <f aca="false">V2050/U2050*100</f>
        <v>-3.29672944997403</v>
      </c>
      <c r="X2050" s="1441" t="str">
        <f aca="false">IF(W2050&gt;40,"FAULT",IF(W2050&lt;-40,"CHECK","OK"))</f>
        <v>OK</v>
      </c>
    </row>
    <row r="2051" customFormat="false" ht="21.75" hidden="false" customHeight="true" outlineLevel="0" collapsed="false">
      <c r="A2051" s="2016" t="n">
        <v>5</v>
      </c>
      <c r="B2051" s="2017" t="s">
        <v>1749</v>
      </c>
      <c r="C2051" s="2152" t="n">
        <v>11</v>
      </c>
      <c r="D2051" s="2161"/>
      <c r="E2051" s="2018" t="n">
        <v>6604443</v>
      </c>
      <c r="F2051" s="2119" t="n">
        <v>1</v>
      </c>
      <c r="G2051" s="2134" t="n">
        <v>9206.44</v>
      </c>
      <c r="H2051" s="2134" t="n">
        <v>9206.44</v>
      </c>
      <c r="I2051" s="2053" t="n">
        <f aca="false">H2051-G2051</f>
        <v>0</v>
      </c>
      <c r="J2051" s="2027" t="n">
        <v>8000</v>
      </c>
      <c r="K2051" s="2135" t="s">
        <v>348</v>
      </c>
      <c r="L2051" s="2128" t="n">
        <f aca="false">1.73*10.5*O2051*0.9*24*31</f>
        <v>1337961.24</v>
      </c>
      <c r="M2051" s="2128" t="n">
        <f aca="false">L2051*$K$2055/$L$2055</f>
        <v>1292945.36777073</v>
      </c>
      <c r="N2051" s="2154" t="s">
        <v>759</v>
      </c>
      <c r="O2051" s="2155" t="n">
        <v>110</v>
      </c>
      <c r="P2051" s="2128"/>
      <c r="S2051" s="0" t="str">
        <f aca="false">B2051</f>
        <v>Thana</v>
      </c>
      <c r="T2051" s="2160" t="n">
        <f aca="false">M2051</f>
        <v>1292945.36777073</v>
      </c>
      <c r="U2051" s="0" t="n">
        <v>1337023.41235902</v>
      </c>
      <c r="V2051" s="2328" t="n">
        <f aca="false">T2051-U2051</f>
        <v>-44078.0445882871</v>
      </c>
      <c r="W2051" s="2001" t="n">
        <f aca="false">V2051/U2051*100</f>
        <v>-3.29672944997401</v>
      </c>
      <c r="X2051" s="1441" t="str">
        <f aca="false">IF(W2051&gt;40,"FAULT",IF(W2051&lt;-40,"CHECK","OK"))</f>
        <v>OK</v>
      </c>
    </row>
    <row r="2052" customFormat="false" ht="21.75" hidden="false" customHeight="true" outlineLevel="0" collapsed="false">
      <c r="A2052" s="2016" t="n">
        <v>6</v>
      </c>
      <c r="B2052" s="2337" t="s">
        <v>2231</v>
      </c>
      <c r="C2052" s="2414" t="n">
        <v>11</v>
      </c>
      <c r="D2052" s="2415"/>
      <c r="E2052" s="2416" t="n">
        <v>6604372</v>
      </c>
      <c r="F2052" s="2400" t="n">
        <v>1</v>
      </c>
      <c r="G2052" s="2134" t="n">
        <v>7218.69</v>
      </c>
      <c r="H2052" s="2134" t="n">
        <v>7218.69</v>
      </c>
      <c r="I2052" s="2052" t="n">
        <f aca="false">H2052-G2052</f>
        <v>0</v>
      </c>
      <c r="J2052" s="2398" t="n">
        <v>8000</v>
      </c>
      <c r="K2052" s="2401"/>
      <c r="L2052" s="2128" t="n">
        <f aca="false">F2052*I2052*J2052</f>
        <v>0</v>
      </c>
      <c r="M2052" s="2338" t="n">
        <f aca="false">L2052*$K$2055/$L$2055</f>
        <v>0</v>
      </c>
      <c r="N2052" s="2154" t="s">
        <v>759</v>
      </c>
      <c r="O2052" s="2155"/>
      <c r="P2052" s="2128"/>
      <c r="S2052" s="0" t="str">
        <f aca="false">B2052</f>
        <v>Al-Hera</v>
      </c>
      <c r="T2052" s="2160" t="n">
        <f aca="false">M2052</f>
        <v>0</v>
      </c>
      <c r="U2052" s="0" t="n">
        <v>0</v>
      </c>
      <c r="V2052" s="2328" t="n">
        <f aca="false">T2052-U2052</f>
        <v>0</v>
      </c>
      <c r="W2052" s="2001" t="e">
        <f aca="false">V2052/U2052*100</f>
        <v>#DIV/0!</v>
      </c>
      <c r="X2052" s="1441" t="e">
        <f aca="false">IF(W2052&gt;40,"FAULT",IF(W2052&lt;-40,"CHECK","OK"))</f>
        <v>#DIV/0!</v>
      </c>
    </row>
    <row r="2053" customFormat="false" ht="21.75" hidden="false" customHeight="true" outlineLevel="0" collapsed="false">
      <c r="A2053" s="2016" t="n">
        <v>7</v>
      </c>
      <c r="B2053" s="2017" t="s">
        <v>2232</v>
      </c>
      <c r="C2053" s="2152" t="n">
        <v>11</v>
      </c>
      <c r="D2053" s="2161"/>
      <c r="E2053" s="2018" t="n">
        <v>6604448</v>
      </c>
      <c r="F2053" s="2119" t="n">
        <v>1</v>
      </c>
      <c r="G2053" s="2134" t="n">
        <v>7366.66</v>
      </c>
      <c r="H2053" s="2134" t="n">
        <v>7366.66</v>
      </c>
      <c r="I2053" s="2053" t="n">
        <f aca="false">H2053-G2053</f>
        <v>0</v>
      </c>
      <c r="J2053" s="2027" t="n">
        <v>8000</v>
      </c>
      <c r="K2053" s="2135" t="s">
        <v>348</v>
      </c>
      <c r="L2053" s="2128" t="n">
        <f aca="false">1.73*10.5*O2053*0.9*24*31</f>
        <v>973062.72</v>
      </c>
      <c r="M2053" s="2128" t="n">
        <f aca="false">L2053*$K$2055/$L$2055</f>
        <v>940323.903833258</v>
      </c>
      <c r="N2053" s="2154" t="s">
        <v>759</v>
      </c>
      <c r="O2053" s="2155" t="n">
        <v>80</v>
      </c>
      <c r="P2053" s="2128"/>
      <c r="S2053" s="0" t="str">
        <f aca="false">B2053</f>
        <v>Waz Uddin School</v>
      </c>
      <c r="T2053" s="2160" t="n">
        <f aca="false">M2053</f>
        <v>940323.903833258</v>
      </c>
      <c r="U2053" s="0" t="n">
        <v>972380.663533831</v>
      </c>
      <c r="V2053" s="2328" t="n">
        <f aca="false">T2053-U2053</f>
        <v>-32056.7597005725</v>
      </c>
      <c r="W2053" s="2001" t="n">
        <f aca="false">V2053/U2053*100</f>
        <v>-3.29672944997401</v>
      </c>
      <c r="X2053" s="1441" t="str">
        <f aca="false">IF(W2053&gt;40,"FAULT",IF(W2053&lt;-40,"CHECK","OK"))</f>
        <v>OK</v>
      </c>
    </row>
    <row r="2054" customFormat="false" ht="21.75" hidden="false" customHeight="true" outlineLevel="0" collapsed="false">
      <c r="A2054" s="2016" t="n">
        <v>8</v>
      </c>
      <c r="B2054" s="2017" t="s">
        <v>1604</v>
      </c>
      <c r="C2054" s="2152" t="n">
        <v>11</v>
      </c>
      <c r="D2054" s="2161"/>
      <c r="E2054" s="2018" t="s">
        <v>2233</v>
      </c>
      <c r="F2054" s="2119" t="n">
        <v>1</v>
      </c>
      <c r="G2054" s="2134" t="n">
        <v>597.11</v>
      </c>
      <c r="H2054" s="2134" t="n">
        <v>597.11</v>
      </c>
      <c r="I2054" s="2053" t="n">
        <f aca="false">H2054-G2054</f>
        <v>0</v>
      </c>
      <c r="J2054" s="2027" t="n">
        <v>1</v>
      </c>
      <c r="K2054" s="2135"/>
      <c r="L2054" s="2128" t="n">
        <f aca="false">F2054*I2054*J2054</f>
        <v>0</v>
      </c>
      <c r="M2054" s="2128" t="n">
        <f aca="false">L2054*$K$2055/$L$2055</f>
        <v>0</v>
      </c>
      <c r="N2054" s="2154" t="s">
        <v>759</v>
      </c>
      <c r="O2054" s="2155"/>
      <c r="P2054" s="2128"/>
      <c r="S2054" s="0" t="str">
        <f aca="false">B2054</f>
        <v>11/0.4 kV Auxiliary Transformer</v>
      </c>
      <c r="T2054" s="2160" t="n">
        <f aca="false">M2054</f>
        <v>0</v>
      </c>
      <c r="U2054" s="0" t="n">
        <v>0</v>
      </c>
      <c r="V2054" s="2328" t="n">
        <f aca="false">T2054-U2054</f>
        <v>0</v>
      </c>
      <c r="W2054" s="2001" t="e">
        <f aca="false">V2054/U2054*100</f>
        <v>#DIV/0!</v>
      </c>
      <c r="X2054" s="1441" t="e">
        <f aca="false">IF(W2054&gt;40,"FAULT",IF(W2054&lt;-40,"CHECK","OK"))</f>
        <v>#DIV/0!</v>
      </c>
    </row>
    <row r="2055" customFormat="false" ht="21.75" hidden="false" customHeight="true" outlineLevel="0" collapsed="false">
      <c r="A2055" s="2132"/>
      <c r="B2055" s="2417" t="s">
        <v>2234</v>
      </c>
      <c r="C2055" s="2417"/>
      <c r="D2055" s="2417"/>
      <c r="E2055" s="2417"/>
      <c r="F2055" s="2417"/>
      <c r="G2055" s="2417"/>
      <c r="H2055" s="2417"/>
      <c r="I2055" s="2145"/>
      <c r="J2055" s="2239" t="s">
        <v>1187</v>
      </c>
      <c r="K2055" s="2130" t="n">
        <f aca="false">M2045</f>
        <v>6464726.83885365</v>
      </c>
      <c r="L2055" s="2130" t="n">
        <f aca="false">SUM(L2047:L2054)</f>
        <v>6689806.2</v>
      </c>
      <c r="M2055" s="2130" t="n">
        <f aca="false">SUM(M2047:M2054)</f>
        <v>6464726.83885365</v>
      </c>
      <c r="N2055" s="2166" t="n">
        <f aca="false">(M2055-L2055)/L2055*100</f>
        <v>-3.36451243006631</v>
      </c>
      <c r="O2055" s="2240"/>
    </row>
    <row r="2057" customFormat="false" ht="21.75" hidden="false" customHeight="true" outlineLevel="0" collapsed="false">
      <c r="A2057" s="2077"/>
      <c r="B2057" s="2078"/>
      <c r="C2057" s="2051"/>
      <c r="D2057" s="2079"/>
      <c r="F2057" s="2169" t="s">
        <v>1234</v>
      </c>
      <c r="G2057" s="2169"/>
      <c r="H2057" s="2169"/>
      <c r="I2057" s="2170" t="s">
        <v>212</v>
      </c>
      <c r="J2057" s="2077"/>
      <c r="L2057" s="2077"/>
      <c r="M2057" s="2077"/>
      <c r="N2057" s="2051"/>
      <c r="O2057" s="2077"/>
    </row>
    <row r="2058" customFormat="false" ht="21.75" hidden="false" customHeight="true" outlineLevel="0" collapsed="false">
      <c r="A2058" s="2077"/>
      <c r="B2058" s="2078"/>
      <c r="C2058" s="2051"/>
      <c r="D2058" s="2079"/>
      <c r="F2058" s="2260" t="s">
        <v>759</v>
      </c>
      <c r="G2058" s="2261" t="s">
        <v>1367</v>
      </c>
      <c r="H2058" s="2261"/>
      <c r="I2058" s="2171" t="n">
        <f aca="false">SUM(M2047:M2054)</f>
        <v>6464726.83885365</v>
      </c>
      <c r="J2058" s="2077"/>
      <c r="L2058" s="2077"/>
      <c r="M2058" s="2077"/>
      <c r="N2058" s="2051"/>
      <c r="O2058" s="2077" t="s">
        <v>122</v>
      </c>
    </row>
    <row r="2059" customFormat="false" ht="21.75" hidden="false" customHeight="true" outlineLevel="0" collapsed="false">
      <c r="A2059" s="2077"/>
      <c r="B2059" s="2078"/>
      <c r="C2059" s="2051"/>
      <c r="D2059" s="2079"/>
      <c r="F2059" s="2260"/>
      <c r="G2059" s="2261"/>
      <c r="H2059" s="2261"/>
      <c r="I2059" s="2171"/>
      <c r="J2059" s="2077"/>
      <c r="L2059" s="2077"/>
      <c r="M2059" s="2077"/>
      <c r="N2059" s="2051"/>
      <c r="O2059" s="2077"/>
    </row>
    <row r="2060" customFormat="false" ht="21.75" hidden="false" customHeight="true" outlineLevel="0" collapsed="false">
      <c r="A2060" s="2077"/>
      <c r="B2060" s="2078"/>
      <c r="C2060" s="2051"/>
      <c r="D2060" s="2079"/>
      <c r="F2060" s="2260"/>
      <c r="G2060" s="2261"/>
      <c r="H2060" s="2261"/>
      <c r="I2060" s="2171"/>
      <c r="J2060" s="2077"/>
      <c r="L2060" s="2077"/>
      <c r="M2060" s="2077"/>
      <c r="N2060" s="2051"/>
      <c r="O2060" s="2077"/>
    </row>
    <row r="2061" customFormat="false" ht="21.75" hidden="false" customHeight="true" outlineLevel="0" collapsed="false">
      <c r="A2061" s="2077"/>
      <c r="B2061" s="2078"/>
      <c r="C2061" s="2051"/>
      <c r="D2061" s="2079"/>
      <c r="E2061" s="2051"/>
      <c r="F2061" s="2260"/>
      <c r="G2061" s="2261"/>
      <c r="H2061" s="2261"/>
      <c r="I2061" s="2171"/>
      <c r="J2061" s="2077"/>
      <c r="L2061" s="2077"/>
      <c r="M2061" s="2077"/>
      <c r="N2061" s="2051"/>
      <c r="O2061" s="2077"/>
    </row>
    <row r="2062" customFormat="false" ht="21.75" hidden="false" customHeight="true" outlineLevel="0" collapsed="false">
      <c r="F2062" s="2260"/>
      <c r="G2062" s="2126"/>
      <c r="H2062" s="2126"/>
      <c r="I2062" s="2171"/>
      <c r="J2062" s="2077"/>
    </row>
    <row r="2063" customFormat="false" ht="21.75" hidden="false" customHeight="true" outlineLevel="0" collapsed="false">
      <c r="F2063" s="2385" t="s">
        <v>1239</v>
      </c>
      <c r="G2063" s="2386"/>
      <c r="H2063" s="2386"/>
      <c r="I2063" s="2242" t="n">
        <f aca="false">SUM(I2058:I2062)</f>
        <v>6464726.83885365</v>
      </c>
      <c r="J2063" s="2130" t="n">
        <f aca="false">I2063-M2055</f>
        <v>0</v>
      </c>
    </row>
    <row r="2064" customFormat="false" ht="21.75" hidden="false" customHeight="true" outlineLevel="0" collapsed="false">
      <c r="F2064" s="2103"/>
      <c r="G2064" s="2077"/>
      <c r="H2064" s="2077"/>
      <c r="I2064" s="2077"/>
      <c r="J2064" s="2077"/>
    </row>
  </sheetData>
  <mergeCells count="1225">
    <mergeCell ref="A6:N6"/>
    <mergeCell ref="A7:A8"/>
    <mergeCell ref="B7:B8"/>
    <mergeCell ref="C7:E7"/>
    <mergeCell ref="F7:F8"/>
    <mergeCell ref="G7:I7"/>
    <mergeCell ref="J7:J8"/>
    <mergeCell ref="K7:L7"/>
    <mergeCell ref="O7:O8"/>
    <mergeCell ref="C8:D8"/>
    <mergeCell ref="C9:D9"/>
    <mergeCell ref="I17:J17"/>
    <mergeCell ref="I25:J25"/>
    <mergeCell ref="I26:J26"/>
    <mergeCell ref="D32:D35"/>
    <mergeCell ref="B38:C38"/>
    <mergeCell ref="F38:H38"/>
    <mergeCell ref="K38:L38"/>
    <mergeCell ref="B39:C39"/>
    <mergeCell ref="F39:H39"/>
    <mergeCell ref="K39:L39"/>
    <mergeCell ref="B40:C40"/>
    <mergeCell ref="F40:H40"/>
    <mergeCell ref="K40:L40"/>
    <mergeCell ref="B41:C41"/>
    <mergeCell ref="K41:L41"/>
    <mergeCell ref="B42:C42"/>
    <mergeCell ref="K42:L42"/>
    <mergeCell ref="B43:C43"/>
    <mergeCell ref="A50:N50"/>
    <mergeCell ref="A51:A52"/>
    <mergeCell ref="B51:B52"/>
    <mergeCell ref="C51:E51"/>
    <mergeCell ref="F51:F52"/>
    <mergeCell ref="G51:I51"/>
    <mergeCell ref="J51:J52"/>
    <mergeCell ref="K51:L51"/>
    <mergeCell ref="O51:O52"/>
    <mergeCell ref="C52:D52"/>
    <mergeCell ref="C53:D53"/>
    <mergeCell ref="O61:O64"/>
    <mergeCell ref="P61:P64"/>
    <mergeCell ref="Q61:Q64"/>
    <mergeCell ref="O65:O66"/>
    <mergeCell ref="P65:P66"/>
    <mergeCell ref="Q65:Q66"/>
    <mergeCell ref="O67:O68"/>
    <mergeCell ref="P67:P68"/>
    <mergeCell ref="Q67:Q68"/>
    <mergeCell ref="O69:O70"/>
    <mergeCell ref="P69:P70"/>
    <mergeCell ref="Q69:Q70"/>
    <mergeCell ref="O71:O72"/>
    <mergeCell ref="P71:P72"/>
    <mergeCell ref="Q71:Q72"/>
    <mergeCell ref="O73:O74"/>
    <mergeCell ref="P73:P74"/>
    <mergeCell ref="Q73:Q74"/>
    <mergeCell ref="O75:O76"/>
    <mergeCell ref="P75:P76"/>
    <mergeCell ref="Q75:Q76"/>
    <mergeCell ref="O77:O78"/>
    <mergeCell ref="P77:P78"/>
    <mergeCell ref="Q77:Q78"/>
    <mergeCell ref="I81:J81"/>
    <mergeCell ref="A95:N95"/>
    <mergeCell ref="A96:A97"/>
    <mergeCell ref="B96:B97"/>
    <mergeCell ref="C96:E96"/>
    <mergeCell ref="F96:F97"/>
    <mergeCell ref="G96:I96"/>
    <mergeCell ref="J96:J97"/>
    <mergeCell ref="K96:L96"/>
    <mergeCell ref="O96:O97"/>
    <mergeCell ref="C97:D97"/>
    <mergeCell ref="C98:D98"/>
    <mergeCell ref="G125:I125"/>
    <mergeCell ref="G126:I126"/>
    <mergeCell ref="G127:I127"/>
    <mergeCell ref="G128:I128"/>
    <mergeCell ref="G129:I129"/>
    <mergeCell ref="G130:I130"/>
    <mergeCell ref="B141:M141"/>
    <mergeCell ref="A144:N144"/>
    <mergeCell ref="A145:A146"/>
    <mergeCell ref="B145:B146"/>
    <mergeCell ref="C145:E145"/>
    <mergeCell ref="F145:F146"/>
    <mergeCell ref="G145:I145"/>
    <mergeCell ref="J145:J146"/>
    <mergeCell ref="K145:L145"/>
    <mergeCell ref="O145:O146"/>
    <mergeCell ref="C146:D146"/>
    <mergeCell ref="C147:D147"/>
    <mergeCell ref="D149:D150"/>
    <mergeCell ref="D161:D162"/>
    <mergeCell ref="B170:C170"/>
    <mergeCell ref="F170:H170"/>
    <mergeCell ref="K170:L170"/>
    <mergeCell ref="B171:C171"/>
    <mergeCell ref="F171:H171"/>
    <mergeCell ref="K171:L171"/>
    <mergeCell ref="B172:C172"/>
    <mergeCell ref="F172:H172"/>
    <mergeCell ref="K172:L172"/>
    <mergeCell ref="B173:C173"/>
    <mergeCell ref="K173:L173"/>
    <mergeCell ref="B174:C174"/>
    <mergeCell ref="K174:L174"/>
    <mergeCell ref="B175:C175"/>
    <mergeCell ref="A179:N179"/>
    <mergeCell ref="A180:A181"/>
    <mergeCell ref="B180:B181"/>
    <mergeCell ref="C180:E180"/>
    <mergeCell ref="F180:F181"/>
    <mergeCell ref="G180:I180"/>
    <mergeCell ref="J180:J181"/>
    <mergeCell ref="K180:L180"/>
    <mergeCell ref="O180:O181"/>
    <mergeCell ref="C181:D181"/>
    <mergeCell ref="C182:D182"/>
    <mergeCell ref="D184:D185"/>
    <mergeCell ref="D188:D198"/>
    <mergeCell ref="F201:H201"/>
    <mergeCell ref="F202:H202"/>
    <mergeCell ref="F203:H203"/>
    <mergeCell ref="F204:H204"/>
    <mergeCell ref="B215:M215"/>
    <mergeCell ref="A218:N218"/>
    <mergeCell ref="A219:A220"/>
    <mergeCell ref="B219:B220"/>
    <mergeCell ref="C219:E219"/>
    <mergeCell ref="F219:F220"/>
    <mergeCell ref="G219:I219"/>
    <mergeCell ref="J219:J220"/>
    <mergeCell ref="K219:L219"/>
    <mergeCell ref="O219:O220"/>
    <mergeCell ref="C220:D220"/>
    <mergeCell ref="C221:D221"/>
    <mergeCell ref="D230:D232"/>
    <mergeCell ref="D235:D236"/>
    <mergeCell ref="D240:D242"/>
    <mergeCell ref="B245:C245"/>
    <mergeCell ref="F245:H245"/>
    <mergeCell ref="K245:L245"/>
    <mergeCell ref="B246:C246"/>
    <mergeCell ref="F246:H246"/>
    <mergeCell ref="K246:L246"/>
    <mergeCell ref="B247:C247"/>
    <mergeCell ref="F247:H247"/>
    <mergeCell ref="K247:L247"/>
    <mergeCell ref="B248:C248"/>
    <mergeCell ref="K248:L248"/>
    <mergeCell ref="B249:C249"/>
    <mergeCell ref="K249:L249"/>
    <mergeCell ref="B250:C250"/>
    <mergeCell ref="A254:N254"/>
    <mergeCell ref="A255:A256"/>
    <mergeCell ref="B255:B256"/>
    <mergeCell ref="C255:E255"/>
    <mergeCell ref="F255:F256"/>
    <mergeCell ref="G255:I255"/>
    <mergeCell ref="J255:J256"/>
    <mergeCell ref="K255:L255"/>
    <mergeCell ref="O255:O256"/>
    <mergeCell ref="C256:D256"/>
    <mergeCell ref="C257:D257"/>
    <mergeCell ref="P281:P284"/>
    <mergeCell ref="Q281:Q284"/>
    <mergeCell ref="F289:H289"/>
    <mergeCell ref="G290:H290"/>
    <mergeCell ref="G291:H291"/>
    <mergeCell ref="G292:H292"/>
    <mergeCell ref="G293:H293"/>
    <mergeCell ref="G294:H294"/>
    <mergeCell ref="F295:H295"/>
    <mergeCell ref="B306:M306"/>
    <mergeCell ref="A309:N309"/>
    <mergeCell ref="A310:A311"/>
    <mergeCell ref="B310:B311"/>
    <mergeCell ref="C310:E310"/>
    <mergeCell ref="F310:F311"/>
    <mergeCell ref="G310:I310"/>
    <mergeCell ref="J310:J311"/>
    <mergeCell ref="K310:L310"/>
    <mergeCell ref="O310:O311"/>
    <mergeCell ref="C311:D311"/>
    <mergeCell ref="C312:D312"/>
    <mergeCell ref="D314:D315"/>
    <mergeCell ref="D324:D327"/>
    <mergeCell ref="D330:D331"/>
    <mergeCell ref="B339:C339"/>
    <mergeCell ref="F339:H339"/>
    <mergeCell ref="K339:L339"/>
    <mergeCell ref="B340:C340"/>
    <mergeCell ref="F340:H340"/>
    <mergeCell ref="K340:L340"/>
    <mergeCell ref="B341:C341"/>
    <mergeCell ref="F341:H341"/>
    <mergeCell ref="K341:L341"/>
    <mergeCell ref="B342:C342"/>
    <mergeCell ref="K342:L342"/>
    <mergeCell ref="B343:C343"/>
    <mergeCell ref="K343:L343"/>
    <mergeCell ref="B344:C344"/>
    <mergeCell ref="A348:N348"/>
    <mergeCell ref="A349:A350"/>
    <mergeCell ref="B349:B350"/>
    <mergeCell ref="C349:E349"/>
    <mergeCell ref="F349:F350"/>
    <mergeCell ref="G349:I349"/>
    <mergeCell ref="J349:J350"/>
    <mergeCell ref="K349:L349"/>
    <mergeCell ref="O349:O350"/>
    <mergeCell ref="C350:D350"/>
    <mergeCell ref="C351:D351"/>
    <mergeCell ref="F375:H375"/>
    <mergeCell ref="G376:H376"/>
    <mergeCell ref="G377:H377"/>
    <mergeCell ref="G378:H378"/>
    <mergeCell ref="F379:H379"/>
    <mergeCell ref="B388:M388"/>
    <mergeCell ref="A391:N391"/>
    <mergeCell ref="A392:A393"/>
    <mergeCell ref="B392:B393"/>
    <mergeCell ref="C392:E392"/>
    <mergeCell ref="F392:F393"/>
    <mergeCell ref="G392:I392"/>
    <mergeCell ref="J392:J393"/>
    <mergeCell ref="K392:L392"/>
    <mergeCell ref="O392:O393"/>
    <mergeCell ref="C393:D393"/>
    <mergeCell ref="C394:D394"/>
    <mergeCell ref="D396:D397"/>
    <mergeCell ref="D405:D406"/>
    <mergeCell ref="D410:D411"/>
    <mergeCell ref="B414:C414"/>
    <mergeCell ref="F414:H414"/>
    <mergeCell ref="K414:L414"/>
    <mergeCell ref="B415:C415"/>
    <mergeCell ref="F415:H415"/>
    <mergeCell ref="K415:L415"/>
    <mergeCell ref="B416:C416"/>
    <mergeCell ref="F416:H416"/>
    <mergeCell ref="K416:L416"/>
    <mergeCell ref="B417:C417"/>
    <mergeCell ref="K417:L417"/>
    <mergeCell ref="B418:C418"/>
    <mergeCell ref="K418:L418"/>
    <mergeCell ref="B419:C419"/>
    <mergeCell ref="A423:N423"/>
    <mergeCell ref="A424:A425"/>
    <mergeCell ref="B424:B425"/>
    <mergeCell ref="C424:E424"/>
    <mergeCell ref="F424:F425"/>
    <mergeCell ref="G424:I424"/>
    <mergeCell ref="J424:J425"/>
    <mergeCell ref="K424:L424"/>
    <mergeCell ref="O424:O425"/>
    <mergeCell ref="C425:D425"/>
    <mergeCell ref="C426:D426"/>
    <mergeCell ref="F452:H452"/>
    <mergeCell ref="G453:H453"/>
    <mergeCell ref="G454:H454"/>
    <mergeCell ref="G455:H455"/>
    <mergeCell ref="G456:H456"/>
    <mergeCell ref="G457:H457"/>
    <mergeCell ref="F458:H458"/>
    <mergeCell ref="B470:M470"/>
    <mergeCell ref="A473:N473"/>
    <mergeCell ref="A474:A475"/>
    <mergeCell ref="B474:B475"/>
    <mergeCell ref="C474:E474"/>
    <mergeCell ref="F474:F475"/>
    <mergeCell ref="G474:I474"/>
    <mergeCell ref="J474:J475"/>
    <mergeCell ref="K474:L474"/>
    <mergeCell ref="O474:O475"/>
    <mergeCell ref="C475:D475"/>
    <mergeCell ref="C476:D476"/>
    <mergeCell ref="B478:B479"/>
    <mergeCell ref="E478:E479"/>
    <mergeCell ref="B480:B481"/>
    <mergeCell ref="E480:E481"/>
    <mergeCell ref="B482:B483"/>
    <mergeCell ref="E482:E483"/>
    <mergeCell ref="I484:J484"/>
    <mergeCell ref="B487:B488"/>
    <mergeCell ref="E487:E492"/>
    <mergeCell ref="B489:B490"/>
    <mergeCell ref="B491:B492"/>
    <mergeCell ref="B493:B494"/>
    <mergeCell ref="E493:E494"/>
    <mergeCell ref="I495:J495"/>
    <mergeCell ref="I496:J496"/>
    <mergeCell ref="D498:D499"/>
    <mergeCell ref="E502:E503"/>
    <mergeCell ref="B506:C506"/>
    <mergeCell ref="F506:H506"/>
    <mergeCell ref="K506:L506"/>
    <mergeCell ref="B507:C507"/>
    <mergeCell ref="F507:H507"/>
    <mergeCell ref="K507:L507"/>
    <mergeCell ref="B508:C508"/>
    <mergeCell ref="F508:H508"/>
    <mergeCell ref="K508:L508"/>
    <mergeCell ref="B509:C509"/>
    <mergeCell ref="K509:L509"/>
    <mergeCell ref="B510:C510"/>
    <mergeCell ref="K510:L510"/>
    <mergeCell ref="B511:C511"/>
    <mergeCell ref="A518:N518"/>
    <mergeCell ref="A519:A520"/>
    <mergeCell ref="B519:B520"/>
    <mergeCell ref="C519:E519"/>
    <mergeCell ref="F519:F520"/>
    <mergeCell ref="G519:I519"/>
    <mergeCell ref="J519:J520"/>
    <mergeCell ref="K519:L519"/>
    <mergeCell ref="O519:O520"/>
    <mergeCell ref="C520:D520"/>
    <mergeCell ref="C521:D521"/>
    <mergeCell ref="O528:O529"/>
    <mergeCell ref="P528:P529"/>
    <mergeCell ref="Q528:Q529"/>
    <mergeCell ref="O531:O532"/>
    <mergeCell ref="P531:P532"/>
    <mergeCell ref="Q531:Q532"/>
    <mergeCell ref="O533:O534"/>
    <mergeCell ref="P533:P534"/>
    <mergeCell ref="Q533:Q534"/>
    <mergeCell ref="O535:O536"/>
    <mergeCell ref="P535:P536"/>
    <mergeCell ref="Q535:Q536"/>
    <mergeCell ref="I540:J540"/>
    <mergeCell ref="A553:N553"/>
    <mergeCell ref="A554:A555"/>
    <mergeCell ref="B554:B555"/>
    <mergeCell ref="C554:E554"/>
    <mergeCell ref="F554:F555"/>
    <mergeCell ref="G554:I554"/>
    <mergeCell ref="J554:J555"/>
    <mergeCell ref="K554:L554"/>
    <mergeCell ref="O554:O555"/>
    <mergeCell ref="C555:D555"/>
    <mergeCell ref="C556:D556"/>
    <mergeCell ref="F578:H578"/>
    <mergeCell ref="G579:H579"/>
    <mergeCell ref="G580:H580"/>
    <mergeCell ref="G581:H581"/>
    <mergeCell ref="G582:H582"/>
    <mergeCell ref="G583:H583"/>
    <mergeCell ref="B596:M596"/>
    <mergeCell ref="A599:N599"/>
    <mergeCell ref="A600:A601"/>
    <mergeCell ref="B600:B601"/>
    <mergeCell ref="C600:E600"/>
    <mergeCell ref="F600:F601"/>
    <mergeCell ref="G600:I600"/>
    <mergeCell ref="J600:J601"/>
    <mergeCell ref="K600:L600"/>
    <mergeCell ref="O600:O601"/>
    <mergeCell ref="C601:D601"/>
    <mergeCell ref="C602:D602"/>
    <mergeCell ref="D610:D612"/>
    <mergeCell ref="D615:D616"/>
    <mergeCell ref="D620:D623"/>
    <mergeCell ref="B626:C626"/>
    <mergeCell ref="F626:H626"/>
    <mergeCell ref="K626:L626"/>
    <mergeCell ref="B627:C627"/>
    <mergeCell ref="F627:H627"/>
    <mergeCell ref="K627:L627"/>
    <mergeCell ref="B628:C628"/>
    <mergeCell ref="F628:H628"/>
    <mergeCell ref="K628:L628"/>
    <mergeCell ref="B629:C629"/>
    <mergeCell ref="K629:L629"/>
    <mergeCell ref="B630:C630"/>
    <mergeCell ref="K630:L630"/>
    <mergeCell ref="B631:C631"/>
    <mergeCell ref="A635:N635"/>
    <mergeCell ref="A636:A637"/>
    <mergeCell ref="B636:B637"/>
    <mergeCell ref="C636:E636"/>
    <mergeCell ref="F636:F637"/>
    <mergeCell ref="G636:I636"/>
    <mergeCell ref="J636:J637"/>
    <mergeCell ref="K636:L636"/>
    <mergeCell ref="O636:O637"/>
    <mergeCell ref="C637:D637"/>
    <mergeCell ref="C638:D638"/>
    <mergeCell ref="F666:H666"/>
    <mergeCell ref="G667:H667"/>
    <mergeCell ref="G668:H668"/>
    <mergeCell ref="G669:H669"/>
    <mergeCell ref="G670:H670"/>
    <mergeCell ref="G671:H671"/>
    <mergeCell ref="F672:H672"/>
    <mergeCell ref="B681:M681"/>
    <mergeCell ref="A684:N684"/>
    <mergeCell ref="A685:A686"/>
    <mergeCell ref="B685:B686"/>
    <mergeCell ref="C685:E685"/>
    <mergeCell ref="F685:F686"/>
    <mergeCell ref="G685:I685"/>
    <mergeCell ref="J685:J686"/>
    <mergeCell ref="K685:L685"/>
    <mergeCell ref="O685:O686"/>
    <mergeCell ref="C686:D686"/>
    <mergeCell ref="C687:D687"/>
    <mergeCell ref="D693:D694"/>
    <mergeCell ref="B706:C706"/>
    <mergeCell ref="F706:H706"/>
    <mergeCell ref="K706:L706"/>
    <mergeCell ref="B707:C707"/>
    <mergeCell ref="F707:H707"/>
    <mergeCell ref="K707:L707"/>
    <mergeCell ref="B708:C708"/>
    <mergeCell ref="F708:H708"/>
    <mergeCell ref="K708:L708"/>
    <mergeCell ref="B709:C709"/>
    <mergeCell ref="K709:L709"/>
    <mergeCell ref="B710:C710"/>
    <mergeCell ref="K710:L710"/>
    <mergeCell ref="B711:C711"/>
    <mergeCell ref="A715:N715"/>
    <mergeCell ref="A716:A717"/>
    <mergeCell ref="B716:B717"/>
    <mergeCell ref="C716:E716"/>
    <mergeCell ref="F716:F717"/>
    <mergeCell ref="G716:I716"/>
    <mergeCell ref="J716:J717"/>
    <mergeCell ref="K716:L716"/>
    <mergeCell ref="O716:O717"/>
    <mergeCell ref="C717:D717"/>
    <mergeCell ref="C718:D718"/>
    <mergeCell ref="D724:D738"/>
    <mergeCell ref="F741:H741"/>
    <mergeCell ref="G742:H742"/>
    <mergeCell ref="G743:H743"/>
    <mergeCell ref="G744:H744"/>
    <mergeCell ref="G745:H745"/>
    <mergeCell ref="G746:H746"/>
    <mergeCell ref="F747:H747"/>
    <mergeCell ref="B756:M756"/>
    <mergeCell ref="A759:N759"/>
    <mergeCell ref="A760:A761"/>
    <mergeCell ref="B760:B761"/>
    <mergeCell ref="C760:E760"/>
    <mergeCell ref="F760:F761"/>
    <mergeCell ref="G760:I760"/>
    <mergeCell ref="J760:J761"/>
    <mergeCell ref="K760:L760"/>
    <mergeCell ref="O760:O761"/>
    <mergeCell ref="C761:D761"/>
    <mergeCell ref="C762:D762"/>
    <mergeCell ref="D773:D776"/>
    <mergeCell ref="D779:D780"/>
    <mergeCell ref="D784:D785"/>
    <mergeCell ref="B788:C788"/>
    <mergeCell ref="F788:H788"/>
    <mergeCell ref="K788:L788"/>
    <mergeCell ref="B789:C789"/>
    <mergeCell ref="F789:H789"/>
    <mergeCell ref="K789:L789"/>
    <mergeCell ref="B790:C790"/>
    <mergeCell ref="F790:H790"/>
    <mergeCell ref="K790:L790"/>
    <mergeCell ref="B791:C791"/>
    <mergeCell ref="K791:L791"/>
    <mergeCell ref="B792:C792"/>
    <mergeCell ref="K792:L792"/>
    <mergeCell ref="B793:C793"/>
    <mergeCell ref="A797:N797"/>
    <mergeCell ref="A798:A799"/>
    <mergeCell ref="B798:B799"/>
    <mergeCell ref="C798:E798"/>
    <mergeCell ref="F798:F799"/>
    <mergeCell ref="G798:I798"/>
    <mergeCell ref="J798:J799"/>
    <mergeCell ref="K798:L798"/>
    <mergeCell ref="O798:O799"/>
    <mergeCell ref="C799:D799"/>
    <mergeCell ref="C800:D800"/>
    <mergeCell ref="F823:H823"/>
    <mergeCell ref="G824:H824"/>
    <mergeCell ref="G825:H825"/>
    <mergeCell ref="G826:H826"/>
    <mergeCell ref="G827:H827"/>
    <mergeCell ref="G828:H828"/>
    <mergeCell ref="F829:H829"/>
    <mergeCell ref="B841:M841"/>
    <mergeCell ref="A844:N844"/>
    <mergeCell ref="A845:A846"/>
    <mergeCell ref="B845:B846"/>
    <mergeCell ref="C845:E845"/>
    <mergeCell ref="F845:F846"/>
    <mergeCell ref="G845:I845"/>
    <mergeCell ref="J845:J846"/>
    <mergeCell ref="K845:L845"/>
    <mergeCell ref="O845:O846"/>
    <mergeCell ref="C846:D846"/>
    <mergeCell ref="C847:D847"/>
    <mergeCell ref="B849:B850"/>
    <mergeCell ref="E849:E850"/>
    <mergeCell ref="I851:J851"/>
    <mergeCell ref="B854:B855"/>
    <mergeCell ref="B856:B857"/>
    <mergeCell ref="I858:J858"/>
    <mergeCell ref="I859:J859"/>
    <mergeCell ref="B870:C870"/>
    <mergeCell ref="F870:H870"/>
    <mergeCell ref="K870:L870"/>
    <mergeCell ref="B871:C871"/>
    <mergeCell ref="F871:H871"/>
    <mergeCell ref="K871:L871"/>
    <mergeCell ref="B872:C872"/>
    <mergeCell ref="F872:H872"/>
    <mergeCell ref="K872:L872"/>
    <mergeCell ref="B873:C873"/>
    <mergeCell ref="K873:L873"/>
    <mergeCell ref="B874:C874"/>
    <mergeCell ref="K874:L874"/>
    <mergeCell ref="B875:C875"/>
    <mergeCell ref="A882:N882"/>
    <mergeCell ref="A883:A884"/>
    <mergeCell ref="B883:B884"/>
    <mergeCell ref="C883:E883"/>
    <mergeCell ref="F883:F884"/>
    <mergeCell ref="G883:I883"/>
    <mergeCell ref="J883:J884"/>
    <mergeCell ref="K883:L883"/>
    <mergeCell ref="O883:O884"/>
    <mergeCell ref="C884:D884"/>
    <mergeCell ref="C885:D885"/>
    <mergeCell ref="O893:O895"/>
    <mergeCell ref="P893:P895"/>
    <mergeCell ref="Q893:Q895"/>
    <mergeCell ref="O897:O898"/>
    <mergeCell ref="P897:P898"/>
    <mergeCell ref="Q897:Q898"/>
    <mergeCell ref="O901:O902"/>
    <mergeCell ref="P901:P902"/>
    <mergeCell ref="Q901:Q902"/>
    <mergeCell ref="O904:O905"/>
    <mergeCell ref="P904:P905"/>
    <mergeCell ref="Q904:Q905"/>
    <mergeCell ref="I907:J907"/>
    <mergeCell ref="A920:N920"/>
    <mergeCell ref="A921:A922"/>
    <mergeCell ref="B921:B922"/>
    <mergeCell ref="C921:E921"/>
    <mergeCell ref="F921:F922"/>
    <mergeCell ref="G921:I921"/>
    <mergeCell ref="J921:J922"/>
    <mergeCell ref="K921:L921"/>
    <mergeCell ref="O921:O922"/>
    <mergeCell ref="C922:D922"/>
    <mergeCell ref="C923:D923"/>
    <mergeCell ref="F950:H950"/>
    <mergeCell ref="G951:H951"/>
    <mergeCell ref="G952:H952"/>
    <mergeCell ref="G953:H953"/>
    <mergeCell ref="G954:H954"/>
    <mergeCell ref="G955:H955"/>
    <mergeCell ref="F956:H956"/>
    <mergeCell ref="B966:M966"/>
    <mergeCell ref="A969:N969"/>
    <mergeCell ref="A970:A971"/>
    <mergeCell ref="B970:B971"/>
    <mergeCell ref="C970:E970"/>
    <mergeCell ref="F970:F971"/>
    <mergeCell ref="G970:I970"/>
    <mergeCell ref="J970:J971"/>
    <mergeCell ref="K970:L970"/>
    <mergeCell ref="O970:O971"/>
    <mergeCell ref="C971:D971"/>
    <mergeCell ref="C972:D972"/>
    <mergeCell ref="D993:D994"/>
    <mergeCell ref="B1003:C1003"/>
    <mergeCell ref="F1003:H1003"/>
    <mergeCell ref="K1003:L1003"/>
    <mergeCell ref="B1004:C1004"/>
    <mergeCell ref="F1004:H1004"/>
    <mergeCell ref="K1004:L1004"/>
    <mergeCell ref="B1005:C1005"/>
    <mergeCell ref="F1005:H1005"/>
    <mergeCell ref="K1005:L1005"/>
    <mergeCell ref="B1006:C1006"/>
    <mergeCell ref="K1006:L1006"/>
    <mergeCell ref="B1007:C1007"/>
    <mergeCell ref="K1007:L1007"/>
    <mergeCell ref="B1008:C1008"/>
    <mergeCell ref="A1012:N1012"/>
    <mergeCell ref="A1013:A1014"/>
    <mergeCell ref="B1013:B1014"/>
    <mergeCell ref="C1013:E1013"/>
    <mergeCell ref="F1013:F1014"/>
    <mergeCell ref="G1013:I1013"/>
    <mergeCell ref="J1013:J1014"/>
    <mergeCell ref="K1013:L1013"/>
    <mergeCell ref="O1013:O1014"/>
    <mergeCell ref="C1014:D1014"/>
    <mergeCell ref="C1015:D1015"/>
    <mergeCell ref="D1017:D1019"/>
    <mergeCell ref="F1042:H1042"/>
    <mergeCell ref="G1043:H1043"/>
    <mergeCell ref="G1044:H1044"/>
    <mergeCell ref="G1045:H1045"/>
    <mergeCell ref="G1046:H1046"/>
    <mergeCell ref="G1047:H1047"/>
    <mergeCell ref="F1048:H1048"/>
    <mergeCell ref="B1060:M1060"/>
    <mergeCell ref="A1063:N1063"/>
    <mergeCell ref="A1064:A1065"/>
    <mergeCell ref="B1064:B1065"/>
    <mergeCell ref="C1064:E1064"/>
    <mergeCell ref="F1064:F1065"/>
    <mergeCell ref="G1064:I1064"/>
    <mergeCell ref="J1064:J1065"/>
    <mergeCell ref="K1064:L1064"/>
    <mergeCell ref="O1064:O1065"/>
    <mergeCell ref="C1065:D1065"/>
    <mergeCell ref="C1066:D1066"/>
    <mergeCell ref="E1068:E1069"/>
    <mergeCell ref="I1070:J1070"/>
    <mergeCell ref="D1073:D1074"/>
    <mergeCell ref="E1073:E1074"/>
    <mergeCell ref="I1075:J1075"/>
    <mergeCell ref="I1076:J1076"/>
    <mergeCell ref="D1078:D1079"/>
    <mergeCell ref="E1082:E1083"/>
    <mergeCell ref="B1086:C1086"/>
    <mergeCell ref="F1086:H1086"/>
    <mergeCell ref="K1086:L1086"/>
    <mergeCell ref="B1087:C1087"/>
    <mergeCell ref="F1087:H1087"/>
    <mergeCell ref="K1087:L1087"/>
    <mergeCell ref="B1088:C1088"/>
    <mergeCell ref="F1088:H1088"/>
    <mergeCell ref="K1088:L1088"/>
    <mergeCell ref="B1089:C1089"/>
    <mergeCell ref="K1089:L1089"/>
    <mergeCell ref="B1090:C1090"/>
    <mergeCell ref="K1090:L1090"/>
    <mergeCell ref="B1091:C1091"/>
    <mergeCell ref="A1098:N1098"/>
    <mergeCell ref="A1099:A1100"/>
    <mergeCell ref="B1099:B1100"/>
    <mergeCell ref="C1099:E1099"/>
    <mergeCell ref="F1099:F1100"/>
    <mergeCell ref="G1099:I1099"/>
    <mergeCell ref="J1099:J1100"/>
    <mergeCell ref="K1099:L1099"/>
    <mergeCell ref="O1099:O1100"/>
    <mergeCell ref="C1100:D1100"/>
    <mergeCell ref="C1101:D1101"/>
    <mergeCell ref="D1103:D1104"/>
    <mergeCell ref="O1108:O1110"/>
    <mergeCell ref="P1108:P1110"/>
    <mergeCell ref="Q1108:Q1110"/>
    <mergeCell ref="O1112:O1113"/>
    <mergeCell ref="P1112:P1113"/>
    <mergeCell ref="Q1112:Q1113"/>
    <mergeCell ref="O1115:O1116"/>
    <mergeCell ref="P1115:P1116"/>
    <mergeCell ref="Q1115:Q1116"/>
    <mergeCell ref="O1118:O1119"/>
    <mergeCell ref="P1118:P1119"/>
    <mergeCell ref="Q1118:Q1119"/>
    <mergeCell ref="I1123:J1123"/>
    <mergeCell ref="A1136:N1136"/>
    <mergeCell ref="A1137:A1138"/>
    <mergeCell ref="B1137:B1138"/>
    <mergeCell ref="C1137:E1137"/>
    <mergeCell ref="F1137:F1138"/>
    <mergeCell ref="G1137:I1137"/>
    <mergeCell ref="J1137:J1138"/>
    <mergeCell ref="K1137:L1137"/>
    <mergeCell ref="O1137:O1138"/>
    <mergeCell ref="C1138:D1138"/>
    <mergeCell ref="C1139:D1139"/>
    <mergeCell ref="F1164:H1164"/>
    <mergeCell ref="G1165:H1165"/>
    <mergeCell ref="J1165:J1166"/>
    <mergeCell ref="G1166:H1166"/>
    <mergeCell ref="G1167:H1167"/>
    <mergeCell ref="G1168:H1168"/>
    <mergeCell ref="G1169:H1169"/>
    <mergeCell ref="F1170:H1170"/>
    <mergeCell ref="A1174:N1174"/>
    <mergeCell ref="A1175:A1176"/>
    <mergeCell ref="B1175:B1176"/>
    <mergeCell ref="C1175:E1175"/>
    <mergeCell ref="F1175:F1176"/>
    <mergeCell ref="G1175:I1175"/>
    <mergeCell ref="J1175:J1176"/>
    <mergeCell ref="K1175:L1175"/>
    <mergeCell ref="O1175:O1176"/>
    <mergeCell ref="C1176:D1176"/>
    <mergeCell ref="C1177:D1177"/>
    <mergeCell ref="B1194:M1194"/>
    <mergeCell ref="A1197:N1197"/>
    <mergeCell ref="A1198:A1199"/>
    <mergeCell ref="B1198:B1199"/>
    <mergeCell ref="C1198:E1198"/>
    <mergeCell ref="F1198:F1199"/>
    <mergeCell ref="G1198:I1198"/>
    <mergeCell ref="J1198:J1199"/>
    <mergeCell ref="K1198:L1198"/>
    <mergeCell ref="O1198:O1199"/>
    <mergeCell ref="C1199:D1199"/>
    <mergeCell ref="C1200:D1200"/>
    <mergeCell ref="D1209:D1211"/>
    <mergeCell ref="D1214:D1215"/>
    <mergeCell ref="D1219:D1220"/>
    <mergeCell ref="B1223:C1223"/>
    <mergeCell ref="F1223:H1223"/>
    <mergeCell ref="K1223:L1223"/>
    <mergeCell ref="B1224:C1224"/>
    <mergeCell ref="F1224:H1224"/>
    <mergeCell ref="K1224:L1224"/>
    <mergeCell ref="B1225:C1225"/>
    <mergeCell ref="F1225:H1225"/>
    <mergeCell ref="K1225:L1225"/>
    <mergeCell ref="B1226:C1226"/>
    <mergeCell ref="K1226:L1226"/>
    <mergeCell ref="B1227:C1227"/>
    <mergeCell ref="K1227:L1227"/>
    <mergeCell ref="B1228:C1228"/>
    <mergeCell ref="A1232:N1232"/>
    <mergeCell ref="A1233:A1234"/>
    <mergeCell ref="B1233:B1234"/>
    <mergeCell ref="C1233:E1233"/>
    <mergeCell ref="F1233:F1234"/>
    <mergeCell ref="G1233:I1233"/>
    <mergeCell ref="J1233:J1234"/>
    <mergeCell ref="K1233:L1233"/>
    <mergeCell ref="O1233:O1234"/>
    <mergeCell ref="C1234:D1234"/>
    <mergeCell ref="C1235:D1235"/>
    <mergeCell ref="D1237:D1239"/>
    <mergeCell ref="F1262:H1262"/>
    <mergeCell ref="G1263:H1263"/>
    <mergeCell ref="G1264:H1264"/>
    <mergeCell ref="G1265:H1265"/>
    <mergeCell ref="G1266:H1266"/>
    <mergeCell ref="G1267:H1267"/>
    <mergeCell ref="F1268:H1268"/>
    <mergeCell ref="B1277:M1277"/>
    <mergeCell ref="A1280:N1280"/>
    <mergeCell ref="A1281:A1282"/>
    <mergeCell ref="B1281:B1282"/>
    <mergeCell ref="C1281:E1281"/>
    <mergeCell ref="F1281:F1282"/>
    <mergeCell ref="G1281:I1281"/>
    <mergeCell ref="J1281:J1282"/>
    <mergeCell ref="K1281:L1281"/>
    <mergeCell ref="O1281:O1282"/>
    <mergeCell ref="C1282:D1282"/>
    <mergeCell ref="C1283:D1283"/>
    <mergeCell ref="D1293:D1296"/>
    <mergeCell ref="D1299:D1300"/>
    <mergeCell ref="D1304:D1306"/>
    <mergeCell ref="B1309:C1309"/>
    <mergeCell ref="F1309:H1309"/>
    <mergeCell ref="K1309:L1309"/>
    <mergeCell ref="B1310:C1310"/>
    <mergeCell ref="F1310:H1310"/>
    <mergeCell ref="K1310:L1310"/>
    <mergeCell ref="B1311:C1311"/>
    <mergeCell ref="F1311:H1311"/>
    <mergeCell ref="K1311:L1311"/>
    <mergeCell ref="B1312:C1312"/>
    <mergeCell ref="K1312:L1312"/>
    <mergeCell ref="B1313:C1313"/>
    <mergeCell ref="K1313:L1313"/>
    <mergeCell ref="B1314:C1314"/>
    <mergeCell ref="A1318:N1318"/>
    <mergeCell ref="A1319:A1320"/>
    <mergeCell ref="B1319:B1320"/>
    <mergeCell ref="C1319:E1319"/>
    <mergeCell ref="F1319:F1320"/>
    <mergeCell ref="G1319:I1319"/>
    <mergeCell ref="J1319:J1320"/>
    <mergeCell ref="K1319:L1319"/>
    <mergeCell ref="O1319:O1320"/>
    <mergeCell ref="C1320:D1320"/>
    <mergeCell ref="C1321:D1321"/>
    <mergeCell ref="D1323:D1324"/>
    <mergeCell ref="F1347:H1347"/>
    <mergeCell ref="G1348:H1348"/>
    <mergeCell ref="G1349:H1349"/>
    <mergeCell ref="G1350:H1350"/>
    <mergeCell ref="G1351:H1351"/>
    <mergeCell ref="G1352:H1352"/>
    <mergeCell ref="F1353:H1353"/>
    <mergeCell ref="B1365:M1365"/>
    <mergeCell ref="A1368:N1368"/>
    <mergeCell ref="A1369:A1370"/>
    <mergeCell ref="B1369:B1370"/>
    <mergeCell ref="C1369:E1369"/>
    <mergeCell ref="F1369:F1370"/>
    <mergeCell ref="G1369:I1369"/>
    <mergeCell ref="J1369:J1370"/>
    <mergeCell ref="K1369:L1369"/>
    <mergeCell ref="O1369:O1370"/>
    <mergeCell ref="C1370:D1370"/>
    <mergeCell ref="C1371:D1371"/>
    <mergeCell ref="I1378:J1378"/>
    <mergeCell ref="D1381:D1383"/>
    <mergeCell ref="I1384:J1384"/>
    <mergeCell ref="I1385:J1385"/>
    <mergeCell ref="D1387:D1388"/>
    <mergeCell ref="B1395:C1395"/>
    <mergeCell ref="F1395:H1395"/>
    <mergeCell ref="K1395:L1395"/>
    <mergeCell ref="B1396:C1396"/>
    <mergeCell ref="F1396:H1396"/>
    <mergeCell ref="K1396:L1396"/>
    <mergeCell ref="B1397:C1397"/>
    <mergeCell ref="F1397:H1397"/>
    <mergeCell ref="K1397:L1397"/>
    <mergeCell ref="B1398:C1398"/>
    <mergeCell ref="K1398:L1398"/>
    <mergeCell ref="B1399:C1399"/>
    <mergeCell ref="K1399:L1399"/>
    <mergeCell ref="B1400:C1400"/>
    <mergeCell ref="A1407:N1407"/>
    <mergeCell ref="A1408:A1409"/>
    <mergeCell ref="B1408:B1409"/>
    <mergeCell ref="C1408:E1408"/>
    <mergeCell ref="F1408:F1409"/>
    <mergeCell ref="G1408:I1408"/>
    <mergeCell ref="J1408:J1409"/>
    <mergeCell ref="K1408:L1408"/>
    <mergeCell ref="O1408:O1409"/>
    <mergeCell ref="C1409:D1409"/>
    <mergeCell ref="C1410:D1410"/>
    <mergeCell ref="D1412:D1414"/>
    <mergeCell ref="O1418:O1419"/>
    <mergeCell ref="P1418:P1419"/>
    <mergeCell ref="Q1418:Q1419"/>
    <mergeCell ref="I1428:J1428"/>
    <mergeCell ref="A1441:N1441"/>
    <mergeCell ref="A1442:A1443"/>
    <mergeCell ref="B1442:B1443"/>
    <mergeCell ref="C1442:E1442"/>
    <mergeCell ref="F1442:F1443"/>
    <mergeCell ref="G1442:I1442"/>
    <mergeCell ref="J1442:J1443"/>
    <mergeCell ref="K1442:L1442"/>
    <mergeCell ref="O1442:O1443"/>
    <mergeCell ref="C1443:D1443"/>
    <mergeCell ref="C1444:D1444"/>
    <mergeCell ref="D1446:D1447"/>
    <mergeCell ref="F1469:H1469"/>
    <mergeCell ref="G1470:H1470"/>
    <mergeCell ref="G1471:H1471"/>
    <mergeCell ref="G1472:H1472"/>
    <mergeCell ref="G1473:H1473"/>
    <mergeCell ref="G1474:H1474"/>
    <mergeCell ref="B1485:M1485"/>
    <mergeCell ref="A1488:N1488"/>
    <mergeCell ref="A1489:A1490"/>
    <mergeCell ref="B1489:B1490"/>
    <mergeCell ref="C1489:E1489"/>
    <mergeCell ref="F1489:F1490"/>
    <mergeCell ref="G1489:I1489"/>
    <mergeCell ref="J1489:J1490"/>
    <mergeCell ref="K1489:L1489"/>
    <mergeCell ref="O1489:O1490"/>
    <mergeCell ref="C1490:D1490"/>
    <mergeCell ref="C1491:D1491"/>
    <mergeCell ref="D1498:D1499"/>
    <mergeCell ref="D1502:D1503"/>
    <mergeCell ref="D1507:D1508"/>
    <mergeCell ref="B1511:C1511"/>
    <mergeCell ref="F1511:H1511"/>
    <mergeCell ref="K1511:L1511"/>
    <mergeCell ref="B1512:C1512"/>
    <mergeCell ref="F1512:H1512"/>
    <mergeCell ref="K1512:L1512"/>
    <mergeCell ref="B1513:C1513"/>
    <mergeCell ref="F1513:H1513"/>
    <mergeCell ref="K1513:L1513"/>
    <mergeCell ref="B1514:C1514"/>
    <mergeCell ref="K1514:L1514"/>
    <mergeCell ref="B1515:C1515"/>
    <mergeCell ref="K1515:L1515"/>
    <mergeCell ref="B1516:C1516"/>
    <mergeCell ref="A1520:N1520"/>
    <mergeCell ref="A1521:A1522"/>
    <mergeCell ref="B1521:B1522"/>
    <mergeCell ref="C1521:E1521"/>
    <mergeCell ref="F1521:F1522"/>
    <mergeCell ref="G1521:I1521"/>
    <mergeCell ref="J1521:J1522"/>
    <mergeCell ref="K1521:L1521"/>
    <mergeCell ref="O1521:O1522"/>
    <mergeCell ref="C1522:D1522"/>
    <mergeCell ref="C1523:D1523"/>
    <mergeCell ref="D1525:D1526"/>
    <mergeCell ref="D1529:D1540"/>
    <mergeCell ref="F1543:H1543"/>
    <mergeCell ref="G1544:H1544"/>
    <mergeCell ref="G1545:H1545"/>
    <mergeCell ref="G1546:H1546"/>
    <mergeCell ref="G1547:H1547"/>
    <mergeCell ref="G1548:H1548"/>
    <mergeCell ref="B1561:M1561"/>
    <mergeCell ref="A1564:N1564"/>
    <mergeCell ref="A1565:A1566"/>
    <mergeCell ref="B1565:B1566"/>
    <mergeCell ref="C1565:E1565"/>
    <mergeCell ref="F1565:F1566"/>
    <mergeCell ref="G1565:I1565"/>
    <mergeCell ref="J1565:J1566"/>
    <mergeCell ref="K1565:L1565"/>
    <mergeCell ref="O1565:O1566"/>
    <mergeCell ref="C1566:D1566"/>
    <mergeCell ref="C1567:D1567"/>
    <mergeCell ref="D1569:D1572"/>
    <mergeCell ref="E1569:E1570"/>
    <mergeCell ref="E1571:E1572"/>
    <mergeCell ref="I1573:J1573"/>
    <mergeCell ref="I1580:J1580"/>
    <mergeCell ref="I1581:J1581"/>
    <mergeCell ref="D1583:D1584"/>
    <mergeCell ref="B1591:C1591"/>
    <mergeCell ref="F1591:H1591"/>
    <mergeCell ref="K1591:L1591"/>
    <mergeCell ref="B1592:C1592"/>
    <mergeCell ref="F1592:H1592"/>
    <mergeCell ref="K1592:L1592"/>
    <mergeCell ref="B1593:C1593"/>
    <mergeCell ref="F1593:H1593"/>
    <mergeCell ref="K1593:L1593"/>
    <mergeCell ref="B1594:C1594"/>
    <mergeCell ref="K1594:L1594"/>
    <mergeCell ref="B1595:C1595"/>
    <mergeCell ref="K1595:L1595"/>
    <mergeCell ref="B1596:C1596"/>
    <mergeCell ref="A1603:N1603"/>
    <mergeCell ref="A1604:A1605"/>
    <mergeCell ref="B1604:B1605"/>
    <mergeCell ref="C1604:E1604"/>
    <mergeCell ref="F1604:F1605"/>
    <mergeCell ref="G1604:I1604"/>
    <mergeCell ref="J1604:J1605"/>
    <mergeCell ref="K1604:L1604"/>
    <mergeCell ref="O1604:O1605"/>
    <mergeCell ref="C1605:D1605"/>
    <mergeCell ref="C1606:D1606"/>
    <mergeCell ref="O1613:O1615"/>
    <mergeCell ref="P1613:P1615"/>
    <mergeCell ref="Q1613:Q1615"/>
    <mergeCell ref="O1618:O1619"/>
    <mergeCell ref="P1618:P1619"/>
    <mergeCell ref="Q1618:Q1619"/>
    <mergeCell ref="O1620:O1621"/>
    <mergeCell ref="P1620:P1621"/>
    <mergeCell ref="Q1620:Q1621"/>
    <mergeCell ref="O1622:O1623"/>
    <mergeCell ref="P1622:P1623"/>
    <mergeCell ref="Q1622:Q1623"/>
    <mergeCell ref="I1628:J1628"/>
    <mergeCell ref="A1641:N1641"/>
    <mergeCell ref="A1642:A1643"/>
    <mergeCell ref="B1642:B1643"/>
    <mergeCell ref="C1642:E1642"/>
    <mergeCell ref="F1642:F1643"/>
    <mergeCell ref="G1642:I1642"/>
    <mergeCell ref="J1642:J1643"/>
    <mergeCell ref="K1642:L1642"/>
    <mergeCell ref="O1642:O1643"/>
    <mergeCell ref="C1643:D1643"/>
    <mergeCell ref="C1644:D1644"/>
    <mergeCell ref="F1669:H1669"/>
    <mergeCell ref="G1670:H1670"/>
    <mergeCell ref="G1671:H1671"/>
    <mergeCell ref="G1672:H1672"/>
    <mergeCell ref="G1673:H1673"/>
    <mergeCell ref="G1674:H1674"/>
    <mergeCell ref="B1685:M1685"/>
    <mergeCell ref="A1688:N1688"/>
    <mergeCell ref="A1689:A1690"/>
    <mergeCell ref="B1689:B1690"/>
    <mergeCell ref="C1689:E1689"/>
    <mergeCell ref="F1689:F1690"/>
    <mergeCell ref="G1689:I1689"/>
    <mergeCell ref="J1689:J1690"/>
    <mergeCell ref="K1689:L1689"/>
    <mergeCell ref="O1689:O1690"/>
    <mergeCell ref="C1690:D1690"/>
    <mergeCell ref="C1691:D1691"/>
    <mergeCell ref="D1704:D1705"/>
    <mergeCell ref="D1709:D1710"/>
    <mergeCell ref="B1713:C1713"/>
    <mergeCell ref="F1713:H1713"/>
    <mergeCell ref="K1713:L1713"/>
    <mergeCell ref="B1714:C1714"/>
    <mergeCell ref="F1714:H1714"/>
    <mergeCell ref="K1714:L1714"/>
    <mergeCell ref="B1715:C1715"/>
    <mergeCell ref="F1715:H1715"/>
    <mergeCell ref="K1715:L1715"/>
    <mergeCell ref="B1716:C1716"/>
    <mergeCell ref="K1716:L1716"/>
    <mergeCell ref="B1717:C1717"/>
    <mergeCell ref="K1717:L1717"/>
    <mergeCell ref="B1718:C1718"/>
    <mergeCell ref="A1722:N1722"/>
    <mergeCell ref="A1723:A1724"/>
    <mergeCell ref="B1723:B1724"/>
    <mergeCell ref="C1723:E1723"/>
    <mergeCell ref="F1723:F1724"/>
    <mergeCell ref="G1723:I1723"/>
    <mergeCell ref="J1723:J1724"/>
    <mergeCell ref="K1723:L1723"/>
    <mergeCell ref="O1723:O1724"/>
    <mergeCell ref="C1724:D1724"/>
    <mergeCell ref="C1725:D1725"/>
    <mergeCell ref="D1727:D1728"/>
    <mergeCell ref="F1743:H1743"/>
    <mergeCell ref="G1744:H1744"/>
    <mergeCell ref="G1745:H1745"/>
    <mergeCell ref="G1746:H1746"/>
    <mergeCell ref="G1747:H1747"/>
    <mergeCell ref="G1748:H1748"/>
    <mergeCell ref="B1758:M1758"/>
    <mergeCell ref="A1761:N1761"/>
    <mergeCell ref="A1762:A1763"/>
    <mergeCell ref="B1762:B1763"/>
    <mergeCell ref="C1762:E1762"/>
    <mergeCell ref="F1762:F1763"/>
    <mergeCell ref="G1762:I1762"/>
    <mergeCell ref="J1762:J1763"/>
    <mergeCell ref="K1762:L1762"/>
    <mergeCell ref="O1762:O1763"/>
    <mergeCell ref="C1763:D1763"/>
    <mergeCell ref="C1764:D1764"/>
    <mergeCell ref="D1773:D1775"/>
    <mergeCell ref="D1778:D1779"/>
    <mergeCell ref="D1783:D1784"/>
    <mergeCell ref="B1787:C1787"/>
    <mergeCell ref="F1787:H1787"/>
    <mergeCell ref="K1787:L1787"/>
    <mergeCell ref="B1788:C1788"/>
    <mergeCell ref="F1788:H1788"/>
    <mergeCell ref="K1788:L1788"/>
    <mergeCell ref="B1789:C1789"/>
    <mergeCell ref="F1789:H1789"/>
    <mergeCell ref="K1789:L1789"/>
    <mergeCell ref="B1790:C1790"/>
    <mergeCell ref="K1790:L1790"/>
    <mergeCell ref="B1791:C1791"/>
    <mergeCell ref="K1791:L1791"/>
    <mergeCell ref="B1792:C1792"/>
    <mergeCell ref="A1796:N1796"/>
    <mergeCell ref="A1797:A1798"/>
    <mergeCell ref="B1797:B1798"/>
    <mergeCell ref="C1797:E1797"/>
    <mergeCell ref="F1797:F1798"/>
    <mergeCell ref="G1797:I1797"/>
    <mergeCell ref="J1797:J1798"/>
    <mergeCell ref="K1797:L1797"/>
    <mergeCell ref="O1797:O1798"/>
    <mergeCell ref="C1798:D1798"/>
    <mergeCell ref="C1799:D1799"/>
    <mergeCell ref="D1801:D1802"/>
    <mergeCell ref="F1825:H1825"/>
    <mergeCell ref="G1826:H1826"/>
    <mergeCell ref="G1827:H1827"/>
    <mergeCell ref="G1828:H1828"/>
    <mergeCell ref="G1829:H1829"/>
    <mergeCell ref="G1830:H1830"/>
    <mergeCell ref="B1840:M1840"/>
    <mergeCell ref="A1843:N1843"/>
    <mergeCell ref="A1844:A1845"/>
    <mergeCell ref="B1844:B1845"/>
    <mergeCell ref="C1844:E1844"/>
    <mergeCell ref="F1844:F1845"/>
    <mergeCell ref="G1844:I1844"/>
    <mergeCell ref="J1844:J1845"/>
    <mergeCell ref="K1844:L1844"/>
    <mergeCell ref="O1844:O1845"/>
    <mergeCell ref="C1845:D1845"/>
    <mergeCell ref="C1846:D1846"/>
    <mergeCell ref="D1848:D1849"/>
    <mergeCell ref="D1852:D1853"/>
    <mergeCell ref="D1856:D1857"/>
    <mergeCell ref="D1861:D1862"/>
    <mergeCell ref="B1865:C1865"/>
    <mergeCell ref="F1865:H1865"/>
    <mergeCell ref="K1865:L1865"/>
    <mergeCell ref="B1866:C1866"/>
    <mergeCell ref="F1866:H1866"/>
    <mergeCell ref="K1866:L1866"/>
    <mergeCell ref="B1867:C1867"/>
    <mergeCell ref="F1867:H1867"/>
    <mergeCell ref="K1867:L1867"/>
    <mergeCell ref="B1868:C1868"/>
    <mergeCell ref="K1868:L1868"/>
    <mergeCell ref="B1869:C1869"/>
    <mergeCell ref="K1869:L1869"/>
    <mergeCell ref="B1870:C1870"/>
    <mergeCell ref="A1874:N1874"/>
    <mergeCell ref="A1875:A1876"/>
    <mergeCell ref="B1875:B1876"/>
    <mergeCell ref="C1875:E1875"/>
    <mergeCell ref="F1875:F1876"/>
    <mergeCell ref="G1875:I1875"/>
    <mergeCell ref="J1875:J1876"/>
    <mergeCell ref="K1875:L1875"/>
    <mergeCell ref="O1875:O1876"/>
    <mergeCell ref="C1876:D1876"/>
    <mergeCell ref="C1877:D1877"/>
    <mergeCell ref="D1879:D1880"/>
    <mergeCell ref="F1903:H1903"/>
    <mergeCell ref="G1904:H1904"/>
    <mergeCell ref="G1905:H1905"/>
    <mergeCell ref="G1906:H1906"/>
    <mergeCell ref="G1907:H1907"/>
    <mergeCell ref="G1908:H1908"/>
    <mergeCell ref="B1918:M1918"/>
    <mergeCell ref="A1921:N1921"/>
    <mergeCell ref="A1922:A1923"/>
    <mergeCell ref="B1922:B1923"/>
    <mergeCell ref="C1922:E1922"/>
    <mergeCell ref="F1922:F1923"/>
    <mergeCell ref="G1922:I1922"/>
    <mergeCell ref="J1922:J1923"/>
    <mergeCell ref="K1922:L1922"/>
    <mergeCell ref="O1922:O1923"/>
    <mergeCell ref="C1923:D1923"/>
    <mergeCell ref="C1924:D1924"/>
    <mergeCell ref="D1926:D1927"/>
    <mergeCell ref="D1930:D1932"/>
    <mergeCell ref="D1935:D1936"/>
    <mergeCell ref="D1940:D1942"/>
    <mergeCell ref="B1945:C1945"/>
    <mergeCell ref="F1945:H1945"/>
    <mergeCell ref="K1945:L1945"/>
    <mergeCell ref="B1946:C1946"/>
    <mergeCell ref="F1946:H1946"/>
    <mergeCell ref="K1946:L1946"/>
    <mergeCell ref="B1947:C1947"/>
    <mergeCell ref="F1947:H1947"/>
    <mergeCell ref="K1947:L1947"/>
    <mergeCell ref="B1948:C1948"/>
    <mergeCell ref="F1948:H1948"/>
    <mergeCell ref="K1948:L1948"/>
    <mergeCell ref="B1949:C1949"/>
    <mergeCell ref="F1949:H1949"/>
    <mergeCell ref="K1949:L1949"/>
    <mergeCell ref="B1950:C1950"/>
    <mergeCell ref="A1954:N1954"/>
    <mergeCell ref="A1955:A1956"/>
    <mergeCell ref="B1955:B1956"/>
    <mergeCell ref="C1955:E1955"/>
    <mergeCell ref="F1955:F1956"/>
    <mergeCell ref="G1955:I1955"/>
    <mergeCell ref="J1955:J1956"/>
    <mergeCell ref="K1955:L1955"/>
    <mergeCell ref="O1955:O1956"/>
    <mergeCell ref="C1956:D1956"/>
    <mergeCell ref="C1957:D1957"/>
    <mergeCell ref="D1959:D1961"/>
    <mergeCell ref="G1981:H1981"/>
    <mergeCell ref="A1982:A1988"/>
    <mergeCell ref="F1991:H1991"/>
    <mergeCell ref="G1992:H1992"/>
    <mergeCell ref="G1993:H1993"/>
    <mergeCell ref="G1994:H1994"/>
    <mergeCell ref="G1995:H1995"/>
    <mergeCell ref="G1996:H1996"/>
    <mergeCell ref="F1997:H1997"/>
    <mergeCell ref="B2007:M2007"/>
    <mergeCell ref="A2010:N2010"/>
    <mergeCell ref="A2011:A2012"/>
    <mergeCell ref="B2011:B2012"/>
    <mergeCell ref="C2011:E2011"/>
    <mergeCell ref="F2011:F2012"/>
    <mergeCell ref="G2011:I2011"/>
    <mergeCell ref="J2011:J2012"/>
    <mergeCell ref="K2011:L2011"/>
    <mergeCell ref="O2011:O2012"/>
    <mergeCell ref="C2012:D2012"/>
    <mergeCell ref="C2013:D2013"/>
    <mergeCell ref="D2025:D2026"/>
    <mergeCell ref="B2029:C2029"/>
    <mergeCell ref="F2029:H2029"/>
    <mergeCell ref="K2029:L2029"/>
    <mergeCell ref="B2030:C2030"/>
    <mergeCell ref="F2030:H2030"/>
    <mergeCell ref="K2030:L2030"/>
    <mergeCell ref="B2031:C2031"/>
    <mergeCell ref="F2031:H2031"/>
    <mergeCell ref="K2031:L2031"/>
    <mergeCell ref="B2032:C2032"/>
    <mergeCell ref="K2032:L2032"/>
    <mergeCell ref="B2033:C2033"/>
    <mergeCell ref="K2033:L2033"/>
    <mergeCell ref="B2034:C2034"/>
    <mergeCell ref="A2038:N2038"/>
    <mergeCell ref="A2039:A2040"/>
    <mergeCell ref="B2039:B2040"/>
    <mergeCell ref="C2039:E2039"/>
    <mergeCell ref="F2039:F2040"/>
    <mergeCell ref="G2039:I2039"/>
    <mergeCell ref="J2039:J2040"/>
    <mergeCell ref="K2039:L2039"/>
    <mergeCell ref="O2039:O2040"/>
    <mergeCell ref="C2040:D2040"/>
    <mergeCell ref="C2041:D2041"/>
    <mergeCell ref="D2043:D2044"/>
    <mergeCell ref="B2055:H2055"/>
    <mergeCell ref="F2057:H2057"/>
    <mergeCell ref="G2058:H2058"/>
    <mergeCell ref="G2059:H2059"/>
    <mergeCell ref="G2060:H2060"/>
    <mergeCell ref="G2061:H2061"/>
    <mergeCell ref="G2062:H2062"/>
  </mergeCells>
  <conditionalFormatting sqref="I1178:I1183">
    <cfRule type="cellIs" priority="2" operator="lessThan" aboveAverage="0" equalAverage="0" bottom="0" percent="0" rank="0" text="" dxfId="9">
      <formula>0</formula>
    </cfRule>
  </conditionalFormatting>
  <dataValidations count="1">
    <dataValidation allowBlank="true" errorStyle="stop" operator="between" showDropDown="false" showErrorMessage="true" showInputMessage="true" sqref="N7:N17 N19:N25 N27:N29 N31:N49 N51:N80 N82:N94 N96:N122 N125 N130:N140 N142:N143 N145:N150 N153:N162 N164:N167 N180:N198 N201:N214 N216:N217 N219:N224 N227:N236 N238:N242 N255:N286 N289:N305 N307:N308 N310:N315 N318 N320:N321 N323:N331 N333:N336 N349:N372 N375:N387 N389:N390 N392:N397 N399:N406 N408:N411 N424:N449 N452:N456 N468:N472 N474:N484 N486:N495 N497:N499 N501:N517 N519:N539 N541:N552 N554:N575 N578:N595 N597:N598 N600:N604 N607:N616 N618:N623 N636:N663 N666:N680 N682:N683 N685:N690 N692:N698 N700:N703 N716:N738 N741:N755 N757:N758 N760:N765 N767:N769 N772:N780 N782:N785 N798:N820 N823:N827 N839:N843 N845:N851 N853:N858 N860:N862 N864:N881 N883:N906 N908:N919 N921:N947 N950:N965 N967:N968 N970:N982 N985:N994 N996:N1000 N1013:N1039 N1042:N1046 N1058:N1062 N1064:N1070 N1072:N1075 N1077:N1079 N1081:N1097 N1099:N1122 N1124:N1135 N1137:N1147 N1149:N1161 N1164:N1173 N1175:N1179 N1184:N1193 N1195:N1196 N1198:N1203 N1205:N1206 N1208:N1211 N1213:N1215 N1217:N1220 N1233:N1259 N1262:N1276 N1278:N1279 N1281:N1286 N1288:N1290 N1292:N1300 N1302:N1306 N1319:N1344 N1347:N1351 N1363:N1367 N1369:N1378 N1380:N1384 N1386:N1388 N1390:N1406 N1408:N1427 N1429 N1440 N1442:N1466 N1469:N1484 N1486:N1487 N1489:N1495 N1497:N1503 N1505:N1508 N1521:N1540 N1543:N1547 N1559:N1563 N1565:N1573 N1575:N1580 N1582:N1584 N1586:N1602 N1604:N1627 N1629:N1640 N1642:N1666 N1669:N1684 N1686:N1687 N1689:N1694 N1696:N1705 N1707:N1710 N1723:N1740 N1743:N1757 N1759:N1760 N1762:N1767 N1769:N1770 N1772:N1779 N1781:N1784 N1797:N1822 N1825:N1839 N1841:N1842 N1844:N1849 N1851:N1857 N1859:N1862 N1875:N1900 N1903:N1917 N1919:N1920 N1922:N1927 N1929:N1936 N1938:N1942 N1955:N1963 N1965:N1980 N1982:N1988 N1991:N1995 N1999:N2006 N2008:N2009 N2011:N2022 N2024:N2027 N2039:N2054 N2057:N2061" type="list">
      <formula1>Sheet2!$B$1:$B$38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0" pageOrder="downThenOver" orientation="landscape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AF1481"/>
  <sheetViews>
    <sheetView showFormulas="false" showGridLines="true" showRowColHeaders="true" showZeros="true" rightToLeft="false" tabSelected="false" showOutlineSymbols="true" defaultGridColor="true" view="normal" topLeftCell="I563" colorId="64" zoomScale="75" zoomScaleNormal="75" zoomScalePageLayoutView="75" workbookViewId="0">
      <selection pane="topLeft" activeCell="I563" activeCellId="0" sqref="I563"/>
    </sheetView>
  </sheetViews>
  <sheetFormatPr defaultColWidth="9.3984375" defaultRowHeight="15.75" outlineLevelRow="0" outlineLevelCol="0"/>
  <cols>
    <col collapsed="false" customWidth="true" hidden="false" outlineLevel="0" max="1" min="1" style="2077" width="3.57"/>
    <col collapsed="false" customWidth="true" hidden="false" outlineLevel="0" max="2" min="2" style="2078" width="30.71"/>
    <col collapsed="false" customWidth="true" hidden="false" outlineLevel="0" max="3" min="3" style="2051" width="6.44"/>
    <col collapsed="false" customWidth="true" hidden="true" outlineLevel="0" max="4" min="4" style="2418" width="12.57"/>
    <col collapsed="false" customWidth="true" hidden="true" outlineLevel="0" max="5" min="5" style="2051" width="15.57"/>
    <col collapsed="false" customWidth="true" hidden="false" outlineLevel="0" max="6" min="6" style="2419" width="6.57"/>
    <col collapsed="false" customWidth="true" hidden="false" outlineLevel="0" max="8" min="7" style="2077" width="13.85"/>
    <col collapsed="false" customWidth="true" hidden="false" outlineLevel="0" max="9" min="9" style="2077" width="9.7"/>
    <col collapsed="false" customWidth="true" hidden="false" outlineLevel="0" max="10" min="10" style="2077" width="8.85"/>
    <col collapsed="false" customWidth="true" hidden="false" outlineLevel="0" max="11" min="11" style="2080" width="13.42"/>
    <col collapsed="false" customWidth="true" hidden="false" outlineLevel="0" max="12" min="12" style="2077" width="13.42"/>
    <col collapsed="false" customWidth="true" hidden="false" outlineLevel="0" max="13" min="13" style="2077" width="14.15"/>
    <col collapsed="false" customWidth="true" hidden="false" outlineLevel="0" max="14" min="14" style="2420" width="13.55"/>
    <col collapsed="false" customWidth="true" hidden="false" outlineLevel="0" max="15" min="15" style="2077" width="13.55"/>
    <col collapsed="false" customWidth="true" hidden="false" outlineLevel="0" max="16" min="16" style="2077" width="15.43"/>
    <col collapsed="false" customWidth="true" hidden="false" outlineLevel="0" max="17" min="17" style="2077" width="10.85"/>
    <col collapsed="false" customWidth="true" hidden="false" outlineLevel="0" max="18" min="18" style="2077" width="14.15"/>
    <col collapsed="false" customWidth="true" hidden="false" outlineLevel="0" max="19" min="19" style="2077" width="25.55"/>
    <col collapsed="false" customWidth="true" hidden="false" outlineLevel="0" max="20" min="20" style="2077" width="14.85"/>
    <col collapsed="false" customWidth="true" hidden="false" outlineLevel="0" max="21" min="21" style="2077" width="18.43"/>
    <col collapsed="false" customWidth="true" hidden="false" outlineLevel="0" max="22" min="22" style="2077" width="12.14"/>
    <col collapsed="false" customWidth="true" hidden="false" outlineLevel="0" max="23" min="23" style="2077" width="16.43"/>
    <col collapsed="false" customWidth="true" hidden="false" outlineLevel="0" max="24" min="24" style="2077" width="11.57"/>
    <col collapsed="false" customWidth="true" hidden="false" outlineLevel="0" max="26" min="25" style="2077" width="3.43"/>
    <col collapsed="false" customWidth="true" hidden="false" outlineLevel="0" max="27" min="27" style="2077" width="26"/>
    <col collapsed="false" customWidth="true" hidden="false" outlineLevel="0" max="28" min="28" style="2077" width="22.43"/>
    <col collapsed="false" customWidth="true" hidden="false" outlineLevel="0" max="29" min="29" style="2077" width="20.57"/>
    <col collapsed="false" customWidth="true" hidden="false" outlineLevel="0" max="30" min="30" style="2077" width="16.85"/>
    <col collapsed="false" customWidth="true" hidden="false" outlineLevel="0" max="31" min="31" style="2077" width="15.86"/>
    <col collapsed="false" customWidth="true" hidden="false" outlineLevel="0" max="32" min="32" style="2077" width="21.41"/>
    <col collapsed="false" customWidth="false" hidden="false" outlineLevel="0" max="1024" min="33" style="2077" width="9.42"/>
  </cols>
  <sheetData>
    <row r="3" customFormat="false" ht="25.5" hidden="false" customHeight="false" outlineLevel="0" collapsed="false">
      <c r="A3" s="2271"/>
      <c r="B3" s="2175" t="s">
        <v>2235</v>
      </c>
      <c r="C3" s="2175"/>
      <c r="D3" s="2175"/>
      <c r="E3" s="2175"/>
      <c r="F3" s="2175"/>
      <c r="G3" s="2175"/>
      <c r="H3" s="2175"/>
      <c r="I3" s="2175"/>
      <c r="J3" s="2175"/>
      <c r="K3" s="2175"/>
      <c r="L3" s="2175"/>
      <c r="M3" s="2175"/>
      <c r="N3" s="2421"/>
      <c r="O3" s="2174"/>
    </row>
    <row r="6" customFormat="false" ht="30.75" hidden="false" customHeight="true" outlineLevel="0" collapsed="false">
      <c r="A6" s="2270" t="s">
        <v>2236</v>
      </c>
      <c r="B6" s="2270"/>
      <c r="C6" s="2270"/>
      <c r="D6" s="2270"/>
      <c r="E6" s="2270"/>
      <c r="F6" s="2270"/>
      <c r="G6" s="2270"/>
      <c r="H6" s="2270"/>
      <c r="I6" s="2270"/>
      <c r="J6" s="2270"/>
      <c r="K6" s="2270"/>
      <c r="L6" s="2270"/>
      <c r="M6" s="2270"/>
      <c r="N6" s="2270"/>
      <c r="O6" s="1989" t="str">
        <f aca="false">'PDB Bill AMR'!$M$2</f>
        <v>Month June-2023</v>
      </c>
      <c r="S6" s="1990" t="s">
        <v>1069</v>
      </c>
      <c r="T6" s="1991" t="str">
        <f aca="false">O6</f>
        <v>Month June-2023</v>
      </c>
      <c r="U6" s="1990" t="s">
        <v>1070</v>
      </c>
      <c r="V6" s="1990" t="s">
        <v>1071</v>
      </c>
      <c r="W6" s="1990" t="s">
        <v>1072</v>
      </c>
      <c r="X6" s="1990" t="s">
        <v>1073</v>
      </c>
    </row>
    <row r="7" customFormat="false" ht="15" hidden="false" customHeight="true" outlineLevel="0" collapsed="false">
      <c r="A7" s="1992" t="s">
        <v>794</v>
      </c>
      <c r="B7" s="1993" t="s">
        <v>1074</v>
      </c>
      <c r="C7" s="1994" t="s">
        <v>1075</v>
      </c>
      <c r="D7" s="1994"/>
      <c r="E7" s="1994"/>
      <c r="F7" s="2422" t="s">
        <v>45</v>
      </c>
      <c r="G7" s="1996" t="s">
        <v>1076</v>
      </c>
      <c r="H7" s="1996"/>
      <c r="I7" s="1996"/>
      <c r="J7" s="1996" t="s">
        <v>29</v>
      </c>
      <c r="K7" s="1994" t="s">
        <v>1077</v>
      </c>
      <c r="L7" s="1994"/>
      <c r="M7" s="1994" t="s">
        <v>1078</v>
      </c>
      <c r="N7" s="1993"/>
      <c r="O7" s="1997" t="s">
        <v>479</v>
      </c>
    </row>
    <row r="8" customFormat="false" ht="15.75" hidden="false" customHeight="false" outlineLevel="0" collapsed="false">
      <c r="A8" s="1992"/>
      <c r="B8" s="1993"/>
      <c r="C8" s="1998" t="s">
        <v>1079</v>
      </c>
      <c r="D8" s="1998"/>
      <c r="E8" s="1998" t="s">
        <v>1080</v>
      </c>
      <c r="F8" s="2422"/>
      <c r="G8" s="2249" t="n">
        <f aca="false">'NORTH-1'!$H$8</f>
        <v>44929</v>
      </c>
      <c r="H8" s="2249" t="n">
        <f aca="false">'NORTH-1'!$H$8</f>
        <v>44929</v>
      </c>
      <c r="I8" s="2000" t="s">
        <v>47</v>
      </c>
      <c r="J8" s="1996"/>
      <c r="K8" s="2000" t="s">
        <v>1081</v>
      </c>
      <c r="L8" s="2000" t="s">
        <v>1082</v>
      </c>
      <c r="M8" s="1994" t="s">
        <v>1083</v>
      </c>
      <c r="N8" s="1998" t="s">
        <v>741</v>
      </c>
      <c r="O8" s="1997"/>
      <c r="T8" s="1441" t="n">
        <v>15283200.0000001</v>
      </c>
      <c r="U8" s="1441" t="n">
        <v>15283200.0000001</v>
      </c>
      <c r="V8" s="1441" t="n">
        <f aca="false">T8-U8</f>
        <v>0</v>
      </c>
      <c r="W8" s="2001" t="n">
        <f aca="false">V8/U8*100</f>
        <v>0</v>
      </c>
      <c r="X8" s="1441" t="str">
        <f aca="false">IF(W8&gt;40,"FAULT",IF(W8&lt;-40,"CHECK","OK"))</f>
        <v>OK</v>
      </c>
    </row>
    <row r="9" customFormat="false" ht="15.75" hidden="false" customHeight="false" outlineLevel="0" collapsed="false">
      <c r="A9" s="2002" t="n">
        <v>1</v>
      </c>
      <c r="B9" s="2003" t="n">
        <v>2</v>
      </c>
      <c r="C9" s="2004" t="n">
        <v>4</v>
      </c>
      <c r="D9" s="2004"/>
      <c r="E9" s="2003" t="n">
        <v>5</v>
      </c>
      <c r="F9" s="2423" t="n">
        <v>7</v>
      </c>
      <c r="G9" s="2002" t="n">
        <v>9</v>
      </c>
      <c r="H9" s="2002" t="n">
        <v>9</v>
      </c>
      <c r="I9" s="2002" t="s">
        <v>1084</v>
      </c>
      <c r="J9" s="2002" t="n">
        <v>11</v>
      </c>
      <c r="K9" s="2002" t="s">
        <v>1085</v>
      </c>
      <c r="L9" s="2002" t="s">
        <v>1086</v>
      </c>
      <c r="M9" s="2002" t="n">
        <v>14</v>
      </c>
      <c r="N9" s="2006" t="n">
        <v>15</v>
      </c>
      <c r="O9" s="2002" t="n">
        <v>16</v>
      </c>
      <c r="S9" s="2424"/>
      <c r="T9" s="2425"/>
      <c r="U9" s="2425"/>
      <c r="V9" s="2426"/>
      <c r="W9" s="2426"/>
      <c r="X9" s="2426"/>
    </row>
    <row r="10" customFormat="false" ht="15.75" hidden="false" customHeight="false" outlineLevel="0" collapsed="false">
      <c r="A10" s="2007"/>
      <c r="B10" s="2008" t="s">
        <v>2237</v>
      </c>
      <c r="C10" s="2009"/>
      <c r="D10" s="2009"/>
      <c r="E10" s="2011"/>
      <c r="F10" s="2427"/>
      <c r="G10" s="2009"/>
      <c r="H10" s="2009"/>
      <c r="I10" s="2009"/>
      <c r="J10" s="2009"/>
      <c r="K10" s="2010"/>
      <c r="L10" s="2009"/>
      <c r="M10" s="2013"/>
      <c r="N10" s="2014"/>
      <c r="O10" s="2015"/>
      <c r="S10" s="2428"/>
      <c r="T10" s="2429"/>
      <c r="U10" s="2429"/>
      <c r="V10" s="2430"/>
      <c r="W10" s="2430"/>
      <c r="X10" s="2430"/>
    </row>
    <row r="11" customFormat="false" ht="15.75" hidden="false" customHeight="false" outlineLevel="0" collapsed="false">
      <c r="A11" s="2016"/>
      <c r="B11" s="2017" t="s">
        <v>2238</v>
      </c>
      <c r="C11" s="2018" t="n">
        <v>132</v>
      </c>
      <c r="D11" s="2233" t="s">
        <v>788</v>
      </c>
      <c r="E11" s="2018" t="n">
        <v>8993631</v>
      </c>
      <c r="F11" s="2071" t="n">
        <v>1</v>
      </c>
      <c r="G11" s="2274" t="n">
        <f aca="false">'PDB Bill AMR'!J39</f>
        <v>5714.359</v>
      </c>
      <c r="H11" s="2274" t="n">
        <f aca="false">'PDB Bill AMR'!K39</f>
        <v>5756.396</v>
      </c>
      <c r="I11" s="2274" t="n">
        <f aca="false">'PDB Bill AMR'!L39</f>
        <v>42.0369999999994</v>
      </c>
      <c r="J11" s="2178" t="n">
        <f aca="false">'PDB Bill AMR'!I39</f>
        <v>960000</v>
      </c>
      <c r="K11" s="2184" t="n">
        <f aca="false">'PDB Bill AMR'!M39</f>
        <v>0</v>
      </c>
      <c r="L11" s="2275" t="n">
        <f aca="false">'PDB Bill AMR'!N39</f>
        <v>40355519.9999994</v>
      </c>
      <c r="M11" s="2025"/>
      <c r="N11" s="2026"/>
      <c r="O11" s="2027"/>
      <c r="S11" s="2428"/>
      <c r="T11" s="2429"/>
      <c r="U11" s="2429"/>
      <c r="V11" s="2430"/>
      <c r="W11" s="2430"/>
      <c r="X11" s="2430"/>
    </row>
    <row r="12" customFormat="false" ht="15.75" hidden="false" customHeight="false" outlineLevel="0" collapsed="false">
      <c r="A12" s="2016"/>
      <c r="B12" s="2017" t="s">
        <v>2239</v>
      </c>
      <c r="C12" s="2018" t="n">
        <v>132</v>
      </c>
      <c r="D12" s="2233"/>
      <c r="E12" s="2018"/>
      <c r="F12" s="2071" t="n">
        <v>1</v>
      </c>
      <c r="G12" s="2274" t="n">
        <f aca="false">'PDB Bill AMR'!J40</f>
        <v>0</v>
      </c>
      <c r="H12" s="2274" t="n">
        <f aca="false">'PDB Bill AMR'!K40</f>
        <v>0</v>
      </c>
      <c r="I12" s="2274" t="n">
        <f aca="false">'PDB Bill AMR'!L40</f>
        <v>0</v>
      </c>
      <c r="J12" s="2178" t="n">
        <f aca="false">'PDB Bill AMR'!I40</f>
        <v>960000</v>
      </c>
      <c r="K12" s="2184" t="n">
        <f aca="false">'PDB Bill AMR'!M40</f>
        <v>0</v>
      </c>
      <c r="L12" s="2185" t="n">
        <f aca="false">'PDB Bill AMR'!N40</f>
        <v>0</v>
      </c>
      <c r="M12" s="2029"/>
      <c r="N12" s="2030"/>
      <c r="O12" s="2027"/>
      <c r="S12" s="2428"/>
      <c r="T12" s="2429"/>
      <c r="U12" s="2429"/>
      <c r="V12" s="2430"/>
      <c r="W12" s="2430"/>
      <c r="X12" s="2430"/>
    </row>
    <row r="13" customFormat="false" ht="15.75" hidden="false" customHeight="false" outlineLevel="0" collapsed="false">
      <c r="A13" s="2016"/>
      <c r="B13" s="2017" t="s">
        <v>2240</v>
      </c>
      <c r="C13" s="2018" t="n">
        <v>132</v>
      </c>
      <c r="D13" s="2233"/>
      <c r="E13" s="2018" t="n">
        <v>8993659</v>
      </c>
      <c r="F13" s="2071" t="n">
        <v>1</v>
      </c>
      <c r="G13" s="2274" t="n">
        <f aca="false">'PDB Bill AMR'!J41</f>
        <v>4882.347</v>
      </c>
      <c r="H13" s="2274" t="n">
        <f aca="false">'PDB Bill AMR'!K41</f>
        <v>4914.803</v>
      </c>
      <c r="I13" s="2274" t="n">
        <f aca="false">'PDB Bill AMR'!L41</f>
        <v>32.4560000000001</v>
      </c>
      <c r="J13" s="2178" t="n">
        <f aca="false">'PDB Bill AMR'!I41</f>
        <v>960000</v>
      </c>
      <c r="K13" s="2184" t="n">
        <f aca="false">'PDB Bill AMR'!M41</f>
        <v>0</v>
      </c>
      <c r="L13" s="2275" t="n">
        <f aca="false">'PDB Bill AMR'!N41</f>
        <v>31157760.0000001</v>
      </c>
      <c r="M13" s="2025"/>
      <c r="N13" s="2026"/>
      <c r="O13" s="2027"/>
      <c r="S13" s="2428"/>
      <c r="T13" s="2429"/>
      <c r="U13" s="2429"/>
      <c r="V13" s="2430"/>
      <c r="W13" s="2430"/>
      <c r="X13" s="2430"/>
    </row>
    <row r="14" customFormat="false" ht="15.75" hidden="false" customHeight="false" outlineLevel="0" collapsed="false">
      <c r="A14" s="2016"/>
      <c r="B14" s="2017" t="s">
        <v>2241</v>
      </c>
      <c r="C14" s="2018" t="n">
        <v>132</v>
      </c>
      <c r="D14" s="2233"/>
      <c r="E14" s="2018"/>
      <c r="F14" s="2071" t="n">
        <v>1</v>
      </c>
      <c r="G14" s="2274" t="n">
        <f aca="false">'PDB Bill AMR'!J42</f>
        <v>0.084</v>
      </c>
      <c r="H14" s="2274" t="n">
        <f aca="false">'PDB Bill AMR'!K42</f>
        <v>0.084</v>
      </c>
      <c r="I14" s="2274" t="n">
        <f aca="false">'PDB Bill AMR'!L42</f>
        <v>0</v>
      </c>
      <c r="J14" s="2178" t="n">
        <f aca="false">'PDB Bill AMR'!I42</f>
        <v>960000</v>
      </c>
      <c r="K14" s="2276" t="n">
        <f aca="false">'PDB Bill AMR'!M42</f>
        <v>0</v>
      </c>
      <c r="L14" s="2277" t="n">
        <f aca="false">'PDB Bill AMR'!N42</f>
        <v>0</v>
      </c>
      <c r="M14" s="2032"/>
      <c r="N14" s="2033"/>
      <c r="O14" s="2027"/>
      <c r="S14" s="2428"/>
      <c r="T14" s="2429"/>
      <c r="U14" s="2429"/>
      <c r="V14" s="2430"/>
      <c r="W14" s="2430"/>
      <c r="X14" s="2430"/>
    </row>
    <row r="15" customFormat="false" ht="15.75" hidden="false" customHeight="true" outlineLevel="0" collapsed="false">
      <c r="A15" s="2016"/>
      <c r="B15" s="2037"/>
      <c r="C15" s="2038"/>
      <c r="D15" s="2038"/>
      <c r="E15" s="2038"/>
      <c r="F15" s="2054"/>
      <c r="G15" s="2041"/>
      <c r="H15" s="2041"/>
      <c r="I15" s="2042" t="s">
        <v>1094</v>
      </c>
      <c r="J15" s="2042"/>
      <c r="K15" s="2043" t="n">
        <f aca="false">SUM(K11:K14)</f>
        <v>0</v>
      </c>
      <c r="L15" s="2044" t="n">
        <f aca="false">SUM(L11:L14)</f>
        <v>71513279.9999995</v>
      </c>
      <c r="M15" s="2045"/>
      <c r="N15" s="2046"/>
      <c r="O15" s="2027"/>
      <c r="S15" s="2428"/>
      <c r="T15" s="2429"/>
      <c r="U15" s="2429"/>
      <c r="V15" s="2430"/>
      <c r="W15" s="2430"/>
      <c r="X15" s="2430"/>
    </row>
    <row r="16" customFormat="false" ht="15.75" hidden="false" customHeight="false" outlineLevel="0" collapsed="false">
      <c r="A16" s="2016"/>
      <c r="B16" s="2037"/>
      <c r="C16" s="2038"/>
      <c r="D16" s="2038"/>
      <c r="E16" s="2038"/>
      <c r="F16" s="2054"/>
      <c r="G16" s="2041"/>
      <c r="H16" s="2041"/>
      <c r="I16" s="2047"/>
      <c r="J16" s="2047" t="s">
        <v>1095</v>
      </c>
      <c r="K16" s="2068" t="n">
        <f aca="false">L15-K15</f>
        <v>71513279.9999995</v>
      </c>
      <c r="L16" s="2049"/>
      <c r="M16" s="2050"/>
      <c r="O16" s="2027"/>
      <c r="S16" s="2428"/>
      <c r="T16" s="2429"/>
      <c r="U16" s="2429"/>
      <c r="V16" s="2430"/>
      <c r="W16" s="2430"/>
      <c r="X16" s="2430"/>
    </row>
    <row r="17" customFormat="false" ht="15.75" hidden="false" customHeight="false" outlineLevel="0" collapsed="false">
      <c r="A17" s="2016"/>
      <c r="B17" s="2008" t="s">
        <v>2242</v>
      </c>
      <c r="C17" s="2009"/>
      <c r="D17" s="2009"/>
      <c r="E17" s="2009"/>
      <c r="F17" s="2427"/>
      <c r="G17" s="2009"/>
      <c r="H17" s="2009"/>
      <c r="I17" s="2009"/>
      <c r="J17" s="2009"/>
      <c r="K17" s="2010"/>
      <c r="L17" s="2009"/>
      <c r="M17" s="2013"/>
      <c r="N17" s="2014"/>
      <c r="O17" s="2027"/>
      <c r="S17" s="2428"/>
      <c r="T17" s="2429"/>
      <c r="U17" s="2429"/>
      <c r="V17" s="2430"/>
      <c r="W17" s="2430"/>
      <c r="X17" s="2430"/>
    </row>
    <row r="18" customFormat="false" ht="15.75" hidden="false" customHeight="false" outlineLevel="0" collapsed="false">
      <c r="A18" s="2016"/>
      <c r="B18" s="2017" t="s">
        <v>2243</v>
      </c>
      <c r="C18" s="2018" t="n">
        <v>132</v>
      </c>
      <c r="D18" s="2233" t="s">
        <v>1306</v>
      </c>
      <c r="E18" s="2018" t="n">
        <v>6604452</v>
      </c>
      <c r="F18" s="2071" t="n">
        <v>1</v>
      </c>
      <c r="G18" s="2022" t="n">
        <v>9191.87</v>
      </c>
      <c r="H18" s="2022" t="n">
        <v>9248.01</v>
      </c>
      <c r="I18" s="2022" t="n">
        <f aca="false">H18-G18</f>
        <v>56.1399999999994</v>
      </c>
      <c r="J18" s="2027" t="n">
        <v>720000</v>
      </c>
      <c r="K18" s="2024" t="n">
        <f aca="false">J18*I18*F18</f>
        <v>40420799.9999996</v>
      </c>
      <c r="L18" s="2029"/>
      <c r="M18" s="2029"/>
      <c r="N18" s="2030"/>
      <c r="O18" s="2027"/>
      <c r="S18" s="2428"/>
      <c r="T18" s="2429"/>
      <c r="U18" s="2429"/>
      <c r="V18" s="2430"/>
      <c r="W18" s="2430"/>
      <c r="X18" s="2430"/>
    </row>
    <row r="19" customFormat="false" ht="15.75" hidden="false" customHeight="false" outlineLevel="0" collapsed="false">
      <c r="A19" s="2016"/>
      <c r="B19" s="2017" t="s">
        <v>2244</v>
      </c>
      <c r="C19" s="2018" t="n">
        <v>132</v>
      </c>
      <c r="D19" s="2233"/>
      <c r="E19" s="2018"/>
      <c r="F19" s="2071" t="n">
        <v>1</v>
      </c>
      <c r="G19" s="2431" t="n">
        <v>0</v>
      </c>
      <c r="H19" s="2431" t="n">
        <v>0</v>
      </c>
      <c r="I19" s="2022" t="n">
        <f aca="false">H19-G19</f>
        <v>0</v>
      </c>
      <c r="J19" s="2027" t="n">
        <v>720000</v>
      </c>
      <c r="K19" s="2024"/>
      <c r="L19" s="2029" t="n">
        <f aca="false">J19*I19*F19</f>
        <v>0</v>
      </c>
      <c r="M19" s="2029"/>
      <c r="N19" s="2030"/>
      <c r="O19" s="2027"/>
      <c r="S19" s="2428"/>
      <c r="T19" s="2429"/>
      <c r="U19" s="2429"/>
      <c r="V19" s="2430"/>
      <c r="W19" s="2430"/>
      <c r="X19" s="2430"/>
    </row>
    <row r="20" customFormat="false" ht="15.75" hidden="false" customHeight="false" outlineLevel="0" collapsed="false">
      <c r="A20" s="2016"/>
      <c r="B20" s="2017" t="s">
        <v>2245</v>
      </c>
      <c r="C20" s="2018" t="n">
        <v>132</v>
      </c>
      <c r="D20" s="2233"/>
      <c r="E20" s="2018" t="n">
        <v>6604428</v>
      </c>
      <c r="F20" s="2071" t="n">
        <v>1</v>
      </c>
      <c r="G20" s="2022" t="n">
        <v>5489.95</v>
      </c>
      <c r="H20" s="2022" t="n">
        <v>5533.5</v>
      </c>
      <c r="I20" s="2022" t="n">
        <f aca="false">H20-G20</f>
        <v>43.5500000000002</v>
      </c>
      <c r="J20" s="2027" t="n">
        <v>720000</v>
      </c>
      <c r="K20" s="2024" t="n">
        <f aca="false">J20*I20*F20</f>
        <v>31356000.0000001</v>
      </c>
      <c r="L20" s="2029"/>
      <c r="M20" s="2029"/>
      <c r="N20" s="2030"/>
      <c r="O20" s="2027"/>
      <c r="S20" s="2428"/>
      <c r="T20" s="2429"/>
      <c r="U20" s="2429"/>
      <c r="V20" s="2430"/>
      <c r="W20" s="2430"/>
      <c r="X20" s="2430"/>
    </row>
    <row r="21" customFormat="false" ht="15.75" hidden="false" customHeight="false" outlineLevel="0" collapsed="false">
      <c r="A21" s="2016"/>
      <c r="B21" s="2017" t="s">
        <v>2245</v>
      </c>
      <c r="C21" s="2018" t="n">
        <v>132</v>
      </c>
      <c r="D21" s="2233"/>
      <c r="E21" s="2018"/>
      <c r="F21" s="2071" t="n">
        <v>1</v>
      </c>
      <c r="G21" s="2115" t="n">
        <v>0</v>
      </c>
      <c r="H21" s="2115" t="n">
        <v>0</v>
      </c>
      <c r="I21" s="2022" t="n">
        <f aca="false">H21-G21</f>
        <v>0</v>
      </c>
      <c r="J21" s="2027" t="n">
        <v>720000</v>
      </c>
      <c r="K21" s="2031"/>
      <c r="L21" s="2032" t="n">
        <f aca="false">J21*I21*F21</f>
        <v>0</v>
      </c>
      <c r="M21" s="2032"/>
      <c r="N21" s="2033"/>
      <c r="O21" s="2027"/>
      <c r="S21" s="2428"/>
      <c r="T21" s="2429"/>
      <c r="U21" s="2429"/>
      <c r="V21" s="2430"/>
      <c r="W21" s="2430"/>
      <c r="X21" s="2430"/>
    </row>
    <row r="22" customFormat="false" ht="15.75" hidden="false" customHeight="true" outlineLevel="0" collapsed="false">
      <c r="A22" s="2016"/>
      <c r="B22" s="2037"/>
      <c r="C22" s="2038"/>
      <c r="D22" s="2038"/>
      <c r="E22" s="2038"/>
      <c r="F22" s="2054"/>
      <c r="G22" s="2041"/>
      <c r="H22" s="2041"/>
      <c r="I22" s="2042" t="s">
        <v>1105</v>
      </c>
      <c r="J22" s="2042"/>
      <c r="K22" s="2043" t="n">
        <f aca="false">SUM(K18:K21)</f>
        <v>71776799.9999997</v>
      </c>
      <c r="L22" s="2131" t="n">
        <f aca="false">SUM(L18:L21)</f>
        <v>0</v>
      </c>
      <c r="M22" s="2045"/>
      <c r="N22" s="2046"/>
      <c r="O22" s="2055"/>
      <c r="S22" s="2428"/>
      <c r="T22" s="2429"/>
      <c r="U22" s="2429"/>
      <c r="V22" s="2430"/>
      <c r="W22" s="2430"/>
      <c r="X22" s="2430"/>
    </row>
    <row r="23" customFormat="false" ht="15.75" hidden="false" customHeight="true" outlineLevel="0" collapsed="false">
      <c r="A23" s="2016"/>
      <c r="B23" s="2037"/>
      <c r="C23" s="2038"/>
      <c r="D23" s="2038"/>
      <c r="E23" s="2038"/>
      <c r="F23" s="2054"/>
      <c r="G23" s="2041"/>
      <c r="H23" s="2041"/>
      <c r="I23" s="2042" t="s">
        <v>1095</v>
      </c>
      <c r="J23" s="2042"/>
      <c r="K23" s="2048" t="n">
        <f aca="false">K22-L22</f>
        <v>71776799.9999997</v>
      </c>
      <c r="L23" s="2068" t="n">
        <f aca="false">L22-M22</f>
        <v>0</v>
      </c>
      <c r="M23" s="2432"/>
      <c r="N23" s="2016"/>
      <c r="O23" s="2055"/>
      <c r="S23" s="2428"/>
      <c r="T23" s="2429"/>
      <c r="U23" s="2429"/>
      <c r="V23" s="2430"/>
      <c r="W23" s="2430"/>
      <c r="X23" s="2430"/>
    </row>
    <row r="24" customFormat="false" ht="15.75" hidden="false" customHeight="false" outlineLevel="0" collapsed="false">
      <c r="A24" s="2007"/>
      <c r="B24" s="2058" t="s">
        <v>2246</v>
      </c>
      <c r="C24" s="2059"/>
      <c r="D24" s="2059"/>
      <c r="E24" s="2059"/>
      <c r="F24" s="2062"/>
      <c r="G24" s="2059"/>
      <c r="H24" s="2059"/>
      <c r="I24" s="2059"/>
      <c r="J24" s="2059"/>
      <c r="K24" s="2060"/>
      <c r="L24" s="2059"/>
      <c r="M24" s="2433"/>
      <c r="N24" s="2064"/>
      <c r="O24" s="2015"/>
    </row>
    <row r="25" customFormat="false" ht="15.75" hidden="false" customHeight="false" outlineLevel="0" collapsed="false">
      <c r="A25" s="2016"/>
      <c r="B25" s="2017" t="s">
        <v>1251</v>
      </c>
      <c r="C25" s="2018" t="n">
        <v>132</v>
      </c>
      <c r="D25" s="2065" t="s">
        <v>1108</v>
      </c>
      <c r="E25" s="2066"/>
      <c r="F25" s="2071"/>
      <c r="G25" s="2022"/>
      <c r="H25" s="2022"/>
      <c r="I25" s="2022"/>
      <c r="J25" s="2027"/>
      <c r="K25" s="2024"/>
      <c r="L25" s="2029" t="n">
        <f aca="false">J25*I25*F25</f>
        <v>0</v>
      </c>
      <c r="M25" s="2025"/>
      <c r="N25" s="2026"/>
      <c r="O25" s="2027" t="s">
        <v>2247</v>
      </c>
    </row>
    <row r="26" customFormat="false" ht="15.75" hidden="false" customHeight="false" outlineLevel="0" collapsed="false">
      <c r="A26" s="2016"/>
      <c r="B26" s="2017" t="s">
        <v>1252</v>
      </c>
      <c r="C26" s="2018" t="n">
        <v>132</v>
      </c>
      <c r="D26" s="2065"/>
      <c r="E26" s="2066"/>
      <c r="F26" s="2071"/>
      <c r="G26" s="2022"/>
      <c r="H26" s="2022"/>
      <c r="I26" s="2022"/>
      <c r="J26" s="2027"/>
      <c r="K26" s="2024"/>
      <c r="L26" s="2029" t="n">
        <f aca="false">J26*I26*F26</f>
        <v>0</v>
      </c>
      <c r="M26" s="2029"/>
      <c r="N26" s="2030"/>
      <c r="O26" s="2027"/>
    </row>
    <row r="27" customFormat="false" ht="15.75" hidden="false" customHeight="false" outlineLevel="0" collapsed="false">
      <c r="A27" s="2016"/>
      <c r="B27" s="2037"/>
      <c r="C27" s="2038"/>
      <c r="D27" s="2038"/>
      <c r="E27" s="2038"/>
      <c r="F27" s="2054"/>
      <c r="G27" s="2041"/>
      <c r="H27" s="2041"/>
      <c r="I27" s="2041"/>
      <c r="J27" s="2037" t="s">
        <v>1110</v>
      </c>
      <c r="K27" s="2068"/>
      <c r="L27" s="2076" t="n">
        <f aca="false">SUM(L25:L26)</f>
        <v>0</v>
      </c>
      <c r="M27" s="2055"/>
      <c r="N27" s="2016"/>
      <c r="O27" s="2027"/>
    </row>
    <row r="28" customFormat="false" ht="15.75" hidden="false" customHeight="false" outlineLevel="0" collapsed="false">
      <c r="A28" s="2007"/>
      <c r="B28" s="2058" t="s">
        <v>2248</v>
      </c>
      <c r="C28" s="2059"/>
      <c r="D28" s="2059"/>
      <c r="E28" s="2059"/>
      <c r="F28" s="2062"/>
      <c r="G28" s="2059"/>
      <c r="H28" s="2059"/>
      <c r="I28" s="2059"/>
      <c r="J28" s="2059"/>
      <c r="K28" s="2060"/>
      <c r="L28" s="2059"/>
      <c r="M28" s="2063"/>
      <c r="N28" s="2064"/>
      <c r="O28" s="2015"/>
      <c r="S28" s="2428"/>
      <c r="T28" s="2429"/>
      <c r="U28" s="2429"/>
      <c r="V28" s="2430"/>
      <c r="W28" s="2430"/>
      <c r="X28" s="2430"/>
    </row>
    <row r="29" customFormat="false" ht="15.75" hidden="false" customHeight="true" outlineLevel="0" collapsed="false">
      <c r="A29" s="2016"/>
      <c r="B29" s="2017" t="s">
        <v>2249</v>
      </c>
      <c r="C29" s="2018" t="n">
        <v>132</v>
      </c>
      <c r="D29" s="2070" t="s">
        <v>1113</v>
      </c>
      <c r="E29" s="2434"/>
      <c r="F29" s="2435"/>
      <c r="G29" s="2436"/>
      <c r="H29" s="2436"/>
      <c r="I29" s="2436"/>
      <c r="J29" s="2434"/>
      <c r="K29" s="2071"/>
      <c r="L29" s="2029" t="n">
        <f aca="false">J29*I29*F29</f>
        <v>0</v>
      </c>
      <c r="M29" s="2029"/>
      <c r="N29" s="2026"/>
      <c r="O29" s="2027" t="s">
        <v>2250</v>
      </c>
      <c r="S29" s="2428"/>
      <c r="T29" s="2429"/>
      <c r="U29" s="2429"/>
      <c r="V29" s="2430"/>
      <c r="W29" s="2430"/>
      <c r="X29" s="2430"/>
    </row>
    <row r="30" customFormat="false" ht="15.75" hidden="false" customHeight="false" outlineLevel="0" collapsed="false">
      <c r="A30" s="2016"/>
      <c r="B30" s="2017" t="s">
        <v>2251</v>
      </c>
      <c r="C30" s="2018" t="n">
        <v>132</v>
      </c>
      <c r="D30" s="2070"/>
      <c r="E30" s="2434"/>
      <c r="F30" s="2435"/>
      <c r="G30" s="2436"/>
      <c r="H30" s="2436"/>
      <c r="I30" s="2436"/>
      <c r="J30" s="2434"/>
      <c r="K30" s="2071"/>
      <c r="L30" s="2029" t="n">
        <f aca="false">J30*I30*F30</f>
        <v>0</v>
      </c>
      <c r="M30" s="2029"/>
      <c r="N30" s="2026"/>
      <c r="O30" s="2027"/>
      <c r="S30" s="2428"/>
      <c r="T30" s="2429"/>
      <c r="U30" s="2429"/>
      <c r="V30" s="2430"/>
      <c r="W30" s="2430"/>
      <c r="X30" s="2430"/>
    </row>
    <row r="31" customFormat="false" ht="15.75" hidden="false" customHeight="false" outlineLevel="0" collapsed="false">
      <c r="A31" s="2016"/>
      <c r="B31" s="2017" t="s">
        <v>2252</v>
      </c>
      <c r="C31" s="2018" t="n">
        <v>132</v>
      </c>
      <c r="D31" s="2070"/>
      <c r="E31" s="2434"/>
      <c r="F31" s="2435"/>
      <c r="G31" s="2436"/>
      <c r="H31" s="2436"/>
      <c r="I31" s="2436"/>
      <c r="J31" s="2434"/>
      <c r="K31" s="2071"/>
      <c r="L31" s="2029" t="n">
        <f aca="false">J31*I31*F31</f>
        <v>0</v>
      </c>
      <c r="M31" s="2029"/>
      <c r="N31" s="2026"/>
      <c r="O31" s="2027"/>
      <c r="S31" s="2428"/>
      <c r="T31" s="2429"/>
      <c r="U31" s="2429"/>
      <c r="V31" s="2430"/>
      <c r="W31" s="2430"/>
      <c r="X31" s="2430"/>
    </row>
    <row r="32" customFormat="false" ht="15.75" hidden="false" customHeight="false" outlineLevel="0" collapsed="false">
      <c r="A32" s="2016"/>
      <c r="B32" s="2037"/>
      <c r="C32" s="2038"/>
      <c r="D32" s="2038"/>
      <c r="E32" s="2072"/>
      <c r="F32" s="2437"/>
      <c r="G32" s="2072"/>
      <c r="H32" s="2072"/>
      <c r="I32" s="2072"/>
      <c r="J32" s="2037" t="s">
        <v>475</v>
      </c>
      <c r="K32" s="2074"/>
      <c r="L32" s="2076" t="n">
        <f aca="false">K23-L27</f>
        <v>71776799.9999997</v>
      </c>
      <c r="M32" s="2076"/>
      <c r="N32" s="2026"/>
      <c r="O32" s="2027"/>
      <c r="S32" s="2428"/>
      <c r="T32" s="2429"/>
      <c r="U32" s="2429"/>
      <c r="V32" s="2430"/>
      <c r="W32" s="2430"/>
      <c r="X32" s="2430"/>
    </row>
    <row r="33" customFormat="false" ht="16.5" hidden="false" customHeight="false" outlineLevel="0" collapsed="false">
      <c r="F33" s="2100"/>
    </row>
    <row r="34" customFormat="false" ht="15.75" hidden="false" customHeight="false" outlineLevel="0" collapsed="false">
      <c r="B34" s="2081" t="s">
        <v>1121</v>
      </c>
      <c r="C34" s="2081"/>
      <c r="D34" s="2082" t="s">
        <v>212</v>
      </c>
      <c r="F34" s="2083" t="s">
        <v>1122</v>
      </c>
      <c r="G34" s="2083"/>
      <c r="H34" s="2083"/>
      <c r="I34" s="2082" t="s">
        <v>212</v>
      </c>
      <c r="K34" s="2084" t="s">
        <v>1123</v>
      </c>
      <c r="L34" s="2084"/>
      <c r="M34" s="2085" t="s">
        <v>212</v>
      </c>
    </row>
    <row r="35" customFormat="false" ht="15.75" hidden="false" customHeight="false" outlineLevel="0" collapsed="false">
      <c r="B35" s="2086" t="str">
        <f aca="false">B10</f>
        <v>RAMPURA 132 KV SIDE (TARIFF POINT)</v>
      </c>
      <c r="C35" s="2086"/>
      <c r="D35" s="2087" t="n">
        <f aca="false">K16</f>
        <v>71513279.9999995</v>
      </c>
      <c r="F35" s="2088" t="s">
        <v>1124</v>
      </c>
      <c r="G35" s="2088"/>
      <c r="H35" s="2088"/>
      <c r="I35" s="2089" t="n">
        <f aca="false">L27</f>
        <v>0</v>
      </c>
      <c r="K35" s="2090" t="str">
        <f aca="false">F36</f>
        <v>132 KV NET IMPORT</v>
      </c>
      <c r="L35" s="2090"/>
      <c r="M35" s="2091" t="n">
        <f aca="false">I36</f>
        <v>71513279.9999995</v>
      </c>
    </row>
    <row r="36" customFormat="false" ht="15.75" hidden="false" customHeight="false" outlineLevel="0" collapsed="false">
      <c r="B36" s="2086" t="s">
        <v>1126</v>
      </c>
      <c r="C36" s="2086"/>
      <c r="D36" s="2092"/>
      <c r="F36" s="2088" t="s">
        <v>2253</v>
      </c>
      <c r="G36" s="2088"/>
      <c r="H36" s="2088"/>
      <c r="I36" s="2089" t="n">
        <f aca="false">D39-I35</f>
        <v>71513279.9999995</v>
      </c>
      <c r="K36" s="2093" t="s">
        <v>2254</v>
      </c>
      <c r="L36" s="2093"/>
      <c r="M36" s="2094" t="n">
        <f aca="false">K54</f>
        <v>71275199.9999999</v>
      </c>
    </row>
    <row r="37" customFormat="false" ht="15.75" hidden="false" customHeight="false" outlineLevel="0" collapsed="false">
      <c r="B37" s="2086" t="s">
        <v>1128</v>
      </c>
      <c r="C37" s="2086"/>
      <c r="D37" s="2092"/>
      <c r="K37" s="2093" t="s">
        <v>1129</v>
      </c>
      <c r="L37" s="2093"/>
      <c r="M37" s="2089" t="n">
        <f aca="false">M35-M36</f>
        <v>238079.999999613</v>
      </c>
    </row>
    <row r="38" customFormat="false" ht="16.5" hidden="false" customHeight="false" outlineLevel="0" collapsed="false">
      <c r="B38" s="2086" t="s">
        <v>1130</v>
      </c>
      <c r="C38" s="2086"/>
      <c r="D38" s="2095"/>
      <c r="K38" s="2096" t="s">
        <v>1131</v>
      </c>
      <c r="L38" s="2096"/>
      <c r="M38" s="2097" t="n">
        <f aca="false">M37/M35</f>
        <v>0.00332917186849232</v>
      </c>
    </row>
    <row r="39" customFormat="false" ht="15.75" hidden="false" customHeight="false" outlineLevel="0" collapsed="false">
      <c r="B39" s="2098" t="s">
        <v>1132</v>
      </c>
      <c r="C39" s="2098"/>
      <c r="D39" s="2099" t="n">
        <f aca="false">SUM(D35:D38)</f>
        <v>71513279.9999995</v>
      </c>
    </row>
    <row r="40" customFormat="false" ht="15.75" hidden="false" customHeight="false" outlineLevel="0" collapsed="false">
      <c r="F40" s="2100"/>
    </row>
    <row r="41" customFormat="false" ht="15.75" hidden="false" customHeight="false" outlineLevel="0" collapsed="false">
      <c r="F41" s="2100"/>
    </row>
    <row r="42" customFormat="false" ht="15.75" hidden="false" customHeight="false" outlineLevel="0" collapsed="false">
      <c r="F42" s="2100"/>
      <c r="G42" s="2101"/>
      <c r="H42" s="2101"/>
      <c r="I42" s="2101"/>
      <c r="J42" s="2102"/>
    </row>
    <row r="43" customFormat="false" ht="15.75" hidden="false" customHeight="false" outlineLevel="0" collapsed="false">
      <c r="F43" s="2100"/>
      <c r="G43" s="2101"/>
      <c r="H43" s="2101"/>
      <c r="I43" s="2101"/>
      <c r="J43" s="2102"/>
    </row>
    <row r="44" customFormat="false" ht="15.75" hidden="false" customHeight="false" outlineLevel="0" collapsed="false">
      <c r="F44" s="2100"/>
      <c r="G44" s="2101"/>
      <c r="H44" s="2101"/>
      <c r="I44" s="2101"/>
      <c r="J44" s="2102"/>
    </row>
    <row r="46" customFormat="false" ht="45" hidden="false" customHeight="false" outlineLevel="0" collapsed="false">
      <c r="A46" s="2270" t="s">
        <v>2255</v>
      </c>
      <c r="B46" s="2270"/>
      <c r="C46" s="2270"/>
      <c r="D46" s="2270"/>
      <c r="E46" s="2270"/>
      <c r="F46" s="2270"/>
      <c r="G46" s="2270"/>
      <c r="H46" s="2270"/>
      <c r="I46" s="2270"/>
      <c r="J46" s="2270"/>
      <c r="K46" s="2270"/>
      <c r="L46" s="2270"/>
      <c r="M46" s="2270"/>
      <c r="N46" s="2270"/>
      <c r="O46" s="1989" t="str">
        <f aca="false">$O$6</f>
        <v>Month June-2023</v>
      </c>
      <c r="S46" s="1990" t="s">
        <v>1069</v>
      </c>
      <c r="T46" s="1991" t="str">
        <f aca="false">O46</f>
        <v>Month June-2023</v>
      </c>
      <c r="U46" s="1990" t="s">
        <v>1070</v>
      </c>
      <c r="V46" s="1990" t="s">
        <v>1071</v>
      </c>
      <c r="W46" s="1990" t="s">
        <v>1072</v>
      </c>
      <c r="X46" s="1990" t="s">
        <v>1073</v>
      </c>
    </row>
    <row r="47" customFormat="false" ht="15.75" hidden="false" customHeight="true" outlineLevel="0" collapsed="false">
      <c r="A47" s="2105" t="s">
        <v>794</v>
      </c>
      <c r="B47" s="2106" t="s">
        <v>1074</v>
      </c>
      <c r="C47" s="1994" t="s">
        <v>1075</v>
      </c>
      <c r="D47" s="1994"/>
      <c r="E47" s="1994"/>
      <c r="F47" s="2438" t="s">
        <v>45</v>
      </c>
      <c r="G47" s="1996" t="s">
        <v>1076</v>
      </c>
      <c r="H47" s="1996"/>
      <c r="I47" s="1996"/>
      <c r="J47" s="2108" t="s">
        <v>29</v>
      </c>
      <c r="K47" s="1996" t="s">
        <v>1077</v>
      </c>
      <c r="L47" s="1996"/>
      <c r="M47" s="1994" t="s">
        <v>1134</v>
      </c>
      <c r="N47" s="1993"/>
      <c r="O47" s="2109" t="s">
        <v>479</v>
      </c>
    </row>
    <row r="48" customFormat="false" ht="15.75" hidden="false" customHeight="false" outlineLevel="0" collapsed="false">
      <c r="A48" s="2105"/>
      <c r="B48" s="2106"/>
      <c r="C48" s="1998" t="s">
        <v>1079</v>
      </c>
      <c r="D48" s="1998"/>
      <c r="E48" s="2110" t="s">
        <v>1080</v>
      </c>
      <c r="F48" s="2438"/>
      <c r="G48" s="2249" t="n">
        <f aca="false">'NORTH-1'!$H$8</f>
        <v>44929</v>
      </c>
      <c r="H48" s="2249" t="n">
        <f aca="false">'NORTH-1'!$H$8</f>
        <v>44929</v>
      </c>
      <c r="I48" s="2111" t="s">
        <v>47</v>
      </c>
      <c r="J48" s="2108"/>
      <c r="K48" s="2111" t="s">
        <v>1081</v>
      </c>
      <c r="L48" s="2111" t="s">
        <v>1082</v>
      </c>
      <c r="M48" s="2112" t="s">
        <v>1083</v>
      </c>
      <c r="N48" s="2110" t="s">
        <v>741</v>
      </c>
      <c r="O48" s="2109"/>
      <c r="T48" s="1441" t="n">
        <v>15283200.0000001</v>
      </c>
      <c r="U48" s="1441" t="n">
        <v>15283200.0000001</v>
      </c>
      <c r="V48" s="1441" t="n">
        <f aca="false">T48-U48</f>
        <v>0</v>
      </c>
      <c r="W48" s="2001" t="n">
        <f aca="false">V48/U48*100</f>
        <v>0</v>
      </c>
      <c r="X48" s="1441" t="str">
        <f aca="false">IF(W48&gt;40,"FAULT",IF(W48&lt;-40,"CHECK","OK"))</f>
        <v>OK</v>
      </c>
    </row>
    <row r="49" customFormat="false" ht="15.75" hidden="false" customHeight="false" outlineLevel="0" collapsed="false">
      <c r="A49" s="2113" t="n">
        <v>1</v>
      </c>
      <c r="B49" s="2004" t="n">
        <v>2</v>
      </c>
      <c r="C49" s="2004" t="n">
        <v>4</v>
      </c>
      <c r="D49" s="2004"/>
      <c r="E49" s="2004" t="n">
        <v>5</v>
      </c>
      <c r="F49" s="2439" t="n">
        <v>7</v>
      </c>
      <c r="G49" s="2113" t="n">
        <v>9</v>
      </c>
      <c r="H49" s="2113" t="n">
        <v>9</v>
      </c>
      <c r="I49" s="2113" t="s">
        <v>1084</v>
      </c>
      <c r="J49" s="2113" t="n">
        <v>11</v>
      </c>
      <c r="K49" s="2113" t="s">
        <v>1085</v>
      </c>
      <c r="L49" s="2113" t="s">
        <v>1086</v>
      </c>
      <c r="M49" s="2113" t="n">
        <v>14</v>
      </c>
      <c r="N49" s="2004" t="n">
        <v>15</v>
      </c>
      <c r="O49" s="2113" t="n">
        <v>16</v>
      </c>
    </row>
    <row r="50" customFormat="false" ht="15.75" hidden="false" customHeight="false" outlineLevel="0" collapsed="false">
      <c r="A50" s="2007"/>
      <c r="B50" s="2008" t="s">
        <v>1242</v>
      </c>
      <c r="C50" s="2009"/>
      <c r="D50" s="2009"/>
      <c r="E50" s="2009"/>
      <c r="F50" s="2427"/>
      <c r="G50" s="2009"/>
      <c r="H50" s="2009"/>
      <c r="I50" s="2009"/>
      <c r="J50" s="2009"/>
      <c r="K50" s="2010"/>
      <c r="L50" s="2009"/>
      <c r="M50" s="2013"/>
      <c r="N50" s="2014"/>
      <c r="O50" s="2015"/>
      <c r="S50" s="2428"/>
      <c r="T50" s="2429"/>
      <c r="U50" s="2429"/>
      <c r="V50" s="2430"/>
      <c r="W50" s="2430"/>
      <c r="X50" s="2430"/>
    </row>
    <row r="51" customFormat="false" ht="15.75" hidden="false" customHeight="false" outlineLevel="0" collapsed="false">
      <c r="A51" s="2016"/>
      <c r="B51" s="2017" t="s">
        <v>2256</v>
      </c>
      <c r="C51" s="2018" t="n">
        <v>33</v>
      </c>
      <c r="D51" s="2233" t="s">
        <v>788</v>
      </c>
      <c r="E51" s="2018" t="n">
        <v>76026303</v>
      </c>
      <c r="F51" s="2071" t="n">
        <v>1</v>
      </c>
      <c r="G51" s="2022" t="n">
        <v>9814.76</v>
      </c>
      <c r="H51" s="2022" t="n">
        <v>9864.79</v>
      </c>
      <c r="I51" s="2022" t="n">
        <f aca="false">H51-G51</f>
        <v>50.0300000000007</v>
      </c>
      <c r="J51" s="2027" t="n">
        <v>480000</v>
      </c>
      <c r="K51" s="2024" t="n">
        <f aca="false">J51*I51*F51</f>
        <v>24014400.0000003</v>
      </c>
      <c r="L51" s="2025"/>
      <c r="M51" s="2025" t="n">
        <f aca="false">K51*$I$36/$K$54</f>
        <v>24094615.1148227</v>
      </c>
      <c r="N51" s="2026"/>
      <c r="O51" s="2027"/>
      <c r="S51" s="2428"/>
      <c r="T51" s="2429"/>
      <c r="U51" s="2429"/>
      <c r="V51" s="2430"/>
      <c r="W51" s="2430"/>
      <c r="X51" s="2430"/>
    </row>
    <row r="52" customFormat="false" ht="15.75" hidden="false" customHeight="false" outlineLevel="0" collapsed="false">
      <c r="A52" s="2016"/>
      <c r="B52" s="2017" t="s">
        <v>2257</v>
      </c>
      <c r="C52" s="2018" t="n">
        <v>33</v>
      </c>
      <c r="D52" s="2233"/>
      <c r="E52" s="2018" t="n">
        <v>76026307</v>
      </c>
      <c r="F52" s="2071" t="n">
        <v>1</v>
      </c>
      <c r="G52" s="2022" t="n">
        <v>9809.83</v>
      </c>
      <c r="H52" s="2022" t="n">
        <v>9859.88</v>
      </c>
      <c r="I52" s="2022" t="n">
        <f aca="false">H52-G52</f>
        <v>50.0499999999993</v>
      </c>
      <c r="J52" s="2027" t="n">
        <v>480000</v>
      </c>
      <c r="K52" s="2024" t="n">
        <f aca="false">J52*I52*F52</f>
        <v>24023999.9999996</v>
      </c>
      <c r="L52" s="2025"/>
      <c r="M52" s="2025" t="n">
        <f aca="false">K52*$I$36/$K$54</f>
        <v>24104247.1816279</v>
      </c>
      <c r="N52" s="2026"/>
      <c r="O52" s="2027"/>
      <c r="S52" s="2428"/>
      <c r="T52" s="2429"/>
      <c r="U52" s="2429"/>
      <c r="V52" s="2430"/>
      <c r="W52" s="2430"/>
      <c r="X52" s="2430"/>
    </row>
    <row r="53" customFormat="false" ht="15.75" hidden="false" customHeight="false" outlineLevel="0" collapsed="false">
      <c r="A53" s="2016"/>
      <c r="B53" s="2017" t="s">
        <v>1918</v>
      </c>
      <c r="C53" s="2018" t="n">
        <v>33</v>
      </c>
      <c r="D53" s="2233"/>
      <c r="E53" s="2018"/>
      <c r="F53" s="2071" t="n">
        <v>1</v>
      </c>
      <c r="G53" s="2022" t="n">
        <v>8021.51</v>
      </c>
      <c r="H53" s="2022" t="n">
        <v>8069.92</v>
      </c>
      <c r="I53" s="2022" t="n">
        <f aca="false">H53-G53</f>
        <v>48.4099999999999</v>
      </c>
      <c r="J53" s="2027" t="n">
        <v>480000</v>
      </c>
      <c r="K53" s="2024" t="n">
        <f aca="false">J53*I53*F53</f>
        <v>23236799.9999999</v>
      </c>
      <c r="L53" s="2025"/>
      <c r="M53" s="2025" t="n">
        <f aca="false">K53*$I$36/$K$54</f>
        <v>23314417.7035489</v>
      </c>
      <c r="N53" s="2026"/>
      <c r="O53" s="2027"/>
      <c r="S53" s="2428"/>
      <c r="T53" s="2429"/>
      <c r="U53" s="2429"/>
      <c r="V53" s="2430"/>
      <c r="W53" s="2430"/>
      <c r="X53" s="2430"/>
    </row>
    <row r="54" customFormat="false" ht="15.75" hidden="false" customHeight="false" outlineLevel="0" collapsed="false">
      <c r="A54" s="2016"/>
      <c r="B54" s="2037"/>
      <c r="C54" s="2038"/>
      <c r="D54" s="2038"/>
      <c r="E54" s="2038"/>
      <c r="F54" s="2054"/>
      <c r="G54" s="2041"/>
      <c r="H54" s="2041" t="n">
        <v>0</v>
      </c>
      <c r="I54" s="2041"/>
      <c r="J54" s="2037" t="s">
        <v>475</v>
      </c>
      <c r="K54" s="2281" t="n">
        <f aca="false">SUM(K51:K53)</f>
        <v>71275199.9999999</v>
      </c>
      <c r="L54" s="2049"/>
      <c r="M54" s="2440" t="n">
        <f aca="false">SUM(M51:M53)</f>
        <v>71513279.9999995</v>
      </c>
      <c r="N54" s="2026"/>
      <c r="O54" s="2330"/>
      <c r="S54" s="2428"/>
      <c r="T54" s="2429"/>
      <c r="U54" s="2429"/>
      <c r="V54" s="2430"/>
      <c r="W54" s="2430"/>
      <c r="X54" s="2430"/>
    </row>
    <row r="55" customFormat="false" ht="15.75" hidden="false" customHeight="false" outlineLevel="0" collapsed="false">
      <c r="A55" s="2016"/>
      <c r="B55" s="2058" t="s">
        <v>2258</v>
      </c>
      <c r="C55" s="2059"/>
      <c r="D55" s="2059"/>
      <c r="E55" s="2059"/>
      <c r="F55" s="2062"/>
      <c r="G55" s="2059"/>
      <c r="H55" s="2059" t="n">
        <v>0</v>
      </c>
      <c r="I55" s="2059"/>
      <c r="J55" s="2059"/>
      <c r="K55" s="2060"/>
      <c r="L55" s="2059"/>
      <c r="M55" s="2063"/>
      <c r="N55" s="2064"/>
      <c r="O55" s="2027"/>
      <c r="S55" s="2428"/>
      <c r="T55" s="2429"/>
      <c r="U55" s="2429"/>
      <c r="V55" s="2430"/>
      <c r="W55" s="2430"/>
      <c r="X55" s="2430"/>
    </row>
    <row r="56" customFormat="false" ht="15.75" hidden="false" customHeight="false" outlineLevel="0" collapsed="false">
      <c r="A56" s="2016"/>
      <c r="B56" s="2118" t="s">
        <v>1145</v>
      </c>
      <c r="C56" s="2018"/>
      <c r="D56" s="2441" t="s">
        <v>1108</v>
      </c>
      <c r="E56" s="2018"/>
      <c r="F56" s="2071"/>
      <c r="G56" s="2022"/>
      <c r="H56" s="2022" t="n">
        <v>0</v>
      </c>
      <c r="I56" s="2120"/>
      <c r="J56" s="2027"/>
      <c r="K56" s="2024"/>
      <c r="L56" s="2025"/>
      <c r="M56" s="2025"/>
      <c r="N56" s="2026"/>
      <c r="O56" s="2333"/>
      <c r="S56" s="2428" t="str">
        <f aca="false">B56</f>
        <v>33/11 KV Transforfers</v>
      </c>
      <c r="T56" s="2442" t="n">
        <f aca="false">M56</f>
        <v>0</v>
      </c>
      <c r="U56" s="2429" t="n">
        <v>0</v>
      </c>
      <c r="V56" s="1441" t="n">
        <f aca="false">T56-U56</f>
        <v>0</v>
      </c>
      <c r="W56" s="2001" t="e">
        <f aca="false">V56/U56*100</f>
        <v>#DIV/0!</v>
      </c>
      <c r="X56" s="1441" t="e">
        <f aca="false">IF(W56&gt;40,"FAULT",IF(W56&lt;-40,"CHECK","OK"))</f>
        <v>#DIV/0!</v>
      </c>
    </row>
    <row r="57" customFormat="false" ht="15.75" hidden="false" customHeight="true" outlineLevel="0" collapsed="false">
      <c r="A57" s="2027"/>
      <c r="B57" s="2017" t="s">
        <v>1309</v>
      </c>
      <c r="C57" s="2125" t="n">
        <v>33</v>
      </c>
      <c r="D57" s="2443"/>
      <c r="E57" s="2126" t="n">
        <v>6604465</v>
      </c>
      <c r="F57" s="2071" t="n">
        <v>1</v>
      </c>
      <c r="G57" s="2212" t="n">
        <v>6938.25</v>
      </c>
      <c r="H57" s="2212" t="n">
        <v>6959.93</v>
      </c>
      <c r="I57" s="2212" t="n">
        <f aca="false">H57-G57</f>
        <v>21.6800000000003</v>
      </c>
      <c r="J57" s="2027" t="n">
        <v>180000</v>
      </c>
      <c r="K57" s="2024"/>
      <c r="L57" s="2128" t="n">
        <f aca="false">J57*I57*F57</f>
        <v>3902400.00000005</v>
      </c>
      <c r="M57" s="2128" t="n">
        <f aca="false">L57*$K$74/$L$74</f>
        <v>3899553.37505748</v>
      </c>
      <c r="N57" s="2444"/>
      <c r="O57" s="2121" t="n">
        <f aca="false">M61</f>
        <v>20208348.1598823</v>
      </c>
      <c r="P57" s="2241" t="s">
        <v>2259</v>
      </c>
      <c r="Q57" s="2334" t="n">
        <f aca="false">$N$133</f>
        <v>3.41515362068833</v>
      </c>
      <c r="S57" s="2428" t="str">
        <f aca="false">B57</f>
        <v>33/11 KV Transformer No.1.</v>
      </c>
      <c r="T57" s="2442" t="n">
        <f aca="false">M57</f>
        <v>3899553.37505748</v>
      </c>
      <c r="U57" s="2429" t="n">
        <v>5075185.82355245</v>
      </c>
      <c r="V57" s="1441" t="n">
        <f aca="false">T57-U57</f>
        <v>-1175632.44849497</v>
      </c>
      <c r="W57" s="2001" t="n">
        <f aca="false">V57/U57*100</f>
        <v>-23.1643232261408</v>
      </c>
      <c r="X57" s="1441" t="str">
        <f aca="false">IF(W57&gt;40,"FAULT",IF(W57&lt;-40,"CHECK","OK"))</f>
        <v>OK</v>
      </c>
    </row>
    <row r="58" customFormat="false" ht="15.75" hidden="false" customHeight="false" outlineLevel="0" collapsed="false">
      <c r="A58" s="2027"/>
      <c r="B58" s="2236" t="s">
        <v>1310</v>
      </c>
      <c r="C58" s="2125" t="n">
        <v>33</v>
      </c>
      <c r="D58" s="2443"/>
      <c r="E58" s="2126" t="n">
        <v>202006985</v>
      </c>
      <c r="F58" s="2071" t="n">
        <v>1</v>
      </c>
      <c r="G58" s="2212" t="n">
        <v>35648331276</v>
      </c>
      <c r="H58" s="2212" t="n">
        <v>35656606639</v>
      </c>
      <c r="I58" s="2212" t="n">
        <f aca="false">H58-G58</f>
        <v>8275363</v>
      </c>
      <c r="J58" s="2027" t="n">
        <v>3</v>
      </c>
      <c r="K58" s="2024" t="s">
        <v>2260</v>
      </c>
      <c r="L58" s="2237" t="n">
        <f aca="false">K96</f>
        <v>3707100.00000009</v>
      </c>
      <c r="M58" s="2128" t="n">
        <f aca="false">L58*$K$74/$L$74</f>
        <v>3704395.83760654</v>
      </c>
      <c r="N58" s="2444"/>
      <c r="O58" s="2121"/>
      <c r="P58" s="2241"/>
      <c r="Q58" s="2334"/>
      <c r="S58" s="2428" t="str">
        <f aca="false">B58</f>
        <v>33/11 KV Transformer No.2.</v>
      </c>
      <c r="T58" s="2442" t="n">
        <f aca="false">M58</f>
        <v>3704395.83760654</v>
      </c>
      <c r="U58" s="2429" t="n">
        <v>4826900.3056679</v>
      </c>
      <c r="V58" s="1441" t="n">
        <f aca="false">T58-U58</f>
        <v>-1122504.46806136</v>
      </c>
      <c r="W58" s="2001" t="n">
        <f aca="false">V58/U58*100</f>
        <v>-23.2551823526017</v>
      </c>
      <c r="X58" s="1441" t="str">
        <f aca="false">IF(W58&gt;40,"FAULT",IF(W58&lt;-40,"CHECK","OK"))</f>
        <v>OK</v>
      </c>
    </row>
    <row r="59" customFormat="false" ht="15.75" hidden="false" customHeight="false" outlineLevel="0" collapsed="false">
      <c r="A59" s="2027"/>
      <c r="B59" s="2017" t="s">
        <v>1311</v>
      </c>
      <c r="C59" s="2125" t="n">
        <v>33</v>
      </c>
      <c r="D59" s="2443"/>
      <c r="E59" s="2126" t="n">
        <v>6604338</v>
      </c>
      <c r="F59" s="2071" t="n">
        <v>1</v>
      </c>
      <c r="G59" s="2212" t="n">
        <v>6980.86</v>
      </c>
      <c r="H59" s="2212" t="n">
        <v>7011.3</v>
      </c>
      <c r="I59" s="2212" t="n">
        <f aca="false">H59-G59</f>
        <v>30.4400000000005</v>
      </c>
      <c r="J59" s="2027" t="n">
        <v>180000</v>
      </c>
      <c r="K59" s="2024"/>
      <c r="L59" s="2128" t="n">
        <f aca="false">J59*I59*F59</f>
        <v>5479200.00000009</v>
      </c>
      <c r="M59" s="2128" t="n">
        <f aca="false">L59*$K$74/$L$74</f>
        <v>5475203.17051431</v>
      </c>
      <c r="N59" s="2444"/>
      <c r="O59" s="2121"/>
      <c r="P59" s="2241"/>
      <c r="Q59" s="2334"/>
      <c r="S59" s="2428" t="str">
        <f aca="false">B59</f>
        <v>33/11 KV Transformer No.3.</v>
      </c>
      <c r="T59" s="2442" t="n">
        <f aca="false">M59</f>
        <v>5475203.17051431</v>
      </c>
      <c r="U59" s="2429" t="n">
        <v>4305833.37836598</v>
      </c>
      <c r="V59" s="1441" t="n">
        <f aca="false">T59-U59</f>
        <v>1169369.79214833</v>
      </c>
      <c r="W59" s="2001" t="n">
        <f aca="false">V59/U59*100</f>
        <v>27.1578040623601</v>
      </c>
      <c r="X59" s="1441" t="str">
        <f aca="false">IF(W59&gt;40,"FAULT",IF(W59&lt;-40,"CHECK","OK"))</f>
        <v>OK</v>
      </c>
    </row>
    <row r="60" customFormat="false" ht="15.75" hidden="false" customHeight="false" outlineLevel="0" collapsed="false">
      <c r="A60" s="2027"/>
      <c r="B60" s="2236" t="s">
        <v>2261</v>
      </c>
      <c r="C60" s="2125" t="n">
        <v>33</v>
      </c>
      <c r="D60" s="2443"/>
      <c r="E60" s="2126"/>
      <c r="F60" s="2071" t="n">
        <v>1</v>
      </c>
      <c r="G60" s="2212" t="n">
        <v>992649</v>
      </c>
      <c r="H60" s="2212" t="n">
        <v>1034346</v>
      </c>
      <c r="I60" s="2212" t="n">
        <f aca="false">H60-G60</f>
        <v>41697</v>
      </c>
      <c r="J60" s="2027" t="n">
        <v>180000</v>
      </c>
      <c r="K60" s="2024" t="s">
        <v>2262</v>
      </c>
      <c r="L60" s="2237" t="n">
        <f aca="false">K98</f>
        <v>7134400.00000001</v>
      </c>
      <c r="M60" s="2128" t="n">
        <f aca="false">L60*$K$74/$L$74</f>
        <v>7129195.77670402</v>
      </c>
      <c r="N60" s="2444"/>
      <c r="O60" s="2121"/>
      <c r="P60" s="2241"/>
      <c r="Q60" s="2334"/>
      <c r="S60" s="2428" t="str">
        <f aca="false">B60</f>
        <v>33/11 KV Transformer No.4</v>
      </c>
      <c r="T60" s="2442" t="n">
        <f aca="false">M60</f>
        <v>7129195.77670402</v>
      </c>
      <c r="U60" s="2429" t="n">
        <v>6317722.28049251</v>
      </c>
      <c r="V60" s="1441" t="n">
        <f aca="false">T60-U60</f>
        <v>811473.496211507</v>
      </c>
      <c r="W60" s="2001" t="n">
        <f aca="false">V60/U60*100</f>
        <v>12.844399614037</v>
      </c>
      <c r="X60" s="1441" t="str">
        <f aca="false">IF(W60&gt;40,"FAULT",IF(W60&lt;-40,"CHECK","OK"))</f>
        <v>OK</v>
      </c>
    </row>
    <row r="61" customFormat="false" ht="15.75" hidden="false" customHeight="false" outlineLevel="0" collapsed="false">
      <c r="A61" s="2027"/>
      <c r="B61" s="2118" t="s">
        <v>1151</v>
      </c>
      <c r="C61" s="2038"/>
      <c r="D61" s="2443"/>
      <c r="E61" s="2038"/>
      <c r="F61" s="2054"/>
      <c r="G61" s="2041"/>
      <c r="H61" s="2041" t="n">
        <v>0</v>
      </c>
      <c r="I61" s="2041"/>
      <c r="J61" s="2037" t="s">
        <v>475</v>
      </c>
      <c r="K61" s="2024"/>
      <c r="L61" s="2130" t="n">
        <f aca="false">SUM(L57:L60)</f>
        <v>20223100.0000002</v>
      </c>
      <c r="M61" s="2130" t="n">
        <f aca="false">SUM(M57:M60)</f>
        <v>20208348.1598823</v>
      </c>
      <c r="N61" s="2131"/>
      <c r="O61" s="2335"/>
      <c r="S61" s="2428" t="str">
        <f aca="false">B61</f>
        <v>33 KV Feeders</v>
      </c>
      <c r="T61" s="2442" t="n">
        <f aca="false">M61</f>
        <v>20208348.1598823</v>
      </c>
      <c r="U61" s="2429" t="n">
        <v>20525641.7880788</v>
      </c>
      <c r="V61" s="1441" t="n">
        <f aca="false">T61-U61</f>
        <v>-317293.628196485</v>
      </c>
      <c r="W61" s="2001" t="n">
        <f aca="false">V61/U61*100</f>
        <v>-1.54584022985711</v>
      </c>
      <c r="X61" s="1441" t="str">
        <f aca="false">IF(W61&gt;40,"FAULT",IF(W61&lt;-40,"CHECK","OK"))</f>
        <v>OK</v>
      </c>
    </row>
    <row r="62" customFormat="false" ht="15.75" hidden="false" customHeight="true" outlineLevel="0" collapsed="false">
      <c r="A62" s="2132" t="n">
        <v>8</v>
      </c>
      <c r="B62" s="2017" t="s">
        <v>2263</v>
      </c>
      <c r="C62" s="2125" t="n">
        <v>33</v>
      </c>
      <c r="D62" s="2445"/>
      <c r="E62" s="2126" t="n">
        <v>76026300</v>
      </c>
      <c r="F62" s="2071" t="n">
        <v>1</v>
      </c>
      <c r="G62" s="2120" t="n">
        <v>6673.48</v>
      </c>
      <c r="H62" s="2120" t="n">
        <v>6695.56</v>
      </c>
      <c r="I62" s="2053" t="n">
        <f aca="false">H62-G62</f>
        <v>22.0800000000008</v>
      </c>
      <c r="J62" s="2027" t="n">
        <v>360000</v>
      </c>
      <c r="K62" s="2135"/>
      <c r="L62" s="2128" t="n">
        <f aca="false">J62*I62*F62</f>
        <v>7948800.0000003</v>
      </c>
      <c r="M62" s="2128" t="n">
        <f aca="false">L62*$K$74/$L$74</f>
        <v>7943001.70860437</v>
      </c>
      <c r="N62" s="2154"/>
      <c r="O62" s="2136" t="n">
        <f aca="false">M62+M63</f>
        <v>21807280.9590392</v>
      </c>
      <c r="P62" s="2283" t="s">
        <v>2264</v>
      </c>
      <c r="Q62" s="2325" t="n">
        <f aca="false">'%Loss '!$E$14</f>
        <v>1.99266019330848</v>
      </c>
      <c r="S62" s="2428" t="str">
        <f aca="false">B62</f>
        <v>33 kV Tejgaon U/G Feeder-1</v>
      </c>
      <c r="T62" s="2442" t="n">
        <f aca="false">M62</f>
        <v>7943001.70860437</v>
      </c>
      <c r="U62" s="2429" t="n">
        <v>7976588.08735643</v>
      </c>
      <c r="V62" s="1441" t="n">
        <f aca="false">T62-U62</f>
        <v>-33586.3787520574</v>
      </c>
      <c r="W62" s="2001" t="n">
        <f aca="false">V62/U62*100</f>
        <v>-0.421061967651241</v>
      </c>
      <c r="X62" s="1441" t="str">
        <f aca="false">IF(W62&gt;40,"FAULT",IF(W62&lt;-40,"CHECK","OK"))</f>
        <v>OK</v>
      </c>
    </row>
    <row r="63" customFormat="false" ht="15.75" hidden="false" customHeight="false" outlineLevel="0" collapsed="false">
      <c r="A63" s="2132" t="n">
        <v>9</v>
      </c>
      <c r="B63" s="2017" t="s">
        <v>2265</v>
      </c>
      <c r="C63" s="2125" t="n">
        <v>33</v>
      </c>
      <c r="D63" s="2445"/>
      <c r="E63" s="2126" t="s">
        <v>2266</v>
      </c>
      <c r="F63" s="2071" t="n">
        <v>1</v>
      </c>
      <c r="G63" s="2120" t="n">
        <v>6435.77</v>
      </c>
      <c r="H63" s="2120" t="n">
        <v>6474.31</v>
      </c>
      <c r="I63" s="2053" t="n">
        <f aca="false">H63-G63</f>
        <v>38.54</v>
      </c>
      <c r="J63" s="2027" t="n">
        <v>360000</v>
      </c>
      <c r="K63" s="2138"/>
      <c r="L63" s="2128" t="n">
        <f aca="false">J63*I63*F63</f>
        <v>13874400</v>
      </c>
      <c r="M63" s="2128" t="n">
        <f aca="false">L63*$K$74/$L$74</f>
        <v>13864279.2504348</v>
      </c>
      <c r="N63" s="2154"/>
      <c r="O63" s="2136"/>
      <c r="P63" s="2283"/>
      <c r="Q63" s="2325"/>
      <c r="S63" s="2428" t="str">
        <f aca="false">B63</f>
        <v>33 kV Tejgaon U/G Feeder-2</v>
      </c>
      <c r="T63" s="2446" t="n">
        <f aca="false">M63</f>
        <v>13864279.2504348</v>
      </c>
      <c r="U63" s="2446" t="n">
        <v>13260442.6165613</v>
      </c>
      <c r="V63" s="1441" t="n">
        <f aca="false">T63-U63</f>
        <v>603836.633873541</v>
      </c>
      <c r="W63" s="2001" t="n">
        <f aca="false">V63/U63*100</f>
        <v>4.55366876758243</v>
      </c>
      <c r="X63" s="1441" t="str">
        <f aca="false">IF(W63&gt;40,"FAULT",IF(W63&lt;-40,"CHECK","OK"))</f>
        <v>OK</v>
      </c>
    </row>
    <row r="64" customFormat="false" ht="15.75" hidden="false" customHeight="true" outlineLevel="0" collapsed="false">
      <c r="A64" s="2132" t="n">
        <v>10</v>
      </c>
      <c r="B64" s="2017" t="s">
        <v>2267</v>
      </c>
      <c r="C64" s="2125" t="n">
        <v>33</v>
      </c>
      <c r="D64" s="2445"/>
      <c r="E64" s="2126" t="n">
        <v>660434</v>
      </c>
      <c r="F64" s="2071" t="n">
        <v>1</v>
      </c>
      <c r="G64" s="2120" t="n">
        <v>739.39</v>
      </c>
      <c r="H64" s="2120" t="n">
        <v>753.18</v>
      </c>
      <c r="I64" s="2053" t="n">
        <f aca="false">H64-G64</f>
        <v>13.79</v>
      </c>
      <c r="J64" s="2027" t="n">
        <v>180000</v>
      </c>
      <c r="K64" s="2138"/>
      <c r="L64" s="2128" t="n">
        <f aca="false">J64*I64*F64</f>
        <v>2482199.99999999</v>
      </c>
      <c r="M64" s="2128" t="n">
        <f aca="false">L64*$K$74/$L$74</f>
        <v>2480389.34695765</v>
      </c>
      <c r="N64" s="2129" t="s">
        <v>1271</v>
      </c>
      <c r="O64" s="2336" t="n">
        <f aca="false">M65+M66</f>
        <v>5987828.960132</v>
      </c>
      <c r="P64" s="2283" t="s">
        <v>2268</v>
      </c>
      <c r="Q64" s="2325" t="n">
        <f aca="false">'%Loss '!$E$53</f>
        <v>0.623773635952701</v>
      </c>
      <c r="S64" s="2428" t="str">
        <f aca="false">B64</f>
        <v>Bashundhara City</v>
      </c>
      <c r="T64" s="2446" t="n">
        <f aca="false">M64</f>
        <v>2480389.34695765</v>
      </c>
      <c r="U64" s="2446" t="n">
        <v>2161081.98636071</v>
      </c>
      <c r="V64" s="1441" t="n">
        <f aca="false">T64-U64</f>
        <v>319307.360596943</v>
      </c>
      <c r="W64" s="2001" t="n">
        <f aca="false">V64/U64*100</f>
        <v>14.775346914749</v>
      </c>
      <c r="X64" s="1441" t="str">
        <f aca="false">IF(W64&gt;40,"FAULT",IF(W64&lt;-40,"CHECK","OK"))</f>
        <v>OK</v>
      </c>
    </row>
    <row r="65" customFormat="false" ht="63" hidden="false" customHeight="false" outlineLevel="0" collapsed="false">
      <c r="A65" s="2132" t="n">
        <v>11</v>
      </c>
      <c r="B65" s="2017" t="s">
        <v>2269</v>
      </c>
      <c r="C65" s="2125" t="n">
        <v>33</v>
      </c>
      <c r="D65" s="2445"/>
      <c r="E65" s="2126"/>
      <c r="F65" s="2071" t="n">
        <v>1</v>
      </c>
      <c r="G65" s="2120" t="n">
        <v>1936.84</v>
      </c>
      <c r="H65" s="2120" t="n">
        <v>1936.84</v>
      </c>
      <c r="I65" s="2053" t="n">
        <f aca="false">H65-G65</f>
        <v>0</v>
      </c>
      <c r="J65" s="2027" t="n">
        <v>180000</v>
      </c>
      <c r="K65" s="2447" t="s">
        <v>2270</v>
      </c>
      <c r="L65" s="2237" t="n">
        <f aca="false">$K$1423</f>
        <v>0</v>
      </c>
      <c r="M65" s="2128" t="n">
        <f aca="false">L65*$K$74/$L$74</f>
        <v>0</v>
      </c>
      <c r="N65" s="2129"/>
      <c r="O65" s="2336"/>
      <c r="P65" s="2283"/>
      <c r="Q65" s="2325"/>
      <c r="S65" s="2428" t="str">
        <f aca="false">B65</f>
        <v>Ispahani-1</v>
      </c>
      <c r="T65" s="2446" t="n">
        <f aca="false">M65</f>
        <v>0</v>
      </c>
      <c r="U65" s="2446" t="n">
        <v>2665263.88554828</v>
      </c>
      <c r="V65" s="1441" t="n">
        <f aca="false">T65-U65</f>
        <v>-2665263.88554828</v>
      </c>
      <c r="W65" s="2001" t="n">
        <f aca="false">V65/U65*100</f>
        <v>-100</v>
      </c>
      <c r="X65" s="1441" t="str">
        <f aca="false">IF(W65&gt;40,"FAULT",IF(W65&lt;-40,"CHECK","OK"))</f>
        <v>CHECK</v>
      </c>
    </row>
    <row r="66" customFormat="false" ht="24.75" hidden="false" customHeight="true" outlineLevel="0" collapsed="false">
      <c r="A66" s="2132" t="n">
        <v>12</v>
      </c>
      <c r="B66" s="2017" t="s">
        <v>2271</v>
      </c>
      <c r="C66" s="2125" t="n">
        <v>33</v>
      </c>
      <c r="D66" s="2445"/>
      <c r="E66" s="2126"/>
      <c r="F66" s="2071" t="n">
        <v>1</v>
      </c>
      <c r="G66" s="2120" t="n">
        <v>3791.06</v>
      </c>
      <c r="H66" s="2120" t="n">
        <v>3824.35</v>
      </c>
      <c r="I66" s="2053" t="n">
        <f aca="false">H66-G66</f>
        <v>33.29</v>
      </c>
      <c r="J66" s="2027" t="n">
        <v>180000</v>
      </c>
      <c r="K66" s="2135"/>
      <c r="L66" s="2128" t="n">
        <f aca="false">J66*I66*F66</f>
        <v>5992199.99999999</v>
      </c>
      <c r="M66" s="2128" t="n">
        <f aca="false">L66*$K$74/$L$74</f>
        <v>5987828.960132</v>
      </c>
      <c r="N66" s="2129"/>
      <c r="O66" s="2336" t="n">
        <f aca="false">M67</f>
        <v>9535149.46075986</v>
      </c>
      <c r="P66" s="2283" t="s">
        <v>2272</v>
      </c>
      <c r="Q66" s="2325" t="n">
        <f aca="false">'%Loss '!$E$43</f>
        <v>-13.5680344441444</v>
      </c>
      <c r="S66" s="2428" t="str">
        <f aca="false">B66</f>
        <v>Ispahani-2</v>
      </c>
      <c r="T66" s="2446" t="n">
        <f aca="false">M66</f>
        <v>5987828.960132</v>
      </c>
      <c r="U66" s="2446" t="n">
        <v>2935877.96299882</v>
      </c>
      <c r="V66" s="1441" t="n">
        <f aca="false">T66-U66</f>
        <v>3051950.99713318</v>
      </c>
      <c r="W66" s="2001" t="n">
        <f aca="false">V66/U66*100</f>
        <v>103.953605551635</v>
      </c>
      <c r="X66" s="1441" t="str">
        <f aca="false">IF(W66&gt;40,"FAULT",IF(W66&lt;-40,"CHECK","OK"))</f>
        <v>FAULT</v>
      </c>
    </row>
    <row r="67" customFormat="false" ht="24.75" hidden="false" customHeight="true" outlineLevel="0" collapsed="false">
      <c r="A67" s="2132" t="n">
        <v>13</v>
      </c>
      <c r="B67" s="2017" t="s">
        <v>2273</v>
      </c>
      <c r="C67" s="2125" t="n">
        <v>33</v>
      </c>
      <c r="D67" s="2445"/>
      <c r="E67" s="2126" t="n">
        <v>76026305</v>
      </c>
      <c r="F67" s="2071" t="n">
        <v>1</v>
      </c>
      <c r="G67" s="2120" t="n">
        <v>7993.99</v>
      </c>
      <c r="H67" s="2120" t="n">
        <v>8019.59</v>
      </c>
      <c r="I67" s="2053" t="n">
        <f aca="false">H67-G67</f>
        <v>25.6000000000004</v>
      </c>
      <c r="J67" s="2027" t="n">
        <v>180000</v>
      </c>
      <c r="K67" s="2138" t="s">
        <v>2274</v>
      </c>
      <c r="L67" s="2237" t="n">
        <f aca="false">$K$943</f>
        <v>9542110</v>
      </c>
      <c r="M67" s="2128" t="n">
        <f aca="false">L67*$K$74/$L$74</f>
        <v>9535149.46075986</v>
      </c>
      <c r="N67" s="2129"/>
      <c r="O67" s="2336"/>
      <c r="P67" s="2283"/>
      <c r="Q67" s="2325"/>
      <c r="S67" s="2428" t="str">
        <f aca="false">B67</f>
        <v>33 kV Green Road  Dormitory</v>
      </c>
      <c r="T67" s="2446" t="n">
        <f aca="false">M67</f>
        <v>9535149.46075986</v>
      </c>
      <c r="U67" s="2446" t="n">
        <v>6704636.39934921</v>
      </c>
      <c r="V67" s="1441" t="n">
        <f aca="false">T67-U67</f>
        <v>2830513.06141065</v>
      </c>
      <c r="W67" s="2001" t="n">
        <f aca="false">V67/U67*100</f>
        <v>42.2172492707494</v>
      </c>
      <c r="X67" s="1441" t="str">
        <f aca="false">IF(W67&gt;40,"FAULT",IF(W67&lt;-40,"CHECK","OK"))</f>
        <v>FAULT</v>
      </c>
    </row>
    <row r="68" customFormat="false" ht="15.75" hidden="false" customHeight="true" outlineLevel="0" collapsed="false">
      <c r="A68" s="2132" t="n">
        <v>14</v>
      </c>
      <c r="B68" s="2017" t="s">
        <v>2275</v>
      </c>
      <c r="C68" s="2125" t="n">
        <v>33</v>
      </c>
      <c r="D68" s="2445"/>
      <c r="E68" s="2126" t="n">
        <v>6604337</v>
      </c>
      <c r="F68" s="2071" t="n">
        <v>1</v>
      </c>
      <c r="G68" s="2120" t="n">
        <v>4500.97</v>
      </c>
      <c r="H68" s="2120" t="n">
        <v>4533.36</v>
      </c>
      <c r="I68" s="2053" t="n">
        <f aca="false">H68-G68</f>
        <v>32.3899999999994</v>
      </c>
      <c r="J68" s="2027" t="n">
        <v>180000</v>
      </c>
      <c r="K68" s="2135"/>
      <c r="L68" s="2128" t="n">
        <f aca="false">J68*I68*F68</f>
        <v>5830199.9999999</v>
      </c>
      <c r="M68" s="2128" t="n">
        <f aca="false">L68*$K$74/$L$74</f>
        <v>5825947.13183155</v>
      </c>
      <c r="N68" s="2129"/>
      <c r="O68" s="2448" t="n">
        <f aca="false">M68+M69</f>
        <v>11239994.9449879</v>
      </c>
      <c r="P68" s="2283" t="s">
        <v>2276</v>
      </c>
      <c r="Q68" s="2449" t="n">
        <f aca="false">'%Loss '!$E$15</f>
        <v>-0.64674801909134</v>
      </c>
      <c r="S68" s="2428" t="str">
        <f aca="false">B68</f>
        <v>33 KV T&amp;T-1</v>
      </c>
      <c r="T68" s="2446" t="n">
        <f aca="false">M68</f>
        <v>5825947.13183155</v>
      </c>
      <c r="U68" s="2446" t="n">
        <v>5563289.14372957</v>
      </c>
      <c r="V68" s="1441" t="n">
        <f aca="false">T68-U68</f>
        <v>262657.988101982</v>
      </c>
      <c r="W68" s="2001" t="n">
        <f aca="false">V68/U68*100</f>
        <v>4.72127155925422</v>
      </c>
      <c r="X68" s="1441" t="str">
        <f aca="false">IF(W68&gt;40,"FAULT",IF(W68&lt;-40,"CHECK","OK"))</f>
        <v>OK</v>
      </c>
    </row>
    <row r="69" customFormat="false" ht="15.75" hidden="false" customHeight="false" outlineLevel="0" collapsed="false">
      <c r="A69" s="2132" t="n">
        <v>13</v>
      </c>
      <c r="B69" s="2139" t="s">
        <v>2277</v>
      </c>
      <c r="C69" s="2125" t="n">
        <v>33</v>
      </c>
      <c r="D69" s="2445"/>
      <c r="E69" s="2126" t="n">
        <v>6604336</v>
      </c>
      <c r="F69" s="2071" t="n">
        <v>1</v>
      </c>
      <c r="G69" s="2120" t="n">
        <v>5594.46</v>
      </c>
      <c r="H69" s="2120" t="n">
        <v>5624.56</v>
      </c>
      <c r="I69" s="2053" t="n">
        <f aca="false">H69-G69</f>
        <v>30.1000000000004</v>
      </c>
      <c r="J69" s="2027" t="n">
        <v>180000</v>
      </c>
      <c r="K69" s="2140"/>
      <c r="L69" s="2128" t="n">
        <f aca="false">J69*I69*F69</f>
        <v>5418000.00000007</v>
      </c>
      <c r="M69" s="2128" t="n">
        <f aca="false">L69*$K$74/$L$74</f>
        <v>5414047.81315637</v>
      </c>
      <c r="N69" s="2129"/>
      <c r="O69" s="2448"/>
      <c r="P69" s="2283"/>
      <c r="Q69" s="2449"/>
      <c r="S69" s="2428" t="str">
        <f aca="false">B69</f>
        <v>33 KV T&amp;T-2</v>
      </c>
      <c r="T69" s="2446" t="n">
        <f aca="false">M69</f>
        <v>5414047.81315637</v>
      </c>
      <c r="U69" s="2446" t="n">
        <v>5474378.13001703</v>
      </c>
      <c r="V69" s="1441" t="n">
        <f aca="false">T69-U69</f>
        <v>-60330.3168606618</v>
      </c>
      <c r="W69" s="2001" t="n">
        <f aca="false">V69/U69*100</f>
        <v>-1.10204877024953</v>
      </c>
      <c r="X69" s="1441" t="str">
        <f aca="false">IF(W69&gt;40,"FAULT",IF(W69&lt;-40,"CHECK","OK"))</f>
        <v>OK</v>
      </c>
    </row>
    <row r="70" customFormat="false" ht="15.75" hidden="false" customHeight="true" outlineLevel="0" collapsed="false">
      <c r="A70" s="2132" t="n">
        <v>14</v>
      </c>
      <c r="B70" s="2017" t="s">
        <v>2278</v>
      </c>
      <c r="C70" s="2125" t="n">
        <v>33</v>
      </c>
      <c r="D70" s="2445"/>
      <c r="E70" s="2126" t="s">
        <v>2279</v>
      </c>
      <c r="F70" s="2071" t="n">
        <v>1</v>
      </c>
      <c r="G70" s="2120" t="n">
        <v>1189.08</v>
      </c>
      <c r="H70" s="2120" t="n">
        <v>1189.08</v>
      </c>
      <c r="I70" s="2053" t="n">
        <f aca="false">H70-G70</f>
        <v>0</v>
      </c>
      <c r="J70" s="2027" t="n">
        <v>180000</v>
      </c>
      <c r="K70" s="2024"/>
      <c r="L70" s="2128" t="n">
        <f aca="false">J70*I70*F70</f>
        <v>0</v>
      </c>
      <c r="M70" s="2128" t="n">
        <f aca="false">L70*$K$74/$L$74</f>
        <v>0</v>
      </c>
      <c r="N70" s="2129"/>
      <c r="O70" s="2450" t="n">
        <f aca="false">M70</f>
        <v>0</v>
      </c>
      <c r="P70" s="2451" t="s">
        <v>2280</v>
      </c>
      <c r="Q70" s="2452" t="n">
        <f aca="false">'%Loss '!$E$18</f>
        <v>-1.18490710709875</v>
      </c>
      <c r="S70" s="2428" t="str">
        <f aca="false">B70</f>
        <v>33KV Karwan Bazar</v>
      </c>
      <c r="T70" s="2446" t="n">
        <f aca="false">M70</f>
        <v>0</v>
      </c>
      <c r="U70" s="2446" t="n">
        <v>0</v>
      </c>
      <c r="V70" s="1441" t="n">
        <f aca="false">T70-U70</f>
        <v>0</v>
      </c>
      <c r="W70" s="2001" t="e">
        <f aca="false">V70/U70*100</f>
        <v>#DIV/0!</v>
      </c>
      <c r="X70" s="1441" t="e">
        <f aca="false">IF(W70&gt;40,"FAULT",IF(W70&lt;-40,"CHECK","OK"))</f>
        <v>#DIV/0!</v>
      </c>
    </row>
    <row r="71" customFormat="false" ht="15.75" hidden="false" customHeight="false" outlineLevel="0" collapsed="false">
      <c r="A71" s="2132" t="n">
        <v>19</v>
      </c>
      <c r="B71" s="2139" t="s">
        <v>2281</v>
      </c>
      <c r="C71" s="2125" t="n">
        <v>33</v>
      </c>
      <c r="D71" s="2443"/>
      <c r="E71" s="2126" t="n">
        <v>6603338</v>
      </c>
      <c r="F71" s="2071" t="n">
        <v>1</v>
      </c>
      <c r="G71" s="2120" t="n">
        <v>1546.46</v>
      </c>
      <c r="H71" s="2120" t="n">
        <v>1749.21</v>
      </c>
      <c r="I71" s="2053" t="n">
        <f aca="false">H71-G71</f>
        <v>202.75</v>
      </c>
      <c r="J71" s="2027" t="n">
        <v>80</v>
      </c>
      <c r="K71" s="2140"/>
      <c r="L71" s="2128" t="n">
        <f aca="false">J71*I71*F71</f>
        <v>16220</v>
      </c>
      <c r="M71" s="2128" t="n">
        <f aca="false">L71*$K$74/$L$74</f>
        <v>16208.1682409367</v>
      </c>
      <c r="N71" s="2129"/>
      <c r="O71" s="2450"/>
      <c r="P71" s="2451"/>
      <c r="Q71" s="2452"/>
      <c r="S71" s="2428" t="str">
        <f aca="false">B71</f>
        <v>AT-1</v>
      </c>
      <c r="T71" s="2446" t="n">
        <f aca="false">M71</f>
        <v>16208.1682409367</v>
      </c>
      <c r="U71" s="2446" t="n">
        <v>0</v>
      </c>
      <c r="V71" s="1441" t="n">
        <f aca="false">T71-U71</f>
        <v>16208.1682409367</v>
      </c>
      <c r="W71" s="2001" t="e">
        <f aca="false">V71/U71*100</f>
        <v>#DIV/0!</v>
      </c>
      <c r="X71" s="1441" t="e">
        <f aca="false">IF(W71&gt;40,"FAULT",IF(W71&lt;-40,"CHECK","OK"))</f>
        <v>#DIV/0!</v>
      </c>
    </row>
    <row r="72" customFormat="false" ht="15.75" hidden="false" customHeight="false" outlineLevel="0" collapsed="false">
      <c r="A72" s="2132" t="n">
        <v>20</v>
      </c>
      <c r="B72" s="2017" t="s">
        <v>2282</v>
      </c>
      <c r="C72" s="2125" t="n">
        <v>33</v>
      </c>
      <c r="D72" s="2453"/>
      <c r="E72" s="2126" t="n">
        <v>6603849</v>
      </c>
      <c r="F72" s="2071" t="n">
        <v>1</v>
      </c>
      <c r="G72" s="2120" t="n">
        <v>0</v>
      </c>
      <c r="H72" s="2120" t="n">
        <v>0</v>
      </c>
      <c r="I72" s="2053" t="n">
        <f aca="false">H72-G72</f>
        <v>0</v>
      </c>
      <c r="J72" s="2027"/>
      <c r="K72" s="2024"/>
      <c r="L72" s="2128" t="n">
        <f aca="false">J72*I72*F72</f>
        <v>0</v>
      </c>
      <c r="M72" s="2128" t="n">
        <f aca="false">L72*$K$74/$L$74</f>
        <v>0</v>
      </c>
      <c r="N72" s="2129"/>
      <c r="O72" s="2027"/>
      <c r="S72" s="2428" t="str">
        <f aca="false">B72</f>
        <v>AT-2</v>
      </c>
      <c r="T72" s="2446" t="n">
        <f aca="false">M72</f>
        <v>0</v>
      </c>
      <c r="U72" s="2446" t="n">
        <v>0</v>
      </c>
      <c r="V72" s="1441" t="n">
        <f aca="false">T72-U72</f>
        <v>0</v>
      </c>
      <c r="W72" s="2001" t="e">
        <f aca="false">V72/U72*100</f>
        <v>#DIV/0!</v>
      </c>
      <c r="X72" s="1441" t="e">
        <f aca="false">IF(W72&gt;40,"FAULT",IF(W72&lt;-40,"CHECK","OK"))</f>
        <v>#DIV/0!</v>
      </c>
    </row>
    <row r="73" customFormat="false" ht="15.75" hidden="false" customHeight="false" outlineLevel="0" collapsed="false">
      <c r="A73" s="2132"/>
      <c r="B73" s="2142"/>
      <c r="C73" s="2143"/>
      <c r="D73" s="2143"/>
      <c r="E73" s="2143"/>
      <c r="F73" s="2454"/>
      <c r="G73" s="2145"/>
      <c r="H73" s="2145"/>
      <c r="I73" s="2145"/>
      <c r="J73" s="2037" t="s">
        <v>475</v>
      </c>
      <c r="K73" s="2024"/>
      <c r="L73" s="2130" t="n">
        <f aca="false">SUM(L62:L72)</f>
        <v>51104130.0000002</v>
      </c>
      <c r="M73" s="2130" t="n">
        <f aca="false">SUM(M62:M72)</f>
        <v>51066851.8401175</v>
      </c>
      <c r="N73" s="2131"/>
      <c r="O73" s="2167"/>
      <c r="S73" s="2428" t="n">
        <f aca="false">B73</f>
        <v>0</v>
      </c>
      <c r="T73" s="2446" t="n">
        <f aca="false">M73</f>
        <v>51066851.8401175</v>
      </c>
      <c r="U73" s="2446" t="n">
        <v>46741558.2119213</v>
      </c>
      <c r="V73" s="1441" t="n">
        <f aca="false">T73-U73</f>
        <v>4325293.62819623</v>
      </c>
      <c r="W73" s="2001" t="n">
        <f aca="false">V73/U73*100</f>
        <v>9.253635936966</v>
      </c>
      <c r="X73" s="1441" t="str">
        <f aca="false">IF(W73&gt;40,"FAULT",IF(W73&lt;-40,"CHECK","OK"))</f>
        <v>OK</v>
      </c>
    </row>
    <row r="74" customFormat="false" ht="20.25" hidden="false" customHeight="true" outlineLevel="0" collapsed="false">
      <c r="A74" s="2132"/>
      <c r="B74" s="2142"/>
      <c r="C74" s="2143"/>
      <c r="D74" s="2143"/>
      <c r="E74" s="2143"/>
      <c r="F74" s="2454"/>
      <c r="G74" s="2145"/>
      <c r="H74" s="2145"/>
      <c r="I74" s="2146" t="s">
        <v>1187</v>
      </c>
      <c r="J74" s="2146"/>
      <c r="K74" s="2455" t="n">
        <f aca="false">K54</f>
        <v>71275199.9999999</v>
      </c>
      <c r="L74" s="2456" t="n">
        <f aca="false">L61+L73</f>
        <v>71327230.0000005</v>
      </c>
      <c r="M74" s="2457" t="n">
        <f aca="false">M73+M61</f>
        <v>71275199.9999999</v>
      </c>
      <c r="N74" s="2458" t="n">
        <f aca="false">(M74-L74)/L74*100</f>
        <v>-0.0729454936082346</v>
      </c>
      <c r="O74" s="2240"/>
      <c r="S74" s="2428"/>
      <c r="T74" s="2446"/>
      <c r="U74" s="2446"/>
      <c r="V74" s="2459"/>
      <c r="W74" s="2460"/>
      <c r="X74" s="2461"/>
    </row>
    <row r="75" customFormat="false" ht="15.75" hidden="false" customHeight="false" outlineLevel="0" collapsed="false">
      <c r="F75" s="2100"/>
      <c r="AF75" s="2419" t="n">
        <v>-0.337695279056535</v>
      </c>
    </row>
    <row r="76" customFormat="false" ht="15" hidden="false" customHeight="true" outlineLevel="0" collapsed="false">
      <c r="D76" s="2462"/>
      <c r="F76" s="2100"/>
      <c r="G76" s="2169" t="s">
        <v>2283</v>
      </c>
      <c r="H76" s="2169"/>
      <c r="I76" s="2169"/>
      <c r="J76" s="2170" t="s">
        <v>212</v>
      </c>
      <c r="K76" s="2463" t="s">
        <v>2284</v>
      </c>
    </row>
    <row r="77" customFormat="false" ht="15" hidden="false" customHeight="true" outlineLevel="0" collapsed="false">
      <c r="F77" s="2100"/>
      <c r="G77" s="2464" t="s">
        <v>2285</v>
      </c>
      <c r="H77" s="2464"/>
      <c r="I77" s="2464"/>
      <c r="J77" s="2465" t="n">
        <f aca="false">M64</f>
        <v>2480389.34695765</v>
      </c>
      <c r="K77" s="2466"/>
    </row>
    <row r="78" customFormat="false" ht="29.25" hidden="false" customHeight="true" outlineLevel="0" collapsed="false">
      <c r="I78" s="2467" t="s">
        <v>1239</v>
      </c>
      <c r="J78" s="2468" t="n">
        <f aca="false">SUM(J77:J77)</f>
        <v>2480389.34695765</v>
      </c>
      <c r="K78" s="2469" t="n">
        <f aca="false">J78-M64</f>
        <v>0</v>
      </c>
      <c r="L78" s="2077" t="s">
        <v>122</v>
      </c>
      <c r="AF78" s="2419" t="n">
        <v>1.44630559874037</v>
      </c>
    </row>
    <row r="79" customFormat="false" ht="15.75" hidden="false" customHeight="false" outlineLevel="0" collapsed="false">
      <c r="AF79" s="2419"/>
    </row>
    <row r="80" customFormat="false" ht="15.75" hidden="false" customHeight="false" outlineLevel="0" collapsed="false">
      <c r="AF80" s="2419"/>
    </row>
    <row r="81" customFormat="false" ht="15.75" hidden="false" customHeight="false" outlineLevel="0" collapsed="false">
      <c r="AF81" s="2419"/>
    </row>
    <row r="82" customFormat="false" ht="15.75" hidden="false" customHeight="false" outlineLevel="0" collapsed="false">
      <c r="AF82" s="2419"/>
    </row>
    <row r="83" customFormat="false" ht="15.75" hidden="false" customHeight="false" outlineLevel="0" collapsed="false">
      <c r="AF83" s="2419"/>
    </row>
    <row r="84" customFormat="false" ht="15.75" hidden="false" customHeight="false" outlineLevel="0" collapsed="false">
      <c r="AF84" s="2419"/>
    </row>
    <row r="85" customFormat="false" ht="15.75" hidden="false" customHeight="false" outlineLevel="0" collapsed="false">
      <c r="AF85" s="2419"/>
    </row>
    <row r="86" customFormat="false" ht="15.75" hidden="false" customHeight="false" outlineLevel="0" collapsed="false">
      <c r="AF86" s="2419"/>
    </row>
    <row r="87" customFormat="false" ht="15.75" hidden="false" customHeight="false" outlineLevel="0" collapsed="false">
      <c r="AF87" s="2419"/>
    </row>
    <row r="88" customFormat="false" ht="15.75" hidden="false" customHeight="false" outlineLevel="0" collapsed="false">
      <c r="AF88" s="2419"/>
    </row>
    <row r="89" customFormat="false" ht="15.75" hidden="false" customHeight="false" outlineLevel="0" collapsed="false">
      <c r="AF89" s="2419"/>
    </row>
    <row r="90" customFormat="false" ht="45" hidden="false" customHeight="false" outlineLevel="0" collapsed="false">
      <c r="A90" s="2270" t="s">
        <v>2286</v>
      </c>
      <c r="B90" s="2270"/>
      <c r="C90" s="2270"/>
      <c r="D90" s="2270"/>
      <c r="E90" s="2270"/>
      <c r="F90" s="2270"/>
      <c r="G90" s="2270"/>
      <c r="H90" s="2270"/>
      <c r="I90" s="2270"/>
      <c r="J90" s="2270"/>
      <c r="K90" s="2270"/>
      <c r="L90" s="2270"/>
      <c r="M90" s="2270"/>
      <c r="N90" s="2270"/>
      <c r="O90" s="1989" t="str">
        <f aca="false">$O$6</f>
        <v>Month June-2023</v>
      </c>
      <c r="S90" s="1990" t="s">
        <v>1069</v>
      </c>
      <c r="T90" s="1991" t="str">
        <f aca="false">O90</f>
        <v>Month June-2023</v>
      </c>
      <c r="U90" s="1990" t="s">
        <v>1070</v>
      </c>
      <c r="V90" s="1990" t="s">
        <v>1071</v>
      </c>
      <c r="W90" s="1990" t="s">
        <v>1072</v>
      </c>
      <c r="X90" s="1990" t="s">
        <v>1073</v>
      </c>
    </row>
    <row r="91" customFormat="false" ht="15.75" hidden="false" customHeight="true" outlineLevel="0" collapsed="false">
      <c r="A91" s="1992" t="s">
        <v>794</v>
      </c>
      <c r="B91" s="1993" t="s">
        <v>1074</v>
      </c>
      <c r="C91" s="1994" t="s">
        <v>1075</v>
      </c>
      <c r="D91" s="1994"/>
      <c r="E91" s="1994"/>
      <c r="F91" s="2422" t="s">
        <v>45</v>
      </c>
      <c r="G91" s="1996" t="s">
        <v>1076</v>
      </c>
      <c r="H91" s="1996"/>
      <c r="I91" s="1996"/>
      <c r="J91" s="1996" t="s">
        <v>29</v>
      </c>
      <c r="K91" s="1996" t="s">
        <v>1077</v>
      </c>
      <c r="L91" s="1996"/>
      <c r="M91" s="1994" t="s">
        <v>1134</v>
      </c>
      <c r="N91" s="1993"/>
      <c r="O91" s="1997" t="s">
        <v>479</v>
      </c>
    </row>
    <row r="92" customFormat="false" ht="15.75" hidden="false" customHeight="false" outlineLevel="0" collapsed="false">
      <c r="A92" s="1992"/>
      <c r="B92" s="1993"/>
      <c r="C92" s="1998" t="s">
        <v>1079</v>
      </c>
      <c r="D92" s="1998"/>
      <c r="E92" s="1998" t="s">
        <v>1080</v>
      </c>
      <c r="F92" s="2422"/>
      <c r="G92" s="2249" t="n">
        <f aca="false">'NORTH-1'!$H$8</f>
        <v>44929</v>
      </c>
      <c r="H92" s="2249" t="n">
        <f aca="false">'NORTH-1'!$H$8</f>
        <v>44929</v>
      </c>
      <c r="I92" s="2000" t="s">
        <v>47</v>
      </c>
      <c r="J92" s="1996"/>
      <c r="K92" s="2000" t="s">
        <v>1081</v>
      </c>
      <c r="L92" s="2000" t="s">
        <v>1082</v>
      </c>
      <c r="M92" s="1994" t="s">
        <v>1083</v>
      </c>
      <c r="N92" s="1998" t="s">
        <v>741</v>
      </c>
      <c r="O92" s="1997"/>
      <c r="T92" s="1441" t="n">
        <v>15283200.0000001</v>
      </c>
      <c r="U92" s="1441" t="n">
        <v>15283200.0000001</v>
      </c>
      <c r="V92" s="1441" t="n">
        <f aca="false">T92-U92</f>
        <v>0</v>
      </c>
      <c r="W92" s="2001" t="n">
        <f aca="false">V92/U92*100</f>
        <v>0</v>
      </c>
      <c r="X92" s="1441" t="str">
        <f aca="false">IF(W92&gt;40,"FAULT",IF(W92&lt;-40,"CHECK","OK"))</f>
        <v>OK</v>
      </c>
    </row>
    <row r="93" customFormat="false" ht="15.75" hidden="false" customHeight="false" outlineLevel="0" collapsed="false">
      <c r="A93" s="2002" t="n">
        <v>1</v>
      </c>
      <c r="B93" s="2003" t="n">
        <v>2</v>
      </c>
      <c r="C93" s="2004" t="n">
        <v>4</v>
      </c>
      <c r="D93" s="2004"/>
      <c r="E93" s="2003" t="n">
        <v>5</v>
      </c>
      <c r="F93" s="2423" t="n">
        <v>7</v>
      </c>
      <c r="G93" s="2002" t="n">
        <v>9</v>
      </c>
      <c r="H93" s="2002" t="n">
        <v>9</v>
      </c>
      <c r="I93" s="2002" t="s">
        <v>1084</v>
      </c>
      <c r="J93" s="2002" t="n">
        <v>11</v>
      </c>
      <c r="K93" s="2002" t="s">
        <v>1085</v>
      </c>
      <c r="L93" s="2002" t="s">
        <v>1086</v>
      </c>
      <c r="M93" s="2002" t="n">
        <v>14</v>
      </c>
      <c r="N93" s="2006" t="n">
        <v>15</v>
      </c>
      <c r="O93" s="2002" t="n">
        <v>16</v>
      </c>
      <c r="S93" s="2428"/>
      <c r="T93" s="2429"/>
      <c r="U93" s="2429"/>
      <c r="V93" s="1441"/>
      <c r="W93" s="2001"/>
      <c r="X93" s="1441"/>
    </row>
    <row r="94" customFormat="false" ht="15.75" hidden="false" customHeight="false" outlineLevel="0" collapsed="false">
      <c r="A94" s="2132"/>
      <c r="B94" s="2008" t="s">
        <v>2287</v>
      </c>
      <c r="C94" s="2009"/>
      <c r="D94" s="2009"/>
      <c r="E94" s="2009"/>
      <c r="F94" s="2427"/>
      <c r="G94" s="2009"/>
      <c r="H94" s="2009"/>
      <c r="I94" s="2009"/>
      <c r="J94" s="2009"/>
      <c r="K94" s="2010"/>
      <c r="L94" s="2009"/>
      <c r="M94" s="2013"/>
      <c r="N94" s="2014"/>
      <c r="O94" s="2151"/>
      <c r="S94" s="2428"/>
      <c r="T94" s="2429"/>
      <c r="U94" s="2429"/>
      <c r="V94" s="1441"/>
      <c r="W94" s="2001"/>
      <c r="X94" s="1441"/>
    </row>
    <row r="95" customFormat="false" ht="15" hidden="false" customHeight="true" outlineLevel="0" collapsed="false">
      <c r="A95" s="2027" t="n">
        <v>1</v>
      </c>
      <c r="B95" s="2017" t="s">
        <v>2288</v>
      </c>
      <c r="C95" s="2152" t="n">
        <v>11</v>
      </c>
      <c r="D95" s="2470" t="s">
        <v>76</v>
      </c>
      <c r="E95" s="2018" t="n">
        <v>6604457</v>
      </c>
      <c r="F95" s="2071" t="n">
        <v>1</v>
      </c>
      <c r="G95" s="2022" t="n">
        <v>528622.1</v>
      </c>
      <c r="H95" s="2022" t="n">
        <v>532514.4</v>
      </c>
      <c r="I95" s="2212" t="n">
        <f aca="false">H95-G95</f>
        <v>3892.30000000005</v>
      </c>
      <c r="J95" s="2027" t="n">
        <v>1000</v>
      </c>
      <c r="K95" s="2214" t="n">
        <f aca="false">J95*I95*F95</f>
        <v>3892300.00000005</v>
      </c>
      <c r="L95" s="2128"/>
      <c r="M95" s="2128" t="n">
        <f aca="false">K95*$M$61/$K$99</f>
        <v>3902583.14484722</v>
      </c>
      <c r="N95" s="2131"/>
      <c r="O95" s="2151"/>
      <c r="S95" s="2428"/>
      <c r="T95" s="2429"/>
      <c r="U95" s="2429"/>
      <c r="V95" s="1441"/>
      <c r="W95" s="2001"/>
      <c r="X95" s="1441"/>
    </row>
    <row r="96" customFormat="false" ht="15.75" hidden="false" customHeight="false" outlineLevel="0" collapsed="false">
      <c r="A96" s="2027" t="n">
        <v>2</v>
      </c>
      <c r="B96" s="2017" t="s">
        <v>2289</v>
      </c>
      <c r="C96" s="2152" t="n">
        <v>11</v>
      </c>
      <c r="D96" s="2471" t="s">
        <v>76</v>
      </c>
      <c r="E96" s="2018" t="s">
        <v>2290</v>
      </c>
      <c r="F96" s="2071" t="n">
        <v>1</v>
      </c>
      <c r="G96" s="2022" t="n">
        <v>571655.2</v>
      </c>
      <c r="H96" s="2022" t="n">
        <v>575362.3</v>
      </c>
      <c r="I96" s="2212" t="n">
        <f aca="false">H96-G96</f>
        <v>3707.10000000009</v>
      </c>
      <c r="J96" s="2027" t="n">
        <v>1000</v>
      </c>
      <c r="K96" s="2214" t="n">
        <f aca="false">J96*I96*F96</f>
        <v>3707100.00000009</v>
      </c>
      <c r="L96" s="2128"/>
      <c r="M96" s="2128" t="n">
        <f aca="false">K96*$M$61/$K$99</f>
        <v>3716893.86128082</v>
      </c>
      <c r="N96" s="2131"/>
      <c r="O96" s="2151"/>
      <c r="S96" s="2428"/>
      <c r="T96" s="2429"/>
      <c r="U96" s="2429"/>
      <c r="V96" s="1441"/>
      <c r="W96" s="2001"/>
      <c r="X96" s="1441"/>
    </row>
    <row r="97" customFormat="false" ht="15.75" hidden="false" customHeight="false" outlineLevel="0" collapsed="false">
      <c r="A97" s="2027" t="n">
        <v>3</v>
      </c>
      <c r="B97" s="2017" t="s">
        <v>2291</v>
      </c>
      <c r="C97" s="2152" t="n">
        <v>11</v>
      </c>
      <c r="D97" s="2471" t="s">
        <v>76</v>
      </c>
      <c r="E97" s="2018" t="n">
        <v>6604454</v>
      </c>
      <c r="F97" s="2071" t="n">
        <v>1</v>
      </c>
      <c r="G97" s="2022" t="n">
        <v>564172.6</v>
      </c>
      <c r="H97" s="2022" t="n">
        <v>569593.9</v>
      </c>
      <c r="I97" s="2212" t="n">
        <f aca="false">H97-G97</f>
        <v>5421.30000000005</v>
      </c>
      <c r="J97" s="2027" t="n">
        <v>1000</v>
      </c>
      <c r="K97" s="2214" t="n">
        <f aca="false">J97*I97*F97</f>
        <v>5421300.00000005</v>
      </c>
      <c r="L97" s="2128"/>
      <c r="M97" s="2128" t="n">
        <f aca="false">K97*$M$61/$K$99</f>
        <v>5435622.64038234</v>
      </c>
      <c r="N97" s="2131"/>
      <c r="O97" s="2151"/>
      <c r="S97" s="2428"/>
      <c r="T97" s="2429"/>
      <c r="U97" s="2429"/>
      <c r="V97" s="1441"/>
      <c r="W97" s="2001"/>
      <c r="X97" s="1441"/>
    </row>
    <row r="98" customFormat="false" ht="15.75" hidden="false" customHeight="false" outlineLevel="0" collapsed="false">
      <c r="A98" s="2027" t="n">
        <v>4</v>
      </c>
      <c r="B98" s="2017" t="s">
        <v>2292</v>
      </c>
      <c r="C98" s="2152" t="n">
        <v>11</v>
      </c>
      <c r="D98" s="2472" t="s">
        <v>76</v>
      </c>
      <c r="E98" s="2018"/>
      <c r="F98" s="2071" t="n">
        <v>1</v>
      </c>
      <c r="G98" s="2022" t="n">
        <v>919.91</v>
      </c>
      <c r="H98" s="2022" t="n">
        <v>964.5</v>
      </c>
      <c r="I98" s="2212" t="n">
        <f aca="false">H98-G98</f>
        <v>44.59</v>
      </c>
      <c r="J98" s="2027" t="n">
        <v>160000</v>
      </c>
      <c r="K98" s="2214" t="n">
        <f aca="false">J98*I98*F98</f>
        <v>7134400.00000001</v>
      </c>
      <c r="L98" s="2128"/>
      <c r="M98" s="2128" t="n">
        <f aca="false">K98*$M$61/$K$99</f>
        <v>7153248.51337197</v>
      </c>
      <c r="N98" s="2131"/>
      <c r="O98" s="2151"/>
      <c r="S98" s="2428"/>
      <c r="T98" s="2429"/>
      <c r="U98" s="2429"/>
      <c r="V98" s="1441"/>
      <c r="W98" s="2001"/>
      <c r="X98" s="1441"/>
    </row>
    <row r="99" customFormat="false" ht="15.75" hidden="false" customHeight="false" outlineLevel="0" collapsed="false">
      <c r="A99" s="2132"/>
      <c r="B99" s="2142"/>
      <c r="C99" s="2143"/>
      <c r="D99" s="2143"/>
      <c r="E99" s="2143"/>
      <c r="F99" s="2454"/>
      <c r="G99" s="2145"/>
      <c r="H99" s="2145" t="n">
        <v>0</v>
      </c>
      <c r="I99" s="2145"/>
      <c r="J99" s="2142" t="s">
        <v>475</v>
      </c>
      <c r="K99" s="2157" t="n">
        <f aca="false">SUM(K95:K98)</f>
        <v>20155100.0000002</v>
      </c>
      <c r="L99" s="2130"/>
      <c r="M99" s="2130" t="n">
        <f aca="false">SUM(M95:M98)</f>
        <v>20208348.1598823</v>
      </c>
      <c r="N99" s="2131"/>
      <c r="O99" s="2151"/>
      <c r="S99" s="2428"/>
      <c r="T99" s="2429"/>
      <c r="U99" s="2429"/>
      <c r="V99" s="1441"/>
      <c r="W99" s="2001"/>
      <c r="X99" s="1441"/>
    </row>
    <row r="100" customFormat="false" ht="15.75" hidden="false" customHeight="false" outlineLevel="0" collapsed="false">
      <c r="A100" s="2016"/>
      <c r="B100" s="2058" t="s">
        <v>2293</v>
      </c>
      <c r="C100" s="2059"/>
      <c r="D100" s="2059"/>
      <c r="E100" s="2059"/>
      <c r="F100" s="2062"/>
      <c r="G100" s="2059"/>
      <c r="H100" s="2059" t="n">
        <v>0</v>
      </c>
      <c r="I100" s="2059"/>
      <c r="J100" s="2059"/>
      <c r="K100" s="2060"/>
      <c r="L100" s="2059"/>
      <c r="M100" s="2063"/>
      <c r="N100" s="2064"/>
      <c r="O100" s="2027"/>
      <c r="S100" s="2428"/>
      <c r="T100" s="2429"/>
      <c r="U100" s="2429"/>
      <c r="V100" s="1441"/>
      <c r="W100" s="2001"/>
      <c r="X100" s="1441"/>
    </row>
    <row r="101" customFormat="false" ht="15" hidden="false" customHeight="true" outlineLevel="0" collapsed="false">
      <c r="A101" s="2016" t="n">
        <v>1</v>
      </c>
      <c r="B101" s="2337" t="s">
        <v>2294</v>
      </c>
      <c r="C101" s="2152" t="n">
        <v>11</v>
      </c>
      <c r="D101" s="2309" t="s">
        <v>2295</v>
      </c>
      <c r="E101" s="2018" t="n">
        <v>21100462</v>
      </c>
      <c r="F101" s="2071" t="n">
        <v>1</v>
      </c>
      <c r="G101" s="2120" t="n">
        <v>40402.7</v>
      </c>
      <c r="H101" s="2120" t="n">
        <v>40404.3</v>
      </c>
      <c r="I101" s="2053" t="n">
        <f aca="false">H101-G101</f>
        <v>1.60000000000582</v>
      </c>
      <c r="J101" s="2027" t="n">
        <v>1000</v>
      </c>
      <c r="K101" s="2135"/>
      <c r="L101" s="2128" t="n">
        <f aca="false">J101*I101*F101</f>
        <v>1600.00000000582</v>
      </c>
      <c r="M101" s="2128" t="n">
        <f aca="false">L101*$K$120/$L$120</f>
        <v>1666.07314122867</v>
      </c>
      <c r="N101" s="2154" t="s">
        <v>748</v>
      </c>
      <c r="O101" s="2155"/>
      <c r="S101" s="2428" t="str">
        <f aca="false">B101</f>
        <v>11 kV Doctor's Lane</v>
      </c>
      <c r="T101" s="2473" t="n">
        <f aca="false">M101</f>
        <v>1666.07314122867</v>
      </c>
      <c r="U101" s="2429" t="n">
        <v>1119.36900382317</v>
      </c>
      <c r="V101" s="1441" t="n">
        <f aca="false">T101-U101</f>
        <v>546.704137405502</v>
      </c>
      <c r="W101" s="2001" t="n">
        <f aca="false">V101/U101*100</f>
        <v>48.8403855688564</v>
      </c>
      <c r="X101" s="1441" t="str">
        <f aca="false">IF(W101&gt;40,"FAULT",IF(W101&lt;-40,"CHECK","OK"))</f>
        <v>FAULT</v>
      </c>
    </row>
    <row r="102" customFormat="false" ht="15.75" hidden="false" customHeight="false" outlineLevel="0" collapsed="false">
      <c r="A102" s="2016" t="n">
        <v>2</v>
      </c>
      <c r="B102" s="2337" t="s">
        <v>2296</v>
      </c>
      <c r="C102" s="2152" t="n">
        <v>11</v>
      </c>
      <c r="D102" s="2309" t="s">
        <v>2295</v>
      </c>
      <c r="E102" s="2018" t="n">
        <v>21100473</v>
      </c>
      <c r="F102" s="2071" t="n">
        <v>1</v>
      </c>
      <c r="G102" s="2120" t="n">
        <v>79796.2</v>
      </c>
      <c r="H102" s="2120" t="n">
        <v>80555.5</v>
      </c>
      <c r="I102" s="2053" t="n">
        <f aca="false">H102-G102</f>
        <v>759.300000000003</v>
      </c>
      <c r="J102" s="2027" t="n">
        <v>1000</v>
      </c>
      <c r="K102" s="2135"/>
      <c r="L102" s="2128" t="n">
        <f aca="false">J102*I102*F102</f>
        <v>759300.000000003</v>
      </c>
      <c r="M102" s="2128" t="n">
        <f aca="false">L102*$K$120/$L$120</f>
        <v>790655.835081457</v>
      </c>
      <c r="N102" s="2474" t="s">
        <v>745</v>
      </c>
      <c r="O102" s="2155"/>
      <c r="S102" s="2428" t="str">
        <f aca="false">B102</f>
        <v>11 kV T&amp;T O/H Feeder</v>
      </c>
      <c r="T102" s="2473" t="n">
        <f aca="false">M102</f>
        <v>790655.835081457</v>
      </c>
      <c r="U102" s="2429" t="n">
        <v>1023306.79113278</v>
      </c>
      <c r="V102" s="1441" t="n">
        <f aca="false">T102-U102</f>
        <v>-232650.956051322</v>
      </c>
      <c r="W102" s="2001" t="n">
        <f aca="false">V102/U102*100</f>
        <v>-22.7352107957558</v>
      </c>
      <c r="X102" s="1441" t="str">
        <f aca="false">IF(W102&gt;40,"FAULT",IF(W102&lt;-40,"CHECK","OK"))</f>
        <v>OK</v>
      </c>
    </row>
    <row r="103" customFormat="false" ht="15.75" hidden="false" customHeight="false" outlineLevel="0" collapsed="false">
      <c r="A103" s="2016" t="n">
        <v>3</v>
      </c>
      <c r="B103" s="2337" t="s">
        <v>2297</v>
      </c>
      <c r="C103" s="2152" t="n">
        <v>11</v>
      </c>
      <c r="D103" s="2309" t="s">
        <v>2295</v>
      </c>
      <c r="E103" s="2018" t="n">
        <v>21101043</v>
      </c>
      <c r="F103" s="2071" t="n">
        <v>1</v>
      </c>
      <c r="G103" s="2120" t="n">
        <v>157212.8</v>
      </c>
      <c r="H103" s="2120" t="n">
        <v>157212.8</v>
      </c>
      <c r="I103" s="2053" t="n">
        <f aca="false">H103-G103</f>
        <v>0</v>
      </c>
      <c r="J103" s="2027" t="n">
        <v>1000</v>
      </c>
      <c r="K103" s="2135"/>
      <c r="L103" s="2128" t="n">
        <f aca="false">J103*I103*F103</f>
        <v>0</v>
      </c>
      <c r="M103" s="2128" t="n">
        <f aca="false">L103*$K$120/$L$120</f>
        <v>0</v>
      </c>
      <c r="N103" s="2154" t="s">
        <v>745</v>
      </c>
      <c r="O103" s="2155"/>
      <c r="S103" s="2428" t="str">
        <f aca="false">B103</f>
        <v>11 kV Acore Ice Feeder (TEJ)</v>
      </c>
      <c r="T103" s="2473" t="n">
        <f aca="false">M103</f>
        <v>0</v>
      </c>
      <c r="U103" s="2429" t="n">
        <v>1589911.02870511</v>
      </c>
      <c r="V103" s="1441" t="n">
        <f aca="false">T103-U103</f>
        <v>-1589911.02870511</v>
      </c>
      <c r="W103" s="2001" t="n">
        <f aca="false">V103/U103*100</f>
        <v>-100</v>
      </c>
      <c r="X103" s="1441" t="str">
        <f aca="false">IF(W103&gt;40,"FAULT",IF(W103&lt;-40,"CHECK","OK"))</f>
        <v>CHECK</v>
      </c>
    </row>
    <row r="104" customFormat="false" ht="15.75" hidden="false" customHeight="false" outlineLevel="0" collapsed="false">
      <c r="A104" s="2016" t="n">
        <v>4</v>
      </c>
      <c r="B104" s="2337" t="s">
        <v>2298</v>
      </c>
      <c r="C104" s="2152" t="n">
        <v>11</v>
      </c>
      <c r="D104" s="2309" t="s">
        <v>2295</v>
      </c>
      <c r="E104" s="2018" t="s">
        <v>2299</v>
      </c>
      <c r="F104" s="2071" t="n">
        <v>1</v>
      </c>
      <c r="G104" s="2120" t="n">
        <v>118798.7</v>
      </c>
      <c r="H104" s="2120" t="n">
        <v>119107.7</v>
      </c>
      <c r="I104" s="2053" t="n">
        <f aca="false">H104-G104</f>
        <v>309</v>
      </c>
      <c r="J104" s="2027" t="n">
        <v>1000</v>
      </c>
      <c r="K104" s="2135"/>
      <c r="L104" s="2128" t="n">
        <f aca="false">J104*I104*F104</f>
        <v>309000</v>
      </c>
      <c r="M104" s="2128" t="n">
        <f aca="false">L104*$K$120/$L$120</f>
        <v>321760.375398616</v>
      </c>
      <c r="N104" s="2154" t="s">
        <v>745</v>
      </c>
      <c r="O104" s="2155"/>
      <c r="S104" s="2428" t="str">
        <f aca="false">B104</f>
        <v>11 kV Tejgaon S/S-1</v>
      </c>
      <c r="T104" s="2475" t="n">
        <f aca="false">M104</f>
        <v>321760.375398616</v>
      </c>
      <c r="U104" s="2475" t="n">
        <v>342221.632714757</v>
      </c>
      <c r="V104" s="1441" t="n">
        <f aca="false">T104-U104</f>
        <v>-20461.2573161406</v>
      </c>
      <c r="W104" s="2001" t="n">
        <f aca="false">V104/U104*100</f>
        <v>-5.97894912540353</v>
      </c>
      <c r="X104" s="1441" t="str">
        <f aca="false">IF(W104&gt;40,"FAULT",IF(W104&lt;-40,"CHECK","OK"))</f>
        <v>OK</v>
      </c>
    </row>
    <row r="105" customFormat="false" ht="15.75" hidden="false" customHeight="false" outlineLevel="0" collapsed="false">
      <c r="A105" s="2016" t="n">
        <v>7</v>
      </c>
      <c r="B105" s="2337" t="s">
        <v>2300</v>
      </c>
      <c r="C105" s="2152" t="n">
        <v>11</v>
      </c>
      <c r="D105" s="2309" t="s">
        <v>2295</v>
      </c>
      <c r="E105" s="2018" t="n">
        <v>21101054</v>
      </c>
      <c r="F105" s="2071" t="n">
        <v>1</v>
      </c>
      <c r="G105" s="2120" t="n">
        <v>120528.2</v>
      </c>
      <c r="H105" s="2120" t="n">
        <v>122850.8</v>
      </c>
      <c r="I105" s="2053" t="n">
        <f aca="false">H105-G105</f>
        <v>2322.60000000001</v>
      </c>
      <c r="J105" s="2027" t="n">
        <v>1000</v>
      </c>
      <c r="K105" s="2135"/>
      <c r="L105" s="2128" t="n">
        <f aca="false">J105*I105*F105</f>
        <v>2322600.00000001</v>
      </c>
      <c r="M105" s="2128" t="n">
        <f aca="false">L105*$K$120/$L$120</f>
        <v>2418513.42362728</v>
      </c>
      <c r="N105" s="2154" t="s">
        <v>748</v>
      </c>
      <c r="O105" s="2155"/>
      <c r="S105" s="2428" t="str">
        <f aca="false">B105</f>
        <v>11KV Ambagan</v>
      </c>
      <c r="T105" s="2473" t="n">
        <f aca="false">M105</f>
        <v>2418513.42362728</v>
      </c>
      <c r="U105" s="2429" t="n">
        <v>1989016.95897786</v>
      </c>
      <c r="V105" s="1441" t="n">
        <f aca="false">T105-U105</f>
        <v>429496.464649413</v>
      </c>
      <c r="W105" s="2001" t="n">
        <f aca="false">V105/U105*100</f>
        <v>21.5934038526312</v>
      </c>
      <c r="X105" s="1441" t="str">
        <f aca="false">IF(W105&gt;40,"FAULT",IF(W105&lt;-40,"CHECK","OK"))</f>
        <v>OK</v>
      </c>
    </row>
    <row r="106" customFormat="false" ht="15.75" hidden="false" customHeight="false" outlineLevel="0" collapsed="false">
      <c r="H106" s="2077" t="n">
        <v>0</v>
      </c>
      <c r="M106" s="2128"/>
    </row>
    <row r="107" customFormat="false" ht="15.75" hidden="false" customHeight="false" outlineLevel="0" collapsed="false">
      <c r="A107" s="2016" t="n">
        <v>5</v>
      </c>
      <c r="B107" s="2337" t="s">
        <v>2301</v>
      </c>
      <c r="C107" s="2152" t="n">
        <v>11</v>
      </c>
      <c r="D107" s="2309" t="s">
        <v>2302</v>
      </c>
      <c r="E107" s="2018" t="s">
        <v>2303</v>
      </c>
      <c r="F107" s="2476" t="n">
        <v>1.027</v>
      </c>
      <c r="G107" s="2120" t="n">
        <v>23721.6</v>
      </c>
      <c r="H107" s="2120" t="n">
        <v>23721.6</v>
      </c>
      <c r="I107" s="2053" t="n">
        <f aca="false">H107-G107</f>
        <v>0</v>
      </c>
      <c r="J107" s="2027" t="n">
        <v>1000</v>
      </c>
      <c r="K107" s="2135"/>
      <c r="L107" s="2128" t="n">
        <f aca="false">J107*I107*F107</f>
        <v>0</v>
      </c>
      <c r="M107" s="2128" t="n">
        <f aca="false">L107*$K$120/$L$120</f>
        <v>0</v>
      </c>
      <c r="N107" s="2474" t="s">
        <v>748</v>
      </c>
      <c r="O107" s="2155"/>
      <c r="S107" s="2428" t="str">
        <f aca="false">B107</f>
        <v>11 kV Madhubagh</v>
      </c>
      <c r="T107" s="2473" t="n">
        <f aca="false">M107</f>
        <v>0</v>
      </c>
      <c r="U107" s="2429" t="n">
        <v>0</v>
      </c>
      <c r="V107" s="1441" t="n">
        <f aca="false">T107-U107</f>
        <v>0</v>
      </c>
      <c r="W107" s="2001" t="e">
        <f aca="false">V107/U107*100</f>
        <v>#DIV/0!</v>
      </c>
      <c r="X107" s="1441" t="e">
        <f aca="false">IF(W107&gt;40,"FAULT",IF(W107&lt;-40,"CHECK","OK"))</f>
        <v>#DIV/0!</v>
      </c>
    </row>
    <row r="108" customFormat="false" ht="15.75" hidden="false" customHeight="false" outlineLevel="0" collapsed="false">
      <c r="A108" s="2016" t="n">
        <v>1</v>
      </c>
      <c r="B108" s="2337" t="s">
        <v>2304</v>
      </c>
      <c r="C108" s="2152" t="n">
        <v>11</v>
      </c>
      <c r="D108" s="2309" t="s">
        <v>2302</v>
      </c>
      <c r="E108" s="2018" t="s">
        <v>2305</v>
      </c>
      <c r="F108" s="2071" t="n">
        <v>1</v>
      </c>
      <c r="G108" s="2120" t="n">
        <v>141604.5</v>
      </c>
      <c r="H108" s="2120" t="n">
        <v>142744.5</v>
      </c>
      <c r="I108" s="2053" t="n">
        <f aca="false">H108-G108</f>
        <v>1140</v>
      </c>
      <c r="J108" s="2027" t="n">
        <v>1000</v>
      </c>
      <c r="K108" s="2135"/>
      <c r="L108" s="2128" t="n">
        <f aca="false">J108*I108*F108</f>
        <v>1140000</v>
      </c>
      <c r="M108" s="2128" t="n">
        <f aca="false">L108*$K$120/$L$120</f>
        <v>1187077.11312111</v>
      </c>
      <c r="N108" s="2154" t="s">
        <v>745</v>
      </c>
      <c r="O108" s="2155"/>
      <c r="S108" s="2428" t="str">
        <f aca="false">B108</f>
        <v>11 kV Moghbazar Nearest</v>
      </c>
      <c r="T108" s="2473" t="n">
        <f aca="false">M108</f>
        <v>1187077.11312111</v>
      </c>
      <c r="U108" s="2429" t="n">
        <v>1055666.73142517</v>
      </c>
      <c r="V108" s="1441" t="n">
        <f aca="false">T108-U108</f>
        <v>131410.381695941</v>
      </c>
      <c r="W108" s="2001" t="n">
        <f aca="false">V108/U108*100</f>
        <v>12.4480934923974</v>
      </c>
      <c r="X108" s="1441" t="str">
        <f aca="false">IF(W108&gt;40,"FAULT",IF(W108&lt;-40,"CHECK","OK"))</f>
        <v>OK</v>
      </c>
    </row>
    <row r="109" customFormat="false" ht="15.75" hidden="false" customHeight="false" outlineLevel="0" collapsed="false">
      <c r="A109" s="2016" t="n">
        <v>3</v>
      </c>
      <c r="B109" s="2236" t="s">
        <v>2306</v>
      </c>
      <c r="C109" s="2152" t="n">
        <v>11</v>
      </c>
      <c r="D109" s="2309" t="s">
        <v>2302</v>
      </c>
      <c r="E109" s="2018" t="s">
        <v>2307</v>
      </c>
      <c r="F109" s="2071" t="n">
        <v>1</v>
      </c>
      <c r="G109" s="2120" t="n">
        <v>9327.8</v>
      </c>
      <c r="H109" s="2120" t="n">
        <v>9488.7</v>
      </c>
      <c r="I109" s="2053" t="n">
        <f aca="false">H109-G109</f>
        <v>160.900000000001</v>
      </c>
      <c r="J109" s="2027" t="n">
        <v>1000</v>
      </c>
      <c r="K109" s="2135"/>
      <c r="L109" s="2237" t="n">
        <f aca="false">J109*I109*F109</f>
        <v>160900.000000001</v>
      </c>
      <c r="M109" s="2237" t="n">
        <f aca="false">L109*$K$120/$L$120</f>
        <v>167544.4802642</v>
      </c>
      <c r="N109" s="2154" t="s">
        <v>745</v>
      </c>
      <c r="O109" s="2155"/>
      <c r="S109" s="2428" t="str">
        <f aca="false">B109</f>
        <v>11 kV MP Suite Feeder</v>
      </c>
      <c r="T109" s="2473" t="n">
        <f aca="false">M109</f>
        <v>167544.4802642</v>
      </c>
      <c r="U109" s="2429" t="n">
        <v>154167.640072213</v>
      </c>
      <c r="V109" s="1441" t="n">
        <f aca="false">T109-U109</f>
        <v>13376.8401919871</v>
      </c>
      <c r="W109" s="2001" t="n">
        <f aca="false">V109/U109*100</f>
        <v>8.67681452847131</v>
      </c>
      <c r="X109" s="1441" t="str">
        <f aca="false">IF(W109&gt;40,"FAULT",IF(W109&lt;-40,"CHECK","OK"))</f>
        <v>OK</v>
      </c>
    </row>
    <row r="110" customFormat="false" ht="15.75" hidden="false" customHeight="false" outlineLevel="0" collapsed="false">
      <c r="A110" s="2016" t="n">
        <v>4</v>
      </c>
      <c r="B110" s="2337" t="s">
        <v>2308</v>
      </c>
      <c r="C110" s="2152" t="n">
        <v>11</v>
      </c>
      <c r="D110" s="2309" t="s">
        <v>2302</v>
      </c>
      <c r="E110" s="2018" t="n">
        <v>202006983</v>
      </c>
      <c r="F110" s="2071" t="n">
        <v>1</v>
      </c>
      <c r="G110" s="2120" t="n">
        <v>118443.2</v>
      </c>
      <c r="H110" s="2120" t="n">
        <v>120465.9</v>
      </c>
      <c r="I110" s="2053" t="n">
        <f aca="false">H110-G110</f>
        <v>2022.7</v>
      </c>
      <c r="J110" s="2027" t="n">
        <v>1000</v>
      </c>
      <c r="K110" s="2135"/>
      <c r="L110" s="2128" t="n">
        <f aca="false">J110*I110*F110</f>
        <v>2022700</v>
      </c>
      <c r="M110" s="2128" t="n">
        <f aca="false">L110*$K$120/$L$120</f>
        <v>2106228.83921935</v>
      </c>
      <c r="N110" s="2474" t="s">
        <v>746</v>
      </c>
      <c r="O110" s="2155"/>
      <c r="S110" s="2428" t="str">
        <f aca="false">B110</f>
        <v>11 kV Bangla Motor</v>
      </c>
      <c r="T110" s="2473" t="n">
        <f aca="false">M110</f>
        <v>2106228.83921935</v>
      </c>
      <c r="U110" s="2429" t="n">
        <v>1962152.10288608</v>
      </c>
      <c r="V110" s="1441" t="n">
        <f aca="false">T110-U110</f>
        <v>144076.736333277</v>
      </c>
      <c r="W110" s="2001" t="n">
        <f aca="false">V110/U110*100</f>
        <v>7.34279142383294</v>
      </c>
      <c r="X110" s="1441" t="str">
        <f aca="false">IF(W110&gt;40,"FAULT",IF(W110&lt;-40,"CHECK","OK"))</f>
        <v>OK</v>
      </c>
    </row>
    <row r="111" customFormat="false" ht="15.75" hidden="false" customHeight="false" outlineLevel="0" collapsed="false">
      <c r="A111" s="2016" t="n">
        <v>1</v>
      </c>
      <c r="B111" s="2337" t="s">
        <v>2309</v>
      </c>
      <c r="C111" s="2152" t="n">
        <v>11</v>
      </c>
      <c r="D111" s="2309" t="s">
        <v>2302</v>
      </c>
      <c r="E111" s="2018" t="s">
        <v>2310</v>
      </c>
      <c r="F111" s="2071" t="n">
        <v>1</v>
      </c>
      <c r="G111" s="2120" t="n">
        <v>171354</v>
      </c>
      <c r="H111" s="2120" t="n">
        <v>172255.3</v>
      </c>
      <c r="I111" s="2053" t="n">
        <f aca="false">H111-G111</f>
        <v>901.299999999988</v>
      </c>
      <c r="J111" s="2027" t="n">
        <v>1000</v>
      </c>
      <c r="K111" s="2135"/>
      <c r="L111" s="2128" t="n">
        <f aca="false">J111*I111*F111</f>
        <v>901299.999999988</v>
      </c>
      <c r="M111" s="2128" t="n">
        <f aca="false">L111*$K$120/$L$120</f>
        <v>938519.826364949</v>
      </c>
      <c r="N111" s="2154" t="s">
        <v>745</v>
      </c>
      <c r="O111" s="2155"/>
      <c r="S111" s="2428" t="str">
        <f aca="false">B111</f>
        <v>11 kV Kunipara Feeder</v>
      </c>
      <c r="T111" s="2473" t="n">
        <f aca="false">M111</f>
        <v>938519.826364949</v>
      </c>
      <c r="U111" s="2429" t="n">
        <v>1869447.9972057</v>
      </c>
      <c r="V111" s="1441" t="n">
        <f aca="false">T111-U111</f>
        <v>-930928.17084075</v>
      </c>
      <c r="W111" s="2001" t="n">
        <f aca="false">V111/U111*100</f>
        <v>-49.7969546214833</v>
      </c>
      <c r="X111" s="1441" t="str">
        <f aca="false">IF(W111&gt;40,"FAULT",IF(W111&lt;-40,"CHECK","OK"))</f>
        <v>CHECK</v>
      </c>
    </row>
    <row r="112" customFormat="false" ht="15.75" hidden="false" customHeight="false" outlineLevel="0" collapsed="false">
      <c r="H112" s="2077" t="n">
        <v>0</v>
      </c>
      <c r="M112" s="2128"/>
    </row>
    <row r="113" customFormat="false" ht="15.75" hidden="false" customHeight="false" outlineLevel="0" collapsed="false">
      <c r="A113" s="2016" t="n">
        <v>6</v>
      </c>
      <c r="B113" s="2337" t="s">
        <v>2311</v>
      </c>
      <c r="C113" s="2152" t="n">
        <v>11</v>
      </c>
      <c r="D113" s="2309" t="s">
        <v>679</v>
      </c>
      <c r="E113" s="2018" t="s">
        <v>2312</v>
      </c>
      <c r="F113" s="2071" t="n">
        <v>1</v>
      </c>
      <c r="G113" s="2120" t="n">
        <v>115816.3</v>
      </c>
      <c r="H113" s="2120" t="n">
        <v>117632.1</v>
      </c>
      <c r="I113" s="2053" t="n">
        <f aca="false">H113-G113</f>
        <v>1815.8</v>
      </c>
      <c r="J113" s="2027" t="n">
        <v>1000</v>
      </c>
      <c r="K113" s="2135"/>
      <c r="L113" s="2128" t="n">
        <f aca="false">J113*I113*F113</f>
        <v>1815800</v>
      </c>
      <c r="M113" s="2128" t="n">
        <f aca="false">L113*$K$120/$L$120</f>
        <v>1890784.75614501</v>
      </c>
      <c r="N113" s="2154" t="s">
        <v>746</v>
      </c>
      <c r="O113" s="2155"/>
      <c r="S113" s="2428" t="str">
        <f aca="false">B113</f>
        <v>11 kV Iskaton</v>
      </c>
      <c r="T113" s="2473" t="n">
        <f aca="false">M113</f>
        <v>1890784.75614501</v>
      </c>
      <c r="U113" s="2429" t="n">
        <v>1819483.4353077</v>
      </c>
      <c r="V113" s="1441" t="n">
        <f aca="false">T113-U113</f>
        <v>71301.3208373091</v>
      </c>
      <c r="W113" s="2001" t="n">
        <f aca="false">V113/U113*100</f>
        <v>3.91876724204697</v>
      </c>
      <c r="X113" s="1441" t="str">
        <f aca="false">IF(W113&gt;40,"FAULT",IF(W113&lt;-40,"CHECK","OK"))</f>
        <v>OK</v>
      </c>
    </row>
    <row r="114" customFormat="false" ht="15.75" hidden="false" customHeight="false" outlineLevel="0" collapsed="false">
      <c r="A114" s="2016" t="n">
        <v>5</v>
      </c>
      <c r="B114" s="2337" t="s">
        <v>2313</v>
      </c>
      <c r="C114" s="2152" t="n">
        <v>11</v>
      </c>
      <c r="D114" s="2309" t="s">
        <v>679</v>
      </c>
      <c r="E114" s="2018" t="n">
        <v>21101021</v>
      </c>
      <c r="F114" s="2071" t="n">
        <v>1</v>
      </c>
      <c r="G114" s="2120" t="n">
        <v>81467.2</v>
      </c>
      <c r="H114" s="2120" t="n">
        <v>82976.9</v>
      </c>
      <c r="I114" s="2053" t="n">
        <f aca="false">H114-G114</f>
        <v>1509.7</v>
      </c>
      <c r="J114" s="2027" t="n">
        <v>1000</v>
      </c>
      <c r="K114" s="2135"/>
      <c r="L114" s="2128" t="n">
        <f aca="false">J114*I114*F114</f>
        <v>1509700</v>
      </c>
      <c r="M114" s="2128" t="n">
        <f aca="false">L114*$K$120/$L$120</f>
        <v>1572044.13831486</v>
      </c>
      <c r="N114" s="2154" t="s">
        <v>745</v>
      </c>
      <c r="O114" s="2155"/>
      <c r="S114" s="2428" t="str">
        <f aca="false">B114</f>
        <v>11 kV Ispahani Feeder</v>
      </c>
      <c r="T114" s="2473" t="n">
        <f aca="false">M114</f>
        <v>1572044.13831486</v>
      </c>
      <c r="U114" s="2429" t="n">
        <v>78254.06944919</v>
      </c>
      <c r="V114" s="1441" t="n">
        <f aca="false">T114-U114</f>
        <v>1493790.06886566</v>
      </c>
      <c r="W114" s="2001" t="n">
        <f aca="false">V114/U114*100</f>
        <v>1908.89761948492</v>
      </c>
      <c r="X114" s="1441" t="str">
        <f aca="false">IF(W114&gt;40,"FAULT",IF(W114&lt;-40,"CHECK","OK"))</f>
        <v>FAULT</v>
      </c>
    </row>
    <row r="115" customFormat="false" ht="15.75" hidden="false" customHeight="false" outlineLevel="0" collapsed="false">
      <c r="A115" s="2016" t="n">
        <v>2</v>
      </c>
      <c r="B115" s="2337" t="s">
        <v>2314</v>
      </c>
      <c r="C115" s="2152" t="n">
        <v>11</v>
      </c>
      <c r="D115" s="2309" t="s">
        <v>679</v>
      </c>
      <c r="E115" s="2018" t="n">
        <v>2110137</v>
      </c>
      <c r="F115" s="2071" t="n">
        <v>1</v>
      </c>
      <c r="G115" s="2120" t="n">
        <v>122407.2</v>
      </c>
      <c r="H115" s="2120" t="n">
        <v>122785.5</v>
      </c>
      <c r="I115" s="2053" t="n">
        <f aca="false">H115-G115</f>
        <v>378.300000000003</v>
      </c>
      <c r="J115" s="2027" t="n">
        <v>1000</v>
      </c>
      <c r="K115" s="2135"/>
      <c r="L115" s="2128" t="n">
        <f aca="false">J115*I115*F115</f>
        <v>378300.000000003</v>
      </c>
      <c r="M115" s="2128" t="n">
        <f aca="false">L115*$K$120/$L$120</f>
        <v>393922.168327824</v>
      </c>
      <c r="N115" s="2154" t="s">
        <v>748</v>
      </c>
      <c r="O115" s="2155"/>
      <c r="S115" s="2428" t="str">
        <f aca="false">B115</f>
        <v>11 kV Nayatola Feeder</v>
      </c>
      <c r="T115" s="2473" t="n">
        <f aca="false">M115</f>
        <v>393922.168327824</v>
      </c>
      <c r="U115" s="2429" t="n">
        <v>690345.392904214</v>
      </c>
      <c r="V115" s="1441" t="n">
        <f aca="false">T115-U115</f>
        <v>-296423.22457639</v>
      </c>
      <c r="W115" s="2001" t="n">
        <f aca="false">V115/U115*100</f>
        <v>-42.9383939725255</v>
      </c>
      <c r="X115" s="1441" t="str">
        <f aca="false">IF(W115&gt;40,"FAULT",IF(W115&lt;-40,"CHECK","OK"))</f>
        <v>CHECK</v>
      </c>
    </row>
    <row r="116" customFormat="false" ht="15.75" hidden="false" customHeight="false" outlineLevel="0" collapsed="false">
      <c r="A116" s="2016" t="n">
        <v>3</v>
      </c>
      <c r="B116" s="2477" t="s">
        <v>2315</v>
      </c>
      <c r="C116" s="2152" t="n">
        <v>11</v>
      </c>
      <c r="D116" s="2309" t="s">
        <v>679</v>
      </c>
      <c r="E116" s="2018" t="n">
        <v>21101000</v>
      </c>
      <c r="F116" s="2071" t="n">
        <v>1</v>
      </c>
      <c r="G116" s="2120" t="n">
        <v>111507.7</v>
      </c>
      <c r="H116" s="2120" t="n">
        <v>112406.9</v>
      </c>
      <c r="I116" s="2053" t="n">
        <f aca="false">H116-G116</f>
        <v>899.199999999997</v>
      </c>
      <c r="J116" s="2027" t="n">
        <v>1000</v>
      </c>
      <c r="K116" s="2135"/>
      <c r="L116" s="2128" t="n">
        <f aca="false">J116*I116*F116</f>
        <v>899199.999999997</v>
      </c>
      <c r="M116" s="2128" t="n">
        <f aca="false">L116*$K$120/$L$120</f>
        <v>936333.105367103</v>
      </c>
      <c r="N116" s="2154" t="s">
        <v>746</v>
      </c>
      <c r="O116" s="2155"/>
      <c r="S116" s="2428" t="str">
        <f aca="false">B116</f>
        <v>11 kV Garden Feeder (KAK)</v>
      </c>
      <c r="T116" s="2473" t="n">
        <f aca="false">M116</f>
        <v>936333.105367103</v>
      </c>
      <c r="U116" s="2429" t="n">
        <v>944645.678409477</v>
      </c>
      <c r="V116" s="1441" t="n">
        <f aca="false">T116-U116</f>
        <v>-8312.57304237387</v>
      </c>
      <c r="W116" s="2001" t="n">
        <f aca="false">V116/U116*100</f>
        <v>-0.87996729698377</v>
      </c>
      <c r="X116" s="1441" t="str">
        <f aca="false">IF(W116&gt;40,"FAULT",IF(W116&lt;-40,"CHECK","OK"))</f>
        <v>OK</v>
      </c>
    </row>
    <row r="117" customFormat="false" ht="15.75" hidden="false" customHeight="false" outlineLevel="0" collapsed="false">
      <c r="A117" s="2016" t="n">
        <v>4</v>
      </c>
      <c r="B117" s="2337" t="s">
        <v>2316</v>
      </c>
      <c r="C117" s="2152" t="n">
        <v>11</v>
      </c>
      <c r="D117" s="2309" t="s">
        <v>679</v>
      </c>
      <c r="E117" s="2018" t="n">
        <v>21100870</v>
      </c>
      <c r="F117" s="2071" t="n">
        <v>1</v>
      </c>
      <c r="G117" s="2120" t="n">
        <v>43325.7</v>
      </c>
      <c r="H117" s="2120" t="n">
        <v>43325.7</v>
      </c>
      <c r="I117" s="2053" t="n">
        <f aca="false">H117-G117</f>
        <v>0</v>
      </c>
      <c r="J117" s="2027" t="n">
        <v>1000</v>
      </c>
      <c r="K117" s="2135"/>
      <c r="L117" s="2128" t="n">
        <f aca="false">J117*I117*F117</f>
        <v>0</v>
      </c>
      <c r="M117" s="2128" t="n">
        <f aca="false">L117*$K$120/$L$120</f>
        <v>0</v>
      </c>
      <c r="N117" s="2154" t="s">
        <v>746</v>
      </c>
      <c r="O117" s="2155"/>
      <c r="S117" s="2428" t="str">
        <f aca="false">B117</f>
        <v>11 kV BSRS Feeder</v>
      </c>
      <c r="T117" s="2473" t="n">
        <f aca="false">M117</f>
        <v>0</v>
      </c>
      <c r="U117" s="2429" t="n">
        <v>323294.120468262</v>
      </c>
      <c r="V117" s="1441" t="n">
        <f aca="false">T117-U117</f>
        <v>-323294.120468262</v>
      </c>
      <c r="W117" s="2001" t="n">
        <f aca="false">V117/U117*100</f>
        <v>-100</v>
      </c>
      <c r="X117" s="1441" t="str">
        <f aca="false">IF(W117&gt;40,"FAULT",IF(W117&lt;-40,"CHECK","OK"))</f>
        <v>CHECK</v>
      </c>
    </row>
    <row r="118" customFormat="false" ht="15.75" hidden="false" customHeight="false" outlineLevel="0" collapsed="false">
      <c r="A118" s="2016" t="n">
        <v>2</v>
      </c>
      <c r="B118" s="2337" t="s">
        <v>2317</v>
      </c>
      <c r="C118" s="2152" t="n">
        <v>11</v>
      </c>
      <c r="D118" s="2309" t="s">
        <v>679</v>
      </c>
      <c r="E118" s="2018" t="n">
        <v>21101039</v>
      </c>
      <c r="F118" s="2071" t="n">
        <v>1</v>
      </c>
      <c r="G118" s="2120" t="n">
        <v>8294.9</v>
      </c>
      <c r="H118" s="2120" t="n">
        <v>8423.8</v>
      </c>
      <c r="I118" s="2053" t="n">
        <f aca="false">H118-G118</f>
        <v>128.9</v>
      </c>
      <c r="J118" s="2027" t="n">
        <v>1000</v>
      </c>
      <c r="K118" s="2135"/>
      <c r="L118" s="2128" t="n">
        <f aca="false">J118*I118*F118</f>
        <v>128900</v>
      </c>
      <c r="M118" s="2128" t="n">
        <f aca="false">L118*$K$120/$L$120</f>
        <v>134223.017439746</v>
      </c>
      <c r="N118" s="2154" t="s">
        <v>745</v>
      </c>
      <c r="O118" s="2155"/>
      <c r="S118" s="2428" t="str">
        <f aca="false">B118</f>
        <v>11 kV Vumi Bhaban</v>
      </c>
      <c r="T118" s="2473" t="n">
        <f aca="false">M118</f>
        <v>134223.017439746</v>
      </c>
      <c r="U118" s="2429" t="n">
        <v>122011.221416886</v>
      </c>
      <c r="V118" s="1441" t="n">
        <f aca="false">T118-U118</f>
        <v>12211.7960228597</v>
      </c>
      <c r="W118" s="2001" t="n">
        <f aca="false">V118/U118*100</f>
        <v>10.0087482782707</v>
      </c>
      <c r="X118" s="1441" t="str">
        <f aca="false">IF(W118&gt;40,"FAULT",IF(W118&lt;-40,"CHECK","OK"))</f>
        <v>OK</v>
      </c>
    </row>
    <row r="119" customFormat="false" ht="15.75" hidden="false" customHeight="false" outlineLevel="0" collapsed="false">
      <c r="A119" s="2016" t="n">
        <v>5</v>
      </c>
      <c r="B119" s="2337" t="s">
        <v>2318</v>
      </c>
      <c r="C119" s="2152" t="n">
        <v>11</v>
      </c>
      <c r="D119" s="2309" t="s">
        <v>679</v>
      </c>
      <c r="E119" s="2018" t="n">
        <v>21101247</v>
      </c>
      <c r="F119" s="2071" t="n">
        <v>1</v>
      </c>
      <c r="G119" s="2120" t="n">
        <v>19576.2</v>
      </c>
      <c r="H119" s="2120" t="n">
        <v>19576.2</v>
      </c>
      <c r="I119" s="2053" t="n">
        <f aca="false">H119-G119</f>
        <v>0</v>
      </c>
      <c r="J119" s="2027" t="n">
        <v>1000</v>
      </c>
      <c r="L119" s="2128" t="n">
        <f aca="false">J119*I119*F119</f>
        <v>0</v>
      </c>
      <c r="M119" s="2128" t="n">
        <f aca="false">L119*$K$120/$L$120</f>
        <v>0</v>
      </c>
      <c r="N119" s="2154" t="s">
        <v>748</v>
      </c>
      <c r="O119" s="2155"/>
      <c r="S119" s="2428" t="str">
        <f aca="false">B119</f>
        <v>11kV Moghbazar(old.buil)</v>
      </c>
      <c r="T119" s="2473" t="n">
        <f aca="false">M119</f>
        <v>0</v>
      </c>
      <c r="U119" s="2429" t="n">
        <v>0</v>
      </c>
      <c r="V119" s="1441" t="n">
        <f aca="false">T119-U119</f>
        <v>0</v>
      </c>
      <c r="W119" s="2001" t="e">
        <f aca="false">V119/U119*100</f>
        <v>#DIV/0!</v>
      </c>
      <c r="X119" s="1441" t="e">
        <f aca="false">IF(W119&gt;40,"FAULT",IF(W119&lt;-40,"CHECK","OK"))</f>
        <v>#DIV/0!</v>
      </c>
    </row>
    <row r="120" customFormat="false" ht="24.75" hidden="false" customHeight="true" outlineLevel="0" collapsed="false">
      <c r="H120" s="2077" t="n">
        <v>0</v>
      </c>
      <c r="K120" s="2043" t="n">
        <f aca="false">(M95+M96+M97)*0.985</f>
        <v>12859273.1518127</v>
      </c>
      <c r="L120" s="2043" t="n">
        <f aca="false">SUM(L101:L119)</f>
        <v>12349300</v>
      </c>
      <c r="M120" s="2043" t="n">
        <f aca="false">SUM(M101:M119)</f>
        <v>12859273.1518127</v>
      </c>
      <c r="N120" s="2458" t="n">
        <f aca="false">(M120-L120)/L120*100</f>
        <v>4.12957132641305</v>
      </c>
      <c r="T120" s="2478" t="n">
        <f aca="false">M120</f>
        <v>12859273.1518127</v>
      </c>
      <c r="U120" s="2077" t="n">
        <v>13965044.1700792</v>
      </c>
    </row>
    <row r="121" customFormat="false" ht="15.75" hidden="false" customHeight="false" outlineLevel="0" collapsed="false">
      <c r="A121" s="2016" t="n">
        <v>1</v>
      </c>
      <c r="B121" s="2479" t="s">
        <v>2319</v>
      </c>
      <c r="C121" s="2152" t="n">
        <v>11</v>
      </c>
      <c r="D121" s="2309" t="s">
        <v>676</v>
      </c>
      <c r="E121" s="2018"/>
      <c r="F121" s="2071" t="n">
        <v>1</v>
      </c>
      <c r="G121" s="2120" t="n">
        <v>33653.6</v>
      </c>
      <c r="H121" s="2120" t="n">
        <v>34661.4</v>
      </c>
      <c r="I121" s="2053" t="n">
        <f aca="false">H121-G121</f>
        <v>1007.8</v>
      </c>
      <c r="J121" s="2027" t="n">
        <v>1000</v>
      </c>
      <c r="K121" s="2135"/>
      <c r="L121" s="2128" t="n">
        <f aca="false">J121*I121*F121</f>
        <v>1007800</v>
      </c>
      <c r="M121" s="2128" t="n">
        <f aca="false">L121*$K$132/$L$132</f>
        <v>1029132.40510062</v>
      </c>
      <c r="N121" s="2154" t="s">
        <v>746</v>
      </c>
      <c r="O121" s="2155"/>
      <c r="S121" s="2428" t="str">
        <f aca="false">B121</f>
        <v>11 kV TCB Feeder</v>
      </c>
      <c r="T121" s="2473" t="n">
        <f aca="false">M121</f>
        <v>1029132.40510062</v>
      </c>
      <c r="U121" s="2429" t="n">
        <v>587067.813965415</v>
      </c>
      <c r="V121" s="1441" t="n">
        <f aca="false">T121-U121</f>
        <v>442064.591135203</v>
      </c>
      <c r="W121" s="2001" t="n">
        <f aca="false">V121/U121*100</f>
        <v>75.3004304816556</v>
      </c>
      <c r="X121" s="1441" t="str">
        <f aca="false">IF(W121&gt;40,"FAULT",IF(W121&lt;-40,"CHECK","OK"))</f>
        <v>FAULT</v>
      </c>
    </row>
    <row r="122" customFormat="false" ht="15.75" hidden="false" customHeight="false" outlineLevel="0" collapsed="false">
      <c r="A122" s="2016" t="n">
        <v>2</v>
      </c>
      <c r="B122" s="2479" t="s">
        <v>2320</v>
      </c>
      <c r="C122" s="2152" t="n">
        <v>11</v>
      </c>
      <c r="D122" s="2309" t="s">
        <v>676</v>
      </c>
      <c r="E122" s="2018"/>
      <c r="F122" s="2071" t="n">
        <v>1</v>
      </c>
      <c r="G122" s="2120" t="n">
        <v>27179.6</v>
      </c>
      <c r="H122" s="2120" t="n">
        <v>28639.4</v>
      </c>
      <c r="I122" s="2053" t="n">
        <f aca="false">H122-G122</f>
        <v>1459.8</v>
      </c>
      <c r="J122" s="2027" t="n">
        <v>1000</v>
      </c>
      <c r="K122" s="2135"/>
      <c r="L122" s="2128" t="n">
        <f aca="false">J122*I122*F122</f>
        <v>1459800</v>
      </c>
      <c r="M122" s="2128" t="n">
        <f aca="false">L122*$K$132/$L$132</f>
        <v>1490700.02477265</v>
      </c>
      <c r="N122" s="2154" t="s">
        <v>745</v>
      </c>
      <c r="O122" s="2155"/>
      <c r="S122" s="2428" t="str">
        <f aca="false">B122</f>
        <v>11 kV Tejgaon SS-2</v>
      </c>
      <c r="T122" s="2473" t="n">
        <f aca="false">M122</f>
        <v>1490700.02477265</v>
      </c>
      <c r="U122" s="2429" t="n">
        <v>1481122.09851713</v>
      </c>
      <c r="V122" s="1441" t="n">
        <f aca="false">T122-U122</f>
        <v>9577.9262555195</v>
      </c>
      <c r="W122" s="2001" t="n">
        <f aca="false">V122/U122*100</f>
        <v>0.646666892966401</v>
      </c>
      <c r="X122" s="1441" t="str">
        <f aca="false">IF(W122&gt;40,"FAULT",IF(W122&lt;-40,"CHECK","OK"))</f>
        <v>OK</v>
      </c>
    </row>
    <row r="123" s="2484" customFormat="true" ht="47.25" hidden="false" customHeight="false" outlineLevel="0" collapsed="false">
      <c r="A123" s="2480" t="n">
        <v>3</v>
      </c>
      <c r="B123" s="2236" t="s">
        <v>2321</v>
      </c>
      <c r="C123" s="2296" t="n">
        <v>11</v>
      </c>
      <c r="D123" s="2309" t="s">
        <v>676</v>
      </c>
      <c r="E123" s="2298"/>
      <c r="F123" s="2481" t="n">
        <v>1</v>
      </c>
      <c r="G123" s="2293" t="n">
        <v>28111.1</v>
      </c>
      <c r="H123" s="2293" t="n">
        <v>28111.1</v>
      </c>
      <c r="I123" s="2258" t="n">
        <f aca="false">H123-G123</f>
        <v>0</v>
      </c>
      <c r="J123" s="2300" t="n">
        <v>1000</v>
      </c>
      <c r="K123" s="2482" t="s">
        <v>2322</v>
      </c>
      <c r="L123" s="2237" t="n">
        <f aca="false">AD137+AD138</f>
        <v>479040</v>
      </c>
      <c r="M123" s="2128" t="n">
        <f aca="false">L123*$K$132/$L$132</f>
        <v>489179.983468345</v>
      </c>
      <c r="N123" s="2302" t="s">
        <v>745</v>
      </c>
      <c r="O123" s="2483"/>
      <c r="S123" s="2485" t="str">
        <f aca="false">B123</f>
        <v>Holy Day Inn</v>
      </c>
      <c r="T123" s="2486" t="n">
        <f aca="false">M123</f>
        <v>489179.983468345</v>
      </c>
      <c r="U123" s="2486" t="n">
        <v>493817.323269521</v>
      </c>
      <c r="V123" s="2306" t="n">
        <f aca="false">T123-U123</f>
        <v>-4637.33980117599</v>
      </c>
      <c r="W123" s="2307" t="n">
        <f aca="false">V123/U123*100</f>
        <v>-0.939080016568184</v>
      </c>
      <c r="X123" s="2306" t="str">
        <f aca="false">IF(W123&gt;40,"FAULT",IF(W123&lt;-40,"CHECK","OK"))</f>
        <v>OK</v>
      </c>
    </row>
    <row r="124" s="2484" customFormat="true" ht="78.75" hidden="false" customHeight="false" outlineLevel="0" collapsed="false">
      <c r="A124" s="2480" t="n">
        <v>4</v>
      </c>
      <c r="B124" s="2236" t="s">
        <v>2323</v>
      </c>
      <c r="C124" s="2296" t="n">
        <v>11</v>
      </c>
      <c r="D124" s="2309" t="s">
        <v>676</v>
      </c>
      <c r="E124" s="2298"/>
      <c r="F124" s="2481" t="n">
        <v>1</v>
      </c>
      <c r="G124" s="2293" t="n">
        <v>18301.8</v>
      </c>
      <c r="H124" s="2293" t="n">
        <v>18322</v>
      </c>
      <c r="I124" s="2258" t="n">
        <f aca="false">H124-G124</f>
        <v>20.2000000000007</v>
      </c>
      <c r="J124" s="2300" t="n">
        <v>1000</v>
      </c>
      <c r="K124" s="2482" t="s">
        <v>2324</v>
      </c>
      <c r="L124" s="2237" t="n">
        <f aca="false">AD139</f>
        <v>28563</v>
      </c>
      <c r="M124" s="2128" t="n">
        <f aca="false">L124*$K$132/$L$132</f>
        <v>29167.6015944521</v>
      </c>
      <c r="N124" s="2302" t="s">
        <v>746</v>
      </c>
      <c r="O124" s="2483"/>
      <c r="S124" s="2485" t="str">
        <f aca="false">B124</f>
        <v>Polly Bhabon-2</v>
      </c>
      <c r="T124" s="2486" t="n">
        <f aca="false">M124</f>
        <v>29167.6015944521</v>
      </c>
      <c r="U124" s="2486" t="n">
        <v>29444.1053034138</v>
      </c>
      <c r="V124" s="2306" t="n">
        <f aca="false">T124-U124</f>
        <v>-276.503708961649</v>
      </c>
      <c r="W124" s="2307" t="n">
        <f aca="false">V124/U124*100</f>
        <v>-0.939080016568175</v>
      </c>
      <c r="X124" s="2306" t="str">
        <f aca="false">IF(W124&gt;40,"FAULT",IF(W124&lt;-40,"CHECK","OK"))</f>
        <v>OK</v>
      </c>
    </row>
    <row r="125" customFormat="false" ht="24" hidden="false" customHeight="false" outlineLevel="0" collapsed="false">
      <c r="A125" s="2055" t="n">
        <v>5</v>
      </c>
      <c r="B125" s="2479" t="s">
        <v>2325</v>
      </c>
      <c r="C125" s="2152" t="n">
        <v>11</v>
      </c>
      <c r="D125" s="2309" t="s">
        <v>676</v>
      </c>
      <c r="E125" s="2018"/>
      <c r="F125" s="2071" t="n">
        <v>1</v>
      </c>
      <c r="G125" s="2120" t="n">
        <v>11538.8</v>
      </c>
      <c r="H125" s="2120" t="n">
        <v>13294.2</v>
      </c>
      <c r="I125" s="2053" t="n">
        <f aca="false">H125-G125</f>
        <v>1755.4</v>
      </c>
      <c r="J125" s="2027" t="n">
        <v>1000</v>
      </c>
      <c r="K125" s="2138"/>
      <c r="L125" s="2128" t="n">
        <f aca="false">J125*I125*F125</f>
        <v>1755400</v>
      </c>
      <c r="M125" s="2128" t="n">
        <f aca="false">L125*$K$132/$L$132</f>
        <v>1792557.07869976</v>
      </c>
      <c r="N125" s="2154" t="s">
        <v>746</v>
      </c>
      <c r="O125" s="2326"/>
      <c r="S125" s="2428" t="str">
        <f aca="false">B125</f>
        <v>Polly Bhabon-1 / ambarsaha mosjid</v>
      </c>
      <c r="T125" s="2446" t="n">
        <f aca="false">M125</f>
        <v>1792557.07869976</v>
      </c>
      <c r="U125" s="2446" t="n">
        <v>1860061.74454643</v>
      </c>
      <c r="V125" s="1441" t="n">
        <f aca="false">T125-U125</f>
        <v>-67504.6658466724</v>
      </c>
      <c r="W125" s="2001" t="n">
        <f aca="false">V125/U125*100</f>
        <v>-3.62916263637974</v>
      </c>
      <c r="X125" s="1441" t="str">
        <f aca="false">IF(W125&gt;40,"FAULT",IF(W125&lt;-40,"CHECK","OK"))</f>
        <v>OK</v>
      </c>
    </row>
    <row r="126" customFormat="false" ht="15.75" hidden="false" customHeight="false" outlineLevel="0" collapsed="false">
      <c r="A126" s="2055" t="n">
        <v>6</v>
      </c>
      <c r="B126" s="2479" t="s">
        <v>2326</v>
      </c>
      <c r="C126" s="2152" t="n">
        <v>11</v>
      </c>
      <c r="D126" s="2309" t="s">
        <v>676</v>
      </c>
      <c r="E126" s="2018"/>
      <c r="F126" s="2071" t="n">
        <v>1</v>
      </c>
      <c r="G126" s="2120" t="n">
        <v>129174.3</v>
      </c>
      <c r="H126" s="2120" t="n">
        <v>129914.1</v>
      </c>
      <c r="I126" s="2053" t="n">
        <f aca="false">H126-G126</f>
        <v>739.800000000003</v>
      </c>
      <c r="J126" s="2027" t="n">
        <v>1000</v>
      </c>
      <c r="K126" s="2135"/>
      <c r="L126" s="2128" t="n">
        <f aca="false">J126*I126*F126</f>
        <v>739800.000000003</v>
      </c>
      <c r="M126" s="2128" t="n">
        <f aca="false">L126*$K$132/$L$132</f>
        <v>755459.568657906</v>
      </c>
      <c r="N126" s="2154" t="s">
        <v>746</v>
      </c>
      <c r="O126" s="2155"/>
      <c r="S126" s="2428" t="str">
        <f aca="false">B126</f>
        <v>11 kV Tejturibazar</v>
      </c>
      <c r="T126" s="2446" t="n">
        <f aca="false">M126</f>
        <v>755459.568657906</v>
      </c>
      <c r="U126" s="2446" t="n">
        <v>731592.673522833</v>
      </c>
      <c r="V126" s="1441" t="n">
        <f aca="false">T126-U126</f>
        <v>23866.8951350732</v>
      </c>
      <c r="W126" s="2001" t="n">
        <f aca="false">V126/U126*100</f>
        <v>3.26232014054312</v>
      </c>
      <c r="X126" s="1441" t="str">
        <f aca="false">IF(W126&gt;40,"FAULT",IF(W126&lt;-40,"CHECK","OK"))</f>
        <v>OK</v>
      </c>
    </row>
    <row r="127" customFormat="false" ht="15.75" hidden="false" customHeight="false" outlineLevel="0" collapsed="false">
      <c r="A127" s="2055" t="n">
        <v>7</v>
      </c>
      <c r="B127" s="2479" t="s">
        <v>2327</v>
      </c>
      <c r="C127" s="2152" t="n">
        <v>11</v>
      </c>
      <c r="D127" s="2309" t="s">
        <v>676</v>
      </c>
      <c r="E127" s="2018"/>
      <c r="F127" s="2071" t="n">
        <v>1</v>
      </c>
      <c r="G127" s="2120" t="n">
        <v>1949</v>
      </c>
      <c r="H127" s="2120" t="n">
        <v>2467.7</v>
      </c>
      <c r="I127" s="2053" t="n">
        <f aca="false">H127-G127</f>
        <v>518.7</v>
      </c>
      <c r="J127" s="2027" t="n">
        <v>1000</v>
      </c>
      <c r="K127" s="2138"/>
      <c r="L127" s="2128" t="n">
        <f aca="false">J127*I127*F127</f>
        <v>518700</v>
      </c>
      <c r="M127" s="2128" t="n">
        <f aca="false">L127*$K$132/$L$132</f>
        <v>529679.478592666</v>
      </c>
      <c r="N127" s="2487" t="s">
        <v>1271</v>
      </c>
      <c r="O127" s="2330"/>
      <c r="S127" s="2428" t="str">
        <f aca="false">B127</f>
        <v>Songsad</v>
      </c>
      <c r="T127" s="2446" t="n">
        <f aca="false">M127</f>
        <v>529679.478592666</v>
      </c>
      <c r="U127" s="2446" t="n">
        <v>126381.938528814</v>
      </c>
      <c r="V127" s="1441" t="n">
        <f aca="false">T127-U127</f>
        <v>403297.540063851</v>
      </c>
      <c r="W127" s="2001" t="n">
        <f aca="false">V127/U127*100</f>
        <v>319.11010762974</v>
      </c>
      <c r="X127" s="1441" t="str">
        <f aca="false">IF(W127&gt;40,"FAULT",IF(W127&lt;-40,"CHECK","OK"))</f>
        <v>FAULT</v>
      </c>
    </row>
    <row r="128" s="2495" customFormat="true" ht="15.75" hidden="false" customHeight="false" outlineLevel="0" collapsed="false">
      <c r="A128" s="2488"/>
      <c r="B128" s="2489" t="s">
        <v>2328</v>
      </c>
      <c r="C128" s="2152" t="n">
        <v>11</v>
      </c>
      <c r="D128" s="2309" t="s">
        <v>676</v>
      </c>
      <c r="E128" s="2416"/>
      <c r="F128" s="2490" t="n">
        <v>1</v>
      </c>
      <c r="G128" s="2134" t="n">
        <v>7307.13</v>
      </c>
      <c r="H128" s="2134" t="n">
        <v>7308.75</v>
      </c>
      <c r="I128" s="2052" t="n">
        <f aca="false">H128-G128</f>
        <v>1.61999999999989</v>
      </c>
      <c r="J128" s="2398" t="n">
        <v>1000</v>
      </c>
      <c r="K128" s="2401"/>
      <c r="L128" s="2338" t="n">
        <f aca="false">J128*I128*F128</f>
        <v>1619.99999999989</v>
      </c>
      <c r="M128" s="2128" t="n">
        <f aca="false">L128*$K$132/$L$132</f>
        <v>1654.29102625807</v>
      </c>
      <c r="N128" s="2154" t="s">
        <v>748</v>
      </c>
      <c r="O128" s="2491"/>
      <c r="P128" s="2492"/>
      <c r="Q128" s="2492"/>
      <c r="R128" s="2492"/>
      <c r="S128" s="2493" t="str">
        <f aca="false">B128</f>
        <v>Chennel 24</v>
      </c>
      <c r="T128" s="2494" t="n">
        <f aca="false">M128</f>
        <v>1654.29102625807</v>
      </c>
      <c r="U128" s="2494" t="n">
        <v>1164.8579978595</v>
      </c>
      <c r="V128" s="1441" t="n">
        <f aca="false">T128-U128</f>
        <v>489.433028398575</v>
      </c>
      <c r="W128" s="2001" t="n">
        <f aca="false">V128/U128*100</f>
        <v>42.0165401532153</v>
      </c>
      <c r="X128" s="1441" t="str">
        <f aca="false">IF(W128&gt;40,"FAULT",IF(W128&lt;-40,"CHECK","OK"))</f>
        <v>FAULT</v>
      </c>
    </row>
    <row r="129" s="2495" customFormat="true" ht="15.75" hidden="false" customHeight="false" outlineLevel="0" collapsed="false">
      <c r="A129" s="2488" t="n">
        <v>8</v>
      </c>
      <c r="B129" s="2479" t="s">
        <v>2329</v>
      </c>
      <c r="C129" s="2152" t="n">
        <v>11</v>
      </c>
      <c r="D129" s="2309" t="s">
        <v>676</v>
      </c>
      <c r="E129" s="2416"/>
      <c r="F129" s="2490" t="n">
        <v>1</v>
      </c>
      <c r="G129" s="2134" t="n">
        <v>38114.9</v>
      </c>
      <c r="H129" s="2134" t="n">
        <v>38919</v>
      </c>
      <c r="I129" s="2052" t="n">
        <f aca="false">H129-G129</f>
        <v>804.099999999999</v>
      </c>
      <c r="J129" s="2398" t="n">
        <v>1000</v>
      </c>
      <c r="K129" s="2496"/>
      <c r="L129" s="2338" t="n">
        <f aca="false">J129*I129*F129</f>
        <v>804099.999999999</v>
      </c>
      <c r="M129" s="2128" t="n">
        <f aca="false">L129*$K$132/$L$132</f>
        <v>821120.626058149</v>
      </c>
      <c r="N129" s="2154" t="s">
        <v>746</v>
      </c>
      <c r="O129" s="2491"/>
      <c r="P129" s="2492"/>
      <c r="Q129" s="2492"/>
      <c r="R129" s="2492"/>
      <c r="S129" s="2493" t="str">
        <f aca="false">B129</f>
        <v>Sonargaon</v>
      </c>
      <c r="T129" s="2494" t="n">
        <f aca="false">M129</f>
        <v>821120.626058149</v>
      </c>
      <c r="U129" s="2494" t="n">
        <v>839625.521465901</v>
      </c>
      <c r="V129" s="1441" t="n">
        <f aca="false">T129-U129</f>
        <v>-18504.8954077514</v>
      </c>
      <c r="W129" s="2001" t="n">
        <f aca="false">V129/U129*100</f>
        <v>-2.20394627541142</v>
      </c>
      <c r="X129" s="1441" t="str">
        <f aca="false">IF(W129&gt;40,"FAULT",IF(W129&lt;-40,"CHECK","OK"))</f>
        <v>OK</v>
      </c>
    </row>
    <row r="130" customFormat="false" ht="15.75" hidden="false" customHeight="false" outlineLevel="0" collapsed="false">
      <c r="A130" s="2055"/>
      <c r="B130" s="2139" t="s">
        <v>2330</v>
      </c>
      <c r="C130" s="2259" t="n">
        <v>0.415</v>
      </c>
      <c r="D130" s="2309" t="s">
        <v>676</v>
      </c>
      <c r="E130" s="2018" t="n">
        <v>6603338</v>
      </c>
      <c r="F130" s="2071" t="n">
        <v>1</v>
      </c>
      <c r="G130" s="2120" t="n">
        <v>1565803</v>
      </c>
      <c r="H130" s="2120" t="n">
        <v>1565803</v>
      </c>
      <c r="I130" s="2053" t="n">
        <f aca="false">H130-G130</f>
        <v>0</v>
      </c>
      <c r="J130" s="2027" t="n">
        <v>0.75</v>
      </c>
      <c r="K130" s="2140"/>
      <c r="L130" s="2128"/>
      <c r="M130" s="2128" t="n">
        <f aca="false">L130*$K$132/$L$132</f>
        <v>0</v>
      </c>
      <c r="N130" s="2154" t="s">
        <v>748</v>
      </c>
      <c r="O130" s="2167"/>
      <c r="S130" s="2428" t="str">
        <f aca="false">B130</f>
        <v>AT -1</v>
      </c>
      <c r="T130" s="2446" t="n">
        <f aca="false">M130</f>
        <v>0</v>
      </c>
      <c r="U130" s="2446" t="n">
        <v>7215.93450001388</v>
      </c>
      <c r="V130" s="1441" t="n">
        <f aca="false">T130-U130</f>
        <v>-7215.93450001388</v>
      </c>
      <c r="W130" s="2001" t="n">
        <f aca="false">V130/U130*100</f>
        <v>-100</v>
      </c>
      <c r="X130" s="1441" t="str">
        <f aca="false">IF(W130&gt;40,"FAULT",IF(W130&lt;-40,"CHECK","OK"))</f>
        <v>CHECK</v>
      </c>
    </row>
    <row r="131" customFormat="false" ht="15.75" hidden="false" customHeight="false" outlineLevel="0" collapsed="false">
      <c r="A131" s="2055"/>
      <c r="B131" s="2017" t="s">
        <v>2331</v>
      </c>
      <c r="C131" s="2259" t="n">
        <v>0.415</v>
      </c>
      <c r="D131" s="2309" t="s">
        <v>676</v>
      </c>
      <c r="E131" s="2018" t="n">
        <v>6603849</v>
      </c>
      <c r="F131" s="2071" t="n">
        <v>1</v>
      </c>
      <c r="G131" s="2120" t="n">
        <v>969318</v>
      </c>
      <c r="H131" s="2120" t="n">
        <v>969318</v>
      </c>
      <c r="I131" s="2053" t="n">
        <f aca="false">H131-G131</f>
        <v>0</v>
      </c>
      <c r="J131" s="2027" t="n">
        <v>0.75</v>
      </c>
      <c r="L131" s="2128" t="n">
        <f aca="false">J131*I131*F131</f>
        <v>0</v>
      </c>
      <c r="M131" s="2128" t="n">
        <f aca="false">L131*$K$132/$L$132</f>
        <v>0</v>
      </c>
      <c r="N131" s="2154" t="s">
        <v>748</v>
      </c>
      <c r="O131" s="2167"/>
      <c r="S131" s="2428" t="str">
        <f aca="false">B131</f>
        <v>AT -2</v>
      </c>
      <c r="T131" s="2446" t="n">
        <f aca="false">M131</f>
        <v>0</v>
      </c>
      <c r="U131" s="2446" t="n">
        <v>0</v>
      </c>
      <c r="V131" s="1441" t="n">
        <f aca="false">T131-U131</f>
        <v>0</v>
      </c>
      <c r="W131" s="2001" t="e">
        <f aca="false">V131/U131*100</f>
        <v>#DIV/0!</v>
      </c>
      <c r="X131" s="1441" t="e">
        <f aca="false">IF(W131&gt;40,"FAULT",IF(W131&lt;-40,"CHECK","OK"))</f>
        <v>#DIV/0!</v>
      </c>
    </row>
    <row r="132" customFormat="false" ht="27.75" hidden="false" customHeight="true" outlineLevel="0" collapsed="false">
      <c r="K132" s="2043" t="n">
        <f aca="false">M98*0.97</f>
        <v>6938651.05797081</v>
      </c>
      <c r="L132" s="2043" t="n">
        <f aca="false">SUM(L121:L131)</f>
        <v>6794823.00000001</v>
      </c>
      <c r="M132" s="2043" t="n">
        <f aca="false">SUM(M121:M131)</f>
        <v>6938651.05797081</v>
      </c>
      <c r="N132" s="2458" t="n">
        <f aca="false">(M132-L132)/L132*100</f>
        <v>2.11673001593714</v>
      </c>
    </row>
    <row r="133" customFormat="false" ht="31.5" hidden="false" customHeight="false" outlineLevel="0" collapsed="false">
      <c r="A133" s="2132"/>
      <c r="B133" s="2142"/>
      <c r="C133" s="2143"/>
      <c r="D133" s="2143"/>
      <c r="E133" s="2143"/>
      <c r="F133" s="2454"/>
      <c r="G133" s="2145"/>
      <c r="H133" s="2145"/>
      <c r="I133" s="2145"/>
      <c r="J133" s="2142" t="s">
        <v>475</v>
      </c>
      <c r="K133" s="2121" t="n">
        <f aca="false">M99</f>
        <v>20208348.1598823</v>
      </c>
      <c r="L133" s="2130" t="n">
        <f aca="false">L120+L132</f>
        <v>19144123</v>
      </c>
      <c r="M133" s="2130" t="n">
        <f aca="false">M120+M132</f>
        <v>19797924.2097835</v>
      </c>
      <c r="N133" s="2458" t="n">
        <f aca="false">(M133-L133)/L133*100</f>
        <v>3.41515362068833</v>
      </c>
      <c r="O133" s="2497" t="s">
        <v>2332</v>
      </c>
      <c r="S133" s="2428"/>
      <c r="T133" s="2446"/>
      <c r="U133" s="2446"/>
      <c r="V133" s="2459"/>
      <c r="W133" s="2460"/>
      <c r="X133" s="2461"/>
    </row>
    <row r="134" customFormat="false" ht="15.75" hidden="false" customHeight="false" outlineLevel="0" collapsed="false">
      <c r="D134" s="2462"/>
      <c r="F134" s="2100"/>
      <c r="K134" s="1441"/>
      <c r="N134" s="2498"/>
    </row>
    <row r="135" customFormat="false" ht="15.75" hidden="false" customHeight="false" outlineLevel="0" collapsed="false">
      <c r="F135" s="2169" t="s">
        <v>1234</v>
      </c>
      <c r="G135" s="2169"/>
      <c r="H135" s="2169"/>
      <c r="I135" s="2170" t="s">
        <v>212</v>
      </c>
      <c r="AA135" s="2356" t="s">
        <v>2333</v>
      </c>
      <c r="AB135" s="2356"/>
      <c r="AC135" s="2356"/>
      <c r="AD135" s="2356"/>
      <c r="AE135" s="2356"/>
    </row>
    <row r="136" customFormat="false" ht="18.75" hidden="false" customHeight="false" outlineLevel="0" collapsed="false">
      <c r="F136" s="2260" t="s">
        <v>748</v>
      </c>
      <c r="G136" s="2261" t="s">
        <v>1367</v>
      </c>
      <c r="H136" s="2261"/>
      <c r="I136" s="2171" t="n">
        <f aca="false">SUM(M101,M107,M105,M114,M115,M119,M128,M130:M131)</f>
        <v>4387800.09443744</v>
      </c>
      <c r="O136" s="2077" t="s">
        <v>122</v>
      </c>
      <c r="AA136" s="2356" t="s">
        <v>741</v>
      </c>
      <c r="AB136" s="2499" t="s">
        <v>2334</v>
      </c>
      <c r="AC136" s="2500" t="s">
        <v>2335</v>
      </c>
      <c r="AD136" s="2500" t="s">
        <v>1294</v>
      </c>
      <c r="AE136" s="2500" t="s">
        <v>29</v>
      </c>
    </row>
    <row r="137" customFormat="false" ht="18.75" hidden="false" customHeight="false" outlineLevel="0" collapsed="false">
      <c r="F137" s="2260" t="s">
        <v>745</v>
      </c>
      <c r="G137" s="2261" t="s">
        <v>1367</v>
      </c>
      <c r="H137" s="2261"/>
      <c r="I137" s="2171" t="n">
        <f aca="false">SUM(M102:M104,M108:M109,M111,M122:M123,M118)</f>
        <v>5519660.65591108</v>
      </c>
      <c r="L137" s="2501"/>
      <c r="AA137" s="2502" t="s">
        <v>745</v>
      </c>
      <c r="AB137" s="2503" t="s">
        <v>2336</v>
      </c>
      <c r="AC137" s="2366" t="n">
        <v>37073921</v>
      </c>
      <c r="AD137" s="2366" t="n">
        <f aca="false">(AC145-AB145)*AE137+(AE145-AD145)*AE137</f>
        <v>76890.0000000002</v>
      </c>
      <c r="AE137" s="2366" t="n">
        <v>3000</v>
      </c>
    </row>
    <row r="138" customFormat="false" ht="18.75" hidden="false" customHeight="false" outlineLevel="0" collapsed="false">
      <c r="F138" s="2260" t="s">
        <v>746</v>
      </c>
      <c r="G138" s="2261" t="s">
        <v>1367</v>
      </c>
      <c r="H138" s="2261"/>
      <c r="I138" s="2171" t="n">
        <f aca="false">SUM(M113,M110,M116:M117,M121,M124:M126,M129)</f>
        <v>9360783.98084236</v>
      </c>
      <c r="AA138" s="2502" t="s">
        <v>745</v>
      </c>
      <c r="AB138" s="2503" t="s">
        <v>2336</v>
      </c>
      <c r="AC138" s="2366" t="n">
        <v>37086001</v>
      </c>
      <c r="AD138" s="2366" t="n">
        <f aca="false">(AC146-AB146)*AE138+(AE146-AD146)*AE138</f>
        <v>402150</v>
      </c>
      <c r="AE138" s="2366" t="n">
        <v>3000</v>
      </c>
    </row>
    <row r="139" customFormat="false" ht="18.75" hidden="false" customHeight="false" outlineLevel="0" collapsed="false">
      <c r="F139" s="2260" t="s">
        <v>1271</v>
      </c>
      <c r="G139" s="2261" t="s">
        <v>1367</v>
      </c>
      <c r="H139" s="2261"/>
      <c r="I139" s="2171" t="n">
        <f aca="false">M127</f>
        <v>529679.478592666</v>
      </c>
      <c r="AA139" s="2502" t="s">
        <v>746</v>
      </c>
      <c r="AB139" s="2503" t="s">
        <v>2337</v>
      </c>
      <c r="AC139" s="2366" t="n">
        <v>16370811</v>
      </c>
      <c r="AD139" s="2366" t="n">
        <f aca="false">(AC147-AB147)*AE139+(AE147-AD147)*AE139</f>
        <v>28563</v>
      </c>
      <c r="AE139" s="2366" t="n">
        <v>300</v>
      </c>
    </row>
    <row r="140" customFormat="false" ht="18.75" hidden="false" customHeight="false" outlineLevel="0" collapsed="false">
      <c r="F140" s="2260"/>
      <c r="G140" s="2126"/>
      <c r="H140" s="2126"/>
      <c r="I140" s="2171"/>
      <c r="AA140" s="2245"/>
      <c r="AB140" s="2504"/>
      <c r="AC140" s="2504"/>
      <c r="AD140" s="2504"/>
      <c r="AE140" s="2504"/>
    </row>
    <row r="141" customFormat="false" ht="18.75" hidden="false" customHeight="true" outlineLevel="0" collapsed="false">
      <c r="F141" s="2241" t="s">
        <v>1239</v>
      </c>
      <c r="G141" s="2241"/>
      <c r="H141" s="2241"/>
      <c r="I141" s="2242" t="n">
        <f aca="false">SUM(I136:I140)</f>
        <v>19797924.2097835</v>
      </c>
      <c r="J141" s="2130" t="n">
        <f aca="false">I141-M133</f>
        <v>0</v>
      </c>
      <c r="AA141" s="2245"/>
      <c r="AB141" s="2504"/>
      <c r="AC141" s="2504"/>
      <c r="AD141" s="2504"/>
      <c r="AE141" s="2504"/>
    </row>
    <row r="142" customFormat="false" ht="18.75" hidden="false" customHeight="false" outlineLevel="0" collapsed="false">
      <c r="F142" s="2103"/>
      <c r="AA142" s="2245"/>
      <c r="AB142" s="2505"/>
      <c r="AC142" s="2505"/>
      <c r="AD142" s="2505"/>
      <c r="AE142" s="2504"/>
    </row>
    <row r="143" customFormat="false" ht="15.75" hidden="false" customHeight="false" outlineLevel="0" collapsed="false">
      <c r="AA143" s="2356" t="s">
        <v>2333</v>
      </c>
      <c r="AB143" s="2356"/>
      <c r="AC143" s="2356"/>
      <c r="AD143" s="2356"/>
      <c r="AE143" s="2356"/>
    </row>
    <row r="144" customFormat="false" ht="18.75" hidden="false" customHeight="false" outlineLevel="0" collapsed="false">
      <c r="AA144" s="2356" t="s">
        <v>1291</v>
      </c>
      <c r="AB144" s="2499" t="s">
        <v>2338</v>
      </c>
      <c r="AC144" s="2500" t="s">
        <v>1299</v>
      </c>
      <c r="AD144" s="2500" t="s">
        <v>1300</v>
      </c>
      <c r="AE144" s="2500" t="s">
        <v>2339</v>
      </c>
    </row>
    <row r="145" customFormat="false" ht="18.75" hidden="false" customHeight="false" outlineLevel="0" collapsed="false">
      <c r="AA145" s="2502" t="s">
        <v>2340</v>
      </c>
      <c r="AB145" s="2506" t="n">
        <v>712.18</v>
      </c>
      <c r="AC145" s="2506" t="n">
        <v>732.02</v>
      </c>
      <c r="AD145" s="2506" t="n">
        <v>194.76</v>
      </c>
      <c r="AE145" s="2506" t="n">
        <v>200.55</v>
      </c>
    </row>
    <row r="146" customFormat="false" ht="18.75" hidden="false" customHeight="false" outlineLevel="0" collapsed="false">
      <c r="B146" s="2051"/>
      <c r="AA146" s="2507" t="s">
        <v>2341</v>
      </c>
      <c r="AB146" s="2508" t="n">
        <v>2216.55</v>
      </c>
      <c r="AC146" s="2508" t="n">
        <v>2314.07</v>
      </c>
      <c r="AD146" s="2508" t="n">
        <v>714.57</v>
      </c>
      <c r="AE146" s="2508" t="n">
        <v>751.1</v>
      </c>
    </row>
    <row r="147" customFormat="false" ht="18.75" hidden="false" customHeight="false" outlineLevel="0" collapsed="false">
      <c r="B147" s="2051"/>
      <c r="AA147" s="2502" t="s">
        <v>2342</v>
      </c>
      <c r="AB147" s="2503" t="n">
        <v>921.21</v>
      </c>
      <c r="AC147" s="2503" t="n">
        <v>1002.66</v>
      </c>
      <c r="AD147" s="2503" t="n">
        <v>192.73</v>
      </c>
      <c r="AE147" s="2503" t="n">
        <v>206.49</v>
      </c>
    </row>
    <row r="150" customFormat="false" ht="15.75" hidden="false" customHeight="false" outlineLevel="0" collapsed="false">
      <c r="AC150" s="2077" t="n">
        <v>732.02</v>
      </c>
      <c r="AD150" s="2077" t="n">
        <v>200.55</v>
      </c>
    </row>
    <row r="151" customFormat="false" ht="25.5" hidden="false" customHeight="false" outlineLevel="0" collapsed="false">
      <c r="A151" s="2174"/>
      <c r="B151" s="2175" t="s">
        <v>2343</v>
      </c>
      <c r="C151" s="2175"/>
      <c r="D151" s="2175"/>
      <c r="E151" s="2175"/>
      <c r="F151" s="2175"/>
      <c r="G151" s="2175"/>
      <c r="H151" s="2175"/>
      <c r="I151" s="2175"/>
      <c r="J151" s="2175"/>
      <c r="K151" s="2175"/>
      <c r="L151" s="2175"/>
      <c r="M151" s="2175"/>
      <c r="AC151" s="2077" t="n">
        <v>2314.07</v>
      </c>
      <c r="AD151" s="2077" t="n">
        <v>751.1</v>
      </c>
    </row>
    <row r="152" customFormat="false" ht="15.75" hidden="false" customHeight="false" outlineLevel="0" collapsed="false">
      <c r="AC152" s="2077" t="n">
        <v>1002.66</v>
      </c>
      <c r="AD152" s="2077" t="n">
        <v>206.49</v>
      </c>
    </row>
    <row r="154" customFormat="false" ht="31.5" hidden="false" customHeight="true" outlineLevel="0" collapsed="false">
      <c r="A154" s="2270" t="s">
        <v>2344</v>
      </c>
      <c r="B154" s="2270"/>
      <c r="C154" s="2270"/>
      <c r="D154" s="2270"/>
      <c r="E154" s="2270"/>
      <c r="F154" s="2270"/>
      <c r="G154" s="2270"/>
      <c r="H154" s="2270"/>
      <c r="I154" s="2270"/>
      <c r="J154" s="2270"/>
      <c r="K154" s="2270"/>
      <c r="L154" s="2270"/>
      <c r="M154" s="2270"/>
      <c r="N154" s="2270"/>
      <c r="O154" s="1989" t="str">
        <f aca="false">$O$6</f>
        <v>Month June-2023</v>
      </c>
      <c r="S154" s="1990" t="s">
        <v>1069</v>
      </c>
      <c r="T154" s="1991" t="str">
        <f aca="false">O154</f>
        <v>Month June-2023</v>
      </c>
      <c r="U154" s="1990" t="s">
        <v>1070</v>
      </c>
      <c r="V154" s="1990" t="s">
        <v>1071</v>
      </c>
      <c r="W154" s="1990" t="s">
        <v>1072</v>
      </c>
      <c r="X154" s="1990" t="s">
        <v>1073</v>
      </c>
    </row>
    <row r="155" customFormat="false" ht="15.75" hidden="false" customHeight="true" outlineLevel="0" collapsed="false">
      <c r="A155" s="1992" t="s">
        <v>794</v>
      </c>
      <c r="B155" s="1993" t="s">
        <v>1074</v>
      </c>
      <c r="C155" s="1994" t="s">
        <v>1075</v>
      </c>
      <c r="D155" s="1994"/>
      <c r="E155" s="1994"/>
      <c r="F155" s="2422" t="s">
        <v>45</v>
      </c>
      <c r="G155" s="1996" t="s">
        <v>1076</v>
      </c>
      <c r="H155" s="1996"/>
      <c r="I155" s="1996"/>
      <c r="J155" s="1996" t="s">
        <v>29</v>
      </c>
      <c r="K155" s="1996" t="s">
        <v>1077</v>
      </c>
      <c r="L155" s="1996"/>
      <c r="M155" s="1994" t="s">
        <v>1134</v>
      </c>
      <c r="N155" s="1993"/>
      <c r="O155" s="1997" t="s">
        <v>479</v>
      </c>
    </row>
    <row r="156" customFormat="false" ht="15.75" hidden="false" customHeight="false" outlineLevel="0" collapsed="false">
      <c r="A156" s="1992"/>
      <c r="B156" s="1993"/>
      <c r="C156" s="1998" t="s">
        <v>1079</v>
      </c>
      <c r="D156" s="1998"/>
      <c r="E156" s="1998" t="s">
        <v>1080</v>
      </c>
      <c r="F156" s="2422"/>
      <c r="G156" s="2249" t="n">
        <f aca="false">'NORTH-1'!$H$8</f>
        <v>44929</v>
      </c>
      <c r="H156" s="2249" t="n">
        <f aca="false">'NORTH-1'!$H$8</f>
        <v>44929</v>
      </c>
      <c r="I156" s="2000" t="s">
        <v>47</v>
      </c>
      <c r="J156" s="1996"/>
      <c r="K156" s="2000" t="s">
        <v>1081</v>
      </c>
      <c r="L156" s="2000" t="s">
        <v>1082</v>
      </c>
      <c r="M156" s="1994" t="s">
        <v>1083</v>
      </c>
      <c r="N156" s="1998" t="s">
        <v>741</v>
      </c>
      <c r="O156" s="1997"/>
      <c r="T156" s="1441" t="n">
        <v>15283200.0000001</v>
      </c>
      <c r="U156" s="1441" t="n">
        <v>15283200.0000001</v>
      </c>
      <c r="V156" s="1441" t="n">
        <f aca="false">T156-U156</f>
        <v>0</v>
      </c>
      <c r="W156" s="2001" t="n">
        <f aca="false">V156/U156*100</f>
        <v>0</v>
      </c>
      <c r="X156" s="1441" t="str">
        <f aca="false">IF(W156&gt;40,"FAULT",IF(W156&lt;-40,"CHECK","OK"))</f>
        <v>OK</v>
      </c>
    </row>
    <row r="157" customFormat="false" ht="15.75" hidden="false" customHeight="false" outlineLevel="0" collapsed="false">
      <c r="A157" s="2002" t="n">
        <v>1</v>
      </c>
      <c r="B157" s="2003" t="n">
        <v>2</v>
      </c>
      <c r="C157" s="2004" t="n">
        <v>4</v>
      </c>
      <c r="D157" s="2004"/>
      <c r="E157" s="2003" t="n">
        <v>5</v>
      </c>
      <c r="F157" s="2423" t="n">
        <v>7</v>
      </c>
      <c r="G157" s="2002" t="n">
        <v>9</v>
      </c>
      <c r="H157" s="2002" t="n">
        <v>9</v>
      </c>
      <c r="I157" s="2002" t="s">
        <v>1084</v>
      </c>
      <c r="J157" s="2002" t="n">
        <v>11</v>
      </c>
      <c r="K157" s="2002" t="s">
        <v>1085</v>
      </c>
      <c r="L157" s="2002" t="s">
        <v>1086</v>
      </c>
      <c r="M157" s="2002" t="n">
        <v>14</v>
      </c>
      <c r="N157" s="2006" t="n">
        <v>15</v>
      </c>
      <c r="O157" s="2002" t="n">
        <v>16</v>
      </c>
    </row>
    <row r="158" customFormat="false" ht="15.75" hidden="false" customHeight="false" outlineLevel="0" collapsed="false">
      <c r="A158" s="2016"/>
      <c r="B158" s="2008" t="s">
        <v>1242</v>
      </c>
      <c r="C158" s="2009"/>
      <c r="D158" s="2009"/>
      <c r="E158" s="2009"/>
      <c r="F158" s="2427"/>
      <c r="G158" s="2009"/>
      <c r="H158" s="2009"/>
      <c r="I158" s="2009"/>
      <c r="J158" s="2009"/>
      <c r="K158" s="2010"/>
      <c r="L158" s="2009"/>
      <c r="M158" s="2013"/>
      <c r="N158" s="2014"/>
      <c r="O158" s="2027"/>
    </row>
    <row r="159" customFormat="false" ht="15.75" hidden="false" customHeight="false" outlineLevel="0" collapsed="false">
      <c r="A159" s="2176" t="n">
        <f aca="false">A68</f>
        <v>14</v>
      </c>
      <c r="B159" s="2177" t="str">
        <f aca="false">B68</f>
        <v>33 KV T&amp;T-1</v>
      </c>
      <c r="C159" s="2178" t="n">
        <f aca="false">C68</f>
        <v>33</v>
      </c>
      <c r="D159" s="2311" t="n">
        <f aca="false">D68</f>
        <v>0</v>
      </c>
      <c r="E159" s="2178" t="n">
        <f aca="false">E68</f>
        <v>6604337</v>
      </c>
      <c r="F159" s="2509" t="n">
        <f aca="false">F68</f>
        <v>1</v>
      </c>
      <c r="G159" s="2181" t="n">
        <f aca="false">G68</f>
        <v>4500.97</v>
      </c>
      <c r="H159" s="2181" t="n">
        <f aca="false">H68</f>
        <v>4533.36</v>
      </c>
      <c r="I159" s="2182" t="n">
        <f aca="false">I68</f>
        <v>32.3899999999994</v>
      </c>
      <c r="J159" s="2178" t="n">
        <f aca="false">J68</f>
        <v>180000</v>
      </c>
      <c r="K159" s="2184" t="n">
        <f aca="false">K68</f>
        <v>0</v>
      </c>
      <c r="L159" s="2186" t="n">
        <f aca="false">L68</f>
        <v>5830199.9999999</v>
      </c>
      <c r="M159" s="2186" t="n">
        <f aca="false">M68</f>
        <v>5825947.13183155</v>
      </c>
      <c r="N159" s="2129"/>
      <c r="O159" s="2187"/>
    </row>
    <row r="160" customFormat="false" ht="15.75" hidden="false" customHeight="false" outlineLevel="0" collapsed="false">
      <c r="A160" s="2176" t="n">
        <f aca="false">A69</f>
        <v>13</v>
      </c>
      <c r="B160" s="2177" t="str">
        <f aca="false">B69</f>
        <v>33 KV T&amp;T-2</v>
      </c>
      <c r="C160" s="2178" t="n">
        <f aca="false">C69</f>
        <v>33</v>
      </c>
      <c r="D160" s="2312" t="n">
        <f aca="false">D69</f>
        <v>0</v>
      </c>
      <c r="E160" s="2178" t="n">
        <f aca="false">E69</f>
        <v>6604336</v>
      </c>
      <c r="F160" s="2509" t="n">
        <f aca="false">F69</f>
        <v>1</v>
      </c>
      <c r="G160" s="2181" t="n">
        <f aca="false">G69</f>
        <v>5594.46</v>
      </c>
      <c r="H160" s="2181" t="n">
        <f aca="false">H69</f>
        <v>5624.56</v>
      </c>
      <c r="I160" s="2182" t="n">
        <f aca="false">I69</f>
        <v>30.1000000000004</v>
      </c>
      <c r="J160" s="2178" t="n">
        <f aca="false">J69</f>
        <v>180000</v>
      </c>
      <c r="K160" s="2184" t="n">
        <f aca="false">K69</f>
        <v>0</v>
      </c>
      <c r="L160" s="2186" t="n">
        <f aca="false">L69</f>
        <v>5418000.00000007</v>
      </c>
      <c r="M160" s="2186" t="n">
        <f aca="false">M69</f>
        <v>5414047.81315637</v>
      </c>
      <c r="N160" s="2129"/>
      <c r="O160" s="2187"/>
    </row>
    <row r="161" customFormat="false" ht="15.75" hidden="false" customHeight="false" outlineLevel="0" collapsed="false">
      <c r="A161" s="2188" t="n">
        <f aca="false">A297</f>
        <v>0</v>
      </c>
      <c r="B161" s="2177" t="str">
        <f aca="false">B297</f>
        <v>Mgbazar T&amp;T</v>
      </c>
      <c r="C161" s="2178" t="n">
        <f aca="false">C297</f>
        <v>33</v>
      </c>
      <c r="D161" s="2313" t="str">
        <f aca="false">D297</f>
        <v>Export</v>
      </c>
      <c r="E161" s="2178" t="str">
        <f aca="false">E297</f>
        <v>BD001859</v>
      </c>
      <c r="F161" s="2509" t="n">
        <f aca="false">F297</f>
        <v>1</v>
      </c>
      <c r="G161" s="2510" t="n">
        <f aca="false">G297</f>
        <v>333.6908</v>
      </c>
      <c r="H161" s="2510" t="n">
        <f aca="false">H297</f>
        <v>333.6908</v>
      </c>
      <c r="I161" s="2510" t="n">
        <f aca="false">I297</f>
        <v>0</v>
      </c>
      <c r="J161" s="2178" t="n">
        <f aca="false">J297</f>
        <v>240000</v>
      </c>
      <c r="K161" s="2184" t="n">
        <f aca="false">K297</f>
        <v>0</v>
      </c>
      <c r="L161" s="2186" t="n">
        <f aca="false">L297</f>
        <v>0</v>
      </c>
      <c r="M161" s="2186" t="n">
        <f aca="false">M297</f>
        <v>0</v>
      </c>
      <c r="N161" s="2129"/>
      <c r="O161" s="2027"/>
    </row>
    <row r="162" customFormat="false" ht="15.75" hidden="false" customHeight="false" outlineLevel="0" collapsed="false">
      <c r="A162" s="2016"/>
      <c r="B162" s="2189"/>
      <c r="C162" s="2190"/>
      <c r="D162" s="2191"/>
      <c r="E162" s="2190"/>
      <c r="F162" s="2511"/>
      <c r="G162" s="2193"/>
      <c r="H162" s="2193"/>
      <c r="I162" s="2193"/>
      <c r="J162" s="2142" t="s">
        <v>475</v>
      </c>
      <c r="K162" s="2130" t="n">
        <f aca="false">SUM(K159:K161)</f>
        <v>0</v>
      </c>
      <c r="L162" s="2130" t="n">
        <f aca="false">SUM(L159:L161)</f>
        <v>11248200</v>
      </c>
      <c r="M162" s="2130" t="n">
        <f aca="false">SUM(M159:M161)</f>
        <v>11239994.9449879</v>
      </c>
      <c r="N162" s="2512"/>
      <c r="O162" s="2027"/>
    </row>
    <row r="163" customFormat="false" ht="15.75" hidden="false" customHeight="false" outlineLevel="0" collapsed="false">
      <c r="A163" s="2027"/>
      <c r="B163" s="2008" t="s">
        <v>2345</v>
      </c>
      <c r="C163" s="2009"/>
      <c r="D163" s="2009"/>
      <c r="E163" s="2009"/>
      <c r="F163" s="2427"/>
      <c r="G163" s="2009"/>
      <c r="H163" s="2009"/>
      <c r="I163" s="2009"/>
      <c r="J163" s="2195"/>
      <c r="K163" s="2196"/>
      <c r="L163" s="2197"/>
      <c r="M163" s="2197"/>
      <c r="N163" s="2014"/>
      <c r="O163" s="2151"/>
    </row>
    <row r="164" customFormat="false" ht="15.75" hidden="false" customHeight="false" outlineLevel="0" collapsed="false">
      <c r="A164" s="2027" t="n">
        <v>1</v>
      </c>
      <c r="B164" s="2017" t="s">
        <v>2346</v>
      </c>
      <c r="C164" s="2018" t="n">
        <v>33</v>
      </c>
      <c r="D164" s="2381" t="s">
        <v>76</v>
      </c>
      <c r="E164" s="2018" t="s">
        <v>1564</v>
      </c>
      <c r="F164" s="2071" t="n">
        <v>1</v>
      </c>
      <c r="G164" s="2212" t="n">
        <v>955990</v>
      </c>
      <c r="H164" s="2212" t="n">
        <v>966779</v>
      </c>
      <c r="I164" s="2053" t="n">
        <f aca="false">H164-G164</f>
        <v>10789</v>
      </c>
      <c r="J164" s="2027" t="n">
        <v>360</v>
      </c>
      <c r="K164" s="2024" t="n">
        <f aca="false">J164*I164*F164</f>
        <v>3884040</v>
      </c>
      <c r="L164" s="2128"/>
      <c r="M164" s="2128"/>
      <c r="N164" s="2129"/>
      <c r="O164" s="2151"/>
    </row>
    <row r="165" customFormat="false" ht="15.75" hidden="false" customHeight="false" outlineLevel="0" collapsed="false">
      <c r="A165" s="2027" t="n">
        <v>2</v>
      </c>
      <c r="B165" s="2017" t="s">
        <v>2347</v>
      </c>
      <c r="C165" s="2018" t="n">
        <v>33</v>
      </c>
      <c r="D165" s="2382" t="s">
        <v>76</v>
      </c>
      <c r="E165" s="2018" t="s">
        <v>1566</v>
      </c>
      <c r="F165" s="2071" t="n">
        <v>1</v>
      </c>
      <c r="G165" s="2212" t="n">
        <v>867.76</v>
      </c>
      <c r="H165" s="2212" t="n">
        <v>877.078</v>
      </c>
      <c r="I165" s="2053" t="n">
        <f aca="false">H165-G165</f>
        <v>9.31799999999998</v>
      </c>
      <c r="J165" s="2027" t="n">
        <v>360</v>
      </c>
      <c r="K165" s="2024" t="n">
        <f aca="false">J165*I165*F165</f>
        <v>3354.47999999999</v>
      </c>
      <c r="L165" s="2128"/>
      <c r="M165" s="2128"/>
      <c r="N165" s="2129"/>
      <c r="O165" s="2151"/>
    </row>
    <row r="166" customFormat="false" ht="15.75" hidden="false" customHeight="false" outlineLevel="0" collapsed="false">
      <c r="A166" s="2027"/>
      <c r="B166" s="2017" t="s">
        <v>2348</v>
      </c>
      <c r="C166" s="2018" t="n">
        <v>33</v>
      </c>
      <c r="D166" s="2383" t="s">
        <v>76</v>
      </c>
      <c r="E166" s="2018" t="s">
        <v>1426</v>
      </c>
      <c r="F166" s="2071" t="n">
        <v>1</v>
      </c>
      <c r="G166" s="2212" t="n">
        <v>349.75</v>
      </c>
      <c r="H166" s="2212" t="n">
        <v>349.75</v>
      </c>
      <c r="I166" s="2053" t="n">
        <f aca="false">H166-G166</f>
        <v>0</v>
      </c>
      <c r="J166" s="2027" t="n">
        <v>180000</v>
      </c>
      <c r="K166" s="2024" t="n">
        <f aca="false">J166*I166*F166</f>
        <v>0</v>
      </c>
      <c r="L166" s="2128"/>
      <c r="M166" s="2128"/>
      <c r="N166" s="2129"/>
      <c r="O166" s="2151"/>
    </row>
    <row r="167" customFormat="false" ht="15.75" hidden="false" customHeight="false" outlineLevel="0" collapsed="false">
      <c r="A167" s="2027"/>
      <c r="B167" s="2189"/>
      <c r="C167" s="2190"/>
      <c r="D167" s="2191"/>
      <c r="E167" s="2190"/>
      <c r="F167" s="2511"/>
      <c r="G167" s="2193"/>
      <c r="H167" s="2193" t="n">
        <v>0</v>
      </c>
      <c r="I167" s="2204"/>
      <c r="J167" s="2142" t="s">
        <v>475</v>
      </c>
      <c r="K167" s="2130" t="n">
        <f aca="false">SUM(K164:K166)</f>
        <v>3887394.48</v>
      </c>
      <c r="L167" s="2130" t="n">
        <f aca="false">SUM(L164:L166)</f>
        <v>0</v>
      </c>
      <c r="M167" s="2130" t="n">
        <f aca="false">SUM(M164:M166)</f>
        <v>0</v>
      </c>
      <c r="N167" s="2205"/>
      <c r="O167" s="2151"/>
    </row>
    <row r="168" customFormat="false" ht="15.75" hidden="false" customHeight="false" outlineLevel="0" collapsed="false">
      <c r="A168" s="2027"/>
      <c r="B168" s="2058" t="s">
        <v>2349</v>
      </c>
      <c r="C168" s="2059"/>
      <c r="D168" s="2059"/>
      <c r="E168" s="2059"/>
      <c r="F168" s="2062"/>
      <c r="G168" s="2059"/>
      <c r="H168" s="2059" t="n">
        <v>0</v>
      </c>
      <c r="I168" s="2059"/>
      <c r="J168" s="2059"/>
      <c r="K168" s="2060"/>
      <c r="L168" s="2059"/>
      <c r="M168" s="2063"/>
      <c r="N168" s="2064"/>
      <c r="O168" s="2015"/>
    </row>
    <row r="169" customFormat="false" ht="15.75" hidden="false" customHeight="false" outlineLevel="0" collapsed="false">
      <c r="A169" s="2027"/>
      <c r="B169" s="2017" t="s">
        <v>1251</v>
      </c>
      <c r="C169" s="2018" t="n">
        <v>33</v>
      </c>
      <c r="D169" s="2065" t="s">
        <v>1108</v>
      </c>
      <c r="E169" s="2066"/>
      <c r="F169" s="2071"/>
      <c r="G169" s="2022" t="n">
        <v>0</v>
      </c>
      <c r="H169" s="2022" t="n">
        <v>0</v>
      </c>
      <c r="I169" s="2022"/>
      <c r="J169" s="2027"/>
      <c r="K169" s="2024"/>
      <c r="L169" s="2029" t="n">
        <f aca="false">J169*I169*F169</f>
        <v>0</v>
      </c>
      <c r="M169" s="2025"/>
      <c r="N169" s="2026"/>
      <c r="O169" s="2027"/>
    </row>
    <row r="170" customFormat="false" ht="15.75" hidden="false" customHeight="false" outlineLevel="0" collapsed="false">
      <c r="A170" s="2027"/>
      <c r="B170" s="2017" t="s">
        <v>1252</v>
      </c>
      <c r="C170" s="2018" t="n">
        <v>33</v>
      </c>
      <c r="D170" s="2065"/>
      <c r="E170" s="2066"/>
      <c r="F170" s="2071"/>
      <c r="G170" s="2022" t="n">
        <v>0</v>
      </c>
      <c r="H170" s="2022" t="n">
        <v>0</v>
      </c>
      <c r="I170" s="2022"/>
      <c r="J170" s="2027"/>
      <c r="K170" s="2024"/>
      <c r="L170" s="2029" t="n">
        <f aca="false">J170*I170*F170</f>
        <v>0</v>
      </c>
      <c r="M170" s="2029"/>
      <c r="N170" s="2030"/>
      <c r="O170" s="2027"/>
    </row>
    <row r="171" customFormat="false" ht="15.75" hidden="false" customHeight="false" outlineLevel="0" collapsed="false">
      <c r="A171" s="2027"/>
      <c r="B171" s="2037"/>
      <c r="C171" s="2038"/>
      <c r="D171" s="2038"/>
      <c r="E171" s="2038"/>
      <c r="F171" s="2054"/>
      <c r="G171" s="2041" t="n">
        <v>0</v>
      </c>
      <c r="H171" s="2041" t="n">
        <v>0</v>
      </c>
      <c r="I171" s="2041"/>
      <c r="J171" s="2037" t="s">
        <v>1110</v>
      </c>
      <c r="K171" s="2068"/>
      <c r="L171" s="2076" t="n">
        <f aca="false">SUM(L169:L170)</f>
        <v>0</v>
      </c>
      <c r="M171" s="2055"/>
      <c r="N171" s="2016"/>
      <c r="O171" s="2027"/>
    </row>
    <row r="172" customFormat="false" ht="15.75" hidden="false" customHeight="false" outlineLevel="0" collapsed="false">
      <c r="A172" s="2027"/>
      <c r="B172" s="2189"/>
      <c r="C172" s="2190"/>
      <c r="D172" s="2191"/>
      <c r="E172" s="2190"/>
      <c r="F172" s="2511"/>
      <c r="G172" s="2193"/>
      <c r="H172" s="2193" t="n">
        <v>0</v>
      </c>
      <c r="I172" s="2204"/>
      <c r="J172" s="2142"/>
      <c r="K172" s="2207"/>
      <c r="L172" s="2130"/>
      <c r="M172" s="2130"/>
      <c r="N172" s="2205"/>
      <c r="O172" s="2151"/>
    </row>
    <row r="173" customFormat="false" ht="15.75" hidden="false" customHeight="false" outlineLevel="0" collapsed="false">
      <c r="A173" s="2132"/>
      <c r="B173" s="2058" t="s">
        <v>2350</v>
      </c>
      <c r="C173" s="2059"/>
      <c r="D173" s="2059"/>
      <c r="E173" s="2059"/>
      <c r="F173" s="2062"/>
      <c r="G173" s="2059"/>
      <c r="H173" s="2059" t="n">
        <v>0</v>
      </c>
      <c r="I173" s="2059"/>
      <c r="J173" s="2208"/>
      <c r="K173" s="2209"/>
      <c r="L173" s="2210"/>
      <c r="M173" s="2210"/>
      <c r="N173" s="2064"/>
      <c r="O173" s="2151"/>
    </row>
    <row r="174" customFormat="false" ht="15" hidden="false" customHeight="true" outlineLevel="0" collapsed="false">
      <c r="A174" s="2027" t="n">
        <v>3</v>
      </c>
      <c r="B174" s="2017" t="s">
        <v>2351</v>
      </c>
      <c r="C174" s="2018" t="n">
        <v>33</v>
      </c>
      <c r="D174" s="2513" t="s">
        <v>67</v>
      </c>
      <c r="E174" s="2018" t="s">
        <v>1985</v>
      </c>
      <c r="F174" s="2071" t="n">
        <v>1</v>
      </c>
      <c r="G174" s="2212" t="n">
        <v>966463</v>
      </c>
      <c r="H174" s="2212" t="n">
        <v>998825</v>
      </c>
      <c r="I174" s="2212" t="n">
        <f aca="false">H174-G174</f>
        <v>32362</v>
      </c>
      <c r="J174" s="2213" t="n">
        <v>180</v>
      </c>
      <c r="K174" s="2214"/>
      <c r="L174" s="2128" t="n">
        <f aca="false">J174*I174*F174</f>
        <v>5825160</v>
      </c>
      <c r="M174" s="2128"/>
      <c r="N174" s="2131"/>
      <c r="O174" s="2151"/>
    </row>
    <row r="175" customFormat="false" ht="15.75" hidden="false" customHeight="false" outlineLevel="0" collapsed="false">
      <c r="A175" s="2027" t="n">
        <v>4</v>
      </c>
      <c r="B175" s="2017" t="s">
        <v>2352</v>
      </c>
      <c r="C175" s="2018" t="n">
        <v>33</v>
      </c>
      <c r="D175" s="2514" t="s">
        <v>67</v>
      </c>
      <c r="E175" s="2018" t="s">
        <v>1980</v>
      </c>
      <c r="F175" s="2071" t="n">
        <v>1</v>
      </c>
      <c r="G175" s="2212" t="n">
        <v>799053</v>
      </c>
      <c r="H175" s="2212" t="n">
        <v>819230</v>
      </c>
      <c r="I175" s="2212" t="n">
        <f aca="false">H175-G175</f>
        <v>20177</v>
      </c>
      <c r="J175" s="2213" t="n">
        <v>180</v>
      </c>
      <c r="K175" s="2214"/>
      <c r="L175" s="2128" t="n">
        <f aca="false">L160</f>
        <v>5418000.00000007</v>
      </c>
      <c r="M175" s="2128"/>
      <c r="N175" s="2131"/>
      <c r="O175" s="2151" t="s">
        <v>2353</v>
      </c>
    </row>
    <row r="176" customFormat="false" ht="15.75" hidden="false" customHeight="false" outlineLevel="0" collapsed="false">
      <c r="A176" s="2132"/>
      <c r="B176" s="2142"/>
      <c r="C176" s="2143"/>
      <c r="D176" s="2143"/>
      <c r="E176" s="2143"/>
      <c r="F176" s="2454"/>
      <c r="G176" s="2145"/>
      <c r="H176" s="2145"/>
      <c r="I176" s="2145"/>
      <c r="J176" s="2142" t="s">
        <v>475</v>
      </c>
      <c r="K176" s="2121"/>
      <c r="L176" s="2130" t="n">
        <f aca="false">SUM(L174:L175)</f>
        <v>11243160.0000001</v>
      </c>
      <c r="M176" s="2130" t="n">
        <f aca="false">SUM(M174:M175)</f>
        <v>0</v>
      </c>
      <c r="N176" s="2458"/>
      <c r="O176" s="2151"/>
      <c r="S176" s="2077" t="s">
        <v>122</v>
      </c>
    </row>
    <row r="177" customFormat="false" ht="16.5" hidden="false" customHeight="false" outlineLevel="0" collapsed="false">
      <c r="A177" s="2080"/>
      <c r="B177" s="2217"/>
      <c r="C177" s="2218"/>
      <c r="D177" s="2218"/>
      <c r="E177" s="2218"/>
      <c r="F177" s="2515"/>
      <c r="G177" s="2220"/>
      <c r="H177" s="2220"/>
      <c r="I177" s="2220"/>
      <c r="J177" s="2217"/>
      <c r="K177" s="2221"/>
      <c r="L177" s="2222"/>
      <c r="M177" s="2222"/>
      <c r="N177" s="2512"/>
      <c r="O177" s="2223"/>
    </row>
    <row r="178" customFormat="false" ht="15.75" hidden="false" customHeight="false" outlineLevel="0" collapsed="false">
      <c r="A178" s="2080"/>
      <c r="B178" s="2081" t="s">
        <v>1258</v>
      </c>
      <c r="C178" s="2081"/>
      <c r="D178" s="2082" t="s">
        <v>212</v>
      </c>
      <c r="F178" s="2083" t="s">
        <v>1433</v>
      </c>
      <c r="G178" s="2083"/>
      <c r="H178" s="2083"/>
      <c r="I178" s="2082" t="s">
        <v>212</v>
      </c>
      <c r="K178" s="2084" t="s">
        <v>1123</v>
      </c>
      <c r="L178" s="2084"/>
      <c r="M178" s="2085" t="s">
        <v>212</v>
      </c>
      <c r="N178" s="2512"/>
      <c r="O178" s="2223"/>
    </row>
    <row r="179" customFormat="false" ht="15.75" hidden="false" customHeight="false" outlineLevel="0" collapsed="false">
      <c r="A179" s="2080"/>
      <c r="B179" s="2086" t="str">
        <f aca="false">B158</f>
        <v>MOGBAZAR 33 KV SIDE</v>
      </c>
      <c r="C179" s="2086"/>
      <c r="D179" s="2089" t="n">
        <f aca="false">M162</f>
        <v>11239994.9449879</v>
      </c>
      <c r="F179" s="2088" t="s">
        <v>1124</v>
      </c>
      <c r="G179" s="2088"/>
      <c r="H179" s="2088"/>
      <c r="I179" s="2224" t="n">
        <f aca="false">L171</f>
        <v>0</v>
      </c>
      <c r="K179" s="2225" t="str">
        <f aca="false">F180</f>
        <v>33 KV NET IMPORT</v>
      </c>
      <c r="L179" s="2225"/>
      <c r="M179" s="2091" t="n">
        <f aca="false">I180</f>
        <v>11239994.9449879</v>
      </c>
      <c r="N179" s="2512"/>
      <c r="O179" s="2223"/>
    </row>
    <row r="180" customFormat="false" ht="15.75" hidden="false" customHeight="false" outlineLevel="0" collapsed="false">
      <c r="A180" s="2080"/>
      <c r="B180" s="2086" t="s">
        <v>1126</v>
      </c>
      <c r="C180" s="2086"/>
      <c r="D180" s="2226"/>
      <c r="F180" s="2088" t="s">
        <v>1434</v>
      </c>
      <c r="G180" s="2088"/>
      <c r="H180" s="2088"/>
      <c r="I180" s="2091" t="n">
        <f aca="false">D183-I179</f>
        <v>11239994.9449879</v>
      </c>
      <c r="K180" s="2227" t="s">
        <v>2354</v>
      </c>
      <c r="L180" s="2227"/>
      <c r="M180" s="2224" t="n">
        <f aca="false">K194</f>
        <v>11315880</v>
      </c>
      <c r="N180" s="2512"/>
      <c r="O180" s="2223"/>
    </row>
    <row r="181" customFormat="false" ht="15.75" hidden="false" customHeight="false" outlineLevel="0" collapsed="false">
      <c r="A181" s="2080"/>
      <c r="B181" s="2086" t="s">
        <v>1128</v>
      </c>
      <c r="C181" s="2086"/>
      <c r="D181" s="2092"/>
      <c r="K181" s="2088" t="s">
        <v>1262</v>
      </c>
      <c r="L181" s="2088"/>
      <c r="M181" s="2224" t="n">
        <f aca="false">M179-M180</f>
        <v>-75885.0550120808</v>
      </c>
      <c r="N181" s="2512"/>
      <c r="O181" s="2223"/>
    </row>
    <row r="182" customFormat="false" ht="16.5" hidden="false" customHeight="false" outlineLevel="0" collapsed="false">
      <c r="A182" s="2080"/>
      <c r="B182" s="2086" t="s">
        <v>1130</v>
      </c>
      <c r="C182" s="2086"/>
      <c r="D182" s="2095"/>
      <c r="K182" s="2228" t="s">
        <v>1131</v>
      </c>
      <c r="L182" s="2228"/>
      <c r="M182" s="2097" t="n">
        <f aca="false">M181/M179</f>
        <v>-0.00675134245019559</v>
      </c>
      <c r="N182" s="2512"/>
      <c r="O182" s="2223"/>
    </row>
    <row r="183" customFormat="false" ht="16.5" hidden="false" customHeight="false" outlineLevel="0" collapsed="false">
      <c r="A183" s="2080"/>
      <c r="B183" s="2229" t="s">
        <v>1263</v>
      </c>
      <c r="C183" s="2229"/>
      <c r="D183" s="2230" t="n">
        <f aca="false">SUM(D179:D181)</f>
        <v>11239994.9449879</v>
      </c>
      <c r="N183" s="2512"/>
      <c r="O183" s="2223"/>
    </row>
    <row r="184" customFormat="false" ht="15.75" hidden="false" customHeight="false" outlineLevel="0" collapsed="false">
      <c r="A184" s="2080"/>
      <c r="B184" s="2217"/>
      <c r="C184" s="2218"/>
      <c r="D184" s="2218"/>
      <c r="E184" s="2218"/>
      <c r="F184" s="2515"/>
      <c r="G184" s="2220"/>
      <c r="H184" s="2220"/>
      <c r="I184" s="2220"/>
      <c r="J184" s="2217"/>
      <c r="K184" s="2221"/>
      <c r="L184" s="2222"/>
      <c r="M184" s="2222"/>
      <c r="N184" s="2512"/>
      <c r="O184" s="2223"/>
    </row>
    <row r="185" customFormat="false" ht="15.75" hidden="false" customHeight="false" outlineLevel="0" collapsed="false">
      <c r="B185" s="2051"/>
      <c r="C185" s="2077"/>
      <c r="D185" s="2516"/>
      <c r="E185" s="2077"/>
      <c r="N185" s="2517"/>
    </row>
    <row r="186" customFormat="false" ht="15.75" hidden="false" customHeight="false" outlineLevel="0" collapsed="false">
      <c r="B186" s="2051"/>
      <c r="C186" s="2077"/>
      <c r="D186" s="2516"/>
      <c r="E186" s="2077"/>
      <c r="N186" s="2517"/>
    </row>
    <row r="187" customFormat="false" ht="45" hidden="false" customHeight="false" outlineLevel="0" collapsed="false">
      <c r="A187" s="2270" t="s">
        <v>2355</v>
      </c>
      <c r="B187" s="2270"/>
      <c r="C187" s="2270"/>
      <c r="D187" s="2270"/>
      <c r="E187" s="2270"/>
      <c r="F187" s="2270"/>
      <c r="G187" s="2270"/>
      <c r="H187" s="2270"/>
      <c r="I187" s="2270"/>
      <c r="J187" s="2270"/>
      <c r="K187" s="2270"/>
      <c r="L187" s="2270"/>
      <c r="M187" s="2270"/>
      <c r="N187" s="2270"/>
      <c r="O187" s="1989" t="str">
        <f aca="false">$O$6</f>
        <v>Month June-2023</v>
      </c>
      <c r="S187" s="1990" t="s">
        <v>1069</v>
      </c>
      <c r="T187" s="1991" t="str">
        <f aca="false">O187</f>
        <v>Month June-2023</v>
      </c>
      <c r="U187" s="1990" t="s">
        <v>1070</v>
      </c>
      <c r="V187" s="1990" t="s">
        <v>1071</v>
      </c>
      <c r="W187" s="1990" t="s">
        <v>1072</v>
      </c>
      <c r="X187" s="1990" t="s">
        <v>1073</v>
      </c>
    </row>
    <row r="188" customFormat="false" ht="15.75" hidden="false" customHeight="true" outlineLevel="0" collapsed="false">
      <c r="A188" s="1992" t="s">
        <v>794</v>
      </c>
      <c r="B188" s="1993" t="s">
        <v>1074</v>
      </c>
      <c r="C188" s="1994" t="s">
        <v>1075</v>
      </c>
      <c r="D188" s="1994"/>
      <c r="E188" s="1994"/>
      <c r="F188" s="2422" t="s">
        <v>45</v>
      </c>
      <c r="G188" s="1996" t="s">
        <v>1076</v>
      </c>
      <c r="H188" s="1996"/>
      <c r="I188" s="1996"/>
      <c r="J188" s="1996" t="s">
        <v>29</v>
      </c>
      <c r="K188" s="1996" t="s">
        <v>1077</v>
      </c>
      <c r="L188" s="1996"/>
      <c r="M188" s="1994" t="s">
        <v>1134</v>
      </c>
      <c r="N188" s="1993"/>
      <c r="O188" s="1997" t="s">
        <v>479</v>
      </c>
    </row>
    <row r="189" customFormat="false" ht="15.75" hidden="false" customHeight="false" outlineLevel="0" collapsed="false">
      <c r="A189" s="1992"/>
      <c r="B189" s="1993"/>
      <c r="C189" s="1998" t="s">
        <v>1079</v>
      </c>
      <c r="D189" s="1998"/>
      <c r="E189" s="1998" t="s">
        <v>1080</v>
      </c>
      <c r="F189" s="2422"/>
      <c r="G189" s="2249" t="n">
        <f aca="false">'NORTH-1'!$H$8</f>
        <v>44929</v>
      </c>
      <c r="H189" s="2249" t="n">
        <f aca="false">'NORTH-1'!$H$8</f>
        <v>44929</v>
      </c>
      <c r="I189" s="2000" t="s">
        <v>47</v>
      </c>
      <c r="J189" s="1996"/>
      <c r="K189" s="2000" t="s">
        <v>1081</v>
      </c>
      <c r="L189" s="2000" t="s">
        <v>1082</v>
      </c>
      <c r="M189" s="1994" t="s">
        <v>1083</v>
      </c>
      <c r="N189" s="1998" t="s">
        <v>741</v>
      </c>
      <c r="O189" s="1997"/>
      <c r="T189" s="1441" t="n">
        <v>15283200.0000001</v>
      </c>
      <c r="U189" s="1441" t="n">
        <v>15283200.0000001</v>
      </c>
      <c r="V189" s="1441" t="n">
        <f aca="false">T189-U189</f>
        <v>0</v>
      </c>
      <c r="W189" s="2001" t="n">
        <f aca="false">V189/U189*100</f>
        <v>0</v>
      </c>
      <c r="X189" s="1441" t="str">
        <f aca="false">IF(W189&gt;40,"FAULT",IF(W189&lt;-40,"CHECK","OK"))</f>
        <v>OK</v>
      </c>
    </row>
    <row r="190" customFormat="false" ht="15.75" hidden="false" customHeight="false" outlineLevel="0" collapsed="false">
      <c r="A190" s="2002" t="n">
        <v>1</v>
      </c>
      <c r="B190" s="2003" t="n">
        <v>2</v>
      </c>
      <c r="C190" s="2004" t="n">
        <v>4</v>
      </c>
      <c r="D190" s="2004"/>
      <c r="E190" s="2003" t="n">
        <v>5</v>
      </c>
      <c r="F190" s="2423" t="n">
        <v>7</v>
      </c>
      <c r="G190" s="2002" t="n">
        <v>9</v>
      </c>
      <c r="H190" s="2002" t="n">
        <v>9</v>
      </c>
      <c r="I190" s="2002" t="s">
        <v>1084</v>
      </c>
      <c r="J190" s="2002" t="n">
        <v>11</v>
      </c>
      <c r="K190" s="2002" t="s">
        <v>1085</v>
      </c>
      <c r="L190" s="2002" t="s">
        <v>1086</v>
      </c>
      <c r="M190" s="2002" t="n">
        <v>14</v>
      </c>
      <c r="N190" s="2006" t="n">
        <v>15</v>
      </c>
      <c r="O190" s="2002" t="n">
        <v>16</v>
      </c>
      <c r="V190" s="1441" t="n">
        <f aca="false">T190-U190</f>
        <v>0</v>
      </c>
      <c r="W190" s="2001" t="e">
        <f aca="false">V190/U190*100</f>
        <v>#DIV/0!</v>
      </c>
      <c r="X190" s="1441" t="e">
        <f aca="false">IF(W190&gt;40,"FAULT",IF(W190&lt;-40,"CHECK","OK"))</f>
        <v>#DIV/0!</v>
      </c>
    </row>
    <row r="191" customFormat="false" ht="15.75" hidden="false" customHeight="false" outlineLevel="0" collapsed="false">
      <c r="A191" s="2016"/>
      <c r="B191" s="2008" t="s">
        <v>2356</v>
      </c>
      <c r="C191" s="2009"/>
      <c r="D191" s="2009"/>
      <c r="E191" s="2009"/>
      <c r="F191" s="2427"/>
      <c r="G191" s="2009"/>
      <c r="H191" s="2009"/>
      <c r="I191" s="2009"/>
      <c r="J191" s="2009"/>
      <c r="K191" s="2010"/>
      <c r="L191" s="2009"/>
      <c r="M191" s="2013"/>
      <c r="N191" s="2014"/>
      <c r="O191" s="2027"/>
      <c r="V191" s="1441" t="n">
        <f aca="false">T191-U191</f>
        <v>0</v>
      </c>
      <c r="W191" s="2001" t="e">
        <f aca="false">V191/U191*100</f>
        <v>#DIV/0!</v>
      </c>
      <c r="X191" s="1441" t="e">
        <f aca="false">IF(W191&gt;40,"FAULT",IF(W191&lt;-40,"CHECK","OK"))</f>
        <v>#DIV/0!</v>
      </c>
    </row>
    <row r="192" customFormat="false" ht="15.75" hidden="false" customHeight="false" outlineLevel="0" collapsed="false">
      <c r="A192" s="2016" t="n">
        <v>1</v>
      </c>
      <c r="B192" s="2017" t="s">
        <v>2357</v>
      </c>
      <c r="C192" s="2018" t="n">
        <v>11</v>
      </c>
      <c r="D192" s="2381" t="s">
        <v>76</v>
      </c>
      <c r="E192" s="2018" t="s">
        <v>1990</v>
      </c>
      <c r="F192" s="2071" t="n">
        <v>1</v>
      </c>
      <c r="G192" s="2212" t="n">
        <v>982217</v>
      </c>
      <c r="H192" s="2212" t="n">
        <v>1014802</v>
      </c>
      <c r="I192" s="2212" t="n">
        <f aca="false">H192-G192</f>
        <v>32585</v>
      </c>
      <c r="J192" s="2027" t="n">
        <v>180</v>
      </c>
      <c r="K192" s="2024" t="n">
        <f aca="false">J192*I192*F192</f>
        <v>5865300</v>
      </c>
      <c r="L192" s="2128"/>
      <c r="M192" s="2128" t="n">
        <f aca="false">K192*$I$180/$K$194</f>
        <v>5825966.90233881</v>
      </c>
      <c r="N192" s="2129"/>
      <c r="O192" s="2027"/>
      <c r="V192" s="1441" t="n">
        <f aca="false">T192-U192</f>
        <v>0</v>
      </c>
      <c r="W192" s="2001" t="e">
        <f aca="false">V192/U192*100</f>
        <v>#DIV/0!</v>
      </c>
      <c r="X192" s="1441" t="e">
        <f aca="false">IF(W192&gt;40,"FAULT",IF(W192&lt;-40,"CHECK","OK"))</f>
        <v>#DIV/0!</v>
      </c>
    </row>
    <row r="193" customFormat="false" ht="15.75" hidden="false" customHeight="false" outlineLevel="0" collapsed="false">
      <c r="A193" s="2016" t="n">
        <v>2</v>
      </c>
      <c r="B193" s="2017" t="s">
        <v>2358</v>
      </c>
      <c r="C193" s="2018" t="n">
        <v>11</v>
      </c>
      <c r="D193" s="2383" t="s">
        <v>76</v>
      </c>
      <c r="E193" s="2018" t="s">
        <v>1991</v>
      </c>
      <c r="F193" s="2071" t="n">
        <v>1</v>
      </c>
      <c r="G193" s="2212" t="n">
        <v>929641</v>
      </c>
      <c r="H193" s="2212" t="n">
        <v>959922</v>
      </c>
      <c r="I193" s="2212" t="n">
        <f aca="false">H193-G193</f>
        <v>30281</v>
      </c>
      <c r="J193" s="2027" t="n">
        <v>180</v>
      </c>
      <c r="K193" s="2024" t="n">
        <f aca="false">J193*I193*F193</f>
        <v>5450580</v>
      </c>
      <c r="L193" s="2128"/>
      <c r="M193" s="2128" t="n">
        <f aca="false">K193*$I$180/$K$194</f>
        <v>5414028.04264911</v>
      </c>
      <c r="N193" s="2129"/>
      <c r="O193" s="2027"/>
      <c r="V193" s="1441" t="n">
        <f aca="false">T193-U193</f>
        <v>0</v>
      </c>
      <c r="W193" s="2001" t="e">
        <f aca="false">V193/U193*100</f>
        <v>#DIV/0!</v>
      </c>
      <c r="X193" s="1441" t="e">
        <f aca="false">IF(W193&gt;40,"FAULT",IF(W193&lt;-40,"CHECK","OK"))</f>
        <v>#DIV/0!</v>
      </c>
    </row>
    <row r="194" customFormat="false" ht="15.75" hidden="false" customHeight="false" outlineLevel="0" collapsed="false">
      <c r="A194" s="2016"/>
      <c r="B194" s="2189"/>
      <c r="C194" s="2190"/>
      <c r="D194" s="2191"/>
      <c r="E194" s="2190"/>
      <c r="F194" s="2511"/>
      <c r="G194" s="2193"/>
      <c r="H194" s="2193" t="n">
        <v>0</v>
      </c>
      <c r="I194" s="2193"/>
      <c r="J194" s="2234" t="s">
        <v>475</v>
      </c>
      <c r="K194" s="2518" t="n">
        <f aca="false">SUM(K192:K193)</f>
        <v>11315880</v>
      </c>
      <c r="L194" s="2235"/>
      <c r="M194" s="2130" t="n">
        <f aca="false">SUM(M192:M193)</f>
        <v>11239994.9449879</v>
      </c>
      <c r="N194" s="2071" t="n">
        <f aca="false">(M194-K194)/K194*100</f>
        <v>-0.670606749206255</v>
      </c>
      <c r="O194" s="2027"/>
      <c r="V194" s="1441" t="n">
        <f aca="false">T194-U194</f>
        <v>0</v>
      </c>
      <c r="W194" s="2001" t="e">
        <f aca="false">V194/U194*100</f>
        <v>#DIV/0!</v>
      </c>
      <c r="X194" s="1441" t="e">
        <f aca="false">IF(W194&gt;40,"FAULT",IF(W194&lt;-40,"CHECK","OK"))</f>
        <v>#DIV/0!</v>
      </c>
    </row>
    <row r="195" customFormat="false" ht="15.75" hidden="false" customHeight="false" outlineLevel="0" collapsed="false">
      <c r="A195" s="2016"/>
      <c r="B195" s="2058" t="s">
        <v>2356</v>
      </c>
      <c r="C195" s="2059"/>
      <c r="D195" s="2059"/>
      <c r="E195" s="2059"/>
      <c r="F195" s="2062"/>
      <c r="G195" s="2059"/>
      <c r="H195" s="2059" t="n">
        <v>0</v>
      </c>
      <c r="I195" s="2059"/>
      <c r="J195" s="2208"/>
      <c r="K195" s="2209"/>
      <c r="L195" s="2210"/>
      <c r="M195" s="2210"/>
      <c r="N195" s="2064"/>
      <c r="O195" s="2027"/>
      <c r="V195" s="1441" t="n">
        <f aca="false">T195-U195</f>
        <v>0</v>
      </c>
      <c r="W195" s="2001" t="e">
        <f aca="false">V195/U195*100</f>
        <v>#DIV/0!</v>
      </c>
      <c r="X195" s="1441" t="e">
        <f aca="false">IF(W195&gt;40,"FAULT",IF(W195&lt;-40,"CHECK","OK"))</f>
        <v>#DIV/0!</v>
      </c>
    </row>
    <row r="196" customFormat="false" ht="15.75" hidden="false" customHeight="false" outlineLevel="0" collapsed="false">
      <c r="A196" s="2016" t="n">
        <v>1</v>
      </c>
      <c r="B196" s="2017" t="s">
        <v>2359</v>
      </c>
      <c r="C196" s="2152" t="n">
        <v>11</v>
      </c>
      <c r="D196" s="2309" t="s">
        <v>2360</v>
      </c>
      <c r="E196" s="2018" t="s">
        <v>1995</v>
      </c>
      <c r="F196" s="2071" t="n">
        <v>1</v>
      </c>
      <c r="G196" s="2120" t="n">
        <v>109708</v>
      </c>
      <c r="H196" s="2120" t="n">
        <v>133254</v>
      </c>
      <c r="I196" s="2053" t="n">
        <f aca="false">H196-G196</f>
        <v>23546</v>
      </c>
      <c r="J196" s="2027" t="n">
        <v>60</v>
      </c>
      <c r="K196" s="2135"/>
      <c r="L196" s="2128" t="n">
        <f aca="false">J196*I196*F196</f>
        <v>1412760</v>
      </c>
      <c r="M196" s="2128" t="n">
        <f aca="false">L196*$K$207/$L$207</f>
        <v>1403623.00268549</v>
      </c>
      <c r="N196" s="2159" t="s">
        <v>746</v>
      </c>
      <c r="O196" s="2155"/>
      <c r="S196" s="2077" t="str">
        <f aca="false">B196</f>
        <v>11 kV post office</v>
      </c>
      <c r="T196" s="2519" t="n">
        <f aca="false">M196</f>
        <v>1403623.00268549</v>
      </c>
      <c r="U196" s="2077" t="n">
        <v>1314936.36326146</v>
      </c>
      <c r="V196" s="1441" t="n">
        <f aca="false">T196-U196</f>
        <v>88686.6394240221</v>
      </c>
      <c r="W196" s="2001" t="n">
        <f aca="false">V196/U196*100</f>
        <v>6.74455752398928</v>
      </c>
      <c r="X196" s="1441" t="str">
        <f aca="false">IF(W196&gt;40,"FAULT",IF(W196&lt;-40,"CHECK","OK"))</f>
        <v>OK</v>
      </c>
    </row>
    <row r="197" customFormat="false" ht="15.75" hidden="false" customHeight="false" outlineLevel="0" collapsed="false">
      <c r="A197" s="2016" t="n">
        <v>2</v>
      </c>
      <c r="B197" s="2017" t="s">
        <v>2361</v>
      </c>
      <c r="C197" s="2152" t="n">
        <v>11</v>
      </c>
      <c r="D197" s="2309" t="s">
        <v>2360</v>
      </c>
      <c r="E197" s="2018" t="s">
        <v>1997</v>
      </c>
      <c r="F197" s="2071" t="n">
        <v>1</v>
      </c>
      <c r="G197" s="2120" t="n">
        <v>374779</v>
      </c>
      <c r="H197" s="2120" t="n">
        <v>399215</v>
      </c>
      <c r="I197" s="2053" t="n">
        <f aca="false">H197-G197</f>
        <v>24436</v>
      </c>
      <c r="J197" s="2027" t="n">
        <v>60</v>
      </c>
      <c r="K197" s="2135"/>
      <c r="L197" s="2128" t="n">
        <f aca="false">J197*I197*F197</f>
        <v>1466160</v>
      </c>
      <c r="M197" s="2128" t="n">
        <f aca="false">L197*$K$207/$L$207</f>
        <v>1456677.63924329</v>
      </c>
      <c r="N197" s="2154" t="s">
        <v>746</v>
      </c>
      <c r="O197" s="2155"/>
      <c r="S197" s="2077" t="str">
        <f aca="false">B197</f>
        <v>11 kV anarkoli</v>
      </c>
      <c r="T197" s="2519" t="n">
        <f aca="false">M197</f>
        <v>1456677.63924329</v>
      </c>
      <c r="U197" s="2077" t="n">
        <v>1363050.3593504</v>
      </c>
      <c r="V197" s="1441" t="n">
        <f aca="false">T197-U197</f>
        <v>93627.2798928903</v>
      </c>
      <c r="W197" s="2001" t="n">
        <f aca="false">V197/U197*100</f>
        <v>6.86895236486427</v>
      </c>
      <c r="X197" s="1441" t="str">
        <f aca="false">IF(W197&gt;40,"FAULT",IF(W197&lt;-40,"CHECK","OK"))</f>
        <v>OK</v>
      </c>
    </row>
    <row r="198" customFormat="false" ht="27" hidden="false" customHeight="false" outlineLevel="0" collapsed="false">
      <c r="A198" s="2016" t="n">
        <v>3</v>
      </c>
      <c r="B198" s="2017" t="s">
        <v>2362</v>
      </c>
      <c r="C198" s="2152" t="n">
        <v>11</v>
      </c>
      <c r="D198" s="2309" t="s">
        <v>2363</v>
      </c>
      <c r="E198" s="2018" t="s">
        <v>1998</v>
      </c>
      <c r="F198" s="2071" t="n">
        <v>1</v>
      </c>
      <c r="G198" s="2120" t="n">
        <v>931981</v>
      </c>
      <c r="H198" s="2120" t="n">
        <v>938252</v>
      </c>
      <c r="I198" s="2053" t="n">
        <f aca="false">H198-G198</f>
        <v>6271</v>
      </c>
      <c r="J198" s="2027" t="n">
        <v>60</v>
      </c>
      <c r="K198" s="2135"/>
      <c r="L198" s="2128" t="n">
        <f aca="false">J198*I198*F198</f>
        <v>376260</v>
      </c>
      <c r="M198" s="2128" t="n">
        <f aca="false">L198*$K$207/$L$207</f>
        <v>373826.545903367</v>
      </c>
      <c r="N198" s="2159" t="s">
        <v>748</v>
      </c>
      <c r="O198" s="2155"/>
      <c r="S198" s="2077" t="str">
        <f aca="false">B198</f>
        <v>11 kV sonalibagh</v>
      </c>
      <c r="T198" s="2519" t="n">
        <f aca="false">M198</f>
        <v>373826.545903367</v>
      </c>
      <c r="U198" s="2077" t="n">
        <v>416269.846759511</v>
      </c>
      <c r="V198" s="1441" t="n">
        <f aca="false">T198-U198</f>
        <v>-42443.3008561441</v>
      </c>
      <c r="W198" s="2001" t="n">
        <f aca="false">V198/U198*100</f>
        <v>-10.1961026450865</v>
      </c>
      <c r="X198" s="1441" t="str">
        <f aca="false">IF(W198&gt;40,"FAULT",IF(W198&lt;-40,"CHECK","OK"))</f>
        <v>OK</v>
      </c>
      <c r="Y198" s="2520"/>
      <c r="Z198" s="2520"/>
      <c r="AA198" s="2520"/>
      <c r="AB198" s="2520"/>
      <c r="AC198" s="2520"/>
      <c r="AD198" s="2520"/>
      <c r="AE198" s="2520"/>
    </row>
    <row r="199" customFormat="false" ht="15.75" hidden="false" customHeight="false" outlineLevel="0" collapsed="false">
      <c r="A199" s="2016" t="n">
        <v>4</v>
      </c>
      <c r="B199" s="2017" t="s">
        <v>2364</v>
      </c>
      <c r="C199" s="2152" t="n">
        <v>11</v>
      </c>
      <c r="D199" s="2309" t="s">
        <v>2363</v>
      </c>
      <c r="E199" s="2018" t="s">
        <v>2004</v>
      </c>
      <c r="F199" s="2071" t="n">
        <v>1</v>
      </c>
      <c r="G199" s="2120" t="n">
        <v>1912434</v>
      </c>
      <c r="H199" s="2120" t="n">
        <v>1927455</v>
      </c>
      <c r="I199" s="2053" t="n">
        <f aca="false">H199-G199</f>
        <v>15021</v>
      </c>
      <c r="J199" s="2027" t="n">
        <v>60</v>
      </c>
      <c r="K199" s="2135"/>
      <c r="L199" s="2128" t="n">
        <f aca="false">J199*I199*F199</f>
        <v>901260</v>
      </c>
      <c r="M199" s="2128" t="n">
        <f aca="false">L199*$K$207/$L$207</f>
        <v>895431.118803137</v>
      </c>
      <c r="N199" s="2154" t="s">
        <v>748</v>
      </c>
      <c r="O199" s="2155"/>
      <c r="S199" s="2077" t="str">
        <f aca="false">B199</f>
        <v>11 Kv desh tv</v>
      </c>
      <c r="T199" s="2519" t="n">
        <f aca="false">M199</f>
        <v>895431.118803137</v>
      </c>
      <c r="U199" s="2077" t="n">
        <v>862940.079107555</v>
      </c>
      <c r="V199" s="1441" t="n">
        <f aca="false">T199-U199</f>
        <v>32491.0396955828</v>
      </c>
      <c r="W199" s="2001" t="n">
        <f aca="false">V199/U199*100</f>
        <v>3.76515594561152</v>
      </c>
      <c r="X199" s="1441" t="str">
        <f aca="false">IF(W199&gt;40,"FAULT",IF(W199&lt;-40,"CHECK","OK"))</f>
        <v>OK</v>
      </c>
    </row>
    <row r="200" customFormat="false" ht="15.75" hidden="false" customHeight="false" outlineLevel="0" collapsed="false">
      <c r="A200" s="2016" t="n">
        <v>5</v>
      </c>
      <c r="B200" s="2017" t="s">
        <v>2365</v>
      </c>
      <c r="C200" s="2152" t="n">
        <v>11</v>
      </c>
      <c r="D200" s="2309" t="s">
        <v>2363</v>
      </c>
      <c r="E200" s="2018" t="s">
        <v>2366</v>
      </c>
      <c r="F200" s="2071" t="n">
        <v>1</v>
      </c>
      <c r="G200" s="2120" t="n">
        <v>532.55</v>
      </c>
      <c r="H200" s="2120" t="n">
        <v>561.01</v>
      </c>
      <c r="I200" s="2053" t="n">
        <f aca="false">H200-G200</f>
        <v>28.46</v>
      </c>
      <c r="J200" s="2027" t="n">
        <v>60000</v>
      </c>
      <c r="K200" s="2135"/>
      <c r="L200" s="2128" t="n">
        <f aca="false">J200*I200*F200</f>
        <v>1707600</v>
      </c>
      <c r="M200" s="2128" t="n">
        <f aca="false">L200*$K$207/$L$207</f>
        <v>1696556.130826</v>
      </c>
      <c r="N200" s="2154" t="s">
        <v>748</v>
      </c>
      <c r="O200" s="2155"/>
      <c r="S200" s="2077" t="str">
        <f aca="false">B200</f>
        <v>11 Kv Btcl</v>
      </c>
      <c r="T200" s="2519" t="n">
        <f aca="false">M200</f>
        <v>1696556.130826</v>
      </c>
      <c r="U200" s="2077" t="n">
        <v>1630130.91226697</v>
      </c>
      <c r="V200" s="1441" t="n">
        <f aca="false">T200-U200</f>
        <v>66425.2185590256</v>
      </c>
      <c r="W200" s="2001" t="n">
        <f aca="false">V200/U200*100</f>
        <v>4.07483951498411</v>
      </c>
      <c r="X200" s="1441" t="str">
        <f aca="false">IF(W200&gt;40,"FAULT",IF(W200&lt;-40,"CHECK","OK"))</f>
        <v>OK</v>
      </c>
    </row>
    <row r="201" customFormat="false" ht="15.75" hidden="false" customHeight="false" outlineLevel="0" collapsed="false">
      <c r="A201" s="2016" t="n">
        <v>1</v>
      </c>
      <c r="B201" s="2017" t="s">
        <v>2367</v>
      </c>
      <c r="C201" s="2152" t="n">
        <v>11</v>
      </c>
      <c r="D201" s="2309" t="s">
        <v>2360</v>
      </c>
      <c r="E201" s="2018" t="s">
        <v>2006</v>
      </c>
      <c r="F201" s="2071" t="n">
        <v>1</v>
      </c>
      <c r="G201" s="2120" t="n">
        <v>864753</v>
      </c>
      <c r="H201" s="2120" t="n">
        <v>874964</v>
      </c>
      <c r="I201" s="2053" t="n">
        <f aca="false">H201-G201</f>
        <v>10211</v>
      </c>
      <c r="J201" s="2027" t="n">
        <v>60</v>
      </c>
      <c r="K201" s="2135"/>
      <c r="L201" s="2128" t="n">
        <f aca="false">J201*I201*F201</f>
        <v>612660</v>
      </c>
      <c r="M201" s="2128" t="n">
        <f aca="false">L201*$K$207/$L$207</f>
        <v>608697.633586235</v>
      </c>
      <c r="N201" s="2154" t="s">
        <v>746</v>
      </c>
      <c r="O201" s="2155"/>
      <c r="S201" s="2077" t="str">
        <f aca="false">B201</f>
        <v>11 kV century</v>
      </c>
      <c r="T201" s="2519" t="n">
        <f aca="false">M201</f>
        <v>608697.633586235</v>
      </c>
      <c r="U201" s="2077" t="n">
        <v>591251.593729725</v>
      </c>
      <c r="V201" s="1441" t="n">
        <f aca="false">T201-U201</f>
        <v>17446.0398565097</v>
      </c>
      <c r="W201" s="2001" t="n">
        <f aca="false">V201/U201*100</f>
        <v>2.9506964617984</v>
      </c>
      <c r="X201" s="1441" t="str">
        <f aca="false">IF(W201&gt;40,"FAULT",IF(W201&lt;-40,"CHECK","OK"))</f>
        <v>OK</v>
      </c>
    </row>
    <row r="202" customFormat="false" ht="15.75" hidden="false" customHeight="false" outlineLevel="0" collapsed="false">
      <c r="A202" s="2016" t="n">
        <v>2</v>
      </c>
      <c r="B202" s="2017" t="s">
        <v>2368</v>
      </c>
      <c r="C202" s="2152" t="n">
        <v>11</v>
      </c>
      <c r="D202" s="2309" t="s">
        <v>2363</v>
      </c>
      <c r="E202" s="2018" t="s">
        <v>2008</v>
      </c>
      <c r="F202" s="2071" t="n">
        <v>1</v>
      </c>
      <c r="G202" s="2120" t="n">
        <v>434155</v>
      </c>
      <c r="H202" s="2120" t="n">
        <v>452115</v>
      </c>
      <c r="I202" s="2053" t="n">
        <f aca="false">H202-G202</f>
        <v>17960</v>
      </c>
      <c r="J202" s="2027" t="n">
        <v>60</v>
      </c>
      <c r="K202" s="2135"/>
      <c r="L202" s="2128" t="n">
        <f aca="false">J202*I202*F202</f>
        <v>1077600</v>
      </c>
      <c r="M202" s="2128" t="n">
        <f aca="false">L202*$K$207/$L$207</f>
        <v>1070630.64334627</v>
      </c>
      <c r="N202" s="2154" t="s">
        <v>748</v>
      </c>
      <c r="O202" s="2155"/>
      <c r="S202" s="2077" t="str">
        <f aca="false">B202</f>
        <v>11 kV cinema hall</v>
      </c>
      <c r="T202" s="2519" t="n">
        <f aca="false">M202</f>
        <v>1070630.64334627</v>
      </c>
      <c r="U202" s="2077" t="n">
        <v>1046359.72837695</v>
      </c>
      <c r="V202" s="1441" t="n">
        <f aca="false">T202-U202</f>
        <v>24270.9149693236</v>
      </c>
      <c r="W202" s="2001" t="n">
        <f aca="false">V202/U202*100</f>
        <v>2.31955744387938</v>
      </c>
      <c r="X202" s="1441" t="str">
        <f aca="false">IF(W202&gt;40,"FAULT",IF(W202&lt;-40,"CHECK","OK"))</f>
        <v>OK</v>
      </c>
    </row>
    <row r="203" customFormat="false" ht="15.75" hidden="false" customHeight="false" outlineLevel="0" collapsed="false">
      <c r="A203" s="2016" t="n">
        <v>3</v>
      </c>
      <c r="B203" s="2017" t="s">
        <v>2369</v>
      </c>
      <c r="C203" s="2152" t="n">
        <v>11</v>
      </c>
      <c r="D203" s="2309" t="s">
        <v>2370</v>
      </c>
      <c r="E203" s="2018" t="s">
        <v>2371</v>
      </c>
      <c r="F203" s="2071" t="n">
        <v>1</v>
      </c>
      <c r="G203" s="2120" t="n">
        <v>642051</v>
      </c>
      <c r="H203" s="2120" t="n">
        <v>669487</v>
      </c>
      <c r="I203" s="2053" t="n">
        <f aca="false">H203-G203</f>
        <v>27436</v>
      </c>
      <c r="J203" s="2027" t="n">
        <v>60</v>
      </c>
      <c r="K203" s="2135"/>
      <c r="L203" s="2128" t="n">
        <f aca="false">J203*I203*F203</f>
        <v>1646160</v>
      </c>
      <c r="M203" s="2128" t="n">
        <f aca="false">L203*$K$207/$L$207</f>
        <v>1635513.49280893</v>
      </c>
      <c r="N203" s="2159" t="s">
        <v>750</v>
      </c>
      <c r="O203" s="2155"/>
      <c r="S203" s="2077" t="str">
        <f aca="false">B203</f>
        <v>11 kV malibagh bazar</v>
      </c>
      <c r="T203" s="2519" t="n">
        <f aca="false">M203</f>
        <v>1635513.49280893</v>
      </c>
      <c r="U203" s="2077" t="n">
        <v>1662984.87228293</v>
      </c>
      <c r="V203" s="1441" t="n">
        <f aca="false">T203-U203</f>
        <v>-27471.3794740029</v>
      </c>
      <c r="W203" s="2001" t="n">
        <f aca="false">V203/U203*100</f>
        <v>-1.6519320128445</v>
      </c>
      <c r="X203" s="1441" t="str">
        <f aca="false">IF(W203&gt;40,"FAULT",IF(W203&lt;-40,"CHECK","OK"))</f>
        <v>OK</v>
      </c>
    </row>
    <row r="204" customFormat="false" ht="15.75" hidden="false" customHeight="false" outlineLevel="0" collapsed="false">
      <c r="A204" s="2016" t="n">
        <v>4</v>
      </c>
      <c r="B204" s="2017" t="s">
        <v>2372</v>
      </c>
      <c r="C204" s="2152" t="n">
        <v>11</v>
      </c>
      <c r="D204" s="2309"/>
      <c r="E204" s="2018" t="s">
        <v>2373</v>
      </c>
      <c r="F204" s="2071" t="n">
        <v>1</v>
      </c>
      <c r="G204" s="2120" t="n">
        <v>645233</v>
      </c>
      <c r="H204" s="2120" t="n">
        <v>668842</v>
      </c>
      <c r="I204" s="2053" t="n">
        <f aca="false">H204-G204</f>
        <v>23609</v>
      </c>
      <c r="J204" s="2027" t="n">
        <v>60</v>
      </c>
      <c r="K204" s="2135"/>
      <c r="L204" s="2128" t="n">
        <f aca="false">J204*I204*F204</f>
        <v>1416540</v>
      </c>
      <c r="M204" s="2128" t="n">
        <f aca="false">L204*$K$207/$L$207</f>
        <v>1407378.55561036</v>
      </c>
      <c r="N204" s="2154" t="s">
        <v>748</v>
      </c>
      <c r="O204" s="2155"/>
      <c r="S204" s="2077" t="str">
        <f aca="false">B204</f>
        <v>11 kv Sherebangla</v>
      </c>
      <c r="T204" s="2519" t="n">
        <f aca="false">M204</f>
        <v>1407378.55561036</v>
      </c>
      <c r="U204" s="2077" t="n">
        <v>1438632.42037071</v>
      </c>
      <c r="V204" s="1441" t="n">
        <f aca="false">T204-U204</f>
        <v>-31253.8647603446</v>
      </c>
      <c r="W204" s="2001" t="n">
        <f aca="false">V204/U204*100</f>
        <v>-2.17247048779083</v>
      </c>
      <c r="X204" s="1441" t="str">
        <f aca="false">IF(W204&gt;40,"FAULT",IF(W204&lt;-40,"CHECK","OK"))</f>
        <v>OK</v>
      </c>
    </row>
    <row r="205" customFormat="false" ht="15.75" hidden="false" customHeight="false" outlineLevel="0" collapsed="false">
      <c r="A205" s="2016" t="n">
        <v>5</v>
      </c>
      <c r="B205" s="2017" t="s">
        <v>2374</v>
      </c>
      <c r="C205" s="2152" t="n">
        <v>11</v>
      </c>
      <c r="D205" s="2309" t="s">
        <v>2370</v>
      </c>
      <c r="E205" s="2018" t="s">
        <v>2375</v>
      </c>
      <c r="F205" s="2071" t="n">
        <v>1</v>
      </c>
      <c r="G205" s="2120" t="n">
        <v>297424</v>
      </c>
      <c r="H205" s="2120" t="n">
        <v>308967</v>
      </c>
      <c r="I205" s="2053" t="n">
        <f aca="false">H205-G205</f>
        <v>11543</v>
      </c>
      <c r="J205" s="2027" t="n">
        <v>60</v>
      </c>
      <c r="K205" s="2135"/>
      <c r="L205" s="2128" t="n">
        <f aca="false">J205*I205*F205</f>
        <v>692580</v>
      </c>
      <c r="M205" s="2128" t="n">
        <f aca="false">L205*$K$207/$L$207</f>
        <v>688100.752569377</v>
      </c>
      <c r="N205" s="2154" t="s">
        <v>750</v>
      </c>
      <c r="O205" s="2155"/>
      <c r="S205" s="2077" t="str">
        <f aca="false">B205</f>
        <v>11 kV Nur Mosjid</v>
      </c>
      <c r="T205" s="2519" t="n">
        <f aca="false">M205</f>
        <v>688100.752569377</v>
      </c>
      <c r="U205" s="2077" t="n">
        <v>708065.673786448</v>
      </c>
      <c r="V205" s="1441" t="n">
        <f aca="false">T205-U205</f>
        <v>-19964.9212170712</v>
      </c>
      <c r="W205" s="2001" t="n">
        <f aca="false">V205/U205*100</f>
        <v>-2.81964257782854</v>
      </c>
      <c r="X205" s="1441" t="str">
        <f aca="false">IF(W205&gt;40,"FAULT",IF(W205&lt;-40,"CHECK","OK"))</f>
        <v>OK</v>
      </c>
    </row>
    <row r="206" customFormat="false" ht="15.75" hidden="false" customHeight="false" outlineLevel="0" collapsed="false">
      <c r="A206" s="2016" t="n">
        <v>6</v>
      </c>
      <c r="B206" s="2017" t="s">
        <v>2376</v>
      </c>
      <c r="C206" s="2152"/>
      <c r="D206" s="2309" t="s">
        <v>67</v>
      </c>
      <c r="E206" s="2018" t="s">
        <v>2377</v>
      </c>
      <c r="F206" s="2071" t="n">
        <v>1</v>
      </c>
      <c r="G206" s="2120" t="n">
        <v>7968.46</v>
      </c>
      <c r="H206" s="2120" t="n">
        <v>8028.17</v>
      </c>
      <c r="I206" s="2053" t="n">
        <f aca="false">H206-G206</f>
        <v>59.71</v>
      </c>
      <c r="J206" s="2027" t="n">
        <v>60</v>
      </c>
      <c r="K206" s="2135"/>
      <c r="L206" s="2128" t="n">
        <f aca="false">J206*I206*F206</f>
        <v>3582.6</v>
      </c>
      <c r="M206" s="2128" t="n">
        <f aca="false">L206*$K$207/$L$207</f>
        <v>3559.42960546804</v>
      </c>
      <c r="N206" s="2154" t="s">
        <v>748</v>
      </c>
      <c r="O206" s="2155"/>
      <c r="S206" s="2077" t="str">
        <f aca="false">B206</f>
        <v>Auxiliary</v>
      </c>
      <c r="T206" s="2519" t="n">
        <f aca="false">M206</f>
        <v>3559.42960546804</v>
      </c>
      <c r="U206" s="2077" t="n">
        <v>3045.42445393785</v>
      </c>
      <c r="V206" s="1441" t="n">
        <f aca="false">T206-U206</f>
        <v>514.00515153019</v>
      </c>
      <c r="W206" s="2001" t="n">
        <f aca="false">V206/U206*100</f>
        <v>16.8779478625898</v>
      </c>
      <c r="X206" s="1441" t="str">
        <f aca="false">IF(W206&gt;40,"FAULT",IF(W206&lt;-40,"CHECK","OK"))</f>
        <v>OK</v>
      </c>
    </row>
    <row r="207" customFormat="false" ht="20.25" hidden="false" customHeight="false" outlineLevel="0" collapsed="false">
      <c r="A207" s="2132"/>
      <c r="B207" s="2142"/>
      <c r="C207" s="2143"/>
      <c r="D207" s="2143"/>
      <c r="E207" s="2143"/>
      <c r="F207" s="2454"/>
      <c r="G207" s="2145"/>
      <c r="H207" s="2145"/>
      <c r="I207" s="2145"/>
      <c r="J207" s="2239" t="s">
        <v>1187</v>
      </c>
      <c r="K207" s="2130" t="n">
        <f aca="false">M194</f>
        <v>11239994.9449879</v>
      </c>
      <c r="L207" s="2521" t="n">
        <f aca="false">SUM(L196:L206)</f>
        <v>11313162.6</v>
      </c>
      <c r="M207" s="2130" t="n">
        <f aca="false">SUM(M196:M206)</f>
        <v>11239994.9449879</v>
      </c>
      <c r="N207" s="2458" t="n">
        <f aca="false">(M207-L207)/L207*100</f>
        <v>-0.64674801909134</v>
      </c>
      <c r="O207" s="2240"/>
    </row>
    <row r="208" customFormat="false" ht="15.75" hidden="false" customHeight="false" outlineLevel="0" collapsed="false">
      <c r="B208" s="2522" t="s">
        <v>122</v>
      </c>
      <c r="F208" s="2100"/>
      <c r="N208" s="2498"/>
    </row>
    <row r="209" customFormat="false" ht="15.75" hidden="false" customHeight="false" outlineLevel="0" collapsed="false">
      <c r="F209" s="2169" t="s">
        <v>1234</v>
      </c>
      <c r="G209" s="2169"/>
      <c r="H209" s="2169"/>
      <c r="I209" s="2170" t="s">
        <v>212</v>
      </c>
    </row>
    <row r="210" customFormat="false" ht="15.75" hidden="false" customHeight="false" outlineLevel="0" collapsed="false">
      <c r="F210" s="2260" t="s">
        <v>746</v>
      </c>
      <c r="G210" s="2261" t="s">
        <v>1367</v>
      </c>
      <c r="H210" s="2261"/>
      <c r="I210" s="2171" t="n">
        <f aca="false">M196+M197+M201</f>
        <v>3468998.27551501</v>
      </c>
      <c r="O210" s="2077" t="s">
        <v>122</v>
      </c>
    </row>
    <row r="211" customFormat="false" ht="15.75" hidden="false" customHeight="false" outlineLevel="0" collapsed="false">
      <c r="F211" s="2260" t="s">
        <v>748</v>
      </c>
      <c r="G211" s="2261" t="s">
        <v>1367</v>
      </c>
      <c r="H211" s="2261"/>
      <c r="I211" s="2171" t="n">
        <f aca="false">M198+M199+M200+M202+M204+M206+M205</f>
        <v>6135483.17666398</v>
      </c>
    </row>
    <row r="212" customFormat="false" ht="15.75" hidden="false" customHeight="false" outlineLevel="0" collapsed="false">
      <c r="F212" s="2260" t="s">
        <v>750</v>
      </c>
      <c r="G212" s="2261" t="s">
        <v>1367</v>
      </c>
      <c r="H212" s="2261"/>
      <c r="I212" s="2171" t="n">
        <f aca="false">M203</f>
        <v>1635513.49280893</v>
      </c>
    </row>
    <row r="213" customFormat="false" ht="15.75" hidden="false" customHeight="false" outlineLevel="0" collapsed="false">
      <c r="F213" s="2260"/>
      <c r="G213" s="2261"/>
      <c r="H213" s="2261"/>
      <c r="I213" s="2171"/>
    </row>
    <row r="214" customFormat="false" ht="15.75" hidden="false" customHeight="false" outlineLevel="0" collapsed="false">
      <c r="F214" s="2260"/>
      <c r="G214" s="2126"/>
      <c r="H214" s="2126"/>
      <c r="I214" s="2171"/>
    </row>
    <row r="215" customFormat="false" ht="15.75" hidden="false" customHeight="true" outlineLevel="0" collapsed="false">
      <c r="F215" s="2241" t="s">
        <v>1239</v>
      </c>
      <c r="G215" s="2241"/>
      <c r="H215" s="2241"/>
      <c r="I215" s="2242" t="n">
        <f aca="false">SUM(I210:I214)</f>
        <v>11239994.9449879</v>
      </c>
      <c r="J215" s="2130" t="n">
        <f aca="false">I215-M207</f>
        <v>0</v>
      </c>
    </row>
    <row r="216" customFormat="false" ht="15.75" hidden="false" customHeight="false" outlineLevel="0" collapsed="false">
      <c r="F216" s="2103"/>
    </row>
    <row r="220" customFormat="false" ht="15.75" hidden="false" customHeight="false" outlineLevel="0" collapsed="false">
      <c r="K220" s="162"/>
      <c r="L220" s="162"/>
      <c r="M220" s="86"/>
      <c r="N220" s="2523"/>
      <c r="O220" s="2524"/>
      <c r="P220" s="2525"/>
    </row>
    <row r="221" customFormat="false" ht="15.75" hidden="false" customHeight="false" outlineLevel="0" collapsed="false">
      <c r="K221" s="162"/>
      <c r="L221" s="162"/>
      <c r="M221" s="86"/>
      <c r="N221" s="2523"/>
      <c r="O221" s="2524"/>
      <c r="P221" s="2526"/>
    </row>
    <row r="224" customFormat="false" ht="25.5" hidden="false" customHeight="false" outlineLevel="0" collapsed="false">
      <c r="A224" s="2271"/>
      <c r="B224" s="2175" t="s">
        <v>2378</v>
      </c>
      <c r="C224" s="2175"/>
      <c r="D224" s="2175"/>
      <c r="E224" s="2175"/>
      <c r="F224" s="2175"/>
      <c r="G224" s="2175"/>
      <c r="H224" s="2175"/>
      <c r="I224" s="2175"/>
      <c r="J224" s="2175"/>
      <c r="K224" s="2175"/>
      <c r="L224" s="2175"/>
      <c r="M224" s="2175"/>
      <c r="N224" s="2421"/>
      <c r="O224" s="2174"/>
    </row>
    <row r="227" customFormat="false" ht="45" hidden="false" customHeight="false" outlineLevel="0" collapsed="false">
      <c r="A227" s="2270" t="s">
        <v>2379</v>
      </c>
      <c r="B227" s="2270"/>
      <c r="C227" s="2270"/>
      <c r="D227" s="2270"/>
      <c r="E227" s="2270"/>
      <c r="F227" s="2270"/>
      <c r="G227" s="2270"/>
      <c r="H227" s="2270"/>
      <c r="I227" s="2270"/>
      <c r="J227" s="2270"/>
      <c r="K227" s="2270"/>
      <c r="L227" s="2270"/>
      <c r="M227" s="2270"/>
      <c r="N227" s="2270"/>
      <c r="O227" s="1989" t="str">
        <f aca="false">$O$6</f>
        <v>Month June-2023</v>
      </c>
      <c r="S227" s="1990" t="s">
        <v>1069</v>
      </c>
      <c r="T227" s="1991" t="str">
        <f aca="false">O227</f>
        <v>Month June-2023</v>
      </c>
      <c r="U227" s="1990" t="s">
        <v>1070</v>
      </c>
      <c r="V227" s="1990" t="s">
        <v>1071</v>
      </c>
      <c r="W227" s="1990" t="s">
        <v>1072</v>
      </c>
      <c r="X227" s="1990" t="s">
        <v>1073</v>
      </c>
    </row>
    <row r="228" customFormat="false" ht="15.75" hidden="false" customHeight="true" outlineLevel="0" collapsed="false">
      <c r="A228" s="2527" t="s">
        <v>794</v>
      </c>
      <c r="B228" s="1998" t="s">
        <v>1074</v>
      </c>
      <c r="C228" s="2528" t="s">
        <v>1075</v>
      </c>
      <c r="D228" s="2528"/>
      <c r="E228" s="2528"/>
      <c r="F228" s="2529" t="s">
        <v>45</v>
      </c>
      <c r="G228" s="2000" t="s">
        <v>1076</v>
      </c>
      <c r="H228" s="2000"/>
      <c r="I228" s="2000"/>
      <c r="J228" s="2000" t="s">
        <v>29</v>
      </c>
      <c r="K228" s="2528" t="s">
        <v>1077</v>
      </c>
      <c r="L228" s="2528"/>
      <c r="M228" s="2528" t="s">
        <v>1134</v>
      </c>
      <c r="N228" s="1998"/>
      <c r="O228" s="1997" t="s">
        <v>479</v>
      </c>
    </row>
    <row r="229" customFormat="false" ht="15.75" hidden="false" customHeight="false" outlineLevel="0" collapsed="false">
      <c r="A229" s="2527"/>
      <c r="B229" s="1998"/>
      <c r="C229" s="1998" t="s">
        <v>2380</v>
      </c>
      <c r="D229" s="2530"/>
      <c r="E229" s="1998" t="s">
        <v>1080</v>
      </c>
      <c r="F229" s="2529"/>
      <c r="G229" s="1999" t="n">
        <f aca="false">'NORTH-1'!$H$8</f>
        <v>44929</v>
      </c>
      <c r="H229" s="1999" t="n">
        <f aca="false">'NORTH-1'!$H$8</f>
        <v>44929</v>
      </c>
      <c r="I229" s="2000" t="s">
        <v>47</v>
      </c>
      <c r="J229" s="2000"/>
      <c r="K229" s="2000" t="s">
        <v>1081</v>
      </c>
      <c r="L229" s="2000" t="s">
        <v>1082</v>
      </c>
      <c r="M229" s="1994" t="s">
        <v>1083</v>
      </c>
      <c r="N229" s="1998" t="s">
        <v>741</v>
      </c>
      <c r="O229" s="1997"/>
      <c r="T229" s="1441" t="n">
        <v>15283200.0000001</v>
      </c>
      <c r="U229" s="1441" t="n">
        <v>15283200.0000001</v>
      </c>
      <c r="V229" s="1441" t="n">
        <f aca="false">T229-U229</f>
        <v>0</v>
      </c>
      <c r="W229" s="2001" t="n">
        <f aca="false">V229/U229*100</f>
        <v>0</v>
      </c>
      <c r="X229" s="1441" t="str">
        <f aca="false">IF(W229&gt;40,"FAULT",IF(W229&lt;-40,"CHECK","OK"))</f>
        <v>OK</v>
      </c>
    </row>
    <row r="230" customFormat="false" ht="15.75" hidden="false" customHeight="false" outlineLevel="0" collapsed="false">
      <c r="A230" s="2002" t="n">
        <v>1</v>
      </c>
      <c r="B230" s="2003" t="n">
        <v>2</v>
      </c>
      <c r="C230" s="2531" t="n">
        <v>4</v>
      </c>
      <c r="D230" s="2532"/>
      <c r="E230" s="2533" t="n">
        <v>5</v>
      </c>
      <c r="F230" s="2423" t="n">
        <v>7</v>
      </c>
      <c r="G230" s="2002" t="n">
        <v>9</v>
      </c>
      <c r="H230" s="2002" t="n">
        <v>9</v>
      </c>
      <c r="I230" s="2002" t="s">
        <v>1084</v>
      </c>
      <c r="J230" s="2002" t="n">
        <v>11</v>
      </c>
      <c r="K230" s="2002" t="s">
        <v>1085</v>
      </c>
      <c r="L230" s="2002" t="s">
        <v>1086</v>
      </c>
      <c r="M230" s="2002" t="n">
        <v>14</v>
      </c>
      <c r="N230" s="2006" t="n">
        <v>15</v>
      </c>
      <c r="O230" s="2002" t="n">
        <v>16</v>
      </c>
    </row>
    <row r="231" customFormat="false" ht="27" hidden="false" customHeight="true" outlineLevel="0" collapsed="false">
      <c r="A231" s="2007"/>
      <c r="B231" s="2534" t="s">
        <v>2381</v>
      </c>
      <c r="C231" s="2009"/>
      <c r="D231" s="2535"/>
      <c r="E231" s="2009"/>
      <c r="F231" s="2427"/>
      <c r="G231" s="2009"/>
      <c r="H231" s="2009"/>
      <c r="I231" s="2009"/>
      <c r="J231" s="2009"/>
      <c r="K231" s="2010"/>
      <c r="L231" s="2009"/>
      <c r="M231" s="2013"/>
      <c r="N231" s="2014"/>
      <c r="O231" s="2015"/>
    </row>
    <row r="232" customFormat="false" ht="15.75" hidden="false" customHeight="false" outlineLevel="0" collapsed="false">
      <c r="A232" s="2016"/>
      <c r="B232" s="2017" t="s">
        <v>152</v>
      </c>
      <c r="C232" s="2125" t="n">
        <v>132</v>
      </c>
      <c r="D232" s="2233" t="s">
        <v>788</v>
      </c>
      <c r="E232" s="911" t="n">
        <v>8993681</v>
      </c>
      <c r="F232" s="2071" t="n">
        <v>1</v>
      </c>
      <c r="G232" s="2274" t="n">
        <f aca="false">'PDB Bill AMR'!J31</f>
        <v>2593.526</v>
      </c>
      <c r="H232" s="2274" t="n">
        <f aca="false">'PDB Bill AMR'!K31</f>
        <v>2618.149</v>
      </c>
      <c r="I232" s="2536" t="n">
        <f aca="false">'PDB Bill AMR'!L31</f>
        <v>24.623</v>
      </c>
      <c r="J232" s="2178" t="n">
        <f aca="false">'PDB Bill AMR'!I31</f>
        <v>1440000</v>
      </c>
      <c r="K232" s="2184" t="n">
        <f aca="false">'PDB Bill AMR'!M31</f>
        <v>0</v>
      </c>
      <c r="L232" s="2275" t="n">
        <f aca="false">'PDB Bill AMR'!N31</f>
        <v>35457120.0000001</v>
      </c>
      <c r="M232" s="2025"/>
      <c r="N232" s="2026"/>
      <c r="O232" s="2027"/>
    </row>
    <row r="233" customFormat="false" ht="15.75" hidden="false" customHeight="false" outlineLevel="0" collapsed="false">
      <c r="A233" s="2016"/>
      <c r="B233" s="2017" t="s">
        <v>152</v>
      </c>
      <c r="C233" s="2125" t="n">
        <v>132</v>
      </c>
      <c r="D233" s="2233"/>
      <c r="E233" s="911"/>
      <c r="F233" s="2071" t="n">
        <v>1</v>
      </c>
      <c r="G233" s="2274" t="n">
        <f aca="false">'PDB Bill AMR'!J32</f>
        <v>9.184</v>
      </c>
      <c r="H233" s="2274" t="n">
        <f aca="false">'PDB Bill AMR'!K32</f>
        <v>9.184</v>
      </c>
      <c r="I233" s="2274" t="n">
        <f aca="false">'PDB Bill AMR'!L32</f>
        <v>0</v>
      </c>
      <c r="J233" s="2178" t="n">
        <f aca="false">'PDB Bill AMR'!I32</f>
        <v>1440000</v>
      </c>
      <c r="K233" s="2184" t="n">
        <f aca="false">'PDB Bill AMR'!M32</f>
        <v>0</v>
      </c>
      <c r="L233" s="2185" t="n">
        <f aca="false">'PDB Bill AMR'!N32</f>
        <v>0</v>
      </c>
      <c r="M233" s="2029"/>
      <c r="N233" s="2030"/>
      <c r="O233" s="2027"/>
    </row>
    <row r="234" customFormat="false" ht="15.75" hidden="false" customHeight="false" outlineLevel="0" collapsed="false">
      <c r="A234" s="2016"/>
      <c r="B234" s="2017" t="s">
        <v>154</v>
      </c>
      <c r="C234" s="2125" t="n">
        <v>132</v>
      </c>
      <c r="D234" s="2233"/>
      <c r="E234" s="911" t="n">
        <v>8993680</v>
      </c>
      <c r="F234" s="2071" t="n">
        <v>1</v>
      </c>
      <c r="G234" s="2274" t="n">
        <f aca="false">'PDB Bill AMR'!J33</f>
        <v>1373.548</v>
      </c>
      <c r="H234" s="2274" t="n">
        <f aca="false">'PDB Bill AMR'!K33</f>
        <v>1373.548</v>
      </c>
      <c r="I234" s="2274" t="n">
        <f aca="false">'PDB Bill AMR'!L33</f>
        <v>0</v>
      </c>
      <c r="J234" s="2178" t="n">
        <f aca="false">'PDB Bill AMR'!I33</f>
        <v>1440000</v>
      </c>
      <c r="K234" s="2184" t="n">
        <f aca="false">'PDB Bill AMR'!M33</f>
        <v>0</v>
      </c>
      <c r="L234" s="2275" t="n">
        <f aca="false">'PDB Bill AMR'!N33</f>
        <v>0</v>
      </c>
      <c r="M234" s="2025"/>
      <c r="N234" s="2026"/>
      <c r="O234" s="2027"/>
    </row>
    <row r="235" customFormat="false" ht="15.75" hidden="false" customHeight="false" outlineLevel="0" collapsed="false">
      <c r="A235" s="2016"/>
      <c r="B235" s="2017" t="s">
        <v>154</v>
      </c>
      <c r="C235" s="2125" t="n">
        <v>132</v>
      </c>
      <c r="D235" s="2233"/>
      <c r="E235" s="911"/>
      <c r="F235" s="2071" t="n">
        <v>1</v>
      </c>
      <c r="G235" s="2274" t="n">
        <f aca="false">'PDB Bill AMR'!J34</f>
        <v>22.279</v>
      </c>
      <c r="H235" s="2274" t="n">
        <f aca="false">'PDB Bill AMR'!K34</f>
        <v>22.279</v>
      </c>
      <c r="I235" s="2274" t="n">
        <f aca="false">'PDB Bill AMR'!L34</f>
        <v>0</v>
      </c>
      <c r="J235" s="2178" t="n">
        <f aca="false">'PDB Bill AMR'!I34</f>
        <v>1440000</v>
      </c>
      <c r="K235" s="2276" t="n">
        <f aca="false">'PDB Bill AMR'!M34</f>
        <v>0</v>
      </c>
      <c r="L235" s="2277" t="n">
        <f aca="false">'PDB Bill AMR'!N34</f>
        <v>0</v>
      </c>
      <c r="M235" s="2032"/>
      <c r="N235" s="2033"/>
      <c r="O235" s="2027"/>
    </row>
    <row r="236" customFormat="false" ht="15.75" hidden="false" customHeight="true" outlineLevel="0" collapsed="false">
      <c r="A236" s="2016"/>
      <c r="B236" s="2037"/>
      <c r="C236" s="2038"/>
      <c r="D236" s="2233"/>
      <c r="E236" s="2038"/>
      <c r="F236" s="2054"/>
      <c r="G236" s="2041"/>
      <c r="H236" s="2041"/>
      <c r="I236" s="2537" t="s">
        <v>1094</v>
      </c>
      <c r="J236" s="2537"/>
      <c r="K236" s="2184" t="n">
        <f aca="false">SUM(K232:K235)</f>
        <v>0</v>
      </c>
      <c r="L236" s="2044" t="n">
        <f aca="false">SUM(L232:L235)</f>
        <v>35457120.0000001</v>
      </c>
      <c r="M236" s="2045"/>
      <c r="N236" s="2046"/>
      <c r="O236" s="2027"/>
    </row>
    <row r="237" customFormat="false" ht="15.75" hidden="false" customHeight="true" outlineLevel="0" collapsed="false">
      <c r="A237" s="2016"/>
      <c r="B237" s="2037"/>
      <c r="C237" s="2038"/>
      <c r="D237" s="2233"/>
      <c r="E237" s="2038"/>
      <c r="F237" s="2054"/>
      <c r="G237" s="2041"/>
      <c r="H237" s="2041"/>
      <c r="I237" s="2538" t="s">
        <v>1095</v>
      </c>
      <c r="J237" s="2538"/>
      <c r="K237" s="2068" t="n">
        <f aca="false">L236-K236</f>
        <v>35457120.0000001</v>
      </c>
      <c r="L237" s="2049"/>
      <c r="M237" s="2050"/>
      <c r="O237" s="2027"/>
    </row>
    <row r="238" customFormat="false" ht="23.25" hidden="false" customHeight="true" outlineLevel="0" collapsed="false">
      <c r="A238" s="2007"/>
      <c r="B238" s="2534" t="s">
        <v>2382</v>
      </c>
      <c r="C238" s="2009"/>
      <c r="D238" s="2233"/>
      <c r="E238" s="2009"/>
      <c r="F238" s="2427"/>
      <c r="G238" s="2009"/>
      <c r="H238" s="2009"/>
      <c r="I238" s="2009"/>
      <c r="J238" s="2009"/>
      <c r="K238" s="2010"/>
      <c r="L238" s="2009"/>
      <c r="M238" s="2013"/>
      <c r="N238" s="2014"/>
      <c r="O238" s="2015"/>
    </row>
    <row r="239" customFormat="false" ht="15.75" hidden="false" customHeight="false" outlineLevel="0" collapsed="false">
      <c r="A239" s="2016"/>
      <c r="B239" s="2017" t="s">
        <v>98</v>
      </c>
      <c r="C239" s="2125" t="n">
        <v>132</v>
      </c>
      <c r="D239" s="2233"/>
      <c r="E239" s="911" t="n">
        <v>8993624</v>
      </c>
      <c r="F239" s="2071" t="n">
        <v>1</v>
      </c>
      <c r="G239" s="2274" t="n">
        <f aca="false">'PDB Bill AMR'!J16</f>
        <v>4743.032</v>
      </c>
      <c r="H239" s="2274" t="n">
        <f aca="false">'PDB Bill AMR'!K16</f>
        <v>4768.057</v>
      </c>
      <c r="I239" s="2536" t="n">
        <f aca="false">'PDB Bill AMR'!L16</f>
        <v>25.0249999999996</v>
      </c>
      <c r="J239" s="2178" t="n">
        <f aca="false">'PDB Bill AMR'!I16</f>
        <v>960000</v>
      </c>
      <c r="K239" s="2184" t="n">
        <f aca="false">'PDB Bill AMR'!M16</f>
        <v>0</v>
      </c>
      <c r="L239" s="2275" t="n">
        <f aca="false">'PDB Bill AMR'!N16</f>
        <v>24023999.9999996</v>
      </c>
      <c r="M239" s="2025"/>
      <c r="N239" s="2026"/>
      <c r="O239" s="2027"/>
    </row>
    <row r="240" customFormat="false" ht="15.75" hidden="false" customHeight="false" outlineLevel="0" collapsed="false">
      <c r="A240" s="2016"/>
      <c r="B240" s="2017" t="s">
        <v>98</v>
      </c>
      <c r="C240" s="2125" t="n">
        <v>132</v>
      </c>
      <c r="D240" s="2233"/>
      <c r="E240" s="911"/>
      <c r="F240" s="2071" t="n">
        <v>1</v>
      </c>
      <c r="G240" s="2274" t="n">
        <f aca="false">'PDB Bill AMR'!J17</f>
        <v>11.003</v>
      </c>
      <c r="H240" s="2274" t="n">
        <f aca="false">'PDB Bill AMR'!K17</f>
        <v>11.003</v>
      </c>
      <c r="I240" s="2274" t="n">
        <f aca="false">'PDB Bill AMR'!L17</f>
        <v>0</v>
      </c>
      <c r="J240" s="2178" t="n">
        <f aca="false">'PDB Bill AMR'!I17</f>
        <v>960000</v>
      </c>
      <c r="K240" s="2184" t="n">
        <f aca="false">'PDB Bill AMR'!M17</f>
        <v>0</v>
      </c>
      <c r="L240" s="2185" t="n">
        <f aca="false">'PDB Bill AMR'!N17</f>
        <v>0</v>
      </c>
      <c r="M240" s="2029"/>
      <c r="N240" s="2030"/>
      <c r="O240" s="2027"/>
    </row>
    <row r="241" customFormat="false" ht="15.75" hidden="false" customHeight="true" outlineLevel="0" collapsed="false">
      <c r="A241" s="2016"/>
      <c r="B241" s="2037"/>
      <c r="C241" s="2038"/>
      <c r="D241" s="2233"/>
      <c r="E241" s="2038"/>
      <c r="F241" s="2054"/>
      <c r="G241" s="2041"/>
      <c r="H241" s="2041"/>
      <c r="I241" s="2537" t="s">
        <v>1094</v>
      </c>
      <c r="J241" s="2537"/>
      <c r="K241" s="2043" t="n">
        <f aca="false">SUM(K239:K240)</f>
        <v>0</v>
      </c>
      <c r="L241" s="2044" t="n">
        <f aca="false">SUM(L239:L240)</f>
        <v>24023999.9999996</v>
      </c>
      <c r="M241" s="2045"/>
      <c r="N241" s="2046"/>
      <c r="O241" s="2027"/>
    </row>
    <row r="242" customFormat="false" ht="15.75" hidden="false" customHeight="false" outlineLevel="0" collapsed="false">
      <c r="A242" s="2016"/>
      <c r="B242" s="2037"/>
      <c r="C242" s="2038"/>
      <c r="D242" s="2233"/>
      <c r="E242" s="2038"/>
      <c r="F242" s="2054"/>
      <c r="G242" s="2041"/>
      <c r="H242" s="2041"/>
      <c r="I242" s="2539" t="s">
        <v>1095</v>
      </c>
      <c r="J242" s="2539"/>
      <c r="K242" s="2068" t="n">
        <f aca="false">L241-K241</f>
        <v>24023999.9999996</v>
      </c>
      <c r="L242" s="2049"/>
      <c r="M242" s="2050"/>
      <c r="O242" s="2027"/>
    </row>
    <row r="243" customFormat="false" ht="26.25" hidden="false" customHeight="true" outlineLevel="0" collapsed="false">
      <c r="A243" s="2007"/>
      <c r="B243" s="2534" t="s">
        <v>2237</v>
      </c>
      <c r="C243" s="2009"/>
      <c r="D243" s="2233"/>
      <c r="E243" s="2011"/>
      <c r="F243" s="2427"/>
      <c r="G243" s="2009"/>
      <c r="H243" s="2009"/>
      <c r="I243" s="2009"/>
      <c r="J243" s="2009"/>
      <c r="K243" s="2010"/>
      <c r="L243" s="2009"/>
      <c r="M243" s="2013"/>
      <c r="N243" s="2014"/>
      <c r="O243" s="2015"/>
    </row>
    <row r="244" customFormat="false" ht="15.75" hidden="false" customHeight="false" outlineLevel="0" collapsed="false">
      <c r="A244" s="2016"/>
      <c r="B244" s="2017" t="s">
        <v>2383</v>
      </c>
      <c r="C244" s="2125" t="n">
        <v>132</v>
      </c>
      <c r="D244" s="2233"/>
      <c r="E244" s="911" t="n">
        <v>8993659</v>
      </c>
      <c r="F244" s="2071" t="n">
        <v>1</v>
      </c>
      <c r="G244" s="2274" t="n">
        <f aca="false">'PDB Bill AMR'!J43</f>
        <v>4374.65</v>
      </c>
      <c r="H244" s="2274" t="n">
        <f aca="false">'PDB Bill AMR'!K43</f>
        <v>4387.45</v>
      </c>
      <c r="I244" s="2536" t="n">
        <f aca="false">'PDB Bill AMR'!L43</f>
        <v>12.8000000000002</v>
      </c>
      <c r="J244" s="2178" t="n">
        <f aca="false">'PDB Bill AMR'!I43</f>
        <v>960000</v>
      </c>
      <c r="K244" s="2184" t="n">
        <f aca="false">'PDB Bill AMR'!M43</f>
        <v>0</v>
      </c>
      <c r="L244" s="2275" t="n">
        <f aca="false">'PDB Bill AMR'!N43</f>
        <v>12288000.0000002</v>
      </c>
      <c r="M244" s="2025"/>
      <c r="N244" s="2026"/>
      <c r="O244" s="2027"/>
    </row>
    <row r="245" customFormat="false" ht="15.75" hidden="false" customHeight="false" outlineLevel="0" collapsed="false">
      <c r="A245" s="2016"/>
      <c r="B245" s="2017" t="s">
        <v>2383</v>
      </c>
      <c r="C245" s="2125" t="n">
        <v>132</v>
      </c>
      <c r="D245" s="2233"/>
      <c r="E245" s="911"/>
      <c r="F245" s="2071" t="n">
        <v>1</v>
      </c>
      <c r="G245" s="2274" t="n">
        <f aca="false">'PDB Bill AMR'!J44</f>
        <v>1.56</v>
      </c>
      <c r="H245" s="2274" t="n">
        <f aca="false">'PDB Bill AMR'!K44</f>
        <v>1.56</v>
      </c>
      <c r="I245" s="2274" t="n">
        <f aca="false">'PDB Bill AMR'!L44</f>
        <v>0</v>
      </c>
      <c r="J245" s="2178" t="n">
        <f aca="false">'PDB Bill AMR'!I44</f>
        <v>960000</v>
      </c>
      <c r="K245" s="2184" t="n">
        <f aca="false">'PDB Bill AMR'!M44</f>
        <v>0</v>
      </c>
      <c r="L245" s="2185" t="n">
        <f aca="false">'PDB Bill AMR'!N44</f>
        <v>0</v>
      </c>
      <c r="M245" s="2029"/>
      <c r="N245" s="2030"/>
      <c r="O245" s="2027"/>
    </row>
    <row r="246" customFormat="false" ht="15.75" hidden="false" customHeight="false" outlineLevel="0" collapsed="false">
      <c r="A246" s="2016"/>
      <c r="B246" s="2017" t="s">
        <v>2384</v>
      </c>
      <c r="C246" s="2125" t="n">
        <v>132</v>
      </c>
      <c r="D246" s="2233"/>
      <c r="E246" s="911" t="n">
        <v>8993660</v>
      </c>
      <c r="F246" s="2071" t="n">
        <v>1</v>
      </c>
      <c r="G246" s="2274" t="n">
        <f aca="false">'PDB Bill AMR'!J45</f>
        <v>4060.204</v>
      </c>
      <c r="H246" s="2274" t="n">
        <f aca="false">'PDB Bill AMR'!K45</f>
        <v>4072.298</v>
      </c>
      <c r="I246" s="2274" t="n">
        <f aca="false">'PDB Bill AMR'!L45</f>
        <v>12.0939999999996</v>
      </c>
      <c r="J246" s="2178" t="n">
        <f aca="false">'PDB Bill AMR'!I45</f>
        <v>960000</v>
      </c>
      <c r="K246" s="2184" t="n">
        <f aca="false">'PDB Bill AMR'!M45</f>
        <v>0</v>
      </c>
      <c r="L246" s="2275" t="n">
        <f aca="false">'PDB Bill AMR'!N45</f>
        <v>11610239.9999996</v>
      </c>
      <c r="M246" s="2025"/>
      <c r="N246" s="2026"/>
      <c r="O246" s="2027"/>
    </row>
    <row r="247" customFormat="false" ht="15.75" hidden="false" customHeight="false" outlineLevel="0" collapsed="false">
      <c r="A247" s="2016"/>
      <c r="B247" s="2017" t="s">
        <v>2384</v>
      </c>
      <c r="C247" s="2125" t="n">
        <v>132</v>
      </c>
      <c r="D247" s="2233"/>
      <c r="E247" s="911"/>
      <c r="F247" s="2071" t="n">
        <v>1</v>
      </c>
      <c r="G247" s="2274" t="n">
        <f aca="false">'PDB Bill AMR'!J46</f>
        <v>1.329</v>
      </c>
      <c r="H247" s="2274" t="n">
        <f aca="false">'PDB Bill AMR'!K46</f>
        <v>1.329</v>
      </c>
      <c r="I247" s="2274" t="n">
        <f aca="false">'PDB Bill AMR'!L46</f>
        <v>0</v>
      </c>
      <c r="J247" s="2178" t="n">
        <f aca="false">'PDB Bill AMR'!I46</f>
        <v>960000</v>
      </c>
      <c r="K247" s="2276" t="n">
        <f aca="false">'PDB Bill AMR'!M46</f>
        <v>0</v>
      </c>
      <c r="L247" s="2277" t="n">
        <f aca="false">'PDB Bill AMR'!N46</f>
        <v>0</v>
      </c>
      <c r="M247" s="2032"/>
      <c r="N247" s="2033"/>
      <c r="O247" s="2027"/>
    </row>
    <row r="248" customFormat="false" ht="15.75" hidden="false" customHeight="true" outlineLevel="0" collapsed="false">
      <c r="A248" s="2016"/>
      <c r="B248" s="2037"/>
      <c r="C248" s="2038"/>
      <c r="D248" s="2540"/>
      <c r="E248" s="2038"/>
      <c r="F248" s="2054"/>
      <c r="G248" s="2041"/>
      <c r="H248" s="2041"/>
      <c r="I248" s="2537" t="s">
        <v>1094</v>
      </c>
      <c r="J248" s="2537"/>
      <c r="K248" s="2043" t="n">
        <f aca="false">SUM(K244:K247)</f>
        <v>0</v>
      </c>
      <c r="L248" s="2044" t="n">
        <f aca="false">SUM(L244:L247)</f>
        <v>23898239.9999998</v>
      </c>
      <c r="M248" s="2045"/>
      <c r="N248" s="2046"/>
      <c r="O248" s="2027"/>
    </row>
    <row r="249" customFormat="false" ht="15.75" hidden="false" customHeight="true" outlineLevel="0" collapsed="false">
      <c r="A249" s="2016"/>
      <c r="B249" s="2037"/>
      <c r="C249" s="2038"/>
      <c r="D249" s="2038"/>
      <c r="E249" s="2038"/>
      <c r="F249" s="2054"/>
      <c r="G249" s="2041"/>
      <c r="H249" s="2041"/>
      <c r="I249" s="2538" t="s">
        <v>1095</v>
      </c>
      <c r="J249" s="2538"/>
      <c r="K249" s="2068" t="n">
        <f aca="false">L248-K248</f>
        <v>23898239.9999998</v>
      </c>
      <c r="L249" s="2541"/>
      <c r="M249" s="2049"/>
      <c r="O249" s="2027"/>
    </row>
    <row r="250" customFormat="false" ht="15.75" hidden="false" customHeight="false" outlineLevel="0" collapsed="false">
      <c r="A250" s="2016"/>
      <c r="B250" s="2008" t="s">
        <v>2385</v>
      </c>
      <c r="C250" s="2009"/>
      <c r="D250" s="2542"/>
      <c r="E250" s="2009"/>
      <c r="F250" s="2427"/>
      <c r="G250" s="2009"/>
      <c r="H250" s="2009"/>
      <c r="I250" s="2009"/>
      <c r="J250" s="2009"/>
      <c r="K250" s="2010"/>
      <c r="L250" s="2009"/>
      <c r="M250" s="2013"/>
      <c r="N250" s="2014"/>
      <c r="O250" s="2027"/>
    </row>
    <row r="251" customFormat="false" ht="15.75" hidden="false" customHeight="true" outlineLevel="0" collapsed="false">
      <c r="A251" s="2016"/>
      <c r="B251" s="2017" t="s">
        <v>2243</v>
      </c>
      <c r="C251" s="2125" t="n">
        <v>132</v>
      </c>
      <c r="D251" s="2233" t="s">
        <v>1306</v>
      </c>
      <c r="E251" s="2126"/>
      <c r="F251" s="2435" t="n">
        <v>1</v>
      </c>
      <c r="G251" s="2436" t="n">
        <v>3819.858</v>
      </c>
      <c r="H251" s="2436" t="n">
        <v>3819.858</v>
      </c>
      <c r="I251" s="2436" t="n">
        <f aca="false">H251-G251</f>
        <v>0</v>
      </c>
      <c r="J251" s="2434" t="n">
        <v>1440000</v>
      </c>
      <c r="K251" s="2543" t="n">
        <f aca="false">J251*I251*F251</f>
        <v>0</v>
      </c>
      <c r="L251" s="2544"/>
      <c r="M251" s="2544"/>
      <c r="N251" s="2030"/>
      <c r="O251" s="2545" t="s">
        <v>2386</v>
      </c>
    </row>
    <row r="252" customFormat="false" ht="15.75" hidden="false" customHeight="false" outlineLevel="0" collapsed="false">
      <c r="A252" s="2016"/>
      <c r="B252" s="2017" t="s">
        <v>2244</v>
      </c>
      <c r="C252" s="2125" t="n">
        <v>132</v>
      </c>
      <c r="D252" s="2233"/>
      <c r="E252" s="2126"/>
      <c r="F252" s="2435" t="n">
        <v>1</v>
      </c>
      <c r="G252" s="2436" t="n">
        <v>1.737</v>
      </c>
      <c r="H252" s="2436" t="n">
        <v>1.737</v>
      </c>
      <c r="I252" s="2436" t="n">
        <f aca="false">H252-G252</f>
        <v>0</v>
      </c>
      <c r="J252" s="2434" t="n">
        <v>1440000</v>
      </c>
      <c r="K252" s="2543"/>
      <c r="L252" s="2030" t="n">
        <f aca="false">J252*I252*F252</f>
        <v>0</v>
      </c>
      <c r="M252" s="2544"/>
      <c r="N252" s="2030"/>
      <c r="O252" s="2545"/>
    </row>
    <row r="253" customFormat="false" ht="15.75" hidden="false" customHeight="false" outlineLevel="0" collapsed="false">
      <c r="A253" s="2016"/>
      <c r="B253" s="2017" t="s">
        <v>2245</v>
      </c>
      <c r="C253" s="2125" t="n">
        <v>132</v>
      </c>
      <c r="D253" s="2233"/>
      <c r="E253" s="2126"/>
      <c r="F253" s="2435" t="n">
        <v>1</v>
      </c>
      <c r="G253" s="2436" t="n">
        <v>3197.838</v>
      </c>
      <c r="H253" s="2436" t="n">
        <v>3197.838</v>
      </c>
      <c r="I253" s="2436" t="n">
        <f aca="false">H253-G253</f>
        <v>0</v>
      </c>
      <c r="J253" s="2434" t="n">
        <v>1440000</v>
      </c>
      <c r="K253" s="2543" t="n">
        <f aca="false">J253*I253*F253</f>
        <v>0</v>
      </c>
      <c r="L253" s="2030"/>
      <c r="M253" s="2544"/>
      <c r="N253" s="2030"/>
      <c r="O253" s="2545"/>
    </row>
    <row r="254" customFormat="false" ht="15.75" hidden="false" customHeight="false" outlineLevel="0" collapsed="false">
      <c r="A254" s="2016"/>
      <c r="B254" s="2017" t="s">
        <v>2387</v>
      </c>
      <c r="C254" s="2125" t="n">
        <v>132</v>
      </c>
      <c r="D254" s="2233"/>
      <c r="E254" s="2126"/>
      <c r="F254" s="2435" t="n">
        <v>1</v>
      </c>
      <c r="G254" s="2436" t="n">
        <v>3589.837</v>
      </c>
      <c r="H254" s="2436" t="n">
        <v>3589.837</v>
      </c>
      <c r="I254" s="2436" t="n">
        <f aca="false">H254-G254</f>
        <v>0</v>
      </c>
      <c r="J254" s="2434" t="n">
        <v>1440000</v>
      </c>
      <c r="K254" s="2543"/>
      <c r="L254" s="2030" t="n">
        <f aca="false">J254*I254*F254</f>
        <v>0</v>
      </c>
      <c r="M254" s="2546"/>
      <c r="N254" s="2033"/>
      <c r="O254" s="2545"/>
    </row>
    <row r="255" customFormat="false" ht="15.75" hidden="false" customHeight="false" outlineLevel="0" collapsed="false">
      <c r="A255" s="2016"/>
      <c r="B255" s="2189" t="s">
        <v>2388</v>
      </c>
      <c r="C255" s="2125" t="n">
        <v>132</v>
      </c>
      <c r="D255" s="2233"/>
      <c r="E255" s="2126"/>
      <c r="F255" s="2435" t="n">
        <v>1</v>
      </c>
      <c r="G255" s="2436" t="n">
        <v>146.887</v>
      </c>
      <c r="H255" s="2436" t="n">
        <v>146.887</v>
      </c>
      <c r="I255" s="2436" t="n">
        <f aca="false">H255-G255</f>
        <v>0</v>
      </c>
      <c r="J255" s="2547" t="n">
        <v>1440000</v>
      </c>
      <c r="K255" s="2543" t="n">
        <f aca="false">J255*I255*F255</f>
        <v>0</v>
      </c>
      <c r="L255" s="2030"/>
      <c r="M255" s="2548"/>
      <c r="N255" s="2035"/>
      <c r="O255" s="2545"/>
    </row>
    <row r="256" customFormat="false" ht="15.75" hidden="false" customHeight="false" outlineLevel="0" collapsed="false">
      <c r="A256" s="2016"/>
      <c r="B256" s="2189" t="s">
        <v>2388</v>
      </c>
      <c r="C256" s="2125" t="n">
        <v>132</v>
      </c>
      <c r="D256" s="2233"/>
      <c r="E256" s="2126"/>
      <c r="F256" s="2435" t="n">
        <v>1</v>
      </c>
      <c r="G256" s="2436" t="n">
        <v>5538.804</v>
      </c>
      <c r="H256" s="2436" t="n">
        <v>5538.804</v>
      </c>
      <c r="I256" s="2436" t="n">
        <f aca="false">H256-G256</f>
        <v>0</v>
      </c>
      <c r="J256" s="2547" t="n">
        <v>1440000</v>
      </c>
      <c r="K256" s="2543"/>
      <c r="L256" s="2030" t="n">
        <f aca="false">J256*I256*F256</f>
        <v>0</v>
      </c>
      <c r="M256" s="2548"/>
      <c r="N256" s="2035"/>
      <c r="O256" s="2545"/>
    </row>
    <row r="257" customFormat="false" ht="15.75" hidden="false" customHeight="false" outlineLevel="0" collapsed="false">
      <c r="A257" s="2016"/>
      <c r="B257" s="2189" t="s">
        <v>2389</v>
      </c>
      <c r="C257" s="2125" t="n">
        <v>132</v>
      </c>
      <c r="D257" s="2233"/>
      <c r="E257" s="2126"/>
      <c r="F257" s="2435" t="n">
        <v>1</v>
      </c>
      <c r="G257" s="2436" t="n">
        <v>42.484</v>
      </c>
      <c r="H257" s="2436" t="n">
        <v>42.484</v>
      </c>
      <c r="I257" s="2436" t="n">
        <f aca="false">H257-G257</f>
        <v>0</v>
      </c>
      <c r="J257" s="2547" t="n">
        <v>1440000</v>
      </c>
      <c r="K257" s="2543" t="n">
        <f aca="false">J257*I257*F257</f>
        <v>0</v>
      </c>
      <c r="L257" s="2030"/>
      <c r="M257" s="2548"/>
      <c r="N257" s="2035"/>
      <c r="O257" s="2545"/>
    </row>
    <row r="258" customFormat="false" ht="15.75" hidden="false" customHeight="false" outlineLevel="0" collapsed="false">
      <c r="A258" s="2016"/>
      <c r="B258" s="2189" t="s">
        <v>2389</v>
      </c>
      <c r="C258" s="2125" t="n">
        <v>132</v>
      </c>
      <c r="D258" s="2233"/>
      <c r="E258" s="2126"/>
      <c r="F258" s="2435" t="n">
        <v>1</v>
      </c>
      <c r="G258" s="2436" t="n">
        <v>1821.389</v>
      </c>
      <c r="H258" s="2436" t="n">
        <v>1821.389</v>
      </c>
      <c r="I258" s="2436" t="n">
        <f aca="false">H258-G258</f>
        <v>0</v>
      </c>
      <c r="J258" s="2547" t="n">
        <v>1440000</v>
      </c>
      <c r="K258" s="2543"/>
      <c r="L258" s="2030" t="n">
        <f aca="false">J258*I258*F258</f>
        <v>0</v>
      </c>
      <c r="M258" s="2548"/>
      <c r="N258" s="2035"/>
      <c r="O258" s="2545"/>
    </row>
    <row r="259" customFormat="false" ht="15.75" hidden="false" customHeight="false" outlineLevel="0" collapsed="false">
      <c r="A259" s="2016"/>
      <c r="B259" s="2189" t="s">
        <v>2390</v>
      </c>
      <c r="C259" s="2125" t="n">
        <v>132</v>
      </c>
      <c r="D259" s="2233"/>
      <c r="E259" s="2126"/>
      <c r="F259" s="2435" t="n">
        <v>1</v>
      </c>
      <c r="G259" s="2436" t="n">
        <v>732658</v>
      </c>
      <c r="H259" s="2436" t="n">
        <v>732658</v>
      </c>
      <c r="I259" s="2436" t="n">
        <f aca="false">H259-G259</f>
        <v>0</v>
      </c>
      <c r="J259" s="2547" t="n">
        <v>1000</v>
      </c>
      <c r="K259" s="2543" t="n">
        <f aca="false">J259*I259*F259</f>
        <v>0</v>
      </c>
      <c r="L259" s="2030"/>
      <c r="M259" s="2548"/>
      <c r="N259" s="2035"/>
      <c r="O259" s="2545"/>
    </row>
    <row r="260" customFormat="false" ht="15.75" hidden="false" customHeight="false" outlineLevel="0" collapsed="false">
      <c r="A260" s="2016"/>
      <c r="B260" s="2189" t="s">
        <v>2390</v>
      </c>
      <c r="C260" s="2125" t="n">
        <v>132</v>
      </c>
      <c r="D260" s="2233"/>
      <c r="E260" s="2126"/>
      <c r="F260" s="2435" t="n">
        <v>1</v>
      </c>
      <c r="G260" s="2436" t="n">
        <v>0</v>
      </c>
      <c r="H260" s="2436" t="n">
        <v>0</v>
      </c>
      <c r="I260" s="2436" t="n">
        <f aca="false">H260-G260</f>
        <v>0</v>
      </c>
      <c r="J260" s="2547" t="n">
        <v>1000</v>
      </c>
      <c r="K260" s="2543"/>
      <c r="L260" s="2030" t="n">
        <f aca="false">J260*I260*F260</f>
        <v>0</v>
      </c>
      <c r="M260" s="2548"/>
      <c r="N260" s="2035"/>
      <c r="O260" s="2545"/>
    </row>
    <row r="261" customFormat="false" ht="15.75" hidden="false" customHeight="true" outlineLevel="0" collapsed="false">
      <c r="A261" s="2016"/>
      <c r="B261" s="2037"/>
      <c r="C261" s="2038"/>
      <c r="D261" s="2233"/>
      <c r="E261" s="2038"/>
      <c r="F261" s="2437"/>
      <c r="G261" s="2072"/>
      <c r="H261" s="2072"/>
      <c r="I261" s="2537" t="s">
        <v>1094</v>
      </c>
      <c r="J261" s="2537"/>
      <c r="K261" s="2458" t="n">
        <f aca="false">SUM(K251:K260)</f>
        <v>0</v>
      </c>
      <c r="L261" s="2044" t="n">
        <f aca="false">SUM(L251:L260)</f>
        <v>0</v>
      </c>
      <c r="M261" s="2549"/>
      <c r="N261" s="2046"/>
      <c r="O261" s="2545"/>
    </row>
    <row r="262" customFormat="false" ht="15.75" hidden="false" customHeight="true" outlineLevel="0" collapsed="false">
      <c r="A262" s="2016"/>
      <c r="B262" s="2037"/>
      <c r="C262" s="2038"/>
      <c r="D262" s="2540"/>
      <c r="E262" s="2038"/>
      <c r="F262" s="2437"/>
      <c r="G262" s="2072"/>
      <c r="H262" s="2072"/>
      <c r="I262" s="2538" t="s">
        <v>1095</v>
      </c>
      <c r="J262" s="2538"/>
      <c r="K262" s="2074" t="n">
        <f aca="false">G278</f>
        <v>0</v>
      </c>
      <c r="L262" s="2550"/>
      <c r="M262" s="2551"/>
      <c r="N262" s="2016"/>
      <c r="O262" s="2545"/>
    </row>
    <row r="263" customFormat="false" ht="15.75" hidden="false" customHeight="false" outlineLevel="0" collapsed="false">
      <c r="A263" s="2007"/>
      <c r="B263" s="2058" t="s">
        <v>2391</v>
      </c>
      <c r="C263" s="2059"/>
      <c r="D263" s="2059"/>
      <c r="E263" s="2059"/>
      <c r="F263" s="2062"/>
      <c r="G263" s="2059"/>
      <c r="H263" s="2059"/>
      <c r="I263" s="2059"/>
      <c r="J263" s="2059"/>
      <c r="K263" s="2060"/>
      <c r="L263" s="2059"/>
      <c r="M263" s="2063"/>
      <c r="N263" s="2064"/>
      <c r="O263" s="2015" t="s">
        <v>2392</v>
      </c>
    </row>
    <row r="264" customFormat="false" ht="15.75" hidden="false" customHeight="false" outlineLevel="0" collapsed="false">
      <c r="A264" s="2016"/>
      <c r="B264" s="2017" t="s">
        <v>2393</v>
      </c>
      <c r="C264" s="2018" t="n">
        <v>132</v>
      </c>
      <c r="D264" s="2552"/>
      <c r="E264" s="2066"/>
      <c r="F264" s="2071" t="n">
        <v>1</v>
      </c>
      <c r="G264" s="2053" t="n">
        <f aca="false">'NORTH-1'!G20</f>
        <v>1632756</v>
      </c>
      <c r="H264" s="2053" t="n">
        <f aca="false">'NORTH-1'!H20</f>
        <v>1632756</v>
      </c>
      <c r="I264" s="2053" t="n">
        <f aca="false">'NORTH-1'!I20</f>
        <v>0</v>
      </c>
      <c r="J264" s="2071" t="n">
        <f aca="false">'NORTH-1'!J20</f>
        <v>1000</v>
      </c>
      <c r="L264" s="2024" t="n">
        <f aca="false">'NORTH-1'!K20</f>
        <v>0</v>
      </c>
      <c r="M264" s="2025"/>
      <c r="N264" s="2026"/>
      <c r="O264" s="2027" t="s">
        <v>2394</v>
      </c>
      <c r="P264" s="2029" t="n">
        <v>11397000</v>
      </c>
      <c r="Q264" s="2553"/>
      <c r="R264" s="2553"/>
    </row>
    <row r="265" customFormat="false" ht="15.75" hidden="false" customHeight="false" outlineLevel="0" collapsed="false">
      <c r="A265" s="2016"/>
      <c r="B265" s="2017" t="s">
        <v>2395</v>
      </c>
      <c r="C265" s="2018" t="n">
        <v>132</v>
      </c>
      <c r="D265" s="2552"/>
      <c r="E265" s="2066"/>
      <c r="F265" s="2071" t="n">
        <v>1</v>
      </c>
      <c r="G265" s="2053" t="n">
        <f aca="false">'NORTH-1'!G23</f>
        <v>2071385</v>
      </c>
      <c r="H265" s="2053" t="n">
        <f aca="false">'NORTH-1'!H23</f>
        <v>2101057</v>
      </c>
      <c r="I265" s="2053" t="n">
        <f aca="false">'NORTH-1'!I23</f>
        <v>29672</v>
      </c>
      <c r="J265" s="2071" t="n">
        <f aca="false">'NORTH-1'!J23</f>
        <v>1000</v>
      </c>
      <c r="K265" s="2132"/>
      <c r="L265" s="2024" t="n">
        <f aca="false">'NORTH-1'!K23</f>
        <v>29672000</v>
      </c>
      <c r="M265" s="2025"/>
      <c r="N265" s="2026"/>
      <c r="O265" s="2027" t="s">
        <v>2396</v>
      </c>
      <c r="P265" s="2029" t="n">
        <v>31143000</v>
      </c>
      <c r="Q265" s="2553"/>
      <c r="R265" s="2553"/>
    </row>
    <row r="266" customFormat="false" ht="15.75" hidden="false" customHeight="false" outlineLevel="0" collapsed="false">
      <c r="A266" s="2016"/>
      <c r="B266" s="2017" t="s">
        <v>2397</v>
      </c>
      <c r="C266" s="2018" t="n">
        <v>132</v>
      </c>
      <c r="D266" s="2554"/>
      <c r="E266" s="2018"/>
      <c r="F266" s="2071" t="n">
        <v>1</v>
      </c>
      <c r="G266" s="2053" t="n">
        <f aca="false">'NORTH-1'!G24</f>
        <v>2827813</v>
      </c>
      <c r="H266" s="2053" t="n">
        <f aca="false">'NORTH-1'!H24</f>
        <v>2857313</v>
      </c>
      <c r="I266" s="2053" t="n">
        <f aca="false">'NORTH-1'!I24</f>
        <v>29500</v>
      </c>
      <c r="J266" s="2071" t="n">
        <f aca="false">'NORTH-1'!J24</f>
        <v>1000</v>
      </c>
      <c r="K266" s="2132"/>
      <c r="L266" s="2024" t="n">
        <f aca="false">'NORTH-1'!K24</f>
        <v>29500000</v>
      </c>
      <c r="M266" s="2025"/>
      <c r="N266" s="2026"/>
      <c r="O266" s="2027" t="s">
        <v>2398</v>
      </c>
      <c r="P266" s="2029" t="n">
        <v>31978000</v>
      </c>
      <c r="Q266" s="2553"/>
      <c r="R266" s="2553"/>
    </row>
    <row r="267" customFormat="false" ht="15.75" hidden="false" customHeight="false" outlineLevel="0" collapsed="false">
      <c r="A267" s="2016"/>
      <c r="B267" s="2037"/>
      <c r="C267" s="2038"/>
      <c r="D267" s="2038"/>
      <c r="E267" s="2038"/>
      <c r="F267" s="2054"/>
      <c r="G267" s="2041"/>
      <c r="H267" s="2041"/>
      <c r="I267" s="2041"/>
      <c r="J267" s="2037" t="s">
        <v>1110</v>
      </c>
      <c r="K267" s="2068"/>
      <c r="L267" s="2076" t="n">
        <f aca="false">L265+L266</f>
        <v>59172000</v>
      </c>
      <c r="M267" s="2055"/>
      <c r="N267" s="2016"/>
      <c r="O267" s="2027" t="s">
        <v>475</v>
      </c>
      <c r="P267" s="2049" t="n">
        <f aca="false">SUM(P264:P266)</f>
        <v>74518000</v>
      </c>
      <c r="Q267" s="2555"/>
      <c r="R267" s="2555"/>
    </row>
    <row r="268" customFormat="false" ht="15.75" hidden="false" customHeight="false" outlineLevel="0" collapsed="false">
      <c r="A268" s="2007"/>
      <c r="B268" s="2058" t="s">
        <v>2399</v>
      </c>
      <c r="C268" s="2059"/>
      <c r="D268" s="2059"/>
      <c r="E268" s="2059"/>
      <c r="F268" s="2062"/>
      <c r="G268" s="2059"/>
      <c r="H268" s="2059"/>
      <c r="I268" s="2059"/>
      <c r="J268" s="2059"/>
      <c r="K268" s="2060"/>
      <c r="L268" s="2059"/>
      <c r="M268" s="2063"/>
      <c r="N268" s="2064"/>
      <c r="O268" s="2015"/>
      <c r="S268" s="2428"/>
      <c r="T268" s="2429"/>
      <c r="U268" s="2429"/>
      <c r="V268" s="2430"/>
      <c r="W268" s="2430"/>
      <c r="X268" s="2430"/>
    </row>
    <row r="269" customFormat="false" ht="15.75" hidden="false" customHeight="true" outlineLevel="0" collapsed="false">
      <c r="A269" s="2016"/>
      <c r="B269" s="2017" t="s">
        <v>2249</v>
      </c>
      <c r="C269" s="2018" t="n">
        <v>132</v>
      </c>
      <c r="D269" s="2070" t="s">
        <v>1113</v>
      </c>
      <c r="E269" s="2434"/>
      <c r="F269" s="2435"/>
      <c r="G269" s="2436"/>
      <c r="H269" s="2436"/>
      <c r="I269" s="2436"/>
      <c r="J269" s="2434"/>
      <c r="K269" s="2071"/>
      <c r="L269" s="2029" t="n">
        <f aca="false">J269*I269*F269</f>
        <v>0</v>
      </c>
      <c r="M269" s="2029"/>
      <c r="N269" s="2026"/>
      <c r="O269" s="2027"/>
      <c r="S269" s="2428"/>
      <c r="T269" s="2429"/>
      <c r="U269" s="2429"/>
      <c r="V269" s="2430"/>
      <c r="W269" s="2430"/>
      <c r="X269" s="2430"/>
    </row>
    <row r="270" customFormat="false" ht="15.75" hidden="false" customHeight="false" outlineLevel="0" collapsed="false">
      <c r="A270" s="2016"/>
      <c r="B270" s="2017" t="s">
        <v>2251</v>
      </c>
      <c r="C270" s="2018" t="n">
        <v>132</v>
      </c>
      <c r="D270" s="2070"/>
      <c r="E270" s="2434"/>
      <c r="F270" s="2435"/>
      <c r="G270" s="2436"/>
      <c r="H270" s="2436"/>
      <c r="I270" s="2436"/>
      <c r="J270" s="2434"/>
      <c r="K270" s="2071"/>
      <c r="L270" s="2029" t="n">
        <f aca="false">J270*I270*F270</f>
        <v>0</v>
      </c>
      <c r="M270" s="2029"/>
      <c r="N270" s="2026"/>
      <c r="O270" s="2027"/>
      <c r="S270" s="2428"/>
      <c r="T270" s="2429"/>
      <c r="U270" s="2429"/>
      <c r="V270" s="2430"/>
      <c r="W270" s="2430"/>
      <c r="X270" s="2430"/>
    </row>
    <row r="271" customFormat="false" ht="15.75" hidden="false" customHeight="false" outlineLevel="0" collapsed="false">
      <c r="A271" s="2016"/>
      <c r="B271" s="2017" t="s">
        <v>2252</v>
      </c>
      <c r="C271" s="2018" t="n">
        <v>132</v>
      </c>
      <c r="D271" s="2070"/>
      <c r="E271" s="2434"/>
      <c r="F271" s="2435"/>
      <c r="G271" s="2436"/>
      <c r="H271" s="2436"/>
      <c r="I271" s="2436"/>
      <c r="J271" s="2434"/>
      <c r="K271" s="2071"/>
      <c r="L271" s="2029" t="n">
        <f aca="false">J271*I271*F271</f>
        <v>0</v>
      </c>
      <c r="M271" s="2029"/>
      <c r="N271" s="2026"/>
      <c r="O271" s="2027"/>
      <c r="S271" s="2428"/>
      <c r="T271" s="2429"/>
      <c r="U271" s="2429"/>
      <c r="V271" s="2430"/>
      <c r="W271" s="2430"/>
      <c r="X271" s="2430"/>
    </row>
    <row r="272" customFormat="false" ht="15.75" hidden="false" customHeight="false" outlineLevel="0" collapsed="false">
      <c r="A272" s="2016"/>
      <c r="B272" s="2037"/>
      <c r="C272" s="2038"/>
      <c r="D272" s="2038"/>
      <c r="E272" s="2072"/>
      <c r="F272" s="2437"/>
      <c r="G272" s="2072"/>
      <c r="H272" s="2072"/>
      <c r="I272" s="2072"/>
      <c r="J272" s="2037" t="s">
        <v>475</v>
      </c>
      <c r="K272" s="2074"/>
      <c r="L272" s="2076" t="n">
        <f aca="false">D279-L267</f>
        <v>24207359.9999995</v>
      </c>
      <c r="M272" s="2076"/>
      <c r="N272" s="2026"/>
      <c r="O272" s="2027"/>
      <c r="S272" s="2428"/>
      <c r="T272" s="2429"/>
      <c r="U272" s="2429"/>
      <c r="V272" s="2430"/>
      <c r="W272" s="2430"/>
      <c r="X272" s="2430"/>
    </row>
    <row r="273" customFormat="false" ht="16.5" hidden="false" customHeight="false" outlineLevel="0" collapsed="false">
      <c r="A273" s="2420"/>
      <c r="B273" s="2051"/>
      <c r="C273" s="2218"/>
      <c r="D273" s="2218"/>
      <c r="O273" s="2556"/>
      <c r="P273" s="2557"/>
      <c r="Q273" s="2557"/>
      <c r="R273" s="2557"/>
    </row>
    <row r="274" customFormat="false" ht="15.75" hidden="false" customHeight="false" outlineLevel="0" collapsed="false">
      <c r="B274" s="2081" t="s">
        <v>1121</v>
      </c>
      <c r="C274" s="2081"/>
      <c r="D274" s="2082" t="s">
        <v>212</v>
      </c>
      <c r="F274" s="2083" t="s">
        <v>1122</v>
      </c>
      <c r="G274" s="2083"/>
      <c r="H274" s="2083"/>
      <c r="I274" s="2082" t="s">
        <v>212</v>
      </c>
      <c r="K274" s="2084" t="s">
        <v>1123</v>
      </c>
      <c r="L274" s="2084"/>
      <c r="M274" s="2085" t="s">
        <v>212</v>
      </c>
    </row>
    <row r="275" customFormat="false" ht="15.75" hidden="false" customHeight="false" outlineLevel="0" collapsed="false">
      <c r="B275" s="2086" t="str">
        <f aca="false">B231</f>
        <v>SIDDIRGONJ 132 KV SIDE (TARIFF POINT)</v>
      </c>
      <c r="C275" s="2086"/>
      <c r="D275" s="2089" t="n">
        <f aca="false">K237</f>
        <v>35457120.0000001</v>
      </c>
      <c r="F275" s="2088" t="s">
        <v>1124</v>
      </c>
      <c r="G275" s="2088"/>
      <c r="H275" s="2088"/>
      <c r="I275" s="2089" t="n">
        <f aca="false">L267</f>
        <v>59172000</v>
      </c>
      <c r="K275" s="2090" t="s">
        <v>1125</v>
      </c>
      <c r="L275" s="2090"/>
      <c r="M275" s="2091" t="n">
        <f aca="false">I276</f>
        <v>24207359.9999995</v>
      </c>
    </row>
    <row r="276" customFormat="false" ht="15.75" hidden="false" customHeight="false" outlineLevel="0" collapsed="false">
      <c r="B276" s="2086" t="str">
        <f aca="false">B238</f>
        <v>HORIPUR 132 SIDE (TARIFF POINT)</v>
      </c>
      <c r="C276" s="2086"/>
      <c r="D276" s="2089" t="n">
        <f aca="false">K242</f>
        <v>24023999.9999996</v>
      </c>
      <c r="F276" s="2088" t="s">
        <v>2400</v>
      </c>
      <c r="G276" s="2088"/>
      <c r="H276" s="2088"/>
      <c r="I276" s="2091" t="n">
        <f aca="false">D279-I275</f>
        <v>24207359.9999995</v>
      </c>
      <c r="K276" s="2093" t="s">
        <v>2401</v>
      </c>
      <c r="L276" s="2093"/>
      <c r="M276" s="2094" t="n">
        <f aca="false">K294</f>
        <v>23916960.0000001</v>
      </c>
    </row>
    <row r="277" customFormat="false" ht="15.75" hidden="false" customHeight="false" outlineLevel="0" collapsed="false">
      <c r="B277" s="2086" t="str">
        <f aca="false">B243</f>
        <v>RAMPURA 132 KV SIDE (TARIFF POINT)</v>
      </c>
      <c r="C277" s="2086"/>
      <c r="D277" s="2089" t="n">
        <f aca="false">K249</f>
        <v>23898239.9999998</v>
      </c>
      <c r="K277" s="2093" t="s">
        <v>1129</v>
      </c>
      <c r="L277" s="2093"/>
      <c r="M277" s="2089" t="n">
        <f aca="false">M275-M276</f>
        <v>290399.9999994</v>
      </c>
    </row>
    <row r="278" customFormat="false" ht="16.5" hidden="false" customHeight="false" outlineLevel="0" collapsed="false">
      <c r="B278" s="2098" t="s">
        <v>1130</v>
      </c>
      <c r="C278" s="2098"/>
      <c r="D278" s="2095"/>
      <c r="K278" s="2096" t="s">
        <v>1131</v>
      </c>
      <c r="L278" s="2096"/>
      <c r="M278" s="2097" t="n">
        <f aca="false">M277/M275</f>
        <v>0.0119963515228181</v>
      </c>
    </row>
    <row r="279" customFormat="false" ht="16.5" hidden="false" customHeight="false" outlineLevel="0" collapsed="false">
      <c r="B279" s="2558" t="s">
        <v>1132</v>
      </c>
      <c r="C279" s="2558"/>
      <c r="D279" s="2559" t="n">
        <f aca="false">SUM(D275:D278)</f>
        <v>83379359.9999995</v>
      </c>
    </row>
    <row r="280" customFormat="false" ht="15.75" hidden="false" customHeight="false" outlineLevel="0" collapsed="false">
      <c r="F280" s="2100"/>
    </row>
    <row r="281" customFormat="false" ht="15.75" hidden="false" customHeight="false" outlineLevel="0" collapsed="false">
      <c r="F281" s="2100"/>
    </row>
    <row r="282" customFormat="false" ht="15.75" hidden="false" customHeight="false" outlineLevel="0" collapsed="false">
      <c r="F282" s="2100"/>
      <c r="G282" s="2101"/>
      <c r="H282" s="2101"/>
      <c r="I282" s="2101"/>
      <c r="J282" s="2102"/>
    </row>
    <row r="283" customFormat="false" ht="15.75" hidden="false" customHeight="false" outlineLevel="0" collapsed="false">
      <c r="B283" s="2079"/>
      <c r="C283" s="2079"/>
      <c r="D283" s="2560"/>
      <c r="N283" s="2498"/>
    </row>
    <row r="284" customFormat="false" ht="31.5" hidden="false" customHeight="true" outlineLevel="0" collapsed="false">
      <c r="J284" s="2561"/>
      <c r="N284" s="2498"/>
    </row>
    <row r="285" customFormat="false" ht="31.5" hidden="false" customHeight="true" outlineLevel="0" collapsed="false">
      <c r="J285" s="2561"/>
      <c r="M285" s="2555"/>
    </row>
    <row r="286" customFormat="false" ht="45" hidden="false" customHeight="false" outlineLevel="0" collapsed="false">
      <c r="A286" s="2270" t="s">
        <v>2402</v>
      </c>
      <c r="B286" s="2270"/>
      <c r="C286" s="2270"/>
      <c r="D286" s="2270"/>
      <c r="E286" s="2270"/>
      <c r="F286" s="2270"/>
      <c r="G286" s="2270"/>
      <c r="H286" s="2270"/>
      <c r="I286" s="2270"/>
      <c r="J286" s="2270"/>
      <c r="K286" s="2270"/>
      <c r="L286" s="2270"/>
      <c r="M286" s="2270"/>
      <c r="N286" s="2270"/>
      <c r="O286" s="1989" t="str">
        <f aca="false">$O$6</f>
        <v>Month June-2023</v>
      </c>
      <c r="S286" s="1990" t="s">
        <v>1069</v>
      </c>
      <c r="T286" s="1991" t="str">
        <f aca="false">O286</f>
        <v>Month June-2023</v>
      </c>
      <c r="U286" s="1990" t="s">
        <v>1070</v>
      </c>
      <c r="V286" s="1990" t="s">
        <v>1071</v>
      </c>
      <c r="W286" s="1990" t="s">
        <v>1072</v>
      </c>
      <c r="X286" s="1990" t="s">
        <v>1073</v>
      </c>
    </row>
    <row r="287" customFormat="false" ht="15.75" hidden="false" customHeight="true" outlineLevel="0" collapsed="false">
      <c r="A287" s="2527" t="s">
        <v>794</v>
      </c>
      <c r="B287" s="1998" t="s">
        <v>1074</v>
      </c>
      <c r="C287" s="2528" t="s">
        <v>1075</v>
      </c>
      <c r="D287" s="2528"/>
      <c r="E287" s="2528"/>
      <c r="F287" s="2529" t="s">
        <v>45</v>
      </c>
      <c r="G287" s="2000" t="s">
        <v>1076</v>
      </c>
      <c r="H287" s="2000"/>
      <c r="I287" s="2000"/>
      <c r="J287" s="2000" t="s">
        <v>29</v>
      </c>
      <c r="K287" s="2000" t="s">
        <v>1077</v>
      </c>
      <c r="L287" s="2000"/>
      <c r="M287" s="2528" t="s">
        <v>1134</v>
      </c>
      <c r="N287" s="1998"/>
      <c r="O287" s="1997" t="s">
        <v>479</v>
      </c>
    </row>
    <row r="288" customFormat="false" ht="15.75" hidden="false" customHeight="false" outlineLevel="0" collapsed="false">
      <c r="A288" s="2527"/>
      <c r="B288" s="1998"/>
      <c r="C288" s="1998" t="s">
        <v>2380</v>
      </c>
      <c r="D288" s="2562"/>
      <c r="E288" s="1998" t="s">
        <v>1080</v>
      </c>
      <c r="F288" s="2529"/>
      <c r="G288" s="1999" t="n">
        <f aca="false">'NORTH-1'!$H$8</f>
        <v>44929</v>
      </c>
      <c r="H288" s="1999" t="n">
        <f aca="false">'NORTH-1'!$H$8</f>
        <v>44929</v>
      </c>
      <c r="I288" s="2000" t="s">
        <v>47</v>
      </c>
      <c r="J288" s="2000"/>
      <c r="K288" s="2000" t="s">
        <v>1081</v>
      </c>
      <c r="L288" s="2000" t="s">
        <v>1082</v>
      </c>
      <c r="M288" s="1994" t="s">
        <v>1083</v>
      </c>
      <c r="N288" s="1998" t="s">
        <v>741</v>
      </c>
      <c r="O288" s="1997"/>
      <c r="T288" s="1441" t="n">
        <v>15283200.0000001</v>
      </c>
      <c r="U288" s="1441" t="n">
        <v>15283200.0000001</v>
      </c>
      <c r="V288" s="1441" t="n">
        <f aca="false">T288-U288</f>
        <v>0</v>
      </c>
      <c r="W288" s="2001" t="n">
        <f aca="false">V288/U288*100</f>
        <v>0</v>
      </c>
      <c r="X288" s="1441" t="str">
        <f aca="false">IF(W288&gt;40,"FAULT",IF(W288&lt;-40,"CHECK","OK"))</f>
        <v>OK</v>
      </c>
    </row>
    <row r="289" customFormat="false" ht="15.75" hidden="false" customHeight="false" outlineLevel="0" collapsed="false">
      <c r="A289" s="2002" t="n">
        <v>1</v>
      </c>
      <c r="B289" s="2003" t="n">
        <v>2</v>
      </c>
      <c r="C289" s="2003" t="n">
        <v>4</v>
      </c>
      <c r="D289" s="2563"/>
      <c r="E289" s="2003" t="n">
        <v>5</v>
      </c>
      <c r="F289" s="2423" t="n">
        <v>7</v>
      </c>
      <c r="G289" s="2002" t="n">
        <v>9</v>
      </c>
      <c r="H289" s="2002" t="n">
        <v>9</v>
      </c>
      <c r="I289" s="2002" t="s">
        <v>1084</v>
      </c>
      <c r="J289" s="2002" t="n">
        <v>11</v>
      </c>
      <c r="K289" s="2002" t="s">
        <v>1085</v>
      </c>
      <c r="L289" s="2002" t="s">
        <v>1086</v>
      </c>
      <c r="M289" s="2002" t="n">
        <v>14</v>
      </c>
      <c r="N289" s="2006" t="n">
        <v>15</v>
      </c>
      <c r="O289" s="2002" t="n">
        <v>16</v>
      </c>
      <c r="V289" s="1441" t="n">
        <f aca="false">T289-U289</f>
        <v>0</v>
      </c>
      <c r="W289" s="2001" t="e">
        <f aca="false">V289/U289*100</f>
        <v>#DIV/0!</v>
      </c>
      <c r="X289" s="1441" t="e">
        <f aca="false">IF(W289&gt;40,"FAULT",IF(W289&lt;-40,"CHECK","OK"))</f>
        <v>#DIV/0!</v>
      </c>
    </row>
    <row r="290" customFormat="false" ht="15.75" hidden="false" customHeight="false" outlineLevel="0" collapsed="false">
      <c r="A290" s="2007"/>
      <c r="B290" s="2008" t="s">
        <v>1370</v>
      </c>
      <c r="C290" s="2009"/>
      <c r="D290" s="2009"/>
      <c r="E290" s="2009"/>
      <c r="F290" s="2427"/>
      <c r="G290" s="2009"/>
      <c r="H290" s="2009"/>
      <c r="I290" s="2009"/>
      <c r="J290" s="2009"/>
      <c r="K290" s="2010"/>
      <c r="L290" s="2009"/>
      <c r="M290" s="2013"/>
      <c r="N290" s="2014"/>
      <c r="O290" s="2015"/>
      <c r="V290" s="1441" t="n">
        <f aca="false">T290-U290</f>
        <v>0</v>
      </c>
      <c r="W290" s="2001" t="e">
        <f aca="false">V290/U290*100</f>
        <v>#DIV/0!</v>
      </c>
      <c r="X290" s="1441" t="e">
        <f aca="false">IF(W290&gt;40,"FAULT",IF(W290&lt;-40,"CHECK","OK"))</f>
        <v>#DIV/0!</v>
      </c>
    </row>
    <row r="291" customFormat="false" ht="15.75" hidden="false" customHeight="false" outlineLevel="0" collapsed="false">
      <c r="A291" s="2016" t="n">
        <v>1</v>
      </c>
      <c r="B291" s="2017" t="s">
        <v>2403</v>
      </c>
      <c r="C291" s="2018" t="n">
        <v>33</v>
      </c>
      <c r="D291" s="2381" t="s">
        <v>76</v>
      </c>
      <c r="E291" s="2018" t="s">
        <v>2404</v>
      </c>
      <c r="F291" s="2543" t="n">
        <v>1</v>
      </c>
      <c r="G291" s="2564" t="n">
        <v>2106.811</v>
      </c>
      <c r="H291" s="2564" t="n">
        <v>2131.9868</v>
      </c>
      <c r="I291" s="2564" t="n">
        <f aca="false">H291-G291</f>
        <v>25.1758</v>
      </c>
      <c r="J291" s="2018" t="n">
        <v>480000</v>
      </c>
      <c r="K291" s="2565" t="n">
        <f aca="false">J291*I291*F291</f>
        <v>12084384</v>
      </c>
      <c r="L291" s="2026"/>
      <c r="M291" s="2026"/>
      <c r="N291" s="2026"/>
      <c r="O291" s="2027"/>
      <c r="V291" s="1441" t="n">
        <f aca="false">T291-U291</f>
        <v>0</v>
      </c>
      <c r="W291" s="2001" t="e">
        <f aca="false">V291/U291*100</f>
        <v>#DIV/0!</v>
      </c>
      <c r="X291" s="1441" t="e">
        <f aca="false">IF(W291&gt;40,"FAULT",IF(W291&lt;-40,"CHECK","OK"))</f>
        <v>#DIV/0!</v>
      </c>
    </row>
    <row r="292" customFormat="false" ht="15.75" hidden="false" customHeight="false" outlineLevel="0" collapsed="false">
      <c r="A292" s="2016" t="n">
        <v>2</v>
      </c>
      <c r="B292" s="2017" t="s">
        <v>2405</v>
      </c>
      <c r="C292" s="2018" t="n">
        <v>33</v>
      </c>
      <c r="D292" s="2382" t="s">
        <v>76</v>
      </c>
      <c r="E292" s="2018" t="s">
        <v>2406</v>
      </c>
      <c r="F292" s="2543" t="n">
        <v>1</v>
      </c>
      <c r="G292" s="2564" t="n">
        <v>2029.6535</v>
      </c>
      <c r="H292" s="2564" t="n">
        <v>2054.3047</v>
      </c>
      <c r="I292" s="2564" t="n">
        <f aca="false">H292-G292</f>
        <v>24.6512000000002</v>
      </c>
      <c r="J292" s="2018" t="n">
        <v>480000</v>
      </c>
      <c r="K292" s="2565" t="n">
        <f aca="false">J292*I292*F292</f>
        <v>11832576.0000001</v>
      </c>
      <c r="L292" s="2026"/>
      <c r="M292" s="2026"/>
      <c r="N292" s="2026"/>
      <c r="O292" s="2027"/>
      <c r="V292" s="1441" t="n">
        <f aca="false">T292-U292</f>
        <v>0</v>
      </c>
      <c r="W292" s="2001" t="e">
        <f aca="false">V292/U292*100</f>
        <v>#DIV/0!</v>
      </c>
      <c r="X292" s="1441" t="e">
        <f aca="false">IF(W292&gt;40,"FAULT",IF(W292&lt;-40,"CHECK","OK"))</f>
        <v>#DIV/0!</v>
      </c>
    </row>
    <row r="293" customFormat="false" ht="15.75" hidden="false" customHeight="false" outlineLevel="0" collapsed="false">
      <c r="A293" s="2016" t="n">
        <v>3</v>
      </c>
      <c r="B293" s="2017" t="s">
        <v>2407</v>
      </c>
      <c r="C293" s="2018" t="n">
        <v>33</v>
      </c>
      <c r="D293" s="2383" t="s">
        <v>76</v>
      </c>
      <c r="E293" s="2018" t="s">
        <v>2408</v>
      </c>
      <c r="F293" s="2543" t="n">
        <v>1</v>
      </c>
      <c r="G293" s="2564" t="n">
        <v>1533.862</v>
      </c>
      <c r="H293" s="2564" t="n">
        <v>1533.862</v>
      </c>
      <c r="I293" s="2564" t="n">
        <f aca="false">H293-G293</f>
        <v>0</v>
      </c>
      <c r="J293" s="2018" t="n">
        <v>480000</v>
      </c>
      <c r="K293" s="2565" t="n">
        <f aca="false">J293*I293*F293</f>
        <v>0</v>
      </c>
      <c r="L293" s="2026"/>
      <c r="M293" s="2026"/>
      <c r="N293" s="2026"/>
      <c r="O293" s="2027"/>
      <c r="V293" s="1441" t="n">
        <f aca="false">T293-U293</f>
        <v>0</v>
      </c>
      <c r="W293" s="2001" t="e">
        <f aca="false">V293/U293*100</f>
        <v>#DIV/0!</v>
      </c>
      <c r="X293" s="1441" t="e">
        <f aca="false">IF(W293&gt;40,"FAULT",IF(W293&lt;-40,"CHECK","OK"))</f>
        <v>#DIV/0!</v>
      </c>
    </row>
    <row r="294" customFormat="false" ht="15.75" hidden="false" customHeight="false" outlineLevel="0" collapsed="false">
      <c r="A294" s="2016"/>
      <c r="B294" s="2037"/>
      <c r="C294" s="2038"/>
      <c r="D294" s="2038"/>
      <c r="E294" s="2038"/>
      <c r="F294" s="2437"/>
      <c r="G294" s="2072"/>
      <c r="H294" s="2072" t="n">
        <v>0</v>
      </c>
      <c r="I294" s="2072"/>
      <c r="J294" s="2037" t="s">
        <v>475</v>
      </c>
      <c r="K294" s="2094" t="n">
        <f aca="false">SUM(K291:K293)</f>
        <v>23916960.0000001</v>
      </c>
      <c r="L294" s="2130"/>
      <c r="M294" s="2262" t="n">
        <f aca="false">SUM(M291:M293)</f>
        <v>0</v>
      </c>
      <c r="N294" s="2131"/>
      <c r="O294" s="2027"/>
      <c r="V294" s="1441" t="n">
        <f aca="false">T294-U294</f>
        <v>0</v>
      </c>
      <c r="W294" s="2001" t="e">
        <f aca="false">V294/U294*100</f>
        <v>#DIV/0!</v>
      </c>
      <c r="X294" s="1441" t="e">
        <f aca="false">IF(W294&gt;40,"FAULT",IF(W294&lt;-40,"CHECK","OK"))</f>
        <v>#DIV/0!</v>
      </c>
    </row>
    <row r="295" customFormat="false" ht="15.75" hidden="false" customHeight="false" outlineLevel="0" collapsed="false">
      <c r="A295" s="2016"/>
      <c r="B295" s="2058" t="s">
        <v>1370</v>
      </c>
      <c r="C295" s="2059"/>
      <c r="D295" s="2059"/>
      <c r="E295" s="2059"/>
      <c r="F295" s="2062"/>
      <c r="G295" s="2059"/>
      <c r="H295" s="2059" t="n">
        <v>0</v>
      </c>
      <c r="I295" s="2059"/>
      <c r="J295" s="2059"/>
      <c r="K295" s="2060"/>
      <c r="L295" s="2059"/>
      <c r="M295" s="2063"/>
      <c r="N295" s="2064"/>
      <c r="O295" s="2027"/>
      <c r="V295" s="1441" t="n">
        <f aca="false">T295-U295</f>
        <v>0</v>
      </c>
      <c r="W295" s="2001" t="e">
        <f aca="false">V295/U295*100</f>
        <v>#DIV/0!</v>
      </c>
      <c r="X295" s="1441" t="e">
        <f aca="false">IF(W295&gt;40,"FAULT",IF(W295&lt;-40,"CHECK","OK"))</f>
        <v>#DIV/0!</v>
      </c>
    </row>
    <row r="296" customFormat="false" ht="23.25" hidden="false" customHeight="true" outlineLevel="0" collapsed="false">
      <c r="A296" s="2132" t="n">
        <v>2</v>
      </c>
      <c r="B296" s="2017" t="s">
        <v>2409</v>
      </c>
      <c r="C296" s="2018" t="n">
        <v>33</v>
      </c>
      <c r="D296" s="2566" t="s">
        <v>67</v>
      </c>
      <c r="E296" s="2018" t="s">
        <v>2410</v>
      </c>
      <c r="F296" s="2071" t="n">
        <v>1</v>
      </c>
      <c r="G296" s="2120" t="n">
        <v>1503.439</v>
      </c>
      <c r="H296" s="2120" t="n">
        <v>1533.8259</v>
      </c>
      <c r="I296" s="2053" t="n">
        <f aca="false">H296-G296</f>
        <v>30.3869</v>
      </c>
      <c r="J296" s="2027" t="n">
        <v>240000</v>
      </c>
      <c r="K296" s="2135" t="s">
        <v>1280</v>
      </c>
      <c r="L296" s="2237" t="n">
        <f aca="false">$K$1053-L299</f>
        <v>6792720.00000019</v>
      </c>
      <c r="M296" s="2128" t="n">
        <f aca="false">L296*$K$308/$L$308</f>
        <v>6981827.80924732</v>
      </c>
      <c r="N296" s="2154"/>
      <c r="O296" s="2567" t="n">
        <f aca="false">M296+M299</f>
        <v>14978503.5006004</v>
      </c>
      <c r="P296" s="2568" t="s">
        <v>2411</v>
      </c>
      <c r="Q296" s="2569" t="n">
        <f aca="false">'%Loss '!$E$25</f>
        <v>-2.93068382387866</v>
      </c>
      <c r="S296" s="2077" t="str">
        <f aca="false">B296</f>
        <v>Taltala-1</v>
      </c>
      <c r="T296" s="2519" t="n">
        <f aca="false">M296</f>
        <v>6981827.80924732</v>
      </c>
      <c r="U296" s="2077" t="n">
        <v>6736010.24118308</v>
      </c>
      <c r="V296" s="1441" t="n">
        <f aca="false">T296-U296</f>
        <v>245817.56806424</v>
      </c>
      <c r="W296" s="2001" t="n">
        <f aca="false">V296/U296*100</f>
        <v>3.64930514151157</v>
      </c>
      <c r="X296" s="1441" t="str">
        <f aca="false">IF(W296&gt;40,"FAULT",IF(W296&lt;-40,"CHECK","OK"))</f>
        <v>OK</v>
      </c>
    </row>
    <row r="297" customFormat="false" ht="23.25" hidden="false" customHeight="true" outlineLevel="0" collapsed="false">
      <c r="A297" s="2132"/>
      <c r="B297" s="2017" t="s">
        <v>2412</v>
      </c>
      <c r="C297" s="2018" t="n">
        <v>33</v>
      </c>
      <c r="D297" s="2445" t="s">
        <v>67</v>
      </c>
      <c r="E297" s="2018" t="s">
        <v>2413</v>
      </c>
      <c r="F297" s="2071" t="n">
        <v>1</v>
      </c>
      <c r="G297" s="2120" t="n">
        <v>333.6908</v>
      </c>
      <c r="H297" s="2120" t="n">
        <v>333.6908</v>
      </c>
      <c r="I297" s="2053" t="n">
        <f aca="false">H297-G297</f>
        <v>0</v>
      </c>
      <c r="J297" s="2027" t="n">
        <v>240000</v>
      </c>
      <c r="K297" s="2138"/>
      <c r="L297" s="2128" t="n">
        <f aca="false">J297*I297*F297</f>
        <v>0</v>
      </c>
      <c r="M297" s="2128" t="n">
        <f aca="false">L297*$K$308/$L$308</f>
        <v>0</v>
      </c>
      <c r="N297" s="2154"/>
      <c r="O297" s="2567"/>
      <c r="P297" s="2568"/>
      <c r="Q297" s="2569"/>
      <c r="S297" s="2077" t="str">
        <f aca="false">B297</f>
        <v>Mgbazar T&amp;T</v>
      </c>
      <c r="T297" s="2519" t="n">
        <f aca="false">M297</f>
        <v>0</v>
      </c>
      <c r="U297" s="2077" t="n">
        <v>0</v>
      </c>
      <c r="V297" s="1441" t="n">
        <f aca="false">T297-U297</f>
        <v>0</v>
      </c>
      <c r="W297" s="2001" t="e">
        <f aca="false">V297/U297*100</f>
        <v>#DIV/0!</v>
      </c>
      <c r="X297" s="1441" t="e">
        <f aca="false">IF(W297&gt;40,"FAULT",IF(W297&lt;-40,"CHECK","OK"))</f>
        <v>#DIV/0!</v>
      </c>
    </row>
    <row r="298" customFormat="false" ht="23.25" hidden="false" customHeight="true" outlineLevel="0" collapsed="false">
      <c r="A298" s="2132" t="n">
        <v>3</v>
      </c>
      <c r="B298" s="2017" t="s">
        <v>746</v>
      </c>
      <c r="C298" s="2018" t="n">
        <v>33</v>
      </c>
      <c r="D298" s="2445" t="s">
        <v>2414</v>
      </c>
      <c r="E298" s="2018" t="s">
        <v>2415</v>
      </c>
      <c r="F298" s="2071" t="n">
        <v>1</v>
      </c>
      <c r="G298" s="2120" t="n">
        <v>1163.9044</v>
      </c>
      <c r="H298" s="2120" t="n">
        <v>1163.9083</v>
      </c>
      <c r="I298" s="2292" t="n">
        <f aca="false">H298-G298</f>
        <v>0.00390000000015789</v>
      </c>
      <c r="J298" s="2027" t="n">
        <v>240000</v>
      </c>
      <c r="K298" s="2138"/>
      <c r="L298" s="2128" t="n">
        <f aca="false">J298*I298*F298</f>
        <v>936.000000037893</v>
      </c>
      <c r="M298" s="2128" t="n">
        <f aca="false">L298*$K$308/$L$308</f>
        <v>962.058031203976</v>
      </c>
      <c r="N298" s="2154"/>
      <c r="O298" s="2567" t="n">
        <f aca="false">M297</f>
        <v>0</v>
      </c>
      <c r="P298" s="2568" t="s">
        <v>2416</v>
      </c>
      <c r="Q298" s="2569" t="n">
        <f aca="false">'%Loss '!$E$15</f>
        <v>-0.64674801909134</v>
      </c>
      <c r="S298" s="2077" t="str">
        <f aca="false">B298</f>
        <v>Kakrail</v>
      </c>
      <c r="T298" s="2519" t="n">
        <f aca="false">M298</f>
        <v>962.058031203976</v>
      </c>
      <c r="U298" s="2077" t="n">
        <v>0</v>
      </c>
      <c r="V298" s="1441" t="n">
        <f aca="false">T298-U298</f>
        <v>962.058031203976</v>
      </c>
      <c r="W298" s="2001" t="e">
        <f aca="false">V298/U298*100</f>
        <v>#DIV/0!</v>
      </c>
      <c r="X298" s="1441" t="e">
        <f aca="false">IF(W298&gt;40,"FAULT",IF(W298&lt;-40,"CHECK","OK"))</f>
        <v>#DIV/0!</v>
      </c>
    </row>
    <row r="299" customFormat="false" ht="23.25" hidden="false" customHeight="true" outlineLevel="0" collapsed="false">
      <c r="A299" s="2132" t="n">
        <v>2</v>
      </c>
      <c r="B299" s="2017" t="s">
        <v>2417</v>
      </c>
      <c r="C299" s="2018" t="n">
        <v>33</v>
      </c>
      <c r="D299" s="2445" t="s">
        <v>67</v>
      </c>
      <c r="E299" s="2018" t="s">
        <v>2418</v>
      </c>
      <c r="F299" s="2071" t="n">
        <v>1</v>
      </c>
      <c r="G299" s="2120" t="n">
        <v>2463.334</v>
      </c>
      <c r="H299" s="2120" t="n">
        <v>2495.751</v>
      </c>
      <c r="I299" s="2053" t="n">
        <f aca="false">H299-G299</f>
        <v>32.4170000000004</v>
      </c>
      <c r="J299" s="2027" t="n">
        <v>240000</v>
      </c>
      <c r="K299" s="2135"/>
      <c r="L299" s="2128" t="n">
        <f aca="false">J299*I299*F299</f>
        <v>7780080.00000009</v>
      </c>
      <c r="M299" s="2128" t="n">
        <f aca="false">L299*$K$308/$L$308</f>
        <v>7996675.69135309</v>
      </c>
      <c r="N299" s="2154"/>
      <c r="O299" s="2567"/>
      <c r="P299" s="2568"/>
      <c r="Q299" s="2569"/>
      <c r="S299" s="2077" t="str">
        <f aca="false">B299</f>
        <v>Taltala-2</v>
      </c>
      <c r="T299" s="2519" t="n">
        <f aca="false">M299</f>
        <v>7996675.69135309</v>
      </c>
      <c r="U299" s="2077" t="n">
        <v>7516984.21367382</v>
      </c>
      <c r="V299" s="1441" t="n">
        <f aca="false">T299-U299</f>
        <v>479691.47767927</v>
      </c>
      <c r="W299" s="2001" t="n">
        <f aca="false">V299/U299*100</f>
        <v>6.38143521449313</v>
      </c>
      <c r="X299" s="1441" t="str">
        <f aca="false">IF(W299&gt;40,"FAULT",IF(W299&lt;-40,"CHECK","OK"))</f>
        <v>OK</v>
      </c>
    </row>
    <row r="300" customFormat="false" ht="37.5" hidden="false" customHeight="true" outlineLevel="0" collapsed="false">
      <c r="A300" s="2132" t="n">
        <v>1</v>
      </c>
      <c r="B300" s="2017" t="s">
        <v>2419</v>
      </c>
      <c r="C300" s="2018" t="n">
        <v>33</v>
      </c>
      <c r="D300" s="2445" t="s">
        <v>67</v>
      </c>
      <c r="E300" s="2018" t="s">
        <v>2420</v>
      </c>
      <c r="F300" s="2071" t="n">
        <v>1</v>
      </c>
      <c r="G300" s="2120" t="n">
        <v>2.305</v>
      </c>
      <c r="H300" s="2120" t="n">
        <v>2.305</v>
      </c>
      <c r="I300" s="2053" t="n">
        <f aca="false">H300-G300</f>
        <v>0</v>
      </c>
      <c r="J300" s="2027" t="n">
        <v>240000</v>
      </c>
      <c r="K300" s="2138"/>
      <c r="L300" s="2128" t="n">
        <f aca="false">J300*I300*F300</f>
        <v>0</v>
      </c>
      <c r="M300" s="2128" t="n">
        <f aca="false">L300*$K$308/$L$308</f>
        <v>0</v>
      </c>
      <c r="N300" s="2154"/>
      <c r="O300" s="2570" t="n">
        <f aca="false">M298</f>
        <v>962.058031203976</v>
      </c>
      <c r="P300" s="2568" t="s">
        <v>1159</v>
      </c>
      <c r="Q300" s="2569" t="n">
        <f aca="false">'%Loss '!$E$22</f>
        <v>1.32856426932247</v>
      </c>
      <c r="S300" s="2077" t="str">
        <f aca="false">B300</f>
        <v>Goran</v>
      </c>
      <c r="T300" s="2519" t="n">
        <f aca="false">M300</f>
        <v>0</v>
      </c>
      <c r="U300" s="2077" t="n">
        <v>0</v>
      </c>
      <c r="V300" s="1441" t="n">
        <f aca="false">T300-U300</f>
        <v>0</v>
      </c>
      <c r="W300" s="2001" t="e">
        <f aca="false">V300/U300*100</f>
        <v>#DIV/0!</v>
      </c>
      <c r="X300" s="1441" t="e">
        <f aca="false">IF(W300&gt;40,"FAULT",IF(W300&lt;-40,"CHECK","OK"))</f>
        <v>#DIV/0!</v>
      </c>
    </row>
    <row r="301" customFormat="false" ht="45.75" hidden="false" customHeight="true" outlineLevel="0" collapsed="false">
      <c r="A301" s="2132"/>
      <c r="B301" s="2017" t="s">
        <v>745</v>
      </c>
      <c r="C301" s="2018" t="n">
        <v>33</v>
      </c>
      <c r="D301" s="2445" t="s">
        <v>67</v>
      </c>
      <c r="E301" s="2018" t="n">
        <v>6604342</v>
      </c>
      <c r="F301" s="2071" t="n">
        <v>1</v>
      </c>
      <c r="G301" s="2120" t="n">
        <v>2164.99</v>
      </c>
      <c r="H301" s="2120" t="n">
        <v>2164.99</v>
      </c>
      <c r="I301" s="2053" t="n">
        <f aca="false">H301-G301</f>
        <v>0</v>
      </c>
      <c r="J301" s="2027" t="n">
        <v>240000</v>
      </c>
      <c r="K301" s="2135"/>
      <c r="L301" s="2128" t="n">
        <f aca="false">J301*I301*F301</f>
        <v>0</v>
      </c>
      <c r="M301" s="2128" t="n">
        <f aca="false">L301*$K$308/$L$308</f>
        <v>0</v>
      </c>
      <c r="N301" s="2154"/>
      <c r="O301" s="2570" t="n">
        <f aca="false">M300</f>
        <v>0</v>
      </c>
      <c r="P301" s="2568" t="s">
        <v>2421</v>
      </c>
      <c r="Q301" s="2569" t="n">
        <f aca="false">'%Loss '!$E$24</f>
        <v>0.900427085173486</v>
      </c>
      <c r="S301" s="2077" t="str">
        <f aca="false">B301</f>
        <v>Tejgaon</v>
      </c>
      <c r="T301" s="2519" t="n">
        <f aca="false">M301</f>
        <v>0</v>
      </c>
      <c r="U301" s="2077" t="n">
        <v>0</v>
      </c>
      <c r="V301" s="1441" t="n">
        <f aca="false">T301-U301</f>
        <v>0</v>
      </c>
      <c r="W301" s="2001" t="e">
        <f aca="false">V301/U301*100</f>
        <v>#DIV/0!</v>
      </c>
      <c r="X301" s="1441" t="e">
        <f aca="false">IF(W301&gt;40,"FAULT",IF(W301&lt;-40,"CHECK","OK"))</f>
        <v>#DIV/0!</v>
      </c>
    </row>
    <row r="302" customFormat="false" ht="42.75" hidden="false" customHeight="true" outlineLevel="0" collapsed="false">
      <c r="A302" s="2132" t="n">
        <v>2</v>
      </c>
      <c r="B302" s="2139" t="s">
        <v>2370</v>
      </c>
      <c r="C302" s="2018" t="n">
        <v>33</v>
      </c>
      <c r="D302" s="2445" t="s">
        <v>67</v>
      </c>
      <c r="E302" s="2018" t="s">
        <v>2422</v>
      </c>
      <c r="F302" s="2071" t="n">
        <v>1</v>
      </c>
      <c r="G302" s="2120" t="n">
        <v>61.6699</v>
      </c>
      <c r="H302" s="2120" t="n">
        <v>61.9199</v>
      </c>
      <c r="I302" s="2053" t="n">
        <f aca="false">H302-G302</f>
        <v>0.25</v>
      </c>
      <c r="J302" s="2027" t="n">
        <v>240000</v>
      </c>
      <c r="K302" s="2135"/>
      <c r="L302" s="2128" t="n">
        <f aca="false">J302*I302*F302</f>
        <v>60000</v>
      </c>
      <c r="M302" s="2128" t="n">
        <f aca="false">L302*$K$308/$L$308</f>
        <v>61670.3866131428</v>
      </c>
      <c r="N302" s="2154"/>
      <c r="O302" s="2570" t="n">
        <f aca="false">M301</f>
        <v>0</v>
      </c>
      <c r="P302" s="2568" t="s">
        <v>2264</v>
      </c>
      <c r="Q302" s="2569" t="n">
        <f aca="false">'%Loss '!$E$14</f>
        <v>1.99266019330848</v>
      </c>
      <c r="S302" s="2077" t="str">
        <f aca="false">B302</f>
        <v>Khailgaon</v>
      </c>
      <c r="T302" s="2519" t="n">
        <f aca="false">M302</f>
        <v>61670.3866131428</v>
      </c>
      <c r="U302" s="2077" t="n">
        <v>149060.006676491</v>
      </c>
      <c r="V302" s="1441" t="n">
        <f aca="false">T302-U302</f>
        <v>-87389.6200633481</v>
      </c>
      <c r="W302" s="2001" t="n">
        <f aca="false">V302/U302*100</f>
        <v>-58.6271408487269</v>
      </c>
      <c r="X302" s="1441" t="str">
        <f aca="false">IF(W302&gt;40,"FAULT",IF(W302&lt;-40,"CHECK","OK"))</f>
        <v>CHECK</v>
      </c>
    </row>
    <row r="303" customFormat="false" ht="23.25" hidden="false" customHeight="true" outlineLevel="0" collapsed="false">
      <c r="A303" s="2132" t="n">
        <v>4</v>
      </c>
      <c r="B303" s="2017" t="s">
        <v>2423</v>
      </c>
      <c r="C303" s="2018" t="n">
        <v>415</v>
      </c>
      <c r="D303" s="2445" t="s">
        <v>67</v>
      </c>
      <c r="E303" s="2018" t="s">
        <v>2424</v>
      </c>
      <c r="F303" s="2071" t="n">
        <v>1</v>
      </c>
      <c r="G303" s="2120" t="n">
        <v>134040</v>
      </c>
      <c r="H303" s="2120" t="n">
        <v>141164</v>
      </c>
      <c r="I303" s="2053" t="n">
        <f aca="false">H303-G303</f>
        <v>7124</v>
      </c>
      <c r="J303" s="2027" t="n">
        <v>1</v>
      </c>
      <c r="K303" s="2024"/>
      <c r="L303" s="2128"/>
      <c r="M303" s="2128" t="n">
        <f aca="false">L303*$K$308/$L$308</f>
        <v>0</v>
      </c>
      <c r="N303" s="2129"/>
      <c r="O303" s="2571" t="n">
        <f aca="false">M302</f>
        <v>61670.3866131428</v>
      </c>
      <c r="P303" s="2568" t="s">
        <v>2425</v>
      </c>
      <c r="Q303" s="2569" t="n">
        <f aca="false">'%Loss '!$E$23</f>
        <v>1.70009303531176</v>
      </c>
      <c r="S303" s="2077" t="str">
        <f aca="false">B303</f>
        <v>AT at GIS Building</v>
      </c>
      <c r="T303" s="2519" t="n">
        <f aca="false">M303</f>
        <v>0</v>
      </c>
      <c r="U303" s="2077" t="n">
        <v>0</v>
      </c>
      <c r="V303" s="1441" t="n">
        <f aca="false">T303-U303</f>
        <v>0</v>
      </c>
      <c r="W303" s="2001" t="e">
        <f aca="false">V303/U303*100</f>
        <v>#DIV/0!</v>
      </c>
      <c r="X303" s="1441" t="e">
        <f aca="false">IF(W303&gt;40,"FAULT",IF(W303&lt;-40,"CHECK","OK"))</f>
        <v>#DIV/0!</v>
      </c>
    </row>
    <row r="304" customFormat="false" ht="23.25" hidden="false" customHeight="true" outlineLevel="0" collapsed="false">
      <c r="A304" s="2132"/>
      <c r="B304" s="2017"/>
      <c r="C304" s="2018"/>
      <c r="D304" s="2133"/>
      <c r="E304" s="2018"/>
      <c r="F304" s="2071"/>
      <c r="G304" s="2120" t="n">
        <v>0</v>
      </c>
      <c r="H304" s="2120" t="n">
        <v>0</v>
      </c>
      <c r="I304" s="2053"/>
      <c r="J304" s="2572" t="s">
        <v>2426</v>
      </c>
      <c r="K304" s="2572"/>
      <c r="L304" s="2130" t="n">
        <f aca="false">SUM(L296:L303)</f>
        <v>14633736.0000003</v>
      </c>
      <c r="M304" s="2130" t="n">
        <f aca="false">SUM(M296:M303)</f>
        <v>15041135.9452448</v>
      </c>
      <c r="N304" s="2129"/>
      <c r="O304" s="2571"/>
      <c r="P304" s="2568"/>
      <c r="Q304" s="2569"/>
      <c r="S304" s="2077" t="n">
        <f aca="false">B304</f>
        <v>0</v>
      </c>
      <c r="T304" s="2519" t="n">
        <f aca="false">M304</f>
        <v>15041135.9452448</v>
      </c>
      <c r="U304" s="2077" t="n">
        <v>14402054.4615334</v>
      </c>
      <c r="V304" s="1441" t="n">
        <f aca="false">T304-U304</f>
        <v>639081.483711368</v>
      </c>
      <c r="W304" s="2001" t="n">
        <f aca="false">V304/U304*100</f>
        <v>4.43743276640355</v>
      </c>
      <c r="X304" s="1441" t="str">
        <f aca="false">IF(W304&gt;40,"FAULT",IF(W304&lt;-40,"CHECK","OK"))</f>
        <v>OK</v>
      </c>
    </row>
    <row r="305" customFormat="false" ht="23.25" hidden="false" customHeight="true" outlineLevel="0" collapsed="false">
      <c r="A305" s="2007"/>
      <c r="B305" s="2017" t="s">
        <v>2427</v>
      </c>
      <c r="C305" s="2018" t="n">
        <v>33</v>
      </c>
      <c r="D305" s="2573" t="s">
        <v>1113</v>
      </c>
      <c r="E305" s="2018"/>
      <c r="F305" s="2071" t="n">
        <v>1</v>
      </c>
      <c r="G305" s="2212" t="n">
        <v>1097.744</v>
      </c>
      <c r="H305" s="2212" t="n">
        <v>1116.0406</v>
      </c>
      <c r="I305" s="2053" t="n">
        <f aca="false">H305-G305</f>
        <v>18.2966000000001</v>
      </c>
      <c r="J305" s="2027" t="n">
        <v>240000</v>
      </c>
      <c r="K305" s="2024"/>
      <c r="L305" s="2128" t="n">
        <f aca="false">J305*I305*F305</f>
        <v>4391184.00000003</v>
      </c>
      <c r="M305" s="2128" t="n">
        <f aca="false">L305*$K$308/$L$308</f>
        <v>4513433.58282414</v>
      </c>
      <c r="N305" s="2129"/>
      <c r="O305" s="2571" t="n">
        <f aca="false">M307</f>
        <v>8875824.05475535</v>
      </c>
      <c r="P305" s="2568" t="s">
        <v>2428</v>
      </c>
      <c r="Q305" s="2574" t="n">
        <f aca="false">$N$340</f>
        <v>20.6153170605824</v>
      </c>
      <c r="S305" s="2077" t="str">
        <f aca="false">B305</f>
        <v>33 KV Local Feeder -1</v>
      </c>
      <c r="T305" s="2519" t="n">
        <f aca="false">M305</f>
        <v>4513433.58282414</v>
      </c>
      <c r="U305" s="2077" t="n">
        <v>3401630.79525337</v>
      </c>
      <c r="V305" s="1441" t="n">
        <f aca="false">T305-U305</f>
        <v>1111802.78757078</v>
      </c>
      <c r="W305" s="2001" t="n">
        <f aca="false">V305/U305*100</f>
        <v>32.6844050542518</v>
      </c>
      <c r="X305" s="1441" t="str">
        <f aca="false">IF(W305&gt;40,"FAULT",IF(W305&lt;-40,"CHECK","OK"))</f>
        <v>OK</v>
      </c>
    </row>
    <row r="306" customFormat="false" ht="23.25" hidden="false" customHeight="true" outlineLevel="0" collapsed="false">
      <c r="A306" s="2016"/>
      <c r="B306" s="2017" t="s">
        <v>2429</v>
      </c>
      <c r="C306" s="2018" t="n">
        <v>33</v>
      </c>
      <c r="D306" s="2573"/>
      <c r="E306" s="2018"/>
      <c r="F306" s="2071" t="n">
        <v>1</v>
      </c>
      <c r="G306" s="2212" t="n">
        <v>827.3438</v>
      </c>
      <c r="H306" s="2212" t="n">
        <v>845.0281</v>
      </c>
      <c r="I306" s="2053" t="n">
        <f aca="false">H306-G306</f>
        <v>17.6843</v>
      </c>
      <c r="J306" s="2027" t="n">
        <v>240000</v>
      </c>
      <c r="K306" s="2024"/>
      <c r="L306" s="2128" t="n">
        <f aca="false">J306*I306*F306</f>
        <v>4244232</v>
      </c>
      <c r="M306" s="2128" t="n">
        <f aca="false">L306*$K$308/$L$308</f>
        <v>4362390.47193121</v>
      </c>
      <c r="N306" s="2129"/>
      <c r="O306" s="2571"/>
      <c r="P306" s="2568"/>
      <c r="Q306" s="2574"/>
      <c r="S306" s="2077" t="str">
        <f aca="false">B306</f>
        <v>33KV Local Feeder- 2</v>
      </c>
      <c r="T306" s="2519" t="n">
        <f aca="false">M306</f>
        <v>4362390.47193121</v>
      </c>
      <c r="U306" s="2077" t="n">
        <v>3996724.76923338</v>
      </c>
      <c r="V306" s="1441" t="n">
        <f aca="false">T306-U306</f>
        <v>365665.702697826</v>
      </c>
      <c r="W306" s="2001" t="n">
        <f aca="false">V306/U306*100</f>
        <v>9.14913394869483</v>
      </c>
      <c r="X306" s="1441" t="str">
        <f aca="false">IF(W306&gt;40,"FAULT",IF(W306&lt;-40,"CHECK","OK"))</f>
        <v>OK</v>
      </c>
    </row>
    <row r="307" customFormat="false" ht="15.75" hidden="false" customHeight="false" outlineLevel="0" collapsed="false">
      <c r="A307" s="2132"/>
      <c r="B307" s="2142"/>
      <c r="C307" s="2143"/>
      <c r="D307" s="2143"/>
      <c r="E307" s="2143"/>
      <c r="F307" s="2454"/>
      <c r="G307" s="2145"/>
      <c r="H307" s="2145"/>
      <c r="I307" s="2575"/>
      <c r="J307" s="2037" t="str">
        <f aca="false">J304</f>
        <v>TOTAL=</v>
      </c>
      <c r="K307" s="2024"/>
      <c r="L307" s="2130" t="n">
        <f aca="false">SUM(L305:L306)</f>
        <v>8635416.00000003</v>
      </c>
      <c r="M307" s="2130" t="n">
        <f aca="false">SUM(M305:M306)</f>
        <v>8875824.05475535</v>
      </c>
      <c r="N307" s="2131"/>
      <c r="O307" s="2167"/>
      <c r="S307" s="2077" t="n">
        <f aca="false">B307</f>
        <v>0</v>
      </c>
      <c r="T307" s="2519" t="n">
        <f aca="false">M307</f>
        <v>8875824.05475535</v>
      </c>
      <c r="U307" s="2077" t="n">
        <v>7398355.56448675</v>
      </c>
      <c r="V307" s="1441" t="n">
        <f aca="false">T307-U307</f>
        <v>1477468.4902686</v>
      </c>
      <c r="W307" s="2001" t="n">
        <f aca="false">V307/U307*100</f>
        <v>19.9702282134247</v>
      </c>
      <c r="X307" s="1441" t="str">
        <f aca="false">IF(W307&gt;40,"FAULT",IF(W307&lt;-40,"CHECK","OK"))</f>
        <v>OK</v>
      </c>
    </row>
    <row r="308" customFormat="false" ht="18.75" hidden="false" customHeight="false" outlineLevel="0" collapsed="false">
      <c r="A308" s="2132"/>
      <c r="B308" s="2142"/>
      <c r="C308" s="2143"/>
      <c r="D308" s="2143"/>
      <c r="E308" s="2143"/>
      <c r="F308" s="2454"/>
      <c r="G308" s="2145"/>
      <c r="H308" s="2145"/>
      <c r="I308" s="2575"/>
      <c r="J308" s="2037" t="s">
        <v>1187</v>
      </c>
      <c r="K308" s="2262" t="n">
        <f aca="false">K294</f>
        <v>23916960.0000001</v>
      </c>
      <c r="L308" s="2287" t="n">
        <f aca="false">L304+L307</f>
        <v>23269152.0000003</v>
      </c>
      <c r="M308" s="2287" t="n">
        <f aca="false">M304+M307</f>
        <v>23916960.0000001</v>
      </c>
      <c r="N308" s="2458" t="n">
        <f aca="false">(M308-L308)/L308*100</f>
        <v>2.78397768857132</v>
      </c>
      <c r="O308" s="2576"/>
    </row>
    <row r="309" customFormat="false" ht="15.75" hidden="false" customHeight="false" outlineLevel="0" collapsed="false">
      <c r="N309" s="2577" t="n">
        <v>1.6004189681082</v>
      </c>
    </row>
    <row r="312" customFormat="false" ht="15.75" hidden="false" customHeight="false" outlineLevel="0" collapsed="false">
      <c r="B312" s="2078" t="s">
        <v>122</v>
      </c>
    </row>
    <row r="319" customFormat="false" ht="23.25" hidden="false" customHeight="true" outlineLevel="0" collapsed="false"/>
    <row r="322" customFormat="false" ht="45" hidden="false" customHeight="false" outlineLevel="0" collapsed="false">
      <c r="A322" s="2270" t="s">
        <v>2430</v>
      </c>
      <c r="B322" s="2270"/>
      <c r="C322" s="2270"/>
      <c r="D322" s="2270"/>
      <c r="E322" s="2270"/>
      <c r="F322" s="2270"/>
      <c r="G322" s="2270"/>
      <c r="H322" s="2270"/>
      <c r="I322" s="2270"/>
      <c r="J322" s="2270"/>
      <c r="K322" s="2270"/>
      <c r="L322" s="2270"/>
      <c r="M322" s="2270"/>
      <c r="N322" s="2270"/>
      <c r="O322" s="1989" t="str">
        <f aca="false">$O$6</f>
        <v>Month June-2023</v>
      </c>
      <c r="S322" s="1990" t="s">
        <v>1069</v>
      </c>
      <c r="T322" s="1991" t="str">
        <f aca="false">O322</f>
        <v>Month June-2023</v>
      </c>
      <c r="U322" s="1990" t="s">
        <v>1070</v>
      </c>
      <c r="V322" s="1990" t="s">
        <v>1071</v>
      </c>
      <c r="W322" s="1990" t="s">
        <v>1072</v>
      </c>
      <c r="X322" s="1990" t="s">
        <v>1073</v>
      </c>
    </row>
    <row r="323" customFormat="false" ht="15.75" hidden="false" customHeight="true" outlineLevel="0" collapsed="false">
      <c r="A323" s="2527" t="s">
        <v>794</v>
      </c>
      <c r="B323" s="1998" t="s">
        <v>1074</v>
      </c>
      <c r="C323" s="2528" t="s">
        <v>1075</v>
      </c>
      <c r="D323" s="2528"/>
      <c r="E323" s="2528"/>
      <c r="F323" s="2529" t="s">
        <v>45</v>
      </c>
      <c r="G323" s="2000" t="s">
        <v>1076</v>
      </c>
      <c r="H323" s="2000"/>
      <c r="I323" s="2000"/>
      <c r="J323" s="2000" t="s">
        <v>29</v>
      </c>
      <c r="K323" s="2000" t="s">
        <v>1077</v>
      </c>
      <c r="L323" s="2000"/>
      <c r="M323" s="2528" t="s">
        <v>1134</v>
      </c>
      <c r="N323" s="1998"/>
      <c r="O323" s="1997" t="s">
        <v>479</v>
      </c>
    </row>
    <row r="324" customFormat="false" ht="15.75" hidden="false" customHeight="false" outlineLevel="0" collapsed="false">
      <c r="A324" s="2527"/>
      <c r="B324" s="1998"/>
      <c r="C324" s="1998" t="s">
        <v>2380</v>
      </c>
      <c r="D324" s="2562"/>
      <c r="E324" s="1998" t="s">
        <v>1080</v>
      </c>
      <c r="F324" s="2529"/>
      <c r="G324" s="2249" t="n">
        <f aca="false">'NORTH-1'!$H$8</f>
        <v>44929</v>
      </c>
      <c r="H324" s="2249" t="n">
        <f aca="false">'NORTH-1'!$H$8</f>
        <v>44929</v>
      </c>
      <c r="I324" s="2000" t="s">
        <v>47</v>
      </c>
      <c r="J324" s="2000"/>
      <c r="K324" s="2000" t="s">
        <v>1081</v>
      </c>
      <c r="L324" s="2000" t="s">
        <v>1082</v>
      </c>
      <c r="M324" s="1994" t="s">
        <v>1083</v>
      </c>
      <c r="N324" s="1998" t="s">
        <v>741</v>
      </c>
      <c r="O324" s="1997"/>
      <c r="T324" s="1441" t="n">
        <v>15283200.0000001</v>
      </c>
      <c r="U324" s="1441" t="n">
        <v>15283200.0000001</v>
      </c>
      <c r="V324" s="1441" t="n">
        <f aca="false">T324-U324</f>
        <v>0</v>
      </c>
      <c r="W324" s="2001" t="n">
        <f aca="false">V324/U324*100</f>
        <v>0</v>
      </c>
      <c r="X324" s="1441" t="str">
        <f aca="false">IF(W324&gt;40,"FAULT",IF(W324&lt;-40,"CHECK","OK"))</f>
        <v>OK</v>
      </c>
    </row>
    <row r="325" customFormat="false" ht="15.75" hidden="false" customHeight="false" outlineLevel="0" collapsed="false">
      <c r="A325" s="2002" t="n">
        <v>1</v>
      </c>
      <c r="B325" s="2003" t="n">
        <v>2</v>
      </c>
      <c r="C325" s="2003" t="n">
        <v>4</v>
      </c>
      <c r="D325" s="2563"/>
      <c r="E325" s="2003" t="n">
        <v>5</v>
      </c>
      <c r="F325" s="2423" t="n">
        <v>7</v>
      </c>
      <c r="G325" s="2002" t="n">
        <v>9</v>
      </c>
      <c r="H325" s="2002" t="n">
        <v>9</v>
      </c>
      <c r="I325" s="2002" t="s">
        <v>1084</v>
      </c>
      <c r="J325" s="2002" t="n">
        <v>11</v>
      </c>
      <c r="K325" s="2002" t="s">
        <v>1085</v>
      </c>
      <c r="L325" s="2002" t="s">
        <v>1086</v>
      </c>
      <c r="M325" s="2002" t="n">
        <v>14</v>
      </c>
      <c r="N325" s="2006" t="n">
        <v>15</v>
      </c>
      <c r="O325" s="2002" t="n">
        <v>16</v>
      </c>
      <c r="V325" s="1441" t="n">
        <f aca="false">T325-U325</f>
        <v>0</v>
      </c>
      <c r="W325" s="2001" t="e">
        <f aca="false">V325/U325*100</f>
        <v>#DIV/0!</v>
      </c>
      <c r="X325" s="1441" t="e">
        <f aca="false">IF(W325&gt;40,"FAULT",IF(W325&lt;-40,"CHECK","OK"))</f>
        <v>#DIV/0!</v>
      </c>
    </row>
    <row r="326" customFormat="false" ht="15.75" hidden="false" customHeight="false" outlineLevel="0" collapsed="false">
      <c r="A326" s="2132"/>
      <c r="B326" s="2008" t="s">
        <v>2431</v>
      </c>
      <c r="C326" s="2009"/>
      <c r="D326" s="2009"/>
      <c r="E326" s="2009"/>
      <c r="F326" s="2427"/>
      <c r="G326" s="2009"/>
      <c r="H326" s="2009"/>
      <c r="I326" s="2009"/>
      <c r="J326" s="2009"/>
      <c r="K326" s="2010"/>
      <c r="L326" s="2009"/>
      <c r="M326" s="2013"/>
      <c r="N326" s="2014"/>
      <c r="O326" s="2151"/>
      <c r="V326" s="1441" t="n">
        <f aca="false">T326-U326</f>
        <v>0</v>
      </c>
      <c r="W326" s="2001" t="e">
        <f aca="false">V326/U326*100</f>
        <v>#DIV/0!</v>
      </c>
      <c r="X326" s="1441" t="e">
        <f aca="false">IF(W326&gt;40,"FAULT",IF(W326&lt;-40,"CHECK","OK"))</f>
        <v>#DIV/0!</v>
      </c>
    </row>
    <row r="327" customFormat="false" ht="15.75" hidden="false" customHeight="false" outlineLevel="0" collapsed="false">
      <c r="A327" s="2027" t="n">
        <v>1</v>
      </c>
      <c r="B327" s="2017" t="s">
        <v>1192</v>
      </c>
      <c r="C327" s="2152" t="n">
        <v>11</v>
      </c>
      <c r="D327" s="2470" t="s">
        <v>76</v>
      </c>
      <c r="E327" s="2018" t="s">
        <v>2432</v>
      </c>
      <c r="F327" s="2071" t="n">
        <v>1</v>
      </c>
      <c r="G327" s="2022"/>
      <c r="H327" s="2022"/>
      <c r="I327" s="2212" t="n">
        <f aca="false">H327-G327</f>
        <v>0</v>
      </c>
      <c r="J327" s="2213" t="n">
        <v>160000</v>
      </c>
      <c r="K327" s="2214" t="n">
        <f aca="false">J327*I327*F327</f>
        <v>0</v>
      </c>
      <c r="L327" s="2128"/>
      <c r="M327" s="2128"/>
      <c r="N327" s="2131"/>
      <c r="O327" s="2151"/>
      <c r="V327" s="1441" t="n">
        <f aca="false">T327-U327</f>
        <v>0</v>
      </c>
      <c r="W327" s="2001" t="e">
        <f aca="false">V327/U327*100</f>
        <v>#DIV/0!</v>
      </c>
      <c r="X327" s="1441" t="e">
        <f aca="false">IF(W327&gt;40,"FAULT",IF(W327&lt;-40,"CHECK","OK"))</f>
        <v>#DIV/0!</v>
      </c>
    </row>
    <row r="328" customFormat="false" ht="15.75" hidden="false" customHeight="false" outlineLevel="0" collapsed="false">
      <c r="A328" s="2027" t="n">
        <v>2</v>
      </c>
      <c r="B328" s="2017" t="s">
        <v>1190</v>
      </c>
      <c r="C328" s="2152" t="n">
        <v>11</v>
      </c>
      <c r="D328" s="2472" t="s">
        <v>76</v>
      </c>
      <c r="E328" s="2018" t="n">
        <v>30799464</v>
      </c>
      <c r="F328" s="2071" t="n">
        <v>1</v>
      </c>
      <c r="G328" s="2022"/>
      <c r="H328" s="2022"/>
      <c r="I328" s="2212" t="n">
        <f aca="false">H328-G328</f>
        <v>0</v>
      </c>
      <c r="J328" s="2213" t="n">
        <v>160000</v>
      </c>
      <c r="K328" s="2214" t="n">
        <f aca="false">J328*I328*F328</f>
        <v>0</v>
      </c>
      <c r="L328" s="2128"/>
      <c r="M328" s="2128"/>
      <c r="N328" s="2131"/>
      <c r="O328" s="2151"/>
      <c r="V328" s="1441" t="n">
        <f aca="false">T328-U328</f>
        <v>0</v>
      </c>
      <c r="W328" s="2001" t="e">
        <f aca="false">V328/U328*100</f>
        <v>#DIV/0!</v>
      </c>
      <c r="X328" s="1441" t="e">
        <f aca="false">IF(W328&gt;40,"FAULT",IF(W328&lt;-40,"CHECK","OK"))</f>
        <v>#DIV/0!</v>
      </c>
    </row>
    <row r="329" s="2077" customFormat="true" ht="15.75" hidden="false" customHeight="false" outlineLevel="0" collapsed="false">
      <c r="A329" s="2132"/>
      <c r="C329" s="2143"/>
      <c r="D329" s="2143"/>
      <c r="E329" s="2143"/>
      <c r="F329" s="2454"/>
      <c r="G329" s="2145"/>
      <c r="H329" s="2145"/>
      <c r="I329" s="2145"/>
      <c r="J329" s="2142" t="s">
        <v>475</v>
      </c>
      <c r="K329" s="2121" t="n">
        <f aca="false">L307</f>
        <v>8635416.00000003</v>
      </c>
      <c r="L329" s="2130"/>
      <c r="M329" s="2130" t="n">
        <f aca="false">M307</f>
        <v>8875824.05475535</v>
      </c>
      <c r="N329" s="2131"/>
      <c r="O329" s="2151"/>
      <c r="V329" s="1441" t="n">
        <f aca="false">T329-U329</f>
        <v>0</v>
      </c>
      <c r="W329" s="2001" t="e">
        <f aca="false">V329/U329*100</f>
        <v>#DIV/0!</v>
      </c>
      <c r="X329" s="1441" t="e">
        <f aca="false">IF(W329&gt;40,"FAULT",IF(W329&lt;-40,"CHECK","OK"))</f>
        <v>#DIV/0!</v>
      </c>
    </row>
    <row r="330" customFormat="false" ht="15.75" hidden="false" customHeight="false" outlineLevel="0" collapsed="false">
      <c r="A330" s="2578"/>
      <c r="B330" s="2058" t="s">
        <v>2431</v>
      </c>
      <c r="C330" s="2059"/>
      <c r="D330" s="2059"/>
      <c r="E330" s="2059"/>
      <c r="F330" s="2062"/>
      <c r="G330" s="2059"/>
      <c r="H330" s="2059"/>
      <c r="I330" s="2059"/>
      <c r="J330" s="2059"/>
      <c r="K330" s="2060"/>
      <c r="L330" s="2059"/>
      <c r="M330" s="2063"/>
      <c r="N330" s="2064"/>
      <c r="O330" s="2326"/>
      <c r="V330" s="1441" t="n">
        <f aca="false">T330-U330</f>
        <v>0</v>
      </c>
      <c r="W330" s="2001" t="e">
        <f aca="false">V330/U330*100</f>
        <v>#DIV/0!</v>
      </c>
      <c r="X330" s="1441" t="e">
        <f aca="false">IF(W330&gt;40,"FAULT",IF(W330&lt;-40,"CHECK","OK"))</f>
        <v>#DIV/0!</v>
      </c>
    </row>
    <row r="331" customFormat="false" ht="15.75" hidden="false" customHeight="false" outlineLevel="0" collapsed="false">
      <c r="A331" s="2016" t="n">
        <v>1</v>
      </c>
      <c r="B331" s="2017" t="s">
        <v>2433</v>
      </c>
      <c r="C331" s="2152" t="n">
        <v>11</v>
      </c>
      <c r="D331" s="2579" t="s">
        <v>2363</v>
      </c>
      <c r="E331" s="2018" t="n">
        <v>30799488</v>
      </c>
      <c r="F331" s="2071" t="n">
        <v>1</v>
      </c>
      <c r="G331" s="2120"/>
      <c r="H331" s="2120"/>
      <c r="I331" s="2053" t="n">
        <f aca="false">H331-G331</f>
        <v>0</v>
      </c>
      <c r="J331" s="2027" t="n">
        <v>60000</v>
      </c>
      <c r="K331" s="2135" t="s">
        <v>1280</v>
      </c>
      <c r="L331" s="2237" t="n">
        <f aca="false">1.73*10.5*O331*0.9*24*31</f>
        <v>973062.72</v>
      </c>
      <c r="M331" s="2128" t="n">
        <f aca="false">L331*$K$340/$L$340</f>
        <v>1173662.68492633</v>
      </c>
      <c r="N331" s="2154" t="s">
        <v>748</v>
      </c>
      <c r="O331" s="2155" t="n">
        <v>80</v>
      </c>
      <c r="S331" s="2077" t="str">
        <f aca="false">B331</f>
        <v>West Malibagh</v>
      </c>
      <c r="T331" s="2519" t="n">
        <f aca="false">M331</f>
        <v>1173662.68492633</v>
      </c>
      <c r="U331" s="2077" t="n">
        <v>978294.950675933</v>
      </c>
      <c r="V331" s="1441" t="n">
        <f aca="false">T331-U331</f>
        <v>195367.734250394</v>
      </c>
      <c r="W331" s="2001" t="n">
        <f aca="false">V331/U331*100</f>
        <v>19.9702282134246</v>
      </c>
      <c r="X331" s="1441" t="str">
        <f aca="false">IF(W331&gt;40,"FAULT",IF(W331&lt;-40,"CHECK","OK"))</f>
        <v>OK</v>
      </c>
    </row>
    <row r="332" customFormat="false" ht="15.75" hidden="false" customHeight="false" outlineLevel="0" collapsed="false">
      <c r="A332" s="2016" t="n">
        <v>2</v>
      </c>
      <c r="B332" s="2017" t="s">
        <v>2434</v>
      </c>
      <c r="C332" s="2152" t="n">
        <v>11</v>
      </c>
      <c r="D332" s="2580" t="s">
        <v>2363</v>
      </c>
      <c r="E332" s="2018" t="n">
        <v>307994528</v>
      </c>
      <c r="F332" s="2071" t="n">
        <v>1</v>
      </c>
      <c r="G332" s="2120"/>
      <c r="H332" s="2120"/>
      <c r="I332" s="2053" t="n">
        <f aca="false">H332-G332</f>
        <v>0</v>
      </c>
      <c r="J332" s="2027" t="n">
        <v>60000</v>
      </c>
      <c r="K332" s="2135" t="s">
        <v>1280</v>
      </c>
      <c r="L332" s="2237" t="n">
        <f aca="false">1.73*10.5*O332*0.9*24*31</f>
        <v>1398777.66</v>
      </c>
      <c r="M332" s="2128" t="n">
        <f aca="false">L332*$K$340/$L$340</f>
        <v>1687140.1095816</v>
      </c>
      <c r="N332" s="2154" t="s">
        <v>748</v>
      </c>
      <c r="O332" s="2155" t="n">
        <v>115</v>
      </c>
      <c r="S332" s="2077" t="str">
        <f aca="false">B332</f>
        <v>Ullon</v>
      </c>
      <c r="T332" s="2519" t="n">
        <f aca="false">M332</f>
        <v>1687140.1095816</v>
      </c>
      <c r="U332" s="2077" t="n">
        <v>1406298.99159665</v>
      </c>
      <c r="V332" s="1441" t="n">
        <f aca="false">T332-U332</f>
        <v>280841.117984941</v>
      </c>
      <c r="W332" s="2001" t="n">
        <f aca="false">V332/U332*100</f>
        <v>19.9702282134247</v>
      </c>
      <c r="X332" s="1441" t="str">
        <f aca="false">IF(W332&gt;40,"FAULT",IF(W332&lt;-40,"CHECK","OK"))</f>
        <v>OK</v>
      </c>
    </row>
    <row r="333" customFormat="false" ht="15.75" hidden="false" customHeight="false" outlineLevel="0" collapsed="false">
      <c r="A333" s="2016" t="n">
        <v>3</v>
      </c>
      <c r="B333" s="2017" t="s">
        <v>2435</v>
      </c>
      <c r="C333" s="2152" t="n">
        <v>11</v>
      </c>
      <c r="D333" s="2580" t="s">
        <v>2363</v>
      </c>
      <c r="E333" s="2018" t="n">
        <v>30799497</v>
      </c>
      <c r="F333" s="2071" t="n">
        <v>1</v>
      </c>
      <c r="G333" s="2120"/>
      <c r="H333" s="2120"/>
      <c r="I333" s="2053" t="n">
        <f aca="false">H333-G333</f>
        <v>0</v>
      </c>
      <c r="J333" s="2027" t="n">
        <v>60000</v>
      </c>
      <c r="K333" s="2135" t="s">
        <v>1280</v>
      </c>
      <c r="L333" s="2237" t="n">
        <f aca="false">1.73*10.5*O333*0.9*24*31</f>
        <v>1337961.24</v>
      </c>
      <c r="M333" s="2128" t="n">
        <f aca="false">L333*$K$340/$L$340</f>
        <v>1613786.1917737</v>
      </c>
      <c r="N333" s="2154" t="s">
        <v>748</v>
      </c>
      <c r="O333" s="2155" t="n">
        <v>110</v>
      </c>
      <c r="S333" s="2077" t="str">
        <f aca="false">B333</f>
        <v>Mohanagar</v>
      </c>
      <c r="T333" s="2519" t="n">
        <f aca="false">M333</f>
        <v>1613786.1917737</v>
      </c>
      <c r="U333" s="2077" t="n">
        <v>1345155.55717941</v>
      </c>
      <c r="V333" s="1441" t="n">
        <f aca="false">T333-U333</f>
        <v>268630.634594292</v>
      </c>
      <c r="W333" s="2001" t="n">
        <f aca="false">V333/U333*100</f>
        <v>19.9702282134247</v>
      </c>
      <c r="X333" s="1441" t="str">
        <f aca="false">IF(W333&gt;40,"FAULT",IF(W333&lt;-40,"CHECK","OK"))</f>
        <v>OK</v>
      </c>
    </row>
    <row r="334" customFormat="false" ht="15.75" hidden="false" customHeight="false" outlineLevel="0" collapsed="false">
      <c r="A334" s="2016" t="n">
        <v>4</v>
      </c>
      <c r="B334" s="2017" t="s">
        <v>2436</v>
      </c>
      <c r="C334" s="2152" t="n">
        <v>11</v>
      </c>
      <c r="D334" s="2580" t="s">
        <v>2363</v>
      </c>
      <c r="E334" s="2018" t="n">
        <v>30799497</v>
      </c>
      <c r="F334" s="2071" t="n">
        <v>1</v>
      </c>
      <c r="G334" s="2120"/>
      <c r="H334" s="2120"/>
      <c r="I334" s="2053" t="n">
        <f aca="false">H334-G334</f>
        <v>0</v>
      </c>
      <c r="J334" s="2027" t="n">
        <v>60000</v>
      </c>
      <c r="K334" s="2135" t="s">
        <v>1280</v>
      </c>
      <c r="L334" s="2237" t="n">
        <f aca="false">1.73*10.5*O334*0.9*24*31</f>
        <v>1094695.56</v>
      </c>
      <c r="M334" s="2128" t="n">
        <f aca="false">L334*$K$340/$L$340</f>
        <v>1320370.52054212</v>
      </c>
      <c r="N334" s="2154" t="s">
        <v>748</v>
      </c>
      <c r="O334" s="2155" t="n">
        <v>90</v>
      </c>
      <c r="S334" s="2077" t="str">
        <f aca="false">B334</f>
        <v>Bagichartek</v>
      </c>
      <c r="T334" s="2519" t="n">
        <f aca="false">M334</f>
        <v>1320370.52054212</v>
      </c>
      <c r="U334" s="2077" t="n">
        <v>1100581.81951042</v>
      </c>
      <c r="V334" s="1441" t="n">
        <f aca="false">T334-U334</f>
        <v>219788.701031693</v>
      </c>
      <c r="W334" s="2001" t="n">
        <f aca="false">V334/U334*100</f>
        <v>19.9702282134247</v>
      </c>
      <c r="X334" s="1441" t="str">
        <f aca="false">IF(W334&gt;40,"FAULT",IF(W334&lt;-40,"CHECK","OK"))</f>
        <v>OK</v>
      </c>
    </row>
    <row r="335" customFormat="false" ht="15.75" hidden="false" customHeight="false" outlineLevel="0" collapsed="false">
      <c r="A335" s="2016" t="n">
        <v>1</v>
      </c>
      <c r="B335" s="2017" t="s">
        <v>2437</v>
      </c>
      <c r="C335" s="2152" t="n">
        <v>11</v>
      </c>
      <c r="D335" s="2580" t="s">
        <v>2363</v>
      </c>
      <c r="E335" s="2018" t="n">
        <v>30799487</v>
      </c>
      <c r="F335" s="2071" t="n">
        <v>1</v>
      </c>
      <c r="G335" s="2120"/>
      <c r="H335" s="2120"/>
      <c r="I335" s="2053" t="n">
        <f aca="false">H335-G335</f>
        <v>0</v>
      </c>
      <c r="J335" s="2027" t="n">
        <v>60000</v>
      </c>
      <c r="K335" s="2135" t="s">
        <v>1280</v>
      </c>
      <c r="L335" s="2237" t="n">
        <f aca="false">1.73*10.5*O335*0.9*24*31</f>
        <v>1337961.24</v>
      </c>
      <c r="M335" s="2128" t="n">
        <f aca="false">L335*$K$340/$L$340</f>
        <v>1613786.1917737</v>
      </c>
      <c r="N335" s="2154" t="s">
        <v>748</v>
      </c>
      <c r="O335" s="2155" t="n">
        <v>110</v>
      </c>
      <c r="S335" s="2077" t="str">
        <f aca="false">B335</f>
        <v>Mirbagh</v>
      </c>
      <c r="T335" s="2519" t="n">
        <f aca="false">M335</f>
        <v>1613786.1917737</v>
      </c>
      <c r="U335" s="2077" t="n">
        <v>1345155.55717941</v>
      </c>
      <c r="V335" s="1441" t="n">
        <f aca="false">T335-U335</f>
        <v>268630.634594292</v>
      </c>
      <c r="W335" s="2001" t="n">
        <f aca="false">V335/U335*100</f>
        <v>19.9702282134247</v>
      </c>
      <c r="X335" s="1441" t="str">
        <f aca="false">IF(W335&gt;40,"FAULT",IF(W335&lt;-40,"CHECK","OK"))</f>
        <v>OK</v>
      </c>
    </row>
    <row r="336" customFormat="false" ht="15.75" hidden="false" customHeight="false" outlineLevel="0" collapsed="false">
      <c r="A336" s="2016" t="n">
        <v>2</v>
      </c>
      <c r="B336" s="2017" t="s">
        <v>2438</v>
      </c>
      <c r="C336" s="2152" t="n">
        <v>11</v>
      </c>
      <c r="D336" s="2580" t="s">
        <v>2363</v>
      </c>
      <c r="E336" s="2018" t="s">
        <v>2439</v>
      </c>
      <c r="F336" s="2071" t="n">
        <v>1</v>
      </c>
      <c r="G336" s="2120"/>
      <c r="H336" s="2120"/>
      <c r="I336" s="2053" t="n">
        <f aca="false">H336-G336</f>
        <v>0</v>
      </c>
      <c r="J336" s="2027" t="n">
        <v>60000</v>
      </c>
      <c r="K336" s="2135" t="s">
        <v>1280</v>
      </c>
      <c r="L336" s="2237" t="n">
        <f aca="false">1.73*10.5*O336*0.9*24*31</f>
        <v>1216328.4</v>
      </c>
      <c r="M336" s="2128" t="n">
        <f aca="false">L336*$K$340/$L$340</f>
        <v>1467078.35615791</v>
      </c>
      <c r="N336" s="2154" t="s">
        <v>748</v>
      </c>
      <c r="O336" s="2155" t="n">
        <v>100</v>
      </c>
      <c r="S336" s="2077" t="str">
        <f aca="false">B336</f>
        <v>West Rampura</v>
      </c>
      <c r="T336" s="2519" t="n">
        <f aca="false">M336</f>
        <v>1467078.35615791</v>
      </c>
      <c r="U336" s="2077" t="n">
        <v>1222868.68834492</v>
      </c>
      <c r="V336" s="1441" t="n">
        <f aca="false">T336-U336</f>
        <v>244209.667812993</v>
      </c>
      <c r="W336" s="2001" t="n">
        <f aca="false">V336/U336*100</f>
        <v>19.9702282134247</v>
      </c>
      <c r="X336" s="1441" t="str">
        <f aca="false">IF(W336&gt;40,"FAULT",IF(W336&lt;-40,"CHECK","OK"))</f>
        <v>OK</v>
      </c>
    </row>
    <row r="337" customFormat="false" ht="15.75" hidden="false" customHeight="false" outlineLevel="0" collapsed="false">
      <c r="A337" s="2016" t="n">
        <v>3</v>
      </c>
      <c r="B337" s="2236" t="s">
        <v>2440</v>
      </c>
      <c r="C337" s="2152" t="n">
        <v>11</v>
      </c>
      <c r="D337" s="2580" t="s">
        <v>2363</v>
      </c>
      <c r="E337" s="2018" t="n">
        <v>30799461</v>
      </c>
      <c r="F337" s="2071" t="n">
        <v>1</v>
      </c>
      <c r="G337" s="2120"/>
      <c r="H337" s="2120"/>
      <c r="I337" s="2053" t="n">
        <f aca="false">H337-G337</f>
        <v>0</v>
      </c>
      <c r="J337" s="2027" t="n">
        <v>60000</v>
      </c>
      <c r="K337" s="2135"/>
      <c r="L337" s="2237" t="n">
        <f aca="false">J337*I337*F337</f>
        <v>0</v>
      </c>
      <c r="M337" s="2128" t="n">
        <f aca="false">L337*$K$340/$L$340</f>
        <v>0</v>
      </c>
      <c r="N337" s="2154" t="s">
        <v>748</v>
      </c>
      <c r="O337" s="2155"/>
      <c r="S337" s="2077" t="str">
        <f aca="false">B337</f>
        <v>Jilkanon</v>
      </c>
      <c r="T337" s="2519" t="n">
        <f aca="false">M337</f>
        <v>0</v>
      </c>
      <c r="U337" s="2077" t="n">
        <v>0</v>
      </c>
      <c r="V337" s="1441" t="n">
        <f aca="false">T337-U337</f>
        <v>0</v>
      </c>
      <c r="W337" s="2001" t="e">
        <f aca="false">V337/U337*100</f>
        <v>#DIV/0!</v>
      </c>
      <c r="X337" s="1441" t="e">
        <f aca="false">IF(W337&gt;40,"FAULT",IF(W337&lt;-40,"CHECK","OK"))</f>
        <v>#DIV/0!</v>
      </c>
    </row>
    <row r="338" customFormat="false" ht="15.75" hidden="false" customHeight="false" outlineLevel="0" collapsed="false">
      <c r="A338" s="2016" t="n">
        <v>4</v>
      </c>
      <c r="B338" s="2017" t="s">
        <v>2281</v>
      </c>
      <c r="C338" s="2152" t="n">
        <v>11</v>
      </c>
      <c r="D338" s="2580" t="s">
        <v>67</v>
      </c>
      <c r="E338" s="2018" t="n">
        <v>5395187</v>
      </c>
      <c r="F338" s="2071" t="n">
        <v>1</v>
      </c>
      <c r="G338" s="2120"/>
      <c r="H338" s="2120"/>
      <c r="I338" s="2053" t="n">
        <f aca="false">H338-G338</f>
        <v>0</v>
      </c>
      <c r="J338" s="2027" t="n">
        <v>2</v>
      </c>
      <c r="K338" s="2135"/>
      <c r="L338" s="2128" t="n">
        <f aca="false">J338*I338*F338</f>
        <v>0</v>
      </c>
      <c r="M338" s="2128" t="n">
        <f aca="false">L338*$K$340/$L$340</f>
        <v>0</v>
      </c>
      <c r="N338" s="2154" t="s">
        <v>748</v>
      </c>
      <c r="O338" s="2155"/>
      <c r="S338" s="2077" t="str">
        <f aca="false">B338</f>
        <v>AT-1</v>
      </c>
      <c r="T338" s="2519" t="n">
        <f aca="false">M338</f>
        <v>0</v>
      </c>
      <c r="U338" s="2077" t="n">
        <v>0</v>
      </c>
      <c r="V338" s="1441" t="n">
        <f aca="false">T338-U338</f>
        <v>0</v>
      </c>
      <c r="W338" s="2001" t="e">
        <f aca="false">V338/U338*100</f>
        <v>#DIV/0!</v>
      </c>
      <c r="X338" s="1441" t="e">
        <f aca="false">IF(W338&gt;40,"FAULT",IF(W338&lt;-40,"CHECK","OK"))</f>
        <v>#DIV/0!</v>
      </c>
    </row>
    <row r="339" customFormat="false" ht="15.75" hidden="false" customHeight="false" outlineLevel="0" collapsed="false">
      <c r="A339" s="2016" t="n">
        <v>5</v>
      </c>
      <c r="B339" s="2017" t="s">
        <v>2282</v>
      </c>
      <c r="C339" s="2152" t="n">
        <v>11</v>
      </c>
      <c r="D339" s="2581" t="s">
        <v>67</v>
      </c>
      <c r="E339" s="2018" t="n">
        <v>5379456</v>
      </c>
      <c r="F339" s="2071" t="n">
        <v>1</v>
      </c>
      <c r="G339" s="2120"/>
      <c r="H339" s="2120"/>
      <c r="I339" s="2053" t="n">
        <f aca="false">H339-G339</f>
        <v>0</v>
      </c>
      <c r="J339" s="2027" t="n">
        <v>2</v>
      </c>
      <c r="K339" s="2135"/>
      <c r="L339" s="2128" t="n">
        <f aca="false">J339*I339*F339</f>
        <v>0</v>
      </c>
      <c r="M339" s="2128" t="n">
        <f aca="false">L339*$K$340/$L$340</f>
        <v>0</v>
      </c>
      <c r="N339" s="2154" t="s">
        <v>748</v>
      </c>
      <c r="O339" s="2155"/>
      <c r="S339" s="2077" t="str">
        <f aca="false">B339</f>
        <v>AT-2</v>
      </c>
      <c r="T339" s="2519" t="n">
        <f aca="false">M339</f>
        <v>0</v>
      </c>
      <c r="U339" s="2077" t="n">
        <v>0</v>
      </c>
      <c r="V339" s="1441" t="n">
        <f aca="false">T339-U339</f>
        <v>0</v>
      </c>
      <c r="W339" s="2001" t="e">
        <f aca="false">V339/U339*100</f>
        <v>#DIV/0!</v>
      </c>
      <c r="X339" s="1441" t="e">
        <f aca="false">IF(W339&gt;40,"FAULT",IF(W339&lt;-40,"CHECK","OK"))</f>
        <v>#DIV/0!</v>
      </c>
    </row>
    <row r="340" customFormat="false" ht="20.25" hidden="false" customHeight="false" outlineLevel="0" collapsed="false">
      <c r="A340" s="2132"/>
      <c r="B340" s="2142"/>
      <c r="C340" s="2143"/>
      <c r="D340" s="2143"/>
      <c r="E340" s="2143"/>
      <c r="F340" s="2454"/>
      <c r="G340" s="2145"/>
      <c r="H340" s="2145"/>
      <c r="I340" s="2145"/>
      <c r="J340" s="2142" t="s">
        <v>1187</v>
      </c>
      <c r="K340" s="2130" t="n">
        <f aca="false">M329</f>
        <v>8875824.05475535</v>
      </c>
      <c r="L340" s="2582" t="n">
        <f aca="false">SUM(L331:L339)</f>
        <v>7358786.82</v>
      </c>
      <c r="M340" s="2582" t="n">
        <f aca="false">SUM(M331:M339)</f>
        <v>8875824.05475535</v>
      </c>
      <c r="N340" s="2458" t="n">
        <f aca="false">(M340-L340)/L340*100</f>
        <v>20.6153170605824</v>
      </c>
      <c r="O340" s="2240"/>
    </row>
    <row r="342" customFormat="false" ht="15.75" hidden="false" customHeight="false" outlineLevel="0" collapsed="false">
      <c r="F342" s="2169" t="s">
        <v>1234</v>
      </c>
      <c r="G342" s="2169"/>
      <c r="H342" s="2169"/>
      <c r="I342" s="2170" t="s">
        <v>212</v>
      </c>
    </row>
    <row r="343" customFormat="false" ht="15.75" hidden="false" customHeight="false" outlineLevel="0" collapsed="false">
      <c r="F343" s="2260" t="s">
        <v>748</v>
      </c>
      <c r="G343" s="2261" t="s">
        <v>1367</v>
      </c>
      <c r="H343" s="2261"/>
      <c r="I343" s="2171" t="n">
        <f aca="false">SUM(M331:M339)</f>
        <v>8875824.05475535</v>
      </c>
    </row>
    <row r="344" customFormat="false" ht="15.75" hidden="false" customHeight="false" outlineLevel="0" collapsed="false">
      <c r="F344" s="2260"/>
      <c r="G344" s="2261"/>
      <c r="H344" s="2261"/>
      <c r="I344" s="2171"/>
    </row>
    <row r="345" customFormat="false" ht="15.75" hidden="false" customHeight="false" outlineLevel="0" collapsed="false">
      <c r="F345" s="2260"/>
      <c r="G345" s="2261"/>
      <c r="H345" s="2261"/>
      <c r="I345" s="2171"/>
    </row>
    <row r="346" customFormat="false" ht="15.75" hidden="false" customHeight="false" outlineLevel="0" collapsed="false">
      <c r="F346" s="2260"/>
      <c r="G346" s="2261"/>
      <c r="H346" s="2261"/>
      <c r="I346" s="2171"/>
    </row>
    <row r="347" customFormat="false" ht="15.75" hidden="false" customHeight="false" outlineLevel="0" collapsed="false">
      <c r="F347" s="2260"/>
      <c r="G347" s="2126"/>
      <c r="H347" s="2126"/>
      <c r="I347" s="2171"/>
    </row>
    <row r="348" customFormat="false" ht="15.75" hidden="false" customHeight="true" outlineLevel="0" collapsed="false">
      <c r="F348" s="2241" t="s">
        <v>1239</v>
      </c>
      <c r="G348" s="2241"/>
      <c r="H348" s="2241"/>
      <c r="I348" s="2242" t="n">
        <f aca="false">SUM(I343:I347)</f>
        <v>8875824.05475535</v>
      </c>
      <c r="J348" s="2130" t="n">
        <f aca="false">I348-M340</f>
        <v>0</v>
      </c>
    </row>
    <row r="349" customFormat="false" ht="15.75" hidden="false" customHeight="false" outlineLevel="0" collapsed="false">
      <c r="F349" s="2103"/>
    </row>
    <row r="354" customFormat="false" ht="25.5" hidden="false" customHeight="false" outlineLevel="0" collapsed="false">
      <c r="A354" s="2271"/>
      <c r="B354" s="2175" t="s">
        <v>2441</v>
      </c>
      <c r="C354" s="2175"/>
      <c r="D354" s="2175"/>
      <c r="E354" s="2175"/>
      <c r="F354" s="2175"/>
      <c r="G354" s="2175"/>
      <c r="H354" s="2175"/>
      <c r="I354" s="2175"/>
      <c r="J354" s="2175"/>
      <c r="K354" s="2175"/>
      <c r="L354" s="2175"/>
      <c r="M354" s="2175"/>
      <c r="N354" s="2421"/>
      <c r="O354" s="2174"/>
    </row>
    <row r="357" customFormat="false" ht="45" hidden="false" customHeight="false" outlineLevel="0" collapsed="false">
      <c r="A357" s="2270" t="s">
        <v>2442</v>
      </c>
      <c r="B357" s="2270"/>
      <c r="C357" s="2270"/>
      <c r="D357" s="2270"/>
      <c r="E357" s="2270"/>
      <c r="F357" s="2270"/>
      <c r="G357" s="2270"/>
      <c r="H357" s="2270"/>
      <c r="I357" s="2270"/>
      <c r="J357" s="2270"/>
      <c r="K357" s="2270"/>
      <c r="L357" s="2270"/>
      <c r="M357" s="2270"/>
      <c r="N357" s="2270"/>
      <c r="O357" s="1989" t="str">
        <f aca="false">$O$6</f>
        <v>Month June-2023</v>
      </c>
      <c r="S357" s="1990" t="s">
        <v>1069</v>
      </c>
      <c r="T357" s="1991" t="str">
        <f aca="false">O357</f>
        <v>Month June-2023</v>
      </c>
      <c r="U357" s="1990" t="s">
        <v>1070</v>
      </c>
      <c r="V357" s="1990" t="s">
        <v>1071</v>
      </c>
      <c r="W357" s="1990" t="s">
        <v>1072</v>
      </c>
      <c r="X357" s="1990" t="s">
        <v>1073</v>
      </c>
    </row>
    <row r="358" customFormat="false" ht="15.75" hidden="false" customHeight="true" outlineLevel="0" collapsed="false">
      <c r="A358" s="2527" t="s">
        <v>794</v>
      </c>
      <c r="B358" s="1998" t="s">
        <v>1074</v>
      </c>
      <c r="C358" s="2528" t="s">
        <v>1075</v>
      </c>
      <c r="D358" s="2528"/>
      <c r="E358" s="2528"/>
      <c r="F358" s="2529" t="s">
        <v>45</v>
      </c>
      <c r="G358" s="2000" t="s">
        <v>1076</v>
      </c>
      <c r="H358" s="2000"/>
      <c r="I358" s="2000"/>
      <c r="J358" s="2000" t="s">
        <v>29</v>
      </c>
      <c r="K358" s="2528" t="s">
        <v>1077</v>
      </c>
      <c r="L358" s="2528"/>
      <c r="M358" s="2528" t="s">
        <v>1134</v>
      </c>
      <c r="N358" s="1998"/>
      <c r="O358" s="1997" t="s">
        <v>479</v>
      </c>
    </row>
    <row r="359" customFormat="false" ht="15.75" hidden="false" customHeight="false" outlineLevel="0" collapsed="false">
      <c r="A359" s="2527"/>
      <c r="B359" s="1998"/>
      <c r="C359" s="1998" t="s">
        <v>2380</v>
      </c>
      <c r="D359" s="2562"/>
      <c r="E359" s="1998" t="s">
        <v>1080</v>
      </c>
      <c r="F359" s="2529"/>
      <c r="G359" s="2249" t="n">
        <f aca="false">'NORTH-1'!$H$8</f>
        <v>44929</v>
      </c>
      <c r="H359" s="2249" t="n">
        <f aca="false">'NORTH-1'!$H$8</f>
        <v>44929</v>
      </c>
      <c r="I359" s="2000" t="s">
        <v>47</v>
      </c>
      <c r="J359" s="2000"/>
      <c r="K359" s="2000" t="s">
        <v>1081</v>
      </c>
      <c r="L359" s="2000" t="s">
        <v>1082</v>
      </c>
      <c r="M359" s="1994" t="s">
        <v>1083</v>
      </c>
      <c r="N359" s="1998" t="s">
        <v>741</v>
      </c>
      <c r="O359" s="1997"/>
      <c r="T359" s="1441" t="n">
        <v>15283200.0000001</v>
      </c>
      <c r="U359" s="1441" t="n">
        <v>15283200.0000001</v>
      </c>
      <c r="V359" s="1441" t="n">
        <f aca="false">T359-U359</f>
        <v>0</v>
      </c>
      <c r="W359" s="2001" t="n">
        <f aca="false">V359/U359*100</f>
        <v>0</v>
      </c>
      <c r="X359" s="1441" t="str">
        <f aca="false">IF(W359&gt;40,"FAULT",IF(W359&lt;-40,"CHECK","OK"))</f>
        <v>OK</v>
      </c>
    </row>
    <row r="360" customFormat="false" ht="15.75" hidden="false" customHeight="false" outlineLevel="0" collapsed="false">
      <c r="A360" s="2002" t="n">
        <v>1</v>
      </c>
      <c r="B360" s="2003" t="n">
        <v>2</v>
      </c>
      <c r="C360" s="2003" t="n">
        <v>4</v>
      </c>
      <c r="D360" s="2563"/>
      <c r="E360" s="2003" t="n">
        <v>5</v>
      </c>
      <c r="F360" s="2423" t="n">
        <v>7</v>
      </c>
      <c r="G360" s="2002" t="n">
        <v>9</v>
      </c>
      <c r="H360" s="2002" t="n">
        <v>9</v>
      </c>
      <c r="I360" s="2002" t="s">
        <v>1084</v>
      </c>
      <c r="J360" s="2002" t="n">
        <v>11</v>
      </c>
      <c r="K360" s="2002" t="s">
        <v>1085</v>
      </c>
      <c r="L360" s="2002" t="s">
        <v>1086</v>
      </c>
      <c r="M360" s="2002" t="n">
        <v>14</v>
      </c>
      <c r="N360" s="2006" t="n">
        <v>15</v>
      </c>
      <c r="O360" s="2002" t="n">
        <v>16</v>
      </c>
    </row>
    <row r="361" customFormat="false" ht="15.75" hidden="false" customHeight="false" outlineLevel="0" collapsed="false">
      <c r="A361" s="2007"/>
      <c r="B361" s="2008" t="s">
        <v>2237</v>
      </c>
      <c r="C361" s="2009"/>
      <c r="D361" s="2009"/>
      <c r="E361" s="2009"/>
      <c r="F361" s="2427"/>
      <c r="G361" s="2009"/>
      <c r="H361" s="2009"/>
      <c r="I361" s="2009"/>
      <c r="J361" s="2009"/>
      <c r="K361" s="2010"/>
      <c r="L361" s="2009"/>
      <c r="M361" s="2013"/>
      <c r="N361" s="2014"/>
      <c r="O361" s="2015"/>
    </row>
    <row r="362" customFormat="false" ht="15.75" hidden="false" customHeight="false" outlineLevel="0" collapsed="false">
      <c r="A362" s="2016" t="n">
        <v>1</v>
      </c>
      <c r="B362" s="2017" t="s">
        <v>2443</v>
      </c>
      <c r="C362" s="2018" t="n">
        <v>132</v>
      </c>
      <c r="D362" s="2133" t="s">
        <v>67</v>
      </c>
      <c r="E362" s="2020" t="n">
        <v>50146667</v>
      </c>
      <c r="F362" s="2071" t="n">
        <v>1</v>
      </c>
      <c r="G362" s="2274" t="n">
        <f aca="false">'PDB Bill AMR'!J47</f>
        <v>1730.856</v>
      </c>
      <c r="H362" s="2274" t="n">
        <f aca="false">'PDB Bill AMR'!K47</f>
        <v>1758.566</v>
      </c>
      <c r="I362" s="2274" t="n">
        <f aca="false">'PDB Bill AMR'!L47</f>
        <v>27.71</v>
      </c>
      <c r="J362" s="2178" t="n">
        <f aca="false">'PDB Bill AMR'!$I$47</f>
        <v>960000</v>
      </c>
      <c r="K362" s="2183" t="n">
        <f aca="false">'PDB Bill AMR'!M47</f>
        <v>0</v>
      </c>
      <c r="L362" s="2275" t="n">
        <f aca="false">'PDB Bill AMR'!N47</f>
        <v>26601600</v>
      </c>
      <c r="M362" s="2025"/>
      <c r="N362" s="2026"/>
      <c r="O362" s="2027"/>
    </row>
    <row r="363" customFormat="false" ht="15.75" hidden="false" customHeight="false" outlineLevel="0" collapsed="false">
      <c r="A363" s="2016" t="n">
        <v>2</v>
      </c>
      <c r="B363" s="2017" t="s">
        <v>2444</v>
      </c>
      <c r="C363" s="2018" t="n">
        <v>132</v>
      </c>
      <c r="D363" s="2133" t="s">
        <v>67</v>
      </c>
      <c r="E363" s="2020" t="n">
        <v>50146668</v>
      </c>
      <c r="F363" s="2071" t="n">
        <v>1</v>
      </c>
      <c r="G363" s="2274" t="n">
        <f aca="false">'PDB Bill AMR'!J48</f>
        <v>1525.358</v>
      </c>
      <c r="H363" s="2274" t="n">
        <f aca="false">'PDB Bill AMR'!K48</f>
        <v>1552.894</v>
      </c>
      <c r="I363" s="2274" t="n">
        <f aca="false">'PDB Bill AMR'!L48</f>
        <v>27.5360000000001</v>
      </c>
      <c r="J363" s="2178" t="n">
        <f aca="false">'PDB Bill AMR'!$I$48</f>
        <v>960000</v>
      </c>
      <c r="K363" s="2183" t="n">
        <f aca="false">'PDB Bill AMR'!M48</f>
        <v>0</v>
      </c>
      <c r="L363" s="2275" t="n">
        <f aca="false">'PDB Bill AMR'!N48</f>
        <v>26434560.0000001</v>
      </c>
      <c r="M363" s="2025"/>
      <c r="N363" s="2026"/>
      <c r="O363" s="2027"/>
    </row>
    <row r="364" customFormat="false" ht="15.75" hidden="false" customHeight="true" outlineLevel="0" collapsed="false">
      <c r="A364" s="2016"/>
      <c r="B364" s="2037"/>
      <c r="C364" s="2038"/>
      <c r="D364" s="2038"/>
      <c r="E364" s="2038"/>
      <c r="F364" s="2054"/>
      <c r="G364" s="2041"/>
      <c r="H364" s="2041"/>
      <c r="I364" s="2537" t="s">
        <v>1094</v>
      </c>
      <c r="J364" s="2537"/>
      <c r="K364" s="2583" t="n">
        <f aca="false">SUM(K362:K363)</f>
        <v>0</v>
      </c>
      <c r="L364" s="2044" t="n">
        <f aca="false">SUM(L362:L363)</f>
        <v>53036160.0000001</v>
      </c>
      <c r="M364" s="2045"/>
      <c r="N364" s="2046"/>
      <c r="O364" s="2027"/>
    </row>
    <row r="365" customFormat="false" ht="15.75" hidden="false" customHeight="true" outlineLevel="0" collapsed="false">
      <c r="A365" s="2016"/>
      <c r="B365" s="2037"/>
      <c r="C365" s="2038"/>
      <c r="D365" s="2038"/>
      <c r="E365" s="2038"/>
      <c r="F365" s="2054"/>
      <c r="G365" s="2041"/>
      <c r="H365" s="2041"/>
      <c r="I365" s="2538" t="s">
        <v>1095</v>
      </c>
      <c r="J365" s="2538"/>
      <c r="K365" s="2121" t="n">
        <f aca="false">L364-K364</f>
        <v>53036160.0000001</v>
      </c>
      <c r="L365" s="2049"/>
      <c r="M365" s="2050"/>
      <c r="O365" s="2027"/>
    </row>
    <row r="366" customFormat="false" ht="15.75" hidden="false" customHeight="false" outlineLevel="0" collapsed="false">
      <c r="A366" s="2016"/>
      <c r="B366" s="2008" t="s">
        <v>2445</v>
      </c>
      <c r="C366" s="2009"/>
      <c r="D366" s="2009"/>
      <c r="E366" s="2009"/>
      <c r="F366" s="2427"/>
      <c r="G366" s="2009"/>
      <c r="H366" s="2009"/>
      <c r="I366" s="2009"/>
      <c r="J366" s="2009"/>
      <c r="K366" s="2010"/>
      <c r="L366" s="2009"/>
      <c r="M366" s="2013"/>
      <c r="N366" s="2014"/>
      <c r="O366" s="2027"/>
    </row>
    <row r="367" customFormat="false" ht="15.75" hidden="false" customHeight="false" outlineLevel="0" collapsed="false">
      <c r="A367" s="2016" t="n">
        <v>1</v>
      </c>
      <c r="B367" s="2017" t="s">
        <v>2446</v>
      </c>
      <c r="C367" s="2018" t="n">
        <v>132</v>
      </c>
      <c r="D367" s="2133" t="s">
        <v>76</v>
      </c>
      <c r="E367" s="2018" t="s">
        <v>2447</v>
      </c>
      <c r="F367" s="2071" t="n">
        <v>1</v>
      </c>
      <c r="G367" s="2212" t="n">
        <v>1519412</v>
      </c>
      <c r="H367" s="2212" t="n">
        <v>1545900</v>
      </c>
      <c r="I367" s="2212" t="n">
        <f aca="false">H367-G367</f>
        <v>26488</v>
      </c>
      <c r="J367" s="2027" t="n">
        <v>1000</v>
      </c>
      <c r="K367" s="2214" t="n">
        <f aca="false">J367*I367*F367</f>
        <v>26488000</v>
      </c>
      <c r="L367" s="2025"/>
      <c r="M367" s="2544"/>
      <c r="N367" s="2030"/>
      <c r="O367" s="2027"/>
    </row>
    <row r="368" customFormat="false" ht="15.75" hidden="false" customHeight="false" outlineLevel="0" collapsed="false">
      <c r="A368" s="2016"/>
      <c r="B368" s="2017"/>
      <c r="C368" s="2018" t="n">
        <v>132</v>
      </c>
      <c r="D368" s="2133" t="s">
        <v>67</v>
      </c>
      <c r="E368" s="2018"/>
      <c r="F368" s="2071" t="n">
        <v>1</v>
      </c>
      <c r="G368" s="2022" t="n">
        <v>0</v>
      </c>
      <c r="H368" s="2022" t="n">
        <v>0</v>
      </c>
      <c r="I368" s="2212" t="n">
        <f aca="false">H368-G368</f>
        <v>0</v>
      </c>
      <c r="J368" s="2027"/>
      <c r="K368" s="2214"/>
      <c r="L368" s="2029"/>
      <c r="M368" s="2544"/>
      <c r="N368" s="2030"/>
      <c r="O368" s="2027"/>
    </row>
    <row r="369" customFormat="false" ht="15.75" hidden="false" customHeight="false" outlineLevel="0" collapsed="false">
      <c r="A369" s="2016" t="n">
        <v>2</v>
      </c>
      <c r="B369" s="2017" t="s">
        <v>2448</v>
      </c>
      <c r="C369" s="2018" t="n">
        <v>132</v>
      </c>
      <c r="D369" s="2133" t="s">
        <v>76</v>
      </c>
      <c r="E369" s="2018" t="s">
        <v>2449</v>
      </c>
      <c r="F369" s="2071" t="n">
        <v>1</v>
      </c>
      <c r="G369" s="2212" t="n">
        <v>1468831</v>
      </c>
      <c r="H369" s="2212" t="n">
        <v>1495344</v>
      </c>
      <c r="I369" s="2212" t="n">
        <f aca="false">H369-G369</f>
        <v>26513</v>
      </c>
      <c r="J369" s="2027" t="n">
        <v>1000</v>
      </c>
      <c r="K369" s="2214" t="n">
        <f aca="false">J369*I369*F369</f>
        <v>26513000</v>
      </c>
      <c r="L369" s="2025"/>
      <c r="M369" s="2544"/>
      <c r="N369" s="2030"/>
      <c r="O369" s="2027"/>
    </row>
    <row r="370" customFormat="false" ht="15.75" hidden="false" customHeight="false" outlineLevel="0" collapsed="false">
      <c r="A370" s="2016"/>
      <c r="B370" s="2017"/>
      <c r="C370" s="2018" t="n">
        <v>132</v>
      </c>
      <c r="D370" s="2133" t="s">
        <v>67</v>
      </c>
      <c r="E370" s="2018"/>
      <c r="F370" s="2071" t="n">
        <v>1</v>
      </c>
      <c r="G370" s="2022"/>
      <c r="H370" s="2022" t="n">
        <v>0</v>
      </c>
      <c r="I370" s="2212" t="n">
        <f aca="false">H370-G370</f>
        <v>0</v>
      </c>
      <c r="J370" s="2027"/>
      <c r="K370" s="2584"/>
      <c r="L370" s="2032"/>
      <c r="M370" s="2546"/>
      <c r="N370" s="2033"/>
      <c r="O370" s="2027"/>
    </row>
    <row r="371" customFormat="false" ht="15.75" hidden="false" customHeight="true" outlineLevel="0" collapsed="false">
      <c r="A371" s="2016"/>
      <c r="B371" s="2037"/>
      <c r="C371" s="2038"/>
      <c r="D371" s="2038"/>
      <c r="E371" s="2038"/>
      <c r="F371" s="2054"/>
      <c r="G371" s="2041"/>
      <c r="H371" s="2041" t="n">
        <v>0</v>
      </c>
      <c r="I371" s="2537" t="s">
        <v>1094</v>
      </c>
      <c r="J371" s="2537"/>
      <c r="K371" s="2583" t="n">
        <f aca="false">SUM(K367:K370)</f>
        <v>53001000</v>
      </c>
      <c r="L371" s="2044" t="n">
        <f aca="false">SUM(L367:L370)</f>
        <v>0</v>
      </c>
      <c r="M371" s="2549"/>
      <c r="N371" s="2046"/>
      <c r="O371" s="2055"/>
    </row>
    <row r="372" customFormat="false" ht="15.75" hidden="false" customHeight="true" outlineLevel="0" collapsed="false">
      <c r="A372" s="2016"/>
      <c r="B372" s="2037"/>
      <c r="C372" s="2038"/>
      <c r="D372" s="2038"/>
      <c r="E372" s="2038"/>
      <c r="F372" s="2054"/>
      <c r="G372" s="2041"/>
      <c r="H372" s="2041" t="n">
        <v>0</v>
      </c>
      <c r="I372" s="2538" t="s">
        <v>1095</v>
      </c>
      <c r="J372" s="2538"/>
      <c r="K372" s="2121" t="n">
        <f aca="false">K371-L371</f>
        <v>53001000</v>
      </c>
      <c r="L372" s="2049"/>
      <c r="M372" s="2551"/>
      <c r="N372" s="2016"/>
      <c r="O372" s="2055"/>
    </row>
    <row r="373" customFormat="false" ht="15.75" hidden="false" customHeight="false" outlineLevel="0" collapsed="false">
      <c r="A373" s="2007"/>
      <c r="B373" s="2058" t="s">
        <v>2450</v>
      </c>
      <c r="C373" s="2059"/>
      <c r="D373" s="2059"/>
      <c r="E373" s="2059"/>
      <c r="F373" s="2062"/>
      <c r="G373" s="2059"/>
      <c r="H373" s="2059" t="n">
        <v>0</v>
      </c>
      <c r="I373" s="2059"/>
      <c r="J373" s="2059"/>
      <c r="K373" s="2060"/>
      <c r="L373" s="2059"/>
      <c r="M373" s="2063"/>
      <c r="N373" s="2064"/>
      <c r="O373" s="2015"/>
    </row>
    <row r="374" customFormat="false" ht="15.75" hidden="false" customHeight="false" outlineLevel="0" collapsed="false">
      <c r="A374" s="2016"/>
      <c r="B374" s="2017" t="s">
        <v>1251</v>
      </c>
      <c r="C374" s="2018" t="n">
        <v>132</v>
      </c>
      <c r="D374" s="2585"/>
      <c r="E374" s="2066"/>
      <c r="F374" s="2071"/>
      <c r="G374" s="2022"/>
      <c r="H374" s="2022" t="n">
        <v>0</v>
      </c>
      <c r="I374" s="2022"/>
      <c r="J374" s="2027"/>
      <c r="K374" s="2024"/>
      <c r="L374" s="2029" t="n">
        <f aca="false">J374*I374*F374</f>
        <v>0</v>
      </c>
      <c r="M374" s="2025"/>
      <c r="N374" s="2026"/>
      <c r="O374" s="2027"/>
    </row>
    <row r="375" customFormat="false" ht="15.75" hidden="false" customHeight="false" outlineLevel="0" collapsed="false">
      <c r="A375" s="2016"/>
      <c r="B375" s="2017" t="s">
        <v>1252</v>
      </c>
      <c r="C375" s="2018" t="n">
        <v>132</v>
      </c>
      <c r="D375" s="2585"/>
      <c r="E375" s="2066"/>
      <c r="F375" s="2071"/>
      <c r="G375" s="2022"/>
      <c r="H375" s="2022" t="n">
        <v>0</v>
      </c>
      <c r="I375" s="2022"/>
      <c r="J375" s="2027"/>
      <c r="K375" s="2024"/>
      <c r="L375" s="2029" t="n">
        <f aca="false">J375*I375*F375</f>
        <v>0</v>
      </c>
      <c r="M375" s="2029"/>
      <c r="N375" s="2030"/>
      <c r="O375" s="2027"/>
    </row>
    <row r="376" customFormat="false" ht="15.75" hidden="false" customHeight="false" outlineLevel="0" collapsed="false">
      <c r="A376" s="2016"/>
      <c r="B376" s="2037"/>
      <c r="C376" s="2038"/>
      <c r="D376" s="2038"/>
      <c r="E376" s="2038"/>
      <c r="F376" s="2054"/>
      <c r="G376" s="2041"/>
      <c r="H376" s="2041" t="n">
        <v>0</v>
      </c>
      <c r="I376" s="2041"/>
      <c r="J376" s="2037" t="s">
        <v>1110</v>
      </c>
      <c r="K376" s="2068"/>
      <c r="L376" s="2076" t="n">
        <f aca="false">SUM(L374:L375)</f>
        <v>0</v>
      </c>
      <c r="M376" s="2055"/>
      <c r="N376" s="2016"/>
      <c r="O376" s="2027"/>
    </row>
    <row r="377" customFormat="false" ht="15.75" hidden="false" customHeight="false" outlineLevel="0" collapsed="false">
      <c r="A377" s="2007"/>
      <c r="B377" s="2058" t="s">
        <v>2451</v>
      </c>
      <c r="C377" s="2059"/>
      <c r="D377" s="2059"/>
      <c r="E377" s="2059"/>
      <c r="F377" s="2062"/>
      <c r="G377" s="2059"/>
      <c r="H377" s="2059" t="n">
        <v>0</v>
      </c>
      <c r="I377" s="2059"/>
      <c r="J377" s="2059"/>
      <c r="K377" s="2060"/>
      <c r="L377" s="2059"/>
      <c r="M377" s="2063"/>
      <c r="N377" s="2064"/>
      <c r="O377" s="2015"/>
    </row>
    <row r="378" customFormat="false" ht="15.75" hidden="false" customHeight="false" outlineLevel="0" collapsed="false">
      <c r="A378" s="2016" t="n">
        <v>3</v>
      </c>
      <c r="B378" s="2017" t="s">
        <v>2452</v>
      </c>
      <c r="C378" s="2018" t="n">
        <v>132</v>
      </c>
      <c r="D378" s="2585" t="s">
        <v>67</v>
      </c>
      <c r="E378" s="2066"/>
      <c r="F378" s="2071" t="n">
        <v>1</v>
      </c>
      <c r="G378" s="2212" t="n">
        <v>1355242</v>
      </c>
      <c r="H378" s="2212" t="n">
        <v>1381875</v>
      </c>
      <c r="I378" s="2212" t="n">
        <f aca="false">H378-G378</f>
        <v>26633</v>
      </c>
      <c r="J378" s="2027" t="n">
        <v>1000</v>
      </c>
      <c r="K378" s="2024"/>
      <c r="L378" s="2128" t="n">
        <f aca="false">J378*I378*F378</f>
        <v>26633000</v>
      </c>
      <c r="M378" s="2025"/>
      <c r="N378" s="2026"/>
      <c r="O378" s="2027"/>
    </row>
    <row r="379" customFormat="false" ht="15.75" hidden="false" customHeight="false" outlineLevel="0" collapsed="false">
      <c r="A379" s="2016" t="n">
        <v>4</v>
      </c>
      <c r="B379" s="2017" t="s">
        <v>2453</v>
      </c>
      <c r="C379" s="2018" t="n">
        <v>132</v>
      </c>
      <c r="D379" s="2585" t="s">
        <v>67</v>
      </c>
      <c r="E379" s="2066"/>
      <c r="F379" s="2071" t="n">
        <v>1</v>
      </c>
      <c r="G379" s="2212" t="n">
        <v>1344009</v>
      </c>
      <c r="H379" s="2212" t="n">
        <v>1370463</v>
      </c>
      <c r="I379" s="2212" t="n">
        <f aca="false">H379-G379</f>
        <v>26454</v>
      </c>
      <c r="J379" s="2027" t="n">
        <v>1000</v>
      </c>
      <c r="K379" s="2024"/>
      <c r="L379" s="2128" t="n">
        <f aca="false">J379*I379*F379</f>
        <v>26454000</v>
      </c>
      <c r="M379" s="2025"/>
      <c r="N379" s="2030"/>
      <c r="O379" s="2027"/>
    </row>
    <row r="380" customFormat="false" ht="15.75" hidden="false" customHeight="false" outlineLevel="0" collapsed="false">
      <c r="A380" s="2016"/>
      <c r="B380" s="2037"/>
      <c r="C380" s="2038"/>
      <c r="D380" s="2038"/>
      <c r="E380" s="2038"/>
      <c r="F380" s="2054"/>
      <c r="G380" s="2041"/>
      <c r="H380" s="2041"/>
      <c r="I380" s="2041"/>
      <c r="J380" s="2037" t="s">
        <v>1110</v>
      </c>
      <c r="K380" s="2068"/>
      <c r="L380" s="2130" t="n">
        <f aca="false">SUM(L378:L379)</f>
        <v>53087000</v>
      </c>
      <c r="M380" s="2130"/>
      <c r="N380" s="2458"/>
      <c r="O380" s="2027"/>
    </row>
    <row r="381" customFormat="false" ht="16.5" hidden="false" customHeight="false" outlineLevel="0" collapsed="false">
      <c r="N381" s="2498"/>
    </row>
    <row r="382" customFormat="false" ht="15.75" hidden="false" customHeight="false" outlineLevel="0" collapsed="false">
      <c r="B382" s="2081" t="s">
        <v>1121</v>
      </c>
      <c r="C382" s="2081"/>
      <c r="D382" s="2082" t="s">
        <v>212</v>
      </c>
      <c r="F382" s="2083" t="s">
        <v>1122</v>
      </c>
      <c r="G382" s="2083"/>
      <c r="H382" s="2083"/>
      <c r="I382" s="2082" t="s">
        <v>212</v>
      </c>
      <c r="K382" s="2084" t="s">
        <v>1123</v>
      </c>
      <c r="L382" s="2084"/>
      <c r="M382" s="2085" t="s">
        <v>212</v>
      </c>
    </row>
    <row r="383" customFormat="false" ht="15.75" hidden="false" customHeight="false" outlineLevel="0" collapsed="false">
      <c r="B383" s="2086" t="str">
        <f aca="false">B361</f>
        <v>RAMPURA 132 KV SIDE (TARIFF POINT)</v>
      </c>
      <c r="C383" s="2086"/>
      <c r="D383" s="2089" t="n">
        <f aca="false">K365</f>
        <v>53036160.0000001</v>
      </c>
      <c r="F383" s="2088" t="s">
        <v>1124</v>
      </c>
      <c r="G383" s="2088"/>
      <c r="H383" s="2088"/>
      <c r="I383" s="2089" t="n">
        <f aca="false">L376</f>
        <v>0</v>
      </c>
      <c r="K383" s="2279" t="s">
        <v>1125</v>
      </c>
      <c r="L383" s="2279"/>
      <c r="M383" s="2091" t="n">
        <f aca="false">I384</f>
        <v>53036160.0000001</v>
      </c>
    </row>
    <row r="384" customFormat="false" ht="15.75" hidden="false" customHeight="false" outlineLevel="0" collapsed="false">
      <c r="B384" s="2086" t="s">
        <v>1126</v>
      </c>
      <c r="C384" s="2086"/>
      <c r="D384" s="2089"/>
      <c r="F384" s="2088" t="s">
        <v>1125</v>
      </c>
      <c r="G384" s="2088"/>
      <c r="H384" s="2088"/>
      <c r="I384" s="2091" t="n">
        <f aca="false">D387-I383</f>
        <v>53036160.0000001</v>
      </c>
      <c r="K384" s="2088" t="s">
        <v>1259</v>
      </c>
      <c r="L384" s="2088"/>
      <c r="M384" s="2094" t="n">
        <f aca="false">K401</f>
        <v>53235000</v>
      </c>
    </row>
    <row r="385" customFormat="false" ht="15.75" hidden="false" customHeight="false" outlineLevel="0" collapsed="false">
      <c r="B385" s="2086" t="s">
        <v>1128</v>
      </c>
      <c r="C385" s="2086"/>
      <c r="D385" s="2089"/>
      <c r="K385" s="2279" t="s">
        <v>1129</v>
      </c>
      <c r="L385" s="2279"/>
      <c r="M385" s="2089" t="n">
        <f aca="false">M383-M384</f>
        <v>-198839.999999911</v>
      </c>
    </row>
    <row r="386" customFormat="false" ht="16.5" hidden="false" customHeight="false" outlineLevel="0" collapsed="false">
      <c r="B386" s="2086" t="s">
        <v>1130</v>
      </c>
      <c r="C386" s="2086"/>
      <c r="D386" s="2095"/>
      <c r="K386" s="2228" t="s">
        <v>1131</v>
      </c>
      <c r="L386" s="2228"/>
      <c r="M386" s="2332" t="n">
        <f aca="false">M385/M383</f>
        <v>-0.00374914020924423</v>
      </c>
    </row>
    <row r="387" customFormat="false" ht="15.75" hidden="false" customHeight="false" outlineLevel="0" collapsed="false">
      <c r="B387" s="2098" t="s">
        <v>1132</v>
      </c>
      <c r="C387" s="2098"/>
      <c r="D387" s="2099" t="n">
        <f aca="false">SUM(D383:D386)</f>
        <v>53036160.0000001</v>
      </c>
    </row>
    <row r="388" customFormat="false" ht="15.75" hidden="false" customHeight="false" outlineLevel="0" collapsed="false">
      <c r="F388" s="2100"/>
    </row>
    <row r="389" customFormat="false" ht="15.75" hidden="false" customHeight="false" outlineLevel="0" collapsed="false">
      <c r="F389" s="2100"/>
    </row>
    <row r="390" customFormat="false" ht="15.75" hidden="false" customHeight="false" outlineLevel="0" collapsed="false">
      <c r="F390" s="2100"/>
      <c r="G390" s="2101"/>
      <c r="H390" s="2101"/>
      <c r="I390" s="2101"/>
      <c r="J390" s="2102"/>
    </row>
    <row r="391" customFormat="false" ht="18.75" hidden="false" customHeight="false" outlineLevel="0" collapsed="false">
      <c r="E391" s="2586"/>
      <c r="F391" s="2586"/>
      <c r="G391" s="2586"/>
      <c r="H391" s="2586"/>
      <c r="I391" s="2587"/>
    </row>
    <row r="392" customFormat="false" ht="18.75" hidden="false" customHeight="false" outlineLevel="0" collapsed="false">
      <c r="E392" s="2586"/>
      <c r="F392" s="2586"/>
      <c r="G392" s="2586"/>
      <c r="H392" s="2586"/>
      <c r="I392" s="2587"/>
    </row>
    <row r="393" customFormat="false" ht="18.75" hidden="false" customHeight="false" outlineLevel="0" collapsed="false">
      <c r="E393" s="2586"/>
      <c r="F393" s="2586"/>
      <c r="G393" s="2586"/>
      <c r="H393" s="2586"/>
      <c r="I393" s="2587"/>
    </row>
    <row r="394" customFormat="false" ht="45" hidden="false" customHeight="false" outlineLevel="0" collapsed="false">
      <c r="A394" s="2270" t="s">
        <v>2454</v>
      </c>
      <c r="B394" s="2270"/>
      <c r="C394" s="2270"/>
      <c r="D394" s="2270"/>
      <c r="E394" s="2270"/>
      <c r="F394" s="2270"/>
      <c r="G394" s="2270"/>
      <c r="H394" s="2270"/>
      <c r="I394" s="2270"/>
      <c r="J394" s="2270"/>
      <c r="K394" s="2270"/>
      <c r="L394" s="2270"/>
      <c r="M394" s="2270"/>
      <c r="N394" s="2270"/>
      <c r="O394" s="1989" t="str">
        <f aca="false">$O$6</f>
        <v>Month June-2023</v>
      </c>
      <c r="S394" s="1990" t="s">
        <v>1069</v>
      </c>
      <c r="T394" s="1991" t="str">
        <f aca="false">O394</f>
        <v>Month June-2023</v>
      </c>
      <c r="U394" s="1990" t="s">
        <v>1070</v>
      </c>
      <c r="V394" s="1990" t="s">
        <v>1071</v>
      </c>
      <c r="W394" s="1990" t="s">
        <v>1072</v>
      </c>
      <c r="X394" s="1990" t="s">
        <v>1073</v>
      </c>
    </row>
    <row r="395" customFormat="false" ht="15.75" hidden="false" customHeight="true" outlineLevel="0" collapsed="false">
      <c r="A395" s="2527" t="s">
        <v>794</v>
      </c>
      <c r="B395" s="1998" t="s">
        <v>1074</v>
      </c>
      <c r="C395" s="2528" t="s">
        <v>1075</v>
      </c>
      <c r="D395" s="2528"/>
      <c r="E395" s="2528"/>
      <c r="F395" s="2529" t="s">
        <v>45</v>
      </c>
      <c r="G395" s="2000" t="s">
        <v>1076</v>
      </c>
      <c r="H395" s="2000"/>
      <c r="I395" s="2000"/>
      <c r="J395" s="2000" t="s">
        <v>29</v>
      </c>
      <c r="K395" s="2000" t="s">
        <v>1077</v>
      </c>
      <c r="L395" s="2000"/>
      <c r="M395" s="2528" t="s">
        <v>1134</v>
      </c>
      <c r="N395" s="1998"/>
      <c r="O395" s="1997" t="s">
        <v>479</v>
      </c>
    </row>
    <row r="396" customFormat="false" ht="15.75" hidden="false" customHeight="false" outlineLevel="0" collapsed="false">
      <c r="A396" s="2527"/>
      <c r="B396" s="1998"/>
      <c r="C396" s="1998" t="s">
        <v>2380</v>
      </c>
      <c r="D396" s="2562"/>
      <c r="E396" s="1998" t="s">
        <v>1080</v>
      </c>
      <c r="F396" s="2529"/>
      <c r="G396" s="2249" t="n">
        <f aca="false">'NORTH-1'!$H$8</f>
        <v>44929</v>
      </c>
      <c r="H396" s="2249" t="n">
        <f aca="false">'NORTH-1'!$H$8</f>
        <v>44929</v>
      </c>
      <c r="I396" s="2000" t="s">
        <v>47</v>
      </c>
      <c r="J396" s="2000"/>
      <c r="K396" s="2000" t="s">
        <v>1081</v>
      </c>
      <c r="L396" s="2000" t="s">
        <v>1082</v>
      </c>
      <c r="M396" s="1994" t="s">
        <v>1083</v>
      </c>
      <c r="N396" s="1998" t="s">
        <v>741</v>
      </c>
      <c r="O396" s="1997"/>
      <c r="T396" s="1441" t="n">
        <v>15283200.0000001</v>
      </c>
      <c r="U396" s="1441" t="n">
        <v>15283200.0000001</v>
      </c>
      <c r="V396" s="1441" t="n">
        <f aca="false">T396-U396</f>
        <v>0</v>
      </c>
      <c r="W396" s="2001" t="n">
        <f aca="false">V396/U396*100</f>
        <v>0</v>
      </c>
      <c r="X396" s="1441" t="str">
        <f aca="false">IF(W396&gt;40,"FAULT",IF(W396&lt;-40,"CHECK","OK"))</f>
        <v>OK</v>
      </c>
    </row>
    <row r="397" customFormat="false" ht="15.75" hidden="false" customHeight="false" outlineLevel="0" collapsed="false">
      <c r="A397" s="2002" t="n">
        <v>1</v>
      </c>
      <c r="B397" s="2003" t="n">
        <v>2</v>
      </c>
      <c r="C397" s="2003" t="n">
        <v>4</v>
      </c>
      <c r="D397" s="2563"/>
      <c r="E397" s="2003" t="n">
        <v>5</v>
      </c>
      <c r="F397" s="2423" t="n">
        <v>7</v>
      </c>
      <c r="G397" s="2002" t="n">
        <v>9</v>
      </c>
      <c r="H397" s="2002" t="n">
        <v>9</v>
      </c>
      <c r="I397" s="2002" t="s">
        <v>1084</v>
      </c>
      <c r="J397" s="2002" t="n">
        <v>11</v>
      </c>
      <c r="K397" s="2002" t="s">
        <v>1085</v>
      </c>
      <c r="L397" s="2002" t="s">
        <v>1086</v>
      </c>
      <c r="M397" s="2002" t="n">
        <v>14</v>
      </c>
      <c r="N397" s="2006" t="n">
        <v>15</v>
      </c>
      <c r="O397" s="2002" t="n">
        <v>16</v>
      </c>
    </row>
    <row r="398" customFormat="false" ht="15.75" hidden="false" customHeight="false" outlineLevel="0" collapsed="false">
      <c r="A398" s="2007"/>
      <c r="B398" s="2008" t="s">
        <v>2455</v>
      </c>
      <c r="C398" s="2009"/>
      <c r="D398" s="2009"/>
      <c r="E398" s="2009"/>
      <c r="F398" s="2427"/>
      <c r="G398" s="2009"/>
      <c r="H398" s="2009"/>
      <c r="I398" s="2009"/>
      <c r="J398" s="2009"/>
      <c r="K398" s="2010"/>
      <c r="L398" s="2009"/>
      <c r="M398" s="2013"/>
      <c r="N398" s="2014"/>
      <c r="O398" s="2015"/>
    </row>
    <row r="399" customFormat="false" ht="15.75" hidden="false" customHeight="false" outlineLevel="0" collapsed="false">
      <c r="A399" s="2016" t="n">
        <v>1</v>
      </c>
      <c r="B399" s="2017" t="s">
        <v>2403</v>
      </c>
      <c r="C399" s="2018" t="n">
        <v>33</v>
      </c>
      <c r="D399" s="2133" t="s">
        <v>76</v>
      </c>
      <c r="E399" s="2018" t="s">
        <v>2456</v>
      </c>
      <c r="F399" s="2071" t="n">
        <v>1</v>
      </c>
      <c r="G399" s="2212" t="n">
        <v>1503865</v>
      </c>
      <c r="H399" s="2212" t="n">
        <v>1530511</v>
      </c>
      <c r="I399" s="2212" t="n">
        <f aca="false">H399-G399</f>
        <v>26646</v>
      </c>
      <c r="J399" s="2027" t="n">
        <v>1000</v>
      </c>
      <c r="K399" s="2024" t="n">
        <f aca="false">J399*I399*F399</f>
        <v>26646000</v>
      </c>
      <c r="L399" s="2128"/>
      <c r="M399" s="2025" t="n">
        <f aca="false">K399*$I$384/$K$401</f>
        <v>26546473.5486053</v>
      </c>
      <c r="N399" s="2026"/>
      <c r="O399" s="2027"/>
    </row>
    <row r="400" customFormat="false" ht="15.75" hidden="false" customHeight="false" outlineLevel="0" collapsed="false">
      <c r="A400" s="2016" t="n">
        <v>2</v>
      </c>
      <c r="B400" s="2017" t="s">
        <v>2403</v>
      </c>
      <c r="C400" s="2018" t="n">
        <v>33</v>
      </c>
      <c r="D400" s="2133" t="s">
        <v>76</v>
      </c>
      <c r="E400" s="2018" t="s">
        <v>2457</v>
      </c>
      <c r="F400" s="2481" t="n">
        <v>3</v>
      </c>
      <c r="G400" s="2212" t="n">
        <v>499309</v>
      </c>
      <c r="H400" s="2212" t="n">
        <v>508172</v>
      </c>
      <c r="I400" s="2212" t="n">
        <f aca="false">H400-G400</f>
        <v>8863</v>
      </c>
      <c r="J400" s="2027" t="n">
        <v>1000</v>
      </c>
      <c r="K400" s="2024" t="n">
        <f aca="false">J400*I400*F400</f>
        <v>26589000</v>
      </c>
      <c r="L400" s="2128"/>
      <c r="M400" s="2025" t="n">
        <f aca="false">K400*$I$384/$K$401</f>
        <v>26489686.4513948</v>
      </c>
      <c r="N400" s="2030"/>
      <c r="O400" s="2027"/>
    </row>
    <row r="401" customFormat="false" ht="15.75" hidden="false" customHeight="false" outlineLevel="0" collapsed="false">
      <c r="A401" s="2016"/>
      <c r="B401" s="2037"/>
      <c r="C401" s="2038"/>
      <c r="D401" s="2038"/>
      <c r="E401" s="2038"/>
      <c r="F401" s="2054"/>
      <c r="G401" s="2041"/>
      <c r="H401" s="2041" t="n">
        <v>0</v>
      </c>
      <c r="I401" s="2041"/>
      <c r="J401" s="2037" t="s">
        <v>475</v>
      </c>
      <c r="K401" s="2094" t="n">
        <f aca="false">SUM(K399:K400)</f>
        <v>53235000</v>
      </c>
      <c r="L401" s="2130"/>
      <c r="M401" s="2049" t="n">
        <f aca="false">M399+M400</f>
        <v>53036160.0000001</v>
      </c>
      <c r="N401" s="2458"/>
      <c r="O401" s="2027"/>
    </row>
    <row r="402" customFormat="false" ht="15.75" hidden="false" customHeight="false" outlineLevel="0" collapsed="false">
      <c r="A402" s="2016"/>
      <c r="B402" s="2058" t="s">
        <v>2455</v>
      </c>
      <c r="C402" s="2059"/>
      <c r="D402" s="2059"/>
      <c r="E402" s="2059"/>
      <c r="F402" s="2062"/>
      <c r="G402" s="2059"/>
      <c r="H402" s="2059" t="n">
        <v>0</v>
      </c>
      <c r="I402" s="2059"/>
      <c r="J402" s="2059"/>
      <c r="K402" s="2060"/>
      <c r="L402" s="2059"/>
      <c r="M402" s="2063"/>
      <c r="N402" s="2064"/>
      <c r="O402" s="2027"/>
    </row>
    <row r="403" customFormat="false" ht="15.75" hidden="false" customHeight="false" outlineLevel="0" collapsed="false">
      <c r="A403" s="2016"/>
      <c r="B403" s="2118" t="s">
        <v>2458</v>
      </c>
      <c r="C403" s="2018"/>
      <c r="D403" s="2133"/>
      <c r="E403" s="2018"/>
      <c r="F403" s="2071"/>
      <c r="G403" s="2022"/>
      <c r="H403" s="2022" t="n">
        <v>0</v>
      </c>
      <c r="I403" s="2120"/>
      <c r="J403" s="2027"/>
      <c r="K403" s="2024"/>
      <c r="L403" s="2025"/>
      <c r="M403" s="2025"/>
      <c r="N403" s="2026"/>
      <c r="O403" s="2027"/>
    </row>
    <row r="404" customFormat="false" ht="15.75" hidden="false" customHeight="true" outlineLevel="0" collapsed="false">
      <c r="A404" s="2007" t="n">
        <v>1</v>
      </c>
      <c r="B404" s="2017" t="s">
        <v>2459</v>
      </c>
      <c r="C404" s="2018" t="n">
        <v>33</v>
      </c>
      <c r="D404" s="2133" t="s">
        <v>76</v>
      </c>
      <c r="E404" s="2018" t="s">
        <v>2460</v>
      </c>
      <c r="F404" s="2071" t="n">
        <v>1</v>
      </c>
      <c r="G404" s="2212" t="n">
        <v>399032</v>
      </c>
      <c r="H404" s="2212" t="n">
        <v>403503</v>
      </c>
      <c r="I404" s="2053" t="n">
        <f aca="false">H404-G404</f>
        <v>4471</v>
      </c>
      <c r="J404" s="2027" t="n">
        <v>2000</v>
      </c>
      <c r="K404" s="2024"/>
      <c r="L404" s="2128" t="n">
        <f aca="false">J404*I404*F404</f>
        <v>8942000</v>
      </c>
      <c r="M404" s="2128" t="n">
        <f aca="false">L404*$K$413/$L$413</f>
        <v>8927214.49288459</v>
      </c>
      <c r="N404" s="2129"/>
      <c r="O404" s="2121" t="n">
        <f aca="false">M407</f>
        <v>21368608.7011521</v>
      </c>
      <c r="P404" s="2588" t="s">
        <v>2461</v>
      </c>
      <c r="Q404" s="2589"/>
    </row>
    <row r="405" customFormat="false" ht="15.75" hidden="false" customHeight="false" outlineLevel="0" collapsed="false">
      <c r="A405" s="2016" t="n">
        <v>2</v>
      </c>
      <c r="B405" s="2017" t="s">
        <v>2462</v>
      </c>
      <c r="C405" s="2018" t="n">
        <v>33</v>
      </c>
      <c r="D405" s="2133" t="s">
        <v>67</v>
      </c>
      <c r="E405" s="2018"/>
      <c r="F405" s="2071" t="n">
        <v>1</v>
      </c>
      <c r="G405" s="2212" t="n">
        <v>72634</v>
      </c>
      <c r="H405" s="2212" t="n">
        <v>74323</v>
      </c>
      <c r="I405" s="2053" t="n">
        <f aca="false">H405-G405</f>
        <v>1689</v>
      </c>
      <c r="J405" s="2027" t="n">
        <v>2000</v>
      </c>
      <c r="K405" s="2024"/>
      <c r="L405" s="2128" t="n">
        <f aca="false">J405*I405*F405</f>
        <v>3378000</v>
      </c>
      <c r="M405" s="2128" t="n">
        <f aca="false">L405*$K$413/$L$413</f>
        <v>3372414.51095551</v>
      </c>
      <c r="N405" s="2129"/>
      <c r="O405" s="2121"/>
      <c r="P405" s="2588"/>
      <c r="Q405" s="2589"/>
    </row>
    <row r="406" customFormat="false" ht="15.75" hidden="false" customHeight="false" outlineLevel="0" collapsed="false">
      <c r="A406" s="2016" t="n">
        <v>2</v>
      </c>
      <c r="B406" s="2017" t="s">
        <v>2463</v>
      </c>
      <c r="C406" s="2018" t="n">
        <v>33</v>
      </c>
      <c r="D406" s="2133" t="s">
        <v>67</v>
      </c>
      <c r="E406" s="2018" t="s">
        <v>2464</v>
      </c>
      <c r="F406" s="2071" t="n">
        <v>1</v>
      </c>
      <c r="G406" s="2212" t="n">
        <v>401771</v>
      </c>
      <c r="H406" s="2212" t="n">
        <v>406313</v>
      </c>
      <c r="I406" s="2053" t="n">
        <f aca="false">H406-G406</f>
        <v>4542</v>
      </c>
      <c r="J406" s="2027" t="n">
        <v>2000</v>
      </c>
      <c r="K406" s="2024"/>
      <c r="L406" s="2128" t="n">
        <f aca="false">J406*I406*F406</f>
        <v>9084000</v>
      </c>
      <c r="M406" s="2128" t="n">
        <f aca="false">L406*$K$413/$L$413</f>
        <v>9068979.69731197</v>
      </c>
      <c r="N406" s="2129"/>
      <c r="O406" s="2121"/>
      <c r="P406" s="2588"/>
      <c r="Q406" s="2589"/>
    </row>
    <row r="407" customFormat="false" ht="15.75" hidden="false" customHeight="true" outlineLevel="0" collapsed="false">
      <c r="A407" s="2027"/>
      <c r="B407" s="2118" t="s">
        <v>2465</v>
      </c>
      <c r="C407" s="2038"/>
      <c r="D407" s="2038"/>
      <c r="E407" s="2038"/>
      <c r="F407" s="2054"/>
      <c r="G407" s="2041"/>
      <c r="H407" s="2041" t="n">
        <v>0</v>
      </c>
      <c r="I407" s="2041"/>
      <c r="J407" s="2037" t="s">
        <v>475</v>
      </c>
      <c r="K407" s="2024"/>
      <c r="L407" s="2130" t="n">
        <f aca="false">SUM(L404:L406)</f>
        <v>21404000</v>
      </c>
      <c r="M407" s="2130" t="n">
        <f aca="false">SUM(M404:M406)</f>
        <v>21368608.7011521</v>
      </c>
      <c r="N407" s="2131"/>
      <c r="O407" s="2567" t="n">
        <f aca="false">M408+M411</f>
        <v>15238761.1294331</v>
      </c>
      <c r="P407" s="2590" t="s">
        <v>2466</v>
      </c>
      <c r="Q407" s="2136"/>
    </row>
    <row r="408" customFormat="false" ht="15.75" hidden="false" customHeight="false" outlineLevel="0" collapsed="false">
      <c r="A408" s="2394" t="n">
        <v>3</v>
      </c>
      <c r="B408" s="2337" t="s">
        <v>2467</v>
      </c>
      <c r="C408" s="2416" t="n">
        <v>33</v>
      </c>
      <c r="D408" s="2591" t="s">
        <v>67</v>
      </c>
      <c r="E408" s="2416" t="s">
        <v>2468</v>
      </c>
      <c r="F408" s="2490" t="n">
        <v>1</v>
      </c>
      <c r="G408" s="2134" t="n">
        <v>93583</v>
      </c>
      <c r="H408" s="2134" t="n">
        <v>98470</v>
      </c>
      <c r="I408" s="2052" t="n">
        <f aca="false">H408-G408</f>
        <v>4887</v>
      </c>
      <c r="J408" s="2398" t="n">
        <v>2000</v>
      </c>
      <c r="K408" s="2401"/>
      <c r="L408" s="2338" t="n">
        <f aca="false">J408*I408*F408</f>
        <v>9774000</v>
      </c>
      <c r="M408" s="2338" t="n">
        <f aca="false">L408*$K$413/$L$413</f>
        <v>9757838.78924782</v>
      </c>
      <c r="N408" s="2129"/>
      <c r="O408" s="2567"/>
      <c r="P408" s="2590"/>
      <c r="Q408" s="2136"/>
    </row>
    <row r="409" customFormat="false" ht="15.75" hidden="false" customHeight="true" outlineLevel="0" collapsed="false">
      <c r="A409" s="2394" t="n">
        <v>1</v>
      </c>
      <c r="B409" s="2337" t="s">
        <v>2419</v>
      </c>
      <c r="C409" s="2416" t="n">
        <v>33</v>
      </c>
      <c r="D409" s="2591" t="s">
        <v>67</v>
      </c>
      <c r="E409" s="2416" t="s">
        <v>2469</v>
      </c>
      <c r="F409" s="2490" t="n">
        <v>1</v>
      </c>
      <c r="G409" s="2134" t="n">
        <v>339866</v>
      </c>
      <c r="H409" s="2134" t="n">
        <v>344806</v>
      </c>
      <c r="I409" s="2052" t="n">
        <f aca="false">H409-G409</f>
        <v>4940</v>
      </c>
      <c r="J409" s="2398" t="n">
        <v>2000</v>
      </c>
      <c r="K409" s="2399"/>
      <c r="L409" s="2338" t="n">
        <f aca="false">J409*I409*F409</f>
        <v>9880000</v>
      </c>
      <c r="M409" s="2338" t="n">
        <f aca="false">L409*$K$413/$L$413</f>
        <v>9863663.51931332</v>
      </c>
      <c r="N409" s="2129"/>
      <c r="O409" s="2567" t="n">
        <f aca="false">M409</f>
        <v>9863663.51931332</v>
      </c>
      <c r="P409" s="2590" t="s">
        <v>2421</v>
      </c>
      <c r="Q409" s="2136"/>
    </row>
    <row r="410" customFormat="false" ht="15.75" hidden="false" customHeight="false" outlineLevel="0" collapsed="false">
      <c r="A410" s="2394" t="n">
        <v>3</v>
      </c>
      <c r="B410" s="2337" t="s">
        <v>2470</v>
      </c>
      <c r="C410" s="2416" t="n">
        <v>33</v>
      </c>
      <c r="D410" s="2591" t="s">
        <v>67</v>
      </c>
      <c r="E410" s="2416" t="s">
        <v>2464</v>
      </c>
      <c r="F410" s="2490" t="n">
        <v>1</v>
      </c>
      <c r="G410" s="2134" t="n">
        <v>34124</v>
      </c>
      <c r="H410" s="2134" t="n">
        <v>35220</v>
      </c>
      <c r="I410" s="2052" t="n">
        <f aca="false">H410-G410</f>
        <v>1096</v>
      </c>
      <c r="J410" s="2398" t="n">
        <v>6000</v>
      </c>
      <c r="K410" s="2399"/>
      <c r="L410" s="2338" t="n">
        <f aca="false">J410*I410*F410</f>
        <v>6576000</v>
      </c>
      <c r="M410" s="2338" t="n">
        <f aca="false">L410*$K$413/$L$413</f>
        <v>6565126.65010166</v>
      </c>
      <c r="N410" s="2129"/>
      <c r="O410" s="2567"/>
      <c r="P410" s="2590"/>
      <c r="Q410" s="2136"/>
    </row>
    <row r="411" customFormat="false" ht="15.75" hidden="false" customHeight="true" outlineLevel="0" collapsed="false">
      <c r="A411" s="2394" t="n">
        <v>4</v>
      </c>
      <c r="B411" s="2337" t="s">
        <v>2471</v>
      </c>
      <c r="C411" s="2416" t="n">
        <v>33</v>
      </c>
      <c r="D411" s="2591" t="s">
        <v>67</v>
      </c>
      <c r="E411" s="2416" t="s">
        <v>2472</v>
      </c>
      <c r="F411" s="2490" t="n">
        <v>1</v>
      </c>
      <c r="G411" s="2134" t="n">
        <v>85518</v>
      </c>
      <c r="H411" s="2134" t="n">
        <v>88263</v>
      </c>
      <c r="I411" s="2052" t="n">
        <f aca="false">H411-G411</f>
        <v>2745</v>
      </c>
      <c r="J411" s="2398" t="n">
        <v>2000</v>
      </c>
      <c r="K411" s="2399"/>
      <c r="L411" s="2338" t="n">
        <f aca="false">J411*I411*F411</f>
        <v>5490000</v>
      </c>
      <c r="M411" s="2338" t="n">
        <f aca="false">L411*$K$413/$L$413</f>
        <v>5480922.34018524</v>
      </c>
      <c r="N411" s="2129"/>
      <c r="O411" s="2567" t="n">
        <f aca="false">M410</f>
        <v>6565126.65010166</v>
      </c>
      <c r="P411" s="2590" t="s">
        <v>2473</v>
      </c>
      <c r="Q411" s="2136"/>
    </row>
    <row r="412" customFormat="false" ht="15.75" hidden="false" customHeight="false" outlineLevel="0" collapsed="false">
      <c r="A412" s="2132"/>
      <c r="B412" s="2142"/>
      <c r="C412" s="2143"/>
      <c r="D412" s="2143"/>
      <c r="E412" s="2143"/>
      <c r="F412" s="2454"/>
      <c r="G412" s="2145"/>
      <c r="H412" s="2145"/>
      <c r="I412" s="2575"/>
      <c r="J412" s="2037" t="s">
        <v>475</v>
      </c>
      <c r="K412" s="2024"/>
      <c r="L412" s="2130" t="n">
        <f aca="false">SUM(L408:L411)</f>
        <v>31720000</v>
      </c>
      <c r="M412" s="2130" t="n">
        <f aca="false">SUM(M408:M411)</f>
        <v>31667551.298848</v>
      </c>
      <c r="N412" s="2131"/>
      <c r="O412" s="2567"/>
      <c r="P412" s="2590"/>
      <c r="Q412" s="2136"/>
    </row>
    <row r="413" customFormat="false" ht="18.75" hidden="false" customHeight="true" outlineLevel="0" collapsed="false">
      <c r="A413" s="2132"/>
      <c r="B413" s="2142"/>
      <c r="C413" s="2143"/>
      <c r="D413" s="2143"/>
      <c r="E413" s="2143"/>
      <c r="F413" s="2454"/>
      <c r="G413" s="2145"/>
      <c r="H413" s="2145"/>
      <c r="I413" s="2146" t="s">
        <v>1187</v>
      </c>
      <c r="J413" s="2146"/>
      <c r="K413" s="2043" t="n">
        <f aca="false">M401</f>
        <v>53036160.0000001</v>
      </c>
      <c r="L413" s="2287" t="n">
        <f aca="false">L407+L412</f>
        <v>53124000</v>
      </c>
      <c r="M413" s="2287" t="n">
        <f aca="false">M407+M412</f>
        <v>53036160.0000001</v>
      </c>
      <c r="N413" s="2458" t="n">
        <f aca="false">(M413-L413)/L413*100</f>
        <v>-0.165348994804426</v>
      </c>
      <c r="O413" s="2576"/>
    </row>
    <row r="422" customFormat="false" ht="45" hidden="false" customHeight="false" outlineLevel="0" collapsed="false">
      <c r="A422" s="2270" t="s">
        <v>2474</v>
      </c>
      <c r="B422" s="2270"/>
      <c r="C422" s="2270"/>
      <c r="D422" s="2270"/>
      <c r="E422" s="2270"/>
      <c r="F422" s="2270"/>
      <c r="G422" s="2270"/>
      <c r="H422" s="2270"/>
      <c r="I422" s="2270"/>
      <c r="J422" s="2270"/>
      <c r="K422" s="2270"/>
      <c r="L422" s="2270"/>
      <c r="M422" s="2270"/>
      <c r="N422" s="2270"/>
      <c r="O422" s="1989" t="str">
        <f aca="false">$O$6</f>
        <v>Month June-2023</v>
      </c>
      <c r="S422" s="1990" t="s">
        <v>1069</v>
      </c>
      <c r="T422" s="1991" t="str">
        <f aca="false">O422</f>
        <v>Month June-2023</v>
      </c>
      <c r="U422" s="1990" t="s">
        <v>1070</v>
      </c>
      <c r="V422" s="1990" t="s">
        <v>1071</v>
      </c>
      <c r="W422" s="1990" t="s">
        <v>1072</v>
      </c>
      <c r="X422" s="1990" t="s">
        <v>1073</v>
      </c>
    </row>
    <row r="423" customFormat="false" ht="15.75" hidden="false" customHeight="true" outlineLevel="0" collapsed="false">
      <c r="A423" s="2527" t="s">
        <v>794</v>
      </c>
      <c r="B423" s="1998" t="s">
        <v>1074</v>
      </c>
      <c r="C423" s="2528" t="s">
        <v>1075</v>
      </c>
      <c r="D423" s="2528"/>
      <c r="E423" s="2528"/>
      <c r="F423" s="2529" t="s">
        <v>45</v>
      </c>
      <c r="G423" s="2000" t="s">
        <v>1076</v>
      </c>
      <c r="H423" s="2000"/>
      <c r="I423" s="2000"/>
      <c r="J423" s="2000" t="s">
        <v>29</v>
      </c>
      <c r="K423" s="2000" t="s">
        <v>1077</v>
      </c>
      <c r="L423" s="2000"/>
      <c r="M423" s="2528" t="s">
        <v>1134</v>
      </c>
      <c r="N423" s="1998"/>
      <c r="O423" s="1997" t="s">
        <v>479</v>
      </c>
    </row>
    <row r="424" customFormat="false" ht="15.75" hidden="false" customHeight="false" outlineLevel="0" collapsed="false">
      <c r="A424" s="2527"/>
      <c r="B424" s="1998"/>
      <c r="C424" s="1998" t="s">
        <v>2380</v>
      </c>
      <c r="D424" s="2562"/>
      <c r="E424" s="1998" t="s">
        <v>1080</v>
      </c>
      <c r="F424" s="2529"/>
      <c r="G424" s="2249" t="n">
        <f aca="false">'NORTH-1'!$H$8</f>
        <v>44929</v>
      </c>
      <c r="H424" s="2249" t="n">
        <f aca="false">'NORTH-1'!$H$8</f>
        <v>44929</v>
      </c>
      <c r="I424" s="2000" t="s">
        <v>47</v>
      </c>
      <c r="J424" s="2000"/>
      <c r="K424" s="2000" t="s">
        <v>1081</v>
      </c>
      <c r="L424" s="2000" t="s">
        <v>1082</v>
      </c>
      <c r="M424" s="1994" t="s">
        <v>1083</v>
      </c>
      <c r="N424" s="1998" t="s">
        <v>741</v>
      </c>
      <c r="O424" s="1997"/>
      <c r="T424" s="1441" t="n">
        <v>15283200.0000001</v>
      </c>
      <c r="U424" s="1441" t="n">
        <v>15283200.0000001</v>
      </c>
      <c r="V424" s="1441" t="n">
        <f aca="false">T424-U424</f>
        <v>0</v>
      </c>
      <c r="W424" s="2001" t="n">
        <f aca="false">V424/U424*100</f>
        <v>0</v>
      </c>
      <c r="X424" s="1441" t="str">
        <f aca="false">IF(W424&gt;40,"FAULT",IF(W424&lt;-40,"CHECK","OK"))</f>
        <v>OK</v>
      </c>
    </row>
    <row r="425" customFormat="false" ht="15.75" hidden="false" customHeight="false" outlineLevel="0" collapsed="false">
      <c r="A425" s="2002" t="n">
        <v>1</v>
      </c>
      <c r="B425" s="2003" t="n">
        <v>2</v>
      </c>
      <c r="C425" s="2003" t="n">
        <v>4</v>
      </c>
      <c r="D425" s="2563"/>
      <c r="E425" s="2003" t="n">
        <v>5</v>
      </c>
      <c r="F425" s="2423" t="n">
        <v>7</v>
      </c>
      <c r="G425" s="2002" t="n">
        <v>9</v>
      </c>
      <c r="H425" s="2002" t="n">
        <v>9</v>
      </c>
      <c r="I425" s="2002" t="s">
        <v>1084</v>
      </c>
      <c r="J425" s="2002" t="n">
        <v>11</v>
      </c>
      <c r="K425" s="2002" t="s">
        <v>1085</v>
      </c>
      <c r="L425" s="2002" t="s">
        <v>1086</v>
      </c>
      <c r="M425" s="2002" t="n">
        <v>14</v>
      </c>
      <c r="N425" s="2006" t="n">
        <v>15</v>
      </c>
      <c r="O425" s="2002" t="n">
        <v>16</v>
      </c>
      <c r="V425" s="1441" t="n">
        <f aca="false">T425-U425</f>
        <v>0</v>
      </c>
      <c r="W425" s="2001" t="e">
        <f aca="false">V425/U425*100</f>
        <v>#DIV/0!</v>
      </c>
      <c r="X425" s="1441" t="e">
        <f aca="false">IF(W425&gt;40,"FAULT",IF(W425&lt;-40,"CHECK","OK"))</f>
        <v>#DIV/0!</v>
      </c>
    </row>
    <row r="426" customFormat="false" ht="18.75" hidden="false" customHeight="true" outlineLevel="0" collapsed="false">
      <c r="A426" s="2016"/>
      <c r="B426" s="2008" t="s">
        <v>2475</v>
      </c>
      <c r="C426" s="2009"/>
      <c r="D426" s="2009"/>
      <c r="E426" s="2009"/>
      <c r="F426" s="2427"/>
      <c r="G426" s="2009"/>
      <c r="H426" s="2009"/>
      <c r="I426" s="2009"/>
      <c r="J426" s="2009"/>
      <c r="K426" s="2010"/>
      <c r="L426" s="2009"/>
      <c r="M426" s="2013"/>
      <c r="N426" s="2014"/>
      <c r="O426" s="2027"/>
      <c r="V426" s="1441" t="n">
        <f aca="false">T426-U426</f>
        <v>0</v>
      </c>
      <c r="W426" s="2001" t="e">
        <f aca="false">V426/U426*100</f>
        <v>#DIV/0!</v>
      </c>
      <c r="X426" s="1441" t="e">
        <f aca="false">IF(W426&gt;40,"FAULT",IF(W426&lt;-40,"CHECK","OK"))</f>
        <v>#DIV/0!</v>
      </c>
    </row>
    <row r="427" customFormat="false" ht="15.75" hidden="false" customHeight="false" outlineLevel="0" collapsed="false">
      <c r="A427" s="2027" t="n">
        <v>1</v>
      </c>
      <c r="B427" s="2017" t="s">
        <v>1192</v>
      </c>
      <c r="C427" s="2152" t="n">
        <v>11</v>
      </c>
      <c r="D427" s="2592" t="s">
        <v>76</v>
      </c>
      <c r="E427" s="2018" t="s">
        <v>2476</v>
      </c>
      <c r="F427" s="2071" t="n">
        <v>1</v>
      </c>
      <c r="G427" s="2053" t="n">
        <v>371943.7</v>
      </c>
      <c r="H427" s="2053" t="n">
        <v>376390.4</v>
      </c>
      <c r="I427" s="2212" t="n">
        <f aca="false">H427-G427</f>
        <v>4446.70000000001</v>
      </c>
      <c r="J427" s="2213" t="n">
        <v>2000</v>
      </c>
      <c r="K427" s="2214" t="n">
        <f aca="false">J427*I427*F427</f>
        <v>8893400.00000002</v>
      </c>
      <c r="L427" s="2128"/>
      <c r="M427" s="2128" t="n">
        <f aca="false">K427*$M$407/$K$430</f>
        <v>8923135.43544396</v>
      </c>
      <c r="N427" s="2131"/>
      <c r="O427" s="2151"/>
      <c r="V427" s="1441" t="n">
        <f aca="false">T427-U427</f>
        <v>0</v>
      </c>
      <c r="W427" s="2001" t="e">
        <f aca="false">V427/U427*100</f>
        <v>#DIV/0!</v>
      </c>
      <c r="X427" s="1441" t="e">
        <f aca="false">IF(W427&gt;40,"FAULT",IF(W427&lt;-40,"CHECK","OK"))</f>
        <v>#DIV/0!</v>
      </c>
    </row>
    <row r="428" customFormat="false" ht="15.75" hidden="false" customHeight="false" outlineLevel="0" collapsed="false">
      <c r="A428" s="2027" t="n">
        <v>2</v>
      </c>
      <c r="B428" s="2017" t="s">
        <v>1190</v>
      </c>
      <c r="C428" s="2152" t="n">
        <v>11</v>
      </c>
      <c r="D428" s="2592" t="s">
        <v>76</v>
      </c>
      <c r="E428" s="2018" t="s">
        <v>2477</v>
      </c>
      <c r="F428" s="2071" t="n">
        <v>1</v>
      </c>
      <c r="G428" s="2053" t="n">
        <v>374822.1</v>
      </c>
      <c r="H428" s="2053" t="n">
        <v>379344.7</v>
      </c>
      <c r="I428" s="2212" t="n">
        <f aca="false">H428-G428</f>
        <v>4522.60000000004</v>
      </c>
      <c r="J428" s="2213" t="n">
        <v>2000</v>
      </c>
      <c r="K428" s="2214" t="n">
        <f aca="false">J428*I428*F428</f>
        <v>9045200.00000007</v>
      </c>
      <c r="L428" s="2128"/>
      <c r="M428" s="2128" t="n">
        <f aca="false">K428*$M$407/$K$430</f>
        <v>9075442.98476152</v>
      </c>
      <c r="N428" s="2131"/>
      <c r="O428" s="2151"/>
      <c r="V428" s="1441" t="n">
        <f aca="false">T428-U428</f>
        <v>0</v>
      </c>
      <c r="W428" s="2001" t="e">
        <f aca="false">V428/U428*100</f>
        <v>#DIV/0!</v>
      </c>
      <c r="X428" s="1441" t="e">
        <f aca="false">IF(W428&gt;40,"FAULT",IF(W428&lt;-40,"CHECK","OK"))</f>
        <v>#DIV/0!</v>
      </c>
    </row>
    <row r="429" customFormat="false" ht="15.75" hidden="false" customHeight="false" outlineLevel="0" collapsed="false">
      <c r="A429" s="2027" t="n">
        <v>3</v>
      </c>
      <c r="B429" s="2593" t="s">
        <v>1785</v>
      </c>
      <c r="C429" s="2152" t="n">
        <v>11</v>
      </c>
      <c r="D429" s="2592" t="s">
        <v>76</v>
      </c>
      <c r="E429" s="2018" t="n">
        <v>6604399</v>
      </c>
      <c r="F429" s="2071" t="n">
        <v>1</v>
      </c>
      <c r="G429" s="2053" t="n">
        <v>4651.48</v>
      </c>
      <c r="H429" s="2053" t="n">
        <v>4670.14</v>
      </c>
      <c r="I429" s="2212" t="n">
        <f aca="false">H429-G429</f>
        <v>18.6600000000008</v>
      </c>
      <c r="J429" s="2213" t="n">
        <v>180000</v>
      </c>
      <c r="K429" s="2214" t="n">
        <f aca="false">J429*I429*F429</f>
        <v>3358800.00000014</v>
      </c>
      <c r="L429" s="2128"/>
      <c r="M429" s="2128" t="n">
        <f aca="false">K429*$M$407/$K$430</f>
        <v>3370030.28094658</v>
      </c>
      <c r="N429" s="2131"/>
      <c r="O429" s="2151"/>
      <c r="V429" s="1441" t="n">
        <f aca="false">T429-U429</f>
        <v>0</v>
      </c>
      <c r="W429" s="2001" t="e">
        <f aca="false">V429/U429*100</f>
        <v>#DIV/0!</v>
      </c>
      <c r="X429" s="1441" t="e">
        <f aca="false">IF(W429&gt;40,"FAULT",IF(W429&lt;-40,"CHECK","OK"))</f>
        <v>#DIV/0!</v>
      </c>
    </row>
    <row r="430" s="2077" customFormat="true" ht="15.75" hidden="false" customHeight="false" outlineLevel="0" collapsed="false">
      <c r="A430" s="2132"/>
      <c r="C430" s="2143"/>
      <c r="D430" s="2143"/>
      <c r="E430" s="2143"/>
      <c r="F430" s="2454"/>
      <c r="G430" s="2145"/>
      <c r="H430" s="2145" t="n">
        <v>0</v>
      </c>
      <c r="I430" s="2145"/>
      <c r="J430" s="2142" t="s">
        <v>475</v>
      </c>
      <c r="K430" s="2121" t="n">
        <f aca="false">SUM(K427:K429)</f>
        <v>21297400.0000002</v>
      </c>
      <c r="L430" s="2130"/>
      <c r="M430" s="2130" t="n">
        <f aca="false">SUM(M427:M429)</f>
        <v>21368608.7011521</v>
      </c>
      <c r="N430" s="2131"/>
      <c r="O430" s="2151"/>
      <c r="V430" s="1441" t="n">
        <f aca="false">T430-U430</f>
        <v>0</v>
      </c>
      <c r="W430" s="2001" t="e">
        <f aca="false">V430/U430*100</f>
        <v>#DIV/0!</v>
      </c>
      <c r="X430" s="1441" t="e">
        <f aca="false">IF(W430&gt;40,"FAULT",IF(W430&lt;-40,"CHECK","OK"))</f>
        <v>#DIV/0!</v>
      </c>
    </row>
    <row r="431" customFormat="false" ht="19.5" hidden="false" customHeight="true" outlineLevel="0" collapsed="false">
      <c r="A431" s="2016"/>
      <c r="B431" s="2008" t="s">
        <v>2475</v>
      </c>
      <c r="C431" s="2009"/>
      <c r="D431" s="2009"/>
      <c r="E431" s="2009"/>
      <c r="F431" s="2427"/>
      <c r="G431" s="2009"/>
      <c r="H431" s="2009" t="n">
        <v>0</v>
      </c>
      <c r="I431" s="2009"/>
      <c r="J431" s="2009"/>
      <c r="K431" s="2010"/>
      <c r="L431" s="2009"/>
      <c r="M431" s="2013"/>
      <c r="N431" s="2014"/>
      <c r="O431" s="2027"/>
      <c r="V431" s="1441" t="n">
        <f aca="false">T431-U431</f>
        <v>0</v>
      </c>
      <c r="W431" s="2001" t="e">
        <f aca="false">V431/U431*100</f>
        <v>#DIV/0!</v>
      </c>
      <c r="X431" s="1441" t="e">
        <f aca="false">IF(W431&gt;40,"FAULT",IF(W431&lt;-40,"CHECK","OK"))</f>
        <v>#DIV/0!</v>
      </c>
    </row>
    <row r="432" customFormat="false" ht="17.25" hidden="false" customHeight="true" outlineLevel="0" collapsed="false">
      <c r="A432" s="2016" t="n">
        <v>1</v>
      </c>
      <c r="B432" s="2017" t="s">
        <v>2478</v>
      </c>
      <c r="C432" s="2152" t="n">
        <v>11</v>
      </c>
      <c r="D432" s="2592" t="s">
        <v>2479</v>
      </c>
      <c r="E432" s="2018" t="n">
        <v>34140453696</v>
      </c>
      <c r="F432" s="2071" t="n">
        <v>1</v>
      </c>
      <c r="G432" s="2594" t="n">
        <v>6677.95</v>
      </c>
      <c r="H432" s="2594" t="n">
        <v>8495.5256</v>
      </c>
      <c r="I432" s="2053" t="n">
        <f aca="false">H432-G432</f>
        <v>1817.5756</v>
      </c>
      <c r="J432" s="2027" t="n">
        <v>1000</v>
      </c>
      <c r="K432" s="2135"/>
      <c r="L432" s="2128" t="n">
        <f aca="false">J432*I432*F432</f>
        <v>1817575.6</v>
      </c>
      <c r="M432" s="2128" t="n">
        <f aca="false">L432*$K$449/$L$449</f>
        <v>2108453.14273464</v>
      </c>
      <c r="N432" s="2159" t="s">
        <v>2479</v>
      </c>
      <c r="O432" s="2155"/>
      <c r="S432" s="2077" t="str">
        <f aca="false">B432</f>
        <v>Sobujbagh</v>
      </c>
      <c r="T432" s="2519" t="n">
        <f aca="false">M432</f>
        <v>2108453.14273464</v>
      </c>
      <c r="U432" s="2077" t="n">
        <v>1753548.14464688</v>
      </c>
      <c r="V432" s="1441" t="n">
        <f aca="false">T432-U432</f>
        <v>354904.998087762</v>
      </c>
      <c r="W432" s="2001" t="n">
        <f aca="false">V432/U432*100</f>
        <v>20.2392502978143</v>
      </c>
      <c r="X432" s="1441" t="str">
        <f aca="false">IF(W432&gt;40,"FAULT",IF(W432&lt;-40,"CHECK","OK"))</f>
        <v>OK</v>
      </c>
    </row>
    <row r="433" customFormat="false" ht="17.25" hidden="false" customHeight="true" outlineLevel="0" collapsed="false">
      <c r="A433" s="2016" t="n">
        <v>2</v>
      </c>
      <c r="B433" s="2017" t="s">
        <v>2480</v>
      </c>
      <c r="C433" s="2152" t="n">
        <v>11</v>
      </c>
      <c r="D433" s="2592" t="s">
        <v>2479</v>
      </c>
      <c r="E433" s="2018" t="s">
        <v>2481</v>
      </c>
      <c r="F433" s="2071" t="n">
        <v>1</v>
      </c>
      <c r="G433" s="2594" t="n">
        <v>95560.9</v>
      </c>
      <c r="H433" s="2594" t="n">
        <v>97494.4</v>
      </c>
      <c r="I433" s="2053" t="n">
        <f aca="false">H433-G433</f>
        <v>1933.5</v>
      </c>
      <c r="J433" s="2027" t="n">
        <v>1000</v>
      </c>
      <c r="K433" s="2135"/>
      <c r="L433" s="2128" t="n">
        <f aca="false">J433*I433*F433</f>
        <v>1933500</v>
      </c>
      <c r="M433" s="2128" t="n">
        <f aca="false">L433*$K$449/$L$449</f>
        <v>2242929.62090679</v>
      </c>
      <c r="N433" s="2154" t="s">
        <v>2479</v>
      </c>
      <c r="O433" s="2155"/>
      <c r="S433" s="2077" t="str">
        <f aca="false">B433</f>
        <v>Madertek</v>
      </c>
      <c r="T433" s="2519" t="n">
        <f aca="false">M433</f>
        <v>2242929.62090679</v>
      </c>
      <c r="U433" s="2077" t="n">
        <v>1858521.51318329</v>
      </c>
      <c r="V433" s="1441" t="n">
        <f aca="false">T433-U433</f>
        <v>384408.107723506</v>
      </c>
      <c r="W433" s="2001" t="n">
        <f aca="false">V433/U433*100</f>
        <v>20.6835436123142</v>
      </c>
      <c r="X433" s="1441" t="str">
        <f aca="false">IF(W433&gt;40,"FAULT",IF(W433&lt;-40,"CHECK","OK"))</f>
        <v>OK</v>
      </c>
    </row>
    <row r="434" customFormat="false" ht="17.25" hidden="false" customHeight="true" outlineLevel="0" collapsed="false">
      <c r="A434" s="2016" t="n">
        <v>3</v>
      </c>
      <c r="B434" s="2017" t="s">
        <v>761</v>
      </c>
      <c r="C434" s="2152" t="n">
        <v>11</v>
      </c>
      <c r="D434" s="2592" t="s">
        <v>2479</v>
      </c>
      <c r="E434" s="2018" t="n">
        <v>34140313076</v>
      </c>
      <c r="F434" s="2071" t="n">
        <v>1</v>
      </c>
      <c r="G434" s="2594" t="n">
        <v>5644.71</v>
      </c>
      <c r="H434" s="2594" t="n">
        <v>7021.7968</v>
      </c>
      <c r="I434" s="2053" t="n">
        <f aca="false">H434-G434</f>
        <v>1377.0868</v>
      </c>
      <c r="J434" s="2027" t="n">
        <v>1000</v>
      </c>
      <c r="K434" s="2135"/>
      <c r="L434" s="2128" t="n">
        <f aca="false">J434*I434*F434</f>
        <v>1377086.8</v>
      </c>
      <c r="M434" s="2128" t="n">
        <f aca="false">L434*$K$449/$L$449</f>
        <v>1597470.27374179</v>
      </c>
      <c r="N434" s="2154" t="s">
        <v>2479</v>
      </c>
      <c r="O434" s="2155"/>
      <c r="S434" s="2077" t="str">
        <f aca="false">B434</f>
        <v>Rajarbagh</v>
      </c>
      <c r="T434" s="2519" t="n">
        <f aca="false">M434</f>
        <v>1597470.27374179</v>
      </c>
      <c r="U434" s="2077" t="n">
        <v>1264456.56813371</v>
      </c>
      <c r="V434" s="1441" t="n">
        <f aca="false">T434-U434</f>
        <v>333013.705608075</v>
      </c>
      <c r="W434" s="2001" t="n">
        <f aca="false">V434/U434*100</f>
        <v>26.336508030449</v>
      </c>
      <c r="X434" s="1441" t="str">
        <f aca="false">IF(W434&gt;40,"FAULT",IF(W434&lt;-40,"CHECK","OK"))</f>
        <v>OK</v>
      </c>
    </row>
    <row r="435" customFormat="false" ht="17.25" hidden="false" customHeight="true" outlineLevel="0" collapsed="false">
      <c r="A435" s="2016"/>
      <c r="B435" s="2017" t="s">
        <v>2419</v>
      </c>
      <c r="C435" s="2152" t="n">
        <v>11</v>
      </c>
      <c r="D435" s="2592"/>
      <c r="E435" s="2018" t="s">
        <v>2482</v>
      </c>
      <c r="F435" s="2071" t="n">
        <v>1</v>
      </c>
      <c r="G435" s="2594" t="n">
        <v>24684</v>
      </c>
      <c r="H435" s="2594" t="n">
        <v>26638.6</v>
      </c>
      <c r="I435" s="2053" t="n">
        <f aca="false">H435-G435</f>
        <v>1954.6</v>
      </c>
      <c r="J435" s="2027" t="n">
        <v>1000</v>
      </c>
      <c r="K435" s="2135"/>
      <c r="L435" s="2128" t="n">
        <f aca="false">J435*I435*F435</f>
        <v>1954600</v>
      </c>
      <c r="M435" s="2128" t="n">
        <f aca="false">L435*$K$449/$L$449</f>
        <v>2267406.38066946</v>
      </c>
      <c r="N435" s="2159" t="s">
        <v>762</v>
      </c>
      <c r="O435" s="2155"/>
      <c r="S435" s="2077" t="str">
        <f aca="false">B435</f>
        <v>Goran</v>
      </c>
      <c r="T435" s="2519" t="n">
        <f aca="false">M435</f>
        <v>2267406.38066946</v>
      </c>
      <c r="U435" s="2077" t="n">
        <v>1851494.77431152</v>
      </c>
      <c r="V435" s="1441" t="n">
        <f aca="false">T435-U435</f>
        <v>415911.606357943</v>
      </c>
      <c r="W435" s="2001" t="n">
        <f aca="false">V435/U435*100</f>
        <v>22.4635582086695</v>
      </c>
      <c r="X435" s="1441" t="str">
        <f aca="false">IF(W435&gt;40,"FAULT",IF(W435&lt;-40,"CHECK","OK"))</f>
        <v>OK</v>
      </c>
    </row>
    <row r="436" customFormat="false" ht="17.25" hidden="false" customHeight="true" outlineLevel="0" collapsed="false">
      <c r="A436" s="2016" t="n">
        <v>5</v>
      </c>
      <c r="B436" s="2017" t="s">
        <v>2483</v>
      </c>
      <c r="C436" s="2152" t="n">
        <v>11</v>
      </c>
      <c r="D436" s="2592" t="s">
        <v>2479</v>
      </c>
      <c r="E436" s="2018" t="n">
        <v>34140313075</v>
      </c>
      <c r="F436" s="2071" t="n">
        <v>1</v>
      </c>
      <c r="G436" s="2594" t="n">
        <v>6722.86</v>
      </c>
      <c r="H436" s="2594" t="n">
        <v>8205.6192</v>
      </c>
      <c r="I436" s="2053" t="n">
        <f aca="false">H436-G436</f>
        <v>1482.7592</v>
      </c>
      <c r="J436" s="2027" t="n">
        <v>1000</v>
      </c>
      <c r="K436" s="2135"/>
      <c r="L436" s="2128" t="n">
        <f aca="false">J436*I436*F436</f>
        <v>1482759.2</v>
      </c>
      <c r="M436" s="2128" t="n">
        <f aca="false">L436*$K$449/$L$449</f>
        <v>1720054.06276289</v>
      </c>
      <c r="N436" s="2154" t="s">
        <v>2479</v>
      </c>
      <c r="O436" s="2155"/>
      <c r="S436" s="2077" t="str">
        <f aca="false">B436</f>
        <v>Dhakhingaon</v>
      </c>
      <c r="T436" s="2519" t="n">
        <f aca="false">M436</f>
        <v>1720054.06276289</v>
      </c>
      <c r="U436" s="2077" t="n">
        <v>2039169.8042647</v>
      </c>
      <c r="V436" s="1441" t="n">
        <f aca="false">T436-U436</f>
        <v>-319115.741501806</v>
      </c>
      <c r="W436" s="2001" t="n">
        <f aca="false">V436/U436*100</f>
        <v>-15.6492971225059</v>
      </c>
      <c r="X436" s="1441" t="str">
        <f aca="false">IF(W436&gt;40,"FAULT",IF(W436&lt;-40,"CHECK","OK"))</f>
        <v>OK</v>
      </c>
    </row>
    <row r="437" customFormat="false" ht="17.25" hidden="false" customHeight="true" outlineLevel="0" collapsed="false">
      <c r="A437" s="2016" t="n">
        <v>6</v>
      </c>
      <c r="B437" s="2017" t="s">
        <v>2484</v>
      </c>
      <c r="C437" s="2152" t="n">
        <v>11</v>
      </c>
      <c r="D437" s="2592" t="s">
        <v>179</v>
      </c>
      <c r="E437" s="2018" t="s">
        <v>2485</v>
      </c>
      <c r="F437" s="2071" t="n">
        <v>1</v>
      </c>
      <c r="G437" s="2594" t="n">
        <v>79376.5</v>
      </c>
      <c r="H437" s="2594" t="n">
        <v>79747.1</v>
      </c>
      <c r="I437" s="2053" t="n">
        <f aca="false">H437-G437</f>
        <v>370.600000000006</v>
      </c>
      <c r="J437" s="2300" t="n">
        <v>1000</v>
      </c>
      <c r="K437" s="2135"/>
      <c r="L437" s="2128" t="n">
        <f aca="false">J437*I437*F437</f>
        <v>370600.000000006</v>
      </c>
      <c r="M437" s="2128" t="n">
        <f aca="false">L437*$K$449/$L$449</f>
        <v>429909.344457238</v>
      </c>
      <c r="N437" s="2159" t="s">
        <v>179</v>
      </c>
      <c r="O437" s="2155"/>
      <c r="S437" s="2077" t="str">
        <f aca="false">B437</f>
        <v>Manda</v>
      </c>
      <c r="T437" s="2519" t="n">
        <f aca="false">M437</f>
        <v>429909.344457238</v>
      </c>
      <c r="U437" s="2077" t="n">
        <v>881499.299622719</v>
      </c>
      <c r="V437" s="1441" t="n">
        <f aca="false">T437-U437</f>
        <v>-451589.955165481</v>
      </c>
      <c r="W437" s="2001" t="n">
        <f aca="false">V437/U437*100</f>
        <v>-51.2297576820266</v>
      </c>
      <c r="X437" s="1441" t="str">
        <f aca="false">IF(W437&gt;40,"FAULT",IF(W437&lt;-40,"CHECK","OK"))</f>
        <v>CHECK</v>
      </c>
    </row>
    <row r="438" customFormat="false" ht="32.25" hidden="false" customHeight="true" outlineLevel="0" collapsed="false">
      <c r="A438" s="2016" t="n">
        <v>7</v>
      </c>
      <c r="B438" s="2337" t="s">
        <v>2486</v>
      </c>
      <c r="C438" s="2152" t="n">
        <v>11</v>
      </c>
      <c r="D438" s="2592" t="s">
        <v>2479</v>
      </c>
      <c r="E438" s="2018" t="n">
        <v>34140453695</v>
      </c>
      <c r="F438" s="2071" t="n">
        <v>1</v>
      </c>
      <c r="G438" s="2267" t="n">
        <v>282.33</v>
      </c>
      <c r="H438" s="2267" t="n">
        <v>282.33</v>
      </c>
      <c r="I438" s="2053" t="n">
        <f aca="false">H438-G438</f>
        <v>0</v>
      </c>
      <c r="J438" s="2027" t="n">
        <v>1000</v>
      </c>
      <c r="K438" s="2595" t="s">
        <v>2487</v>
      </c>
      <c r="L438" s="2128" t="n">
        <f aca="false">J438*I438*F438</f>
        <v>0</v>
      </c>
      <c r="M438" s="2128" t="n">
        <f aca="false">L438*$K$449/$L$449</f>
        <v>0</v>
      </c>
      <c r="N438" s="2154" t="s">
        <v>2479</v>
      </c>
      <c r="O438" s="2155"/>
      <c r="S438" s="2077" t="str">
        <f aca="false">B438</f>
        <v>Green Model Town</v>
      </c>
      <c r="T438" s="2519" t="n">
        <f aca="false">M438</f>
        <v>0</v>
      </c>
      <c r="U438" s="2077" t="n">
        <v>209712.512443745</v>
      </c>
      <c r="V438" s="1441" t="n">
        <f aca="false">T438-U438</f>
        <v>-209712.512443745</v>
      </c>
      <c r="W438" s="2001" t="n">
        <f aca="false">V438/U438*100</f>
        <v>-100</v>
      </c>
      <c r="X438" s="1441" t="str">
        <f aca="false">IF(W438&gt;40,"FAULT",IF(W438&lt;-40,"CHECK","OK"))</f>
        <v>CHECK</v>
      </c>
    </row>
    <row r="439" customFormat="false" ht="17.25" hidden="false" customHeight="true" outlineLevel="0" collapsed="false">
      <c r="A439" s="2016" t="n">
        <v>1</v>
      </c>
      <c r="B439" s="2017" t="s">
        <v>2488</v>
      </c>
      <c r="C439" s="2152" t="n">
        <v>11</v>
      </c>
      <c r="D439" s="2592" t="s">
        <v>2479</v>
      </c>
      <c r="E439" s="2018" t="n">
        <v>34140313080</v>
      </c>
      <c r="F439" s="2071" t="n">
        <v>1</v>
      </c>
      <c r="G439" s="2594" t="n">
        <v>1799.56</v>
      </c>
      <c r="H439" s="2594" t="n">
        <v>2474.7662</v>
      </c>
      <c r="I439" s="2053" t="n">
        <f aca="false">H439-G439</f>
        <v>675.2062</v>
      </c>
      <c r="J439" s="2027" t="n">
        <v>1000</v>
      </c>
      <c r="K439" s="2135"/>
      <c r="L439" s="2128" t="n">
        <f aca="false">J439*I439*F439</f>
        <v>675206.2</v>
      </c>
      <c r="M439" s="2128" t="n">
        <f aca="false">L439*$K$449/$L$449</f>
        <v>783263.504628868</v>
      </c>
      <c r="N439" s="2154" t="s">
        <v>2479</v>
      </c>
      <c r="O439" s="2155"/>
      <c r="S439" s="2077" t="str">
        <f aca="false">B439</f>
        <v>Biswa Road</v>
      </c>
      <c r="T439" s="2519" t="n">
        <f aca="false">M439</f>
        <v>783263.504628868</v>
      </c>
      <c r="U439" s="2077" t="n">
        <v>331641.707388092</v>
      </c>
      <c r="V439" s="1441" t="n">
        <f aca="false">T439-U439</f>
        <v>451621.797240775</v>
      </c>
      <c r="W439" s="2001" t="n">
        <f aca="false">V439/U439*100</f>
        <v>136.177623977879</v>
      </c>
      <c r="X439" s="1441" t="str">
        <f aca="false">IF(W439&gt;40,"FAULT",IF(W439&lt;-40,"CHECK","OK"))</f>
        <v>FAULT</v>
      </c>
    </row>
    <row r="440" customFormat="false" ht="17.25" hidden="false" customHeight="true" outlineLevel="0" collapsed="false">
      <c r="A440" s="2016" t="n">
        <v>2</v>
      </c>
      <c r="B440" s="2017" t="s">
        <v>2479</v>
      </c>
      <c r="C440" s="2152" t="n">
        <v>11</v>
      </c>
      <c r="D440" s="2592"/>
      <c r="E440" s="2018" t="s">
        <v>2489</v>
      </c>
      <c r="F440" s="2071" t="n">
        <v>1</v>
      </c>
      <c r="G440" s="2594" t="n">
        <v>3507.9</v>
      </c>
      <c r="H440" s="2594" t="n">
        <v>3786.4</v>
      </c>
      <c r="I440" s="2053" t="n">
        <f aca="false">H440-G440</f>
        <v>278.5</v>
      </c>
      <c r="J440" s="2027" t="n">
        <v>1000</v>
      </c>
      <c r="K440" s="2135" t="s">
        <v>2490</v>
      </c>
      <c r="L440" s="2128" t="n">
        <f aca="false">J440*I440*F440</f>
        <v>278500</v>
      </c>
      <c r="M440" s="2128" t="n">
        <f aca="false">L440*$K$449/$L$449</f>
        <v>323070.028147164</v>
      </c>
      <c r="N440" s="2154" t="s">
        <v>179</v>
      </c>
      <c r="O440" s="2155"/>
      <c r="S440" s="2077" t="str">
        <f aca="false">B440</f>
        <v>Mugdapara</v>
      </c>
      <c r="T440" s="2519" t="n">
        <f aca="false">M440</f>
        <v>323070.028147164</v>
      </c>
      <c r="U440" s="2077" t="n">
        <v>256934.234397887</v>
      </c>
      <c r="V440" s="1441" t="n">
        <f aca="false">T440-U440</f>
        <v>66135.7937492773</v>
      </c>
      <c r="W440" s="2001" t="n">
        <f aca="false">V440/U440*100</f>
        <v>25.7403587747905</v>
      </c>
      <c r="X440" s="1441" t="str">
        <f aca="false">IF(W440&gt;40,"FAULT",IF(W440&lt;-40,"CHECK","OK"))</f>
        <v>OK</v>
      </c>
    </row>
    <row r="441" customFormat="false" ht="17.25" hidden="false" customHeight="true" outlineLevel="0" collapsed="false">
      <c r="A441" s="2016"/>
      <c r="B441" s="2017" t="s">
        <v>2491</v>
      </c>
      <c r="C441" s="2152" t="n">
        <v>11</v>
      </c>
      <c r="D441" s="2592"/>
      <c r="E441" s="2018" t="s">
        <v>2492</v>
      </c>
      <c r="F441" s="2071" t="n">
        <v>1</v>
      </c>
      <c r="G441" s="2594" t="n">
        <v>28808.4</v>
      </c>
      <c r="H441" s="2594" t="n">
        <v>31151.7</v>
      </c>
      <c r="I441" s="2053" t="n">
        <f aca="false">H441-G441</f>
        <v>2343.3</v>
      </c>
      <c r="J441" s="2027" t="n">
        <v>1000</v>
      </c>
      <c r="K441" s="2135"/>
      <c r="L441" s="2128" t="n">
        <f aca="false">J441*I441*F441</f>
        <v>2343300</v>
      </c>
      <c r="M441" s="2128" t="n">
        <f aca="false">L441*$K$449/$L$449</f>
        <v>2718312.37686624</v>
      </c>
      <c r="N441" s="2159" t="s">
        <v>2493</v>
      </c>
      <c r="O441" s="2155"/>
      <c r="S441" s="2077" t="str">
        <f aca="false">B441</f>
        <v>Singapur</v>
      </c>
      <c r="T441" s="2519" t="n">
        <f aca="false">M441</f>
        <v>2718312.37686624</v>
      </c>
      <c r="U441" s="2077" t="n">
        <v>2200082.12442804</v>
      </c>
      <c r="V441" s="1441" t="n">
        <f aca="false">T441-U441</f>
        <v>518230.252438204</v>
      </c>
      <c r="W441" s="2001" t="n">
        <f aca="false">V441/U441*100</f>
        <v>23.5550412725129</v>
      </c>
      <c r="X441" s="1441" t="str">
        <f aca="false">IF(W441&gt;40,"FAULT",IF(W441&lt;-40,"CHECK","OK"))</f>
        <v>OK</v>
      </c>
    </row>
    <row r="442" customFormat="false" ht="17.25" hidden="false" customHeight="true" outlineLevel="0" collapsed="false">
      <c r="A442" s="2016"/>
      <c r="B442" s="2017" t="s">
        <v>2494</v>
      </c>
      <c r="C442" s="2152" t="n">
        <v>11</v>
      </c>
      <c r="D442" s="2592"/>
      <c r="E442" s="2018" t="s">
        <v>2495</v>
      </c>
      <c r="F442" s="2071" t="n">
        <v>1</v>
      </c>
      <c r="G442" s="2594" t="n">
        <v>22519.4</v>
      </c>
      <c r="H442" s="2594" t="n">
        <v>24527.3</v>
      </c>
      <c r="I442" s="2053" t="n">
        <f aca="false">H442-G442</f>
        <v>2007.9</v>
      </c>
      <c r="J442" s="2027" t="n">
        <v>1000</v>
      </c>
      <c r="K442" s="2135"/>
      <c r="L442" s="2128" t="n">
        <f aca="false">J442*I442*F442</f>
        <v>2007900</v>
      </c>
      <c r="M442" s="2128" t="n">
        <f aca="false">L442*$K$449/$L$449</f>
        <v>2329236.29988039</v>
      </c>
      <c r="N442" s="2154" t="s">
        <v>2493</v>
      </c>
      <c r="O442" s="2155"/>
      <c r="S442" s="2077" t="str">
        <f aca="false">B442</f>
        <v>Trimohony</v>
      </c>
      <c r="T442" s="2519" t="n">
        <f aca="false">M442</f>
        <v>2329236.29988039</v>
      </c>
      <c r="U442" s="2077" t="n">
        <v>1604947.89302842</v>
      </c>
      <c r="V442" s="1441" t="n">
        <f aca="false">T442-U442</f>
        <v>724288.406851979</v>
      </c>
      <c r="W442" s="2001" t="n">
        <f aca="false">V442/U442*100</f>
        <v>45.1284686560946</v>
      </c>
      <c r="X442" s="1441" t="str">
        <f aca="false">IF(W442&gt;40,"FAULT",IF(W442&lt;-40,"CHECK","OK"))</f>
        <v>FAULT</v>
      </c>
    </row>
    <row r="443" customFormat="false" ht="17.25" hidden="false" customHeight="true" outlineLevel="0" collapsed="false">
      <c r="A443" s="2016" t="n">
        <v>5</v>
      </c>
      <c r="B443" s="2236" t="s">
        <v>2496</v>
      </c>
      <c r="C443" s="2152" t="n">
        <v>11</v>
      </c>
      <c r="D443" s="2592" t="s">
        <v>2479</v>
      </c>
      <c r="E443" s="2018" t="n">
        <v>34140313073</v>
      </c>
      <c r="F443" s="2071" t="n">
        <v>1</v>
      </c>
      <c r="G443" s="2596" t="n">
        <v>8633.04</v>
      </c>
      <c r="H443" s="2596" t="n">
        <v>8633.04</v>
      </c>
      <c r="I443" s="2258" t="n">
        <f aca="false">H443-G443</f>
        <v>0</v>
      </c>
      <c r="J443" s="2027" t="n">
        <v>1000</v>
      </c>
      <c r="K443" s="2135"/>
      <c r="L443" s="2128" t="n">
        <f aca="false">J443*I443*F443</f>
        <v>0</v>
      </c>
      <c r="M443" s="2128" t="n">
        <f aca="false">L443*$K$449/$L$449</f>
        <v>0</v>
      </c>
      <c r="N443" s="2154" t="s">
        <v>2479</v>
      </c>
      <c r="O443" s="2155"/>
      <c r="S443" s="2077" t="str">
        <f aca="false">B443</f>
        <v>Mayakanon</v>
      </c>
      <c r="T443" s="2519" t="n">
        <f aca="false">M443</f>
        <v>0</v>
      </c>
      <c r="U443" s="2077" t="n">
        <v>1839386.37935714</v>
      </c>
      <c r="V443" s="1441" t="n">
        <f aca="false">T443-U443</f>
        <v>-1839386.37935714</v>
      </c>
      <c r="W443" s="2001" t="n">
        <f aca="false">V443/U443*100</f>
        <v>-100</v>
      </c>
      <c r="X443" s="1441" t="str">
        <f aca="false">IF(W443&gt;40,"FAULT",IF(W443&lt;-40,"CHECK","OK"))</f>
        <v>CHECK</v>
      </c>
    </row>
    <row r="444" customFormat="false" ht="17.25" hidden="false" customHeight="true" outlineLevel="0" collapsed="false">
      <c r="A444" s="2016" t="n">
        <v>6</v>
      </c>
      <c r="B444" s="2017" t="s">
        <v>2497</v>
      </c>
      <c r="C444" s="2152" t="n">
        <v>11</v>
      </c>
      <c r="D444" s="2592" t="s">
        <v>2479</v>
      </c>
      <c r="E444" s="2018" t="n">
        <v>34140453691</v>
      </c>
      <c r="F444" s="2071" t="n">
        <v>1</v>
      </c>
      <c r="G444" s="2594" t="n">
        <v>3107.93</v>
      </c>
      <c r="H444" s="2594" t="n">
        <v>3952.1608</v>
      </c>
      <c r="I444" s="2053" t="n">
        <f aca="false">H444-G444</f>
        <v>844.2308</v>
      </c>
      <c r="J444" s="2027" t="n">
        <v>1000</v>
      </c>
      <c r="K444" s="2135"/>
      <c r="L444" s="2128" t="n">
        <f aca="false">J444*I444*F444</f>
        <v>844230.8</v>
      </c>
      <c r="M444" s="2128" t="n">
        <f aca="false">L444*$K$449/$L$449</f>
        <v>979338.126817604</v>
      </c>
      <c r="N444" s="2154" t="s">
        <v>2479</v>
      </c>
      <c r="O444" s="2155"/>
      <c r="S444" s="2077" t="str">
        <f aca="false">B444</f>
        <v>Ahmedbagh</v>
      </c>
      <c r="T444" s="2519" t="n">
        <f aca="false">M444</f>
        <v>979338.126817604</v>
      </c>
      <c r="U444" s="2077" t="n">
        <v>596386.82398111</v>
      </c>
      <c r="V444" s="1441" t="n">
        <f aca="false">T444-U444</f>
        <v>382951.302836494</v>
      </c>
      <c r="W444" s="2001" t="n">
        <f aca="false">V444/U444*100</f>
        <v>64.21189862649</v>
      </c>
      <c r="X444" s="1441" t="str">
        <f aca="false">IF(W444&gt;40,"FAULT",IF(W444&lt;-40,"CHECK","OK"))</f>
        <v>FAULT</v>
      </c>
    </row>
    <row r="445" customFormat="false" ht="17.25" hidden="false" customHeight="true" outlineLevel="0" collapsed="false">
      <c r="A445" s="2016" t="n">
        <v>1</v>
      </c>
      <c r="B445" s="2017" t="s">
        <v>2498</v>
      </c>
      <c r="C445" s="2152" t="n">
        <v>11</v>
      </c>
      <c r="D445" s="2592" t="s">
        <v>2479</v>
      </c>
      <c r="E445" s="2018" t="n">
        <v>61903686</v>
      </c>
      <c r="F445" s="2071" t="n">
        <v>1</v>
      </c>
      <c r="G445" s="2594" t="n">
        <v>702966</v>
      </c>
      <c r="H445" s="2594" t="n">
        <v>712365</v>
      </c>
      <c r="I445" s="2053" t="n">
        <f aca="false">H445-G445</f>
        <v>9399</v>
      </c>
      <c r="J445" s="2027" t="n">
        <v>200</v>
      </c>
      <c r="K445" s="2135"/>
      <c r="L445" s="2128" t="n">
        <f aca="false">J445*I445*F445</f>
        <v>1879800</v>
      </c>
      <c r="M445" s="2128" t="n">
        <f aca="false">L445*$K$449/$L$449</f>
        <v>2180635.68729278</v>
      </c>
      <c r="N445" s="2154" t="s">
        <v>2479</v>
      </c>
      <c r="O445" s="2155"/>
      <c r="S445" s="2077" t="str">
        <f aca="false">B445</f>
        <v>Wasa Road</v>
      </c>
      <c r="T445" s="2519" t="n">
        <f aca="false">M445</f>
        <v>2180635.68729278</v>
      </c>
      <c r="U445" s="2077" t="n">
        <v>480873.347137067</v>
      </c>
      <c r="V445" s="1441" t="n">
        <f aca="false">T445-U445</f>
        <v>1699762.34015571</v>
      </c>
      <c r="W445" s="2001" t="n">
        <f aca="false">V445/U445*100</f>
        <v>353.474017696226</v>
      </c>
      <c r="X445" s="1441" t="str">
        <f aca="false">IF(W445&gt;40,"FAULT",IF(W445&lt;-40,"CHECK","OK"))</f>
        <v>FAULT</v>
      </c>
    </row>
    <row r="446" customFormat="false" ht="17.25" hidden="false" customHeight="true" outlineLevel="0" collapsed="false">
      <c r="A446" s="2016" t="n">
        <v>2</v>
      </c>
      <c r="B446" s="2017" t="s">
        <v>2499</v>
      </c>
      <c r="C446" s="2152" t="n">
        <v>11</v>
      </c>
      <c r="D446" s="2592" t="s">
        <v>2479</v>
      </c>
      <c r="E446" s="2018" t="n">
        <v>61903558</v>
      </c>
      <c r="F446" s="2071" t="n">
        <v>1</v>
      </c>
      <c r="G446" s="2594" t="n">
        <v>739373</v>
      </c>
      <c r="H446" s="2594" t="n">
        <v>746576</v>
      </c>
      <c r="I446" s="2053" t="n">
        <f aca="false">H446-G446</f>
        <v>7203</v>
      </c>
      <c r="J446" s="2027" t="n">
        <v>200</v>
      </c>
      <c r="K446" s="2135"/>
      <c r="L446" s="2128" t="n">
        <f aca="false">J446*I446*F446</f>
        <v>1440600</v>
      </c>
      <c r="M446" s="2128" t="n">
        <f aca="false">L446*$K$449/$L$449</f>
        <v>1671147.87270666</v>
      </c>
      <c r="N446" s="2154" t="s">
        <v>2479</v>
      </c>
      <c r="O446" s="2155"/>
      <c r="S446" s="2077" t="str">
        <f aca="false">B446</f>
        <v>Nandipara</v>
      </c>
      <c r="T446" s="2519" t="n">
        <f aca="false">M446</f>
        <v>1671147.87270666</v>
      </c>
      <c r="U446" s="2077" t="n">
        <v>298789.157242726</v>
      </c>
      <c r="V446" s="1441" t="n">
        <f aca="false">T446-U446</f>
        <v>1372358.71546393</v>
      </c>
      <c r="W446" s="2001" t="n">
        <f aca="false">V446/U446*100</f>
        <v>459.306732589721</v>
      </c>
      <c r="X446" s="1441" t="str">
        <f aca="false">IF(W446&gt;40,"FAULT",IF(W446&lt;-40,"CHECK","OK"))</f>
        <v>FAULT</v>
      </c>
    </row>
    <row r="447" customFormat="false" ht="17.25" hidden="false" customHeight="true" outlineLevel="0" collapsed="false">
      <c r="A447" s="2016"/>
      <c r="B447" s="2017" t="s">
        <v>2500</v>
      </c>
      <c r="C447" s="2597" t="n">
        <v>0.415</v>
      </c>
      <c r="D447" s="2592"/>
      <c r="E447" s="2018"/>
      <c r="F447" s="2071" t="n">
        <v>1</v>
      </c>
      <c r="G447" s="2594" t="n">
        <v>238.06</v>
      </c>
      <c r="H447" s="2594" t="n">
        <v>357.37</v>
      </c>
      <c r="I447" s="2053" t="n">
        <f aca="false">H447-G447</f>
        <v>119.31</v>
      </c>
      <c r="J447" s="2027" t="n">
        <v>80</v>
      </c>
      <c r="K447" s="2135"/>
      <c r="L447" s="2128" t="n">
        <f aca="false">J447*I447*F447</f>
        <v>9544.8</v>
      </c>
      <c r="M447" s="2128" t="n">
        <f aca="false">L447*$K$449/$L$449</f>
        <v>11072.311686388</v>
      </c>
      <c r="N447" s="2154"/>
      <c r="O447" s="2155"/>
      <c r="T447" s="2519" t="n">
        <f aca="false">M447</f>
        <v>11072.311686388</v>
      </c>
      <c r="U447" s="2077" t="n">
        <v>10372.6886162628</v>
      </c>
      <c r="V447" s="1441"/>
      <c r="W447" s="2001"/>
      <c r="X447" s="1441"/>
    </row>
    <row r="448" customFormat="false" ht="17.25" hidden="false" customHeight="true" outlineLevel="0" collapsed="false">
      <c r="A448" s="2016" t="n">
        <v>3</v>
      </c>
      <c r="B448" s="2017" t="s">
        <v>2501</v>
      </c>
      <c r="C448" s="2597" t="n">
        <v>0.415</v>
      </c>
      <c r="D448" s="2598"/>
      <c r="E448" s="2018" t="n">
        <v>63394003</v>
      </c>
      <c r="F448" s="2071" t="n">
        <v>1</v>
      </c>
      <c r="G448" s="2594" t="n">
        <v>89.44</v>
      </c>
      <c r="H448" s="2594" t="n">
        <v>157.43</v>
      </c>
      <c r="I448" s="2053" t="n">
        <f aca="false">H448-G448</f>
        <v>67.99</v>
      </c>
      <c r="J448" s="2027" t="n">
        <v>80</v>
      </c>
      <c r="K448" s="2135"/>
      <c r="L448" s="2128" t="n">
        <f aca="false">J448*I448*F448</f>
        <v>5439.2</v>
      </c>
      <c r="M448" s="2128" t="n">
        <f aca="false">L448*$K$449/$L$449</f>
        <v>6309.66785313485</v>
      </c>
      <c r="N448" s="2154" t="s">
        <v>2479</v>
      </c>
      <c r="O448" s="2155"/>
      <c r="S448" s="2077" t="str">
        <f aca="false">B448</f>
        <v>AT-2</v>
      </c>
      <c r="T448" s="2519" t="n">
        <f aca="false">M448</f>
        <v>6309.66785313485</v>
      </c>
      <c r="U448" s="2077" t="n">
        <v>500.222338233222</v>
      </c>
      <c r="V448" s="1441" t="n">
        <f aca="false">T448-U448</f>
        <v>5809.44551490162</v>
      </c>
      <c r="W448" s="2001" t="n">
        <f aca="false">V448/U448*100</f>
        <v>1161.37266788615</v>
      </c>
      <c r="X448" s="1441" t="str">
        <f aca="false">IF(W448&gt;40,"FAULT",IF(W448&lt;-40,"CHECK","OK"))</f>
        <v>FAULT</v>
      </c>
    </row>
    <row r="449" customFormat="false" ht="17.25" hidden="false" customHeight="true" outlineLevel="0" collapsed="false">
      <c r="A449" s="2132"/>
      <c r="B449" s="2142"/>
      <c r="C449" s="2143"/>
      <c r="D449" s="2143"/>
      <c r="E449" s="2143"/>
      <c r="F449" s="2454"/>
      <c r="G449" s="2145"/>
      <c r="H449" s="2145"/>
      <c r="I449" s="2145"/>
      <c r="J449" s="2142" t="s">
        <v>475</v>
      </c>
      <c r="K449" s="2121" t="n">
        <f aca="false">M430</f>
        <v>21368608.7011521</v>
      </c>
      <c r="L449" s="2130" t="n">
        <f aca="false">SUM(L432:L448)</f>
        <v>18420642.6</v>
      </c>
      <c r="M449" s="2130" t="n">
        <f aca="false">SUM(M432:M448)</f>
        <v>21368608.7011521</v>
      </c>
      <c r="N449" s="2131"/>
      <c r="O449" s="2167"/>
      <c r="V449" s="1441" t="n">
        <f aca="false">T449-U449</f>
        <v>0</v>
      </c>
      <c r="W449" s="2001" t="e">
        <f aca="false">V449/U449*100</f>
        <v>#DIV/0!</v>
      </c>
      <c r="X449" s="1441" t="e">
        <f aca="false">IF(W449&gt;40,"FAULT",IF(W449&lt;-40,"CHECK","OK"))</f>
        <v>#DIV/0!</v>
      </c>
    </row>
    <row r="450" customFormat="false" ht="20.25" hidden="false" customHeight="false" outlineLevel="0" collapsed="false">
      <c r="A450" s="2132"/>
      <c r="B450" s="2142"/>
      <c r="C450" s="2143"/>
      <c r="D450" s="2143"/>
      <c r="E450" s="2143"/>
      <c r="F450" s="2454"/>
      <c r="G450" s="2145"/>
      <c r="H450" s="2145"/>
      <c r="I450" s="2145"/>
      <c r="J450" s="2142" t="s">
        <v>1187</v>
      </c>
      <c r="K450" s="2599" t="n">
        <f aca="false">K449</f>
        <v>21368608.7011521</v>
      </c>
      <c r="L450" s="2600" t="n">
        <f aca="false">L449</f>
        <v>18420642.6</v>
      </c>
      <c r="M450" s="2600" t="n">
        <f aca="false">M449</f>
        <v>21368608.7011521</v>
      </c>
      <c r="N450" s="2458" t="n">
        <f aca="false">(M450-L450)/L450*100</f>
        <v>16.0036007709745</v>
      </c>
      <c r="O450" s="2240"/>
    </row>
    <row r="452" customFormat="false" ht="15.75" hidden="false" customHeight="false" outlineLevel="0" collapsed="false">
      <c r="F452" s="2169" t="s">
        <v>1234</v>
      </c>
      <c r="G452" s="2169"/>
      <c r="H452" s="2169"/>
      <c r="I452" s="2170" t="s">
        <v>212</v>
      </c>
      <c r="N452" s="2601" t="n">
        <v>1.83679524291973</v>
      </c>
    </row>
    <row r="453" customFormat="false" ht="15.75" hidden="false" customHeight="false" outlineLevel="0" collapsed="false">
      <c r="F453" s="2129" t="s">
        <v>2493</v>
      </c>
      <c r="G453" s="2017" t="s">
        <v>1367</v>
      </c>
      <c r="H453" s="2017"/>
      <c r="I453" s="2310" t="n">
        <f aca="false">M441+M442</f>
        <v>5047548.67674664</v>
      </c>
    </row>
    <row r="454" customFormat="false" ht="15.75" hidden="false" customHeight="false" outlineLevel="0" collapsed="false">
      <c r="F454" s="2129" t="s">
        <v>762</v>
      </c>
      <c r="G454" s="2017" t="s">
        <v>1367</v>
      </c>
      <c r="H454" s="2017"/>
      <c r="I454" s="2310" t="n">
        <f aca="false">M435</f>
        <v>2267406.38066946</v>
      </c>
    </row>
    <row r="455" customFormat="false" ht="15.75" hidden="false" customHeight="false" outlineLevel="0" collapsed="false">
      <c r="F455" s="2129" t="s">
        <v>179</v>
      </c>
      <c r="G455" s="2017" t="s">
        <v>1367</v>
      </c>
      <c r="H455" s="2017"/>
      <c r="I455" s="2310" t="n">
        <f aca="false">M437+M440</f>
        <v>752979.372604402</v>
      </c>
    </row>
    <row r="456" customFormat="false" ht="15.75" hidden="false" customHeight="false" outlineLevel="0" collapsed="false">
      <c r="F456" s="2129" t="s">
        <v>2479</v>
      </c>
      <c r="G456" s="2017" t="s">
        <v>1367</v>
      </c>
      <c r="H456" s="2017"/>
      <c r="I456" s="2310" t="n">
        <f aca="false">SUM(M432:M434,M436,M438:M439,M443:M448)</f>
        <v>13300674.2711315</v>
      </c>
    </row>
    <row r="457" customFormat="false" ht="15.75" hidden="false" customHeight="false" outlineLevel="0" collapsed="false">
      <c r="F457" s="2260"/>
      <c r="G457" s="2126"/>
      <c r="H457" s="2126"/>
      <c r="I457" s="2171"/>
    </row>
    <row r="458" customFormat="false" ht="15.75" hidden="false" customHeight="true" outlineLevel="0" collapsed="false">
      <c r="F458" s="2241" t="s">
        <v>1239</v>
      </c>
      <c r="G458" s="2241"/>
      <c r="H458" s="2241"/>
      <c r="I458" s="2242" t="n">
        <f aca="false">SUM(I453:I457)</f>
        <v>21368608.7011521</v>
      </c>
      <c r="J458" s="2130" t="n">
        <f aca="false">I458-M450</f>
        <v>0</v>
      </c>
    </row>
    <row r="459" customFormat="false" ht="15.75" hidden="false" customHeight="false" outlineLevel="0" collapsed="false">
      <c r="F459" s="2103"/>
    </row>
    <row r="466" customFormat="false" ht="25.5" hidden="false" customHeight="false" outlineLevel="0" collapsed="false">
      <c r="A466" s="2175" t="s">
        <v>2502</v>
      </c>
      <c r="B466" s="2175"/>
      <c r="C466" s="2175"/>
      <c r="D466" s="2175"/>
      <c r="E466" s="2175"/>
      <c r="F466" s="2175"/>
      <c r="G466" s="2175"/>
      <c r="H466" s="2175"/>
      <c r="I466" s="2175"/>
      <c r="J466" s="2175"/>
      <c r="K466" s="2175"/>
      <c r="L466" s="2175"/>
      <c r="M466" s="2175"/>
      <c r="N466" s="2175"/>
      <c r="O466" s="2602"/>
      <c r="P466" s="2603"/>
      <c r="Q466" s="2604"/>
      <c r="R466" s="2604"/>
    </row>
    <row r="469" customFormat="false" ht="45" hidden="false" customHeight="false" outlineLevel="0" collapsed="false">
      <c r="A469" s="2270" t="s">
        <v>2503</v>
      </c>
      <c r="B469" s="2270"/>
      <c r="C469" s="2270"/>
      <c r="D469" s="2270"/>
      <c r="E469" s="2270"/>
      <c r="F469" s="2270"/>
      <c r="G469" s="2270"/>
      <c r="H469" s="2270"/>
      <c r="I469" s="2270"/>
      <c r="J469" s="2270"/>
      <c r="K469" s="2270"/>
      <c r="L469" s="2270"/>
      <c r="M469" s="2270"/>
      <c r="N469" s="2270"/>
      <c r="O469" s="1989" t="str">
        <f aca="false">$O$6</f>
        <v>Month June-2023</v>
      </c>
      <c r="S469" s="1990" t="s">
        <v>1069</v>
      </c>
      <c r="T469" s="1991" t="str">
        <f aca="false">O469</f>
        <v>Month June-2023</v>
      </c>
      <c r="U469" s="1990" t="s">
        <v>1070</v>
      </c>
      <c r="V469" s="1990" t="s">
        <v>1071</v>
      </c>
      <c r="W469" s="1990" t="s">
        <v>1072</v>
      </c>
      <c r="X469" s="1990" t="s">
        <v>1073</v>
      </c>
    </row>
    <row r="470" customFormat="false" ht="15.75" hidden="false" customHeight="true" outlineLevel="0" collapsed="false">
      <c r="A470" s="1992" t="s">
        <v>794</v>
      </c>
      <c r="B470" s="1993" t="s">
        <v>1074</v>
      </c>
      <c r="C470" s="1994" t="s">
        <v>1075</v>
      </c>
      <c r="D470" s="1994"/>
      <c r="E470" s="1994"/>
      <c r="F470" s="2422" t="s">
        <v>45</v>
      </c>
      <c r="G470" s="1996" t="s">
        <v>1076</v>
      </c>
      <c r="H470" s="1996"/>
      <c r="I470" s="1996"/>
      <c r="J470" s="1996" t="s">
        <v>29</v>
      </c>
      <c r="K470" s="1996" t="s">
        <v>1077</v>
      </c>
      <c r="L470" s="1996"/>
      <c r="M470" s="1994" t="s">
        <v>1134</v>
      </c>
      <c r="N470" s="1993"/>
      <c r="O470" s="1997" t="s">
        <v>479</v>
      </c>
    </row>
    <row r="471" customFormat="false" ht="15.75" hidden="false" customHeight="false" outlineLevel="0" collapsed="false">
      <c r="A471" s="1992"/>
      <c r="B471" s="1993"/>
      <c r="C471" s="1998" t="s">
        <v>1079</v>
      </c>
      <c r="D471" s="1998"/>
      <c r="E471" s="1998" t="s">
        <v>1080</v>
      </c>
      <c r="F471" s="2422"/>
      <c r="G471" s="2249" t="n">
        <f aca="false">'NORTH-1'!$H$8</f>
        <v>44929</v>
      </c>
      <c r="H471" s="2249" t="n">
        <f aca="false">'NORTH-1'!$H$8</f>
        <v>44929</v>
      </c>
      <c r="I471" s="2000" t="s">
        <v>47</v>
      </c>
      <c r="J471" s="1996"/>
      <c r="K471" s="2000" t="s">
        <v>1081</v>
      </c>
      <c r="L471" s="2000" t="s">
        <v>1082</v>
      </c>
      <c r="M471" s="1994" t="s">
        <v>1083</v>
      </c>
      <c r="N471" s="1998" t="s">
        <v>741</v>
      </c>
      <c r="O471" s="1997"/>
      <c r="T471" s="1441" t="n">
        <v>15283200.0000001</v>
      </c>
      <c r="U471" s="1441" t="n">
        <v>15283200.0000001</v>
      </c>
      <c r="V471" s="1441" t="n">
        <f aca="false">T471-U471</f>
        <v>0</v>
      </c>
      <c r="W471" s="2001" t="n">
        <f aca="false">V471/U471*100</f>
        <v>0</v>
      </c>
      <c r="X471" s="1441" t="str">
        <f aca="false">IF(W471&gt;40,"FAULT",IF(W471&lt;-40,"CHECK","OK"))</f>
        <v>OK</v>
      </c>
    </row>
    <row r="472" customFormat="false" ht="15.75" hidden="false" customHeight="false" outlineLevel="0" collapsed="false">
      <c r="A472" s="2002" t="n">
        <v>1</v>
      </c>
      <c r="B472" s="2003" t="n">
        <v>2</v>
      </c>
      <c r="C472" s="2004" t="n">
        <v>4</v>
      </c>
      <c r="D472" s="2004"/>
      <c r="E472" s="2003" t="n">
        <v>5</v>
      </c>
      <c r="F472" s="2423" t="n">
        <v>7</v>
      </c>
      <c r="G472" s="2002" t="n">
        <v>9</v>
      </c>
      <c r="H472" s="2002" t="n">
        <v>9</v>
      </c>
      <c r="I472" s="2002" t="s">
        <v>1084</v>
      </c>
      <c r="J472" s="2002" t="n">
        <v>11</v>
      </c>
      <c r="K472" s="2002" t="s">
        <v>1085</v>
      </c>
      <c r="L472" s="2002" t="s">
        <v>1086</v>
      </c>
      <c r="M472" s="2002" t="n">
        <v>14</v>
      </c>
      <c r="N472" s="2006" t="n">
        <v>15</v>
      </c>
      <c r="O472" s="2002" t="n">
        <v>16</v>
      </c>
    </row>
    <row r="473" customFormat="false" ht="15.75" hidden="false" customHeight="false" outlineLevel="0" collapsed="false">
      <c r="A473" s="2016"/>
      <c r="B473" s="2008" t="s">
        <v>2137</v>
      </c>
      <c r="C473" s="2009"/>
      <c r="D473" s="2009"/>
      <c r="E473" s="2009"/>
      <c r="F473" s="2427"/>
      <c r="G473" s="2009"/>
      <c r="H473" s="2009"/>
      <c r="I473" s="2009"/>
      <c r="J473" s="2009"/>
      <c r="K473" s="2010"/>
      <c r="L473" s="2009"/>
      <c r="M473" s="2013"/>
      <c r="N473" s="2014"/>
      <c r="O473" s="2027"/>
    </row>
    <row r="474" s="2607" customFormat="true" ht="15.75" hidden="false" customHeight="false" outlineLevel="0" collapsed="false">
      <c r="A474" s="2176" t="n">
        <f aca="false">A62</f>
        <v>8</v>
      </c>
      <c r="B474" s="2177" t="str">
        <f aca="false">B62</f>
        <v>33 kV Tejgaon U/G Feeder-1</v>
      </c>
      <c r="C474" s="2178" t="n">
        <f aca="false">C62</f>
        <v>33</v>
      </c>
      <c r="D474" s="2605" t="n">
        <f aca="false">D62</f>
        <v>0</v>
      </c>
      <c r="E474" s="2178" t="n">
        <f aca="false">E62</f>
        <v>76026300</v>
      </c>
      <c r="F474" s="2509" t="n">
        <f aca="false">F62</f>
        <v>1</v>
      </c>
      <c r="G474" s="2182" t="n">
        <f aca="false">G62</f>
        <v>6673.48</v>
      </c>
      <c r="H474" s="2182" t="n">
        <f aca="false">H62</f>
        <v>6695.56</v>
      </c>
      <c r="I474" s="2182" t="n">
        <f aca="false">I62</f>
        <v>22.0800000000008</v>
      </c>
      <c r="J474" s="2178" t="n">
        <f aca="false">J62</f>
        <v>360000</v>
      </c>
      <c r="K474" s="2184" t="n">
        <f aca="false">K62</f>
        <v>0</v>
      </c>
      <c r="L474" s="2186" t="n">
        <f aca="false">L62</f>
        <v>7948800.0000003</v>
      </c>
      <c r="M474" s="2186" t="n">
        <f aca="false">M62</f>
        <v>7943001.70860437</v>
      </c>
      <c r="N474" s="2186"/>
      <c r="O474" s="2606"/>
    </row>
    <row r="475" s="2607" customFormat="true" ht="15.75" hidden="false" customHeight="false" outlineLevel="0" collapsed="false">
      <c r="A475" s="2188" t="n">
        <f aca="false">A63</f>
        <v>9</v>
      </c>
      <c r="B475" s="2177" t="str">
        <f aca="false">B63</f>
        <v>33 kV Tejgaon U/G Feeder-2</v>
      </c>
      <c r="C475" s="2178" t="n">
        <f aca="false">C63</f>
        <v>33</v>
      </c>
      <c r="D475" s="2608" t="n">
        <f aca="false">D63</f>
        <v>0</v>
      </c>
      <c r="E475" s="2178" t="str">
        <f aca="false">E63</f>
        <v>06604453</v>
      </c>
      <c r="F475" s="2509" t="n">
        <f aca="false">F63</f>
        <v>1</v>
      </c>
      <c r="G475" s="2182" t="n">
        <f aca="false">G63</f>
        <v>6435.77</v>
      </c>
      <c r="H475" s="2182" t="n">
        <f aca="false">H63</f>
        <v>6474.31</v>
      </c>
      <c r="I475" s="2182" t="n">
        <f aca="false">I63</f>
        <v>38.54</v>
      </c>
      <c r="J475" s="2178" t="n">
        <f aca="false">J63</f>
        <v>360000</v>
      </c>
      <c r="K475" s="2184" t="n">
        <f aca="false">K63</f>
        <v>0</v>
      </c>
      <c r="L475" s="2186" t="n">
        <f aca="false">L63</f>
        <v>13874400</v>
      </c>
      <c r="M475" s="2186" t="n">
        <f aca="false">M63</f>
        <v>13864279.2504348</v>
      </c>
      <c r="N475" s="2186"/>
      <c r="O475" s="2178"/>
    </row>
    <row r="476" customFormat="false" ht="15.75" hidden="false" customHeight="false" outlineLevel="0" collapsed="false">
      <c r="A476" s="2188" t="n">
        <f aca="false">A301</f>
        <v>0</v>
      </c>
      <c r="B476" s="2177" t="str">
        <f aca="false">B301</f>
        <v>Tejgaon</v>
      </c>
      <c r="C476" s="2178" t="n">
        <f aca="false">C301</f>
        <v>33</v>
      </c>
      <c r="D476" s="2609" t="str">
        <f aca="false">D301</f>
        <v>Export</v>
      </c>
      <c r="E476" s="2178" t="n">
        <f aca="false">E301</f>
        <v>6604342</v>
      </c>
      <c r="F476" s="2509" t="n">
        <f aca="false">F301</f>
        <v>1</v>
      </c>
      <c r="G476" s="2182" t="n">
        <f aca="false">G301</f>
        <v>2164.99</v>
      </c>
      <c r="H476" s="2182" t="n">
        <f aca="false">H301</f>
        <v>2164.99</v>
      </c>
      <c r="I476" s="2182" t="n">
        <f aca="false">I301</f>
        <v>0</v>
      </c>
      <c r="J476" s="2178" t="n">
        <f aca="false">J301</f>
        <v>240000</v>
      </c>
      <c r="K476" s="2184" t="n">
        <f aca="false">K301</f>
        <v>0</v>
      </c>
      <c r="L476" s="2186" t="n">
        <f aca="false">L301</f>
        <v>0</v>
      </c>
      <c r="M476" s="2186" t="n">
        <f aca="false">M301</f>
        <v>0</v>
      </c>
      <c r="N476" s="2129"/>
      <c r="O476" s="2027"/>
    </row>
    <row r="477" customFormat="false" ht="15.75" hidden="false" customHeight="false" outlineLevel="0" collapsed="false">
      <c r="A477" s="2016"/>
      <c r="B477" s="2189"/>
      <c r="C477" s="2190"/>
      <c r="D477" s="2191"/>
      <c r="E477" s="2610"/>
      <c r="F477" s="2611"/>
      <c r="G477" s="2612"/>
      <c r="H477" s="2612"/>
      <c r="I477" s="2612"/>
      <c r="J477" s="2613" t="s">
        <v>475</v>
      </c>
      <c r="K477" s="2614" t="n">
        <f aca="false">SUM(K474:K475)</f>
        <v>0</v>
      </c>
      <c r="L477" s="2614" t="n">
        <f aca="false">SUM(L474:L476)</f>
        <v>21823200.0000003</v>
      </c>
      <c r="M477" s="2614" t="n">
        <f aca="false">SUM(M474:M476)</f>
        <v>21807280.9590392</v>
      </c>
      <c r="N477" s="2512"/>
      <c r="O477" s="2027"/>
    </row>
    <row r="478" customFormat="false" ht="15.75" hidden="false" customHeight="false" outlineLevel="0" collapsed="false">
      <c r="A478" s="2027"/>
      <c r="B478" s="2008" t="s">
        <v>2504</v>
      </c>
      <c r="C478" s="2009"/>
      <c r="D478" s="2009"/>
      <c r="E478" s="2009"/>
      <c r="F478" s="2427"/>
      <c r="G478" s="2009"/>
      <c r="H478" s="2009"/>
      <c r="I478" s="2009"/>
      <c r="J478" s="2195"/>
      <c r="K478" s="2196"/>
      <c r="L478" s="2197"/>
      <c r="M478" s="2197"/>
      <c r="N478" s="2014"/>
      <c r="O478" s="2151"/>
    </row>
    <row r="479" customFormat="false" ht="15.75" hidden="false" customHeight="false" outlineLevel="0" collapsed="false">
      <c r="A479" s="2027" t="n">
        <v>1</v>
      </c>
      <c r="B479" s="2017" t="s">
        <v>2505</v>
      </c>
      <c r="C479" s="2018" t="n">
        <v>33</v>
      </c>
      <c r="D479" s="2381" t="s">
        <v>76</v>
      </c>
      <c r="E479" s="2018" t="n">
        <v>76026300</v>
      </c>
      <c r="F479" s="2071" t="n">
        <v>1</v>
      </c>
      <c r="G479" s="2212" t="n">
        <v>6673.48</v>
      </c>
      <c r="H479" s="2212" t="n">
        <v>6695.56</v>
      </c>
      <c r="I479" s="2053" t="n">
        <f aca="false">H479-G479</f>
        <v>22.0800000000008</v>
      </c>
      <c r="J479" s="2027" t="n">
        <v>360000</v>
      </c>
      <c r="K479" s="2024" t="n">
        <f aca="false">J479*I479*F479</f>
        <v>7948800.0000003</v>
      </c>
      <c r="L479" s="2128"/>
      <c r="M479" s="2128"/>
      <c r="N479" s="2129"/>
      <c r="O479" s="2151"/>
    </row>
    <row r="480" customFormat="false" ht="15.75" hidden="false" customHeight="false" outlineLevel="0" collapsed="false">
      <c r="A480" s="2027" t="n">
        <v>2</v>
      </c>
      <c r="B480" s="2017" t="s">
        <v>2506</v>
      </c>
      <c r="C480" s="2018" t="n">
        <v>33</v>
      </c>
      <c r="D480" s="2382" t="s">
        <v>76</v>
      </c>
      <c r="E480" s="2018" t="s">
        <v>2266</v>
      </c>
      <c r="F480" s="2071" t="n">
        <v>1</v>
      </c>
      <c r="G480" s="2212" t="n">
        <v>6499.23</v>
      </c>
      <c r="H480" s="2212" t="n">
        <v>6499.23</v>
      </c>
      <c r="I480" s="2053" t="n">
        <f aca="false">H480-G480</f>
        <v>0</v>
      </c>
      <c r="J480" s="2027" t="n">
        <v>360000</v>
      </c>
      <c r="K480" s="2024" t="n">
        <f aca="false">J480*I480*F480</f>
        <v>0</v>
      </c>
      <c r="L480" s="2128"/>
      <c r="M480" s="2128"/>
      <c r="N480" s="2129"/>
      <c r="O480" s="2151"/>
    </row>
    <row r="481" customFormat="false" ht="15.75" hidden="false" customHeight="false" outlineLevel="0" collapsed="false">
      <c r="A481" s="2027" t="n">
        <v>3</v>
      </c>
      <c r="B481" s="2017" t="s">
        <v>2507</v>
      </c>
      <c r="C481" s="2018" t="n">
        <v>33</v>
      </c>
      <c r="D481" s="2383" t="s">
        <v>76</v>
      </c>
      <c r="E481" s="2018" t="n">
        <v>660434</v>
      </c>
      <c r="F481" s="2071" t="n">
        <v>1</v>
      </c>
      <c r="G481" s="2212" t="n">
        <v>2164.99</v>
      </c>
      <c r="H481" s="2212" t="n">
        <v>2164.99</v>
      </c>
      <c r="I481" s="2053" t="n">
        <f aca="false">H481-G481</f>
        <v>0</v>
      </c>
      <c r="J481" s="2027" t="n">
        <v>240000</v>
      </c>
      <c r="K481" s="2024" t="n">
        <f aca="false">J481*I481*F481</f>
        <v>0</v>
      </c>
      <c r="L481" s="2128"/>
      <c r="M481" s="2128"/>
      <c r="N481" s="2129"/>
      <c r="O481" s="2151"/>
    </row>
    <row r="482" customFormat="false" ht="15.75" hidden="false" customHeight="false" outlineLevel="0" collapsed="false">
      <c r="A482" s="2027"/>
      <c r="B482" s="2189"/>
      <c r="C482" s="2190"/>
      <c r="D482" s="2191"/>
      <c r="E482" s="2190"/>
      <c r="F482" s="2511"/>
      <c r="G482" s="2193"/>
      <c r="H482" s="2193" t="n">
        <v>0</v>
      </c>
      <c r="I482" s="2204"/>
      <c r="J482" s="2142" t="s">
        <v>475</v>
      </c>
      <c r="K482" s="2614" t="n">
        <f aca="false">SUM(K479:K480)</f>
        <v>7948800.0000003</v>
      </c>
      <c r="L482" s="2130"/>
      <c r="M482" s="2130"/>
      <c r="N482" s="2205"/>
      <c r="O482" s="2151"/>
    </row>
    <row r="483" customFormat="false" ht="15.75" hidden="false" customHeight="false" outlineLevel="0" collapsed="false">
      <c r="A483" s="2027"/>
      <c r="B483" s="2058" t="s">
        <v>2508</v>
      </c>
      <c r="C483" s="2059"/>
      <c r="D483" s="2059"/>
      <c r="E483" s="2059"/>
      <c r="F483" s="2062"/>
      <c r="G483" s="2059"/>
      <c r="H483" s="2059" t="n">
        <v>0</v>
      </c>
      <c r="I483" s="2059"/>
      <c r="J483" s="2059"/>
      <c r="K483" s="2060"/>
      <c r="L483" s="2059"/>
      <c r="M483" s="2063"/>
      <c r="N483" s="2064"/>
      <c r="O483" s="2015"/>
    </row>
    <row r="484" customFormat="false" ht="15.75" hidden="false" customHeight="false" outlineLevel="0" collapsed="false">
      <c r="A484" s="2027"/>
      <c r="B484" s="2017" t="s">
        <v>1251</v>
      </c>
      <c r="C484" s="2018" t="n">
        <v>33</v>
      </c>
      <c r="D484" s="2065" t="s">
        <v>1108</v>
      </c>
      <c r="E484" s="2066"/>
      <c r="F484" s="2071"/>
      <c r="G484" s="2022"/>
      <c r="H484" s="2022" t="n">
        <v>0</v>
      </c>
      <c r="I484" s="2022"/>
      <c r="J484" s="2027"/>
      <c r="K484" s="2024"/>
      <c r="L484" s="2029" t="n">
        <f aca="false">J484*I484*F484</f>
        <v>0</v>
      </c>
      <c r="M484" s="2025"/>
      <c r="N484" s="2026"/>
      <c r="O484" s="2027"/>
    </row>
    <row r="485" customFormat="false" ht="15.75" hidden="false" customHeight="false" outlineLevel="0" collapsed="false">
      <c r="A485" s="2027"/>
      <c r="B485" s="2017" t="s">
        <v>1252</v>
      </c>
      <c r="C485" s="2018" t="n">
        <v>33</v>
      </c>
      <c r="D485" s="2065"/>
      <c r="E485" s="2066"/>
      <c r="F485" s="2071"/>
      <c r="G485" s="2022"/>
      <c r="H485" s="2022" t="n">
        <v>0</v>
      </c>
      <c r="I485" s="2022"/>
      <c r="J485" s="2027"/>
      <c r="K485" s="2024"/>
      <c r="L485" s="2029" t="n">
        <f aca="false">J485*I485*F485</f>
        <v>0</v>
      </c>
      <c r="M485" s="2029"/>
      <c r="N485" s="2030"/>
      <c r="O485" s="2027"/>
    </row>
    <row r="486" customFormat="false" ht="15.75" hidden="false" customHeight="false" outlineLevel="0" collapsed="false">
      <c r="A486" s="2027"/>
      <c r="B486" s="2037"/>
      <c r="C486" s="2038"/>
      <c r="D486" s="2038"/>
      <c r="E486" s="2038"/>
      <c r="F486" s="2054"/>
      <c r="G486" s="2041"/>
      <c r="H486" s="2041" t="n">
        <v>0</v>
      </c>
      <c r="I486" s="2041"/>
      <c r="J486" s="2037" t="s">
        <v>1110</v>
      </c>
      <c r="K486" s="2068"/>
      <c r="L486" s="2076" t="n">
        <f aca="false">SUM(L484:L485)</f>
        <v>0</v>
      </c>
      <c r="M486" s="2055"/>
      <c r="N486" s="2016"/>
      <c r="O486" s="2027"/>
    </row>
    <row r="487" customFormat="false" ht="15.75" hidden="false" customHeight="false" outlineLevel="0" collapsed="false">
      <c r="A487" s="2027"/>
      <c r="B487" s="2189"/>
      <c r="C487" s="2190"/>
      <c r="D487" s="2191"/>
      <c r="E487" s="2190"/>
      <c r="F487" s="2511"/>
      <c r="G487" s="2193"/>
      <c r="H487" s="2193" t="n">
        <v>0</v>
      </c>
      <c r="I487" s="2204"/>
      <c r="J487" s="2142"/>
      <c r="K487" s="2207"/>
      <c r="L487" s="2130"/>
      <c r="M487" s="2130"/>
      <c r="N487" s="2205"/>
      <c r="O487" s="2151"/>
    </row>
    <row r="488" customFormat="false" ht="15.75" hidden="false" customHeight="false" outlineLevel="0" collapsed="false">
      <c r="A488" s="2132"/>
      <c r="B488" s="2058" t="s">
        <v>2509</v>
      </c>
      <c r="C488" s="2059"/>
      <c r="D488" s="2059"/>
      <c r="E488" s="2059"/>
      <c r="F488" s="2062"/>
      <c r="G488" s="2059"/>
      <c r="H488" s="2059" t="n">
        <v>0</v>
      </c>
      <c r="I488" s="2059"/>
      <c r="J488" s="2208"/>
      <c r="K488" s="2209"/>
      <c r="L488" s="2210"/>
      <c r="M488" s="2210"/>
      <c r="N488" s="2064"/>
      <c r="O488" s="2151"/>
    </row>
    <row r="489" customFormat="false" ht="15.75" hidden="false" customHeight="true" outlineLevel="0" collapsed="false">
      <c r="A489" s="2027" t="n">
        <v>1</v>
      </c>
      <c r="B489" s="2017" t="s">
        <v>2351</v>
      </c>
      <c r="C489" s="2018" t="n">
        <v>33</v>
      </c>
      <c r="D489" s="2513" t="s">
        <v>67</v>
      </c>
      <c r="E489" s="2018" t="s">
        <v>1985</v>
      </c>
      <c r="F489" s="2071" t="n">
        <v>1</v>
      </c>
      <c r="G489" s="2212" t="n">
        <v>610667.6</v>
      </c>
      <c r="H489" s="2212" t="n">
        <v>640150.1</v>
      </c>
      <c r="I489" s="2212" t="n">
        <f aca="false">H489-G489</f>
        <v>29482.5</v>
      </c>
      <c r="J489" s="2213" t="n">
        <v>270</v>
      </c>
      <c r="K489" s="2214"/>
      <c r="L489" s="2128" t="n">
        <f aca="false">J489*I489*F489</f>
        <v>7960275</v>
      </c>
      <c r="M489" s="2128"/>
      <c r="N489" s="2131"/>
      <c r="O489" s="2151"/>
    </row>
    <row r="490" customFormat="false" ht="15.75" hidden="false" customHeight="false" outlineLevel="0" collapsed="false">
      <c r="A490" s="2027" t="n">
        <v>2</v>
      </c>
      <c r="B490" s="2017" t="s">
        <v>2352</v>
      </c>
      <c r="C490" s="2018" t="n">
        <v>33</v>
      </c>
      <c r="D490" s="2615" t="s">
        <v>67</v>
      </c>
      <c r="E490" s="2018" t="s">
        <v>1980</v>
      </c>
      <c r="F490" s="2071" t="n">
        <v>1</v>
      </c>
      <c r="G490" s="2212" t="n">
        <v>381042.3</v>
      </c>
      <c r="H490" s="2212" t="n">
        <v>432407.9</v>
      </c>
      <c r="I490" s="2212" t="n">
        <f aca="false">H490-G490</f>
        <v>51365.6</v>
      </c>
      <c r="J490" s="2213" t="n">
        <v>180</v>
      </c>
      <c r="K490" s="2214"/>
      <c r="L490" s="2128" t="n">
        <f aca="false">J490*I490*F490</f>
        <v>9245808.00000001</v>
      </c>
      <c r="M490" s="2128"/>
      <c r="N490" s="2131"/>
      <c r="O490" s="2151"/>
    </row>
    <row r="491" customFormat="false" ht="15.75" hidden="false" customHeight="false" outlineLevel="0" collapsed="false">
      <c r="A491" s="2027" t="n">
        <v>3</v>
      </c>
      <c r="B491" s="2017" t="s">
        <v>2510</v>
      </c>
      <c r="C491" s="2018" t="n">
        <v>33</v>
      </c>
      <c r="D491" s="2514" t="s">
        <v>67</v>
      </c>
      <c r="E491" s="2018" t="s">
        <v>2511</v>
      </c>
      <c r="F491" s="2071" t="n">
        <v>1</v>
      </c>
      <c r="G491" s="2212" t="n">
        <v>1123.5396</v>
      </c>
      <c r="H491" s="2212" t="n">
        <v>209525.9</v>
      </c>
      <c r="I491" s="2212" t="n">
        <f aca="false">H491-G491</f>
        <v>208402.3604</v>
      </c>
      <c r="J491" s="2213" t="n">
        <v>180000</v>
      </c>
      <c r="K491" s="2214"/>
      <c r="L491" s="2128" t="n">
        <f aca="false">J491*I491*F491</f>
        <v>37512424872</v>
      </c>
      <c r="M491" s="2128"/>
      <c r="N491" s="2131"/>
      <c r="O491" s="2151"/>
    </row>
    <row r="492" customFormat="false" ht="15.75" hidden="false" customHeight="false" outlineLevel="0" collapsed="false">
      <c r="A492" s="2132"/>
      <c r="B492" s="2142"/>
      <c r="C492" s="2143"/>
      <c r="D492" s="2143"/>
      <c r="E492" s="2143"/>
      <c r="F492" s="2454"/>
      <c r="G492" s="2145"/>
      <c r="H492" s="2145"/>
      <c r="I492" s="2145"/>
      <c r="J492" s="2142" t="s">
        <v>475</v>
      </c>
      <c r="K492" s="2121"/>
      <c r="L492" s="2130" t="n">
        <f aca="false">SUM(L489:L491)</f>
        <v>37529630955</v>
      </c>
      <c r="M492" s="2130" t="n">
        <f aca="false">SUM(M489:M491)</f>
        <v>0</v>
      </c>
      <c r="N492" s="2458"/>
      <c r="O492" s="2151"/>
    </row>
    <row r="493" customFormat="false" ht="16.5" hidden="false" customHeight="false" outlineLevel="0" collapsed="false">
      <c r="A493" s="2080"/>
      <c r="B493" s="2217"/>
      <c r="C493" s="2218"/>
      <c r="D493" s="2218"/>
      <c r="E493" s="2218"/>
      <c r="F493" s="2515"/>
      <c r="G493" s="2220"/>
      <c r="H493" s="2220"/>
      <c r="I493" s="2220"/>
      <c r="J493" s="2217"/>
      <c r="K493" s="2221"/>
      <c r="L493" s="2222"/>
      <c r="M493" s="2222"/>
      <c r="N493" s="2512"/>
      <c r="O493" s="2223"/>
    </row>
    <row r="494" customFormat="false" ht="15.75" hidden="false" customHeight="false" outlineLevel="0" collapsed="false">
      <c r="A494" s="2080"/>
      <c r="B494" s="2081" t="s">
        <v>1258</v>
      </c>
      <c r="C494" s="2081"/>
      <c r="D494" s="2082" t="s">
        <v>212</v>
      </c>
      <c r="F494" s="2083" t="s">
        <v>1433</v>
      </c>
      <c r="G494" s="2083"/>
      <c r="H494" s="2083"/>
      <c r="I494" s="2082" t="s">
        <v>212</v>
      </c>
      <c r="K494" s="2084" t="s">
        <v>1260</v>
      </c>
      <c r="L494" s="2084"/>
      <c r="M494" s="2085" t="s">
        <v>212</v>
      </c>
      <c r="N494" s="2512"/>
      <c r="O494" s="2223"/>
    </row>
    <row r="495" customFormat="false" ht="15.75" hidden="false" customHeight="false" outlineLevel="0" collapsed="false">
      <c r="A495" s="2080"/>
      <c r="B495" s="2086" t="str">
        <f aca="false">B473</f>
        <v>33 KV SIDE</v>
      </c>
      <c r="C495" s="2086"/>
      <c r="D495" s="2089" t="n">
        <f aca="false">M477</f>
        <v>21807280.9590392</v>
      </c>
      <c r="F495" s="2088" t="s">
        <v>1124</v>
      </c>
      <c r="G495" s="2088"/>
      <c r="H495" s="2088"/>
      <c r="I495" s="2224" t="n">
        <f aca="false">L486</f>
        <v>0</v>
      </c>
      <c r="K495" s="2225" t="str">
        <f aca="false">F496</f>
        <v>TEJGOAN 33 KV NET IMPORT</v>
      </c>
      <c r="L495" s="2225"/>
      <c r="M495" s="2091" t="n">
        <f aca="false">I496</f>
        <v>21807280.9590392</v>
      </c>
      <c r="N495" s="2512"/>
      <c r="O495" s="2223"/>
    </row>
    <row r="496" customFormat="false" ht="15.75" hidden="false" customHeight="false" outlineLevel="0" collapsed="false">
      <c r="A496" s="2080"/>
      <c r="B496" s="2086" t="s">
        <v>1126</v>
      </c>
      <c r="C496" s="2086"/>
      <c r="D496" s="2226"/>
      <c r="F496" s="2088" t="s">
        <v>2512</v>
      </c>
      <c r="G496" s="2088"/>
      <c r="H496" s="2088"/>
      <c r="I496" s="2091" t="n">
        <f aca="false">D499-I495</f>
        <v>21807280.9590392</v>
      </c>
      <c r="K496" s="2227" t="s">
        <v>2513</v>
      </c>
      <c r="L496" s="2227"/>
      <c r="M496" s="2224" t="n">
        <f aca="false">L492</f>
        <v>37529630955</v>
      </c>
      <c r="N496" s="2512"/>
      <c r="O496" s="2223"/>
    </row>
    <row r="497" customFormat="false" ht="15.75" hidden="false" customHeight="false" outlineLevel="0" collapsed="false">
      <c r="A497" s="2080"/>
      <c r="B497" s="2086" t="s">
        <v>1128</v>
      </c>
      <c r="C497" s="2086"/>
      <c r="D497" s="2092"/>
      <c r="K497" s="2088" t="s">
        <v>1262</v>
      </c>
      <c r="L497" s="2088"/>
      <c r="M497" s="2224" t="n">
        <f aca="false">M495-M496</f>
        <v>-37507823674.041</v>
      </c>
      <c r="N497" s="2512"/>
      <c r="O497" s="2223"/>
    </row>
    <row r="498" customFormat="false" ht="16.5" hidden="false" customHeight="false" outlineLevel="0" collapsed="false">
      <c r="A498" s="2080"/>
      <c r="B498" s="2086" t="s">
        <v>1130</v>
      </c>
      <c r="C498" s="2086"/>
      <c r="D498" s="2095"/>
      <c r="K498" s="2228" t="s">
        <v>1131</v>
      </c>
      <c r="L498" s="2228"/>
      <c r="M498" s="2097" t="n">
        <f aca="false">M497/M495</f>
        <v>-1719.96792009477</v>
      </c>
      <c r="N498" s="2512"/>
      <c r="O498" s="2223"/>
    </row>
    <row r="499" customFormat="false" ht="16.5" hidden="false" customHeight="false" outlineLevel="0" collapsed="false">
      <c r="A499" s="2080"/>
      <c r="B499" s="2229" t="s">
        <v>1263</v>
      </c>
      <c r="C499" s="2229"/>
      <c r="D499" s="2230" t="n">
        <f aca="false">SUM(D495:D497)</f>
        <v>21807280.9590392</v>
      </c>
      <c r="N499" s="2512"/>
      <c r="O499" s="2223"/>
    </row>
    <row r="500" customFormat="false" ht="15.75" hidden="false" customHeight="false" outlineLevel="0" collapsed="false">
      <c r="A500" s="2080"/>
      <c r="B500" s="2217"/>
      <c r="C500" s="2218"/>
      <c r="D500" s="2218"/>
      <c r="E500" s="2218"/>
      <c r="F500" s="2515"/>
      <c r="G500" s="2220"/>
      <c r="H500" s="2220"/>
      <c r="I500" s="2220"/>
      <c r="J500" s="2217"/>
      <c r="K500" s="2221"/>
      <c r="L500" s="2222"/>
      <c r="M500" s="2222"/>
      <c r="N500" s="2512"/>
      <c r="O500" s="2223"/>
    </row>
    <row r="501" customFormat="false" ht="15.75" hidden="false" customHeight="false" outlineLevel="0" collapsed="false">
      <c r="B501" s="2051"/>
      <c r="C501" s="2077"/>
      <c r="D501" s="2516"/>
      <c r="E501" s="2077"/>
      <c r="N501" s="2517"/>
    </row>
    <row r="502" customFormat="false" ht="15.75" hidden="false" customHeight="false" outlineLevel="0" collapsed="false">
      <c r="B502" s="2051"/>
      <c r="C502" s="2077"/>
      <c r="D502" s="2516"/>
      <c r="E502" s="2077"/>
      <c r="N502" s="2517"/>
    </row>
    <row r="503" customFormat="false" ht="45" hidden="false" customHeight="false" outlineLevel="0" collapsed="false">
      <c r="A503" s="2270" t="s">
        <v>2514</v>
      </c>
      <c r="B503" s="2270"/>
      <c r="C503" s="2270"/>
      <c r="D503" s="2270"/>
      <c r="E503" s="2270"/>
      <c r="F503" s="2270"/>
      <c r="G503" s="2270"/>
      <c r="H503" s="2270"/>
      <c r="I503" s="2270"/>
      <c r="J503" s="2270"/>
      <c r="K503" s="2270"/>
      <c r="L503" s="2270"/>
      <c r="M503" s="2270"/>
      <c r="N503" s="2270"/>
      <c r="O503" s="1989" t="str">
        <f aca="false">$O$6</f>
        <v>Month June-2023</v>
      </c>
      <c r="S503" s="1990" t="s">
        <v>1069</v>
      </c>
      <c r="T503" s="1991" t="str">
        <f aca="false">O503</f>
        <v>Month June-2023</v>
      </c>
      <c r="U503" s="1990" t="s">
        <v>1070</v>
      </c>
      <c r="V503" s="1990" t="s">
        <v>1071</v>
      </c>
      <c r="W503" s="1990" t="s">
        <v>1072</v>
      </c>
      <c r="X503" s="1990" t="s">
        <v>1073</v>
      </c>
    </row>
    <row r="504" customFormat="false" ht="15.75" hidden="false" customHeight="true" outlineLevel="0" collapsed="false">
      <c r="A504" s="1992" t="s">
        <v>794</v>
      </c>
      <c r="B504" s="1993" t="s">
        <v>1074</v>
      </c>
      <c r="C504" s="1994" t="s">
        <v>1075</v>
      </c>
      <c r="D504" s="1994"/>
      <c r="E504" s="1994"/>
      <c r="F504" s="2422" t="s">
        <v>45</v>
      </c>
      <c r="G504" s="1996" t="s">
        <v>1076</v>
      </c>
      <c r="H504" s="1996"/>
      <c r="I504" s="1996"/>
      <c r="J504" s="1996" t="s">
        <v>29</v>
      </c>
      <c r="K504" s="1996" t="s">
        <v>1077</v>
      </c>
      <c r="L504" s="1996"/>
      <c r="M504" s="1994" t="s">
        <v>1134</v>
      </c>
      <c r="N504" s="1993"/>
      <c r="O504" s="1997" t="s">
        <v>479</v>
      </c>
    </row>
    <row r="505" customFormat="false" ht="15.75" hidden="false" customHeight="false" outlineLevel="0" collapsed="false">
      <c r="A505" s="1992"/>
      <c r="B505" s="1993"/>
      <c r="C505" s="1998" t="s">
        <v>1079</v>
      </c>
      <c r="D505" s="1998"/>
      <c r="E505" s="1998" t="s">
        <v>1080</v>
      </c>
      <c r="F505" s="2422"/>
      <c r="G505" s="2249" t="n">
        <f aca="false">'NORTH-1'!$H$8</f>
        <v>44929</v>
      </c>
      <c r="H505" s="2249" t="n">
        <f aca="false">'NORTH-1'!$H$8</f>
        <v>44929</v>
      </c>
      <c r="I505" s="2000" t="s">
        <v>47</v>
      </c>
      <c r="J505" s="1996"/>
      <c r="K505" s="2000" t="s">
        <v>1081</v>
      </c>
      <c r="L505" s="2000" t="s">
        <v>1082</v>
      </c>
      <c r="M505" s="1994" t="s">
        <v>1083</v>
      </c>
      <c r="N505" s="1998" t="s">
        <v>741</v>
      </c>
      <c r="O505" s="1997"/>
      <c r="T505" s="1441" t="n">
        <v>15283200.0000001</v>
      </c>
      <c r="U505" s="1441" t="n">
        <v>15283200.0000001</v>
      </c>
      <c r="V505" s="1441" t="n">
        <f aca="false">T505-U505</f>
        <v>0</v>
      </c>
      <c r="W505" s="2001" t="n">
        <f aca="false">V505/U505*100</f>
        <v>0</v>
      </c>
      <c r="X505" s="1441" t="str">
        <f aca="false">IF(W505&gt;40,"FAULT",IF(W505&lt;-40,"CHECK","OK"))</f>
        <v>OK</v>
      </c>
    </row>
    <row r="506" customFormat="false" ht="15.75" hidden="false" customHeight="false" outlineLevel="0" collapsed="false">
      <c r="A506" s="2002" t="n">
        <v>1</v>
      </c>
      <c r="B506" s="2003" t="n">
        <v>2</v>
      </c>
      <c r="C506" s="2004" t="n">
        <v>4</v>
      </c>
      <c r="D506" s="2004"/>
      <c r="E506" s="2003" t="n">
        <v>5</v>
      </c>
      <c r="F506" s="2423" t="n">
        <v>7</v>
      </c>
      <c r="G506" s="2002" t="n">
        <v>9</v>
      </c>
      <c r="H506" s="2002" t="n">
        <v>9</v>
      </c>
      <c r="I506" s="2002" t="s">
        <v>1084</v>
      </c>
      <c r="J506" s="2002" t="n">
        <v>11</v>
      </c>
      <c r="K506" s="2002" t="s">
        <v>1085</v>
      </c>
      <c r="L506" s="2002" t="s">
        <v>1086</v>
      </c>
      <c r="M506" s="2002" t="n">
        <v>14</v>
      </c>
      <c r="N506" s="2006" t="n">
        <v>15</v>
      </c>
      <c r="O506" s="2002" t="n">
        <v>16</v>
      </c>
      <c r="V506" s="1441" t="n">
        <f aca="false">T506-U506</f>
        <v>0</v>
      </c>
      <c r="W506" s="2001" t="e">
        <f aca="false">V506/U506*100</f>
        <v>#DIV/0!</v>
      </c>
      <c r="X506" s="1441" t="e">
        <f aca="false">IF(W506&gt;40,"FAULT",IF(W506&lt;-40,"CHECK","OK"))</f>
        <v>#DIV/0!</v>
      </c>
    </row>
    <row r="507" customFormat="false" ht="15.75" hidden="false" customHeight="false" outlineLevel="0" collapsed="false">
      <c r="A507" s="2016"/>
      <c r="B507" s="2008" t="s">
        <v>2515</v>
      </c>
      <c r="C507" s="2009"/>
      <c r="D507" s="2009"/>
      <c r="E507" s="2009"/>
      <c r="F507" s="2427"/>
      <c r="G507" s="2009"/>
      <c r="H507" s="2009"/>
      <c r="I507" s="2009"/>
      <c r="J507" s="2009"/>
      <c r="K507" s="2010"/>
      <c r="L507" s="2009"/>
      <c r="M507" s="2013"/>
      <c r="N507" s="2014"/>
      <c r="O507" s="2027"/>
      <c r="V507" s="1441" t="n">
        <f aca="false">T507-U507</f>
        <v>0</v>
      </c>
      <c r="W507" s="2001" t="e">
        <f aca="false">V507/U507*100</f>
        <v>#DIV/0!</v>
      </c>
      <c r="X507" s="1441" t="e">
        <f aca="false">IF(W507&gt;40,"FAULT",IF(W507&lt;-40,"CHECK","OK"))</f>
        <v>#DIV/0!</v>
      </c>
    </row>
    <row r="508" customFormat="false" ht="15.75" hidden="false" customHeight="false" outlineLevel="0" collapsed="false">
      <c r="A508" s="2016" t="n">
        <v>1</v>
      </c>
      <c r="B508" s="2017" t="s">
        <v>2516</v>
      </c>
      <c r="C508" s="2018" t="n">
        <v>11</v>
      </c>
      <c r="D508" s="2542" t="s">
        <v>76</v>
      </c>
      <c r="E508" s="2018" t="s">
        <v>1990</v>
      </c>
      <c r="F508" s="2616" t="n">
        <v>1</v>
      </c>
      <c r="G508" s="2212" t="n">
        <v>750350.9</v>
      </c>
      <c r="H508" s="2212" t="n">
        <v>791843.8</v>
      </c>
      <c r="I508" s="2212" t="n">
        <f aca="false">H508-G508</f>
        <v>41492.9</v>
      </c>
      <c r="J508" s="2027" t="n">
        <v>180</v>
      </c>
      <c r="K508" s="2024" t="n">
        <f aca="false">J508*I508*F508</f>
        <v>7468722</v>
      </c>
      <c r="L508" s="2128"/>
      <c r="M508" s="2128" t="n">
        <f aca="false">K508*$I$496/$K$511</f>
        <v>7649957.37371575</v>
      </c>
      <c r="N508" s="2129"/>
      <c r="O508" s="2027"/>
      <c r="V508" s="1441" t="n">
        <f aca="false">T508-U508</f>
        <v>0</v>
      </c>
      <c r="W508" s="2001" t="e">
        <f aca="false">V508/U508*100</f>
        <v>#DIV/0!</v>
      </c>
      <c r="X508" s="1441" t="e">
        <f aca="false">IF(W508&gt;40,"FAULT",IF(W508&lt;-40,"CHECK","OK"))</f>
        <v>#DIV/0!</v>
      </c>
    </row>
    <row r="509" customFormat="false" ht="15.75" hidden="false" customHeight="false" outlineLevel="0" collapsed="false">
      <c r="A509" s="2016" t="n">
        <v>2</v>
      </c>
      <c r="B509" s="2017" t="s">
        <v>2517</v>
      </c>
      <c r="C509" s="2018" t="n">
        <v>11</v>
      </c>
      <c r="D509" s="2535" t="s">
        <v>76</v>
      </c>
      <c r="E509" s="2018" t="s">
        <v>1991</v>
      </c>
      <c r="F509" s="2616" t="n">
        <v>1</v>
      </c>
      <c r="G509" s="2212" t="n">
        <v>665903.9</v>
      </c>
      <c r="H509" s="2212" t="n">
        <v>706686.8</v>
      </c>
      <c r="I509" s="2212" t="n">
        <f aca="false">H509-G509</f>
        <v>40782.9</v>
      </c>
      <c r="J509" s="2027" t="n">
        <v>180</v>
      </c>
      <c r="K509" s="2024" t="n">
        <f aca="false">J509*I509*F509</f>
        <v>7340922</v>
      </c>
      <c r="L509" s="2128"/>
      <c r="M509" s="2128" t="n">
        <f aca="false">K509*$I$496/$K$511</f>
        <v>7519056.18977011</v>
      </c>
      <c r="N509" s="2129"/>
      <c r="O509" s="2027"/>
      <c r="V509" s="1441" t="n">
        <f aca="false">T509-U509</f>
        <v>0</v>
      </c>
      <c r="W509" s="2001" t="e">
        <f aca="false">V509/U509*100</f>
        <v>#DIV/0!</v>
      </c>
      <c r="X509" s="1441" t="e">
        <f aca="false">IF(W509&gt;40,"FAULT",IF(W509&lt;-40,"CHECK","OK"))</f>
        <v>#DIV/0!</v>
      </c>
    </row>
    <row r="510" customFormat="false" ht="15.75" hidden="false" customHeight="false" outlineLevel="0" collapsed="false">
      <c r="A510" s="2016" t="n">
        <v>3</v>
      </c>
      <c r="B510" s="2017" t="s">
        <v>2518</v>
      </c>
      <c r="C510" s="2018" t="n">
        <v>11</v>
      </c>
      <c r="D510" s="2617" t="s">
        <v>76</v>
      </c>
      <c r="E510" s="2018" t="s">
        <v>2519</v>
      </c>
      <c r="F510" s="2616" t="n">
        <v>1</v>
      </c>
      <c r="G510" s="2193" t="n">
        <v>203044.9</v>
      </c>
      <c r="H510" s="2193" t="n">
        <v>209525.9</v>
      </c>
      <c r="I510" s="2212" t="n">
        <f aca="false">H510-G510</f>
        <v>6481</v>
      </c>
      <c r="J510" s="2027" t="n">
        <v>1000</v>
      </c>
      <c r="K510" s="2024" t="n">
        <f aca="false">J510*I510*F510</f>
        <v>6481000</v>
      </c>
      <c r="L510" s="2235"/>
      <c r="M510" s="2128" t="n">
        <f aca="false">K510*$I$496/$K$511</f>
        <v>6638267.39555332</v>
      </c>
      <c r="N510" s="2205"/>
      <c r="O510" s="2027"/>
      <c r="V510" s="1441" t="n">
        <f aca="false">T510-U510</f>
        <v>0</v>
      </c>
      <c r="W510" s="2001" t="e">
        <f aca="false">V510/U510*100</f>
        <v>#DIV/0!</v>
      </c>
      <c r="X510" s="1441" t="e">
        <f aca="false">IF(W510&gt;40,"FAULT",IF(W510&lt;-40,"CHECK","OK"))</f>
        <v>#DIV/0!</v>
      </c>
    </row>
    <row r="511" customFormat="false" ht="15.75" hidden="false" customHeight="false" outlineLevel="0" collapsed="false">
      <c r="A511" s="2016"/>
      <c r="B511" s="2189"/>
      <c r="C511" s="2190"/>
      <c r="D511" s="2191"/>
      <c r="E511" s="2190"/>
      <c r="F511" s="2511"/>
      <c r="G511" s="2193"/>
      <c r="H511" s="2193" t="n">
        <v>0</v>
      </c>
      <c r="I511" s="2193"/>
      <c r="J511" s="2234" t="s">
        <v>475</v>
      </c>
      <c r="K511" s="2121" t="n">
        <f aca="false">SUM(K508:K510)</f>
        <v>21290644</v>
      </c>
      <c r="L511" s="2235"/>
      <c r="M511" s="2130" t="n">
        <f aca="false">SUM(M508:M510)</f>
        <v>21807280.9590392</v>
      </c>
      <c r="N511" s="2205"/>
      <c r="O511" s="2027"/>
      <c r="V511" s="1441" t="n">
        <f aca="false">T511-U511</f>
        <v>0</v>
      </c>
      <c r="W511" s="2001" t="e">
        <f aca="false">V511/U511*100</f>
        <v>#DIV/0!</v>
      </c>
      <c r="X511" s="1441" t="e">
        <f aca="false">IF(W511&gt;40,"FAULT",IF(W511&lt;-40,"CHECK","OK"))</f>
        <v>#DIV/0!</v>
      </c>
    </row>
    <row r="512" customFormat="false" ht="15.75" hidden="false" customHeight="false" outlineLevel="0" collapsed="false">
      <c r="A512" s="2016"/>
      <c r="B512" s="2058" t="s">
        <v>2515</v>
      </c>
      <c r="C512" s="2059"/>
      <c r="D512" s="2059"/>
      <c r="E512" s="2059"/>
      <c r="F512" s="2062"/>
      <c r="G512" s="2059"/>
      <c r="H512" s="2059" t="n">
        <v>0</v>
      </c>
      <c r="I512" s="2059"/>
      <c r="J512" s="2208"/>
      <c r="K512" s="2209"/>
      <c r="L512" s="2210"/>
      <c r="M512" s="2210"/>
      <c r="N512" s="2064"/>
      <c r="O512" s="2027"/>
      <c r="V512" s="1441" t="n">
        <f aca="false">T512-U512</f>
        <v>0</v>
      </c>
      <c r="W512" s="2001" t="e">
        <f aca="false">V512/U512*100</f>
        <v>#DIV/0!</v>
      </c>
      <c r="X512" s="1441" t="e">
        <f aca="false">IF(W512&gt;40,"FAULT",IF(W512&lt;-40,"CHECK","OK"))</f>
        <v>#DIV/0!</v>
      </c>
    </row>
    <row r="513" customFormat="false" ht="15.75" hidden="false" customHeight="false" outlineLevel="0" collapsed="false">
      <c r="A513" s="2016" t="n">
        <v>1</v>
      </c>
      <c r="B513" s="2017" t="s">
        <v>2520</v>
      </c>
      <c r="C513" s="2152" t="n">
        <v>11</v>
      </c>
      <c r="D513" s="2579"/>
      <c r="E513" s="2018" t="s">
        <v>1995</v>
      </c>
      <c r="F513" s="2071" t="n">
        <v>1</v>
      </c>
      <c r="G513" s="2120" t="n">
        <v>176336.6</v>
      </c>
      <c r="H513" s="2120" t="n">
        <v>201859.3</v>
      </c>
      <c r="I513" s="2053" t="n">
        <f aca="false">H513-G513</f>
        <v>25522.7</v>
      </c>
      <c r="J513" s="2027" t="n">
        <v>60</v>
      </c>
      <c r="K513" s="2135"/>
      <c r="L513" s="2128" t="n">
        <f aca="false">J513*I513*F513</f>
        <v>1531362</v>
      </c>
      <c r="M513" s="2128" t="n">
        <f aca="false">L513*$K$536/$L$536</f>
        <v>1561876.84098945</v>
      </c>
      <c r="N513" s="2154" t="s">
        <v>745</v>
      </c>
      <c r="O513" s="2155"/>
      <c r="S513" s="2077" t="str">
        <f aca="false">B513</f>
        <v>Nakhal Para Feeder</v>
      </c>
      <c r="T513" s="2519" t="n">
        <f aca="false">M513</f>
        <v>1561876.84098945</v>
      </c>
      <c r="U513" s="2077" t="n">
        <v>1536369.55556976</v>
      </c>
      <c r="V513" s="1441" t="n">
        <f aca="false">T513-U513</f>
        <v>25507.2854196939</v>
      </c>
      <c r="W513" s="2001" t="n">
        <f aca="false">V513/U513*100</f>
        <v>1.66023111608942</v>
      </c>
      <c r="X513" s="1441" t="str">
        <f aca="false">IF(W513&gt;40,"FAULT",IF(W513&lt;-40,"CHECK","OK"))</f>
        <v>OK</v>
      </c>
    </row>
    <row r="514" customFormat="false" ht="15.75" hidden="false" customHeight="false" outlineLevel="0" collapsed="false">
      <c r="A514" s="2016" t="n">
        <v>2</v>
      </c>
      <c r="B514" s="2017" t="s">
        <v>2521</v>
      </c>
      <c r="C514" s="2152" t="n">
        <v>11</v>
      </c>
      <c r="D514" s="2580"/>
      <c r="E514" s="2018" t="s">
        <v>2008</v>
      </c>
      <c r="F514" s="2071" t="n">
        <v>1</v>
      </c>
      <c r="G514" s="2120" t="n">
        <v>876525.4</v>
      </c>
      <c r="H514" s="2120" t="n">
        <v>888283.6</v>
      </c>
      <c r="I514" s="2053" t="n">
        <f aca="false">H514-G514</f>
        <v>11758.2</v>
      </c>
      <c r="J514" s="2027" t="n">
        <v>60</v>
      </c>
      <c r="K514" s="2135"/>
      <c r="L514" s="2128" t="n">
        <f aca="false">J514*I514*F514</f>
        <v>705491.999999997</v>
      </c>
      <c r="M514" s="2128" t="n">
        <f aca="false">L514*$K$536/$L$536</f>
        <v>719550.058250973</v>
      </c>
      <c r="N514" s="2154" t="s">
        <v>745</v>
      </c>
      <c r="O514" s="2155"/>
      <c r="S514" s="2077" t="str">
        <f aca="false">B514</f>
        <v>Badda-Meghna Feeder</v>
      </c>
      <c r="T514" s="2519" t="n">
        <f aca="false">M514</f>
        <v>719550.058250973</v>
      </c>
      <c r="U514" s="2077" t="n">
        <v>842649.713320244</v>
      </c>
      <c r="V514" s="1441" t="n">
        <f aca="false">T514-U514</f>
        <v>-123099.655069271</v>
      </c>
      <c r="W514" s="2001" t="n">
        <f aca="false">V514/U514*100</f>
        <v>-14.6086390493421</v>
      </c>
      <c r="X514" s="1441" t="str">
        <f aca="false">IF(W514&gt;40,"FAULT",IF(W514&lt;-40,"CHECK","OK"))</f>
        <v>OK</v>
      </c>
    </row>
    <row r="515" customFormat="false" ht="15.75" hidden="false" customHeight="false" outlineLevel="0" collapsed="false">
      <c r="A515" s="2016" t="n">
        <v>3</v>
      </c>
      <c r="B515" s="2017" t="s">
        <v>2522</v>
      </c>
      <c r="C515" s="2152" t="n">
        <v>11</v>
      </c>
      <c r="D515" s="2580"/>
      <c r="E515" s="2018" t="s">
        <v>2004</v>
      </c>
      <c r="F515" s="2071" t="n">
        <v>1</v>
      </c>
      <c r="G515" s="2120" t="n">
        <v>931276.3</v>
      </c>
      <c r="H515" s="2120" t="n">
        <v>961752.1</v>
      </c>
      <c r="I515" s="2053" t="n">
        <f aca="false">H515-G515</f>
        <v>30475.7999999999</v>
      </c>
      <c r="J515" s="2027" t="n">
        <v>60</v>
      </c>
      <c r="K515" s="2135"/>
      <c r="L515" s="2128" t="n">
        <f aca="false">J515*I515*F515</f>
        <v>1828548</v>
      </c>
      <c r="M515" s="2128" t="n">
        <f aca="false">L515*$K$536/$L$536</f>
        <v>1864984.74811153</v>
      </c>
      <c r="N515" s="2154" t="s">
        <v>745</v>
      </c>
      <c r="O515" s="2155"/>
      <c r="S515" s="2077" t="str">
        <f aca="false">B515</f>
        <v>Rasulbagh Feeder</v>
      </c>
      <c r="T515" s="2519" t="n">
        <f aca="false">M515</f>
        <v>1864984.74811153</v>
      </c>
      <c r="U515" s="2077" t="n">
        <v>1902151.67413727</v>
      </c>
      <c r="V515" s="1441" t="n">
        <f aca="false">T515-U515</f>
        <v>-37166.9260257317</v>
      </c>
      <c r="W515" s="2001" t="n">
        <f aca="false">V515/U515*100</f>
        <v>-1.95394124091545</v>
      </c>
      <c r="X515" s="1441" t="str">
        <f aca="false">IF(W515&gt;40,"FAULT",IF(W515&lt;-40,"CHECK","OK"))</f>
        <v>OK</v>
      </c>
    </row>
    <row r="516" customFormat="false" ht="15.75" hidden="false" customHeight="false" outlineLevel="0" collapsed="false">
      <c r="A516" s="2016" t="n">
        <v>4</v>
      </c>
      <c r="B516" s="2017" t="s">
        <v>2523</v>
      </c>
      <c r="C516" s="2152" t="n">
        <v>11</v>
      </c>
      <c r="D516" s="2580"/>
      <c r="E516" s="2018" t="s">
        <v>2524</v>
      </c>
      <c r="F516" s="2071" t="n">
        <v>1</v>
      </c>
      <c r="G516" s="2120" t="n">
        <v>62085526</v>
      </c>
      <c r="H516" s="2120" t="n">
        <v>64421346</v>
      </c>
      <c r="I516" s="2053" t="n">
        <f aca="false">H516-G516</f>
        <v>2335820</v>
      </c>
      <c r="J516" s="2027" t="n">
        <v>1</v>
      </c>
      <c r="K516" s="2135"/>
      <c r="L516" s="2128" t="n">
        <f aca="false">J516*I516*F516</f>
        <v>2335820</v>
      </c>
      <c r="M516" s="2128" t="n">
        <f aca="false">L516*$K$536/$L$536</f>
        <v>2382364.95532734</v>
      </c>
      <c r="N516" s="2154" t="s">
        <v>745</v>
      </c>
      <c r="O516" s="2155"/>
      <c r="S516" s="2077" t="str">
        <f aca="false">B516</f>
        <v>Lukas</v>
      </c>
      <c r="T516" s="2519" t="n">
        <f aca="false">M516</f>
        <v>2382364.95532734</v>
      </c>
      <c r="U516" s="2077" t="n">
        <v>2345545.78198892</v>
      </c>
      <c r="V516" s="1441" t="n">
        <f aca="false">T516-U516</f>
        <v>36819.1733384146</v>
      </c>
      <c r="W516" s="2001" t="n">
        <f aca="false">V516/U516*100</f>
        <v>1.56974865385887</v>
      </c>
      <c r="X516" s="1441" t="str">
        <f aca="false">IF(W516&gt;40,"FAULT",IF(W516&lt;-40,"CHECK","OK"))</f>
        <v>OK</v>
      </c>
    </row>
    <row r="517" s="2495" customFormat="true" ht="15.75" hidden="false" customHeight="false" outlineLevel="0" collapsed="false">
      <c r="A517" s="2618" t="n">
        <v>5</v>
      </c>
      <c r="B517" s="2337" t="s">
        <v>2525</v>
      </c>
      <c r="C517" s="2414" t="n">
        <v>11</v>
      </c>
      <c r="D517" s="2619"/>
      <c r="E517" s="2416"/>
      <c r="F517" s="2490" t="n">
        <v>1</v>
      </c>
      <c r="G517" s="2134" t="n">
        <v>650851.8</v>
      </c>
      <c r="H517" s="2134" t="n">
        <v>652660.7</v>
      </c>
      <c r="I517" s="2052" t="n">
        <f aca="false">H517-G517</f>
        <v>1808.89999999991</v>
      </c>
      <c r="J517" s="2398" t="n">
        <v>1</v>
      </c>
      <c r="K517" s="2401"/>
      <c r="L517" s="2128" t="n">
        <f aca="false">J517*I517*F517</f>
        <v>1808.89999999991</v>
      </c>
      <c r="M517" s="2338" t="n">
        <f aca="false">L517*$K$536/$L$536</f>
        <v>1844.94523023666</v>
      </c>
      <c r="N517" s="2329" t="s">
        <v>745</v>
      </c>
      <c r="O517" s="2620"/>
      <c r="S517" s="2495" t="str">
        <f aca="false">B517</f>
        <v>PWD RMU</v>
      </c>
      <c r="T517" s="2621" t="n">
        <f aca="false">M517</f>
        <v>1844.94523023666</v>
      </c>
      <c r="U517" s="2495" t="n">
        <v>1757.0538880082</v>
      </c>
      <c r="V517" s="2622" t="n">
        <f aca="false">T517-U517</f>
        <v>87.8913422284613</v>
      </c>
      <c r="W517" s="2623" t="n">
        <f aca="false">V517/U517*100</f>
        <v>5.00219958126015</v>
      </c>
      <c r="X517" s="2622" t="str">
        <f aca="false">IF(W517&gt;40,"FAULT",IF(W517&lt;-40,"CHECK","OK"))</f>
        <v>OK</v>
      </c>
    </row>
    <row r="518" customFormat="false" ht="15.75" hidden="false" customHeight="false" outlineLevel="0" collapsed="false">
      <c r="A518" s="2016" t="n">
        <v>1</v>
      </c>
      <c r="B518" s="2017" t="s">
        <v>2526</v>
      </c>
      <c r="C518" s="2152" t="n">
        <v>11</v>
      </c>
      <c r="D518" s="2580"/>
      <c r="E518" s="2018" t="s">
        <v>1997</v>
      </c>
      <c r="F518" s="2071" t="n">
        <v>1</v>
      </c>
      <c r="G518" s="2120" t="n">
        <v>744587.4</v>
      </c>
      <c r="H518" s="2120" t="n">
        <v>791561.7</v>
      </c>
      <c r="I518" s="2053" t="n">
        <f aca="false">H518-G518</f>
        <v>46974.2999999999</v>
      </c>
      <c r="J518" s="2027" t="n">
        <v>60</v>
      </c>
      <c r="K518" s="2135"/>
      <c r="L518" s="2128" t="n">
        <f aca="false">J518*I518*F518</f>
        <v>2818458</v>
      </c>
      <c r="M518" s="2128" t="n">
        <f aca="false">L518*$K$536/$L$536</f>
        <v>2874620.29063111</v>
      </c>
      <c r="N518" s="2154" t="s">
        <v>745</v>
      </c>
      <c r="O518" s="2155"/>
      <c r="S518" s="2077" t="str">
        <f aca="false">B518</f>
        <v>Civil Aviation Feeder</v>
      </c>
      <c r="T518" s="2519" t="n">
        <f aca="false">M518</f>
        <v>2874620.29063111</v>
      </c>
      <c r="U518" s="2077" t="n">
        <v>2795399.63174599</v>
      </c>
      <c r="V518" s="1441" t="n">
        <f aca="false">T518-U518</f>
        <v>79220.6588851237</v>
      </c>
      <c r="W518" s="2001" t="n">
        <f aca="false">V518/U518*100</f>
        <v>2.83396541894952</v>
      </c>
      <c r="X518" s="1441" t="str">
        <f aca="false">IF(W518&gt;40,"FAULT",IF(W518&lt;-40,"CHECK","OK"))</f>
        <v>OK</v>
      </c>
    </row>
    <row r="519" customFormat="false" ht="15.75" hidden="false" customHeight="false" outlineLevel="0" collapsed="false">
      <c r="A519" s="2016" t="n">
        <v>2</v>
      </c>
      <c r="B519" s="2017" t="s">
        <v>2527</v>
      </c>
      <c r="C519" s="2152" t="n">
        <v>11</v>
      </c>
      <c r="D519" s="2580"/>
      <c r="E519" s="2018" t="s">
        <v>2006</v>
      </c>
      <c r="F519" s="2071" t="n">
        <v>1</v>
      </c>
      <c r="G519" s="2120" t="n">
        <v>848834.7</v>
      </c>
      <c r="H519" s="2120" t="n">
        <v>859374.2</v>
      </c>
      <c r="I519" s="2053" t="n">
        <f aca="false">H519-G519</f>
        <v>10539.5</v>
      </c>
      <c r="J519" s="2027" t="n">
        <v>60</v>
      </c>
      <c r="K519" s="2135"/>
      <c r="L519" s="2128" t="n">
        <f aca="false">J519*I519*F519</f>
        <v>632370</v>
      </c>
      <c r="M519" s="2128" t="n">
        <f aca="false">L519*$K$536/$L$536</f>
        <v>644970.985264425</v>
      </c>
      <c r="N519" s="2154" t="s">
        <v>745</v>
      </c>
      <c r="O519" s="2155"/>
      <c r="S519" s="2077" t="str">
        <f aca="false">B519</f>
        <v>Ahasanullah Eng.</v>
      </c>
      <c r="T519" s="2519" t="n">
        <f aca="false">M519</f>
        <v>644970.985264425</v>
      </c>
      <c r="U519" s="2077" t="n">
        <v>673101.425778417</v>
      </c>
      <c r="V519" s="1441" t="n">
        <f aca="false">T519-U519</f>
        <v>-28130.4405139924</v>
      </c>
      <c r="W519" s="2001" t="n">
        <f aca="false">V519/U519*100</f>
        <v>-4.17922759284912</v>
      </c>
      <c r="X519" s="1441" t="str">
        <f aca="false">IF(W519&gt;40,"FAULT",IF(W519&lt;-40,"CHECK","OK"))</f>
        <v>OK</v>
      </c>
    </row>
    <row r="520" customFormat="false" ht="15.75" hidden="false" customHeight="false" outlineLevel="0" collapsed="false">
      <c r="A520" s="2016" t="n">
        <v>3</v>
      </c>
      <c r="B520" s="2017" t="s">
        <v>2528</v>
      </c>
      <c r="C520" s="2152" t="n">
        <v>11</v>
      </c>
      <c r="D520" s="2580"/>
      <c r="E520" s="2018" t="s">
        <v>2371</v>
      </c>
      <c r="F520" s="2071" t="n">
        <v>1</v>
      </c>
      <c r="G520" s="2120" t="n">
        <v>970375</v>
      </c>
      <c r="H520" s="2120" t="n">
        <v>1007264.2</v>
      </c>
      <c r="I520" s="2053" t="n">
        <f aca="false">H520-G520</f>
        <v>36889.2</v>
      </c>
      <c r="J520" s="2027" t="n">
        <v>60</v>
      </c>
      <c r="K520" s="2135"/>
      <c r="L520" s="2128" t="n">
        <f aca="false">J520*I520*F520</f>
        <v>2213352</v>
      </c>
      <c r="M520" s="2128" t="n">
        <f aca="false">L520*$K$536/$L$536</f>
        <v>2257456.58424179</v>
      </c>
      <c r="N520" s="2154" t="s">
        <v>745</v>
      </c>
      <c r="O520" s="2155"/>
      <c r="S520" s="2077" t="str">
        <f aca="false">B520</f>
        <v>New  GMG Feeder</v>
      </c>
      <c r="T520" s="2519" t="n">
        <f aca="false">M520</f>
        <v>2257456.58424179</v>
      </c>
      <c r="U520" s="2077" t="n">
        <v>2281871.62139335</v>
      </c>
      <c r="V520" s="1441" t="n">
        <f aca="false">T520-U520</f>
        <v>-24415.0371515569</v>
      </c>
      <c r="W520" s="2001" t="n">
        <f aca="false">V520/U520*100</f>
        <v>-1.06995664973688</v>
      </c>
      <c r="X520" s="1441" t="str">
        <f aca="false">IF(W520&gt;40,"FAULT",IF(W520&lt;-40,"CHECK","OK"))</f>
        <v>OK</v>
      </c>
    </row>
    <row r="521" customFormat="false" ht="15.75" hidden="false" customHeight="false" outlineLevel="0" collapsed="false">
      <c r="A521" s="2016" t="n">
        <v>4</v>
      </c>
      <c r="B521" s="2017" t="s">
        <v>2529</v>
      </c>
      <c r="C521" s="2152" t="n">
        <v>11</v>
      </c>
      <c r="D521" s="2580"/>
      <c r="E521" s="2018" t="s">
        <v>2530</v>
      </c>
      <c r="F521" s="2071" t="n">
        <v>1</v>
      </c>
      <c r="G521" s="2120" t="n">
        <v>61878821</v>
      </c>
      <c r="H521" s="2120" t="n">
        <v>62704679</v>
      </c>
      <c r="I521" s="2053" t="n">
        <f aca="false">H521-G521</f>
        <v>825858</v>
      </c>
      <c r="J521" s="2027" t="n">
        <v>1</v>
      </c>
      <c r="K521" s="2135"/>
      <c r="L521" s="2128" t="n">
        <f aca="false">J521*I521*F521</f>
        <v>825858</v>
      </c>
      <c r="M521" s="2128" t="n">
        <f aca="false">L521*$K$536/$L$536</f>
        <v>842314.543619254</v>
      </c>
      <c r="N521" s="2154" t="s">
        <v>745</v>
      </c>
      <c r="O521" s="2155"/>
      <c r="S521" s="2077" t="str">
        <f aca="false">B521</f>
        <v>Shikajo</v>
      </c>
      <c r="T521" s="2519" t="n">
        <f aca="false">M521</f>
        <v>842314.543619254</v>
      </c>
      <c r="U521" s="2077" t="n">
        <v>756034.164805484</v>
      </c>
      <c r="V521" s="1441" t="n">
        <f aca="false">T521-U521</f>
        <v>86280.3788137698</v>
      </c>
      <c r="W521" s="2001" t="n">
        <f aca="false">V521/U521*100</f>
        <v>11.4122327839468</v>
      </c>
      <c r="X521" s="1441" t="str">
        <f aca="false">IF(W521&gt;40,"FAULT",IF(W521&lt;-40,"CHECK","OK"))</f>
        <v>OK</v>
      </c>
    </row>
    <row r="522" customFormat="false" ht="15.75" hidden="false" customHeight="false" outlineLevel="0" collapsed="false">
      <c r="A522" s="2016" t="n">
        <v>5</v>
      </c>
      <c r="B522" s="2017" t="s">
        <v>2531</v>
      </c>
      <c r="C522" s="2152" t="n">
        <v>11</v>
      </c>
      <c r="D522" s="2580"/>
      <c r="E522" s="2018"/>
      <c r="F522" s="2071" t="n">
        <v>1</v>
      </c>
      <c r="G522" s="2120" t="n">
        <v>475997.5</v>
      </c>
      <c r="H522" s="2120" t="n">
        <v>496661.5</v>
      </c>
      <c r="I522" s="2053" t="n">
        <f aca="false">H522-G522</f>
        <v>20664</v>
      </c>
      <c r="J522" s="2027" t="n">
        <v>60</v>
      </c>
      <c r="K522" s="2135"/>
      <c r="L522" s="2128" t="n">
        <f aca="false">J522*I522*F522</f>
        <v>1239840</v>
      </c>
      <c r="M522" s="2128" t="n">
        <f aca="false">L522*$K$536/$L$536</f>
        <v>1264545.79814072</v>
      </c>
      <c r="N522" s="2154" t="s">
        <v>745</v>
      </c>
      <c r="O522" s="2155"/>
      <c r="S522" s="2077" t="str">
        <f aca="false">B522</f>
        <v>Kahinur</v>
      </c>
      <c r="T522" s="2519" t="n">
        <f aca="false">M522</f>
        <v>1264545.79814072</v>
      </c>
      <c r="U522" s="2077" t="n">
        <v>1294083.2245594</v>
      </c>
      <c r="V522" s="1441" t="n">
        <f aca="false">T522-U522</f>
        <v>-29537.4264186805</v>
      </c>
      <c r="W522" s="2001" t="n">
        <f aca="false">V522/U522*100</f>
        <v>-2.28249820862466</v>
      </c>
      <c r="X522" s="1441" t="str">
        <f aca="false">IF(W522&gt;40,"FAULT",IF(W522&lt;-40,"CHECK","OK"))</f>
        <v>OK</v>
      </c>
    </row>
    <row r="523" customFormat="false" ht="15.75" hidden="false" customHeight="false" outlineLevel="0" collapsed="false">
      <c r="A523" s="2016" t="n">
        <v>6</v>
      </c>
      <c r="B523" s="2017" t="s">
        <v>2532</v>
      </c>
      <c r="C523" s="2152" t="n">
        <v>11</v>
      </c>
      <c r="D523" s="2580"/>
      <c r="E523" s="2018" t="s">
        <v>2533</v>
      </c>
      <c r="F523" s="2071" t="n">
        <v>1</v>
      </c>
      <c r="G523" s="2120" t="n">
        <v>63506551</v>
      </c>
      <c r="H523" s="2120" t="n">
        <v>63919556</v>
      </c>
      <c r="I523" s="2053" t="n">
        <f aca="false">H523-G523</f>
        <v>413005</v>
      </c>
      <c r="J523" s="2027" t="n">
        <v>1</v>
      </c>
      <c r="K523" s="2135"/>
      <c r="L523" s="2128" t="n">
        <f aca="false">J523*I523*F523</f>
        <v>413005</v>
      </c>
      <c r="M523" s="2128" t="n">
        <f aca="false">L523*$K$536/$L$536</f>
        <v>421234.786231374</v>
      </c>
      <c r="N523" s="2154" t="s">
        <v>745</v>
      </c>
      <c r="O523" s="2155"/>
      <c r="S523" s="2077" t="str">
        <f aca="false">B523</f>
        <v>Link road</v>
      </c>
      <c r="T523" s="2519" t="n">
        <f aca="false">M523</f>
        <v>421234.786231374</v>
      </c>
      <c r="U523" s="2077" t="n">
        <v>435428.319756535</v>
      </c>
      <c r="V523" s="1441" t="n">
        <f aca="false">T523-U523</f>
        <v>-14193.5335251607</v>
      </c>
      <c r="W523" s="2001" t="n">
        <f aca="false">V523/U523*100</f>
        <v>-3.25967165688647</v>
      </c>
      <c r="X523" s="1441" t="str">
        <f aca="false">IF(W523&gt;40,"FAULT",IF(W523&lt;-40,"CHECK","OK"))</f>
        <v>OK</v>
      </c>
    </row>
    <row r="524" customFormat="false" ht="15.75" hidden="false" customHeight="false" outlineLevel="0" collapsed="false">
      <c r="A524" s="2016" t="n">
        <v>7</v>
      </c>
      <c r="B524" s="2017" t="s">
        <v>2534</v>
      </c>
      <c r="C524" s="2152" t="n">
        <v>11</v>
      </c>
      <c r="D524" s="2580"/>
      <c r="E524" s="2018"/>
      <c r="F524" s="2071" t="n">
        <v>1</v>
      </c>
      <c r="G524" s="2120" t="n">
        <v>289500.3</v>
      </c>
      <c r="H524" s="2120" t="n">
        <v>299552.9</v>
      </c>
      <c r="I524" s="2053" t="n">
        <f aca="false">H524-G524</f>
        <v>10052.6</v>
      </c>
      <c r="J524" s="2027" t="n">
        <v>60</v>
      </c>
      <c r="K524" s="2135"/>
      <c r="L524" s="2128" t="n">
        <f aca="false">J524*I524*F524</f>
        <v>603156.000000002</v>
      </c>
      <c r="M524" s="2128" t="n">
        <f aca="false">L524*$K$536/$L$536</f>
        <v>615174.849515554</v>
      </c>
      <c r="N524" s="2154" t="s">
        <v>745</v>
      </c>
      <c r="O524" s="2155"/>
      <c r="S524" s="2077" t="str">
        <f aca="false">B524</f>
        <v>Shanta</v>
      </c>
      <c r="T524" s="2519" t="n">
        <f aca="false">M524</f>
        <v>615174.849515554</v>
      </c>
      <c r="U524" s="2077" t="n">
        <v>630895.324820039</v>
      </c>
      <c r="V524" s="1441" t="n">
        <f aca="false">T524-U524</f>
        <v>-15720.4753044855</v>
      </c>
      <c r="W524" s="2001" t="n">
        <f aca="false">V524/U524*100</f>
        <v>-2.49177235684378</v>
      </c>
      <c r="X524" s="1441" t="str">
        <f aca="false">IF(W524&gt;40,"FAULT",IF(W524&lt;-40,"CHECK","OK"))</f>
        <v>OK</v>
      </c>
    </row>
    <row r="525" customFormat="false" ht="15.75" hidden="false" customHeight="false" outlineLevel="0" collapsed="false">
      <c r="A525" s="2016" t="n">
        <v>1</v>
      </c>
      <c r="B525" s="2017" t="s">
        <v>2535</v>
      </c>
      <c r="C525" s="2152" t="n">
        <v>11</v>
      </c>
      <c r="D525" s="2580"/>
      <c r="E525" s="2018" t="s">
        <v>2536</v>
      </c>
      <c r="F525" s="2071" t="n">
        <v>1</v>
      </c>
      <c r="G525" s="2120" t="n">
        <v>33015.5</v>
      </c>
      <c r="H525" s="2120" t="n">
        <v>33696.3</v>
      </c>
      <c r="I525" s="2053" t="n">
        <f aca="false">H525-G525</f>
        <v>680.800000000003</v>
      </c>
      <c r="J525" s="2027" t="n">
        <v>1000</v>
      </c>
      <c r="K525" s="2135"/>
      <c r="L525" s="2128" t="n">
        <f aca="false">J525*I525*F525</f>
        <v>680800.000000003</v>
      </c>
      <c r="M525" s="2128" t="n">
        <f aca="false">L525*$K$536/$L$536</f>
        <v>694366.030596047</v>
      </c>
      <c r="N525" s="2154" t="s">
        <v>745</v>
      </c>
      <c r="O525" s="2155"/>
      <c r="S525" s="2077" t="str">
        <f aca="false">B525</f>
        <v>Karnafuly Feeder</v>
      </c>
      <c r="T525" s="2519" t="n">
        <f aca="false">M525</f>
        <v>694366.030596047</v>
      </c>
      <c r="U525" s="2077" t="n">
        <v>738300.036386802</v>
      </c>
      <c r="V525" s="1441" t="n">
        <f aca="false">T525-U525</f>
        <v>-43934.005790755</v>
      </c>
      <c r="W525" s="2001" t="n">
        <f aca="false">V525/U525*100</f>
        <v>-5.95069803948074</v>
      </c>
      <c r="X525" s="1441" t="str">
        <f aca="false">IF(W525&gt;40,"FAULT",IF(W525&lt;-40,"CHECK","OK"))</f>
        <v>OK</v>
      </c>
    </row>
    <row r="526" customFormat="false" ht="15.75" hidden="false" customHeight="false" outlineLevel="0" collapsed="false">
      <c r="A526" s="2016" t="n">
        <v>2</v>
      </c>
      <c r="B526" s="2017" t="s">
        <v>2537</v>
      </c>
      <c r="C526" s="2152" t="n">
        <v>11</v>
      </c>
      <c r="D526" s="2580"/>
      <c r="E526" s="2018"/>
      <c r="F526" s="2071" t="n">
        <v>1</v>
      </c>
      <c r="G526" s="2120" t="n">
        <v>803.1</v>
      </c>
      <c r="H526" s="2120" t="n">
        <v>892.3</v>
      </c>
      <c r="I526" s="2053" t="n">
        <f aca="false">H526-G526</f>
        <v>89.1999999999999</v>
      </c>
      <c r="J526" s="2300" t="n">
        <v>1000</v>
      </c>
      <c r="K526" s="2135"/>
      <c r="L526" s="2128" t="n">
        <f aca="false">J526*I526*F526</f>
        <v>89199.9999999999</v>
      </c>
      <c r="M526" s="2128" t="n">
        <f aca="false">L526*$K$536/$L$536</f>
        <v>90977.4528924311</v>
      </c>
      <c r="N526" s="2154" t="s">
        <v>745</v>
      </c>
      <c r="O526" s="2155"/>
      <c r="S526" s="2077" t="str">
        <f aca="false">B526</f>
        <v>Butex</v>
      </c>
      <c r="T526" s="2519" t="n">
        <f aca="false">M526</f>
        <v>90977.4528924311</v>
      </c>
      <c r="U526" s="2077" t="n">
        <v>91610.1416150916</v>
      </c>
      <c r="V526" s="1441" t="n">
        <f aca="false">T526-U526</f>
        <v>-632.68872266046</v>
      </c>
      <c r="W526" s="2001" t="n">
        <f aca="false">V526/U526*100</f>
        <v>-0.690631748304417</v>
      </c>
      <c r="X526" s="1441" t="str">
        <f aca="false">IF(W526&gt;40,"FAULT",IF(W526&lt;-40,"CHECK","OK"))</f>
        <v>OK</v>
      </c>
    </row>
    <row r="527" customFormat="false" ht="15.75" hidden="false" customHeight="false" outlineLevel="0" collapsed="false">
      <c r="A527" s="2016" t="n">
        <v>3</v>
      </c>
      <c r="B527" s="2236" t="s">
        <v>2538</v>
      </c>
      <c r="C527" s="2152" t="n">
        <v>11</v>
      </c>
      <c r="D527" s="2580"/>
      <c r="E527" s="2018"/>
      <c r="F527" s="2071" t="n">
        <v>1</v>
      </c>
      <c r="G527" s="2120" t="n">
        <v>7919755</v>
      </c>
      <c r="H527" s="2120" t="n">
        <v>8007550</v>
      </c>
      <c r="I527" s="2053" t="n">
        <f aca="false">H527-G527</f>
        <v>87795</v>
      </c>
      <c r="J527" s="2027" t="n">
        <v>1</v>
      </c>
      <c r="K527" s="2135" t="n">
        <v>20</v>
      </c>
      <c r="L527" s="2237" t="n">
        <f aca="false">1.73*10.5*K527*0.9*24*31</f>
        <v>243265.68</v>
      </c>
      <c r="M527" s="2128" t="n">
        <f aca="false">L527*$K$536/$L$536</f>
        <v>248113.138369341</v>
      </c>
      <c r="N527" s="2154" t="s">
        <v>745</v>
      </c>
      <c r="O527" s="2155" t="s">
        <v>348</v>
      </c>
      <c r="S527" s="2077" t="str">
        <f aca="false">B527</f>
        <v>OriON LAB</v>
      </c>
      <c r="T527" s="2519" t="n">
        <f aca="false">M527</f>
        <v>248113.138369341</v>
      </c>
      <c r="U527" s="2077" t="n">
        <v>248723.252175129</v>
      </c>
      <c r="V527" s="1441" t="n">
        <f aca="false">T527-U527</f>
        <v>-610.113805787609</v>
      </c>
      <c r="W527" s="2001" t="n">
        <f aca="false">V527/U527*100</f>
        <v>-0.245298258386402</v>
      </c>
      <c r="X527" s="1441" t="str">
        <f aca="false">IF(W527&gt;40,"FAULT",IF(W527&lt;-40,"CHECK","OK"))</f>
        <v>OK</v>
      </c>
    </row>
    <row r="528" customFormat="false" ht="15.75" hidden="false" customHeight="false" outlineLevel="0" collapsed="false">
      <c r="A528" s="2016" t="n">
        <v>4</v>
      </c>
      <c r="B528" s="2236" t="s">
        <v>2539</v>
      </c>
      <c r="C528" s="2152" t="n">
        <v>11</v>
      </c>
      <c r="D528" s="2580"/>
      <c r="E528" s="2018" t="s">
        <v>2540</v>
      </c>
      <c r="F528" s="2071" t="n">
        <v>1</v>
      </c>
      <c r="G528" s="2120" t="n">
        <v>16283296</v>
      </c>
      <c r="H528" s="2120" t="n">
        <v>16563888</v>
      </c>
      <c r="I528" s="2053" t="n">
        <f aca="false">H528-G528</f>
        <v>280592</v>
      </c>
      <c r="J528" s="2027" t="n">
        <v>1</v>
      </c>
      <c r="K528" s="2135" t="n">
        <v>8</v>
      </c>
      <c r="L528" s="2237" t="n">
        <f aca="false">1.73*10.5*K528*0.9*24*31</f>
        <v>97306.272</v>
      </c>
      <c r="M528" s="2128" t="n">
        <f aca="false">L528*$K$536/$L$536</f>
        <v>99245.2553477365</v>
      </c>
      <c r="N528" s="2154" t="s">
        <v>745</v>
      </c>
      <c r="O528" s="2155" t="s">
        <v>348</v>
      </c>
      <c r="S528" s="2077" t="str">
        <f aca="false">B528</f>
        <v>Nina kabbo</v>
      </c>
      <c r="T528" s="2519" t="n">
        <f aca="false">M528</f>
        <v>99245.2553477365</v>
      </c>
      <c r="U528" s="2077" t="n">
        <v>99489.3008700515</v>
      </c>
      <c r="V528" s="1441" t="n">
        <f aca="false">T528-U528</f>
        <v>-244.045522315035</v>
      </c>
      <c r="W528" s="2001" t="n">
        <f aca="false">V528/U528*100</f>
        <v>-0.245298258386393</v>
      </c>
      <c r="X528" s="1441" t="str">
        <f aca="false">IF(W528&gt;40,"FAULT",IF(W528&lt;-40,"CHECK","OK"))</f>
        <v>OK</v>
      </c>
    </row>
    <row r="529" customFormat="false" ht="15.75" hidden="false" customHeight="false" outlineLevel="0" collapsed="false">
      <c r="A529" s="2016" t="n">
        <v>5</v>
      </c>
      <c r="B529" s="2236" t="s">
        <v>2541</v>
      </c>
      <c r="C529" s="2152" t="n">
        <v>11</v>
      </c>
      <c r="D529" s="2580"/>
      <c r="E529" s="2018" t="s">
        <v>2542</v>
      </c>
      <c r="F529" s="2071" t="n">
        <v>1</v>
      </c>
      <c r="G529" s="2120" t="n">
        <v>88090387</v>
      </c>
      <c r="H529" s="2120" t="n">
        <v>89639487</v>
      </c>
      <c r="I529" s="2053" t="n">
        <f aca="false">H529-G529</f>
        <v>1549100</v>
      </c>
      <c r="J529" s="2027" t="n">
        <v>1</v>
      </c>
      <c r="K529" s="2135" t="n">
        <v>110</v>
      </c>
      <c r="L529" s="2237" t="n">
        <f aca="false">1.73*10.5*K529*0.9*24*31</f>
        <v>1337961.24</v>
      </c>
      <c r="M529" s="2128" t="n">
        <f aca="false">L529*$K$536/$L$536</f>
        <v>1364622.26103138</v>
      </c>
      <c r="N529" s="2154" t="s">
        <v>745</v>
      </c>
      <c r="O529" s="2155" t="s">
        <v>348</v>
      </c>
      <c r="S529" s="2077" t="str">
        <f aca="false">B529</f>
        <v>Satrong</v>
      </c>
      <c r="T529" s="2519" t="n">
        <f aca="false">M529</f>
        <v>1364622.26103138</v>
      </c>
      <c r="U529" s="2077" t="n">
        <v>1367977.88696321</v>
      </c>
      <c r="V529" s="1441" t="n">
        <f aca="false">T529-U529</f>
        <v>-3355.62593183178</v>
      </c>
      <c r="W529" s="2001" t="n">
        <f aca="false">V529/U529*100</f>
        <v>-0.245298258386396</v>
      </c>
      <c r="X529" s="1441" t="str">
        <f aca="false">IF(W529&gt;40,"FAULT",IF(W529&lt;-40,"CHECK","OK"))</f>
        <v>OK</v>
      </c>
    </row>
    <row r="530" customFormat="false" ht="15.75" hidden="false" customHeight="false" outlineLevel="0" collapsed="false">
      <c r="A530" s="2016" t="n">
        <v>6</v>
      </c>
      <c r="B530" s="2017" t="s">
        <v>2543</v>
      </c>
      <c r="C530" s="2152" t="n">
        <v>11</v>
      </c>
      <c r="D530" s="2580"/>
      <c r="E530" s="2018"/>
      <c r="F530" s="2071" t="n">
        <v>1</v>
      </c>
      <c r="G530" s="2120" t="n">
        <v>464.1</v>
      </c>
      <c r="H530" s="2120" t="n">
        <v>601.9</v>
      </c>
      <c r="I530" s="2053" t="n">
        <f aca="false">H530-G530</f>
        <v>137.8</v>
      </c>
      <c r="J530" s="2300" t="n">
        <v>1000</v>
      </c>
      <c r="K530" s="2135"/>
      <c r="L530" s="2128" t="n">
        <f aca="false">J530*I530*F530</f>
        <v>137800</v>
      </c>
      <c r="M530" s="2128" t="n">
        <f aca="false">L530*$K$536/$L$536</f>
        <v>140545.885746379</v>
      </c>
      <c r="N530" s="2154" t="s">
        <v>745</v>
      </c>
      <c r="O530" s="2155"/>
      <c r="S530" s="2077" t="str">
        <f aca="false">B530</f>
        <v>South East RMU</v>
      </c>
      <c r="T530" s="2519" t="n">
        <f aca="false">M530</f>
        <v>140545.885746379</v>
      </c>
      <c r="U530" s="2077" t="n">
        <v>149070.967047772</v>
      </c>
      <c r="V530" s="1441" t="n">
        <f aca="false">T530-U530</f>
        <v>-8525.0813013927</v>
      </c>
      <c r="W530" s="2001" t="n">
        <f aca="false">V530/U530*100</f>
        <v>-5.71880727027197</v>
      </c>
      <c r="X530" s="1441" t="str">
        <f aca="false">IF(W530&gt;40,"FAULT",IF(W530&lt;-40,"CHECK","OK"))</f>
        <v>OK</v>
      </c>
    </row>
    <row r="531" customFormat="false" ht="15.75" hidden="false" customHeight="false" outlineLevel="0" collapsed="false">
      <c r="A531" s="2016" t="n">
        <v>7</v>
      </c>
      <c r="B531" s="2236" t="s">
        <v>2544</v>
      </c>
      <c r="C531" s="2152" t="n">
        <v>11</v>
      </c>
      <c r="D531" s="2580"/>
      <c r="E531" s="2018" t="s">
        <v>2545</v>
      </c>
      <c r="F531" s="2071" t="n">
        <v>1</v>
      </c>
      <c r="G531" s="2120" t="n">
        <v>121073</v>
      </c>
      <c r="H531" s="2120" t="n">
        <v>270974</v>
      </c>
      <c r="I531" s="2053" t="n">
        <f aca="false">H531-G531</f>
        <v>149901</v>
      </c>
      <c r="J531" s="2027" t="n">
        <v>1</v>
      </c>
      <c r="K531" s="2135" t="n">
        <v>13</v>
      </c>
      <c r="L531" s="2237" t="n">
        <f aca="false">1.73*10.5*K531*0.9*24*31</f>
        <v>158122.692</v>
      </c>
      <c r="M531" s="2128" t="n">
        <f aca="false">L531*$K$536/$L$536</f>
        <v>161273.539940072</v>
      </c>
      <c r="N531" s="2154" t="s">
        <v>745</v>
      </c>
      <c r="O531" s="2155" t="s">
        <v>348</v>
      </c>
      <c r="S531" s="2077" t="str">
        <f aca="false">B531</f>
        <v>Rangs Bhaban</v>
      </c>
      <c r="T531" s="2519" t="n">
        <f aca="false">M531</f>
        <v>161273.539940072</v>
      </c>
      <c r="U531" s="2077" t="n">
        <v>161670.113913834</v>
      </c>
      <c r="V531" s="1441" t="n">
        <f aca="false">T531-U531</f>
        <v>-396.573973761901</v>
      </c>
      <c r="W531" s="2001" t="n">
        <f aca="false">V531/U531*100</f>
        <v>-0.245298258386374</v>
      </c>
      <c r="X531" s="1441" t="str">
        <f aca="false">IF(W531&gt;40,"FAULT",IF(W531&lt;-40,"CHECK","OK"))</f>
        <v>OK</v>
      </c>
    </row>
    <row r="532" customFormat="false" ht="15.75" hidden="false" customHeight="false" outlineLevel="0" collapsed="false">
      <c r="A532" s="2016" t="n">
        <v>8</v>
      </c>
      <c r="B532" s="2017" t="s">
        <v>2546</v>
      </c>
      <c r="C532" s="2152" t="n">
        <v>11</v>
      </c>
      <c r="D532" s="2580"/>
      <c r="E532" s="2018"/>
      <c r="F532" s="2071" t="n">
        <v>1</v>
      </c>
      <c r="G532" s="2120" t="n">
        <v>51912.4</v>
      </c>
      <c r="H532" s="2120" t="n">
        <v>54005.3</v>
      </c>
      <c r="I532" s="2053" t="n">
        <f aca="false">H532-G532</f>
        <v>2092.9</v>
      </c>
      <c r="J532" s="2027" t="n">
        <v>1000</v>
      </c>
      <c r="K532" s="2135"/>
      <c r="L532" s="2128" t="n">
        <f aca="false">J532*I532*F532</f>
        <v>2092900</v>
      </c>
      <c r="M532" s="2128" t="n">
        <f aca="false">L532*$K$536/$L$536</f>
        <v>2134604.38518575</v>
      </c>
      <c r="N532" s="2154" t="s">
        <v>745</v>
      </c>
      <c r="O532" s="2155"/>
      <c r="S532" s="2077" t="str">
        <f aca="false">B532</f>
        <v>Babli</v>
      </c>
      <c r="T532" s="2519" t="n">
        <f aca="false">M532</f>
        <v>2134604.38518575</v>
      </c>
      <c r="U532" s="2077" t="n">
        <v>1541422.42744321</v>
      </c>
      <c r="V532" s="1441" t="n">
        <f aca="false">T532-U532</f>
        <v>593181.957742542</v>
      </c>
      <c r="W532" s="2001" t="n">
        <f aca="false">V532/U532*100</f>
        <v>38.4827641781795</v>
      </c>
      <c r="X532" s="1441" t="str">
        <f aca="false">IF(W532&gt;40,"FAULT",IF(W532&lt;-40,"CHECK","OK"))</f>
        <v>OK</v>
      </c>
    </row>
    <row r="533" customFormat="false" ht="15.75" hidden="false" customHeight="false" outlineLevel="0" collapsed="false">
      <c r="A533" s="2016"/>
      <c r="B533" s="2017" t="s">
        <v>2547</v>
      </c>
      <c r="C533" s="2152" t="n">
        <v>11</v>
      </c>
      <c r="D533" s="2580"/>
      <c r="E533" s="2018"/>
      <c r="F533" s="2071" t="n">
        <v>1</v>
      </c>
      <c r="G533" s="2120" t="n">
        <v>3055.8</v>
      </c>
      <c r="H533" s="2120" t="n">
        <v>3461.1</v>
      </c>
      <c r="I533" s="2053" t="n">
        <f aca="false">H533-G533</f>
        <v>405.3</v>
      </c>
      <c r="J533" s="2027" t="n">
        <v>1000</v>
      </c>
      <c r="K533" s="2135"/>
      <c r="L533" s="2128" t="n">
        <f aca="false">J533*I533*F533</f>
        <v>405300</v>
      </c>
      <c r="M533" s="2128" t="n">
        <f aca="false">L533*$K$536/$L$536</f>
        <v>413376.251763479</v>
      </c>
      <c r="N533" s="2154" t="s">
        <v>745</v>
      </c>
      <c r="O533" s="2155"/>
      <c r="S533" s="2077" t="str">
        <f aca="false">B533</f>
        <v>SPL</v>
      </c>
      <c r="T533" s="2519" t="n">
        <f aca="false">M533</f>
        <v>413376.251763479</v>
      </c>
      <c r="U533" s="2077" t="n">
        <v>372268.443772934</v>
      </c>
      <c r="V533" s="1441" t="n">
        <f aca="false">T533-U533</f>
        <v>41107.8079905452</v>
      </c>
      <c r="W533" s="2001" t="n">
        <f aca="false">V533/U533*100</f>
        <v>11.0425174838668</v>
      </c>
      <c r="X533" s="1441" t="str">
        <f aca="false">IF(W533&gt;40,"FAULT",IF(W533&lt;-40,"CHECK","OK"))</f>
        <v>OK</v>
      </c>
    </row>
    <row r="534" customFormat="false" ht="15.75" hidden="false" customHeight="false" outlineLevel="0" collapsed="false">
      <c r="A534" s="2016" t="n">
        <v>9</v>
      </c>
      <c r="B534" s="2017" t="s">
        <v>2548</v>
      </c>
      <c r="C534" s="2152" t="n">
        <v>11</v>
      </c>
      <c r="D534" s="2581"/>
      <c r="E534" s="2018"/>
      <c r="F534" s="2071" t="n">
        <v>1</v>
      </c>
      <c r="G534" s="2120" t="n">
        <v>12507.9</v>
      </c>
      <c r="H534" s="2120" t="n">
        <v>13491.4</v>
      </c>
      <c r="I534" s="2053" t="n">
        <f aca="false">H534-G534</f>
        <v>983.5</v>
      </c>
      <c r="J534" s="2027" t="n">
        <v>1000</v>
      </c>
      <c r="K534" s="2135"/>
      <c r="L534" s="2128" t="n">
        <f aca="false">J534*I534*F534</f>
        <v>983500</v>
      </c>
      <c r="M534" s="2128" t="n">
        <f aca="false">L534*$K$536/$L$536</f>
        <v>1003097.81300119</v>
      </c>
      <c r="N534" s="2154" t="s">
        <v>745</v>
      </c>
      <c r="O534" s="2155"/>
      <c r="S534" s="2077" t="str">
        <f aca="false">B534</f>
        <v>DNCC Hospital</v>
      </c>
      <c r="T534" s="2519" t="n">
        <f aca="false">M534</f>
        <v>1003097.81300119</v>
      </c>
      <c r="U534" s="2077" t="n">
        <v>965076.034268804</v>
      </c>
      <c r="V534" s="1441" t="n">
        <f aca="false">T534-U534</f>
        <v>38021.7787323847</v>
      </c>
      <c r="W534" s="2001" t="n">
        <f aca="false">V534/U534*100</f>
        <v>3.93977027532262</v>
      </c>
      <c r="X534" s="1441" t="str">
        <f aca="false">IF(W534&gt;40,"FAULT",IF(W534&lt;-40,"CHECK","OK"))</f>
        <v>OK</v>
      </c>
    </row>
    <row r="535" customFormat="false" ht="15.75" hidden="false" customHeight="false" outlineLevel="0" collapsed="false">
      <c r="A535" s="2016"/>
      <c r="B535" s="2017" t="s">
        <v>2549</v>
      </c>
      <c r="C535" s="2597" t="n">
        <v>0.415</v>
      </c>
      <c r="D535" s="2581"/>
      <c r="E535" s="2018" t="s">
        <v>2371</v>
      </c>
      <c r="F535" s="2071" t="n">
        <v>1</v>
      </c>
      <c r="G535" s="2120" t="n">
        <v>78.6</v>
      </c>
      <c r="H535" s="2120" t="n">
        <v>78.6</v>
      </c>
      <c r="I535" s="2053" t="n">
        <f aca="false">H535-G535</f>
        <v>0</v>
      </c>
      <c r="J535" s="2027" t="n">
        <v>60</v>
      </c>
      <c r="K535" s="2135"/>
      <c r="L535" s="2128" t="n">
        <v>6000</v>
      </c>
      <c r="M535" s="2128" t="n">
        <f aca="false">L535*$K$536/$L$536</f>
        <v>6119.55961159851</v>
      </c>
      <c r="N535" s="2154" t="s">
        <v>745</v>
      </c>
      <c r="O535" s="2155"/>
      <c r="T535" s="2519"/>
      <c r="V535" s="1441"/>
      <c r="W535" s="2001"/>
      <c r="X535" s="1441"/>
    </row>
    <row r="536" customFormat="false" ht="20.25" hidden="false" customHeight="false" outlineLevel="0" collapsed="false">
      <c r="A536" s="2132"/>
      <c r="B536" s="2142"/>
      <c r="C536" s="2143"/>
      <c r="D536" s="2143"/>
      <c r="E536" s="2143"/>
      <c r="F536" s="2454"/>
      <c r="G536" s="2145"/>
      <c r="H536" s="2145"/>
      <c r="I536" s="2145"/>
      <c r="J536" s="2239" t="s">
        <v>1187</v>
      </c>
      <c r="K536" s="2130" t="n">
        <f aca="false">M511</f>
        <v>21807280.9590392</v>
      </c>
      <c r="L536" s="2130" t="n">
        <f aca="false">SUM(L513:L535)</f>
        <v>21381225.784</v>
      </c>
      <c r="M536" s="2130" t="n">
        <f aca="false">SUM(M513:M535)</f>
        <v>21807280.9590392</v>
      </c>
      <c r="N536" s="2458" t="n">
        <f aca="false">(M536-L536)/L536*100</f>
        <v>1.99266019330848</v>
      </c>
      <c r="O536" s="2240"/>
    </row>
    <row r="537" customFormat="false" ht="15.75" hidden="false" customHeight="false" outlineLevel="0" collapsed="false">
      <c r="F537" s="2100"/>
      <c r="N537" s="2498"/>
    </row>
    <row r="538" customFormat="false" ht="15.75" hidden="false" customHeight="false" outlineLevel="0" collapsed="false">
      <c r="F538" s="2169" t="s">
        <v>1234</v>
      </c>
      <c r="G538" s="2169"/>
      <c r="H538" s="2169"/>
      <c r="I538" s="2170" t="s">
        <v>212</v>
      </c>
    </row>
    <row r="539" customFormat="false" ht="15.75" hidden="false" customHeight="false" outlineLevel="0" collapsed="false">
      <c r="F539" s="2129" t="s">
        <v>745</v>
      </c>
      <c r="G539" s="2017" t="s">
        <v>1367</v>
      </c>
      <c r="H539" s="2017"/>
      <c r="I539" s="2171" t="n">
        <f aca="false">SUM(M513:M535)</f>
        <v>21807280.9590392</v>
      </c>
      <c r="O539" s="2077" t="s">
        <v>122</v>
      </c>
    </row>
    <row r="540" customFormat="false" ht="15.75" hidden="false" customHeight="false" outlineLevel="0" collapsed="false">
      <c r="F540" s="2129"/>
      <c r="G540" s="2017"/>
      <c r="H540" s="2017"/>
      <c r="I540" s="2171"/>
    </row>
    <row r="541" customFormat="false" ht="15.75" hidden="false" customHeight="false" outlineLevel="0" collapsed="false">
      <c r="F541" s="2129"/>
      <c r="G541" s="2017"/>
      <c r="H541" s="2017"/>
      <c r="I541" s="2171"/>
    </row>
    <row r="542" customFormat="false" ht="15.75" hidden="false" customHeight="false" outlineLevel="0" collapsed="false">
      <c r="F542" s="2129"/>
      <c r="G542" s="2017"/>
      <c r="H542" s="2017"/>
      <c r="I542" s="2171"/>
    </row>
    <row r="543" customFormat="false" ht="15.75" hidden="false" customHeight="false" outlineLevel="0" collapsed="false">
      <c r="F543" s="2260"/>
      <c r="G543" s="2126"/>
      <c r="H543" s="2126"/>
      <c r="I543" s="2171"/>
    </row>
    <row r="544" customFormat="false" ht="15.75" hidden="false" customHeight="true" outlineLevel="0" collapsed="false">
      <c r="F544" s="2241" t="s">
        <v>1239</v>
      </c>
      <c r="G544" s="2241"/>
      <c r="H544" s="2241"/>
      <c r="I544" s="2242" t="n">
        <f aca="false">SUM(I539:I543)</f>
        <v>21807280.9590392</v>
      </c>
      <c r="J544" s="2130" t="n">
        <f aca="false">I544-M536</f>
        <v>0</v>
      </c>
    </row>
    <row r="545" customFormat="false" ht="15.75" hidden="false" customHeight="false" outlineLevel="0" collapsed="false">
      <c r="F545" s="2103"/>
    </row>
    <row r="558" customFormat="false" ht="45" hidden="false" customHeight="false" outlineLevel="0" collapsed="false">
      <c r="A558" s="2270" t="s">
        <v>2550</v>
      </c>
      <c r="B558" s="2270"/>
      <c r="C558" s="2270"/>
      <c r="D558" s="2270"/>
      <c r="E558" s="2270"/>
      <c r="F558" s="2270"/>
      <c r="G558" s="2270"/>
      <c r="H558" s="2270"/>
      <c r="I558" s="2270"/>
      <c r="J558" s="2270"/>
      <c r="K558" s="2270"/>
      <c r="L558" s="2270"/>
      <c r="M558" s="2270"/>
      <c r="N558" s="2270"/>
      <c r="O558" s="1989" t="str">
        <f aca="false">$O$6</f>
        <v>Month June-2023</v>
      </c>
      <c r="S558" s="1990" t="s">
        <v>1069</v>
      </c>
      <c r="T558" s="1991" t="str">
        <f aca="false">O558</f>
        <v>Month June-2023</v>
      </c>
      <c r="U558" s="1990" t="s">
        <v>1070</v>
      </c>
      <c r="V558" s="1990" t="s">
        <v>1071</v>
      </c>
      <c r="W558" s="1990" t="s">
        <v>1072</v>
      </c>
      <c r="X558" s="1990" t="s">
        <v>1073</v>
      </c>
    </row>
    <row r="559" customFormat="false" ht="15.75" hidden="false" customHeight="true" outlineLevel="0" collapsed="false">
      <c r="A559" s="1992" t="s">
        <v>794</v>
      </c>
      <c r="B559" s="1993" t="s">
        <v>1074</v>
      </c>
      <c r="C559" s="1994" t="s">
        <v>1075</v>
      </c>
      <c r="D559" s="1994"/>
      <c r="E559" s="1994"/>
      <c r="F559" s="2422" t="s">
        <v>45</v>
      </c>
      <c r="G559" s="1996" t="s">
        <v>1076</v>
      </c>
      <c r="H559" s="1996"/>
      <c r="I559" s="1996"/>
      <c r="J559" s="1996" t="s">
        <v>29</v>
      </c>
      <c r="K559" s="1996" t="s">
        <v>1077</v>
      </c>
      <c r="L559" s="1996"/>
      <c r="M559" s="1994" t="s">
        <v>1134</v>
      </c>
      <c r="N559" s="1993"/>
      <c r="O559" s="1997" t="s">
        <v>479</v>
      </c>
    </row>
    <row r="560" customFormat="false" ht="15.75" hidden="false" customHeight="false" outlineLevel="0" collapsed="false">
      <c r="A560" s="1992"/>
      <c r="B560" s="1993"/>
      <c r="C560" s="1998" t="s">
        <v>1079</v>
      </c>
      <c r="D560" s="1998"/>
      <c r="E560" s="1998" t="s">
        <v>1080</v>
      </c>
      <c r="F560" s="2422"/>
      <c r="G560" s="2249" t="n">
        <f aca="false">'NORTH-1'!$H$8</f>
        <v>44929</v>
      </c>
      <c r="H560" s="2249" t="n">
        <f aca="false">'NORTH-1'!$H$8</f>
        <v>44929</v>
      </c>
      <c r="I560" s="2000" t="s">
        <v>47</v>
      </c>
      <c r="J560" s="1996"/>
      <c r="K560" s="2000" t="s">
        <v>1081</v>
      </c>
      <c r="L560" s="2000" t="s">
        <v>1082</v>
      </c>
      <c r="M560" s="1994" t="s">
        <v>1083</v>
      </c>
      <c r="N560" s="1998" t="s">
        <v>741</v>
      </c>
      <c r="O560" s="1997"/>
      <c r="T560" s="1441" t="n">
        <v>15283200.0000001</v>
      </c>
      <c r="U560" s="1441" t="n">
        <v>15283200.0000001</v>
      </c>
      <c r="V560" s="1441" t="n">
        <f aca="false">T560-U560</f>
        <v>0</v>
      </c>
      <c r="W560" s="2001" t="n">
        <f aca="false">V560/U560*100</f>
        <v>0</v>
      </c>
      <c r="X560" s="1441" t="str">
        <f aca="false">IF(W560&gt;40,"FAULT",IF(W560&lt;-40,"CHECK","OK"))</f>
        <v>OK</v>
      </c>
    </row>
    <row r="561" customFormat="false" ht="15.75" hidden="false" customHeight="false" outlineLevel="0" collapsed="false">
      <c r="A561" s="2002" t="n">
        <v>1</v>
      </c>
      <c r="B561" s="2003" t="n">
        <v>2</v>
      </c>
      <c r="C561" s="2004" t="n">
        <v>4</v>
      </c>
      <c r="D561" s="2004"/>
      <c r="E561" s="2003" t="n">
        <v>5</v>
      </c>
      <c r="F561" s="2423" t="n">
        <v>7</v>
      </c>
      <c r="G561" s="2002" t="n">
        <v>9</v>
      </c>
      <c r="H561" s="2002" t="n">
        <v>9</v>
      </c>
      <c r="I561" s="2002" t="s">
        <v>1084</v>
      </c>
      <c r="J561" s="2002" t="n">
        <v>11</v>
      </c>
      <c r="K561" s="2002" t="s">
        <v>1085</v>
      </c>
      <c r="L561" s="2002" t="s">
        <v>1086</v>
      </c>
      <c r="M561" s="2002" t="n">
        <v>14</v>
      </c>
      <c r="N561" s="2006" t="n">
        <v>15</v>
      </c>
      <c r="O561" s="2002" t="n">
        <v>16</v>
      </c>
    </row>
    <row r="562" customFormat="false" ht="15.75" hidden="false" customHeight="false" outlineLevel="0" collapsed="false">
      <c r="A562" s="2016"/>
      <c r="B562" s="2008" t="s">
        <v>2551</v>
      </c>
      <c r="C562" s="2009"/>
      <c r="D562" s="2009"/>
      <c r="E562" s="2009"/>
      <c r="F562" s="2427"/>
      <c r="G562" s="2009"/>
      <c r="H562" s="2009"/>
      <c r="I562" s="2009"/>
      <c r="J562" s="2009"/>
      <c r="K562" s="2010"/>
      <c r="L562" s="2009"/>
      <c r="M562" s="2013"/>
      <c r="N562" s="2014"/>
      <c r="O562" s="2027"/>
    </row>
    <row r="563" customFormat="false" ht="15.75" hidden="false" customHeight="false" outlineLevel="0" collapsed="false">
      <c r="A563" s="2176" t="n">
        <f aca="false">'NORTH-1'!A1422</f>
        <v>0</v>
      </c>
      <c r="B563" s="2177" t="str">
        <f aca="false">'NORTH-1'!B1422</f>
        <v>Asad Gate Circuit-1</v>
      </c>
      <c r="C563" s="2178" t="n">
        <f aca="false">'NORTH-1'!C1422</f>
        <v>33</v>
      </c>
      <c r="D563" s="2624" t="n">
        <f aca="false">'NORTH-1'!D1422</f>
        <v>0</v>
      </c>
      <c r="E563" s="2178" t="str">
        <f aca="false">'NORTH-1'!E1422</f>
        <v>214393/44-2711</v>
      </c>
      <c r="F563" s="2509" t="n">
        <f aca="false">'NORTH-1'!F1422</f>
        <v>1</v>
      </c>
      <c r="G563" s="2182" t="n">
        <f aca="false">'NORTH-1'!G1422</f>
        <v>46.0777</v>
      </c>
      <c r="H563" s="2182" t="n">
        <f aca="false">'NORTH-1'!H1422</f>
        <v>54.83</v>
      </c>
      <c r="I563" s="2182" t="n">
        <f aca="false">'NORTH-1'!I1422</f>
        <v>8.7523</v>
      </c>
      <c r="J563" s="2178" t="n">
        <f aca="false">'NORTH-1'!J1422</f>
        <v>1000</v>
      </c>
      <c r="K563" s="2184" t="str">
        <f aca="false">'NORTH-1'!K1422</f>
        <v>Estimated</v>
      </c>
      <c r="L563" s="2186" t="n">
        <f aca="false">'NORTH-1'!L1422</f>
        <v>0</v>
      </c>
      <c r="M563" s="2186" t="n">
        <f aca="false">'NORTH-1'!M1422</f>
        <v>0</v>
      </c>
      <c r="N563" s="2129"/>
      <c r="O563" s="2187"/>
    </row>
    <row r="564" customFormat="false" ht="15.75" hidden="false" customHeight="false" outlineLevel="0" collapsed="false">
      <c r="A564" s="2188" t="n">
        <f aca="false">'NORTH-1'!A1424</f>
        <v>12</v>
      </c>
      <c r="B564" s="2177" t="str">
        <f aca="false">'NORTH-1'!B1424</f>
        <v>Asad Gate Circuit-2</v>
      </c>
      <c r="C564" s="2178" t="n">
        <f aca="false">'NORTH-1'!C1424</f>
        <v>33</v>
      </c>
      <c r="D564" s="2624"/>
      <c r="E564" s="2178" t="str">
        <f aca="false">'NORTH-1'!E1424</f>
        <v>214393/43-2711</v>
      </c>
      <c r="F564" s="2509" t="n">
        <f aca="false">'NORTH-1'!F1424</f>
        <v>1</v>
      </c>
      <c r="G564" s="2182" t="n">
        <f aca="false">'NORTH-1'!G1424</f>
        <v>83.3379</v>
      </c>
      <c r="H564" s="2182" t="n">
        <f aca="false">'NORTH-1'!H1424</f>
        <v>235.65</v>
      </c>
      <c r="I564" s="2182" t="n">
        <f aca="false">'NORTH-1'!I1424</f>
        <v>152.3121</v>
      </c>
      <c r="J564" s="2178" t="n">
        <f aca="false">'NORTH-1'!J1424</f>
        <v>1000</v>
      </c>
      <c r="K564" s="2184" t="str">
        <f aca="false">'NORTH-1'!K1424</f>
        <v>Estimated</v>
      </c>
      <c r="L564" s="2186" t="n">
        <f aca="false">'NORTH-1'!L1424</f>
        <v>6837656.4</v>
      </c>
      <c r="M564" s="2186" t="n">
        <f aca="false">'NORTH-1'!M1424</f>
        <v>7205382.36076796</v>
      </c>
      <c r="N564" s="2129"/>
      <c r="O564" s="2027"/>
    </row>
    <row r="565" customFormat="false" ht="15.75" hidden="false" customHeight="false" outlineLevel="0" collapsed="false">
      <c r="A565" s="2016"/>
      <c r="B565" s="2189"/>
      <c r="C565" s="2190"/>
      <c r="D565" s="2191"/>
      <c r="E565" s="2610"/>
      <c r="F565" s="2611"/>
      <c r="G565" s="2612"/>
      <c r="H565" s="2612"/>
      <c r="I565" s="2612"/>
      <c r="J565" s="2613" t="s">
        <v>475</v>
      </c>
      <c r="K565" s="2625"/>
      <c r="L565" s="2614" t="n">
        <f aca="false">SUM(L563:L564)</f>
        <v>6837656.4</v>
      </c>
      <c r="M565" s="2614" t="n">
        <v>9041302.71864646</v>
      </c>
      <c r="N565" s="2512"/>
      <c r="O565" s="2027"/>
    </row>
    <row r="566" customFormat="false" ht="15.75" hidden="false" customHeight="false" outlineLevel="0" collapsed="false">
      <c r="A566" s="2027"/>
      <c r="B566" s="2008" t="s">
        <v>2552</v>
      </c>
      <c r="C566" s="2009"/>
      <c r="D566" s="2009"/>
      <c r="E566" s="2009"/>
      <c r="F566" s="2427"/>
      <c r="G566" s="2009"/>
      <c r="H566" s="2009"/>
      <c r="I566" s="2009"/>
      <c r="J566" s="2195"/>
      <c r="K566" s="2196"/>
      <c r="L566" s="2197"/>
      <c r="M566" s="2197"/>
      <c r="N566" s="2014"/>
      <c r="O566" s="2151"/>
    </row>
    <row r="567" customFormat="false" ht="15.75" hidden="false" customHeight="false" outlineLevel="0" collapsed="false">
      <c r="A567" s="2027" t="n">
        <v>1</v>
      </c>
      <c r="B567" s="2017" t="s">
        <v>2553</v>
      </c>
      <c r="C567" s="2018" t="n">
        <v>33</v>
      </c>
      <c r="D567" s="2153" t="s">
        <v>76</v>
      </c>
      <c r="E567" s="2018" t="s">
        <v>2554</v>
      </c>
      <c r="F567" s="2071" t="n">
        <v>1</v>
      </c>
      <c r="G567" s="2212" t="n">
        <v>45637.3</v>
      </c>
      <c r="H567" s="2212" t="n">
        <v>77676.95</v>
      </c>
      <c r="I567" s="2053" t="n">
        <f aca="false">H567-G567</f>
        <v>32039.65</v>
      </c>
      <c r="J567" s="2027" t="n">
        <v>270</v>
      </c>
      <c r="K567" s="2024" t="n">
        <f aca="false">J567*I567*F567</f>
        <v>8650705.5</v>
      </c>
      <c r="L567" s="2128"/>
      <c r="M567" s="2128"/>
      <c r="N567" s="2129"/>
      <c r="O567" s="2151"/>
    </row>
    <row r="568" customFormat="false" ht="15.75" hidden="false" customHeight="false" outlineLevel="0" collapsed="false">
      <c r="A568" s="2027" t="n">
        <v>2</v>
      </c>
      <c r="B568" s="2017" t="s">
        <v>2555</v>
      </c>
      <c r="C568" s="2018" t="n">
        <v>33</v>
      </c>
      <c r="D568" s="2153"/>
      <c r="E568" s="2018" t="s">
        <v>2556</v>
      </c>
      <c r="F568" s="2071" t="n">
        <v>1</v>
      </c>
      <c r="G568" s="2212" t="n">
        <v>92961.2</v>
      </c>
      <c r="H568" s="2212" t="n">
        <v>123054.55</v>
      </c>
      <c r="I568" s="2053" t="n">
        <f aca="false">H568-G568</f>
        <v>30093.35</v>
      </c>
      <c r="J568" s="2027" t="n">
        <v>270</v>
      </c>
      <c r="K568" s="2024" t="n">
        <f aca="false">J568*I568*F568</f>
        <v>8125204.5</v>
      </c>
      <c r="L568" s="2128"/>
      <c r="M568" s="2128"/>
      <c r="N568" s="2129"/>
      <c r="O568" s="2151"/>
    </row>
    <row r="569" customFormat="false" ht="15.75" hidden="false" customHeight="false" outlineLevel="0" collapsed="false">
      <c r="A569" s="2027"/>
      <c r="B569" s="2189"/>
      <c r="C569" s="2190"/>
      <c r="D569" s="2191"/>
      <c r="E569" s="2190"/>
      <c r="F569" s="2511"/>
      <c r="G569" s="2193"/>
      <c r="H569" s="2193" t="n">
        <v>0</v>
      </c>
      <c r="I569" s="2204"/>
      <c r="J569" s="2142" t="s">
        <v>475</v>
      </c>
      <c r="K569" s="2130" t="n">
        <f aca="false">K567+K568</f>
        <v>16775910</v>
      </c>
      <c r="L569" s="2130"/>
      <c r="M569" s="2130"/>
      <c r="N569" s="2205"/>
      <c r="O569" s="2151"/>
    </row>
    <row r="570" customFormat="false" ht="15.75" hidden="false" customHeight="false" outlineLevel="0" collapsed="false">
      <c r="A570" s="2027"/>
      <c r="B570" s="2058" t="s">
        <v>2557</v>
      </c>
      <c r="C570" s="2059"/>
      <c r="D570" s="2059"/>
      <c r="E570" s="2059"/>
      <c r="F570" s="2062"/>
      <c r="G570" s="2059"/>
      <c r="H570" s="2059" t="n">
        <v>0</v>
      </c>
      <c r="I570" s="2059"/>
      <c r="J570" s="2059"/>
      <c r="K570" s="2060"/>
      <c r="L570" s="2059"/>
      <c r="M570" s="2063"/>
      <c r="N570" s="2064"/>
      <c r="O570" s="2015"/>
    </row>
    <row r="571" customFormat="false" ht="15.75" hidden="false" customHeight="false" outlineLevel="0" collapsed="false">
      <c r="A571" s="2027"/>
      <c r="B571" s="2017" t="s">
        <v>1251</v>
      </c>
      <c r="C571" s="2018" t="n">
        <v>33</v>
      </c>
      <c r="D571" s="2065" t="s">
        <v>1108</v>
      </c>
      <c r="E571" s="2066"/>
      <c r="F571" s="2071"/>
      <c r="G571" s="2022"/>
      <c r="H571" s="2022" t="n">
        <v>0</v>
      </c>
      <c r="I571" s="2022"/>
      <c r="J571" s="2027"/>
      <c r="K571" s="2024"/>
      <c r="L571" s="2029" t="n">
        <f aca="false">J571*I571*F571</f>
        <v>0</v>
      </c>
      <c r="M571" s="2025"/>
      <c r="N571" s="2026"/>
      <c r="O571" s="2027"/>
    </row>
    <row r="572" customFormat="false" ht="15.75" hidden="false" customHeight="false" outlineLevel="0" collapsed="false">
      <c r="A572" s="2027"/>
      <c r="B572" s="2017" t="s">
        <v>1252</v>
      </c>
      <c r="C572" s="2018" t="n">
        <v>33</v>
      </c>
      <c r="D572" s="2065"/>
      <c r="E572" s="2066"/>
      <c r="F572" s="2071"/>
      <c r="G572" s="2022"/>
      <c r="H572" s="2022" t="n">
        <v>0</v>
      </c>
      <c r="I572" s="2022"/>
      <c r="J572" s="2027"/>
      <c r="K572" s="2024"/>
      <c r="L572" s="2029" t="n">
        <f aca="false">J572*I572*F572</f>
        <v>0</v>
      </c>
      <c r="M572" s="2029"/>
      <c r="N572" s="2030"/>
      <c r="O572" s="2027"/>
    </row>
    <row r="573" customFormat="false" ht="15.75" hidden="false" customHeight="false" outlineLevel="0" collapsed="false">
      <c r="A573" s="2027"/>
      <c r="B573" s="2037"/>
      <c r="C573" s="2038"/>
      <c r="D573" s="2038"/>
      <c r="E573" s="2038"/>
      <c r="F573" s="2054"/>
      <c r="G573" s="2041"/>
      <c r="H573" s="2041" t="n">
        <v>0</v>
      </c>
      <c r="I573" s="2041"/>
      <c r="J573" s="2037" t="s">
        <v>1110</v>
      </c>
      <c r="K573" s="2068"/>
      <c r="L573" s="2076" t="n">
        <f aca="false">SUM(L571:L572)</f>
        <v>0</v>
      </c>
      <c r="M573" s="2055"/>
      <c r="N573" s="2016"/>
      <c r="O573" s="2027"/>
    </row>
    <row r="574" customFormat="false" ht="15.75" hidden="false" customHeight="false" outlineLevel="0" collapsed="false">
      <c r="A574" s="2027"/>
      <c r="B574" s="2189"/>
      <c r="C574" s="2190"/>
      <c r="D574" s="2191"/>
      <c r="E574" s="2190"/>
      <c r="F574" s="2511"/>
      <c r="G574" s="2193"/>
      <c r="H574" s="2193" t="n">
        <v>0</v>
      </c>
      <c r="I574" s="2204"/>
      <c r="J574" s="2142"/>
      <c r="K574" s="2207"/>
      <c r="L574" s="2130"/>
      <c r="M574" s="2130"/>
      <c r="N574" s="2205"/>
      <c r="O574" s="2151"/>
    </row>
    <row r="575" customFormat="false" ht="15.75" hidden="false" customHeight="false" outlineLevel="0" collapsed="false">
      <c r="A575" s="2132"/>
      <c r="B575" s="2058" t="s">
        <v>2558</v>
      </c>
      <c r="C575" s="2059"/>
      <c r="D575" s="2059"/>
      <c r="E575" s="2059"/>
      <c r="F575" s="2062"/>
      <c r="G575" s="2059"/>
      <c r="H575" s="2059" t="n">
        <v>0</v>
      </c>
      <c r="I575" s="2059"/>
      <c r="J575" s="2208"/>
      <c r="K575" s="2209"/>
      <c r="L575" s="2210"/>
      <c r="M575" s="2210"/>
      <c r="N575" s="2064"/>
      <c r="O575" s="2151"/>
    </row>
    <row r="576" customFormat="false" ht="15.75" hidden="false" customHeight="true" outlineLevel="0" collapsed="false">
      <c r="A576" s="2027" t="n">
        <v>1</v>
      </c>
      <c r="B576" s="2017" t="s">
        <v>2559</v>
      </c>
      <c r="C576" s="2018" t="n">
        <v>33</v>
      </c>
      <c r="D576" s="2070" t="s">
        <v>67</v>
      </c>
      <c r="E576" s="2018" t="s">
        <v>2560</v>
      </c>
      <c r="F576" s="2071" t="n">
        <v>1</v>
      </c>
      <c r="G576" s="2212" t="n">
        <v>129507.07</v>
      </c>
      <c r="H576" s="2212" t="n">
        <v>129507.07</v>
      </c>
      <c r="I576" s="2212" t="n">
        <f aca="false">H576-G576</f>
        <v>0</v>
      </c>
      <c r="J576" s="2213" t="n">
        <v>180</v>
      </c>
      <c r="K576" s="2214"/>
      <c r="L576" s="2128" t="n">
        <f aca="false">J576*I576*F576</f>
        <v>0</v>
      </c>
      <c r="M576" s="2128"/>
      <c r="N576" s="2131"/>
      <c r="O576" s="2151"/>
    </row>
    <row r="577" customFormat="false" ht="15.75" hidden="false" customHeight="false" outlineLevel="0" collapsed="false">
      <c r="A577" s="2027" t="n">
        <v>2</v>
      </c>
      <c r="B577" s="2017" t="s">
        <v>2561</v>
      </c>
      <c r="C577" s="2018" t="n">
        <v>33</v>
      </c>
      <c r="D577" s="2070"/>
      <c r="E577" s="2018" t="s">
        <v>2562</v>
      </c>
      <c r="F577" s="2071" t="n">
        <v>1</v>
      </c>
      <c r="G577" s="2212" t="n">
        <v>61134.42</v>
      </c>
      <c r="H577" s="2212" t="n">
        <v>99475.18</v>
      </c>
      <c r="I577" s="2212" t="n">
        <f aca="false">H577-G577</f>
        <v>38340.76</v>
      </c>
      <c r="J577" s="2213" t="n">
        <v>180</v>
      </c>
      <c r="K577" s="2214"/>
      <c r="L577" s="2128" t="n">
        <f aca="false">J577*I577*F577</f>
        <v>6901336.8</v>
      </c>
      <c r="M577" s="2128"/>
      <c r="N577" s="2131"/>
      <c r="O577" s="2151"/>
    </row>
    <row r="578" customFormat="false" ht="15.75" hidden="false" customHeight="false" outlineLevel="0" collapsed="false">
      <c r="A578" s="2132"/>
      <c r="B578" s="2142"/>
      <c r="C578" s="2143"/>
      <c r="D578" s="2143"/>
      <c r="E578" s="2143"/>
      <c r="F578" s="2454"/>
      <c r="G578" s="2145"/>
      <c r="H578" s="2145"/>
      <c r="I578" s="2145"/>
      <c r="J578" s="2142" t="s">
        <v>475</v>
      </c>
      <c r="K578" s="2121"/>
      <c r="L578" s="2130" t="n">
        <f aca="false">SUM(L576:L577)</f>
        <v>6901336.8</v>
      </c>
      <c r="M578" s="2130" t="n">
        <f aca="false">SUM(M576:M577)</f>
        <v>0</v>
      </c>
      <c r="N578" s="2458"/>
      <c r="O578" s="2151"/>
    </row>
    <row r="579" customFormat="false" ht="16.5" hidden="false" customHeight="false" outlineLevel="0" collapsed="false">
      <c r="A579" s="2080"/>
      <c r="B579" s="2217"/>
      <c r="C579" s="2218"/>
      <c r="D579" s="2218"/>
      <c r="E579" s="2218"/>
      <c r="F579" s="2515"/>
      <c r="G579" s="2220"/>
      <c r="H579" s="2220"/>
      <c r="I579" s="2220"/>
      <c r="J579" s="2217"/>
      <c r="K579" s="2221"/>
      <c r="L579" s="2222"/>
      <c r="M579" s="2222"/>
      <c r="N579" s="2512"/>
      <c r="O579" s="2223"/>
    </row>
    <row r="580" customFormat="false" ht="15.75" hidden="false" customHeight="false" outlineLevel="0" collapsed="false">
      <c r="A580" s="2080"/>
      <c r="B580" s="2081" t="s">
        <v>1258</v>
      </c>
      <c r="C580" s="2081"/>
      <c r="D580" s="2082" t="s">
        <v>212</v>
      </c>
      <c r="F580" s="2083" t="s">
        <v>1433</v>
      </c>
      <c r="G580" s="2083"/>
      <c r="H580" s="2083"/>
      <c r="I580" s="2082" t="s">
        <v>212</v>
      </c>
      <c r="K580" s="2084" t="s">
        <v>1123</v>
      </c>
      <c r="L580" s="2084"/>
      <c r="M580" s="2085" t="s">
        <v>212</v>
      </c>
      <c r="N580" s="2512"/>
      <c r="O580" s="2223"/>
    </row>
    <row r="581" customFormat="false" ht="15.75" hidden="false" customHeight="false" outlineLevel="0" collapsed="false">
      <c r="A581" s="2080"/>
      <c r="B581" s="2086" t="str">
        <f aca="false">B562</f>
        <v>Satmosjid 33 KV SIDE</v>
      </c>
      <c r="C581" s="2086"/>
      <c r="D581" s="2089" t="n">
        <f aca="false">K569</f>
        <v>16775910</v>
      </c>
      <c r="F581" s="2088" t="s">
        <v>1124</v>
      </c>
      <c r="G581" s="2088"/>
      <c r="H581" s="2088"/>
      <c r="I581" s="2224" t="n">
        <f aca="false">L573</f>
        <v>0</v>
      </c>
      <c r="K581" s="2225" t="str">
        <f aca="false">F582</f>
        <v>ASADGATE 33 KV NET IMPORT</v>
      </c>
      <c r="L581" s="2225"/>
      <c r="M581" s="2091" t="n">
        <f aca="false">I582</f>
        <v>16775910</v>
      </c>
      <c r="N581" s="2512" t="s">
        <v>122</v>
      </c>
      <c r="O581" s="2223"/>
    </row>
    <row r="582" customFormat="false" ht="15.75" hidden="false" customHeight="false" outlineLevel="0" collapsed="false">
      <c r="A582" s="2080"/>
      <c r="B582" s="2086" t="s">
        <v>1126</v>
      </c>
      <c r="C582" s="2086"/>
      <c r="D582" s="2226"/>
      <c r="F582" s="2088" t="s">
        <v>2563</v>
      </c>
      <c r="G582" s="2088"/>
      <c r="H582" s="2088"/>
      <c r="I582" s="2224" t="n">
        <f aca="false">D585-I581</f>
        <v>16775910</v>
      </c>
      <c r="K582" s="2227" t="s">
        <v>2564</v>
      </c>
      <c r="L582" s="2227"/>
      <c r="M582" s="2224" t="n">
        <f aca="false">M615</f>
        <v>6901336.8</v>
      </c>
      <c r="N582" s="2512"/>
      <c r="O582" s="2223"/>
    </row>
    <row r="583" customFormat="false" ht="15.75" hidden="false" customHeight="false" outlineLevel="0" collapsed="false">
      <c r="A583" s="2080"/>
      <c r="B583" s="2086" t="s">
        <v>1128</v>
      </c>
      <c r="C583" s="2086"/>
      <c r="D583" s="2092"/>
      <c r="F583" s="2088" t="s">
        <v>2191</v>
      </c>
      <c r="G583" s="2088"/>
      <c r="H583" s="2088"/>
      <c r="I583" s="2224" t="n">
        <f aca="false">I581+I582</f>
        <v>16775910</v>
      </c>
      <c r="K583" s="2088" t="s">
        <v>1262</v>
      </c>
      <c r="L583" s="2088"/>
      <c r="M583" s="2224" t="n">
        <f aca="false">M581-M582</f>
        <v>9874573.2</v>
      </c>
      <c r="N583" s="2512"/>
      <c r="O583" s="2223"/>
    </row>
    <row r="584" customFormat="false" ht="16.5" hidden="false" customHeight="false" outlineLevel="0" collapsed="false">
      <c r="A584" s="2080"/>
      <c r="B584" s="2086" t="s">
        <v>1130</v>
      </c>
      <c r="C584" s="2086"/>
      <c r="D584" s="2095"/>
      <c r="F584" s="2228" t="s">
        <v>2565</v>
      </c>
      <c r="G584" s="2228"/>
      <c r="H584" s="2228"/>
      <c r="I584" s="2404" t="n">
        <f aca="false">(D585-I583)/I583</f>
        <v>0</v>
      </c>
      <c r="K584" s="2228" t="s">
        <v>1131</v>
      </c>
      <c r="L584" s="2228"/>
      <c r="M584" s="2097" t="n">
        <f aca="false">M583/M581</f>
        <v>0.588616247941244</v>
      </c>
      <c r="N584" s="2512"/>
      <c r="O584" s="2223"/>
    </row>
    <row r="585" customFormat="false" ht="16.5" hidden="false" customHeight="false" outlineLevel="0" collapsed="false">
      <c r="A585" s="2080"/>
      <c r="B585" s="2229" t="s">
        <v>1263</v>
      </c>
      <c r="C585" s="2229"/>
      <c r="D585" s="2230" t="n">
        <f aca="false">SUM(D581:D583)</f>
        <v>16775910</v>
      </c>
      <c r="N585" s="2512"/>
      <c r="O585" s="2223"/>
    </row>
    <row r="586" customFormat="false" ht="15.75" hidden="false" customHeight="false" outlineLevel="0" collapsed="false">
      <c r="A586" s="2080"/>
      <c r="B586" s="2217"/>
      <c r="C586" s="2218"/>
      <c r="D586" s="2218"/>
      <c r="E586" s="2218"/>
      <c r="F586" s="2515"/>
      <c r="G586" s="2220"/>
      <c r="H586" s="2220"/>
      <c r="I586" s="2220"/>
      <c r="J586" s="2217"/>
      <c r="K586" s="2221"/>
      <c r="L586" s="2222"/>
      <c r="M586" s="2222"/>
      <c r="N586" s="2512"/>
      <c r="O586" s="2223"/>
    </row>
    <row r="587" customFormat="false" ht="15.75" hidden="false" customHeight="false" outlineLevel="0" collapsed="false">
      <c r="B587" s="2051"/>
      <c r="C587" s="2077"/>
      <c r="D587" s="2516"/>
      <c r="E587" s="2077"/>
      <c r="N587" s="2517"/>
    </row>
    <row r="588" customFormat="false" ht="15.75" hidden="false" customHeight="false" outlineLevel="0" collapsed="false">
      <c r="B588" s="2051"/>
      <c r="C588" s="2077"/>
      <c r="D588" s="2516"/>
      <c r="E588" s="2077"/>
      <c r="N588" s="2517"/>
    </row>
    <row r="589" customFormat="false" ht="45" hidden="false" customHeight="false" outlineLevel="0" collapsed="false">
      <c r="A589" s="2270" t="s">
        <v>2566</v>
      </c>
      <c r="B589" s="2270"/>
      <c r="C589" s="2270"/>
      <c r="D589" s="2270"/>
      <c r="E589" s="2270"/>
      <c r="F589" s="2270"/>
      <c r="G589" s="2270"/>
      <c r="H589" s="2270"/>
      <c r="I589" s="2270"/>
      <c r="J589" s="2270"/>
      <c r="K589" s="2270"/>
      <c r="L589" s="2270"/>
      <c r="M589" s="2270"/>
      <c r="N589" s="2270"/>
      <c r="O589" s="1989" t="str">
        <f aca="false">$O$6</f>
        <v>Month June-2023</v>
      </c>
      <c r="S589" s="1990" t="s">
        <v>1069</v>
      </c>
      <c r="T589" s="1991" t="str">
        <f aca="false">O589</f>
        <v>Month June-2023</v>
      </c>
      <c r="U589" s="1990" t="s">
        <v>1070</v>
      </c>
      <c r="V589" s="1990" t="s">
        <v>1071</v>
      </c>
      <c r="W589" s="1990" t="s">
        <v>1072</v>
      </c>
      <c r="X589" s="1990" t="s">
        <v>1073</v>
      </c>
    </row>
    <row r="590" customFormat="false" ht="15.75" hidden="false" customHeight="true" outlineLevel="0" collapsed="false">
      <c r="A590" s="1992" t="s">
        <v>794</v>
      </c>
      <c r="B590" s="1993" t="s">
        <v>1074</v>
      </c>
      <c r="C590" s="1994" t="s">
        <v>1075</v>
      </c>
      <c r="D590" s="1994"/>
      <c r="E590" s="1994"/>
      <c r="F590" s="2422" t="s">
        <v>45</v>
      </c>
      <c r="G590" s="1996" t="s">
        <v>1076</v>
      </c>
      <c r="H590" s="1996"/>
      <c r="I590" s="1996"/>
      <c r="J590" s="1996" t="s">
        <v>29</v>
      </c>
      <c r="K590" s="1996" t="s">
        <v>1077</v>
      </c>
      <c r="L590" s="1996"/>
      <c r="M590" s="1994" t="s">
        <v>1134</v>
      </c>
      <c r="N590" s="1993"/>
      <c r="O590" s="1997" t="s">
        <v>479</v>
      </c>
    </row>
    <row r="591" customFormat="false" ht="15.75" hidden="false" customHeight="false" outlineLevel="0" collapsed="false">
      <c r="A591" s="1992"/>
      <c r="B591" s="1993"/>
      <c r="C591" s="1998" t="s">
        <v>1079</v>
      </c>
      <c r="D591" s="1998"/>
      <c r="E591" s="1998" t="s">
        <v>1080</v>
      </c>
      <c r="F591" s="2422"/>
      <c r="G591" s="2249" t="n">
        <f aca="false">'NORTH-1'!$H$8</f>
        <v>44929</v>
      </c>
      <c r="H591" s="2249" t="n">
        <f aca="false">'NORTH-1'!$H$8</f>
        <v>44929</v>
      </c>
      <c r="I591" s="2000" t="s">
        <v>47</v>
      </c>
      <c r="J591" s="1996"/>
      <c r="K591" s="2000" t="s">
        <v>1081</v>
      </c>
      <c r="L591" s="2000" t="s">
        <v>1082</v>
      </c>
      <c r="M591" s="1994" t="s">
        <v>1083</v>
      </c>
      <c r="N591" s="1998" t="s">
        <v>741</v>
      </c>
      <c r="O591" s="1997"/>
      <c r="T591" s="1441" t="n">
        <v>15283200.0000001</v>
      </c>
      <c r="U591" s="1441" t="n">
        <v>15283200.0000001</v>
      </c>
      <c r="V591" s="1441" t="n">
        <f aca="false">T591-U591</f>
        <v>0</v>
      </c>
      <c r="W591" s="2001" t="n">
        <f aca="false">V591/U591*100</f>
        <v>0</v>
      </c>
      <c r="X591" s="1441" t="str">
        <f aca="false">IF(W591&gt;40,"FAULT",IF(W591&lt;-40,"CHECK","OK"))</f>
        <v>OK</v>
      </c>
    </row>
    <row r="592" customFormat="false" ht="15.75" hidden="false" customHeight="false" outlineLevel="0" collapsed="false">
      <c r="A592" s="2002" t="n">
        <v>1</v>
      </c>
      <c r="B592" s="2003" t="n">
        <v>2</v>
      </c>
      <c r="C592" s="2004" t="n">
        <v>4</v>
      </c>
      <c r="D592" s="2004"/>
      <c r="E592" s="2003" t="n">
        <v>5</v>
      </c>
      <c r="F592" s="2423" t="n">
        <v>7</v>
      </c>
      <c r="G592" s="2002" t="n">
        <v>9</v>
      </c>
      <c r="H592" s="2002" t="n">
        <v>9</v>
      </c>
      <c r="I592" s="2002" t="s">
        <v>1084</v>
      </c>
      <c r="J592" s="2002" t="n">
        <v>11</v>
      </c>
      <c r="K592" s="2002" t="s">
        <v>1085</v>
      </c>
      <c r="L592" s="2002" t="s">
        <v>1086</v>
      </c>
      <c r="M592" s="2002" t="n">
        <v>14</v>
      </c>
      <c r="N592" s="2006" t="n">
        <v>15</v>
      </c>
      <c r="O592" s="2002" t="n">
        <v>16</v>
      </c>
      <c r="V592" s="1441" t="n">
        <f aca="false">T592-U592</f>
        <v>0</v>
      </c>
      <c r="W592" s="2001" t="e">
        <f aca="false">V592/U592*100</f>
        <v>#DIV/0!</v>
      </c>
      <c r="X592" s="1441" t="e">
        <f aca="false">IF(W592&gt;40,"FAULT",IF(W592&lt;-40,"CHECK","OK"))</f>
        <v>#DIV/0!</v>
      </c>
    </row>
    <row r="593" customFormat="false" ht="15.75" hidden="false" customHeight="false" outlineLevel="0" collapsed="false">
      <c r="A593" s="2016"/>
      <c r="B593" s="2008" t="s">
        <v>2567</v>
      </c>
      <c r="C593" s="2009"/>
      <c r="D593" s="2009"/>
      <c r="E593" s="2009"/>
      <c r="F593" s="2427"/>
      <c r="G593" s="2009"/>
      <c r="H593" s="2009"/>
      <c r="I593" s="2009"/>
      <c r="J593" s="2009"/>
      <c r="K593" s="2010"/>
      <c r="L593" s="2009"/>
      <c r="M593" s="2013"/>
      <c r="N593" s="2014"/>
      <c r="O593" s="2027"/>
      <c r="V593" s="1441" t="n">
        <f aca="false">T593-U593</f>
        <v>0</v>
      </c>
      <c r="W593" s="2001" t="e">
        <f aca="false">V593/U593*100</f>
        <v>#DIV/0!</v>
      </c>
      <c r="X593" s="1441" t="e">
        <f aca="false">IF(W593&gt;40,"FAULT",IF(W593&lt;-40,"CHECK","OK"))</f>
        <v>#DIV/0!</v>
      </c>
    </row>
    <row r="594" customFormat="false" ht="15.75" hidden="false" customHeight="false" outlineLevel="0" collapsed="false">
      <c r="A594" s="2016" t="n">
        <v>1</v>
      </c>
      <c r="B594" s="2017" t="s">
        <v>2516</v>
      </c>
      <c r="C594" s="2018" t="n">
        <v>11</v>
      </c>
      <c r="D594" s="2381" t="s">
        <v>76</v>
      </c>
      <c r="E594" s="2018" t="s">
        <v>2568</v>
      </c>
      <c r="F594" s="2071" t="n">
        <v>1</v>
      </c>
      <c r="G594" s="2212" t="n">
        <v>103122.15</v>
      </c>
      <c r="H594" s="2212" t="n">
        <v>103122.15</v>
      </c>
      <c r="I594" s="2212" t="n">
        <f aca="false">H594-G594</f>
        <v>0</v>
      </c>
      <c r="J594" s="2027" t="n">
        <v>180</v>
      </c>
      <c r="K594" s="2024" t="n">
        <f aca="false">J594*I594*F594</f>
        <v>0</v>
      </c>
      <c r="L594" s="2128"/>
      <c r="M594" s="2128"/>
      <c r="N594" s="2129"/>
      <c r="O594" s="2027"/>
      <c r="V594" s="1441" t="n">
        <f aca="false">T594-U594</f>
        <v>0</v>
      </c>
      <c r="W594" s="2001" t="e">
        <f aca="false">V594/U594*100</f>
        <v>#DIV/0!</v>
      </c>
      <c r="X594" s="1441" t="e">
        <f aca="false">IF(W594&gt;40,"FAULT",IF(W594&lt;-40,"CHECK","OK"))</f>
        <v>#DIV/0!</v>
      </c>
    </row>
    <row r="595" customFormat="false" ht="15.75" hidden="false" customHeight="false" outlineLevel="0" collapsed="false">
      <c r="A595" s="2016" t="n">
        <v>2</v>
      </c>
      <c r="B595" s="2017" t="s">
        <v>2517</v>
      </c>
      <c r="C595" s="2018" t="n">
        <v>11</v>
      </c>
      <c r="D595" s="2383" t="s">
        <v>76</v>
      </c>
      <c r="E595" s="2018" t="s">
        <v>2569</v>
      </c>
      <c r="F595" s="2071" t="n">
        <v>1</v>
      </c>
      <c r="G595" s="2212" t="n">
        <v>63256.85</v>
      </c>
      <c r="H595" s="2212" t="n">
        <v>101243.83</v>
      </c>
      <c r="I595" s="2212" t="n">
        <f aca="false">H595-G595</f>
        <v>37986.98</v>
      </c>
      <c r="J595" s="2027" t="n">
        <v>180</v>
      </c>
      <c r="K595" s="2024" t="n">
        <f aca="false">J595*I595*F595</f>
        <v>6837656.4</v>
      </c>
      <c r="L595" s="2128"/>
      <c r="M595" s="2128"/>
      <c r="N595" s="2129"/>
      <c r="O595" s="2027"/>
      <c r="V595" s="1441" t="n">
        <f aca="false">T595-U595</f>
        <v>0</v>
      </c>
      <c r="W595" s="2001" t="e">
        <f aca="false">V595/U595*100</f>
        <v>#DIV/0!</v>
      </c>
      <c r="X595" s="1441" t="e">
        <f aca="false">IF(W595&gt;40,"FAULT",IF(W595&lt;-40,"CHECK","OK"))</f>
        <v>#DIV/0!</v>
      </c>
    </row>
    <row r="596" customFormat="false" ht="15.75" hidden="false" customHeight="false" outlineLevel="0" collapsed="false">
      <c r="A596" s="2016"/>
      <c r="B596" s="2189"/>
      <c r="C596" s="2190"/>
      <c r="D596" s="2191"/>
      <c r="E596" s="2190"/>
      <c r="F596" s="2511"/>
      <c r="G596" s="2193"/>
      <c r="H596" s="2193" t="n">
        <v>0</v>
      </c>
      <c r="I596" s="2193"/>
      <c r="J596" s="2234" t="s">
        <v>475</v>
      </c>
      <c r="K596" s="2130" t="n">
        <f aca="false">SUM(K594:K595)</f>
        <v>6837656.4</v>
      </c>
      <c r="L596" s="2235"/>
      <c r="M596" s="2130"/>
      <c r="N596" s="2205"/>
      <c r="O596" s="2027"/>
      <c r="V596" s="1441" t="n">
        <f aca="false">T596-U596</f>
        <v>0</v>
      </c>
      <c r="W596" s="2001" t="e">
        <f aca="false">V596/U596*100</f>
        <v>#DIV/0!</v>
      </c>
      <c r="X596" s="1441" t="e">
        <f aca="false">IF(W596&gt;40,"FAULT",IF(W596&lt;-40,"CHECK","OK"))</f>
        <v>#DIV/0!</v>
      </c>
    </row>
    <row r="597" customFormat="false" ht="15.75" hidden="false" customHeight="false" outlineLevel="0" collapsed="false">
      <c r="A597" s="2016"/>
      <c r="B597" s="2058" t="s">
        <v>2567</v>
      </c>
      <c r="C597" s="2059"/>
      <c r="D597" s="2059"/>
      <c r="E597" s="2059"/>
      <c r="F597" s="2062"/>
      <c r="G597" s="2059"/>
      <c r="H597" s="2059" t="n">
        <v>0</v>
      </c>
      <c r="I597" s="2059"/>
      <c r="J597" s="2208"/>
      <c r="K597" s="2209"/>
      <c r="L597" s="2210"/>
      <c r="M597" s="2210"/>
      <c r="N597" s="2064"/>
      <c r="O597" s="2027"/>
      <c r="V597" s="1441" t="n">
        <f aca="false">T597-U597</f>
        <v>0</v>
      </c>
      <c r="W597" s="2001" t="e">
        <f aca="false">V597/U597*100</f>
        <v>#DIV/0!</v>
      </c>
      <c r="X597" s="1441" t="e">
        <f aca="false">IF(W597&gt;40,"FAULT",IF(W597&lt;-40,"CHECK","OK"))</f>
        <v>#DIV/0!</v>
      </c>
    </row>
    <row r="598" customFormat="false" ht="15.75" hidden="false" customHeight="false" outlineLevel="0" collapsed="false">
      <c r="A598" s="2016" t="n">
        <v>1</v>
      </c>
      <c r="B598" s="2017" t="s">
        <v>2570</v>
      </c>
      <c r="C598" s="2152" t="n">
        <v>11</v>
      </c>
      <c r="D598" s="2626"/>
      <c r="E598" s="2018" t="s">
        <v>2571</v>
      </c>
      <c r="F598" s="2071" t="n">
        <v>1</v>
      </c>
      <c r="G598" s="2120" t="n">
        <v>65439.13</v>
      </c>
      <c r="H598" s="2120" t="n">
        <v>69014.8</v>
      </c>
      <c r="I598" s="2053" t="n">
        <f aca="false">H598-G598</f>
        <v>3575.67000000001</v>
      </c>
      <c r="J598" s="2027" t="n">
        <v>60</v>
      </c>
      <c r="K598" s="2135"/>
      <c r="L598" s="2128" t="n">
        <f aca="false">J598*I598*F598</f>
        <v>214540.2</v>
      </c>
      <c r="M598" s="2128" t="n">
        <f aca="false">L598*$K$615/$L$615</f>
        <v>155542.861380025</v>
      </c>
      <c r="N598" s="2159" t="s">
        <v>1271</v>
      </c>
      <c r="O598" s="2155"/>
      <c r="S598" s="2077" t="str">
        <f aca="false">B598</f>
        <v>Gonobhaban</v>
      </c>
      <c r="T598" s="2519" t="n">
        <f aca="false">M598</f>
        <v>155542.861380025</v>
      </c>
      <c r="U598" s="2077" t="n">
        <v>216836.183641536</v>
      </c>
      <c r="V598" s="1441" t="n">
        <f aca="false">T598-U598</f>
        <v>-61293.3222615105</v>
      </c>
      <c r="W598" s="2001" t="n">
        <f aca="false">V598/U598*100</f>
        <v>-28.2671098670681</v>
      </c>
      <c r="X598" s="1441" t="str">
        <f aca="false">IF(W598&gt;40,"FAULT",IF(W598&lt;-40,"CHECK","OK"))</f>
        <v>OK</v>
      </c>
    </row>
    <row r="599" customFormat="false" ht="15.75" hidden="false" customHeight="false" outlineLevel="0" collapsed="false">
      <c r="A599" s="2016" t="n">
        <v>2</v>
      </c>
      <c r="B599" s="2017" t="s">
        <v>2572</v>
      </c>
      <c r="C599" s="2152" t="n">
        <v>11</v>
      </c>
      <c r="D599" s="2580"/>
      <c r="E599" s="2018" t="s">
        <v>2573</v>
      </c>
      <c r="F599" s="2071" t="n">
        <v>1</v>
      </c>
      <c r="G599" s="2120" t="n">
        <v>36328.06</v>
      </c>
      <c r="H599" s="2120" t="n">
        <v>56103.84</v>
      </c>
      <c r="I599" s="2053" t="n">
        <f aca="false">H599-G599</f>
        <v>19775.78</v>
      </c>
      <c r="J599" s="2027" t="n">
        <v>60</v>
      </c>
      <c r="K599" s="2135"/>
      <c r="L599" s="2128" t="n">
        <f aca="false">J599*I599*F599</f>
        <v>1186546.8</v>
      </c>
      <c r="M599" s="2128" t="n">
        <f aca="false">L599*$K$615/$L$615</f>
        <v>860253.157372428</v>
      </c>
      <c r="N599" s="2159" t="s">
        <v>752</v>
      </c>
      <c r="O599" s="2155"/>
      <c r="S599" s="2077" t="str">
        <f aca="false">B599</f>
        <v>Rapa Plaza Feeder</v>
      </c>
      <c r="T599" s="2519" t="n">
        <f aca="false">M599</f>
        <v>860253.157372428</v>
      </c>
      <c r="U599" s="2077" t="n">
        <v>1170856.06957602</v>
      </c>
      <c r="V599" s="1441" t="n">
        <f aca="false">T599-U599</f>
        <v>-310602.912203591</v>
      </c>
      <c r="W599" s="2001" t="n">
        <f aca="false">V599/U599*100</f>
        <v>-26.5278474677135</v>
      </c>
      <c r="X599" s="1441" t="str">
        <f aca="false">IF(W599&gt;40,"FAULT",IF(W599&lt;-40,"CHECK","OK"))</f>
        <v>OK</v>
      </c>
    </row>
    <row r="600" customFormat="false" ht="15.75" hidden="false" customHeight="false" outlineLevel="0" collapsed="false">
      <c r="A600" s="2016" t="n">
        <v>3</v>
      </c>
      <c r="B600" s="2017" t="s">
        <v>2574</v>
      </c>
      <c r="C600" s="2152" t="n">
        <v>11</v>
      </c>
      <c r="D600" s="2580"/>
      <c r="E600" s="2018" t="s">
        <v>2575</v>
      </c>
      <c r="F600" s="2071" t="n">
        <v>1</v>
      </c>
      <c r="G600" s="2120" t="n">
        <v>77512.2</v>
      </c>
      <c r="H600" s="2120" t="n">
        <v>95989.52</v>
      </c>
      <c r="I600" s="2053" t="n">
        <f aca="false">H600-G600</f>
        <v>18477.32</v>
      </c>
      <c r="J600" s="2027" t="n">
        <v>60</v>
      </c>
      <c r="K600" s="2135"/>
      <c r="L600" s="2128" t="n">
        <f aca="false">J600*I600*F600</f>
        <v>1108639.2</v>
      </c>
      <c r="M600" s="2128" t="n">
        <f aca="false">L600*$K$615/$L$615</f>
        <v>803769.70565918</v>
      </c>
      <c r="N600" s="2154" t="s">
        <v>1271</v>
      </c>
      <c r="O600" s="2155"/>
      <c r="S600" s="2077" t="str">
        <f aca="false">B600</f>
        <v>Shukrabad/ South Plaza</v>
      </c>
      <c r="T600" s="2519" t="n">
        <f aca="false">M600</f>
        <v>803769.70565918</v>
      </c>
      <c r="U600" s="2077" t="n">
        <v>1130327.19460504</v>
      </c>
      <c r="V600" s="1441" t="n">
        <f aca="false">T600-U600</f>
        <v>-326557.488945857</v>
      </c>
      <c r="W600" s="2001" t="n">
        <f aca="false">V600/U600*100</f>
        <v>-28.8905274954447</v>
      </c>
      <c r="X600" s="1441" t="str">
        <f aca="false">IF(W600&gt;40,"FAULT",IF(W600&lt;-40,"CHECK","OK"))</f>
        <v>OK</v>
      </c>
    </row>
    <row r="601" customFormat="false" ht="15.75" hidden="false" customHeight="false" outlineLevel="0" collapsed="false">
      <c r="A601" s="2016" t="n">
        <v>4</v>
      </c>
      <c r="B601" s="2017" t="s">
        <v>2576</v>
      </c>
      <c r="C601" s="2152" t="n">
        <v>11</v>
      </c>
      <c r="D601" s="2580"/>
      <c r="E601" s="2018" t="s">
        <v>2577</v>
      </c>
      <c r="F601" s="2071" t="n">
        <v>1</v>
      </c>
      <c r="G601" s="2120" t="n">
        <v>43612.07</v>
      </c>
      <c r="H601" s="2120" t="n">
        <v>78543.28</v>
      </c>
      <c r="I601" s="2053" t="n">
        <f aca="false">H601-G601</f>
        <v>34931.21</v>
      </c>
      <c r="J601" s="2027" t="n">
        <v>60</v>
      </c>
      <c r="K601" s="2135"/>
      <c r="L601" s="2128" t="n">
        <f aca="false">J601*I601*F601</f>
        <v>2095872.6</v>
      </c>
      <c r="M601" s="2128" t="n">
        <f aca="false">L601*$K$615/$L$615</f>
        <v>1519519.51798307</v>
      </c>
      <c r="N601" s="2159" t="s">
        <v>1893</v>
      </c>
      <c r="O601" s="2155"/>
      <c r="S601" s="2077" t="str">
        <f aca="false">B601</f>
        <v>Wasa O/H</v>
      </c>
      <c r="T601" s="2519" t="n">
        <f aca="false">M601</f>
        <v>1519519.51798307</v>
      </c>
      <c r="U601" s="2077" t="n">
        <v>1049087.47506714</v>
      </c>
      <c r="V601" s="1441" t="n">
        <f aca="false">T601-U601</f>
        <v>470432.042915931</v>
      </c>
      <c r="W601" s="2001" t="n">
        <f aca="false">V601/U601*100</f>
        <v>44.8420226240736</v>
      </c>
      <c r="X601" s="1441" t="str">
        <f aca="false">IF(W601&gt;40,"FAULT",IF(W601&lt;-40,"CHECK","OK"))</f>
        <v>FAULT</v>
      </c>
    </row>
    <row r="602" customFormat="false" ht="15.75" hidden="false" customHeight="false" outlineLevel="0" collapsed="false">
      <c r="A602" s="2016" t="n">
        <v>5</v>
      </c>
      <c r="B602" s="2017" t="s">
        <v>2578</v>
      </c>
      <c r="C602" s="2152" t="n">
        <v>11</v>
      </c>
      <c r="D602" s="2580"/>
      <c r="E602" s="2018" t="s">
        <v>2579</v>
      </c>
      <c r="F602" s="2071" t="n">
        <v>1</v>
      </c>
      <c r="G602" s="2120" t="n">
        <v>14682.59</v>
      </c>
      <c r="H602" s="2120" t="n">
        <v>15026.42</v>
      </c>
      <c r="I602" s="2053" t="n">
        <f aca="false">H602-G602</f>
        <v>343.83</v>
      </c>
      <c r="J602" s="2027" t="n">
        <v>60</v>
      </c>
      <c r="K602" s="2135"/>
      <c r="L602" s="2128" t="n">
        <f aca="false">J602*I602*F602</f>
        <v>20629.8</v>
      </c>
      <c r="M602" s="2128" t="n">
        <f aca="false">L602*$K$615/$L$615</f>
        <v>14956.7219649168</v>
      </c>
      <c r="N602" s="2154" t="s">
        <v>752</v>
      </c>
      <c r="O602" s="2155"/>
      <c r="S602" s="2077" t="str">
        <f aca="false">B602</f>
        <v>Bangabandhu Memorial Museum</v>
      </c>
      <c r="T602" s="2519" t="n">
        <f aca="false">M602</f>
        <v>14956.7219649168</v>
      </c>
      <c r="U602" s="2077" t="n">
        <v>20897.9949619893</v>
      </c>
      <c r="V602" s="1441" t="n">
        <f aca="false">T602-U602</f>
        <v>-5941.27299707248</v>
      </c>
      <c r="W602" s="2001" t="n">
        <f aca="false">V602/U602*100</f>
        <v>-28.429870941585</v>
      </c>
      <c r="X602" s="1441" t="str">
        <f aca="false">IF(W602&gt;40,"FAULT",IF(W602&lt;-40,"CHECK","OK"))</f>
        <v>OK</v>
      </c>
    </row>
    <row r="603" customFormat="false" ht="15.75" hidden="false" customHeight="false" outlineLevel="0" collapsed="false">
      <c r="A603" s="2016" t="n">
        <v>6</v>
      </c>
      <c r="B603" s="2017" t="s">
        <v>2580</v>
      </c>
      <c r="C603" s="2152" t="n">
        <v>11</v>
      </c>
      <c r="D603" s="2580"/>
      <c r="E603" s="2018" t="s">
        <v>2581</v>
      </c>
      <c r="F603" s="2071" t="n">
        <v>1</v>
      </c>
      <c r="G603" s="2120" t="n">
        <v>116028.77</v>
      </c>
      <c r="H603" s="2120" t="n">
        <v>116028.77</v>
      </c>
      <c r="I603" s="2053" t="n">
        <f aca="false">H603-G603</f>
        <v>0</v>
      </c>
      <c r="J603" s="2027" t="n">
        <v>60</v>
      </c>
      <c r="K603" s="2135"/>
      <c r="L603" s="2128" t="n">
        <f aca="false">J603*I603*F603</f>
        <v>0</v>
      </c>
      <c r="M603" s="2128" t="n">
        <f aca="false">L603*$K$615/$L$615</f>
        <v>0</v>
      </c>
      <c r="N603" s="2159" t="s">
        <v>756</v>
      </c>
      <c r="O603" s="2155"/>
      <c r="S603" s="2077" t="str">
        <f aca="false">B603</f>
        <v>Iqbal Road O/H</v>
      </c>
      <c r="T603" s="2519" t="n">
        <f aca="false">M603</f>
        <v>0</v>
      </c>
      <c r="U603" s="2077" t="n">
        <v>1601413.11737676</v>
      </c>
      <c r="V603" s="1441" t="n">
        <f aca="false">T603-U603</f>
        <v>-1601413.11737676</v>
      </c>
      <c r="W603" s="2001" t="n">
        <f aca="false">V603/U603*100</f>
        <v>-100</v>
      </c>
      <c r="X603" s="1441" t="str">
        <f aca="false">IF(W603&gt;40,"FAULT",IF(W603&lt;-40,"CHECK","OK"))</f>
        <v>CHECK</v>
      </c>
    </row>
    <row r="604" customFormat="false" ht="15.75" hidden="false" customHeight="false" outlineLevel="0" collapsed="false">
      <c r="A604" s="2016" t="n">
        <v>7</v>
      </c>
      <c r="B604" s="2017" t="s">
        <v>2582</v>
      </c>
      <c r="C604" s="2152" t="n">
        <v>11</v>
      </c>
      <c r="D604" s="2580"/>
      <c r="E604" s="2018" t="s">
        <v>2583</v>
      </c>
      <c r="F604" s="2071" t="n">
        <v>1</v>
      </c>
      <c r="G604" s="2120" t="n">
        <v>129046.8</v>
      </c>
      <c r="H604" s="2120" t="n">
        <v>129046.8</v>
      </c>
      <c r="I604" s="2053" t="n">
        <f aca="false">H604-G604</f>
        <v>0</v>
      </c>
      <c r="J604" s="2027" t="n">
        <v>60</v>
      </c>
      <c r="K604" s="2135"/>
      <c r="L604" s="2128" t="n">
        <f aca="false">J604*I604*F604</f>
        <v>0</v>
      </c>
      <c r="M604" s="2128" t="n">
        <f aca="false">L604*$K$615/$L$615</f>
        <v>0</v>
      </c>
      <c r="N604" s="2154" t="s">
        <v>756</v>
      </c>
      <c r="O604" s="2155"/>
      <c r="S604" s="2077" t="str">
        <f aca="false">B604</f>
        <v>Town Hall</v>
      </c>
      <c r="T604" s="2519" t="n">
        <f aca="false">M604</f>
        <v>0</v>
      </c>
      <c r="U604" s="2077" t="n">
        <v>2338946.20129389</v>
      </c>
      <c r="V604" s="1441" t="n">
        <f aca="false">T604-U604</f>
        <v>-2338946.20129389</v>
      </c>
      <c r="W604" s="2001" t="n">
        <f aca="false">V604/U604*100</f>
        <v>-100</v>
      </c>
      <c r="X604" s="1441" t="str">
        <f aca="false">IF(W604&gt;40,"FAULT",IF(W604&lt;-40,"CHECK","OK"))</f>
        <v>CHECK</v>
      </c>
    </row>
    <row r="605" customFormat="false" ht="15.75" hidden="false" customHeight="false" outlineLevel="0" collapsed="false">
      <c r="A605" s="2016" t="n">
        <v>8</v>
      </c>
      <c r="B605" s="2017" t="s">
        <v>2584</v>
      </c>
      <c r="C605" s="2152" t="n">
        <v>11</v>
      </c>
      <c r="D605" s="2580"/>
      <c r="E605" s="2018" t="s">
        <v>2585</v>
      </c>
      <c r="F605" s="2071" t="n">
        <v>1</v>
      </c>
      <c r="G605" s="2120" t="n">
        <v>114408.51</v>
      </c>
      <c r="H605" s="2120" t="n">
        <v>114408.51</v>
      </c>
      <c r="I605" s="2053" t="n">
        <f aca="false">H605-G605</f>
        <v>0</v>
      </c>
      <c r="J605" s="2027" t="n">
        <v>60</v>
      </c>
      <c r="K605" s="2135"/>
      <c r="L605" s="2128" t="n">
        <f aca="false">J605*I605*F605</f>
        <v>0</v>
      </c>
      <c r="M605" s="2128" t="n">
        <f aca="false">L605*$K$615/$L$615</f>
        <v>0</v>
      </c>
      <c r="N605" s="2154" t="s">
        <v>756</v>
      </c>
      <c r="O605" s="2155"/>
      <c r="S605" s="2077" t="str">
        <f aca="false">B605</f>
        <v>Post Office</v>
      </c>
      <c r="T605" s="2519" t="n">
        <f aca="false">M605</f>
        <v>0</v>
      </c>
      <c r="U605" s="2077" t="n">
        <v>1492441.23141904</v>
      </c>
      <c r="V605" s="1441" t="n">
        <f aca="false">T605-U605</f>
        <v>-1492441.23141904</v>
      </c>
      <c r="W605" s="2001" t="n">
        <f aca="false">V605/U605*100</f>
        <v>-100</v>
      </c>
      <c r="X605" s="1441" t="str">
        <f aca="false">IF(W605&gt;40,"FAULT",IF(W605&lt;-40,"CHECK","OK"))</f>
        <v>CHECK</v>
      </c>
    </row>
    <row r="606" customFormat="false" ht="15.75" hidden="false" customHeight="false" outlineLevel="0" collapsed="false">
      <c r="A606" s="2016" t="n">
        <v>9</v>
      </c>
      <c r="B606" s="2017" t="s">
        <v>2586</v>
      </c>
      <c r="C606" s="2152" t="n">
        <v>11</v>
      </c>
      <c r="D606" s="2580"/>
      <c r="E606" s="2018" t="s">
        <v>2587</v>
      </c>
      <c r="F606" s="2071" t="n">
        <v>1</v>
      </c>
      <c r="G606" s="2120" t="n">
        <v>98850.73</v>
      </c>
      <c r="H606" s="2120" t="n">
        <v>106671.66</v>
      </c>
      <c r="I606" s="2053" t="n">
        <f aca="false">H606-G606</f>
        <v>7820.93000000001</v>
      </c>
      <c r="J606" s="2027" t="n">
        <v>60</v>
      </c>
      <c r="K606" s="2135"/>
      <c r="L606" s="2128" t="n">
        <f aca="false">J606*I606*F606</f>
        <v>469255.8</v>
      </c>
      <c r="M606" s="2128" t="n">
        <f aca="false">L606*$K$615/$L$615</f>
        <v>340213.115542788</v>
      </c>
      <c r="N606" s="2154" t="s">
        <v>1271</v>
      </c>
      <c r="O606" s="2155"/>
      <c r="S606" s="2077" t="str">
        <f aca="false">B606</f>
        <v>Shangshad Bhaban</v>
      </c>
      <c r="T606" s="2519" t="n">
        <f aca="false">M606</f>
        <v>340213.115542788</v>
      </c>
      <c r="U606" s="2077" t="n">
        <v>422562.516886188</v>
      </c>
      <c r="V606" s="1441" t="n">
        <f aca="false">T606-U606</f>
        <v>-82349.4013434009</v>
      </c>
      <c r="W606" s="2001" t="n">
        <f aca="false">V606/U606*100</f>
        <v>-19.4880989327268</v>
      </c>
      <c r="X606" s="1441" t="str">
        <f aca="false">IF(W606&gt;40,"FAULT",IF(W606&lt;-40,"CHECK","OK"))</f>
        <v>OK</v>
      </c>
    </row>
    <row r="607" customFormat="false" ht="15.75" hidden="false" customHeight="false" outlineLevel="0" collapsed="false">
      <c r="A607" s="2016" t="n">
        <v>10</v>
      </c>
      <c r="B607" s="2017" t="s">
        <v>2588</v>
      </c>
      <c r="C607" s="2152" t="n">
        <v>11</v>
      </c>
      <c r="D607" s="2580"/>
      <c r="E607" s="2018" t="s">
        <v>2589</v>
      </c>
      <c r="F607" s="2071" t="n">
        <v>1</v>
      </c>
      <c r="G607" s="2120" t="n">
        <v>52169.33</v>
      </c>
      <c r="H607" s="2120" t="n">
        <v>81724.89</v>
      </c>
      <c r="I607" s="2053" t="n">
        <f aca="false">H607-G607</f>
        <v>29555.56</v>
      </c>
      <c r="J607" s="2027" t="n">
        <v>60</v>
      </c>
      <c r="K607" s="2135"/>
      <c r="L607" s="2128" t="n">
        <f aca="false">J607*I607*F607</f>
        <v>1773333.6</v>
      </c>
      <c r="M607" s="2128" t="n">
        <f aca="false">L607*$K$615/$L$615</f>
        <v>1285676.91428152</v>
      </c>
      <c r="N607" s="2154" t="s">
        <v>1893</v>
      </c>
      <c r="O607" s="2155"/>
      <c r="S607" s="2077" t="str">
        <f aca="false">B607</f>
        <v>Jakir Hossain Road</v>
      </c>
      <c r="T607" s="2519" t="n">
        <f aca="false">M607</f>
        <v>1285676.91428152</v>
      </c>
      <c r="U607" s="2077" t="n">
        <v>1277863.290463</v>
      </c>
      <c r="V607" s="1441" t="n">
        <f aca="false">T607-U607</f>
        <v>7813.6238185165</v>
      </c>
      <c r="W607" s="2001" t="n">
        <f aca="false">V607/U607*100</f>
        <v>0.611460073767782</v>
      </c>
      <c r="X607" s="1441" t="str">
        <f aca="false">IF(W607&gt;40,"FAULT",IF(W607&lt;-40,"CHECK","OK"))</f>
        <v>OK</v>
      </c>
    </row>
    <row r="608" customFormat="false" ht="15.75" hidden="false" customHeight="false" outlineLevel="0" collapsed="false">
      <c r="A608" s="2016" t="n">
        <v>11</v>
      </c>
      <c r="B608" s="2017" t="s">
        <v>2590</v>
      </c>
      <c r="C608" s="2152" t="n">
        <v>11</v>
      </c>
      <c r="D608" s="2580"/>
      <c r="E608" s="2018" t="s">
        <v>2591</v>
      </c>
      <c r="F608" s="2071" t="n">
        <v>1</v>
      </c>
      <c r="G608" s="2120" t="n">
        <v>69251.43</v>
      </c>
      <c r="H608" s="2120" t="n">
        <v>69251.43</v>
      </c>
      <c r="I608" s="2053" t="n">
        <f aca="false">H608-G608</f>
        <v>0</v>
      </c>
      <c r="J608" s="2027" t="n">
        <v>60</v>
      </c>
      <c r="K608" s="2135"/>
      <c r="L608" s="2128" t="n">
        <f aca="false">J608*I608*F608</f>
        <v>0</v>
      </c>
      <c r="M608" s="2128" t="n">
        <f aca="false">L608*$K$615/$L$615</f>
        <v>0</v>
      </c>
      <c r="N608" s="2154" t="s">
        <v>1893</v>
      </c>
      <c r="O608" s="2155"/>
      <c r="S608" s="2077" t="str">
        <f aca="false">B608</f>
        <v>New Colony O/H Feeder</v>
      </c>
      <c r="T608" s="2519" t="n">
        <f aca="false">M608</f>
        <v>0</v>
      </c>
      <c r="U608" s="2077" t="n">
        <v>1328527.87192732</v>
      </c>
      <c r="V608" s="1441" t="n">
        <f aca="false">T608-U608</f>
        <v>-1328527.87192732</v>
      </c>
      <c r="W608" s="2001" t="n">
        <f aca="false">V608/U608*100</f>
        <v>-100</v>
      </c>
      <c r="X608" s="1441" t="str">
        <f aca="false">IF(W608&gt;40,"FAULT",IF(W608&lt;-40,"CHECK","OK"))</f>
        <v>CHECK</v>
      </c>
    </row>
    <row r="609" customFormat="false" ht="15.75" hidden="false" customHeight="false" outlineLevel="0" collapsed="false">
      <c r="A609" s="2016" t="n">
        <v>12</v>
      </c>
      <c r="B609" s="2017" t="s">
        <v>2592</v>
      </c>
      <c r="C609" s="2152" t="n">
        <v>11</v>
      </c>
      <c r="D609" s="2580"/>
      <c r="E609" s="2018" t="s">
        <v>2593</v>
      </c>
      <c r="F609" s="2071" t="n">
        <v>1</v>
      </c>
      <c r="G609" s="2120" t="n">
        <v>112056.46</v>
      </c>
      <c r="H609" s="2120" t="n">
        <v>112056.46</v>
      </c>
      <c r="I609" s="2053" t="n">
        <f aca="false">H609-G609</f>
        <v>0</v>
      </c>
      <c r="J609" s="2027" t="n">
        <v>60</v>
      </c>
      <c r="K609" s="2135"/>
      <c r="L609" s="2128" t="n">
        <f aca="false">J609*I609*F609</f>
        <v>0</v>
      </c>
      <c r="M609" s="2128" t="n">
        <f aca="false">L609*$K$615/$L$615</f>
        <v>0</v>
      </c>
      <c r="N609" s="2154" t="s">
        <v>756</v>
      </c>
      <c r="O609" s="2155"/>
      <c r="S609" s="2077" t="str">
        <f aca="false">B609</f>
        <v>Aurangzeb Feeder</v>
      </c>
      <c r="T609" s="2519" t="n">
        <f aca="false">M609</f>
        <v>0</v>
      </c>
      <c r="U609" s="2077" t="n">
        <v>2012075.42925441</v>
      </c>
      <c r="V609" s="1441" t="n">
        <f aca="false">T609-U609</f>
        <v>-2012075.42925441</v>
      </c>
      <c r="W609" s="2001" t="n">
        <f aca="false">V609/U609*100</f>
        <v>-100</v>
      </c>
      <c r="X609" s="1441" t="str">
        <f aca="false">IF(W609&gt;40,"FAULT",IF(W609&lt;-40,"CHECK","OK"))</f>
        <v>CHECK</v>
      </c>
    </row>
    <row r="610" customFormat="false" ht="15.75" hidden="false" customHeight="false" outlineLevel="0" collapsed="false">
      <c r="A610" s="2016" t="n">
        <v>13</v>
      </c>
      <c r="B610" s="2017" t="s">
        <v>2594</v>
      </c>
      <c r="C610" s="2152" t="n">
        <v>11</v>
      </c>
      <c r="D610" s="2580"/>
      <c r="E610" s="2018" t="s">
        <v>2595</v>
      </c>
      <c r="F610" s="2071" t="n">
        <v>1</v>
      </c>
      <c r="G610" s="2120" t="n">
        <v>93460.16</v>
      </c>
      <c r="H610" s="2120" t="n">
        <v>132726.29</v>
      </c>
      <c r="I610" s="2053" t="n">
        <f aca="false">H610-G610</f>
        <v>39266.13</v>
      </c>
      <c r="J610" s="2027" t="n">
        <v>60</v>
      </c>
      <c r="K610" s="2135"/>
      <c r="L610" s="2128" t="n">
        <f aca="false">J610*I610*F610</f>
        <v>2355967.8</v>
      </c>
      <c r="M610" s="2128" t="n">
        <f aca="false">L610*$K$615/$L$615</f>
        <v>1708090.01264659</v>
      </c>
      <c r="N610" s="2154" t="s">
        <v>1893</v>
      </c>
      <c r="O610" s="2155"/>
      <c r="S610" s="2077" t="str">
        <f aca="false">B610</f>
        <v>Asadgate Local Feeder</v>
      </c>
      <c r="T610" s="2519" t="n">
        <f aca="false">M610</f>
        <v>1708090.01264659</v>
      </c>
      <c r="U610" s="2077" t="n">
        <v>1832840.22978533</v>
      </c>
      <c r="V610" s="1441" t="n">
        <f aca="false">T610-U610</f>
        <v>-124750.217138738</v>
      </c>
      <c r="W610" s="2001" t="n">
        <f aca="false">V610/U610*100</f>
        <v>-6.80638798251114</v>
      </c>
      <c r="X610" s="1441" t="str">
        <f aca="false">IF(W610&gt;40,"FAULT",IF(W610&lt;-40,"CHECK","OK"))</f>
        <v>OK</v>
      </c>
    </row>
    <row r="611" customFormat="false" ht="15.75" hidden="false" customHeight="false" outlineLevel="0" collapsed="false">
      <c r="A611" s="2016" t="n">
        <v>14</v>
      </c>
      <c r="B611" s="2017" t="s">
        <v>2596</v>
      </c>
      <c r="C611" s="2152" t="n">
        <v>11</v>
      </c>
      <c r="D611" s="2580"/>
      <c r="E611" s="2018" t="s">
        <v>2597</v>
      </c>
      <c r="F611" s="2071" t="n">
        <v>1</v>
      </c>
      <c r="G611" s="2120" t="n">
        <v>2967.97</v>
      </c>
      <c r="H611" s="2120" t="n">
        <v>2967.97</v>
      </c>
      <c r="I611" s="2053" t="n">
        <f aca="false">H611-G611</f>
        <v>0</v>
      </c>
      <c r="J611" s="2027" t="n">
        <v>60</v>
      </c>
      <c r="K611" s="2135"/>
      <c r="L611" s="2128" t="n">
        <f aca="false">J611*I611*F611</f>
        <v>0</v>
      </c>
      <c r="M611" s="2128" t="n">
        <f aca="false">L611*$K$615/$L$615</f>
        <v>0</v>
      </c>
      <c r="N611" s="2154" t="s">
        <v>756</v>
      </c>
      <c r="O611" s="2155" t="s">
        <v>2598</v>
      </c>
      <c r="S611" s="2077" t="str">
        <f aca="false">B611</f>
        <v>Sonarbangla Road</v>
      </c>
      <c r="T611" s="2519" t="n">
        <f aca="false">M611</f>
        <v>0</v>
      </c>
      <c r="U611" s="2077" t="n">
        <v>0</v>
      </c>
      <c r="V611" s="1441" t="n">
        <f aca="false">T611-U611</f>
        <v>0</v>
      </c>
      <c r="W611" s="2001" t="e">
        <f aca="false">V611/U611*100</f>
        <v>#DIV/0!</v>
      </c>
      <c r="X611" s="1441" t="e">
        <f aca="false">IF(W611&gt;40,"FAULT",IF(W611&lt;-40,"CHECK","OK"))</f>
        <v>#DIV/0!</v>
      </c>
    </row>
    <row r="612" customFormat="false" ht="15.75" hidden="false" customHeight="false" outlineLevel="0" collapsed="false">
      <c r="A612" s="2016" t="n">
        <v>15</v>
      </c>
      <c r="B612" s="2017" t="s">
        <v>2599</v>
      </c>
      <c r="C612" s="2152" t="n">
        <v>11</v>
      </c>
      <c r="D612" s="2580"/>
      <c r="E612" s="2018" t="s">
        <v>2600</v>
      </c>
      <c r="F612" s="2071" t="n">
        <v>1</v>
      </c>
      <c r="G612" s="2120" t="n">
        <v>42688.17</v>
      </c>
      <c r="H612" s="2120" t="n">
        <v>47034.27</v>
      </c>
      <c r="I612" s="2053" t="n">
        <f aca="false">H612-G612</f>
        <v>4346.1</v>
      </c>
      <c r="J612" s="2027" t="n">
        <v>60</v>
      </c>
      <c r="K612" s="2135"/>
      <c r="L612" s="2128" t="n">
        <f aca="false">J612*I612*F612</f>
        <v>260766</v>
      </c>
      <c r="M612" s="2128" t="n">
        <f aca="false">L612*$K$615/$L$615</f>
        <v>189056.828466756</v>
      </c>
      <c r="N612" s="2154" t="s">
        <v>756</v>
      </c>
      <c r="O612" s="2155"/>
      <c r="S612" s="2077" t="str">
        <f aca="false">B612</f>
        <v>Humayun Road</v>
      </c>
      <c r="T612" s="2519" t="n">
        <f aca="false">M612</f>
        <v>189056.828466756</v>
      </c>
      <c r="U612" s="2077" t="n">
        <v>1670349.26596847</v>
      </c>
      <c r="V612" s="1441" t="n">
        <f aca="false">T612-U612</f>
        <v>-1481292.43750171</v>
      </c>
      <c r="W612" s="2001" t="n">
        <f aca="false">V612/U612*100</f>
        <v>-88.6815989734254</v>
      </c>
      <c r="X612" s="1441" t="str">
        <f aca="false">IF(W612&gt;40,"FAULT",IF(W612&lt;-40,"CHECK","OK"))</f>
        <v>CHECK</v>
      </c>
    </row>
    <row r="613" s="2640" customFormat="true" ht="15.75" hidden="false" customHeight="false" outlineLevel="0" collapsed="false">
      <c r="A613" s="2627" t="n">
        <v>16</v>
      </c>
      <c r="B613" s="2628" t="s">
        <v>2601</v>
      </c>
      <c r="C613" s="2629" t="n">
        <v>11</v>
      </c>
      <c r="D613" s="2630"/>
      <c r="E613" s="2631" t="s">
        <v>2602</v>
      </c>
      <c r="F613" s="2632" t="n">
        <v>1</v>
      </c>
      <c r="G613" s="2633" t="n">
        <v>52311.92</v>
      </c>
      <c r="H613" s="2633" t="n">
        <v>52748.02</v>
      </c>
      <c r="I613" s="2634" t="n">
        <f aca="false">H613-G613</f>
        <v>436.099999999999</v>
      </c>
      <c r="J613" s="2635" t="n">
        <v>60</v>
      </c>
      <c r="K613" s="2636"/>
      <c r="L613" s="2637" t="n">
        <f aca="false">J613*I613*F613</f>
        <v>26165.9999999999</v>
      </c>
      <c r="M613" s="2637" t="n">
        <f aca="false">L613*$K$615/$L$615</f>
        <v>18970.4983535473</v>
      </c>
      <c r="N613" s="2638" t="s">
        <v>756</v>
      </c>
      <c r="O613" s="2639"/>
      <c r="S613" s="2640" t="str">
        <f aca="false">B613</f>
        <v>NHA</v>
      </c>
      <c r="T613" s="2641" t="n">
        <f aca="false">M613</f>
        <v>18970.4983535473</v>
      </c>
      <c r="U613" s="2640" t="n">
        <v>221861.577315819</v>
      </c>
      <c r="V613" s="2642" t="n">
        <f aca="false">T613-U613</f>
        <v>-202891.078962271</v>
      </c>
      <c r="W613" s="2643" t="n">
        <f aca="false">V613/U613*100</f>
        <v>-91.4493989526889</v>
      </c>
      <c r="X613" s="2642" t="str">
        <f aca="false">IF(W613&gt;40,"FAULT",IF(W613&lt;-40,"CHECK","OK"))</f>
        <v>CHECK</v>
      </c>
    </row>
    <row r="614" customFormat="false" ht="15.75" hidden="false" customHeight="false" outlineLevel="0" collapsed="false">
      <c r="A614" s="2016" t="n">
        <v>17</v>
      </c>
      <c r="B614" s="2017" t="s">
        <v>2603</v>
      </c>
      <c r="C614" s="2152" t="n">
        <v>0.415</v>
      </c>
      <c r="D614" s="2581"/>
      <c r="E614" s="2018"/>
      <c r="F614" s="2071" t="n">
        <v>1</v>
      </c>
      <c r="G614" s="2120" t="n">
        <v>626701</v>
      </c>
      <c r="H614" s="2120" t="n">
        <v>633994</v>
      </c>
      <c r="I614" s="2053" t="n">
        <f aca="false">H614-G614</f>
        <v>7293</v>
      </c>
      <c r="J614" s="2027" t="n">
        <v>1</v>
      </c>
      <c r="K614" s="2135"/>
      <c r="L614" s="2128" t="n">
        <f aca="false">J614*I614*F614</f>
        <v>7293</v>
      </c>
      <c r="M614" s="2128" t="n">
        <f aca="false">L614*$K$615/$L$615</f>
        <v>5287.46634917149</v>
      </c>
      <c r="N614" s="2154" t="s">
        <v>1893</v>
      </c>
      <c r="O614" s="2155"/>
      <c r="S614" s="2077" t="str">
        <f aca="false">B614</f>
        <v>Auxiliary transformer</v>
      </c>
      <c r="T614" s="2519" t="n">
        <f aca="false">M614</f>
        <v>5287.46634917149</v>
      </c>
      <c r="U614" s="2077" t="n">
        <v>6148.55045805486</v>
      </c>
      <c r="V614" s="1441" t="n">
        <f aca="false">T614-U614</f>
        <v>-861.084108883365</v>
      </c>
      <c r="W614" s="2001" t="n">
        <f aca="false">V614/U614*100</f>
        <v>-14.0046684947557</v>
      </c>
      <c r="X614" s="1441" t="str">
        <f aca="false">IF(W614&gt;40,"FAULT",IF(W614&lt;-40,"CHECK","OK"))</f>
        <v>OK</v>
      </c>
    </row>
    <row r="615" customFormat="false" ht="20.25" hidden="false" customHeight="false" outlineLevel="0" collapsed="false">
      <c r="A615" s="2132"/>
      <c r="B615" s="2142"/>
      <c r="C615" s="2143"/>
      <c r="D615" s="2143"/>
      <c r="E615" s="2143"/>
      <c r="F615" s="2454"/>
      <c r="G615" s="2145"/>
      <c r="H615" s="2145"/>
      <c r="I615" s="2145"/>
      <c r="J615" s="2239" t="s">
        <v>1187</v>
      </c>
      <c r="K615" s="2130" t="n">
        <f aca="false">L578</f>
        <v>6901336.8</v>
      </c>
      <c r="L615" s="2130" t="n">
        <f aca="false">SUM(L598:L614)</f>
        <v>9519010.8</v>
      </c>
      <c r="M615" s="2130" t="n">
        <f aca="false">SUM(M598:M614)</f>
        <v>6901336.8</v>
      </c>
      <c r="N615" s="2458" t="n">
        <f aca="false">(M615-L615)/L615*100</f>
        <v>-27.4994330293228</v>
      </c>
      <c r="O615" s="2240"/>
    </row>
    <row r="616" customFormat="false" ht="15.75" hidden="false" customHeight="false" outlineLevel="0" collapsed="false">
      <c r="F616" s="2100"/>
      <c r="N616" s="2498"/>
    </row>
    <row r="617" customFormat="false" ht="15.75" hidden="false" customHeight="false" outlineLevel="0" collapsed="false">
      <c r="F617" s="2169" t="s">
        <v>1234</v>
      </c>
      <c r="G617" s="2169"/>
      <c r="H617" s="2169"/>
      <c r="I617" s="2170" t="s">
        <v>212</v>
      </c>
    </row>
    <row r="618" customFormat="false" ht="15.75" hidden="false" customHeight="false" outlineLevel="0" collapsed="false">
      <c r="F618" s="2129" t="s">
        <v>1271</v>
      </c>
      <c r="G618" s="2017" t="s">
        <v>1367</v>
      </c>
      <c r="H618" s="2017"/>
      <c r="I618" s="2171" t="n">
        <f aca="false">M598+M600+M606</f>
        <v>1299525.68258199</v>
      </c>
      <c r="O618" s="2077" t="s">
        <v>122</v>
      </c>
    </row>
    <row r="619" customFormat="false" ht="15.75" hidden="false" customHeight="false" outlineLevel="0" collapsed="false">
      <c r="F619" s="2129" t="s">
        <v>752</v>
      </c>
      <c r="G619" s="2017" t="s">
        <v>1367</v>
      </c>
      <c r="H619" s="2017"/>
      <c r="I619" s="2171" t="n">
        <f aca="false">M599+M602</f>
        <v>875209.879337344</v>
      </c>
    </row>
    <row r="620" customFormat="false" ht="20.25" hidden="false" customHeight="false" outlineLevel="0" collapsed="false">
      <c r="F620" s="2129" t="s">
        <v>1893</v>
      </c>
      <c r="G620" s="2017" t="s">
        <v>1367</v>
      </c>
      <c r="H620" s="2017"/>
      <c r="I620" s="2171" t="n">
        <f aca="false">SUM(M601,M607:M608,M610,M614)</f>
        <v>4518573.91126036</v>
      </c>
      <c r="J620" s="2516"/>
      <c r="M620" s="2644"/>
    </row>
    <row r="621" customFormat="false" ht="15.75" hidden="false" customHeight="false" outlineLevel="0" collapsed="false">
      <c r="F621" s="2129" t="s">
        <v>756</v>
      </c>
      <c r="G621" s="2017" t="s">
        <v>1367</v>
      </c>
      <c r="H621" s="2017"/>
      <c r="I621" s="2171" t="n">
        <f aca="false">SUM(M603:M605,M609,M611:M613)</f>
        <v>208027.326820303</v>
      </c>
    </row>
    <row r="622" customFormat="false" ht="15.75" hidden="false" customHeight="false" outlineLevel="0" collapsed="false">
      <c r="F622" s="2260"/>
      <c r="G622" s="2017" t="s">
        <v>1367</v>
      </c>
      <c r="H622" s="2017"/>
      <c r="I622" s="2171"/>
    </row>
    <row r="623" customFormat="false" ht="15.75" hidden="false" customHeight="true" outlineLevel="0" collapsed="false">
      <c r="F623" s="2241" t="s">
        <v>1239</v>
      </c>
      <c r="G623" s="2241"/>
      <c r="H623" s="2241"/>
      <c r="I623" s="2242" t="n">
        <f aca="false">SUM(I618:I622)</f>
        <v>6901336.8</v>
      </c>
      <c r="J623" s="2130" t="n">
        <f aca="false">I623-M615</f>
        <v>0</v>
      </c>
    </row>
    <row r="624" customFormat="false" ht="15.75" hidden="false" customHeight="false" outlineLevel="0" collapsed="false">
      <c r="F624" s="2103"/>
    </row>
    <row r="637" customFormat="false" ht="45" hidden="false" customHeight="false" outlineLevel="0" collapsed="false">
      <c r="A637" s="2270" t="s">
        <v>2604</v>
      </c>
      <c r="B637" s="2270"/>
      <c r="C637" s="2270"/>
      <c r="D637" s="2270"/>
      <c r="E637" s="2270"/>
      <c r="F637" s="2270"/>
      <c r="G637" s="2270"/>
      <c r="H637" s="2270"/>
      <c r="I637" s="2270"/>
      <c r="J637" s="2270"/>
      <c r="K637" s="2270"/>
      <c r="L637" s="2270"/>
      <c r="M637" s="2270"/>
      <c r="N637" s="2270"/>
      <c r="O637" s="1989" t="str">
        <f aca="false">$O$6</f>
        <v>Month June-2023</v>
      </c>
      <c r="S637" s="1990" t="s">
        <v>1069</v>
      </c>
      <c r="T637" s="1991" t="str">
        <f aca="false">O637</f>
        <v>Month June-2023</v>
      </c>
      <c r="U637" s="1990" t="s">
        <v>1070</v>
      </c>
      <c r="V637" s="1990" t="s">
        <v>1071</v>
      </c>
      <c r="W637" s="1990" t="s">
        <v>1072</v>
      </c>
      <c r="X637" s="1990" t="s">
        <v>1073</v>
      </c>
    </row>
    <row r="638" customFormat="false" ht="15.75" hidden="false" customHeight="true" outlineLevel="0" collapsed="false">
      <c r="A638" s="1992" t="s">
        <v>794</v>
      </c>
      <c r="B638" s="1993" t="s">
        <v>1074</v>
      </c>
      <c r="C638" s="1994" t="s">
        <v>1075</v>
      </c>
      <c r="D638" s="1994"/>
      <c r="E638" s="1994"/>
      <c r="F638" s="2422" t="s">
        <v>45</v>
      </c>
      <c r="G638" s="1996" t="s">
        <v>1076</v>
      </c>
      <c r="H638" s="1996"/>
      <c r="I638" s="1996"/>
      <c r="J638" s="1996" t="s">
        <v>29</v>
      </c>
      <c r="K638" s="1996" t="s">
        <v>1077</v>
      </c>
      <c r="L638" s="1996"/>
      <c r="M638" s="1994" t="s">
        <v>1134</v>
      </c>
      <c r="N638" s="1993"/>
      <c r="O638" s="1997" t="s">
        <v>479</v>
      </c>
    </row>
    <row r="639" customFormat="false" ht="15.75" hidden="false" customHeight="false" outlineLevel="0" collapsed="false">
      <c r="A639" s="1992"/>
      <c r="B639" s="1993"/>
      <c r="C639" s="1998" t="s">
        <v>1079</v>
      </c>
      <c r="D639" s="1998"/>
      <c r="E639" s="1998" t="s">
        <v>1080</v>
      </c>
      <c r="F639" s="2422"/>
      <c r="G639" s="2249" t="n">
        <f aca="false">'NORTH-1'!$H$8</f>
        <v>44929</v>
      </c>
      <c r="H639" s="2249" t="n">
        <f aca="false">'NORTH-1'!$H$8</f>
        <v>44929</v>
      </c>
      <c r="I639" s="2000" t="s">
        <v>47</v>
      </c>
      <c r="J639" s="1996"/>
      <c r="K639" s="2000" t="s">
        <v>1081</v>
      </c>
      <c r="L639" s="2000" t="s">
        <v>1082</v>
      </c>
      <c r="M639" s="1994" t="s">
        <v>1083</v>
      </c>
      <c r="N639" s="1998" t="s">
        <v>741</v>
      </c>
      <c r="O639" s="1997"/>
      <c r="T639" s="1441" t="n">
        <v>15283200.0000001</v>
      </c>
      <c r="U639" s="1441" t="n">
        <v>15283200.0000001</v>
      </c>
      <c r="V639" s="1441" t="n">
        <f aca="false">T639-U639</f>
        <v>0</v>
      </c>
      <c r="W639" s="2001" t="n">
        <f aca="false">V639/U639*100</f>
        <v>0</v>
      </c>
      <c r="X639" s="1441" t="str">
        <f aca="false">IF(W639&gt;40,"FAULT",IF(W639&lt;-40,"CHECK","OK"))</f>
        <v>OK</v>
      </c>
    </row>
    <row r="640" customFormat="false" ht="15.75" hidden="false" customHeight="false" outlineLevel="0" collapsed="false">
      <c r="A640" s="2002" t="n">
        <v>1</v>
      </c>
      <c r="B640" s="2003" t="n">
        <v>2</v>
      </c>
      <c r="C640" s="2004" t="n">
        <v>4</v>
      </c>
      <c r="D640" s="2004"/>
      <c r="E640" s="2003" t="n">
        <v>5</v>
      </c>
      <c r="F640" s="2423" t="n">
        <v>7</v>
      </c>
      <c r="G640" s="2002" t="n">
        <v>9</v>
      </c>
      <c r="H640" s="2002" t="n">
        <v>9</v>
      </c>
      <c r="I640" s="2002" t="s">
        <v>1084</v>
      </c>
      <c r="J640" s="2002" t="n">
        <v>11</v>
      </c>
      <c r="K640" s="2002" t="s">
        <v>1085</v>
      </c>
      <c r="L640" s="2002" t="s">
        <v>1086</v>
      </c>
      <c r="M640" s="2002" t="n">
        <v>14</v>
      </c>
      <c r="N640" s="2006" t="n">
        <v>15</v>
      </c>
      <c r="O640" s="2002" t="n">
        <v>16</v>
      </c>
    </row>
    <row r="641" customFormat="false" ht="15.75" hidden="false" customHeight="false" outlineLevel="0" collapsed="false">
      <c r="A641" s="2016"/>
      <c r="B641" s="2008" t="s">
        <v>2605</v>
      </c>
      <c r="C641" s="2009"/>
      <c r="D641" s="2009"/>
      <c r="E641" s="2009"/>
      <c r="F641" s="2427"/>
      <c r="G641" s="2009"/>
      <c r="H641" s="2009"/>
      <c r="I641" s="2009"/>
      <c r="J641" s="2009"/>
      <c r="K641" s="2010"/>
      <c r="L641" s="2009"/>
      <c r="M641" s="2013"/>
      <c r="N641" s="2014"/>
      <c r="O641" s="2027"/>
    </row>
    <row r="642" customFormat="false" ht="15.75" hidden="false" customHeight="false" outlineLevel="0" collapsed="false">
      <c r="A642" s="2176" t="n">
        <f aca="false">A408</f>
        <v>3</v>
      </c>
      <c r="B642" s="2177" t="str">
        <f aca="false">B408</f>
        <v>Banasree-1</v>
      </c>
      <c r="C642" s="2178" t="n">
        <f aca="false">C408</f>
        <v>33</v>
      </c>
      <c r="D642" s="2605" t="str">
        <f aca="false">D408</f>
        <v>Export</v>
      </c>
      <c r="E642" s="2178" t="str">
        <f aca="false">E408</f>
        <v>SIEM0504</v>
      </c>
      <c r="F642" s="2509" t="n">
        <f aca="false">F408</f>
        <v>1</v>
      </c>
      <c r="G642" s="2182" t="n">
        <f aca="false">G408</f>
        <v>93583</v>
      </c>
      <c r="H642" s="2182" t="n">
        <f aca="false">H408</f>
        <v>98470</v>
      </c>
      <c r="I642" s="2182" t="n">
        <f aca="false">I408</f>
        <v>4887</v>
      </c>
      <c r="J642" s="2178" t="n">
        <f aca="false">J408</f>
        <v>2000</v>
      </c>
      <c r="K642" s="2184" t="n">
        <f aca="false">K408</f>
        <v>0</v>
      </c>
      <c r="L642" s="2186" t="n">
        <f aca="false">L408</f>
        <v>9774000</v>
      </c>
      <c r="M642" s="2186" t="n">
        <f aca="false">M408</f>
        <v>9757838.78924782</v>
      </c>
      <c r="N642" s="2129"/>
      <c r="O642" s="2187"/>
    </row>
    <row r="643" customFormat="false" ht="15.75" hidden="false" customHeight="false" outlineLevel="0" collapsed="false">
      <c r="A643" s="2188" t="n">
        <f aca="false">A411</f>
        <v>4</v>
      </c>
      <c r="B643" s="2177" t="str">
        <f aca="false">B411</f>
        <v>Banasree-2</v>
      </c>
      <c r="C643" s="2178" t="n">
        <f aca="false">C411</f>
        <v>33</v>
      </c>
      <c r="D643" s="2608" t="str">
        <f aca="false">D411</f>
        <v>Export</v>
      </c>
      <c r="E643" s="2178" t="str">
        <f aca="false">E411</f>
        <v>SIEM0506</v>
      </c>
      <c r="F643" s="2509" t="n">
        <f aca="false">F411</f>
        <v>1</v>
      </c>
      <c r="G643" s="2182" t="n">
        <f aca="false">G411</f>
        <v>85518</v>
      </c>
      <c r="H643" s="2182" t="n">
        <f aca="false">H411</f>
        <v>88263</v>
      </c>
      <c r="I643" s="2182" t="n">
        <f aca="false">I411</f>
        <v>2745</v>
      </c>
      <c r="J643" s="2178" t="n">
        <f aca="false">J411</f>
        <v>2000</v>
      </c>
      <c r="K643" s="2184" t="n">
        <f aca="false">K411</f>
        <v>0</v>
      </c>
      <c r="L643" s="2186" t="n">
        <f aca="false">L411</f>
        <v>5490000</v>
      </c>
      <c r="M643" s="2186" t="n">
        <f aca="false">M411</f>
        <v>5480922.34018524</v>
      </c>
      <c r="N643" s="2129"/>
      <c r="O643" s="2027"/>
    </row>
    <row r="644" customFormat="false" ht="15.75" hidden="false" customHeight="false" outlineLevel="0" collapsed="false">
      <c r="A644" s="2016"/>
      <c r="B644" s="2189"/>
      <c r="C644" s="2190"/>
      <c r="D644" s="2191"/>
      <c r="E644" s="2610"/>
      <c r="F644" s="2611"/>
      <c r="G644" s="2612"/>
      <c r="H644" s="2612"/>
      <c r="I644" s="2612"/>
      <c r="J644" s="2613" t="s">
        <v>475</v>
      </c>
      <c r="K644" s="2625"/>
      <c r="L644" s="2614" t="n">
        <f aca="false">SUM(L642:L643)</f>
        <v>15264000</v>
      </c>
      <c r="M644" s="2614" t="n">
        <f aca="false">SUM(M642:M643)</f>
        <v>15238761.1294331</v>
      </c>
      <c r="N644" s="2512" t="n">
        <f aca="false">(M644-L644)/L644*100</f>
        <v>-0.165348994804425</v>
      </c>
      <c r="O644" s="2027"/>
    </row>
    <row r="645" customFormat="false" ht="15.75" hidden="false" customHeight="false" outlineLevel="0" collapsed="false">
      <c r="A645" s="2027"/>
      <c r="B645" s="2008" t="s">
        <v>2606</v>
      </c>
      <c r="C645" s="2009"/>
      <c r="D645" s="2009"/>
      <c r="E645" s="2009"/>
      <c r="F645" s="2427"/>
      <c r="G645" s="2009"/>
      <c r="H645" s="2009"/>
      <c r="I645" s="2009"/>
      <c r="J645" s="2195"/>
      <c r="K645" s="2196"/>
      <c r="L645" s="2197"/>
      <c r="M645" s="2197"/>
      <c r="N645" s="2014"/>
      <c r="O645" s="2151"/>
    </row>
    <row r="646" customFormat="false" ht="15.75" hidden="false" customHeight="false" outlineLevel="0" collapsed="false">
      <c r="A646" s="2027" t="n">
        <v>1</v>
      </c>
      <c r="B646" s="2017" t="s">
        <v>2607</v>
      </c>
      <c r="C646" s="2018" t="n">
        <v>33</v>
      </c>
      <c r="D646" s="2233" t="s">
        <v>76</v>
      </c>
      <c r="E646" s="2018"/>
      <c r="F646" s="2071" t="n">
        <v>1</v>
      </c>
      <c r="G646" s="2212" t="n">
        <v>17062220</v>
      </c>
      <c r="H646" s="2212" t="n">
        <v>17062220</v>
      </c>
      <c r="I646" s="2053" t="n">
        <f aca="false">H646-G646</f>
        <v>0</v>
      </c>
      <c r="J646" s="2027" t="n">
        <v>1</v>
      </c>
      <c r="K646" s="2024" t="n">
        <f aca="false">J646*I646*F646</f>
        <v>0</v>
      </c>
      <c r="L646" s="2128"/>
      <c r="M646" s="2128"/>
      <c r="N646" s="2129"/>
      <c r="O646" s="2151"/>
    </row>
    <row r="647" customFormat="false" ht="15.75" hidden="false" customHeight="false" outlineLevel="0" collapsed="false">
      <c r="A647" s="2027" t="n">
        <v>2</v>
      </c>
      <c r="B647" s="2017" t="s">
        <v>2608</v>
      </c>
      <c r="C647" s="2018" t="n">
        <v>33</v>
      </c>
      <c r="D647" s="2233"/>
      <c r="E647" s="2018"/>
      <c r="F647" s="2071" t="n">
        <v>1</v>
      </c>
      <c r="G647" s="2212" t="n">
        <v>14889540</v>
      </c>
      <c r="H647" s="2212" t="n">
        <v>14889540</v>
      </c>
      <c r="I647" s="2053" t="n">
        <f aca="false">H647-G647</f>
        <v>0</v>
      </c>
      <c r="J647" s="2027" t="n">
        <v>1</v>
      </c>
      <c r="K647" s="2024" t="n">
        <f aca="false">J647*I647*F647</f>
        <v>0</v>
      </c>
      <c r="L647" s="2128"/>
      <c r="M647" s="2128"/>
      <c r="N647" s="2129"/>
      <c r="O647" s="2151"/>
    </row>
    <row r="648" customFormat="false" ht="15.75" hidden="false" customHeight="false" outlineLevel="0" collapsed="false">
      <c r="A648" s="2027" t="n">
        <v>3</v>
      </c>
      <c r="B648" s="2017" t="s">
        <v>2609</v>
      </c>
      <c r="C648" s="2018" t="n">
        <v>33</v>
      </c>
      <c r="D648" s="2233"/>
      <c r="E648" s="2018"/>
      <c r="F648" s="2071" t="n">
        <v>1</v>
      </c>
      <c r="G648" s="2212" t="n">
        <v>639920</v>
      </c>
      <c r="H648" s="2212" t="n">
        <v>639920</v>
      </c>
      <c r="I648" s="2053" t="n">
        <f aca="false">H648-G648</f>
        <v>0</v>
      </c>
      <c r="J648" s="2027" t="n">
        <v>1</v>
      </c>
      <c r="K648" s="2024" t="n">
        <f aca="false">J648*I648*F648</f>
        <v>0</v>
      </c>
      <c r="L648" s="2128"/>
      <c r="M648" s="2128"/>
      <c r="N648" s="2129"/>
      <c r="O648" s="2151"/>
    </row>
    <row r="649" customFormat="false" ht="15.75" hidden="false" customHeight="false" outlineLevel="0" collapsed="false">
      <c r="A649" s="2027"/>
      <c r="B649" s="2189"/>
      <c r="C649" s="2190"/>
      <c r="D649" s="2191"/>
      <c r="E649" s="2190"/>
      <c r="F649" s="2511"/>
      <c r="G649" s="2193"/>
      <c r="H649" s="2193"/>
      <c r="I649" s="2204"/>
      <c r="J649" s="2142" t="s">
        <v>475</v>
      </c>
      <c r="K649" s="2130" t="n">
        <f aca="false">SUM(K646:K648)</f>
        <v>0</v>
      </c>
      <c r="L649" s="2130" t="n">
        <f aca="false">SUM(L646:L648)</f>
        <v>0</v>
      </c>
      <c r="M649" s="2130" t="n">
        <f aca="false">SUM(M646:M648)</f>
        <v>0</v>
      </c>
      <c r="N649" s="2205"/>
      <c r="O649" s="2151"/>
    </row>
    <row r="650" customFormat="false" ht="15.75" hidden="false" customHeight="false" outlineLevel="0" collapsed="false">
      <c r="A650" s="2027"/>
      <c r="B650" s="2058" t="s">
        <v>2610</v>
      </c>
      <c r="C650" s="2059"/>
      <c r="D650" s="2059"/>
      <c r="E650" s="2059"/>
      <c r="F650" s="2062"/>
      <c r="G650" s="2059"/>
      <c r="H650" s="2059"/>
      <c r="I650" s="2059"/>
      <c r="J650" s="2059"/>
      <c r="K650" s="2060"/>
      <c r="L650" s="2059"/>
      <c r="M650" s="2063"/>
      <c r="N650" s="2064"/>
      <c r="O650" s="2015"/>
    </row>
    <row r="651" customFormat="false" ht="15.75" hidden="false" customHeight="false" outlineLevel="0" collapsed="false">
      <c r="A651" s="2027"/>
      <c r="B651" s="2017" t="s">
        <v>1251</v>
      </c>
      <c r="C651" s="2018" t="n">
        <v>33</v>
      </c>
      <c r="D651" s="2065" t="s">
        <v>1108</v>
      </c>
      <c r="E651" s="2066"/>
      <c r="F651" s="2071"/>
      <c r="G651" s="2022"/>
      <c r="H651" s="2022"/>
      <c r="I651" s="2022"/>
      <c r="J651" s="2027"/>
      <c r="K651" s="2024"/>
      <c r="L651" s="2029" t="n">
        <f aca="false">J651*I651*F651</f>
        <v>0</v>
      </c>
      <c r="M651" s="2025"/>
      <c r="N651" s="2026"/>
      <c r="O651" s="2027"/>
    </row>
    <row r="652" customFormat="false" ht="15.75" hidden="false" customHeight="false" outlineLevel="0" collapsed="false">
      <c r="A652" s="2027"/>
      <c r="B652" s="2017" t="s">
        <v>1252</v>
      </c>
      <c r="C652" s="2018" t="n">
        <v>33</v>
      </c>
      <c r="D652" s="2065"/>
      <c r="E652" s="2066"/>
      <c r="F652" s="2071"/>
      <c r="G652" s="2022"/>
      <c r="H652" s="2022"/>
      <c r="I652" s="2022"/>
      <c r="J652" s="2027"/>
      <c r="K652" s="2024"/>
      <c r="L652" s="2029" t="n">
        <f aca="false">J652*I652*F652</f>
        <v>0</v>
      </c>
      <c r="M652" s="2029"/>
      <c r="N652" s="2030"/>
      <c r="O652" s="2027"/>
    </row>
    <row r="653" customFormat="false" ht="15.75" hidden="false" customHeight="false" outlineLevel="0" collapsed="false">
      <c r="A653" s="2027"/>
      <c r="B653" s="2037"/>
      <c r="C653" s="2038"/>
      <c r="D653" s="2038"/>
      <c r="E653" s="2038"/>
      <c r="F653" s="2054"/>
      <c r="G653" s="2041"/>
      <c r="H653" s="2041"/>
      <c r="I653" s="2041"/>
      <c r="J653" s="2037" t="s">
        <v>1110</v>
      </c>
      <c r="K653" s="2068"/>
      <c r="L653" s="2076" t="n">
        <f aca="false">SUM(L651:L652)</f>
        <v>0</v>
      </c>
      <c r="M653" s="2055"/>
      <c r="N653" s="2016"/>
      <c r="O653" s="2027"/>
    </row>
    <row r="654" customFormat="false" ht="15.75" hidden="false" customHeight="false" outlineLevel="0" collapsed="false">
      <c r="A654" s="2027"/>
      <c r="B654" s="2189"/>
      <c r="C654" s="2190"/>
      <c r="D654" s="2191"/>
      <c r="E654" s="2190"/>
      <c r="F654" s="2511"/>
      <c r="G654" s="2193"/>
      <c r="H654" s="2193"/>
      <c r="I654" s="2204"/>
      <c r="J654" s="2142"/>
      <c r="K654" s="2207"/>
      <c r="L654" s="2130"/>
      <c r="M654" s="2130"/>
      <c r="N654" s="2205"/>
      <c r="O654" s="2151"/>
    </row>
    <row r="655" customFormat="false" ht="15.75" hidden="false" customHeight="false" outlineLevel="0" collapsed="false">
      <c r="A655" s="2132"/>
      <c r="B655" s="2058" t="s">
        <v>2611</v>
      </c>
      <c r="C655" s="2059"/>
      <c r="D655" s="2059"/>
      <c r="E655" s="2059"/>
      <c r="F655" s="2062"/>
      <c r="G655" s="2059"/>
      <c r="H655" s="2059"/>
      <c r="I655" s="2059"/>
      <c r="J655" s="2208"/>
      <c r="K655" s="2209"/>
      <c r="L655" s="2210"/>
      <c r="M655" s="2210"/>
      <c r="N655" s="2064"/>
      <c r="O655" s="2151"/>
    </row>
    <row r="656" customFormat="false" ht="15.75" hidden="false" customHeight="true" outlineLevel="0" collapsed="false">
      <c r="A656" s="2027" t="n">
        <v>1</v>
      </c>
      <c r="B656" s="2017" t="s">
        <v>2221</v>
      </c>
      <c r="C656" s="2018" t="n">
        <v>33</v>
      </c>
      <c r="D656" s="2513" t="s">
        <v>67</v>
      </c>
      <c r="E656" s="2018" t="n">
        <v>14</v>
      </c>
      <c r="F656" s="2071" t="n">
        <v>1</v>
      </c>
      <c r="G656" s="2212" t="n">
        <v>12307620</v>
      </c>
      <c r="H656" s="2212" t="n">
        <v>12307620</v>
      </c>
      <c r="I656" s="2212" t="n">
        <f aca="false">H656-G656</f>
        <v>0</v>
      </c>
      <c r="J656" s="2213" t="n">
        <v>1</v>
      </c>
      <c r="K656" s="2214"/>
      <c r="L656" s="2128" t="n">
        <f aca="false">J656*I656*F656</f>
        <v>0</v>
      </c>
      <c r="M656" s="2128"/>
      <c r="N656" s="2131"/>
      <c r="O656" s="2151"/>
    </row>
    <row r="657" customFormat="false" ht="15.75" hidden="false" customHeight="false" outlineLevel="0" collapsed="false">
      <c r="A657" s="2027" t="n">
        <v>2</v>
      </c>
      <c r="B657" s="2017" t="s">
        <v>2223</v>
      </c>
      <c r="C657" s="2018" t="n">
        <v>33</v>
      </c>
      <c r="D657" s="2514" t="s">
        <v>67</v>
      </c>
      <c r="E657" s="2018" t="n">
        <v>74</v>
      </c>
      <c r="F657" s="2071" t="n">
        <v>1</v>
      </c>
      <c r="G657" s="2212" t="n">
        <v>7251760</v>
      </c>
      <c r="H657" s="2212" t="n">
        <v>12581140</v>
      </c>
      <c r="I657" s="2212" t="n">
        <f aca="false">H657-G657</f>
        <v>5329380</v>
      </c>
      <c r="J657" s="2213" t="n">
        <v>1</v>
      </c>
      <c r="K657" s="2214"/>
      <c r="L657" s="2128" t="n">
        <f aca="false">L643</f>
        <v>5490000</v>
      </c>
      <c r="M657" s="2128"/>
      <c r="N657" s="2131"/>
      <c r="O657" s="2151" t="s">
        <v>2353</v>
      </c>
    </row>
    <row r="658" customFormat="false" ht="15.75" hidden="false" customHeight="false" outlineLevel="0" collapsed="false">
      <c r="A658" s="2132"/>
      <c r="B658" s="2142"/>
      <c r="C658" s="2143"/>
      <c r="D658" s="2143"/>
      <c r="E658" s="2143"/>
      <c r="F658" s="2454"/>
      <c r="G658" s="2145"/>
      <c r="H658" s="2145"/>
      <c r="I658" s="2145"/>
      <c r="J658" s="2142" t="s">
        <v>475</v>
      </c>
      <c r="K658" s="2121"/>
      <c r="L658" s="2130" t="n">
        <f aca="false">SUM(L656:L657)</f>
        <v>5490000</v>
      </c>
      <c r="M658" s="2130" t="n">
        <f aca="false">SUM(M656:M657)</f>
        <v>0</v>
      </c>
      <c r="N658" s="2458" t="n">
        <f aca="false">(M658-L658)/L658*100</f>
        <v>-100</v>
      </c>
      <c r="O658" s="2151"/>
    </row>
    <row r="659" customFormat="false" ht="16.5" hidden="false" customHeight="false" outlineLevel="0" collapsed="false">
      <c r="A659" s="2080"/>
      <c r="B659" s="2217"/>
      <c r="C659" s="2218"/>
      <c r="D659" s="2218"/>
      <c r="E659" s="2218"/>
      <c r="F659" s="2515"/>
      <c r="G659" s="2220"/>
      <c r="H659" s="2220"/>
      <c r="I659" s="2220"/>
      <c r="J659" s="2217"/>
      <c r="K659" s="2221"/>
      <c r="L659" s="2222"/>
      <c r="M659" s="2222"/>
      <c r="N659" s="2512"/>
      <c r="O659" s="2223"/>
    </row>
    <row r="660" customFormat="false" ht="15.75" hidden="false" customHeight="false" outlineLevel="0" collapsed="false">
      <c r="A660" s="2080"/>
      <c r="B660" s="2081" t="s">
        <v>1258</v>
      </c>
      <c r="C660" s="2081"/>
      <c r="D660" s="2082" t="s">
        <v>212</v>
      </c>
      <c r="F660" s="2083" t="s">
        <v>2612</v>
      </c>
      <c r="G660" s="2083"/>
      <c r="H660" s="2083"/>
      <c r="I660" s="2082" t="s">
        <v>212</v>
      </c>
      <c r="K660" s="2084" t="s">
        <v>1260</v>
      </c>
      <c r="L660" s="2084"/>
      <c r="M660" s="2085" t="s">
        <v>212</v>
      </c>
      <c r="N660" s="2512"/>
      <c r="O660" s="2223"/>
    </row>
    <row r="661" customFormat="false" ht="15.75" hidden="false" customHeight="false" outlineLevel="0" collapsed="false">
      <c r="A661" s="2080"/>
      <c r="B661" s="2086" t="str">
        <f aca="false">B641</f>
        <v>MADARTEK 33 KV SIDE</v>
      </c>
      <c r="C661" s="2086"/>
      <c r="D661" s="2089" t="n">
        <f aca="false">M644</f>
        <v>15238761.1294331</v>
      </c>
      <c r="F661" s="2088" t="s">
        <v>1124</v>
      </c>
      <c r="G661" s="2088"/>
      <c r="H661" s="2088"/>
      <c r="I661" s="2224" t="n">
        <f aca="false">L653</f>
        <v>0</v>
      </c>
      <c r="K661" s="2225" t="str">
        <f aca="false">F662</f>
        <v>33 KV Net Import</v>
      </c>
      <c r="L661" s="2225"/>
      <c r="M661" s="2091" t="n">
        <f aca="false">I662</f>
        <v>15038342.5436397</v>
      </c>
      <c r="N661" s="2512"/>
      <c r="O661" s="2223"/>
    </row>
    <row r="662" customFormat="false" ht="15.75" hidden="false" customHeight="false" outlineLevel="0" collapsed="false">
      <c r="A662" s="2080"/>
      <c r="B662" s="2086" t="s">
        <v>1126</v>
      </c>
      <c r="C662" s="2086"/>
      <c r="D662" s="2226"/>
      <c r="F662" s="2088" t="s">
        <v>2613</v>
      </c>
      <c r="G662" s="2088"/>
      <c r="H662" s="2088"/>
      <c r="I662" s="2224" t="n">
        <f aca="false">D665-I661-N662</f>
        <v>15038342.5436397</v>
      </c>
      <c r="K662" s="2227" t="s">
        <v>1261</v>
      </c>
      <c r="L662" s="2227"/>
      <c r="M662" s="2224" t="n">
        <f aca="false">L658</f>
        <v>5490000</v>
      </c>
      <c r="N662" s="2223" t="n">
        <v>200418.585793316</v>
      </c>
    </row>
    <row r="663" customFormat="false" ht="15.75" hidden="false" customHeight="false" outlineLevel="0" collapsed="false">
      <c r="A663" s="2080"/>
      <c r="B663" s="2086" t="s">
        <v>1128</v>
      </c>
      <c r="C663" s="2086"/>
      <c r="D663" s="2092"/>
      <c r="K663" s="2088" t="s">
        <v>1262</v>
      </c>
      <c r="L663" s="2088"/>
      <c r="M663" s="2224" t="n">
        <f aca="false">M661-M662</f>
        <v>9548342.54363974</v>
      </c>
      <c r="N663" s="2512"/>
      <c r="O663" s="2223"/>
    </row>
    <row r="664" customFormat="false" ht="16.5" hidden="false" customHeight="false" outlineLevel="0" collapsed="false">
      <c r="A664" s="2080"/>
      <c r="B664" s="2086" t="s">
        <v>1130</v>
      </c>
      <c r="C664" s="2086"/>
      <c r="D664" s="2095"/>
      <c r="K664" s="2228" t="s">
        <v>1131</v>
      </c>
      <c r="L664" s="2228"/>
      <c r="M664" s="2097" t="n">
        <f aca="false">M663/M661</f>
        <v>0.634933172717101</v>
      </c>
      <c r="N664" s="2512"/>
      <c r="O664" s="2223"/>
    </row>
    <row r="665" customFormat="false" ht="16.5" hidden="false" customHeight="false" outlineLevel="0" collapsed="false">
      <c r="A665" s="2080"/>
      <c r="B665" s="2229" t="s">
        <v>1263</v>
      </c>
      <c r="C665" s="2229"/>
      <c r="D665" s="2230" t="n">
        <f aca="false">SUM(D661:D663)</f>
        <v>15238761.1294331</v>
      </c>
      <c r="N665" s="2512"/>
      <c r="O665" s="2223"/>
    </row>
    <row r="666" customFormat="false" ht="15.75" hidden="false" customHeight="false" outlineLevel="0" collapsed="false">
      <c r="A666" s="2080"/>
      <c r="B666" s="2217"/>
      <c r="C666" s="2218"/>
      <c r="D666" s="2218"/>
      <c r="E666" s="2218"/>
      <c r="F666" s="2515"/>
      <c r="G666" s="2220"/>
      <c r="H666" s="2220"/>
      <c r="I666" s="2220"/>
      <c r="J666" s="2217"/>
      <c r="K666" s="2221"/>
      <c r="L666" s="2222"/>
      <c r="M666" s="2222"/>
      <c r="N666" s="2512"/>
      <c r="O666" s="2223"/>
    </row>
    <row r="667" customFormat="false" ht="15.75" hidden="false" customHeight="false" outlineLevel="0" collapsed="false">
      <c r="B667" s="2051"/>
      <c r="C667" s="2077"/>
      <c r="D667" s="2516"/>
      <c r="E667" s="2077"/>
      <c r="N667" s="2517"/>
    </row>
    <row r="668" customFormat="false" ht="15.75" hidden="false" customHeight="false" outlineLevel="0" collapsed="false">
      <c r="B668" s="2051"/>
      <c r="C668" s="2077"/>
      <c r="D668" s="2516"/>
      <c r="E668" s="2077"/>
      <c r="N668" s="2517"/>
    </row>
    <row r="669" customFormat="false" ht="45" hidden="false" customHeight="false" outlineLevel="0" collapsed="false">
      <c r="A669" s="2270" t="s">
        <v>2614</v>
      </c>
      <c r="B669" s="2270"/>
      <c r="C669" s="2270"/>
      <c r="D669" s="2270"/>
      <c r="E669" s="2270"/>
      <c r="F669" s="2270"/>
      <c r="G669" s="2270"/>
      <c r="H669" s="2270"/>
      <c r="I669" s="2270"/>
      <c r="J669" s="2270"/>
      <c r="K669" s="2270"/>
      <c r="L669" s="2270"/>
      <c r="M669" s="2270"/>
      <c r="N669" s="2270"/>
      <c r="O669" s="1989" t="str">
        <f aca="false">$O$6</f>
        <v>Month June-2023</v>
      </c>
      <c r="S669" s="1990" t="s">
        <v>1069</v>
      </c>
      <c r="T669" s="1991" t="str">
        <f aca="false">O669</f>
        <v>Month June-2023</v>
      </c>
      <c r="U669" s="1990" t="s">
        <v>1070</v>
      </c>
      <c r="V669" s="1990" t="s">
        <v>1071</v>
      </c>
      <c r="W669" s="1990" t="s">
        <v>1072</v>
      </c>
      <c r="X669" s="1990" t="s">
        <v>1073</v>
      </c>
    </row>
    <row r="670" customFormat="false" ht="15.75" hidden="false" customHeight="true" outlineLevel="0" collapsed="false">
      <c r="A670" s="1992" t="s">
        <v>794</v>
      </c>
      <c r="B670" s="1993" t="s">
        <v>1074</v>
      </c>
      <c r="C670" s="1994" t="s">
        <v>1075</v>
      </c>
      <c r="D670" s="1994"/>
      <c r="E670" s="1994"/>
      <c r="F670" s="2422" t="s">
        <v>45</v>
      </c>
      <c r="G670" s="1996" t="s">
        <v>1076</v>
      </c>
      <c r="H670" s="1996"/>
      <c r="I670" s="1996"/>
      <c r="J670" s="1996" t="s">
        <v>29</v>
      </c>
      <c r="K670" s="1996" t="s">
        <v>1077</v>
      </c>
      <c r="L670" s="1996"/>
      <c r="M670" s="1994" t="s">
        <v>1134</v>
      </c>
      <c r="N670" s="1993"/>
      <c r="O670" s="1997" t="s">
        <v>479</v>
      </c>
    </row>
    <row r="671" customFormat="false" ht="15.75" hidden="false" customHeight="false" outlineLevel="0" collapsed="false">
      <c r="A671" s="1992"/>
      <c r="B671" s="1993"/>
      <c r="C671" s="1998" t="s">
        <v>1079</v>
      </c>
      <c r="D671" s="1998"/>
      <c r="E671" s="1998" t="s">
        <v>1080</v>
      </c>
      <c r="F671" s="2422"/>
      <c r="G671" s="2249" t="n">
        <f aca="false">'NORTH-1'!$H$8</f>
        <v>44929</v>
      </c>
      <c r="H671" s="2249" t="n">
        <f aca="false">'NORTH-1'!$H$8</f>
        <v>44929</v>
      </c>
      <c r="I671" s="2000" t="s">
        <v>47</v>
      </c>
      <c r="J671" s="1996"/>
      <c r="K671" s="2000" t="s">
        <v>1081</v>
      </c>
      <c r="L671" s="2000" t="s">
        <v>1082</v>
      </c>
      <c r="M671" s="1994" t="s">
        <v>1083</v>
      </c>
      <c r="N671" s="1998" t="s">
        <v>741</v>
      </c>
      <c r="O671" s="1997"/>
      <c r="T671" s="1441"/>
      <c r="U671" s="1441"/>
      <c r="V671" s="1441" t="n">
        <f aca="false">T671-U671</f>
        <v>0</v>
      </c>
      <c r="W671" s="2001" t="e">
        <f aca="false">V671/U671*100</f>
        <v>#DIV/0!</v>
      </c>
      <c r="X671" s="1441" t="e">
        <f aca="false">IF(W671&gt;40,"FAULT",IF(W671&lt;-40,"CHECK","OK"))</f>
        <v>#DIV/0!</v>
      </c>
    </row>
    <row r="672" customFormat="false" ht="15.75" hidden="false" customHeight="false" outlineLevel="0" collapsed="false">
      <c r="A672" s="2002" t="n">
        <v>1</v>
      </c>
      <c r="B672" s="2003" t="n">
        <v>2</v>
      </c>
      <c r="C672" s="2004" t="n">
        <v>4</v>
      </c>
      <c r="D672" s="2004"/>
      <c r="E672" s="2003" t="n">
        <v>5</v>
      </c>
      <c r="F672" s="2423" t="n">
        <v>7</v>
      </c>
      <c r="G672" s="2002" t="n">
        <v>9</v>
      </c>
      <c r="H672" s="2002" t="n">
        <v>9</v>
      </c>
      <c r="I672" s="2002" t="s">
        <v>1084</v>
      </c>
      <c r="J672" s="2002" t="n">
        <v>11</v>
      </c>
      <c r="K672" s="2002" t="s">
        <v>1085</v>
      </c>
      <c r="L672" s="2002" t="s">
        <v>1086</v>
      </c>
      <c r="M672" s="2002" t="n">
        <v>14</v>
      </c>
      <c r="N672" s="2006" t="n">
        <v>15</v>
      </c>
      <c r="O672" s="2002" t="n">
        <v>16</v>
      </c>
      <c r="V672" s="1441" t="n">
        <f aca="false">T672-U672</f>
        <v>0</v>
      </c>
      <c r="W672" s="2001" t="e">
        <f aca="false">V672/U672*100</f>
        <v>#DIV/0!</v>
      </c>
      <c r="X672" s="1441" t="e">
        <f aca="false">IF(W672&gt;40,"FAULT",IF(W672&lt;-40,"CHECK","OK"))</f>
        <v>#DIV/0!</v>
      </c>
    </row>
    <row r="673" customFormat="false" ht="15.75" hidden="false" customHeight="false" outlineLevel="0" collapsed="false">
      <c r="A673" s="2016"/>
      <c r="B673" s="2008" t="s">
        <v>2615</v>
      </c>
      <c r="C673" s="2009"/>
      <c r="D673" s="2009"/>
      <c r="E673" s="2009"/>
      <c r="F673" s="2427"/>
      <c r="G673" s="2009"/>
      <c r="H673" s="2009"/>
      <c r="I673" s="2009"/>
      <c r="J673" s="2009"/>
      <c r="K673" s="2010"/>
      <c r="L673" s="2009"/>
      <c r="M673" s="2013"/>
      <c r="N673" s="2014"/>
      <c r="O673" s="2027"/>
      <c r="V673" s="1441" t="n">
        <f aca="false">T673-U673</f>
        <v>0</v>
      </c>
      <c r="W673" s="2001" t="e">
        <f aca="false">V673/U673*100</f>
        <v>#DIV/0!</v>
      </c>
      <c r="X673" s="1441" t="e">
        <f aca="false">IF(W673&gt;40,"FAULT",IF(W673&lt;-40,"CHECK","OK"))</f>
        <v>#DIV/0!</v>
      </c>
    </row>
    <row r="674" customFormat="false" ht="15.75" hidden="false" customHeight="false" outlineLevel="0" collapsed="false">
      <c r="A674" s="2016" t="n">
        <v>1</v>
      </c>
      <c r="B674" s="2017" t="s">
        <v>2616</v>
      </c>
      <c r="C674" s="2018" t="n">
        <v>11</v>
      </c>
      <c r="D674" s="2381" t="s">
        <v>76</v>
      </c>
      <c r="E674" s="2018" t="n">
        <v>141</v>
      </c>
      <c r="F674" s="2071" t="n">
        <v>1</v>
      </c>
      <c r="G674" s="2212" t="n">
        <v>12785000</v>
      </c>
      <c r="H674" s="2212" t="n">
        <v>12785000</v>
      </c>
      <c r="I674" s="2212" t="n">
        <f aca="false">H674-G674</f>
        <v>0</v>
      </c>
      <c r="J674" s="2027" t="n">
        <v>1</v>
      </c>
      <c r="K674" s="2024" t="n">
        <f aca="false">L656</f>
        <v>0</v>
      </c>
      <c r="L674" s="2128"/>
      <c r="M674" s="2128" t="n">
        <f aca="false">K674*$I$662/$K$676</f>
        <v>0</v>
      </c>
      <c r="N674" s="2129"/>
      <c r="O674" s="2027" t="s">
        <v>2353</v>
      </c>
      <c r="V674" s="1441" t="n">
        <f aca="false">T674-U674</f>
        <v>0</v>
      </c>
      <c r="W674" s="2001" t="e">
        <f aca="false">V674/U674*100</f>
        <v>#DIV/0!</v>
      </c>
      <c r="X674" s="1441" t="e">
        <f aca="false">IF(W674&gt;40,"FAULT",IF(W674&lt;-40,"CHECK","OK"))</f>
        <v>#DIV/0!</v>
      </c>
    </row>
    <row r="675" customFormat="false" ht="15.75" hidden="false" customHeight="false" outlineLevel="0" collapsed="false">
      <c r="A675" s="2016" t="n">
        <v>2</v>
      </c>
      <c r="B675" s="2017" t="s">
        <v>2617</v>
      </c>
      <c r="C675" s="2018" t="n">
        <v>11</v>
      </c>
      <c r="D675" s="2383" t="s">
        <v>76</v>
      </c>
      <c r="E675" s="2018" t="n">
        <v>198</v>
      </c>
      <c r="F675" s="2071" t="n">
        <v>1</v>
      </c>
      <c r="G675" s="2212"/>
      <c r="H675" s="2212"/>
      <c r="I675" s="2212" t="n">
        <f aca="false">H675-G675</f>
        <v>0</v>
      </c>
      <c r="J675" s="2027" t="n">
        <v>1</v>
      </c>
      <c r="K675" s="2024" t="n">
        <f aca="false">L657</f>
        <v>5490000</v>
      </c>
      <c r="L675" s="2128"/>
      <c r="M675" s="2128" t="n">
        <f aca="false">K675*$I$662/$K$676</f>
        <v>15038342.5436397</v>
      </c>
      <c r="N675" s="2129"/>
      <c r="O675" s="2027"/>
      <c r="V675" s="1441" t="n">
        <f aca="false">T675-U675</f>
        <v>0</v>
      </c>
      <c r="W675" s="2001" t="e">
        <f aca="false">V675/U675*100</f>
        <v>#DIV/0!</v>
      </c>
      <c r="X675" s="1441" t="e">
        <f aca="false">IF(W675&gt;40,"FAULT",IF(W675&lt;-40,"CHECK","OK"))</f>
        <v>#DIV/0!</v>
      </c>
    </row>
    <row r="676" customFormat="false" ht="15.75" hidden="false" customHeight="false" outlineLevel="0" collapsed="false">
      <c r="A676" s="2016"/>
      <c r="B676" s="2189"/>
      <c r="C676" s="2190"/>
      <c r="D676" s="2191"/>
      <c r="E676" s="2190"/>
      <c r="F676" s="2511"/>
      <c r="G676" s="2193"/>
      <c r="H676" s="2193"/>
      <c r="I676" s="2193"/>
      <c r="J676" s="2234" t="s">
        <v>475</v>
      </c>
      <c r="K676" s="2121" t="n">
        <f aca="false">SUM(K674:K675)</f>
        <v>5490000</v>
      </c>
      <c r="L676" s="2235"/>
      <c r="M676" s="2130" t="n">
        <f aca="false">M661</f>
        <v>15038342.5436397</v>
      </c>
      <c r="N676" s="2205"/>
      <c r="O676" s="2027"/>
      <c r="V676" s="1441" t="n">
        <f aca="false">T676-U676</f>
        <v>0</v>
      </c>
      <c r="W676" s="2001" t="e">
        <f aca="false">V676/U676*100</f>
        <v>#DIV/0!</v>
      </c>
      <c r="X676" s="1441" t="e">
        <f aca="false">IF(W676&gt;40,"FAULT",IF(W676&lt;-40,"CHECK","OK"))</f>
        <v>#DIV/0!</v>
      </c>
    </row>
    <row r="677" customFormat="false" ht="15.75" hidden="false" customHeight="false" outlineLevel="0" collapsed="false">
      <c r="A677" s="2016"/>
      <c r="B677" s="2058" t="s">
        <v>2615</v>
      </c>
      <c r="C677" s="2059"/>
      <c r="D677" s="2059"/>
      <c r="E677" s="2059"/>
      <c r="F677" s="2062"/>
      <c r="G677" s="2059"/>
      <c r="H677" s="2059"/>
      <c r="I677" s="2059"/>
      <c r="J677" s="2208"/>
      <c r="K677" s="2209"/>
      <c r="L677" s="2210"/>
      <c r="M677" s="2210"/>
      <c r="N677" s="2064"/>
      <c r="O677" s="2027"/>
      <c r="V677" s="1441" t="n">
        <f aca="false">T677-U677</f>
        <v>0</v>
      </c>
      <c r="W677" s="2001" t="e">
        <f aca="false">V677/U677*100</f>
        <v>#DIV/0!</v>
      </c>
      <c r="X677" s="1441" t="e">
        <f aca="false">IF(W677&gt;40,"FAULT",IF(W677&lt;-40,"CHECK","OK"))</f>
        <v>#DIV/0!</v>
      </c>
    </row>
    <row r="678" customFormat="false" ht="15.75" hidden="false" customHeight="true" outlineLevel="0" collapsed="false">
      <c r="A678" s="2016" t="n">
        <v>1</v>
      </c>
      <c r="B678" s="2017" t="s">
        <v>2618</v>
      </c>
      <c r="C678" s="2152" t="n">
        <v>11</v>
      </c>
      <c r="D678" s="2579"/>
      <c r="E678" s="2018" t="n">
        <v>141</v>
      </c>
      <c r="F678" s="2071" t="n">
        <v>1</v>
      </c>
      <c r="G678" s="2120" t="n">
        <v>11717760</v>
      </c>
      <c r="H678" s="2120" t="n">
        <v>11717760</v>
      </c>
      <c r="I678" s="2053" t="n">
        <f aca="false">H678-G678</f>
        <v>0</v>
      </c>
      <c r="J678" s="2027" t="n">
        <v>1</v>
      </c>
      <c r="K678" s="2135"/>
      <c r="L678" s="2128" t="n">
        <f aca="false">J678*I678*F678</f>
        <v>0</v>
      </c>
      <c r="M678" s="2128" t="n">
        <f aca="false">L678*$K$690/$L$690</f>
        <v>0</v>
      </c>
      <c r="N678" s="2159" t="s">
        <v>2493</v>
      </c>
      <c r="O678" s="2155"/>
      <c r="S678" s="2077" t="str">
        <f aca="false">B678</f>
        <v>Angur Jora</v>
      </c>
      <c r="T678" s="2519" t="n">
        <f aca="false">M678</f>
        <v>0</v>
      </c>
      <c r="U678" s="2077" t="n">
        <v>1879685.83243835</v>
      </c>
      <c r="V678" s="1441" t="n">
        <f aca="false">T678-U678</f>
        <v>-1879685.83243835</v>
      </c>
      <c r="W678" s="2001" t="n">
        <f aca="false">V678/U678*100</f>
        <v>-100</v>
      </c>
      <c r="X678" s="1441" t="str">
        <f aca="false">IF(W678&gt;40,"FAULT",IF(W678&lt;-40,"CHECK","OK"))</f>
        <v>CHECK</v>
      </c>
    </row>
    <row r="679" customFormat="false" ht="15.75" hidden="false" customHeight="false" outlineLevel="0" collapsed="false">
      <c r="A679" s="2016" t="n">
        <v>2</v>
      </c>
      <c r="B679" s="2017" t="s">
        <v>2619</v>
      </c>
      <c r="C679" s="2152" t="n">
        <v>11</v>
      </c>
      <c r="D679" s="2580"/>
      <c r="E679" s="2018" t="n">
        <v>68</v>
      </c>
      <c r="F679" s="2071" t="n">
        <v>1</v>
      </c>
      <c r="G679" s="2120" t="n">
        <v>2777480</v>
      </c>
      <c r="H679" s="2120" t="n">
        <v>2777480</v>
      </c>
      <c r="I679" s="2053" t="n">
        <f aca="false">H679-G679</f>
        <v>0</v>
      </c>
      <c r="J679" s="2027" t="n">
        <v>1</v>
      </c>
      <c r="K679" s="2135"/>
      <c r="L679" s="2128" t="n">
        <f aca="false">J679*I679*F679</f>
        <v>0</v>
      </c>
      <c r="M679" s="2128" t="n">
        <f aca="false">L679*$K$690/$L$690</f>
        <v>0</v>
      </c>
      <c r="N679" s="2154" t="s">
        <v>2493</v>
      </c>
      <c r="O679" s="2645" t="n">
        <v>2977480</v>
      </c>
      <c r="S679" s="2077" t="str">
        <f aca="false">B679</f>
        <v>Block F-G Avenue</v>
      </c>
      <c r="T679" s="2519" t="n">
        <f aca="false">M679</f>
        <v>0</v>
      </c>
      <c r="U679" s="2077" t="n">
        <v>2653782.57820646</v>
      </c>
      <c r="V679" s="1441" t="n">
        <f aca="false">T679-U679</f>
        <v>-2653782.57820646</v>
      </c>
      <c r="W679" s="2001" t="n">
        <f aca="false">V679/U679*100</f>
        <v>-100</v>
      </c>
      <c r="X679" s="1441" t="str">
        <f aca="false">IF(W679&gt;40,"FAULT",IF(W679&lt;-40,"CHECK","OK"))</f>
        <v>CHECK</v>
      </c>
    </row>
    <row r="680" customFormat="false" ht="15.75" hidden="false" customHeight="false" outlineLevel="0" collapsed="false">
      <c r="A680" s="2016" t="n">
        <v>3</v>
      </c>
      <c r="B680" s="2017" t="s">
        <v>2620</v>
      </c>
      <c r="C680" s="2152" t="n">
        <v>11</v>
      </c>
      <c r="D680" s="2580"/>
      <c r="E680" s="2018" t="n">
        <v>168</v>
      </c>
      <c r="F680" s="2071" t="n">
        <v>1</v>
      </c>
      <c r="G680" s="2120" t="n">
        <v>2694560</v>
      </c>
      <c r="H680" s="2120" t="n">
        <v>4405640</v>
      </c>
      <c r="I680" s="2053" t="n">
        <f aca="false">H680-G680</f>
        <v>1711080</v>
      </c>
      <c r="J680" s="2027" t="n">
        <v>1</v>
      </c>
      <c r="K680" s="2135"/>
      <c r="L680" s="2128" t="n">
        <f aca="false">J680*I680*F680</f>
        <v>1711080</v>
      </c>
      <c r="M680" s="2128" t="n">
        <f aca="false">L680*$K$690/$L$690</f>
        <v>1714661.16889614</v>
      </c>
      <c r="N680" s="2154" t="s">
        <v>2493</v>
      </c>
      <c r="O680" s="2155"/>
      <c r="S680" s="2077" t="str">
        <f aca="false">B680</f>
        <v>Banasree Main Road(Monpura)</v>
      </c>
      <c r="T680" s="2519" t="n">
        <f aca="false">M680</f>
        <v>1714661.16889614</v>
      </c>
      <c r="U680" s="2077" t="n">
        <v>1640446.16657687</v>
      </c>
      <c r="V680" s="1441" t="n">
        <f aca="false">T680-U680</f>
        <v>74215.0023192647</v>
      </c>
      <c r="W680" s="2001" t="n">
        <f aca="false">V680/U680*100</f>
        <v>4.52407423244674</v>
      </c>
      <c r="X680" s="1441" t="str">
        <f aca="false">IF(W680&gt;40,"FAULT",IF(W680&lt;-40,"CHECK","OK"))</f>
        <v>OK</v>
      </c>
    </row>
    <row r="681" customFormat="false" ht="15.75" hidden="false" customHeight="false" outlineLevel="0" collapsed="false">
      <c r="A681" s="2016" t="n">
        <v>4</v>
      </c>
      <c r="B681" s="2017" t="s">
        <v>2621</v>
      </c>
      <c r="C681" s="2152" t="n">
        <v>11</v>
      </c>
      <c r="D681" s="2580"/>
      <c r="E681" s="2018" t="n">
        <v>62</v>
      </c>
      <c r="F681" s="2071" t="n">
        <v>1</v>
      </c>
      <c r="G681" s="2120" t="n">
        <v>5086120</v>
      </c>
      <c r="H681" s="2120" t="n">
        <v>7255380</v>
      </c>
      <c r="I681" s="2053" t="n">
        <f aca="false">H681-G681</f>
        <v>2169260</v>
      </c>
      <c r="J681" s="2027" t="n">
        <v>1</v>
      </c>
      <c r="K681" s="2135"/>
      <c r="L681" s="2128" t="n">
        <f aca="false">J681*I681*F681</f>
        <v>2169260</v>
      </c>
      <c r="M681" s="2128" t="n">
        <f aca="false">L681*$K$690/$L$690</f>
        <v>2173800.10709005</v>
      </c>
      <c r="N681" s="2154" t="s">
        <v>2493</v>
      </c>
      <c r="O681" s="2155"/>
      <c r="S681" s="2077" t="str">
        <f aca="false">B681</f>
        <v>Baitul Kuddus</v>
      </c>
      <c r="T681" s="2519" t="n">
        <f aca="false">M681</f>
        <v>2173800.10709005</v>
      </c>
      <c r="U681" s="2077" t="n">
        <v>2090165.4312385</v>
      </c>
      <c r="V681" s="1441" t="n">
        <f aca="false">T681-U681</f>
        <v>83634.6758515504</v>
      </c>
      <c r="W681" s="2001" t="n">
        <f aca="false">V681/U681*100</f>
        <v>4.00134241058584</v>
      </c>
      <c r="X681" s="1441" t="str">
        <f aca="false">IF(W681&gt;40,"FAULT",IF(W681&lt;-40,"CHECK","OK"))</f>
        <v>OK</v>
      </c>
    </row>
    <row r="682" customFormat="false" ht="15.75" hidden="false" customHeight="false" outlineLevel="0" collapsed="false">
      <c r="A682" s="2016" t="n">
        <v>5</v>
      </c>
      <c r="B682" s="2017" t="s">
        <v>2622</v>
      </c>
      <c r="C682" s="2152" t="n">
        <v>11</v>
      </c>
      <c r="D682" s="2580"/>
      <c r="E682" s="2018"/>
      <c r="F682" s="2071" t="n">
        <v>1</v>
      </c>
      <c r="G682" s="2120" t="n">
        <v>6710680</v>
      </c>
      <c r="H682" s="2120" t="n">
        <v>7471160</v>
      </c>
      <c r="I682" s="2053" t="n">
        <f aca="false">H682-G682</f>
        <v>760480</v>
      </c>
      <c r="J682" s="2027" t="n">
        <v>1</v>
      </c>
      <c r="K682" s="2135"/>
      <c r="L682" s="2128" t="n">
        <f aca="false">J682*I682*F682</f>
        <v>760480</v>
      </c>
      <c r="M682" s="2128" t="n">
        <f aca="false">L682*$K$690/$L$690</f>
        <v>762071.630620506</v>
      </c>
      <c r="N682" s="2154" t="s">
        <v>2493</v>
      </c>
      <c r="O682" s="2155"/>
      <c r="S682" s="2077" t="str">
        <f aca="false">B682</f>
        <v>Ideal</v>
      </c>
      <c r="T682" s="2519" t="n">
        <f aca="false">M682</f>
        <v>762071.630620506</v>
      </c>
      <c r="U682" s="2077" t="n">
        <v>730886.498671066</v>
      </c>
      <c r="V682" s="1441" t="n">
        <f aca="false">T682-U682</f>
        <v>31185.13194944</v>
      </c>
      <c r="W682" s="2001" t="n">
        <f aca="false">V682/U682*100</f>
        <v>4.26675441482944</v>
      </c>
      <c r="X682" s="1441" t="str">
        <f aca="false">IF(W682&gt;40,"FAULT",IF(W682&lt;-40,"CHECK","OK"))</f>
        <v>OK</v>
      </c>
    </row>
    <row r="683" customFormat="false" ht="15.75" hidden="false" customHeight="false" outlineLevel="0" collapsed="false">
      <c r="A683" s="2016" t="n">
        <v>6</v>
      </c>
      <c r="B683" s="2017" t="s">
        <v>2623</v>
      </c>
      <c r="C683" s="2152" t="n">
        <v>11</v>
      </c>
      <c r="D683" s="2580"/>
      <c r="E683" s="2018" t="n">
        <v>46</v>
      </c>
      <c r="F683" s="2071" t="n">
        <v>1</v>
      </c>
      <c r="G683" s="2120" t="n">
        <v>5624400</v>
      </c>
      <c r="H683" s="2120" t="n">
        <v>7765560</v>
      </c>
      <c r="I683" s="2053" t="n">
        <f aca="false">H683-G683</f>
        <v>2141160</v>
      </c>
      <c r="J683" s="2027" t="n">
        <v>1</v>
      </c>
      <c r="K683" s="2135"/>
      <c r="L683" s="2128" t="n">
        <f aca="false">J683*I683*F683</f>
        <v>2141160</v>
      </c>
      <c r="M683" s="2128" t="n">
        <f aca="false">L683*$K$690/$L$690</f>
        <v>2145641.29578608</v>
      </c>
      <c r="N683" s="2154" t="s">
        <v>2493</v>
      </c>
      <c r="O683" s="2155"/>
      <c r="S683" s="2077" t="str">
        <f aca="false">B683</f>
        <v>Central Mosque</v>
      </c>
      <c r="T683" s="2519" t="n">
        <f aca="false">M683</f>
        <v>2145641.29578608</v>
      </c>
      <c r="U683" s="2077" t="n">
        <v>2027033.5767136</v>
      </c>
      <c r="V683" s="1441" t="n">
        <f aca="false">T683-U683</f>
        <v>118607.719072484</v>
      </c>
      <c r="W683" s="2001" t="n">
        <f aca="false">V683/U683*100</f>
        <v>5.85129523432864</v>
      </c>
      <c r="X683" s="1441" t="str">
        <f aca="false">IF(W683&gt;40,"FAULT",IF(W683&lt;-40,"CHECK","OK"))</f>
        <v>OK</v>
      </c>
    </row>
    <row r="684" customFormat="false" ht="15.75" hidden="false" customHeight="false" outlineLevel="0" collapsed="false">
      <c r="A684" s="2016" t="n">
        <v>7</v>
      </c>
      <c r="B684" s="2017" t="s">
        <v>2624</v>
      </c>
      <c r="C684" s="2152" t="n">
        <v>11</v>
      </c>
      <c r="D684" s="2580"/>
      <c r="E684" s="2018" t="n">
        <v>47</v>
      </c>
      <c r="F684" s="2071" t="n">
        <v>1</v>
      </c>
      <c r="G684" s="2120" t="n">
        <v>7265440</v>
      </c>
      <c r="H684" s="2120" t="n">
        <v>8382380</v>
      </c>
      <c r="I684" s="2053" t="n">
        <f aca="false">H684-G684</f>
        <v>1116940</v>
      </c>
      <c r="J684" s="2027" t="n">
        <v>1</v>
      </c>
      <c r="K684" s="2135"/>
      <c r="L684" s="2128" t="n">
        <f aca="false">J684*I684*F684</f>
        <v>1116940</v>
      </c>
      <c r="M684" s="2128" t="n">
        <f aca="false">L684*$K$690/$L$690</f>
        <v>1119277.67607993</v>
      </c>
      <c r="N684" s="2154" t="s">
        <v>2493</v>
      </c>
      <c r="O684" s="2155"/>
      <c r="S684" s="2077" t="str">
        <f aca="false">B684</f>
        <v>Larive</v>
      </c>
      <c r="T684" s="2519" t="n">
        <f aca="false">M684</f>
        <v>1119277.67607993</v>
      </c>
      <c r="U684" s="2077" t="n">
        <v>1075325.88021546</v>
      </c>
      <c r="V684" s="1441" t="n">
        <f aca="false">T684-U684</f>
        <v>43951.795864474</v>
      </c>
      <c r="W684" s="2001" t="n">
        <f aca="false">V684/U684*100</f>
        <v>4.08730010810003</v>
      </c>
      <c r="X684" s="1441" t="str">
        <f aca="false">IF(W684&gt;40,"FAULT",IF(W684&lt;-40,"CHECK","OK"))</f>
        <v>OK</v>
      </c>
    </row>
    <row r="685" customFormat="false" ht="15.75" hidden="false" customHeight="false" outlineLevel="0" collapsed="false">
      <c r="A685" s="2016" t="n">
        <v>8</v>
      </c>
      <c r="B685" s="2017" t="s">
        <v>2625</v>
      </c>
      <c r="C685" s="2152" t="n">
        <v>11</v>
      </c>
      <c r="D685" s="2580"/>
      <c r="E685" s="2018"/>
      <c r="F685" s="2071" t="n">
        <v>1</v>
      </c>
      <c r="G685" s="2120" t="n">
        <v>3178720</v>
      </c>
      <c r="H685" s="2120" t="n">
        <v>3895580</v>
      </c>
      <c r="I685" s="2053" t="n">
        <f aca="false">H685-G685</f>
        <v>716860</v>
      </c>
      <c r="J685" s="2027" t="n">
        <v>1</v>
      </c>
      <c r="K685" s="2135"/>
      <c r="L685" s="2128" t="n">
        <f aca="false">J685*I685*F685</f>
        <v>716860</v>
      </c>
      <c r="M685" s="2128" t="n">
        <f aca="false">L685*$K$690/$L$690</f>
        <v>718360.337058983</v>
      </c>
      <c r="N685" s="2159" t="s">
        <v>2626</v>
      </c>
      <c r="O685" s="2155"/>
      <c r="S685" s="2077" t="str">
        <f aca="false">B685</f>
        <v>Bank Colony</v>
      </c>
      <c r="T685" s="2519" t="n">
        <f aca="false">M685</f>
        <v>718360.337058983</v>
      </c>
      <c r="U685" s="2077" t="n">
        <v>684269.13561554</v>
      </c>
      <c r="V685" s="1441" t="n">
        <f aca="false">T685-U685</f>
        <v>34091.2014434431</v>
      </c>
      <c r="W685" s="2001" t="n">
        <f aca="false">V685/U685*100</f>
        <v>4.98213344268057</v>
      </c>
      <c r="X685" s="1441" t="str">
        <f aca="false">IF(W685&gt;40,"FAULT",IF(W685&lt;-40,"CHECK","OK"))</f>
        <v>OK</v>
      </c>
    </row>
    <row r="686" customFormat="false" ht="15.75" hidden="false" customHeight="false" outlineLevel="0" collapsed="false">
      <c r="A686" s="2016" t="n">
        <v>9</v>
      </c>
      <c r="B686" s="2017" t="s">
        <v>2627</v>
      </c>
      <c r="C686" s="2152" t="n">
        <v>11</v>
      </c>
      <c r="D686" s="2580"/>
      <c r="E686" s="2018"/>
      <c r="F686" s="2071" t="n">
        <v>1</v>
      </c>
      <c r="G686" s="2120" t="n">
        <v>1440440</v>
      </c>
      <c r="H686" s="2120" t="n">
        <v>2342580</v>
      </c>
      <c r="I686" s="2053" t="n">
        <f aca="false">H686-G686</f>
        <v>902140</v>
      </c>
      <c r="J686" s="2027" t="n">
        <v>1</v>
      </c>
      <c r="K686" s="2135"/>
      <c r="L686" s="2128" t="n">
        <f aca="false">J686*I686*F686</f>
        <v>902140</v>
      </c>
      <c r="M686" s="2128" t="n">
        <f aca="false">L686*$K$690/$L$690</f>
        <v>904028.114937911</v>
      </c>
      <c r="N686" s="2159" t="s">
        <v>2626</v>
      </c>
      <c r="O686" s="2155"/>
      <c r="S686" s="2077" t="str">
        <f aca="false">B686</f>
        <v>Salambagh</v>
      </c>
      <c r="T686" s="2519" t="n">
        <f aca="false">M686</f>
        <v>904028.114937911</v>
      </c>
      <c r="U686" s="2077" t="n">
        <v>1234217.7350324</v>
      </c>
      <c r="V686" s="1441" t="n">
        <f aca="false">T686-U686</f>
        <v>-330189.620094489</v>
      </c>
      <c r="W686" s="2001" t="n">
        <f aca="false">V686/U686*100</f>
        <v>-26.7529472897925</v>
      </c>
      <c r="X686" s="1441" t="str">
        <f aca="false">IF(W686&gt;40,"FAULT",IF(W686&lt;-40,"CHECK","OK"))</f>
        <v>OK</v>
      </c>
    </row>
    <row r="687" customFormat="false" ht="15.75" hidden="false" customHeight="false" outlineLevel="0" collapsed="false">
      <c r="A687" s="2016" t="n">
        <v>10</v>
      </c>
      <c r="B687" s="2017" t="s">
        <v>2628</v>
      </c>
      <c r="C687" s="2152" t="n">
        <v>11</v>
      </c>
      <c r="D687" s="2580"/>
      <c r="E687" s="2018"/>
      <c r="F687" s="2071" t="n">
        <v>1</v>
      </c>
      <c r="G687" s="2120" t="n">
        <v>1526120</v>
      </c>
      <c r="H687" s="2120" t="n">
        <v>1953910</v>
      </c>
      <c r="I687" s="2053" t="n">
        <f aca="false">H687-G687</f>
        <v>427790</v>
      </c>
      <c r="J687" s="2027" t="n">
        <v>1</v>
      </c>
      <c r="K687" s="2135"/>
      <c r="L687" s="2128" t="n">
        <f aca="false">J687*I687*F687</f>
        <v>427790</v>
      </c>
      <c r="M687" s="2128" t="n">
        <f aca="false">L687*$K$690/$L$690</f>
        <v>428685.334082614</v>
      </c>
      <c r="N687" s="2154" t="s">
        <v>2626</v>
      </c>
      <c r="O687" s="2155"/>
      <c r="S687" s="2077" t="str">
        <f aca="false">B687</f>
        <v>Titas Road</v>
      </c>
      <c r="T687" s="2519" t="n">
        <f aca="false">M687</f>
        <v>428685.334082614</v>
      </c>
      <c r="U687" s="2077" t="n">
        <v>461564.003082007</v>
      </c>
      <c r="V687" s="1441" t="n">
        <f aca="false">T687-U687</f>
        <v>-32878.6689993936</v>
      </c>
      <c r="W687" s="2001" t="n">
        <f aca="false">V687/U687*100</f>
        <v>-7.12331741207122</v>
      </c>
      <c r="X687" s="1441" t="str">
        <f aca="false">IF(W687&gt;40,"FAULT",IF(W687&lt;-40,"CHECK","OK"))</f>
        <v>OK</v>
      </c>
    </row>
    <row r="688" customFormat="false" ht="15.75" hidden="false" customHeight="false" outlineLevel="0" collapsed="false">
      <c r="A688" s="2016" t="n">
        <v>11</v>
      </c>
      <c r="B688" s="2017" t="s">
        <v>2281</v>
      </c>
      <c r="C688" s="2152" t="n">
        <v>0.415</v>
      </c>
      <c r="D688" s="2580"/>
      <c r="E688" s="2018" t="n">
        <v>7734</v>
      </c>
      <c r="F688" s="2071" t="n">
        <v>1</v>
      </c>
      <c r="G688" s="2120" t="n">
        <v>3113.136</v>
      </c>
      <c r="H688" s="2120" t="n">
        <v>3257.088</v>
      </c>
      <c r="I688" s="2053" t="n">
        <f aca="false">H688-G688</f>
        <v>143.952</v>
      </c>
      <c r="J688" s="2027" t="n">
        <v>1</v>
      </c>
      <c r="K688" s="2135"/>
      <c r="L688" s="2128" t="n">
        <v>0</v>
      </c>
      <c r="M688" s="2128" t="n">
        <f aca="false">L688*$K$690/$L$690</f>
        <v>0</v>
      </c>
      <c r="N688" s="2154" t="s">
        <v>2493</v>
      </c>
      <c r="O688" s="2155"/>
      <c r="S688" s="2077" t="str">
        <f aca="false">B688</f>
        <v>AT-1</v>
      </c>
      <c r="T688" s="2519" t="n">
        <f aca="false">M688</f>
        <v>0</v>
      </c>
      <c r="U688" s="2077" t="n">
        <v>0</v>
      </c>
      <c r="V688" s="1441" t="n">
        <f aca="false">T688-U688</f>
        <v>0</v>
      </c>
      <c r="W688" s="2001" t="e">
        <f aca="false">V688/U688*100</f>
        <v>#DIV/0!</v>
      </c>
      <c r="X688" s="1441" t="e">
        <f aca="false">IF(W688&gt;40,"FAULT",IF(W688&lt;-40,"CHECK","OK"))</f>
        <v>#DIV/0!</v>
      </c>
    </row>
    <row r="689" customFormat="false" ht="15.75" hidden="false" customHeight="false" outlineLevel="0" collapsed="false">
      <c r="A689" s="2016" t="n">
        <v>12</v>
      </c>
      <c r="B689" s="2017" t="s">
        <v>2282</v>
      </c>
      <c r="C689" s="2152" t="n">
        <v>0.415</v>
      </c>
      <c r="D689" s="2581"/>
      <c r="E689" s="2018"/>
      <c r="F689" s="2071" t="n">
        <v>1</v>
      </c>
      <c r="G689" s="2120" t="n">
        <v>0</v>
      </c>
      <c r="H689" s="2120" t="n">
        <v>0</v>
      </c>
      <c r="I689" s="2053" t="n">
        <f aca="false">H689-G689</f>
        <v>0</v>
      </c>
      <c r="J689" s="2027" t="n">
        <v>1</v>
      </c>
      <c r="K689" s="2135"/>
      <c r="L689" s="2128" t="n">
        <f aca="false">J689*I689*F689</f>
        <v>0</v>
      </c>
      <c r="M689" s="2128" t="n">
        <f aca="false">L689*$K$690/$L$690</f>
        <v>0</v>
      </c>
      <c r="N689" s="2154" t="s">
        <v>2493</v>
      </c>
      <c r="O689" s="2155"/>
      <c r="S689" s="2077" t="str">
        <f aca="false">B689</f>
        <v>AT-2</v>
      </c>
      <c r="T689" s="2519" t="n">
        <f aca="false">M689</f>
        <v>0</v>
      </c>
      <c r="U689" s="2077" t="n">
        <v>0</v>
      </c>
      <c r="V689" s="1441" t="n">
        <f aca="false">T689-U689</f>
        <v>0</v>
      </c>
      <c r="W689" s="2001" t="e">
        <f aca="false">V689/U689*100</f>
        <v>#DIV/0!</v>
      </c>
      <c r="X689" s="1441" t="e">
        <f aca="false">IF(W689&gt;40,"FAULT",IF(W689&lt;-40,"CHECK","OK"))</f>
        <v>#DIV/0!</v>
      </c>
    </row>
    <row r="690" customFormat="false" ht="20.25" hidden="false" customHeight="false" outlineLevel="0" collapsed="false">
      <c r="A690" s="2132"/>
      <c r="B690" s="2142"/>
      <c r="C690" s="2143"/>
      <c r="D690" s="2143"/>
      <c r="E690" s="2143"/>
      <c r="F690" s="2454"/>
      <c r="G690" s="2145"/>
      <c r="H690" s="2145"/>
      <c r="I690" s="2145"/>
      <c r="J690" s="2239" t="s">
        <v>1187</v>
      </c>
      <c r="K690" s="2646" t="n">
        <f aca="false">L690*(1+N692/100)</f>
        <v>9966525.66455222</v>
      </c>
      <c r="L690" s="2130" t="n">
        <f aca="false">SUM(L678:L689)</f>
        <v>9945710</v>
      </c>
      <c r="M690" s="2130" t="n">
        <f aca="false">SUM(M678:M689)</f>
        <v>9966525.66455222</v>
      </c>
      <c r="N690" s="2458" t="n">
        <f aca="false">(M690-L690)/L690*100</f>
        <v>0.209292896658112</v>
      </c>
      <c r="O690" s="2240"/>
    </row>
    <row r="691" customFormat="false" ht="15.75" hidden="false" customHeight="false" outlineLevel="0" collapsed="false">
      <c r="F691" s="2100"/>
      <c r="N691" s="2498"/>
    </row>
    <row r="692" customFormat="false" ht="15.75" hidden="false" customHeight="false" outlineLevel="0" collapsed="false">
      <c r="F692" s="2169" t="s">
        <v>1234</v>
      </c>
      <c r="G692" s="2169"/>
      <c r="H692" s="2169"/>
      <c r="I692" s="2170" t="s">
        <v>212</v>
      </c>
      <c r="N692" s="2647" t="n">
        <v>0.209292896658125</v>
      </c>
    </row>
    <row r="693" customFormat="false" ht="15.75" hidden="false" customHeight="false" outlineLevel="0" collapsed="false">
      <c r="F693" s="2129" t="s">
        <v>2493</v>
      </c>
      <c r="G693" s="2017" t="s">
        <v>1367</v>
      </c>
      <c r="H693" s="2017"/>
      <c r="I693" s="2171" t="n">
        <f aca="false">SUM(M678:M684,M688:M689)</f>
        <v>7915451.87847271</v>
      </c>
      <c r="O693" s="2077" t="s">
        <v>122</v>
      </c>
    </row>
    <row r="694" customFormat="false" ht="15.75" hidden="false" customHeight="false" outlineLevel="0" collapsed="false">
      <c r="F694" s="2129" t="s">
        <v>2626</v>
      </c>
      <c r="G694" s="2017" t="s">
        <v>1367</v>
      </c>
      <c r="H694" s="2017"/>
      <c r="I694" s="2171" t="n">
        <f aca="false">M686+M687+M685</f>
        <v>2051073.78607951</v>
      </c>
    </row>
    <row r="695" customFormat="false" ht="15.75" hidden="false" customHeight="false" outlineLevel="0" collapsed="false">
      <c r="F695" s="2129"/>
      <c r="G695" s="2017"/>
      <c r="H695" s="2017"/>
      <c r="I695" s="2171"/>
    </row>
    <row r="696" customFormat="false" ht="15.75" hidden="false" customHeight="false" outlineLevel="0" collapsed="false">
      <c r="F696" s="2260"/>
      <c r="G696" s="2017"/>
      <c r="H696" s="2017"/>
      <c r="I696" s="2171"/>
    </row>
    <row r="697" customFormat="false" ht="15.75" hidden="false" customHeight="true" outlineLevel="0" collapsed="false">
      <c r="F697" s="2241" t="s">
        <v>1239</v>
      </c>
      <c r="G697" s="2241"/>
      <c r="H697" s="2241"/>
      <c r="I697" s="2242" t="n">
        <f aca="false">SUM(I693:I696)</f>
        <v>9966525.66455222</v>
      </c>
      <c r="J697" s="2130" t="n">
        <f aca="false">I697-M690</f>
        <v>0</v>
      </c>
    </row>
    <row r="698" customFormat="false" ht="15.75" hidden="false" customHeight="false" outlineLevel="0" collapsed="false">
      <c r="F698" s="2103"/>
    </row>
    <row r="711" customFormat="false" ht="45" hidden="false" customHeight="false" outlineLevel="0" collapsed="false">
      <c r="A711" s="2270" t="s">
        <v>2629</v>
      </c>
      <c r="B711" s="2270"/>
      <c r="C711" s="2270"/>
      <c r="D711" s="2270"/>
      <c r="E711" s="2270"/>
      <c r="F711" s="2270"/>
      <c r="G711" s="2270"/>
      <c r="H711" s="2270"/>
      <c r="I711" s="2270"/>
      <c r="J711" s="2270"/>
      <c r="K711" s="2270"/>
      <c r="L711" s="2270"/>
      <c r="M711" s="2270"/>
      <c r="N711" s="2270"/>
      <c r="O711" s="1989" t="str">
        <f aca="false">$O$6</f>
        <v>Month June-2023</v>
      </c>
      <c r="S711" s="1990" t="s">
        <v>1069</v>
      </c>
      <c r="T711" s="1991" t="str">
        <f aca="false">O711</f>
        <v>Month June-2023</v>
      </c>
      <c r="U711" s="1990" t="s">
        <v>1070</v>
      </c>
      <c r="V711" s="1990" t="s">
        <v>1071</v>
      </c>
      <c r="W711" s="1990" t="s">
        <v>1072</v>
      </c>
      <c r="X711" s="1990" t="s">
        <v>1073</v>
      </c>
    </row>
    <row r="712" customFormat="false" ht="15.75" hidden="false" customHeight="true" outlineLevel="0" collapsed="false">
      <c r="A712" s="1992" t="s">
        <v>794</v>
      </c>
      <c r="B712" s="1993" t="s">
        <v>1074</v>
      </c>
      <c r="C712" s="1994" t="s">
        <v>1075</v>
      </c>
      <c r="D712" s="1994"/>
      <c r="E712" s="1994"/>
      <c r="F712" s="2422" t="s">
        <v>45</v>
      </c>
      <c r="G712" s="1996" t="s">
        <v>1076</v>
      </c>
      <c r="H712" s="1996"/>
      <c r="I712" s="1996"/>
      <c r="J712" s="1996" t="s">
        <v>29</v>
      </c>
      <c r="K712" s="1996" t="s">
        <v>1077</v>
      </c>
      <c r="L712" s="1996"/>
      <c r="M712" s="1994" t="s">
        <v>1134</v>
      </c>
      <c r="N712" s="1993"/>
      <c r="O712" s="1997" t="s">
        <v>479</v>
      </c>
    </row>
    <row r="713" customFormat="false" ht="15.75" hidden="false" customHeight="false" outlineLevel="0" collapsed="false">
      <c r="A713" s="1992"/>
      <c r="B713" s="1993"/>
      <c r="C713" s="1998" t="s">
        <v>1079</v>
      </c>
      <c r="D713" s="1998"/>
      <c r="E713" s="1998" t="s">
        <v>1080</v>
      </c>
      <c r="F713" s="2422"/>
      <c r="G713" s="2249" t="n">
        <f aca="false">'NORTH-1'!$H$8</f>
        <v>44929</v>
      </c>
      <c r="H713" s="2249" t="n">
        <f aca="false">'NORTH-1'!$H$8</f>
        <v>44929</v>
      </c>
      <c r="I713" s="2000" t="s">
        <v>47</v>
      </c>
      <c r="J713" s="1996"/>
      <c r="K713" s="2000" t="s">
        <v>1081</v>
      </c>
      <c r="L713" s="2000" t="s">
        <v>1082</v>
      </c>
      <c r="M713" s="1994" t="s">
        <v>1083</v>
      </c>
      <c r="N713" s="1998" t="s">
        <v>741</v>
      </c>
      <c r="O713" s="1997"/>
      <c r="T713" s="1441" t="n">
        <v>15283200.0000001</v>
      </c>
      <c r="U713" s="1441" t="n">
        <v>15283200.0000001</v>
      </c>
      <c r="V713" s="1441" t="n">
        <f aca="false">T713-U713</f>
        <v>0</v>
      </c>
      <c r="W713" s="2001" t="n">
        <f aca="false">V713/U713*100</f>
        <v>0</v>
      </c>
      <c r="X713" s="1441" t="str">
        <f aca="false">IF(W713&gt;40,"FAULT",IF(W713&lt;-40,"CHECK","OK"))</f>
        <v>OK</v>
      </c>
    </row>
    <row r="714" customFormat="false" ht="15.75" hidden="false" customHeight="false" outlineLevel="0" collapsed="false">
      <c r="A714" s="2002" t="n">
        <v>1</v>
      </c>
      <c r="B714" s="2003" t="n">
        <v>2</v>
      </c>
      <c r="C714" s="2004" t="n">
        <v>4</v>
      </c>
      <c r="D714" s="2004"/>
      <c r="E714" s="2003" t="n">
        <v>5</v>
      </c>
      <c r="F714" s="2423" t="n">
        <v>7</v>
      </c>
      <c r="G714" s="2002" t="n">
        <v>9</v>
      </c>
      <c r="H714" s="2002" t="n">
        <v>9</v>
      </c>
      <c r="I714" s="2002" t="s">
        <v>1084</v>
      </c>
      <c r="J714" s="2002" t="n">
        <v>11</v>
      </c>
      <c r="K714" s="2002" t="s">
        <v>1085</v>
      </c>
      <c r="L714" s="2002" t="s">
        <v>1086</v>
      </c>
      <c r="M714" s="2002" t="n">
        <v>14</v>
      </c>
      <c r="N714" s="2006" t="n">
        <v>15</v>
      </c>
      <c r="O714" s="2002" t="n">
        <v>16</v>
      </c>
    </row>
    <row r="715" customFormat="false" ht="15.75" hidden="false" customHeight="false" outlineLevel="0" collapsed="false">
      <c r="A715" s="2016"/>
      <c r="B715" s="2008" t="s">
        <v>2455</v>
      </c>
      <c r="C715" s="2009"/>
      <c r="D715" s="2009"/>
      <c r="E715" s="2009"/>
      <c r="F715" s="2427"/>
      <c r="G715" s="2009"/>
      <c r="H715" s="2009"/>
      <c r="I715" s="2009"/>
      <c r="J715" s="2009"/>
      <c r="K715" s="2010"/>
      <c r="L715" s="2009"/>
      <c r="M715" s="2013"/>
      <c r="N715" s="2014"/>
      <c r="O715" s="2027"/>
    </row>
    <row r="716" customFormat="false" ht="15.75" hidden="false" customHeight="false" outlineLevel="0" collapsed="false">
      <c r="A716" s="2176" t="n">
        <f aca="false">A409</f>
        <v>1</v>
      </c>
      <c r="B716" s="2177" t="str">
        <f aca="false">B409</f>
        <v>Goran</v>
      </c>
      <c r="C716" s="2178" t="n">
        <f aca="false">C409</f>
        <v>33</v>
      </c>
      <c r="D716" s="2624" t="str">
        <f aca="false">D409</f>
        <v>Export</v>
      </c>
      <c r="E716" s="2178" t="str">
        <f aca="false">E409</f>
        <v>SIEM0510</v>
      </c>
      <c r="F716" s="2509" t="n">
        <f aca="false">F409</f>
        <v>1</v>
      </c>
      <c r="G716" s="2182" t="n">
        <f aca="false">G409</f>
        <v>339866</v>
      </c>
      <c r="H716" s="2182" t="n">
        <f aca="false">H409</f>
        <v>344806</v>
      </c>
      <c r="I716" s="2182" t="n">
        <f aca="false">I409</f>
        <v>4940</v>
      </c>
      <c r="J716" s="2178" t="n">
        <f aca="false">J409</f>
        <v>2000</v>
      </c>
      <c r="K716" s="2184" t="n">
        <f aca="false">K409</f>
        <v>0</v>
      </c>
      <c r="L716" s="2186" t="n">
        <f aca="false">L409</f>
        <v>9880000</v>
      </c>
      <c r="M716" s="2186" t="n">
        <f aca="false">M409</f>
        <v>9863663.51931332</v>
      </c>
      <c r="N716" s="2129"/>
      <c r="O716" s="2187"/>
    </row>
    <row r="717" customFormat="false" ht="15.75" hidden="false" customHeight="false" outlineLevel="0" collapsed="false">
      <c r="A717" s="2176"/>
      <c r="B717" s="2008" t="s">
        <v>1370</v>
      </c>
      <c r="C717" s="2199"/>
      <c r="D717" s="2624"/>
      <c r="E717" s="2648"/>
      <c r="F717" s="2649"/>
      <c r="G717" s="2650"/>
      <c r="H717" s="2650"/>
      <c r="I717" s="2650"/>
      <c r="J717" s="2651"/>
      <c r="K717" s="2652"/>
      <c r="L717" s="2653"/>
      <c r="M717" s="2653"/>
      <c r="N717" s="2654"/>
      <c r="O717" s="2187"/>
    </row>
    <row r="718" customFormat="false" ht="15.75" hidden="false" customHeight="false" outlineLevel="0" collapsed="false">
      <c r="A718" s="2176" t="n">
        <f aca="false">A300</f>
        <v>1</v>
      </c>
      <c r="B718" s="2198" t="str">
        <f aca="false">B300</f>
        <v>Goran</v>
      </c>
      <c r="C718" s="2199" t="n">
        <f aca="false">C300</f>
        <v>33</v>
      </c>
      <c r="D718" s="2624" t="str">
        <f aca="false">D300</f>
        <v>Export</v>
      </c>
      <c r="E718" s="2648" t="str">
        <f aca="false">E300</f>
        <v>BD001819</v>
      </c>
      <c r="F718" s="2649" t="n">
        <f aca="false">F300</f>
        <v>1</v>
      </c>
      <c r="G718" s="2650" t="n">
        <f aca="false">G300</f>
        <v>2.305</v>
      </c>
      <c r="H718" s="2650" t="n">
        <f aca="false">H300</f>
        <v>2.305</v>
      </c>
      <c r="I718" s="2650" t="n">
        <f aca="false">I300</f>
        <v>0</v>
      </c>
      <c r="J718" s="2651" t="n">
        <f aca="false">J300</f>
        <v>240000</v>
      </c>
      <c r="K718" s="2652" t="n">
        <f aca="false">K300</f>
        <v>0</v>
      </c>
      <c r="L718" s="2653" t="n">
        <f aca="false">L300</f>
        <v>0</v>
      </c>
      <c r="M718" s="2653" t="n">
        <f aca="false">M300</f>
        <v>0</v>
      </c>
      <c r="N718" s="2654"/>
      <c r="O718" s="2187"/>
    </row>
    <row r="719" customFormat="false" ht="15.75" hidden="false" customHeight="false" outlineLevel="0" collapsed="false">
      <c r="A719" s="2016"/>
      <c r="B719" s="2189"/>
      <c r="C719" s="2190"/>
      <c r="D719" s="2191"/>
      <c r="E719" s="2610"/>
      <c r="F719" s="2611"/>
      <c r="G719" s="2612"/>
      <c r="H719" s="2612"/>
      <c r="I719" s="2612"/>
      <c r="J719" s="2613" t="s">
        <v>475</v>
      </c>
      <c r="K719" s="2614" t="n">
        <f aca="false">SUM(K716:K718)</f>
        <v>0</v>
      </c>
      <c r="L719" s="2614" t="n">
        <f aca="false">SUM(L716:L718)</f>
        <v>9880000</v>
      </c>
      <c r="M719" s="2614" t="n">
        <f aca="false">SUM(M716:M718)</f>
        <v>9863663.51931332</v>
      </c>
      <c r="N719" s="2512"/>
      <c r="O719" s="2027"/>
    </row>
    <row r="720" customFormat="false" ht="15.75" hidden="false" customHeight="false" outlineLevel="0" collapsed="false">
      <c r="A720" s="2027"/>
      <c r="B720" s="2008" t="s">
        <v>2630</v>
      </c>
      <c r="C720" s="2009"/>
      <c r="D720" s="2009"/>
      <c r="E720" s="2009"/>
      <c r="F720" s="2427"/>
      <c r="G720" s="2009"/>
      <c r="H720" s="2009"/>
      <c r="I720" s="2009"/>
      <c r="J720" s="2195"/>
      <c r="K720" s="2196"/>
      <c r="L720" s="2197"/>
      <c r="M720" s="2197"/>
      <c r="N720" s="2014"/>
      <c r="O720" s="2151"/>
    </row>
    <row r="721" customFormat="false" ht="15.75" hidden="false" customHeight="false" outlineLevel="0" collapsed="false">
      <c r="A721" s="2027" t="n">
        <v>1</v>
      </c>
      <c r="B721" s="2017" t="s">
        <v>2607</v>
      </c>
      <c r="C721" s="2018" t="n">
        <v>33</v>
      </c>
      <c r="D721" s="2153" t="s">
        <v>76</v>
      </c>
      <c r="E721" s="2018" t="s">
        <v>2631</v>
      </c>
      <c r="F721" s="2071" t="n">
        <v>1</v>
      </c>
      <c r="G721" s="2212" t="n">
        <v>88618525</v>
      </c>
      <c r="H721" s="2212" t="n">
        <v>98517711</v>
      </c>
      <c r="I721" s="2212" t="n">
        <f aca="false">H721-G721</f>
        <v>9899186</v>
      </c>
      <c r="J721" s="2027" t="n">
        <v>1</v>
      </c>
      <c r="K721" s="2024" t="n">
        <f aca="false">J721*I721*F721</f>
        <v>9899186</v>
      </c>
      <c r="L721" s="2128"/>
      <c r="M721" s="2128"/>
      <c r="N721" s="2129"/>
      <c r="O721" s="2151"/>
    </row>
    <row r="722" customFormat="false" ht="15.75" hidden="false" customHeight="false" outlineLevel="0" collapsed="false">
      <c r="A722" s="2027" t="n">
        <v>2</v>
      </c>
      <c r="B722" s="2017" t="s">
        <v>2609</v>
      </c>
      <c r="C722" s="2018" t="n">
        <v>33</v>
      </c>
      <c r="D722" s="2153"/>
      <c r="E722" s="2018" t="s">
        <v>2632</v>
      </c>
      <c r="F722" s="2071" t="n">
        <v>1</v>
      </c>
      <c r="G722" s="2212" t="n">
        <v>49598106</v>
      </c>
      <c r="H722" s="2212" t="n">
        <v>49598106</v>
      </c>
      <c r="I722" s="2053" t="n">
        <f aca="false">H722-G722</f>
        <v>0</v>
      </c>
      <c r="J722" s="2027" t="n">
        <v>1</v>
      </c>
      <c r="K722" s="2024" t="n">
        <f aca="false">J722*I722*F722</f>
        <v>0</v>
      </c>
      <c r="L722" s="2128"/>
      <c r="M722" s="2128"/>
      <c r="N722" s="2129"/>
      <c r="O722" s="2151"/>
    </row>
    <row r="723" customFormat="false" ht="15.75" hidden="false" customHeight="false" outlineLevel="0" collapsed="false">
      <c r="A723" s="2027"/>
      <c r="B723" s="2189"/>
      <c r="C723" s="2190"/>
      <c r="D723" s="2191"/>
      <c r="E723" s="2190"/>
      <c r="F723" s="2511"/>
      <c r="G723" s="2193"/>
      <c r="H723" s="2193" t="n">
        <v>0</v>
      </c>
      <c r="I723" s="2204"/>
      <c r="J723" s="2142" t="s">
        <v>475</v>
      </c>
      <c r="K723" s="2130" t="n">
        <f aca="false">SUM(K721:K722)</f>
        <v>9899186</v>
      </c>
      <c r="L723" s="2130" t="n">
        <f aca="false">SUM(L721:L722)</f>
        <v>0</v>
      </c>
      <c r="M723" s="2130" t="n">
        <f aca="false">SUM(M721:M722)</f>
        <v>0</v>
      </c>
      <c r="N723" s="2205"/>
      <c r="O723" s="2151"/>
    </row>
    <row r="724" customFormat="false" ht="15.75" hidden="false" customHeight="false" outlineLevel="0" collapsed="false">
      <c r="A724" s="2027"/>
      <c r="B724" s="2058" t="s">
        <v>2633</v>
      </c>
      <c r="C724" s="2059"/>
      <c r="D724" s="2059"/>
      <c r="E724" s="2059"/>
      <c r="F724" s="2062"/>
      <c r="G724" s="2059"/>
      <c r="H724" s="2059" t="n">
        <v>0</v>
      </c>
      <c r="I724" s="2059"/>
      <c r="J724" s="2059"/>
      <c r="K724" s="2060"/>
      <c r="L724" s="2059"/>
      <c r="M724" s="2063"/>
      <c r="N724" s="2064"/>
      <c r="O724" s="2015"/>
    </row>
    <row r="725" customFormat="false" ht="15.75" hidden="false" customHeight="false" outlineLevel="0" collapsed="false">
      <c r="A725" s="2027"/>
      <c r="B725" s="2017" t="s">
        <v>1251</v>
      </c>
      <c r="C725" s="2018" t="n">
        <v>33</v>
      </c>
      <c r="D725" s="2065" t="s">
        <v>1108</v>
      </c>
      <c r="E725" s="2066"/>
      <c r="F725" s="2071"/>
      <c r="G725" s="2022"/>
      <c r="H725" s="2022" t="n">
        <v>0</v>
      </c>
      <c r="I725" s="2022"/>
      <c r="J725" s="2027"/>
      <c r="K725" s="2024"/>
      <c r="L725" s="2029" t="n">
        <f aca="false">J725*I725*F725</f>
        <v>0</v>
      </c>
      <c r="M725" s="2025"/>
      <c r="N725" s="2026"/>
      <c r="O725" s="2027"/>
    </row>
    <row r="726" customFormat="false" ht="15.75" hidden="false" customHeight="false" outlineLevel="0" collapsed="false">
      <c r="A726" s="2027"/>
      <c r="B726" s="2017" t="s">
        <v>1252</v>
      </c>
      <c r="C726" s="2018" t="n">
        <v>33</v>
      </c>
      <c r="D726" s="2065"/>
      <c r="E726" s="2066"/>
      <c r="F726" s="2071"/>
      <c r="G726" s="2022"/>
      <c r="H726" s="2022" t="n">
        <v>0</v>
      </c>
      <c r="I726" s="2022"/>
      <c r="J726" s="2027"/>
      <c r="K726" s="2024"/>
      <c r="L726" s="2029" t="n">
        <f aca="false">J726*I726*F726</f>
        <v>0</v>
      </c>
      <c r="M726" s="2029"/>
      <c r="N726" s="2030"/>
      <c r="O726" s="2027"/>
    </row>
    <row r="727" customFormat="false" ht="15.75" hidden="false" customHeight="false" outlineLevel="0" collapsed="false">
      <c r="A727" s="2027"/>
      <c r="B727" s="2037"/>
      <c r="C727" s="2038"/>
      <c r="D727" s="2038"/>
      <c r="E727" s="2038"/>
      <c r="F727" s="2054"/>
      <c r="G727" s="2041"/>
      <c r="H727" s="2041" t="n">
        <v>0</v>
      </c>
      <c r="I727" s="2041"/>
      <c r="J727" s="2037" t="s">
        <v>1110</v>
      </c>
      <c r="K727" s="2068"/>
      <c r="L727" s="2076" t="n">
        <f aca="false">SUM(L725:L726)</f>
        <v>0</v>
      </c>
      <c r="M727" s="2055"/>
      <c r="N727" s="2016"/>
      <c r="O727" s="2027"/>
    </row>
    <row r="728" customFormat="false" ht="15.75" hidden="false" customHeight="false" outlineLevel="0" collapsed="false">
      <c r="A728" s="2027"/>
      <c r="B728" s="2189"/>
      <c r="C728" s="2190"/>
      <c r="D728" s="2191"/>
      <c r="E728" s="2190"/>
      <c r="F728" s="2511"/>
      <c r="G728" s="2193"/>
      <c r="H728" s="2193" t="n">
        <v>0</v>
      </c>
      <c r="I728" s="2204"/>
      <c r="J728" s="2142"/>
      <c r="K728" s="2207"/>
      <c r="L728" s="2130"/>
      <c r="M728" s="2130"/>
      <c r="N728" s="2205"/>
      <c r="O728" s="2151"/>
    </row>
    <row r="729" customFormat="false" ht="15.75" hidden="false" customHeight="false" outlineLevel="0" collapsed="false">
      <c r="A729" s="2132"/>
      <c r="B729" s="2058" t="s">
        <v>2634</v>
      </c>
      <c r="C729" s="2059"/>
      <c r="D729" s="2059"/>
      <c r="E729" s="2059"/>
      <c r="F729" s="2062"/>
      <c r="G729" s="2059"/>
      <c r="H729" s="2059" t="n">
        <v>0</v>
      </c>
      <c r="I729" s="2059"/>
      <c r="J729" s="2208"/>
      <c r="K729" s="2209"/>
      <c r="L729" s="2210"/>
      <c r="M729" s="2210"/>
      <c r="N729" s="2064"/>
      <c r="O729" s="2151"/>
    </row>
    <row r="730" customFormat="false" ht="15.75" hidden="false" customHeight="true" outlineLevel="0" collapsed="false">
      <c r="A730" s="2027" t="n">
        <v>1</v>
      </c>
      <c r="B730" s="2017" t="s">
        <v>2221</v>
      </c>
      <c r="C730" s="2018" t="n">
        <v>33</v>
      </c>
      <c r="D730" s="2513" t="s">
        <v>67</v>
      </c>
      <c r="E730" s="2018" t="s">
        <v>2635</v>
      </c>
      <c r="F730" s="2071" t="n">
        <v>1</v>
      </c>
      <c r="G730" s="2212" t="n">
        <v>9395119</v>
      </c>
      <c r="H730" s="2212" t="n">
        <v>12308534</v>
      </c>
      <c r="I730" s="2212" t="n">
        <f aca="false">H730-G730</f>
        <v>2913415</v>
      </c>
      <c r="J730" s="2213" t="n">
        <v>1</v>
      </c>
      <c r="K730" s="2214"/>
      <c r="L730" s="2128" t="n">
        <f aca="false">J730*I730*F730</f>
        <v>2913415</v>
      </c>
      <c r="M730" s="2128"/>
      <c r="N730" s="2131"/>
      <c r="O730" s="2151"/>
    </row>
    <row r="731" customFormat="false" ht="18" hidden="false" customHeight="true" outlineLevel="0" collapsed="false">
      <c r="A731" s="2027" t="n">
        <v>2</v>
      </c>
      <c r="B731" s="2017" t="s">
        <v>2223</v>
      </c>
      <c r="C731" s="2018" t="n">
        <v>33</v>
      </c>
      <c r="D731" s="2615" t="s">
        <v>67</v>
      </c>
      <c r="E731" s="2018" t="s">
        <v>2631</v>
      </c>
      <c r="F731" s="2071" t="n">
        <v>1</v>
      </c>
      <c r="G731" s="2212" t="n">
        <v>75193098</v>
      </c>
      <c r="H731" s="2212" t="n">
        <v>78054579</v>
      </c>
      <c r="I731" s="2212" t="n">
        <f aca="false">H731-G731</f>
        <v>2861481</v>
      </c>
      <c r="J731" s="2213" t="n">
        <v>1</v>
      </c>
      <c r="K731" s="2214"/>
      <c r="L731" s="2128" t="n">
        <f aca="false">J731*I731*F731</f>
        <v>2861481</v>
      </c>
      <c r="M731" s="2128"/>
      <c r="N731" s="2131"/>
      <c r="O731" s="2151"/>
    </row>
    <row r="732" customFormat="false" ht="18" hidden="false" customHeight="true" outlineLevel="0" collapsed="false">
      <c r="A732" s="2027" t="n">
        <v>3</v>
      </c>
      <c r="B732" s="2017" t="s">
        <v>2636</v>
      </c>
      <c r="C732" s="2018" t="n">
        <v>33</v>
      </c>
      <c r="D732" s="2514" t="s">
        <v>67</v>
      </c>
      <c r="E732" s="2018" t="s">
        <v>2637</v>
      </c>
      <c r="F732" s="2071" t="n">
        <v>1</v>
      </c>
      <c r="G732" s="2212" t="n">
        <v>11429.52</v>
      </c>
      <c r="H732" s="2212" t="n">
        <v>11600.76</v>
      </c>
      <c r="I732" s="2212" t="n">
        <f aca="false">H732-G732</f>
        <v>171.24</v>
      </c>
      <c r="J732" s="2213" t="n">
        <v>120000</v>
      </c>
      <c r="K732" s="2214"/>
      <c r="L732" s="2128" t="n">
        <f aca="false">L719-L730-L731</f>
        <v>4105104</v>
      </c>
      <c r="M732" s="2128"/>
      <c r="N732" s="2131"/>
      <c r="O732" s="2151" t="s">
        <v>2638</v>
      </c>
    </row>
    <row r="733" customFormat="false" ht="15.75" hidden="false" customHeight="false" outlineLevel="0" collapsed="false">
      <c r="A733" s="2132"/>
      <c r="B733" s="2142"/>
      <c r="C733" s="2143"/>
      <c r="D733" s="2143"/>
      <c r="E733" s="2143"/>
      <c r="F733" s="2454"/>
      <c r="G733" s="2145"/>
      <c r="H733" s="2145"/>
      <c r="I733" s="2145"/>
      <c r="J733" s="2142" t="s">
        <v>475</v>
      </c>
      <c r="K733" s="2121"/>
      <c r="L733" s="2130" t="n">
        <f aca="false">SUM(L730:L732)</f>
        <v>9880000</v>
      </c>
      <c r="M733" s="2130"/>
      <c r="N733" s="2458"/>
      <c r="O733" s="2151"/>
    </row>
    <row r="734" customFormat="false" ht="16.5" hidden="false" customHeight="false" outlineLevel="0" collapsed="false">
      <c r="A734" s="2080"/>
      <c r="B734" s="2217"/>
      <c r="C734" s="2218"/>
      <c r="D734" s="2218"/>
      <c r="E734" s="2218"/>
      <c r="F734" s="2515"/>
      <c r="G734" s="2220"/>
      <c r="H734" s="2220"/>
      <c r="I734" s="2220"/>
      <c r="J734" s="2217"/>
      <c r="K734" s="2221"/>
      <c r="L734" s="2222"/>
      <c r="M734" s="2222"/>
      <c r="N734" s="2512"/>
      <c r="O734" s="2223"/>
    </row>
    <row r="735" customFormat="false" ht="15.75" hidden="false" customHeight="false" outlineLevel="0" collapsed="false">
      <c r="A735" s="2080"/>
      <c r="B735" s="2081" t="s">
        <v>1258</v>
      </c>
      <c r="C735" s="2081"/>
      <c r="D735" s="2082" t="s">
        <v>212</v>
      </c>
      <c r="F735" s="2083" t="s">
        <v>2639</v>
      </c>
      <c r="G735" s="2083"/>
      <c r="H735" s="2083"/>
      <c r="I735" s="2082" t="s">
        <v>212</v>
      </c>
      <c r="K735" s="2084" t="s">
        <v>1260</v>
      </c>
      <c r="L735" s="2084"/>
      <c r="M735" s="2085" t="s">
        <v>212</v>
      </c>
      <c r="N735" s="2512"/>
      <c r="O735" s="2223"/>
    </row>
    <row r="736" customFormat="false" ht="15.75" hidden="false" customHeight="false" outlineLevel="0" collapsed="false">
      <c r="A736" s="2080"/>
      <c r="B736" s="2086" t="str">
        <f aca="false">B715</f>
        <v>MADERTEK 33 KV SIDE</v>
      </c>
      <c r="C736" s="2086"/>
      <c r="D736" s="2089" t="n">
        <f aca="false">M719</f>
        <v>9863663.51931332</v>
      </c>
      <c r="F736" s="2088" t="s">
        <v>1124</v>
      </c>
      <c r="G736" s="2088"/>
      <c r="H736" s="2088"/>
      <c r="I736" s="2224" t="n">
        <f aca="false">L727</f>
        <v>0</v>
      </c>
      <c r="K736" s="2225" t="str">
        <f aca="false">F737</f>
        <v>33 KV NET IMPORT</v>
      </c>
      <c r="L736" s="2225"/>
      <c r="M736" s="2091" t="n">
        <f aca="false">I737</f>
        <v>9863663.51931332</v>
      </c>
      <c r="N736" s="2512"/>
      <c r="O736" s="2223"/>
    </row>
    <row r="737" customFormat="false" ht="15.75" hidden="false" customHeight="false" outlineLevel="0" collapsed="false">
      <c r="A737" s="2080"/>
      <c r="B737" s="2086" t="s">
        <v>1126</v>
      </c>
      <c r="C737" s="2086"/>
      <c r="D737" s="2226"/>
      <c r="F737" s="2088" t="s">
        <v>1434</v>
      </c>
      <c r="G737" s="2088"/>
      <c r="H737" s="2088"/>
      <c r="I737" s="2224" t="n">
        <f aca="false">D740-I736</f>
        <v>9863663.51931332</v>
      </c>
      <c r="K737" s="2227" t="s">
        <v>1261</v>
      </c>
      <c r="L737" s="2227"/>
      <c r="M737" s="2224" t="n">
        <f aca="false">L733</f>
        <v>9880000</v>
      </c>
      <c r="N737" s="2512"/>
      <c r="O737" s="2223"/>
    </row>
    <row r="738" customFormat="false" ht="15.75" hidden="false" customHeight="false" outlineLevel="0" collapsed="false">
      <c r="A738" s="2080"/>
      <c r="B738" s="2086" t="s">
        <v>1128</v>
      </c>
      <c r="C738" s="2086"/>
      <c r="D738" s="2226"/>
      <c r="K738" s="2088" t="s">
        <v>1262</v>
      </c>
      <c r="L738" s="2088"/>
      <c r="M738" s="2224" t="n">
        <f aca="false">M736-M737</f>
        <v>-16336.4806866776</v>
      </c>
      <c r="N738" s="2512"/>
      <c r="O738" s="2223"/>
    </row>
    <row r="739" customFormat="false" ht="16.5" hidden="false" customHeight="false" outlineLevel="0" collapsed="false">
      <c r="A739" s="2080"/>
      <c r="B739" s="2086" t="s">
        <v>1130</v>
      </c>
      <c r="C739" s="2086"/>
      <c r="D739" s="2095"/>
      <c r="K739" s="2228" t="s">
        <v>1131</v>
      </c>
      <c r="L739" s="2228"/>
      <c r="M739" s="2097" t="n">
        <f aca="false">M738/M736</f>
        <v>-0.00165622850522935</v>
      </c>
      <c r="N739" s="2512"/>
      <c r="O739" s="2223"/>
    </row>
    <row r="740" customFormat="false" ht="16.5" hidden="false" customHeight="false" outlineLevel="0" collapsed="false">
      <c r="A740" s="2080"/>
      <c r="B740" s="2229" t="s">
        <v>1263</v>
      </c>
      <c r="C740" s="2229"/>
      <c r="D740" s="2230" t="n">
        <f aca="false">SUM(D736:D738)</f>
        <v>9863663.51931332</v>
      </c>
      <c r="N740" s="2512"/>
      <c r="O740" s="2223"/>
    </row>
    <row r="741" customFormat="false" ht="15.75" hidden="false" customHeight="false" outlineLevel="0" collapsed="false">
      <c r="A741" s="2080"/>
      <c r="B741" s="2217"/>
      <c r="C741" s="2218"/>
      <c r="D741" s="2218"/>
      <c r="E741" s="2218"/>
      <c r="F741" s="2515"/>
      <c r="G741" s="2220"/>
      <c r="H741" s="2220"/>
      <c r="I741" s="2220"/>
      <c r="J741" s="2217"/>
      <c r="K741" s="2221"/>
      <c r="L741" s="2222"/>
      <c r="M741" s="2222"/>
      <c r="N741" s="2512"/>
      <c r="O741" s="2223"/>
    </row>
    <row r="742" customFormat="false" ht="15.75" hidden="false" customHeight="false" outlineLevel="0" collapsed="false">
      <c r="B742" s="2051"/>
      <c r="C742" s="2077"/>
      <c r="D742" s="2516"/>
      <c r="E742" s="2077"/>
      <c r="N742" s="2517"/>
    </row>
    <row r="743" customFormat="false" ht="15.75" hidden="false" customHeight="false" outlineLevel="0" collapsed="false">
      <c r="B743" s="2051"/>
      <c r="C743" s="2077"/>
      <c r="D743" s="2516"/>
      <c r="E743" s="2077"/>
      <c r="N743" s="2517"/>
    </row>
    <row r="744" customFormat="false" ht="45" hidden="false" customHeight="false" outlineLevel="0" collapsed="false">
      <c r="A744" s="2270" t="s">
        <v>2640</v>
      </c>
      <c r="B744" s="2270"/>
      <c r="C744" s="2270"/>
      <c r="D744" s="2270"/>
      <c r="E744" s="2270"/>
      <c r="F744" s="2270"/>
      <c r="G744" s="2270"/>
      <c r="H744" s="2270"/>
      <c r="I744" s="2270"/>
      <c r="J744" s="2270"/>
      <c r="K744" s="2270"/>
      <c r="L744" s="2270"/>
      <c r="M744" s="2270"/>
      <c r="N744" s="2270"/>
      <c r="O744" s="1989" t="str">
        <f aca="false">$O$6</f>
        <v>Month June-2023</v>
      </c>
      <c r="S744" s="1990" t="s">
        <v>1069</v>
      </c>
      <c r="T744" s="1991" t="str">
        <f aca="false">O744</f>
        <v>Month June-2023</v>
      </c>
      <c r="U744" s="1990" t="s">
        <v>1070</v>
      </c>
      <c r="V744" s="1990" t="s">
        <v>1071</v>
      </c>
      <c r="W744" s="1990" t="s">
        <v>1072</v>
      </c>
      <c r="X744" s="1990" t="s">
        <v>1073</v>
      </c>
    </row>
    <row r="745" customFormat="false" ht="15.75" hidden="false" customHeight="true" outlineLevel="0" collapsed="false">
      <c r="A745" s="1992" t="s">
        <v>794</v>
      </c>
      <c r="B745" s="1993" t="s">
        <v>1074</v>
      </c>
      <c r="C745" s="1994" t="s">
        <v>1075</v>
      </c>
      <c r="D745" s="1994"/>
      <c r="E745" s="1994"/>
      <c r="F745" s="2422" t="s">
        <v>45</v>
      </c>
      <c r="G745" s="1996" t="s">
        <v>1076</v>
      </c>
      <c r="H745" s="1996"/>
      <c r="I745" s="1996"/>
      <c r="J745" s="1996" t="s">
        <v>29</v>
      </c>
      <c r="K745" s="1996" t="s">
        <v>1077</v>
      </c>
      <c r="L745" s="1996"/>
      <c r="M745" s="1994" t="s">
        <v>1134</v>
      </c>
      <c r="N745" s="1993"/>
      <c r="O745" s="1997" t="s">
        <v>479</v>
      </c>
    </row>
    <row r="746" customFormat="false" ht="15.75" hidden="false" customHeight="false" outlineLevel="0" collapsed="false">
      <c r="A746" s="1992"/>
      <c r="B746" s="1993"/>
      <c r="C746" s="1998" t="s">
        <v>1079</v>
      </c>
      <c r="D746" s="1998"/>
      <c r="E746" s="1998" t="s">
        <v>1080</v>
      </c>
      <c r="F746" s="2422"/>
      <c r="G746" s="2249" t="n">
        <f aca="false">'NORTH-1'!$H$8</f>
        <v>44929</v>
      </c>
      <c r="H746" s="2249" t="n">
        <f aca="false">'NORTH-1'!$H$8</f>
        <v>44929</v>
      </c>
      <c r="I746" s="2000" t="s">
        <v>47</v>
      </c>
      <c r="J746" s="1996"/>
      <c r="K746" s="2000" t="s">
        <v>1081</v>
      </c>
      <c r="L746" s="2000" t="s">
        <v>1082</v>
      </c>
      <c r="M746" s="1994" t="s">
        <v>1083</v>
      </c>
      <c r="N746" s="1998" t="s">
        <v>741</v>
      </c>
      <c r="O746" s="1997"/>
      <c r="T746" s="1441" t="n">
        <v>15283200.0000001</v>
      </c>
      <c r="U746" s="1441" t="n">
        <v>15283200.0000001</v>
      </c>
      <c r="V746" s="1441" t="n">
        <f aca="false">T746-U746</f>
        <v>0</v>
      </c>
      <c r="W746" s="2001" t="n">
        <f aca="false">V746/U746*100</f>
        <v>0</v>
      </c>
      <c r="X746" s="1441" t="str">
        <f aca="false">IF(W746&gt;40,"FAULT",IF(W746&lt;-40,"CHECK","OK"))</f>
        <v>OK</v>
      </c>
    </row>
    <row r="747" customFormat="false" ht="15.75" hidden="false" customHeight="false" outlineLevel="0" collapsed="false">
      <c r="A747" s="2002" t="n">
        <v>1</v>
      </c>
      <c r="B747" s="2003" t="n">
        <v>2</v>
      </c>
      <c r="C747" s="2004" t="n">
        <v>4</v>
      </c>
      <c r="D747" s="2004"/>
      <c r="E747" s="2003" t="n">
        <v>5</v>
      </c>
      <c r="F747" s="2423" t="n">
        <v>7</v>
      </c>
      <c r="G747" s="2002" t="n">
        <v>9</v>
      </c>
      <c r="H747" s="2002" t="n">
        <v>9</v>
      </c>
      <c r="I747" s="2002" t="s">
        <v>1084</v>
      </c>
      <c r="J747" s="2002" t="n">
        <v>11</v>
      </c>
      <c r="K747" s="2002" t="s">
        <v>1085</v>
      </c>
      <c r="L747" s="2002" t="s">
        <v>1086</v>
      </c>
      <c r="M747" s="2002" t="n">
        <v>14</v>
      </c>
      <c r="N747" s="2006" t="n">
        <v>15</v>
      </c>
      <c r="O747" s="2002" t="n">
        <v>16</v>
      </c>
      <c r="T747" s="1441"/>
      <c r="U747" s="1441"/>
      <c r="V747" s="1441"/>
      <c r="W747" s="2001"/>
      <c r="X747" s="1441"/>
    </row>
    <row r="748" customFormat="false" ht="15.75" hidden="false" customHeight="false" outlineLevel="0" collapsed="false">
      <c r="A748" s="2016"/>
      <c r="B748" s="2008" t="s">
        <v>2641</v>
      </c>
      <c r="C748" s="2009"/>
      <c r="D748" s="2009"/>
      <c r="E748" s="2009"/>
      <c r="F748" s="2427"/>
      <c r="G748" s="2009"/>
      <c r="H748" s="2009"/>
      <c r="I748" s="2009"/>
      <c r="J748" s="2009"/>
      <c r="K748" s="2010"/>
      <c r="L748" s="2009"/>
      <c r="M748" s="2013"/>
      <c r="N748" s="2014"/>
      <c r="O748" s="2027"/>
      <c r="T748" s="1441"/>
      <c r="U748" s="1441"/>
      <c r="V748" s="1441"/>
      <c r="W748" s="2001"/>
      <c r="X748" s="1441"/>
    </row>
    <row r="749" customFormat="false" ht="15.75" hidden="false" customHeight="false" outlineLevel="0" collapsed="false">
      <c r="A749" s="2016"/>
      <c r="B749" s="2017" t="s">
        <v>2357</v>
      </c>
      <c r="C749" s="2018" t="n">
        <v>11</v>
      </c>
      <c r="D749" s="2542" t="s">
        <v>788</v>
      </c>
      <c r="E749" s="2018"/>
      <c r="F749" s="2071" t="n">
        <v>1</v>
      </c>
      <c r="G749" s="2212" t="n">
        <v>50001787</v>
      </c>
      <c r="H749" s="2212" t="n">
        <v>52909528</v>
      </c>
      <c r="I749" s="2212" t="n">
        <f aca="false">H749-G749</f>
        <v>2907741</v>
      </c>
      <c r="J749" s="2027" t="n">
        <v>1</v>
      </c>
      <c r="K749" s="2024" t="n">
        <f aca="false">J749*I749*F749</f>
        <v>2907741</v>
      </c>
      <c r="L749" s="2128"/>
      <c r="M749" s="2128" t="n">
        <f aca="false">K749*$I$737/$K$752</f>
        <v>2910138.02749009</v>
      </c>
      <c r="N749" s="2129"/>
      <c r="O749" s="2027"/>
      <c r="T749" s="1441"/>
      <c r="U749" s="1441"/>
      <c r="V749" s="1441"/>
      <c r="W749" s="2001"/>
      <c r="X749" s="1441"/>
    </row>
    <row r="750" customFormat="false" ht="15.75" hidden="false" customHeight="false" outlineLevel="0" collapsed="false">
      <c r="A750" s="2016"/>
      <c r="B750" s="2017" t="s">
        <v>2358</v>
      </c>
      <c r="C750" s="2018" t="n">
        <v>11</v>
      </c>
      <c r="D750" s="2535"/>
      <c r="E750" s="2018"/>
      <c r="F750" s="2071" t="n">
        <v>1</v>
      </c>
      <c r="G750" s="2212" t="n">
        <v>82735440</v>
      </c>
      <c r="H750" s="2212" t="n">
        <v>85589016</v>
      </c>
      <c r="I750" s="2212" t="n">
        <f aca="false">H750-G750</f>
        <v>2853576</v>
      </c>
      <c r="J750" s="2027" t="n">
        <v>1</v>
      </c>
      <c r="K750" s="2024" t="n">
        <f aca="false">J750*I750*F750</f>
        <v>2853576</v>
      </c>
      <c r="L750" s="2128"/>
      <c r="M750" s="2128" t="n">
        <f aca="false">K750*$I$737/$K$752</f>
        <v>2855928.37599121</v>
      </c>
      <c r="N750" s="2129"/>
      <c r="O750" s="2027"/>
      <c r="T750" s="1441"/>
      <c r="U750" s="1441"/>
      <c r="V750" s="1441"/>
      <c r="W750" s="2001"/>
      <c r="X750" s="1441"/>
    </row>
    <row r="751" customFormat="false" ht="15.75" hidden="false" customHeight="false" outlineLevel="0" collapsed="false">
      <c r="A751" s="2016"/>
      <c r="B751" s="2017" t="s">
        <v>2642</v>
      </c>
      <c r="C751" s="2018" t="n">
        <v>11</v>
      </c>
      <c r="D751" s="2617"/>
      <c r="E751" s="2018"/>
      <c r="F751" s="2071" t="n">
        <v>1</v>
      </c>
      <c r="G751" s="2212" t="n">
        <v>63563369</v>
      </c>
      <c r="H751" s="2212" t="n">
        <v>67657591</v>
      </c>
      <c r="I751" s="2212" t="n">
        <f aca="false">H751-G751</f>
        <v>4094222</v>
      </c>
      <c r="J751" s="2027" t="n">
        <v>1</v>
      </c>
      <c r="K751" s="2024" t="n">
        <f aca="false">J751*I751*F751</f>
        <v>4094222</v>
      </c>
      <c r="L751" s="2128"/>
      <c r="M751" s="2128" t="n">
        <f aca="false">K751*$I$737/$K$752</f>
        <v>4097597.11583202</v>
      </c>
      <c r="N751" s="2205"/>
      <c r="O751" s="2027"/>
      <c r="T751" s="1441"/>
      <c r="U751" s="1441"/>
      <c r="V751" s="1441"/>
      <c r="W751" s="2001"/>
      <c r="X751" s="1441"/>
    </row>
    <row r="752" customFormat="false" ht="15.75" hidden="false" customHeight="false" outlineLevel="0" collapsed="false">
      <c r="A752" s="2016"/>
      <c r="B752" s="2189"/>
      <c r="C752" s="2190"/>
      <c r="D752" s="2191"/>
      <c r="E752" s="2190"/>
      <c r="F752" s="2511"/>
      <c r="G752" s="2193"/>
      <c r="H752" s="2193" t="n">
        <v>0</v>
      </c>
      <c r="I752" s="2193"/>
      <c r="J752" s="2234" t="s">
        <v>475</v>
      </c>
      <c r="K752" s="2130" t="n">
        <f aca="false">SUM(K749:K751)</f>
        <v>9855539</v>
      </c>
      <c r="L752" s="2235"/>
      <c r="M752" s="2130" t="n">
        <f aca="false">SUM(M749:M751)</f>
        <v>9863663.51931332</v>
      </c>
      <c r="N752" s="2071"/>
      <c r="O752" s="2027"/>
      <c r="T752" s="1441"/>
      <c r="U752" s="1441"/>
      <c r="V752" s="1441"/>
      <c r="W752" s="2001"/>
      <c r="X752" s="1441"/>
    </row>
    <row r="753" customFormat="false" ht="15.75" hidden="false" customHeight="false" outlineLevel="0" collapsed="false">
      <c r="A753" s="2016"/>
      <c r="B753" s="2058" t="s">
        <v>2641</v>
      </c>
      <c r="C753" s="2059"/>
      <c r="D753" s="2059"/>
      <c r="E753" s="2059"/>
      <c r="F753" s="2062"/>
      <c r="G753" s="2059"/>
      <c r="H753" s="2059" t="n">
        <v>0</v>
      </c>
      <c r="I753" s="2059"/>
      <c r="J753" s="2208"/>
      <c r="K753" s="2209"/>
      <c r="L753" s="2210"/>
      <c r="M753" s="2210"/>
      <c r="N753" s="2064"/>
      <c r="O753" s="2027"/>
      <c r="T753" s="1441"/>
      <c r="U753" s="1441"/>
      <c r="V753" s="1441"/>
      <c r="W753" s="2001"/>
      <c r="X753" s="1441"/>
    </row>
    <row r="754" customFormat="false" ht="15.75" hidden="false" customHeight="true" outlineLevel="0" collapsed="false">
      <c r="A754" s="2016" t="n">
        <v>1</v>
      </c>
      <c r="B754" s="2017" t="s">
        <v>2643</v>
      </c>
      <c r="C754" s="2152" t="n">
        <v>11</v>
      </c>
      <c r="D754" s="2579"/>
      <c r="E754" s="2018" t="s">
        <v>2644</v>
      </c>
      <c r="F754" s="2071" t="n">
        <v>1</v>
      </c>
      <c r="G754" s="2594" t="n">
        <v>79299989</v>
      </c>
      <c r="H754" s="2594" t="n">
        <v>79299989</v>
      </c>
      <c r="I754" s="2053" t="n">
        <f aca="false">H754-G754</f>
        <v>0</v>
      </c>
      <c r="J754" s="2027" t="n">
        <v>1</v>
      </c>
      <c r="K754" s="2135" t="s">
        <v>348</v>
      </c>
      <c r="L754" s="2237" t="n">
        <v>0</v>
      </c>
      <c r="M754" s="2128" t="n">
        <f aca="false">L754*$K$763/$L$763</f>
        <v>0</v>
      </c>
      <c r="N754" s="2159" t="s">
        <v>2493</v>
      </c>
      <c r="O754" s="2155" t="s">
        <v>2645</v>
      </c>
      <c r="S754" s="2077" t="str">
        <f aca="false">B754</f>
        <v>Meradia</v>
      </c>
      <c r="T754" s="2328" t="n">
        <f aca="false">M754</f>
        <v>0</v>
      </c>
      <c r="U754" s="1441" t="n">
        <v>0</v>
      </c>
      <c r="V754" s="1441" t="n">
        <f aca="false">T754-U754</f>
        <v>0</v>
      </c>
      <c r="W754" s="2001" t="e">
        <f aca="false">V754/U754*100</f>
        <v>#DIV/0!</v>
      </c>
      <c r="X754" s="1441" t="e">
        <f aca="false">IF(W754&gt;40,"FAULT",IF(W754&lt;-40,"CHECK","OK"))</f>
        <v>#DIV/0!</v>
      </c>
    </row>
    <row r="755" customFormat="false" ht="15.75" hidden="false" customHeight="false" outlineLevel="0" collapsed="false">
      <c r="A755" s="2016" t="n">
        <v>2</v>
      </c>
      <c r="B755" s="2017" t="s">
        <v>2646</v>
      </c>
      <c r="C755" s="2152" t="n">
        <v>11</v>
      </c>
      <c r="D755" s="2580"/>
      <c r="E755" s="2018" t="s">
        <v>2647</v>
      </c>
      <c r="F755" s="2071" t="n">
        <v>1</v>
      </c>
      <c r="G755" s="2594" t="n">
        <v>35007828</v>
      </c>
      <c r="H755" s="2594" t="n">
        <v>36289191</v>
      </c>
      <c r="I755" s="2053" t="n">
        <f aca="false">H755-G755</f>
        <v>1281363</v>
      </c>
      <c r="J755" s="2027" t="n">
        <v>1</v>
      </c>
      <c r="K755" s="2135"/>
      <c r="L755" s="2128" t="n">
        <f aca="false">J755*I755*F755</f>
        <v>1281363</v>
      </c>
      <c r="M755" s="2128" t="n">
        <f aca="false">L755*$K$763/$L$763</f>
        <v>1292900.73951139</v>
      </c>
      <c r="N755" s="2159" t="s">
        <v>762</v>
      </c>
      <c r="O755" s="2155"/>
      <c r="S755" s="2077" t="str">
        <f aca="false">B755</f>
        <v>Shipahibagh</v>
      </c>
      <c r="T755" s="2328" t="n">
        <f aca="false">M755</f>
        <v>1292900.73951139</v>
      </c>
      <c r="U755" s="1441" t="n">
        <v>1411235.52360725</v>
      </c>
      <c r="V755" s="1441" t="n">
        <f aca="false">T755-U755</f>
        <v>-118334.784095862</v>
      </c>
      <c r="W755" s="2001" t="n">
        <f aca="false">V755/U755*100</f>
        <v>-8.38519029009327</v>
      </c>
      <c r="X755" s="1441" t="str">
        <f aca="false">IF(W755&gt;40,"FAULT",IF(W755&lt;-40,"CHECK","OK"))</f>
        <v>OK</v>
      </c>
    </row>
    <row r="756" customFormat="false" ht="15.75" hidden="false" customHeight="false" outlineLevel="0" collapsed="false">
      <c r="A756" s="2016" t="n">
        <v>3</v>
      </c>
      <c r="B756" s="2017" t="s">
        <v>2648</v>
      </c>
      <c r="C756" s="2152" t="n">
        <v>11</v>
      </c>
      <c r="D756" s="2580"/>
      <c r="E756" s="2018" t="s">
        <v>2649</v>
      </c>
      <c r="F756" s="2071" t="n">
        <v>1</v>
      </c>
      <c r="G756" s="2594" t="n">
        <v>50450357</v>
      </c>
      <c r="H756" s="2594" t="n">
        <v>50450358</v>
      </c>
      <c r="I756" s="2053" t="n">
        <f aca="false">H756-G756</f>
        <v>1</v>
      </c>
      <c r="J756" s="2027" t="n">
        <v>1</v>
      </c>
      <c r="K756" s="2135"/>
      <c r="L756" s="2128" t="n">
        <f aca="false">J756*I756*F756</f>
        <v>1</v>
      </c>
      <c r="M756" s="2128" t="n">
        <f aca="false">L756*$K$763/$L$763</f>
        <v>1.00900427085173</v>
      </c>
      <c r="N756" s="2154" t="s">
        <v>2493</v>
      </c>
      <c r="O756" s="2155" t="s">
        <v>2645</v>
      </c>
      <c r="S756" s="2077" t="str">
        <f aca="false">B756</f>
        <v>Farazi Hospital</v>
      </c>
      <c r="T756" s="2328" t="n">
        <f aca="false">M756</f>
        <v>1.00900427085173</v>
      </c>
      <c r="U756" s="1441" t="n">
        <v>0</v>
      </c>
      <c r="V756" s="1441" t="n">
        <f aca="false">T756-U756</f>
        <v>1.00900427085173</v>
      </c>
      <c r="W756" s="2001" t="e">
        <f aca="false">V756/U756*100</f>
        <v>#DIV/0!</v>
      </c>
      <c r="X756" s="1441" t="e">
        <f aca="false">IF(W756&gt;40,"FAULT",IF(W756&lt;-40,"CHECK","OK"))</f>
        <v>#DIV/0!</v>
      </c>
    </row>
    <row r="757" customFormat="false" ht="15.75" hidden="false" customHeight="false" outlineLevel="0" collapsed="false">
      <c r="A757" s="2016" t="n">
        <v>4</v>
      </c>
      <c r="B757" s="2017" t="s">
        <v>2650</v>
      </c>
      <c r="C757" s="2152" t="n">
        <v>11</v>
      </c>
      <c r="D757" s="2580"/>
      <c r="E757" s="2018" t="s">
        <v>2490</v>
      </c>
      <c r="F757" s="2071" t="n">
        <v>1</v>
      </c>
      <c r="G757" s="2594" t="n">
        <v>89182268</v>
      </c>
      <c r="H757" s="2594" t="n">
        <v>91131594</v>
      </c>
      <c r="I757" s="2053" t="n">
        <f aca="false">H757-G757</f>
        <v>1949326</v>
      </c>
      <c r="J757" s="2027" t="n">
        <v>1</v>
      </c>
      <c r="K757" s="2135"/>
      <c r="L757" s="2128" t="n">
        <f aca="false">J757*I757*F757</f>
        <v>1949326</v>
      </c>
      <c r="M757" s="2128" t="n">
        <f aca="false">L757*$K$763/$L$763</f>
        <v>1966878.25928233</v>
      </c>
      <c r="N757" s="2154" t="s">
        <v>2493</v>
      </c>
      <c r="O757" s="2155"/>
      <c r="S757" s="2077" t="str">
        <f aca="false">B757</f>
        <v>West Bansree</v>
      </c>
      <c r="T757" s="2328" t="n">
        <f aca="false">M757</f>
        <v>1966878.25928233</v>
      </c>
      <c r="U757" s="1441" t="n">
        <v>1837316.47773742</v>
      </c>
      <c r="V757" s="1441" t="n">
        <f aca="false">T757-U757</f>
        <v>129561.781544908</v>
      </c>
      <c r="W757" s="2001" t="n">
        <f aca="false">V757/U757*100</f>
        <v>7.05168560314973</v>
      </c>
      <c r="X757" s="1441" t="str">
        <f aca="false">IF(W757&gt;40,"FAULT",IF(W757&lt;-40,"CHECK","OK"))</f>
        <v>OK</v>
      </c>
    </row>
    <row r="758" customFormat="false" ht="15.75" hidden="false" customHeight="false" outlineLevel="0" collapsed="false">
      <c r="A758" s="2016" t="n">
        <v>5</v>
      </c>
      <c r="B758" s="2017" t="s">
        <v>2651</v>
      </c>
      <c r="C758" s="2152" t="n">
        <v>11</v>
      </c>
      <c r="D758" s="2580"/>
      <c r="E758" s="2018" t="s">
        <v>2652</v>
      </c>
      <c r="F758" s="2071" t="n">
        <v>1</v>
      </c>
      <c r="G758" s="2594" t="n">
        <v>12612480</v>
      </c>
      <c r="H758" s="2594" t="n">
        <v>15066081</v>
      </c>
      <c r="I758" s="2053" t="n">
        <f aca="false">H758-G758</f>
        <v>2453601</v>
      </c>
      <c r="J758" s="2027" t="n">
        <v>1</v>
      </c>
      <c r="K758" s="2135"/>
      <c r="L758" s="2128" t="n">
        <f aca="false">J758*I758*F758</f>
        <v>2453601</v>
      </c>
      <c r="M758" s="2128" t="n">
        <f aca="false">L758*$K$763/$L$763</f>
        <v>2475693.88796609</v>
      </c>
      <c r="N758" s="2154" t="s">
        <v>2493</v>
      </c>
      <c r="O758" s="2155"/>
      <c r="S758" s="2077" t="str">
        <f aca="false">B758</f>
        <v>Model School(Nearest)</v>
      </c>
      <c r="T758" s="2328" t="n">
        <f aca="false">M758</f>
        <v>2475693.88796609</v>
      </c>
      <c r="U758" s="1441" t="n">
        <v>2316464.25370808</v>
      </c>
      <c r="V758" s="1441" t="n">
        <f aca="false">T758-U758</f>
        <v>159229.634258008</v>
      </c>
      <c r="W758" s="2001" t="n">
        <f aca="false">V758/U758*100</f>
        <v>6.87382220567925</v>
      </c>
      <c r="X758" s="1441" t="str">
        <f aca="false">IF(W758&gt;40,"FAULT",IF(W758&lt;-40,"CHECK","OK"))</f>
        <v>OK</v>
      </c>
    </row>
    <row r="759" customFormat="false" ht="15.75" hidden="false" customHeight="false" outlineLevel="0" collapsed="false">
      <c r="A759" s="2016" t="n">
        <v>6</v>
      </c>
      <c r="B759" s="2017" t="s">
        <v>2653</v>
      </c>
      <c r="C759" s="2152" t="n">
        <v>11</v>
      </c>
      <c r="D759" s="2580"/>
      <c r="E759" s="2018" t="s">
        <v>2654</v>
      </c>
      <c r="F759" s="2071" t="n">
        <v>1</v>
      </c>
      <c r="G759" s="2594" t="n">
        <v>50569666</v>
      </c>
      <c r="H759" s="2594" t="n">
        <v>53101375</v>
      </c>
      <c r="I759" s="2053" t="n">
        <f aca="false">H759-G759</f>
        <v>2531709</v>
      </c>
      <c r="J759" s="2027" t="n">
        <v>1</v>
      </c>
      <c r="K759" s="2135"/>
      <c r="L759" s="2128" t="n">
        <f aca="false">J759*I759*F759</f>
        <v>2531709</v>
      </c>
      <c r="M759" s="2128" t="n">
        <f aca="false">L759*$K$763/$L$763</f>
        <v>2554505.19355377</v>
      </c>
      <c r="N759" s="2154" t="s">
        <v>2493</v>
      </c>
      <c r="O759" s="2155"/>
      <c r="S759" s="2077" t="str">
        <f aca="false">B759</f>
        <v>Bhuiyan Para</v>
      </c>
      <c r="T759" s="2328" t="n">
        <f aca="false">M759</f>
        <v>2554505.19355377</v>
      </c>
      <c r="U759" s="1441" t="n">
        <v>2408712.74097344</v>
      </c>
      <c r="V759" s="1441" t="n">
        <f aca="false">T759-U759</f>
        <v>145792.452580331</v>
      </c>
      <c r="W759" s="2001" t="n">
        <f aca="false">V759/U759*100</f>
        <v>6.05271230978797</v>
      </c>
      <c r="X759" s="1441" t="str">
        <f aca="false">IF(W759&gt;40,"FAULT",IF(W759&lt;-40,"CHECK","OK"))</f>
        <v>OK</v>
      </c>
    </row>
    <row r="760" customFormat="false" ht="15.75" hidden="false" customHeight="false" outlineLevel="0" collapsed="false">
      <c r="A760" s="2016" t="n">
        <v>7</v>
      </c>
      <c r="B760" s="2017" t="s">
        <v>2655</v>
      </c>
      <c r="C760" s="2152" t="n">
        <v>11</v>
      </c>
      <c r="D760" s="2580"/>
      <c r="E760" s="2018" t="s">
        <v>2656</v>
      </c>
      <c r="F760" s="2071" t="n">
        <v>1</v>
      </c>
      <c r="G760" s="2594" t="n">
        <v>12579186</v>
      </c>
      <c r="H760" s="2594" t="n">
        <v>14133451</v>
      </c>
      <c r="I760" s="2053" t="n">
        <f aca="false">H760-G760</f>
        <v>1554265</v>
      </c>
      <c r="J760" s="2027" t="n">
        <v>1</v>
      </c>
      <c r="K760" s="2135"/>
      <c r="L760" s="2128" t="n">
        <f aca="false">J760*I760*F760</f>
        <v>1554265</v>
      </c>
      <c r="M760" s="2128" t="n">
        <f aca="false">L760*$K$763/$L$763</f>
        <v>1568260.02303537</v>
      </c>
      <c r="N760" s="2154" t="s">
        <v>2493</v>
      </c>
      <c r="O760" s="2155"/>
      <c r="S760" s="2077" t="str">
        <f aca="false">B760</f>
        <v>Bonobithi (Ideal) School</v>
      </c>
      <c r="T760" s="2328" t="n">
        <f aca="false">M760</f>
        <v>1568260.02303537</v>
      </c>
      <c r="U760" s="1441" t="n">
        <v>1428642.87666264</v>
      </c>
      <c r="V760" s="1441" t="n">
        <f aca="false">T760-U760</f>
        <v>139617.146372732</v>
      </c>
      <c r="W760" s="2001" t="n">
        <f aca="false">V760/U760*100</f>
        <v>9.77271147698457</v>
      </c>
      <c r="X760" s="1441" t="str">
        <f aca="false">IF(W760&gt;40,"FAULT",IF(W760&lt;-40,"CHECK","OK"))</f>
        <v>OK</v>
      </c>
    </row>
    <row r="761" customFormat="false" ht="15.75" hidden="false" customHeight="false" outlineLevel="0" collapsed="false">
      <c r="A761" s="2016" t="n">
        <v>8</v>
      </c>
      <c r="B761" s="2017" t="s">
        <v>2657</v>
      </c>
      <c r="C761" s="2152" t="n">
        <v>0.415</v>
      </c>
      <c r="D761" s="2580"/>
      <c r="E761" s="2018" t="n">
        <v>3043122</v>
      </c>
      <c r="F761" s="2071" t="n">
        <v>1</v>
      </c>
      <c r="G761" s="2594" t="n">
        <v>7023.2</v>
      </c>
      <c r="H761" s="2594" t="n">
        <v>7023.2</v>
      </c>
      <c r="I761" s="2053" t="n">
        <f aca="false">H761-G761</f>
        <v>0</v>
      </c>
      <c r="J761" s="2027" t="n">
        <v>80</v>
      </c>
      <c r="K761" s="2135"/>
      <c r="L761" s="2128" t="n">
        <f aca="false">J761*I761*F761</f>
        <v>0</v>
      </c>
      <c r="M761" s="2128" t="n">
        <f aca="false">L761*$K$763/$L$763</f>
        <v>0</v>
      </c>
      <c r="N761" s="2154" t="s">
        <v>2493</v>
      </c>
      <c r="O761" s="2155"/>
      <c r="S761" s="2077" t="str">
        <f aca="false">B761</f>
        <v>AT-01</v>
      </c>
      <c r="T761" s="2328" t="n">
        <f aca="false">M761</f>
        <v>0</v>
      </c>
      <c r="U761" s="1441" t="n">
        <v>0</v>
      </c>
      <c r="V761" s="1441" t="n">
        <f aca="false">T761-U761</f>
        <v>0</v>
      </c>
      <c r="W761" s="2001" t="e">
        <f aca="false">V761/U761*100</f>
        <v>#DIV/0!</v>
      </c>
      <c r="X761" s="1441" t="e">
        <f aca="false">IF(W761&gt;40,"FAULT",IF(W761&lt;-40,"CHECK","OK"))</f>
        <v>#DIV/0!</v>
      </c>
    </row>
    <row r="762" customFormat="false" ht="15.75" hidden="false" customHeight="false" outlineLevel="0" collapsed="false">
      <c r="A762" s="2016" t="n">
        <v>9</v>
      </c>
      <c r="B762" s="2017" t="s">
        <v>2658</v>
      </c>
      <c r="C762" s="2152" t="n">
        <v>0.415</v>
      </c>
      <c r="D762" s="2580"/>
      <c r="E762" s="2018" t="n">
        <v>3043146</v>
      </c>
      <c r="F762" s="2071" t="n">
        <v>1</v>
      </c>
      <c r="G762" s="2594" t="n">
        <v>4637.2</v>
      </c>
      <c r="H762" s="2594" t="n">
        <v>4704.4</v>
      </c>
      <c r="I762" s="2053" t="n">
        <f aca="false">H762-G762</f>
        <v>67.1999999999998</v>
      </c>
      <c r="J762" s="2027" t="n">
        <v>80</v>
      </c>
      <c r="K762" s="2135"/>
      <c r="L762" s="2128" t="n">
        <f aca="false">J762*I762*F762</f>
        <v>5375.99999999999</v>
      </c>
      <c r="M762" s="2128" t="n">
        <f aca="false">L762*$K$763/$L$763</f>
        <v>5424.40696009891</v>
      </c>
      <c r="N762" s="2154" t="s">
        <v>2493</v>
      </c>
      <c r="O762" s="2155"/>
      <c r="S762" s="2077" t="str">
        <f aca="false">B762</f>
        <v>AT-02</v>
      </c>
      <c r="T762" s="2328" t="n">
        <f aca="false">M762</f>
        <v>5424.40696009891</v>
      </c>
      <c r="U762" s="1441" t="n">
        <v>4669.38031923468</v>
      </c>
      <c r="V762" s="1441" t="n">
        <f aca="false">T762-U762</f>
        <v>755.026640864231</v>
      </c>
      <c r="W762" s="2001" t="n">
        <f aca="false">V762/U762*100</f>
        <v>16.1697396494784</v>
      </c>
      <c r="X762" s="1441" t="str">
        <f aca="false">IF(W762&gt;40,"FAULT",IF(W762&lt;-40,"CHECK","OK"))</f>
        <v>OK</v>
      </c>
    </row>
    <row r="763" customFormat="false" ht="20.25" hidden="false" customHeight="false" outlineLevel="0" collapsed="false">
      <c r="A763" s="2132"/>
      <c r="B763" s="2142" t="s">
        <v>122</v>
      </c>
      <c r="C763" s="2143"/>
      <c r="D763" s="2143"/>
      <c r="E763" s="2143"/>
      <c r="F763" s="2454"/>
      <c r="G763" s="2145"/>
      <c r="H763" s="2145"/>
      <c r="I763" s="2145"/>
      <c r="J763" s="2239" t="s">
        <v>1187</v>
      </c>
      <c r="K763" s="2130" t="n">
        <f aca="false">M752</f>
        <v>9863663.51931332</v>
      </c>
      <c r="L763" s="2130" t="n">
        <f aca="false">SUM(L754:L762)</f>
        <v>9775641</v>
      </c>
      <c r="M763" s="2130" t="n">
        <f aca="false">SUM(M754:M762)</f>
        <v>9863663.51931332</v>
      </c>
      <c r="N763" s="2458" t="n">
        <f aca="false">(M763-L763)/L763*100</f>
        <v>0.900427085173486</v>
      </c>
      <c r="O763" s="2240"/>
    </row>
    <row r="764" customFormat="false" ht="15.75" hidden="false" customHeight="false" outlineLevel="0" collapsed="false">
      <c r="F764" s="2100"/>
      <c r="N764" s="2498"/>
    </row>
    <row r="765" customFormat="false" ht="15.75" hidden="false" customHeight="false" outlineLevel="0" collapsed="false">
      <c r="F765" s="2169" t="s">
        <v>1234</v>
      </c>
      <c r="G765" s="2169"/>
      <c r="H765" s="2169"/>
      <c r="I765" s="2170" t="s">
        <v>212</v>
      </c>
    </row>
    <row r="766" customFormat="false" ht="15.75" hidden="false" customHeight="false" outlineLevel="0" collapsed="false">
      <c r="F766" s="2129" t="s">
        <v>2493</v>
      </c>
      <c r="G766" s="2017" t="s">
        <v>1367</v>
      </c>
      <c r="H766" s="2017"/>
      <c r="I766" s="2171" t="n">
        <f aca="false">SUM(M754,M756:M762)</f>
        <v>8570762.77980193</v>
      </c>
      <c r="O766" s="2077" t="s">
        <v>122</v>
      </c>
    </row>
    <row r="767" customFormat="false" ht="15.75" hidden="false" customHeight="false" outlineLevel="0" collapsed="false">
      <c r="F767" s="2129" t="s">
        <v>762</v>
      </c>
      <c r="G767" s="2017" t="s">
        <v>1367</v>
      </c>
      <c r="H767" s="2017"/>
      <c r="I767" s="2171" t="n">
        <f aca="false">M755</f>
        <v>1292900.73951139</v>
      </c>
    </row>
    <row r="768" customFormat="false" ht="15.75" hidden="false" customHeight="false" outlineLevel="0" collapsed="false">
      <c r="F768" s="2129"/>
      <c r="G768" s="2017"/>
      <c r="H768" s="2017"/>
      <c r="I768" s="2171"/>
    </row>
    <row r="769" customFormat="false" ht="15.75" hidden="false" customHeight="false" outlineLevel="0" collapsed="false">
      <c r="F769" s="2129"/>
      <c r="G769" s="2017"/>
      <c r="H769" s="2017"/>
      <c r="I769" s="2171"/>
    </row>
    <row r="770" customFormat="false" ht="15.75" hidden="false" customHeight="false" outlineLevel="0" collapsed="false">
      <c r="F770" s="2260"/>
      <c r="G770" s="2017"/>
      <c r="H770" s="2017"/>
      <c r="I770" s="2171"/>
    </row>
    <row r="771" customFormat="false" ht="15.75" hidden="false" customHeight="true" outlineLevel="0" collapsed="false">
      <c r="F771" s="2241" t="s">
        <v>1239</v>
      </c>
      <c r="G771" s="2241"/>
      <c r="H771" s="2241"/>
      <c r="I771" s="2242" t="n">
        <f aca="false">SUM(I766:I770)</f>
        <v>9863663.51931332</v>
      </c>
      <c r="J771" s="2130" t="n">
        <f aca="false">I771-M763</f>
        <v>0</v>
      </c>
    </row>
    <row r="772" customFormat="false" ht="15.75" hidden="false" customHeight="false" outlineLevel="0" collapsed="false">
      <c r="F772" s="2103"/>
    </row>
    <row r="780" customFormat="false" ht="15.75" hidden="false" customHeight="false" outlineLevel="0" collapsed="false">
      <c r="M780" s="2077" t="s">
        <v>122</v>
      </c>
    </row>
    <row r="785" customFormat="false" ht="45" hidden="false" customHeight="false" outlineLevel="0" collapsed="false">
      <c r="A785" s="2270" t="s">
        <v>2659</v>
      </c>
      <c r="B785" s="2270"/>
      <c r="C785" s="2270"/>
      <c r="D785" s="2270"/>
      <c r="E785" s="2270"/>
      <c r="F785" s="2270"/>
      <c r="G785" s="2270"/>
      <c r="H785" s="2270"/>
      <c r="I785" s="2270"/>
      <c r="J785" s="2270"/>
      <c r="K785" s="2270"/>
      <c r="L785" s="2270"/>
      <c r="M785" s="2270"/>
      <c r="N785" s="2270"/>
      <c r="O785" s="1989" t="str">
        <f aca="false">$O$6</f>
        <v>Month June-2023</v>
      </c>
      <c r="S785" s="1990" t="s">
        <v>1069</v>
      </c>
      <c r="T785" s="1991" t="str">
        <f aca="false">O785</f>
        <v>Month June-2023</v>
      </c>
      <c r="U785" s="1990" t="s">
        <v>1070</v>
      </c>
      <c r="V785" s="1990" t="s">
        <v>1071</v>
      </c>
      <c r="W785" s="1990" t="s">
        <v>1072</v>
      </c>
      <c r="X785" s="1990" t="s">
        <v>1073</v>
      </c>
    </row>
    <row r="786" customFormat="false" ht="15.75" hidden="false" customHeight="true" outlineLevel="0" collapsed="false">
      <c r="A786" s="1992" t="s">
        <v>794</v>
      </c>
      <c r="B786" s="1993" t="s">
        <v>1074</v>
      </c>
      <c r="C786" s="1994" t="s">
        <v>1075</v>
      </c>
      <c r="D786" s="1994"/>
      <c r="E786" s="1994"/>
      <c r="F786" s="2422" t="s">
        <v>45</v>
      </c>
      <c r="G786" s="1996" t="s">
        <v>1076</v>
      </c>
      <c r="H786" s="1996"/>
      <c r="I786" s="1996"/>
      <c r="J786" s="1996" t="s">
        <v>29</v>
      </c>
      <c r="K786" s="1996" t="s">
        <v>1077</v>
      </c>
      <c r="L786" s="1996"/>
      <c r="M786" s="1994" t="s">
        <v>1134</v>
      </c>
      <c r="N786" s="1993"/>
      <c r="O786" s="1997" t="s">
        <v>479</v>
      </c>
    </row>
    <row r="787" customFormat="false" ht="15.75" hidden="false" customHeight="false" outlineLevel="0" collapsed="false">
      <c r="A787" s="1992"/>
      <c r="B787" s="1993"/>
      <c r="C787" s="1998" t="s">
        <v>1079</v>
      </c>
      <c r="D787" s="1998"/>
      <c r="E787" s="1998" t="s">
        <v>1080</v>
      </c>
      <c r="F787" s="2422"/>
      <c r="G787" s="2249" t="n">
        <f aca="false">'NORTH-1'!$H$8</f>
        <v>44929</v>
      </c>
      <c r="H787" s="2249" t="n">
        <f aca="false">'NORTH-1'!$H$8</f>
        <v>44929</v>
      </c>
      <c r="I787" s="2000" t="s">
        <v>47</v>
      </c>
      <c r="J787" s="1996"/>
      <c r="K787" s="2000" t="s">
        <v>1081</v>
      </c>
      <c r="L787" s="2000" t="s">
        <v>1082</v>
      </c>
      <c r="M787" s="1994" t="s">
        <v>1083</v>
      </c>
      <c r="N787" s="1998" t="s">
        <v>741</v>
      </c>
      <c r="O787" s="1997"/>
      <c r="T787" s="1441" t="n">
        <v>15283200.0000001</v>
      </c>
      <c r="U787" s="1441" t="n">
        <v>15283200.0000001</v>
      </c>
      <c r="V787" s="1441" t="n">
        <f aca="false">T787-U787</f>
        <v>0</v>
      </c>
      <c r="W787" s="2001" t="n">
        <f aca="false">V787/U787*100</f>
        <v>0</v>
      </c>
      <c r="X787" s="1441" t="str">
        <f aca="false">IF(W787&gt;40,"FAULT",IF(W787&lt;-40,"CHECK","OK"))</f>
        <v>OK</v>
      </c>
    </row>
    <row r="788" customFormat="false" ht="15.75" hidden="false" customHeight="false" outlineLevel="0" collapsed="false">
      <c r="A788" s="2002" t="n">
        <v>1</v>
      </c>
      <c r="B788" s="2003" t="n">
        <v>2</v>
      </c>
      <c r="C788" s="2004" t="n">
        <v>4</v>
      </c>
      <c r="D788" s="2004"/>
      <c r="E788" s="2003" t="n">
        <v>5</v>
      </c>
      <c r="F788" s="2423" t="n">
        <v>7</v>
      </c>
      <c r="G788" s="2002" t="n">
        <v>9</v>
      </c>
      <c r="H788" s="2002" t="n">
        <v>9</v>
      </c>
      <c r="I788" s="2002" t="s">
        <v>1084</v>
      </c>
      <c r="J788" s="2002" t="n">
        <v>11</v>
      </c>
      <c r="K788" s="2002" t="s">
        <v>1085</v>
      </c>
      <c r="L788" s="2002" t="s">
        <v>1086</v>
      </c>
      <c r="M788" s="2002" t="n">
        <v>14</v>
      </c>
      <c r="N788" s="2006" t="n">
        <v>15</v>
      </c>
      <c r="O788" s="2002" t="n">
        <v>16</v>
      </c>
    </row>
    <row r="789" customFormat="false" ht="15.75" hidden="false" customHeight="false" outlineLevel="0" collapsed="false">
      <c r="A789" s="2016"/>
      <c r="B789" s="2008" t="s">
        <v>2660</v>
      </c>
      <c r="C789" s="2009"/>
      <c r="D789" s="2009"/>
      <c r="E789" s="2009"/>
      <c r="F789" s="2427"/>
      <c r="G789" s="2009"/>
      <c r="H789" s="2009"/>
      <c r="I789" s="2009"/>
      <c r="J789" s="2009"/>
      <c r="K789" s="2010"/>
      <c r="L789" s="2009"/>
      <c r="M789" s="2013"/>
      <c r="N789" s="2014"/>
      <c r="O789" s="2027"/>
    </row>
    <row r="790" customFormat="false" ht="15.75" hidden="false" customHeight="false" outlineLevel="0" collapsed="false">
      <c r="A790" s="2188" t="n">
        <f aca="false">'NORTH-1'!A1423</f>
        <v>8</v>
      </c>
      <c r="B790" s="2198" t="str">
        <f aca="false">'NORTH-1'!B1423</f>
        <v>Lalmatia Circuit-2</v>
      </c>
      <c r="C790" s="2199" t="n">
        <f aca="false">'NORTH-1'!C1423</f>
        <v>33</v>
      </c>
      <c r="D790" s="2655" t="n">
        <f aca="false">'NORTH-1'!D1423</f>
        <v>0</v>
      </c>
      <c r="E790" s="2648" t="str">
        <f aca="false">'NORTH-1'!E1423</f>
        <v>SICAM</v>
      </c>
      <c r="F790" s="2649" t="n">
        <f aca="false">'NORTH-1'!F1423</f>
        <v>1</v>
      </c>
      <c r="G790" s="2650" t="n">
        <f aca="false">'NORTH-1'!G1423</f>
        <v>58.14</v>
      </c>
      <c r="H790" s="2650" t="n">
        <f aca="false">'NORTH-1'!H1423</f>
        <v>82.53</v>
      </c>
      <c r="I790" s="2650" t="n">
        <f aca="false">'NORTH-1'!I1423</f>
        <v>24.39</v>
      </c>
      <c r="J790" s="2651" t="n">
        <f aca="false">'NORTH-1'!J1423</f>
        <v>1000</v>
      </c>
      <c r="K790" s="2652" t="str">
        <f aca="false">'NORTH-1'!K1423</f>
        <v>Estimated</v>
      </c>
      <c r="L790" s="2653" t="n">
        <f aca="false">'NORTH-1'!L1423</f>
        <v>15393240</v>
      </c>
      <c r="M790" s="2653" t="n">
        <f aca="false">'NORTH-1'!M1423</f>
        <v>16221081.2422613</v>
      </c>
      <c r="N790" s="2654"/>
      <c r="O790" s="2027"/>
    </row>
    <row r="791" customFormat="false" ht="32.25" hidden="false" customHeight="true" outlineLevel="0" collapsed="false">
      <c r="A791" s="2016"/>
      <c r="B791" s="2189"/>
      <c r="C791" s="2190"/>
      <c r="D791" s="2191"/>
      <c r="E791" s="2610"/>
      <c r="F791" s="2611"/>
      <c r="G791" s="2612"/>
      <c r="H791" s="2612"/>
      <c r="I791" s="2612"/>
      <c r="J791" s="2613" t="s">
        <v>475</v>
      </c>
      <c r="K791" s="2614"/>
      <c r="L791" s="2614" t="n">
        <f aca="false">SUM(L790:L790)</f>
        <v>15393240</v>
      </c>
      <c r="M791" s="2614" t="n">
        <f aca="false">SUM(M790:M790)</f>
        <v>16221081.2422613</v>
      </c>
      <c r="N791" s="2512"/>
      <c r="O791" s="2027"/>
    </row>
    <row r="792" customFormat="false" ht="15.75" hidden="false" customHeight="false" outlineLevel="0" collapsed="false">
      <c r="A792" s="2027"/>
      <c r="B792" s="2008" t="s">
        <v>2661</v>
      </c>
      <c r="C792" s="2009"/>
      <c r="D792" s="2009"/>
      <c r="E792" s="2009"/>
      <c r="F792" s="2427"/>
      <c r="G792" s="2009"/>
      <c r="H792" s="2009"/>
      <c r="I792" s="2009"/>
      <c r="J792" s="2195"/>
      <c r="K792" s="2196"/>
      <c r="L792" s="2197"/>
      <c r="M792" s="2197"/>
      <c r="N792" s="2014"/>
      <c r="O792" s="2151"/>
    </row>
    <row r="793" customFormat="false" ht="15.75" hidden="false" customHeight="false" outlineLevel="0" collapsed="false">
      <c r="A793" s="2027" t="n">
        <v>1</v>
      </c>
      <c r="B793" s="2017" t="s">
        <v>2662</v>
      </c>
      <c r="C793" s="2018" t="n">
        <v>33</v>
      </c>
      <c r="D793" s="2153" t="s">
        <v>76</v>
      </c>
      <c r="E793" s="2018"/>
      <c r="F793" s="2071" t="n">
        <v>1</v>
      </c>
      <c r="G793" s="2212"/>
      <c r="H793" s="2212"/>
      <c r="I793" s="2053" t="n">
        <f aca="false">H793-G793</f>
        <v>0</v>
      </c>
      <c r="J793" s="2027"/>
      <c r="K793" s="2024" t="n">
        <f aca="false">J793*I793*F793</f>
        <v>0</v>
      </c>
      <c r="L793" s="2128"/>
      <c r="M793" s="2128"/>
      <c r="N793" s="2129"/>
      <c r="O793" s="2151"/>
    </row>
    <row r="794" customFormat="false" ht="15.75" hidden="false" customHeight="false" outlineLevel="0" collapsed="false">
      <c r="A794" s="2027" t="n">
        <v>2</v>
      </c>
      <c r="B794" s="2017" t="s">
        <v>2555</v>
      </c>
      <c r="C794" s="2018" t="n">
        <v>33</v>
      </c>
      <c r="D794" s="2153"/>
      <c r="E794" s="2018"/>
      <c r="F794" s="2071" t="n">
        <v>1</v>
      </c>
      <c r="G794" s="2212"/>
      <c r="H794" s="2212"/>
      <c r="I794" s="2053" t="n">
        <f aca="false">H794-G794</f>
        <v>0</v>
      </c>
      <c r="J794" s="2027"/>
      <c r="K794" s="2024" t="n">
        <f aca="false">J794*I794*F794</f>
        <v>0</v>
      </c>
      <c r="L794" s="2128"/>
      <c r="M794" s="2128"/>
      <c r="N794" s="2129"/>
      <c r="O794" s="2151"/>
    </row>
    <row r="795" customFormat="false" ht="15.75" hidden="false" customHeight="false" outlineLevel="0" collapsed="false">
      <c r="A795" s="2027" t="n">
        <v>3</v>
      </c>
      <c r="B795" s="2017" t="s">
        <v>2663</v>
      </c>
      <c r="C795" s="2018" t="n">
        <v>33</v>
      </c>
      <c r="D795" s="2153"/>
      <c r="E795" s="2018" t="s">
        <v>2664</v>
      </c>
      <c r="F795" s="2071" t="n">
        <v>1</v>
      </c>
      <c r="G795" s="2212"/>
      <c r="H795" s="2212"/>
      <c r="I795" s="2053" t="n">
        <f aca="false">H795-G795</f>
        <v>0</v>
      </c>
      <c r="J795" s="2027"/>
      <c r="K795" s="2024" t="n">
        <f aca="false">J795*I795*F795</f>
        <v>0</v>
      </c>
      <c r="L795" s="2128"/>
      <c r="M795" s="2128"/>
      <c r="N795" s="2129"/>
      <c r="O795" s="2151"/>
    </row>
    <row r="796" customFormat="false" ht="15.75" hidden="false" customHeight="false" outlineLevel="0" collapsed="false">
      <c r="A796" s="2027"/>
      <c r="B796" s="2189"/>
      <c r="C796" s="2190"/>
      <c r="D796" s="2191"/>
      <c r="E796" s="2190"/>
      <c r="F796" s="2511"/>
      <c r="G796" s="2193"/>
      <c r="H796" s="2193"/>
      <c r="I796" s="2204"/>
      <c r="J796" s="2142" t="s">
        <v>475</v>
      </c>
      <c r="K796" s="2130" t="n">
        <f aca="false">SUM(K793:K795)</f>
        <v>0</v>
      </c>
      <c r="L796" s="2130" t="n">
        <f aca="false">SUM(L793:L795)</f>
        <v>0</v>
      </c>
      <c r="M796" s="2130" t="n">
        <f aca="false">SUM(M793:M795)</f>
        <v>0</v>
      </c>
      <c r="N796" s="2205"/>
      <c r="O796" s="2151"/>
    </row>
    <row r="797" customFormat="false" ht="15.75" hidden="false" customHeight="false" outlineLevel="0" collapsed="false">
      <c r="A797" s="2027"/>
      <c r="B797" s="2058" t="s">
        <v>2665</v>
      </c>
      <c r="C797" s="2059"/>
      <c r="D797" s="2059"/>
      <c r="E797" s="2059"/>
      <c r="F797" s="2062"/>
      <c r="G797" s="2059"/>
      <c r="H797" s="2059"/>
      <c r="I797" s="2059"/>
      <c r="J797" s="2059"/>
      <c r="K797" s="2060"/>
      <c r="L797" s="2059"/>
      <c r="M797" s="2063"/>
      <c r="N797" s="2064"/>
      <c r="O797" s="2015"/>
    </row>
    <row r="798" customFormat="false" ht="15.75" hidden="false" customHeight="false" outlineLevel="0" collapsed="false">
      <c r="A798" s="2027"/>
      <c r="B798" s="2017" t="s">
        <v>1251</v>
      </c>
      <c r="C798" s="2018" t="n">
        <v>33</v>
      </c>
      <c r="D798" s="2065" t="s">
        <v>1108</v>
      </c>
      <c r="E798" s="2066"/>
      <c r="F798" s="2071"/>
      <c r="G798" s="2022"/>
      <c r="H798" s="2022"/>
      <c r="I798" s="2022"/>
      <c r="J798" s="2027"/>
      <c r="K798" s="2024"/>
      <c r="L798" s="2029" t="n">
        <f aca="false">J798*I798*F798</f>
        <v>0</v>
      </c>
      <c r="M798" s="2025"/>
      <c r="N798" s="2026"/>
      <c r="O798" s="2027"/>
    </row>
    <row r="799" customFormat="false" ht="15.75" hidden="false" customHeight="false" outlineLevel="0" collapsed="false">
      <c r="A799" s="2027"/>
      <c r="B799" s="2017" t="s">
        <v>1252</v>
      </c>
      <c r="C799" s="2018" t="n">
        <v>33</v>
      </c>
      <c r="D799" s="2065"/>
      <c r="E799" s="2066"/>
      <c r="F799" s="2071"/>
      <c r="G799" s="2022"/>
      <c r="H799" s="2022"/>
      <c r="I799" s="2022"/>
      <c r="J799" s="2027"/>
      <c r="K799" s="2024"/>
      <c r="L799" s="2029" t="n">
        <f aca="false">J799*I799*F799</f>
        <v>0</v>
      </c>
      <c r="M799" s="2029"/>
      <c r="N799" s="2030"/>
      <c r="O799" s="2027"/>
    </row>
    <row r="800" customFormat="false" ht="15.75" hidden="false" customHeight="false" outlineLevel="0" collapsed="false">
      <c r="A800" s="2027"/>
      <c r="B800" s="2037"/>
      <c r="C800" s="2038"/>
      <c r="D800" s="2038"/>
      <c r="E800" s="2038"/>
      <c r="F800" s="2054"/>
      <c r="G800" s="2041"/>
      <c r="H800" s="2041"/>
      <c r="I800" s="2041"/>
      <c r="J800" s="2037" t="s">
        <v>1110</v>
      </c>
      <c r="K800" s="2068"/>
      <c r="L800" s="2076" t="n">
        <f aca="false">SUM(L798:L799)</f>
        <v>0</v>
      </c>
      <c r="M800" s="2055"/>
      <c r="N800" s="2016"/>
      <c r="O800" s="2027"/>
    </row>
    <row r="801" customFormat="false" ht="15.75" hidden="false" customHeight="false" outlineLevel="0" collapsed="false">
      <c r="A801" s="2027"/>
      <c r="B801" s="2189"/>
      <c r="C801" s="2190"/>
      <c r="D801" s="2191"/>
      <c r="E801" s="2190"/>
      <c r="F801" s="2511"/>
      <c r="G801" s="2193"/>
      <c r="H801" s="2193"/>
      <c r="I801" s="2204"/>
      <c r="J801" s="2142"/>
      <c r="K801" s="2207"/>
      <c r="L801" s="2130"/>
      <c r="M801" s="2130"/>
      <c r="N801" s="2205"/>
      <c r="O801" s="2151"/>
    </row>
    <row r="802" customFormat="false" ht="15.75" hidden="false" customHeight="false" outlineLevel="0" collapsed="false">
      <c r="A802" s="2132"/>
      <c r="B802" s="2058" t="s">
        <v>2666</v>
      </c>
      <c r="C802" s="2059"/>
      <c r="D802" s="2059"/>
      <c r="E802" s="2059"/>
      <c r="F802" s="2062"/>
      <c r="G802" s="2059"/>
      <c r="H802" s="2059"/>
      <c r="I802" s="2059"/>
      <c r="J802" s="2208"/>
      <c r="K802" s="2209"/>
      <c r="L802" s="2210"/>
      <c r="M802" s="2210"/>
      <c r="N802" s="2064"/>
      <c r="O802" s="2151"/>
    </row>
    <row r="803" customFormat="false" ht="15.75" hidden="false" customHeight="true" outlineLevel="0" collapsed="false">
      <c r="A803" s="2027" t="n">
        <v>1</v>
      </c>
      <c r="B803" s="2017" t="s">
        <v>2221</v>
      </c>
      <c r="C803" s="2018" t="n">
        <v>33</v>
      </c>
      <c r="D803" s="2070" t="s">
        <v>67</v>
      </c>
      <c r="E803" s="2018" t="s">
        <v>2667</v>
      </c>
      <c r="F803" s="2071" t="n">
        <v>1</v>
      </c>
      <c r="G803" s="2212"/>
      <c r="H803" s="2212"/>
      <c r="I803" s="2212" t="n">
        <f aca="false">H803-G803</f>
        <v>0</v>
      </c>
      <c r="J803" s="2213" t="n">
        <v>10000</v>
      </c>
      <c r="K803" s="2214"/>
      <c r="L803" s="2128" t="n">
        <f aca="false">J803*I803*F803</f>
        <v>0</v>
      </c>
      <c r="M803" s="2128"/>
      <c r="N803" s="2131"/>
      <c r="O803" s="2151"/>
    </row>
    <row r="804" customFormat="false" ht="15.75" hidden="false" customHeight="false" outlineLevel="0" collapsed="false">
      <c r="A804" s="2027" t="n">
        <v>2</v>
      </c>
      <c r="B804" s="2017" t="s">
        <v>2223</v>
      </c>
      <c r="C804" s="2018" t="n">
        <v>33</v>
      </c>
      <c r="D804" s="2070"/>
      <c r="E804" s="2018" t="s">
        <v>2668</v>
      </c>
      <c r="F804" s="2071" t="n">
        <v>1</v>
      </c>
      <c r="G804" s="2212"/>
      <c r="H804" s="2212"/>
      <c r="I804" s="2212" t="n">
        <f aca="false">H804-G804</f>
        <v>0</v>
      </c>
      <c r="J804" s="2213" t="n">
        <v>10000</v>
      </c>
      <c r="K804" s="2214"/>
      <c r="L804" s="2128" t="n">
        <f aca="false">J804*I804*F804</f>
        <v>0</v>
      </c>
      <c r="M804" s="2128"/>
      <c r="N804" s="2131"/>
      <c r="O804" s="2151"/>
    </row>
    <row r="805" customFormat="false" ht="15.75" hidden="false" customHeight="false" outlineLevel="0" collapsed="false">
      <c r="A805" s="2132"/>
      <c r="B805" s="2142"/>
      <c r="C805" s="2143"/>
      <c r="D805" s="2143"/>
      <c r="E805" s="2143"/>
      <c r="F805" s="2454"/>
      <c r="G805" s="2145"/>
      <c r="H805" s="2145"/>
      <c r="I805" s="2145"/>
      <c r="J805" s="2142" t="s">
        <v>475</v>
      </c>
      <c r="K805" s="2121"/>
      <c r="L805" s="2130" t="n">
        <f aca="false">SUM(L803:L804)</f>
        <v>0</v>
      </c>
      <c r="M805" s="2130" t="n">
        <f aca="false">SUM(M803:M804)</f>
        <v>0</v>
      </c>
      <c r="N805" s="2458"/>
      <c r="O805" s="2151"/>
    </row>
    <row r="806" customFormat="false" ht="16.5" hidden="false" customHeight="false" outlineLevel="0" collapsed="false">
      <c r="A806" s="2080"/>
      <c r="B806" s="2217"/>
      <c r="C806" s="2218"/>
      <c r="D806" s="2218"/>
      <c r="E806" s="2218"/>
      <c r="F806" s="2515"/>
      <c r="G806" s="2220"/>
      <c r="H806" s="2220"/>
      <c r="I806" s="2220"/>
      <c r="J806" s="2217"/>
      <c r="K806" s="2221"/>
      <c r="L806" s="2222"/>
      <c r="M806" s="2222"/>
      <c r="N806" s="2512"/>
      <c r="O806" s="2223"/>
    </row>
    <row r="807" customFormat="false" ht="15.75" hidden="false" customHeight="false" outlineLevel="0" collapsed="false">
      <c r="A807" s="2080"/>
      <c r="B807" s="2081" t="s">
        <v>1258</v>
      </c>
      <c r="C807" s="2081"/>
      <c r="D807" s="2082" t="s">
        <v>212</v>
      </c>
      <c r="F807" s="2083" t="s">
        <v>1433</v>
      </c>
      <c r="G807" s="2083"/>
      <c r="H807" s="2083"/>
      <c r="I807" s="2082" t="s">
        <v>212</v>
      </c>
      <c r="K807" s="2084" t="s">
        <v>1123</v>
      </c>
      <c r="L807" s="2084"/>
      <c r="M807" s="2085" t="s">
        <v>212</v>
      </c>
      <c r="N807" s="2512"/>
      <c r="O807" s="2223"/>
    </row>
    <row r="808" customFormat="false" ht="15.75" hidden="false" customHeight="false" outlineLevel="0" collapsed="false">
      <c r="A808" s="2080"/>
      <c r="B808" s="2086" t="str">
        <f aca="false">B789</f>
        <v>33 KV Sending SIDE (Tariff Point)</v>
      </c>
      <c r="C808" s="2086"/>
      <c r="D808" s="2089" t="n">
        <f aca="false">M791</f>
        <v>16221081.2422613</v>
      </c>
      <c r="F808" s="2088" t="s">
        <v>1124</v>
      </c>
      <c r="G808" s="2088"/>
      <c r="H808" s="2088"/>
      <c r="I808" s="2224" t="n">
        <f aca="false">L800</f>
        <v>0</v>
      </c>
      <c r="K808" s="2225" t="str">
        <f aca="false">F809</f>
        <v>LALMATIA 33 KV NET IMPORT</v>
      </c>
      <c r="L808" s="2225"/>
      <c r="M808" s="2091" t="n">
        <f aca="false">I809</f>
        <v>16221081.2422613</v>
      </c>
      <c r="N808" s="2512"/>
      <c r="O808" s="2223"/>
    </row>
    <row r="809" customFormat="false" ht="15.75" hidden="false" customHeight="false" outlineLevel="0" collapsed="false">
      <c r="A809" s="2080"/>
      <c r="B809" s="2086" t="s">
        <v>1126</v>
      </c>
      <c r="C809" s="2086"/>
      <c r="D809" s="2226"/>
      <c r="F809" s="2088" t="s">
        <v>2669</v>
      </c>
      <c r="G809" s="2088"/>
      <c r="H809" s="2088"/>
      <c r="I809" s="2224" t="n">
        <f aca="false">D812-I808</f>
        <v>16221081.2422613</v>
      </c>
      <c r="K809" s="2227" t="s">
        <v>2670</v>
      </c>
      <c r="L809" s="2227"/>
      <c r="M809" s="2224" t="n">
        <f aca="false">M837</f>
        <v>15393240</v>
      </c>
      <c r="N809" s="2512"/>
      <c r="O809" s="2223"/>
    </row>
    <row r="810" customFormat="false" ht="15.75" hidden="false" customHeight="false" outlineLevel="0" collapsed="false">
      <c r="A810" s="2080"/>
      <c r="B810" s="2086" t="s">
        <v>1128</v>
      </c>
      <c r="C810" s="2086"/>
      <c r="D810" s="2092"/>
      <c r="K810" s="2088" t="s">
        <v>1262</v>
      </c>
      <c r="L810" s="2088"/>
      <c r="M810" s="2224" t="n">
        <f aca="false">M808-M809</f>
        <v>827841.242261274</v>
      </c>
      <c r="N810" s="2512"/>
      <c r="O810" s="2223"/>
    </row>
    <row r="811" customFormat="false" ht="16.5" hidden="false" customHeight="false" outlineLevel="0" collapsed="false">
      <c r="A811" s="2080"/>
      <c r="B811" s="2086" t="s">
        <v>1130</v>
      </c>
      <c r="C811" s="2086"/>
      <c r="D811" s="2095"/>
      <c r="K811" s="2228" t="s">
        <v>1131</v>
      </c>
      <c r="L811" s="2228"/>
      <c r="M811" s="2097" t="n">
        <f aca="false">M810/M808</f>
        <v>0.0510348989624979</v>
      </c>
      <c r="N811" s="2512"/>
      <c r="O811" s="2223"/>
    </row>
    <row r="812" customFormat="false" ht="16.5" hidden="false" customHeight="false" outlineLevel="0" collapsed="false">
      <c r="A812" s="2080"/>
      <c r="B812" s="2229" t="s">
        <v>1263</v>
      </c>
      <c r="C812" s="2229"/>
      <c r="D812" s="2230" t="n">
        <f aca="false">SUM(D808:D810)</f>
        <v>16221081.2422613</v>
      </c>
      <c r="N812" s="2512"/>
      <c r="O812" s="2223"/>
    </row>
    <row r="813" customFormat="false" ht="15.75" hidden="false" customHeight="false" outlineLevel="0" collapsed="false">
      <c r="A813" s="2080"/>
      <c r="B813" s="2217"/>
      <c r="C813" s="2218"/>
      <c r="D813" s="2218"/>
      <c r="E813" s="2218"/>
      <c r="F813" s="2515"/>
      <c r="G813" s="2220"/>
      <c r="H813" s="2220"/>
      <c r="I813" s="2220"/>
      <c r="J813" s="2217"/>
      <c r="K813" s="2221"/>
      <c r="L813" s="2222"/>
      <c r="M813" s="2222"/>
      <c r="N813" s="2512"/>
      <c r="O813" s="2223"/>
    </row>
    <row r="814" customFormat="false" ht="15.75" hidden="false" customHeight="false" outlineLevel="0" collapsed="false">
      <c r="B814" s="2051"/>
      <c r="C814" s="2077"/>
      <c r="D814" s="2516"/>
      <c r="E814" s="2077"/>
      <c r="N814" s="2517"/>
    </row>
    <row r="815" customFormat="false" ht="15.75" hidden="false" customHeight="false" outlineLevel="0" collapsed="false">
      <c r="B815" s="2051"/>
      <c r="C815" s="2077"/>
      <c r="D815" s="2516"/>
      <c r="E815" s="2077"/>
      <c r="N815" s="2517"/>
    </row>
    <row r="816" customFormat="false" ht="45" hidden="false" customHeight="false" outlineLevel="0" collapsed="false">
      <c r="A816" s="2270" t="s">
        <v>2671</v>
      </c>
      <c r="B816" s="2270"/>
      <c r="C816" s="2270"/>
      <c r="D816" s="2270"/>
      <c r="E816" s="2270"/>
      <c r="F816" s="2270"/>
      <c r="G816" s="2270"/>
      <c r="H816" s="2270"/>
      <c r="I816" s="2270"/>
      <c r="J816" s="2270"/>
      <c r="K816" s="2270"/>
      <c r="L816" s="2270"/>
      <c r="M816" s="2270"/>
      <c r="N816" s="2270"/>
      <c r="O816" s="1989" t="str">
        <f aca="false">$O$6</f>
        <v>Month June-2023</v>
      </c>
      <c r="S816" s="1990" t="s">
        <v>1069</v>
      </c>
      <c r="T816" s="1991" t="str">
        <f aca="false">O816</f>
        <v>Month June-2023</v>
      </c>
      <c r="U816" s="1990" t="s">
        <v>1070</v>
      </c>
      <c r="V816" s="1990" t="s">
        <v>1071</v>
      </c>
      <c r="W816" s="1990" t="s">
        <v>1072</v>
      </c>
      <c r="X816" s="1990" t="s">
        <v>1073</v>
      </c>
    </row>
    <row r="817" customFormat="false" ht="15.75" hidden="false" customHeight="true" outlineLevel="0" collapsed="false">
      <c r="A817" s="1992" t="s">
        <v>794</v>
      </c>
      <c r="B817" s="1993" t="s">
        <v>1074</v>
      </c>
      <c r="C817" s="1994" t="s">
        <v>1075</v>
      </c>
      <c r="D817" s="1994"/>
      <c r="E817" s="1994"/>
      <c r="F817" s="2422" t="s">
        <v>45</v>
      </c>
      <c r="G817" s="1996" t="s">
        <v>1076</v>
      </c>
      <c r="H817" s="1996"/>
      <c r="I817" s="1996"/>
      <c r="J817" s="1996" t="s">
        <v>29</v>
      </c>
      <c r="K817" s="1996" t="s">
        <v>1077</v>
      </c>
      <c r="L817" s="1996"/>
      <c r="M817" s="1994" t="s">
        <v>1134</v>
      </c>
      <c r="N817" s="1993"/>
      <c r="O817" s="1997" t="s">
        <v>479</v>
      </c>
    </row>
    <row r="818" customFormat="false" ht="15.75" hidden="false" customHeight="false" outlineLevel="0" collapsed="false">
      <c r="A818" s="1992"/>
      <c r="B818" s="1993"/>
      <c r="C818" s="1998" t="s">
        <v>1079</v>
      </c>
      <c r="D818" s="1998"/>
      <c r="E818" s="1998" t="s">
        <v>1080</v>
      </c>
      <c r="F818" s="2422"/>
      <c r="G818" s="2249" t="n">
        <f aca="false">'NORTH-1'!$H$8</f>
        <v>44929</v>
      </c>
      <c r="H818" s="2249" t="n">
        <f aca="false">'NORTH-1'!$H$8</f>
        <v>44929</v>
      </c>
      <c r="I818" s="2000" t="s">
        <v>47</v>
      </c>
      <c r="J818" s="1996"/>
      <c r="K818" s="2000" t="s">
        <v>1081</v>
      </c>
      <c r="L818" s="2000" t="s">
        <v>1082</v>
      </c>
      <c r="M818" s="1994" t="s">
        <v>1083</v>
      </c>
      <c r="N818" s="1998" t="s">
        <v>741</v>
      </c>
      <c r="O818" s="1997"/>
      <c r="T818" s="1441" t="n">
        <v>15283200.0000001</v>
      </c>
      <c r="U818" s="1441" t="n">
        <v>15283200.0000001</v>
      </c>
      <c r="V818" s="1441" t="n">
        <f aca="false">T818-U818</f>
        <v>0</v>
      </c>
      <c r="W818" s="2001" t="n">
        <f aca="false">V818/U818*100</f>
        <v>0</v>
      </c>
      <c r="X818" s="1441" t="str">
        <f aca="false">IF(W818&gt;40,"FAULT",IF(W818&lt;-40,"CHECK","OK"))</f>
        <v>OK</v>
      </c>
    </row>
    <row r="819" customFormat="false" ht="15.75" hidden="false" customHeight="false" outlineLevel="0" collapsed="false">
      <c r="A819" s="2002" t="n">
        <v>1</v>
      </c>
      <c r="B819" s="2003" t="n">
        <v>2</v>
      </c>
      <c r="C819" s="2004" t="n">
        <v>4</v>
      </c>
      <c r="D819" s="2004"/>
      <c r="E819" s="2003" t="n">
        <v>5</v>
      </c>
      <c r="F819" s="2423" t="n">
        <v>7</v>
      </c>
      <c r="G819" s="2002" t="n">
        <v>9</v>
      </c>
      <c r="H819" s="2002" t="n">
        <v>9</v>
      </c>
      <c r="I819" s="2002" t="s">
        <v>1084</v>
      </c>
      <c r="J819" s="2002" t="n">
        <v>11</v>
      </c>
      <c r="K819" s="2002" t="s">
        <v>1085</v>
      </c>
      <c r="L819" s="2002" t="s">
        <v>1086</v>
      </c>
      <c r="M819" s="2002" t="n">
        <v>14</v>
      </c>
      <c r="N819" s="2006" t="n">
        <v>15</v>
      </c>
      <c r="O819" s="2002" t="n">
        <v>16</v>
      </c>
      <c r="V819" s="1441" t="n">
        <f aca="false">T819-U819</f>
        <v>0</v>
      </c>
      <c r="W819" s="2001" t="e">
        <f aca="false">V819/U819*100</f>
        <v>#DIV/0!</v>
      </c>
      <c r="X819" s="1441" t="e">
        <f aca="false">IF(W819&gt;40,"FAULT",IF(W819&lt;-40,"CHECK","OK"))</f>
        <v>#DIV/0!</v>
      </c>
    </row>
    <row r="820" customFormat="false" ht="15.75" hidden="false" customHeight="false" outlineLevel="0" collapsed="false">
      <c r="A820" s="2016"/>
      <c r="B820" s="2008" t="s">
        <v>2672</v>
      </c>
      <c r="C820" s="2009"/>
      <c r="D820" s="2009"/>
      <c r="E820" s="2009"/>
      <c r="F820" s="2427"/>
      <c r="G820" s="2009"/>
      <c r="H820" s="2009"/>
      <c r="I820" s="2009"/>
      <c r="J820" s="2009"/>
      <c r="K820" s="2010"/>
      <c r="L820" s="2009"/>
      <c r="M820" s="2013"/>
      <c r="N820" s="2014"/>
      <c r="O820" s="2027"/>
      <c r="V820" s="1441" t="n">
        <f aca="false">T820-U820</f>
        <v>0</v>
      </c>
      <c r="W820" s="2001" t="e">
        <f aca="false">V820/U820*100</f>
        <v>#DIV/0!</v>
      </c>
      <c r="X820" s="1441" t="e">
        <f aca="false">IF(W820&gt;40,"FAULT",IF(W820&lt;-40,"CHECK","OK"))</f>
        <v>#DIV/0!</v>
      </c>
    </row>
    <row r="821" customFormat="false" ht="15.75" hidden="false" customHeight="false" outlineLevel="0" collapsed="false">
      <c r="A821" s="2016" t="n">
        <v>1</v>
      </c>
      <c r="B821" s="2017" t="s">
        <v>2616</v>
      </c>
      <c r="C821" s="2018" t="n">
        <v>11</v>
      </c>
      <c r="D821" s="2233" t="s">
        <v>76</v>
      </c>
      <c r="E821" s="2018" t="s">
        <v>2673</v>
      </c>
      <c r="F821" s="2071" t="n">
        <v>1</v>
      </c>
      <c r="G821" s="2212" t="n">
        <v>2647739</v>
      </c>
      <c r="H821" s="2212" t="n">
        <v>2720296</v>
      </c>
      <c r="I821" s="2212" t="n">
        <f aca="false">H821-G821</f>
        <v>72557</v>
      </c>
      <c r="J821" s="2027" t="n">
        <v>90</v>
      </c>
      <c r="K821" s="2024" t="n">
        <f aca="false">J821*I821*F821</f>
        <v>6530130</v>
      </c>
      <c r="L821" s="2128"/>
      <c r="M821" s="2128"/>
      <c r="N821" s="2129"/>
      <c r="O821" s="2027"/>
      <c r="V821" s="1441" t="n">
        <f aca="false">T821-U821</f>
        <v>0</v>
      </c>
      <c r="W821" s="2001" t="e">
        <f aca="false">V821/U821*100</f>
        <v>#DIV/0!</v>
      </c>
      <c r="X821" s="1441" t="e">
        <f aca="false">IF(W821&gt;40,"FAULT",IF(W821&lt;-40,"CHECK","OK"))</f>
        <v>#DIV/0!</v>
      </c>
    </row>
    <row r="822" customFormat="false" ht="15.75" hidden="false" customHeight="false" outlineLevel="0" collapsed="false">
      <c r="A822" s="2016" t="n">
        <v>2</v>
      </c>
      <c r="B822" s="2017" t="s">
        <v>2617</v>
      </c>
      <c r="C822" s="2018" t="n">
        <v>11</v>
      </c>
      <c r="D822" s="2233"/>
      <c r="E822" s="2018" t="s">
        <v>2674</v>
      </c>
      <c r="F822" s="2071" t="n">
        <v>1</v>
      </c>
      <c r="G822" s="2212" t="n">
        <v>2599626</v>
      </c>
      <c r="H822" s="2212" t="n">
        <v>2698105</v>
      </c>
      <c r="I822" s="2212" t="n">
        <f aca="false">H822-G822</f>
        <v>98479</v>
      </c>
      <c r="J822" s="2027" t="n">
        <v>90</v>
      </c>
      <c r="K822" s="2024" t="n">
        <f aca="false">J822*I822*F822</f>
        <v>8863110</v>
      </c>
      <c r="L822" s="2128"/>
      <c r="M822" s="2128"/>
      <c r="N822" s="2129"/>
      <c r="O822" s="2027"/>
      <c r="V822" s="1441" t="n">
        <f aca="false">T822-U822</f>
        <v>0</v>
      </c>
      <c r="W822" s="2001" t="e">
        <f aca="false">V822/U822*100</f>
        <v>#DIV/0!</v>
      </c>
      <c r="X822" s="1441" t="e">
        <f aca="false">IF(W822&gt;40,"FAULT",IF(W822&lt;-40,"CHECK","OK"))</f>
        <v>#DIV/0!</v>
      </c>
    </row>
    <row r="823" customFormat="false" ht="15.75" hidden="false" customHeight="false" outlineLevel="0" collapsed="false">
      <c r="A823" s="2016"/>
      <c r="B823" s="2189"/>
      <c r="C823" s="2190"/>
      <c r="D823" s="2191"/>
      <c r="E823" s="2190"/>
      <c r="F823" s="2511"/>
      <c r="G823" s="2193"/>
      <c r="H823" s="2193" t="n">
        <v>0</v>
      </c>
      <c r="I823" s="2193"/>
      <c r="J823" s="2234" t="s">
        <v>475</v>
      </c>
      <c r="K823" s="2130" t="n">
        <f aca="false">SUM(K821:K822)</f>
        <v>15393240</v>
      </c>
      <c r="L823" s="2235"/>
      <c r="M823" s="2130" t="n">
        <f aca="false">SUM(M821:M822)</f>
        <v>0</v>
      </c>
      <c r="N823" s="2205"/>
      <c r="O823" s="2027"/>
      <c r="V823" s="1441" t="n">
        <f aca="false">T823-U823</f>
        <v>0</v>
      </c>
      <c r="W823" s="2001" t="e">
        <f aca="false">V823/U823*100</f>
        <v>#DIV/0!</v>
      </c>
      <c r="X823" s="1441" t="e">
        <f aca="false">IF(W823&gt;40,"FAULT",IF(W823&lt;-40,"CHECK","OK"))</f>
        <v>#DIV/0!</v>
      </c>
    </row>
    <row r="824" customFormat="false" ht="15.75" hidden="false" customHeight="false" outlineLevel="0" collapsed="false">
      <c r="A824" s="2016"/>
      <c r="B824" s="2058" t="s">
        <v>2672</v>
      </c>
      <c r="C824" s="2059"/>
      <c r="D824" s="2059"/>
      <c r="E824" s="2059"/>
      <c r="F824" s="2062"/>
      <c r="G824" s="2059"/>
      <c r="H824" s="2059" t="n">
        <v>0</v>
      </c>
      <c r="I824" s="2059"/>
      <c r="J824" s="2208"/>
      <c r="K824" s="2209"/>
      <c r="L824" s="2210"/>
      <c r="M824" s="2210"/>
      <c r="N824" s="2064"/>
      <c r="O824" s="2027"/>
      <c r="V824" s="1441" t="n">
        <f aca="false">T824-U824</f>
        <v>0</v>
      </c>
      <c r="W824" s="2001" t="e">
        <f aca="false">V824/U824*100</f>
        <v>#DIV/0!</v>
      </c>
      <c r="X824" s="1441" t="e">
        <f aca="false">IF(W824&gt;40,"FAULT",IF(W824&lt;-40,"CHECK","OK"))</f>
        <v>#DIV/0!</v>
      </c>
    </row>
    <row r="825" customFormat="false" ht="15.75" hidden="false" customHeight="true" outlineLevel="0" collapsed="false">
      <c r="A825" s="2016" t="n">
        <v>1</v>
      </c>
      <c r="B825" s="2017" t="s">
        <v>2675</v>
      </c>
      <c r="C825" s="2152" t="n">
        <v>11</v>
      </c>
      <c r="D825" s="2309" t="s">
        <v>67</v>
      </c>
      <c r="E825" s="2018" t="s">
        <v>2676</v>
      </c>
      <c r="F825" s="2071" t="n">
        <v>1</v>
      </c>
      <c r="G825" s="2120" t="n">
        <v>5900445</v>
      </c>
      <c r="H825" s="2120" t="n">
        <v>5900445</v>
      </c>
      <c r="I825" s="2053" t="n">
        <f aca="false">H825-G825</f>
        <v>0</v>
      </c>
      <c r="J825" s="2027" t="n">
        <v>1</v>
      </c>
      <c r="K825" s="2135" t="n">
        <v>115</v>
      </c>
      <c r="L825" s="2656" t="n">
        <f aca="false">1.73*10.5*K825*0.9*24*31</f>
        <v>1398777.66</v>
      </c>
      <c r="M825" s="2128" t="n">
        <f aca="false">L825*$K$837/$L$837</f>
        <v>1302877.46868476</v>
      </c>
      <c r="N825" s="2154" t="s">
        <v>752</v>
      </c>
      <c r="O825" s="2155"/>
      <c r="S825" s="2077" t="str">
        <f aca="false">B825</f>
        <v>Shankor O/H</v>
      </c>
      <c r="T825" s="2519" t="n">
        <f aca="false">M825</f>
        <v>1302877.46868476</v>
      </c>
      <c r="U825" s="2077" t="n">
        <v>1399733.28641826</v>
      </c>
      <c r="V825" s="1441" t="n">
        <f aca="false">T825-U825</f>
        <v>-96855.8177334999</v>
      </c>
      <c r="W825" s="2001" t="n">
        <f aca="false">V825/U825*100</f>
        <v>-6.91959094445353</v>
      </c>
      <c r="X825" s="1441" t="str">
        <f aca="false">IF(W825&gt;40,"FAULT",IF(W825&lt;-40,"CHECK","OK"))</f>
        <v>OK</v>
      </c>
    </row>
    <row r="826" customFormat="false" ht="15.75" hidden="false" customHeight="false" outlineLevel="0" collapsed="false">
      <c r="A826" s="2016" t="n">
        <v>2</v>
      </c>
      <c r="B826" s="2017" t="s">
        <v>2677</v>
      </c>
      <c r="C826" s="2152" t="n">
        <v>11</v>
      </c>
      <c r="D826" s="2309"/>
      <c r="E826" s="2018"/>
      <c r="F826" s="2071" t="n">
        <v>1</v>
      </c>
      <c r="G826" s="2120" t="n">
        <v>627449</v>
      </c>
      <c r="H826" s="2120" t="n">
        <v>627449</v>
      </c>
      <c r="I826" s="2053" t="n">
        <f aca="false">H826-G826</f>
        <v>0</v>
      </c>
      <c r="J826" s="2027" t="n">
        <v>1</v>
      </c>
      <c r="K826" s="2135"/>
      <c r="L826" s="2029" t="n">
        <f aca="false">J826*I826*F826</f>
        <v>0</v>
      </c>
      <c r="M826" s="2128" t="n">
        <f aca="false">L826*$K$837/$L$837</f>
        <v>0</v>
      </c>
      <c r="N826" s="2154" t="s">
        <v>752</v>
      </c>
      <c r="O826" s="2155"/>
      <c r="S826" s="2077" t="str">
        <f aca="false">B826</f>
        <v>Bangabobondhu museum</v>
      </c>
      <c r="T826" s="2519" t="n">
        <f aca="false">M826</f>
        <v>0</v>
      </c>
      <c r="U826" s="2077" t="n">
        <v>0</v>
      </c>
      <c r="V826" s="1441" t="n">
        <f aca="false">T826-U826</f>
        <v>0</v>
      </c>
      <c r="W826" s="2001" t="e">
        <f aca="false">V826/U826*100</f>
        <v>#DIV/0!</v>
      </c>
      <c r="X826" s="1441" t="e">
        <f aca="false">IF(W826&gt;40,"FAULT",IF(W826&lt;-40,"CHECK","OK"))</f>
        <v>#DIV/0!</v>
      </c>
    </row>
    <row r="827" customFormat="false" ht="15.75" hidden="false" customHeight="false" outlineLevel="0" collapsed="false">
      <c r="A827" s="2016" t="n">
        <v>3</v>
      </c>
      <c r="B827" s="2017" t="s">
        <v>2678</v>
      </c>
      <c r="C827" s="2152" t="n">
        <v>11</v>
      </c>
      <c r="D827" s="2309"/>
      <c r="E827" s="2018" t="n">
        <v>202006950</v>
      </c>
      <c r="F827" s="2071" t="n">
        <v>1</v>
      </c>
      <c r="G827" s="2120" t="n">
        <v>76132438</v>
      </c>
      <c r="H827" s="2120" t="n">
        <v>78185685</v>
      </c>
      <c r="I827" s="2053" t="n">
        <f aca="false">H827-G827</f>
        <v>2053247</v>
      </c>
      <c r="J827" s="2027" t="n">
        <v>1</v>
      </c>
      <c r="K827" s="2135"/>
      <c r="L827" s="2029" t="n">
        <f aca="false">J827*I827*F827</f>
        <v>2053247</v>
      </c>
      <c r="M827" s="2128" t="n">
        <f aca="false">L827*$K$837/$L$837</f>
        <v>1912476.39309923</v>
      </c>
      <c r="N827" s="2154" t="s">
        <v>752</v>
      </c>
      <c r="O827" s="2155"/>
      <c r="S827" s="2077" t="str">
        <f aca="false">B827</f>
        <v>Road No-13/A</v>
      </c>
      <c r="T827" s="2519" t="n">
        <f aca="false">M827</f>
        <v>1912476.39309923</v>
      </c>
      <c r="U827" s="2077" t="n">
        <v>2160918.30292951</v>
      </c>
      <c r="V827" s="1441" t="n">
        <f aca="false">T827-U827</f>
        <v>-248441.90983028</v>
      </c>
      <c r="W827" s="2001" t="n">
        <f aca="false">V827/U827*100</f>
        <v>-11.4970524102402</v>
      </c>
      <c r="X827" s="1441" t="str">
        <f aca="false">IF(W827&gt;40,"FAULT",IF(W827&lt;-40,"CHECK","OK"))</f>
        <v>OK</v>
      </c>
    </row>
    <row r="828" customFormat="false" ht="15.75" hidden="false" customHeight="false" outlineLevel="0" collapsed="false">
      <c r="A828" s="2016" t="n">
        <v>4</v>
      </c>
      <c r="B828" s="2017" t="s">
        <v>2679</v>
      </c>
      <c r="C828" s="2152" t="n">
        <v>11</v>
      </c>
      <c r="D828" s="2309"/>
      <c r="E828" s="2018" t="s">
        <v>2680</v>
      </c>
      <c r="F828" s="2071" t="n">
        <v>1</v>
      </c>
      <c r="G828" s="2120" t="n">
        <v>96836903</v>
      </c>
      <c r="H828" s="2120" t="n">
        <v>99151250</v>
      </c>
      <c r="I828" s="2053" t="n">
        <f aca="false">H828-G828</f>
        <v>2314347</v>
      </c>
      <c r="J828" s="2027" t="n">
        <v>1</v>
      </c>
      <c r="K828" s="2135"/>
      <c r="L828" s="2029" t="n">
        <f aca="false">J828*I828*F828</f>
        <v>2314347</v>
      </c>
      <c r="M828" s="2128" t="n">
        <f aca="false">L828*$K$837/$L$837</f>
        <v>2155675.37804269</v>
      </c>
      <c r="N828" s="2154" t="s">
        <v>752</v>
      </c>
      <c r="O828" s="2155"/>
      <c r="S828" s="2077" t="str">
        <f aca="false">B828</f>
        <v>Jaforabad</v>
      </c>
      <c r="T828" s="2519" t="n">
        <f aca="false">M828</f>
        <v>2155675.37804269</v>
      </c>
      <c r="U828" s="2077" t="n">
        <v>2181617.43464824</v>
      </c>
      <c r="V828" s="1441" t="n">
        <f aca="false">T828-U828</f>
        <v>-25942.0566055505</v>
      </c>
      <c r="W828" s="2001" t="n">
        <f aca="false">V828/U828*100</f>
        <v>-1.18912033766971</v>
      </c>
      <c r="X828" s="1441" t="str">
        <f aca="false">IF(W828&gt;40,"FAULT",IF(W828&lt;-40,"CHECK","OK"))</f>
        <v>OK</v>
      </c>
    </row>
    <row r="829" customFormat="false" ht="15.75" hidden="false" customHeight="false" outlineLevel="0" collapsed="false">
      <c r="A829" s="2016" t="n">
        <v>5</v>
      </c>
      <c r="B829" s="2017" t="s">
        <v>2681</v>
      </c>
      <c r="C829" s="2152" t="n">
        <v>11</v>
      </c>
      <c r="D829" s="2309"/>
      <c r="E829" s="2018" t="s">
        <v>2682</v>
      </c>
      <c r="F829" s="2071" t="n">
        <v>1</v>
      </c>
      <c r="G829" s="2120" t="n">
        <v>0</v>
      </c>
      <c r="H829" s="2120" t="n">
        <v>0</v>
      </c>
      <c r="I829" s="2053" t="n">
        <f aca="false">H829-G829</f>
        <v>0</v>
      </c>
      <c r="J829" s="2027" t="n">
        <v>1</v>
      </c>
      <c r="K829" s="2135"/>
      <c r="L829" s="2029" t="n">
        <f aca="false">J829*I829*F829</f>
        <v>0</v>
      </c>
      <c r="M829" s="2128" t="n">
        <f aca="false">L829*$K$837/$L$837</f>
        <v>0</v>
      </c>
      <c r="N829" s="2154" t="s">
        <v>752</v>
      </c>
      <c r="O829" s="2155"/>
      <c r="S829" s="2077" t="str">
        <f aca="false">B829</f>
        <v>Asadgate U/G</v>
      </c>
      <c r="T829" s="2519" t="n">
        <f aca="false">M829</f>
        <v>0</v>
      </c>
      <c r="U829" s="2077" t="n">
        <v>0</v>
      </c>
      <c r="V829" s="1441" t="n">
        <f aca="false">T829-U829</f>
        <v>0</v>
      </c>
      <c r="W829" s="2001" t="e">
        <f aca="false">V829/U829*100</f>
        <v>#DIV/0!</v>
      </c>
      <c r="X829" s="1441" t="e">
        <f aca="false">IF(W829&gt;40,"FAULT",IF(W829&lt;-40,"CHECK","OK"))</f>
        <v>#DIV/0!</v>
      </c>
    </row>
    <row r="830" customFormat="false" ht="15.75" hidden="false" customHeight="false" outlineLevel="0" collapsed="false">
      <c r="A830" s="2016" t="n">
        <v>6</v>
      </c>
      <c r="B830" s="2017" t="s">
        <v>2683</v>
      </c>
      <c r="C830" s="2152" t="n">
        <v>11</v>
      </c>
      <c r="D830" s="2309"/>
      <c r="E830" s="2018" t="s">
        <v>2684</v>
      </c>
      <c r="F830" s="2071" t="n">
        <v>1</v>
      </c>
      <c r="G830" s="2120" t="n">
        <v>25242.7</v>
      </c>
      <c r="H830" s="2120" t="n">
        <v>25444.9</v>
      </c>
      <c r="I830" s="2053" t="n">
        <f aca="false">H830-G830</f>
        <v>202.200000000001</v>
      </c>
      <c r="J830" s="2027" t="n">
        <v>3333.33</v>
      </c>
      <c r="K830" s="2135"/>
      <c r="L830" s="2029" t="n">
        <f aca="false">J830*I830*F830</f>
        <v>673999.326000002</v>
      </c>
      <c r="M830" s="2128" t="n">
        <f aca="false">L830*$K$837/$L$837</f>
        <v>627789.934644881</v>
      </c>
      <c r="N830" s="2154" t="s">
        <v>752</v>
      </c>
      <c r="O830" s="2155"/>
      <c r="S830" s="2077" t="str">
        <f aca="false">B830</f>
        <v>Road 32 ( Lalmatia 11 kV S/S)</v>
      </c>
      <c r="T830" s="2519" t="n">
        <f aca="false">M830</f>
        <v>627789.934644881</v>
      </c>
      <c r="U830" s="2077" t="n">
        <v>643438.645666136</v>
      </c>
      <c r="V830" s="1441" t="n">
        <f aca="false">T830-U830</f>
        <v>-15648.7110212549</v>
      </c>
      <c r="W830" s="2001" t="n">
        <f aca="false">V830/U830*100</f>
        <v>-2.43204400709475</v>
      </c>
      <c r="X830" s="1441" t="str">
        <f aca="false">IF(W830&gt;40,"FAULT",IF(W830&lt;-40,"CHECK","OK"))</f>
        <v>OK</v>
      </c>
    </row>
    <row r="831" customFormat="false" ht="15.75" hidden="false" customHeight="false" outlineLevel="0" collapsed="false">
      <c r="A831" s="2016" t="n">
        <v>1</v>
      </c>
      <c r="B831" s="2017" t="s">
        <v>2685</v>
      </c>
      <c r="C831" s="2152" t="n">
        <v>11</v>
      </c>
      <c r="D831" s="2309"/>
      <c r="E831" s="2018" t="s">
        <v>2686</v>
      </c>
      <c r="F831" s="2071" t="n">
        <v>1</v>
      </c>
      <c r="G831" s="2120" t="n">
        <v>68865.4</v>
      </c>
      <c r="H831" s="2120" t="n">
        <v>69354.4</v>
      </c>
      <c r="I831" s="2053" t="n">
        <f aca="false">H831-G831</f>
        <v>489</v>
      </c>
      <c r="J831" s="2027" t="n">
        <v>3333.33</v>
      </c>
      <c r="K831" s="2135"/>
      <c r="L831" s="2029" t="n">
        <f aca="false">J831*I831*F831</f>
        <v>1629998.37</v>
      </c>
      <c r="M831" s="2128" t="n">
        <f aca="false">L831*$K$837/$L$837</f>
        <v>1518245.68764266</v>
      </c>
      <c r="N831" s="2154" t="s">
        <v>752</v>
      </c>
      <c r="O831" s="2155"/>
      <c r="S831" s="2077" t="str">
        <f aca="false">B831</f>
        <v>Road No -15</v>
      </c>
      <c r="T831" s="2519" t="n">
        <f aca="false">M831</f>
        <v>1518245.68764266</v>
      </c>
      <c r="U831" s="2077" t="n">
        <v>1478674.71033587</v>
      </c>
      <c r="V831" s="1441" t="n">
        <f aca="false">T831-U831</f>
        <v>39570.9773067939</v>
      </c>
      <c r="W831" s="2001" t="n">
        <f aca="false">V831/U831*100</f>
        <v>2.67611104931968</v>
      </c>
      <c r="X831" s="1441" t="str">
        <f aca="false">IF(W831&gt;40,"FAULT",IF(W831&lt;-40,"CHECK","OK"))</f>
        <v>OK</v>
      </c>
    </row>
    <row r="832" customFormat="false" ht="15.75" hidden="false" customHeight="false" outlineLevel="0" collapsed="false">
      <c r="A832" s="2016" t="n">
        <v>2</v>
      </c>
      <c r="B832" s="2017" t="s">
        <v>2687</v>
      </c>
      <c r="C832" s="2152" t="n">
        <v>11</v>
      </c>
      <c r="D832" s="2309"/>
      <c r="E832" s="2018" t="s">
        <v>2688</v>
      </c>
      <c r="F832" s="2071" t="n">
        <v>1</v>
      </c>
      <c r="G832" s="2120" t="n">
        <v>76765.7</v>
      </c>
      <c r="H832" s="2120" t="n">
        <v>77227.8</v>
      </c>
      <c r="I832" s="2053" t="n">
        <f aca="false">H832-G832</f>
        <v>462.100000000006</v>
      </c>
      <c r="J832" s="2027" t="n">
        <v>3333.33</v>
      </c>
      <c r="K832" s="2135"/>
      <c r="L832" s="2029" t="n">
        <f aca="false">J832*I832*F832</f>
        <v>1540331.79300002</v>
      </c>
      <c r="M832" s="2128" t="n">
        <f aca="false">L832*$K$837/$L$837</f>
        <v>1434726.6508378</v>
      </c>
      <c r="N832" s="2154" t="s">
        <v>752</v>
      </c>
      <c r="O832" s="2155"/>
      <c r="S832" s="2077" t="str">
        <f aca="false">B832</f>
        <v>Road No-27 South</v>
      </c>
      <c r="T832" s="2519" t="n">
        <f aca="false">M832</f>
        <v>1434726.6508378</v>
      </c>
      <c r="U832" s="2077" t="n">
        <v>1459995.30952858</v>
      </c>
      <c r="V832" s="1441" t="n">
        <f aca="false">T832-U832</f>
        <v>-25268.6586907883</v>
      </c>
      <c r="W832" s="2001" t="n">
        <f aca="false">V832/U832*100</f>
        <v>-1.73073560756488</v>
      </c>
      <c r="X832" s="1441" t="str">
        <f aca="false">IF(W832&gt;40,"FAULT",IF(W832&lt;-40,"CHECK","OK"))</f>
        <v>OK</v>
      </c>
    </row>
    <row r="833" customFormat="false" ht="15.75" hidden="false" customHeight="false" outlineLevel="0" collapsed="false">
      <c r="A833" s="2016"/>
      <c r="B833" s="2017" t="s">
        <v>2689</v>
      </c>
      <c r="C833" s="2152" t="n">
        <v>11</v>
      </c>
      <c r="D833" s="2309"/>
      <c r="E833" s="2018"/>
      <c r="F833" s="2071" t="n">
        <v>1</v>
      </c>
      <c r="G833" s="2120" t="n">
        <v>69416.1</v>
      </c>
      <c r="H833" s="2120" t="n">
        <v>69810.6</v>
      </c>
      <c r="I833" s="2053" t="n">
        <f aca="false">H833-G833</f>
        <v>394.5</v>
      </c>
      <c r="J833" s="2027" t="n">
        <v>3333.3</v>
      </c>
      <c r="K833" s="2135"/>
      <c r="L833" s="2029" t="n">
        <f aca="false">J833*I833*F833</f>
        <v>1314986.85</v>
      </c>
      <c r="M833" s="2128" t="n">
        <f aca="false">L833*$K$837/$L$837</f>
        <v>1224831.35631559</v>
      </c>
      <c r="N833" s="2154" t="s">
        <v>752</v>
      </c>
      <c r="O833" s="2155"/>
      <c r="S833" s="2077" t="str">
        <f aca="false">B833</f>
        <v>Road 25</v>
      </c>
      <c r="T833" s="2519" t="n">
        <f aca="false">M833</f>
        <v>1224831.35631559</v>
      </c>
      <c r="U833" s="2077" t="n">
        <v>1108412.32566602</v>
      </c>
      <c r="V833" s="1441" t="n">
        <f aca="false">T833-U833</f>
        <v>116419.030649572</v>
      </c>
      <c r="W833" s="2001" t="n">
        <f aca="false">V833/U833*100</f>
        <v>10.5032241119854</v>
      </c>
      <c r="X833" s="1441" t="str">
        <f aca="false">IF(W833&gt;40,"FAULT",IF(W833&lt;-40,"CHECK","OK"))</f>
        <v>OK</v>
      </c>
    </row>
    <row r="834" customFormat="false" ht="15.75" hidden="false" customHeight="false" outlineLevel="0" collapsed="false">
      <c r="A834" s="2016" t="n">
        <v>3</v>
      </c>
      <c r="B834" s="2017" t="s">
        <v>2690</v>
      </c>
      <c r="C834" s="2152" t="n">
        <v>11</v>
      </c>
      <c r="D834" s="2309"/>
      <c r="E834" s="2018" t="s">
        <v>2691</v>
      </c>
      <c r="F834" s="2071" t="n">
        <v>1</v>
      </c>
      <c r="G834" s="2120" t="n">
        <v>37575.5</v>
      </c>
      <c r="H834" s="2120" t="n">
        <v>37703.6</v>
      </c>
      <c r="I834" s="2053" t="n">
        <f aca="false">H834-G834</f>
        <v>128.099999999999</v>
      </c>
      <c r="J834" s="2027" t="n">
        <v>3333.33</v>
      </c>
      <c r="K834" s="2135"/>
      <c r="L834" s="2029" t="n">
        <f aca="false">J834*I834*F834</f>
        <v>426999.572999995</v>
      </c>
      <c r="M834" s="2128" t="n">
        <f aca="false">L834*$K$837/$L$837</f>
        <v>397724.483818042</v>
      </c>
      <c r="N834" s="2154" t="s">
        <v>752</v>
      </c>
      <c r="O834" s="2155"/>
      <c r="S834" s="2077" t="str">
        <f aca="false">B834</f>
        <v>Ibne Sina</v>
      </c>
      <c r="T834" s="2519" t="n">
        <f aca="false">M834</f>
        <v>397724.483818042</v>
      </c>
      <c r="U834" s="2077" t="n">
        <v>403274.921000706</v>
      </c>
      <c r="V834" s="1441" t="n">
        <f aca="false">T834-U834</f>
        <v>-5550.43718266411</v>
      </c>
      <c r="W834" s="2001" t="n">
        <f aca="false">V834/U834*100</f>
        <v>-1.37634077737614</v>
      </c>
      <c r="X834" s="1441" t="str">
        <f aca="false">IF(W834&gt;40,"FAULT",IF(W834&lt;-40,"CHECK","OK"))</f>
        <v>OK</v>
      </c>
    </row>
    <row r="835" customFormat="false" ht="15.75" hidden="false" customHeight="false" outlineLevel="0" collapsed="false">
      <c r="A835" s="2016" t="n">
        <v>4</v>
      </c>
      <c r="B835" s="2017" t="s">
        <v>2692</v>
      </c>
      <c r="C835" s="2152" t="n">
        <v>11</v>
      </c>
      <c r="D835" s="2309"/>
      <c r="E835" s="2018" t="s">
        <v>2693</v>
      </c>
      <c r="F835" s="2071" t="n">
        <v>1</v>
      </c>
      <c r="G835" s="2120" t="n">
        <v>57291365</v>
      </c>
      <c r="H835" s="2120" t="n">
        <v>59045605</v>
      </c>
      <c r="I835" s="2053" t="n">
        <f aca="false">H835-G835</f>
        <v>1754240</v>
      </c>
      <c r="J835" s="2027" t="n">
        <v>1</v>
      </c>
      <c r="K835" s="2135"/>
      <c r="L835" s="2029" t="n">
        <f aca="false">J835*I835*F835</f>
        <v>1754240</v>
      </c>
      <c r="M835" s="2128" t="n">
        <f aca="false">L835*$K$837/$L$837</f>
        <v>1633969.3119388</v>
      </c>
      <c r="N835" s="2154" t="s">
        <v>752</v>
      </c>
      <c r="O835" s="2155"/>
      <c r="S835" s="2077" t="str">
        <f aca="false">B835</f>
        <v>Road No-31  (PARI)</v>
      </c>
      <c r="T835" s="2519" t="n">
        <f aca="false">M835</f>
        <v>1633969.3119388</v>
      </c>
      <c r="U835" s="2077" t="n">
        <v>924073.884058129</v>
      </c>
      <c r="V835" s="1441" t="n">
        <f aca="false">T835-U835</f>
        <v>709895.427880667</v>
      </c>
      <c r="W835" s="2001" t="n">
        <f aca="false">V835/U835*100</f>
        <v>76.8223667098043</v>
      </c>
      <c r="X835" s="1441" t="str">
        <f aca="false">IF(W835&gt;40,"FAULT",IF(W835&lt;-40,"CHECK","OK"))</f>
        <v>FAULT</v>
      </c>
    </row>
    <row r="836" customFormat="false" ht="31.5" hidden="false" customHeight="false" outlineLevel="0" collapsed="false">
      <c r="A836" s="2016" t="n">
        <v>5</v>
      </c>
      <c r="B836" s="2017" t="s">
        <v>2694</v>
      </c>
      <c r="C836" s="2152" t="n">
        <v>11</v>
      </c>
      <c r="D836" s="2162" t="s">
        <v>67</v>
      </c>
      <c r="E836" s="2018" t="s">
        <v>2695</v>
      </c>
      <c r="F836" s="2071" t="n">
        <v>1</v>
      </c>
      <c r="G836" s="2120" t="n">
        <v>64955658</v>
      </c>
      <c r="H836" s="2120" t="n">
        <v>67161693</v>
      </c>
      <c r="I836" s="2053" t="n">
        <f aca="false">H836-G836</f>
        <v>2206035</v>
      </c>
      <c r="J836" s="2027" t="n">
        <v>1</v>
      </c>
      <c r="K836" s="2135" t="s">
        <v>2696</v>
      </c>
      <c r="L836" s="2656" t="n">
        <f aca="false">I836/20*31</f>
        <v>3419354.25</v>
      </c>
      <c r="M836" s="2128" t="n">
        <f aca="false">L836*$K$837/$L$837</f>
        <v>3184923.33497554</v>
      </c>
      <c r="N836" s="2154" t="s">
        <v>752</v>
      </c>
      <c r="O836" s="2327" t="s">
        <v>2697</v>
      </c>
      <c r="S836" s="2077" t="str">
        <f aca="false">B836</f>
        <v>Satmoszid Road West</v>
      </c>
      <c r="T836" s="2519" t="n">
        <f aca="false">M836</f>
        <v>3184923.33497554</v>
      </c>
      <c r="U836" s="2077" t="n">
        <v>2070071.17974854</v>
      </c>
      <c r="V836" s="1441" t="n">
        <f aca="false">T836-U836</f>
        <v>1114852.155227</v>
      </c>
      <c r="W836" s="2001" t="n">
        <f aca="false">V836/U836*100</f>
        <v>53.8557401375168</v>
      </c>
      <c r="X836" s="1441" t="str">
        <f aca="false">IF(W836&gt;40,"FAULT",IF(W836&lt;-40,"CHECK","OK"))</f>
        <v>FAULT</v>
      </c>
    </row>
    <row r="837" customFormat="false" ht="20.25" hidden="false" customHeight="false" outlineLevel="0" collapsed="false">
      <c r="A837" s="2132"/>
      <c r="B837" s="2142"/>
      <c r="C837" s="2143"/>
      <c r="D837" s="2143"/>
      <c r="E837" s="2143"/>
      <c r="F837" s="2454"/>
      <c r="G837" s="2145"/>
      <c r="H837" s="2145"/>
      <c r="I837" s="2145"/>
      <c r="J837" s="2239" t="s">
        <v>1187</v>
      </c>
      <c r="K837" s="2130" t="n">
        <f aca="false">K823</f>
        <v>15393240</v>
      </c>
      <c r="L837" s="2130" t="n">
        <f aca="false">SUM(L825:L836)</f>
        <v>16526281.822</v>
      </c>
      <c r="M837" s="2130" t="n">
        <f aca="false">SUM(M825:M836)</f>
        <v>15393240</v>
      </c>
      <c r="N837" s="2458" t="n">
        <f aca="false">(M837-L837)/L837*100</f>
        <v>-6.85599963865857</v>
      </c>
      <c r="O837" s="2240"/>
    </row>
    <row r="838" customFormat="false" ht="15.75" hidden="false" customHeight="false" outlineLevel="0" collapsed="false">
      <c r="B838" s="2522" t="s">
        <v>122</v>
      </c>
      <c r="F838" s="2100"/>
      <c r="N838" s="2498"/>
    </row>
    <row r="839" customFormat="false" ht="15.75" hidden="false" customHeight="false" outlineLevel="0" collapsed="false">
      <c r="F839" s="2169" t="s">
        <v>1234</v>
      </c>
      <c r="G839" s="2169"/>
      <c r="H839" s="2169"/>
      <c r="I839" s="2170" t="s">
        <v>212</v>
      </c>
    </row>
    <row r="840" customFormat="false" ht="15.75" hidden="false" customHeight="false" outlineLevel="0" collapsed="false">
      <c r="F840" s="2129" t="s">
        <v>752</v>
      </c>
      <c r="G840" s="2017" t="s">
        <v>1367</v>
      </c>
      <c r="H840" s="2017"/>
      <c r="I840" s="2171" t="n">
        <f aca="false">SUM(M825:M836)</f>
        <v>15393240</v>
      </c>
      <c r="M840" s="2077" t="s">
        <v>122</v>
      </c>
      <c r="O840" s="2077" t="s">
        <v>122</v>
      </c>
    </row>
    <row r="841" customFormat="false" ht="15.75" hidden="false" customHeight="false" outlineLevel="0" collapsed="false">
      <c r="F841" s="2129"/>
      <c r="G841" s="2017"/>
      <c r="H841" s="2017"/>
      <c r="I841" s="2171"/>
    </row>
    <row r="842" customFormat="false" ht="15.75" hidden="false" customHeight="false" outlineLevel="0" collapsed="false">
      <c r="F842" s="2129"/>
      <c r="G842" s="2017"/>
      <c r="H842" s="2017"/>
      <c r="I842" s="2171"/>
    </row>
    <row r="843" customFormat="false" ht="15.75" hidden="false" customHeight="false" outlineLevel="0" collapsed="false">
      <c r="F843" s="2129"/>
      <c r="G843" s="2017"/>
      <c r="H843" s="2017"/>
      <c r="I843" s="2171"/>
    </row>
    <row r="844" customFormat="false" ht="15.75" hidden="false" customHeight="false" outlineLevel="0" collapsed="false">
      <c r="F844" s="2260"/>
      <c r="G844" s="2017"/>
      <c r="H844" s="2017"/>
      <c r="I844" s="2171"/>
    </row>
    <row r="845" customFormat="false" ht="15.75" hidden="false" customHeight="true" outlineLevel="0" collapsed="false">
      <c r="F845" s="2241" t="s">
        <v>1239</v>
      </c>
      <c r="G845" s="2241"/>
      <c r="H845" s="2241"/>
      <c r="I845" s="2242" t="n">
        <f aca="false">SUM(I840:I844)</f>
        <v>15393240</v>
      </c>
      <c r="J845" s="2130" t="n">
        <f aca="false">I845-M837</f>
        <v>0</v>
      </c>
    </row>
    <row r="846" customFormat="false" ht="15.75" hidden="false" customHeight="false" outlineLevel="0" collapsed="false">
      <c r="F846" s="2103"/>
    </row>
    <row r="855" customFormat="false" ht="25.5" hidden="false" customHeight="false" outlineLevel="0" collapsed="false">
      <c r="B855" s="2175" t="s">
        <v>2698</v>
      </c>
      <c r="C855" s="2175"/>
      <c r="D855" s="2175"/>
      <c r="E855" s="2175"/>
      <c r="F855" s="2175"/>
      <c r="G855" s="2175"/>
      <c r="H855" s="2175"/>
      <c r="I855" s="2175"/>
      <c r="J855" s="2175"/>
      <c r="K855" s="2175"/>
      <c r="L855" s="2175"/>
      <c r="M855" s="2175"/>
      <c r="N855" s="2175"/>
      <c r="O855" s="2175"/>
      <c r="P855" s="2175"/>
      <c r="Q855" s="2175"/>
      <c r="R855" s="2175"/>
      <c r="S855" s="2175"/>
    </row>
    <row r="859" customFormat="false" ht="45" hidden="false" customHeight="false" outlineLevel="0" collapsed="false">
      <c r="A859" s="2270" t="s">
        <v>2699</v>
      </c>
      <c r="B859" s="2270"/>
      <c r="C859" s="2270"/>
      <c r="D859" s="2270"/>
      <c r="E859" s="2270"/>
      <c r="F859" s="2270"/>
      <c r="G859" s="2270"/>
      <c r="H859" s="2270"/>
      <c r="I859" s="2270"/>
      <c r="J859" s="2270"/>
      <c r="K859" s="2270"/>
      <c r="L859" s="2270"/>
      <c r="M859" s="2270"/>
      <c r="N859" s="2270"/>
      <c r="O859" s="1989" t="str">
        <f aca="false">$O$6</f>
        <v>Month June-2023</v>
      </c>
      <c r="S859" s="1990" t="s">
        <v>1069</v>
      </c>
      <c r="T859" s="1991" t="str">
        <f aca="false">O859</f>
        <v>Month June-2023</v>
      </c>
      <c r="U859" s="1990" t="s">
        <v>1070</v>
      </c>
      <c r="V859" s="1990" t="s">
        <v>1071</v>
      </c>
      <c r="W859" s="1990" t="s">
        <v>1072</v>
      </c>
      <c r="X859" s="1990" t="s">
        <v>1073</v>
      </c>
    </row>
    <row r="860" customFormat="false" ht="15.75" hidden="false" customHeight="true" outlineLevel="0" collapsed="false">
      <c r="A860" s="1992" t="s">
        <v>794</v>
      </c>
      <c r="B860" s="1993" t="s">
        <v>1074</v>
      </c>
      <c r="C860" s="1994" t="s">
        <v>1075</v>
      </c>
      <c r="D860" s="1994"/>
      <c r="E860" s="1994"/>
      <c r="F860" s="2422" t="s">
        <v>45</v>
      </c>
      <c r="G860" s="1996" t="s">
        <v>1076</v>
      </c>
      <c r="H860" s="1996"/>
      <c r="I860" s="1996"/>
      <c r="J860" s="1996" t="s">
        <v>29</v>
      </c>
      <c r="K860" s="1996" t="s">
        <v>1077</v>
      </c>
      <c r="L860" s="1996"/>
      <c r="M860" s="1994" t="s">
        <v>1134</v>
      </c>
      <c r="N860" s="1993"/>
      <c r="O860" s="1997" t="s">
        <v>479</v>
      </c>
    </row>
    <row r="861" customFormat="false" ht="15.75" hidden="false" customHeight="false" outlineLevel="0" collapsed="false">
      <c r="A861" s="1992"/>
      <c r="B861" s="1993"/>
      <c r="C861" s="1998" t="s">
        <v>1079</v>
      </c>
      <c r="D861" s="1998"/>
      <c r="E861" s="1998" t="s">
        <v>1080</v>
      </c>
      <c r="F861" s="2422"/>
      <c r="G861" s="2249" t="n">
        <f aca="false">'NORTH-1'!$H$8</f>
        <v>44929</v>
      </c>
      <c r="H861" s="2249" t="n">
        <f aca="false">'NORTH-1'!$H$8</f>
        <v>44929</v>
      </c>
      <c r="I861" s="2000" t="s">
        <v>47</v>
      </c>
      <c r="J861" s="1996"/>
      <c r="K861" s="2000" t="s">
        <v>1081</v>
      </c>
      <c r="L861" s="2000" t="s">
        <v>1082</v>
      </c>
      <c r="M861" s="1994" t="s">
        <v>1083</v>
      </c>
      <c r="N861" s="1998" t="s">
        <v>741</v>
      </c>
      <c r="O861" s="1997"/>
      <c r="T861" s="1441" t="n">
        <v>15283200.0000001</v>
      </c>
      <c r="U861" s="1441" t="n">
        <v>15283200.0000001</v>
      </c>
      <c r="V861" s="1441" t="n">
        <f aca="false">T861-U861</f>
        <v>0</v>
      </c>
      <c r="W861" s="2001" t="n">
        <f aca="false">V861/U861*100</f>
        <v>0</v>
      </c>
      <c r="X861" s="1441" t="str">
        <f aca="false">IF(W861&gt;40,"FAULT",IF(W861&lt;-40,"CHECK","OK"))</f>
        <v>OK</v>
      </c>
    </row>
    <row r="862" customFormat="false" ht="15.75" hidden="false" customHeight="false" outlineLevel="0" collapsed="false">
      <c r="A862" s="2002" t="n">
        <v>1</v>
      </c>
      <c r="B862" s="2003" t="n">
        <v>2</v>
      </c>
      <c r="C862" s="2004" t="n">
        <v>4</v>
      </c>
      <c r="D862" s="2004"/>
      <c r="E862" s="2003" t="n">
        <v>5</v>
      </c>
      <c r="F862" s="2423" t="n">
        <v>7</v>
      </c>
      <c r="G862" s="2002" t="n">
        <v>9</v>
      </c>
      <c r="H862" s="2002" t="n">
        <v>9</v>
      </c>
      <c r="I862" s="2002" t="s">
        <v>1084</v>
      </c>
      <c r="J862" s="2002" t="n">
        <v>11</v>
      </c>
      <c r="K862" s="2002" t="s">
        <v>1085</v>
      </c>
      <c r="L862" s="2002" t="s">
        <v>1086</v>
      </c>
      <c r="M862" s="2002" t="n">
        <v>14</v>
      </c>
      <c r="N862" s="2006" t="n">
        <v>15</v>
      </c>
      <c r="O862" s="2002" t="n">
        <v>16</v>
      </c>
    </row>
    <row r="863" customFormat="false" ht="15.75" hidden="false" customHeight="false" outlineLevel="0" collapsed="false">
      <c r="A863" s="2027"/>
      <c r="B863" s="2008" t="s">
        <v>2700</v>
      </c>
      <c r="C863" s="2009"/>
      <c r="D863" s="2009"/>
      <c r="E863" s="2009"/>
      <c r="F863" s="2427"/>
      <c r="G863" s="2009"/>
      <c r="H863" s="2009"/>
      <c r="I863" s="2009"/>
      <c r="J863" s="2195"/>
      <c r="K863" s="2196"/>
      <c r="L863" s="2197"/>
      <c r="M863" s="2197"/>
      <c r="N863" s="2014"/>
      <c r="O863" s="2027"/>
    </row>
    <row r="864" customFormat="false" ht="15.75" hidden="false" customHeight="false" outlineLevel="0" collapsed="false">
      <c r="A864" s="2178" t="n">
        <f aca="false">'NORTH-1'!A71</f>
        <v>15</v>
      </c>
      <c r="B864" s="2177" t="str">
        <f aca="false">'NORTH-1'!B71</f>
        <v>Green Road Circuit-2 (U/G)</v>
      </c>
      <c r="C864" s="2178" t="n">
        <f aca="false">'NORTH-1'!C71</f>
        <v>33</v>
      </c>
      <c r="D864" s="2605" t="n">
        <f aca="false">'NORTH-1'!D71</f>
        <v>0</v>
      </c>
      <c r="E864" s="2178" t="str">
        <f aca="false">'NORTH-1'!E71</f>
        <v>BD001918</v>
      </c>
      <c r="F864" s="2509" t="n">
        <f aca="false">'NORTH-1'!F71</f>
        <v>1</v>
      </c>
      <c r="G864" s="2181" t="n">
        <f aca="false">'NORTH-1'!G71</f>
        <v>2031.88</v>
      </c>
      <c r="H864" s="2181" t="n">
        <f aca="false">'NORTH-1'!H71</f>
        <v>2059.78</v>
      </c>
      <c r="I864" s="2182" t="n">
        <f aca="false">'NORTH-1'!I71</f>
        <v>27.9000000000001</v>
      </c>
      <c r="J864" s="2178" t="n">
        <f aca="false">'NORTH-1'!J71</f>
        <v>240000</v>
      </c>
      <c r="K864" s="2184" t="n">
        <f aca="false">'NORTH-1'!K71</f>
        <v>0</v>
      </c>
      <c r="L864" s="2184" t="n">
        <f aca="false">'NORTH-1'!L71</f>
        <v>6696000.00000002</v>
      </c>
      <c r="M864" s="2186" t="n">
        <f aca="false">'NORTH-1'!M71</f>
        <v>6698079.69161223</v>
      </c>
      <c r="N864" s="2129"/>
      <c r="O864" s="2151"/>
    </row>
    <row r="865" customFormat="false" ht="15.75" hidden="false" customHeight="false" outlineLevel="0" collapsed="false">
      <c r="A865" s="2178" t="n">
        <f aca="false">'NORTH-1'!A77</f>
        <v>23</v>
      </c>
      <c r="B865" s="2177" t="str">
        <f aca="false">'NORTH-1'!B77</f>
        <v>Green Road Circuit-1</v>
      </c>
      <c r="C865" s="2178" t="n">
        <f aca="false">'NORTH-1'!C77</f>
        <v>33</v>
      </c>
      <c r="D865" s="2609" t="n">
        <f aca="false">'NORTH-1'!D77</f>
        <v>0</v>
      </c>
      <c r="E865" s="2199" t="str">
        <f aca="false">'NORTH-1'!E77</f>
        <v>BD001865</v>
      </c>
      <c r="F865" s="2509" t="n">
        <f aca="false">'NORTH-1'!F77</f>
        <v>1</v>
      </c>
      <c r="G865" s="2202" t="n">
        <f aca="false">'NORTH-1'!G77</f>
        <v>1347.73</v>
      </c>
      <c r="H865" s="2202" t="n">
        <f aca="false">'NORTH-1'!H77</f>
        <v>1379.43</v>
      </c>
      <c r="I865" s="2182" t="n">
        <f aca="false">'NORTH-1'!I77</f>
        <v>31.7</v>
      </c>
      <c r="J865" s="2178" t="n">
        <f aca="false">'NORTH-1'!J77</f>
        <v>240000</v>
      </c>
      <c r="K865" s="2184" t="n">
        <f aca="false">'NORTH-1'!K77</f>
        <v>0</v>
      </c>
      <c r="L865" s="2184" t="n">
        <f aca="false">'NORTH-1'!L77</f>
        <v>7608000.00000001</v>
      </c>
      <c r="M865" s="2186" t="n">
        <f aca="false">'NORTH-1'!M77</f>
        <v>7610362.94710062</v>
      </c>
      <c r="N865" s="2205"/>
      <c r="O865" s="2151"/>
    </row>
    <row r="866" customFormat="false" ht="15.75" hidden="false" customHeight="false" outlineLevel="0" collapsed="false">
      <c r="A866" s="2027"/>
      <c r="B866" s="2189"/>
      <c r="C866" s="2190"/>
      <c r="D866" s="2191"/>
      <c r="E866" s="2190"/>
      <c r="F866" s="2511"/>
      <c r="G866" s="2193"/>
      <c r="H866" s="2193"/>
      <c r="I866" s="2204"/>
      <c r="J866" s="2142" t="s">
        <v>475</v>
      </c>
      <c r="K866" s="2130" t="n">
        <f aca="false">SUM(K864:K865)</f>
        <v>0</v>
      </c>
      <c r="L866" s="2130" t="n">
        <f aca="false">SUM(L864:L865)</f>
        <v>14304000</v>
      </c>
      <c r="M866" s="2130" t="n">
        <f aca="false">SUM(M864:M865)</f>
        <v>14308442.6387129</v>
      </c>
      <c r="N866" s="2205"/>
      <c r="O866" s="2151"/>
    </row>
    <row r="867" customFormat="false" ht="15.75" hidden="false" customHeight="false" outlineLevel="0" collapsed="false">
      <c r="A867" s="2027"/>
      <c r="B867" s="2008" t="s">
        <v>2701</v>
      </c>
      <c r="C867" s="2009"/>
      <c r="D867" s="2009"/>
      <c r="E867" s="2009"/>
      <c r="F867" s="2427"/>
      <c r="G867" s="2009"/>
      <c r="H867" s="2009"/>
      <c r="I867" s="2009"/>
      <c r="J867" s="2195"/>
      <c r="K867" s="2196"/>
      <c r="L867" s="2197"/>
      <c r="M867" s="2197"/>
      <c r="N867" s="2014"/>
      <c r="O867" s="2151"/>
    </row>
    <row r="868" customFormat="false" ht="15.75" hidden="false" customHeight="false" outlineLevel="0" collapsed="false">
      <c r="A868" s="2027"/>
      <c r="B868" s="2017" t="s">
        <v>2702</v>
      </c>
      <c r="C868" s="2018" t="n">
        <v>33</v>
      </c>
      <c r="D868" s="2535"/>
      <c r="E868" s="2018"/>
      <c r="F868" s="2071" t="n">
        <v>1</v>
      </c>
      <c r="G868" s="2212" t="n">
        <v>0</v>
      </c>
      <c r="H868" s="2212" t="n">
        <v>0</v>
      </c>
      <c r="I868" s="2053" t="n">
        <f aca="false">H868-G868</f>
        <v>0</v>
      </c>
      <c r="J868" s="2027" t="n">
        <v>3000</v>
      </c>
      <c r="K868" s="2024"/>
      <c r="L868" s="2128" t="n">
        <f aca="false">J868*I868*F868</f>
        <v>0</v>
      </c>
      <c r="M868" s="2128"/>
      <c r="N868" s="2129"/>
      <c r="O868" s="2151"/>
    </row>
    <row r="869" customFormat="false" ht="15.75" hidden="false" customHeight="false" outlineLevel="0" collapsed="false">
      <c r="A869" s="2027"/>
      <c r="B869" s="2189" t="s">
        <v>2703</v>
      </c>
      <c r="C869" s="2018" t="n">
        <v>33</v>
      </c>
      <c r="D869" s="2617"/>
      <c r="E869" s="2018"/>
      <c r="F869" s="2071" t="n">
        <v>1</v>
      </c>
      <c r="G869" s="2212" t="n">
        <v>0</v>
      </c>
      <c r="H869" s="2212" t="n">
        <v>0</v>
      </c>
      <c r="I869" s="2053" t="n">
        <f aca="false">H869-G869</f>
        <v>0</v>
      </c>
      <c r="J869" s="2027" t="n">
        <v>3000</v>
      </c>
      <c r="K869" s="2024"/>
      <c r="L869" s="2128"/>
      <c r="M869" s="2128"/>
      <c r="N869" s="2205"/>
      <c r="O869" s="2151"/>
    </row>
    <row r="870" customFormat="false" ht="15.75" hidden="false" customHeight="false" outlineLevel="0" collapsed="false">
      <c r="A870" s="2027"/>
      <c r="B870" s="2189"/>
      <c r="C870" s="2190"/>
      <c r="D870" s="2191"/>
      <c r="E870" s="2190"/>
      <c r="F870" s="2511"/>
      <c r="G870" s="2193"/>
      <c r="H870" s="2193"/>
      <c r="I870" s="2204"/>
      <c r="J870" s="2142" t="s">
        <v>475</v>
      </c>
      <c r="K870" s="2130" t="n">
        <f aca="false">K866</f>
        <v>0</v>
      </c>
      <c r="L870" s="2130" t="n">
        <f aca="false">SUM(L868:L868)</f>
        <v>0</v>
      </c>
      <c r="M870" s="2130" t="n">
        <f aca="false">SUM(M868:M868)</f>
        <v>0</v>
      </c>
      <c r="N870" s="2205"/>
      <c r="O870" s="2151"/>
    </row>
    <row r="871" customFormat="false" ht="15.75" hidden="false" customHeight="false" outlineLevel="0" collapsed="false">
      <c r="A871" s="2027"/>
      <c r="B871" s="2058" t="s">
        <v>2704</v>
      </c>
      <c r="C871" s="2059"/>
      <c r="D871" s="2059"/>
      <c r="E871" s="2059"/>
      <c r="F871" s="2062"/>
      <c r="G871" s="2059"/>
      <c r="H871" s="2059"/>
      <c r="I871" s="2059"/>
      <c r="J871" s="2059"/>
      <c r="K871" s="2060"/>
      <c r="L871" s="2059"/>
      <c r="M871" s="2063"/>
      <c r="N871" s="2064"/>
      <c r="O871" s="2015"/>
    </row>
    <row r="872" customFormat="false" ht="15.75" hidden="false" customHeight="false" outlineLevel="0" collapsed="false">
      <c r="A872" s="2027"/>
      <c r="B872" s="2017" t="s">
        <v>2705</v>
      </c>
      <c r="C872" s="2018" t="n">
        <v>33</v>
      </c>
      <c r="D872" s="2065" t="s">
        <v>1108</v>
      </c>
      <c r="E872" s="2066"/>
      <c r="F872" s="2071"/>
      <c r="G872" s="2022"/>
      <c r="H872" s="2022"/>
      <c r="I872" s="2022"/>
      <c r="J872" s="2027"/>
      <c r="K872" s="2024"/>
      <c r="L872" s="2029" t="n">
        <f aca="false">J872*I872*F872</f>
        <v>0</v>
      </c>
      <c r="M872" s="2025"/>
      <c r="N872" s="2026"/>
      <c r="O872" s="2027"/>
    </row>
    <row r="873" customFormat="false" ht="15.75" hidden="false" customHeight="false" outlineLevel="0" collapsed="false">
      <c r="A873" s="2027"/>
      <c r="B873" s="2017" t="s">
        <v>2705</v>
      </c>
      <c r="C873" s="2018" t="n">
        <v>33</v>
      </c>
      <c r="D873" s="2065"/>
      <c r="E873" s="2066"/>
      <c r="F873" s="2071"/>
      <c r="G873" s="2022"/>
      <c r="H873" s="2022"/>
      <c r="I873" s="2022"/>
      <c r="J873" s="2027"/>
      <c r="K873" s="2024"/>
      <c r="L873" s="2029" t="n">
        <f aca="false">J873*I873*F873</f>
        <v>0</v>
      </c>
      <c r="M873" s="2029"/>
      <c r="N873" s="2030"/>
      <c r="O873" s="2027"/>
    </row>
    <row r="874" customFormat="false" ht="15.75" hidden="false" customHeight="false" outlineLevel="0" collapsed="false">
      <c r="A874" s="2027"/>
      <c r="B874" s="2037"/>
      <c r="C874" s="2038"/>
      <c r="D874" s="2038"/>
      <c r="E874" s="2038"/>
      <c r="F874" s="2054"/>
      <c r="G874" s="2041"/>
      <c r="H874" s="2041"/>
      <c r="I874" s="2041"/>
      <c r="J874" s="2037" t="s">
        <v>1110</v>
      </c>
      <c r="K874" s="2068"/>
      <c r="L874" s="2657"/>
      <c r="M874" s="2055"/>
      <c r="N874" s="2016"/>
      <c r="O874" s="2027"/>
    </row>
    <row r="875" customFormat="false" ht="15.75" hidden="false" customHeight="false" outlineLevel="0" collapsed="false">
      <c r="A875" s="2027"/>
      <c r="B875" s="2189"/>
      <c r="C875" s="2190"/>
      <c r="D875" s="2191"/>
      <c r="E875" s="2190"/>
      <c r="F875" s="2511"/>
      <c r="G875" s="2193"/>
      <c r="H875" s="2193"/>
      <c r="I875" s="2204"/>
      <c r="J875" s="2142"/>
      <c r="K875" s="2207"/>
      <c r="L875" s="2130"/>
      <c r="M875" s="2130"/>
      <c r="N875" s="2205"/>
      <c r="O875" s="2151"/>
    </row>
    <row r="876" customFormat="false" ht="15.75" hidden="false" customHeight="false" outlineLevel="0" collapsed="false">
      <c r="A876" s="2132"/>
      <c r="B876" s="2058" t="s">
        <v>2706</v>
      </c>
      <c r="C876" s="2059"/>
      <c r="D876" s="2059"/>
      <c r="E876" s="2059"/>
      <c r="F876" s="2062"/>
      <c r="G876" s="2059"/>
      <c r="H876" s="2059"/>
      <c r="I876" s="2059"/>
      <c r="J876" s="2208"/>
      <c r="K876" s="2209"/>
      <c r="L876" s="2210"/>
      <c r="M876" s="2210"/>
      <c r="N876" s="2064"/>
      <c r="O876" s="2151"/>
    </row>
    <row r="877" customFormat="false" ht="15.75" hidden="false" customHeight="true" outlineLevel="0" collapsed="false">
      <c r="A877" s="2027"/>
      <c r="B877" s="2017" t="s">
        <v>1309</v>
      </c>
      <c r="C877" s="2018" t="n">
        <v>33</v>
      </c>
      <c r="D877" s="2070" t="s">
        <v>1113</v>
      </c>
      <c r="E877" s="2018"/>
      <c r="F877" s="2071" t="n">
        <v>1</v>
      </c>
      <c r="G877" s="2212" t="n">
        <v>51025.7</v>
      </c>
      <c r="H877" s="2212" t="n">
        <v>51025.7</v>
      </c>
      <c r="I877" s="2212" t="n">
        <f aca="false">H877-G877</f>
        <v>0</v>
      </c>
      <c r="J877" s="2213" t="n">
        <v>3000</v>
      </c>
      <c r="K877" s="2214"/>
      <c r="L877" s="2128" t="n">
        <f aca="false">J877*I877*F877</f>
        <v>0</v>
      </c>
      <c r="M877" s="2128" t="n">
        <f aca="false">L877*$M$167/$L$176</f>
        <v>0</v>
      </c>
      <c r="N877" s="2131"/>
      <c r="O877" s="2151"/>
    </row>
    <row r="878" customFormat="false" ht="15.75" hidden="false" customHeight="false" outlineLevel="0" collapsed="false">
      <c r="A878" s="2027"/>
      <c r="B878" s="2017" t="s">
        <v>1310</v>
      </c>
      <c r="C878" s="2018" t="n">
        <v>33</v>
      </c>
      <c r="D878" s="2070"/>
      <c r="E878" s="2018"/>
      <c r="F878" s="2071" t="n">
        <v>1</v>
      </c>
      <c r="G878" s="2212" t="n">
        <v>94339.4</v>
      </c>
      <c r="H878" s="2212" t="n">
        <v>94339.4</v>
      </c>
      <c r="I878" s="2212" t="n">
        <f aca="false">H878-G878</f>
        <v>0</v>
      </c>
      <c r="J878" s="2213" t="n">
        <v>3000</v>
      </c>
      <c r="K878" s="2214"/>
      <c r="L878" s="2128" t="n">
        <f aca="false">J878*I878*F878</f>
        <v>0</v>
      </c>
      <c r="M878" s="2128" t="n">
        <f aca="false">L878*$M$167/$L$176</f>
        <v>0</v>
      </c>
      <c r="N878" s="2131"/>
      <c r="O878" s="2151"/>
    </row>
    <row r="879" customFormat="false" ht="15.75" hidden="false" customHeight="false" outlineLevel="0" collapsed="false">
      <c r="A879" s="2132"/>
      <c r="B879" s="2142"/>
      <c r="C879" s="2143"/>
      <c r="D879" s="2143"/>
      <c r="E879" s="2143"/>
      <c r="F879" s="2454"/>
      <c r="G879" s="2145"/>
      <c r="H879" s="2145"/>
      <c r="I879" s="2145"/>
      <c r="J879" s="2142" t="s">
        <v>475</v>
      </c>
      <c r="K879" s="2121"/>
      <c r="L879" s="2130" t="n">
        <f aca="false">K866</f>
        <v>0</v>
      </c>
      <c r="M879" s="2130" t="n">
        <f aca="false">SUM(M877:M878)</f>
        <v>0</v>
      </c>
      <c r="N879" s="2458"/>
      <c r="O879" s="2151"/>
    </row>
    <row r="880" customFormat="false" ht="16.5" hidden="false" customHeight="false" outlineLevel="0" collapsed="false">
      <c r="A880" s="2080"/>
      <c r="B880" s="2217"/>
      <c r="C880" s="2218"/>
      <c r="D880" s="2218"/>
      <c r="E880" s="2218"/>
      <c r="F880" s="2515"/>
      <c r="G880" s="2220"/>
      <c r="H880" s="2220"/>
      <c r="I880" s="2220"/>
      <c r="J880" s="2217"/>
      <c r="K880" s="2221"/>
      <c r="L880" s="2222"/>
      <c r="M880" s="2222"/>
      <c r="N880" s="2512"/>
      <c r="O880" s="2223"/>
    </row>
    <row r="881" customFormat="false" ht="15.75" hidden="false" customHeight="false" outlineLevel="0" collapsed="false">
      <c r="A881" s="2080"/>
      <c r="B881" s="2081" t="s">
        <v>1258</v>
      </c>
      <c r="C881" s="2081"/>
      <c r="D881" s="2082" t="s">
        <v>212</v>
      </c>
      <c r="F881" s="2083" t="s">
        <v>2283</v>
      </c>
      <c r="G881" s="2083"/>
      <c r="H881" s="2083"/>
      <c r="I881" s="2082" t="s">
        <v>212</v>
      </c>
      <c r="K881" s="2084" t="s">
        <v>1123</v>
      </c>
      <c r="L881" s="2084"/>
      <c r="M881" s="2085" t="s">
        <v>212</v>
      </c>
      <c r="N881" s="2512"/>
      <c r="O881" s="2223"/>
    </row>
    <row r="882" customFormat="false" ht="15.75" hidden="false" customHeight="false" outlineLevel="0" collapsed="false">
      <c r="A882" s="2080"/>
      <c r="B882" s="2086" t="str">
        <f aca="false">B863</f>
        <v>Dhanmondi (33 KV Side)</v>
      </c>
      <c r="C882" s="2086"/>
      <c r="D882" s="2089" t="n">
        <f aca="false">M866</f>
        <v>14308442.6387129</v>
      </c>
      <c r="F882" s="2088" t="s">
        <v>1124</v>
      </c>
      <c r="G882" s="2088"/>
      <c r="H882" s="2088"/>
      <c r="I882" s="2224" t="n">
        <f aca="false">L874</f>
        <v>0</v>
      </c>
      <c r="K882" s="2225" t="str">
        <f aca="false">F883</f>
        <v>Green Road 33 KV NET IMPORT</v>
      </c>
      <c r="L882" s="2225"/>
      <c r="M882" s="2091" t="n">
        <f aca="false">I883</f>
        <v>14308442.6387129</v>
      </c>
      <c r="N882" s="2512"/>
      <c r="O882" s="2223"/>
    </row>
    <row r="883" customFormat="false" ht="15.75" hidden="false" customHeight="false" outlineLevel="0" collapsed="false">
      <c r="A883" s="2080"/>
      <c r="B883" s="2086" t="s">
        <v>1126</v>
      </c>
      <c r="C883" s="2086"/>
      <c r="D883" s="2226"/>
      <c r="F883" s="2088" t="s">
        <v>2707</v>
      </c>
      <c r="G883" s="2088"/>
      <c r="H883" s="2088"/>
      <c r="I883" s="2224" t="n">
        <f aca="false">D886-I882</f>
        <v>14308442.6387129</v>
      </c>
      <c r="K883" s="2227" t="s">
        <v>2708</v>
      </c>
      <c r="L883" s="2227"/>
      <c r="M883" s="2224" t="n">
        <f aca="false">M911</f>
        <v>13414120.4172933</v>
      </c>
      <c r="N883" s="2512"/>
      <c r="O883" s="2223"/>
    </row>
    <row r="884" customFormat="false" ht="15.75" hidden="false" customHeight="false" outlineLevel="0" collapsed="false">
      <c r="A884" s="2080"/>
      <c r="B884" s="2086" t="s">
        <v>1128</v>
      </c>
      <c r="C884" s="2086"/>
      <c r="D884" s="2092"/>
      <c r="F884" s="2088" t="s">
        <v>2191</v>
      </c>
      <c r="G884" s="2088"/>
      <c r="H884" s="2088"/>
      <c r="I884" s="2224" t="n">
        <f aca="false">I882+I883</f>
        <v>14308442.6387129</v>
      </c>
      <c r="K884" s="2088" t="s">
        <v>1262</v>
      </c>
      <c r="L884" s="2088"/>
      <c r="M884" s="2224" t="n">
        <f aca="false">M882-M883</f>
        <v>894322.221419584</v>
      </c>
      <c r="N884" s="2512"/>
      <c r="O884" s="2223"/>
    </row>
    <row r="885" customFormat="false" ht="16.5" hidden="false" customHeight="false" outlineLevel="0" collapsed="false">
      <c r="A885" s="2080"/>
      <c r="B885" s="2086" t="s">
        <v>1130</v>
      </c>
      <c r="C885" s="2086"/>
      <c r="D885" s="2095"/>
      <c r="F885" s="2228" t="s">
        <v>2565</v>
      </c>
      <c r="G885" s="2228"/>
      <c r="H885" s="2228"/>
      <c r="I885" s="2404" t="n">
        <f aca="false">(D886-I884)/I884</f>
        <v>0</v>
      </c>
      <c r="K885" s="2228" t="s">
        <v>1131</v>
      </c>
      <c r="L885" s="2228"/>
      <c r="M885" s="2097" t="n">
        <f aca="false">M884/M882</f>
        <v>0.0625031140006747</v>
      </c>
      <c r="N885" s="2512"/>
      <c r="O885" s="2223"/>
    </row>
    <row r="886" customFormat="false" ht="16.5" hidden="false" customHeight="false" outlineLevel="0" collapsed="false">
      <c r="A886" s="2080"/>
      <c r="B886" s="2229" t="s">
        <v>1263</v>
      </c>
      <c r="C886" s="2229"/>
      <c r="D886" s="2230" t="n">
        <f aca="false">SUM(D882:D884)</f>
        <v>14308442.6387129</v>
      </c>
      <c r="N886" s="2512"/>
      <c r="O886" s="2223"/>
    </row>
    <row r="887" customFormat="false" ht="15.75" hidden="false" customHeight="false" outlineLevel="0" collapsed="false">
      <c r="A887" s="2080"/>
      <c r="B887" s="2217"/>
      <c r="C887" s="2218"/>
      <c r="D887" s="2218"/>
      <c r="E887" s="2218"/>
      <c r="F887" s="2515"/>
      <c r="G887" s="2220"/>
      <c r="H887" s="2220"/>
      <c r="I887" s="2220"/>
      <c r="J887" s="2217"/>
      <c r="K887" s="2221"/>
      <c r="L887" s="2222"/>
      <c r="M887" s="2222"/>
      <c r="N887" s="2512"/>
      <c r="O887" s="2223"/>
    </row>
    <row r="888" customFormat="false" ht="15.75" hidden="false" customHeight="false" outlineLevel="0" collapsed="false">
      <c r="B888" s="2051"/>
      <c r="C888" s="2077"/>
      <c r="D888" s="2516"/>
      <c r="E888" s="2077"/>
      <c r="N888" s="2517"/>
    </row>
    <row r="889" customFormat="false" ht="15.75" hidden="false" customHeight="false" outlineLevel="0" collapsed="false">
      <c r="B889" s="2051"/>
      <c r="C889" s="2077"/>
      <c r="D889" s="2516"/>
      <c r="E889" s="2077"/>
      <c r="N889" s="2517"/>
    </row>
    <row r="890" customFormat="false" ht="45" hidden="false" customHeight="false" outlineLevel="0" collapsed="false">
      <c r="A890" s="2270" t="s">
        <v>2709</v>
      </c>
      <c r="B890" s="2270"/>
      <c r="C890" s="2270"/>
      <c r="D890" s="2270"/>
      <c r="E890" s="2270"/>
      <c r="F890" s="2270"/>
      <c r="G890" s="2270"/>
      <c r="H890" s="2270"/>
      <c r="I890" s="2270"/>
      <c r="J890" s="2270"/>
      <c r="K890" s="2270"/>
      <c r="L890" s="2270"/>
      <c r="M890" s="2270"/>
      <c r="N890" s="2270"/>
      <c r="O890" s="1989" t="str">
        <f aca="false">$O$6</f>
        <v>Month June-2023</v>
      </c>
      <c r="S890" s="1990" t="s">
        <v>1069</v>
      </c>
      <c r="T890" s="1991" t="str">
        <f aca="false">O890</f>
        <v>Month June-2023</v>
      </c>
      <c r="U890" s="1990" t="s">
        <v>1070</v>
      </c>
      <c r="V890" s="1990" t="s">
        <v>1071</v>
      </c>
      <c r="W890" s="1990" t="s">
        <v>1072</v>
      </c>
      <c r="X890" s="1990" t="s">
        <v>1073</v>
      </c>
    </row>
    <row r="891" customFormat="false" ht="15.75" hidden="false" customHeight="true" outlineLevel="0" collapsed="false">
      <c r="A891" s="1992" t="s">
        <v>794</v>
      </c>
      <c r="B891" s="1993" t="s">
        <v>1074</v>
      </c>
      <c r="C891" s="1994" t="s">
        <v>1075</v>
      </c>
      <c r="D891" s="1994"/>
      <c r="E891" s="1994"/>
      <c r="F891" s="2422" t="s">
        <v>45</v>
      </c>
      <c r="G891" s="1996" t="s">
        <v>1076</v>
      </c>
      <c r="H891" s="1996"/>
      <c r="I891" s="1996"/>
      <c r="J891" s="1996" t="s">
        <v>29</v>
      </c>
      <c r="K891" s="1996" t="s">
        <v>1077</v>
      </c>
      <c r="L891" s="1996"/>
      <c r="M891" s="1994" t="s">
        <v>1134</v>
      </c>
      <c r="N891" s="1993"/>
      <c r="O891" s="1997" t="s">
        <v>479</v>
      </c>
    </row>
    <row r="892" customFormat="false" ht="15.75" hidden="false" customHeight="false" outlineLevel="0" collapsed="false">
      <c r="A892" s="1992"/>
      <c r="B892" s="1993"/>
      <c r="C892" s="1998" t="s">
        <v>1079</v>
      </c>
      <c r="D892" s="1998"/>
      <c r="E892" s="1998" t="s">
        <v>1080</v>
      </c>
      <c r="F892" s="2422"/>
      <c r="G892" s="2249" t="n">
        <f aca="false">'NORTH-1'!$H$8</f>
        <v>44929</v>
      </c>
      <c r="H892" s="2249" t="n">
        <f aca="false">'NORTH-1'!$H$8</f>
        <v>44929</v>
      </c>
      <c r="I892" s="2000" t="s">
        <v>47</v>
      </c>
      <c r="J892" s="1996"/>
      <c r="K892" s="2000" t="s">
        <v>1081</v>
      </c>
      <c r="L892" s="2000" t="s">
        <v>1082</v>
      </c>
      <c r="M892" s="1994" t="s">
        <v>1083</v>
      </c>
      <c r="N892" s="1998" t="s">
        <v>741</v>
      </c>
      <c r="O892" s="1997"/>
      <c r="T892" s="1441" t="n">
        <v>15283200.0000001</v>
      </c>
      <c r="U892" s="1441" t="n">
        <v>15283200.0000001</v>
      </c>
      <c r="V892" s="1441" t="n">
        <f aca="false">T892-U892</f>
        <v>0</v>
      </c>
      <c r="W892" s="2001" t="n">
        <f aca="false">V892/U892*100</f>
        <v>0</v>
      </c>
      <c r="X892" s="1441" t="str">
        <f aca="false">IF(W892&gt;40,"FAULT",IF(W892&lt;-40,"CHECK","OK"))</f>
        <v>OK</v>
      </c>
    </row>
    <row r="893" customFormat="false" ht="15.75" hidden="false" customHeight="false" outlineLevel="0" collapsed="false">
      <c r="A893" s="2002" t="n">
        <v>1</v>
      </c>
      <c r="B893" s="2003" t="n">
        <v>2</v>
      </c>
      <c r="C893" s="2004" t="n">
        <v>4</v>
      </c>
      <c r="D893" s="2004"/>
      <c r="E893" s="2003" t="n">
        <v>5</v>
      </c>
      <c r="F893" s="2423" t="n">
        <v>7</v>
      </c>
      <c r="G893" s="2002" t="n">
        <v>9</v>
      </c>
      <c r="H893" s="2002" t="n">
        <v>9</v>
      </c>
      <c r="I893" s="2002" t="s">
        <v>1084</v>
      </c>
      <c r="J893" s="2002" t="n">
        <v>11</v>
      </c>
      <c r="K893" s="2002" t="s">
        <v>1085</v>
      </c>
      <c r="L893" s="2002" t="s">
        <v>1086</v>
      </c>
      <c r="M893" s="2002" t="n">
        <v>14</v>
      </c>
      <c r="N893" s="2006" t="n">
        <v>15</v>
      </c>
      <c r="O893" s="2002" t="n">
        <v>16</v>
      </c>
    </row>
    <row r="894" customFormat="false" ht="15.75" hidden="false" customHeight="false" outlineLevel="0" collapsed="false">
      <c r="A894" s="2016"/>
      <c r="B894" s="2008" t="s">
        <v>2710</v>
      </c>
      <c r="C894" s="2009"/>
      <c r="D894" s="2009"/>
      <c r="E894" s="2009"/>
      <c r="F894" s="2427"/>
      <c r="G894" s="2009"/>
      <c r="H894" s="2009"/>
      <c r="I894" s="2009"/>
      <c r="J894" s="2009"/>
      <c r="K894" s="2010"/>
      <c r="L894" s="2009"/>
      <c r="M894" s="2013"/>
      <c r="N894" s="2014"/>
      <c r="O894" s="2027"/>
    </row>
    <row r="895" customFormat="false" ht="15.75" hidden="false" customHeight="false" outlineLevel="0" collapsed="false">
      <c r="A895" s="2016" t="n">
        <v>1</v>
      </c>
      <c r="B895" s="2017" t="s">
        <v>2516</v>
      </c>
      <c r="C895" s="2018" t="n">
        <v>11</v>
      </c>
      <c r="D895" s="2381" t="s">
        <v>76</v>
      </c>
      <c r="E895" s="2018" t="s">
        <v>2711</v>
      </c>
      <c r="F895" s="2071" t="n">
        <v>1</v>
      </c>
      <c r="G895" s="2212" t="n">
        <v>2854577</v>
      </c>
      <c r="H895" s="2212" t="n">
        <v>2939427</v>
      </c>
      <c r="I895" s="2212" t="n">
        <f aca="false">H895-G895</f>
        <v>84850</v>
      </c>
      <c r="J895" s="2027" t="n">
        <v>100</v>
      </c>
      <c r="K895" s="2024" t="n">
        <f aca="false">J895*I895*F895</f>
        <v>8485000</v>
      </c>
      <c r="L895" s="2128"/>
      <c r="M895" s="2128"/>
      <c r="N895" s="2129"/>
      <c r="O895" s="2027"/>
    </row>
    <row r="896" customFormat="false" ht="15.75" hidden="false" customHeight="false" outlineLevel="0" collapsed="false">
      <c r="A896" s="2016" t="n">
        <v>2</v>
      </c>
      <c r="B896" s="2017" t="s">
        <v>2712</v>
      </c>
      <c r="C896" s="2018" t="n">
        <v>11</v>
      </c>
      <c r="D896" s="2383" t="s">
        <v>76</v>
      </c>
      <c r="E896" s="2018" t="s">
        <v>2713</v>
      </c>
      <c r="F896" s="2071" t="n">
        <v>1</v>
      </c>
      <c r="G896" s="2212" t="n">
        <v>7981.2672</v>
      </c>
      <c r="H896" s="2212" t="n">
        <v>2649.9952</v>
      </c>
      <c r="I896" s="2212" t="n">
        <f aca="false">H896-G896</f>
        <v>-5331.272</v>
      </c>
      <c r="J896" s="2027" t="n">
        <v>10000</v>
      </c>
      <c r="K896" s="2024" t="n">
        <f aca="false">L864</f>
        <v>6696000.00000002</v>
      </c>
      <c r="L896" s="2128"/>
      <c r="M896" s="2128"/>
      <c r="N896" s="2129"/>
      <c r="O896" s="2027"/>
    </row>
    <row r="897" customFormat="false" ht="15.75" hidden="false" customHeight="false" outlineLevel="0" collapsed="false">
      <c r="A897" s="2016"/>
      <c r="B897" s="2189"/>
      <c r="C897" s="2190"/>
      <c r="D897" s="2191"/>
      <c r="E897" s="2190"/>
      <c r="F897" s="2511"/>
      <c r="G897" s="2193"/>
      <c r="H897" s="2193" t="n">
        <v>0</v>
      </c>
      <c r="I897" s="2193"/>
      <c r="J897" s="2234" t="s">
        <v>475</v>
      </c>
      <c r="K897" s="2130" t="n">
        <f aca="false">SUM(K895:K896)</f>
        <v>15181000</v>
      </c>
      <c r="L897" s="2235"/>
      <c r="M897" s="2130" t="n">
        <f aca="false">SUM(M895:M896)</f>
        <v>0</v>
      </c>
      <c r="N897" s="2205"/>
      <c r="O897" s="2027"/>
    </row>
    <row r="898" customFormat="false" ht="15.75" hidden="false" customHeight="false" outlineLevel="0" collapsed="false">
      <c r="A898" s="2016"/>
      <c r="B898" s="2058" t="s">
        <v>2714</v>
      </c>
      <c r="C898" s="2059"/>
      <c r="D898" s="2059"/>
      <c r="E898" s="2059"/>
      <c r="F898" s="2062"/>
      <c r="G898" s="2059"/>
      <c r="H898" s="2059" t="n">
        <v>0</v>
      </c>
      <c r="I898" s="2059"/>
      <c r="J898" s="2208"/>
      <c r="K898" s="2209"/>
      <c r="L898" s="2210"/>
      <c r="M898" s="2210"/>
      <c r="N898" s="2064"/>
      <c r="O898" s="2027"/>
    </row>
    <row r="899" customFormat="false" ht="15.75" hidden="false" customHeight="false" outlineLevel="0" collapsed="false">
      <c r="A899" s="2016" t="n">
        <v>1</v>
      </c>
      <c r="B899" s="2017" t="s">
        <v>2715</v>
      </c>
      <c r="C899" s="2152" t="n">
        <v>11</v>
      </c>
      <c r="D899" s="2309"/>
      <c r="E899" s="2018" t="s">
        <v>2716</v>
      </c>
      <c r="F899" s="2071" t="n">
        <v>1</v>
      </c>
      <c r="G899" s="2120" t="n">
        <v>48899</v>
      </c>
      <c r="H899" s="2120" t="n">
        <v>54004</v>
      </c>
      <c r="I899" s="2053" t="n">
        <f aca="false">H899-G899</f>
        <v>5105</v>
      </c>
      <c r="J899" s="2027" t="n">
        <v>300</v>
      </c>
      <c r="K899" s="2135"/>
      <c r="L899" s="2128" t="n">
        <f aca="false">J899*I899*F899</f>
        <v>1531500</v>
      </c>
      <c r="M899" s="2128" t="n">
        <f aca="false">L899*$K$911/$L$911</f>
        <v>1436621.60864336</v>
      </c>
      <c r="N899" s="2487" t="s">
        <v>1197</v>
      </c>
      <c r="O899" s="2155"/>
      <c r="S899" s="2077" t="str">
        <f aca="false">B899</f>
        <v>Lab aid/local RMU</v>
      </c>
      <c r="T899" s="2519" t="n">
        <f aca="false">M899</f>
        <v>1436621.60864336</v>
      </c>
      <c r="U899" s="2077" t="n">
        <v>1422394.56717235</v>
      </c>
      <c r="V899" s="1441" t="n">
        <f aca="false">T899-U899</f>
        <v>14227.0414710089</v>
      </c>
      <c r="W899" s="2001" t="n">
        <f aca="false">V899/U899*100</f>
        <v>1.00021764701278</v>
      </c>
      <c r="X899" s="1441" t="str">
        <f aca="false">IF(W899&gt;40,"FAULT",IF(W899&lt;-40,"CHECK","OK"))</f>
        <v>OK</v>
      </c>
    </row>
    <row r="900" customFormat="false" ht="15.75" hidden="false" customHeight="false" outlineLevel="0" collapsed="false">
      <c r="A900" s="2016" t="n">
        <v>2</v>
      </c>
      <c r="B900" s="2017" t="s">
        <v>2717</v>
      </c>
      <c r="C900" s="2152" t="n">
        <v>11</v>
      </c>
      <c r="D900" s="2309"/>
      <c r="E900" s="2018" t="s">
        <v>2718</v>
      </c>
      <c r="F900" s="2071" t="n">
        <v>1</v>
      </c>
      <c r="G900" s="2120" t="n">
        <v>66511.6</v>
      </c>
      <c r="H900" s="2120" t="n">
        <v>66871.1</v>
      </c>
      <c r="I900" s="2053" t="n">
        <f aca="false">H900-G900</f>
        <v>359.5</v>
      </c>
      <c r="J900" s="2027" t="n">
        <v>3333.33</v>
      </c>
      <c r="K900" s="2135"/>
      <c r="L900" s="2128" t="n">
        <f aca="false">J900*I900*F900</f>
        <v>1198332.135</v>
      </c>
      <c r="M900" s="2128" t="n">
        <f aca="false">L900*$K$911/$L$911</f>
        <v>1124093.92064821</v>
      </c>
      <c r="N900" s="2658" t="s">
        <v>1197</v>
      </c>
      <c r="O900" s="2155"/>
      <c r="S900" s="2077" t="str">
        <f aca="false">B900</f>
        <v>Green View</v>
      </c>
      <c r="T900" s="2519" t="n">
        <f aca="false">M900</f>
        <v>1124093.92064821</v>
      </c>
      <c r="U900" s="2077" t="n">
        <v>1154869.34165506</v>
      </c>
      <c r="V900" s="1441" t="n">
        <f aca="false">T900-U900</f>
        <v>-30775.4210068476</v>
      </c>
      <c r="W900" s="2001" t="n">
        <f aca="false">V900/U900*100</f>
        <v>-2.66484007296817</v>
      </c>
      <c r="X900" s="1441" t="str">
        <f aca="false">IF(W900&gt;40,"FAULT",IF(W900&lt;-40,"CHECK","OK"))</f>
        <v>OK</v>
      </c>
    </row>
    <row r="901" customFormat="false" ht="15.75" hidden="false" customHeight="false" outlineLevel="0" collapsed="false">
      <c r="A901" s="2016" t="n">
        <v>3</v>
      </c>
      <c r="B901" s="2017" t="s">
        <v>2719</v>
      </c>
      <c r="C901" s="2152" t="n">
        <v>11</v>
      </c>
      <c r="D901" s="2309"/>
      <c r="E901" s="2018" t="n">
        <v>65943</v>
      </c>
      <c r="F901" s="2071" t="n">
        <v>1</v>
      </c>
      <c r="G901" s="2120" t="n">
        <v>9730</v>
      </c>
      <c r="H901" s="2120" t="n">
        <v>15582</v>
      </c>
      <c r="I901" s="2053" t="n">
        <f aca="false">H901-G901</f>
        <v>5852</v>
      </c>
      <c r="J901" s="2027" t="n">
        <v>300</v>
      </c>
      <c r="K901" s="2135"/>
      <c r="L901" s="2128" t="n">
        <f aca="false">J901*I901*F901</f>
        <v>1755600</v>
      </c>
      <c r="M901" s="2128" t="n">
        <f aca="false">L901*$K$911/$L$911</f>
        <v>1646838.32591204</v>
      </c>
      <c r="N901" s="2658" t="s">
        <v>1197</v>
      </c>
      <c r="O901" s="2155"/>
      <c r="S901" s="2077" t="str">
        <f aca="false">B901</f>
        <v>Central Road</v>
      </c>
      <c r="T901" s="2519" t="n">
        <f aca="false">M901</f>
        <v>1646838.32591204</v>
      </c>
      <c r="U901" s="2077" t="n">
        <v>1692090.59526194</v>
      </c>
      <c r="V901" s="1441" t="n">
        <f aca="false">T901-U901</f>
        <v>-45252.269349898</v>
      </c>
      <c r="W901" s="2001" t="n">
        <f aca="false">V901/U901*100</f>
        <v>-2.67434081110136</v>
      </c>
      <c r="X901" s="1441" t="str">
        <f aca="false">IF(W901&gt;40,"FAULT",IF(W901&lt;-40,"CHECK","OK"))</f>
        <v>OK</v>
      </c>
    </row>
    <row r="902" customFormat="false" ht="15.75" hidden="false" customHeight="false" outlineLevel="0" collapsed="false">
      <c r="A902" s="2016" t="n">
        <v>4</v>
      </c>
      <c r="B902" s="2017" t="s">
        <v>2720</v>
      </c>
      <c r="C902" s="2152" t="n">
        <v>11</v>
      </c>
      <c r="D902" s="2309"/>
      <c r="E902" s="2018" t="s">
        <v>2721</v>
      </c>
      <c r="F902" s="2071" t="n">
        <v>1</v>
      </c>
      <c r="G902" s="2120" t="n">
        <v>45899.3</v>
      </c>
      <c r="H902" s="2120" t="n">
        <v>46255.4</v>
      </c>
      <c r="I902" s="2053" t="n">
        <f aca="false">H902-G902</f>
        <v>356.099999999999</v>
      </c>
      <c r="J902" s="2027" t="n">
        <v>3333.33</v>
      </c>
      <c r="K902" s="2135"/>
      <c r="L902" s="2128" t="n">
        <f aca="false">J902*I902*F902</f>
        <v>1186998.813</v>
      </c>
      <c r="M902" s="2128" t="n">
        <f aca="false">L902*$K$911/$L$911</f>
        <v>1113462.71249743</v>
      </c>
      <c r="N902" s="2487" t="s">
        <v>1626</v>
      </c>
      <c r="O902" s="2155"/>
      <c r="S902" s="2077" t="str">
        <f aca="false">B902</f>
        <v>New Market</v>
      </c>
      <c r="T902" s="2519" t="n">
        <f aca="false">M902</f>
        <v>1113462.71249743</v>
      </c>
      <c r="U902" s="2077" t="n">
        <v>1011316.67297445</v>
      </c>
      <c r="V902" s="1441" t="n">
        <f aca="false">T902-U902</f>
        <v>102146.039522983</v>
      </c>
      <c r="W902" s="2001" t="n">
        <f aca="false">V902/U902*100</f>
        <v>10.1003021360811</v>
      </c>
      <c r="X902" s="1441" t="str">
        <f aca="false">IF(W902&gt;40,"FAULT",IF(W902&lt;-40,"CHECK","OK"))</f>
        <v>OK</v>
      </c>
    </row>
    <row r="903" customFormat="false" ht="15.75" hidden="false" customHeight="false" outlineLevel="0" collapsed="false">
      <c r="A903" s="2016" t="n">
        <v>5</v>
      </c>
      <c r="B903" s="2017" t="s">
        <v>2722</v>
      </c>
      <c r="C903" s="2152" t="n">
        <v>11</v>
      </c>
      <c r="D903" s="2309"/>
      <c r="E903" s="2018" t="s">
        <v>2723</v>
      </c>
      <c r="F903" s="2071" t="n">
        <v>1</v>
      </c>
      <c r="G903" s="2120" t="n">
        <v>41350</v>
      </c>
      <c r="H903" s="2120" t="n">
        <v>41476.6</v>
      </c>
      <c r="I903" s="2053" t="n">
        <f aca="false">H903-G903</f>
        <v>126.599999999999</v>
      </c>
      <c r="J903" s="2027" t="n">
        <v>1</v>
      </c>
      <c r="K903" s="2135" t="n">
        <v>20</v>
      </c>
      <c r="L903" s="2237" t="n">
        <f aca="false">1.73*10.5*K903*0.9*24*31</f>
        <v>243265.68</v>
      </c>
      <c r="M903" s="2128" t="n">
        <f aca="false">L903*$K$911/$L$911</f>
        <v>228195.058785061</v>
      </c>
      <c r="N903" s="2658" t="s">
        <v>1197</v>
      </c>
      <c r="O903" s="2155"/>
      <c r="S903" s="2077" t="str">
        <f aca="false">B903</f>
        <v>DPH Feeder</v>
      </c>
      <c r="T903" s="2519" t="n">
        <f aca="false">M903</f>
        <v>228195.058785061</v>
      </c>
      <c r="U903" s="2077" t="n">
        <v>247670.017616125</v>
      </c>
      <c r="V903" s="1441" t="n">
        <f aca="false">T903-U903</f>
        <v>-19474.9588310636</v>
      </c>
      <c r="W903" s="2001" t="n">
        <f aca="false">V903/U903*100</f>
        <v>-7.86326864208843</v>
      </c>
      <c r="X903" s="1441" t="str">
        <f aca="false">IF(W903&gt;40,"FAULT",IF(W903&lt;-40,"CHECK","OK"))</f>
        <v>OK</v>
      </c>
    </row>
    <row r="904" customFormat="false" ht="15.75" hidden="false" customHeight="false" outlineLevel="0" collapsed="false">
      <c r="A904" s="2016" t="n">
        <v>6</v>
      </c>
      <c r="B904" s="2017" t="s">
        <v>2724</v>
      </c>
      <c r="C904" s="2152" t="n">
        <v>11</v>
      </c>
      <c r="D904" s="2309"/>
      <c r="E904" s="2018" t="n">
        <v>6604464</v>
      </c>
      <c r="F904" s="2071" t="n">
        <v>1</v>
      </c>
      <c r="G904" s="2120" t="n">
        <v>4450.58</v>
      </c>
      <c r="H904" s="2120" t="n">
        <v>4476.72</v>
      </c>
      <c r="I904" s="2053" t="n">
        <f aca="false">H904-G904</f>
        <v>26.1400000000003</v>
      </c>
      <c r="J904" s="2027" t="n">
        <v>60000</v>
      </c>
      <c r="K904" s="2135"/>
      <c r="L904" s="2128" t="n">
        <f aca="false">J904*I904*F904</f>
        <v>1568400.00000002</v>
      </c>
      <c r="M904" s="2128" t="n">
        <f aca="false">L904*$K$911/$L$911</f>
        <v>1471235.60626593</v>
      </c>
      <c r="N904" s="2658" t="s">
        <v>1626</v>
      </c>
      <c r="O904" s="2155"/>
      <c r="S904" s="2077" t="str">
        <f aca="false">B904</f>
        <v>Dhanmondi Rd 4(md Banglo</v>
      </c>
      <c r="T904" s="2519" t="n">
        <f aca="false">M904</f>
        <v>1471235.60626593</v>
      </c>
      <c r="U904" s="2077" t="n">
        <v>1319464.14648586</v>
      </c>
      <c r="V904" s="1441" t="n">
        <f aca="false">T904-U904</f>
        <v>151771.45978007</v>
      </c>
      <c r="W904" s="2001" t="n">
        <f aca="false">V904/U904*100</f>
        <v>11.5025073007314</v>
      </c>
      <c r="X904" s="1441" t="str">
        <f aca="false">IF(W904&gt;40,"FAULT",IF(W904&lt;-40,"CHECK","OK"))</f>
        <v>OK</v>
      </c>
    </row>
    <row r="905" customFormat="false" ht="15.75" hidden="false" customHeight="false" outlineLevel="0" collapsed="false">
      <c r="A905" s="2016" t="n">
        <v>1</v>
      </c>
      <c r="B905" s="2017" t="s">
        <v>2725</v>
      </c>
      <c r="C905" s="2152" t="n">
        <v>11</v>
      </c>
      <c r="D905" s="2309"/>
      <c r="E905" s="2018" t="s">
        <v>2726</v>
      </c>
      <c r="F905" s="2071" t="n">
        <v>1</v>
      </c>
      <c r="G905" s="2120" t="n">
        <v>92229088</v>
      </c>
      <c r="H905" s="2120" t="n">
        <v>93757224</v>
      </c>
      <c r="I905" s="2053" t="n">
        <f aca="false">H905-G905</f>
        <v>1528136</v>
      </c>
      <c r="J905" s="2027" t="n">
        <v>1</v>
      </c>
      <c r="K905" s="2135"/>
      <c r="L905" s="2128" t="n">
        <f aca="false">J905*I905*F905</f>
        <v>1528136</v>
      </c>
      <c r="M905" s="2128" t="n">
        <f aca="false">L905*$K$911/$L$911</f>
        <v>1433466.01276254</v>
      </c>
      <c r="N905" s="2658" t="s">
        <v>1197</v>
      </c>
      <c r="O905" s="2155"/>
      <c r="S905" s="2077" t="str">
        <f aca="false">B905</f>
        <v>Green Road East</v>
      </c>
      <c r="T905" s="2519" t="n">
        <f aca="false">M905</f>
        <v>1433466.01276254</v>
      </c>
      <c r="U905" s="2077" t="n">
        <v>1471624.01882295</v>
      </c>
      <c r="V905" s="1441" t="n">
        <f aca="false">T905-U905</f>
        <v>-38158.0060604105</v>
      </c>
      <c r="W905" s="2001" t="n">
        <f aca="false">V905/U905*100</f>
        <v>-2.59291813481886</v>
      </c>
      <c r="X905" s="1441" t="str">
        <f aca="false">IF(W905&gt;40,"FAULT",IF(W905&lt;-40,"CHECK","OK"))</f>
        <v>OK</v>
      </c>
    </row>
    <row r="906" customFormat="false" ht="15.75" hidden="false" customHeight="false" outlineLevel="0" collapsed="false">
      <c r="A906" s="2016" t="n">
        <v>2</v>
      </c>
      <c r="B906" s="2017" t="s">
        <v>2727</v>
      </c>
      <c r="C906" s="2152" t="n">
        <v>11</v>
      </c>
      <c r="D906" s="2309"/>
      <c r="E906" s="2018" t="s">
        <v>2728</v>
      </c>
      <c r="F906" s="2071" t="n">
        <v>1</v>
      </c>
      <c r="G906" s="2120" t="n">
        <v>76809718</v>
      </c>
      <c r="H906" s="2120" t="n">
        <v>78525314</v>
      </c>
      <c r="I906" s="2053" t="n">
        <f aca="false">H906-G906</f>
        <v>1715596</v>
      </c>
      <c r="J906" s="2027" t="n">
        <v>1</v>
      </c>
      <c r="K906" s="2135"/>
      <c r="L906" s="2128" t="n">
        <f aca="false">J906*I906*F906</f>
        <v>1715596</v>
      </c>
      <c r="M906" s="2128" t="n">
        <f aca="false">L906*$K$911/$L$911</f>
        <v>1609312.62507484</v>
      </c>
      <c r="N906" s="2658" t="s">
        <v>1197</v>
      </c>
      <c r="O906" s="2155"/>
      <c r="S906" s="2077" t="str">
        <f aca="false">B906</f>
        <v>North Road</v>
      </c>
      <c r="T906" s="2519" t="n">
        <f aca="false">M906</f>
        <v>1609312.62507484</v>
      </c>
      <c r="U906" s="2077" t="n">
        <v>1634915.85179099</v>
      </c>
      <c r="V906" s="1441" t="n">
        <f aca="false">T906-U906</f>
        <v>-25603.2267161456</v>
      </c>
      <c r="W906" s="2001" t="n">
        <f aca="false">V906/U906*100</f>
        <v>-1.56602718654286</v>
      </c>
      <c r="X906" s="1441" t="str">
        <f aca="false">IF(W906&gt;40,"FAULT",IF(W906&lt;-40,"CHECK","OK"))</f>
        <v>OK</v>
      </c>
    </row>
    <row r="907" customFormat="false" ht="15.75" hidden="false" customHeight="false" outlineLevel="0" collapsed="false">
      <c r="A907" s="2016" t="n">
        <v>3</v>
      </c>
      <c r="B907" s="2017" t="s">
        <v>2729</v>
      </c>
      <c r="C907" s="2152" t="n">
        <v>11</v>
      </c>
      <c r="D907" s="2309"/>
      <c r="E907" s="2018" t="s">
        <v>2730</v>
      </c>
      <c r="F907" s="2071" t="n">
        <v>1</v>
      </c>
      <c r="G907" s="2120" t="n">
        <v>16023524</v>
      </c>
      <c r="H907" s="2120" t="n">
        <v>17244056</v>
      </c>
      <c r="I907" s="2053" t="n">
        <f aca="false">H907-G907</f>
        <v>1220532</v>
      </c>
      <c r="J907" s="2027" t="n">
        <v>1</v>
      </c>
      <c r="K907" s="2135"/>
      <c r="L907" s="2128" t="n">
        <f aca="false">J907*I907*F907</f>
        <v>1220532</v>
      </c>
      <c r="M907" s="2128" t="n">
        <f aca="false">L907*$K$911/$L$911</f>
        <v>1144918.47550813</v>
      </c>
      <c r="N907" s="2658" t="s">
        <v>1197</v>
      </c>
      <c r="O907" s="2155"/>
      <c r="S907" s="2077" t="str">
        <f aca="false">B907</f>
        <v>Green road SS</v>
      </c>
      <c r="T907" s="2519" t="n">
        <f aca="false">M907</f>
        <v>1144918.47550813</v>
      </c>
      <c r="U907" s="2077" t="n">
        <v>1315498.62731103</v>
      </c>
      <c r="V907" s="1441" t="n">
        <f aca="false">T907-U907</f>
        <v>-170580.151802896</v>
      </c>
      <c r="W907" s="2001" t="n">
        <f aca="false">V907/U907*100</f>
        <v>-12.9669577954311</v>
      </c>
      <c r="X907" s="1441" t="str">
        <f aca="false">IF(W907&gt;40,"FAULT",IF(W907&lt;-40,"CHECK","OK"))</f>
        <v>OK</v>
      </c>
    </row>
    <row r="908" customFormat="false" ht="15.75" hidden="false" customHeight="false" outlineLevel="0" collapsed="false">
      <c r="A908" s="2016" t="n">
        <v>4</v>
      </c>
      <c r="B908" s="2017" t="s">
        <v>2731</v>
      </c>
      <c r="C908" s="2152" t="n">
        <v>11</v>
      </c>
      <c r="D908" s="2309"/>
      <c r="E908" s="2018" t="s">
        <v>2732</v>
      </c>
      <c r="F908" s="2071" t="n">
        <v>1</v>
      </c>
      <c r="G908" s="2120" t="n">
        <v>0</v>
      </c>
      <c r="H908" s="2120" t="n">
        <v>0</v>
      </c>
      <c r="I908" s="2053" t="n">
        <f aca="false">H908-G908</f>
        <v>0</v>
      </c>
      <c r="J908" s="2027" t="n">
        <v>1</v>
      </c>
      <c r="K908" s="2135" t="n">
        <v>80</v>
      </c>
      <c r="L908" s="2237" t="n">
        <f aca="false">1.73*10.5*K908*0.9*24*31</f>
        <v>973062.72</v>
      </c>
      <c r="M908" s="2128" t="n">
        <f aca="false">L908*$K$911/$L$911</f>
        <v>912780.235140245</v>
      </c>
      <c r="N908" s="2658" t="s">
        <v>1197</v>
      </c>
      <c r="O908" s="2155"/>
      <c r="S908" s="2077" t="str">
        <f aca="false">B908</f>
        <v>Plane Moszid</v>
      </c>
      <c r="T908" s="2519" t="n">
        <f aca="false">M908</f>
        <v>912780.235140245</v>
      </c>
      <c r="U908" s="2077" t="n">
        <v>990680.0704645</v>
      </c>
      <c r="V908" s="1441" t="n">
        <f aca="false">T908-U908</f>
        <v>-77899.8353242546</v>
      </c>
      <c r="W908" s="2001" t="n">
        <f aca="false">V908/U908*100</f>
        <v>-7.86326864208843</v>
      </c>
      <c r="X908" s="1441" t="str">
        <f aca="false">IF(W908&gt;40,"FAULT",IF(W908&lt;-40,"CHECK","OK"))</f>
        <v>OK</v>
      </c>
    </row>
    <row r="909" customFormat="false" ht="15.75" hidden="false" customHeight="false" outlineLevel="0" collapsed="false">
      <c r="A909" s="2016" t="n">
        <v>5</v>
      </c>
      <c r="B909" s="2017" t="s">
        <v>2733</v>
      </c>
      <c r="C909" s="2152" t="n">
        <v>11</v>
      </c>
      <c r="D909" s="2309"/>
      <c r="E909" s="2018" t="s">
        <v>2734</v>
      </c>
      <c r="F909" s="2071" t="n">
        <v>1</v>
      </c>
      <c r="G909" s="2120" t="n">
        <v>30602490</v>
      </c>
      <c r="H909" s="2120" t="n">
        <v>31976092</v>
      </c>
      <c r="I909" s="2053" t="n">
        <f aca="false">H909-G909</f>
        <v>1373602</v>
      </c>
      <c r="J909" s="2027" t="n">
        <v>1</v>
      </c>
      <c r="K909" s="2135"/>
      <c r="L909" s="2128" t="n">
        <f aca="false">J909*I909*F909</f>
        <v>1373602</v>
      </c>
      <c r="M909" s="2128" t="n">
        <f aca="false">L909*$K$911/$L$911</f>
        <v>1288505.59247518</v>
      </c>
      <c r="N909" s="2658" t="s">
        <v>1197</v>
      </c>
      <c r="O909" s="2155"/>
      <c r="S909" s="2077" t="str">
        <f aca="false">B909</f>
        <v>Malancha</v>
      </c>
      <c r="T909" s="2519" t="n">
        <f aca="false">M909</f>
        <v>1288505.59247518</v>
      </c>
      <c r="U909" s="2077" t="n">
        <v>1148505.98248151</v>
      </c>
      <c r="V909" s="1441" t="n">
        <f aca="false">T909-U909</f>
        <v>139999.609993668</v>
      </c>
      <c r="W909" s="2001" t="n">
        <f aca="false">V909/U909*100</f>
        <v>12.1897153457728</v>
      </c>
      <c r="X909" s="1441" t="str">
        <f aca="false">IF(W909&gt;40,"FAULT",IF(W909&lt;-40,"CHECK","OK"))</f>
        <v>OK</v>
      </c>
    </row>
    <row r="910" customFormat="false" ht="15.75" hidden="false" customHeight="false" outlineLevel="0" collapsed="false">
      <c r="A910" s="2016"/>
      <c r="B910" s="2017" t="s">
        <v>2330</v>
      </c>
      <c r="C910" s="2152"/>
      <c r="D910" s="2162"/>
      <c r="E910" s="2018"/>
      <c r="F910" s="2071"/>
      <c r="G910" s="2120" t="n">
        <v>22891</v>
      </c>
      <c r="H910" s="2120" t="n">
        <v>22891</v>
      </c>
      <c r="I910" s="2053"/>
      <c r="J910" s="2027" t="n">
        <v>1</v>
      </c>
      <c r="K910" s="2135"/>
      <c r="L910" s="2237" t="n">
        <v>5000</v>
      </c>
      <c r="M910" s="2128" t="n">
        <f aca="false">L910*$K$911/$L$911</f>
        <v>4690.24358029175</v>
      </c>
      <c r="N910" s="2658" t="s">
        <v>1197</v>
      </c>
      <c r="O910" s="2155"/>
      <c r="S910" s="2077" t="str">
        <f aca="false">B910</f>
        <v>AT -1</v>
      </c>
      <c r="T910" s="2519" t="n">
        <f aca="false">M910</f>
        <v>4690.24358029175</v>
      </c>
      <c r="U910" s="2077" t="n">
        <v>5090.52525650402</v>
      </c>
      <c r="V910" s="1441" t="n">
        <f aca="false">T910-U910</f>
        <v>-400.281676212273</v>
      </c>
      <c r="W910" s="2001" t="n">
        <f aca="false">V910/U910*100</f>
        <v>-7.86326864208844</v>
      </c>
      <c r="X910" s="1441" t="str">
        <f aca="false">IF(W910&gt;40,"FAULT",IF(W910&lt;-40,"CHECK","OK"))</f>
        <v>OK</v>
      </c>
    </row>
    <row r="911" customFormat="false" ht="20.25" hidden="false" customHeight="false" outlineLevel="0" collapsed="false">
      <c r="A911" s="2132"/>
      <c r="B911" s="2142"/>
      <c r="C911" s="2143"/>
      <c r="D911" s="2143"/>
      <c r="E911" s="2143"/>
      <c r="F911" s="2454"/>
      <c r="G911" s="2145"/>
      <c r="H911" s="2145"/>
      <c r="I911" s="2145"/>
      <c r="J911" s="2239" t="s">
        <v>1187</v>
      </c>
      <c r="K911" s="2130" t="n">
        <v>13414120.4172933</v>
      </c>
      <c r="L911" s="2130" t="n">
        <f aca="false">SUM(L899:L910)</f>
        <v>14300025.348</v>
      </c>
      <c r="M911" s="2130" t="n">
        <f aca="false">SUM(M899:M910)</f>
        <v>13414120.4172933</v>
      </c>
      <c r="N911" s="2458" t="n">
        <f aca="false">(M911-L911)/L911*100</f>
        <v>-6.19512839416503</v>
      </c>
      <c r="O911" s="2240"/>
    </row>
    <row r="912" customFormat="false" ht="15.75" hidden="false" customHeight="false" outlineLevel="0" collapsed="false">
      <c r="B912" s="2522" t="s">
        <v>122</v>
      </c>
      <c r="F912" s="2100"/>
      <c r="N912" s="2498"/>
    </row>
    <row r="913" customFormat="false" ht="15.75" hidden="false" customHeight="false" outlineLevel="0" collapsed="false">
      <c r="F913" s="2169" t="s">
        <v>1234</v>
      </c>
      <c r="G913" s="2169"/>
      <c r="H913" s="2169"/>
      <c r="I913" s="2170" t="s">
        <v>212</v>
      </c>
    </row>
    <row r="914" customFormat="false" ht="15.75" hidden="false" customHeight="false" outlineLevel="0" collapsed="false">
      <c r="F914" s="2129" t="s">
        <v>1197</v>
      </c>
      <c r="G914" s="2017" t="s">
        <v>1367</v>
      </c>
      <c r="H914" s="2017"/>
      <c r="I914" s="2171" t="n">
        <f aca="false">SUM(M899:M901,M903,M905:M910)</f>
        <v>10829422.0985299</v>
      </c>
      <c r="O914" s="2077" t="s">
        <v>122</v>
      </c>
    </row>
    <row r="915" customFormat="false" ht="15.75" hidden="false" customHeight="false" outlineLevel="0" collapsed="false">
      <c r="F915" s="2129" t="s">
        <v>1626</v>
      </c>
      <c r="G915" s="2017" t="s">
        <v>1367</v>
      </c>
      <c r="H915" s="2017"/>
      <c r="I915" s="2171" t="n">
        <f aca="false">M902+M904</f>
        <v>2584698.31876336</v>
      </c>
    </row>
    <row r="916" customFormat="false" ht="15.75" hidden="false" customHeight="false" outlineLevel="0" collapsed="false">
      <c r="F916" s="2129"/>
      <c r="G916" s="2017"/>
      <c r="H916" s="2017"/>
      <c r="I916" s="2171"/>
    </row>
    <row r="917" customFormat="false" ht="15.75" hidden="false" customHeight="false" outlineLevel="0" collapsed="false">
      <c r="F917" s="2129"/>
      <c r="G917" s="2017"/>
      <c r="H917" s="2017"/>
      <c r="I917" s="2171"/>
    </row>
    <row r="918" customFormat="false" ht="15.75" hidden="false" customHeight="false" outlineLevel="0" collapsed="false">
      <c r="F918" s="2260"/>
      <c r="G918" s="2017"/>
      <c r="H918" s="2017"/>
      <c r="I918" s="2171"/>
    </row>
    <row r="919" customFormat="false" ht="15.75" hidden="false" customHeight="true" outlineLevel="0" collapsed="false">
      <c r="F919" s="2241" t="s">
        <v>1239</v>
      </c>
      <c r="G919" s="2241"/>
      <c r="H919" s="2241"/>
      <c r="I919" s="2242" t="n">
        <f aca="false">SUM(I914:I918)</f>
        <v>13414120.4172933</v>
      </c>
      <c r="J919" s="2130" t="n">
        <f aca="false">I919-M911</f>
        <v>0</v>
      </c>
    </row>
    <row r="920" customFormat="false" ht="15.75" hidden="false" customHeight="false" outlineLevel="0" collapsed="false">
      <c r="F920" s="2103"/>
    </row>
    <row r="933" customFormat="false" ht="45" hidden="false" customHeight="false" outlineLevel="0" collapsed="false">
      <c r="A933" s="2270" t="s">
        <v>2735</v>
      </c>
      <c r="B933" s="2270"/>
      <c r="C933" s="2270"/>
      <c r="D933" s="2270"/>
      <c r="E933" s="2270"/>
      <c r="F933" s="2270"/>
      <c r="G933" s="2270"/>
      <c r="H933" s="2270"/>
      <c r="I933" s="2270"/>
      <c r="J933" s="2270"/>
      <c r="K933" s="2270"/>
      <c r="L933" s="2270"/>
      <c r="M933" s="2270"/>
      <c r="N933" s="2270"/>
      <c r="O933" s="1989" t="str">
        <f aca="false">$O$6</f>
        <v>Month June-2023</v>
      </c>
      <c r="S933" s="1990" t="s">
        <v>1069</v>
      </c>
      <c r="T933" s="1991" t="str">
        <f aca="false">O933</f>
        <v>Month June-2023</v>
      </c>
      <c r="U933" s="1990" t="s">
        <v>1070</v>
      </c>
      <c r="V933" s="1990" t="s">
        <v>1071</v>
      </c>
      <c r="W933" s="1990" t="s">
        <v>1072</v>
      </c>
      <c r="X933" s="1990" t="s">
        <v>1073</v>
      </c>
    </row>
    <row r="934" customFormat="false" ht="15.75" hidden="false" customHeight="true" outlineLevel="0" collapsed="false">
      <c r="A934" s="1992" t="s">
        <v>794</v>
      </c>
      <c r="B934" s="1993" t="s">
        <v>1074</v>
      </c>
      <c r="C934" s="1994" t="s">
        <v>1075</v>
      </c>
      <c r="D934" s="1994"/>
      <c r="E934" s="1994"/>
      <c r="F934" s="2422" t="s">
        <v>45</v>
      </c>
      <c r="G934" s="1996" t="s">
        <v>1076</v>
      </c>
      <c r="H934" s="1996"/>
      <c r="I934" s="1996"/>
      <c r="J934" s="1996" t="s">
        <v>29</v>
      </c>
      <c r="K934" s="1996" t="s">
        <v>1077</v>
      </c>
      <c r="L934" s="1996"/>
      <c r="M934" s="1994" t="s">
        <v>1134</v>
      </c>
      <c r="N934" s="1993"/>
      <c r="O934" s="1997" t="s">
        <v>479</v>
      </c>
    </row>
    <row r="935" customFormat="false" ht="15.75" hidden="false" customHeight="false" outlineLevel="0" collapsed="false">
      <c r="A935" s="1992"/>
      <c r="B935" s="1993"/>
      <c r="C935" s="1998" t="s">
        <v>1079</v>
      </c>
      <c r="D935" s="1998"/>
      <c r="E935" s="1998" t="s">
        <v>1080</v>
      </c>
      <c r="F935" s="2422"/>
      <c r="G935" s="2249" t="n">
        <f aca="false">'NORTH-1'!$H$8</f>
        <v>44929</v>
      </c>
      <c r="H935" s="2249" t="n">
        <f aca="false">'NORTH-1'!$H$8</f>
        <v>44929</v>
      </c>
      <c r="I935" s="2000" t="s">
        <v>47</v>
      </c>
      <c r="J935" s="1996"/>
      <c r="K935" s="2000" t="s">
        <v>1081</v>
      </c>
      <c r="L935" s="2000" t="s">
        <v>1082</v>
      </c>
      <c r="M935" s="1994" t="s">
        <v>1083</v>
      </c>
      <c r="N935" s="1998" t="s">
        <v>741</v>
      </c>
      <c r="O935" s="1997"/>
      <c r="T935" s="1441" t="n">
        <v>15283200.0000001</v>
      </c>
      <c r="U935" s="1441" t="n">
        <v>15283200.0000001</v>
      </c>
      <c r="V935" s="1441" t="n">
        <f aca="false">T935-U935</f>
        <v>0</v>
      </c>
      <c r="W935" s="2001" t="n">
        <f aca="false">V935/U935*100</f>
        <v>0</v>
      </c>
      <c r="X935" s="1441" t="str">
        <f aca="false">IF(W935&gt;40,"FAULT",IF(W935&lt;-40,"CHECK","OK"))</f>
        <v>OK</v>
      </c>
    </row>
    <row r="936" customFormat="false" ht="15.75" hidden="false" customHeight="false" outlineLevel="0" collapsed="false">
      <c r="A936" s="2002" t="n">
        <v>1</v>
      </c>
      <c r="B936" s="2003" t="n">
        <v>2</v>
      </c>
      <c r="C936" s="2004" t="n">
        <v>4</v>
      </c>
      <c r="D936" s="2004"/>
      <c r="E936" s="2003" t="n">
        <v>5</v>
      </c>
      <c r="F936" s="2423" t="n">
        <v>7</v>
      </c>
      <c r="G936" s="2002" t="n">
        <v>9</v>
      </c>
      <c r="H936" s="2002" t="n">
        <v>9</v>
      </c>
      <c r="I936" s="2002" t="s">
        <v>1084</v>
      </c>
      <c r="J936" s="2002" t="n">
        <v>11</v>
      </c>
      <c r="K936" s="2002" t="s">
        <v>1085</v>
      </c>
      <c r="L936" s="2002" t="s">
        <v>1086</v>
      </c>
      <c r="M936" s="2002" t="n">
        <v>14</v>
      </c>
      <c r="N936" s="2006" t="n">
        <v>15</v>
      </c>
      <c r="O936" s="2002" t="n">
        <v>16</v>
      </c>
    </row>
    <row r="937" customFormat="false" ht="15.75" hidden="false" customHeight="false" outlineLevel="0" collapsed="false">
      <c r="A937" s="2016"/>
      <c r="B937" s="2008" t="s">
        <v>1242</v>
      </c>
      <c r="C937" s="2009"/>
      <c r="D937" s="2009"/>
      <c r="E937" s="2009"/>
      <c r="F937" s="2427"/>
      <c r="G937" s="2009"/>
      <c r="H937" s="2009"/>
      <c r="I937" s="2009"/>
      <c r="J937" s="2009"/>
      <c r="K937" s="2010"/>
      <c r="L937" s="2009"/>
      <c r="M937" s="2013"/>
      <c r="N937" s="2014"/>
      <c r="O937" s="2027"/>
    </row>
    <row r="938" customFormat="false" ht="15.75" hidden="false" customHeight="false" outlineLevel="0" collapsed="false">
      <c r="A938" s="2176" t="n">
        <f aca="false">A67</f>
        <v>13</v>
      </c>
      <c r="B938" s="2177" t="str">
        <f aca="false">B67</f>
        <v>33 kV Green Road  Dormitory</v>
      </c>
      <c r="C938" s="2178" t="n">
        <f aca="false">C67</f>
        <v>33</v>
      </c>
      <c r="D938" s="2605" t="n">
        <f aca="false">D67</f>
        <v>0</v>
      </c>
      <c r="E938" s="2178" t="n">
        <f aca="false">E67</f>
        <v>76026305</v>
      </c>
      <c r="F938" s="2509" t="n">
        <f aca="false">F67</f>
        <v>1</v>
      </c>
      <c r="G938" s="2182" t="n">
        <f aca="false">G67</f>
        <v>7993.99</v>
      </c>
      <c r="H938" s="2182" t="n">
        <f aca="false">H67</f>
        <v>8019.59</v>
      </c>
      <c r="I938" s="2182" t="n">
        <f aca="false">I67</f>
        <v>25.6000000000004</v>
      </c>
      <c r="J938" s="2178" t="n">
        <f aca="false">J67</f>
        <v>180000</v>
      </c>
      <c r="K938" s="2184" t="str">
        <f aca="false">K67</f>
        <v>Reading From G. Dormitory Side</v>
      </c>
      <c r="L938" s="2186" t="n">
        <f aca="false">L67</f>
        <v>9542110</v>
      </c>
      <c r="M938" s="2186" t="n">
        <f aca="false">M67</f>
        <v>9535149.46075986</v>
      </c>
      <c r="N938" s="2129"/>
      <c r="O938" s="2187"/>
    </row>
    <row r="939" customFormat="false" ht="15.75" hidden="false" customHeight="false" outlineLevel="0" collapsed="false">
      <c r="A939" s="2016"/>
      <c r="B939" s="2017" t="n">
        <f aca="false">B548</f>
        <v>0</v>
      </c>
      <c r="C939" s="2018" t="n">
        <f aca="false">C548</f>
        <v>0</v>
      </c>
      <c r="D939" s="2535"/>
      <c r="E939" s="2018" t="n">
        <f aca="false">E548</f>
        <v>0</v>
      </c>
      <c r="F939" s="2071" t="n">
        <f aca="false">F548</f>
        <v>0</v>
      </c>
      <c r="G939" s="2053" t="n">
        <f aca="false">G548</f>
        <v>0</v>
      </c>
      <c r="H939" s="2053" t="n">
        <f aca="false">H548</f>
        <v>0</v>
      </c>
      <c r="I939" s="2053" t="n">
        <f aca="false">I548</f>
        <v>0</v>
      </c>
      <c r="J939" s="2027" t="n">
        <f aca="false">J548</f>
        <v>0</v>
      </c>
      <c r="K939" s="2024" t="n">
        <f aca="false">K548</f>
        <v>0</v>
      </c>
      <c r="L939" s="2128" t="n">
        <f aca="false">L548</f>
        <v>0</v>
      </c>
      <c r="M939" s="2128" t="n">
        <f aca="false">M548</f>
        <v>0</v>
      </c>
      <c r="N939" s="2129"/>
      <c r="O939" s="2027"/>
    </row>
    <row r="940" customFormat="false" ht="15.75" hidden="false" customHeight="false" outlineLevel="0" collapsed="false">
      <c r="A940" s="2016"/>
      <c r="B940" s="2017" t="n">
        <f aca="false">B549</f>
        <v>0</v>
      </c>
      <c r="C940" s="2018" t="n">
        <f aca="false">C549</f>
        <v>0</v>
      </c>
      <c r="D940" s="2617"/>
      <c r="E940" s="2018" t="n">
        <f aca="false">E549</f>
        <v>0</v>
      </c>
      <c r="F940" s="2071" t="n">
        <f aca="false">F549</f>
        <v>0</v>
      </c>
      <c r="G940" s="2053" t="n">
        <f aca="false">G549</f>
        <v>0</v>
      </c>
      <c r="H940" s="2053" t="n">
        <f aca="false">H549</f>
        <v>0</v>
      </c>
      <c r="I940" s="2053" t="n">
        <f aca="false">I549</f>
        <v>0</v>
      </c>
      <c r="J940" s="2027" t="n">
        <f aca="false">J549</f>
        <v>0</v>
      </c>
      <c r="K940" s="2024" t="n">
        <f aca="false">K549</f>
        <v>0</v>
      </c>
      <c r="L940" s="2128" t="n">
        <f aca="false">L549</f>
        <v>0</v>
      </c>
      <c r="M940" s="2128" t="n">
        <f aca="false">M549</f>
        <v>0</v>
      </c>
      <c r="N940" s="2129"/>
      <c r="O940" s="2027"/>
    </row>
    <row r="941" customFormat="false" ht="15.75" hidden="false" customHeight="false" outlineLevel="0" collapsed="false">
      <c r="A941" s="2016"/>
      <c r="B941" s="2189"/>
      <c r="C941" s="2190"/>
      <c r="D941" s="2191"/>
      <c r="E941" s="2610"/>
      <c r="F941" s="2611"/>
      <c r="G941" s="2612"/>
      <c r="H941" s="2612"/>
      <c r="I941" s="2612"/>
      <c r="J941" s="2613" t="s">
        <v>475</v>
      </c>
      <c r="K941" s="2614" t="n">
        <f aca="false">SUM(K938:K939)</f>
        <v>0</v>
      </c>
      <c r="L941" s="2614" t="n">
        <f aca="false">SUM(L938:L939)</f>
        <v>9542110</v>
      </c>
      <c r="M941" s="2614" t="n">
        <f aca="false">SUM(M938:M939)</f>
        <v>9535149.46075986</v>
      </c>
      <c r="N941" s="2512"/>
      <c r="O941" s="2027"/>
    </row>
    <row r="942" customFormat="false" ht="15.75" hidden="false" customHeight="false" outlineLevel="0" collapsed="false">
      <c r="A942" s="2027"/>
      <c r="B942" s="2008" t="s">
        <v>2736</v>
      </c>
      <c r="C942" s="2009"/>
      <c r="D942" s="2009"/>
      <c r="E942" s="2009"/>
      <c r="F942" s="2427"/>
      <c r="G942" s="2009"/>
      <c r="H942" s="2009"/>
      <c r="I942" s="2009"/>
      <c r="J942" s="2195"/>
      <c r="K942" s="2196"/>
      <c r="L942" s="2197"/>
      <c r="M942" s="2197"/>
      <c r="N942" s="2014"/>
      <c r="O942" s="2151"/>
    </row>
    <row r="943" customFormat="false" ht="15.75" hidden="false" customHeight="false" outlineLevel="0" collapsed="false">
      <c r="A943" s="2027" t="n">
        <v>1</v>
      </c>
      <c r="B943" s="2017" t="s">
        <v>2737</v>
      </c>
      <c r="C943" s="2018" t="n">
        <v>33</v>
      </c>
      <c r="D943" s="2381" t="s">
        <v>76</v>
      </c>
      <c r="E943" s="2018" t="s">
        <v>2738</v>
      </c>
      <c r="F943" s="2071" t="n">
        <v>1</v>
      </c>
      <c r="G943" s="2212" t="n">
        <v>14646.27</v>
      </c>
      <c r="H943" s="2212" t="n">
        <v>24188.38</v>
      </c>
      <c r="I943" s="2053" t="n">
        <f aca="false">H943-G943</f>
        <v>9542.11</v>
      </c>
      <c r="J943" s="2027" t="n">
        <v>1000</v>
      </c>
      <c r="K943" s="2024" t="n">
        <f aca="false">J943*I943*F943</f>
        <v>9542110</v>
      </c>
      <c r="L943" s="2128"/>
      <c r="M943" s="2128"/>
      <c r="N943" s="2129"/>
      <c r="O943" s="2151"/>
    </row>
    <row r="944" customFormat="false" ht="15.75" hidden="false" customHeight="false" outlineLevel="0" collapsed="false">
      <c r="A944" s="2027" t="n">
        <v>2</v>
      </c>
      <c r="B944" s="2017" t="s">
        <v>2739</v>
      </c>
      <c r="C944" s="2018" t="n">
        <v>33</v>
      </c>
      <c r="D944" s="2382" t="s">
        <v>76</v>
      </c>
      <c r="E944" s="2018" t="s">
        <v>2740</v>
      </c>
      <c r="F944" s="2071" t="n">
        <v>1</v>
      </c>
      <c r="G944" s="2212" t="n">
        <v>32911.2</v>
      </c>
      <c r="H944" s="2212" t="n">
        <v>32911.2</v>
      </c>
      <c r="I944" s="2053" t="n">
        <f aca="false">H944-G944</f>
        <v>0</v>
      </c>
      <c r="J944" s="2027" t="n">
        <v>1000</v>
      </c>
      <c r="K944" s="2024" t="n">
        <f aca="false">J944*I944*F944</f>
        <v>0</v>
      </c>
      <c r="L944" s="2128"/>
      <c r="M944" s="2128"/>
      <c r="N944" s="2129"/>
      <c r="O944" s="2151"/>
    </row>
    <row r="945" customFormat="false" ht="15.75" hidden="false" customHeight="false" outlineLevel="0" collapsed="false">
      <c r="A945" s="2027" t="n">
        <v>3</v>
      </c>
      <c r="B945" s="2017" t="s">
        <v>2741</v>
      </c>
      <c r="C945" s="2018" t="n">
        <v>33</v>
      </c>
      <c r="D945" s="2383" t="s">
        <v>76</v>
      </c>
      <c r="E945" s="2018"/>
      <c r="F945" s="2071" t="n">
        <v>1</v>
      </c>
      <c r="G945" s="2212" t="n">
        <v>8290.49</v>
      </c>
      <c r="H945" s="2212" t="n">
        <v>8292.49</v>
      </c>
      <c r="I945" s="2053" t="n">
        <f aca="false">H945-G945</f>
        <v>2</v>
      </c>
      <c r="J945" s="2027" t="n">
        <v>1000</v>
      </c>
      <c r="K945" s="2024" t="n">
        <f aca="false">J945*I945*F945</f>
        <v>2000</v>
      </c>
      <c r="L945" s="2128"/>
      <c r="M945" s="2128"/>
      <c r="N945" s="2129"/>
      <c r="O945" s="2151"/>
    </row>
    <row r="946" customFormat="false" ht="15.75" hidden="false" customHeight="false" outlineLevel="0" collapsed="false">
      <c r="A946" s="2027"/>
      <c r="B946" s="2189"/>
      <c r="C946" s="2190"/>
      <c r="D946" s="2191"/>
      <c r="E946" s="2190"/>
      <c r="F946" s="2511"/>
      <c r="G946" s="2193"/>
      <c r="H946" s="2193" t="n">
        <v>0</v>
      </c>
      <c r="I946" s="2204"/>
      <c r="J946" s="2142" t="s">
        <v>475</v>
      </c>
      <c r="K946" s="2130" t="n">
        <f aca="false">SUM(K943:K945)</f>
        <v>9544110</v>
      </c>
      <c r="L946" s="2130" t="n">
        <f aca="false">SUM(L943:L945)</f>
        <v>0</v>
      </c>
      <c r="M946" s="2130" t="n">
        <f aca="false">SUM(M943:M945)</f>
        <v>0</v>
      </c>
      <c r="N946" s="2205"/>
      <c r="O946" s="2151"/>
    </row>
    <row r="947" customFormat="false" ht="15.75" hidden="false" customHeight="false" outlineLevel="0" collapsed="false">
      <c r="A947" s="2027"/>
      <c r="B947" s="2058" t="s">
        <v>2742</v>
      </c>
      <c r="C947" s="2059"/>
      <c r="D947" s="2059"/>
      <c r="E947" s="2059"/>
      <c r="F947" s="2062"/>
      <c r="G947" s="2059"/>
      <c r="H947" s="2059" t="n">
        <v>0</v>
      </c>
      <c r="I947" s="2059"/>
      <c r="J947" s="2059"/>
      <c r="K947" s="2060"/>
      <c r="L947" s="2059"/>
      <c r="M947" s="2063"/>
      <c r="N947" s="2064"/>
      <c r="O947" s="2015"/>
    </row>
    <row r="948" customFormat="false" ht="15.75" hidden="false" customHeight="false" outlineLevel="0" collapsed="false">
      <c r="A948" s="2027"/>
      <c r="B948" s="2017" t="s">
        <v>1251</v>
      </c>
      <c r="C948" s="2018" t="n">
        <v>33</v>
      </c>
      <c r="D948" s="2065" t="s">
        <v>1108</v>
      </c>
      <c r="E948" s="2066"/>
      <c r="F948" s="2071"/>
      <c r="G948" s="2022"/>
      <c r="H948" s="2022" t="n">
        <v>0</v>
      </c>
      <c r="I948" s="2022"/>
      <c r="J948" s="2027"/>
      <c r="K948" s="2024"/>
      <c r="L948" s="2029" t="n">
        <f aca="false">J948*I948*F948</f>
        <v>0</v>
      </c>
      <c r="M948" s="2025"/>
      <c r="N948" s="2026"/>
      <c r="O948" s="2027"/>
    </row>
    <row r="949" customFormat="false" ht="15.75" hidden="false" customHeight="false" outlineLevel="0" collapsed="false">
      <c r="A949" s="2027"/>
      <c r="B949" s="2017" t="s">
        <v>1252</v>
      </c>
      <c r="C949" s="2018" t="n">
        <v>33</v>
      </c>
      <c r="D949" s="2065"/>
      <c r="E949" s="2066"/>
      <c r="F949" s="2071"/>
      <c r="G949" s="2022"/>
      <c r="H949" s="2022" t="n">
        <v>0</v>
      </c>
      <c r="I949" s="2022"/>
      <c r="J949" s="2027"/>
      <c r="K949" s="2024"/>
      <c r="L949" s="2029" t="n">
        <f aca="false">J949*I949*F949</f>
        <v>0</v>
      </c>
      <c r="M949" s="2029"/>
      <c r="N949" s="2030"/>
      <c r="O949" s="2027"/>
    </row>
    <row r="950" customFormat="false" ht="15.75" hidden="false" customHeight="false" outlineLevel="0" collapsed="false">
      <c r="A950" s="2027"/>
      <c r="B950" s="2037"/>
      <c r="C950" s="2038"/>
      <c r="D950" s="2038"/>
      <c r="E950" s="2038"/>
      <c r="F950" s="2054"/>
      <c r="G950" s="2041"/>
      <c r="H950" s="2041" t="n">
        <v>0</v>
      </c>
      <c r="I950" s="2041"/>
      <c r="J950" s="2037" t="s">
        <v>1110</v>
      </c>
      <c r="K950" s="2068"/>
      <c r="L950" s="2076" t="n">
        <f aca="false">SUM(L948:L949)</f>
        <v>0</v>
      </c>
      <c r="M950" s="2055"/>
      <c r="N950" s="2016"/>
      <c r="O950" s="2027"/>
    </row>
    <row r="951" customFormat="false" ht="15.75" hidden="false" customHeight="false" outlineLevel="0" collapsed="false">
      <c r="A951" s="2027"/>
      <c r="B951" s="2189"/>
      <c r="C951" s="2190"/>
      <c r="D951" s="2191"/>
      <c r="E951" s="2190"/>
      <c r="F951" s="2511"/>
      <c r="G951" s="2193"/>
      <c r="H951" s="2193" t="n">
        <v>0</v>
      </c>
      <c r="I951" s="2204"/>
      <c r="J951" s="2142"/>
      <c r="K951" s="2207"/>
      <c r="L951" s="2130"/>
      <c r="M951" s="2130"/>
      <c r="N951" s="2205"/>
      <c r="O951" s="2151"/>
    </row>
    <row r="952" customFormat="false" ht="15.75" hidden="false" customHeight="false" outlineLevel="0" collapsed="false">
      <c r="A952" s="2132"/>
      <c r="B952" s="2058" t="s">
        <v>2743</v>
      </c>
      <c r="C952" s="2059"/>
      <c r="D952" s="2059"/>
      <c r="E952" s="2059"/>
      <c r="F952" s="2062"/>
      <c r="G952" s="2059"/>
      <c r="H952" s="2059" t="n">
        <v>0</v>
      </c>
      <c r="I952" s="2059"/>
      <c r="J952" s="2208"/>
      <c r="K952" s="2209"/>
      <c r="L952" s="2210"/>
      <c r="M952" s="2210"/>
      <c r="N952" s="2064"/>
      <c r="O952" s="2151"/>
    </row>
    <row r="953" customFormat="false" ht="15.75" hidden="false" customHeight="true" outlineLevel="0" collapsed="false">
      <c r="A953" s="2027" t="n">
        <v>1</v>
      </c>
      <c r="B953" s="2017" t="s">
        <v>2221</v>
      </c>
      <c r="C953" s="2018" t="n">
        <v>33</v>
      </c>
      <c r="D953" s="2070" t="s">
        <v>67</v>
      </c>
      <c r="E953" s="2018" t="s">
        <v>2744</v>
      </c>
      <c r="F953" s="2071" t="n">
        <v>1</v>
      </c>
      <c r="G953" s="2212" t="n">
        <v>97528.28</v>
      </c>
      <c r="H953" s="2212" t="n">
        <v>108288.53</v>
      </c>
      <c r="I953" s="2212" t="n">
        <f aca="false">H953-G953</f>
        <v>10760.25</v>
      </c>
      <c r="J953" s="2213" t="n">
        <v>888.89</v>
      </c>
      <c r="K953" s="2214"/>
      <c r="L953" s="2128" t="n">
        <f aca="false">J953*I953*F953</f>
        <v>9564678.6225</v>
      </c>
      <c r="M953" s="2128"/>
      <c r="N953" s="2131"/>
      <c r="O953" s="2151"/>
    </row>
    <row r="954" customFormat="false" ht="15.75" hidden="false" customHeight="false" outlineLevel="0" collapsed="false">
      <c r="A954" s="2027" t="n">
        <v>2</v>
      </c>
      <c r="B954" s="2017" t="s">
        <v>2223</v>
      </c>
      <c r="C954" s="2018" t="n">
        <v>33</v>
      </c>
      <c r="D954" s="2070"/>
      <c r="E954" s="2018" t="s">
        <v>2745</v>
      </c>
      <c r="F954" s="2071" t="n">
        <v>1</v>
      </c>
      <c r="G954" s="2212" t="n">
        <v>88794.35</v>
      </c>
      <c r="H954" s="2212" t="n">
        <v>94422.74</v>
      </c>
      <c r="I954" s="2212" t="n">
        <f aca="false">H954-G954</f>
        <v>5628.39</v>
      </c>
      <c r="J954" s="2213" t="n">
        <v>888.89</v>
      </c>
      <c r="K954" s="2214"/>
      <c r="L954" s="2128" t="n">
        <f aca="false">J954*I954*F954</f>
        <v>5003019.5871</v>
      </c>
      <c r="M954" s="2128"/>
      <c r="N954" s="2131"/>
      <c r="O954" s="2151"/>
    </row>
    <row r="955" customFormat="false" ht="15.75" hidden="false" customHeight="false" outlineLevel="0" collapsed="false">
      <c r="A955" s="2132"/>
      <c r="B955" s="2142"/>
      <c r="C955" s="2143"/>
      <c r="D955" s="2143"/>
      <c r="E955" s="2143"/>
      <c r="F955" s="2454"/>
      <c r="G955" s="2145"/>
      <c r="H955" s="2145"/>
      <c r="I955" s="2145"/>
      <c r="J955" s="2142" t="s">
        <v>475</v>
      </c>
      <c r="K955" s="2121"/>
      <c r="L955" s="2130" t="n">
        <f aca="false">SUM(L953:L954)</f>
        <v>14567698.2096</v>
      </c>
      <c r="M955" s="2130" t="n">
        <f aca="false">SUM(M953:M954)</f>
        <v>0</v>
      </c>
      <c r="N955" s="2458"/>
      <c r="O955" s="2151"/>
    </row>
    <row r="956" customFormat="false" ht="16.5" hidden="false" customHeight="false" outlineLevel="0" collapsed="false">
      <c r="A956" s="2080"/>
      <c r="B956" s="2217"/>
      <c r="C956" s="2218"/>
      <c r="D956" s="2218"/>
      <c r="E956" s="2218"/>
      <c r="F956" s="2515"/>
      <c r="G956" s="2220"/>
      <c r="H956" s="2220"/>
      <c r="I956" s="2220"/>
      <c r="J956" s="2217"/>
      <c r="K956" s="2221"/>
      <c r="L956" s="2222"/>
      <c r="M956" s="2222"/>
      <c r="N956" s="2512"/>
      <c r="O956" s="2223"/>
    </row>
    <row r="957" customFormat="false" ht="15.75" hidden="false" customHeight="false" outlineLevel="0" collapsed="false">
      <c r="A957" s="2080"/>
      <c r="B957" s="2081" t="s">
        <v>1258</v>
      </c>
      <c r="C957" s="2081"/>
      <c r="D957" s="2082" t="s">
        <v>212</v>
      </c>
      <c r="F957" s="2083" t="s">
        <v>1433</v>
      </c>
      <c r="G957" s="2083"/>
      <c r="H957" s="2083"/>
      <c r="I957" s="2082" t="s">
        <v>212</v>
      </c>
      <c r="K957" s="2084" t="s">
        <v>1123</v>
      </c>
      <c r="L957" s="2084"/>
      <c r="M957" s="2085" t="s">
        <v>212</v>
      </c>
      <c r="N957" s="2512"/>
      <c r="O957" s="2223"/>
    </row>
    <row r="958" customFormat="false" ht="15.75" hidden="false" customHeight="false" outlineLevel="0" collapsed="false">
      <c r="A958" s="2080"/>
      <c r="B958" s="2086" t="str">
        <f aca="false">B937</f>
        <v>MOGBAZAR 33 KV SIDE</v>
      </c>
      <c r="C958" s="2086"/>
      <c r="D958" s="2089" t="n">
        <f aca="false">M941</f>
        <v>9535149.46075986</v>
      </c>
      <c r="F958" s="2088" t="s">
        <v>1124</v>
      </c>
      <c r="G958" s="2088"/>
      <c r="H958" s="2088"/>
      <c r="I958" s="2224" t="n">
        <f aca="false">L950</f>
        <v>0</v>
      </c>
      <c r="K958" s="2225" t="str">
        <f aca="false">F959</f>
        <v>GREEN ROAD DORMITORY  33 KV NET IMPORT</v>
      </c>
      <c r="L958" s="2225"/>
      <c r="M958" s="2091" t="n">
        <f aca="false">I959</f>
        <v>9535149.46075986</v>
      </c>
      <c r="N958" s="2512"/>
      <c r="O958" s="2223"/>
    </row>
    <row r="959" customFormat="false" ht="15.75" hidden="false" customHeight="false" outlineLevel="0" collapsed="false">
      <c r="A959" s="2080"/>
      <c r="B959" s="2086"/>
      <c r="C959" s="2086"/>
      <c r="D959" s="2226"/>
      <c r="F959" s="2088" t="s">
        <v>2746</v>
      </c>
      <c r="G959" s="2088"/>
      <c r="H959" s="2088"/>
      <c r="I959" s="2224" t="n">
        <f aca="false">D962-I958</f>
        <v>9535149.46075986</v>
      </c>
      <c r="K959" s="2227" t="s">
        <v>2747</v>
      </c>
      <c r="L959" s="2227"/>
      <c r="M959" s="2224" t="n">
        <f aca="false">M990</f>
        <v>14526050</v>
      </c>
      <c r="N959" s="2512"/>
      <c r="O959" s="2223"/>
    </row>
    <row r="960" customFormat="false" ht="15.75" hidden="false" customHeight="false" outlineLevel="0" collapsed="false">
      <c r="A960" s="2080"/>
      <c r="B960" s="2086"/>
      <c r="C960" s="2086"/>
      <c r="D960" s="2092"/>
      <c r="F960" s="2088" t="s">
        <v>2191</v>
      </c>
      <c r="G960" s="2088"/>
      <c r="H960" s="2088"/>
      <c r="I960" s="2224" t="n">
        <f aca="false">I958+I959</f>
        <v>9535149.46075986</v>
      </c>
      <c r="K960" s="2088" t="s">
        <v>1262</v>
      </c>
      <c r="L960" s="2088"/>
      <c r="M960" s="2224" t="n">
        <f aca="false">M958-M959</f>
        <v>-4990900.53924014</v>
      </c>
      <c r="N960" s="2512"/>
      <c r="O960" s="2223"/>
    </row>
    <row r="961" customFormat="false" ht="16.5" hidden="false" customHeight="false" outlineLevel="0" collapsed="false">
      <c r="A961" s="2080"/>
      <c r="B961" s="2086"/>
      <c r="C961" s="2086"/>
      <c r="D961" s="2095"/>
      <c r="F961" s="2228" t="s">
        <v>2565</v>
      </c>
      <c r="G961" s="2228"/>
      <c r="H961" s="2228"/>
      <c r="I961" s="2404" t="n">
        <f aca="false">(D962-I960)/I960</f>
        <v>0</v>
      </c>
      <c r="K961" s="2228" t="s">
        <v>1131</v>
      </c>
      <c r="L961" s="2228"/>
      <c r="M961" s="2097" t="n">
        <f aca="false">M960/M958</f>
        <v>-0.523421322316893</v>
      </c>
      <c r="N961" s="2512"/>
      <c r="O961" s="2223"/>
    </row>
    <row r="962" customFormat="false" ht="16.5" hidden="false" customHeight="false" outlineLevel="0" collapsed="false">
      <c r="A962" s="2080"/>
      <c r="B962" s="2229" t="s">
        <v>1263</v>
      </c>
      <c r="C962" s="2229"/>
      <c r="D962" s="2230" t="n">
        <f aca="false">SUM(D958:D960)</f>
        <v>9535149.46075986</v>
      </c>
      <c r="N962" s="2512"/>
      <c r="O962" s="2223"/>
    </row>
    <row r="963" customFormat="false" ht="15.75" hidden="false" customHeight="false" outlineLevel="0" collapsed="false">
      <c r="A963" s="2080"/>
      <c r="B963" s="2217"/>
      <c r="C963" s="2218"/>
      <c r="D963" s="2218"/>
      <c r="E963" s="2218"/>
      <c r="F963" s="2515"/>
      <c r="G963" s="2220"/>
      <c r="H963" s="2220"/>
      <c r="I963" s="2220"/>
      <c r="J963" s="2217"/>
      <c r="K963" s="2221"/>
      <c r="L963" s="2222"/>
      <c r="M963" s="2222"/>
      <c r="N963" s="2512"/>
      <c r="O963" s="2223"/>
    </row>
    <row r="964" customFormat="false" ht="15.75" hidden="false" customHeight="false" outlineLevel="0" collapsed="false">
      <c r="B964" s="2051"/>
      <c r="C964" s="2077"/>
      <c r="D964" s="2516"/>
      <c r="E964" s="2077"/>
      <c r="N964" s="2517"/>
    </row>
    <row r="965" customFormat="false" ht="15.75" hidden="false" customHeight="false" outlineLevel="0" collapsed="false">
      <c r="B965" s="2051"/>
      <c r="C965" s="2077"/>
      <c r="D965" s="2516"/>
      <c r="E965" s="2077"/>
      <c r="N965" s="2517"/>
    </row>
    <row r="966" customFormat="false" ht="45" hidden="false" customHeight="false" outlineLevel="0" collapsed="false">
      <c r="A966" s="2270" t="s">
        <v>2748</v>
      </c>
      <c r="B966" s="2270"/>
      <c r="C966" s="2270"/>
      <c r="D966" s="2270"/>
      <c r="E966" s="2270"/>
      <c r="F966" s="2270"/>
      <c r="G966" s="2270"/>
      <c r="H966" s="2270"/>
      <c r="I966" s="2270"/>
      <c r="J966" s="2270"/>
      <c r="K966" s="2270"/>
      <c r="L966" s="2270"/>
      <c r="M966" s="2270"/>
      <c r="N966" s="2270"/>
      <c r="O966" s="1989" t="str">
        <f aca="false">$O$6</f>
        <v>Month June-2023</v>
      </c>
      <c r="S966" s="1990" t="s">
        <v>1069</v>
      </c>
      <c r="T966" s="1991" t="str">
        <f aca="false">O966</f>
        <v>Month June-2023</v>
      </c>
      <c r="U966" s="1990" t="s">
        <v>1070</v>
      </c>
      <c r="V966" s="1990" t="s">
        <v>1071</v>
      </c>
      <c r="W966" s="1990" t="s">
        <v>1072</v>
      </c>
      <c r="X966" s="1990" t="s">
        <v>1073</v>
      </c>
    </row>
    <row r="967" customFormat="false" ht="15.75" hidden="false" customHeight="true" outlineLevel="0" collapsed="false">
      <c r="A967" s="1992" t="s">
        <v>794</v>
      </c>
      <c r="B967" s="1993" t="s">
        <v>1074</v>
      </c>
      <c r="C967" s="1994" t="s">
        <v>1075</v>
      </c>
      <c r="D967" s="1994"/>
      <c r="E967" s="1994"/>
      <c r="F967" s="2422" t="s">
        <v>45</v>
      </c>
      <c r="G967" s="1996" t="s">
        <v>1076</v>
      </c>
      <c r="H967" s="1996"/>
      <c r="I967" s="1996"/>
      <c r="J967" s="1996" t="s">
        <v>29</v>
      </c>
      <c r="K967" s="1996" t="s">
        <v>1077</v>
      </c>
      <c r="L967" s="1996"/>
      <c r="M967" s="1994" t="s">
        <v>1134</v>
      </c>
      <c r="N967" s="1993"/>
      <c r="O967" s="1997" t="s">
        <v>479</v>
      </c>
    </row>
    <row r="968" customFormat="false" ht="15.75" hidden="false" customHeight="false" outlineLevel="0" collapsed="false">
      <c r="A968" s="1992"/>
      <c r="B968" s="1993"/>
      <c r="C968" s="1998" t="s">
        <v>1079</v>
      </c>
      <c r="D968" s="1998"/>
      <c r="E968" s="1998" t="s">
        <v>1080</v>
      </c>
      <c r="F968" s="2422"/>
      <c r="G968" s="2249" t="n">
        <f aca="false">'NORTH-1'!$H$8</f>
        <v>44929</v>
      </c>
      <c r="H968" s="2249" t="n">
        <f aca="false">'NORTH-1'!$H$8</f>
        <v>44929</v>
      </c>
      <c r="I968" s="2000" t="s">
        <v>47</v>
      </c>
      <c r="J968" s="1996"/>
      <c r="K968" s="2000" t="s">
        <v>1081</v>
      </c>
      <c r="L968" s="2000" t="s">
        <v>1082</v>
      </c>
      <c r="M968" s="1994" t="s">
        <v>1083</v>
      </c>
      <c r="N968" s="1998" t="s">
        <v>741</v>
      </c>
      <c r="O968" s="1997"/>
      <c r="T968" s="1441" t="n">
        <v>15283200.0000001</v>
      </c>
      <c r="U968" s="1441" t="n">
        <v>15283200.0000001</v>
      </c>
      <c r="V968" s="1441" t="n">
        <f aca="false">T968-U968</f>
        <v>0</v>
      </c>
      <c r="W968" s="2001" t="n">
        <f aca="false">V968/U968*100</f>
        <v>0</v>
      </c>
      <c r="X968" s="1441" t="str">
        <f aca="false">IF(W968&gt;40,"FAULT",IF(W968&lt;-40,"CHECK","OK"))</f>
        <v>OK</v>
      </c>
    </row>
    <row r="969" customFormat="false" ht="15.75" hidden="false" customHeight="false" outlineLevel="0" collapsed="false">
      <c r="A969" s="2002" t="n">
        <v>1</v>
      </c>
      <c r="B969" s="2003" t="n">
        <v>2</v>
      </c>
      <c r="C969" s="2004" t="n">
        <v>4</v>
      </c>
      <c r="D969" s="2004"/>
      <c r="E969" s="2003" t="n">
        <v>5</v>
      </c>
      <c r="F969" s="2423" t="n">
        <v>7</v>
      </c>
      <c r="G969" s="2002" t="n">
        <v>9</v>
      </c>
      <c r="H969" s="2002" t="n">
        <v>9</v>
      </c>
      <c r="I969" s="2002" t="s">
        <v>1084</v>
      </c>
      <c r="J969" s="2002" t="n">
        <v>11</v>
      </c>
      <c r="K969" s="2002" t="s">
        <v>1085</v>
      </c>
      <c r="L969" s="2002" t="s">
        <v>1086</v>
      </c>
      <c r="M969" s="2002" t="n">
        <v>14</v>
      </c>
      <c r="N969" s="2006" t="n">
        <v>15</v>
      </c>
      <c r="O969" s="2002" t="n">
        <v>16</v>
      </c>
      <c r="V969" s="1441"/>
      <c r="W969" s="2001"/>
      <c r="X969" s="1441"/>
    </row>
    <row r="970" customFormat="false" ht="15.75" hidden="false" customHeight="false" outlineLevel="0" collapsed="false">
      <c r="A970" s="2016"/>
      <c r="B970" s="2008" t="s">
        <v>2749</v>
      </c>
      <c r="C970" s="2009"/>
      <c r="D970" s="2009"/>
      <c r="E970" s="2009"/>
      <c r="F970" s="2427"/>
      <c r="G970" s="2009"/>
      <c r="H970" s="2009"/>
      <c r="I970" s="2009"/>
      <c r="J970" s="2009"/>
      <c r="K970" s="2010"/>
      <c r="L970" s="2009"/>
      <c r="M970" s="2013"/>
      <c r="N970" s="2014"/>
      <c r="O970" s="2027"/>
      <c r="V970" s="1441"/>
      <c r="W970" s="2001"/>
      <c r="X970" s="1441"/>
    </row>
    <row r="971" customFormat="false" ht="15.75" hidden="false" customHeight="false" outlineLevel="0" collapsed="false">
      <c r="A971" s="2016" t="n">
        <v>1</v>
      </c>
      <c r="B971" s="2017" t="s">
        <v>2750</v>
      </c>
      <c r="C971" s="2018" t="n">
        <v>11</v>
      </c>
      <c r="D971" s="2233" t="s">
        <v>76</v>
      </c>
      <c r="E971" s="2018" t="s">
        <v>2751</v>
      </c>
      <c r="F971" s="2071" t="n">
        <v>1</v>
      </c>
      <c r="G971" s="2212" t="n">
        <v>63005.48</v>
      </c>
      <c r="H971" s="2212" t="n">
        <v>72549.81</v>
      </c>
      <c r="I971" s="2212" t="n">
        <f aca="false">H971-G971</f>
        <v>9544.33</v>
      </c>
      <c r="J971" s="2027" t="n">
        <v>1000</v>
      </c>
      <c r="K971" s="2024" t="n">
        <f aca="false">J971*I971*F971</f>
        <v>9544330</v>
      </c>
      <c r="L971" s="2128"/>
      <c r="M971" s="2128"/>
      <c r="N971" s="2129"/>
      <c r="O971" s="2027"/>
      <c r="V971" s="1441"/>
      <c r="W971" s="2001"/>
      <c r="X971" s="1441"/>
    </row>
    <row r="972" customFormat="false" ht="15.75" hidden="false" customHeight="false" outlineLevel="0" collapsed="false">
      <c r="A972" s="2016" t="n">
        <v>2</v>
      </c>
      <c r="B972" s="2017" t="s">
        <v>2752</v>
      </c>
      <c r="C972" s="2018" t="n">
        <v>11</v>
      </c>
      <c r="D972" s="2233"/>
      <c r="E972" s="2018" t="s">
        <v>2753</v>
      </c>
      <c r="F972" s="2071" t="n">
        <v>1</v>
      </c>
      <c r="G972" s="2212" t="n">
        <v>66648.64</v>
      </c>
      <c r="H972" s="2212" t="n">
        <v>71630.36</v>
      </c>
      <c r="I972" s="2212" t="n">
        <f aca="false">H972-G972</f>
        <v>4981.72</v>
      </c>
      <c r="J972" s="2027" t="n">
        <v>1000</v>
      </c>
      <c r="K972" s="2024" t="n">
        <f aca="false">J972*I972*F972</f>
        <v>4981720</v>
      </c>
      <c r="L972" s="2128"/>
      <c r="M972" s="2128"/>
      <c r="N972" s="2129"/>
      <c r="O972" s="2027"/>
      <c r="V972" s="1441"/>
      <c r="W972" s="2001"/>
      <c r="X972" s="1441"/>
    </row>
    <row r="973" customFormat="false" ht="15.75" hidden="false" customHeight="false" outlineLevel="0" collapsed="false">
      <c r="A973" s="2016"/>
      <c r="B973" s="2189"/>
      <c r="C973" s="2190"/>
      <c r="D973" s="2191"/>
      <c r="E973" s="2190"/>
      <c r="F973" s="2511"/>
      <c r="G973" s="2193"/>
      <c r="H973" s="2193" t="n">
        <v>0</v>
      </c>
      <c r="I973" s="2193"/>
      <c r="J973" s="2234" t="s">
        <v>475</v>
      </c>
      <c r="K973" s="2130" t="n">
        <f aca="false">SUM(K971:K972)</f>
        <v>14526050</v>
      </c>
      <c r="L973" s="2235"/>
      <c r="M973" s="2130" t="n">
        <f aca="false">SUM(M971:M972)</f>
        <v>0</v>
      </c>
      <c r="N973" s="2205"/>
      <c r="O973" s="2027"/>
      <c r="V973" s="1441"/>
      <c r="W973" s="2001"/>
      <c r="X973" s="1441"/>
    </row>
    <row r="974" customFormat="false" ht="15.75" hidden="false" customHeight="false" outlineLevel="0" collapsed="false">
      <c r="A974" s="2016"/>
      <c r="B974" s="2058" t="s">
        <v>2749</v>
      </c>
      <c r="C974" s="2059"/>
      <c r="D974" s="2059"/>
      <c r="E974" s="2059"/>
      <c r="F974" s="2062"/>
      <c r="G974" s="2059"/>
      <c r="H974" s="2059" t="n">
        <v>0</v>
      </c>
      <c r="I974" s="2059"/>
      <c r="J974" s="2208"/>
      <c r="K974" s="2209"/>
      <c r="L974" s="2210"/>
      <c r="M974" s="2210"/>
      <c r="N974" s="2064"/>
      <c r="O974" s="2027"/>
      <c r="V974" s="1441"/>
      <c r="W974" s="2001"/>
      <c r="X974" s="1441"/>
    </row>
    <row r="975" customFormat="false" ht="15.75" hidden="false" customHeight="true" outlineLevel="0" collapsed="false">
      <c r="A975" s="2016" t="n">
        <v>1</v>
      </c>
      <c r="B975" s="2017" t="s">
        <v>2754</v>
      </c>
      <c r="C975" s="2152" t="n">
        <v>11</v>
      </c>
      <c r="D975" s="2579"/>
      <c r="E975" s="2018" t="s">
        <v>2755</v>
      </c>
      <c r="F975" s="2071" t="n">
        <v>1</v>
      </c>
      <c r="G975" s="2120" t="n">
        <v>21702.59</v>
      </c>
      <c r="H975" s="2120" t="n">
        <v>21956.7</v>
      </c>
      <c r="I975" s="2053" t="n">
        <f aca="false">H975-G975</f>
        <v>254.110000000001</v>
      </c>
      <c r="J975" s="2027" t="n">
        <v>2000</v>
      </c>
      <c r="K975" s="2135"/>
      <c r="L975" s="2128" t="n">
        <f aca="false">J975*I975*F975</f>
        <v>508220.000000001</v>
      </c>
      <c r="M975" s="2128" t="n">
        <f aca="false">L975*$K$990/$L$990</f>
        <v>439264.535347971</v>
      </c>
      <c r="N975" s="2159" t="s">
        <v>1197</v>
      </c>
      <c r="O975" s="2155"/>
      <c r="S975" s="2077" t="str">
        <f aca="false">B975</f>
        <v>North Dhanmondi</v>
      </c>
      <c r="T975" s="2519" t="n">
        <f aca="false">M975</f>
        <v>439264.535347971</v>
      </c>
      <c r="U975" s="2077" t="n">
        <v>452285.295498951</v>
      </c>
      <c r="V975" s="1441" t="n">
        <f aca="false">T975-U975</f>
        <v>-13020.7601509804</v>
      </c>
      <c r="W975" s="2001" t="n">
        <f aca="false">V975/U975*100</f>
        <v>-2.87888204205627</v>
      </c>
      <c r="X975" s="1441" t="str">
        <f aca="false">IF(W975&gt;40,"FAULT",IF(W975&lt;-40,"CHECK","OK"))</f>
        <v>OK</v>
      </c>
    </row>
    <row r="976" customFormat="false" ht="15.75" hidden="false" customHeight="false" outlineLevel="0" collapsed="false">
      <c r="A976" s="2016" t="n">
        <v>2</v>
      </c>
      <c r="B976" s="2017" t="s">
        <v>2756</v>
      </c>
      <c r="C976" s="2152" t="n">
        <v>11</v>
      </c>
      <c r="D976" s="2580"/>
      <c r="E976" s="2018" t="s">
        <v>2757</v>
      </c>
      <c r="F976" s="2071" t="n">
        <v>1</v>
      </c>
      <c r="G976" s="2120" t="n">
        <v>33605.68</v>
      </c>
      <c r="H976" s="2120" t="n">
        <v>34637.48</v>
      </c>
      <c r="I976" s="2053" t="n">
        <f aca="false">H976-G976</f>
        <v>1031.8</v>
      </c>
      <c r="J976" s="2027" t="n">
        <v>2000</v>
      </c>
      <c r="K976" s="2135"/>
      <c r="L976" s="2128" t="n">
        <f aca="false">J976*I976*F976</f>
        <v>2063600.00000001</v>
      </c>
      <c r="M976" s="2128" t="n">
        <f aca="false">L976*$K$990/$L$990</f>
        <v>1783610.04121064</v>
      </c>
      <c r="N976" s="2154" t="s">
        <v>1197</v>
      </c>
      <c r="O976" s="2155"/>
      <c r="S976" s="2077" t="str">
        <f aca="false">B976</f>
        <v>Lake circus</v>
      </c>
      <c r="T976" s="2519" t="n">
        <f aca="false">M976</f>
        <v>1783610.04121064</v>
      </c>
      <c r="U976" s="2077" t="n">
        <v>1887308.93855816</v>
      </c>
      <c r="V976" s="1441" t="n">
        <f aca="false">T976-U976</f>
        <v>-103698.897347518</v>
      </c>
      <c r="W976" s="2001" t="n">
        <f aca="false">V976/U976*100</f>
        <v>-5.49453749881251</v>
      </c>
      <c r="X976" s="1441" t="str">
        <f aca="false">IF(W976&gt;40,"FAULT",IF(W976&lt;-40,"CHECK","OK"))</f>
        <v>OK</v>
      </c>
    </row>
    <row r="977" customFormat="false" ht="15.75" hidden="false" customHeight="false" outlineLevel="0" collapsed="false">
      <c r="A977" s="2016" t="n">
        <v>3</v>
      </c>
      <c r="B977" s="2017" t="s">
        <v>2758</v>
      </c>
      <c r="C977" s="2152" t="n">
        <v>11</v>
      </c>
      <c r="D977" s="2580"/>
      <c r="E977" s="2018" t="s">
        <v>2759</v>
      </c>
      <c r="F977" s="2071" t="n">
        <v>1</v>
      </c>
      <c r="G977" s="2120" t="n">
        <v>13668.5</v>
      </c>
      <c r="H977" s="2120" t="n">
        <v>14070.93</v>
      </c>
      <c r="I977" s="2053" t="n">
        <f aca="false">H977-G977</f>
        <v>402.43</v>
      </c>
      <c r="J977" s="2027" t="n">
        <v>2000</v>
      </c>
      <c r="K977" s="2135"/>
      <c r="L977" s="2128" t="n">
        <f aca="false">J977*I977*F977</f>
        <v>804860.000000001</v>
      </c>
      <c r="M977" s="2128" t="n">
        <f aca="false">L977*$K$990/$L$990</f>
        <v>695656.31797286</v>
      </c>
      <c r="N977" s="2154" t="s">
        <v>1197</v>
      </c>
      <c r="O977" s="2155"/>
      <c r="S977" s="2077" t="str">
        <f aca="false">B977</f>
        <v>Bashir Uddin</v>
      </c>
      <c r="T977" s="2519" t="n">
        <f aca="false">M977</f>
        <v>695656.31797286</v>
      </c>
      <c r="U977" s="2077" t="n">
        <v>740604.995716511</v>
      </c>
      <c r="V977" s="1441" t="n">
        <f aca="false">T977-U977</f>
        <v>-44948.6777436509</v>
      </c>
      <c r="W977" s="2001" t="n">
        <f aca="false">V977/U977*100</f>
        <v>-6.06918370840376</v>
      </c>
      <c r="X977" s="1441" t="str">
        <f aca="false">IF(W977&gt;40,"FAULT",IF(W977&lt;-40,"CHECK","OK"))</f>
        <v>OK</v>
      </c>
    </row>
    <row r="978" customFormat="false" ht="15.75" hidden="false" customHeight="false" outlineLevel="0" collapsed="false">
      <c r="A978" s="2016" t="n">
        <v>4</v>
      </c>
      <c r="B978" s="2017" t="s">
        <v>2760</v>
      </c>
      <c r="C978" s="2152" t="n">
        <v>11</v>
      </c>
      <c r="D978" s="2580"/>
      <c r="E978" s="2018" t="s">
        <v>2761</v>
      </c>
      <c r="F978" s="2071" t="n">
        <v>1</v>
      </c>
      <c r="G978" s="2120" t="n">
        <v>19945.29</v>
      </c>
      <c r="H978" s="2120" t="n">
        <v>20615.43</v>
      </c>
      <c r="I978" s="2053" t="n">
        <f aca="false">H978-G978</f>
        <v>670.139999999999</v>
      </c>
      <c r="J978" s="2027" t="n">
        <v>2000</v>
      </c>
      <c r="K978" s="2135"/>
      <c r="L978" s="2128" t="n">
        <f aca="false">J978*I978*F978</f>
        <v>1340280</v>
      </c>
      <c r="M978" s="2128" t="n">
        <f aca="false">L978*$K$990/$L$990</f>
        <v>1158430.34795202</v>
      </c>
      <c r="N978" s="2159" t="s">
        <v>1271</v>
      </c>
      <c r="O978" s="2155"/>
      <c r="S978" s="2077" t="str">
        <f aca="false">B978</f>
        <v>Raza Bazar</v>
      </c>
      <c r="T978" s="2519" t="n">
        <f aca="false">M978</f>
        <v>1158430.34795202</v>
      </c>
      <c r="U978" s="2077" t="n">
        <v>1277085.00097072</v>
      </c>
      <c r="V978" s="1441" t="n">
        <f aca="false">T978-U978</f>
        <v>-118654.6530187</v>
      </c>
      <c r="W978" s="2001" t="n">
        <f aca="false">V978/U978*100</f>
        <v>-9.29105368307589</v>
      </c>
      <c r="X978" s="1441" t="str">
        <f aca="false">IF(W978&gt;40,"FAULT",IF(W978&lt;-40,"CHECK","OK"))</f>
        <v>OK</v>
      </c>
    </row>
    <row r="979" customFormat="false" ht="15.75" hidden="false" customHeight="false" outlineLevel="0" collapsed="false">
      <c r="A979" s="2016" t="n">
        <v>5</v>
      </c>
      <c r="B979" s="2017" t="s">
        <v>2762</v>
      </c>
      <c r="C979" s="2152" t="n">
        <v>11</v>
      </c>
      <c r="D979" s="2580"/>
      <c r="E979" s="2018" t="s">
        <v>2763</v>
      </c>
      <c r="F979" s="2071" t="n">
        <v>1</v>
      </c>
      <c r="G979" s="2120" t="n">
        <v>30409.89</v>
      </c>
      <c r="H979" s="2120" t="n">
        <v>31411.16</v>
      </c>
      <c r="I979" s="2053" t="n">
        <f aca="false">H979-G979</f>
        <v>1001.27</v>
      </c>
      <c r="J979" s="2027" t="n">
        <v>2000</v>
      </c>
      <c r="K979" s="2135"/>
      <c r="L979" s="2128" t="n">
        <f aca="false">J979*I979*F979</f>
        <v>2002540</v>
      </c>
      <c r="M979" s="2128" t="n">
        <f aca="false">L979*$K$990/$L$990</f>
        <v>1730834.68304223</v>
      </c>
      <c r="N979" s="2154" t="s">
        <v>1271</v>
      </c>
      <c r="O979" s="2155"/>
      <c r="S979" s="2077" t="str">
        <f aca="false">B979</f>
        <v>Rasel Squar</v>
      </c>
      <c r="T979" s="2519" t="n">
        <f aca="false">M979</f>
        <v>1730834.68304223</v>
      </c>
      <c r="U979" s="2077" t="n">
        <v>1860400.72329292</v>
      </c>
      <c r="V979" s="1441" t="n">
        <f aca="false">T979-U979</f>
        <v>-129566.040250686</v>
      </c>
      <c r="W979" s="2001" t="n">
        <f aca="false">V979/U979*100</f>
        <v>-6.96441571046876</v>
      </c>
      <c r="X979" s="1441" t="str">
        <f aca="false">IF(W979&gt;40,"FAULT",IF(W979&lt;-40,"CHECK","OK"))</f>
        <v>OK</v>
      </c>
    </row>
    <row r="980" customFormat="false" ht="15.75" hidden="false" customHeight="false" outlineLevel="0" collapsed="false">
      <c r="A980" s="2016" t="n">
        <v>6</v>
      </c>
      <c r="B980" s="2017" t="s">
        <v>2764</v>
      </c>
      <c r="C980" s="2152" t="n">
        <v>11</v>
      </c>
      <c r="D980" s="2580"/>
      <c r="E980" s="2018" t="s">
        <v>2765</v>
      </c>
      <c r="F980" s="2071" t="n">
        <v>1</v>
      </c>
      <c r="G980" s="2120" t="n">
        <v>22875.2</v>
      </c>
      <c r="H980" s="2120" t="n">
        <v>23561.5</v>
      </c>
      <c r="I980" s="2053" t="n">
        <f aca="false">H980-G980</f>
        <v>686.299999999999</v>
      </c>
      <c r="J980" s="2027" t="n">
        <v>2000</v>
      </c>
      <c r="K980" s="2135"/>
      <c r="L980" s="2128" t="n">
        <f aca="false">J980*I980*F980</f>
        <v>1372600</v>
      </c>
      <c r="M980" s="2128" t="n">
        <f aca="false">L980*$K$990/$L$990</f>
        <v>1186365.15921967</v>
      </c>
      <c r="N980" s="2154" t="s">
        <v>1271</v>
      </c>
      <c r="O980" s="2155"/>
      <c r="S980" s="2077" t="str">
        <f aca="false">B980</f>
        <v>Bow Bazar</v>
      </c>
      <c r="T980" s="2519" t="n">
        <f aca="false">M980</f>
        <v>1186365.15921967</v>
      </c>
      <c r="U980" s="2077" t="n">
        <v>1195690.69370913</v>
      </c>
      <c r="V980" s="1441" t="n">
        <f aca="false">T980-U980</f>
        <v>-9325.53448945796</v>
      </c>
      <c r="W980" s="2001" t="n">
        <f aca="false">V980/U980*100</f>
        <v>-0.779928667047611</v>
      </c>
      <c r="X980" s="1441" t="str">
        <f aca="false">IF(W980&gt;40,"FAULT",IF(W980&lt;-40,"CHECK","OK"))</f>
        <v>OK</v>
      </c>
    </row>
    <row r="981" customFormat="false" ht="15.75" hidden="false" customHeight="false" outlineLevel="0" collapsed="false">
      <c r="A981" s="2016" t="n">
        <v>7</v>
      </c>
      <c r="B981" s="2017" t="s">
        <v>2766</v>
      </c>
      <c r="C981" s="2152" t="n">
        <v>11</v>
      </c>
      <c r="D981" s="2580"/>
      <c r="E981" s="2018" t="s">
        <v>2767</v>
      </c>
      <c r="F981" s="2071" t="n">
        <v>1</v>
      </c>
      <c r="G981" s="2120" t="n">
        <v>12053.73</v>
      </c>
      <c r="H981" s="2120" t="n">
        <v>12424.41</v>
      </c>
      <c r="I981" s="2053" t="n">
        <f aca="false">H981-G981</f>
        <v>370.68</v>
      </c>
      <c r="J981" s="2027" t="n">
        <v>2000</v>
      </c>
      <c r="K981" s="2135"/>
      <c r="L981" s="2128" t="n">
        <f aca="false">J981*I981*F981</f>
        <v>741360.000000001</v>
      </c>
      <c r="M981" s="2128" t="n">
        <f aca="false">L981*$K$990/$L$990</f>
        <v>640772.019844892</v>
      </c>
      <c r="N981" s="2154" t="s">
        <v>1271</v>
      </c>
      <c r="O981" s="2155"/>
      <c r="S981" s="2077" t="str">
        <f aca="false">B981</f>
        <v>BRB Hospital</v>
      </c>
      <c r="T981" s="2519" t="n">
        <f aca="false">M981</f>
        <v>640772.019844892</v>
      </c>
      <c r="U981" s="2077" t="n">
        <v>733624.282254039</v>
      </c>
      <c r="V981" s="1441" t="n">
        <f aca="false">T981-U981</f>
        <v>-92852.2624091471</v>
      </c>
      <c r="W981" s="2001" t="n">
        <f aca="false">V981/U981*100</f>
        <v>-12.6566506391884</v>
      </c>
      <c r="X981" s="1441" t="str">
        <f aca="false">IF(W981&gt;40,"FAULT",IF(W981&lt;-40,"CHECK","OK"))</f>
        <v>OK</v>
      </c>
    </row>
    <row r="982" customFormat="false" ht="15.75" hidden="false" customHeight="false" outlineLevel="0" collapsed="false">
      <c r="A982" s="2016" t="n">
        <v>8</v>
      </c>
      <c r="B982" s="2017" t="s">
        <v>2768</v>
      </c>
      <c r="C982" s="2152" t="n">
        <v>11</v>
      </c>
      <c r="D982" s="2580"/>
      <c r="E982" s="2018" t="s">
        <v>2769</v>
      </c>
      <c r="F982" s="2071" t="n">
        <v>1</v>
      </c>
      <c r="G982" s="2120" t="n">
        <v>14142.63</v>
      </c>
      <c r="H982" s="2120" t="n">
        <v>14760.23</v>
      </c>
      <c r="I982" s="2053" t="n">
        <f aca="false">H982-G982</f>
        <v>617.6</v>
      </c>
      <c r="J982" s="2027" t="n">
        <v>2000</v>
      </c>
      <c r="K982" s="2135"/>
      <c r="L982" s="2128" t="n">
        <f aca="false">J982*I982*F982</f>
        <v>1235200</v>
      </c>
      <c r="M982" s="2128" t="n">
        <f aca="false">L982*$K$990/$L$990</f>
        <v>1067607.63854593</v>
      </c>
      <c r="N982" s="2154" t="s">
        <v>1197</v>
      </c>
      <c r="O982" s="2155"/>
      <c r="S982" s="2077" t="str">
        <f aca="false">B982</f>
        <v>Green Road North</v>
      </c>
      <c r="T982" s="2519" t="n">
        <f aca="false">M982</f>
        <v>1067607.63854593</v>
      </c>
      <c r="U982" s="2077" t="n">
        <v>1163648.4072055</v>
      </c>
      <c r="V982" s="1441" t="n">
        <f aca="false">T982-U982</f>
        <v>-96040.7686595693</v>
      </c>
      <c r="W982" s="2001" t="n">
        <f aca="false">V982/U982*100</f>
        <v>-8.25341813428089</v>
      </c>
      <c r="X982" s="1441" t="str">
        <f aca="false">IF(W982&gt;40,"FAULT",IF(W982&lt;-40,"CHECK","OK"))</f>
        <v>OK</v>
      </c>
    </row>
    <row r="983" customFormat="false" ht="15.75" hidden="false" customHeight="false" outlineLevel="0" collapsed="false">
      <c r="A983" s="2016" t="n">
        <v>1</v>
      </c>
      <c r="B983" s="2017" t="s">
        <v>2770</v>
      </c>
      <c r="C983" s="2152" t="n">
        <v>11</v>
      </c>
      <c r="D983" s="2580"/>
      <c r="E983" s="2018" t="s">
        <v>2771</v>
      </c>
      <c r="F983" s="2071" t="n">
        <v>1</v>
      </c>
      <c r="G983" s="2120" t="n">
        <v>4730.78</v>
      </c>
      <c r="H983" s="2120" t="n">
        <v>4898.2</v>
      </c>
      <c r="I983" s="2053" t="n">
        <f aca="false">H983-G983</f>
        <v>167.42</v>
      </c>
      <c r="J983" s="2027" t="n">
        <v>2000</v>
      </c>
      <c r="K983" s="2135"/>
      <c r="L983" s="2128" t="n">
        <f aca="false">J983*I983*F983</f>
        <v>334840</v>
      </c>
      <c r="M983" s="2128" t="n">
        <f aca="false">L983*$K$990/$L$990</f>
        <v>289408.793467227</v>
      </c>
      <c r="N983" s="2154" t="s">
        <v>1271</v>
      </c>
      <c r="O983" s="2155"/>
      <c r="S983" s="2077" t="str">
        <f aca="false">B983</f>
        <v>Water Bhaban</v>
      </c>
      <c r="T983" s="2519" t="n">
        <f aca="false">M983</f>
        <v>289408.793467227</v>
      </c>
      <c r="U983" s="2077" t="n">
        <v>301428.830731397</v>
      </c>
      <c r="V983" s="1441" t="n">
        <f aca="false">T983-U983</f>
        <v>-12020.0372641703</v>
      </c>
      <c r="W983" s="2001" t="n">
        <f aca="false">V983/U983*100</f>
        <v>-3.98768665724658</v>
      </c>
      <c r="X983" s="1441" t="str">
        <f aca="false">IF(W983&gt;40,"FAULT",IF(W983&lt;-40,"CHECK","OK"))</f>
        <v>OK</v>
      </c>
    </row>
    <row r="984" customFormat="false" ht="15.75" hidden="false" customHeight="false" outlineLevel="0" collapsed="false">
      <c r="A984" s="2016" t="n">
        <v>2</v>
      </c>
      <c r="B984" s="2017" t="s">
        <v>2772</v>
      </c>
      <c r="C984" s="2152" t="n">
        <v>11</v>
      </c>
      <c r="D984" s="2580"/>
      <c r="E984" s="2018" t="s">
        <v>2773</v>
      </c>
      <c r="F984" s="2071" t="n">
        <v>1</v>
      </c>
      <c r="G984" s="2120" t="n">
        <v>17886.83</v>
      </c>
      <c r="H984" s="2120" t="n">
        <v>18211.68</v>
      </c>
      <c r="I984" s="2053" t="n">
        <f aca="false">H984-G984</f>
        <v>324.849999999999</v>
      </c>
      <c r="J984" s="2027" t="n">
        <v>2000</v>
      </c>
      <c r="K984" s="2135"/>
      <c r="L984" s="2128" t="n">
        <f aca="false">J984*I984*F984</f>
        <v>649699.999999997</v>
      </c>
      <c r="M984" s="2128" t="n">
        <f aca="false">L984*$K$990/$L$990</f>
        <v>561548.480216392</v>
      </c>
      <c r="N984" s="2154" t="s">
        <v>1197</v>
      </c>
      <c r="O984" s="2155"/>
      <c r="S984" s="2077" t="str">
        <f aca="false">B984</f>
        <v>Alamin Road</v>
      </c>
      <c r="T984" s="2519" t="n">
        <f aca="false">M984</f>
        <v>561548.480216392</v>
      </c>
      <c r="U984" s="2077" t="n">
        <v>578607.799289374</v>
      </c>
      <c r="V984" s="1441" t="n">
        <f aca="false">T984-U984</f>
        <v>-17059.3190729828</v>
      </c>
      <c r="W984" s="2001" t="n">
        <f aca="false">V984/U984*100</f>
        <v>-2.94833894287882</v>
      </c>
      <c r="X984" s="1441" t="str">
        <f aca="false">IF(W984&gt;40,"FAULT",IF(W984&lt;-40,"CHECK","OK"))</f>
        <v>OK</v>
      </c>
    </row>
    <row r="985" customFormat="false" ht="15.75" hidden="false" customHeight="false" outlineLevel="0" collapsed="false">
      <c r="A985" s="2016" t="n">
        <v>3</v>
      </c>
      <c r="B985" s="2017" t="s">
        <v>2774</v>
      </c>
      <c r="C985" s="2152" t="n">
        <v>11</v>
      </c>
      <c r="D985" s="2580"/>
      <c r="E985" s="2018"/>
      <c r="F985" s="2071" t="n">
        <v>1</v>
      </c>
      <c r="G985" s="2120" t="n">
        <v>5394.19</v>
      </c>
      <c r="H985" s="2120" t="n">
        <v>6635.26</v>
      </c>
      <c r="I985" s="2053" t="n">
        <f aca="false">H985-G985</f>
        <v>1241.07</v>
      </c>
      <c r="J985" s="2027" t="n">
        <v>2000</v>
      </c>
      <c r="K985" s="2135"/>
      <c r="L985" s="2128" t="n">
        <f aca="false">J985*I985*F985</f>
        <v>2482140</v>
      </c>
      <c r="M985" s="2128" t="n">
        <f aca="false">L985*$K$990/$L$990</f>
        <v>2145362.38984812</v>
      </c>
      <c r="N985" s="2154" t="s">
        <v>1197</v>
      </c>
      <c r="O985" s="2155"/>
      <c r="S985" s="2077" t="str">
        <f aca="false">B985</f>
        <v>Katal Bagan</v>
      </c>
      <c r="T985" s="2519" t="n">
        <f aca="false">M985</f>
        <v>2145362.38984812</v>
      </c>
      <c r="U985" s="2077" t="n">
        <v>1880307.93232399</v>
      </c>
      <c r="V985" s="1441" t="n">
        <f aca="false">T985-U985</f>
        <v>265054.457524127</v>
      </c>
      <c r="W985" s="2001" t="n">
        <f aca="false">V985/U985*100</f>
        <v>14.0963324659557</v>
      </c>
      <c r="X985" s="1441" t="str">
        <f aca="false">IF(W985&gt;40,"FAULT",IF(W985&lt;-40,"CHECK","OK"))</f>
        <v>OK</v>
      </c>
    </row>
    <row r="986" customFormat="false" ht="15.75" hidden="false" customHeight="false" outlineLevel="0" collapsed="false">
      <c r="A986" s="2016" t="n">
        <v>4</v>
      </c>
      <c r="B986" s="2017" t="s">
        <v>2775</v>
      </c>
      <c r="C986" s="2152" t="n">
        <v>11</v>
      </c>
      <c r="D986" s="2580"/>
      <c r="E986" s="2018" t="s">
        <v>2776</v>
      </c>
      <c r="F986" s="2071" t="n">
        <v>1</v>
      </c>
      <c r="G986" s="2120" t="n">
        <v>2793.55</v>
      </c>
      <c r="H986" s="2120" t="n">
        <v>2793.55</v>
      </c>
      <c r="I986" s="2053" t="n">
        <f aca="false">H986-G986</f>
        <v>0</v>
      </c>
      <c r="J986" s="2027" t="n">
        <v>2000</v>
      </c>
      <c r="K986" s="2135"/>
      <c r="L986" s="2128" t="n">
        <f aca="false">J986*I986*F986</f>
        <v>0</v>
      </c>
      <c r="M986" s="2128" t="n">
        <f aca="false">L986*$K$990/$L$990</f>
        <v>0</v>
      </c>
      <c r="N986" s="2154" t="s">
        <v>1197</v>
      </c>
      <c r="O986" s="2155"/>
      <c r="S986" s="2077" t="str">
        <f aca="false">B986</f>
        <v>Eastern Pantho chaya</v>
      </c>
      <c r="T986" s="2519" t="n">
        <f aca="false">M986</f>
        <v>0</v>
      </c>
      <c r="U986" s="2077" t="n">
        <v>0</v>
      </c>
      <c r="V986" s="1441" t="n">
        <f aca="false">T986-U986</f>
        <v>0</v>
      </c>
      <c r="W986" s="2001" t="e">
        <f aca="false">V986/U986*100</f>
        <v>#DIV/0!</v>
      </c>
      <c r="X986" s="1441" t="e">
        <f aca="false">IF(W986&gt;40,"FAULT",IF(W986&lt;-40,"CHECK","OK"))</f>
        <v>#DIV/0!</v>
      </c>
    </row>
    <row r="987" customFormat="false" ht="15.75" hidden="false" customHeight="false" outlineLevel="0" collapsed="false">
      <c r="A987" s="2016" t="n">
        <v>5</v>
      </c>
      <c r="B987" s="2017" t="s">
        <v>2777</v>
      </c>
      <c r="C987" s="2152" t="n">
        <v>11</v>
      </c>
      <c r="D987" s="2580"/>
      <c r="E987" s="2018" t="s">
        <v>2778</v>
      </c>
      <c r="F987" s="2071" t="n">
        <v>1</v>
      </c>
      <c r="G987" s="2120" t="n">
        <v>5394.19</v>
      </c>
      <c r="H987" s="2120" t="n">
        <v>6635.26</v>
      </c>
      <c r="I987" s="2053" t="n">
        <f aca="false">H987-G987</f>
        <v>1241.07</v>
      </c>
      <c r="J987" s="2027" t="n">
        <v>2000</v>
      </c>
      <c r="K987" s="2135"/>
      <c r="L987" s="2128" t="n">
        <f aca="false">J987*I987*F987</f>
        <v>2482140</v>
      </c>
      <c r="M987" s="2128" t="n">
        <f aca="false">L987*$K$990/$L$990</f>
        <v>2145362.38984812</v>
      </c>
      <c r="N987" s="2154" t="s">
        <v>1197</v>
      </c>
      <c r="O987" s="2155"/>
      <c r="S987" s="2077" t="str">
        <f aca="false">B987</f>
        <v>Kalabagan</v>
      </c>
      <c r="T987" s="2519" t="n">
        <f aca="false">M987</f>
        <v>2145362.38984812</v>
      </c>
      <c r="U987" s="2077" t="n">
        <v>320179.351775951</v>
      </c>
      <c r="V987" s="1441" t="n">
        <f aca="false">T987-U987</f>
        <v>1825183.03807217</v>
      </c>
      <c r="W987" s="2001" t="n">
        <f aca="false">V987/U987*100</f>
        <v>570.050200910318</v>
      </c>
      <c r="X987" s="1441" t="str">
        <f aca="false">IF(W987&gt;40,"FAULT",IF(W987&lt;-40,"CHECK","OK"))</f>
        <v>FAULT</v>
      </c>
    </row>
    <row r="988" customFormat="false" ht="15.75" hidden="false" customHeight="false" outlineLevel="0" collapsed="false">
      <c r="A988" s="2016" t="n">
        <v>6</v>
      </c>
      <c r="B988" s="2017" t="s">
        <v>2779</v>
      </c>
      <c r="C988" s="2152" t="n">
        <v>11</v>
      </c>
      <c r="D988" s="2580"/>
      <c r="E988" s="2018" t="s">
        <v>2780</v>
      </c>
      <c r="F988" s="2071" t="n">
        <v>1</v>
      </c>
      <c r="G988" s="2120" t="n">
        <v>606.64</v>
      </c>
      <c r="H988" s="2120" t="n">
        <v>745.38</v>
      </c>
      <c r="I988" s="2053" t="n">
        <f aca="false">H988-G988</f>
        <v>138.74</v>
      </c>
      <c r="J988" s="2027" t="n">
        <v>2000</v>
      </c>
      <c r="K988" s="2135"/>
      <c r="L988" s="2128" t="n">
        <f aca="false">J988*I988*F988</f>
        <v>277480</v>
      </c>
      <c r="M988" s="2128" t="n">
        <f aca="false">L988*$K$990/$L$990</f>
        <v>239831.418024388</v>
      </c>
      <c r="N988" s="2154" t="s">
        <v>1197</v>
      </c>
      <c r="O988" s="2155"/>
      <c r="S988" s="2077" t="str">
        <f aca="false">B988</f>
        <v>Univer Hospital</v>
      </c>
      <c r="T988" s="2519" t="n">
        <f aca="false">M988</f>
        <v>239831.418024388</v>
      </c>
      <c r="U988" s="2077" t="n">
        <v>258266.105339874</v>
      </c>
      <c r="V988" s="1441" t="n">
        <f aca="false">T988-U988</f>
        <v>-18434.6873154862</v>
      </c>
      <c r="W988" s="2001" t="n">
        <f aca="false">V988/U988*100</f>
        <v>-7.13786553261661</v>
      </c>
      <c r="X988" s="1441" t="str">
        <f aca="false">IF(W988&gt;40,"FAULT",IF(W988&lt;-40,"CHECK","OK"))</f>
        <v>OK</v>
      </c>
    </row>
    <row r="989" customFormat="false" ht="15.75" hidden="false" customHeight="false" outlineLevel="0" collapsed="false">
      <c r="A989" s="2016" t="n">
        <v>7</v>
      </c>
      <c r="B989" s="2017" t="s">
        <v>2781</v>
      </c>
      <c r="C989" s="2152" t="n">
        <v>11</v>
      </c>
      <c r="D989" s="2581"/>
      <c r="E989" s="2018" t="s">
        <v>2782</v>
      </c>
      <c r="F989" s="2071" t="n">
        <v>1</v>
      </c>
      <c r="G989" s="2120" t="n">
        <v>9267.96</v>
      </c>
      <c r="H989" s="2120" t="n">
        <v>9523.65</v>
      </c>
      <c r="I989" s="2053" t="n">
        <f aca="false">H989-G989</f>
        <v>255.69</v>
      </c>
      <c r="J989" s="2027" t="n">
        <v>2000</v>
      </c>
      <c r="K989" s="2135"/>
      <c r="L989" s="2128" t="n">
        <f aca="false">J989*I989*F989</f>
        <v>511380.000000001</v>
      </c>
      <c r="M989" s="2128" t="n">
        <f aca="false">L989*$K$990/$L$990</f>
        <v>441995.785459536</v>
      </c>
      <c r="N989" s="2154" t="s">
        <v>1197</v>
      </c>
      <c r="O989" s="2155"/>
      <c r="S989" s="2077" t="str">
        <f aca="false">B989</f>
        <v>Green Road Staff Quarter(Anowar Khan Medical)</v>
      </c>
      <c r="T989" s="2519" t="n">
        <f aca="false">M989</f>
        <v>441995.785459536</v>
      </c>
      <c r="U989" s="2077" t="n">
        <v>520651.643333476</v>
      </c>
      <c r="V989" s="1441" t="n">
        <f aca="false">T989-U989</f>
        <v>-78655.8578739407</v>
      </c>
      <c r="W989" s="2001" t="n">
        <f aca="false">V989/U989*100</f>
        <v>-15.1071947781334</v>
      </c>
      <c r="X989" s="1441" t="str">
        <f aca="false">IF(W989&gt;40,"FAULT",IF(W989&lt;-40,"CHECK","OK"))</f>
        <v>OK</v>
      </c>
    </row>
    <row r="990" customFormat="false" ht="20.25" hidden="false" customHeight="false" outlineLevel="0" collapsed="false">
      <c r="A990" s="2132"/>
      <c r="B990" s="2142"/>
      <c r="C990" s="2143"/>
      <c r="D990" s="2143"/>
      <c r="E990" s="2143"/>
      <c r="F990" s="2454"/>
      <c r="G990" s="2145"/>
      <c r="H990" s="2145"/>
      <c r="I990" s="2145"/>
      <c r="J990" s="2239" t="s">
        <v>1187</v>
      </c>
      <c r="K990" s="2130" t="n">
        <f aca="false">K973</f>
        <v>14526050</v>
      </c>
      <c r="L990" s="2130" t="n">
        <f aca="false">SUM(L975:L989)</f>
        <v>16806340</v>
      </c>
      <c r="M990" s="2130" t="n">
        <f aca="false">SUM(M975:M989)</f>
        <v>14526050</v>
      </c>
      <c r="N990" s="2458" t="n">
        <f aca="false">(M990-L990)/L990*100</f>
        <v>-13.5680344441444</v>
      </c>
      <c r="O990" s="2240"/>
    </row>
    <row r="991" customFormat="false" ht="15.75" hidden="false" customHeight="false" outlineLevel="0" collapsed="false">
      <c r="F991" s="2100"/>
      <c r="N991" s="2498"/>
    </row>
    <row r="992" customFormat="false" ht="15.75" hidden="false" customHeight="false" outlineLevel="0" collapsed="false">
      <c r="F992" s="2169" t="s">
        <v>1234</v>
      </c>
      <c r="G992" s="2169"/>
      <c r="H992" s="2169"/>
      <c r="I992" s="2170" t="s">
        <v>212</v>
      </c>
    </row>
    <row r="993" customFormat="false" ht="15.75" hidden="false" customHeight="false" outlineLevel="0" collapsed="false">
      <c r="F993" s="2129" t="s">
        <v>1197</v>
      </c>
      <c r="G993" s="2017" t="s">
        <v>1367</v>
      </c>
      <c r="H993" s="2017"/>
      <c r="I993" s="2171" t="n">
        <f aca="false">SUM(M975:M977,M982,M984:M989)</f>
        <v>9520238.99647395</v>
      </c>
      <c r="O993" s="2077" t="s">
        <v>122</v>
      </c>
    </row>
    <row r="994" customFormat="false" ht="15.75" hidden="false" customHeight="false" outlineLevel="0" collapsed="false">
      <c r="F994" s="2129" t="s">
        <v>1271</v>
      </c>
      <c r="G994" s="2017" t="s">
        <v>1367</v>
      </c>
      <c r="H994" s="2017"/>
      <c r="I994" s="2171" t="n">
        <f aca="false">SUM(M978:M981,M983)</f>
        <v>5005811.00352605</v>
      </c>
    </row>
    <row r="995" customFormat="false" ht="15.75" hidden="false" customHeight="false" outlineLevel="0" collapsed="false">
      <c r="F995" s="2129"/>
      <c r="G995" s="2017"/>
      <c r="H995" s="2017"/>
      <c r="I995" s="2171"/>
    </row>
    <row r="996" customFormat="false" ht="15.75" hidden="false" customHeight="false" outlineLevel="0" collapsed="false">
      <c r="F996" s="2129"/>
      <c r="G996" s="2017"/>
      <c r="H996" s="2017"/>
      <c r="I996" s="2171"/>
    </row>
    <row r="997" customFormat="false" ht="15.75" hidden="false" customHeight="false" outlineLevel="0" collapsed="false">
      <c r="A997" s="2484"/>
      <c r="B997" s="2659"/>
      <c r="C997" s="2660"/>
      <c r="D997" s="2661"/>
      <c r="F997" s="2260"/>
      <c r="G997" s="2017"/>
      <c r="H997" s="2017"/>
      <c r="I997" s="2171"/>
      <c r="L997" s="2484"/>
      <c r="M997" s="2484"/>
      <c r="N997" s="2662"/>
      <c r="O997" s="2484"/>
    </row>
    <row r="998" customFormat="false" ht="15.75" hidden="false" customHeight="true" outlineLevel="0" collapsed="false">
      <c r="F998" s="2241" t="s">
        <v>1239</v>
      </c>
      <c r="G998" s="2241"/>
      <c r="H998" s="2241"/>
      <c r="I998" s="2242" t="n">
        <f aca="false">SUM(I993:I997)</f>
        <v>14526050</v>
      </c>
      <c r="J998" s="2130" t="n">
        <f aca="false">I998-M990</f>
        <v>0</v>
      </c>
    </row>
    <row r="999" customFormat="false" ht="15.75" hidden="false" customHeight="false" outlineLevel="0" collapsed="false">
      <c r="F999" s="2103"/>
    </row>
    <row r="1010" customFormat="false" ht="15.75" hidden="false" customHeight="false" outlineLevel="0" collapsed="false">
      <c r="L1010" s="2077" t="s">
        <v>122</v>
      </c>
    </row>
    <row r="1013" customFormat="false" ht="45" hidden="false" customHeight="false" outlineLevel="0" collapsed="false">
      <c r="A1013" s="2270" t="s">
        <v>2783</v>
      </c>
      <c r="B1013" s="2270"/>
      <c r="C1013" s="2270"/>
      <c r="D1013" s="2270"/>
      <c r="E1013" s="2270"/>
      <c r="F1013" s="2270"/>
      <c r="G1013" s="2270"/>
      <c r="H1013" s="2270"/>
      <c r="I1013" s="2270"/>
      <c r="J1013" s="2270"/>
      <c r="K1013" s="2270"/>
      <c r="L1013" s="2270"/>
      <c r="M1013" s="2270"/>
      <c r="N1013" s="2270"/>
      <c r="O1013" s="1989" t="str">
        <f aca="false">$O$6</f>
        <v>Month June-2023</v>
      </c>
      <c r="S1013" s="1990" t="s">
        <v>1069</v>
      </c>
      <c r="T1013" s="1991" t="str">
        <f aca="false">O1013</f>
        <v>Month June-2023</v>
      </c>
      <c r="U1013" s="1990" t="s">
        <v>1070</v>
      </c>
      <c r="V1013" s="1990" t="s">
        <v>1071</v>
      </c>
      <c r="W1013" s="1990" t="s">
        <v>1072</v>
      </c>
      <c r="X1013" s="1990" t="s">
        <v>1073</v>
      </c>
    </row>
    <row r="1014" customFormat="false" ht="15.75" hidden="false" customHeight="true" outlineLevel="0" collapsed="false">
      <c r="A1014" s="1992" t="s">
        <v>794</v>
      </c>
      <c r="B1014" s="1993" t="s">
        <v>1074</v>
      </c>
      <c r="C1014" s="1994" t="s">
        <v>1075</v>
      </c>
      <c r="D1014" s="1994"/>
      <c r="E1014" s="1994"/>
      <c r="F1014" s="2422" t="s">
        <v>45</v>
      </c>
      <c r="G1014" s="1996" t="s">
        <v>1076</v>
      </c>
      <c r="H1014" s="1996"/>
      <c r="I1014" s="1996"/>
      <c r="J1014" s="1996" t="s">
        <v>29</v>
      </c>
      <c r="K1014" s="1996" t="s">
        <v>1077</v>
      </c>
      <c r="L1014" s="1996"/>
      <c r="M1014" s="1994" t="s">
        <v>1134</v>
      </c>
      <c r="N1014" s="1993"/>
      <c r="O1014" s="1997" t="s">
        <v>479</v>
      </c>
    </row>
    <row r="1015" customFormat="false" ht="15.75" hidden="false" customHeight="false" outlineLevel="0" collapsed="false">
      <c r="A1015" s="1992"/>
      <c r="B1015" s="1993"/>
      <c r="C1015" s="1998" t="s">
        <v>1079</v>
      </c>
      <c r="D1015" s="1998"/>
      <c r="E1015" s="1998" t="s">
        <v>1080</v>
      </c>
      <c r="F1015" s="2422"/>
      <c r="G1015" s="2249" t="n">
        <f aca="false">'NORTH-1'!$H$8</f>
        <v>44929</v>
      </c>
      <c r="H1015" s="2249" t="n">
        <f aca="false">'NORTH-1'!$H$8</f>
        <v>44929</v>
      </c>
      <c r="I1015" s="2000" t="s">
        <v>47</v>
      </c>
      <c r="J1015" s="1996"/>
      <c r="K1015" s="2000" t="s">
        <v>1081</v>
      </c>
      <c r="L1015" s="2000" t="s">
        <v>1082</v>
      </c>
      <c r="M1015" s="1994" t="s">
        <v>1083</v>
      </c>
      <c r="N1015" s="1998" t="s">
        <v>741</v>
      </c>
      <c r="O1015" s="1997"/>
      <c r="T1015" s="1441" t="n">
        <v>15283200.0000001</v>
      </c>
      <c r="U1015" s="1441" t="n">
        <v>15283200.0000001</v>
      </c>
      <c r="V1015" s="1441" t="n">
        <f aca="false">T1015-U1015</f>
        <v>0</v>
      </c>
      <c r="W1015" s="2001" t="n">
        <f aca="false">V1015/U1015*100</f>
        <v>0</v>
      </c>
      <c r="X1015" s="1441" t="str">
        <f aca="false">IF(W1015&gt;40,"FAULT",IF(W1015&lt;-40,"CHECK","OK"))</f>
        <v>OK</v>
      </c>
    </row>
    <row r="1016" customFormat="false" ht="15.75" hidden="false" customHeight="false" outlineLevel="0" collapsed="false">
      <c r="A1016" s="2002" t="n">
        <v>1</v>
      </c>
      <c r="B1016" s="2003" t="n">
        <v>2</v>
      </c>
      <c r="C1016" s="2004" t="n">
        <v>4</v>
      </c>
      <c r="D1016" s="2004"/>
      <c r="E1016" s="2003" t="n">
        <v>5</v>
      </c>
      <c r="F1016" s="2423" t="n">
        <v>7</v>
      </c>
      <c r="G1016" s="2002" t="n">
        <v>9</v>
      </c>
      <c r="H1016" s="2002" t="n">
        <v>9</v>
      </c>
      <c r="I1016" s="2002" t="s">
        <v>1084</v>
      </c>
      <c r="J1016" s="2002" t="n">
        <v>11</v>
      </c>
      <c r="K1016" s="2002" t="s">
        <v>1085</v>
      </c>
      <c r="L1016" s="2002" t="s">
        <v>1086</v>
      </c>
      <c r="M1016" s="2002" t="n">
        <v>14</v>
      </c>
      <c r="N1016" s="2006" t="n">
        <v>15</v>
      </c>
      <c r="O1016" s="2002" t="n">
        <v>16</v>
      </c>
    </row>
    <row r="1017" customFormat="false" ht="15.75" hidden="false" customHeight="false" outlineLevel="0" collapsed="false">
      <c r="A1017" s="2016"/>
      <c r="B1017" s="2008" t="s">
        <v>2784</v>
      </c>
      <c r="C1017" s="2009"/>
      <c r="D1017" s="2009"/>
      <c r="E1017" s="2009"/>
      <c r="F1017" s="2427"/>
      <c r="G1017" s="2009"/>
      <c r="H1017" s="2009"/>
      <c r="I1017" s="2009"/>
      <c r="J1017" s="2009"/>
      <c r="K1017" s="2010"/>
      <c r="L1017" s="2009"/>
      <c r="M1017" s="2013"/>
      <c r="N1017" s="2014"/>
      <c r="O1017" s="2027"/>
    </row>
    <row r="1018" customFormat="false" ht="15.75" hidden="false" customHeight="false" outlineLevel="0" collapsed="false">
      <c r="A1018" s="2176" t="n">
        <f aca="false">A296</f>
        <v>2</v>
      </c>
      <c r="B1018" s="2177" t="str">
        <f aca="false">B296</f>
        <v>Taltala-1</v>
      </c>
      <c r="C1018" s="2178" t="n">
        <f aca="false">C296</f>
        <v>33</v>
      </c>
      <c r="D1018" s="2624" t="str">
        <f aca="false">D296</f>
        <v>Export</v>
      </c>
      <c r="E1018" s="2178" t="str">
        <f aca="false">E296</f>
        <v>BD001906</v>
      </c>
      <c r="F1018" s="2509" t="n">
        <f aca="false">F296</f>
        <v>1</v>
      </c>
      <c r="G1018" s="2182" t="n">
        <f aca="false">G296</f>
        <v>1503.439</v>
      </c>
      <c r="H1018" s="2182" t="n">
        <f aca="false">H296</f>
        <v>1533.8259</v>
      </c>
      <c r="I1018" s="2182" t="n">
        <f aca="false">I296</f>
        <v>30.3869</v>
      </c>
      <c r="J1018" s="2178" t="n">
        <f aca="false">J296</f>
        <v>240000</v>
      </c>
      <c r="K1018" s="2184" t="str">
        <f aca="false">K296</f>
        <v>Estimated</v>
      </c>
      <c r="L1018" s="2186" t="n">
        <f aca="false">L296</f>
        <v>6792720.00000019</v>
      </c>
      <c r="M1018" s="2186" t="n">
        <f aca="false">M296</f>
        <v>6981827.80924732</v>
      </c>
      <c r="N1018" s="2129"/>
      <c r="O1018" s="2187"/>
    </row>
    <row r="1019" customFormat="false" ht="15.75" hidden="false" customHeight="false" outlineLevel="0" collapsed="false">
      <c r="A1019" s="2188" t="n">
        <f aca="false">A299</f>
        <v>2</v>
      </c>
      <c r="B1019" s="2177" t="str">
        <f aca="false">B299</f>
        <v>Taltala-2</v>
      </c>
      <c r="C1019" s="2178" t="n">
        <f aca="false">C299</f>
        <v>33</v>
      </c>
      <c r="D1019" s="2624"/>
      <c r="E1019" s="2178" t="str">
        <f aca="false">E299</f>
        <v>BD001837</v>
      </c>
      <c r="F1019" s="2509" t="n">
        <f aca="false">F299</f>
        <v>1</v>
      </c>
      <c r="G1019" s="2182" t="n">
        <f aca="false">G299</f>
        <v>2463.334</v>
      </c>
      <c r="H1019" s="2182" t="n">
        <f aca="false">H299</f>
        <v>2495.751</v>
      </c>
      <c r="I1019" s="2182" t="n">
        <f aca="false">I299</f>
        <v>32.4170000000004</v>
      </c>
      <c r="J1019" s="2178" t="n">
        <f aca="false">J299</f>
        <v>240000</v>
      </c>
      <c r="K1019" s="2184" t="n">
        <f aca="false">K299</f>
        <v>0</v>
      </c>
      <c r="L1019" s="2186" t="n">
        <f aca="false">L299</f>
        <v>7780080.00000009</v>
      </c>
      <c r="M1019" s="2186" t="n">
        <f aca="false">M299</f>
        <v>7996675.69135309</v>
      </c>
      <c r="N1019" s="2129"/>
      <c r="O1019" s="2027"/>
    </row>
    <row r="1020" customFormat="false" ht="15.75" hidden="false" customHeight="false" outlineLevel="0" collapsed="false">
      <c r="A1020" s="2016"/>
      <c r="B1020" s="2189"/>
      <c r="C1020" s="2190"/>
      <c r="D1020" s="2191"/>
      <c r="E1020" s="2610"/>
      <c r="F1020" s="2611"/>
      <c r="G1020" s="2612"/>
      <c r="H1020" s="2612"/>
      <c r="I1020" s="2612"/>
      <c r="J1020" s="2613" t="s">
        <v>475</v>
      </c>
      <c r="K1020" s="2614" t="n">
        <f aca="false">SUM(K1018:K1019)</f>
        <v>0</v>
      </c>
      <c r="L1020" s="2614" t="n">
        <f aca="false">SUM(L1018:L1019)</f>
        <v>14572800.0000003</v>
      </c>
      <c r="M1020" s="2614" t="n">
        <f aca="false">SUM(M1018:M1019)</f>
        <v>14978503.5006004</v>
      </c>
      <c r="N1020" s="2512"/>
      <c r="O1020" s="2027"/>
    </row>
    <row r="1021" customFormat="false" ht="15.75" hidden="false" customHeight="false" outlineLevel="0" collapsed="false">
      <c r="A1021" s="2027"/>
      <c r="B1021" s="2008" t="s">
        <v>2785</v>
      </c>
      <c r="C1021" s="2009"/>
      <c r="D1021" s="2009"/>
      <c r="E1021" s="2009"/>
      <c r="F1021" s="2427"/>
      <c r="G1021" s="2009"/>
      <c r="H1021" s="2009"/>
      <c r="I1021" s="2009"/>
      <c r="J1021" s="2195"/>
      <c r="K1021" s="2196"/>
      <c r="L1021" s="2197"/>
      <c r="M1021" s="2197"/>
      <c r="N1021" s="2014"/>
      <c r="O1021" s="2151"/>
    </row>
    <row r="1022" customFormat="false" ht="15.75" hidden="false" customHeight="false" outlineLevel="0" collapsed="false">
      <c r="A1022" s="2027"/>
      <c r="B1022" s="2017" t="s">
        <v>2786</v>
      </c>
      <c r="C1022" s="2018" t="n">
        <v>33</v>
      </c>
      <c r="D1022" s="2153" t="s">
        <v>1306</v>
      </c>
      <c r="E1022" s="2018"/>
      <c r="F1022" s="2071" t="n">
        <v>1</v>
      </c>
      <c r="G1022" s="2212"/>
      <c r="H1022" s="2212"/>
      <c r="I1022" s="2053" t="n">
        <f aca="false">H1022-G1022</f>
        <v>0</v>
      </c>
      <c r="J1022" s="2027" t="n">
        <v>1000</v>
      </c>
      <c r="K1022" s="2024" t="n">
        <f aca="false">J1022*I1022*F1022</f>
        <v>0</v>
      </c>
      <c r="L1022" s="2128" t="n">
        <f aca="false">J1022*I1022*F1022</f>
        <v>0</v>
      </c>
      <c r="M1022" s="2128"/>
      <c r="N1022" s="2129"/>
      <c r="O1022" s="2151"/>
    </row>
    <row r="1023" customFormat="false" ht="15.75" hidden="false" customHeight="false" outlineLevel="0" collapsed="false">
      <c r="A1023" s="2027"/>
      <c r="B1023" s="2017" t="s">
        <v>2787</v>
      </c>
      <c r="C1023" s="2018" t="n">
        <v>33</v>
      </c>
      <c r="D1023" s="2153"/>
      <c r="E1023" s="2018"/>
      <c r="F1023" s="2071" t="n">
        <v>1</v>
      </c>
      <c r="G1023" s="2212"/>
      <c r="H1023" s="2212"/>
      <c r="I1023" s="2053" t="n">
        <f aca="false">H1023-G1023</f>
        <v>0</v>
      </c>
      <c r="J1023" s="2027" t="n">
        <v>1000</v>
      </c>
      <c r="K1023" s="2024" t="n">
        <f aca="false">J1023*I1023*F1023</f>
        <v>0</v>
      </c>
      <c r="L1023" s="2128" t="n">
        <f aca="false">J1023*I1023*F1023</f>
        <v>0</v>
      </c>
      <c r="M1023" s="2128"/>
      <c r="N1023" s="2129"/>
      <c r="O1023" s="2151"/>
    </row>
    <row r="1024" customFormat="false" ht="15.75" hidden="false" customHeight="false" outlineLevel="0" collapsed="false">
      <c r="A1024" s="2027"/>
      <c r="B1024" s="2189"/>
      <c r="C1024" s="2190"/>
      <c r="D1024" s="2191"/>
      <c r="E1024" s="2190"/>
      <c r="F1024" s="2511"/>
      <c r="G1024" s="2193"/>
      <c r="H1024" s="2193"/>
      <c r="I1024" s="2204"/>
      <c r="J1024" s="2142" t="s">
        <v>475</v>
      </c>
      <c r="K1024" s="2130" t="n">
        <f aca="false">SUM(K1022:K1023)</f>
        <v>0</v>
      </c>
      <c r="L1024" s="2130" t="n">
        <f aca="false">SUM(L1022:L1023)</f>
        <v>0</v>
      </c>
      <c r="M1024" s="2130" t="n">
        <f aca="false">M1020</f>
        <v>14978503.5006004</v>
      </c>
      <c r="N1024" s="2205"/>
      <c r="O1024" s="2151"/>
    </row>
    <row r="1025" customFormat="false" ht="15.75" hidden="false" customHeight="false" outlineLevel="0" collapsed="false">
      <c r="A1025" s="2027"/>
      <c r="B1025" s="2058" t="s">
        <v>2788</v>
      </c>
      <c r="C1025" s="2059"/>
      <c r="D1025" s="2059"/>
      <c r="E1025" s="2059"/>
      <c r="F1025" s="2062"/>
      <c r="G1025" s="2059"/>
      <c r="H1025" s="2059"/>
      <c r="I1025" s="2059"/>
      <c r="J1025" s="2059"/>
      <c r="K1025" s="2060"/>
      <c r="L1025" s="2059"/>
      <c r="M1025" s="2063"/>
      <c r="N1025" s="2064"/>
      <c r="O1025" s="2015"/>
    </row>
    <row r="1026" customFormat="false" ht="15.75" hidden="false" customHeight="false" outlineLevel="0" collapsed="false">
      <c r="A1026" s="2027"/>
      <c r="B1026" s="2017" t="s">
        <v>2789</v>
      </c>
      <c r="C1026" s="2018" t="n">
        <v>33</v>
      </c>
      <c r="D1026" s="2065" t="s">
        <v>1108</v>
      </c>
      <c r="E1026" s="2066"/>
      <c r="F1026" s="2071"/>
      <c r="G1026" s="2022"/>
      <c r="H1026" s="2022"/>
      <c r="I1026" s="2022"/>
      <c r="J1026" s="2027"/>
      <c r="K1026" s="2024"/>
      <c r="L1026" s="2029" t="n">
        <f aca="false">J1026*I1026*F1026</f>
        <v>0</v>
      </c>
      <c r="M1026" s="2025"/>
      <c r="N1026" s="2026"/>
      <c r="O1026" s="2027"/>
    </row>
    <row r="1027" customFormat="false" ht="15.75" hidden="false" customHeight="false" outlineLevel="0" collapsed="false">
      <c r="A1027" s="2027"/>
      <c r="B1027" s="2017" t="s">
        <v>2790</v>
      </c>
      <c r="C1027" s="2018" t="n">
        <v>33</v>
      </c>
      <c r="D1027" s="2065"/>
      <c r="E1027" s="2066"/>
      <c r="F1027" s="2071"/>
      <c r="G1027" s="2022"/>
      <c r="H1027" s="2022"/>
      <c r="I1027" s="2022"/>
      <c r="J1027" s="2027"/>
      <c r="K1027" s="2024"/>
      <c r="L1027" s="2029" t="n">
        <f aca="false">J1027*I1027*F1027</f>
        <v>0</v>
      </c>
      <c r="M1027" s="2029"/>
      <c r="N1027" s="2030"/>
      <c r="O1027" s="2027"/>
    </row>
    <row r="1028" customFormat="false" ht="15.75" hidden="false" customHeight="false" outlineLevel="0" collapsed="false">
      <c r="A1028" s="2027"/>
      <c r="B1028" s="2037"/>
      <c r="C1028" s="2038"/>
      <c r="D1028" s="2038"/>
      <c r="E1028" s="2038"/>
      <c r="F1028" s="2054"/>
      <c r="G1028" s="2041"/>
      <c r="H1028" s="2041"/>
      <c r="I1028" s="2041"/>
      <c r="J1028" s="2037" t="s">
        <v>1110</v>
      </c>
      <c r="K1028" s="2068"/>
      <c r="L1028" s="2076" t="n">
        <f aca="false">SUM(L1026:L1027)</f>
        <v>0</v>
      </c>
      <c r="M1028" s="2055"/>
      <c r="N1028" s="2016"/>
      <c r="O1028" s="2027"/>
    </row>
    <row r="1029" customFormat="false" ht="15.75" hidden="false" customHeight="false" outlineLevel="0" collapsed="false">
      <c r="A1029" s="2027"/>
      <c r="B1029" s="2189"/>
      <c r="C1029" s="2190"/>
      <c r="D1029" s="2191"/>
      <c r="E1029" s="2190"/>
      <c r="F1029" s="2511"/>
      <c r="G1029" s="2193"/>
      <c r="H1029" s="2193"/>
      <c r="I1029" s="2204"/>
      <c r="J1029" s="2142"/>
      <c r="K1029" s="2207"/>
      <c r="L1029" s="2130"/>
      <c r="M1029" s="2130"/>
      <c r="N1029" s="2205"/>
      <c r="O1029" s="2151"/>
    </row>
    <row r="1030" customFormat="false" ht="15.75" hidden="false" customHeight="false" outlineLevel="0" collapsed="false">
      <c r="A1030" s="2132"/>
      <c r="B1030" s="2058" t="s">
        <v>2791</v>
      </c>
      <c r="C1030" s="2059"/>
      <c r="D1030" s="2059"/>
      <c r="E1030" s="2059"/>
      <c r="F1030" s="2062"/>
      <c r="G1030" s="2059"/>
      <c r="H1030" s="2059"/>
      <c r="I1030" s="2059"/>
      <c r="J1030" s="2208"/>
      <c r="K1030" s="2209"/>
      <c r="L1030" s="2210"/>
      <c r="M1030" s="2210"/>
      <c r="N1030" s="2064"/>
      <c r="O1030" s="2151"/>
    </row>
    <row r="1031" customFormat="false" ht="15.75" hidden="false" customHeight="true" outlineLevel="0" collapsed="false">
      <c r="A1031" s="2027"/>
      <c r="B1031" s="2017" t="s">
        <v>1309</v>
      </c>
      <c r="C1031" s="2018" t="n">
        <v>33</v>
      </c>
      <c r="D1031" s="2070" t="s">
        <v>1113</v>
      </c>
      <c r="E1031" s="2018"/>
      <c r="F1031" s="2071" t="n">
        <v>1</v>
      </c>
      <c r="G1031" s="2212"/>
      <c r="H1031" s="2212"/>
      <c r="I1031" s="2212" t="n">
        <f aca="false">H1031-G1031</f>
        <v>0</v>
      </c>
      <c r="J1031" s="2213" t="n">
        <v>180</v>
      </c>
      <c r="K1031" s="2214"/>
      <c r="L1031" s="2128" t="n">
        <f aca="false">J1031*I1031*F1031</f>
        <v>0</v>
      </c>
      <c r="M1031" s="2128" t="n">
        <f aca="false">L1031*$M$167/$L$176</f>
        <v>0</v>
      </c>
      <c r="N1031" s="2131"/>
      <c r="O1031" s="2151"/>
    </row>
    <row r="1032" customFormat="false" ht="15.75" hidden="false" customHeight="false" outlineLevel="0" collapsed="false">
      <c r="A1032" s="2027"/>
      <c r="B1032" s="2017" t="s">
        <v>1310</v>
      </c>
      <c r="C1032" s="2018" t="n">
        <v>33</v>
      </c>
      <c r="D1032" s="2070"/>
      <c r="E1032" s="2018"/>
      <c r="F1032" s="2071" t="n">
        <v>1</v>
      </c>
      <c r="G1032" s="2212"/>
      <c r="H1032" s="2212"/>
      <c r="I1032" s="2212" t="n">
        <f aca="false">H1032-G1032</f>
        <v>0</v>
      </c>
      <c r="J1032" s="2213" t="n">
        <v>180</v>
      </c>
      <c r="K1032" s="2214"/>
      <c r="L1032" s="2128" t="n">
        <f aca="false">J1032*I1032*F1032</f>
        <v>0</v>
      </c>
      <c r="M1032" s="2128" t="n">
        <f aca="false">L1032*$M$167/$L$176</f>
        <v>0</v>
      </c>
      <c r="N1032" s="2131"/>
      <c r="O1032" s="2151"/>
    </row>
    <row r="1033" customFormat="false" ht="15.75" hidden="false" customHeight="false" outlineLevel="0" collapsed="false">
      <c r="A1033" s="2027"/>
      <c r="B1033" s="2017" t="s">
        <v>1310</v>
      </c>
      <c r="C1033" s="2018" t="n">
        <v>33</v>
      </c>
      <c r="D1033" s="2070"/>
      <c r="E1033" s="2018"/>
      <c r="F1033" s="2071" t="n">
        <v>1</v>
      </c>
      <c r="G1033" s="2212"/>
      <c r="H1033" s="2212"/>
      <c r="I1033" s="2212" t="n">
        <f aca="false">H1033-G1033</f>
        <v>0</v>
      </c>
      <c r="J1033" s="2213" t="n">
        <v>180</v>
      </c>
      <c r="K1033" s="2214"/>
      <c r="L1033" s="2128" t="n">
        <f aca="false">J1033*I1033*F1033</f>
        <v>0</v>
      </c>
      <c r="M1033" s="2128" t="n">
        <f aca="false">L1033*$M$167/$L$176</f>
        <v>0</v>
      </c>
      <c r="N1033" s="2131"/>
      <c r="O1033" s="2151"/>
    </row>
    <row r="1034" customFormat="false" ht="15.75" hidden="false" customHeight="false" outlineLevel="0" collapsed="false">
      <c r="A1034" s="2132"/>
      <c r="B1034" s="2142"/>
      <c r="C1034" s="2143"/>
      <c r="D1034" s="2143"/>
      <c r="E1034" s="2143"/>
      <c r="F1034" s="2454"/>
      <c r="G1034" s="2145"/>
      <c r="H1034" s="2145"/>
      <c r="I1034" s="2145"/>
      <c r="J1034" s="2142" t="s">
        <v>475</v>
      </c>
      <c r="K1034" s="2121"/>
      <c r="L1034" s="2130" t="n">
        <f aca="false">SUM(L1031:L1033)</f>
        <v>0</v>
      </c>
      <c r="M1034" s="2130" t="n">
        <f aca="false">M1024</f>
        <v>14978503.5006004</v>
      </c>
      <c r="N1034" s="2458" t="e">
        <f aca="false">(M1034-L1034)/L1034*100</f>
        <v>#DIV/0!</v>
      </c>
      <c r="O1034" s="2151"/>
    </row>
    <row r="1035" customFormat="false" ht="16.5" hidden="false" customHeight="false" outlineLevel="0" collapsed="false">
      <c r="A1035" s="2080"/>
      <c r="B1035" s="2217"/>
      <c r="C1035" s="2218"/>
      <c r="D1035" s="2218"/>
      <c r="E1035" s="2218"/>
      <c r="F1035" s="2515"/>
      <c r="G1035" s="2220"/>
      <c r="H1035" s="2220"/>
      <c r="I1035" s="2220"/>
      <c r="J1035" s="2217"/>
      <c r="K1035" s="2221"/>
      <c r="L1035" s="2222"/>
      <c r="M1035" s="2222"/>
      <c r="N1035" s="2512"/>
      <c r="O1035" s="2223"/>
    </row>
    <row r="1036" customFormat="false" ht="15.75" hidden="false" customHeight="false" outlineLevel="0" collapsed="false">
      <c r="A1036" s="2080"/>
      <c r="B1036" s="2081" t="s">
        <v>1258</v>
      </c>
      <c r="C1036" s="2081"/>
      <c r="D1036" s="2082" t="s">
        <v>212</v>
      </c>
      <c r="F1036" s="2083" t="s">
        <v>1433</v>
      </c>
      <c r="G1036" s="2083"/>
      <c r="H1036" s="2083"/>
      <c r="I1036" s="2082" t="s">
        <v>212</v>
      </c>
      <c r="K1036" s="2084" t="s">
        <v>1123</v>
      </c>
      <c r="L1036" s="2084"/>
      <c r="M1036" s="2085" t="s">
        <v>212</v>
      </c>
      <c r="N1036" s="2512"/>
      <c r="O1036" s="2223"/>
    </row>
    <row r="1037" customFormat="false" ht="15.75" hidden="false" customHeight="false" outlineLevel="0" collapsed="false">
      <c r="A1037" s="2080"/>
      <c r="B1037" s="2086" t="str">
        <f aca="false">B1017</f>
        <v>ULLON  33 KV SIDE</v>
      </c>
      <c r="C1037" s="2086"/>
      <c r="D1037" s="2089" t="n">
        <f aca="false">M1020</f>
        <v>14978503.5006004</v>
      </c>
      <c r="F1037" s="2088" t="s">
        <v>1124</v>
      </c>
      <c r="G1037" s="2088"/>
      <c r="H1037" s="2088"/>
      <c r="I1037" s="2224" t="n">
        <f aca="false">L1028</f>
        <v>0</v>
      </c>
      <c r="K1037" s="2225" t="str">
        <f aca="false">F1038</f>
        <v>TALTOLA 33 KV NET IMPORT</v>
      </c>
      <c r="L1037" s="2225"/>
      <c r="M1037" s="2091" t="n">
        <f aca="false">I1038</f>
        <v>14978503.5006004</v>
      </c>
      <c r="N1037" s="2512"/>
      <c r="O1037" s="2223"/>
    </row>
    <row r="1038" customFormat="false" ht="15.75" hidden="false" customHeight="false" outlineLevel="0" collapsed="false">
      <c r="A1038" s="2080"/>
      <c r="B1038" s="2086" t="s">
        <v>1126</v>
      </c>
      <c r="C1038" s="2086"/>
      <c r="D1038" s="2226"/>
      <c r="F1038" s="2088" t="s">
        <v>2792</v>
      </c>
      <c r="G1038" s="2088"/>
      <c r="H1038" s="2088"/>
      <c r="I1038" s="2224" t="n">
        <f aca="false">D1041-I1037</f>
        <v>14978503.5006004</v>
      </c>
      <c r="K1038" s="2227" t="s">
        <v>2793</v>
      </c>
      <c r="L1038" s="2227"/>
      <c r="M1038" s="2224" t="n">
        <f aca="false">M1070</f>
        <v>14572800.0000003</v>
      </c>
      <c r="N1038" s="2512"/>
      <c r="O1038" s="2223"/>
    </row>
    <row r="1039" customFormat="false" ht="15.75" hidden="false" customHeight="false" outlineLevel="0" collapsed="false">
      <c r="A1039" s="2080"/>
      <c r="B1039" s="2086" t="s">
        <v>1128</v>
      </c>
      <c r="C1039" s="2086"/>
      <c r="D1039" s="2092"/>
      <c r="F1039" s="2088" t="s">
        <v>2191</v>
      </c>
      <c r="G1039" s="2088"/>
      <c r="H1039" s="2088"/>
      <c r="I1039" s="2224" t="n">
        <f aca="false">I1037+I1038</f>
        <v>14978503.5006004</v>
      </c>
      <c r="K1039" s="2088" t="s">
        <v>1262</v>
      </c>
      <c r="L1039" s="2088"/>
      <c r="M1039" s="2224" t="n">
        <f aca="false">M1037-M1038</f>
        <v>405703.500600129</v>
      </c>
      <c r="N1039" s="2512"/>
      <c r="O1039" s="2223"/>
    </row>
    <row r="1040" customFormat="false" ht="16.5" hidden="false" customHeight="false" outlineLevel="0" collapsed="false">
      <c r="A1040" s="2080"/>
      <c r="B1040" s="2086" t="s">
        <v>1130</v>
      </c>
      <c r="C1040" s="2086"/>
      <c r="D1040" s="2095"/>
      <c r="F1040" s="2228" t="s">
        <v>2565</v>
      </c>
      <c r="G1040" s="2228"/>
      <c r="H1040" s="2228"/>
      <c r="I1040" s="2404" t="n">
        <f aca="false">(D1041-I1039)/I1039</f>
        <v>0</v>
      </c>
      <c r="K1040" s="2228" t="s">
        <v>1131</v>
      </c>
      <c r="L1040" s="2228"/>
      <c r="M1040" s="2097" t="n">
        <f aca="false">M1039/M1037</f>
        <v>0.0270857165793543</v>
      </c>
      <c r="N1040" s="2512"/>
      <c r="O1040" s="2223"/>
    </row>
    <row r="1041" customFormat="false" ht="16.5" hidden="false" customHeight="false" outlineLevel="0" collapsed="false">
      <c r="A1041" s="2080"/>
      <c r="B1041" s="2229" t="s">
        <v>1263</v>
      </c>
      <c r="C1041" s="2229"/>
      <c r="D1041" s="2230" t="n">
        <f aca="false">SUM(D1037:D1039)</f>
        <v>14978503.5006004</v>
      </c>
      <c r="N1041" s="2512"/>
      <c r="O1041" s="2223"/>
    </row>
    <row r="1042" customFormat="false" ht="15.75" hidden="false" customHeight="false" outlineLevel="0" collapsed="false">
      <c r="A1042" s="2080"/>
      <c r="B1042" s="2217"/>
      <c r="C1042" s="2218"/>
      <c r="D1042" s="2218"/>
      <c r="E1042" s="2218"/>
      <c r="F1042" s="2515"/>
      <c r="G1042" s="2220"/>
      <c r="H1042" s="2220"/>
      <c r="I1042" s="2220"/>
      <c r="J1042" s="2217"/>
      <c r="K1042" s="2221"/>
      <c r="L1042" s="2222"/>
      <c r="M1042" s="2222"/>
      <c r="N1042" s="2512"/>
      <c r="O1042" s="2223"/>
    </row>
    <row r="1043" customFormat="false" ht="15.75" hidden="false" customHeight="false" outlineLevel="0" collapsed="false">
      <c r="B1043" s="2051"/>
      <c r="C1043" s="2077"/>
      <c r="D1043" s="2516"/>
      <c r="E1043" s="2077"/>
      <c r="N1043" s="2517"/>
    </row>
    <row r="1044" customFormat="false" ht="15.75" hidden="false" customHeight="false" outlineLevel="0" collapsed="false">
      <c r="B1044" s="2051"/>
      <c r="C1044" s="2077"/>
      <c r="D1044" s="2516"/>
      <c r="E1044" s="2077"/>
      <c r="N1044" s="2517"/>
    </row>
    <row r="1045" customFormat="false" ht="45" hidden="false" customHeight="false" outlineLevel="0" collapsed="false">
      <c r="A1045" s="2270" t="s">
        <v>2794</v>
      </c>
      <c r="B1045" s="2270"/>
      <c r="C1045" s="2270"/>
      <c r="D1045" s="2270"/>
      <c r="E1045" s="2270"/>
      <c r="F1045" s="2270"/>
      <c r="G1045" s="2270"/>
      <c r="H1045" s="2270"/>
      <c r="I1045" s="2270"/>
      <c r="J1045" s="2270"/>
      <c r="K1045" s="2270"/>
      <c r="L1045" s="2270"/>
      <c r="M1045" s="2270"/>
      <c r="N1045" s="2270"/>
      <c r="O1045" s="1989" t="str">
        <f aca="false">$O$6</f>
        <v>Month June-2023</v>
      </c>
      <c r="S1045" s="1990" t="s">
        <v>1069</v>
      </c>
      <c r="T1045" s="1991" t="str">
        <f aca="false">O1045</f>
        <v>Month June-2023</v>
      </c>
      <c r="U1045" s="1990" t="s">
        <v>1070</v>
      </c>
      <c r="V1045" s="1990" t="s">
        <v>1071</v>
      </c>
      <c r="W1045" s="1990" t="s">
        <v>1072</v>
      </c>
      <c r="X1045" s="1990" t="s">
        <v>1073</v>
      </c>
    </row>
    <row r="1046" customFormat="false" ht="15.75" hidden="false" customHeight="true" outlineLevel="0" collapsed="false">
      <c r="A1046" s="1992" t="s">
        <v>794</v>
      </c>
      <c r="B1046" s="1993" t="s">
        <v>1074</v>
      </c>
      <c r="C1046" s="1994" t="s">
        <v>1075</v>
      </c>
      <c r="D1046" s="1994"/>
      <c r="E1046" s="1994"/>
      <c r="F1046" s="2422" t="s">
        <v>45</v>
      </c>
      <c r="G1046" s="1996" t="s">
        <v>1076</v>
      </c>
      <c r="H1046" s="1996"/>
      <c r="I1046" s="1996"/>
      <c r="J1046" s="1996" t="s">
        <v>29</v>
      </c>
      <c r="K1046" s="1996" t="s">
        <v>1077</v>
      </c>
      <c r="L1046" s="1996"/>
      <c r="M1046" s="1994" t="s">
        <v>1134</v>
      </c>
      <c r="N1046" s="1993"/>
      <c r="O1046" s="1997" t="s">
        <v>479</v>
      </c>
    </row>
    <row r="1047" customFormat="false" ht="15.75" hidden="false" customHeight="false" outlineLevel="0" collapsed="false">
      <c r="A1047" s="1992"/>
      <c r="B1047" s="1993"/>
      <c r="C1047" s="1998" t="s">
        <v>1079</v>
      </c>
      <c r="D1047" s="1998"/>
      <c r="E1047" s="1998" t="s">
        <v>1080</v>
      </c>
      <c r="F1047" s="2422"/>
      <c r="G1047" s="2249" t="n">
        <f aca="false">'NORTH-1'!$H$8</f>
        <v>44929</v>
      </c>
      <c r="H1047" s="2249" t="n">
        <f aca="false">'NORTH-1'!$H$8</f>
        <v>44929</v>
      </c>
      <c r="I1047" s="2000" t="s">
        <v>47</v>
      </c>
      <c r="J1047" s="1996"/>
      <c r="K1047" s="2000" t="s">
        <v>1081</v>
      </c>
      <c r="L1047" s="2000" t="s">
        <v>1082</v>
      </c>
      <c r="M1047" s="1994" t="s">
        <v>1083</v>
      </c>
      <c r="N1047" s="1998" t="s">
        <v>741</v>
      </c>
      <c r="O1047" s="1997"/>
      <c r="T1047" s="1441" t="n">
        <v>15283200.0000001</v>
      </c>
      <c r="U1047" s="1441" t="n">
        <v>15283200.0000001</v>
      </c>
      <c r="V1047" s="1441" t="n">
        <f aca="false">T1047-U1047</f>
        <v>0</v>
      </c>
      <c r="W1047" s="2001" t="n">
        <f aca="false">V1047/U1047*100</f>
        <v>0</v>
      </c>
      <c r="X1047" s="1441" t="str">
        <f aca="false">IF(W1047&gt;40,"FAULT",IF(W1047&lt;-40,"CHECK","OK"))</f>
        <v>OK</v>
      </c>
    </row>
    <row r="1048" customFormat="false" ht="15.75" hidden="false" customHeight="false" outlineLevel="0" collapsed="false">
      <c r="A1048" s="2002" t="n">
        <v>1</v>
      </c>
      <c r="B1048" s="2003" t="n">
        <v>2</v>
      </c>
      <c r="C1048" s="2004" t="n">
        <v>4</v>
      </c>
      <c r="D1048" s="2004"/>
      <c r="E1048" s="2003" t="n">
        <v>5</v>
      </c>
      <c r="F1048" s="2423" t="n">
        <v>7</v>
      </c>
      <c r="G1048" s="2002" t="n">
        <v>9</v>
      </c>
      <c r="H1048" s="2002" t="n">
        <v>9</v>
      </c>
      <c r="I1048" s="2002" t="s">
        <v>1084</v>
      </c>
      <c r="J1048" s="2002" t="n">
        <v>11</v>
      </c>
      <c r="K1048" s="2002" t="s">
        <v>1085</v>
      </c>
      <c r="L1048" s="2002" t="s">
        <v>1086</v>
      </c>
      <c r="M1048" s="2002" t="n">
        <v>14</v>
      </c>
      <c r="N1048" s="2006" t="n">
        <v>15</v>
      </c>
      <c r="O1048" s="2002" t="n">
        <v>16</v>
      </c>
      <c r="V1048" s="1441"/>
      <c r="W1048" s="2001"/>
      <c r="X1048" s="1441"/>
    </row>
    <row r="1049" customFormat="false" ht="15.75" hidden="false" customHeight="false" outlineLevel="0" collapsed="false">
      <c r="A1049" s="2016"/>
      <c r="B1049" s="2008" t="s">
        <v>2795</v>
      </c>
      <c r="C1049" s="2009"/>
      <c r="D1049" s="2009"/>
      <c r="E1049" s="2009"/>
      <c r="F1049" s="2427"/>
      <c r="G1049" s="2009"/>
      <c r="H1049" s="2009"/>
      <c r="I1049" s="2009"/>
      <c r="J1049" s="2009"/>
      <c r="K1049" s="2010"/>
      <c r="L1049" s="2009"/>
      <c r="M1049" s="2013"/>
      <c r="N1049" s="2014"/>
      <c r="O1049" s="2027"/>
      <c r="V1049" s="1441"/>
      <c r="W1049" s="2001"/>
      <c r="X1049" s="1441"/>
    </row>
    <row r="1050" customFormat="false" ht="15.75" hidden="false" customHeight="false" outlineLevel="0" collapsed="false">
      <c r="A1050" s="2016" t="n">
        <v>1</v>
      </c>
      <c r="B1050" s="2017" t="s">
        <v>2616</v>
      </c>
      <c r="C1050" s="2018" t="n">
        <v>11</v>
      </c>
      <c r="D1050" s="2381" t="s">
        <v>76</v>
      </c>
      <c r="E1050" s="2018" t="s">
        <v>2796</v>
      </c>
      <c r="F1050" s="2071" t="n">
        <v>1</v>
      </c>
      <c r="G1050" s="2212" t="n">
        <v>8463.21</v>
      </c>
      <c r="H1050" s="2212" t="n">
        <v>8505.82</v>
      </c>
      <c r="I1050" s="2212" t="n">
        <f aca="false">H1050-G1050</f>
        <v>42.6100000000006</v>
      </c>
      <c r="J1050" s="2027" t="n">
        <v>160000</v>
      </c>
      <c r="K1050" s="2024" t="n">
        <f aca="false">J1050*I1050*F1050</f>
        <v>6817600.00000009</v>
      </c>
      <c r="L1050" s="2128"/>
      <c r="M1050" s="2128"/>
      <c r="N1050" s="2129"/>
      <c r="O1050" s="2027"/>
      <c r="V1050" s="1441"/>
      <c r="W1050" s="2001"/>
      <c r="X1050" s="1441"/>
    </row>
    <row r="1051" customFormat="false" ht="15.75" hidden="false" customHeight="false" outlineLevel="0" collapsed="false">
      <c r="A1051" s="2016" t="n">
        <v>2</v>
      </c>
      <c r="B1051" s="2017" t="s">
        <v>2752</v>
      </c>
      <c r="C1051" s="2018" t="n">
        <v>11</v>
      </c>
      <c r="D1051" s="2382" t="s">
        <v>76</v>
      </c>
      <c r="E1051" s="2018" t="s">
        <v>2797</v>
      </c>
      <c r="F1051" s="2071" t="n">
        <v>1</v>
      </c>
      <c r="G1051" s="2212" t="n">
        <v>9170.65</v>
      </c>
      <c r="H1051" s="2212" t="n">
        <v>9219.12</v>
      </c>
      <c r="I1051" s="2212" t="n">
        <f aca="false">H1051-G1051</f>
        <v>48.4700000000012</v>
      </c>
      <c r="J1051" s="2027" t="n">
        <v>160000</v>
      </c>
      <c r="K1051" s="2024" t="n">
        <f aca="false">J1051*I1051*F1051</f>
        <v>7755200.00000019</v>
      </c>
      <c r="L1051" s="2128"/>
      <c r="M1051" s="2128"/>
      <c r="N1051" s="2129"/>
      <c r="O1051" s="2027"/>
      <c r="V1051" s="1441"/>
      <c r="W1051" s="2001"/>
      <c r="X1051" s="1441"/>
    </row>
    <row r="1052" customFormat="false" ht="15.75" hidden="false" customHeight="false" outlineLevel="0" collapsed="false">
      <c r="A1052" s="2016" t="n">
        <v>3</v>
      </c>
      <c r="B1052" s="2017" t="s">
        <v>2798</v>
      </c>
      <c r="C1052" s="2018" t="n">
        <v>11</v>
      </c>
      <c r="D1052" s="2383" t="s">
        <v>76</v>
      </c>
      <c r="E1052" s="2018" t="s">
        <v>2799</v>
      </c>
      <c r="F1052" s="2071" t="n">
        <v>1</v>
      </c>
      <c r="G1052" s="2212" t="n">
        <v>98491641</v>
      </c>
      <c r="H1052" s="2212" t="n">
        <v>98491641</v>
      </c>
      <c r="I1052" s="2212" t="n">
        <f aca="false">H1052-G1052</f>
        <v>0</v>
      </c>
      <c r="J1052" s="2027" t="n">
        <v>1</v>
      </c>
      <c r="K1052" s="2024" t="n">
        <f aca="false">J1052*I1052*F1052</f>
        <v>0</v>
      </c>
      <c r="L1052" s="2128"/>
      <c r="M1052" s="2128"/>
      <c r="N1052" s="2129"/>
      <c r="O1052" s="2027"/>
      <c r="V1052" s="1441"/>
      <c r="W1052" s="2001"/>
      <c r="X1052" s="1441"/>
    </row>
    <row r="1053" customFormat="false" ht="15.75" hidden="false" customHeight="false" outlineLevel="0" collapsed="false">
      <c r="A1053" s="2016"/>
      <c r="B1053" s="2189"/>
      <c r="C1053" s="2190"/>
      <c r="D1053" s="2191"/>
      <c r="E1053" s="2190"/>
      <c r="F1053" s="2511"/>
      <c r="G1053" s="2193"/>
      <c r="H1053" s="2193" t="n">
        <v>0</v>
      </c>
      <c r="I1053" s="2193"/>
      <c r="J1053" s="2234" t="s">
        <v>475</v>
      </c>
      <c r="K1053" s="2130" t="n">
        <f aca="false">SUM(K1050:K1052)</f>
        <v>14572800.0000003</v>
      </c>
      <c r="L1053" s="2235"/>
      <c r="M1053" s="2130" t="n">
        <f aca="false">SUM(M1050:M1052)</f>
        <v>0</v>
      </c>
      <c r="N1053" s="2205"/>
      <c r="O1053" s="2027"/>
      <c r="V1053" s="1441"/>
      <c r="W1053" s="2001"/>
      <c r="X1053" s="1441"/>
    </row>
    <row r="1054" customFormat="false" ht="15.75" hidden="false" customHeight="false" outlineLevel="0" collapsed="false">
      <c r="A1054" s="2016"/>
      <c r="B1054" s="2058" t="s">
        <v>2795</v>
      </c>
      <c r="C1054" s="2059"/>
      <c r="D1054" s="2059"/>
      <c r="E1054" s="2059"/>
      <c r="F1054" s="2062"/>
      <c r="G1054" s="2059"/>
      <c r="H1054" s="2059" t="n">
        <v>0</v>
      </c>
      <c r="I1054" s="2059"/>
      <c r="J1054" s="2208"/>
      <c r="K1054" s="2209"/>
      <c r="L1054" s="2210"/>
      <c r="M1054" s="2210"/>
      <c r="N1054" s="2064"/>
      <c r="O1054" s="2027"/>
      <c r="V1054" s="1441"/>
      <c r="W1054" s="2001"/>
      <c r="X1054" s="1441"/>
    </row>
    <row r="1055" customFormat="false" ht="15.75" hidden="false" customHeight="true" outlineLevel="0" collapsed="false">
      <c r="A1055" s="2016" t="n">
        <v>1</v>
      </c>
      <c r="B1055" s="2017" t="s">
        <v>2800</v>
      </c>
      <c r="C1055" s="2152" t="n">
        <v>11</v>
      </c>
      <c r="D1055" s="2579"/>
      <c r="E1055" s="2018" t="s">
        <v>2801</v>
      </c>
      <c r="F1055" s="2071" t="n">
        <v>1</v>
      </c>
      <c r="G1055" s="2120" t="n">
        <v>17730</v>
      </c>
      <c r="H1055" s="2120" t="n">
        <v>20154.5</v>
      </c>
      <c r="I1055" s="2053" t="n">
        <f aca="false">H1055-G1055</f>
        <v>2424.5</v>
      </c>
      <c r="J1055" s="2027" t="n">
        <v>888.888888888888</v>
      </c>
      <c r="K1055" s="2135"/>
      <c r="L1055" s="2128" t="n">
        <f aca="false">J1055*I1055*F1055</f>
        <v>2155111.11111111</v>
      </c>
      <c r="M1055" s="2128" t="n">
        <f aca="false">L1055*$K$1070/$L$1070</f>
        <v>2091951.61839116</v>
      </c>
      <c r="N1055" s="2159" t="s">
        <v>750</v>
      </c>
      <c r="O1055" s="2155"/>
      <c r="S1055" s="2077" t="str">
        <f aca="false">B1055</f>
        <v>Matir Masjid</v>
      </c>
      <c r="T1055" s="2519" t="n">
        <f aca="false">M1055</f>
        <v>2091951.61839116</v>
      </c>
      <c r="U1055" s="2077" t="n">
        <v>2023352.69188275</v>
      </c>
      <c r="V1055" s="1441" t="n">
        <f aca="false">T1055-U1055</f>
        <v>68598.9265084139</v>
      </c>
      <c r="W1055" s="2001" t="n">
        <f aca="false">V1055/U1055*100</f>
        <v>3.39035931716788</v>
      </c>
      <c r="X1055" s="1441" t="str">
        <f aca="false">IF(W1055&gt;40,"FAULT",IF(W1055&lt;-40,"CHECK","OK"))</f>
        <v>OK</v>
      </c>
    </row>
    <row r="1056" customFormat="false" ht="15.75" hidden="false" customHeight="false" outlineLevel="0" collapsed="false">
      <c r="A1056" s="2016" t="n">
        <v>2</v>
      </c>
      <c r="B1056" s="2017" t="s">
        <v>2802</v>
      </c>
      <c r="C1056" s="2152" t="n">
        <v>11</v>
      </c>
      <c r="D1056" s="2580"/>
      <c r="E1056" s="2018" t="s">
        <v>2803</v>
      </c>
      <c r="F1056" s="2071" t="n">
        <v>1</v>
      </c>
      <c r="G1056" s="2120" t="n">
        <v>1596.3</v>
      </c>
      <c r="H1056" s="2120" t="n">
        <v>2631.3</v>
      </c>
      <c r="I1056" s="2053" t="n">
        <f aca="false">H1056-G1056</f>
        <v>1035</v>
      </c>
      <c r="J1056" s="2027" t="n">
        <v>2222.22222222222</v>
      </c>
      <c r="K1056" s="2135"/>
      <c r="L1056" s="2128" t="n">
        <f aca="false">J1056*I1056*F1056</f>
        <v>2300000</v>
      </c>
      <c r="M1056" s="2128" t="n">
        <f aca="false">L1056*$K$1070/$L$1070</f>
        <v>2232594.27205079</v>
      </c>
      <c r="N1056" s="2154" t="s">
        <v>750</v>
      </c>
      <c r="O1056" s="2155"/>
      <c r="S1056" s="2077" t="str">
        <f aca="false">B1056</f>
        <v>Hajipara</v>
      </c>
      <c r="T1056" s="2519" t="n">
        <f aca="false">M1056</f>
        <v>2232594.27205079</v>
      </c>
      <c r="U1056" s="2077" t="n">
        <v>1505682.56727557</v>
      </c>
      <c r="V1056" s="1441" t="n">
        <f aca="false">T1056-U1056</f>
        <v>726911.70477522</v>
      </c>
      <c r="W1056" s="2001" t="n">
        <f aca="false">V1056/U1056*100</f>
        <v>48.2778854304276</v>
      </c>
      <c r="X1056" s="1441" t="str">
        <f aca="false">IF(W1056&gt;40,"FAULT",IF(W1056&lt;-40,"CHECK","OK"))</f>
        <v>FAULT</v>
      </c>
    </row>
    <row r="1057" customFormat="false" ht="15.75" hidden="false" customHeight="false" outlineLevel="0" collapsed="false">
      <c r="A1057" s="2016" t="n">
        <v>3</v>
      </c>
      <c r="B1057" s="2017" t="s">
        <v>2804</v>
      </c>
      <c r="C1057" s="2152" t="n">
        <v>11</v>
      </c>
      <c r="D1057" s="2580"/>
      <c r="E1057" s="2018" t="s">
        <v>2805</v>
      </c>
      <c r="F1057" s="2071" t="n">
        <v>1</v>
      </c>
      <c r="G1057" s="2120" t="n">
        <v>90788.1</v>
      </c>
      <c r="H1057" s="2120" t="n">
        <v>90788.1</v>
      </c>
      <c r="I1057" s="2053" t="n">
        <f aca="false">H1057-G1057</f>
        <v>0</v>
      </c>
      <c r="J1057" s="2027" t="n">
        <v>2222.222</v>
      </c>
      <c r="K1057" s="2135"/>
      <c r="L1057" s="2128" t="n">
        <f aca="false">J1057*I1057*F1057</f>
        <v>0</v>
      </c>
      <c r="M1057" s="2128" t="n">
        <f aca="false">L1057*$K$1070/$L$1070</f>
        <v>0</v>
      </c>
      <c r="N1057" s="2159" t="s">
        <v>762</v>
      </c>
      <c r="O1057" s="2155"/>
      <c r="S1057" s="2077" t="str">
        <f aca="false">B1057</f>
        <v>Nearest Feeder</v>
      </c>
      <c r="T1057" s="2519" t="n">
        <f aca="false">M1057</f>
        <v>0</v>
      </c>
      <c r="U1057" s="2077" t="n">
        <v>102528.743589684</v>
      </c>
      <c r="V1057" s="1441" t="n">
        <f aca="false">T1057-U1057</f>
        <v>-102528.743589684</v>
      </c>
      <c r="W1057" s="2001" t="n">
        <f aca="false">V1057/U1057*100</f>
        <v>-100</v>
      </c>
      <c r="X1057" s="1441" t="str">
        <f aca="false">IF(W1057&gt;40,"FAULT",IF(W1057&lt;-40,"CHECK","OK"))</f>
        <v>CHECK</v>
      </c>
    </row>
    <row r="1058" customFormat="false" ht="15.75" hidden="false" customHeight="false" outlineLevel="0" collapsed="false">
      <c r="A1058" s="2016" t="n">
        <v>4</v>
      </c>
      <c r="B1058" s="2017" t="s">
        <v>2806</v>
      </c>
      <c r="C1058" s="2152" t="n">
        <v>11</v>
      </c>
      <c r="D1058" s="2580"/>
      <c r="E1058" s="2018" t="s">
        <v>2807</v>
      </c>
      <c r="F1058" s="2071" t="n">
        <v>1</v>
      </c>
      <c r="G1058" s="2120" t="n">
        <v>94301.5</v>
      </c>
      <c r="H1058" s="2120" t="n">
        <v>95125.7</v>
      </c>
      <c r="I1058" s="2053" t="n">
        <f aca="false">H1058-G1058</f>
        <v>824.199999999997</v>
      </c>
      <c r="J1058" s="2027" t="n">
        <v>2222.222</v>
      </c>
      <c r="K1058" s="2135"/>
      <c r="L1058" s="2128" t="n">
        <f aca="false">J1058*I1058*F1058</f>
        <v>1831555.37239999</v>
      </c>
      <c r="M1058" s="2128" t="n">
        <f aca="false">L1058*$K$1070/$L$1070</f>
        <v>1777878.27537569</v>
      </c>
      <c r="N1058" s="2154" t="s">
        <v>750</v>
      </c>
      <c r="O1058" s="2155"/>
      <c r="S1058" s="2077" t="str">
        <f aca="false">B1058</f>
        <v>Reazbagh</v>
      </c>
      <c r="T1058" s="2519" t="n">
        <f aca="false">M1058</f>
        <v>1777878.27537569</v>
      </c>
      <c r="U1058" s="2077" t="n">
        <v>1693614.71244109</v>
      </c>
      <c r="V1058" s="1441" t="n">
        <f aca="false">T1058-U1058</f>
        <v>84263.562934594</v>
      </c>
      <c r="W1058" s="2001" t="n">
        <f aca="false">V1058/U1058*100</f>
        <v>4.97536791075348</v>
      </c>
      <c r="X1058" s="1441" t="str">
        <f aca="false">IF(W1058&gt;40,"FAULT",IF(W1058&lt;-40,"CHECK","OK"))</f>
        <v>OK</v>
      </c>
    </row>
    <row r="1059" customFormat="false" ht="15.75" hidden="false" customHeight="false" outlineLevel="0" collapsed="false">
      <c r="A1059" s="2016" t="n">
        <v>5</v>
      </c>
      <c r="B1059" s="2017" t="s">
        <v>2808</v>
      </c>
      <c r="C1059" s="2152" t="n">
        <v>11</v>
      </c>
      <c r="D1059" s="2580"/>
      <c r="E1059" s="2018" t="s">
        <v>2809</v>
      </c>
      <c r="F1059" s="2071" t="n">
        <v>1</v>
      </c>
      <c r="G1059" s="2120" t="n">
        <v>51884.4</v>
      </c>
      <c r="H1059" s="2120" t="n">
        <v>52175.6</v>
      </c>
      <c r="I1059" s="2053" t="n">
        <f aca="false">H1059-G1059</f>
        <v>291.199999999997</v>
      </c>
      <c r="J1059" s="2027" t="n">
        <v>2222.222</v>
      </c>
      <c r="K1059" s="2135"/>
      <c r="L1059" s="2128" t="n">
        <f aca="false">J1059*I1059*F1059</f>
        <v>647111.046399994</v>
      </c>
      <c r="M1059" s="2128" t="n">
        <f aca="false">L1059*$K$1070/$L$1070</f>
        <v>628146.267640617</v>
      </c>
      <c r="N1059" s="2154" t="s">
        <v>750</v>
      </c>
      <c r="O1059" s="2155"/>
      <c r="S1059" s="2077" t="str">
        <f aca="false">B1059</f>
        <v>Chowdhury Para</v>
      </c>
      <c r="T1059" s="2519" t="n">
        <f aca="false">M1059</f>
        <v>628146.267640617</v>
      </c>
      <c r="U1059" s="2077" t="n">
        <v>575139.546470472</v>
      </c>
      <c r="V1059" s="1441" t="n">
        <f aca="false">T1059-U1059</f>
        <v>53006.7211701454</v>
      </c>
      <c r="W1059" s="2001" t="n">
        <f aca="false">V1059/U1059*100</f>
        <v>9.21632349843411</v>
      </c>
      <c r="X1059" s="1441" t="str">
        <f aca="false">IF(W1059&gt;40,"FAULT",IF(W1059&lt;-40,"CHECK","OK"))</f>
        <v>OK</v>
      </c>
    </row>
    <row r="1060" customFormat="false" ht="15.75" hidden="false" customHeight="false" outlineLevel="0" collapsed="false">
      <c r="A1060" s="2016" t="n">
        <v>6</v>
      </c>
      <c r="B1060" s="2017" t="s">
        <v>2810</v>
      </c>
      <c r="C1060" s="2152" t="n">
        <v>11</v>
      </c>
      <c r="D1060" s="2580"/>
      <c r="E1060" s="2018" t="n">
        <v>9122392</v>
      </c>
      <c r="F1060" s="2071" t="n">
        <v>1</v>
      </c>
      <c r="G1060" s="2120" t="n">
        <v>2456.34</v>
      </c>
      <c r="H1060" s="2120" t="n">
        <v>2474.25</v>
      </c>
      <c r="I1060" s="2053" t="n">
        <f aca="false">H1060-G1060</f>
        <v>17.9099999999999</v>
      </c>
      <c r="J1060" s="2027" t="n">
        <v>40000</v>
      </c>
      <c r="K1060" s="2135"/>
      <c r="L1060" s="2128" t="n">
        <f aca="false">J1060*I1060*F1060</f>
        <v>716399.999999994</v>
      </c>
      <c r="M1060" s="2128" t="n">
        <f aca="false">L1060*$K$1070/$L$1070</f>
        <v>695404.581085728</v>
      </c>
      <c r="N1060" s="2154" t="s">
        <v>750</v>
      </c>
      <c r="O1060" s="2155"/>
      <c r="S1060" s="2077" t="str">
        <f aca="false">B1060</f>
        <v>Model Colleg</v>
      </c>
      <c r="T1060" s="2519" t="n">
        <f aca="false">M1060</f>
        <v>695404.581085728</v>
      </c>
      <c r="U1060" s="2077" t="n">
        <v>1038453.92069765</v>
      </c>
      <c r="V1060" s="1441" t="n">
        <f aca="false">T1060-U1060</f>
        <v>-343049.339611925</v>
      </c>
      <c r="W1060" s="2001" t="n">
        <f aca="false">V1060/U1060*100</f>
        <v>-33.0346231811093</v>
      </c>
      <c r="X1060" s="1441" t="str">
        <f aca="false">IF(W1060&gt;40,"FAULT",IF(W1060&lt;-40,"CHECK","OK"))</f>
        <v>OK</v>
      </c>
    </row>
    <row r="1061" customFormat="false" ht="15.75" hidden="false" customHeight="false" outlineLevel="0" collapsed="false">
      <c r="A1061" s="2016" t="n">
        <v>1</v>
      </c>
      <c r="B1061" s="2017" t="s">
        <v>2811</v>
      </c>
      <c r="C1061" s="2152" t="n">
        <v>11</v>
      </c>
      <c r="D1061" s="2580"/>
      <c r="E1061" s="2018" t="s">
        <v>2812</v>
      </c>
      <c r="F1061" s="2071" t="n">
        <v>1</v>
      </c>
      <c r="G1061" s="2120" t="n">
        <v>97163</v>
      </c>
      <c r="H1061" s="2120" t="n">
        <v>97687.4</v>
      </c>
      <c r="I1061" s="2053" t="n">
        <f aca="false">H1061-G1061</f>
        <v>524.399999999994</v>
      </c>
      <c r="J1061" s="2027" t="n">
        <v>2222.222</v>
      </c>
      <c r="K1061" s="2135"/>
      <c r="L1061" s="2128" t="n">
        <f aca="false">J1061*I1061*F1061</f>
        <v>1165333.21679999</v>
      </c>
      <c r="M1061" s="2128" t="n">
        <f aca="false">L1061*$K$1070/$L$1070</f>
        <v>1131180.98472095</v>
      </c>
      <c r="N1061" s="2154" t="s">
        <v>750</v>
      </c>
      <c r="O1061" s="2155"/>
      <c r="S1061" s="2077" t="str">
        <f aca="false">B1061</f>
        <v>East Rampura</v>
      </c>
      <c r="T1061" s="2519" t="n">
        <f aca="false">M1061</f>
        <v>1131180.98472095</v>
      </c>
      <c r="U1061" s="2077" t="n">
        <v>1381135.56983049</v>
      </c>
      <c r="V1061" s="1441" t="n">
        <f aca="false">T1061-U1061</f>
        <v>-249954.585109546</v>
      </c>
      <c r="W1061" s="2001" t="n">
        <f aca="false">V1061/U1061*100</f>
        <v>-18.0977588710008</v>
      </c>
      <c r="X1061" s="1441" t="str">
        <f aca="false">IF(W1061&gt;40,"FAULT",IF(W1061&lt;-40,"CHECK","OK"))</f>
        <v>OK</v>
      </c>
    </row>
    <row r="1062" customFormat="false" ht="15.75" hidden="false" customHeight="false" outlineLevel="0" collapsed="false">
      <c r="A1062" s="2016" t="n">
        <v>2</v>
      </c>
      <c r="B1062" s="2017" t="s">
        <v>2813</v>
      </c>
      <c r="C1062" s="2152" t="n">
        <v>11</v>
      </c>
      <c r="D1062" s="2580"/>
      <c r="E1062" s="2018" t="s">
        <v>2814</v>
      </c>
      <c r="F1062" s="2071" t="n">
        <v>1</v>
      </c>
      <c r="G1062" s="2120" t="n">
        <v>47488.7</v>
      </c>
      <c r="H1062" s="2120" t="n">
        <v>48490.9</v>
      </c>
      <c r="I1062" s="2053" t="n">
        <f aca="false">H1062-G1062</f>
        <v>1002.2</v>
      </c>
      <c r="J1062" s="2027" t="n">
        <v>2222.222</v>
      </c>
      <c r="K1062" s="2135"/>
      <c r="L1062" s="2128" t="n">
        <f aca="false">J1062*I1062*F1062</f>
        <v>2227110.88840001</v>
      </c>
      <c r="M1062" s="2128" t="n">
        <f aca="false">L1062*$K$1070/$L$1070</f>
        <v>2161841.30985383</v>
      </c>
      <c r="N1062" s="2154" t="s">
        <v>762</v>
      </c>
      <c r="O1062" s="2155"/>
      <c r="S1062" s="2077" t="str">
        <f aca="false">B1062</f>
        <v>Adarshabagh</v>
      </c>
      <c r="T1062" s="2519" t="n">
        <f aca="false">M1062</f>
        <v>2161841.30985383</v>
      </c>
      <c r="U1062" s="2077" t="n">
        <v>2012766.00756295</v>
      </c>
      <c r="V1062" s="1441" t="n">
        <f aca="false">T1062-U1062</f>
        <v>149075.302290877</v>
      </c>
      <c r="W1062" s="2001" t="n">
        <f aca="false">V1062/U1062*100</f>
        <v>7.40648946428585</v>
      </c>
      <c r="X1062" s="1441" t="str">
        <f aca="false">IF(W1062&gt;40,"FAULT",IF(W1062&lt;-40,"CHECK","OK"))</f>
        <v>OK</v>
      </c>
    </row>
    <row r="1063" customFormat="false" ht="15.75" hidden="false" customHeight="false" outlineLevel="0" collapsed="false">
      <c r="A1063" s="2016" t="n">
        <v>3</v>
      </c>
      <c r="B1063" s="2017" t="s">
        <v>2815</v>
      </c>
      <c r="C1063" s="2152" t="n">
        <v>11</v>
      </c>
      <c r="D1063" s="2580"/>
      <c r="E1063" s="2018" t="s">
        <v>2816</v>
      </c>
      <c r="F1063" s="2071" t="n">
        <v>1</v>
      </c>
      <c r="G1063" s="2120" t="n">
        <v>73598.82</v>
      </c>
      <c r="H1063" s="2120" t="n">
        <v>74331.4</v>
      </c>
      <c r="I1063" s="2053" t="n">
        <f aca="false">H1063-G1063</f>
        <v>732.579999999987</v>
      </c>
      <c r="J1063" s="2027" t="n">
        <v>2222.222</v>
      </c>
      <c r="K1063" s="2135"/>
      <c r="L1063" s="2128" t="n">
        <f aca="false">J1063*I1063*F1063</f>
        <v>1627955.39275997</v>
      </c>
      <c r="M1063" s="2128" t="n">
        <f aca="false">L1063*$K$1070/$L$1070</f>
        <v>1580245.1674044</v>
      </c>
      <c r="N1063" s="2154" t="s">
        <v>750</v>
      </c>
      <c r="O1063" s="2155"/>
      <c r="S1063" s="2077" t="str">
        <f aca="false">B1063</f>
        <v>Khailgaon Govt Colony</v>
      </c>
      <c r="T1063" s="2519" t="n">
        <f aca="false">M1063</f>
        <v>1580245.1674044</v>
      </c>
      <c r="U1063" s="2077" t="n">
        <v>1548206.26871242</v>
      </c>
      <c r="V1063" s="1441" t="n">
        <f aca="false">T1063-U1063</f>
        <v>32038.8986919718</v>
      </c>
      <c r="W1063" s="2001" t="n">
        <f aca="false">V1063/U1063*100</f>
        <v>2.06942055070073</v>
      </c>
      <c r="X1063" s="1441" t="str">
        <f aca="false">IF(W1063&gt;40,"FAULT",IF(W1063&lt;-40,"CHECK","OK"))</f>
        <v>OK</v>
      </c>
    </row>
    <row r="1064" customFormat="false" ht="15.75" hidden="false" customHeight="false" outlineLevel="0" collapsed="false">
      <c r="A1064" s="2016" t="n">
        <v>4</v>
      </c>
      <c r="B1064" s="2017" t="s">
        <v>2817</v>
      </c>
      <c r="C1064" s="2152" t="n">
        <v>11</v>
      </c>
      <c r="D1064" s="2580"/>
      <c r="E1064" s="2018" t="n">
        <v>6604434</v>
      </c>
      <c r="F1064" s="2071" t="n">
        <v>1</v>
      </c>
      <c r="G1064" s="2120" t="n">
        <v>4998.51</v>
      </c>
      <c r="H1064" s="2120" t="n">
        <v>5034.04</v>
      </c>
      <c r="I1064" s="2053" t="n">
        <f aca="false">H1064-G1064</f>
        <v>35.5299999999997</v>
      </c>
      <c r="J1064" s="2027" t="n">
        <v>40000</v>
      </c>
      <c r="K1064" s="2135"/>
      <c r="L1064" s="2128" t="n">
        <f aca="false">J1064*I1064*F1064</f>
        <v>1421199.99999999</v>
      </c>
      <c r="M1064" s="2128" t="n">
        <f aca="false">L1064*$K$1070/$L$1070</f>
        <v>1379549.12149503</v>
      </c>
      <c r="N1064" s="2154" t="s">
        <v>750</v>
      </c>
      <c r="O1064" s="2155"/>
      <c r="S1064" s="2077" t="str">
        <f aca="false">B1064</f>
        <v>TV Road</v>
      </c>
      <c r="T1064" s="2519" t="n">
        <f aca="false">M1064</f>
        <v>1379549.12149503</v>
      </c>
      <c r="U1064" s="2077" t="n">
        <v>1278251.10593201</v>
      </c>
      <c r="V1064" s="1441" t="n">
        <f aca="false">T1064-U1064</f>
        <v>101298.015563018</v>
      </c>
      <c r="W1064" s="2001" t="n">
        <f aca="false">V1064/U1064*100</f>
        <v>7.92473521774573</v>
      </c>
      <c r="X1064" s="1441" t="str">
        <f aca="false">IF(W1064&gt;40,"FAULT",IF(W1064&lt;-40,"CHECK","OK"))</f>
        <v>OK</v>
      </c>
    </row>
    <row r="1065" customFormat="false" ht="15.75" hidden="false" customHeight="false" outlineLevel="0" collapsed="false">
      <c r="A1065" s="2016" t="n">
        <v>5</v>
      </c>
      <c r="B1065" s="2017" t="s">
        <v>2818</v>
      </c>
      <c r="C1065" s="2152" t="n">
        <v>11</v>
      </c>
      <c r="D1065" s="2580"/>
      <c r="E1065" s="2018" t="s">
        <v>2819</v>
      </c>
      <c r="F1065" s="2071" t="n">
        <v>1</v>
      </c>
      <c r="G1065" s="2120" t="n">
        <v>6526.36</v>
      </c>
      <c r="H1065" s="2120" t="n">
        <v>6549.26</v>
      </c>
      <c r="I1065" s="2053" t="n">
        <f aca="false">H1065-G1065</f>
        <v>22.9000000000005</v>
      </c>
      <c r="J1065" s="2027" t="n">
        <v>40000</v>
      </c>
      <c r="K1065" s="2135"/>
      <c r="L1065" s="2128" t="n">
        <f aca="false">J1065*I1065*F1065</f>
        <v>916000.000000022</v>
      </c>
      <c r="M1065" s="2128" t="n">
        <f aca="false">L1065*$K$1070/$L$1070</f>
        <v>889154.936173293</v>
      </c>
      <c r="N1065" s="2154" t="s">
        <v>762</v>
      </c>
      <c r="O1065" s="2155"/>
      <c r="S1065" s="2077" t="str">
        <f aca="false">B1065</f>
        <v>Tilpa Para</v>
      </c>
      <c r="T1065" s="2519" t="n">
        <f aca="false">M1065</f>
        <v>889154.936173293</v>
      </c>
      <c r="U1065" s="2077" t="n">
        <v>631719.462937882</v>
      </c>
      <c r="V1065" s="1441" t="n">
        <f aca="false">T1065-U1065</f>
        <v>257435.473235411</v>
      </c>
      <c r="W1065" s="2001" t="n">
        <f aca="false">V1065/U1065*100</f>
        <v>40.7515500691047</v>
      </c>
      <c r="X1065" s="1441" t="str">
        <f aca="false">IF(W1065&gt;40,"FAULT",IF(W1065&lt;-40,"CHECK","OK"))</f>
        <v>FAULT</v>
      </c>
    </row>
    <row r="1066" customFormat="false" ht="15.75" hidden="false" customHeight="false" outlineLevel="0" collapsed="false">
      <c r="A1066" s="2016" t="n">
        <v>1</v>
      </c>
      <c r="B1066" s="2017" t="s">
        <v>2820</v>
      </c>
      <c r="C1066" s="2152" t="n">
        <v>11</v>
      </c>
      <c r="D1066" s="2580"/>
      <c r="E1066" s="2018" t="s">
        <v>2821</v>
      </c>
      <c r="F1066" s="2071" t="n">
        <v>1</v>
      </c>
      <c r="G1066" s="2120" t="n">
        <v>62097435</v>
      </c>
      <c r="H1066" s="2120" t="n">
        <v>62097435</v>
      </c>
      <c r="I1066" s="2053" t="n">
        <f aca="false">H1066-G1066</f>
        <v>0</v>
      </c>
      <c r="J1066" s="2027" t="n">
        <v>1</v>
      </c>
      <c r="K1066" s="2135"/>
      <c r="L1066" s="2128" t="n">
        <f aca="false">J1066*I1066*F1066</f>
        <v>0</v>
      </c>
      <c r="M1066" s="2128" t="n">
        <f aca="false">L1066*$K$1070/$L$1070</f>
        <v>0</v>
      </c>
      <c r="N1066" s="2154" t="s">
        <v>762</v>
      </c>
      <c r="O1066" s="2155"/>
      <c r="S1066" s="2077" t="str">
        <f aca="false">B1066</f>
        <v>Navana</v>
      </c>
      <c r="T1066" s="2519" t="n">
        <f aca="false">M1066</f>
        <v>0</v>
      </c>
      <c r="U1066" s="2077" t="n">
        <v>0</v>
      </c>
      <c r="V1066" s="1441" t="n">
        <f aca="false">T1066-U1066</f>
        <v>0</v>
      </c>
      <c r="W1066" s="2001" t="e">
        <f aca="false">V1066/U1066*100</f>
        <v>#DIV/0!</v>
      </c>
      <c r="X1066" s="1441" t="e">
        <f aca="false">IF(W1066&gt;40,"FAULT",IF(W1066&lt;-40,"CHECK","OK"))</f>
        <v>#DIV/0!</v>
      </c>
    </row>
    <row r="1067" customFormat="false" ht="15.75" hidden="false" customHeight="false" outlineLevel="0" collapsed="false">
      <c r="A1067" s="2016" t="n">
        <v>7</v>
      </c>
      <c r="B1067" s="2017" t="s">
        <v>2822</v>
      </c>
      <c r="C1067" s="2152" t="n">
        <v>11</v>
      </c>
      <c r="D1067" s="2580"/>
      <c r="E1067" s="2018" t="s">
        <v>2823</v>
      </c>
      <c r="F1067" s="2071" t="n">
        <v>1</v>
      </c>
      <c r="G1067" s="2120" t="n">
        <v>10278394</v>
      </c>
      <c r="H1067" s="2120" t="n">
        <v>10278394</v>
      </c>
      <c r="I1067" s="2053" t="n">
        <f aca="false">H1067-G1067</f>
        <v>0</v>
      </c>
      <c r="J1067" s="2027" t="n">
        <v>1</v>
      </c>
      <c r="K1067" s="2135"/>
      <c r="L1067" s="2128" t="n">
        <f aca="false">J1067*I1067*F1067</f>
        <v>0</v>
      </c>
      <c r="M1067" s="2128" t="n">
        <f aca="false">L1067*$K$1070/$L$1070</f>
        <v>0</v>
      </c>
      <c r="N1067" s="2154" t="s">
        <v>762</v>
      </c>
      <c r="O1067" s="2155"/>
      <c r="S1067" s="2077" t="str">
        <f aca="false">B1067</f>
        <v>Shantipur</v>
      </c>
      <c r="T1067" s="2519" t="n">
        <f aca="false">M1067</f>
        <v>0</v>
      </c>
      <c r="U1067" s="2077" t="n">
        <v>232625.287782804</v>
      </c>
      <c r="V1067" s="1441" t="n">
        <f aca="false">T1067-U1067</f>
        <v>-232625.287782804</v>
      </c>
      <c r="W1067" s="2001" t="n">
        <f aca="false">V1067/U1067*100</f>
        <v>-100</v>
      </c>
      <c r="X1067" s="1441" t="str">
        <f aca="false">IF(W1067&gt;40,"FAULT",IF(W1067&lt;-40,"CHECK","OK"))</f>
        <v>CHECK</v>
      </c>
    </row>
    <row r="1068" customFormat="false" ht="15.75" hidden="false" customHeight="false" outlineLevel="0" collapsed="false">
      <c r="A1068" s="2016" t="n">
        <v>2</v>
      </c>
      <c r="B1068" s="2017" t="s">
        <v>2657</v>
      </c>
      <c r="C1068" s="2152" t="n">
        <v>0.415</v>
      </c>
      <c r="D1068" s="2580"/>
      <c r="E1068" s="2018" t="n">
        <v>9187958</v>
      </c>
      <c r="F1068" s="2071" t="n">
        <v>1</v>
      </c>
      <c r="G1068" s="2120" t="n">
        <v>283.22</v>
      </c>
      <c r="H1068" s="2120" t="n">
        <v>288.03</v>
      </c>
      <c r="I1068" s="2212" t="n">
        <f aca="false">H1068-G1068</f>
        <v>4.80999999999995</v>
      </c>
      <c r="J1068" s="2027" t="n">
        <v>80</v>
      </c>
      <c r="K1068" s="2135"/>
      <c r="L1068" s="2128" t="n">
        <v>5000</v>
      </c>
      <c r="M1068" s="2128" t="n">
        <f aca="false">L1068*$K$1070/$L$1070</f>
        <v>4853.46580880607</v>
      </c>
      <c r="N1068" s="2154" t="s">
        <v>762</v>
      </c>
      <c r="O1068" s="2155"/>
      <c r="S1068" s="2077" t="str">
        <f aca="false">B1068</f>
        <v>AT-01</v>
      </c>
      <c r="T1068" s="2519" t="n">
        <f aca="false">M1068</f>
        <v>4853.46580880607</v>
      </c>
      <c r="U1068" s="2077" t="n">
        <v>5004.1148838553</v>
      </c>
      <c r="V1068" s="1441" t="n">
        <f aca="false">T1068-U1068</f>
        <v>-150.649075049228</v>
      </c>
      <c r="W1068" s="2001" t="n">
        <f aca="false">V1068/U1068*100</f>
        <v>-3.01050392618412</v>
      </c>
      <c r="X1068" s="1441" t="str">
        <f aca="false">IF(W1068&gt;40,"FAULT",IF(W1068&lt;-40,"CHECK","OK"))</f>
        <v>OK</v>
      </c>
    </row>
    <row r="1069" customFormat="false" ht="15.75" hidden="false" customHeight="false" outlineLevel="0" collapsed="false">
      <c r="A1069" s="2016" t="n">
        <v>3</v>
      </c>
      <c r="B1069" s="2017" t="s">
        <v>2658</v>
      </c>
      <c r="C1069" s="2152" t="n">
        <v>0.415</v>
      </c>
      <c r="D1069" s="2580"/>
      <c r="E1069" s="2018" t="n">
        <v>9187959</v>
      </c>
      <c r="F1069" s="2071" t="n">
        <v>1</v>
      </c>
      <c r="G1069" s="2120" t="n">
        <v>0</v>
      </c>
      <c r="H1069" s="2120" t="n">
        <v>0</v>
      </c>
      <c r="I1069" s="2212" t="n">
        <f aca="false">H1069-G1069</f>
        <v>0</v>
      </c>
      <c r="J1069" s="2027" t="n">
        <v>10</v>
      </c>
      <c r="K1069" s="2135"/>
      <c r="L1069" s="2128" t="n">
        <v>0</v>
      </c>
      <c r="M1069" s="2128" t="n">
        <f aca="false">L1069*$K$1070/$L$1070</f>
        <v>0</v>
      </c>
      <c r="N1069" s="2154" t="s">
        <v>762</v>
      </c>
      <c r="O1069" s="2155"/>
      <c r="S1069" s="2077" t="str">
        <f aca="false">B1069</f>
        <v>AT-02</v>
      </c>
      <c r="T1069" s="2519" t="n">
        <f aca="false">M1069</f>
        <v>0</v>
      </c>
      <c r="U1069" s="2077" t="n">
        <v>0</v>
      </c>
      <c r="V1069" s="1441" t="n">
        <f aca="false">T1069-U1069</f>
        <v>0</v>
      </c>
      <c r="W1069" s="2001" t="e">
        <f aca="false">V1069/U1069*100</f>
        <v>#DIV/0!</v>
      </c>
      <c r="X1069" s="1441" t="e">
        <f aca="false">IF(W1069&gt;40,"FAULT",IF(W1069&lt;-40,"CHECK","OK"))</f>
        <v>#DIV/0!</v>
      </c>
    </row>
    <row r="1070" customFormat="false" ht="20.25" hidden="false" customHeight="false" outlineLevel="0" collapsed="false">
      <c r="A1070" s="2132"/>
      <c r="B1070" s="2142"/>
      <c r="C1070" s="2143"/>
      <c r="D1070" s="2143"/>
      <c r="E1070" s="2143"/>
      <c r="F1070" s="2454"/>
      <c r="G1070" s="2145"/>
      <c r="H1070" s="2145"/>
      <c r="I1070" s="2145"/>
      <c r="J1070" s="2239" t="s">
        <v>1187</v>
      </c>
      <c r="K1070" s="2130" t="n">
        <f aca="false">K1053</f>
        <v>14572800.0000003</v>
      </c>
      <c r="L1070" s="2130" t="n">
        <f aca="false">SUM(L1055:L1069)</f>
        <v>15012777.0278711</v>
      </c>
      <c r="M1070" s="2130" t="n">
        <f aca="false">SUM(M1055:M1069)</f>
        <v>14572800.0000003</v>
      </c>
      <c r="N1070" s="2458" t="n">
        <f aca="false">(M1070-L1070)/L1070*100</f>
        <v>-2.93068382387866</v>
      </c>
      <c r="O1070" s="2240"/>
    </row>
    <row r="1071" customFormat="false" ht="15.75" hidden="false" customHeight="false" outlineLevel="0" collapsed="false">
      <c r="B1071" s="2522" t="s">
        <v>122</v>
      </c>
      <c r="F1071" s="2100"/>
      <c r="N1071" s="2498"/>
    </row>
    <row r="1072" customFormat="false" ht="15.75" hidden="false" customHeight="false" outlineLevel="0" collapsed="false">
      <c r="F1072" s="2169" t="s">
        <v>1234</v>
      </c>
      <c r="G1072" s="2169"/>
      <c r="H1072" s="2169"/>
      <c r="I1072" s="2170" t="s">
        <v>212</v>
      </c>
    </row>
    <row r="1073" customFormat="false" ht="15.75" hidden="false" customHeight="false" outlineLevel="0" collapsed="false">
      <c r="F1073" s="2129" t="s">
        <v>750</v>
      </c>
      <c r="G1073" s="2017" t="s">
        <v>1367</v>
      </c>
      <c r="H1073" s="2017"/>
      <c r="I1073" s="2171" t="n">
        <f aca="false">SUM(M1055:M1056,M1058:M1061,M1063:M1064)</f>
        <v>11516950.2881644</v>
      </c>
      <c r="O1073" s="2077" t="s">
        <v>122</v>
      </c>
    </row>
    <row r="1074" customFormat="false" ht="15.75" hidden="false" customHeight="false" outlineLevel="0" collapsed="false">
      <c r="F1074" s="2129" t="s">
        <v>762</v>
      </c>
      <c r="G1074" s="2017" t="s">
        <v>1367</v>
      </c>
      <c r="H1074" s="2017"/>
      <c r="I1074" s="2171" t="n">
        <f aca="false">SUM(M1057,M1062,M1065:M1069)</f>
        <v>3055849.71183593</v>
      </c>
      <c r="L1074" s="2519"/>
    </row>
    <row r="1075" customFormat="false" ht="15.75" hidden="false" customHeight="false" outlineLevel="0" collapsed="false">
      <c r="F1075" s="2129"/>
      <c r="G1075" s="2017"/>
      <c r="H1075" s="2017"/>
      <c r="I1075" s="2171"/>
    </row>
    <row r="1076" customFormat="false" ht="15.75" hidden="false" customHeight="false" outlineLevel="0" collapsed="false">
      <c r="F1076" s="2129"/>
      <c r="G1076" s="2017"/>
      <c r="H1076" s="2017"/>
      <c r="I1076" s="2171"/>
    </row>
    <row r="1077" customFormat="false" ht="15.75" hidden="false" customHeight="false" outlineLevel="0" collapsed="false">
      <c r="F1077" s="2260"/>
      <c r="G1077" s="2017"/>
      <c r="H1077" s="2017"/>
      <c r="I1077" s="2171"/>
    </row>
    <row r="1078" customFormat="false" ht="15.75" hidden="false" customHeight="true" outlineLevel="0" collapsed="false">
      <c r="F1078" s="2241" t="s">
        <v>1239</v>
      </c>
      <c r="G1078" s="2241"/>
      <c r="H1078" s="2241"/>
      <c r="I1078" s="2242" t="n">
        <f aca="false">SUM(I1073:I1077)</f>
        <v>14572800.0000003</v>
      </c>
      <c r="J1078" s="2130" t="n">
        <f aca="false">I1078-M1070</f>
        <v>0</v>
      </c>
    </row>
    <row r="1079" customFormat="false" ht="15.75" hidden="false" customHeight="false" outlineLevel="0" collapsed="false">
      <c r="F1079" s="2103"/>
    </row>
    <row r="1092" customFormat="false" ht="45" hidden="false" customHeight="false" outlineLevel="0" collapsed="false">
      <c r="A1092" s="2270" t="s">
        <v>2824</v>
      </c>
      <c r="B1092" s="2270"/>
      <c r="C1092" s="2270"/>
      <c r="D1092" s="2270"/>
      <c r="E1092" s="2270"/>
      <c r="F1092" s="2270"/>
      <c r="G1092" s="2270"/>
      <c r="H1092" s="2270"/>
      <c r="I1092" s="2270"/>
      <c r="J1092" s="2270"/>
      <c r="K1092" s="2270"/>
      <c r="L1092" s="2270"/>
      <c r="M1092" s="2270"/>
      <c r="N1092" s="2270"/>
      <c r="O1092" s="1989" t="str">
        <f aca="false">$O$6</f>
        <v>Month June-2023</v>
      </c>
      <c r="S1092" s="1990" t="s">
        <v>1069</v>
      </c>
      <c r="T1092" s="1991" t="str">
        <f aca="false">O1092</f>
        <v>Month June-2023</v>
      </c>
      <c r="U1092" s="1990" t="s">
        <v>1070</v>
      </c>
      <c r="V1092" s="1990" t="s">
        <v>1071</v>
      </c>
      <c r="W1092" s="1990" t="s">
        <v>1072</v>
      </c>
      <c r="X1092" s="1990" t="s">
        <v>1073</v>
      </c>
    </row>
    <row r="1093" customFormat="false" ht="15.75" hidden="false" customHeight="true" outlineLevel="0" collapsed="false">
      <c r="A1093" s="1992" t="s">
        <v>794</v>
      </c>
      <c r="B1093" s="1993" t="s">
        <v>1074</v>
      </c>
      <c r="C1093" s="1994" t="s">
        <v>1075</v>
      </c>
      <c r="D1093" s="1994"/>
      <c r="E1093" s="1994"/>
      <c r="F1093" s="2422" t="s">
        <v>45</v>
      </c>
      <c r="G1093" s="1996" t="s">
        <v>1076</v>
      </c>
      <c r="H1093" s="1996"/>
      <c r="I1093" s="1996"/>
      <c r="J1093" s="1996" t="s">
        <v>29</v>
      </c>
      <c r="K1093" s="1996" t="s">
        <v>1077</v>
      </c>
      <c r="L1093" s="1996"/>
      <c r="M1093" s="1994" t="s">
        <v>1134</v>
      </c>
      <c r="N1093" s="1993"/>
      <c r="O1093" s="1997" t="s">
        <v>479</v>
      </c>
    </row>
    <row r="1094" customFormat="false" ht="15.75" hidden="false" customHeight="false" outlineLevel="0" collapsed="false">
      <c r="A1094" s="1992"/>
      <c r="B1094" s="1993"/>
      <c r="C1094" s="1998" t="s">
        <v>1079</v>
      </c>
      <c r="D1094" s="1998"/>
      <c r="E1094" s="1998" t="s">
        <v>1080</v>
      </c>
      <c r="F1094" s="2422"/>
      <c r="G1094" s="2249" t="n">
        <f aca="false">'NORTH-1'!$H$8</f>
        <v>44929</v>
      </c>
      <c r="H1094" s="2249" t="n">
        <f aca="false">'NORTH-1'!$H$8</f>
        <v>44929</v>
      </c>
      <c r="I1094" s="2000" t="s">
        <v>47</v>
      </c>
      <c r="J1094" s="1996"/>
      <c r="K1094" s="2000" t="s">
        <v>1081</v>
      </c>
      <c r="L1094" s="2000" t="s">
        <v>1082</v>
      </c>
      <c r="M1094" s="1994" t="s">
        <v>1083</v>
      </c>
      <c r="N1094" s="1998" t="s">
        <v>741</v>
      </c>
      <c r="O1094" s="1997"/>
      <c r="T1094" s="1441" t="n">
        <v>15283200.0000001</v>
      </c>
      <c r="U1094" s="1441" t="n">
        <v>15283200.0000001</v>
      </c>
      <c r="V1094" s="1441" t="n">
        <f aca="false">T1094-U1094</f>
        <v>0</v>
      </c>
      <c r="W1094" s="2001" t="n">
        <f aca="false">V1094/U1094*100</f>
        <v>0</v>
      </c>
      <c r="X1094" s="1441" t="str">
        <f aca="false">IF(W1094&gt;40,"FAULT",IF(W1094&lt;-40,"CHECK","OK"))</f>
        <v>OK</v>
      </c>
    </row>
    <row r="1095" customFormat="false" ht="15.75" hidden="false" customHeight="false" outlineLevel="0" collapsed="false">
      <c r="A1095" s="2002" t="n">
        <v>1</v>
      </c>
      <c r="B1095" s="2003" t="n">
        <v>2</v>
      </c>
      <c r="C1095" s="2004" t="n">
        <v>4</v>
      </c>
      <c r="D1095" s="2004"/>
      <c r="E1095" s="2003" t="n">
        <v>5</v>
      </c>
      <c r="F1095" s="2423" t="n">
        <v>7</v>
      </c>
      <c r="G1095" s="2002" t="n">
        <v>9</v>
      </c>
      <c r="H1095" s="2002" t="n">
        <v>9</v>
      </c>
      <c r="I1095" s="2002" t="s">
        <v>1084</v>
      </c>
      <c r="J1095" s="2002" t="n">
        <v>11</v>
      </c>
      <c r="K1095" s="2002" t="s">
        <v>1085</v>
      </c>
      <c r="L1095" s="2002" t="s">
        <v>1086</v>
      </c>
      <c r="M1095" s="2002" t="n">
        <v>14</v>
      </c>
      <c r="N1095" s="2006" t="n">
        <v>15</v>
      </c>
      <c r="O1095" s="2002" t="n">
        <v>16</v>
      </c>
    </row>
    <row r="1096" customFormat="false" ht="15.75" hidden="false" customHeight="false" outlineLevel="0" collapsed="false">
      <c r="A1096" s="2016"/>
      <c r="B1096" s="2008" t="s">
        <v>2660</v>
      </c>
      <c r="C1096" s="2009"/>
      <c r="D1096" s="2009"/>
      <c r="E1096" s="2009"/>
      <c r="F1096" s="2427"/>
      <c r="G1096" s="2009"/>
      <c r="H1096" s="2009"/>
      <c r="I1096" s="2009"/>
      <c r="J1096" s="2009"/>
      <c r="K1096" s="2010"/>
      <c r="L1096" s="2009"/>
      <c r="M1096" s="2013"/>
      <c r="N1096" s="2014"/>
      <c r="O1096" s="2027"/>
    </row>
    <row r="1097" customFormat="false" ht="15.75" hidden="false" customHeight="false" outlineLevel="0" collapsed="false">
      <c r="A1097" s="2007" t="n">
        <v>1</v>
      </c>
      <c r="B1097" s="2017" t="s">
        <v>2825</v>
      </c>
      <c r="C1097" s="2018" t="n">
        <v>33</v>
      </c>
      <c r="D1097" s="2542" t="s">
        <v>76</v>
      </c>
      <c r="E1097" s="2018" t="n">
        <v>35786569</v>
      </c>
      <c r="F1097" s="2071" t="n">
        <v>1</v>
      </c>
      <c r="G1097" s="2182" t="n">
        <f aca="false">'PDB Bill AMR'!J115</f>
        <v>1853.024</v>
      </c>
      <c r="H1097" s="2182" t="n">
        <f aca="false">'PDB Bill AMR'!K115</f>
        <v>1885.528</v>
      </c>
      <c r="I1097" s="2182" t="n">
        <f aca="false">'PDB Bill AMR'!L115</f>
        <v>32.5040000000001</v>
      </c>
      <c r="J1097" s="2178" t="n">
        <f aca="false">'PDB Bill AMR'!I115</f>
        <v>180000</v>
      </c>
      <c r="K1097" s="2184" t="n">
        <f aca="false">'PDB Bill AMR'!M115</f>
        <v>0</v>
      </c>
      <c r="L1097" s="2186" t="n">
        <f aca="false">'PDB Bill AMR'!N115</f>
        <v>5856575.57609762</v>
      </c>
      <c r="M1097" s="2128"/>
      <c r="N1097" s="2129"/>
      <c r="O1097" s="2187"/>
    </row>
    <row r="1098" customFormat="false" ht="15.75" hidden="false" customHeight="false" outlineLevel="0" collapsed="false">
      <c r="A1098" s="2016" t="n">
        <v>2</v>
      </c>
      <c r="B1098" s="2017" t="s">
        <v>2826</v>
      </c>
      <c r="C1098" s="2018" t="n">
        <v>33</v>
      </c>
      <c r="D1098" s="2535" t="s">
        <v>76</v>
      </c>
      <c r="E1098" s="2018" t="n">
        <v>35786575</v>
      </c>
      <c r="F1098" s="2071" t="n">
        <v>1</v>
      </c>
      <c r="G1098" s="2182" t="n">
        <f aca="false">'PDB Bill AMR'!J116</f>
        <v>630.272</v>
      </c>
      <c r="H1098" s="2182" t="n">
        <f aca="false">'PDB Bill AMR'!K116</f>
        <v>646.365</v>
      </c>
      <c r="I1098" s="2182" t="n">
        <f aca="false">'PDB Bill AMR'!L116</f>
        <v>16.093</v>
      </c>
      <c r="J1098" s="2178" t="n">
        <f aca="false">'PDB Bill AMR'!I116</f>
        <v>180000</v>
      </c>
      <c r="K1098" s="2184" t="n">
        <f aca="false">'PDB Bill AMR'!M116</f>
        <v>0</v>
      </c>
      <c r="L1098" s="2186" t="n">
        <f aca="false">'PDB Bill AMR'!N116</f>
        <v>2899639.14429419</v>
      </c>
      <c r="M1098" s="2128"/>
      <c r="N1098" s="2129"/>
      <c r="O1098" s="2027"/>
    </row>
    <row r="1099" customFormat="false" ht="15.75" hidden="false" customHeight="false" outlineLevel="0" collapsed="false">
      <c r="A1099" s="2016"/>
      <c r="B1099" s="2189"/>
      <c r="C1099" s="2190"/>
      <c r="D1099" s="2191"/>
      <c r="E1099" s="2610"/>
      <c r="F1099" s="2611"/>
      <c r="G1099" s="2612"/>
      <c r="H1099" s="2612"/>
      <c r="I1099" s="2612"/>
      <c r="J1099" s="2613" t="s">
        <v>475</v>
      </c>
      <c r="K1099" s="2614" t="n">
        <f aca="false">SUM(K1097:K1098)</f>
        <v>0</v>
      </c>
      <c r="L1099" s="2614" t="n">
        <f aca="false">SUM(L1097:L1098)</f>
        <v>8756214.72039182</v>
      </c>
      <c r="M1099" s="2614" t="n">
        <f aca="false">SUM(M1097:M1098)</f>
        <v>0</v>
      </c>
      <c r="N1099" s="2512"/>
      <c r="O1099" s="2027"/>
    </row>
    <row r="1100" customFormat="false" ht="15.75" hidden="false" customHeight="false" outlineLevel="0" collapsed="false">
      <c r="I1100" s="2047"/>
      <c r="J1100" s="2047" t="s">
        <v>1095</v>
      </c>
      <c r="K1100" s="2068" t="n">
        <f aca="false">L1099-K1099</f>
        <v>8756214.72039182</v>
      </c>
      <c r="L1100" s="2049"/>
      <c r="M1100" s="2050"/>
      <c r="N1100" s="2051"/>
      <c r="O1100" s="2027"/>
    </row>
    <row r="1101" customFormat="false" ht="15.75" hidden="false" customHeight="false" outlineLevel="0" collapsed="false">
      <c r="A1101" s="2027"/>
      <c r="B1101" s="2008" t="s">
        <v>2827</v>
      </c>
      <c r="C1101" s="2009"/>
      <c r="D1101" s="2009"/>
      <c r="E1101" s="2009"/>
      <c r="F1101" s="2427"/>
      <c r="G1101" s="2009"/>
      <c r="H1101" s="2009"/>
      <c r="I1101" s="2009"/>
      <c r="J1101" s="2195"/>
      <c r="K1101" s="2196"/>
      <c r="L1101" s="2197"/>
      <c r="M1101" s="2197"/>
      <c r="N1101" s="2014"/>
      <c r="O1101" s="2151"/>
    </row>
    <row r="1102" customFormat="false" ht="15.75" hidden="false" customHeight="false" outlineLevel="0" collapsed="false">
      <c r="A1102" s="2027" t="n">
        <v>1</v>
      </c>
      <c r="B1102" s="2017" t="s">
        <v>2828</v>
      </c>
      <c r="C1102" s="2018" t="n">
        <v>33</v>
      </c>
      <c r="D1102" s="2381" t="s">
        <v>76</v>
      </c>
      <c r="E1102" s="2018" t="s">
        <v>2829</v>
      </c>
      <c r="F1102" s="2071" t="n">
        <v>1</v>
      </c>
      <c r="G1102" s="2212"/>
      <c r="H1102" s="2212"/>
      <c r="I1102" s="2053" t="n">
        <f aca="false">H1102-G1102</f>
        <v>0</v>
      </c>
      <c r="J1102" s="2027" t="n">
        <v>540</v>
      </c>
      <c r="K1102" s="2024" t="n">
        <f aca="false">J1102*I1102*F1102</f>
        <v>0</v>
      </c>
      <c r="L1102" s="2128"/>
      <c r="M1102" s="2128"/>
      <c r="N1102" s="2129"/>
      <c r="O1102" s="2151"/>
    </row>
    <row r="1103" customFormat="false" ht="15.75" hidden="false" customHeight="false" outlineLevel="0" collapsed="false">
      <c r="A1103" s="2027" t="n">
        <v>2</v>
      </c>
      <c r="B1103" s="2017" t="s">
        <v>2830</v>
      </c>
      <c r="C1103" s="2018" t="n">
        <v>33</v>
      </c>
      <c r="D1103" s="2382" t="s">
        <v>76</v>
      </c>
      <c r="E1103" s="2018" t="s">
        <v>2831</v>
      </c>
      <c r="F1103" s="2071" t="n">
        <v>1</v>
      </c>
      <c r="G1103" s="2212" t="n">
        <v>222118</v>
      </c>
      <c r="H1103" s="2212" t="n">
        <v>222118</v>
      </c>
      <c r="I1103" s="2053" t="n">
        <f aca="false">H1103-G1103</f>
        <v>0</v>
      </c>
      <c r="J1103" s="2027" t="n">
        <v>540</v>
      </c>
      <c r="K1103" s="2024" t="n">
        <f aca="false">J1103*I1103*F1103</f>
        <v>0</v>
      </c>
      <c r="L1103" s="2128"/>
      <c r="M1103" s="2128"/>
      <c r="N1103" s="2129"/>
      <c r="O1103" s="2151"/>
    </row>
    <row r="1104" customFormat="false" ht="15.75" hidden="false" customHeight="false" outlineLevel="0" collapsed="false">
      <c r="A1104" s="2027"/>
      <c r="B1104" s="2189"/>
      <c r="C1104" s="2190"/>
      <c r="D1104" s="2191"/>
      <c r="E1104" s="2190"/>
      <c r="F1104" s="2511"/>
      <c r="G1104" s="2193"/>
      <c r="H1104" s="2193"/>
      <c r="I1104" s="2204"/>
      <c r="J1104" s="2142" t="s">
        <v>475</v>
      </c>
      <c r="K1104" s="2130" t="n">
        <f aca="false">SUM(K1102:K1103)</f>
        <v>0</v>
      </c>
      <c r="L1104" s="2130" t="n">
        <f aca="false">SUM(L1102:L1103)</f>
        <v>0</v>
      </c>
      <c r="M1104" s="2130" t="n">
        <f aca="false">SUM(M1102:M1103)</f>
        <v>0</v>
      </c>
      <c r="N1104" s="2205"/>
      <c r="O1104" s="2151"/>
    </row>
    <row r="1105" customFormat="false" ht="15.75" hidden="false" customHeight="false" outlineLevel="0" collapsed="false">
      <c r="A1105" s="2027"/>
      <c r="B1105" s="2058" t="s">
        <v>2832</v>
      </c>
      <c r="C1105" s="2059"/>
      <c r="D1105" s="2059"/>
      <c r="E1105" s="2059"/>
      <c r="F1105" s="2062"/>
      <c r="G1105" s="2059"/>
      <c r="H1105" s="2059"/>
      <c r="I1105" s="2059"/>
      <c r="J1105" s="2059"/>
      <c r="K1105" s="2060"/>
      <c r="L1105" s="2059"/>
      <c r="M1105" s="2063"/>
      <c r="N1105" s="2064"/>
      <c r="O1105" s="2015"/>
    </row>
    <row r="1106" customFormat="false" ht="15.75" hidden="false" customHeight="false" outlineLevel="0" collapsed="false">
      <c r="A1106" s="2027"/>
      <c r="B1106" s="2017" t="s">
        <v>1251</v>
      </c>
      <c r="C1106" s="2018" t="n">
        <v>33</v>
      </c>
      <c r="D1106" s="2065" t="s">
        <v>1108</v>
      </c>
      <c r="E1106" s="2066"/>
      <c r="F1106" s="2071"/>
      <c r="G1106" s="2022"/>
      <c r="H1106" s="2022"/>
      <c r="I1106" s="2022"/>
      <c r="J1106" s="2027"/>
      <c r="K1106" s="2024"/>
      <c r="L1106" s="2029" t="n">
        <f aca="false">J1106*I1106*F1106</f>
        <v>0</v>
      </c>
      <c r="M1106" s="2025"/>
      <c r="N1106" s="2026"/>
      <c r="O1106" s="2027"/>
    </row>
    <row r="1107" customFormat="false" ht="15.75" hidden="false" customHeight="false" outlineLevel="0" collapsed="false">
      <c r="A1107" s="2027"/>
      <c r="B1107" s="2017" t="s">
        <v>1252</v>
      </c>
      <c r="C1107" s="2018" t="n">
        <v>33</v>
      </c>
      <c r="D1107" s="2065"/>
      <c r="E1107" s="2066"/>
      <c r="F1107" s="2071"/>
      <c r="G1107" s="2022"/>
      <c r="H1107" s="2022"/>
      <c r="I1107" s="2022"/>
      <c r="J1107" s="2027"/>
      <c r="K1107" s="2024"/>
      <c r="L1107" s="2029" t="n">
        <f aca="false">J1107*I1107*F1107</f>
        <v>0</v>
      </c>
      <c r="M1107" s="2029"/>
      <c r="N1107" s="2030"/>
      <c r="O1107" s="2027"/>
    </row>
    <row r="1108" customFormat="false" ht="15.75" hidden="false" customHeight="false" outlineLevel="0" collapsed="false">
      <c r="A1108" s="2027"/>
      <c r="B1108" s="2037"/>
      <c r="C1108" s="2038"/>
      <c r="D1108" s="2038"/>
      <c r="E1108" s="2038"/>
      <c r="F1108" s="2054"/>
      <c r="G1108" s="2041"/>
      <c r="H1108" s="2041"/>
      <c r="I1108" s="2041"/>
      <c r="J1108" s="2037" t="s">
        <v>1110</v>
      </c>
      <c r="K1108" s="2068"/>
      <c r="L1108" s="2076" t="n">
        <f aca="false">SUM(L1106:L1107)</f>
        <v>0</v>
      </c>
      <c r="M1108" s="2055"/>
      <c r="N1108" s="2016"/>
      <c r="O1108" s="2027"/>
    </row>
    <row r="1109" customFormat="false" ht="15.75" hidden="false" customHeight="false" outlineLevel="0" collapsed="false">
      <c r="A1109" s="2027"/>
      <c r="B1109" s="2189"/>
      <c r="C1109" s="2190"/>
      <c r="D1109" s="2191"/>
      <c r="E1109" s="2190"/>
      <c r="F1109" s="2511"/>
      <c r="G1109" s="2193"/>
      <c r="H1109" s="2193"/>
      <c r="I1109" s="2204"/>
      <c r="J1109" s="2142"/>
      <c r="K1109" s="2207"/>
      <c r="L1109" s="2130"/>
      <c r="M1109" s="2130"/>
      <c r="N1109" s="2205"/>
      <c r="O1109" s="2151"/>
    </row>
    <row r="1110" customFormat="false" ht="15.75" hidden="false" customHeight="false" outlineLevel="0" collapsed="false">
      <c r="A1110" s="2132"/>
      <c r="B1110" s="2058" t="s">
        <v>2833</v>
      </c>
      <c r="C1110" s="2059"/>
      <c r="D1110" s="2059"/>
      <c r="E1110" s="2059"/>
      <c r="F1110" s="2062"/>
      <c r="G1110" s="2059"/>
      <c r="H1110" s="2059"/>
      <c r="I1110" s="2059"/>
      <c r="J1110" s="2208"/>
      <c r="K1110" s="2209"/>
      <c r="L1110" s="2210"/>
      <c r="M1110" s="2210"/>
      <c r="N1110" s="2064"/>
      <c r="O1110" s="2151"/>
    </row>
    <row r="1111" customFormat="false" ht="15.75" hidden="false" customHeight="true" outlineLevel="0" collapsed="false">
      <c r="A1111" s="2027" t="n">
        <v>3</v>
      </c>
      <c r="B1111" s="2017" t="s">
        <v>2221</v>
      </c>
      <c r="C1111" s="2018" t="n">
        <v>33</v>
      </c>
      <c r="D1111" s="2070" t="s">
        <v>67</v>
      </c>
      <c r="E1111" s="2018" t="s">
        <v>2834</v>
      </c>
      <c r="F1111" s="2071" t="n">
        <v>1</v>
      </c>
      <c r="G1111" s="2212" t="n">
        <v>0</v>
      </c>
      <c r="H1111" s="2212" t="n">
        <v>0</v>
      </c>
      <c r="I1111" s="2212" t="n">
        <f aca="false">H1111-G1111</f>
        <v>0</v>
      </c>
      <c r="J1111" s="2213" t="n">
        <v>180</v>
      </c>
      <c r="K1111" s="2214"/>
      <c r="L1111" s="2128" t="n">
        <f aca="false">J1111*I1111*F1111</f>
        <v>0</v>
      </c>
      <c r="M1111" s="2128"/>
      <c r="N1111" s="2131"/>
      <c r="O1111" s="2151"/>
    </row>
    <row r="1112" customFormat="false" ht="15.75" hidden="false" customHeight="false" outlineLevel="0" collapsed="false">
      <c r="A1112" s="2027" t="n">
        <v>4</v>
      </c>
      <c r="B1112" s="2017" t="s">
        <v>2223</v>
      </c>
      <c r="C1112" s="2018" t="n">
        <v>33</v>
      </c>
      <c r="D1112" s="2070"/>
      <c r="E1112" s="2018" t="s">
        <v>2835</v>
      </c>
      <c r="F1112" s="2071" t="n">
        <v>1</v>
      </c>
      <c r="G1112" s="2212" t="n">
        <v>696458</v>
      </c>
      <c r="H1112" s="2212" t="n">
        <v>712641</v>
      </c>
      <c r="I1112" s="2212" t="n">
        <f aca="false">H1112-G1112</f>
        <v>16183</v>
      </c>
      <c r="J1112" s="2213" t="n">
        <v>180</v>
      </c>
      <c r="K1112" s="2214"/>
      <c r="L1112" s="2128" t="n">
        <f aca="false">J1112*I1112*F1112</f>
        <v>2912940</v>
      </c>
      <c r="M1112" s="2128"/>
      <c r="N1112" s="2131"/>
      <c r="O1112" s="2151"/>
    </row>
    <row r="1113" customFormat="false" ht="15.75" hidden="false" customHeight="false" outlineLevel="0" collapsed="false">
      <c r="A1113" s="2132"/>
      <c r="B1113" s="2142"/>
      <c r="C1113" s="2143"/>
      <c r="D1113" s="2143"/>
      <c r="E1113" s="2143"/>
      <c r="F1113" s="2454"/>
      <c r="G1113" s="2145"/>
      <c r="H1113" s="2145"/>
      <c r="I1113" s="2145"/>
      <c r="J1113" s="2142" t="s">
        <v>475</v>
      </c>
      <c r="K1113" s="2121"/>
      <c r="L1113" s="2130" t="n">
        <f aca="false">SUM(L1111:L1112)</f>
        <v>2912940</v>
      </c>
      <c r="M1113" s="2130" t="n">
        <f aca="false">SUM(M1111:M1112)</f>
        <v>0</v>
      </c>
      <c r="N1113" s="2458"/>
      <c r="O1113" s="2151"/>
    </row>
    <row r="1114" customFormat="false" ht="16.5" hidden="false" customHeight="false" outlineLevel="0" collapsed="false">
      <c r="A1114" s="2080"/>
      <c r="B1114" s="2217"/>
      <c r="C1114" s="2218"/>
      <c r="D1114" s="2218"/>
      <c r="E1114" s="2218"/>
      <c r="F1114" s="2515"/>
      <c r="G1114" s="2220"/>
      <c r="H1114" s="2220"/>
      <c r="I1114" s="2220"/>
      <c r="J1114" s="2217"/>
      <c r="K1114" s="2221"/>
      <c r="L1114" s="2222"/>
      <c r="M1114" s="2222"/>
      <c r="N1114" s="2512"/>
      <c r="O1114" s="2223"/>
    </row>
    <row r="1115" customFormat="false" ht="15.75" hidden="false" customHeight="false" outlineLevel="0" collapsed="false">
      <c r="A1115" s="2080"/>
      <c r="B1115" s="2081" t="s">
        <v>1258</v>
      </c>
      <c r="C1115" s="2081"/>
      <c r="D1115" s="2082" t="s">
        <v>212</v>
      </c>
      <c r="F1115" s="2083" t="s">
        <v>1433</v>
      </c>
      <c r="G1115" s="2083"/>
      <c r="H1115" s="2083"/>
      <c r="I1115" s="2082" t="s">
        <v>212</v>
      </c>
      <c r="K1115" s="2084" t="s">
        <v>1260</v>
      </c>
      <c r="L1115" s="2084"/>
      <c r="M1115" s="2085" t="s">
        <v>212</v>
      </c>
      <c r="N1115" s="2512"/>
      <c r="O1115" s="2223"/>
    </row>
    <row r="1116" customFormat="false" ht="15.75" hidden="false" customHeight="false" outlineLevel="0" collapsed="false">
      <c r="A1116" s="2080"/>
      <c r="B1116" s="2086" t="str">
        <f aca="false">B1096</f>
        <v>33 KV Sending SIDE (Tariff Point)</v>
      </c>
      <c r="C1116" s="2086"/>
      <c r="D1116" s="2089" t="n">
        <f aca="false">K1100</f>
        <v>8756214.72039182</v>
      </c>
      <c r="F1116" s="2088" t="s">
        <v>1124</v>
      </c>
      <c r="G1116" s="2088"/>
      <c r="H1116" s="2088"/>
      <c r="I1116" s="2224" t="n">
        <f aca="false">L1108</f>
        <v>0</v>
      </c>
      <c r="K1116" s="2225" t="str">
        <f aca="false">F1117</f>
        <v>SHER-E-BANGLANAGAR  33 KV NET IMPORT</v>
      </c>
      <c r="L1116" s="2225"/>
      <c r="M1116" s="2091" t="n">
        <f aca="false">I1117</f>
        <v>8756214.72039182</v>
      </c>
      <c r="N1116" s="2512"/>
      <c r="O1116" s="2223"/>
    </row>
    <row r="1117" customFormat="false" ht="15.75" hidden="false" customHeight="false" outlineLevel="0" collapsed="false">
      <c r="A1117" s="2080"/>
      <c r="B1117" s="2086" t="s">
        <v>1126</v>
      </c>
      <c r="C1117" s="2086"/>
      <c r="D1117" s="2226"/>
      <c r="F1117" s="2088" t="s">
        <v>2836</v>
      </c>
      <c r="G1117" s="2088"/>
      <c r="H1117" s="2088"/>
      <c r="I1117" s="2224" t="n">
        <f aca="false">D1120-I1116</f>
        <v>8756214.72039182</v>
      </c>
      <c r="K1117" s="2227" t="s">
        <v>1261</v>
      </c>
      <c r="L1117" s="2227"/>
      <c r="M1117" s="2224" t="n">
        <f aca="false">I1117</f>
        <v>8756214.72039182</v>
      </c>
      <c r="N1117" s="2512"/>
      <c r="O1117" s="2223"/>
    </row>
    <row r="1118" customFormat="false" ht="15.75" hidden="false" customHeight="false" outlineLevel="0" collapsed="false">
      <c r="A1118" s="2080"/>
      <c r="B1118" s="2086" t="s">
        <v>1128</v>
      </c>
      <c r="C1118" s="2086"/>
      <c r="D1118" s="2092"/>
      <c r="K1118" s="2088" t="s">
        <v>1262</v>
      </c>
      <c r="L1118" s="2088"/>
      <c r="M1118" s="2224" t="n">
        <f aca="false">M1116-M1117</f>
        <v>0</v>
      </c>
      <c r="N1118" s="2512"/>
      <c r="O1118" s="2223"/>
    </row>
    <row r="1119" customFormat="false" ht="16.5" hidden="false" customHeight="false" outlineLevel="0" collapsed="false">
      <c r="A1119" s="2080"/>
      <c r="B1119" s="2086" t="s">
        <v>1130</v>
      </c>
      <c r="C1119" s="2086"/>
      <c r="D1119" s="2095"/>
      <c r="K1119" s="2228" t="s">
        <v>1131</v>
      </c>
      <c r="L1119" s="2228"/>
      <c r="M1119" s="2097" t="n">
        <f aca="false">M1118/M1116</f>
        <v>0</v>
      </c>
      <c r="N1119" s="2512"/>
      <c r="O1119" s="2223"/>
    </row>
    <row r="1120" customFormat="false" ht="16.5" hidden="false" customHeight="false" outlineLevel="0" collapsed="false">
      <c r="A1120" s="2080"/>
      <c r="B1120" s="2229" t="s">
        <v>1263</v>
      </c>
      <c r="C1120" s="2229"/>
      <c r="D1120" s="2230" t="n">
        <f aca="false">SUM(D1116:D1118)</f>
        <v>8756214.72039182</v>
      </c>
      <c r="N1120" s="2512"/>
      <c r="O1120" s="2223"/>
    </row>
    <row r="1121" customFormat="false" ht="15.75" hidden="false" customHeight="false" outlineLevel="0" collapsed="false">
      <c r="A1121" s="2080"/>
      <c r="B1121" s="2217"/>
      <c r="C1121" s="2218"/>
      <c r="D1121" s="2218"/>
      <c r="E1121" s="2218"/>
      <c r="F1121" s="2515"/>
      <c r="G1121" s="2220"/>
      <c r="H1121" s="2220"/>
      <c r="I1121" s="2220"/>
      <c r="J1121" s="2217"/>
      <c r="K1121" s="2221"/>
      <c r="L1121" s="2222"/>
      <c r="M1121" s="2222"/>
      <c r="N1121" s="2512"/>
      <c r="O1121" s="2223"/>
    </row>
    <row r="1122" customFormat="false" ht="15.75" hidden="false" customHeight="false" outlineLevel="0" collapsed="false">
      <c r="B1122" s="2051"/>
      <c r="C1122" s="2077"/>
      <c r="D1122" s="2516"/>
      <c r="E1122" s="2077"/>
      <c r="N1122" s="2517"/>
    </row>
    <row r="1123" customFormat="false" ht="15.75" hidden="false" customHeight="false" outlineLevel="0" collapsed="false">
      <c r="B1123" s="2051"/>
      <c r="C1123" s="2077"/>
      <c r="D1123" s="2516"/>
      <c r="E1123" s="2077"/>
      <c r="N1123" s="2517"/>
    </row>
    <row r="1124" customFormat="false" ht="45" hidden="false" customHeight="false" outlineLevel="0" collapsed="false">
      <c r="A1124" s="2270" t="s">
        <v>2837</v>
      </c>
      <c r="B1124" s="2270"/>
      <c r="C1124" s="2270"/>
      <c r="D1124" s="2270"/>
      <c r="E1124" s="2270"/>
      <c r="F1124" s="2270"/>
      <c r="G1124" s="2270"/>
      <c r="H1124" s="2270"/>
      <c r="I1124" s="2270"/>
      <c r="J1124" s="2270"/>
      <c r="K1124" s="2270"/>
      <c r="L1124" s="2270"/>
      <c r="M1124" s="2270"/>
      <c r="N1124" s="2270"/>
      <c r="O1124" s="1989" t="str">
        <f aca="false">$O$6</f>
        <v>Month June-2023</v>
      </c>
      <c r="S1124" s="1990" t="s">
        <v>1069</v>
      </c>
      <c r="T1124" s="1991" t="str">
        <f aca="false">O1124</f>
        <v>Month June-2023</v>
      </c>
      <c r="U1124" s="1990" t="s">
        <v>1070</v>
      </c>
      <c r="V1124" s="1990" t="s">
        <v>1071</v>
      </c>
      <c r="W1124" s="1990" t="s">
        <v>1072</v>
      </c>
      <c r="X1124" s="1990" t="s">
        <v>1073</v>
      </c>
    </row>
    <row r="1125" customFormat="false" ht="15.75" hidden="false" customHeight="true" outlineLevel="0" collapsed="false">
      <c r="A1125" s="1992" t="s">
        <v>794</v>
      </c>
      <c r="B1125" s="1993" t="s">
        <v>1074</v>
      </c>
      <c r="C1125" s="1994" t="s">
        <v>1075</v>
      </c>
      <c r="D1125" s="1994"/>
      <c r="E1125" s="1994"/>
      <c r="F1125" s="2422" t="s">
        <v>45</v>
      </c>
      <c r="G1125" s="1996" t="s">
        <v>1076</v>
      </c>
      <c r="H1125" s="1996"/>
      <c r="I1125" s="1996"/>
      <c r="J1125" s="1996" t="s">
        <v>29</v>
      </c>
      <c r="K1125" s="1996" t="s">
        <v>1077</v>
      </c>
      <c r="L1125" s="1996"/>
      <c r="M1125" s="1994" t="s">
        <v>1134</v>
      </c>
      <c r="N1125" s="1993"/>
      <c r="O1125" s="1997" t="s">
        <v>479</v>
      </c>
    </row>
    <row r="1126" customFormat="false" ht="15.75" hidden="false" customHeight="false" outlineLevel="0" collapsed="false">
      <c r="A1126" s="1992"/>
      <c r="B1126" s="1993"/>
      <c r="C1126" s="1998" t="s">
        <v>1079</v>
      </c>
      <c r="D1126" s="1998"/>
      <c r="E1126" s="1998" t="s">
        <v>1080</v>
      </c>
      <c r="F1126" s="2422"/>
      <c r="G1126" s="2249" t="n">
        <f aca="false">'NORTH-1'!$H$8</f>
        <v>44929</v>
      </c>
      <c r="H1126" s="2249" t="n">
        <f aca="false">'NORTH-1'!$H$8</f>
        <v>44929</v>
      </c>
      <c r="I1126" s="2000" t="s">
        <v>47</v>
      </c>
      <c r="J1126" s="1996"/>
      <c r="K1126" s="2000" t="s">
        <v>1081</v>
      </c>
      <c r="L1126" s="2000" t="s">
        <v>1082</v>
      </c>
      <c r="M1126" s="1994" t="s">
        <v>1083</v>
      </c>
      <c r="N1126" s="1998" t="s">
        <v>741</v>
      </c>
      <c r="O1126" s="1997"/>
      <c r="T1126" s="1441" t="n">
        <v>15283200.0000001</v>
      </c>
      <c r="U1126" s="1441" t="n">
        <v>15283200.0000001</v>
      </c>
      <c r="V1126" s="1441" t="n">
        <f aca="false">T1126-U1126</f>
        <v>0</v>
      </c>
      <c r="W1126" s="2001" t="n">
        <f aca="false">V1126/U1126*100</f>
        <v>0</v>
      </c>
      <c r="X1126" s="1441" t="str">
        <f aca="false">IF(W1126&gt;40,"FAULT",IF(W1126&lt;-40,"CHECK","OK"))</f>
        <v>OK</v>
      </c>
    </row>
    <row r="1127" customFormat="false" ht="15.75" hidden="false" customHeight="false" outlineLevel="0" collapsed="false">
      <c r="A1127" s="2002" t="n">
        <v>1</v>
      </c>
      <c r="B1127" s="2003" t="n">
        <v>2</v>
      </c>
      <c r="C1127" s="2004" t="n">
        <v>4</v>
      </c>
      <c r="D1127" s="2004"/>
      <c r="E1127" s="2003" t="n">
        <v>5</v>
      </c>
      <c r="F1127" s="2423" t="n">
        <v>7</v>
      </c>
      <c r="G1127" s="2002" t="n">
        <v>9</v>
      </c>
      <c r="H1127" s="2002" t="n">
        <v>9</v>
      </c>
      <c r="I1127" s="2002" t="s">
        <v>1084</v>
      </c>
      <c r="J1127" s="2002" t="n">
        <v>11</v>
      </c>
      <c r="K1127" s="2002" t="s">
        <v>1085</v>
      </c>
      <c r="L1127" s="2002" t="s">
        <v>1086</v>
      </c>
      <c r="M1127" s="2002" t="n">
        <v>14</v>
      </c>
      <c r="N1127" s="2006" t="n">
        <v>15</v>
      </c>
      <c r="O1127" s="2002" t="n">
        <v>16</v>
      </c>
      <c r="V1127" s="1441"/>
      <c r="W1127" s="2001"/>
      <c r="X1127" s="1441"/>
    </row>
    <row r="1128" customFormat="false" ht="15.75" hidden="false" customHeight="false" outlineLevel="0" collapsed="false">
      <c r="A1128" s="2016"/>
      <c r="B1128" s="2008" t="s">
        <v>2838</v>
      </c>
      <c r="C1128" s="2009"/>
      <c r="D1128" s="2009"/>
      <c r="E1128" s="2009"/>
      <c r="F1128" s="2427"/>
      <c r="G1128" s="2009"/>
      <c r="H1128" s="2009"/>
      <c r="I1128" s="2009"/>
      <c r="J1128" s="2009"/>
      <c r="K1128" s="2010"/>
      <c r="L1128" s="2009"/>
      <c r="M1128" s="2013"/>
      <c r="N1128" s="2014"/>
      <c r="O1128" s="2027"/>
      <c r="V1128" s="1441"/>
      <c r="W1128" s="2001"/>
      <c r="X1128" s="1441"/>
    </row>
    <row r="1129" customFormat="false" ht="15.75" hidden="false" customHeight="false" outlineLevel="0" collapsed="false">
      <c r="A1129" s="2016" t="n">
        <v>1</v>
      </c>
      <c r="B1129" s="2017" t="s">
        <v>2516</v>
      </c>
      <c r="C1129" s="2018" t="n">
        <v>11</v>
      </c>
      <c r="D1129" s="2233" t="s">
        <v>76</v>
      </c>
      <c r="E1129" s="2018" t="s">
        <v>2839</v>
      </c>
      <c r="F1129" s="2071" t="n">
        <v>1</v>
      </c>
      <c r="G1129" s="2212" t="n">
        <v>2124390</v>
      </c>
      <c r="H1129" s="2212" t="n">
        <v>2157894</v>
      </c>
      <c r="I1129" s="2212" t="n">
        <f aca="false">H1129-G1129</f>
        <v>33504</v>
      </c>
      <c r="J1129" s="2027" t="n">
        <v>180</v>
      </c>
      <c r="K1129" s="2024" t="n">
        <f aca="false">J1129*I1129*F1129</f>
        <v>6030720</v>
      </c>
      <c r="L1129" s="2128"/>
      <c r="M1129" s="2128" t="n">
        <f aca="false">K1129*$I$1117/$K$1131</f>
        <v>5896256.01431027</v>
      </c>
      <c r="N1129" s="2129"/>
      <c r="O1129" s="2027"/>
      <c r="V1129" s="1441"/>
      <c r="W1129" s="2001"/>
      <c r="X1129" s="1441"/>
    </row>
    <row r="1130" customFormat="false" ht="15.75" hidden="false" customHeight="false" outlineLevel="0" collapsed="false">
      <c r="A1130" s="2016" t="n">
        <v>2</v>
      </c>
      <c r="B1130" s="2017" t="s">
        <v>2517</v>
      </c>
      <c r="C1130" s="2018" t="n">
        <v>11</v>
      </c>
      <c r="D1130" s="2233"/>
      <c r="E1130" s="2018" t="s">
        <v>2840</v>
      </c>
      <c r="F1130" s="2071" t="n">
        <v>1</v>
      </c>
      <c r="G1130" s="2212" t="n">
        <v>678643</v>
      </c>
      <c r="H1130" s="2212" t="n">
        <v>694894</v>
      </c>
      <c r="I1130" s="2212" t="n">
        <f aca="false">H1130-G1130</f>
        <v>16251</v>
      </c>
      <c r="J1130" s="2027" t="n">
        <v>180</v>
      </c>
      <c r="K1130" s="2024" t="n">
        <f aca="false">J1130*I1130*F1130</f>
        <v>2925180</v>
      </c>
      <c r="L1130" s="2128"/>
      <c r="M1130" s="2128" t="n">
        <f aca="false">K1130*$I$1117/$K$1131</f>
        <v>2859958.70608155</v>
      </c>
      <c r="N1130" s="2129"/>
      <c r="O1130" s="2027"/>
      <c r="V1130" s="1441"/>
      <c r="W1130" s="2001"/>
      <c r="X1130" s="1441"/>
    </row>
    <row r="1131" customFormat="false" ht="15.75" hidden="false" customHeight="false" outlineLevel="0" collapsed="false">
      <c r="A1131" s="2016"/>
      <c r="B1131" s="2189"/>
      <c r="C1131" s="2190"/>
      <c r="D1131" s="2191"/>
      <c r="E1131" s="2190"/>
      <c r="F1131" s="2511"/>
      <c r="G1131" s="2193"/>
      <c r="H1131" s="2193" t="n">
        <v>0</v>
      </c>
      <c r="I1131" s="2193"/>
      <c r="J1131" s="2234" t="s">
        <v>475</v>
      </c>
      <c r="K1131" s="2130" t="n">
        <f aca="false">SUM(K1129:K1130)</f>
        <v>8955900</v>
      </c>
      <c r="L1131" s="2235"/>
      <c r="M1131" s="2130" t="n">
        <f aca="false">SUM(M1129:M1130)</f>
        <v>8756214.72039182</v>
      </c>
      <c r="N1131" s="2205"/>
      <c r="O1131" s="2027"/>
      <c r="V1131" s="1441"/>
      <c r="W1131" s="2001"/>
      <c r="X1131" s="1441"/>
    </row>
    <row r="1132" customFormat="false" ht="15.75" hidden="false" customHeight="false" outlineLevel="0" collapsed="false">
      <c r="A1132" s="2016"/>
      <c r="B1132" s="2058" t="s">
        <v>2838</v>
      </c>
      <c r="C1132" s="2059"/>
      <c r="D1132" s="2059"/>
      <c r="E1132" s="2059"/>
      <c r="F1132" s="2062"/>
      <c r="G1132" s="2059"/>
      <c r="H1132" s="2059" t="n">
        <v>0</v>
      </c>
      <c r="I1132" s="2059"/>
      <c r="J1132" s="2208"/>
      <c r="K1132" s="2209"/>
      <c r="L1132" s="2210"/>
      <c r="M1132" s="2210"/>
      <c r="N1132" s="2064"/>
      <c r="O1132" s="2027"/>
      <c r="V1132" s="1441"/>
      <c r="W1132" s="2001"/>
      <c r="X1132" s="1441"/>
    </row>
    <row r="1133" customFormat="false" ht="15.75" hidden="false" customHeight="true" outlineLevel="0" collapsed="false">
      <c r="A1133" s="2016" t="n">
        <v>1</v>
      </c>
      <c r="B1133" s="2017" t="s">
        <v>2841</v>
      </c>
      <c r="C1133" s="2152" t="n">
        <v>11</v>
      </c>
      <c r="D1133" s="2579"/>
      <c r="E1133" s="2018" t="s">
        <v>2839</v>
      </c>
      <c r="F1133" s="2071" t="n">
        <v>1</v>
      </c>
      <c r="G1133" s="2120" t="n">
        <v>73849</v>
      </c>
      <c r="H1133" s="2120" t="n">
        <v>76044</v>
      </c>
      <c r="I1133" s="2053" t="n">
        <f aca="false">H1133-G1133</f>
        <v>2195</v>
      </c>
      <c r="J1133" s="2027" t="n">
        <v>60</v>
      </c>
      <c r="K1133" s="2135"/>
      <c r="L1133" s="2128" t="n">
        <f aca="false">J1133*I1133*F1133</f>
        <v>131700</v>
      </c>
      <c r="M1133" s="2128" t="n">
        <f aca="false">L1133*$K$1148/$L$1148</f>
        <v>124593.053005115</v>
      </c>
      <c r="N1133" s="2474" t="s">
        <v>1271</v>
      </c>
      <c r="O1133" s="2155"/>
      <c r="S1133" s="2077" t="str">
        <f aca="false">B1133</f>
        <v>Sher-e-Banglanagar Local</v>
      </c>
      <c r="T1133" s="2519" t="n">
        <f aca="false">M1133</f>
        <v>124593.053005115</v>
      </c>
      <c r="U1133" s="2077" t="n">
        <v>137740.165484687</v>
      </c>
      <c r="V1133" s="1441" t="n">
        <f aca="false">T1133-U1133</f>
        <v>-13147.1124795727</v>
      </c>
      <c r="W1133" s="2001" t="n">
        <f aca="false">V1133/U1133*100</f>
        <v>-9.54486473376153</v>
      </c>
      <c r="X1133" s="1441" t="str">
        <f aca="false">IF(W1133&gt;40,"FAULT",IF(W1133&lt;-40,"CHECK","OK"))</f>
        <v>OK</v>
      </c>
    </row>
    <row r="1134" customFormat="false" ht="15.75" hidden="false" customHeight="false" outlineLevel="0" collapsed="false">
      <c r="A1134" s="2016" t="n">
        <v>2</v>
      </c>
      <c r="B1134" s="2017" t="s">
        <v>2842</v>
      </c>
      <c r="C1134" s="2152" t="n">
        <v>11</v>
      </c>
      <c r="D1134" s="2580"/>
      <c r="E1134" s="2018" t="s">
        <v>2843</v>
      </c>
      <c r="F1134" s="2071" t="n">
        <v>1</v>
      </c>
      <c r="G1134" s="2120" t="n">
        <v>805750</v>
      </c>
      <c r="H1134" s="2120" t="n">
        <v>815519</v>
      </c>
      <c r="I1134" s="2053" t="n">
        <f aca="false">H1134-G1134</f>
        <v>9769</v>
      </c>
      <c r="J1134" s="2027" t="n">
        <v>60</v>
      </c>
      <c r="K1134" s="2135"/>
      <c r="L1134" s="2128" t="n">
        <f aca="false">J1134*I1134*F1134</f>
        <v>586140</v>
      </c>
      <c r="M1134" s="2128" t="n">
        <f aca="false">L1134*$K$1148/$L$1148</f>
        <v>554510.038636431</v>
      </c>
      <c r="N1134" s="2154" t="s">
        <v>1271</v>
      </c>
      <c r="O1134" s="2155"/>
      <c r="S1134" s="2077" t="str">
        <f aca="false">B1134</f>
        <v>Mirpur Road East</v>
      </c>
      <c r="T1134" s="2519" t="n">
        <f aca="false">M1134</f>
        <v>554510.038636431</v>
      </c>
      <c r="U1134" s="2077" t="n">
        <v>591320.856480589</v>
      </c>
      <c r="V1134" s="1441" t="n">
        <f aca="false">T1134-U1134</f>
        <v>-36810.8178441577</v>
      </c>
      <c r="W1134" s="2001" t="n">
        <f aca="false">V1134/U1134*100</f>
        <v>-6.22518509887298</v>
      </c>
      <c r="X1134" s="1441" t="str">
        <f aca="false">IF(W1134&gt;40,"FAULT",IF(W1134&lt;-40,"CHECK","OK"))</f>
        <v>OK</v>
      </c>
    </row>
    <row r="1135" customFormat="false" ht="15.75" hidden="false" customHeight="false" outlineLevel="0" collapsed="false">
      <c r="A1135" s="2016" t="n">
        <v>3</v>
      </c>
      <c r="B1135" s="2017" t="s">
        <v>2844</v>
      </c>
      <c r="C1135" s="2152" t="n">
        <v>11</v>
      </c>
      <c r="D1135" s="2580"/>
      <c r="E1135" s="2018" t="s">
        <v>2845</v>
      </c>
      <c r="F1135" s="2071" t="n">
        <v>1</v>
      </c>
      <c r="G1135" s="2120" t="n">
        <v>519667</v>
      </c>
      <c r="H1135" s="2120" t="n">
        <v>523059</v>
      </c>
      <c r="I1135" s="2053" t="n">
        <f aca="false">H1135-G1135</f>
        <v>3392</v>
      </c>
      <c r="J1135" s="2027" t="n">
        <v>60</v>
      </c>
      <c r="K1135" s="2135"/>
      <c r="L1135" s="2128" t="n">
        <f aca="false">J1135*I1135*F1135</f>
        <v>203520</v>
      </c>
      <c r="M1135" s="2128" t="n">
        <f aca="false">L1135*$K$1148/$L$1148</f>
        <v>192537.419495831</v>
      </c>
      <c r="N1135" s="2154" t="s">
        <v>1271</v>
      </c>
      <c r="O1135" s="2155"/>
      <c r="S1135" s="2077" t="str">
        <f aca="false">B1135</f>
        <v>Gonobhaban school</v>
      </c>
      <c r="T1135" s="2519" t="n">
        <f aca="false">M1135</f>
        <v>192537.419495831</v>
      </c>
      <c r="U1135" s="2077" t="n">
        <v>178100.360026527</v>
      </c>
      <c r="V1135" s="1441" t="n">
        <f aca="false">T1135-U1135</f>
        <v>14437.0594693046</v>
      </c>
      <c r="W1135" s="2001" t="n">
        <f aca="false">V1135/U1135*100</f>
        <v>8.1061371617409</v>
      </c>
      <c r="X1135" s="1441" t="str">
        <f aca="false">IF(W1135&gt;40,"FAULT",IF(W1135&lt;-40,"CHECK","OK"))</f>
        <v>OK</v>
      </c>
    </row>
    <row r="1136" customFormat="false" ht="15.75" hidden="false" customHeight="false" outlineLevel="0" collapsed="false">
      <c r="A1136" s="2016" t="n">
        <v>4</v>
      </c>
      <c r="B1136" s="2017" t="s">
        <v>2846</v>
      </c>
      <c r="C1136" s="2152" t="n">
        <v>11</v>
      </c>
      <c r="D1136" s="2663"/>
      <c r="E1136" s="2018" t="s">
        <v>2847</v>
      </c>
      <c r="F1136" s="2071" t="n">
        <v>1</v>
      </c>
      <c r="G1136" s="2120" t="n">
        <v>688132</v>
      </c>
      <c r="H1136" s="2120" t="n">
        <v>727817</v>
      </c>
      <c r="I1136" s="2053" t="n">
        <f aca="false">H1136-G1136</f>
        <v>39685</v>
      </c>
      <c r="J1136" s="2027" t="n">
        <v>60</v>
      </c>
      <c r="K1136" s="2135"/>
      <c r="L1136" s="2128" t="n">
        <f aca="false">J1136*I1136*F1136</f>
        <v>2381100</v>
      </c>
      <c r="M1136" s="2128" t="n">
        <f aca="false">L1136*$K$1148/$L$1148</f>
        <v>2252608.34100591</v>
      </c>
      <c r="N1136" s="2474" t="s">
        <v>756</v>
      </c>
      <c r="O1136" s="2155"/>
      <c r="S1136" s="2077" t="str">
        <f aca="false">B1136</f>
        <v>Babor Road</v>
      </c>
      <c r="T1136" s="2519" t="n">
        <f aca="false">M1136</f>
        <v>2252608.34100591</v>
      </c>
      <c r="U1136" s="2077" t="n">
        <v>1531864.26853737</v>
      </c>
      <c r="V1136" s="1441" t="n">
        <f aca="false">T1136-U1136</f>
        <v>720744.072468543</v>
      </c>
      <c r="W1136" s="2001" t="n">
        <f aca="false">V1136/U1136*100</f>
        <v>47.0501262593397</v>
      </c>
      <c r="X1136" s="1441" t="str">
        <f aca="false">IF(W1136&gt;40,"FAULT",IF(W1136&lt;-40,"CHECK","OK"))</f>
        <v>FAULT</v>
      </c>
    </row>
    <row r="1137" customFormat="false" ht="15.75" hidden="false" customHeight="false" outlineLevel="0" collapsed="false">
      <c r="A1137" s="2016" t="n">
        <v>5</v>
      </c>
      <c r="B1137" s="2017" t="s">
        <v>2848</v>
      </c>
      <c r="C1137" s="2152" t="n">
        <v>11</v>
      </c>
      <c r="D1137" s="2663"/>
      <c r="E1137" s="2018" t="s">
        <v>2849</v>
      </c>
      <c r="F1137" s="2071" t="n">
        <v>1</v>
      </c>
      <c r="G1137" s="2120" t="n">
        <v>2552998</v>
      </c>
      <c r="H1137" s="2120" t="n">
        <v>2587196</v>
      </c>
      <c r="I1137" s="2053" t="n">
        <f aca="false">H1137-G1137</f>
        <v>34198</v>
      </c>
      <c r="J1137" s="2027" t="n">
        <v>60</v>
      </c>
      <c r="K1137" s="2135"/>
      <c r="L1137" s="2128" t="n">
        <f aca="false">J1137*I1137*F1137</f>
        <v>2051880</v>
      </c>
      <c r="M1137" s="2128" t="n">
        <f aca="false">L1137*$K$1148/$L$1148</f>
        <v>1941154.0895986</v>
      </c>
      <c r="N1137" s="2154" t="s">
        <v>756</v>
      </c>
      <c r="O1137" s="2155"/>
      <c r="S1137" s="2077" t="str">
        <f aca="false">B1137</f>
        <v>College Gate</v>
      </c>
      <c r="T1137" s="2519" t="n">
        <f aca="false">M1137</f>
        <v>1941154.0895986</v>
      </c>
      <c r="U1137" s="2077" t="n">
        <v>1693179.31401145</v>
      </c>
      <c r="V1137" s="1441" t="n">
        <f aca="false">T1137-U1137</f>
        <v>247974.775587144</v>
      </c>
      <c r="W1137" s="2001" t="n">
        <f aca="false">V1137/U1137*100</f>
        <v>14.6455117621091</v>
      </c>
      <c r="X1137" s="1441" t="str">
        <f aca="false">IF(W1137&gt;40,"FAULT",IF(W1137&lt;-40,"CHECK","OK"))</f>
        <v>OK</v>
      </c>
    </row>
    <row r="1138" customFormat="false" ht="24" hidden="false" customHeight="false" outlineLevel="0" collapsed="false">
      <c r="A1138" s="2016" t="n">
        <v>6</v>
      </c>
      <c r="B1138" s="2017" t="s">
        <v>2850</v>
      </c>
      <c r="C1138" s="2152" t="n">
        <v>11</v>
      </c>
      <c r="D1138" s="2663"/>
      <c r="E1138" s="2018" t="s">
        <v>2851</v>
      </c>
      <c r="F1138" s="2071" t="n">
        <v>1</v>
      </c>
      <c r="G1138" s="2120" t="n">
        <v>938217</v>
      </c>
      <c r="H1138" s="2120" t="n">
        <v>938217</v>
      </c>
      <c r="I1138" s="2053" t="n">
        <f aca="false">H1138-G1138</f>
        <v>0</v>
      </c>
      <c r="J1138" s="2027" t="n">
        <v>60</v>
      </c>
      <c r="K1138" s="2135"/>
      <c r="L1138" s="2128" t="n">
        <f aca="false">J1138*I1138*F1138</f>
        <v>0</v>
      </c>
      <c r="M1138" s="2128" t="n">
        <f aca="false">L1138*$K$1148/$L$1148</f>
        <v>0</v>
      </c>
      <c r="N1138" s="2664" t="s">
        <v>2852</v>
      </c>
      <c r="O1138" s="2155"/>
      <c r="S1138" s="2077" t="str">
        <f aca="false">B1138</f>
        <v>Parade ground</v>
      </c>
      <c r="T1138" s="2519" t="n">
        <f aca="false">M1138</f>
        <v>0</v>
      </c>
      <c r="U1138" s="2077" t="n">
        <v>0</v>
      </c>
      <c r="V1138" s="1441" t="n">
        <f aca="false">T1138-U1138</f>
        <v>0</v>
      </c>
      <c r="W1138" s="2001" t="e">
        <f aca="false">V1138/U1138*100</f>
        <v>#DIV/0!</v>
      </c>
      <c r="X1138" s="1441" t="e">
        <f aca="false">IF(W1138&gt;40,"FAULT",IF(W1138&lt;-40,"CHECK","OK"))</f>
        <v>#DIV/0!</v>
      </c>
    </row>
    <row r="1139" customFormat="false" ht="15.75" hidden="false" customHeight="false" outlineLevel="0" collapsed="false">
      <c r="A1139" s="2016" t="n">
        <v>7</v>
      </c>
      <c r="B1139" s="2017" t="s">
        <v>2853</v>
      </c>
      <c r="C1139" s="2152" t="n">
        <v>11</v>
      </c>
      <c r="D1139" s="2663"/>
      <c r="E1139" s="2018" t="s">
        <v>2854</v>
      </c>
      <c r="F1139" s="2071" t="n">
        <v>1</v>
      </c>
      <c r="G1139" s="2120" t="n">
        <v>873509</v>
      </c>
      <c r="H1139" s="2120" t="n">
        <v>882954</v>
      </c>
      <c r="I1139" s="2053" t="n">
        <f aca="false">H1139-G1139</f>
        <v>9445</v>
      </c>
      <c r="J1139" s="2027" t="n">
        <v>60</v>
      </c>
      <c r="K1139" s="2135"/>
      <c r="L1139" s="2128" t="n">
        <f aca="false">J1139*I1139*F1139</f>
        <v>566700</v>
      </c>
      <c r="M1139" s="2128" t="n">
        <f aca="false">L1139*$K$1148/$L$1148</f>
        <v>536119.082293079</v>
      </c>
      <c r="N1139" s="2154" t="s">
        <v>1271</v>
      </c>
      <c r="O1139" s="2155"/>
      <c r="S1139" s="2077" t="str">
        <f aca="false">B1139</f>
        <v>Hospital RMU</v>
      </c>
      <c r="T1139" s="2519" t="n">
        <f aca="false">M1139</f>
        <v>536119.082293079</v>
      </c>
      <c r="U1139" s="2077" t="n">
        <v>544171.096501805</v>
      </c>
      <c r="V1139" s="1441" t="n">
        <f aca="false">T1139-U1139</f>
        <v>-8052.01420872565</v>
      </c>
      <c r="W1139" s="2001" t="n">
        <f aca="false">V1139/U1139*100</f>
        <v>-1.47968428688842</v>
      </c>
      <c r="X1139" s="1441" t="str">
        <f aca="false">IF(W1139&gt;40,"FAULT",IF(W1139&lt;-40,"CHECK","OK"))</f>
        <v>OK</v>
      </c>
    </row>
    <row r="1140" customFormat="false" ht="15.75" hidden="false" customHeight="false" outlineLevel="0" collapsed="false">
      <c r="A1140" s="2016" t="n">
        <v>1</v>
      </c>
      <c r="B1140" s="2017" t="s">
        <v>2855</v>
      </c>
      <c r="C1140" s="2152" t="n">
        <v>11</v>
      </c>
      <c r="D1140" s="2663"/>
      <c r="E1140" s="2018" t="s">
        <v>2856</v>
      </c>
      <c r="F1140" s="2071" t="n">
        <v>1</v>
      </c>
      <c r="G1140" s="2120" t="n">
        <v>0</v>
      </c>
      <c r="H1140" s="2120" t="n">
        <v>0</v>
      </c>
      <c r="I1140" s="2053" t="n">
        <f aca="false">H1140-G1140</f>
        <v>0</v>
      </c>
      <c r="J1140" s="2027" t="n">
        <v>60</v>
      </c>
      <c r="K1140" s="2135"/>
      <c r="L1140" s="2128" t="n">
        <f aca="false">J1140*I1140*F1140</f>
        <v>0</v>
      </c>
      <c r="M1140" s="2128" t="n">
        <f aca="false">L1140*$K$1148/$L$1148</f>
        <v>0</v>
      </c>
      <c r="N1140" s="2154" t="s">
        <v>756</v>
      </c>
      <c r="O1140" s="2155"/>
      <c r="S1140" s="2077" t="str">
        <f aca="false">B1140</f>
        <v>Shamoly Square</v>
      </c>
      <c r="T1140" s="2519" t="n">
        <f aca="false">M1140</f>
        <v>0</v>
      </c>
      <c r="U1140" s="2077" t="n">
        <v>0</v>
      </c>
      <c r="V1140" s="1441" t="n">
        <f aca="false">T1140-U1140</f>
        <v>0</v>
      </c>
      <c r="W1140" s="2001" t="e">
        <f aca="false">V1140/U1140*100</f>
        <v>#DIV/0!</v>
      </c>
      <c r="X1140" s="1441" t="e">
        <f aca="false">IF(W1140&gt;40,"FAULT",IF(W1140&lt;-40,"CHECK","OK"))</f>
        <v>#DIV/0!</v>
      </c>
    </row>
    <row r="1141" customFormat="false" ht="15.75" hidden="false" customHeight="false" outlineLevel="0" collapsed="false">
      <c r="A1141" s="2016" t="n">
        <v>2</v>
      </c>
      <c r="B1141" s="2017" t="s">
        <v>2857</v>
      </c>
      <c r="C1141" s="2152" t="n">
        <v>11</v>
      </c>
      <c r="D1141" s="2580"/>
      <c r="E1141" s="2018" t="s">
        <v>2858</v>
      </c>
      <c r="F1141" s="2071" t="n">
        <v>1</v>
      </c>
      <c r="G1141" s="2120" t="n">
        <v>189395.3</v>
      </c>
      <c r="H1141" s="2120" t="n">
        <v>191126.8</v>
      </c>
      <c r="I1141" s="2053" t="n">
        <f aca="false">H1141-G1141</f>
        <v>1731.5</v>
      </c>
      <c r="J1141" s="2027" t="n">
        <v>60</v>
      </c>
      <c r="K1141" s="2135"/>
      <c r="L1141" s="2128" t="n">
        <f aca="false">J1141*I1141*F1141</f>
        <v>103890</v>
      </c>
      <c r="M1141" s="2128" t="n">
        <f aca="false">L1141*$K$1148/$L$1148</f>
        <v>98283.7682361532</v>
      </c>
      <c r="N1141" s="2154" t="s">
        <v>1271</v>
      </c>
      <c r="O1141" s="2155"/>
      <c r="S1141" s="2077" t="str">
        <f aca="false">B1141</f>
        <v>Gonobhaban RMU</v>
      </c>
      <c r="T1141" s="2519" t="n">
        <f aca="false">M1141</f>
        <v>98283.7682361532</v>
      </c>
      <c r="U1141" s="2077" t="n">
        <v>81921.1363044697</v>
      </c>
      <c r="V1141" s="1441" t="n">
        <f aca="false">T1141-U1141</f>
        <v>16362.6319316835</v>
      </c>
      <c r="W1141" s="2001" t="n">
        <f aca="false">V1141/U1141*100</f>
        <v>19.9736388798</v>
      </c>
      <c r="X1141" s="1441" t="str">
        <f aca="false">IF(W1141&gt;40,"FAULT",IF(W1141&lt;-40,"CHECK","OK"))</f>
        <v>OK</v>
      </c>
    </row>
    <row r="1142" customFormat="false" ht="15.75" hidden="false" customHeight="false" outlineLevel="0" collapsed="false">
      <c r="A1142" s="2016" t="n">
        <v>3</v>
      </c>
      <c r="B1142" s="2017" t="s">
        <v>2859</v>
      </c>
      <c r="C1142" s="2152" t="n">
        <v>11</v>
      </c>
      <c r="D1142" s="2580"/>
      <c r="E1142" s="2018" t="s">
        <v>2860</v>
      </c>
      <c r="F1142" s="2071" t="n">
        <v>1</v>
      </c>
      <c r="G1142" s="2120" t="n">
        <v>330598.6</v>
      </c>
      <c r="H1142" s="2120" t="n">
        <v>340100.1</v>
      </c>
      <c r="I1142" s="2053" t="n">
        <f aca="false">H1142-G1142</f>
        <v>9501.5</v>
      </c>
      <c r="J1142" s="2027" t="n">
        <v>60</v>
      </c>
      <c r="K1142" s="2135"/>
      <c r="L1142" s="2128" t="n">
        <f aca="false">J1142*I1142*F1142</f>
        <v>570090</v>
      </c>
      <c r="M1142" s="2128" t="n">
        <f aca="false">L1142*$K$1148/$L$1148</f>
        <v>539326.147210979</v>
      </c>
      <c r="N1142" s="2154" t="s">
        <v>1271</v>
      </c>
      <c r="O1142" s="2155"/>
      <c r="S1142" s="2077" t="str">
        <f aca="false">B1142</f>
        <v>Krishi University</v>
      </c>
      <c r="T1142" s="2519" t="n">
        <f aca="false">M1142</f>
        <v>539326.147210979</v>
      </c>
      <c r="U1142" s="2077" t="n">
        <v>574020.037885706</v>
      </c>
      <c r="V1142" s="1441" t="n">
        <f aca="false">T1142-U1142</f>
        <v>-34693.8906747277</v>
      </c>
      <c r="W1142" s="2001" t="n">
        <f aca="false">V1142/U1142*100</f>
        <v>-6.04402083288174</v>
      </c>
      <c r="X1142" s="1441" t="str">
        <f aca="false">IF(W1142&gt;40,"FAULT",IF(W1142&lt;-40,"CHECK","OK"))</f>
        <v>OK</v>
      </c>
    </row>
    <row r="1143" customFormat="false" ht="15.75" hidden="false" customHeight="false" outlineLevel="0" collapsed="false">
      <c r="A1143" s="2016" t="n">
        <v>4</v>
      </c>
      <c r="B1143" s="2665" t="s">
        <v>2861</v>
      </c>
      <c r="C1143" s="2152" t="n">
        <v>11</v>
      </c>
      <c r="D1143" s="2580"/>
      <c r="E1143" s="2018" t="s">
        <v>2862</v>
      </c>
      <c r="F1143" s="2071" t="n">
        <v>1</v>
      </c>
      <c r="G1143" s="2120" t="n">
        <v>25.3</v>
      </c>
      <c r="H1143" s="2120" t="n">
        <v>29.93</v>
      </c>
      <c r="I1143" s="2053" t="n">
        <f aca="false">H1143-G1143</f>
        <v>4.63</v>
      </c>
      <c r="J1143" s="2027" t="n">
        <v>60000</v>
      </c>
      <c r="K1143" s="2135"/>
      <c r="L1143" s="2128" t="n">
        <f aca="false">J1143*I1143*F1143</f>
        <v>277800</v>
      </c>
      <c r="M1143" s="2128" t="n">
        <f aca="false">L1143*$K$1148/$L$1148</f>
        <v>262809.036634935</v>
      </c>
      <c r="N1143" s="2154" t="s">
        <v>1271</v>
      </c>
      <c r="O1143" s="2155"/>
      <c r="S1143" s="2077" t="str">
        <f aca="false">B1143</f>
        <v>NEC</v>
      </c>
      <c r="T1143" s="2519" t="n">
        <f aca="false">M1143</f>
        <v>262809.036634935</v>
      </c>
      <c r="U1143" s="2077" t="n">
        <v>284784.550271855</v>
      </c>
      <c r="V1143" s="1441" t="n">
        <f aca="false">T1143-U1143</f>
        <v>-21975.5136369205</v>
      </c>
      <c r="W1143" s="2001" t="n">
        <f aca="false">V1143/U1143*100</f>
        <v>-7.71653996536776</v>
      </c>
      <c r="X1143" s="1441" t="str">
        <f aca="false">IF(W1143&gt;40,"FAULT",IF(W1143&lt;-40,"CHECK","OK"))</f>
        <v>OK</v>
      </c>
    </row>
    <row r="1144" customFormat="false" ht="15.75" hidden="false" customHeight="false" outlineLevel="0" collapsed="false">
      <c r="A1144" s="2016" t="n">
        <v>5</v>
      </c>
      <c r="B1144" s="2017" t="s">
        <v>2863</v>
      </c>
      <c r="C1144" s="2152" t="n">
        <v>11</v>
      </c>
      <c r="D1144" s="2580"/>
      <c r="E1144" s="2018" t="s">
        <v>2864</v>
      </c>
      <c r="F1144" s="2071" t="n">
        <v>1</v>
      </c>
      <c r="G1144" s="2120" t="n">
        <v>323.21</v>
      </c>
      <c r="H1144" s="2120" t="n">
        <v>342.41</v>
      </c>
      <c r="I1144" s="2053" t="n">
        <f aca="false">H1144-G1144</f>
        <v>19.2</v>
      </c>
      <c r="J1144" s="2027" t="n">
        <v>60000</v>
      </c>
      <c r="K1144" s="2135"/>
      <c r="L1144" s="2128" t="n">
        <f aca="false">J1144*I1144*F1144</f>
        <v>1152000</v>
      </c>
      <c r="M1144" s="2128" t="n">
        <f aca="false">L1144*$K$1148/$L$1148</f>
        <v>1089834.44997641</v>
      </c>
      <c r="N1144" s="2666" t="s">
        <v>2865</v>
      </c>
      <c r="O1144" s="2155"/>
      <c r="S1144" s="2077" t="str">
        <f aca="false">B1144</f>
        <v>Novo Theater/Army Musium</v>
      </c>
      <c r="T1144" s="2519" t="n">
        <f aca="false">M1144</f>
        <v>1089834.44997641</v>
      </c>
      <c r="U1144" s="2077" t="n">
        <v>1105819.03736908</v>
      </c>
      <c r="V1144" s="1441" t="n">
        <f aca="false">T1144-U1144</f>
        <v>-15984.5873926724</v>
      </c>
      <c r="W1144" s="2001" t="n">
        <f aca="false">V1144/U1144*100</f>
        <v>-1.44549757713544</v>
      </c>
      <c r="X1144" s="1441" t="str">
        <f aca="false">IF(W1144&gt;40,"FAULT",IF(W1144&lt;-40,"CHECK","OK"))</f>
        <v>OK</v>
      </c>
    </row>
    <row r="1145" customFormat="false" ht="15.75" hidden="false" customHeight="false" outlineLevel="0" collapsed="false">
      <c r="A1145" s="2016" t="n">
        <v>6</v>
      </c>
      <c r="B1145" s="2017" t="s">
        <v>2866</v>
      </c>
      <c r="C1145" s="2152" t="n">
        <v>11</v>
      </c>
      <c r="D1145" s="2580"/>
      <c r="E1145" s="2018" t="s">
        <v>2867</v>
      </c>
      <c r="F1145" s="2071" t="n">
        <v>1</v>
      </c>
      <c r="G1145" s="2120" t="n">
        <v>92954.2</v>
      </c>
      <c r="H1145" s="2120" t="n">
        <v>113402.9</v>
      </c>
      <c r="I1145" s="2053" t="n">
        <f aca="false">H1145-G1145</f>
        <v>20448.7</v>
      </c>
      <c r="J1145" s="2027" t="n">
        <v>60</v>
      </c>
      <c r="K1145" s="2135"/>
      <c r="L1145" s="2128" t="n">
        <f aca="false">J1145*I1145*F1145</f>
        <v>1226922</v>
      </c>
      <c r="M1145" s="2128" t="n">
        <f aca="false">L1145*$K$1148/$L$1148</f>
        <v>1160713.42277252</v>
      </c>
      <c r="N1145" s="2154" t="s">
        <v>1271</v>
      </c>
      <c r="O1145" s="2155"/>
      <c r="S1145" s="2077" t="str">
        <f aca="false">B1145</f>
        <v>Netor</v>
      </c>
      <c r="T1145" s="2519" t="n">
        <f aca="false">M1145</f>
        <v>1160713.42277252</v>
      </c>
      <c r="U1145" s="2077" t="n">
        <v>596532.47661691</v>
      </c>
      <c r="V1145" s="1441" t="n">
        <f aca="false">T1145-U1145</f>
        <v>564180.946155614</v>
      </c>
      <c r="W1145" s="2001" t="n">
        <f aca="false">V1145/U1145*100</f>
        <v>94.5767360991357</v>
      </c>
      <c r="X1145" s="1441" t="str">
        <f aca="false">IF(W1145&gt;40,"FAULT",IF(W1145&lt;-40,"CHECK","OK"))</f>
        <v>FAULT</v>
      </c>
    </row>
    <row r="1146" customFormat="false" ht="15.75" hidden="false" customHeight="false" outlineLevel="0" collapsed="false">
      <c r="A1146" s="2016" t="n">
        <v>7</v>
      </c>
      <c r="B1146" s="2665" t="s">
        <v>366</v>
      </c>
      <c r="C1146" s="2152" t="n">
        <v>11</v>
      </c>
      <c r="D1146" s="2580"/>
      <c r="E1146" s="2018"/>
      <c r="F1146" s="2071" t="n">
        <v>1</v>
      </c>
      <c r="G1146" s="2120" t="n">
        <v>26.67</v>
      </c>
      <c r="H1146" s="2120" t="n">
        <v>26.67</v>
      </c>
      <c r="I1146" s="2053" t="n">
        <f aca="false">H1146-G1146</f>
        <v>0</v>
      </c>
      <c r="J1146" s="2027" t="n">
        <v>60000</v>
      </c>
      <c r="K1146" s="2135"/>
      <c r="L1146" s="2128" t="n">
        <f aca="false">J1146*I1146*F1146</f>
        <v>0</v>
      </c>
      <c r="M1146" s="2128" t="n">
        <f aca="false">L1146*$K$1148/$L$1148</f>
        <v>0</v>
      </c>
      <c r="N1146" s="2154" t="s">
        <v>1271</v>
      </c>
      <c r="O1146" s="2155"/>
      <c r="S1146" s="2077" t="str">
        <f aca="false">B1146</f>
        <v>BICC</v>
      </c>
      <c r="T1146" s="2519" t="n">
        <f aca="false">M1146</f>
        <v>0</v>
      </c>
      <c r="U1146" s="2077" t="n">
        <v>69152.9813022165</v>
      </c>
      <c r="V1146" s="1441" t="n">
        <f aca="false">T1146-U1146</f>
        <v>-69152.9813022165</v>
      </c>
      <c r="W1146" s="2001" t="n">
        <f aca="false">V1146/U1146*100</f>
        <v>-100</v>
      </c>
      <c r="X1146" s="1441" t="str">
        <f aca="false">IF(W1146&gt;40,"FAULT",IF(W1146&lt;-40,"CHECK","OK"))</f>
        <v>CHECK</v>
      </c>
    </row>
    <row r="1147" customFormat="false" ht="15.75" hidden="false" customHeight="false" outlineLevel="0" collapsed="false">
      <c r="A1147" s="2016" t="n">
        <v>8</v>
      </c>
      <c r="B1147" s="2017" t="s">
        <v>2376</v>
      </c>
      <c r="C1147" s="2152" t="n">
        <v>0.415</v>
      </c>
      <c r="D1147" s="2581"/>
      <c r="E1147" s="2018"/>
      <c r="F1147" s="2071" t="n">
        <v>1</v>
      </c>
      <c r="G1147" s="2120" t="n">
        <v>5090.45</v>
      </c>
      <c r="H1147" s="2120" t="n">
        <v>5156.09</v>
      </c>
      <c r="I1147" s="2053" t="n">
        <f aca="false">H1147-G1147</f>
        <v>65.6400000000003</v>
      </c>
      <c r="J1147" s="2027" t="n">
        <v>60</v>
      </c>
      <c r="K1147" s="2135"/>
      <c r="L1147" s="2128" t="n">
        <f aca="false">J1147*I1147*F1147</f>
        <v>3938.40000000002</v>
      </c>
      <c r="M1147" s="2128" t="n">
        <f aca="false">L1147*$K$1148/$L$1148</f>
        <v>3725.87152585685</v>
      </c>
      <c r="N1147" s="2154" t="s">
        <v>1271</v>
      </c>
      <c r="S1147" s="2077" t="str">
        <f aca="false">B1147</f>
        <v>Auxiliary</v>
      </c>
      <c r="T1147" s="2519" t="n">
        <f aca="false">M1147</f>
        <v>3725.87152585685</v>
      </c>
      <c r="U1147" s="2077" t="n">
        <v>5642.88327426088</v>
      </c>
      <c r="V1147" s="1441" t="n">
        <f aca="false">T1147-U1147</f>
        <v>-1917.01174840403</v>
      </c>
      <c r="W1147" s="2001" t="n">
        <f aca="false">V1147/U1147*100</f>
        <v>-33.972202777048</v>
      </c>
      <c r="X1147" s="1441" t="str">
        <f aca="false">IF(W1147&gt;40,"FAULT",IF(W1147&lt;-40,"CHECK","OK"))</f>
        <v>OK</v>
      </c>
    </row>
    <row r="1148" customFormat="false" ht="20.25" hidden="false" customHeight="false" outlineLevel="0" collapsed="false">
      <c r="A1148" s="2132"/>
      <c r="B1148" s="2142"/>
      <c r="C1148" s="2143"/>
      <c r="D1148" s="2143"/>
      <c r="E1148" s="2143"/>
      <c r="F1148" s="2454"/>
      <c r="G1148" s="2145"/>
      <c r="H1148" s="2145"/>
      <c r="I1148" s="2145"/>
      <c r="J1148" s="2239" t="s">
        <v>1187</v>
      </c>
      <c r="K1148" s="2130" t="n">
        <f aca="false">M1131</f>
        <v>8756214.72039182</v>
      </c>
      <c r="L1148" s="2130" t="n">
        <f aca="false">SUM(L1133:L1147)</f>
        <v>9255680.4</v>
      </c>
      <c r="M1148" s="2130" t="n">
        <f aca="false">SUM(M1133:M1147)</f>
        <v>8756214.72039182</v>
      </c>
      <c r="N1148" s="2458" t="n">
        <f aca="false">(M1148-L1148)/L1148*100</f>
        <v>-5.39631510621504</v>
      </c>
      <c r="O1148" s="2240"/>
    </row>
    <row r="1149" customFormat="false" ht="15.75" hidden="false" customHeight="false" outlineLevel="0" collapsed="false">
      <c r="F1149" s="2100"/>
      <c r="N1149" s="2498"/>
    </row>
    <row r="1150" customFormat="false" ht="15.75" hidden="false" customHeight="false" outlineLevel="0" collapsed="false">
      <c r="F1150" s="2169" t="s">
        <v>1234</v>
      </c>
      <c r="G1150" s="2169"/>
      <c r="H1150" s="2169"/>
      <c r="I1150" s="2170" t="s">
        <v>212</v>
      </c>
    </row>
    <row r="1151" customFormat="false" ht="15.75" hidden="false" customHeight="false" outlineLevel="0" collapsed="false">
      <c r="F1151" s="2129" t="s">
        <v>1271</v>
      </c>
      <c r="G1151" s="2017" t="s">
        <v>1367</v>
      </c>
      <c r="H1151" s="2017"/>
      <c r="I1151" s="2171" t="n">
        <f aca="false">SUM(M1133:M1135,M1139,M1141,M1142,M1143,M1145,M1146,M1147,M1144*41%)</f>
        <v>3919449.96430123</v>
      </c>
      <c r="J1151" s="2077" t="s">
        <v>2868</v>
      </c>
      <c r="O1151" s="2077" t="s">
        <v>122</v>
      </c>
    </row>
    <row r="1152" customFormat="false" ht="15.75" hidden="false" customHeight="false" outlineLevel="0" collapsed="false">
      <c r="F1152" s="2129" t="s">
        <v>756</v>
      </c>
      <c r="G1152" s="2017" t="s">
        <v>1367</v>
      </c>
      <c r="H1152" s="2017"/>
      <c r="I1152" s="2171" t="n">
        <f aca="false">M1136+M1137+M1140</f>
        <v>4193762.43060451</v>
      </c>
    </row>
    <row r="1153" customFormat="false" ht="15.75" hidden="false" customHeight="false" outlineLevel="0" collapsed="false">
      <c r="F1153" s="2129" t="s">
        <v>1893</v>
      </c>
      <c r="G1153" s="2017" t="s">
        <v>1367</v>
      </c>
      <c r="H1153" s="2017"/>
      <c r="I1153" s="2171" t="n">
        <f aca="false">M1138</f>
        <v>0</v>
      </c>
    </row>
    <row r="1154" customFormat="false" ht="15.75" hidden="false" customHeight="false" outlineLevel="0" collapsed="false">
      <c r="F1154" s="2129" t="s">
        <v>745</v>
      </c>
      <c r="G1154" s="2017" t="s">
        <v>1367</v>
      </c>
      <c r="H1154" s="2017"/>
      <c r="I1154" s="2171" t="n">
        <f aca="false">M1144*59%</f>
        <v>643002.325486079</v>
      </c>
      <c r="J1154" s="2077" t="s">
        <v>2869</v>
      </c>
    </row>
    <row r="1155" customFormat="false" ht="15.75" hidden="false" customHeight="false" outlineLevel="0" collapsed="false">
      <c r="F1155" s="2260"/>
      <c r="G1155" s="2017"/>
      <c r="H1155" s="2017"/>
      <c r="I1155" s="2171"/>
    </row>
    <row r="1156" customFormat="false" ht="15.75" hidden="false" customHeight="true" outlineLevel="0" collapsed="false">
      <c r="F1156" s="2241" t="s">
        <v>1239</v>
      </c>
      <c r="G1156" s="2241"/>
      <c r="H1156" s="2241"/>
      <c r="I1156" s="2242" t="n">
        <f aca="false">SUM(I1151:I1155)</f>
        <v>8756214.72039182</v>
      </c>
      <c r="J1156" s="2130" t="n">
        <f aca="false">I1156-M1148</f>
        <v>0</v>
      </c>
    </row>
    <row r="1157" customFormat="false" ht="15.75" hidden="false" customHeight="false" outlineLevel="0" collapsed="false">
      <c r="F1157" s="2103"/>
    </row>
    <row r="1170" customFormat="false" ht="45" hidden="false" customHeight="false" outlineLevel="0" collapsed="false">
      <c r="A1170" s="2270" t="s">
        <v>2870</v>
      </c>
      <c r="B1170" s="2270"/>
      <c r="C1170" s="2270"/>
      <c r="D1170" s="2270"/>
      <c r="E1170" s="2270"/>
      <c r="F1170" s="2270"/>
      <c r="G1170" s="2270"/>
      <c r="H1170" s="2270"/>
      <c r="I1170" s="2270"/>
      <c r="J1170" s="2270"/>
      <c r="K1170" s="2270"/>
      <c r="L1170" s="2270"/>
      <c r="M1170" s="2270"/>
      <c r="N1170" s="2270"/>
      <c r="O1170" s="1989" t="str">
        <f aca="false">$O$6</f>
        <v>Month June-2023</v>
      </c>
      <c r="S1170" s="1990" t="s">
        <v>1069</v>
      </c>
      <c r="T1170" s="1991" t="str">
        <f aca="false">O1170</f>
        <v>Month June-2023</v>
      </c>
      <c r="U1170" s="1990" t="s">
        <v>1070</v>
      </c>
      <c r="V1170" s="1990" t="s">
        <v>1071</v>
      </c>
      <c r="W1170" s="1990" t="s">
        <v>1072</v>
      </c>
      <c r="X1170" s="1990" t="s">
        <v>1073</v>
      </c>
    </row>
    <row r="1171" customFormat="false" ht="15.75" hidden="false" customHeight="true" outlineLevel="0" collapsed="false">
      <c r="A1171" s="1992" t="s">
        <v>794</v>
      </c>
      <c r="B1171" s="1993" t="s">
        <v>1074</v>
      </c>
      <c r="C1171" s="1994" t="s">
        <v>1075</v>
      </c>
      <c r="D1171" s="1994"/>
      <c r="E1171" s="1994"/>
      <c r="F1171" s="2422" t="s">
        <v>45</v>
      </c>
      <c r="G1171" s="1996" t="s">
        <v>1076</v>
      </c>
      <c r="H1171" s="1996"/>
      <c r="I1171" s="1996"/>
      <c r="J1171" s="1996" t="s">
        <v>29</v>
      </c>
      <c r="K1171" s="1996" t="s">
        <v>1077</v>
      </c>
      <c r="L1171" s="1996"/>
      <c r="M1171" s="1994" t="s">
        <v>1134</v>
      </c>
      <c r="N1171" s="1993"/>
      <c r="O1171" s="1997" t="s">
        <v>479</v>
      </c>
    </row>
    <row r="1172" customFormat="false" ht="15.75" hidden="false" customHeight="false" outlineLevel="0" collapsed="false">
      <c r="A1172" s="1992"/>
      <c r="B1172" s="1993"/>
      <c r="C1172" s="1998" t="s">
        <v>1079</v>
      </c>
      <c r="D1172" s="1998"/>
      <c r="E1172" s="1998" t="s">
        <v>1080</v>
      </c>
      <c r="F1172" s="2422"/>
      <c r="G1172" s="2249" t="n">
        <f aca="false">'NORTH-1'!$H$8</f>
        <v>44929</v>
      </c>
      <c r="H1172" s="2249" t="n">
        <f aca="false">'NORTH-1'!$H$8</f>
        <v>44929</v>
      </c>
      <c r="I1172" s="2000" t="s">
        <v>47</v>
      </c>
      <c r="J1172" s="1996"/>
      <c r="K1172" s="2000" t="s">
        <v>1081</v>
      </c>
      <c r="L1172" s="2000" t="s">
        <v>1082</v>
      </c>
      <c r="M1172" s="1994" t="s">
        <v>1083</v>
      </c>
      <c r="N1172" s="1998" t="s">
        <v>741</v>
      </c>
      <c r="O1172" s="1997"/>
      <c r="T1172" s="1441" t="n">
        <v>15283200.0000001</v>
      </c>
      <c r="U1172" s="1441" t="n">
        <v>15283200.0000001</v>
      </c>
      <c r="V1172" s="1441" t="n">
        <f aca="false">T1172-U1172</f>
        <v>0</v>
      </c>
      <c r="W1172" s="2001" t="n">
        <f aca="false">V1172/U1172*100</f>
        <v>0</v>
      </c>
      <c r="X1172" s="1441" t="str">
        <f aca="false">IF(W1172&gt;40,"FAULT",IF(W1172&lt;-40,"CHECK","OK"))</f>
        <v>OK</v>
      </c>
    </row>
    <row r="1173" customFormat="false" ht="15.75" hidden="false" customHeight="false" outlineLevel="0" collapsed="false">
      <c r="A1173" s="2002" t="n">
        <v>1</v>
      </c>
      <c r="B1173" s="2003" t="n">
        <v>2</v>
      </c>
      <c r="C1173" s="2004" t="n">
        <v>4</v>
      </c>
      <c r="D1173" s="2004"/>
      <c r="E1173" s="2003" t="n">
        <v>5</v>
      </c>
      <c r="F1173" s="2423" t="n">
        <v>7</v>
      </c>
      <c r="G1173" s="2002" t="n">
        <v>9</v>
      </c>
      <c r="H1173" s="2002" t="n">
        <v>9</v>
      </c>
      <c r="I1173" s="2002" t="s">
        <v>1084</v>
      </c>
      <c r="J1173" s="2002" t="n">
        <v>11</v>
      </c>
      <c r="K1173" s="2002" t="s">
        <v>1085</v>
      </c>
      <c r="L1173" s="2002" t="s">
        <v>1086</v>
      </c>
      <c r="M1173" s="2002" t="n">
        <v>14</v>
      </c>
      <c r="N1173" s="2006" t="n">
        <v>15</v>
      </c>
      <c r="O1173" s="2002" t="n">
        <v>16</v>
      </c>
    </row>
    <row r="1174" customFormat="false" ht="15.75" hidden="false" customHeight="false" outlineLevel="0" collapsed="false">
      <c r="A1174" s="2016"/>
      <c r="B1174" s="2008" t="s">
        <v>2871</v>
      </c>
      <c r="C1174" s="2009"/>
      <c r="D1174" s="2009"/>
      <c r="E1174" s="2009"/>
      <c r="F1174" s="2427"/>
      <c r="G1174" s="2009"/>
      <c r="H1174" s="2009"/>
      <c r="I1174" s="2009"/>
      <c r="J1174" s="2009"/>
      <c r="K1174" s="2010"/>
      <c r="L1174" s="2009"/>
      <c r="M1174" s="2013"/>
      <c r="N1174" s="2014"/>
      <c r="O1174" s="2027"/>
    </row>
    <row r="1175" customFormat="false" ht="15.75" hidden="false" customHeight="false" outlineLevel="0" collapsed="false">
      <c r="A1175" s="2176" t="n">
        <f aca="false">'SOUTH-2'!A63</f>
        <v>3</v>
      </c>
      <c r="B1175" s="2177" t="str">
        <f aca="false">'SOUTH-2'!B63</f>
        <v>33kV Mugdapara Hospital-1 Feeder</v>
      </c>
      <c r="C1175" s="2178" t="n">
        <f aca="false">'SOUTH-2'!C63</f>
        <v>33</v>
      </c>
      <c r="D1175" s="2624" t="str">
        <f aca="false">'SOUTH-2'!D63</f>
        <v>Digital</v>
      </c>
      <c r="E1175" s="2178" t="str">
        <f aca="false">'SOUTH-2'!E63</f>
        <v>ABB03911</v>
      </c>
      <c r="F1175" s="2509" t="n">
        <f aca="false">'SOUTH-2'!F63</f>
        <v>1</v>
      </c>
      <c r="G1175" s="2182" t="n">
        <f aca="false">'SOUTH-2'!G63</f>
        <v>207821</v>
      </c>
      <c r="H1175" s="2182" t="n">
        <f aca="false">'SOUTH-2'!H63</f>
        <v>207821</v>
      </c>
      <c r="I1175" s="2182" t="n">
        <f aca="false">'SOUTH-2'!I63</f>
        <v>0</v>
      </c>
      <c r="J1175" s="2178" t="n">
        <f aca="false">'SOUTH-2'!J63</f>
        <v>2000</v>
      </c>
      <c r="K1175" s="2184" t="str">
        <f aca="false">'SOUTH-2'!K63</f>
        <v>Estimated</v>
      </c>
      <c r="L1175" s="2186" t="n">
        <f aca="false">'SOUTH-2'!L63</f>
        <v>9372512</v>
      </c>
      <c r="M1175" s="2186" t="n">
        <f aca="false">'SOUTH-2'!M63</f>
        <v>9760077.65729669</v>
      </c>
      <c r="N1175" s="2129"/>
      <c r="O1175" s="2187"/>
    </row>
    <row r="1176" customFormat="false" ht="15.75" hidden="false" customHeight="false" outlineLevel="0" collapsed="false">
      <c r="A1176" s="2188" t="n">
        <f aca="false">'SOUTH-2'!A66</f>
        <v>6</v>
      </c>
      <c r="B1176" s="2177" t="str">
        <f aca="false">'SOUTH-2'!B66</f>
        <v>33kV Mugdapara Hospital-2 Feeder</v>
      </c>
      <c r="C1176" s="2178" t="n">
        <f aca="false">'SOUTH-2'!C66</f>
        <v>33</v>
      </c>
      <c r="D1176" s="2624"/>
      <c r="E1176" s="2178" t="str">
        <f aca="false">'SOUTH-2'!E66</f>
        <v>ABB03918</v>
      </c>
      <c r="F1176" s="2509" t="n">
        <f aca="false">'SOUTH-2'!F66</f>
        <v>1</v>
      </c>
      <c r="G1176" s="2182" t="n">
        <f aca="false">'SOUTH-2'!G66</f>
        <v>288011</v>
      </c>
      <c r="H1176" s="2182" t="n">
        <f aca="false">'SOUTH-2'!H66</f>
        <v>292711</v>
      </c>
      <c r="I1176" s="2182" t="n">
        <f aca="false">'SOUTH-2'!I66</f>
        <v>4700</v>
      </c>
      <c r="J1176" s="2178" t="n">
        <f aca="false">'SOUTH-2'!J66</f>
        <v>2000</v>
      </c>
      <c r="K1176" s="2184" t="n">
        <f aca="false">'SOUTH-2'!K66</f>
        <v>0</v>
      </c>
      <c r="L1176" s="2186" t="n">
        <f aca="false">'SOUTH-2'!L66</f>
        <v>9400000</v>
      </c>
      <c r="M1176" s="2186" t="n">
        <f aca="false">'SOUTH-2'!M66</f>
        <v>9788702.32212975</v>
      </c>
      <c r="N1176" s="2129"/>
      <c r="O1176" s="2027"/>
    </row>
    <row r="1177" customFormat="false" ht="15.75" hidden="false" customHeight="false" outlineLevel="0" collapsed="false">
      <c r="A1177" s="2016"/>
      <c r="B1177" s="2189"/>
      <c r="C1177" s="2190"/>
      <c r="D1177" s="2191"/>
      <c r="E1177" s="2610"/>
      <c r="F1177" s="2611"/>
      <c r="G1177" s="2612"/>
      <c r="H1177" s="2612"/>
      <c r="I1177" s="2612"/>
      <c r="J1177" s="2613" t="s">
        <v>475</v>
      </c>
      <c r="K1177" s="2614" t="n">
        <f aca="false">SUM(K1175:K1176)</f>
        <v>0</v>
      </c>
      <c r="L1177" s="2614" t="n">
        <f aca="false">SUM(L1175:L1176)</f>
        <v>18772512</v>
      </c>
      <c r="M1177" s="2614" t="n">
        <f aca="false">SUM(M1175:M1176)</f>
        <v>19548779.9794264</v>
      </c>
      <c r="N1177" s="2512"/>
      <c r="O1177" s="2027"/>
    </row>
    <row r="1178" customFormat="false" ht="15.75" hidden="false" customHeight="false" outlineLevel="0" collapsed="false">
      <c r="A1178" s="2027"/>
      <c r="B1178" s="2008" t="s">
        <v>2872</v>
      </c>
      <c r="C1178" s="2009"/>
      <c r="D1178" s="2009"/>
      <c r="E1178" s="2009"/>
      <c r="F1178" s="2427"/>
      <c r="G1178" s="2009"/>
      <c r="H1178" s="2009"/>
      <c r="I1178" s="2009"/>
      <c r="J1178" s="2195"/>
      <c r="K1178" s="2196"/>
      <c r="L1178" s="2197"/>
      <c r="M1178" s="2197"/>
      <c r="N1178" s="2014"/>
      <c r="O1178" s="2151"/>
    </row>
    <row r="1179" customFormat="false" ht="15.75" hidden="false" customHeight="false" outlineLevel="0" collapsed="false">
      <c r="A1179" s="2027" t="n">
        <v>1</v>
      </c>
      <c r="B1179" s="2017" t="s">
        <v>2873</v>
      </c>
      <c r="C1179" s="2018" t="n">
        <v>33</v>
      </c>
      <c r="D1179" s="2381" t="s">
        <v>76</v>
      </c>
      <c r="E1179" s="2018" t="n">
        <v>38</v>
      </c>
      <c r="F1179" s="2071" t="n">
        <v>1</v>
      </c>
      <c r="G1179" s="2212" t="n">
        <v>271264128</v>
      </c>
      <c r="H1179" s="2212" t="n">
        <v>280636640</v>
      </c>
      <c r="I1179" s="2053" t="n">
        <f aca="false">H1179-G1179</f>
        <v>9372512</v>
      </c>
      <c r="J1179" s="2027" t="n">
        <v>1</v>
      </c>
      <c r="K1179" s="2024" t="n">
        <f aca="false">J1179*I1179*F1179</f>
        <v>9372512</v>
      </c>
      <c r="L1179" s="2128"/>
      <c r="M1179" s="2128"/>
      <c r="N1179" s="2129"/>
      <c r="O1179" s="2151"/>
    </row>
    <row r="1180" customFormat="false" ht="15.75" hidden="false" customHeight="false" outlineLevel="0" collapsed="false">
      <c r="A1180" s="2027" t="n">
        <v>2</v>
      </c>
      <c r="B1180" s="2017" t="s">
        <v>2874</v>
      </c>
      <c r="C1180" s="2018" t="n">
        <v>33</v>
      </c>
      <c r="D1180" s="2382" t="s">
        <v>76</v>
      </c>
      <c r="E1180" s="2018" t="n">
        <v>15</v>
      </c>
      <c r="F1180" s="2071" t="n">
        <v>1</v>
      </c>
      <c r="G1180" s="2212" t="n">
        <v>186357776</v>
      </c>
      <c r="H1180" s="2212" t="n">
        <v>195727056</v>
      </c>
      <c r="I1180" s="2053" t="n">
        <f aca="false">H1180-G1180</f>
        <v>9369280</v>
      </c>
      <c r="J1180" s="2027" t="n">
        <v>1</v>
      </c>
      <c r="K1180" s="2024" t="n">
        <f aca="false">J1180*I1180*F1180</f>
        <v>9369280</v>
      </c>
      <c r="L1180" s="2128"/>
      <c r="M1180" s="2128"/>
      <c r="N1180" s="2129"/>
      <c r="O1180" s="2151"/>
    </row>
    <row r="1181" customFormat="false" ht="15.75" hidden="false" customHeight="false" outlineLevel="0" collapsed="false">
      <c r="A1181" s="2027"/>
      <c r="B1181" s="2189"/>
      <c r="C1181" s="2190"/>
      <c r="D1181" s="2191"/>
      <c r="E1181" s="2190"/>
      <c r="F1181" s="2511"/>
      <c r="G1181" s="2193"/>
      <c r="H1181" s="2193" t="n">
        <v>0</v>
      </c>
      <c r="I1181" s="2204"/>
      <c r="J1181" s="2142" t="s">
        <v>475</v>
      </c>
      <c r="K1181" s="2130" t="n">
        <f aca="false">SUM(K1179:K1180)</f>
        <v>18741792</v>
      </c>
      <c r="L1181" s="2130" t="n">
        <f aca="false">SUM(L1179:L1180)</f>
        <v>0</v>
      </c>
      <c r="M1181" s="2130" t="n">
        <f aca="false">SUM(M1179:M1180)</f>
        <v>0</v>
      </c>
      <c r="N1181" s="2205"/>
      <c r="O1181" s="2151"/>
    </row>
    <row r="1182" customFormat="false" ht="15.75" hidden="false" customHeight="false" outlineLevel="0" collapsed="false">
      <c r="A1182" s="2027"/>
      <c r="B1182" s="2058" t="s">
        <v>2875</v>
      </c>
      <c r="C1182" s="2059"/>
      <c r="D1182" s="2059"/>
      <c r="E1182" s="2059"/>
      <c r="F1182" s="2062"/>
      <c r="G1182" s="2059"/>
      <c r="H1182" s="2059" t="n">
        <v>0</v>
      </c>
      <c r="I1182" s="2059"/>
      <c r="J1182" s="2059"/>
      <c r="K1182" s="2060"/>
      <c r="L1182" s="2059"/>
      <c r="M1182" s="2063"/>
      <c r="N1182" s="2064"/>
      <c r="O1182" s="2015"/>
    </row>
    <row r="1183" customFormat="false" ht="15.75" hidden="false" customHeight="false" outlineLevel="0" collapsed="false">
      <c r="A1183" s="2027"/>
      <c r="B1183" s="2017" t="s">
        <v>1251</v>
      </c>
      <c r="C1183" s="2018" t="n">
        <v>33</v>
      </c>
      <c r="D1183" s="2065" t="s">
        <v>1108</v>
      </c>
      <c r="E1183" s="2066"/>
      <c r="F1183" s="2071"/>
      <c r="G1183" s="2022"/>
      <c r="H1183" s="2022" t="n">
        <v>0</v>
      </c>
      <c r="I1183" s="2022"/>
      <c r="J1183" s="2027"/>
      <c r="K1183" s="2024"/>
      <c r="L1183" s="2029" t="n">
        <f aca="false">J1183*I1183*F1183</f>
        <v>0</v>
      </c>
      <c r="M1183" s="2025"/>
      <c r="N1183" s="2026"/>
      <c r="O1183" s="2027"/>
    </row>
    <row r="1184" customFormat="false" ht="15.75" hidden="false" customHeight="false" outlineLevel="0" collapsed="false">
      <c r="A1184" s="2027"/>
      <c r="B1184" s="2017" t="s">
        <v>1252</v>
      </c>
      <c r="C1184" s="2018" t="n">
        <v>33</v>
      </c>
      <c r="D1184" s="2065"/>
      <c r="E1184" s="2066"/>
      <c r="F1184" s="2071"/>
      <c r="G1184" s="2022"/>
      <c r="H1184" s="2022" t="n">
        <v>0</v>
      </c>
      <c r="I1184" s="2022"/>
      <c r="J1184" s="2027"/>
      <c r="K1184" s="2024"/>
      <c r="L1184" s="2029" t="n">
        <f aca="false">J1184*I1184*F1184</f>
        <v>0</v>
      </c>
      <c r="M1184" s="2029"/>
      <c r="N1184" s="2030"/>
      <c r="O1184" s="2027"/>
    </row>
    <row r="1185" customFormat="false" ht="15.75" hidden="false" customHeight="false" outlineLevel="0" collapsed="false">
      <c r="A1185" s="2027"/>
      <c r="B1185" s="2037"/>
      <c r="C1185" s="2038"/>
      <c r="D1185" s="2038"/>
      <c r="E1185" s="2038"/>
      <c r="F1185" s="2054"/>
      <c r="G1185" s="2041"/>
      <c r="H1185" s="2041" t="n">
        <v>0</v>
      </c>
      <c r="I1185" s="2041"/>
      <c r="J1185" s="2037" t="s">
        <v>1110</v>
      </c>
      <c r="K1185" s="2068"/>
      <c r="L1185" s="2076" t="n">
        <f aca="false">SUM(L1183:L1184)</f>
        <v>0</v>
      </c>
      <c r="M1185" s="2055"/>
      <c r="N1185" s="2016"/>
      <c r="O1185" s="2027"/>
    </row>
    <row r="1186" customFormat="false" ht="15.75" hidden="false" customHeight="false" outlineLevel="0" collapsed="false">
      <c r="A1186" s="2027"/>
      <c r="B1186" s="2189"/>
      <c r="C1186" s="2190"/>
      <c r="D1186" s="2191"/>
      <c r="E1186" s="2190"/>
      <c r="F1186" s="2511"/>
      <c r="G1186" s="2193"/>
      <c r="H1186" s="2193" t="n">
        <v>0</v>
      </c>
      <c r="I1186" s="2204"/>
      <c r="J1186" s="2142"/>
      <c r="K1186" s="2207"/>
      <c r="L1186" s="2130"/>
      <c r="M1186" s="2130"/>
      <c r="N1186" s="2205"/>
      <c r="O1186" s="2151"/>
    </row>
    <row r="1187" customFormat="false" ht="15.75" hidden="false" customHeight="false" outlineLevel="0" collapsed="false">
      <c r="A1187" s="2132"/>
      <c r="B1187" s="2058" t="s">
        <v>2876</v>
      </c>
      <c r="C1187" s="2059"/>
      <c r="D1187" s="2059"/>
      <c r="E1187" s="2059"/>
      <c r="F1187" s="2062"/>
      <c r="G1187" s="2059"/>
      <c r="H1187" s="2059" t="n">
        <v>0</v>
      </c>
      <c r="I1187" s="2059"/>
      <c r="J1187" s="2208"/>
      <c r="K1187" s="2209"/>
      <c r="L1187" s="2210"/>
      <c r="M1187" s="2210"/>
      <c r="N1187" s="2064"/>
      <c r="O1187" s="2151"/>
    </row>
    <row r="1188" customFormat="false" ht="15.75" hidden="false" customHeight="true" outlineLevel="0" collapsed="false">
      <c r="A1188" s="2027" t="n">
        <v>3</v>
      </c>
      <c r="B1188" s="2017" t="s">
        <v>2221</v>
      </c>
      <c r="C1188" s="2018" t="n">
        <v>33</v>
      </c>
      <c r="D1188" s="2513" t="s">
        <v>67</v>
      </c>
      <c r="E1188" s="2018" t="n">
        <v>16</v>
      </c>
      <c r="F1188" s="2071" t="n">
        <v>1</v>
      </c>
      <c r="G1188" s="2212" t="n">
        <v>259894444</v>
      </c>
      <c r="H1188" s="2212" t="n">
        <v>269258400</v>
      </c>
      <c r="I1188" s="2212" t="n">
        <f aca="false">H1188-G1188</f>
        <v>9363956</v>
      </c>
      <c r="J1188" s="2213" t="n">
        <v>1</v>
      </c>
      <c r="K1188" s="2214"/>
      <c r="L1188" s="2128" t="n">
        <f aca="false">J1188*I1188*F1188</f>
        <v>9363956</v>
      </c>
      <c r="M1188" s="2128"/>
      <c r="N1188" s="2131"/>
      <c r="O1188" s="2151"/>
    </row>
    <row r="1189" customFormat="false" ht="15.75" hidden="false" customHeight="false" outlineLevel="0" collapsed="false">
      <c r="A1189" s="2027" t="n">
        <v>4</v>
      </c>
      <c r="B1189" s="2017" t="s">
        <v>2223</v>
      </c>
      <c r="C1189" s="2018" t="n">
        <v>33</v>
      </c>
      <c r="D1189" s="2514" t="s">
        <v>67</v>
      </c>
      <c r="E1189" s="2018" t="n">
        <v>196</v>
      </c>
      <c r="F1189" s="2071" t="n">
        <v>1</v>
      </c>
      <c r="G1189" s="2212" t="n">
        <v>197611920</v>
      </c>
      <c r="H1189" s="2212" t="n">
        <v>206984400</v>
      </c>
      <c r="I1189" s="2212" t="n">
        <f aca="false">H1189-G1189</f>
        <v>9372480</v>
      </c>
      <c r="J1189" s="2213" t="n">
        <v>1</v>
      </c>
      <c r="K1189" s="2214"/>
      <c r="L1189" s="2128" t="n">
        <f aca="false">J1189*I1189*F1189</f>
        <v>9372480</v>
      </c>
      <c r="M1189" s="2128"/>
      <c r="N1189" s="2131"/>
      <c r="O1189" s="2151"/>
    </row>
    <row r="1190" customFormat="false" ht="15.75" hidden="false" customHeight="false" outlineLevel="0" collapsed="false">
      <c r="A1190" s="2132"/>
      <c r="B1190" s="2142"/>
      <c r="C1190" s="2143"/>
      <c r="D1190" s="2143"/>
      <c r="E1190" s="2143"/>
      <c r="F1190" s="2454"/>
      <c r="G1190" s="2145"/>
      <c r="H1190" s="2145"/>
      <c r="I1190" s="2145"/>
      <c r="J1190" s="2142" t="s">
        <v>475</v>
      </c>
      <c r="K1190" s="2121"/>
      <c r="L1190" s="2130" t="n">
        <f aca="false">SUM(L1188:L1189)</f>
        <v>18736436</v>
      </c>
      <c r="M1190" s="2130" t="n">
        <f aca="false">SUM(M1188:M1189)</f>
        <v>0</v>
      </c>
      <c r="N1190" s="2458"/>
      <c r="O1190" s="2151"/>
    </row>
    <row r="1191" customFormat="false" ht="16.5" hidden="false" customHeight="false" outlineLevel="0" collapsed="false">
      <c r="A1191" s="2080"/>
      <c r="B1191" s="2217"/>
      <c r="C1191" s="2218"/>
      <c r="D1191" s="2218"/>
      <c r="E1191" s="2218"/>
      <c r="F1191" s="2515"/>
      <c r="G1191" s="2220"/>
      <c r="H1191" s="2220"/>
      <c r="I1191" s="2220"/>
      <c r="J1191" s="2217"/>
      <c r="K1191" s="2221"/>
      <c r="L1191" s="2222"/>
      <c r="M1191" s="2222"/>
      <c r="N1191" s="2512"/>
      <c r="O1191" s="2223"/>
    </row>
    <row r="1192" customFormat="false" ht="15.75" hidden="false" customHeight="false" outlineLevel="0" collapsed="false">
      <c r="A1192" s="2080"/>
      <c r="B1192" s="2081" t="s">
        <v>1258</v>
      </c>
      <c r="C1192" s="2081"/>
      <c r="D1192" s="2082" t="s">
        <v>212</v>
      </c>
      <c r="F1192" s="2083" t="s">
        <v>1259</v>
      </c>
      <c r="G1192" s="2083"/>
      <c r="H1192" s="2083"/>
      <c r="I1192" s="2082" t="s">
        <v>212</v>
      </c>
      <c r="K1192" s="2084" t="s">
        <v>1260</v>
      </c>
      <c r="L1192" s="2084"/>
      <c r="M1192" s="2085" t="s">
        <v>212</v>
      </c>
      <c r="N1192" s="2512"/>
      <c r="O1192" s="2223"/>
    </row>
    <row r="1193" customFormat="false" ht="15.75" hidden="false" customHeight="false" outlineLevel="0" collapsed="false">
      <c r="A1193" s="2080"/>
      <c r="B1193" s="2086" t="str">
        <f aca="false">B1174</f>
        <v>MANKNAGAR 33 KV SIDE</v>
      </c>
      <c r="C1193" s="2086"/>
      <c r="D1193" s="2089" t="n">
        <f aca="false">K1181</f>
        <v>18741792</v>
      </c>
      <c r="F1193" s="2088" t="s">
        <v>1124</v>
      </c>
      <c r="G1193" s="2088"/>
      <c r="H1193" s="2088"/>
      <c r="I1193" s="2224" t="n">
        <f aca="false">L1185</f>
        <v>0</v>
      </c>
      <c r="K1193" s="2225" t="str">
        <f aca="false">F1194</f>
        <v>33 KV NET IMPORT</v>
      </c>
      <c r="L1193" s="2225"/>
      <c r="M1193" s="2091" t="n">
        <f aca="false">I1194</f>
        <v>18741792</v>
      </c>
      <c r="N1193" s="2512"/>
      <c r="O1193" s="2223"/>
    </row>
    <row r="1194" customFormat="false" ht="15.75" hidden="false" customHeight="false" outlineLevel="0" collapsed="false">
      <c r="A1194" s="2080"/>
      <c r="B1194" s="2086"/>
      <c r="C1194" s="2086"/>
      <c r="D1194" s="2226"/>
      <c r="F1194" s="2088" t="s">
        <v>1434</v>
      </c>
      <c r="G1194" s="2088"/>
      <c r="H1194" s="2088"/>
      <c r="I1194" s="2224" t="n">
        <f aca="false">D1197-I1193</f>
        <v>18741792</v>
      </c>
      <c r="K1194" s="2227" t="s">
        <v>2877</v>
      </c>
      <c r="L1194" s="2227"/>
      <c r="M1194" s="2224" t="n">
        <f aca="false">L1190</f>
        <v>18736436</v>
      </c>
      <c r="N1194" s="2512"/>
      <c r="O1194" s="2223"/>
    </row>
    <row r="1195" customFormat="false" ht="15.75" hidden="false" customHeight="false" outlineLevel="0" collapsed="false">
      <c r="A1195" s="2080"/>
      <c r="B1195" s="2086"/>
      <c r="C1195" s="2086"/>
      <c r="D1195" s="2092"/>
      <c r="K1195" s="2088" t="s">
        <v>1262</v>
      </c>
      <c r="L1195" s="2088"/>
      <c r="M1195" s="2224" t="n">
        <f aca="false">M1193-M1194</f>
        <v>5356</v>
      </c>
      <c r="N1195" s="2512"/>
      <c r="O1195" s="2223"/>
    </row>
    <row r="1196" customFormat="false" ht="16.5" hidden="false" customHeight="false" outlineLevel="0" collapsed="false">
      <c r="A1196" s="2080"/>
      <c r="B1196" s="2086"/>
      <c r="C1196" s="2086"/>
      <c r="D1196" s="2095"/>
      <c r="K1196" s="2228" t="s">
        <v>1131</v>
      </c>
      <c r="L1196" s="2228"/>
      <c r="M1196" s="2097" t="n">
        <f aca="false">M1195/M1193</f>
        <v>0.000285778435701346</v>
      </c>
      <c r="N1196" s="2512"/>
      <c r="O1196" s="2223"/>
    </row>
    <row r="1197" customFormat="false" ht="16.5" hidden="false" customHeight="false" outlineLevel="0" collapsed="false">
      <c r="A1197" s="2080"/>
      <c r="B1197" s="2229" t="s">
        <v>1263</v>
      </c>
      <c r="C1197" s="2229"/>
      <c r="D1197" s="2230" t="n">
        <f aca="false">SUM(D1193:D1195)</f>
        <v>18741792</v>
      </c>
      <c r="N1197" s="2512"/>
      <c r="O1197" s="2223"/>
    </row>
    <row r="1198" customFormat="false" ht="15.75" hidden="false" customHeight="false" outlineLevel="0" collapsed="false">
      <c r="A1198" s="2080"/>
      <c r="B1198" s="2217"/>
      <c r="C1198" s="2218"/>
      <c r="D1198" s="2218"/>
      <c r="E1198" s="2218"/>
      <c r="F1198" s="2515"/>
      <c r="G1198" s="2220"/>
      <c r="H1198" s="2220"/>
      <c r="I1198" s="2220"/>
      <c r="J1198" s="2217"/>
      <c r="K1198" s="2221"/>
      <c r="L1198" s="2222"/>
      <c r="M1198" s="2222"/>
      <c r="N1198" s="2512"/>
      <c r="O1198" s="2223"/>
    </row>
    <row r="1199" customFormat="false" ht="15.75" hidden="false" customHeight="false" outlineLevel="0" collapsed="false">
      <c r="B1199" s="2051"/>
      <c r="C1199" s="2077"/>
      <c r="D1199" s="2516"/>
      <c r="E1199" s="2077"/>
      <c r="N1199" s="2517"/>
    </row>
    <row r="1200" customFormat="false" ht="15.75" hidden="false" customHeight="false" outlineLevel="0" collapsed="false">
      <c r="B1200" s="2051"/>
      <c r="C1200" s="2077"/>
      <c r="D1200" s="2516"/>
      <c r="E1200" s="2077"/>
      <c r="N1200" s="2517"/>
    </row>
    <row r="1201" customFormat="false" ht="45" hidden="false" customHeight="false" outlineLevel="0" collapsed="false">
      <c r="A1201" s="2270" t="s">
        <v>2878</v>
      </c>
      <c r="B1201" s="2270"/>
      <c r="C1201" s="2270"/>
      <c r="D1201" s="2270"/>
      <c r="E1201" s="2270"/>
      <c r="F1201" s="2270"/>
      <c r="G1201" s="2270"/>
      <c r="H1201" s="2270"/>
      <c r="I1201" s="2270"/>
      <c r="J1201" s="2270"/>
      <c r="K1201" s="2270"/>
      <c r="L1201" s="2270"/>
      <c r="M1201" s="2270"/>
      <c r="N1201" s="2270"/>
      <c r="O1201" s="1989" t="str">
        <f aca="false">$O$6</f>
        <v>Month June-2023</v>
      </c>
      <c r="S1201" s="1990" t="s">
        <v>1069</v>
      </c>
      <c r="T1201" s="1991" t="str">
        <f aca="false">O1201</f>
        <v>Month June-2023</v>
      </c>
      <c r="U1201" s="1990" t="s">
        <v>1070</v>
      </c>
      <c r="V1201" s="1990" t="s">
        <v>1071</v>
      </c>
      <c r="W1201" s="1990" t="s">
        <v>1072</v>
      </c>
      <c r="X1201" s="1990" t="s">
        <v>1073</v>
      </c>
    </row>
    <row r="1202" customFormat="false" ht="15.75" hidden="false" customHeight="true" outlineLevel="0" collapsed="false">
      <c r="A1202" s="1992" t="s">
        <v>794</v>
      </c>
      <c r="B1202" s="1993" t="s">
        <v>1074</v>
      </c>
      <c r="C1202" s="1994" t="s">
        <v>1075</v>
      </c>
      <c r="D1202" s="1994"/>
      <c r="E1202" s="1994"/>
      <c r="F1202" s="2422" t="s">
        <v>45</v>
      </c>
      <c r="G1202" s="1996" t="s">
        <v>1076</v>
      </c>
      <c r="H1202" s="1996"/>
      <c r="I1202" s="1996"/>
      <c r="J1202" s="1996" t="s">
        <v>29</v>
      </c>
      <c r="K1202" s="1996" t="s">
        <v>1077</v>
      </c>
      <c r="L1202" s="1996"/>
      <c r="M1202" s="1994" t="s">
        <v>1134</v>
      </c>
      <c r="N1202" s="1993"/>
      <c r="O1202" s="1997" t="s">
        <v>479</v>
      </c>
    </row>
    <row r="1203" customFormat="false" ht="15.75" hidden="false" customHeight="false" outlineLevel="0" collapsed="false">
      <c r="A1203" s="1992"/>
      <c r="B1203" s="1993"/>
      <c r="C1203" s="1998" t="s">
        <v>1079</v>
      </c>
      <c r="D1203" s="1998"/>
      <c r="E1203" s="1998" t="s">
        <v>1080</v>
      </c>
      <c r="F1203" s="2422"/>
      <c r="G1203" s="2249" t="n">
        <f aca="false">'NORTH-1'!$H$8</f>
        <v>44929</v>
      </c>
      <c r="H1203" s="2249" t="n">
        <f aca="false">'NORTH-1'!$H$8</f>
        <v>44929</v>
      </c>
      <c r="I1203" s="2000" t="s">
        <v>47</v>
      </c>
      <c r="J1203" s="1996"/>
      <c r="K1203" s="2000" t="s">
        <v>1081</v>
      </c>
      <c r="L1203" s="2000" t="s">
        <v>1082</v>
      </c>
      <c r="M1203" s="1994" t="s">
        <v>1083</v>
      </c>
      <c r="N1203" s="1998" t="s">
        <v>741</v>
      </c>
      <c r="O1203" s="1997"/>
      <c r="T1203" s="1441" t="n">
        <v>15283200.0000001</v>
      </c>
      <c r="U1203" s="1441" t="n">
        <v>15283200.0000001</v>
      </c>
      <c r="V1203" s="1441" t="n">
        <f aca="false">T1203-U1203</f>
        <v>0</v>
      </c>
      <c r="W1203" s="2001" t="n">
        <f aca="false">V1203/U1203*100</f>
        <v>0</v>
      </c>
      <c r="X1203" s="1441" t="str">
        <f aca="false">IF(W1203&gt;40,"FAULT",IF(W1203&lt;-40,"CHECK","OK"))</f>
        <v>OK</v>
      </c>
    </row>
    <row r="1204" customFormat="false" ht="15.75" hidden="false" customHeight="false" outlineLevel="0" collapsed="false">
      <c r="A1204" s="2002" t="n">
        <v>1</v>
      </c>
      <c r="B1204" s="2003" t="n">
        <v>2</v>
      </c>
      <c r="C1204" s="2004" t="n">
        <v>4</v>
      </c>
      <c r="D1204" s="2004"/>
      <c r="E1204" s="2003" t="n">
        <v>5</v>
      </c>
      <c r="F1204" s="2423" t="n">
        <v>7</v>
      </c>
      <c r="G1204" s="2002" t="n">
        <v>9</v>
      </c>
      <c r="H1204" s="2002" t="n">
        <v>9</v>
      </c>
      <c r="I1204" s="2002" t="s">
        <v>1084</v>
      </c>
      <c r="J1204" s="2002" t="n">
        <v>11</v>
      </c>
      <c r="K1204" s="2002" t="s">
        <v>1085</v>
      </c>
      <c r="L1204" s="2002" t="s">
        <v>1086</v>
      </c>
      <c r="M1204" s="2002" t="n">
        <v>14</v>
      </c>
      <c r="N1204" s="2006" t="n">
        <v>15</v>
      </c>
      <c r="O1204" s="2002" t="n">
        <v>16</v>
      </c>
      <c r="V1204" s="1441"/>
      <c r="W1204" s="2001"/>
      <c r="X1204" s="1441"/>
    </row>
    <row r="1205" customFormat="false" ht="15.75" hidden="false" customHeight="false" outlineLevel="0" collapsed="false">
      <c r="A1205" s="2016"/>
      <c r="B1205" s="2008" t="s">
        <v>2879</v>
      </c>
      <c r="C1205" s="2009"/>
      <c r="D1205" s="2009"/>
      <c r="E1205" s="2009"/>
      <c r="F1205" s="2427"/>
      <c r="G1205" s="2009"/>
      <c r="H1205" s="2009"/>
      <c r="I1205" s="2009"/>
      <c r="J1205" s="2009"/>
      <c r="K1205" s="2010"/>
      <c r="L1205" s="2009"/>
      <c r="M1205" s="2013"/>
      <c r="N1205" s="2014"/>
      <c r="O1205" s="2027"/>
      <c r="V1205" s="1441"/>
      <c r="W1205" s="2001"/>
      <c r="X1205" s="1441"/>
    </row>
    <row r="1206" customFormat="false" ht="15.75" hidden="false" customHeight="false" outlineLevel="0" collapsed="false">
      <c r="A1206" s="2016" t="n">
        <v>1</v>
      </c>
      <c r="B1206" s="2017" t="s">
        <v>2750</v>
      </c>
      <c r="C1206" s="2018" t="n">
        <v>11</v>
      </c>
      <c r="D1206" s="2381" t="s">
        <v>76</v>
      </c>
      <c r="E1206" s="2018" t="n">
        <v>192</v>
      </c>
      <c r="F1206" s="2071" t="n">
        <v>1</v>
      </c>
      <c r="G1206" s="2212" t="n">
        <v>257944528</v>
      </c>
      <c r="H1206" s="2212" t="n">
        <v>267260736</v>
      </c>
      <c r="I1206" s="2212" t="n">
        <f aca="false">H1206-G1206</f>
        <v>9316208</v>
      </c>
      <c r="J1206" s="2027" t="n">
        <v>1</v>
      </c>
      <c r="K1206" s="2024" t="n">
        <f aca="false">J1206*I1206*F1206</f>
        <v>9316208</v>
      </c>
      <c r="L1206" s="2128"/>
      <c r="M1206" s="2128" t="n">
        <f aca="false">K1206*$I$1194/$K$1208</f>
        <v>9361554.75161107</v>
      </c>
      <c r="N1206" s="2129"/>
      <c r="O1206" s="2027"/>
      <c r="V1206" s="1441"/>
      <c r="W1206" s="2001"/>
      <c r="X1206" s="1441"/>
    </row>
    <row r="1207" customFormat="false" ht="15.75" hidden="false" customHeight="false" outlineLevel="0" collapsed="false">
      <c r="A1207" s="2016" t="n">
        <v>2</v>
      </c>
      <c r="B1207" s="2017" t="s">
        <v>2752</v>
      </c>
      <c r="C1207" s="2018" t="n">
        <v>11</v>
      </c>
      <c r="D1207" s="2383" t="s">
        <v>76</v>
      </c>
      <c r="E1207" s="2018" t="n">
        <v>118</v>
      </c>
      <c r="F1207" s="2071" t="n">
        <v>1</v>
      </c>
      <c r="G1207" s="2212" t="n">
        <v>196174496</v>
      </c>
      <c r="H1207" s="2212" t="n">
        <v>205509296</v>
      </c>
      <c r="I1207" s="2212" t="n">
        <f aca="false">H1207-G1207</f>
        <v>9334800</v>
      </c>
      <c r="J1207" s="2027" t="n">
        <v>1</v>
      </c>
      <c r="K1207" s="2024" t="n">
        <f aca="false">J1207*I1207*F1207</f>
        <v>9334800</v>
      </c>
      <c r="L1207" s="2128"/>
      <c r="M1207" s="2128" t="n">
        <f aca="false">K1207*$I$1194/$K$1208</f>
        <v>9380237.24838894</v>
      </c>
      <c r="N1207" s="2129"/>
      <c r="O1207" s="2027"/>
      <c r="V1207" s="1441"/>
      <c r="W1207" s="2001"/>
      <c r="X1207" s="1441"/>
    </row>
    <row r="1208" customFormat="false" ht="15.75" hidden="false" customHeight="false" outlineLevel="0" collapsed="false">
      <c r="A1208" s="2016"/>
      <c r="B1208" s="2189"/>
      <c r="C1208" s="2190"/>
      <c r="D1208" s="2191"/>
      <c r="E1208" s="2190"/>
      <c r="F1208" s="2511"/>
      <c r="G1208" s="2193"/>
      <c r="H1208" s="2193" t="n">
        <v>0</v>
      </c>
      <c r="I1208" s="2193"/>
      <c r="J1208" s="2234" t="s">
        <v>475</v>
      </c>
      <c r="K1208" s="2130" t="n">
        <f aca="false">SUM(K1206:K1207)</f>
        <v>18651008</v>
      </c>
      <c r="L1208" s="2235"/>
      <c r="M1208" s="2130" t="n">
        <f aca="false">SUM(M1206:M1207)</f>
        <v>18741792</v>
      </c>
      <c r="N1208" s="2205"/>
      <c r="O1208" s="2027"/>
      <c r="V1208" s="1441"/>
      <c r="W1208" s="2001"/>
      <c r="X1208" s="1441"/>
    </row>
    <row r="1209" customFormat="false" ht="15.75" hidden="false" customHeight="false" outlineLevel="0" collapsed="false">
      <c r="A1209" s="2016"/>
      <c r="B1209" s="2058" t="s">
        <v>2879</v>
      </c>
      <c r="C1209" s="2059"/>
      <c r="D1209" s="2059"/>
      <c r="E1209" s="2059"/>
      <c r="F1209" s="2062"/>
      <c r="G1209" s="2059"/>
      <c r="H1209" s="2059" t="n">
        <v>0</v>
      </c>
      <c r="I1209" s="2059"/>
      <c r="J1209" s="2208"/>
      <c r="K1209" s="2209"/>
      <c r="L1209" s="2210"/>
      <c r="M1209" s="2210"/>
      <c r="N1209" s="2064"/>
      <c r="O1209" s="2027"/>
      <c r="V1209" s="1441"/>
      <c r="W1209" s="2001"/>
      <c r="X1209" s="1441"/>
    </row>
    <row r="1210" customFormat="false" ht="15.75" hidden="false" customHeight="true" outlineLevel="0" collapsed="false">
      <c r="A1210" s="2016" t="n">
        <v>1</v>
      </c>
      <c r="B1210" s="2017" t="s">
        <v>2880</v>
      </c>
      <c r="C1210" s="2152" t="n">
        <v>11</v>
      </c>
      <c r="D1210" s="2579"/>
      <c r="E1210" s="2018" t="n">
        <v>93</v>
      </c>
      <c r="F1210" s="2071" t="n">
        <v>1</v>
      </c>
      <c r="G1210" s="2120" t="n">
        <v>38782904</v>
      </c>
      <c r="H1210" s="2120" t="n">
        <v>39720584</v>
      </c>
      <c r="I1210" s="2053" t="n">
        <f aca="false">H1210-G1210</f>
        <v>937680</v>
      </c>
      <c r="J1210" s="2027" t="n">
        <v>1</v>
      </c>
      <c r="K1210" s="2135"/>
      <c r="L1210" s="2128" t="n">
        <f aca="false">J1210*I1210*F1210</f>
        <v>937680</v>
      </c>
      <c r="M1210" s="2128" t="n">
        <f aca="false">L1210*$K$1227/$L$1227</f>
        <v>951554.676148114</v>
      </c>
      <c r="N1210" s="2474" t="s">
        <v>762</v>
      </c>
      <c r="O1210" s="2155"/>
      <c r="S1210" s="2077" t="str">
        <f aca="false">B1210</f>
        <v>City Corporation</v>
      </c>
      <c r="T1210" s="2519" t="n">
        <f aca="false">M1210</f>
        <v>951554.676148114</v>
      </c>
      <c r="U1210" s="2077" t="n">
        <v>660250.738254282</v>
      </c>
      <c r="V1210" s="1441" t="n">
        <f aca="false">T1210-U1210</f>
        <v>291303.937893832</v>
      </c>
      <c r="W1210" s="2001" t="n">
        <f aca="false">V1210/U1210*100</f>
        <v>44.1201987390496</v>
      </c>
      <c r="X1210" s="1441" t="str">
        <f aca="false">IF(W1210&gt;40,"FAULT",IF(W1210&lt;-40,"CHECK","OK"))</f>
        <v>FAULT</v>
      </c>
    </row>
    <row r="1211" customFormat="false" ht="15.75" hidden="false" customHeight="false" outlineLevel="0" collapsed="false">
      <c r="A1211" s="2016" t="n">
        <v>2</v>
      </c>
      <c r="B1211" s="2017" t="s">
        <v>2881</v>
      </c>
      <c r="C1211" s="2152" t="n">
        <v>11</v>
      </c>
      <c r="D1211" s="2580"/>
      <c r="E1211" s="2018"/>
      <c r="F1211" s="2071" t="n">
        <v>1</v>
      </c>
      <c r="G1211" s="2120" t="n">
        <v>49052840</v>
      </c>
      <c r="H1211" s="2120" t="n">
        <v>51317676</v>
      </c>
      <c r="I1211" s="2053" t="n">
        <f aca="false">H1211-G1211</f>
        <v>2264836</v>
      </c>
      <c r="J1211" s="2027" t="n">
        <v>1</v>
      </c>
      <c r="K1211" s="2135"/>
      <c r="L1211" s="2128" t="n">
        <f aca="false">J1211*I1211*F1211</f>
        <v>2264836</v>
      </c>
      <c r="M1211" s="2128" t="n">
        <f aca="false">L1211*$K$1227/$L$1227</f>
        <v>2298348.35605813</v>
      </c>
      <c r="N1211" s="2474" t="s">
        <v>179</v>
      </c>
      <c r="O1211" s="2155"/>
      <c r="S1211" s="2077" t="str">
        <f aca="false">B1211</f>
        <v>Bot tola</v>
      </c>
      <c r="T1211" s="2519" t="n">
        <f aca="false">M1211</f>
        <v>2298348.35605813</v>
      </c>
      <c r="U1211" s="2077" t="n">
        <v>2240795.06974848</v>
      </c>
      <c r="V1211" s="1441" t="n">
        <f aca="false">T1211-U1211</f>
        <v>57553.2863096567</v>
      </c>
      <c r="W1211" s="2001" t="n">
        <f aca="false">V1211/U1211*100</f>
        <v>2.5684314949924</v>
      </c>
      <c r="X1211" s="1441" t="str">
        <f aca="false">IF(W1211&gt;40,"FAULT",IF(W1211&lt;-40,"CHECK","OK"))</f>
        <v>OK</v>
      </c>
    </row>
    <row r="1212" customFormat="false" ht="15.75" hidden="false" customHeight="false" outlineLevel="0" collapsed="false">
      <c r="A1212" s="2016" t="n">
        <v>3</v>
      </c>
      <c r="B1212" s="2017" t="s">
        <v>2882</v>
      </c>
      <c r="C1212" s="2152" t="n">
        <v>11</v>
      </c>
      <c r="D1212" s="2580"/>
      <c r="E1212" s="2018" t="n">
        <v>145</v>
      </c>
      <c r="F1212" s="2071" t="n">
        <v>1</v>
      </c>
      <c r="G1212" s="2120" t="n">
        <v>32593720</v>
      </c>
      <c r="H1212" s="2120" t="n">
        <v>33590076</v>
      </c>
      <c r="I1212" s="2053" t="n">
        <f aca="false">H1212-G1212</f>
        <v>996356</v>
      </c>
      <c r="J1212" s="2027" t="n">
        <v>1</v>
      </c>
      <c r="K1212" s="2135"/>
      <c r="L1212" s="2128" t="n">
        <f aca="false">J1212*I1212*F1212</f>
        <v>996356</v>
      </c>
      <c r="M1212" s="2128" t="n">
        <f aca="false">L1212*$K$1227/$L$1227</f>
        <v>1011098.89398113</v>
      </c>
      <c r="N1212" s="2474" t="s">
        <v>2479</v>
      </c>
      <c r="O1212" s="2155"/>
      <c r="S1212" s="2077" t="str">
        <f aca="false">B1212</f>
        <v>Jhilpar</v>
      </c>
      <c r="T1212" s="2519" t="n">
        <f aca="false">M1212</f>
        <v>1011098.89398113</v>
      </c>
      <c r="U1212" s="2077" t="n">
        <v>1160185.34862889</v>
      </c>
      <c r="V1212" s="1441" t="n">
        <f aca="false">T1212-U1212</f>
        <v>-149086.454647755</v>
      </c>
      <c r="W1212" s="2001" t="n">
        <f aca="false">V1212/U1212*100</f>
        <v>-12.8502273213453</v>
      </c>
      <c r="X1212" s="1441" t="str">
        <f aca="false">IF(W1212&gt;40,"FAULT",IF(W1212&lt;-40,"CHECK","OK"))</f>
        <v>OK</v>
      </c>
    </row>
    <row r="1213" customFormat="false" ht="15.75" hidden="false" customHeight="false" outlineLevel="0" collapsed="false">
      <c r="A1213" s="2016" t="n">
        <v>4</v>
      </c>
      <c r="B1213" s="2017" t="s">
        <v>2883</v>
      </c>
      <c r="C1213" s="2152" t="n">
        <v>11</v>
      </c>
      <c r="D1213" s="2580"/>
      <c r="E1213" s="2018" t="n">
        <v>128</v>
      </c>
      <c r="F1213" s="2071" t="n">
        <v>1</v>
      </c>
      <c r="G1213" s="2120" t="n">
        <v>34044596</v>
      </c>
      <c r="H1213" s="2120" t="n">
        <v>35782472</v>
      </c>
      <c r="I1213" s="2053" t="n">
        <f aca="false">H1213-G1213</f>
        <v>1737876</v>
      </c>
      <c r="J1213" s="2027" t="n">
        <v>1</v>
      </c>
      <c r="K1213" s="2135"/>
      <c r="L1213" s="2128" t="n">
        <f aca="false">J1213*I1213*F1213</f>
        <v>1737876</v>
      </c>
      <c r="M1213" s="2128" t="n">
        <f aca="false">L1213*$K$1227/$L$1227</f>
        <v>1763591.0271794</v>
      </c>
      <c r="N1213" s="2154" t="s">
        <v>762</v>
      </c>
      <c r="O1213" s="2155"/>
      <c r="S1213" s="2077" t="str">
        <f aca="false">B1213</f>
        <v>Central Bashaboo</v>
      </c>
      <c r="T1213" s="2519" t="n">
        <f aca="false">M1213</f>
        <v>1763591.0271794</v>
      </c>
      <c r="U1213" s="2077" t="n">
        <v>1733572.99874302</v>
      </c>
      <c r="V1213" s="1441" t="n">
        <f aca="false">T1213-U1213</f>
        <v>30018.0284363818</v>
      </c>
      <c r="W1213" s="2001" t="n">
        <f aca="false">V1213/U1213*100</f>
        <v>1.73156991128423</v>
      </c>
      <c r="X1213" s="1441" t="str">
        <f aca="false">IF(W1213&gt;40,"FAULT",IF(W1213&lt;-40,"CHECK","OK"))</f>
        <v>OK</v>
      </c>
    </row>
    <row r="1214" customFormat="false" ht="15.75" hidden="false" customHeight="false" outlineLevel="0" collapsed="false">
      <c r="A1214" s="2016" t="n">
        <v>5</v>
      </c>
      <c r="B1214" s="2017" t="s">
        <v>2884</v>
      </c>
      <c r="C1214" s="2152" t="n">
        <v>11</v>
      </c>
      <c r="D1214" s="2580"/>
      <c r="E1214" s="2018" t="n">
        <v>8</v>
      </c>
      <c r="F1214" s="2071" t="n">
        <v>1.5</v>
      </c>
      <c r="G1214" s="2120" t="n">
        <v>17533438</v>
      </c>
      <c r="H1214" s="2120" t="n">
        <v>17980396</v>
      </c>
      <c r="I1214" s="2053" t="n">
        <f aca="false">H1214-G1214</f>
        <v>446958</v>
      </c>
      <c r="J1214" s="2027" t="n">
        <v>1</v>
      </c>
      <c r="K1214" s="2135"/>
      <c r="L1214" s="2128" t="n">
        <f aca="false">J1214*I1214*F1214</f>
        <v>670437</v>
      </c>
      <c r="M1214" s="2128" t="n">
        <f aca="false">L1214*$K$1227/$L$1227</f>
        <v>680357.331299284</v>
      </c>
      <c r="N1214" s="2154" t="s">
        <v>2479</v>
      </c>
      <c r="O1214" s="2155"/>
      <c r="S1214" s="2077" t="str">
        <f aca="false">B1214</f>
        <v>Kadamtala</v>
      </c>
      <c r="T1214" s="2519" t="n">
        <f aca="false">M1214</f>
        <v>680357.331299284</v>
      </c>
      <c r="U1214" s="2077" t="n">
        <v>1958904.8441185</v>
      </c>
      <c r="V1214" s="1441" t="n">
        <f aca="false">T1214-U1214</f>
        <v>-1278547.51281922</v>
      </c>
      <c r="W1214" s="2001" t="n">
        <f aca="false">V1214/U1214*100</f>
        <v>-65.2684849219697</v>
      </c>
      <c r="X1214" s="1441" t="str">
        <f aca="false">IF(W1214&gt;40,"FAULT",IF(W1214&lt;-40,"CHECK","OK"))</f>
        <v>CHECK</v>
      </c>
    </row>
    <row r="1215" customFormat="false" ht="15.75" hidden="false" customHeight="false" outlineLevel="0" collapsed="false">
      <c r="A1215" s="2016" t="n">
        <v>6</v>
      </c>
      <c r="B1215" s="2017" t="s">
        <v>2885</v>
      </c>
      <c r="C1215" s="2152" t="n">
        <v>11</v>
      </c>
      <c r="D1215" s="2580"/>
      <c r="E1215" s="2018" t="n">
        <v>119</v>
      </c>
      <c r="F1215" s="2071" t="n">
        <v>1</v>
      </c>
      <c r="G1215" s="2120" t="n">
        <v>17300398</v>
      </c>
      <c r="H1215" s="2120" t="n">
        <v>18412676</v>
      </c>
      <c r="I1215" s="2053" t="n">
        <f aca="false">H1215-G1215</f>
        <v>1112278</v>
      </c>
      <c r="J1215" s="2027" t="n">
        <v>1</v>
      </c>
      <c r="K1215" s="2135"/>
      <c r="L1215" s="2128" t="n">
        <f aca="false">J1215*I1215*F1215</f>
        <v>1112278</v>
      </c>
      <c r="M1215" s="2128" t="n">
        <f aca="false">L1215*$K$1227/$L$1227</f>
        <v>1128736.17020377</v>
      </c>
      <c r="N1215" s="2474" t="s">
        <v>750</v>
      </c>
      <c r="O1215" s="2155"/>
      <c r="S1215" s="2077" t="str">
        <f aca="false">B1215</f>
        <v>Ansar VDP</v>
      </c>
      <c r="T1215" s="2519" t="n">
        <f aca="false">M1215</f>
        <v>1128736.17020377</v>
      </c>
      <c r="U1215" s="2077" t="n">
        <v>727503.131733332</v>
      </c>
      <c r="V1215" s="1441" t="n">
        <f aca="false">T1215-U1215</f>
        <v>401233.038470438</v>
      </c>
      <c r="W1215" s="2001" t="n">
        <f aca="false">V1215/U1215*100</f>
        <v>55.152070275556</v>
      </c>
      <c r="X1215" s="1441" t="str">
        <f aca="false">IF(W1215&gt;40,"FAULT",IF(W1215&lt;-40,"CHECK","OK"))</f>
        <v>FAULT</v>
      </c>
    </row>
    <row r="1216" customFormat="false" ht="15.75" hidden="false" customHeight="false" outlineLevel="0" collapsed="false">
      <c r="A1216" s="2016" t="n">
        <v>7</v>
      </c>
      <c r="B1216" s="2017" t="s">
        <v>2886</v>
      </c>
      <c r="C1216" s="2152" t="n">
        <v>11</v>
      </c>
      <c r="D1216" s="2580"/>
      <c r="E1216" s="2018"/>
      <c r="F1216" s="2071" t="n">
        <v>1</v>
      </c>
      <c r="G1216" s="2120" t="n">
        <v>5309707</v>
      </c>
      <c r="H1216" s="2120" t="n">
        <v>5599066</v>
      </c>
      <c r="I1216" s="2053" t="n">
        <f aca="false">H1216-G1216</f>
        <v>289359</v>
      </c>
      <c r="J1216" s="2027" t="n">
        <v>1</v>
      </c>
      <c r="K1216" s="2135"/>
      <c r="L1216" s="2128" t="n">
        <f aca="false">J1216*I1216*F1216</f>
        <v>289359</v>
      </c>
      <c r="M1216" s="2128" t="n">
        <f aca="false">L1216*$K$1227/$L$1227</f>
        <v>293640.591177739</v>
      </c>
      <c r="N1216" s="2154" t="s">
        <v>2479</v>
      </c>
      <c r="O1216" s="2155"/>
      <c r="S1216" s="2077" t="str">
        <f aca="false">B1216</f>
        <v>Mugda Hospital Express-01</v>
      </c>
      <c r="T1216" s="2519" t="n">
        <f aca="false">M1216</f>
        <v>293640.591177739</v>
      </c>
      <c r="U1216" s="2077" t="n">
        <v>272764.387468378</v>
      </c>
      <c r="V1216" s="1441" t="n">
        <f aca="false">T1216-U1216</f>
        <v>20876.2037093608</v>
      </c>
      <c r="W1216" s="2001" t="n">
        <f aca="false">V1216/U1216*100</f>
        <v>7.65356647292565</v>
      </c>
      <c r="X1216" s="1441" t="str">
        <f aca="false">IF(W1216&gt;40,"FAULT",IF(W1216&lt;-40,"CHECK","OK"))</f>
        <v>OK</v>
      </c>
    </row>
    <row r="1217" customFormat="false" ht="15.75" hidden="false" customHeight="false" outlineLevel="0" collapsed="false">
      <c r="A1217" s="2016" t="n">
        <v>8</v>
      </c>
      <c r="B1217" s="2017" t="s">
        <v>2887</v>
      </c>
      <c r="C1217" s="2152" t="n">
        <v>11</v>
      </c>
      <c r="D1217" s="2580"/>
      <c r="E1217" s="2018" t="n">
        <v>7</v>
      </c>
      <c r="F1217" s="2071" t="n">
        <v>1.22</v>
      </c>
      <c r="G1217" s="2120" t="n">
        <v>45410408</v>
      </c>
      <c r="H1217" s="2120" t="n">
        <v>46545848</v>
      </c>
      <c r="I1217" s="2053" t="n">
        <f aca="false">H1217-G1217</f>
        <v>1135440</v>
      </c>
      <c r="J1217" s="2027" t="n">
        <v>1</v>
      </c>
      <c r="K1217" s="2135"/>
      <c r="L1217" s="2128" t="n">
        <f aca="false">J1217*I1217*F1217</f>
        <v>1385236.8</v>
      </c>
      <c r="M1217" s="2128" t="n">
        <f aca="false">L1217*$K$1227/$L$1227</f>
        <v>1405733.8906796</v>
      </c>
      <c r="N1217" s="2154" t="s">
        <v>2479</v>
      </c>
      <c r="O1217" s="2155"/>
      <c r="S1217" s="2077" t="str">
        <f aca="false">B1217</f>
        <v>Boro Masjid</v>
      </c>
      <c r="T1217" s="2519" t="n">
        <f aca="false">M1217</f>
        <v>1405733.8906796</v>
      </c>
      <c r="U1217" s="2077" t="n">
        <v>1342757.2731942</v>
      </c>
      <c r="V1217" s="1441" t="n">
        <f aca="false">T1217-U1217</f>
        <v>62976.6174854066</v>
      </c>
      <c r="W1217" s="2001" t="n">
        <f aca="false">V1217/U1217*100</f>
        <v>4.69009691793333</v>
      </c>
      <c r="X1217" s="1441" t="str">
        <f aca="false">IF(W1217&gt;40,"FAULT",IF(W1217&lt;-40,"CHECK","OK"))</f>
        <v>OK</v>
      </c>
    </row>
    <row r="1218" customFormat="false" ht="15.75" hidden="false" customHeight="false" outlineLevel="0" collapsed="false">
      <c r="A1218" s="2016" t="n">
        <v>1</v>
      </c>
      <c r="B1218" s="2017" t="s">
        <v>2888</v>
      </c>
      <c r="C1218" s="2152" t="n">
        <v>11</v>
      </c>
      <c r="D1218" s="2580"/>
      <c r="E1218" s="2018" t="n">
        <v>120</v>
      </c>
      <c r="F1218" s="2071" t="n">
        <v>1</v>
      </c>
      <c r="G1218" s="2120" t="n">
        <v>44960492</v>
      </c>
      <c r="H1218" s="2120" t="n">
        <v>45910688</v>
      </c>
      <c r="I1218" s="2053" t="n">
        <f aca="false">H1218-G1218</f>
        <v>950196</v>
      </c>
      <c r="J1218" s="2027" t="n">
        <v>1</v>
      </c>
      <c r="K1218" s="2135"/>
      <c r="L1218" s="2128" t="n">
        <f aca="false">J1218*I1218*F1218</f>
        <v>950196</v>
      </c>
      <c r="M1218" s="2128" t="n">
        <f aca="false">L1218*$K$1227/$L$1227</f>
        <v>964255.873066753</v>
      </c>
      <c r="N1218" s="2154" t="s">
        <v>179</v>
      </c>
      <c r="O1218" s="2155"/>
      <c r="S1218" s="2077" t="str">
        <f aca="false">B1218</f>
        <v>Anandodhara</v>
      </c>
      <c r="T1218" s="2519" t="n">
        <f aca="false">M1218</f>
        <v>964255.873066753</v>
      </c>
      <c r="U1218" s="2077" t="n">
        <v>915566.050803748</v>
      </c>
      <c r="V1218" s="1441" t="n">
        <f aca="false">T1218-U1218</f>
        <v>48689.8222630051</v>
      </c>
      <c r="W1218" s="2001" t="n">
        <f aca="false">V1218/U1218*100</f>
        <v>5.31800214962773</v>
      </c>
      <c r="X1218" s="1441" t="str">
        <f aca="false">IF(W1218&gt;40,"FAULT",IF(W1218&lt;-40,"CHECK","OK"))</f>
        <v>OK</v>
      </c>
    </row>
    <row r="1219" customFormat="false" ht="15.75" hidden="false" customHeight="false" outlineLevel="0" collapsed="false">
      <c r="A1219" s="2016" t="n">
        <v>2</v>
      </c>
      <c r="B1219" s="2017" t="s">
        <v>2889</v>
      </c>
      <c r="C1219" s="2152" t="n">
        <v>11</v>
      </c>
      <c r="D1219" s="2580"/>
      <c r="E1219" s="2018" t="n">
        <v>117</v>
      </c>
      <c r="F1219" s="2071" t="n">
        <v>1</v>
      </c>
      <c r="G1219" s="2120" t="n">
        <v>34952276</v>
      </c>
      <c r="H1219" s="2120" t="n">
        <v>36749792</v>
      </c>
      <c r="I1219" s="2053" t="n">
        <f aca="false">H1219-G1219</f>
        <v>1797516</v>
      </c>
      <c r="J1219" s="2027" t="n">
        <v>1</v>
      </c>
      <c r="K1219" s="2135"/>
      <c r="L1219" s="2128" t="n">
        <f aca="false">J1219*I1219*F1219</f>
        <v>1797516</v>
      </c>
      <c r="M1219" s="2128" t="n">
        <f aca="false">L1219*$K$1227/$L$1227</f>
        <v>1824113.5091407</v>
      </c>
      <c r="N1219" s="2154" t="s">
        <v>762</v>
      </c>
      <c r="O1219" s="2155"/>
      <c r="S1219" s="2077" t="str">
        <f aca="false">B1219</f>
        <v>Culvert</v>
      </c>
      <c r="T1219" s="2519" t="n">
        <f aca="false">M1219</f>
        <v>1824113.5091407</v>
      </c>
      <c r="U1219" s="2077" t="n">
        <v>1912589.13889241</v>
      </c>
      <c r="V1219" s="1441" t="n">
        <f aca="false">T1219-U1219</f>
        <v>-88475.6297517086</v>
      </c>
      <c r="W1219" s="2001" t="n">
        <f aca="false">V1219/U1219*100</f>
        <v>-4.62596110960587</v>
      </c>
      <c r="X1219" s="1441" t="str">
        <f aca="false">IF(W1219&gt;40,"FAULT",IF(W1219&lt;-40,"CHECK","OK"))</f>
        <v>OK</v>
      </c>
    </row>
    <row r="1220" customFormat="false" ht="15.75" hidden="false" customHeight="false" outlineLevel="0" collapsed="false">
      <c r="A1220" s="2016" t="n">
        <v>3</v>
      </c>
      <c r="B1220" s="2017" t="s">
        <v>2890</v>
      </c>
      <c r="C1220" s="2152" t="n">
        <v>11</v>
      </c>
      <c r="D1220" s="2580"/>
      <c r="E1220" s="2018" t="n">
        <v>97</v>
      </c>
      <c r="F1220" s="2071" t="n">
        <v>1</v>
      </c>
      <c r="G1220" s="2120" t="n">
        <v>4845548</v>
      </c>
      <c r="H1220" s="2120" t="n">
        <v>4845548</v>
      </c>
      <c r="I1220" s="2053" t="n">
        <f aca="false">H1220-G1220</f>
        <v>0</v>
      </c>
      <c r="J1220" s="2027" t="n">
        <v>1</v>
      </c>
      <c r="K1220" s="2135"/>
      <c r="L1220" s="2128" t="n">
        <f aca="false">J1220*I1220*F1220</f>
        <v>0</v>
      </c>
      <c r="M1220" s="2128" t="n">
        <f aca="false">L1220*$K$1227/$L$1227</f>
        <v>0</v>
      </c>
      <c r="N1220" s="2154" t="s">
        <v>2479</v>
      </c>
      <c r="O1220" s="2155"/>
      <c r="S1220" s="2077" t="str">
        <f aca="false">B1220</f>
        <v>Mugda Hospital Express-02</v>
      </c>
      <c r="T1220" s="2519" t="n">
        <f aca="false">M1220</f>
        <v>0</v>
      </c>
      <c r="U1220" s="2077" t="n">
        <v>0</v>
      </c>
      <c r="V1220" s="1441" t="n">
        <f aca="false">T1220-U1220</f>
        <v>0</v>
      </c>
      <c r="W1220" s="2001" t="e">
        <f aca="false">V1220/U1220*100</f>
        <v>#DIV/0!</v>
      </c>
      <c r="X1220" s="1441" t="e">
        <f aca="false">IF(W1220&gt;40,"FAULT",IF(W1220&lt;-40,"CHECK","OK"))</f>
        <v>#DIV/0!</v>
      </c>
    </row>
    <row r="1221" customFormat="false" ht="15.75" hidden="false" customHeight="false" outlineLevel="0" collapsed="false">
      <c r="A1221" s="2016" t="n">
        <v>4</v>
      </c>
      <c r="B1221" s="2017" t="s">
        <v>2891</v>
      </c>
      <c r="C1221" s="2152" t="n">
        <v>11</v>
      </c>
      <c r="D1221" s="2580"/>
      <c r="E1221" s="2018" t="n">
        <v>98</v>
      </c>
      <c r="F1221" s="2071" t="n">
        <v>1</v>
      </c>
      <c r="G1221" s="2120" t="n">
        <v>23101984</v>
      </c>
      <c r="H1221" s="2120" t="n">
        <v>24721380</v>
      </c>
      <c r="I1221" s="2053" t="n">
        <f aca="false">H1221-G1221</f>
        <v>1619396</v>
      </c>
      <c r="J1221" s="2027" t="n">
        <v>1</v>
      </c>
      <c r="K1221" s="2135"/>
      <c r="L1221" s="2128" t="n">
        <f aca="false">J1221*I1221*F1221</f>
        <v>1619396</v>
      </c>
      <c r="M1221" s="2128" t="n">
        <f aca="false">L1221*$K$1227/$L$1227</f>
        <v>1643357.90070765</v>
      </c>
      <c r="N1221" s="2154" t="s">
        <v>762</v>
      </c>
      <c r="O1221" s="2155"/>
      <c r="S1221" s="2077" t="str">
        <f aca="false">B1221</f>
        <v>Jhor Pukur</v>
      </c>
      <c r="T1221" s="2519" t="n">
        <f aca="false">M1221</f>
        <v>1643357.90070765</v>
      </c>
      <c r="U1221" s="2077" t="n">
        <v>1429146.88655082</v>
      </c>
      <c r="V1221" s="1441" t="n">
        <f aca="false">T1221-U1221</f>
        <v>214211.014156833</v>
      </c>
      <c r="W1221" s="2001" t="n">
        <f aca="false">V1221/U1221*100</f>
        <v>14.9887332206853</v>
      </c>
      <c r="X1221" s="1441" t="str">
        <f aca="false">IF(W1221&gt;40,"FAULT",IF(W1221&lt;-40,"CHECK","OK"))</f>
        <v>OK</v>
      </c>
    </row>
    <row r="1222" customFormat="false" ht="15.75" hidden="false" customHeight="false" outlineLevel="0" collapsed="false">
      <c r="A1222" s="2016" t="n">
        <v>5</v>
      </c>
      <c r="B1222" s="2017" t="s">
        <v>2892</v>
      </c>
      <c r="C1222" s="2152" t="n">
        <v>11</v>
      </c>
      <c r="D1222" s="2580"/>
      <c r="E1222" s="2018" t="n">
        <v>99</v>
      </c>
      <c r="F1222" s="2071" t="n">
        <v>1</v>
      </c>
      <c r="G1222" s="2120" t="n">
        <v>22071346</v>
      </c>
      <c r="H1222" s="2120" t="n">
        <v>22630184</v>
      </c>
      <c r="I1222" s="2053" t="n">
        <f aca="false">H1222-G1222</f>
        <v>558838</v>
      </c>
      <c r="J1222" s="2027" t="n">
        <v>1</v>
      </c>
      <c r="K1222" s="2135"/>
      <c r="L1222" s="2128" t="n">
        <f aca="false">J1222*I1222*F1222</f>
        <v>558838</v>
      </c>
      <c r="M1222" s="2128" t="n">
        <f aca="false">L1222*$K$1227/$L$1227</f>
        <v>567107.02170171</v>
      </c>
      <c r="N1222" s="2154" t="s">
        <v>2479</v>
      </c>
      <c r="O1222" s="2155"/>
      <c r="S1222" s="2077" t="str">
        <f aca="false">B1222</f>
        <v>T&amp;T</v>
      </c>
      <c r="T1222" s="2519" t="n">
        <f aca="false">M1222</f>
        <v>567107.02170171</v>
      </c>
      <c r="U1222" s="2077" t="n">
        <v>852556.836818629</v>
      </c>
      <c r="V1222" s="1441" t="n">
        <f aca="false">T1222-U1222</f>
        <v>-285449.815116919</v>
      </c>
      <c r="W1222" s="2001" t="n">
        <f aca="false">V1222/U1222*100</f>
        <v>-33.4816170358909</v>
      </c>
      <c r="X1222" s="1441" t="str">
        <f aca="false">IF(W1222&gt;40,"FAULT",IF(W1222&lt;-40,"CHECK","OK"))</f>
        <v>OK</v>
      </c>
    </row>
    <row r="1223" customFormat="false" ht="15.75" hidden="false" customHeight="false" outlineLevel="0" collapsed="false">
      <c r="A1223" s="2016" t="n">
        <v>6</v>
      </c>
      <c r="B1223" s="2017" t="s">
        <v>2893</v>
      </c>
      <c r="C1223" s="2152" t="n">
        <v>11</v>
      </c>
      <c r="D1223" s="2580"/>
      <c r="E1223" s="2018" t="n">
        <v>9</v>
      </c>
      <c r="F1223" s="2071" t="n">
        <v>1</v>
      </c>
      <c r="G1223" s="2120" t="n">
        <v>62774928</v>
      </c>
      <c r="H1223" s="2120" t="n">
        <v>64773440</v>
      </c>
      <c r="I1223" s="2053" t="n">
        <f aca="false">H1223-G1223</f>
        <v>1998512</v>
      </c>
      <c r="J1223" s="2027" t="n">
        <v>1</v>
      </c>
      <c r="K1223" s="2135"/>
      <c r="L1223" s="2128" t="n">
        <f aca="false">J1223*I1223*F1223</f>
        <v>1998512</v>
      </c>
      <c r="M1223" s="2128" t="n">
        <f aca="false">L1223*$K$1227/$L$1227</f>
        <v>2028083.60948097</v>
      </c>
      <c r="N1223" s="2154" t="s">
        <v>179</v>
      </c>
      <c r="O1223" s="2155"/>
      <c r="S1223" s="2077" t="str">
        <f aca="false">B1223</f>
        <v>Haider Ali</v>
      </c>
      <c r="T1223" s="2519" t="n">
        <f aca="false">M1223</f>
        <v>2028083.60948097</v>
      </c>
      <c r="U1223" s="2077" t="n">
        <v>1439434.59532384</v>
      </c>
      <c r="V1223" s="1441" t="n">
        <f aca="false">T1223-U1223</f>
        <v>588649.014157132</v>
      </c>
      <c r="W1223" s="2001" t="n">
        <f aca="false">V1223/U1223*100</f>
        <v>40.8944606493009</v>
      </c>
      <c r="X1223" s="1441" t="str">
        <f aca="false">IF(W1223&gt;40,"FAULT",IF(W1223&lt;-40,"CHECK","OK"))</f>
        <v>FAULT</v>
      </c>
    </row>
    <row r="1224" customFormat="false" ht="15.75" hidden="false" customHeight="false" outlineLevel="0" collapsed="false">
      <c r="A1224" s="2016"/>
      <c r="B1224" s="2017" t="s">
        <v>2894</v>
      </c>
      <c r="C1224" s="2152" t="n">
        <v>11</v>
      </c>
      <c r="D1224" s="2580"/>
      <c r="E1224" s="2018"/>
      <c r="F1224" s="2071" t="n">
        <v>1</v>
      </c>
      <c r="G1224" s="2120" t="n">
        <v>0</v>
      </c>
      <c r="H1224" s="2120" t="n">
        <v>0</v>
      </c>
      <c r="I1224" s="2053" t="n">
        <f aca="false">H1224-G1224</f>
        <v>0</v>
      </c>
      <c r="J1224" s="2027" t="n">
        <v>1</v>
      </c>
      <c r="K1224" s="2135" t="s">
        <v>348</v>
      </c>
      <c r="L1224" s="2237" t="n">
        <v>2150000</v>
      </c>
      <c r="M1224" s="2128" t="n">
        <f aca="false">L1224*$K$1227/$L$1227</f>
        <v>2181813.14917503</v>
      </c>
      <c r="N1224" s="2154" t="s">
        <v>762</v>
      </c>
      <c r="O1224" s="2155"/>
      <c r="T1224" s="2519"/>
      <c r="V1224" s="1441"/>
      <c r="W1224" s="2001"/>
      <c r="X1224" s="1441"/>
    </row>
    <row r="1225" customFormat="false" ht="15.75" hidden="false" customHeight="false" outlineLevel="0" collapsed="false">
      <c r="A1225" s="2016" t="n">
        <v>7</v>
      </c>
      <c r="B1225" s="2017" t="s">
        <v>2657</v>
      </c>
      <c r="C1225" s="2152" t="n">
        <v>11</v>
      </c>
      <c r="D1225" s="2580"/>
      <c r="E1225" s="2018"/>
      <c r="F1225" s="2071" t="n">
        <v>1</v>
      </c>
      <c r="G1225" s="2120" t="n">
        <v>2782</v>
      </c>
      <c r="H1225" s="2120" t="n">
        <v>2875</v>
      </c>
      <c r="I1225" s="2053" t="n">
        <f aca="false">H1225-G1225</f>
        <v>93</v>
      </c>
      <c r="J1225" s="2027" t="n">
        <v>1</v>
      </c>
      <c r="K1225" s="2135"/>
      <c r="L1225" s="2128" t="n">
        <v>0</v>
      </c>
      <c r="M1225" s="2128" t="n">
        <f aca="false">L1225*$K$1227/$L$1227</f>
        <v>0</v>
      </c>
      <c r="N1225" s="2154" t="s">
        <v>2479</v>
      </c>
      <c r="O1225" s="2155"/>
      <c r="S1225" s="2077" t="str">
        <f aca="false">B1225</f>
        <v>AT-01</v>
      </c>
      <c r="T1225" s="2519" t="n">
        <f aca="false">M1225</f>
        <v>0</v>
      </c>
      <c r="U1225" s="2077" t="n">
        <v>0</v>
      </c>
      <c r="V1225" s="1441" t="n">
        <f aca="false">T1225-U1225</f>
        <v>0</v>
      </c>
      <c r="W1225" s="2001" t="e">
        <f aca="false">V1225/U1225*100</f>
        <v>#DIV/0!</v>
      </c>
      <c r="X1225" s="1441" t="e">
        <f aca="false">IF(W1225&gt;40,"FAULT",IF(W1225&lt;-40,"CHECK","OK"))</f>
        <v>#DIV/0!</v>
      </c>
    </row>
    <row r="1226" customFormat="false" ht="15.75" hidden="false" customHeight="false" outlineLevel="0" collapsed="false">
      <c r="A1226" s="2016" t="n">
        <v>8</v>
      </c>
      <c r="B1226" s="2017" t="s">
        <v>2658</v>
      </c>
      <c r="C1226" s="2152" t="n">
        <v>11</v>
      </c>
      <c r="D1226" s="2581"/>
      <c r="E1226" s="2018"/>
      <c r="F1226" s="2071" t="n">
        <v>1</v>
      </c>
      <c r="G1226" s="2120" t="n">
        <v>17</v>
      </c>
      <c r="H1226" s="2120" t="n">
        <v>17</v>
      </c>
      <c r="I1226" s="2053" t="n">
        <f aca="false">H1226-G1226</f>
        <v>0</v>
      </c>
      <c r="J1226" s="2027" t="n">
        <v>1</v>
      </c>
      <c r="K1226" s="2135"/>
      <c r="L1226" s="2128" t="n">
        <f aca="false">J1226*I1226*F1226</f>
        <v>0</v>
      </c>
      <c r="M1226" s="2128" t="n">
        <f aca="false">L1226*$K$1227/$L$1227</f>
        <v>0</v>
      </c>
      <c r="N1226" s="2154" t="s">
        <v>2479</v>
      </c>
      <c r="O1226" s="2155"/>
      <c r="S1226" s="2077" t="str">
        <f aca="false">B1226</f>
        <v>AT-02</v>
      </c>
      <c r="T1226" s="2519" t="n">
        <f aca="false">M1226</f>
        <v>0</v>
      </c>
      <c r="U1226" s="2077" t="n">
        <v>8.45633649144333</v>
      </c>
      <c r="V1226" s="1441" t="n">
        <f aca="false">T1226-U1226</f>
        <v>-8.45633649144333</v>
      </c>
      <c r="W1226" s="2001" t="n">
        <f aca="false">V1226/U1226*100</f>
        <v>-100</v>
      </c>
      <c r="X1226" s="1441" t="str">
        <f aca="false">IF(W1226&gt;40,"FAULT",IF(W1226&lt;-40,"CHECK","OK"))</f>
        <v>CHECK</v>
      </c>
    </row>
    <row r="1227" customFormat="false" ht="20.25" hidden="false" customHeight="false" outlineLevel="0" collapsed="false">
      <c r="A1227" s="2132"/>
      <c r="B1227" s="2142"/>
      <c r="C1227" s="2143"/>
      <c r="D1227" s="2143"/>
      <c r="E1227" s="2143"/>
      <c r="F1227" s="2454"/>
      <c r="G1227" s="2145"/>
      <c r="H1227" s="2145"/>
      <c r="I1227" s="2145"/>
      <c r="J1227" s="2239" t="s">
        <v>1187</v>
      </c>
      <c r="K1227" s="2130" t="n">
        <f aca="false">M1208</f>
        <v>18741792</v>
      </c>
      <c r="L1227" s="2130" t="n">
        <f aca="false">SUM(L1210:L1226)</f>
        <v>18468516.8</v>
      </c>
      <c r="M1227" s="2130" t="n">
        <f aca="false">SUM(M1210:M1226)</f>
        <v>18741792</v>
      </c>
      <c r="N1227" s="2458" t="n">
        <f aca="false">(M1227-L1227)/L1227*100</f>
        <v>1.47968135697827</v>
      </c>
      <c r="O1227" s="2240"/>
    </row>
    <row r="1228" customFormat="false" ht="15.75" hidden="false" customHeight="false" outlineLevel="0" collapsed="false">
      <c r="F1228" s="2100"/>
      <c r="L1228" s="2160"/>
      <c r="N1228" s="2498"/>
    </row>
    <row r="1229" customFormat="false" ht="15.75" hidden="false" customHeight="false" outlineLevel="0" collapsed="false">
      <c r="F1229" s="2169" t="s">
        <v>1234</v>
      </c>
      <c r="G1229" s="2169"/>
      <c r="H1229" s="2169"/>
      <c r="I1229" s="2170" t="s">
        <v>212</v>
      </c>
    </row>
    <row r="1230" customFormat="false" ht="15.75" hidden="false" customHeight="false" outlineLevel="0" collapsed="false">
      <c r="F1230" s="2129" t="s">
        <v>762</v>
      </c>
      <c r="G1230" s="2017" t="s">
        <v>1367</v>
      </c>
      <c r="H1230" s="2017"/>
      <c r="I1230" s="2171" t="n">
        <f aca="false">SUM(M1210,M1213,M1219,M1221)+M1224</f>
        <v>8364430.2623509</v>
      </c>
      <c r="L1230" s="2519"/>
      <c r="O1230" s="2077" t="s">
        <v>122</v>
      </c>
    </row>
    <row r="1231" customFormat="false" ht="15.75" hidden="false" customHeight="false" outlineLevel="0" collapsed="false">
      <c r="F1231" s="2129" t="s">
        <v>179</v>
      </c>
      <c r="G1231" s="2017" t="s">
        <v>1367</v>
      </c>
      <c r="H1231" s="2017"/>
      <c r="I1231" s="2171" t="n">
        <f aca="false">SUM(M1211,M1218,M1223)</f>
        <v>5290687.83860586</v>
      </c>
    </row>
    <row r="1232" customFormat="false" ht="15.75" hidden="false" customHeight="false" outlineLevel="0" collapsed="false">
      <c r="F1232" s="2129" t="s">
        <v>2479</v>
      </c>
      <c r="G1232" s="2017" t="s">
        <v>1367</v>
      </c>
      <c r="H1232" s="2017"/>
      <c r="I1232" s="2171" t="n">
        <f aca="false">SUM(M1212,M1214,M1216,M1217)+M1220+M1222+M1225+M1226</f>
        <v>3957937.72883947</v>
      </c>
    </row>
    <row r="1233" customFormat="false" ht="15.75" hidden="false" customHeight="false" outlineLevel="0" collapsed="false">
      <c r="F1233" s="2129" t="s">
        <v>750</v>
      </c>
      <c r="G1233" s="2017" t="s">
        <v>1367</v>
      </c>
      <c r="H1233" s="2017"/>
      <c r="I1233" s="2171" t="n">
        <f aca="false">M1215</f>
        <v>1128736.17020377</v>
      </c>
    </row>
    <row r="1234" customFormat="false" ht="15.75" hidden="false" customHeight="false" outlineLevel="0" collapsed="false">
      <c r="F1234" s="2260"/>
      <c r="G1234" s="2017"/>
      <c r="H1234" s="2017"/>
      <c r="I1234" s="2171"/>
    </row>
    <row r="1235" customFormat="false" ht="15.75" hidden="false" customHeight="true" outlineLevel="0" collapsed="false">
      <c r="F1235" s="2241" t="s">
        <v>1239</v>
      </c>
      <c r="G1235" s="2241"/>
      <c r="H1235" s="2241"/>
      <c r="I1235" s="2242" t="n">
        <f aca="false">SUM(I1230:I1234)</f>
        <v>18741792</v>
      </c>
      <c r="J1235" s="2130" t="n">
        <f aca="false">I1235-M1227</f>
        <v>0</v>
      </c>
    </row>
    <row r="1236" customFormat="false" ht="15.75" hidden="false" customHeight="false" outlineLevel="0" collapsed="false">
      <c r="F1236" s="2103"/>
    </row>
    <row r="1249" customFormat="false" ht="45" hidden="false" customHeight="false" outlineLevel="0" collapsed="false">
      <c r="A1249" s="2270" t="s">
        <v>2895</v>
      </c>
      <c r="B1249" s="2270"/>
      <c r="C1249" s="2270"/>
      <c r="D1249" s="2270"/>
      <c r="E1249" s="2270"/>
      <c r="F1249" s="2270"/>
      <c r="G1249" s="2270"/>
      <c r="H1249" s="2270"/>
      <c r="I1249" s="2270"/>
      <c r="J1249" s="2270"/>
      <c r="K1249" s="2270"/>
      <c r="L1249" s="2270"/>
      <c r="M1249" s="2270"/>
      <c r="N1249" s="2270"/>
      <c r="O1249" s="1989" t="str">
        <f aca="false">$O$6</f>
        <v>Month June-2023</v>
      </c>
      <c r="S1249" s="1990" t="s">
        <v>1069</v>
      </c>
      <c r="T1249" s="1991" t="str">
        <f aca="false">O1249</f>
        <v>Month June-2023</v>
      </c>
      <c r="U1249" s="1990" t="s">
        <v>1070</v>
      </c>
      <c r="V1249" s="1990" t="s">
        <v>1071</v>
      </c>
      <c r="W1249" s="1990" t="s">
        <v>1072</v>
      </c>
      <c r="X1249" s="1990" t="s">
        <v>1073</v>
      </c>
    </row>
    <row r="1250" customFormat="false" ht="15.75" hidden="false" customHeight="true" outlineLevel="0" collapsed="false">
      <c r="A1250" s="1992" t="s">
        <v>794</v>
      </c>
      <c r="B1250" s="1993" t="s">
        <v>1074</v>
      </c>
      <c r="C1250" s="1994" t="s">
        <v>1075</v>
      </c>
      <c r="D1250" s="1994"/>
      <c r="E1250" s="1994"/>
      <c r="F1250" s="2422" t="s">
        <v>45</v>
      </c>
      <c r="G1250" s="1996" t="s">
        <v>1076</v>
      </c>
      <c r="H1250" s="1996"/>
      <c r="I1250" s="1996"/>
      <c r="J1250" s="1996" t="s">
        <v>29</v>
      </c>
      <c r="K1250" s="1996" t="s">
        <v>1077</v>
      </c>
      <c r="L1250" s="1996"/>
      <c r="M1250" s="1994" t="s">
        <v>1134</v>
      </c>
      <c r="N1250" s="1993"/>
      <c r="O1250" s="1997" t="s">
        <v>479</v>
      </c>
    </row>
    <row r="1251" customFormat="false" ht="15.75" hidden="false" customHeight="false" outlineLevel="0" collapsed="false">
      <c r="A1251" s="1992"/>
      <c r="B1251" s="1993"/>
      <c r="C1251" s="1998" t="s">
        <v>1079</v>
      </c>
      <c r="D1251" s="1998"/>
      <c r="E1251" s="1998" t="s">
        <v>1080</v>
      </c>
      <c r="F1251" s="2422"/>
      <c r="G1251" s="2249" t="n">
        <f aca="false">'NORTH-1'!$H$8</f>
        <v>44929</v>
      </c>
      <c r="H1251" s="2249" t="n">
        <f aca="false">'NORTH-1'!$H$8</f>
        <v>44929</v>
      </c>
      <c r="I1251" s="2000" t="s">
        <v>47</v>
      </c>
      <c r="J1251" s="1996"/>
      <c r="K1251" s="2000" t="s">
        <v>1081</v>
      </c>
      <c r="L1251" s="2000" t="s">
        <v>1082</v>
      </c>
      <c r="M1251" s="1994" t="s">
        <v>1083</v>
      </c>
      <c r="N1251" s="1998" t="s">
        <v>741</v>
      </c>
      <c r="O1251" s="1997"/>
      <c r="T1251" s="1441" t="n">
        <v>15283200.0000001</v>
      </c>
      <c r="U1251" s="1441" t="n">
        <v>15283200.0000001</v>
      </c>
      <c r="V1251" s="1441" t="n">
        <f aca="false">T1251-U1251</f>
        <v>0</v>
      </c>
      <c r="W1251" s="2001" t="n">
        <f aca="false">V1251/U1251*100</f>
        <v>0</v>
      </c>
      <c r="X1251" s="1441" t="str">
        <f aca="false">IF(W1251&gt;40,"FAULT",IF(W1251&lt;-40,"CHECK","OK"))</f>
        <v>OK</v>
      </c>
    </row>
    <row r="1252" customFormat="false" ht="15.75" hidden="false" customHeight="false" outlineLevel="0" collapsed="false">
      <c r="A1252" s="2002" t="n">
        <v>1</v>
      </c>
      <c r="B1252" s="2003" t="n">
        <v>2</v>
      </c>
      <c r="C1252" s="2004" t="n">
        <v>4</v>
      </c>
      <c r="D1252" s="2004"/>
      <c r="E1252" s="2003" t="n">
        <v>5</v>
      </c>
      <c r="F1252" s="2423" t="n">
        <v>7</v>
      </c>
      <c r="G1252" s="2002" t="n">
        <v>9</v>
      </c>
      <c r="H1252" s="2002" t="n">
        <v>9</v>
      </c>
      <c r="I1252" s="2002" t="s">
        <v>1084</v>
      </c>
      <c r="J1252" s="2002" t="n">
        <v>11</v>
      </c>
      <c r="K1252" s="2002" t="s">
        <v>1085</v>
      </c>
      <c r="L1252" s="2002" t="s">
        <v>1086</v>
      </c>
      <c r="M1252" s="2002" t="n">
        <v>14</v>
      </c>
      <c r="N1252" s="2006" t="n">
        <v>15</v>
      </c>
      <c r="O1252" s="2002" t="n">
        <v>16</v>
      </c>
    </row>
    <row r="1253" customFormat="false" ht="15.75" hidden="false" customHeight="false" outlineLevel="0" collapsed="false">
      <c r="A1253" s="2016"/>
      <c r="B1253" s="2008" t="s">
        <v>1371</v>
      </c>
      <c r="C1253" s="2009"/>
      <c r="D1253" s="2009"/>
      <c r="E1253" s="2009"/>
      <c r="F1253" s="2427"/>
      <c r="G1253" s="2009"/>
      <c r="H1253" s="2009"/>
      <c r="I1253" s="2009"/>
      <c r="J1253" s="2009"/>
      <c r="K1253" s="2010"/>
      <c r="L1253" s="2009"/>
      <c r="M1253" s="2013"/>
      <c r="N1253" s="2014"/>
      <c r="O1253" s="2027"/>
    </row>
    <row r="1254" customFormat="false" ht="15.75" hidden="false" customHeight="false" outlineLevel="0" collapsed="false">
      <c r="A1254" s="2176" t="n">
        <f aca="false">A302</f>
        <v>2</v>
      </c>
      <c r="B1254" s="2177" t="str">
        <f aca="false">B302</f>
        <v>Khailgaon</v>
      </c>
      <c r="C1254" s="2178" t="n">
        <f aca="false">C302</f>
        <v>33</v>
      </c>
      <c r="D1254" s="2605" t="str">
        <f aca="false">D302</f>
        <v>Export</v>
      </c>
      <c r="E1254" s="2178" t="str">
        <f aca="false">E302</f>
        <v>BD001895</v>
      </c>
      <c r="F1254" s="2509" t="n">
        <f aca="false">F302</f>
        <v>1</v>
      </c>
      <c r="G1254" s="2182" t="n">
        <f aca="false">G302</f>
        <v>61.6699</v>
      </c>
      <c r="H1254" s="2182" t="n">
        <f aca="false">H302</f>
        <v>61.9199</v>
      </c>
      <c r="I1254" s="2182" t="n">
        <f aca="false">I302</f>
        <v>0.25</v>
      </c>
      <c r="J1254" s="2178" t="n">
        <f aca="false">J302</f>
        <v>240000</v>
      </c>
      <c r="K1254" s="2184" t="n">
        <f aca="false">K302</f>
        <v>0</v>
      </c>
      <c r="L1254" s="2186" t="n">
        <f aca="false">L302</f>
        <v>60000</v>
      </c>
      <c r="M1254" s="2186" t="n">
        <f aca="false">M302</f>
        <v>61670.3866131428</v>
      </c>
      <c r="N1254" s="2129"/>
      <c r="O1254" s="2187"/>
    </row>
    <row r="1255" customFormat="false" ht="15.75" hidden="false" customHeight="false" outlineLevel="0" collapsed="false">
      <c r="A1255" s="2007"/>
      <c r="B1255" s="2008" t="s">
        <v>2871</v>
      </c>
      <c r="C1255" s="2018"/>
      <c r="D1255" s="2535"/>
      <c r="E1255" s="2018"/>
      <c r="F1255" s="2071"/>
      <c r="G1255" s="2053"/>
      <c r="H1255" s="2053"/>
      <c r="I1255" s="2053"/>
      <c r="J1255" s="2027"/>
      <c r="K1255" s="2024"/>
      <c r="L1255" s="2128"/>
      <c r="M1255" s="2128"/>
      <c r="N1255" s="2129"/>
      <c r="O1255" s="2187"/>
    </row>
    <row r="1256" customFormat="false" ht="15.75" hidden="false" customHeight="false" outlineLevel="0" collapsed="false">
      <c r="A1256" s="2188" t="n">
        <f aca="false">'SOUTH-2'!A67</f>
        <v>9</v>
      </c>
      <c r="B1256" s="2177" t="str">
        <f aca="false">'SOUTH-2'!B67</f>
        <v>33kV  Khilgaon Feeder</v>
      </c>
      <c r="C1256" s="2178" t="n">
        <f aca="false">'SOUTH-2'!C67</f>
        <v>33</v>
      </c>
      <c r="D1256" s="2608" t="str">
        <f aca="false">'SOUTH-2'!D67</f>
        <v>Digital</v>
      </c>
      <c r="E1256" s="2178" t="str">
        <f aca="false">'SOUTH-2'!E67</f>
        <v>ABB03915</v>
      </c>
      <c r="F1256" s="2509" t="n">
        <f aca="false">'SOUTH-2'!F67</f>
        <v>1</v>
      </c>
      <c r="G1256" s="2182" t="n">
        <f aca="false">'SOUTH-2'!G67</f>
        <v>263791</v>
      </c>
      <c r="H1256" s="2182" t="n">
        <f aca="false">'SOUTH-2'!H67</f>
        <v>267046</v>
      </c>
      <c r="I1256" s="2182" t="n">
        <f aca="false">'SOUTH-2'!I67</f>
        <v>3255</v>
      </c>
      <c r="J1256" s="2178" t="n">
        <f aca="false">'SOUTH-2'!J67</f>
        <v>2000</v>
      </c>
      <c r="K1256" s="2184" t="n">
        <f aca="false">'SOUTH-2'!K67</f>
        <v>0</v>
      </c>
      <c r="L1256" s="2186" t="n">
        <f aca="false">'SOUTH-2'!L67</f>
        <v>6510000</v>
      </c>
      <c r="M1256" s="2186" t="n">
        <f aca="false">'SOUTH-2'!M67</f>
        <v>6779197.03373028</v>
      </c>
      <c r="N1256" s="2129"/>
      <c r="O1256" s="2027"/>
    </row>
    <row r="1257" customFormat="false" ht="15.75" hidden="false" customHeight="false" outlineLevel="0" collapsed="false">
      <c r="A1257" s="2016"/>
      <c r="B1257" s="2189"/>
      <c r="C1257" s="2190"/>
      <c r="D1257" s="2191"/>
      <c r="E1257" s="2610"/>
      <c r="F1257" s="2611"/>
      <c r="G1257" s="2612"/>
      <c r="H1257" s="2612"/>
      <c r="I1257" s="2612"/>
      <c r="J1257" s="2613" t="s">
        <v>475</v>
      </c>
      <c r="K1257" s="2614" t="n">
        <f aca="false">SUM(K1254:K1256)</f>
        <v>0</v>
      </c>
      <c r="L1257" s="2614" t="n">
        <f aca="false">SUM(L1254:L1256)</f>
        <v>6570000</v>
      </c>
      <c r="M1257" s="2614" t="n">
        <f aca="false">SUM(M1254:M1256)</f>
        <v>6840867.42034342</v>
      </c>
      <c r="N1257" s="2512"/>
      <c r="O1257" s="2027"/>
    </row>
    <row r="1258" customFormat="false" ht="15.75" hidden="false" customHeight="false" outlineLevel="0" collapsed="false">
      <c r="A1258" s="2027"/>
      <c r="B1258" s="2189"/>
      <c r="C1258" s="2190"/>
      <c r="D1258" s="2191"/>
      <c r="E1258" s="2190"/>
      <c r="F1258" s="2511"/>
      <c r="G1258" s="2193"/>
      <c r="H1258" s="2193"/>
      <c r="I1258" s="2204"/>
      <c r="J1258" s="2142" t="s">
        <v>475</v>
      </c>
      <c r="K1258" s="2207"/>
      <c r="L1258" s="2130"/>
      <c r="M1258" s="2130"/>
      <c r="N1258" s="2205"/>
      <c r="O1258" s="2151"/>
    </row>
    <row r="1259" customFormat="false" ht="15.75" hidden="false" customHeight="false" outlineLevel="0" collapsed="false">
      <c r="A1259" s="2027"/>
      <c r="B1259" s="2008" t="s">
        <v>2896</v>
      </c>
      <c r="C1259" s="2009"/>
      <c r="D1259" s="2009"/>
      <c r="E1259" s="2009"/>
      <c r="F1259" s="2427"/>
      <c r="G1259" s="2009"/>
      <c r="H1259" s="2009"/>
      <c r="I1259" s="2009"/>
      <c r="J1259" s="2195"/>
      <c r="K1259" s="2196"/>
      <c r="L1259" s="2197"/>
      <c r="M1259" s="2197"/>
      <c r="N1259" s="2014"/>
      <c r="O1259" s="2151"/>
    </row>
    <row r="1260" customFormat="false" ht="15.75" hidden="false" customHeight="false" outlineLevel="0" collapsed="false">
      <c r="A1260" s="2027"/>
      <c r="B1260" s="2017" t="s">
        <v>2897</v>
      </c>
      <c r="C1260" s="2018" t="n">
        <v>33</v>
      </c>
      <c r="D1260" s="2010" t="s">
        <v>1306</v>
      </c>
      <c r="E1260" s="2018"/>
      <c r="F1260" s="2071" t="n">
        <v>1</v>
      </c>
      <c r="G1260" s="2212" t="n">
        <v>0</v>
      </c>
      <c r="H1260" s="2212" t="n">
        <v>0</v>
      </c>
      <c r="I1260" s="2053" t="n">
        <f aca="false">H1260-G1260</f>
        <v>0</v>
      </c>
      <c r="J1260" s="2027"/>
      <c r="K1260" s="2024"/>
      <c r="L1260" s="2128" t="n">
        <f aca="false">J1260*I1260*F1260</f>
        <v>0</v>
      </c>
      <c r="M1260" s="2128"/>
      <c r="N1260" s="2129"/>
      <c r="O1260" s="2151"/>
    </row>
    <row r="1261" customFormat="false" ht="15.75" hidden="false" customHeight="false" outlineLevel="0" collapsed="false">
      <c r="A1261" s="2027"/>
      <c r="B1261" s="2017" t="s">
        <v>2898</v>
      </c>
      <c r="C1261" s="2018" t="n">
        <v>33</v>
      </c>
      <c r="D1261" s="2010"/>
      <c r="E1261" s="2018"/>
      <c r="F1261" s="2071" t="n">
        <v>1</v>
      </c>
      <c r="G1261" s="2212" t="n">
        <v>0</v>
      </c>
      <c r="H1261" s="2212" t="n">
        <v>0</v>
      </c>
      <c r="I1261" s="2053" t="n">
        <f aca="false">H1261-G1261</f>
        <v>0</v>
      </c>
      <c r="J1261" s="2027"/>
      <c r="K1261" s="2024"/>
      <c r="L1261" s="2128" t="n">
        <f aca="false">J1261*I1261*F1261</f>
        <v>0</v>
      </c>
      <c r="M1261" s="2128"/>
      <c r="N1261" s="2129"/>
      <c r="O1261" s="2151"/>
    </row>
    <row r="1262" customFormat="false" ht="15.75" hidden="false" customHeight="false" outlineLevel="0" collapsed="false">
      <c r="A1262" s="2027"/>
      <c r="B1262" s="2017" t="s">
        <v>2899</v>
      </c>
      <c r="C1262" s="2018" t="n">
        <v>33</v>
      </c>
      <c r="D1262" s="2010"/>
      <c r="E1262" s="2018"/>
      <c r="F1262" s="2071" t="n">
        <v>1</v>
      </c>
      <c r="G1262" s="2212" t="n">
        <v>55929</v>
      </c>
      <c r="H1262" s="2212" t="n">
        <v>56486</v>
      </c>
      <c r="I1262" s="2053" t="n">
        <f aca="false">H1262-G1262</f>
        <v>557</v>
      </c>
      <c r="J1262" s="2027" t="n">
        <v>270</v>
      </c>
      <c r="K1262" s="2024"/>
      <c r="L1262" s="2128" t="n">
        <f aca="false">J1262*I1262*F1262</f>
        <v>150390</v>
      </c>
      <c r="M1262" s="2128"/>
      <c r="N1262" s="2129"/>
      <c r="O1262" s="2151"/>
    </row>
    <row r="1263" customFormat="false" ht="15.75" hidden="false" customHeight="false" outlineLevel="0" collapsed="false">
      <c r="A1263" s="2027"/>
      <c r="B1263" s="2189" t="s">
        <v>2900</v>
      </c>
      <c r="C1263" s="2018" t="n">
        <v>33</v>
      </c>
      <c r="D1263" s="2010"/>
      <c r="E1263" s="2018"/>
      <c r="F1263" s="2071" t="n">
        <v>1.08</v>
      </c>
      <c r="G1263" s="2212" t="n">
        <v>932297</v>
      </c>
      <c r="H1263" s="2212" t="n">
        <v>968067</v>
      </c>
      <c r="I1263" s="2053" t="n">
        <f aca="false">H1263-G1263</f>
        <v>35770</v>
      </c>
      <c r="J1263" s="2027" t="n">
        <v>180</v>
      </c>
      <c r="K1263" s="2024"/>
      <c r="L1263" s="2128" t="n">
        <f aca="false">J1263*I1263*F1263</f>
        <v>6953688</v>
      </c>
      <c r="M1263" s="2128"/>
      <c r="N1263" s="2205"/>
      <c r="O1263" s="2151"/>
    </row>
    <row r="1264" customFormat="false" ht="15.75" hidden="false" customHeight="false" outlineLevel="0" collapsed="false">
      <c r="A1264" s="2027"/>
      <c r="B1264" s="2189"/>
      <c r="C1264" s="2190"/>
      <c r="D1264" s="2191"/>
      <c r="E1264" s="2190"/>
      <c r="F1264" s="2511"/>
      <c r="G1264" s="2193"/>
      <c r="H1264" s="2193" t="n">
        <v>0</v>
      </c>
      <c r="I1264" s="2204"/>
      <c r="J1264" s="2142" t="s">
        <v>475</v>
      </c>
      <c r="K1264" s="2207"/>
      <c r="L1264" s="2130" t="n">
        <f aca="false">SUM(L1260:L1263)</f>
        <v>7104078</v>
      </c>
      <c r="M1264" s="2130"/>
      <c r="N1264" s="2205"/>
      <c r="O1264" s="2151"/>
    </row>
    <row r="1265" customFormat="false" ht="15.75" hidden="false" customHeight="false" outlineLevel="0" collapsed="false">
      <c r="A1265" s="2027"/>
      <c r="B1265" s="2058" t="s">
        <v>2901</v>
      </c>
      <c r="C1265" s="2059"/>
      <c r="D1265" s="2059"/>
      <c r="E1265" s="2059"/>
      <c r="F1265" s="2062"/>
      <c r="G1265" s="2059"/>
      <c r="H1265" s="2059" t="n">
        <v>0</v>
      </c>
      <c r="I1265" s="2059"/>
      <c r="J1265" s="2059"/>
      <c r="K1265" s="2060"/>
      <c r="L1265" s="2059"/>
      <c r="M1265" s="2063"/>
      <c r="N1265" s="2064"/>
      <c r="O1265" s="2015"/>
    </row>
    <row r="1266" customFormat="false" ht="15.75" hidden="false" customHeight="false" outlineLevel="0" collapsed="false">
      <c r="A1266" s="2027"/>
      <c r="B1266" s="2017" t="s">
        <v>1251</v>
      </c>
      <c r="C1266" s="2018" t="n">
        <v>33</v>
      </c>
      <c r="D1266" s="2065" t="s">
        <v>1108</v>
      </c>
      <c r="E1266" s="2066"/>
      <c r="F1266" s="2071"/>
      <c r="G1266" s="2022"/>
      <c r="H1266" s="2022" t="n">
        <v>0</v>
      </c>
      <c r="I1266" s="2022"/>
      <c r="J1266" s="2027"/>
      <c r="K1266" s="2024"/>
      <c r="L1266" s="2029" t="n">
        <f aca="false">J1266*I1266*F1266</f>
        <v>0</v>
      </c>
      <c r="M1266" s="2025"/>
      <c r="N1266" s="2026"/>
      <c r="O1266" s="2027"/>
    </row>
    <row r="1267" customFormat="false" ht="15.75" hidden="false" customHeight="false" outlineLevel="0" collapsed="false">
      <c r="A1267" s="2027"/>
      <c r="B1267" s="2017" t="s">
        <v>1252</v>
      </c>
      <c r="C1267" s="2018" t="n">
        <v>33</v>
      </c>
      <c r="D1267" s="2065"/>
      <c r="E1267" s="2066"/>
      <c r="F1267" s="2071"/>
      <c r="G1267" s="2022"/>
      <c r="H1267" s="2022" t="n">
        <v>0</v>
      </c>
      <c r="I1267" s="2022"/>
      <c r="J1267" s="2027"/>
      <c r="K1267" s="2024"/>
      <c r="L1267" s="2029" t="n">
        <f aca="false">J1267*I1267*F1267</f>
        <v>0</v>
      </c>
      <c r="M1267" s="2029"/>
      <c r="N1267" s="2030"/>
      <c r="O1267" s="2027"/>
    </row>
    <row r="1268" customFormat="false" ht="15.75" hidden="false" customHeight="false" outlineLevel="0" collapsed="false">
      <c r="A1268" s="2027"/>
      <c r="B1268" s="2037"/>
      <c r="C1268" s="2038"/>
      <c r="D1268" s="2038"/>
      <c r="E1268" s="2038"/>
      <c r="F1268" s="2054"/>
      <c r="G1268" s="2041"/>
      <c r="H1268" s="2041" t="n">
        <v>0</v>
      </c>
      <c r="I1268" s="2041"/>
      <c r="J1268" s="2037" t="s">
        <v>1110</v>
      </c>
      <c r="K1268" s="2068"/>
      <c r="L1268" s="2076" t="n">
        <f aca="false">SUM(L1266:L1267)</f>
        <v>0</v>
      </c>
      <c r="M1268" s="2055"/>
      <c r="N1268" s="2016"/>
      <c r="O1268" s="2027"/>
    </row>
    <row r="1269" customFormat="false" ht="15.75" hidden="false" customHeight="false" outlineLevel="0" collapsed="false">
      <c r="A1269" s="2027"/>
      <c r="B1269" s="2189"/>
      <c r="C1269" s="2190"/>
      <c r="D1269" s="2191"/>
      <c r="E1269" s="2190"/>
      <c r="F1269" s="2511"/>
      <c r="G1269" s="2193"/>
      <c r="H1269" s="2193" t="n">
        <v>0</v>
      </c>
      <c r="I1269" s="2204"/>
      <c r="J1269" s="2142"/>
      <c r="K1269" s="2207"/>
      <c r="L1269" s="2130"/>
      <c r="M1269" s="2130"/>
      <c r="N1269" s="2205"/>
      <c r="O1269" s="2151"/>
    </row>
    <row r="1270" customFormat="false" ht="15.75" hidden="false" customHeight="false" outlineLevel="0" collapsed="false">
      <c r="A1270" s="2132"/>
      <c r="B1270" s="2058" t="s">
        <v>2902</v>
      </c>
      <c r="C1270" s="2059"/>
      <c r="D1270" s="2059"/>
      <c r="E1270" s="2059"/>
      <c r="F1270" s="2062"/>
      <c r="G1270" s="2059"/>
      <c r="H1270" s="2059" t="n">
        <v>0</v>
      </c>
      <c r="I1270" s="2059"/>
      <c r="J1270" s="2208"/>
      <c r="K1270" s="2209"/>
      <c r="L1270" s="2210"/>
      <c r="M1270" s="2210"/>
      <c r="N1270" s="2064"/>
      <c r="O1270" s="2151"/>
    </row>
    <row r="1271" customFormat="false" ht="15.75" hidden="false" customHeight="true" outlineLevel="0" collapsed="false">
      <c r="A1271" s="2027" t="n">
        <v>3</v>
      </c>
      <c r="B1271" s="2017" t="s">
        <v>2903</v>
      </c>
      <c r="C1271" s="2018" t="n">
        <v>33</v>
      </c>
      <c r="D1271" s="2070" t="s">
        <v>67</v>
      </c>
      <c r="E1271" s="2018" t="s">
        <v>2904</v>
      </c>
      <c r="F1271" s="2071" t="n">
        <v>1</v>
      </c>
      <c r="G1271" s="2212" t="n">
        <v>805616</v>
      </c>
      <c r="H1271" s="2212" t="n">
        <v>806471</v>
      </c>
      <c r="I1271" s="2212" t="n">
        <f aca="false">H1271-G1271</f>
        <v>855</v>
      </c>
      <c r="J1271" s="2213" t="n">
        <v>180</v>
      </c>
      <c r="K1271" s="2214"/>
      <c r="L1271" s="2128" t="n">
        <f aca="false">J1271*I1271*F1271</f>
        <v>153900</v>
      </c>
      <c r="M1271" s="2128"/>
      <c r="N1271" s="2131"/>
      <c r="O1271" s="2151"/>
    </row>
    <row r="1272" customFormat="false" ht="15.75" hidden="false" customHeight="false" outlineLevel="0" collapsed="false">
      <c r="A1272" s="2027" t="n">
        <v>4</v>
      </c>
      <c r="B1272" s="2017" t="s">
        <v>2905</v>
      </c>
      <c r="C1272" s="2018" t="n">
        <v>33</v>
      </c>
      <c r="D1272" s="2070"/>
      <c r="E1272" s="2018" t="s">
        <v>2906</v>
      </c>
      <c r="F1272" s="2071" t="n">
        <v>1</v>
      </c>
      <c r="G1272" s="2212" t="n">
        <v>682617</v>
      </c>
      <c r="H1272" s="2212" t="n">
        <v>718382</v>
      </c>
      <c r="I1272" s="2212" t="n">
        <f aca="false">H1272-G1272</f>
        <v>35765</v>
      </c>
      <c r="J1272" s="2213" t="n">
        <v>180</v>
      </c>
      <c r="K1272" s="2214"/>
      <c r="L1272" s="2128" t="n">
        <f aca="false">J1272*I1272*F1272</f>
        <v>6437700</v>
      </c>
      <c r="M1272" s="2128"/>
      <c r="N1272" s="2131"/>
      <c r="O1272" s="2151"/>
    </row>
    <row r="1273" customFormat="false" ht="15.75" hidden="false" customHeight="false" outlineLevel="0" collapsed="false">
      <c r="A1273" s="2132"/>
      <c r="B1273" s="2142"/>
      <c r="C1273" s="2143"/>
      <c r="D1273" s="2143"/>
      <c r="E1273" s="2143"/>
      <c r="F1273" s="2454"/>
      <c r="G1273" s="2145"/>
      <c r="H1273" s="2145"/>
      <c r="I1273" s="2145"/>
      <c r="J1273" s="2142" t="s">
        <v>475</v>
      </c>
      <c r="K1273" s="2121"/>
      <c r="L1273" s="2130" t="n">
        <f aca="false">SUM(L1271:L1272)</f>
        <v>6591600</v>
      </c>
      <c r="M1273" s="2130" t="n">
        <f aca="false">SUM(M1271:M1272)</f>
        <v>0</v>
      </c>
      <c r="N1273" s="2458"/>
      <c r="O1273" s="2151"/>
    </row>
    <row r="1274" customFormat="false" ht="16.5" hidden="false" customHeight="false" outlineLevel="0" collapsed="false">
      <c r="A1274" s="2080"/>
      <c r="B1274" s="2217"/>
      <c r="C1274" s="2218"/>
      <c r="D1274" s="2218"/>
      <c r="E1274" s="2218"/>
      <c r="F1274" s="2515"/>
      <c r="G1274" s="2220"/>
      <c r="H1274" s="2220"/>
      <c r="I1274" s="2220"/>
      <c r="J1274" s="2217"/>
      <c r="K1274" s="2221"/>
      <c r="L1274" s="2222"/>
      <c r="M1274" s="2222"/>
      <c r="N1274" s="2512"/>
      <c r="O1274" s="2223"/>
    </row>
    <row r="1275" customFormat="false" ht="15.75" hidden="false" customHeight="false" outlineLevel="0" collapsed="false">
      <c r="A1275" s="2080"/>
      <c r="B1275" s="2081" t="s">
        <v>1258</v>
      </c>
      <c r="C1275" s="2081"/>
      <c r="D1275" s="2082" t="s">
        <v>212</v>
      </c>
      <c r="F1275" s="2083" t="s">
        <v>1434</v>
      </c>
      <c r="G1275" s="2083"/>
      <c r="H1275" s="2083"/>
      <c r="I1275" s="2082" t="s">
        <v>212</v>
      </c>
      <c r="K1275" s="2084" t="s">
        <v>1123</v>
      </c>
      <c r="L1275" s="2084"/>
      <c r="M1275" s="2085" t="s">
        <v>212</v>
      </c>
      <c r="N1275" s="2512"/>
      <c r="O1275" s="2223"/>
    </row>
    <row r="1276" customFormat="false" ht="15.75" hidden="false" customHeight="false" outlineLevel="0" collapsed="false">
      <c r="A1276" s="2080"/>
      <c r="B1276" s="2086" t="str">
        <f aca="false">B1253</f>
        <v>Taltola 33 KV SIDE</v>
      </c>
      <c r="C1276" s="2086"/>
      <c r="D1276" s="2089" t="n">
        <f aca="false">M1257</f>
        <v>6840867.42034342</v>
      </c>
      <c r="F1276" s="2088" t="s">
        <v>1124</v>
      </c>
      <c r="G1276" s="2088"/>
      <c r="H1276" s="2088"/>
      <c r="I1276" s="2224" t="n">
        <f aca="false">L1268</f>
        <v>0</v>
      </c>
      <c r="K1276" s="2225" t="str">
        <f aca="false">F1277</f>
        <v>33 KV NET IMPORT</v>
      </c>
      <c r="L1276" s="2225"/>
      <c r="M1276" s="2091" t="n">
        <f aca="false">I1277</f>
        <v>6591600</v>
      </c>
      <c r="N1276" s="2512"/>
      <c r="O1276" s="2223"/>
    </row>
    <row r="1277" customFormat="false" ht="15.75" hidden="false" customHeight="false" outlineLevel="0" collapsed="false">
      <c r="A1277" s="2080"/>
      <c r="B1277" s="2086"/>
      <c r="C1277" s="2086"/>
      <c r="D1277" s="2226"/>
      <c r="F1277" s="2088" t="s">
        <v>1434</v>
      </c>
      <c r="G1277" s="2088"/>
      <c r="H1277" s="2088"/>
      <c r="I1277" s="2224" t="n">
        <f aca="false">L1273</f>
        <v>6591600</v>
      </c>
      <c r="K1277" s="2227" t="s">
        <v>1261</v>
      </c>
      <c r="L1277" s="2227"/>
      <c r="M1277" s="2224" t="n">
        <f aca="false">L1273</f>
        <v>6591600</v>
      </c>
      <c r="N1277" s="2512"/>
      <c r="O1277" s="2223"/>
    </row>
    <row r="1278" customFormat="false" ht="15.75" hidden="false" customHeight="false" outlineLevel="0" collapsed="false">
      <c r="A1278" s="2080"/>
      <c r="B1278" s="2086"/>
      <c r="C1278" s="2086"/>
      <c r="D1278" s="2226"/>
      <c r="K1278" s="2088" t="s">
        <v>1262</v>
      </c>
      <c r="L1278" s="2088"/>
      <c r="M1278" s="2224" t="n">
        <f aca="false">M1276-M1277</f>
        <v>0</v>
      </c>
      <c r="N1278" s="2512"/>
      <c r="O1278" s="2223"/>
    </row>
    <row r="1279" customFormat="false" ht="16.5" hidden="false" customHeight="false" outlineLevel="0" collapsed="false">
      <c r="A1279" s="2080"/>
      <c r="B1279" s="2086"/>
      <c r="C1279" s="2086"/>
      <c r="D1279" s="2095"/>
      <c r="K1279" s="2228" t="s">
        <v>1131</v>
      </c>
      <c r="L1279" s="2228"/>
      <c r="M1279" s="2097" t="n">
        <f aca="false">M1278/M1276</f>
        <v>0</v>
      </c>
      <c r="N1279" s="2512"/>
      <c r="O1279" s="2223"/>
    </row>
    <row r="1280" customFormat="false" ht="16.5" hidden="false" customHeight="false" outlineLevel="0" collapsed="false">
      <c r="A1280" s="2080"/>
      <c r="B1280" s="2229" t="s">
        <v>1263</v>
      </c>
      <c r="C1280" s="2229"/>
      <c r="D1280" s="2230" t="n">
        <f aca="false">SUM(D1276:D1278)</f>
        <v>6840867.42034342</v>
      </c>
      <c r="N1280" s="2512"/>
      <c r="O1280" s="2223"/>
    </row>
    <row r="1281" customFormat="false" ht="15.75" hidden="false" customHeight="false" outlineLevel="0" collapsed="false">
      <c r="A1281" s="2080"/>
      <c r="B1281" s="2217"/>
      <c r="C1281" s="2218"/>
      <c r="D1281" s="2218"/>
      <c r="E1281" s="2218"/>
      <c r="F1281" s="2515"/>
      <c r="G1281" s="2220"/>
      <c r="H1281" s="2220"/>
      <c r="I1281" s="2220"/>
      <c r="J1281" s="2217"/>
      <c r="K1281" s="2221"/>
      <c r="L1281" s="2222"/>
      <c r="M1281" s="2222"/>
      <c r="N1281" s="2512"/>
      <c r="O1281" s="2223"/>
    </row>
    <row r="1282" customFormat="false" ht="15.75" hidden="false" customHeight="false" outlineLevel="0" collapsed="false">
      <c r="B1282" s="2051"/>
      <c r="C1282" s="2077"/>
      <c r="D1282" s="2516"/>
      <c r="E1282" s="2077"/>
      <c r="N1282" s="2517"/>
    </row>
    <row r="1283" customFormat="false" ht="15.75" hidden="false" customHeight="false" outlineLevel="0" collapsed="false">
      <c r="B1283" s="2051"/>
      <c r="C1283" s="2077"/>
      <c r="D1283" s="2516"/>
      <c r="E1283" s="2077"/>
      <c r="N1283" s="2517"/>
    </row>
    <row r="1284" customFormat="false" ht="45" hidden="false" customHeight="false" outlineLevel="0" collapsed="false">
      <c r="A1284" s="2270" t="s">
        <v>2907</v>
      </c>
      <c r="B1284" s="2270"/>
      <c r="C1284" s="2270"/>
      <c r="D1284" s="2270"/>
      <c r="E1284" s="2270"/>
      <c r="F1284" s="2270"/>
      <c r="G1284" s="2270"/>
      <c r="H1284" s="2270"/>
      <c r="I1284" s="2270"/>
      <c r="J1284" s="2270"/>
      <c r="K1284" s="2270"/>
      <c r="L1284" s="2270"/>
      <c r="M1284" s="2270"/>
      <c r="N1284" s="2270"/>
      <c r="O1284" s="1989" t="str">
        <f aca="false">$O$6</f>
        <v>Month June-2023</v>
      </c>
      <c r="S1284" s="1990" t="s">
        <v>1069</v>
      </c>
      <c r="T1284" s="1991" t="str">
        <f aca="false">O1284</f>
        <v>Month June-2023</v>
      </c>
      <c r="U1284" s="1990" t="s">
        <v>1070</v>
      </c>
      <c r="V1284" s="1990" t="s">
        <v>1071</v>
      </c>
      <c r="W1284" s="1990" t="s">
        <v>1072</v>
      </c>
      <c r="X1284" s="1990" t="s">
        <v>1073</v>
      </c>
    </row>
    <row r="1285" customFormat="false" ht="15.75" hidden="false" customHeight="true" outlineLevel="0" collapsed="false">
      <c r="A1285" s="1992" t="s">
        <v>794</v>
      </c>
      <c r="B1285" s="1993" t="s">
        <v>1074</v>
      </c>
      <c r="C1285" s="1994" t="s">
        <v>1075</v>
      </c>
      <c r="D1285" s="1994"/>
      <c r="E1285" s="1994"/>
      <c r="F1285" s="2422" t="s">
        <v>45</v>
      </c>
      <c r="G1285" s="1996" t="s">
        <v>1076</v>
      </c>
      <c r="H1285" s="1996"/>
      <c r="I1285" s="1996"/>
      <c r="J1285" s="1996" t="s">
        <v>29</v>
      </c>
      <c r="K1285" s="1996" t="s">
        <v>1077</v>
      </c>
      <c r="L1285" s="1996"/>
      <c r="M1285" s="1994" t="s">
        <v>1134</v>
      </c>
      <c r="N1285" s="1993"/>
      <c r="O1285" s="1997" t="s">
        <v>479</v>
      </c>
    </row>
    <row r="1286" customFormat="false" ht="15.75" hidden="false" customHeight="false" outlineLevel="0" collapsed="false">
      <c r="A1286" s="1992"/>
      <c r="B1286" s="1993"/>
      <c r="C1286" s="1998" t="s">
        <v>1079</v>
      </c>
      <c r="D1286" s="1998"/>
      <c r="E1286" s="1998" t="s">
        <v>1080</v>
      </c>
      <c r="F1286" s="2422"/>
      <c r="G1286" s="2249" t="n">
        <f aca="false">'NORTH-1'!$H$8</f>
        <v>44929</v>
      </c>
      <c r="H1286" s="2249" t="n">
        <f aca="false">'NORTH-1'!$H$8</f>
        <v>44929</v>
      </c>
      <c r="I1286" s="2000" t="s">
        <v>47</v>
      </c>
      <c r="J1286" s="1996"/>
      <c r="K1286" s="2000" t="s">
        <v>1081</v>
      </c>
      <c r="L1286" s="2000" t="s">
        <v>1082</v>
      </c>
      <c r="M1286" s="1994" t="s">
        <v>1083</v>
      </c>
      <c r="N1286" s="1998" t="s">
        <v>741</v>
      </c>
      <c r="O1286" s="1997"/>
      <c r="T1286" s="1441" t="n">
        <v>15283200.0000001</v>
      </c>
      <c r="U1286" s="1441" t="n">
        <v>15283200.0000001</v>
      </c>
      <c r="V1286" s="1441" t="n">
        <f aca="false">T1286-U1286</f>
        <v>0</v>
      </c>
      <c r="W1286" s="2001" t="n">
        <f aca="false">V1286/U1286*100</f>
        <v>0</v>
      </c>
      <c r="X1286" s="1441" t="str">
        <f aca="false">IF(W1286&gt;40,"FAULT",IF(W1286&lt;-40,"CHECK","OK"))</f>
        <v>OK</v>
      </c>
    </row>
    <row r="1287" customFormat="false" ht="15.75" hidden="false" customHeight="false" outlineLevel="0" collapsed="false">
      <c r="A1287" s="2002" t="n">
        <v>1</v>
      </c>
      <c r="B1287" s="2003" t="n">
        <v>2</v>
      </c>
      <c r="C1287" s="2004" t="n">
        <v>4</v>
      </c>
      <c r="D1287" s="2004"/>
      <c r="E1287" s="2003" t="n">
        <v>5</v>
      </c>
      <c r="F1287" s="2423" t="n">
        <v>7</v>
      </c>
      <c r="G1287" s="2002" t="n">
        <v>9</v>
      </c>
      <c r="H1287" s="2002" t="n">
        <v>9</v>
      </c>
      <c r="I1287" s="2002" t="s">
        <v>1084</v>
      </c>
      <c r="J1287" s="2002" t="n">
        <v>11</v>
      </c>
      <c r="K1287" s="2002" t="s">
        <v>1085</v>
      </c>
      <c r="L1287" s="2002" t="s">
        <v>1086</v>
      </c>
      <c r="M1287" s="2002" t="n">
        <v>14</v>
      </c>
      <c r="N1287" s="2006" t="n">
        <v>15</v>
      </c>
      <c r="O1287" s="2002" t="n">
        <v>16</v>
      </c>
      <c r="V1287" s="1441"/>
      <c r="W1287" s="2001"/>
      <c r="X1287" s="1441"/>
    </row>
    <row r="1288" customFormat="false" ht="15.75" hidden="false" customHeight="false" outlineLevel="0" collapsed="false">
      <c r="A1288" s="2016"/>
      <c r="B1288" s="2008" t="s">
        <v>2908</v>
      </c>
      <c r="C1288" s="2009"/>
      <c r="D1288" s="2009"/>
      <c r="E1288" s="2009"/>
      <c r="F1288" s="2427"/>
      <c r="G1288" s="2009"/>
      <c r="H1288" s="2009"/>
      <c r="I1288" s="2009"/>
      <c r="J1288" s="2009"/>
      <c r="K1288" s="2010"/>
      <c r="L1288" s="2009"/>
      <c r="M1288" s="2013"/>
      <c r="N1288" s="2014"/>
      <c r="O1288" s="2027"/>
      <c r="V1288" s="1441"/>
      <c r="W1288" s="2001"/>
      <c r="X1288" s="1441"/>
    </row>
    <row r="1289" customFormat="false" ht="15.75" hidden="false" customHeight="false" outlineLevel="0" collapsed="false">
      <c r="A1289" s="2016" t="n">
        <v>1</v>
      </c>
      <c r="B1289" s="2017" t="s">
        <v>2750</v>
      </c>
      <c r="C1289" s="2018" t="n">
        <v>11</v>
      </c>
      <c r="D1289" s="2381" t="s">
        <v>76</v>
      </c>
      <c r="E1289" s="2018" t="s">
        <v>2909</v>
      </c>
      <c r="F1289" s="2071" t="n">
        <v>1</v>
      </c>
      <c r="G1289" s="2212" t="n">
        <v>806409</v>
      </c>
      <c r="H1289" s="2212" t="n">
        <v>807197</v>
      </c>
      <c r="I1289" s="2212" t="n">
        <f aca="false">H1289-G1289</f>
        <v>788</v>
      </c>
      <c r="J1289" s="2027" t="n">
        <v>180</v>
      </c>
      <c r="K1289" s="2024" t="n">
        <f aca="false">J1289*I1289*F1289</f>
        <v>141840</v>
      </c>
      <c r="L1289" s="2128"/>
      <c r="M1289" s="2128" t="n">
        <f aca="false">K1289*$I$1277/$K$1291</f>
        <v>148728.118199519</v>
      </c>
      <c r="N1289" s="2129"/>
      <c r="O1289" s="2027"/>
      <c r="V1289" s="1441"/>
      <c r="W1289" s="2001"/>
      <c r="X1289" s="1441"/>
    </row>
    <row r="1290" customFormat="false" ht="15.75" hidden="false" customHeight="false" outlineLevel="0" collapsed="false">
      <c r="A1290" s="2016" t="n">
        <v>2</v>
      </c>
      <c r="B1290" s="2017" t="s">
        <v>2752</v>
      </c>
      <c r="C1290" s="2018" t="n">
        <v>11</v>
      </c>
      <c r="D1290" s="2383" t="s">
        <v>76</v>
      </c>
      <c r="E1290" s="2018" t="s">
        <v>2910</v>
      </c>
      <c r="F1290" s="2071" t="n">
        <v>1</v>
      </c>
      <c r="G1290" s="2212" t="n">
        <v>845039</v>
      </c>
      <c r="H1290" s="2212" t="n">
        <v>879175</v>
      </c>
      <c r="I1290" s="2212" t="n">
        <f aca="false">H1290-G1290</f>
        <v>34136</v>
      </c>
      <c r="J1290" s="2027" t="n">
        <v>180</v>
      </c>
      <c r="K1290" s="2024" t="n">
        <f aca="false">J1290*I1290*F1290</f>
        <v>6144480</v>
      </c>
      <c r="L1290" s="2128"/>
      <c r="M1290" s="2128" t="n">
        <f aca="false">K1290*$I$1277/$K$1291</f>
        <v>6442871.88180048</v>
      </c>
      <c r="N1290" s="2129"/>
      <c r="O1290" s="2027"/>
      <c r="V1290" s="1441"/>
      <c r="W1290" s="2001"/>
      <c r="X1290" s="1441"/>
    </row>
    <row r="1291" customFormat="false" ht="15.75" hidden="false" customHeight="false" outlineLevel="0" collapsed="false">
      <c r="A1291" s="2016"/>
      <c r="B1291" s="2189"/>
      <c r="C1291" s="2190"/>
      <c r="D1291" s="2191"/>
      <c r="E1291" s="2190"/>
      <c r="F1291" s="2511"/>
      <c r="G1291" s="2193"/>
      <c r="H1291" s="2193" t="n">
        <v>0</v>
      </c>
      <c r="I1291" s="2193"/>
      <c r="J1291" s="2234" t="s">
        <v>475</v>
      </c>
      <c r="K1291" s="2121" t="n">
        <f aca="false">SUM(K1289:K1290)</f>
        <v>6286320</v>
      </c>
      <c r="L1291" s="2235"/>
      <c r="M1291" s="2130" t="n">
        <f aca="false">SUM(M1289:M1290)</f>
        <v>6591600</v>
      </c>
      <c r="N1291" s="2205"/>
      <c r="O1291" s="2027"/>
      <c r="V1291" s="1441"/>
      <c r="W1291" s="2001"/>
      <c r="X1291" s="1441"/>
    </row>
    <row r="1292" customFormat="false" ht="15.75" hidden="false" customHeight="false" outlineLevel="0" collapsed="false">
      <c r="A1292" s="2016"/>
      <c r="B1292" s="2058" t="s">
        <v>2908</v>
      </c>
      <c r="C1292" s="2059"/>
      <c r="D1292" s="2059"/>
      <c r="E1292" s="2059"/>
      <c r="F1292" s="2062"/>
      <c r="G1292" s="2059"/>
      <c r="H1292" s="2059" t="n">
        <v>0</v>
      </c>
      <c r="I1292" s="2059"/>
      <c r="J1292" s="2208"/>
      <c r="K1292" s="2209"/>
      <c r="L1292" s="2210"/>
      <c r="M1292" s="2210"/>
      <c r="N1292" s="2064"/>
      <c r="O1292" s="2027"/>
      <c r="V1292" s="1441"/>
      <c r="W1292" s="2001"/>
      <c r="X1292" s="1441"/>
    </row>
    <row r="1293" customFormat="false" ht="15.75" hidden="false" customHeight="true" outlineLevel="0" collapsed="false">
      <c r="A1293" s="2016" t="n">
        <v>1</v>
      </c>
      <c r="B1293" s="2017" t="s">
        <v>2911</v>
      </c>
      <c r="C1293" s="2152" t="n">
        <v>11</v>
      </c>
      <c r="D1293" s="2579"/>
      <c r="E1293" s="2018" t="s">
        <v>2912</v>
      </c>
      <c r="F1293" s="2071" t="n">
        <v>1</v>
      </c>
      <c r="G1293" s="2120" t="n">
        <v>232427</v>
      </c>
      <c r="H1293" s="2120" t="n">
        <v>277582</v>
      </c>
      <c r="I1293" s="2053" t="n">
        <f aca="false">H1293-G1293</f>
        <v>45155</v>
      </c>
      <c r="J1293" s="2027" t="n">
        <v>60</v>
      </c>
      <c r="K1293" s="2135"/>
      <c r="L1293" s="2128" t="n">
        <f aca="false">J1293*I1293*F1293</f>
        <v>2709300</v>
      </c>
      <c r="M1293" s="2128" t="n">
        <f aca="false">L1293*$K$1303/$L$1303</f>
        <v>2755360.6206057</v>
      </c>
      <c r="N1293" s="2667" t="s">
        <v>1395</v>
      </c>
      <c r="O1293" s="2155"/>
      <c r="S1293" s="2077" t="str">
        <f aca="false">B1293</f>
        <v>Shantinagar s/s-1</v>
      </c>
      <c r="T1293" s="2519" t="n">
        <f aca="false">M1293</f>
        <v>2755360.6206057</v>
      </c>
      <c r="U1293" s="2077" t="n">
        <v>2616486.00951405</v>
      </c>
      <c r="V1293" s="1441" t="n">
        <f aca="false">T1293-U1293</f>
        <v>138874.611091653</v>
      </c>
      <c r="W1293" s="2001" t="n">
        <f aca="false">V1293/U1293*100</f>
        <v>5.30767642504787</v>
      </c>
      <c r="X1293" s="1441" t="str">
        <f aca="false">IF(W1293&gt;40,"FAULT",IF(W1293&lt;-40,"CHECK","OK"))</f>
        <v>OK</v>
      </c>
    </row>
    <row r="1294" customFormat="false" ht="15.75" hidden="false" customHeight="false" outlineLevel="0" collapsed="false">
      <c r="A1294" s="2016" t="n">
        <v>2</v>
      </c>
      <c r="B1294" s="2017" t="s">
        <v>2913</v>
      </c>
      <c r="C1294" s="2152" t="n">
        <v>11</v>
      </c>
      <c r="D1294" s="2580"/>
      <c r="E1294" s="2018" t="s">
        <v>2914</v>
      </c>
      <c r="F1294" s="2071" t="n">
        <v>1</v>
      </c>
      <c r="G1294" s="2120" t="n">
        <v>111867</v>
      </c>
      <c r="H1294" s="2120" t="n">
        <v>117195</v>
      </c>
      <c r="I1294" s="2053" t="n">
        <f aca="false">H1294-G1294</f>
        <v>5328</v>
      </c>
      <c r="J1294" s="2027" t="n">
        <v>60</v>
      </c>
      <c r="K1294" s="2135"/>
      <c r="L1294" s="2128" t="n">
        <f aca="false">J1294*I1294*F1294</f>
        <v>319680</v>
      </c>
      <c r="M1294" s="2128" t="n">
        <f aca="false">L1294*$K$1303/$L$1303</f>
        <v>325114.857415285</v>
      </c>
      <c r="N1294" s="2474" t="s">
        <v>1395</v>
      </c>
      <c r="O1294" s="2155"/>
      <c r="S1294" s="2077" t="str">
        <f aca="false">B1294</f>
        <v>Gulbagh</v>
      </c>
      <c r="T1294" s="2519" t="n">
        <f aca="false">M1294</f>
        <v>325114.857415285</v>
      </c>
      <c r="U1294" s="2077" t="n">
        <v>314880.91137625</v>
      </c>
      <c r="V1294" s="1441" t="n">
        <f aca="false">T1294-U1294</f>
        <v>10233.9460390349</v>
      </c>
      <c r="W1294" s="2001" t="n">
        <f aca="false">V1294/U1294*100</f>
        <v>3.25010048856421</v>
      </c>
      <c r="X1294" s="1441" t="str">
        <f aca="false">IF(W1294&gt;40,"FAULT",IF(W1294&lt;-40,"CHECK","OK"))</f>
        <v>OK</v>
      </c>
    </row>
    <row r="1295" customFormat="false" ht="15.75" hidden="false" customHeight="false" outlineLevel="0" collapsed="false">
      <c r="A1295" s="2016" t="n">
        <v>3</v>
      </c>
      <c r="B1295" s="2017" t="s">
        <v>2915</v>
      </c>
      <c r="C1295" s="2152" t="n">
        <v>11</v>
      </c>
      <c r="D1295" s="2580"/>
      <c r="E1295" s="2018" t="s">
        <v>2916</v>
      </c>
      <c r="F1295" s="2071" t="n">
        <v>1</v>
      </c>
      <c r="G1295" s="2120" t="n">
        <v>14053</v>
      </c>
      <c r="H1295" s="2120" t="n">
        <v>14073</v>
      </c>
      <c r="I1295" s="2053" t="n">
        <f aca="false">H1295-G1295</f>
        <v>20</v>
      </c>
      <c r="J1295" s="2027" t="n">
        <v>60</v>
      </c>
      <c r="K1295" s="2135"/>
      <c r="L1295" s="2128" t="n">
        <f aca="false">J1295*I1295*F1295</f>
        <v>1200</v>
      </c>
      <c r="M1295" s="2128" t="n">
        <f aca="false">L1295*$K$1303/$L$1303</f>
        <v>1220.40111642374</v>
      </c>
      <c r="N1295" s="2474" t="s">
        <v>750</v>
      </c>
      <c r="O1295" s="2155"/>
      <c r="S1295" s="2077" t="str">
        <f aca="false">B1295</f>
        <v>Rampura BTV</v>
      </c>
      <c r="T1295" s="2519" t="n">
        <f aca="false">M1295</f>
        <v>1220.40111642374</v>
      </c>
      <c r="U1295" s="2077" t="n">
        <v>241.334287316535</v>
      </c>
      <c r="V1295" s="1441" t="n">
        <f aca="false">T1295-U1295</f>
        <v>979.066829107206</v>
      </c>
      <c r="W1295" s="2001" t="n">
        <f aca="false">V1295/U1295*100</f>
        <v>405.689071368071</v>
      </c>
      <c r="X1295" s="1441" t="str">
        <f aca="false">IF(W1295&gt;40,"FAULT",IF(W1295&lt;-40,"CHECK","OK"))</f>
        <v>FAULT</v>
      </c>
    </row>
    <row r="1296" customFormat="false" ht="15.75" hidden="false" customHeight="false" outlineLevel="0" collapsed="false">
      <c r="A1296" s="2016" t="n">
        <v>4</v>
      </c>
      <c r="B1296" s="2017" t="s">
        <v>2917</v>
      </c>
      <c r="C1296" s="2152" t="n">
        <v>11</v>
      </c>
      <c r="D1296" s="2580"/>
      <c r="E1296" s="2018" t="s">
        <v>2918</v>
      </c>
      <c r="F1296" s="2071" t="n">
        <v>1</v>
      </c>
      <c r="G1296" s="2120" t="n">
        <v>490108</v>
      </c>
      <c r="H1296" s="2120" t="n">
        <v>505382</v>
      </c>
      <c r="I1296" s="2053" t="n">
        <f aca="false">H1296-G1296</f>
        <v>15274</v>
      </c>
      <c r="J1296" s="2027" t="n">
        <v>60</v>
      </c>
      <c r="K1296" s="2135"/>
      <c r="L1296" s="2128" t="n">
        <f aca="false">J1296*I1296*F1296</f>
        <v>916440</v>
      </c>
      <c r="M1296" s="2128" t="n">
        <f aca="false">L1296*$K$1303/$L$1303</f>
        <v>932020.332612811</v>
      </c>
      <c r="N1296" s="2154" t="s">
        <v>1395</v>
      </c>
      <c r="O1296" s="2155"/>
      <c r="S1296" s="2077" t="str">
        <f aca="false">B1296</f>
        <v>West Shantibag</v>
      </c>
      <c r="T1296" s="2519" t="n">
        <f aca="false">M1296</f>
        <v>932020.332612811</v>
      </c>
      <c r="U1296" s="2077" t="n">
        <v>912726.274631137</v>
      </c>
      <c r="V1296" s="1441" t="n">
        <f aca="false">T1296-U1296</f>
        <v>19294.0579816739</v>
      </c>
      <c r="W1296" s="2001" t="n">
        <f aca="false">V1296/U1296*100</f>
        <v>2.1138931263342</v>
      </c>
      <c r="X1296" s="1441" t="str">
        <f aca="false">IF(W1296&gt;40,"FAULT",IF(W1296&lt;-40,"CHECK","OK"))</f>
        <v>OK</v>
      </c>
    </row>
    <row r="1297" customFormat="false" ht="15.75" hidden="false" customHeight="false" outlineLevel="0" collapsed="false">
      <c r="A1297" s="2016" t="n">
        <v>1</v>
      </c>
      <c r="B1297" s="2017" t="s">
        <v>2919</v>
      </c>
      <c r="C1297" s="2152" t="n">
        <v>11</v>
      </c>
      <c r="D1297" s="2580"/>
      <c r="E1297" s="2018" t="s">
        <v>2920</v>
      </c>
      <c r="F1297" s="2071" t="n">
        <v>1</v>
      </c>
      <c r="G1297" s="2120" t="n">
        <v>537667</v>
      </c>
      <c r="H1297" s="2120" t="n">
        <v>560235</v>
      </c>
      <c r="I1297" s="2053" t="n">
        <f aca="false">H1297-G1297</f>
        <v>22568</v>
      </c>
      <c r="J1297" s="2027" t="n">
        <v>60</v>
      </c>
      <c r="K1297" s="2135"/>
      <c r="L1297" s="2128" t="n">
        <f aca="false">J1297*I1297*F1297</f>
        <v>1354080</v>
      </c>
      <c r="M1297" s="2128" t="n">
        <f aca="false">L1297*$K$1303/$L$1303</f>
        <v>1377100.61977255</v>
      </c>
      <c r="N1297" s="2154" t="s">
        <v>1395</v>
      </c>
      <c r="O1297" s="2155"/>
      <c r="S1297" s="2077" t="str">
        <f aca="false">B1297</f>
        <v>East Malibagh</v>
      </c>
      <c r="T1297" s="2519" t="n">
        <f aca="false">M1297</f>
        <v>1377100.61977255</v>
      </c>
      <c r="U1297" s="2077" t="n">
        <v>1289630.09784774</v>
      </c>
      <c r="V1297" s="1441" t="n">
        <f aca="false">T1297-U1297</f>
        <v>87470.521924813</v>
      </c>
      <c r="W1297" s="2001" t="n">
        <f aca="false">V1297/U1297*100</f>
        <v>6.78260549833573</v>
      </c>
      <c r="X1297" s="1441" t="str">
        <f aca="false">IF(W1297&gt;40,"FAULT",IF(W1297&lt;-40,"CHECK","OK"))</f>
        <v>OK</v>
      </c>
    </row>
    <row r="1298" customFormat="false" ht="15.75" hidden="false" customHeight="false" outlineLevel="0" collapsed="false">
      <c r="A1298" s="2016" t="n">
        <v>2</v>
      </c>
      <c r="B1298" s="2017" t="s">
        <v>2921</v>
      </c>
      <c r="C1298" s="2152" t="n">
        <v>11</v>
      </c>
      <c r="D1298" s="2580"/>
      <c r="E1298" s="2018" t="s">
        <v>2922</v>
      </c>
      <c r="F1298" s="2071" t="n">
        <v>1</v>
      </c>
      <c r="G1298" s="2120" t="n">
        <v>545249</v>
      </c>
      <c r="H1298" s="2120" t="n">
        <v>555020</v>
      </c>
      <c r="I1298" s="2053" t="n">
        <f aca="false">H1298-G1298</f>
        <v>9771</v>
      </c>
      <c r="J1298" s="2027" t="n">
        <v>60</v>
      </c>
      <c r="K1298" s="2135"/>
      <c r="L1298" s="2128" t="n">
        <f aca="false">J1298*I1298*F1298</f>
        <v>586260</v>
      </c>
      <c r="M1298" s="2128" t="n">
        <f aca="false">L1298*$K$1303/$L$1303</f>
        <v>596226.965428819</v>
      </c>
      <c r="N1298" s="2154" t="s">
        <v>1395</v>
      </c>
      <c r="O1298" s="2155" t="s">
        <v>122</v>
      </c>
      <c r="S1298" s="2077" t="str">
        <f aca="false">B1298</f>
        <v>Police Line</v>
      </c>
      <c r="T1298" s="2519" t="n">
        <f aca="false">M1298</f>
        <v>596226.965428819</v>
      </c>
      <c r="U1298" s="2077" t="n">
        <v>576125.277396399</v>
      </c>
      <c r="V1298" s="1441" t="n">
        <f aca="false">T1298-U1298</f>
        <v>20101.6880324193</v>
      </c>
      <c r="W1298" s="2001" t="n">
        <f aca="false">V1298/U1298*100</f>
        <v>3.48911752722637</v>
      </c>
      <c r="X1298" s="1441" t="str">
        <f aca="false">IF(W1298&gt;40,"FAULT",IF(W1298&lt;-40,"CHECK","OK"))</f>
        <v>OK</v>
      </c>
    </row>
    <row r="1299" customFormat="false" ht="31.5" hidden="false" customHeight="false" outlineLevel="0" collapsed="false">
      <c r="A1299" s="2016" t="n">
        <v>3</v>
      </c>
      <c r="B1299" s="2268" t="s">
        <v>2923</v>
      </c>
      <c r="C1299" s="2152" t="n">
        <v>11</v>
      </c>
      <c r="D1299" s="2580"/>
      <c r="E1299" s="2018" t="s">
        <v>2924</v>
      </c>
      <c r="F1299" s="2071" t="n">
        <v>1</v>
      </c>
      <c r="G1299" s="2120" t="n">
        <v>187933</v>
      </c>
      <c r="H1299" s="2120" t="n">
        <v>190385</v>
      </c>
      <c r="I1299" s="2053" t="n">
        <f aca="false">H1299-G1299</f>
        <v>2452</v>
      </c>
      <c r="J1299" s="2027" t="n">
        <v>60</v>
      </c>
      <c r="K1299" s="2135"/>
      <c r="L1299" s="2128" t="n">
        <f aca="false">J1299*I1299*F1299</f>
        <v>147120</v>
      </c>
      <c r="M1299" s="2128" t="n">
        <f aca="false">L1299*$K$1303/$L$1303</f>
        <v>149621.176873551</v>
      </c>
      <c r="N1299" s="2154" t="s">
        <v>1395</v>
      </c>
      <c r="O1299" s="2155"/>
      <c r="S1299" s="2077" t="str">
        <f aca="false">B1299</f>
        <v>PWD RMU
11 KV Sajanpur Feeder.</v>
      </c>
      <c r="T1299" s="2519" t="n">
        <f aca="false">M1299</f>
        <v>149621.176873551</v>
      </c>
      <c r="U1299" s="2077" t="n">
        <v>146188.244541991</v>
      </c>
      <c r="V1299" s="1441" t="n">
        <f aca="false">T1299-U1299</f>
        <v>3432.93233155928</v>
      </c>
      <c r="W1299" s="2001" t="n">
        <f aca="false">V1299/U1299*100</f>
        <v>2.34829574861828</v>
      </c>
      <c r="X1299" s="1441" t="str">
        <f aca="false">IF(W1299&gt;40,"FAULT",IF(W1299&lt;-40,"CHECK","OK"))</f>
        <v>OK</v>
      </c>
    </row>
    <row r="1300" customFormat="false" ht="15.75" hidden="false" customHeight="false" outlineLevel="0" collapsed="false">
      <c r="A1300" s="2016" t="n">
        <v>4</v>
      </c>
      <c r="B1300" s="2017" t="s">
        <v>2925</v>
      </c>
      <c r="C1300" s="2152" t="n">
        <v>11</v>
      </c>
      <c r="D1300" s="2580"/>
      <c r="E1300" s="2018" t="s">
        <v>2926</v>
      </c>
      <c r="F1300" s="2071" t="n">
        <v>1</v>
      </c>
      <c r="G1300" s="2120" t="n">
        <v>157675</v>
      </c>
      <c r="H1300" s="2120" t="n">
        <v>160865</v>
      </c>
      <c r="I1300" s="2053" t="n">
        <f aca="false">H1300-G1300</f>
        <v>3190</v>
      </c>
      <c r="J1300" s="2027" t="n">
        <v>60</v>
      </c>
      <c r="K1300" s="2135"/>
      <c r="L1300" s="2128" t="n">
        <f aca="false">J1300*I1300*F1300</f>
        <v>191400</v>
      </c>
      <c r="M1300" s="2128" t="n">
        <f aca="false">L1300*$K$1303/$L$1303</f>
        <v>194653.978069587</v>
      </c>
      <c r="N1300" s="2154" t="s">
        <v>1395</v>
      </c>
      <c r="O1300" s="2155"/>
      <c r="S1300" s="2077" t="str">
        <f aca="false">B1300</f>
        <v>Benjir Bagan</v>
      </c>
      <c r="T1300" s="2519" t="n">
        <f aca="false">M1300</f>
        <v>194653.978069587</v>
      </c>
      <c r="U1300" s="2077" t="n">
        <v>180699.047628256</v>
      </c>
      <c r="V1300" s="1441" t="n">
        <f aca="false">T1300-U1300</f>
        <v>13954.9304413308</v>
      </c>
      <c r="W1300" s="2001" t="n">
        <f aca="false">V1300/U1300*100</f>
        <v>7.72274708942552</v>
      </c>
      <c r="X1300" s="1441" t="str">
        <f aca="false">IF(W1300&gt;40,"FAULT",IF(W1300&lt;-40,"CHECK","OK"))</f>
        <v>OK</v>
      </c>
    </row>
    <row r="1301" customFormat="false" ht="15.75" hidden="false" customHeight="false" outlineLevel="0" collapsed="false">
      <c r="A1301" s="2016" t="n">
        <v>5</v>
      </c>
      <c r="B1301" s="2017" t="s">
        <v>2927</v>
      </c>
      <c r="C1301" s="2152" t="n">
        <v>11</v>
      </c>
      <c r="D1301" s="2580"/>
      <c r="E1301" s="2018" t="s">
        <v>2928</v>
      </c>
      <c r="F1301" s="2071" t="n">
        <v>1</v>
      </c>
      <c r="G1301" s="2120" t="n">
        <v>830961</v>
      </c>
      <c r="H1301" s="2120" t="n">
        <v>834990</v>
      </c>
      <c r="I1301" s="2053" t="n">
        <f aca="false">H1301-G1301</f>
        <v>4029</v>
      </c>
      <c r="J1301" s="2027" t="n">
        <v>60</v>
      </c>
      <c r="K1301" s="2135"/>
      <c r="L1301" s="2668" t="n">
        <f aca="false">J1301*I1301*F1301</f>
        <v>241740</v>
      </c>
      <c r="M1301" s="2128" t="n">
        <f aca="false">L1301*$K$1303/$L$1303</f>
        <v>245849.804903563</v>
      </c>
      <c r="N1301" s="2154" t="s">
        <v>1790</v>
      </c>
      <c r="O1301" s="2155"/>
      <c r="S1301" s="2077" t="str">
        <f aca="false">B1301</f>
        <v>Shantinagar s/s-2</v>
      </c>
      <c r="T1301" s="2519" t="n">
        <f aca="false">M1301</f>
        <v>245849.804903563</v>
      </c>
      <c r="U1301" s="2077" t="n">
        <v>203082.802776865</v>
      </c>
      <c r="V1301" s="1441" t="n">
        <f aca="false">T1301-U1301</f>
        <v>42767.002126698</v>
      </c>
      <c r="W1301" s="2001" t="n">
        <f aca="false">V1301/U1301*100</f>
        <v>21.0588989032655</v>
      </c>
      <c r="X1301" s="1441" t="str">
        <f aca="false">IF(W1301&gt;40,"FAULT",IF(W1301&lt;-40,"CHECK","OK"))</f>
        <v>OK</v>
      </c>
    </row>
    <row r="1302" customFormat="false" ht="15.75" hidden="false" customHeight="false" outlineLevel="0" collapsed="false">
      <c r="A1302" s="2016" t="n">
        <v>6</v>
      </c>
      <c r="B1302" s="2017" t="s">
        <v>2929</v>
      </c>
      <c r="C1302" s="2152" t="n">
        <v>0.415</v>
      </c>
      <c r="D1302" s="2580"/>
      <c r="E1302" s="2018" t="s">
        <v>2930</v>
      </c>
      <c r="F1302" s="2071" t="n">
        <v>1</v>
      </c>
      <c r="G1302" s="2120" t="n">
        <v>1628.18</v>
      </c>
      <c r="H1302" s="2120" t="n">
        <v>1864.68</v>
      </c>
      <c r="I1302" s="2053" t="n">
        <f aca="false">H1302-G1302</f>
        <v>236.5</v>
      </c>
      <c r="J1302" s="2027" t="n">
        <v>60</v>
      </c>
      <c r="K1302" s="2135"/>
      <c r="L1302" s="2128" t="n">
        <f aca="false">J1302*I1302*F1302</f>
        <v>14190</v>
      </c>
      <c r="M1302" s="2128" t="n">
        <f aca="false">L1302*$K$1303/$L$1303</f>
        <v>14431.2432017107</v>
      </c>
      <c r="N1302" s="2154" t="s">
        <v>1395</v>
      </c>
      <c r="O1302" s="2155"/>
      <c r="S1302" s="2077" t="str">
        <f aca="false">B1302</f>
        <v>AT-1 &amp; AT-2</v>
      </c>
      <c r="T1302" s="2519" t="n">
        <f aca="false">M1302</f>
        <v>14431.2432017107</v>
      </c>
      <c r="U1302" s="2077" t="n">
        <v>0</v>
      </c>
      <c r="V1302" s="1441" t="n">
        <f aca="false">T1302-U1302</f>
        <v>14431.2432017107</v>
      </c>
      <c r="W1302" s="2001" t="e">
        <f aca="false">V1302/U1302*100</f>
        <v>#DIV/0!</v>
      </c>
      <c r="X1302" s="1441" t="e">
        <f aca="false">IF(W1302&gt;40,"FAULT",IF(W1302&lt;-40,"CHECK","OK"))</f>
        <v>#DIV/0!</v>
      </c>
    </row>
    <row r="1303" customFormat="false" ht="20.25" hidden="false" customHeight="false" outlineLevel="0" collapsed="false">
      <c r="A1303" s="2132"/>
      <c r="B1303" s="2142" t="s">
        <v>122</v>
      </c>
      <c r="C1303" s="2143"/>
      <c r="D1303" s="2143"/>
      <c r="E1303" s="2143"/>
      <c r="F1303" s="2454"/>
      <c r="G1303" s="2145"/>
      <c r="H1303" s="2145"/>
      <c r="I1303" s="2145"/>
      <c r="J1303" s="2239" t="s">
        <v>1187</v>
      </c>
      <c r="K1303" s="2130" t="n">
        <f aca="false">M1291</f>
        <v>6591600</v>
      </c>
      <c r="L1303" s="2130" t="n">
        <f aca="false">SUM(L1293:L1302)</f>
        <v>6481410</v>
      </c>
      <c r="M1303" s="2130" t="n">
        <f aca="false">SUM(M1293:M1302)</f>
        <v>6591600</v>
      </c>
      <c r="N1303" s="2458" t="n">
        <f aca="false">(M1303-L1303)/L1303*100</f>
        <v>1.70009303531176</v>
      </c>
      <c r="O1303" s="2240"/>
      <c r="V1303" s="1441"/>
      <c r="W1303" s="2001"/>
      <c r="X1303" s="1441"/>
    </row>
    <row r="1304" customFormat="false" ht="15.75" hidden="false" customHeight="false" outlineLevel="0" collapsed="false">
      <c r="F1304" s="2100"/>
      <c r="N1304" s="2498"/>
    </row>
    <row r="1305" customFormat="false" ht="15.75" hidden="false" customHeight="false" outlineLevel="0" collapsed="false">
      <c r="F1305" s="2169" t="s">
        <v>1234</v>
      </c>
      <c r="G1305" s="2169"/>
      <c r="H1305" s="2169"/>
      <c r="I1305" s="2170" t="s">
        <v>212</v>
      </c>
      <c r="J1305" s="2231" t="s">
        <v>20</v>
      </c>
    </row>
    <row r="1306" customFormat="false" ht="15.75" hidden="false" customHeight="true" outlineLevel="0" collapsed="false">
      <c r="F1306" s="2129" t="s">
        <v>1395</v>
      </c>
      <c r="G1306" s="2017" t="s">
        <v>1367</v>
      </c>
      <c r="H1306" s="2017"/>
      <c r="I1306" s="2171" t="n">
        <f aca="false">SUM(M1293,M1294,M1296,M1297,M1298,M1299,M1300,M1302)+M1322</f>
        <v>6380946.5632941</v>
      </c>
      <c r="J1306" s="2669" t="s">
        <v>1800</v>
      </c>
      <c r="O1306" s="2077" t="s">
        <v>122</v>
      </c>
    </row>
    <row r="1307" customFormat="false" ht="15.75" hidden="false" customHeight="false" outlineLevel="0" collapsed="false">
      <c r="F1307" s="2129" t="s">
        <v>750</v>
      </c>
      <c r="G1307" s="2017" t="s">
        <v>1367</v>
      </c>
      <c r="H1307" s="2017"/>
      <c r="I1307" s="2171" t="n">
        <f aca="false">M1295</f>
        <v>1220.40111642374</v>
      </c>
      <c r="J1307" s="2669"/>
    </row>
    <row r="1308" customFormat="false" ht="15.75" hidden="false" customHeight="false" outlineLevel="0" collapsed="false">
      <c r="F1308" s="2129" t="s">
        <v>748</v>
      </c>
      <c r="G1308" s="2017" t="s">
        <v>1367</v>
      </c>
      <c r="H1308" s="2017"/>
      <c r="I1308" s="2171" t="n">
        <f aca="false">M1323</f>
        <v>127666.160789088</v>
      </c>
      <c r="J1308" s="2669"/>
      <c r="M1308" s="2077" t="s">
        <v>122</v>
      </c>
    </row>
    <row r="1309" customFormat="false" ht="15.75" hidden="false" customHeight="false" outlineLevel="0" collapsed="false">
      <c r="F1309" s="2129" t="s">
        <v>746</v>
      </c>
      <c r="G1309" s="2017" t="s">
        <v>1367</v>
      </c>
      <c r="H1309" s="2017"/>
      <c r="I1309" s="2171" t="n">
        <f aca="false">M1324</f>
        <v>81766.8748003907</v>
      </c>
      <c r="J1309" s="2669"/>
    </row>
    <row r="1310" customFormat="false" ht="15.75" hidden="false" customHeight="false" outlineLevel="0" collapsed="false">
      <c r="F1310" s="2260"/>
      <c r="G1310" s="2017"/>
      <c r="H1310" s="2017"/>
      <c r="I1310" s="2171"/>
    </row>
    <row r="1311" customFormat="false" ht="15.75" hidden="false" customHeight="true" outlineLevel="0" collapsed="false">
      <c r="F1311" s="2241" t="s">
        <v>1239</v>
      </c>
      <c r="G1311" s="2241"/>
      <c r="H1311" s="2241"/>
      <c r="I1311" s="2242" t="n">
        <f aca="false">SUM(I1306:I1310)</f>
        <v>6591600</v>
      </c>
      <c r="J1311" s="2130" t="n">
        <f aca="false">I1311-M1303</f>
        <v>0</v>
      </c>
    </row>
    <row r="1312" customFormat="false" ht="15.75" hidden="false" customHeight="false" outlineLevel="0" collapsed="false">
      <c r="F1312" s="2103"/>
    </row>
    <row r="1313" customFormat="false" ht="15.75" hidden="false" customHeight="false" outlineLevel="0" collapsed="false">
      <c r="F1313" s="2103"/>
    </row>
    <row r="1314" customFormat="false" ht="31.5" hidden="false" customHeight="false" outlineLevel="0" collapsed="false">
      <c r="A1314" s="2270" t="s">
        <v>2931</v>
      </c>
      <c r="B1314" s="2270"/>
      <c r="C1314" s="2270"/>
      <c r="D1314" s="2270"/>
      <c r="E1314" s="2270"/>
      <c r="F1314" s="2270"/>
      <c r="G1314" s="2270"/>
      <c r="H1314" s="2270"/>
      <c r="I1314" s="2270"/>
      <c r="J1314" s="2270"/>
      <c r="K1314" s="2270"/>
      <c r="L1314" s="2270"/>
      <c r="M1314" s="2270"/>
      <c r="N1314" s="2270"/>
      <c r="O1314" s="1989" t="str">
        <f aca="false">$O$6</f>
        <v>Month June-2023</v>
      </c>
    </row>
    <row r="1315" customFormat="false" ht="15.75" hidden="false" customHeight="true" outlineLevel="0" collapsed="false">
      <c r="A1315" s="1992" t="s">
        <v>794</v>
      </c>
      <c r="B1315" s="1993" t="s">
        <v>1074</v>
      </c>
      <c r="C1315" s="1994" t="s">
        <v>1075</v>
      </c>
      <c r="D1315" s="1994"/>
      <c r="E1315" s="1994"/>
      <c r="F1315" s="2422" t="s">
        <v>45</v>
      </c>
      <c r="G1315" s="1996" t="s">
        <v>1076</v>
      </c>
      <c r="H1315" s="1996"/>
      <c r="I1315" s="1996"/>
      <c r="J1315" s="1996" t="s">
        <v>29</v>
      </c>
      <c r="K1315" s="1996" t="s">
        <v>1077</v>
      </c>
      <c r="L1315" s="1996"/>
      <c r="M1315" s="1994" t="s">
        <v>1134</v>
      </c>
      <c r="N1315" s="1993"/>
      <c r="O1315" s="1997" t="s">
        <v>479</v>
      </c>
    </row>
    <row r="1316" customFormat="false" ht="15.75" hidden="false" customHeight="false" outlineLevel="0" collapsed="false">
      <c r="A1316" s="1992"/>
      <c r="B1316" s="1993"/>
      <c r="C1316" s="1998" t="s">
        <v>1079</v>
      </c>
      <c r="D1316" s="1998"/>
      <c r="E1316" s="1998" t="s">
        <v>1080</v>
      </c>
      <c r="F1316" s="2422"/>
      <c r="G1316" s="2249" t="n">
        <f aca="false">'NORTH-1'!$H$8</f>
        <v>44929</v>
      </c>
      <c r="H1316" s="2249" t="n">
        <f aca="false">'NORTH-1'!$H$8</f>
        <v>44929</v>
      </c>
      <c r="I1316" s="2000" t="s">
        <v>47</v>
      </c>
      <c r="J1316" s="1996"/>
      <c r="K1316" s="2000" t="s">
        <v>1081</v>
      </c>
      <c r="L1316" s="2000" t="s">
        <v>1082</v>
      </c>
      <c r="M1316" s="1994" t="s">
        <v>1083</v>
      </c>
      <c r="N1316" s="1998" t="s">
        <v>741</v>
      </c>
      <c r="O1316" s="1997"/>
    </row>
    <row r="1317" customFormat="false" ht="15.75" hidden="false" customHeight="false" outlineLevel="0" collapsed="false">
      <c r="A1317" s="2002" t="n">
        <v>1</v>
      </c>
      <c r="B1317" s="2003" t="n">
        <v>2</v>
      </c>
      <c r="C1317" s="2003" t="n">
        <v>4</v>
      </c>
      <c r="D1317" s="2003"/>
      <c r="E1317" s="2003" t="n">
        <v>5</v>
      </c>
      <c r="F1317" s="2423" t="n">
        <v>7</v>
      </c>
      <c r="G1317" s="2002" t="n">
        <v>9</v>
      </c>
      <c r="H1317" s="2002" t="n">
        <v>9</v>
      </c>
      <c r="I1317" s="2002" t="s">
        <v>1084</v>
      </c>
      <c r="J1317" s="2002" t="n">
        <v>11</v>
      </c>
      <c r="K1317" s="2002" t="s">
        <v>1085</v>
      </c>
      <c r="L1317" s="2002" t="s">
        <v>1086</v>
      </c>
      <c r="M1317" s="2002" t="n">
        <v>14</v>
      </c>
      <c r="N1317" s="2006" t="n">
        <v>15</v>
      </c>
      <c r="O1317" s="2002" t="n">
        <v>16</v>
      </c>
    </row>
    <row r="1318" customFormat="false" ht="15.75" hidden="false" customHeight="false" outlineLevel="0" collapsed="false">
      <c r="A1318" s="2055"/>
      <c r="B1318" s="2670" t="s">
        <v>1805</v>
      </c>
      <c r="C1318" s="2057"/>
      <c r="D1318" s="2671"/>
      <c r="E1318" s="941"/>
      <c r="F1318" s="2672"/>
      <c r="G1318" s="2055"/>
      <c r="H1318" s="2055"/>
      <c r="I1318" s="2055"/>
      <c r="J1318" s="2055"/>
      <c r="K1318" s="941"/>
      <c r="L1318" s="2055"/>
      <c r="M1318" s="2055"/>
      <c r="N1318" s="2016"/>
      <c r="O1318" s="2055"/>
    </row>
    <row r="1319" customFormat="false" ht="15.75" hidden="false" customHeight="false" outlineLevel="0" collapsed="false">
      <c r="A1319" s="2055" t="n">
        <v>1</v>
      </c>
      <c r="B1319" s="2673" t="str">
        <f aca="false">$B$1301</f>
        <v>Shantinagar s/s-2</v>
      </c>
      <c r="C1319" s="2674" t="n">
        <f aca="false">$C$1301</f>
        <v>11</v>
      </c>
      <c r="D1319" s="2055"/>
      <c r="E1319" s="2671" t="str">
        <f aca="false">E1301</f>
        <v>DHK60935</v>
      </c>
      <c r="F1319" s="941" t="n">
        <f aca="false">F1301</f>
        <v>1</v>
      </c>
      <c r="G1319" s="2675" t="n">
        <f aca="false">G1301</f>
        <v>830961</v>
      </c>
      <c r="H1319" s="2675" t="n">
        <f aca="false">H1301</f>
        <v>834990</v>
      </c>
      <c r="I1319" s="2675" t="n">
        <f aca="false">I1301</f>
        <v>4029</v>
      </c>
      <c r="J1319" s="2055" t="n">
        <f aca="false">J1301</f>
        <v>60</v>
      </c>
      <c r="K1319" s="2055"/>
      <c r="L1319" s="1463" t="n">
        <f aca="false">L1301</f>
        <v>241740</v>
      </c>
      <c r="M1319" s="2676" t="n">
        <f aca="false">M1301</f>
        <v>245849.804903563</v>
      </c>
      <c r="N1319" s="2458" t="n">
        <f aca="false">(M1319-L1319)/L1319*100</f>
        <v>1.70009303531176</v>
      </c>
      <c r="O1319" s="2055"/>
    </row>
    <row r="1320" customFormat="false" ht="15.75" hidden="false" customHeight="false" outlineLevel="0" collapsed="false">
      <c r="A1320" s="2055"/>
      <c r="B1320" s="2673"/>
      <c r="C1320" s="2057"/>
      <c r="D1320" s="2671"/>
      <c r="E1320" s="941"/>
      <c r="F1320" s="2672"/>
      <c r="G1320" s="2055"/>
      <c r="H1320" s="2055"/>
      <c r="I1320" s="2055"/>
      <c r="J1320" s="2055"/>
      <c r="K1320" s="941"/>
      <c r="L1320" s="2055"/>
      <c r="M1320" s="2055"/>
      <c r="N1320" s="2016"/>
      <c r="O1320" s="2055"/>
    </row>
    <row r="1321" customFormat="false" ht="15.75" hidden="false" customHeight="false" outlineLevel="0" collapsed="false">
      <c r="A1321" s="2677"/>
      <c r="B1321" s="2678" t="s">
        <v>2932</v>
      </c>
      <c r="C1321" s="2679"/>
      <c r="D1321" s="2680"/>
      <c r="E1321" s="2681"/>
      <c r="F1321" s="2682"/>
      <c r="G1321" s="2677"/>
      <c r="H1321" s="2677"/>
      <c r="I1321" s="2677"/>
      <c r="J1321" s="2677"/>
      <c r="K1321" s="2681"/>
      <c r="L1321" s="2677"/>
      <c r="M1321" s="2677"/>
      <c r="N1321" s="2683"/>
      <c r="O1321" s="2677"/>
    </row>
    <row r="1322" customFormat="false" ht="15.75" hidden="false" customHeight="false" outlineLevel="0" collapsed="false">
      <c r="A1322" s="2055" t="n">
        <v>1</v>
      </c>
      <c r="B1322" s="2673" t="s">
        <v>2933</v>
      </c>
      <c r="C1322" s="2057" t="n">
        <v>11</v>
      </c>
      <c r="D1322" s="2671"/>
      <c r="E1322" s="941" t="n">
        <v>202006932</v>
      </c>
      <c r="F1322" s="2672" t="n">
        <v>1</v>
      </c>
      <c r="G1322" s="2361" t="n">
        <v>1263498</v>
      </c>
      <c r="H1322" s="2361" t="n">
        <v>1263498</v>
      </c>
      <c r="I1322" s="2376" t="n">
        <f aca="false">H1322-G1322</f>
        <v>0</v>
      </c>
      <c r="J1322" s="2349" t="n">
        <v>1</v>
      </c>
      <c r="K1322" s="941" t="s">
        <v>2934</v>
      </c>
      <c r="L1322" s="2676" t="n">
        <f aca="false">L1319-(L1323+L1324)</f>
        <v>35808</v>
      </c>
      <c r="M1322" s="2055" t="n">
        <f aca="false">L1322*$M$1319/$L$1325</f>
        <v>36416.7693140844</v>
      </c>
      <c r="N1322" s="2016" t="s">
        <v>1395</v>
      </c>
      <c r="O1322" s="2055"/>
    </row>
    <row r="1323" customFormat="false" ht="15.75" hidden="false" customHeight="false" outlineLevel="0" collapsed="false">
      <c r="A1323" s="2055" t="n">
        <v>2</v>
      </c>
      <c r="B1323" s="2673" t="s">
        <v>2935</v>
      </c>
      <c r="C1323" s="2057" t="n">
        <v>11</v>
      </c>
      <c r="D1323" s="2671"/>
      <c r="E1323" s="941" t="n">
        <v>202006969</v>
      </c>
      <c r="F1323" s="2672" t="n">
        <v>1</v>
      </c>
      <c r="G1323" s="2361" t="n">
        <v>377976</v>
      </c>
      <c r="H1323" s="2361" t="n">
        <v>377976</v>
      </c>
      <c r="I1323" s="2376" t="n">
        <f aca="false">H1323-G1323</f>
        <v>0</v>
      </c>
      <c r="J1323" s="2055" t="n">
        <v>1</v>
      </c>
      <c r="K1323" s="941" t="s">
        <v>2936</v>
      </c>
      <c r="L1323" s="2055" t="n">
        <v>125532</v>
      </c>
      <c r="M1323" s="2055" t="n">
        <f aca="false">L1323*$M$1319/$L$1325</f>
        <v>127666.160789088</v>
      </c>
      <c r="N1323" s="2016" t="s">
        <v>748</v>
      </c>
      <c r="O1323" s="2055"/>
    </row>
    <row r="1324" customFormat="false" ht="15.75" hidden="false" customHeight="false" outlineLevel="0" collapsed="false">
      <c r="A1324" s="2055" t="n">
        <v>3</v>
      </c>
      <c r="B1324" s="2673" t="s">
        <v>2937</v>
      </c>
      <c r="C1324" s="2057" t="n">
        <v>11</v>
      </c>
      <c r="D1324" s="2671"/>
      <c r="E1324" s="941" t="n">
        <v>952612030119</v>
      </c>
      <c r="F1324" s="2672" t="n">
        <v>1</v>
      </c>
      <c r="G1324" s="2361" t="n">
        <v>1658</v>
      </c>
      <c r="H1324" s="2361" t="n">
        <v>1658</v>
      </c>
      <c r="I1324" s="2376" t="n">
        <f aca="false">H1324-G1324</f>
        <v>0</v>
      </c>
      <c r="J1324" s="2055" t="n">
        <v>1200</v>
      </c>
      <c r="K1324" s="941" t="s">
        <v>2936</v>
      </c>
      <c r="L1324" s="2055" t="n">
        <v>80400</v>
      </c>
      <c r="M1324" s="2055" t="n">
        <f aca="false">L1324*$M$1319/$L$1325</f>
        <v>81766.8748003907</v>
      </c>
      <c r="N1324" s="2016" t="s">
        <v>746</v>
      </c>
      <c r="O1324" s="2055"/>
    </row>
    <row r="1325" customFormat="false" ht="15.75" hidden="false" customHeight="false" outlineLevel="0" collapsed="false">
      <c r="A1325" s="2055"/>
      <c r="B1325" s="2673"/>
      <c r="C1325" s="2057"/>
      <c r="D1325" s="2671"/>
      <c r="E1325" s="941"/>
      <c r="F1325" s="2672"/>
      <c r="G1325" s="2055"/>
      <c r="H1325" s="2055"/>
      <c r="I1325" s="2055"/>
      <c r="J1325" s="2055"/>
      <c r="K1325" s="941"/>
      <c r="L1325" s="2676" t="n">
        <f aca="false">SUM(L1322:L1324)</f>
        <v>241740</v>
      </c>
      <c r="M1325" s="2055" t="n">
        <f aca="false">SUM(M1322:M1324)</f>
        <v>245849.804903563</v>
      </c>
      <c r="N1325" s="2458" t="n">
        <f aca="false">(M1325-L1325)/L1325*100</f>
        <v>1.70009303531176</v>
      </c>
      <c r="O1325" s="2055"/>
    </row>
    <row r="1326" customFormat="false" ht="15.75" hidden="false" customHeight="false" outlineLevel="0" collapsed="false">
      <c r="F1326" s="2103"/>
    </row>
    <row r="1327" customFormat="false" ht="15.75" hidden="false" customHeight="false" outlineLevel="0" collapsed="false">
      <c r="F1327" s="2103"/>
    </row>
    <row r="1333" customFormat="false" ht="45" hidden="false" customHeight="false" outlineLevel="0" collapsed="false">
      <c r="A1333" s="2270" t="s">
        <v>2938</v>
      </c>
      <c r="B1333" s="2270"/>
      <c r="C1333" s="2270"/>
      <c r="D1333" s="2270"/>
      <c r="E1333" s="2270"/>
      <c r="F1333" s="2270"/>
      <c r="G1333" s="2270"/>
      <c r="H1333" s="2270"/>
      <c r="I1333" s="2270"/>
      <c r="J1333" s="2270"/>
      <c r="K1333" s="2270"/>
      <c r="L1333" s="2270"/>
      <c r="M1333" s="2270"/>
      <c r="N1333" s="2270"/>
      <c r="O1333" s="1989" t="str">
        <f aca="false">$O$6</f>
        <v>Month June-2023</v>
      </c>
      <c r="S1333" s="1990" t="s">
        <v>1069</v>
      </c>
      <c r="T1333" s="1991" t="str">
        <f aca="false">O1333</f>
        <v>Month June-2023</v>
      </c>
      <c r="U1333" s="1990" t="s">
        <v>1070</v>
      </c>
      <c r="V1333" s="1990" t="s">
        <v>1071</v>
      </c>
      <c r="W1333" s="1990" t="s">
        <v>1072</v>
      </c>
      <c r="X1333" s="1990" t="s">
        <v>1073</v>
      </c>
    </row>
    <row r="1334" customFormat="false" ht="15.75" hidden="false" customHeight="true" outlineLevel="0" collapsed="false">
      <c r="A1334" s="1992" t="s">
        <v>794</v>
      </c>
      <c r="B1334" s="1993" t="s">
        <v>1074</v>
      </c>
      <c r="C1334" s="1994" t="s">
        <v>1075</v>
      </c>
      <c r="D1334" s="1994"/>
      <c r="E1334" s="1994"/>
      <c r="F1334" s="2422" t="s">
        <v>45</v>
      </c>
      <c r="G1334" s="1996" t="s">
        <v>1076</v>
      </c>
      <c r="H1334" s="1996"/>
      <c r="I1334" s="1996"/>
      <c r="J1334" s="1996" t="s">
        <v>29</v>
      </c>
      <c r="K1334" s="1996" t="s">
        <v>1077</v>
      </c>
      <c r="L1334" s="1996"/>
      <c r="M1334" s="1994" t="s">
        <v>1134</v>
      </c>
      <c r="N1334" s="1993"/>
      <c r="O1334" s="1997" t="s">
        <v>479</v>
      </c>
    </row>
    <row r="1335" customFormat="false" ht="15.75" hidden="false" customHeight="false" outlineLevel="0" collapsed="false">
      <c r="A1335" s="1992"/>
      <c r="B1335" s="1993"/>
      <c r="C1335" s="1998" t="s">
        <v>1079</v>
      </c>
      <c r="D1335" s="1998"/>
      <c r="E1335" s="1998" t="s">
        <v>1080</v>
      </c>
      <c r="F1335" s="2422"/>
      <c r="G1335" s="2249" t="n">
        <f aca="false">'NORTH-1'!$H$8</f>
        <v>44929</v>
      </c>
      <c r="H1335" s="2249" t="n">
        <f aca="false">'NORTH-1'!$H$8</f>
        <v>44929</v>
      </c>
      <c r="I1335" s="2000" t="s">
        <v>47</v>
      </c>
      <c r="J1335" s="1996"/>
      <c r="K1335" s="2000" t="s">
        <v>1081</v>
      </c>
      <c r="L1335" s="2000" t="s">
        <v>1082</v>
      </c>
      <c r="M1335" s="1994" t="s">
        <v>1083</v>
      </c>
      <c r="N1335" s="1998" t="s">
        <v>741</v>
      </c>
      <c r="O1335" s="1997"/>
      <c r="T1335" s="1441" t="n">
        <v>15283200.0000001</v>
      </c>
      <c r="U1335" s="1441" t="n">
        <v>15283200.0000001</v>
      </c>
      <c r="V1335" s="1441" t="n">
        <f aca="false">T1335-U1335</f>
        <v>0</v>
      </c>
      <c r="W1335" s="2001" t="n">
        <f aca="false">V1335/U1335*100</f>
        <v>0</v>
      </c>
      <c r="X1335" s="1441" t="str">
        <f aca="false">IF(W1335&gt;40,"FAULT",IF(W1335&lt;-40,"CHECK","OK"))</f>
        <v>OK</v>
      </c>
    </row>
    <row r="1336" customFormat="false" ht="15.75" hidden="false" customHeight="false" outlineLevel="0" collapsed="false">
      <c r="A1336" s="2002" t="n">
        <v>1</v>
      </c>
      <c r="B1336" s="2003" t="n">
        <v>2</v>
      </c>
      <c r="C1336" s="2004" t="n">
        <v>4</v>
      </c>
      <c r="D1336" s="2004"/>
      <c r="E1336" s="2003" t="n">
        <v>5</v>
      </c>
      <c r="F1336" s="2423" t="n">
        <v>7</v>
      </c>
      <c r="G1336" s="2002" t="n">
        <v>9</v>
      </c>
      <c r="H1336" s="2002" t="n">
        <v>9</v>
      </c>
      <c r="I1336" s="2002" t="s">
        <v>1084</v>
      </c>
      <c r="J1336" s="2002" t="n">
        <v>11</v>
      </c>
      <c r="K1336" s="2002" t="s">
        <v>1085</v>
      </c>
      <c r="L1336" s="2002" t="s">
        <v>1086</v>
      </c>
      <c r="M1336" s="2002" t="n">
        <v>14</v>
      </c>
      <c r="N1336" s="2006" t="n">
        <v>15</v>
      </c>
      <c r="O1336" s="2002" t="n">
        <v>16</v>
      </c>
    </row>
    <row r="1337" customFormat="false" ht="15.75" hidden="false" customHeight="false" outlineLevel="0" collapsed="false">
      <c r="A1337" s="2016"/>
      <c r="B1337" s="2008" t="s">
        <v>2939</v>
      </c>
      <c r="C1337" s="2009"/>
      <c r="D1337" s="2009"/>
      <c r="E1337" s="2009"/>
      <c r="F1337" s="2427"/>
      <c r="G1337" s="2009"/>
      <c r="H1337" s="2009"/>
      <c r="I1337" s="2009"/>
      <c r="J1337" s="2009"/>
      <c r="K1337" s="2010"/>
      <c r="L1337" s="2009"/>
      <c r="M1337" s="2013"/>
      <c r="N1337" s="2014"/>
      <c r="O1337" s="2027"/>
    </row>
    <row r="1338" customFormat="false" ht="15.75" hidden="false" customHeight="false" outlineLevel="0" collapsed="false">
      <c r="A1338" s="2007" t="n">
        <v>1</v>
      </c>
      <c r="B1338" s="2017" t="s">
        <v>2940</v>
      </c>
      <c r="C1338" s="2018" t="n">
        <v>33</v>
      </c>
      <c r="D1338" s="2542" t="s">
        <v>76</v>
      </c>
      <c r="E1338" s="2018"/>
      <c r="F1338" s="2071" t="n">
        <v>1</v>
      </c>
      <c r="G1338" s="2182" t="n">
        <f aca="false">'PDB Bill AMR'!J118</f>
        <v>990.553</v>
      </c>
      <c r="H1338" s="2182" t="n">
        <f aca="false">'PDB Bill AMR'!K118</f>
        <v>1026.085</v>
      </c>
      <c r="I1338" s="2182" t="n">
        <f aca="false">'PDB Bill AMR'!L118</f>
        <v>35.532</v>
      </c>
      <c r="J1338" s="2178" t="n">
        <f aca="false">'PDB Bill AMR'!I118</f>
        <v>180000</v>
      </c>
      <c r="K1338" s="2184" t="n">
        <f aca="false">'PDB Bill AMR'!M118</f>
        <v>0</v>
      </c>
      <c r="L1338" s="2186" t="n">
        <f aca="false">'PDB Bill AMR'!N118</f>
        <v>6402161.06848081</v>
      </c>
      <c r="M1338" s="2128"/>
      <c r="N1338" s="2129"/>
      <c r="O1338" s="2187"/>
    </row>
    <row r="1339" customFormat="false" ht="15.75" hidden="false" customHeight="false" outlineLevel="0" collapsed="false">
      <c r="A1339" s="2016" t="n">
        <v>2</v>
      </c>
      <c r="B1339" s="2017" t="s">
        <v>2941</v>
      </c>
      <c r="C1339" s="2018" t="n">
        <v>33</v>
      </c>
      <c r="D1339" s="2535" t="s">
        <v>76</v>
      </c>
      <c r="E1339" s="2018"/>
      <c r="F1339" s="2071" t="n">
        <v>1</v>
      </c>
      <c r="G1339" s="2182" t="n">
        <f aca="false">'PDB Bill AMR'!J119</f>
        <v>716.372</v>
      </c>
      <c r="H1339" s="2182" t="n">
        <f aca="false">'PDB Bill AMR'!K119</f>
        <v>741.116</v>
      </c>
      <c r="I1339" s="2182" t="n">
        <f aca="false">'PDB Bill AMR'!L119</f>
        <v>24.744</v>
      </c>
      <c r="J1339" s="2178" t="n">
        <f aca="false">'PDB Bill AMR'!I119</f>
        <v>180000</v>
      </c>
      <c r="K1339" s="2184" t="n">
        <f aca="false">'PDB Bill AMR'!M119</f>
        <v>0</v>
      </c>
      <c r="L1339" s="2186" t="n">
        <f aca="false">'PDB Bill AMR'!N119</f>
        <v>4458377.6167536</v>
      </c>
      <c r="M1339" s="2128"/>
      <c r="N1339" s="2129"/>
      <c r="O1339" s="2027"/>
    </row>
    <row r="1340" customFormat="false" ht="15.75" hidden="false" customHeight="false" outlineLevel="0" collapsed="false">
      <c r="A1340" s="2016"/>
      <c r="B1340" s="2189"/>
      <c r="C1340" s="2190"/>
      <c r="D1340" s="2191"/>
      <c r="E1340" s="2610"/>
      <c r="F1340" s="2611"/>
      <c r="G1340" s="2612"/>
      <c r="H1340" s="2612"/>
      <c r="I1340" s="2612"/>
      <c r="J1340" s="2613" t="s">
        <v>475</v>
      </c>
      <c r="K1340" s="2614" t="n">
        <f aca="false">SUM(K1338:K1339)</f>
        <v>0</v>
      </c>
      <c r="L1340" s="2614" t="n">
        <f aca="false">SUM(L1338:L1339)</f>
        <v>10860538.6852344</v>
      </c>
      <c r="M1340" s="2614" t="n">
        <f aca="false">SUM(M1338:M1339)</f>
        <v>0</v>
      </c>
      <c r="N1340" s="2512"/>
      <c r="O1340" s="2027"/>
    </row>
    <row r="1341" customFormat="false" ht="15.75" hidden="false" customHeight="false" outlineLevel="0" collapsed="false">
      <c r="I1341" s="2047"/>
      <c r="J1341" s="2047" t="s">
        <v>1095</v>
      </c>
      <c r="K1341" s="2068" t="n">
        <f aca="false">L1340-K1340</f>
        <v>10860538.6852344</v>
      </c>
      <c r="L1341" s="2049"/>
      <c r="M1341" s="2050"/>
      <c r="N1341" s="2051"/>
      <c r="O1341" s="2027"/>
    </row>
    <row r="1342" customFormat="false" ht="15.75" hidden="false" customHeight="false" outlineLevel="0" collapsed="false">
      <c r="A1342" s="2027"/>
      <c r="B1342" s="2008" t="s">
        <v>2942</v>
      </c>
      <c r="C1342" s="2009"/>
      <c r="D1342" s="2009"/>
      <c r="E1342" s="2009"/>
      <c r="F1342" s="2427"/>
      <c r="G1342" s="2009"/>
      <c r="H1342" s="2009"/>
      <c r="I1342" s="2009"/>
      <c r="J1342" s="2195"/>
      <c r="K1342" s="2196"/>
      <c r="L1342" s="2197"/>
      <c r="M1342" s="2197"/>
      <c r="N1342" s="2014"/>
      <c r="O1342" s="2151"/>
    </row>
    <row r="1343" customFormat="false" ht="15.75" hidden="false" customHeight="false" outlineLevel="0" collapsed="false">
      <c r="A1343" s="2027" t="n">
        <v>1</v>
      </c>
      <c r="B1343" s="2017" t="s">
        <v>2828</v>
      </c>
      <c r="C1343" s="2018" t="n">
        <v>33</v>
      </c>
      <c r="D1343" s="2381" t="s">
        <v>76</v>
      </c>
      <c r="E1343" s="2018" t="s">
        <v>2943</v>
      </c>
      <c r="F1343" s="2071" t="n">
        <v>1</v>
      </c>
      <c r="G1343" s="2212" t="n">
        <v>18652.7</v>
      </c>
      <c r="H1343" s="2212" t="n">
        <v>24341.45</v>
      </c>
      <c r="I1343" s="2053" t="n">
        <f aca="false">H1343-G1343</f>
        <v>5688.75</v>
      </c>
      <c r="J1343" s="2027" t="n">
        <v>1000</v>
      </c>
      <c r="K1343" s="2024" t="n">
        <f aca="false">J1343*I1343*F1343</f>
        <v>5688750</v>
      </c>
      <c r="L1343" s="2128"/>
      <c r="M1343" s="2128"/>
      <c r="N1343" s="2129"/>
      <c r="O1343" s="2151"/>
    </row>
    <row r="1344" customFormat="false" ht="15.75" hidden="false" customHeight="false" outlineLevel="0" collapsed="false">
      <c r="A1344" s="2027" t="n">
        <v>2</v>
      </c>
      <c r="B1344" s="2017" t="s">
        <v>2830</v>
      </c>
      <c r="C1344" s="2018" t="n">
        <v>33</v>
      </c>
      <c r="D1344" s="2382" t="s">
        <v>76</v>
      </c>
      <c r="E1344" s="2018" t="s">
        <v>2944</v>
      </c>
      <c r="F1344" s="2071" t="n">
        <v>1</v>
      </c>
      <c r="G1344" s="2212" t="n">
        <v>14516.91</v>
      </c>
      <c r="H1344" s="2212" t="n">
        <v>18474.38</v>
      </c>
      <c r="I1344" s="2053" t="n">
        <f aca="false">H1344-G1344</f>
        <v>3957.47</v>
      </c>
      <c r="J1344" s="2027" t="n">
        <v>1000</v>
      </c>
      <c r="K1344" s="2024" t="n">
        <f aca="false">J1344*I1344*F1344</f>
        <v>3957470</v>
      </c>
      <c r="L1344" s="2128"/>
      <c r="M1344" s="2128"/>
      <c r="N1344" s="2129"/>
      <c r="O1344" s="2151"/>
    </row>
    <row r="1345" customFormat="false" ht="15.75" hidden="false" customHeight="false" outlineLevel="0" collapsed="false">
      <c r="A1345" s="2027"/>
      <c r="B1345" s="2189"/>
      <c r="C1345" s="2190"/>
      <c r="D1345" s="2191"/>
      <c r="E1345" s="2190"/>
      <c r="F1345" s="2511"/>
      <c r="G1345" s="2193"/>
      <c r="H1345" s="2193" t="n">
        <v>0</v>
      </c>
      <c r="I1345" s="2204"/>
      <c r="J1345" s="2142" t="s">
        <v>475</v>
      </c>
      <c r="K1345" s="2130" t="n">
        <f aca="false">SUM(K1343:K1344)</f>
        <v>9646220</v>
      </c>
      <c r="L1345" s="2130" t="n">
        <f aca="false">SUM(L1343:L1344)</f>
        <v>0</v>
      </c>
      <c r="M1345" s="2130" t="n">
        <f aca="false">SUM(M1343:M1344)</f>
        <v>0</v>
      </c>
      <c r="N1345" s="2205"/>
      <c r="O1345" s="2151"/>
    </row>
    <row r="1346" customFormat="false" ht="15.75" hidden="false" customHeight="false" outlineLevel="0" collapsed="false">
      <c r="A1346" s="2027"/>
      <c r="B1346" s="2058" t="s">
        <v>2945</v>
      </c>
      <c r="C1346" s="2059"/>
      <c r="D1346" s="2059"/>
      <c r="E1346" s="2059"/>
      <c r="F1346" s="2062"/>
      <c r="G1346" s="2059"/>
      <c r="H1346" s="2059" t="n">
        <v>0</v>
      </c>
      <c r="I1346" s="2059"/>
      <c r="J1346" s="2059"/>
      <c r="K1346" s="2060"/>
      <c r="L1346" s="2059"/>
      <c r="M1346" s="2063"/>
      <c r="N1346" s="2064"/>
      <c r="O1346" s="2015"/>
    </row>
    <row r="1347" customFormat="false" ht="15.75" hidden="false" customHeight="false" outlineLevel="0" collapsed="false">
      <c r="A1347" s="2027"/>
      <c r="B1347" s="2017" t="s">
        <v>1251</v>
      </c>
      <c r="C1347" s="2018" t="n">
        <v>33</v>
      </c>
      <c r="D1347" s="2065" t="s">
        <v>1108</v>
      </c>
      <c r="E1347" s="2066"/>
      <c r="F1347" s="2071"/>
      <c r="G1347" s="2022"/>
      <c r="H1347" s="2022" t="n">
        <v>0</v>
      </c>
      <c r="I1347" s="2022"/>
      <c r="J1347" s="2027"/>
      <c r="K1347" s="2024"/>
      <c r="L1347" s="2029" t="n">
        <f aca="false">J1347*I1347*F1347</f>
        <v>0</v>
      </c>
      <c r="M1347" s="2025"/>
      <c r="N1347" s="2026"/>
      <c r="O1347" s="2027"/>
    </row>
    <row r="1348" customFormat="false" ht="15.75" hidden="false" customHeight="false" outlineLevel="0" collapsed="false">
      <c r="A1348" s="2027"/>
      <c r="B1348" s="2017" t="s">
        <v>1252</v>
      </c>
      <c r="C1348" s="2018" t="n">
        <v>33</v>
      </c>
      <c r="D1348" s="2065"/>
      <c r="E1348" s="2066"/>
      <c r="F1348" s="2071"/>
      <c r="G1348" s="2022"/>
      <c r="H1348" s="2022" t="n">
        <v>0</v>
      </c>
      <c r="I1348" s="2022"/>
      <c r="J1348" s="2027"/>
      <c r="K1348" s="2024"/>
      <c r="L1348" s="2029" t="n">
        <f aca="false">J1348*I1348*F1348</f>
        <v>0</v>
      </c>
      <c r="M1348" s="2029"/>
      <c r="N1348" s="2030"/>
      <c r="O1348" s="2027"/>
    </row>
    <row r="1349" customFormat="false" ht="15.75" hidden="false" customHeight="false" outlineLevel="0" collapsed="false">
      <c r="A1349" s="2027"/>
      <c r="B1349" s="2037"/>
      <c r="C1349" s="2038"/>
      <c r="D1349" s="2038"/>
      <c r="E1349" s="2038"/>
      <c r="F1349" s="2054"/>
      <c r="G1349" s="2041"/>
      <c r="H1349" s="2041" t="n">
        <v>0</v>
      </c>
      <c r="I1349" s="2041"/>
      <c r="J1349" s="2037" t="s">
        <v>1110</v>
      </c>
      <c r="K1349" s="2068"/>
      <c r="L1349" s="2076" t="n">
        <f aca="false">SUM(L1347:L1348)</f>
        <v>0</v>
      </c>
      <c r="M1349" s="2055"/>
      <c r="N1349" s="2016"/>
      <c r="O1349" s="2027"/>
    </row>
    <row r="1350" customFormat="false" ht="15.75" hidden="false" customHeight="false" outlineLevel="0" collapsed="false">
      <c r="A1350" s="2027"/>
      <c r="B1350" s="2189"/>
      <c r="C1350" s="2190"/>
      <c r="D1350" s="2191"/>
      <c r="E1350" s="2190"/>
      <c r="F1350" s="2511"/>
      <c r="G1350" s="2193"/>
      <c r="H1350" s="2193" t="n">
        <v>0</v>
      </c>
      <c r="I1350" s="2204"/>
      <c r="J1350" s="2142"/>
      <c r="K1350" s="2207"/>
      <c r="L1350" s="2130"/>
      <c r="M1350" s="2130"/>
      <c r="N1350" s="2205"/>
      <c r="O1350" s="2151"/>
    </row>
    <row r="1351" customFormat="false" ht="15.75" hidden="false" customHeight="false" outlineLevel="0" collapsed="false">
      <c r="A1351" s="2132"/>
      <c r="B1351" s="2058" t="s">
        <v>2946</v>
      </c>
      <c r="C1351" s="2059"/>
      <c r="D1351" s="2059"/>
      <c r="E1351" s="2059"/>
      <c r="F1351" s="2062"/>
      <c r="G1351" s="2059"/>
      <c r="H1351" s="2059" t="n">
        <v>0</v>
      </c>
      <c r="I1351" s="2059"/>
      <c r="J1351" s="2208"/>
      <c r="K1351" s="2209"/>
      <c r="L1351" s="2210"/>
      <c r="M1351" s="2210"/>
      <c r="N1351" s="2064"/>
      <c r="O1351" s="2151"/>
    </row>
    <row r="1352" customFormat="false" ht="15.75" hidden="false" customHeight="true" outlineLevel="0" collapsed="false">
      <c r="A1352" s="2027" t="n">
        <v>3</v>
      </c>
      <c r="B1352" s="2017" t="s">
        <v>2221</v>
      </c>
      <c r="C1352" s="2018" t="n">
        <v>33</v>
      </c>
      <c r="D1352" s="2070" t="s">
        <v>67</v>
      </c>
      <c r="E1352" s="2018" t="s">
        <v>2222</v>
      </c>
      <c r="F1352" s="2071" t="n">
        <v>1</v>
      </c>
      <c r="G1352" s="2212" t="n">
        <v>78812.11</v>
      </c>
      <c r="H1352" s="2212" t="n">
        <v>85228.28</v>
      </c>
      <c r="I1352" s="2212" t="n">
        <f aca="false">H1352-G1352</f>
        <v>6416.17</v>
      </c>
      <c r="J1352" s="2213" t="n">
        <v>888.8889</v>
      </c>
      <c r="K1352" s="2214"/>
      <c r="L1352" s="2128" t="n">
        <f aca="false">J1352*I1352*F1352</f>
        <v>5703262.293513</v>
      </c>
      <c r="M1352" s="2128"/>
      <c r="N1352" s="2131"/>
      <c r="O1352" s="2151"/>
    </row>
    <row r="1353" customFormat="false" ht="15.75" hidden="false" customHeight="false" outlineLevel="0" collapsed="false">
      <c r="A1353" s="2027" t="n">
        <v>4</v>
      </c>
      <c r="B1353" s="2017" t="s">
        <v>2223</v>
      </c>
      <c r="C1353" s="2018" t="n">
        <v>33</v>
      </c>
      <c r="D1353" s="2070"/>
      <c r="E1353" s="2018" t="s">
        <v>2224</v>
      </c>
      <c r="F1353" s="2071" t="n">
        <v>1</v>
      </c>
      <c r="G1353" s="2212" t="n">
        <v>29326.38</v>
      </c>
      <c r="H1353" s="2212" t="n">
        <v>33794.26</v>
      </c>
      <c r="I1353" s="2212" t="n">
        <f aca="false">H1353-G1353</f>
        <v>4467.88</v>
      </c>
      <c r="J1353" s="2213" t="n">
        <v>888.8889</v>
      </c>
      <c r="K1353" s="2214"/>
      <c r="L1353" s="2128" t="n">
        <f aca="false">J1353*I1353*F1353</f>
        <v>3971448.938532</v>
      </c>
      <c r="M1353" s="2128"/>
      <c r="N1353" s="2131"/>
      <c r="O1353" s="2151"/>
    </row>
    <row r="1354" customFormat="false" ht="15.75" hidden="false" customHeight="false" outlineLevel="0" collapsed="false">
      <c r="A1354" s="2132"/>
      <c r="B1354" s="2142"/>
      <c r="C1354" s="2143"/>
      <c r="D1354" s="2143"/>
      <c r="E1354" s="2143"/>
      <c r="F1354" s="2454"/>
      <c r="G1354" s="2145"/>
      <c r="H1354" s="2145"/>
      <c r="I1354" s="2145"/>
      <c r="J1354" s="2142" t="s">
        <v>475</v>
      </c>
      <c r="K1354" s="2121"/>
      <c r="L1354" s="2130" t="n">
        <f aca="false">SUM(L1352:L1353)</f>
        <v>9674711.232045</v>
      </c>
      <c r="M1354" s="2130" t="n">
        <f aca="false">SUM(M1352:M1353)</f>
        <v>0</v>
      </c>
      <c r="N1354" s="2458"/>
      <c r="O1354" s="2151"/>
    </row>
    <row r="1355" customFormat="false" ht="16.5" hidden="false" customHeight="false" outlineLevel="0" collapsed="false">
      <c r="A1355" s="2080"/>
      <c r="B1355" s="2217"/>
      <c r="C1355" s="2218"/>
      <c r="D1355" s="2218"/>
      <c r="E1355" s="2218"/>
      <c r="F1355" s="2515"/>
      <c r="G1355" s="2220"/>
      <c r="H1355" s="2220"/>
      <c r="I1355" s="2220"/>
      <c r="J1355" s="2217"/>
      <c r="K1355" s="2221"/>
      <c r="L1355" s="2222"/>
      <c r="M1355" s="2222"/>
      <c r="N1355" s="2512"/>
      <c r="O1355" s="2223"/>
    </row>
    <row r="1356" customFormat="false" ht="15.75" hidden="false" customHeight="false" outlineLevel="0" collapsed="false">
      <c r="A1356" s="2080"/>
      <c r="B1356" s="2081" t="s">
        <v>1258</v>
      </c>
      <c r="C1356" s="2081"/>
      <c r="D1356" s="2082" t="s">
        <v>212</v>
      </c>
      <c r="F1356" s="2083" t="s">
        <v>1259</v>
      </c>
      <c r="G1356" s="2083"/>
      <c r="H1356" s="2083"/>
      <c r="I1356" s="2082" t="s">
        <v>212</v>
      </c>
      <c r="K1356" s="2084" t="s">
        <v>1260</v>
      </c>
      <c r="L1356" s="2084"/>
      <c r="M1356" s="2085" t="s">
        <v>212</v>
      </c>
      <c r="N1356" s="2512"/>
      <c r="O1356" s="2223"/>
    </row>
    <row r="1357" customFormat="false" ht="15.75" hidden="false" customHeight="false" outlineLevel="0" collapsed="false">
      <c r="A1357" s="2080"/>
      <c r="B1357" s="2086" t="str">
        <f aca="false">B1337</f>
        <v>Agargoan 33 KV SIDE</v>
      </c>
      <c r="C1357" s="2086"/>
      <c r="D1357" s="2089" t="n">
        <f aca="false">K1341</f>
        <v>10860538.6852344</v>
      </c>
      <c r="F1357" s="2088" t="s">
        <v>1124</v>
      </c>
      <c r="G1357" s="2088"/>
      <c r="H1357" s="2088"/>
      <c r="I1357" s="2224" t="n">
        <f aca="false">L1349</f>
        <v>0</v>
      </c>
      <c r="K1357" s="2225" t="str">
        <f aca="false">F1358</f>
        <v>33 KV NET IMPORT</v>
      </c>
      <c r="L1357" s="2225"/>
      <c r="M1357" s="2091" t="n">
        <f aca="false">I1358</f>
        <v>10860538.6852344</v>
      </c>
      <c r="N1357" s="2512"/>
      <c r="O1357" s="2223"/>
    </row>
    <row r="1358" customFormat="false" ht="15.75" hidden="false" customHeight="false" outlineLevel="0" collapsed="false">
      <c r="A1358" s="2080"/>
      <c r="B1358" s="2086" t="s">
        <v>1126</v>
      </c>
      <c r="C1358" s="2086"/>
      <c r="D1358" s="2226"/>
      <c r="F1358" s="2088" t="s">
        <v>1434</v>
      </c>
      <c r="G1358" s="2088"/>
      <c r="H1358" s="2088"/>
      <c r="I1358" s="2224" t="n">
        <f aca="false">D1361-I1357</f>
        <v>10860538.6852344</v>
      </c>
      <c r="K1358" s="2227" t="s">
        <v>1261</v>
      </c>
      <c r="L1358" s="2227"/>
      <c r="M1358" s="2224" t="n">
        <f aca="false">L1354</f>
        <v>9674711.232045</v>
      </c>
      <c r="N1358" s="2512"/>
      <c r="O1358" s="2223"/>
    </row>
    <row r="1359" customFormat="false" ht="15.75" hidden="false" customHeight="false" outlineLevel="0" collapsed="false">
      <c r="A1359" s="2080"/>
      <c r="B1359" s="2086" t="s">
        <v>1128</v>
      </c>
      <c r="C1359" s="2086"/>
      <c r="D1359" s="2092"/>
      <c r="K1359" s="2088" t="s">
        <v>1262</v>
      </c>
      <c r="L1359" s="2088"/>
      <c r="M1359" s="2224" t="n">
        <f aca="false">M1357-M1358</f>
        <v>1185827.45318941</v>
      </c>
      <c r="N1359" s="2512"/>
      <c r="O1359" s="2223"/>
    </row>
    <row r="1360" customFormat="false" ht="16.5" hidden="false" customHeight="false" outlineLevel="0" collapsed="false">
      <c r="A1360" s="2080"/>
      <c r="B1360" s="2086" t="s">
        <v>1130</v>
      </c>
      <c r="C1360" s="2086"/>
      <c r="D1360" s="2095"/>
      <c r="K1360" s="2228" t="s">
        <v>1131</v>
      </c>
      <c r="L1360" s="2228"/>
      <c r="M1360" s="2097" t="n">
        <f aca="false">M1359/M1357</f>
        <v>0.109186798883339</v>
      </c>
      <c r="N1360" s="2512"/>
      <c r="O1360" s="2223"/>
    </row>
    <row r="1361" customFormat="false" ht="16.5" hidden="false" customHeight="false" outlineLevel="0" collapsed="false">
      <c r="A1361" s="2080"/>
      <c r="B1361" s="2229" t="s">
        <v>1263</v>
      </c>
      <c r="C1361" s="2229"/>
      <c r="D1361" s="2230" t="n">
        <f aca="false">SUM(D1357:D1359)</f>
        <v>10860538.6852344</v>
      </c>
      <c r="N1361" s="2512"/>
      <c r="O1361" s="2223"/>
    </row>
    <row r="1362" customFormat="false" ht="15.75" hidden="false" customHeight="false" outlineLevel="0" collapsed="false">
      <c r="A1362" s="2080"/>
      <c r="B1362" s="2217"/>
      <c r="C1362" s="2218"/>
      <c r="D1362" s="2218"/>
      <c r="E1362" s="2218"/>
      <c r="F1362" s="2515"/>
      <c r="G1362" s="2220"/>
      <c r="H1362" s="2220"/>
      <c r="I1362" s="2220"/>
      <c r="J1362" s="2217"/>
      <c r="K1362" s="2221"/>
      <c r="L1362" s="2222"/>
      <c r="M1362" s="2222"/>
      <c r="N1362" s="2512"/>
      <c r="O1362" s="2223"/>
    </row>
    <row r="1363" customFormat="false" ht="15.75" hidden="false" customHeight="false" outlineLevel="0" collapsed="false">
      <c r="B1363" s="2051"/>
      <c r="C1363" s="2077"/>
      <c r="D1363" s="2516"/>
      <c r="E1363" s="2077"/>
      <c r="N1363" s="2517"/>
    </row>
    <row r="1364" customFormat="false" ht="15.75" hidden="false" customHeight="false" outlineLevel="0" collapsed="false">
      <c r="B1364" s="2051"/>
      <c r="C1364" s="2077"/>
      <c r="D1364" s="2516"/>
      <c r="E1364" s="2077"/>
      <c r="N1364" s="2517"/>
    </row>
    <row r="1365" customFormat="false" ht="45" hidden="false" customHeight="false" outlineLevel="0" collapsed="false">
      <c r="A1365" s="2270" t="s">
        <v>2947</v>
      </c>
      <c r="B1365" s="2270"/>
      <c r="C1365" s="2270"/>
      <c r="D1365" s="2270"/>
      <c r="E1365" s="2270"/>
      <c r="F1365" s="2270"/>
      <c r="G1365" s="2270"/>
      <c r="H1365" s="2270"/>
      <c r="I1365" s="2270"/>
      <c r="J1365" s="2270"/>
      <c r="K1365" s="2270"/>
      <c r="L1365" s="2270"/>
      <c r="M1365" s="2270"/>
      <c r="N1365" s="2270"/>
      <c r="O1365" s="1989" t="str">
        <f aca="false">$O$6</f>
        <v>Month June-2023</v>
      </c>
      <c r="S1365" s="1990" t="s">
        <v>1069</v>
      </c>
      <c r="T1365" s="1991" t="str">
        <f aca="false">O1365</f>
        <v>Month June-2023</v>
      </c>
      <c r="U1365" s="1990" t="s">
        <v>1070</v>
      </c>
      <c r="V1365" s="1990" t="s">
        <v>1071</v>
      </c>
      <c r="W1365" s="1990" t="s">
        <v>1072</v>
      </c>
      <c r="X1365" s="1990" t="s">
        <v>1073</v>
      </c>
    </row>
    <row r="1366" customFormat="false" ht="15.75" hidden="false" customHeight="true" outlineLevel="0" collapsed="false">
      <c r="A1366" s="1992" t="s">
        <v>794</v>
      </c>
      <c r="B1366" s="1993" t="s">
        <v>1074</v>
      </c>
      <c r="C1366" s="1994" t="s">
        <v>1075</v>
      </c>
      <c r="D1366" s="1994"/>
      <c r="E1366" s="1994"/>
      <c r="F1366" s="2422" t="s">
        <v>45</v>
      </c>
      <c r="G1366" s="1996" t="s">
        <v>1076</v>
      </c>
      <c r="H1366" s="1996"/>
      <c r="I1366" s="1996"/>
      <c r="J1366" s="1996" t="s">
        <v>29</v>
      </c>
      <c r="K1366" s="1996" t="s">
        <v>1077</v>
      </c>
      <c r="L1366" s="1996"/>
      <c r="M1366" s="1994" t="s">
        <v>1134</v>
      </c>
      <c r="N1366" s="1993"/>
      <c r="O1366" s="1997" t="s">
        <v>479</v>
      </c>
    </row>
    <row r="1367" customFormat="false" ht="15.75" hidden="false" customHeight="false" outlineLevel="0" collapsed="false">
      <c r="A1367" s="1992"/>
      <c r="B1367" s="1993"/>
      <c r="C1367" s="1998" t="s">
        <v>1079</v>
      </c>
      <c r="D1367" s="1998"/>
      <c r="E1367" s="1998" t="s">
        <v>1080</v>
      </c>
      <c r="F1367" s="2422"/>
      <c r="G1367" s="2249" t="n">
        <f aca="false">'NORTH-1'!$H$8</f>
        <v>44929</v>
      </c>
      <c r="H1367" s="2249" t="n">
        <f aca="false">'NORTH-1'!$H$8</f>
        <v>44929</v>
      </c>
      <c r="I1367" s="2000" t="s">
        <v>47</v>
      </c>
      <c r="J1367" s="1996"/>
      <c r="K1367" s="2000" t="s">
        <v>1081</v>
      </c>
      <c r="L1367" s="2000" t="s">
        <v>1082</v>
      </c>
      <c r="M1367" s="1994" t="s">
        <v>1083</v>
      </c>
      <c r="N1367" s="1998" t="s">
        <v>741</v>
      </c>
      <c r="O1367" s="1997"/>
      <c r="T1367" s="1441" t="n">
        <v>15283200.0000001</v>
      </c>
      <c r="U1367" s="1441" t="n">
        <v>15283200.0000001</v>
      </c>
      <c r="V1367" s="1441" t="n">
        <f aca="false">T1367-U1367</f>
        <v>0</v>
      </c>
      <c r="W1367" s="2001" t="n">
        <f aca="false">V1367/U1367*100</f>
        <v>0</v>
      </c>
      <c r="X1367" s="1441" t="str">
        <f aca="false">IF(W1367&gt;40,"FAULT",IF(W1367&lt;-40,"CHECK","OK"))</f>
        <v>OK</v>
      </c>
    </row>
    <row r="1368" customFormat="false" ht="15.75" hidden="false" customHeight="false" outlineLevel="0" collapsed="false">
      <c r="A1368" s="2002" t="n">
        <v>1</v>
      </c>
      <c r="B1368" s="2003" t="n">
        <v>2</v>
      </c>
      <c r="C1368" s="2004" t="n">
        <v>4</v>
      </c>
      <c r="D1368" s="2004"/>
      <c r="E1368" s="2003" t="n">
        <v>5</v>
      </c>
      <c r="F1368" s="2423" t="n">
        <v>7</v>
      </c>
      <c r="G1368" s="2002" t="n">
        <v>9</v>
      </c>
      <c r="H1368" s="2002" t="n">
        <v>9</v>
      </c>
      <c r="I1368" s="2002" t="s">
        <v>1084</v>
      </c>
      <c r="J1368" s="2002" t="n">
        <v>11</v>
      </c>
      <c r="K1368" s="2002" t="s">
        <v>1085</v>
      </c>
      <c r="L1368" s="2002" t="s">
        <v>1086</v>
      </c>
      <c r="M1368" s="2002" t="n">
        <v>14</v>
      </c>
      <c r="N1368" s="2006" t="n">
        <v>15</v>
      </c>
      <c r="O1368" s="2002" t="n">
        <v>16</v>
      </c>
    </row>
    <row r="1369" customFormat="false" ht="15.75" hidden="false" customHeight="false" outlineLevel="0" collapsed="false">
      <c r="A1369" s="2016"/>
      <c r="B1369" s="2008" t="s">
        <v>2948</v>
      </c>
      <c r="C1369" s="2009"/>
      <c r="D1369" s="2009"/>
      <c r="E1369" s="2009"/>
      <c r="F1369" s="2427"/>
      <c r="G1369" s="2009"/>
      <c r="H1369" s="2009"/>
      <c r="I1369" s="2009"/>
      <c r="J1369" s="2009"/>
      <c r="K1369" s="2010"/>
      <c r="L1369" s="2009"/>
      <c r="M1369" s="2013"/>
      <c r="N1369" s="2014"/>
      <c r="O1369" s="2027"/>
    </row>
    <row r="1370" customFormat="false" ht="15.75" hidden="false" customHeight="false" outlineLevel="0" collapsed="false">
      <c r="A1370" s="2016" t="n">
        <v>1</v>
      </c>
      <c r="B1370" s="2017" t="s">
        <v>2750</v>
      </c>
      <c r="C1370" s="2018" t="n">
        <v>11</v>
      </c>
      <c r="D1370" s="2381" t="s">
        <v>76</v>
      </c>
      <c r="E1370" s="2018" t="s">
        <v>2949</v>
      </c>
      <c r="F1370" s="2071" t="n">
        <v>1</v>
      </c>
      <c r="G1370" s="2212" t="n">
        <v>78157.18</v>
      </c>
      <c r="H1370" s="2212" t="n">
        <v>84552.88</v>
      </c>
      <c r="I1370" s="2212" t="n">
        <f aca="false">H1370-G1370</f>
        <v>6395.70000000001</v>
      </c>
      <c r="J1370" s="2027" t="n">
        <v>1000</v>
      </c>
      <c r="K1370" s="2024" t="n">
        <f aca="false">J1370*I1370*F1370</f>
        <v>6395700.00000001</v>
      </c>
      <c r="L1370" s="2128"/>
      <c r="M1370" s="2128" t="n">
        <f aca="false">K1370*$I$1358/$K$1372</f>
        <v>6409177.89467818</v>
      </c>
      <c r="N1370" s="2129"/>
      <c r="O1370" s="2027"/>
    </row>
    <row r="1371" customFormat="false" ht="15.75" hidden="false" customHeight="false" outlineLevel="0" collapsed="false">
      <c r="A1371" s="2016" t="n">
        <v>2</v>
      </c>
      <c r="B1371" s="2017" t="s">
        <v>2950</v>
      </c>
      <c r="C1371" s="2018" t="n">
        <v>11</v>
      </c>
      <c r="D1371" s="2383" t="s">
        <v>76</v>
      </c>
      <c r="E1371" s="2018" t="s">
        <v>2233</v>
      </c>
      <c r="F1371" s="2071" t="n">
        <v>1</v>
      </c>
      <c r="G1371" s="2212" t="n">
        <v>28475.48</v>
      </c>
      <c r="H1371" s="2212" t="n">
        <v>32917.48</v>
      </c>
      <c r="I1371" s="2212" t="n">
        <f aca="false">H1371-G1371</f>
        <v>4442</v>
      </c>
      <c r="J1371" s="2027" t="n">
        <v>1000</v>
      </c>
      <c r="K1371" s="2024" t="n">
        <f aca="false">J1371*I1371*F1371</f>
        <v>4442000</v>
      </c>
      <c r="L1371" s="2128"/>
      <c r="M1371" s="2128" t="n">
        <f aca="false">K1371*$I$1358/$K$1372</f>
        <v>4451360.79055623</v>
      </c>
      <c r="N1371" s="2129"/>
      <c r="O1371" s="2027"/>
    </row>
    <row r="1372" customFormat="false" ht="15.75" hidden="false" customHeight="false" outlineLevel="0" collapsed="false">
      <c r="A1372" s="2016"/>
      <c r="B1372" s="2189"/>
      <c r="C1372" s="2190"/>
      <c r="D1372" s="2191"/>
      <c r="E1372" s="2190"/>
      <c r="F1372" s="2511"/>
      <c r="G1372" s="2193"/>
      <c r="H1372" s="2193" t="n">
        <v>0</v>
      </c>
      <c r="I1372" s="2193"/>
      <c r="J1372" s="2234" t="s">
        <v>475</v>
      </c>
      <c r="K1372" s="2121" t="n">
        <f aca="false">SUM(K1370:K1371)</f>
        <v>10837700</v>
      </c>
      <c r="L1372" s="2130" t="n">
        <f aca="false">SUM(L1370:L1371)</f>
        <v>0</v>
      </c>
      <c r="M1372" s="2130" t="n">
        <f aca="false">SUM(M1370:M1371)</f>
        <v>10860538.6852344</v>
      </c>
      <c r="N1372" s="2205"/>
      <c r="O1372" s="2027"/>
    </row>
    <row r="1373" customFormat="false" ht="15.75" hidden="false" customHeight="false" outlineLevel="0" collapsed="false">
      <c r="A1373" s="2016"/>
      <c r="B1373" s="2058" t="s">
        <v>2948</v>
      </c>
      <c r="C1373" s="2059"/>
      <c r="D1373" s="2059"/>
      <c r="E1373" s="2059"/>
      <c r="F1373" s="2062"/>
      <c r="G1373" s="2059"/>
      <c r="H1373" s="2059" t="n">
        <v>0</v>
      </c>
      <c r="I1373" s="2059"/>
      <c r="J1373" s="2208"/>
      <c r="K1373" s="2209"/>
      <c r="L1373" s="2210"/>
      <c r="M1373" s="2210"/>
      <c r="N1373" s="2064"/>
      <c r="O1373" s="2027"/>
    </row>
    <row r="1374" customFormat="false" ht="15.75" hidden="false" customHeight="false" outlineLevel="0" collapsed="false">
      <c r="A1374" s="2016" t="n">
        <v>1</v>
      </c>
      <c r="B1374" s="2017" t="s">
        <v>1467</v>
      </c>
      <c r="C1374" s="2152" t="n">
        <v>11</v>
      </c>
      <c r="D1374" s="2579"/>
      <c r="E1374" s="2018" t="s">
        <v>2951</v>
      </c>
      <c r="F1374" s="2071" t="n">
        <v>1</v>
      </c>
      <c r="G1374" s="2120" t="n">
        <v>0</v>
      </c>
      <c r="H1374" s="2120" t="n">
        <v>0</v>
      </c>
      <c r="I1374" s="2053" t="n">
        <f aca="false">H1374-G1374</f>
        <v>0</v>
      </c>
      <c r="J1374" s="2027" t="n">
        <v>1000</v>
      </c>
      <c r="K1374" s="2135"/>
      <c r="L1374" s="2128" t="n">
        <f aca="false">J1374*I1374*F1374</f>
        <v>0</v>
      </c>
      <c r="M1374" s="2128" t="n">
        <f aca="false">L1374*$K$1392/$L$1392</f>
        <v>0</v>
      </c>
      <c r="N1374" s="2154"/>
      <c r="O1374" s="2155"/>
      <c r="S1374" s="2077" t="str">
        <f aca="false">B1374</f>
        <v>Spare</v>
      </c>
      <c r="T1374" s="2519" t="n">
        <f aca="false">M1374</f>
        <v>0</v>
      </c>
      <c r="U1374" s="2077" t="n">
        <v>0</v>
      </c>
      <c r="V1374" s="1441" t="n">
        <f aca="false">T1374-U1374</f>
        <v>0</v>
      </c>
      <c r="W1374" s="2001" t="e">
        <f aca="false">V1374/U1374*100</f>
        <v>#DIV/0!</v>
      </c>
      <c r="X1374" s="1441" t="e">
        <f aca="false">IF(W1374&gt;40,"FAULT",IF(W1374&lt;-40,"CHECK","OK"))</f>
        <v>#DIV/0!</v>
      </c>
    </row>
    <row r="1375" customFormat="false" ht="15.75" hidden="false" customHeight="false" outlineLevel="0" collapsed="false">
      <c r="A1375" s="2016" t="n">
        <v>2</v>
      </c>
      <c r="B1375" s="2017" t="s">
        <v>2952</v>
      </c>
      <c r="C1375" s="2152" t="n">
        <v>11</v>
      </c>
      <c r="D1375" s="2580"/>
      <c r="E1375" s="2018" t="s">
        <v>2953</v>
      </c>
      <c r="F1375" s="2071" t="n">
        <v>1</v>
      </c>
      <c r="G1375" s="2120" t="n">
        <v>28604.46</v>
      </c>
      <c r="H1375" s="2120" t="n">
        <v>29462.81</v>
      </c>
      <c r="I1375" s="2053" t="n">
        <f aca="false">H1375-G1375</f>
        <v>858.350000000002</v>
      </c>
      <c r="J1375" s="2027" t="n">
        <v>1000</v>
      </c>
      <c r="K1375" s="2135"/>
      <c r="L1375" s="2128" t="n">
        <f aca="false">J1375*I1375*F1375</f>
        <v>858350.000000002</v>
      </c>
      <c r="M1375" s="2128" t="n">
        <f aca="false">L1375*$K$1392/$L$1392</f>
        <v>898648.902875784</v>
      </c>
      <c r="N1375" s="2474" t="s">
        <v>1271</v>
      </c>
      <c r="O1375" s="2155"/>
      <c r="S1375" s="2077" t="str">
        <f aca="false">B1375</f>
        <v>Monipuripara west</v>
      </c>
      <c r="T1375" s="2519" t="n">
        <f aca="false">M1375</f>
        <v>898648.902875784</v>
      </c>
      <c r="U1375" s="2077" t="n">
        <v>873090.40619321</v>
      </c>
      <c r="V1375" s="1441" t="n">
        <f aca="false">T1375-U1375</f>
        <v>25558.4966825738</v>
      </c>
      <c r="W1375" s="2001" t="n">
        <f aca="false">V1375/U1375*100</f>
        <v>2.92735969852335</v>
      </c>
      <c r="X1375" s="1441" t="str">
        <f aca="false">IF(W1375&gt;40,"FAULT",IF(W1375&lt;-40,"CHECK","OK"))</f>
        <v>OK</v>
      </c>
    </row>
    <row r="1376" customFormat="false" ht="15.75" hidden="false" customHeight="false" outlineLevel="0" collapsed="false">
      <c r="A1376" s="2016" t="n">
        <v>3</v>
      </c>
      <c r="B1376" s="2017" t="s">
        <v>2954</v>
      </c>
      <c r="C1376" s="2152" t="n">
        <v>11</v>
      </c>
      <c r="D1376" s="2580"/>
      <c r="E1376" s="2018" t="s">
        <v>2955</v>
      </c>
      <c r="F1376" s="2071" t="n">
        <v>1</v>
      </c>
      <c r="G1376" s="2120" t="n">
        <v>16491.07</v>
      </c>
      <c r="H1376" s="2120" t="n">
        <v>17308.18</v>
      </c>
      <c r="I1376" s="2053" t="n">
        <f aca="false">H1376-G1376</f>
        <v>817.110000000001</v>
      </c>
      <c r="J1376" s="2027" t="n">
        <v>1000</v>
      </c>
      <c r="K1376" s="2135"/>
      <c r="L1376" s="2128" t="n">
        <f aca="false">J1376*I1376*F1376</f>
        <v>817110.000000001</v>
      </c>
      <c r="M1376" s="2128" t="n">
        <f aca="false">L1376*$K$1392/$L$1392</f>
        <v>855472.715126499</v>
      </c>
      <c r="N1376" s="2474" t="s">
        <v>746</v>
      </c>
      <c r="O1376" s="2155"/>
      <c r="S1376" s="2077" t="str">
        <f aca="false">B1376</f>
        <v>Biggan College</v>
      </c>
      <c r="T1376" s="2519" t="n">
        <f aca="false">M1376</f>
        <v>855472.715126499</v>
      </c>
      <c r="U1376" s="2077" t="n">
        <v>853994.186308637</v>
      </c>
      <c r="V1376" s="1441" t="n">
        <f aca="false">T1376-U1376</f>
        <v>1478.52881786239</v>
      </c>
      <c r="W1376" s="2001" t="n">
        <f aca="false">V1376/U1376*100</f>
        <v>0.173131016764093</v>
      </c>
      <c r="X1376" s="1441" t="str">
        <f aca="false">IF(W1376&gt;40,"FAULT",IF(W1376&lt;-40,"CHECK","OK"))</f>
        <v>OK</v>
      </c>
    </row>
    <row r="1377" customFormat="false" ht="15.75" hidden="false" customHeight="false" outlineLevel="0" collapsed="false">
      <c r="A1377" s="2016" t="n">
        <v>4</v>
      </c>
      <c r="B1377" s="2017" t="s">
        <v>2956</v>
      </c>
      <c r="C1377" s="2152" t="n">
        <v>11</v>
      </c>
      <c r="D1377" s="2580"/>
      <c r="E1377" s="2018" t="s">
        <v>2957</v>
      </c>
      <c r="F1377" s="2071" t="n">
        <v>1</v>
      </c>
      <c r="G1377" s="2120" t="n">
        <v>26639.32</v>
      </c>
      <c r="H1377" s="2120" t="n">
        <v>27673.13</v>
      </c>
      <c r="I1377" s="2053" t="n">
        <f aca="false">H1377-G1377</f>
        <v>1033.81</v>
      </c>
      <c r="J1377" s="2027" t="n">
        <v>1000</v>
      </c>
      <c r="K1377" s="2135"/>
      <c r="L1377" s="2128" t="n">
        <f aca="false">J1377*I1377*F1377</f>
        <v>1033810</v>
      </c>
      <c r="M1377" s="2128" t="n">
        <f aca="false">L1377*$K$1392/$L$1392</f>
        <v>1082346.62117087</v>
      </c>
      <c r="N1377" s="2154" t="s">
        <v>1271</v>
      </c>
      <c r="O1377" s="2155"/>
      <c r="S1377" s="2077" t="str">
        <f aca="false">B1377</f>
        <v>Green Road South</v>
      </c>
      <c r="T1377" s="2519" t="n">
        <f aca="false">M1377</f>
        <v>1082346.62117087</v>
      </c>
      <c r="U1377" s="2077" t="n">
        <v>986346.799615387</v>
      </c>
      <c r="V1377" s="1441" t="n">
        <f aca="false">T1377-U1377</f>
        <v>95999.8215554786</v>
      </c>
      <c r="W1377" s="2001" t="n">
        <f aca="false">V1377/U1377*100</f>
        <v>9.73286693817149</v>
      </c>
      <c r="X1377" s="1441" t="str">
        <f aca="false">IF(W1377&gt;40,"FAULT",IF(W1377&lt;-40,"CHECK","OK"))</f>
        <v>OK</v>
      </c>
    </row>
    <row r="1378" customFormat="false" ht="15.75" hidden="false" customHeight="false" outlineLevel="0" collapsed="false">
      <c r="A1378" s="2016" t="n">
        <v>5</v>
      </c>
      <c r="B1378" s="2017" t="s">
        <v>2958</v>
      </c>
      <c r="C1378" s="2152" t="n">
        <v>11</v>
      </c>
      <c r="D1378" s="2580"/>
      <c r="E1378" s="2018" t="s">
        <v>2959</v>
      </c>
      <c r="F1378" s="2071" t="n">
        <v>1</v>
      </c>
      <c r="G1378" s="2120" t="n">
        <v>11567.27</v>
      </c>
      <c r="H1378" s="2120" t="n">
        <v>12194.37</v>
      </c>
      <c r="I1378" s="2053" t="n">
        <f aca="false">H1378-G1378</f>
        <v>627.1</v>
      </c>
      <c r="J1378" s="2027" t="n">
        <v>1000</v>
      </c>
      <c r="K1378" s="2135"/>
      <c r="L1378" s="2128" t="n">
        <f aca="false">J1378*I1378*F1378</f>
        <v>627100</v>
      </c>
      <c r="M1378" s="2128" t="n">
        <f aca="false">L1378*$K$1392/$L$1392</f>
        <v>656541.885004256</v>
      </c>
      <c r="N1378" s="2154" t="s">
        <v>1271</v>
      </c>
      <c r="O1378" s="2155"/>
      <c r="S1378" s="2077" t="str">
        <f aca="false">B1378</f>
        <v>BARC Building O/H</v>
      </c>
      <c r="T1378" s="2519" t="n">
        <f aca="false">M1378</f>
        <v>656541.885004256</v>
      </c>
      <c r="U1378" s="2077" t="n">
        <v>632910.716882445</v>
      </c>
      <c r="V1378" s="1441" t="n">
        <f aca="false">T1378-U1378</f>
        <v>23631.1681218112</v>
      </c>
      <c r="W1378" s="2001" t="n">
        <f aca="false">V1378/U1378*100</f>
        <v>3.73372854835075</v>
      </c>
      <c r="X1378" s="1441" t="str">
        <f aca="false">IF(W1378&gt;40,"FAULT",IF(W1378&lt;-40,"CHECK","OK"))</f>
        <v>OK</v>
      </c>
    </row>
    <row r="1379" customFormat="false" ht="15.75" hidden="false" customHeight="false" outlineLevel="0" collapsed="false">
      <c r="A1379" s="2016" t="n">
        <v>6</v>
      </c>
      <c r="B1379" s="2017" t="s">
        <v>2768</v>
      </c>
      <c r="C1379" s="2152" t="n">
        <v>11</v>
      </c>
      <c r="D1379" s="2580"/>
      <c r="E1379" s="2018" t="s">
        <v>2960</v>
      </c>
      <c r="F1379" s="2071" t="n">
        <v>1</v>
      </c>
      <c r="G1379" s="2120" t="n">
        <v>53150.66</v>
      </c>
      <c r="H1379" s="2120" t="n">
        <v>55063.73</v>
      </c>
      <c r="I1379" s="2053" t="n">
        <f aca="false">H1379-G1379</f>
        <v>1913.07</v>
      </c>
      <c r="J1379" s="2027" t="n">
        <v>1000</v>
      </c>
      <c r="K1379" s="2135"/>
      <c r="L1379" s="2128" t="n">
        <f aca="false">J1379*I1379*F1379</f>
        <v>1913070</v>
      </c>
      <c r="M1379" s="2128" t="n">
        <f aca="false">L1379*$K$1392/$L$1392</f>
        <v>2002887.23320856</v>
      </c>
      <c r="N1379" s="2154" t="s">
        <v>1271</v>
      </c>
      <c r="O1379" s="2155"/>
      <c r="S1379" s="2077" t="str">
        <f aca="false">B1379</f>
        <v>Green Road North</v>
      </c>
      <c r="T1379" s="2519" t="n">
        <f aca="false">M1379</f>
        <v>2002887.23320856</v>
      </c>
      <c r="U1379" s="2077" t="n">
        <v>1871294.33580229</v>
      </c>
      <c r="V1379" s="1441" t="n">
        <f aca="false">T1379-U1379</f>
        <v>131592.897406276</v>
      </c>
      <c r="W1379" s="2001" t="n">
        <f aca="false">V1379/U1379*100</f>
        <v>7.03218595218255</v>
      </c>
      <c r="X1379" s="1441" t="str">
        <f aca="false">IF(W1379&gt;40,"FAULT",IF(W1379&lt;-40,"CHECK","OK"))</f>
        <v>OK</v>
      </c>
    </row>
    <row r="1380" customFormat="false" ht="15.75" hidden="false" customHeight="false" outlineLevel="0" collapsed="false">
      <c r="A1380" s="2016" t="n">
        <v>7</v>
      </c>
      <c r="B1380" s="2017" t="s">
        <v>2961</v>
      </c>
      <c r="C1380" s="2152" t="n">
        <v>11</v>
      </c>
      <c r="D1380" s="2580"/>
      <c r="E1380" s="2018" t="s">
        <v>2962</v>
      </c>
      <c r="F1380" s="2071" t="n">
        <v>1</v>
      </c>
      <c r="G1380" s="2120" t="n">
        <v>26974.49</v>
      </c>
      <c r="H1380" s="2120" t="n">
        <v>28003.9</v>
      </c>
      <c r="I1380" s="2053" t="n">
        <f aca="false">H1380-G1380</f>
        <v>1029.41</v>
      </c>
      <c r="J1380" s="2027" t="n">
        <v>1000</v>
      </c>
      <c r="K1380" s="2135"/>
      <c r="L1380" s="2128" t="n">
        <f aca="false">J1380*I1380*F1380</f>
        <v>1029410</v>
      </c>
      <c r="M1380" s="2128" t="n">
        <f aca="false">L1380*$K$1392/$L$1392</f>
        <v>1077740.04439839</v>
      </c>
      <c r="N1380" s="2154" t="s">
        <v>1271</v>
      </c>
      <c r="O1380" s="2155"/>
      <c r="S1380" s="2077" t="str">
        <f aca="false">B1380</f>
        <v>Chundrima Uddan</v>
      </c>
      <c r="T1380" s="2519" t="n">
        <f aca="false">M1380</f>
        <v>1077740.04439839</v>
      </c>
      <c r="U1380" s="2077" t="n">
        <v>1015615.1889156</v>
      </c>
      <c r="V1380" s="1441" t="n">
        <f aca="false">T1380-U1380</f>
        <v>62124.8554827878</v>
      </c>
      <c r="W1380" s="2001" t="n">
        <f aca="false">V1380/U1380*100</f>
        <v>6.11696793833106</v>
      </c>
      <c r="X1380" s="1441" t="str">
        <f aca="false">IF(W1380&gt;40,"FAULT",IF(W1380&lt;-40,"CHECK","OK"))</f>
        <v>OK</v>
      </c>
    </row>
    <row r="1381" customFormat="false" ht="15.75" hidden="false" customHeight="false" outlineLevel="0" collapsed="false">
      <c r="A1381" s="2016" t="n">
        <v>8</v>
      </c>
      <c r="B1381" s="2017" t="s">
        <v>2963</v>
      </c>
      <c r="C1381" s="2152" t="n">
        <v>11</v>
      </c>
      <c r="D1381" s="2580"/>
      <c r="E1381" s="2018" t="s">
        <v>2964</v>
      </c>
      <c r="F1381" s="2071" t="n">
        <v>1</v>
      </c>
      <c r="G1381" s="2120" t="n">
        <v>0</v>
      </c>
      <c r="H1381" s="2120" t="n">
        <v>0</v>
      </c>
      <c r="I1381" s="2053" t="n">
        <f aca="false">H1381-G1381</f>
        <v>0</v>
      </c>
      <c r="J1381" s="2027" t="n">
        <v>1000</v>
      </c>
      <c r="K1381" s="2135"/>
      <c r="L1381" s="2128" t="n">
        <f aca="false">J1381*I1381*F1381</f>
        <v>0</v>
      </c>
      <c r="M1381" s="2128" t="n">
        <f aca="false">L1381*$K$1392/$L$1392</f>
        <v>0</v>
      </c>
      <c r="N1381" s="2154" t="s">
        <v>1271</v>
      </c>
      <c r="O1381" s="2155"/>
      <c r="S1381" s="2077" t="str">
        <f aca="false">B1381</f>
        <v>Spare-02</v>
      </c>
      <c r="T1381" s="2519" t="n">
        <f aca="false">M1381</f>
        <v>0</v>
      </c>
      <c r="U1381" s="2077" t="n">
        <v>0</v>
      </c>
      <c r="V1381" s="1441" t="n">
        <f aca="false">T1381-U1381</f>
        <v>0</v>
      </c>
      <c r="W1381" s="2001" t="e">
        <f aca="false">V1381/U1381*100</f>
        <v>#DIV/0!</v>
      </c>
      <c r="X1381" s="1441" t="e">
        <f aca="false">IF(W1381&gt;40,"FAULT",IF(W1381&lt;-40,"CHECK","OK"))</f>
        <v>#DIV/0!</v>
      </c>
    </row>
    <row r="1382" customFormat="false" ht="15.75" hidden="false" customHeight="false" outlineLevel="0" collapsed="false">
      <c r="A1382" s="2016" t="n">
        <v>1</v>
      </c>
      <c r="B1382" s="2017" t="s">
        <v>2965</v>
      </c>
      <c r="C1382" s="2152" t="n">
        <v>11</v>
      </c>
      <c r="D1382" s="2580"/>
      <c r="E1382" s="2018" t="s">
        <v>2966</v>
      </c>
      <c r="F1382" s="2071" t="n">
        <v>1</v>
      </c>
      <c r="G1382" s="2120" t="n">
        <v>0</v>
      </c>
      <c r="H1382" s="2120" t="n">
        <v>0</v>
      </c>
      <c r="I1382" s="2053" t="n">
        <f aca="false">H1382-G1382</f>
        <v>0</v>
      </c>
      <c r="J1382" s="2027" t="n">
        <v>1000</v>
      </c>
      <c r="K1382" s="2135"/>
      <c r="L1382" s="2128" t="n">
        <f aca="false">J1382*I1382*F1382</f>
        <v>0</v>
      </c>
      <c r="M1382" s="2128" t="n">
        <f aca="false">L1382*$K$1392/$L$1392</f>
        <v>0</v>
      </c>
      <c r="N1382" s="2154" t="s">
        <v>1271</v>
      </c>
      <c r="O1382" s="2155"/>
      <c r="S1382" s="2077" t="str">
        <f aca="false">B1382</f>
        <v>Spare-03</v>
      </c>
      <c r="T1382" s="2519" t="n">
        <f aca="false">M1382</f>
        <v>0</v>
      </c>
      <c r="U1382" s="2077" t="n">
        <v>0</v>
      </c>
      <c r="V1382" s="1441" t="n">
        <f aca="false">T1382-U1382</f>
        <v>0</v>
      </c>
      <c r="W1382" s="2001" t="e">
        <f aca="false">V1382/U1382*100</f>
        <v>#DIV/0!</v>
      </c>
      <c r="X1382" s="1441" t="e">
        <f aca="false">IF(W1382&gt;40,"FAULT",IF(W1382&lt;-40,"CHECK","OK"))</f>
        <v>#DIV/0!</v>
      </c>
    </row>
    <row r="1383" customFormat="false" ht="15.75" hidden="false" customHeight="false" outlineLevel="0" collapsed="false">
      <c r="A1383" s="2016" t="n">
        <v>2</v>
      </c>
      <c r="B1383" s="2017" t="s">
        <v>2967</v>
      </c>
      <c r="C1383" s="2152" t="n">
        <v>11</v>
      </c>
      <c r="D1383" s="2580"/>
      <c r="E1383" s="2018" t="s">
        <v>2968</v>
      </c>
      <c r="F1383" s="2071" t="n">
        <v>1</v>
      </c>
      <c r="G1383" s="2120" t="n">
        <v>40112.39</v>
      </c>
      <c r="H1383" s="2120" t="n">
        <v>40142.51</v>
      </c>
      <c r="I1383" s="2053" t="n">
        <f aca="false">H1383-G1383</f>
        <v>30.1200000000026</v>
      </c>
      <c r="J1383" s="2027" t="n">
        <v>1000</v>
      </c>
      <c r="K1383" s="2135"/>
      <c r="L1383" s="2128" t="n">
        <f aca="false">J1383*I1383*F1383</f>
        <v>30120.0000000026</v>
      </c>
      <c r="M1383" s="2128" t="n">
        <f aca="false">L1383*$K$1392/$L$1392</f>
        <v>31534.1119061233</v>
      </c>
      <c r="N1383" s="2154" t="s">
        <v>746</v>
      </c>
      <c r="O1383" s="2155"/>
      <c r="S1383" s="2077" t="str">
        <f aca="false">B1383</f>
        <v>kawran Bazar North</v>
      </c>
      <c r="T1383" s="2519" t="n">
        <f aca="false">M1383</f>
        <v>31534.1119061233</v>
      </c>
      <c r="U1383" s="2077" t="n">
        <v>0</v>
      </c>
      <c r="V1383" s="1441" t="n">
        <f aca="false">T1383-U1383</f>
        <v>31534.1119061233</v>
      </c>
      <c r="W1383" s="2001" t="e">
        <f aca="false">V1383/U1383*100</f>
        <v>#DIV/0!</v>
      </c>
      <c r="X1383" s="1441" t="e">
        <f aca="false">IF(W1383&gt;40,"FAULT",IF(W1383&lt;-40,"CHECK","OK"))</f>
        <v>#DIV/0!</v>
      </c>
    </row>
    <row r="1384" customFormat="false" ht="15.75" hidden="false" customHeight="false" outlineLevel="0" collapsed="false">
      <c r="A1384" s="2016" t="n">
        <v>3</v>
      </c>
      <c r="B1384" s="2017" t="s">
        <v>2969</v>
      </c>
      <c r="C1384" s="2152" t="n">
        <v>11</v>
      </c>
      <c r="D1384" s="2580"/>
      <c r="E1384" s="2018" t="s">
        <v>2970</v>
      </c>
      <c r="F1384" s="2071" t="n">
        <v>1</v>
      </c>
      <c r="G1384" s="2120" t="n">
        <v>13253.69</v>
      </c>
      <c r="H1384" s="2120" t="n">
        <v>14281.17</v>
      </c>
      <c r="I1384" s="2053" t="n">
        <f aca="false">H1384-G1384</f>
        <v>1027.48</v>
      </c>
      <c r="J1384" s="2027" t="n">
        <v>1000</v>
      </c>
      <c r="K1384" s="2135"/>
      <c r="L1384" s="2128" t="n">
        <f aca="false">J1384*I1384*F1384</f>
        <v>1027480</v>
      </c>
      <c r="M1384" s="2128" t="n">
        <f aca="false">L1384*$K$1392/$L$1392</f>
        <v>1075719.4323141</v>
      </c>
      <c r="N1384" s="2154" t="s">
        <v>1271</v>
      </c>
      <c r="O1384" s="2155"/>
      <c r="S1384" s="2077" t="str">
        <f aca="false">B1384</f>
        <v>NAM Bhanan RMU</v>
      </c>
      <c r="T1384" s="2519" t="n">
        <f aca="false">M1384</f>
        <v>1075719.4323141</v>
      </c>
      <c r="U1384" s="2077" t="n">
        <v>1013545.39166232</v>
      </c>
      <c r="V1384" s="1441" t="n">
        <f aca="false">T1384-U1384</f>
        <v>62174.0406517835</v>
      </c>
      <c r="W1384" s="2001" t="n">
        <f aca="false">V1384/U1384*100</f>
        <v>6.13431240112609</v>
      </c>
      <c r="X1384" s="1441" t="str">
        <f aca="false">IF(W1384&gt;40,"FAULT",IF(W1384&lt;-40,"CHECK","OK"))</f>
        <v>OK</v>
      </c>
    </row>
    <row r="1385" customFormat="false" ht="15.75" hidden="false" customHeight="false" outlineLevel="0" collapsed="false">
      <c r="A1385" s="2016" t="n">
        <v>4</v>
      </c>
      <c r="B1385" s="2017" t="s">
        <v>2971</v>
      </c>
      <c r="C1385" s="2152" t="n">
        <v>11</v>
      </c>
      <c r="D1385" s="2580"/>
      <c r="E1385" s="2018" t="s">
        <v>2972</v>
      </c>
      <c r="F1385" s="2071" t="n">
        <v>1</v>
      </c>
      <c r="G1385" s="2120" t="n">
        <v>0</v>
      </c>
      <c r="H1385" s="2120" t="n">
        <v>0</v>
      </c>
      <c r="I1385" s="2053" t="n">
        <f aca="false">H1385-G1385</f>
        <v>0</v>
      </c>
      <c r="J1385" s="2027" t="n">
        <v>1000</v>
      </c>
      <c r="K1385" s="2135"/>
      <c r="L1385" s="2128" t="n">
        <f aca="false">J1385*I1385*F1385</f>
        <v>0</v>
      </c>
      <c r="M1385" s="2128" t="n">
        <f aca="false">L1385*$K$1392/$L$1392</f>
        <v>0</v>
      </c>
      <c r="N1385" s="2154" t="s">
        <v>1271</v>
      </c>
      <c r="O1385" s="2155"/>
      <c r="S1385" s="2077" t="str">
        <f aca="false">B1385</f>
        <v>Novo Theater</v>
      </c>
      <c r="T1385" s="2519" t="n">
        <f aca="false">M1385</f>
        <v>0</v>
      </c>
      <c r="U1385" s="2077" t="n">
        <v>0</v>
      </c>
      <c r="V1385" s="1441" t="n">
        <f aca="false">T1385-U1385</f>
        <v>0</v>
      </c>
      <c r="W1385" s="2001" t="e">
        <f aca="false">V1385/U1385*100</f>
        <v>#DIV/0!</v>
      </c>
      <c r="X1385" s="1441" t="e">
        <f aca="false">IF(W1385&gt;40,"FAULT",IF(W1385&lt;-40,"CHECK","OK"))</f>
        <v>#DIV/0!</v>
      </c>
    </row>
    <row r="1386" customFormat="false" ht="15.75" hidden="false" customHeight="false" outlineLevel="0" collapsed="false">
      <c r="A1386" s="2016" t="n">
        <v>5</v>
      </c>
      <c r="B1386" s="2017" t="s">
        <v>2973</v>
      </c>
      <c r="C1386" s="2152" t="n">
        <v>11</v>
      </c>
      <c r="D1386" s="2580"/>
      <c r="E1386" s="2018" t="s">
        <v>2974</v>
      </c>
      <c r="F1386" s="2071" t="n">
        <v>1</v>
      </c>
      <c r="G1386" s="2120" t="n">
        <v>35872.57</v>
      </c>
      <c r="H1386" s="2120" t="n">
        <v>36592.1</v>
      </c>
      <c r="I1386" s="2053" t="n">
        <f aca="false">H1386-G1386</f>
        <v>719.529999999999</v>
      </c>
      <c r="J1386" s="2027" t="n">
        <v>1000</v>
      </c>
      <c r="K1386" s="2135"/>
      <c r="L1386" s="2128" t="n">
        <f aca="false">J1386*I1386*F1386</f>
        <v>719529.999999999</v>
      </c>
      <c r="M1386" s="2128" t="n">
        <f aca="false">L1386*$K$1392/$L$1392</f>
        <v>753311.405704212</v>
      </c>
      <c r="N1386" s="2474" t="s">
        <v>745</v>
      </c>
      <c r="O1386" s="2155"/>
      <c r="S1386" s="2077" t="str">
        <f aca="false">B1386</f>
        <v>Monipuripara Nearest</v>
      </c>
      <c r="T1386" s="2519" t="n">
        <f aca="false">M1386</f>
        <v>753311.405704212</v>
      </c>
      <c r="U1386" s="2077" t="n">
        <v>733061.861364232</v>
      </c>
      <c r="V1386" s="1441" t="n">
        <f aca="false">T1386-U1386</f>
        <v>20249.5443399801</v>
      </c>
      <c r="W1386" s="2001" t="n">
        <f aca="false">V1386/U1386*100</f>
        <v>2.76232408303109</v>
      </c>
      <c r="X1386" s="1441" t="str">
        <f aca="false">IF(W1386&gt;40,"FAULT",IF(W1386&lt;-40,"CHECK","OK"))</f>
        <v>OK</v>
      </c>
    </row>
    <row r="1387" customFormat="false" ht="15.75" hidden="false" customHeight="false" outlineLevel="0" collapsed="false">
      <c r="A1387" s="2016" t="n">
        <v>6</v>
      </c>
      <c r="B1387" s="2017" t="s">
        <v>2975</v>
      </c>
      <c r="C1387" s="2152" t="n">
        <v>11</v>
      </c>
      <c r="D1387" s="2580"/>
      <c r="E1387" s="2018" t="s">
        <v>2976</v>
      </c>
      <c r="F1387" s="2071" t="n">
        <v>1</v>
      </c>
      <c r="G1387" s="2120" t="n">
        <v>33881.78</v>
      </c>
      <c r="H1387" s="2120" t="n">
        <v>35046.94</v>
      </c>
      <c r="I1387" s="2053" t="n">
        <f aca="false">H1387-G1387</f>
        <v>1165.16</v>
      </c>
      <c r="J1387" s="2027" t="n">
        <v>1000</v>
      </c>
      <c r="K1387" s="2135"/>
      <c r="L1387" s="2128" t="n">
        <f aca="false">J1387*I1387*F1387</f>
        <v>1165160</v>
      </c>
      <c r="M1387" s="2128" t="n">
        <f aca="false">L1387*$K$1392/$L$1392</f>
        <v>1219863.4073219</v>
      </c>
      <c r="N1387" s="2154" t="s">
        <v>745</v>
      </c>
      <c r="O1387" s="2155"/>
      <c r="S1387" s="2077" t="str">
        <f aca="false">B1387</f>
        <v>Holy Cross</v>
      </c>
      <c r="T1387" s="2519" t="n">
        <f aca="false">M1387</f>
        <v>1219863.4073219</v>
      </c>
      <c r="U1387" s="2077" t="n">
        <v>1126874.59202305</v>
      </c>
      <c r="V1387" s="1441" t="n">
        <f aca="false">T1387-U1387</f>
        <v>92988.8152988444</v>
      </c>
      <c r="W1387" s="2001" t="n">
        <f aca="false">V1387/U1387*100</f>
        <v>8.25192225977017</v>
      </c>
      <c r="X1387" s="1441" t="str">
        <f aca="false">IF(W1387&gt;40,"FAULT",IF(W1387&lt;-40,"CHECK","OK"))</f>
        <v>OK</v>
      </c>
    </row>
    <row r="1388" customFormat="false" ht="15.75" hidden="false" customHeight="false" outlineLevel="0" collapsed="false">
      <c r="A1388" s="2016" t="n">
        <v>7</v>
      </c>
      <c r="B1388" s="2017" t="s">
        <v>2977</v>
      </c>
      <c r="C1388" s="2152" t="n">
        <v>11</v>
      </c>
      <c r="D1388" s="2580"/>
      <c r="E1388" s="2018" t="s">
        <v>2978</v>
      </c>
      <c r="F1388" s="2071" t="n">
        <v>1</v>
      </c>
      <c r="G1388" s="2120" t="n">
        <v>11371.49</v>
      </c>
      <c r="H1388" s="2120" t="n">
        <v>12339.97</v>
      </c>
      <c r="I1388" s="2053" t="n">
        <f aca="false">H1388-G1388</f>
        <v>968.48</v>
      </c>
      <c r="J1388" s="2027" t="n">
        <v>1000</v>
      </c>
      <c r="K1388" s="2135"/>
      <c r="L1388" s="2128" t="n">
        <f aca="false">J1388*I1388*F1388</f>
        <v>968480</v>
      </c>
      <c r="M1388" s="2128" t="n">
        <f aca="false">L1388*$K$1392/$L$1392</f>
        <v>1013949.42559228</v>
      </c>
      <c r="N1388" s="2154" t="s">
        <v>745</v>
      </c>
      <c r="O1388" s="2155"/>
      <c r="S1388" s="2077" t="str">
        <f aca="false">B1388</f>
        <v>Honda Goli</v>
      </c>
      <c r="T1388" s="2519" t="n">
        <f aca="false">M1388</f>
        <v>1013949.42559228</v>
      </c>
      <c r="U1388" s="2077" t="n">
        <v>953126.033650612</v>
      </c>
      <c r="V1388" s="1441" t="n">
        <f aca="false">T1388-U1388</f>
        <v>60823.3919416717</v>
      </c>
      <c r="W1388" s="2001" t="n">
        <f aca="false">V1388/U1388*100</f>
        <v>6.38146370933855</v>
      </c>
      <c r="X1388" s="1441" t="str">
        <f aca="false">IF(W1388&gt;40,"FAULT",IF(W1388&lt;-40,"CHECK","OK"))</f>
        <v>OK</v>
      </c>
    </row>
    <row r="1389" customFormat="false" ht="15.75" hidden="false" customHeight="false" outlineLevel="0" collapsed="false">
      <c r="A1389" s="2016" t="n">
        <v>8</v>
      </c>
      <c r="B1389" s="2017" t="s">
        <v>2979</v>
      </c>
      <c r="C1389" s="2152" t="n">
        <v>11</v>
      </c>
      <c r="D1389" s="2580"/>
      <c r="E1389" s="2018" t="s">
        <v>2980</v>
      </c>
      <c r="F1389" s="2071" t="n">
        <v>1</v>
      </c>
      <c r="G1389" s="2120" t="n">
        <v>4780.31</v>
      </c>
      <c r="H1389" s="2120" t="n">
        <v>4964.2</v>
      </c>
      <c r="I1389" s="2053" t="n">
        <f aca="false">H1389-G1389</f>
        <v>183.889999999999</v>
      </c>
      <c r="J1389" s="2027" t="n">
        <v>1000</v>
      </c>
      <c r="K1389" s="2135"/>
      <c r="L1389" s="2128" t="n">
        <f aca="false">J1389*I1389*F1389</f>
        <v>183889.999999999</v>
      </c>
      <c r="M1389" s="2128" t="n">
        <f aca="false">L1389*$K$1392/$L$1392</f>
        <v>192523.500611437</v>
      </c>
      <c r="N1389" s="2154" t="s">
        <v>745</v>
      </c>
      <c r="O1389" s="2155"/>
      <c r="S1389" s="2077" t="str">
        <f aca="false">B1389</f>
        <v>Navy Quarter</v>
      </c>
      <c r="T1389" s="2519" t="n">
        <f aca="false">M1389</f>
        <v>192523.500611437</v>
      </c>
      <c r="U1389" s="2077" t="n">
        <v>175339.910029487</v>
      </c>
      <c r="V1389" s="1441" t="n">
        <f aca="false">T1389-U1389</f>
        <v>17183.5905819503</v>
      </c>
      <c r="W1389" s="2001" t="n">
        <f aca="false">V1389/U1389*100</f>
        <v>9.80015934709931</v>
      </c>
      <c r="X1389" s="1441" t="str">
        <f aca="false">IF(W1389&gt;40,"FAULT",IF(W1389&lt;-40,"CHECK","OK"))</f>
        <v>OK</v>
      </c>
    </row>
    <row r="1390" customFormat="false" ht="15.75" hidden="false" customHeight="false" outlineLevel="0" collapsed="false">
      <c r="A1390" s="2016" t="n">
        <v>9</v>
      </c>
      <c r="B1390" s="2017" t="s">
        <v>2657</v>
      </c>
      <c r="C1390" s="2152" t="n">
        <v>0.415</v>
      </c>
      <c r="D1390" s="2580"/>
      <c r="E1390" s="2018"/>
      <c r="F1390" s="2071" t="n">
        <v>1</v>
      </c>
      <c r="G1390" s="2120" t="n">
        <v>1762.39</v>
      </c>
      <c r="H1390" s="2120" t="n">
        <v>1834.42</v>
      </c>
      <c r="I1390" s="2053" t="n">
        <f aca="false">H1390-G1390</f>
        <v>72.03</v>
      </c>
      <c r="J1390" s="2027" t="n">
        <v>1</v>
      </c>
      <c r="K1390" s="2135"/>
      <c r="L1390" s="2128"/>
      <c r="M1390" s="2128" t="n">
        <f aca="false">L1390*$K$1392/$L$1392</f>
        <v>0</v>
      </c>
      <c r="N1390" s="2154" t="s">
        <v>1271</v>
      </c>
      <c r="O1390" s="2155"/>
      <c r="S1390" s="2077" t="str">
        <f aca="false">B1390</f>
        <v>AT-01</v>
      </c>
      <c r="T1390" s="2519" t="n">
        <f aca="false">M1390</f>
        <v>0</v>
      </c>
      <c r="U1390" s="2077" t="n">
        <v>0</v>
      </c>
      <c r="V1390" s="1441" t="n">
        <f aca="false">T1390-U1390</f>
        <v>0</v>
      </c>
      <c r="W1390" s="2001" t="e">
        <f aca="false">V1390/U1390*100</f>
        <v>#DIV/0!</v>
      </c>
      <c r="X1390" s="1441" t="e">
        <f aca="false">IF(W1390&gt;40,"FAULT",IF(W1390&lt;-40,"CHECK","OK"))</f>
        <v>#DIV/0!</v>
      </c>
    </row>
    <row r="1391" customFormat="false" ht="15.75" hidden="false" customHeight="false" outlineLevel="0" collapsed="false">
      <c r="A1391" s="2016" t="n">
        <v>10</v>
      </c>
      <c r="B1391" s="2017" t="s">
        <v>2658</v>
      </c>
      <c r="C1391" s="2152" t="n">
        <v>0.415</v>
      </c>
      <c r="D1391" s="2581"/>
      <c r="E1391" s="2018"/>
      <c r="F1391" s="2071" t="n">
        <v>1</v>
      </c>
      <c r="G1391" s="2120" t="n">
        <v>585.48</v>
      </c>
      <c r="H1391" s="2120" t="n">
        <v>585.48</v>
      </c>
      <c r="I1391" s="2053" t="n">
        <f aca="false">H1391-G1391</f>
        <v>0</v>
      </c>
      <c r="J1391" s="2027" t="n">
        <v>1</v>
      </c>
      <c r="K1391" s="2135"/>
      <c r="L1391" s="2128" t="n">
        <f aca="false">J1391*I1391*F1391</f>
        <v>0</v>
      </c>
      <c r="M1391" s="2128" t="n">
        <f aca="false">L1391*$K$1392/$L$1392</f>
        <v>0</v>
      </c>
      <c r="N1391" s="2154" t="s">
        <v>1271</v>
      </c>
      <c r="O1391" s="2155"/>
      <c r="S1391" s="2077" t="str">
        <f aca="false">B1391</f>
        <v>AT-02</v>
      </c>
      <c r="T1391" s="2519" t="n">
        <f aca="false">M1391</f>
        <v>0</v>
      </c>
      <c r="U1391" s="2077" t="n">
        <v>0</v>
      </c>
      <c r="V1391" s="1441" t="n">
        <f aca="false">T1391-U1391</f>
        <v>0</v>
      </c>
      <c r="W1391" s="2001" t="e">
        <f aca="false">V1391/U1391*100</f>
        <v>#DIV/0!</v>
      </c>
      <c r="X1391" s="1441" t="e">
        <f aca="false">IF(W1391&gt;40,"FAULT",IF(W1391&lt;-40,"CHECK","OK"))</f>
        <v>#DIV/0!</v>
      </c>
    </row>
    <row r="1392" customFormat="false" ht="20.25" hidden="false" customHeight="false" outlineLevel="0" collapsed="false">
      <c r="A1392" s="2132"/>
      <c r="B1392" s="2142"/>
      <c r="C1392" s="2143"/>
      <c r="D1392" s="2143"/>
      <c r="E1392" s="2143"/>
      <c r="F1392" s="2454"/>
      <c r="G1392" s="2145"/>
      <c r="H1392" s="2145"/>
      <c r="I1392" s="2145"/>
      <c r="J1392" s="2239" t="s">
        <v>1187</v>
      </c>
      <c r="K1392" s="2130" t="n">
        <f aca="false">M1372</f>
        <v>10860538.6852344</v>
      </c>
      <c r="L1392" s="2130" t="n">
        <f aca="false">SUM(L1374:L1391)</f>
        <v>10373510</v>
      </c>
      <c r="M1392" s="2130" t="n">
        <f aca="false">SUM(M1374:M1391)</f>
        <v>10860538.6852344</v>
      </c>
      <c r="N1392" s="2458" t="n">
        <f aca="false">(M1392-L1392)/L1392*100</f>
        <v>4.69492664714642</v>
      </c>
      <c r="O1392" s="2240"/>
    </row>
    <row r="1393" customFormat="false" ht="15.75" hidden="false" customHeight="false" outlineLevel="0" collapsed="false">
      <c r="F1393" s="2100"/>
      <c r="N1393" s="2498"/>
    </row>
    <row r="1394" customFormat="false" ht="15.75" hidden="false" customHeight="false" outlineLevel="0" collapsed="false">
      <c r="F1394" s="2169" t="s">
        <v>1234</v>
      </c>
      <c r="G1394" s="2169"/>
      <c r="H1394" s="2169"/>
      <c r="I1394" s="2170" t="s">
        <v>212</v>
      </c>
    </row>
    <row r="1395" customFormat="false" ht="15.75" hidden="false" customHeight="false" outlineLevel="0" collapsed="false">
      <c r="F1395" s="2129" t="s">
        <v>1271</v>
      </c>
      <c r="G1395" s="2017" t="s">
        <v>1367</v>
      </c>
      <c r="H1395" s="2017"/>
      <c r="I1395" s="2171" t="n">
        <f aca="false">SUM(M1375,M1377:M1382,M1384:M1385,M1390:M1391)</f>
        <v>6793884.11897196</v>
      </c>
      <c r="O1395" s="2077" t="s">
        <v>122</v>
      </c>
    </row>
    <row r="1396" customFormat="false" ht="15.75" hidden="false" customHeight="false" outlineLevel="0" collapsed="false">
      <c r="F1396" s="2129" t="s">
        <v>746</v>
      </c>
      <c r="G1396" s="2017" t="s">
        <v>1367</v>
      </c>
      <c r="H1396" s="2017"/>
      <c r="I1396" s="2171" t="n">
        <f aca="false">M1376+M1383</f>
        <v>887006.827032622</v>
      </c>
    </row>
    <row r="1397" customFormat="false" ht="15.75" hidden="false" customHeight="false" outlineLevel="0" collapsed="false">
      <c r="F1397" s="2129" t="s">
        <v>745</v>
      </c>
      <c r="G1397" s="2017" t="s">
        <v>1367</v>
      </c>
      <c r="H1397" s="2017"/>
      <c r="I1397" s="2171" t="n">
        <f aca="false">SUM(M1386:M1389)</f>
        <v>3179647.73922983</v>
      </c>
    </row>
    <row r="1398" customFormat="false" ht="15.75" hidden="false" customHeight="false" outlineLevel="0" collapsed="false">
      <c r="F1398" s="2129"/>
      <c r="G1398" s="2017"/>
      <c r="H1398" s="2017"/>
      <c r="I1398" s="2171"/>
    </row>
    <row r="1399" customFormat="false" ht="15.75" hidden="false" customHeight="false" outlineLevel="0" collapsed="false">
      <c r="F1399" s="2260"/>
      <c r="G1399" s="2017"/>
      <c r="H1399" s="2017"/>
      <c r="I1399" s="2171"/>
    </row>
    <row r="1400" customFormat="false" ht="15.75" hidden="false" customHeight="true" outlineLevel="0" collapsed="false">
      <c r="F1400" s="2241" t="s">
        <v>1239</v>
      </c>
      <c r="G1400" s="2241"/>
      <c r="H1400" s="2241"/>
      <c r="I1400" s="2242" t="n">
        <f aca="false">SUM(I1395:I1399)</f>
        <v>10860538.6852344</v>
      </c>
      <c r="J1400" s="2130" t="n">
        <f aca="false">I1400-M1392</f>
        <v>0</v>
      </c>
    </row>
    <row r="1401" customFormat="false" ht="15.75" hidden="false" customHeight="false" outlineLevel="0" collapsed="false">
      <c r="F1401" s="2103"/>
    </row>
    <row r="1414" customFormat="false" ht="45" hidden="false" customHeight="false" outlineLevel="0" collapsed="false">
      <c r="A1414" s="2270" t="s">
        <v>2981</v>
      </c>
      <c r="B1414" s="2270"/>
      <c r="C1414" s="2270"/>
      <c r="D1414" s="2270"/>
      <c r="E1414" s="2270"/>
      <c r="F1414" s="2270"/>
      <c r="G1414" s="2270"/>
      <c r="H1414" s="2270"/>
      <c r="I1414" s="2270"/>
      <c r="J1414" s="2270"/>
      <c r="K1414" s="2270"/>
      <c r="L1414" s="2270"/>
      <c r="M1414" s="2270"/>
      <c r="N1414" s="2270"/>
      <c r="O1414" s="1989" t="str">
        <f aca="false">$O$6</f>
        <v>Month June-2023</v>
      </c>
      <c r="S1414" s="1990" t="s">
        <v>1069</v>
      </c>
      <c r="T1414" s="1991" t="str">
        <f aca="false">O1414</f>
        <v>Month June-2023</v>
      </c>
      <c r="U1414" s="1990" t="s">
        <v>1070</v>
      </c>
      <c r="V1414" s="1990" t="s">
        <v>1071</v>
      </c>
      <c r="W1414" s="1990" t="s">
        <v>1072</v>
      </c>
      <c r="X1414" s="1990" t="s">
        <v>1073</v>
      </c>
    </row>
    <row r="1415" customFormat="false" ht="15.75" hidden="false" customHeight="true" outlineLevel="0" collapsed="false">
      <c r="A1415" s="1992" t="s">
        <v>794</v>
      </c>
      <c r="B1415" s="1993" t="s">
        <v>1074</v>
      </c>
      <c r="C1415" s="1994" t="s">
        <v>1075</v>
      </c>
      <c r="D1415" s="1994"/>
      <c r="E1415" s="1994"/>
      <c r="F1415" s="2422" t="s">
        <v>45</v>
      </c>
      <c r="G1415" s="1996" t="s">
        <v>1076</v>
      </c>
      <c r="H1415" s="1996"/>
      <c r="I1415" s="1996"/>
      <c r="J1415" s="1996" t="s">
        <v>29</v>
      </c>
      <c r="K1415" s="1996" t="s">
        <v>1077</v>
      </c>
      <c r="L1415" s="1996"/>
      <c r="M1415" s="1994" t="s">
        <v>1134</v>
      </c>
      <c r="N1415" s="1993"/>
      <c r="O1415" s="1997" t="s">
        <v>479</v>
      </c>
    </row>
    <row r="1416" customFormat="false" ht="15.75" hidden="false" customHeight="false" outlineLevel="0" collapsed="false">
      <c r="A1416" s="1992"/>
      <c r="B1416" s="1993"/>
      <c r="C1416" s="1998" t="s">
        <v>1079</v>
      </c>
      <c r="D1416" s="1998"/>
      <c r="E1416" s="1998" t="s">
        <v>1080</v>
      </c>
      <c r="F1416" s="2422"/>
      <c r="G1416" s="2249" t="n">
        <f aca="false">'NORTH-1'!$H$8</f>
        <v>44929</v>
      </c>
      <c r="H1416" s="2249" t="n">
        <f aca="false">'NORTH-1'!$H$8</f>
        <v>44929</v>
      </c>
      <c r="I1416" s="2000" t="s">
        <v>47</v>
      </c>
      <c r="J1416" s="1996"/>
      <c r="K1416" s="2000" t="s">
        <v>1081</v>
      </c>
      <c r="L1416" s="2000" t="s">
        <v>1082</v>
      </c>
      <c r="M1416" s="1994" t="s">
        <v>1083</v>
      </c>
      <c r="N1416" s="1998" t="s">
        <v>741</v>
      </c>
      <c r="O1416" s="1997"/>
      <c r="T1416" s="1441" t="n">
        <v>15283200.0000001</v>
      </c>
      <c r="U1416" s="1441" t="n">
        <v>15283200.0000001</v>
      </c>
      <c r="V1416" s="1441" t="n">
        <f aca="false">T1416-U1416</f>
        <v>0</v>
      </c>
      <c r="W1416" s="2001" t="n">
        <f aca="false">V1416/U1416*100</f>
        <v>0</v>
      </c>
      <c r="X1416" s="1441" t="str">
        <f aca="false">IF(W1416&gt;40,"FAULT",IF(W1416&lt;-40,"CHECK","OK"))</f>
        <v>OK</v>
      </c>
    </row>
    <row r="1417" customFormat="false" ht="15.75" hidden="false" customHeight="false" outlineLevel="0" collapsed="false">
      <c r="A1417" s="2002" t="n">
        <v>1</v>
      </c>
      <c r="B1417" s="2003" t="n">
        <v>2</v>
      </c>
      <c r="C1417" s="2004" t="n">
        <v>4</v>
      </c>
      <c r="D1417" s="2004"/>
      <c r="E1417" s="2003" t="n">
        <v>5</v>
      </c>
      <c r="F1417" s="2423" t="n">
        <v>7</v>
      </c>
      <c r="G1417" s="2002" t="n">
        <v>9</v>
      </c>
      <c r="H1417" s="2002" t="n">
        <v>9</v>
      </c>
      <c r="I1417" s="2002" t="s">
        <v>1084</v>
      </c>
      <c r="J1417" s="2002" t="n">
        <v>11</v>
      </c>
      <c r="K1417" s="2002" t="s">
        <v>1085</v>
      </c>
      <c r="L1417" s="2002" t="s">
        <v>1086</v>
      </c>
      <c r="M1417" s="2002" t="n">
        <v>14</v>
      </c>
      <c r="N1417" s="2006" t="n">
        <v>15</v>
      </c>
      <c r="O1417" s="2002" t="n">
        <v>16</v>
      </c>
    </row>
    <row r="1418" customFormat="false" ht="15.75" hidden="false" customHeight="false" outlineLevel="0" collapsed="false">
      <c r="A1418" s="2016"/>
      <c r="B1418" s="2008" t="s">
        <v>2982</v>
      </c>
      <c r="C1418" s="2009"/>
      <c r="D1418" s="2009"/>
      <c r="E1418" s="2009"/>
      <c r="F1418" s="2427"/>
      <c r="G1418" s="2009"/>
      <c r="H1418" s="2009"/>
      <c r="I1418" s="2009"/>
      <c r="J1418" s="2009"/>
      <c r="K1418" s="2010"/>
      <c r="L1418" s="2009"/>
      <c r="M1418" s="2013"/>
      <c r="N1418" s="2014"/>
      <c r="O1418" s="2027"/>
    </row>
    <row r="1419" customFormat="false" ht="15.75" hidden="false" customHeight="false" outlineLevel="0" collapsed="false">
      <c r="A1419" s="2176" t="n">
        <f aca="false">A65</f>
        <v>11</v>
      </c>
      <c r="B1419" s="2177" t="str">
        <f aca="false">B65</f>
        <v>Ispahani-1</v>
      </c>
      <c r="C1419" s="2178" t="n">
        <f aca="false">C65</f>
        <v>33</v>
      </c>
      <c r="D1419" s="2605" t="n">
        <f aca="false">D65</f>
        <v>0</v>
      </c>
      <c r="E1419" s="2178" t="n">
        <f aca="false">E65</f>
        <v>0</v>
      </c>
      <c r="F1419" s="2509" t="n">
        <f aca="false">F65</f>
        <v>1</v>
      </c>
      <c r="G1419" s="2182" t="n">
        <f aca="false">G65</f>
        <v>1936.84</v>
      </c>
      <c r="H1419" s="2182" t="n">
        <f aca="false">H65</f>
        <v>1936.84</v>
      </c>
      <c r="I1419" s="2182" t="n">
        <f aca="false">I65</f>
        <v>0</v>
      </c>
      <c r="J1419" s="2178" t="n">
        <f aca="false">J65</f>
        <v>180000</v>
      </c>
      <c r="K1419" s="2184" t="str">
        <f aca="false">K65</f>
        <v>From Ispahani Downsteam Estimated</v>
      </c>
      <c r="L1419" s="2186" t="n">
        <f aca="false">L65</f>
        <v>0</v>
      </c>
      <c r="M1419" s="2186" t="n">
        <f aca="false">M65</f>
        <v>0</v>
      </c>
      <c r="N1419" s="2129"/>
      <c r="O1419" s="2187"/>
    </row>
    <row r="1420" customFormat="false" ht="15.75" hidden="false" customHeight="false" outlineLevel="0" collapsed="false">
      <c r="A1420" s="2188" t="n">
        <f aca="false">A66</f>
        <v>12</v>
      </c>
      <c r="B1420" s="2177" t="str">
        <f aca="false">B66</f>
        <v>Ispahani-2</v>
      </c>
      <c r="C1420" s="2178" t="n">
        <f aca="false">C66</f>
        <v>33</v>
      </c>
      <c r="D1420" s="2608" t="n">
        <f aca="false">D66</f>
        <v>0</v>
      </c>
      <c r="E1420" s="2178" t="n">
        <f aca="false">E66</f>
        <v>0</v>
      </c>
      <c r="F1420" s="2509" t="n">
        <f aca="false">F66</f>
        <v>1</v>
      </c>
      <c r="G1420" s="2182" t="n">
        <f aca="false">G66</f>
        <v>3791.06</v>
      </c>
      <c r="H1420" s="2182" t="n">
        <f aca="false">H66</f>
        <v>3824.35</v>
      </c>
      <c r="I1420" s="2182" t="n">
        <f aca="false">I66</f>
        <v>33.29</v>
      </c>
      <c r="J1420" s="2178" t="n">
        <f aca="false">J66</f>
        <v>180000</v>
      </c>
      <c r="K1420" s="2184" t="n">
        <f aca="false">K66</f>
        <v>0</v>
      </c>
      <c r="L1420" s="2186" t="n">
        <f aca="false">L66</f>
        <v>5992199.99999999</v>
      </c>
      <c r="M1420" s="2186" t="n">
        <f aca="false">M66</f>
        <v>5987828.960132</v>
      </c>
      <c r="N1420" s="2129"/>
      <c r="O1420" s="2027"/>
    </row>
    <row r="1421" customFormat="false" ht="15.75" hidden="false" customHeight="false" outlineLevel="0" collapsed="false">
      <c r="A1421" s="2016"/>
      <c r="B1421" s="2189"/>
      <c r="C1421" s="2190"/>
      <c r="D1421" s="2191"/>
      <c r="E1421" s="2610"/>
      <c r="F1421" s="2611"/>
      <c r="G1421" s="2612"/>
      <c r="H1421" s="2612"/>
      <c r="I1421" s="2612"/>
      <c r="J1421" s="2613" t="s">
        <v>475</v>
      </c>
      <c r="K1421" s="2614" t="n">
        <f aca="false">SUM(K1419:K1420)</f>
        <v>0</v>
      </c>
      <c r="L1421" s="2614" t="n">
        <f aca="false">SUM(L1419:L1420)</f>
        <v>5992199.99999999</v>
      </c>
      <c r="M1421" s="2614" t="n">
        <f aca="false">SUM(M1419:M1420)</f>
        <v>5987828.960132</v>
      </c>
      <c r="N1421" s="2512"/>
      <c r="O1421" s="2027"/>
    </row>
    <row r="1422" customFormat="false" ht="15.75" hidden="false" customHeight="false" outlineLevel="0" collapsed="false">
      <c r="A1422" s="2027"/>
      <c r="B1422" s="2008" t="s">
        <v>2983</v>
      </c>
      <c r="C1422" s="2009"/>
      <c r="D1422" s="2009"/>
      <c r="E1422" s="2009"/>
      <c r="F1422" s="2427"/>
      <c r="G1422" s="2009"/>
      <c r="H1422" s="2009"/>
      <c r="I1422" s="2009"/>
      <c r="J1422" s="2195"/>
      <c r="K1422" s="2196"/>
      <c r="L1422" s="2197"/>
      <c r="M1422" s="2197"/>
      <c r="N1422" s="2014"/>
      <c r="O1422" s="2151"/>
    </row>
    <row r="1423" customFormat="false" ht="15.75" hidden="false" customHeight="false" outlineLevel="0" collapsed="false">
      <c r="A1423" s="2027" t="n">
        <v>1</v>
      </c>
      <c r="B1423" s="2017" t="s">
        <v>2984</v>
      </c>
      <c r="C1423" s="2018" t="n">
        <v>33</v>
      </c>
      <c r="D1423" s="2381" t="s">
        <v>76</v>
      </c>
      <c r="E1423" s="2018"/>
      <c r="F1423" s="2071" t="n">
        <v>1</v>
      </c>
      <c r="G1423" s="2212" t="n">
        <v>13649.76</v>
      </c>
      <c r="H1423" s="2212" t="n">
        <v>13649.76</v>
      </c>
      <c r="I1423" s="2053" t="n">
        <f aca="false">H1423-G1423</f>
        <v>0</v>
      </c>
      <c r="J1423" s="2027" t="n">
        <v>1000</v>
      </c>
      <c r="K1423" s="2024" t="n">
        <f aca="false">J1423*I1423*F1423</f>
        <v>0</v>
      </c>
      <c r="L1423" s="2128"/>
      <c r="M1423" s="2128"/>
      <c r="N1423" s="2129"/>
      <c r="O1423" s="2151"/>
    </row>
    <row r="1424" customFormat="false" ht="15.75" hidden="false" customHeight="false" outlineLevel="0" collapsed="false">
      <c r="A1424" s="2027" t="n">
        <v>2</v>
      </c>
      <c r="B1424" s="2017" t="s">
        <v>2985</v>
      </c>
      <c r="C1424" s="2018" t="n">
        <v>33</v>
      </c>
      <c r="D1424" s="2382" t="s">
        <v>76</v>
      </c>
      <c r="E1424" s="2018"/>
      <c r="F1424" s="2071" t="n">
        <v>1</v>
      </c>
      <c r="G1424" s="2212" t="n">
        <v>14271.41</v>
      </c>
      <c r="H1424" s="2212" t="n">
        <v>20256.66</v>
      </c>
      <c r="I1424" s="2053" t="n">
        <f aca="false">H1424-G1424</f>
        <v>5985.25</v>
      </c>
      <c r="J1424" s="2027" t="n">
        <v>1000</v>
      </c>
      <c r="K1424" s="2024" t="n">
        <f aca="false">J1424*I1424*F1424</f>
        <v>5985250</v>
      </c>
      <c r="L1424" s="2128"/>
      <c r="M1424" s="2128"/>
      <c r="N1424" s="2129"/>
      <c r="O1424" s="2151"/>
    </row>
    <row r="1425" customFormat="false" ht="15.75" hidden="false" customHeight="false" outlineLevel="0" collapsed="false">
      <c r="A1425" s="2027"/>
      <c r="B1425" s="2189"/>
      <c r="C1425" s="2190"/>
      <c r="D1425" s="2191"/>
      <c r="E1425" s="2190"/>
      <c r="F1425" s="2511"/>
      <c r="G1425" s="2193"/>
      <c r="H1425" s="2193" t="n">
        <v>0</v>
      </c>
      <c r="I1425" s="2204"/>
      <c r="J1425" s="2142" t="s">
        <v>475</v>
      </c>
      <c r="K1425" s="2130" t="n">
        <f aca="false">SUM(K1423:K1424)</f>
        <v>5985250</v>
      </c>
      <c r="L1425" s="2130" t="n">
        <f aca="false">SUM(L1423:L1424)</f>
        <v>0</v>
      </c>
      <c r="M1425" s="2130" t="n">
        <f aca="false">SUM(M1423:M1424)</f>
        <v>0</v>
      </c>
      <c r="N1425" s="2205"/>
      <c r="O1425" s="2151"/>
    </row>
    <row r="1426" customFormat="false" ht="15.75" hidden="false" customHeight="false" outlineLevel="0" collapsed="false">
      <c r="A1426" s="2027"/>
      <c r="B1426" s="2058" t="s">
        <v>2986</v>
      </c>
      <c r="C1426" s="2059"/>
      <c r="D1426" s="2059"/>
      <c r="E1426" s="2059"/>
      <c r="F1426" s="2062"/>
      <c r="G1426" s="2059"/>
      <c r="H1426" s="2059" t="n">
        <v>0</v>
      </c>
      <c r="I1426" s="2059"/>
      <c r="J1426" s="2059"/>
      <c r="K1426" s="2060"/>
      <c r="L1426" s="2059"/>
      <c r="M1426" s="2063"/>
      <c r="N1426" s="2064"/>
      <c r="O1426" s="2015"/>
    </row>
    <row r="1427" customFormat="false" ht="15.75" hidden="false" customHeight="false" outlineLevel="0" collapsed="false">
      <c r="A1427" s="2027"/>
      <c r="B1427" s="2017" t="s">
        <v>1251</v>
      </c>
      <c r="C1427" s="2018" t="n">
        <v>33</v>
      </c>
      <c r="D1427" s="2065" t="s">
        <v>1108</v>
      </c>
      <c r="E1427" s="2066"/>
      <c r="F1427" s="2071"/>
      <c r="G1427" s="2022"/>
      <c r="H1427" s="2022" t="n">
        <v>0</v>
      </c>
      <c r="I1427" s="2022"/>
      <c r="J1427" s="2027"/>
      <c r="K1427" s="2024"/>
      <c r="L1427" s="2029" t="n">
        <f aca="false">J1427*I1427*F1427</f>
        <v>0</v>
      </c>
      <c r="M1427" s="2025"/>
      <c r="N1427" s="2026"/>
      <c r="O1427" s="2027"/>
    </row>
    <row r="1428" customFormat="false" ht="15.75" hidden="false" customHeight="false" outlineLevel="0" collapsed="false">
      <c r="A1428" s="2027"/>
      <c r="B1428" s="2017" t="s">
        <v>1252</v>
      </c>
      <c r="C1428" s="2018" t="n">
        <v>33</v>
      </c>
      <c r="D1428" s="2065"/>
      <c r="E1428" s="2066"/>
      <c r="F1428" s="2071"/>
      <c r="G1428" s="2022"/>
      <c r="H1428" s="2022" t="n">
        <v>0</v>
      </c>
      <c r="I1428" s="2022"/>
      <c r="J1428" s="2027"/>
      <c r="K1428" s="2024"/>
      <c r="L1428" s="2029" t="n">
        <f aca="false">J1428*I1428*F1428</f>
        <v>0</v>
      </c>
      <c r="M1428" s="2029"/>
      <c r="N1428" s="2030"/>
      <c r="O1428" s="2027"/>
    </row>
    <row r="1429" customFormat="false" ht="15.75" hidden="false" customHeight="false" outlineLevel="0" collapsed="false">
      <c r="A1429" s="2027"/>
      <c r="B1429" s="2037"/>
      <c r="C1429" s="2038"/>
      <c r="D1429" s="2038"/>
      <c r="E1429" s="2038"/>
      <c r="F1429" s="2054"/>
      <c r="G1429" s="2041"/>
      <c r="H1429" s="2041" t="n">
        <v>0</v>
      </c>
      <c r="I1429" s="2041"/>
      <c r="J1429" s="2037" t="s">
        <v>1110</v>
      </c>
      <c r="K1429" s="2068"/>
      <c r="L1429" s="2076" t="n">
        <f aca="false">SUM(L1427:L1428)</f>
        <v>0</v>
      </c>
      <c r="M1429" s="2055"/>
      <c r="N1429" s="2016"/>
      <c r="O1429" s="2027"/>
    </row>
    <row r="1430" customFormat="false" ht="15.75" hidden="false" customHeight="false" outlineLevel="0" collapsed="false">
      <c r="A1430" s="2027"/>
      <c r="B1430" s="2189"/>
      <c r="C1430" s="2190"/>
      <c r="D1430" s="2191"/>
      <c r="E1430" s="2190"/>
      <c r="F1430" s="2511"/>
      <c r="G1430" s="2193"/>
      <c r="H1430" s="2193" t="n">
        <v>0</v>
      </c>
      <c r="I1430" s="2204"/>
      <c r="J1430" s="2142"/>
      <c r="K1430" s="2207"/>
      <c r="L1430" s="2130"/>
      <c r="M1430" s="2130"/>
      <c r="N1430" s="2205"/>
      <c r="O1430" s="2151"/>
    </row>
    <row r="1431" customFormat="false" ht="15.75" hidden="false" customHeight="false" outlineLevel="0" collapsed="false">
      <c r="A1431" s="2132"/>
      <c r="B1431" s="2058" t="s">
        <v>2987</v>
      </c>
      <c r="C1431" s="2059"/>
      <c r="D1431" s="2059"/>
      <c r="E1431" s="2059"/>
      <c r="F1431" s="2062"/>
      <c r="G1431" s="2059"/>
      <c r="H1431" s="2059" t="n">
        <v>0</v>
      </c>
      <c r="I1431" s="2059"/>
      <c r="J1431" s="2208"/>
      <c r="K1431" s="2209"/>
      <c r="L1431" s="2210"/>
      <c r="M1431" s="2210"/>
      <c r="N1431" s="2064"/>
      <c r="O1431" s="2151"/>
    </row>
    <row r="1432" customFormat="false" ht="15.75" hidden="false" customHeight="true" outlineLevel="0" collapsed="false">
      <c r="A1432" s="2027" t="n">
        <v>3</v>
      </c>
      <c r="B1432" s="2017" t="s">
        <v>2221</v>
      </c>
      <c r="C1432" s="2018" t="n">
        <v>33</v>
      </c>
      <c r="D1432" s="2070" t="s">
        <v>67</v>
      </c>
      <c r="E1432" s="2018"/>
      <c r="F1432" s="2071" t="n">
        <v>1</v>
      </c>
      <c r="G1432" s="2212" t="n">
        <v>20804.63</v>
      </c>
      <c r="H1432" s="2212" t="n">
        <v>20804.63</v>
      </c>
      <c r="I1432" s="2212" t="n">
        <f aca="false">H1432-G1432</f>
        <v>0</v>
      </c>
      <c r="J1432" s="2213" t="n">
        <v>888.8889</v>
      </c>
      <c r="K1432" s="2214"/>
      <c r="L1432" s="2128" t="n">
        <f aca="false">J1432*I1432*F1432</f>
        <v>0</v>
      </c>
      <c r="M1432" s="2128"/>
      <c r="N1432" s="2131" t="e">
        <f aca="false">(K1429-L1434)/K1429*100</f>
        <v>#DIV/0!</v>
      </c>
      <c r="O1432" s="2151"/>
    </row>
    <row r="1433" customFormat="false" ht="15.75" hidden="false" customHeight="false" outlineLevel="0" collapsed="false">
      <c r="A1433" s="2027" t="n">
        <v>4</v>
      </c>
      <c r="B1433" s="2017" t="s">
        <v>2223</v>
      </c>
      <c r="C1433" s="2018" t="n">
        <v>33</v>
      </c>
      <c r="D1433" s="2070"/>
      <c r="E1433" s="2018"/>
      <c r="F1433" s="2071" t="n">
        <v>1</v>
      </c>
      <c r="G1433" s="2212" t="n">
        <v>10392.07</v>
      </c>
      <c r="H1433" s="2212" t="n">
        <v>17125.58</v>
      </c>
      <c r="I1433" s="2212" t="n">
        <f aca="false">H1433-G1433</f>
        <v>6733.51</v>
      </c>
      <c r="J1433" s="2213" t="n">
        <v>888.8889</v>
      </c>
      <c r="K1433" s="2214"/>
      <c r="L1433" s="2128" t="n">
        <f aca="false">J1433*I1433*F1433</f>
        <v>5985342.297039</v>
      </c>
      <c r="M1433" s="2128"/>
      <c r="N1433" s="2131"/>
      <c r="O1433" s="2151"/>
    </row>
    <row r="1434" customFormat="false" ht="15.75" hidden="false" customHeight="false" outlineLevel="0" collapsed="false">
      <c r="A1434" s="2132"/>
      <c r="B1434" s="2142"/>
      <c r="C1434" s="2143"/>
      <c r="D1434" s="2143"/>
      <c r="E1434" s="2143"/>
      <c r="F1434" s="2454"/>
      <c r="G1434" s="2145"/>
      <c r="H1434" s="2145"/>
      <c r="I1434" s="2145"/>
      <c r="J1434" s="2142" t="s">
        <v>475</v>
      </c>
      <c r="K1434" s="2121"/>
      <c r="L1434" s="2130" t="n">
        <f aca="false">SUM(L1432:L1433)</f>
        <v>5985342.297039</v>
      </c>
      <c r="M1434" s="2130" t="n">
        <f aca="false">SUM(M1432:M1433)</f>
        <v>0</v>
      </c>
      <c r="N1434" s="2458"/>
      <c r="O1434" s="2151"/>
    </row>
    <row r="1435" customFormat="false" ht="16.5" hidden="false" customHeight="false" outlineLevel="0" collapsed="false">
      <c r="A1435" s="2080"/>
      <c r="B1435" s="2217"/>
      <c r="C1435" s="2218"/>
      <c r="D1435" s="2218"/>
      <c r="E1435" s="2218"/>
      <c r="F1435" s="2515"/>
      <c r="G1435" s="2220"/>
      <c r="H1435" s="2220"/>
      <c r="I1435" s="2220"/>
      <c r="J1435" s="2217"/>
      <c r="K1435" s="2221"/>
      <c r="L1435" s="2222"/>
      <c r="M1435" s="2222"/>
      <c r="N1435" s="2512"/>
      <c r="O1435" s="2223"/>
    </row>
    <row r="1436" customFormat="false" ht="15.75" hidden="false" customHeight="false" outlineLevel="0" collapsed="false">
      <c r="A1436" s="2080"/>
      <c r="B1436" s="2081" t="s">
        <v>1258</v>
      </c>
      <c r="C1436" s="2081"/>
      <c r="D1436" s="2082" t="s">
        <v>212</v>
      </c>
      <c r="F1436" s="2083" t="s">
        <v>1259</v>
      </c>
      <c r="G1436" s="2083"/>
      <c r="H1436" s="2083"/>
      <c r="I1436" s="2082" t="s">
        <v>212</v>
      </c>
      <c r="K1436" s="2084" t="s">
        <v>1260</v>
      </c>
      <c r="L1436" s="2084"/>
      <c r="M1436" s="2085" t="s">
        <v>212</v>
      </c>
      <c r="N1436" s="2512"/>
      <c r="O1436" s="2223"/>
    </row>
    <row r="1437" customFormat="false" ht="15.75" hidden="false" customHeight="false" outlineLevel="0" collapsed="false">
      <c r="A1437" s="2080"/>
      <c r="B1437" s="2086" t="str">
        <f aca="false">B1418</f>
        <v>Mogbazar 33 KV SIDE</v>
      </c>
      <c r="C1437" s="2086"/>
      <c r="D1437" s="2089" t="n">
        <f aca="false">M1421</f>
        <v>5987828.960132</v>
      </c>
      <c r="F1437" s="2088" t="s">
        <v>1124</v>
      </c>
      <c r="G1437" s="2088"/>
      <c r="H1437" s="2088"/>
      <c r="I1437" s="2224" t="n">
        <f aca="false">L1429</f>
        <v>0</v>
      </c>
      <c r="K1437" s="2225" t="str">
        <f aca="false">F1438</f>
        <v>33 KV NET IMPORT</v>
      </c>
      <c r="L1437" s="2225"/>
      <c r="M1437" s="2091" t="n">
        <f aca="false">I1438</f>
        <v>5987828.960132</v>
      </c>
      <c r="N1437" s="2512"/>
      <c r="O1437" s="2223"/>
    </row>
    <row r="1438" customFormat="false" ht="15.75" hidden="false" customHeight="false" outlineLevel="0" collapsed="false">
      <c r="A1438" s="2080"/>
      <c r="B1438" s="2086" t="s">
        <v>1126</v>
      </c>
      <c r="C1438" s="2086"/>
      <c r="D1438" s="2226"/>
      <c r="F1438" s="2088" t="s">
        <v>1434</v>
      </c>
      <c r="G1438" s="2088"/>
      <c r="H1438" s="2088"/>
      <c r="I1438" s="2224" t="n">
        <f aca="false">D1441-I1437</f>
        <v>5987828.960132</v>
      </c>
      <c r="K1438" s="2227" t="s">
        <v>1261</v>
      </c>
      <c r="L1438" s="2227"/>
      <c r="M1438" s="2224" t="n">
        <f aca="false">L1434</f>
        <v>5985342.297039</v>
      </c>
      <c r="N1438" s="2512"/>
      <c r="O1438" s="2223"/>
    </row>
    <row r="1439" customFormat="false" ht="15.75" hidden="false" customHeight="false" outlineLevel="0" collapsed="false">
      <c r="A1439" s="2080"/>
      <c r="B1439" s="2086" t="s">
        <v>1128</v>
      </c>
      <c r="C1439" s="2086"/>
      <c r="D1439" s="2092"/>
      <c r="K1439" s="2088" t="s">
        <v>1262</v>
      </c>
      <c r="L1439" s="2088"/>
      <c r="M1439" s="2224" t="n">
        <f aca="false">M1437-M1438</f>
        <v>2486.66309299879</v>
      </c>
      <c r="N1439" s="2512"/>
      <c r="O1439" s="2223"/>
    </row>
    <row r="1440" customFormat="false" ht="16.5" hidden="false" customHeight="false" outlineLevel="0" collapsed="false">
      <c r="A1440" s="2080"/>
      <c r="B1440" s="2086" t="s">
        <v>1130</v>
      </c>
      <c r="C1440" s="2086"/>
      <c r="D1440" s="2095"/>
      <c r="K1440" s="2228" t="s">
        <v>1131</v>
      </c>
      <c r="L1440" s="2228"/>
      <c r="M1440" s="2097" t="n">
        <f aca="false">M1439/M1437</f>
        <v>0.000415286259770515</v>
      </c>
      <c r="N1440" s="2512"/>
      <c r="O1440" s="2223"/>
    </row>
    <row r="1441" customFormat="false" ht="16.5" hidden="false" customHeight="false" outlineLevel="0" collapsed="false">
      <c r="A1441" s="2080"/>
      <c r="B1441" s="2229" t="s">
        <v>1263</v>
      </c>
      <c r="C1441" s="2229"/>
      <c r="D1441" s="2230" t="n">
        <f aca="false">SUM(D1437:D1439)</f>
        <v>5987828.960132</v>
      </c>
      <c r="N1441" s="2512"/>
      <c r="O1441" s="2223"/>
    </row>
    <row r="1442" customFormat="false" ht="15.75" hidden="false" customHeight="false" outlineLevel="0" collapsed="false">
      <c r="A1442" s="2080"/>
      <c r="B1442" s="2217"/>
      <c r="C1442" s="2218"/>
      <c r="D1442" s="2218"/>
      <c r="E1442" s="2218"/>
      <c r="F1442" s="2515"/>
      <c r="G1442" s="2220"/>
      <c r="H1442" s="2220"/>
      <c r="I1442" s="2220"/>
      <c r="J1442" s="2217"/>
      <c r="K1442" s="2221"/>
      <c r="L1442" s="2222"/>
      <c r="M1442" s="2222"/>
      <c r="N1442" s="2512"/>
      <c r="O1442" s="2223"/>
    </row>
    <row r="1443" customFormat="false" ht="15.75" hidden="false" customHeight="false" outlineLevel="0" collapsed="false">
      <c r="B1443" s="2051"/>
      <c r="C1443" s="2077"/>
      <c r="D1443" s="2516"/>
      <c r="E1443" s="2077"/>
      <c r="N1443" s="2517"/>
    </row>
    <row r="1444" customFormat="false" ht="15.75" hidden="false" customHeight="false" outlineLevel="0" collapsed="false">
      <c r="B1444" s="2051"/>
      <c r="C1444" s="2077"/>
      <c r="D1444" s="2516"/>
      <c r="E1444" s="2077"/>
      <c r="N1444" s="2517"/>
    </row>
    <row r="1445" customFormat="false" ht="45" hidden="false" customHeight="false" outlineLevel="0" collapsed="false">
      <c r="A1445" s="2270" t="s">
        <v>2988</v>
      </c>
      <c r="B1445" s="2270"/>
      <c r="C1445" s="2270"/>
      <c r="D1445" s="2270"/>
      <c r="E1445" s="2270"/>
      <c r="F1445" s="2270"/>
      <c r="G1445" s="2270"/>
      <c r="H1445" s="2270"/>
      <c r="I1445" s="2270"/>
      <c r="J1445" s="2270"/>
      <c r="K1445" s="2270"/>
      <c r="L1445" s="2270"/>
      <c r="M1445" s="2270"/>
      <c r="N1445" s="2270"/>
      <c r="O1445" s="1989" t="str">
        <f aca="false">$O$6</f>
        <v>Month June-2023</v>
      </c>
      <c r="S1445" s="1990" t="s">
        <v>1069</v>
      </c>
      <c r="T1445" s="1991" t="str">
        <f aca="false">O1445</f>
        <v>Month June-2023</v>
      </c>
      <c r="U1445" s="1990" t="s">
        <v>1070</v>
      </c>
      <c r="V1445" s="1990" t="s">
        <v>1071</v>
      </c>
      <c r="W1445" s="1990" t="s">
        <v>1072</v>
      </c>
      <c r="X1445" s="1990" t="s">
        <v>1073</v>
      </c>
    </row>
    <row r="1446" customFormat="false" ht="15.75" hidden="false" customHeight="true" outlineLevel="0" collapsed="false">
      <c r="A1446" s="1992" t="s">
        <v>794</v>
      </c>
      <c r="B1446" s="1993" t="s">
        <v>1074</v>
      </c>
      <c r="C1446" s="1994" t="s">
        <v>1075</v>
      </c>
      <c r="D1446" s="1994"/>
      <c r="E1446" s="1994"/>
      <c r="F1446" s="2422" t="s">
        <v>45</v>
      </c>
      <c r="G1446" s="1996" t="s">
        <v>1076</v>
      </c>
      <c r="H1446" s="1996"/>
      <c r="I1446" s="1996"/>
      <c r="J1446" s="1996" t="s">
        <v>29</v>
      </c>
      <c r="K1446" s="1996" t="s">
        <v>1077</v>
      </c>
      <c r="L1446" s="1996"/>
      <c r="M1446" s="1994" t="s">
        <v>1134</v>
      </c>
      <c r="N1446" s="1993"/>
      <c r="O1446" s="1997" t="s">
        <v>479</v>
      </c>
    </row>
    <row r="1447" customFormat="false" ht="15.75" hidden="false" customHeight="false" outlineLevel="0" collapsed="false">
      <c r="A1447" s="1992"/>
      <c r="B1447" s="1993"/>
      <c r="C1447" s="1998" t="s">
        <v>1079</v>
      </c>
      <c r="D1447" s="1998"/>
      <c r="E1447" s="1998" t="s">
        <v>1080</v>
      </c>
      <c r="F1447" s="2422"/>
      <c r="G1447" s="2249" t="n">
        <f aca="false">'NORTH-1'!$H$8</f>
        <v>44929</v>
      </c>
      <c r="H1447" s="2249" t="n">
        <f aca="false">'NORTH-1'!$H$8</f>
        <v>44929</v>
      </c>
      <c r="I1447" s="2000" t="s">
        <v>47</v>
      </c>
      <c r="J1447" s="1996"/>
      <c r="K1447" s="2000" t="s">
        <v>1081</v>
      </c>
      <c r="L1447" s="2000" t="s">
        <v>1082</v>
      </c>
      <c r="M1447" s="1994" t="s">
        <v>1083</v>
      </c>
      <c r="N1447" s="1998" t="s">
        <v>741</v>
      </c>
      <c r="O1447" s="1997"/>
      <c r="T1447" s="1441" t="n">
        <v>15283200.0000001</v>
      </c>
      <c r="U1447" s="1441" t="n">
        <v>15283200.0000001</v>
      </c>
      <c r="V1447" s="1441" t="n">
        <f aca="false">T1447-U1447</f>
        <v>0</v>
      </c>
      <c r="W1447" s="2001" t="n">
        <f aca="false">V1447/U1447*100</f>
        <v>0</v>
      </c>
      <c r="X1447" s="1441" t="str">
        <f aca="false">IF(W1447&gt;40,"FAULT",IF(W1447&lt;-40,"CHECK","OK"))</f>
        <v>OK</v>
      </c>
    </row>
    <row r="1448" customFormat="false" ht="15.75" hidden="false" customHeight="false" outlineLevel="0" collapsed="false">
      <c r="A1448" s="2002" t="n">
        <v>1</v>
      </c>
      <c r="B1448" s="2003" t="n">
        <v>2</v>
      </c>
      <c r="C1448" s="2004" t="n">
        <v>4</v>
      </c>
      <c r="D1448" s="2004"/>
      <c r="E1448" s="2003" t="n">
        <v>5</v>
      </c>
      <c r="F1448" s="2423" t="n">
        <v>7</v>
      </c>
      <c r="G1448" s="2002" t="n">
        <v>9</v>
      </c>
      <c r="H1448" s="2002" t="n">
        <v>9</v>
      </c>
      <c r="I1448" s="2002" t="s">
        <v>1084</v>
      </c>
      <c r="J1448" s="2002" t="n">
        <v>11</v>
      </c>
      <c r="K1448" s="2002" t="s">
        <v>1085</v>
      </c>
      <c r="L1448" s="2002" t="s">
        <v>1086</v>
      </c>
      <c r="M1448" s="2002" t="n">
        <v>14</v>
      </c>
      <c r="N1448" s="2006" t="n">
        <v>15</v>
      </c>
      <c r="O1448" s="2002" t="n">
        <v>16</v>
      </c>
    </row>
    <row r="1449" customFormat="false" ht="15.75" hidden="false" customHeight="false" outlineLevel="0" collapsed="false">
      <c r="A1449" s="2016"/>
      <c r="B1449" s="2008" t="s">
        <v>2989</v>
      </c>
      <c r="C1449" s="2009"/>
      <c r="D1449" s="2009"/>
      <c r="E1449" s="2009"/>
      <c r="F1449" s="2427"/>
      <c r="G1449" s="2009"/>
      <c r="H1449" s="2009"/>
      <c r="I1449" s="2009"/>
      <c r="J1449" s="2009"/>
      <c r="K1449" s="2010"/>
      <c r="L1449" s="2009"/>
      <c r="M1449" s="2013"/>
      <c r="N1449" s="2014"/>
      <c r="O1449" s="2027"/>
    </row>
    <row r="1450" customFormat="false" ht="15.75" hidden="false" customHeight="false" outlineLevel="0" collapsed="false">
      <c r="A1450" s="2016" t="n">
        <v>1</v>
      </c>
      <c r="B1450" s="2017" t="s">
        <v>2750</v>
      </c>
      <c r="C1450" s="2018" t="n">
        <v>11</v>
      </c>
      <c r="D1450" s="2381" t="s">
        <v>76</v>
      </c>
      <c r="E1450" s="2018"/>
      <c r="F1450" s="2071" t="n">
        <v>1</v>
      </c>
      <c r="G1450" s="2212" t="n">
        <v>18126.62</v>
      </c>
      <c r="H1450" s="2212" t="n">
        <v>18126.62</v>
      </c>
      <c r="I1450" s="2212" t="n">
        <f aca="false">H1450-G1450</f>
        <v>0</v>
      </c>
      <c r="J1450" s="2027" t="n">
        <v>1000</v>
      </c>
      <c r="K1450" s="2024" t="n">
        <f aca="false">J1450*I1450*F1450</f>
        <v>0</v>
      </c>
      <c r="L1450" s="2128"/>
      <c r="M1450" s="2128" t="n">
        <f aca="false">K1450*$I$1438/$K$1452</f>
        <v>0</v>
      </c>
      <c r="N1450" s="2129"/>
      <c r="O1450" s="2027"/>
    </row>
    <row r="1451" customFormat="false" ht="15.75" hidden="false" customHeight="false" outlineLevel="0" collapsed="false">
      <c r="A1451" s="2016" t="n">
        <v>2</v>
      </c>
      <c r="B1451" s="2017" t="s">
        <v>2950</v>
      </c>
      <c r="C1451" s="2018" t="n">
        <v>11</v>
      </c>
      <c r="D1451" s="2383" t="s">
        <v>76</v>
      </c>
      <c r="E1451" s="2018"/>
      <c r="F1451" s="2071" t="n">
        <v>1</v>
      </c>
      <c r="G1451" s="2212" t="n">
        <v>2991.27</v>
      </c>
      <c r="H1451" s="2212" t="n">
        <v>4941.97</v>
      </c>
      <c r="I1451" s="2212" t="n">
        <f aca="false">H1451-G1451</f>
        <v>1950.7</v>
      </c>
      <c r="J1451" s="2027" t="n">
        <v>1000</v>
      </c>
      <c r="K1451" s="2024" t="n">
        <f aca="false">J1451*I1451*F1451</f>
        <v>1950700</v>
      </c>
      <c r="L1451" s="2128"/>
      <c r="M1451" s="2128" t="n">
        <f aca="false">K1451*$I$1438/$K$1452</f>
        <v>5987828.960132</v>
      </c>
      <c r="N1451" s="2129"/>
      <c r="O1451" s="2027"/>
    </row>
    <row r="1452" customFormat="false" ht="15.75" hidden="false" customHeight="false" outlineLevel="0" collapsed="false">
      <c r="A1452" s="2016"/>
      <c r="B1452" s="2189"/>
      <c r="C1452" s="2190"/>
      <c r="D1452" s="2191"/>
      <c r="E1452" s="2190"/>
      <c r="F1452" s="2511"/>
      <c r="G1452" s="2193"/>
      <c r="H1452" s="2193" t="n">
        <v>0</v>
      </c>
      <c r="I1452" s="2193"/>
      <c r="J1452" s="2234" t="s">
        <v>475</v>
      </c>
      <c r="K1452" s="2130" t="n">
        <f aca="false">SUM(K1450:K1451)</f>
        <v>1950700</v>
      </c>
      <c r="L1452" s="2130" t="n">
        <f aca="false">SUM(L1450:L1451)</f>
        <v>0</v>
      </c>
      <c r="M1452" s="2130" t="n">
        <f aca="false">SUM(M1450:M1451)</f>
        <v>5987828.960132</v>
      </c>
      <c r="N1452" s="2205"/>
      <c r="O1452" s="2027"/>
    </row>
    <row r="1453" customFormat="false" ht="15.75" hidden="false" customHeight="false" outlineLevel="0" collapsed="false">
      <c r="A1453" s="2016"/>
      <c r="B1453" s="2058" t="s">
        <v>2989</v>
      </c>
      <c r="C1453" s="2059"/>
      <c r="D1453" s="2059"/>
      <c r="E1453" s="2059"/>
      <c r="F1453" s="2062"/>
      <c r="G1453" s="2059"/>
      <c r="H1453" s="2059" t="n">
        <v>0</v>
      </c>
      <c r="I1453" s="2059"/>
      <c r="J1453" s="2208"/>
      <c r="K1453" s="2209"/>
      <c r="L1453" s="2210"/>
      <c r="M1453" s="2210"/>
      <c r="N1453" s="2064"/>
      <c r="O1453" s="2027"/>
    </row>
    <row r="1454" customFormat="false" ht="15.75" hidden="false" customHeight="false" outlineLevel="0" collapsed="false">
      <c r="A1454" s="2016" t="n">
        <v>1</v>
      </c>
      <c r="B1454" s="2017" t="s">
        <v>2990</v>
      </c>
      <c r="C1454" s="2152" t="n">
        <v>11</v>
      </c>
      <c r="D1454" s="2579"/>
      <c r="E1454" s="2018" t="s">
        <v>2951</v>
      </c>
      <c r="F1454" s="2071" t="n">
        <v>1</v>
      </c>
      <c r="G1454" s="2120" t="n">
        <v>5839.76</v>
      </c>
      <c r="H1454" s="2120" t="n">
        <v>6792.09</v>
      </c>
      <c r="I1454" s="2053" t="n">
        <f aca="false">H1454-G1454</f>
        <v>952.33</v>
      </c>
      <c r="J1454" s="2027" t="n">
        <v>1000</v>
      </c>
      <c r="K1454" s="2135"/>
      <c r="L1454" s="2128" t="n">
        <f aca="false">J1454*I1454*F1454</f>
        <v>952330</v>
      </c>
      <c r="M1454" s="2128" t="n">
        <f aca="false">L1454*$K$1472/$L$1472</f>
        <v>958270.383467268</v>
      </c>
      <c r="N1454" s="2154" t="s">
        <v>748</v>
      </c>
      <c r="O1454" s="2155"/>
      <c r="S1454" s="2077" t="str">
        <f aca="false">B1454</f>
        <v>Doctor Goli</v>
      </c>
      <c r="T1454" s="2519" t="n">
        <f aca="false">M1454</f>
        <v>958270.383467268</v>
      </c>
      <c r="U1454" s="2077" t="n">
        <v>898591.028287382</v>
      </c>
      <c r="V1454" s="1441" t="n">
        <f aca="false">T1454-U1454</f>
        <v>59679.3551798859</v>
      </c>
      <c r="W1454" s="2001" t="n">
        <f aca="false">V1454/U1454*100</f>
        <v>6.64143679395824</v>
      </c>
      <c r="X1454" s="1441" t="str">
        <f aca="false">IF(W1454&gt;40,"FAULT",IF(W1454&lt;-40,"CHECK","OK"))</f>
        <v>OK</v>
      </c>
    </row>
    <row r="1455" customFormat="false" ht="15.75" hidden="false" customHeight="false" outlineLevel="0" collapsed="false">
      <c r="A1455" s="2016" t="n">
        <v>2</v>
      </c>
      <c r="B1455" s="2017" t="s">
        <v>2991</v>
      </c>
      <c r="C1455" s="2152" t="n">
        <v>11</v>
      </c>
      <c r="D1455" s="2580"/>
      <c r="E1455" s="2018" t="s">
        <v>2953</v>
      </c>
      <c r="F1455" s="2071" t="n">
        <v>1</v>
      </c>
      <c r="G1455" s="2120" t="n">
        <v>6529.14</v>
      </c>
      <c r="H1455" s="2120" t="n">
        <v>7580.78</v>
      </c>
      <c r="I1455" s="2053" t="n">
        <f aca="false">H1455-G1455</f>
        <v>1051.64</v>
      </c>
      <c r="J1455" s="2027" t="n">
        <v>1000</v>
      </c>
      <c r="K1455" s="2135"/>
      <c r="L1455" s="2128" t="n">
        <f aca="false">J1455*I1455*F1455</f>
        <v>1051640</v>
      </c>
      <c r="M1455" s="2128" t="n">
        <f aca="false">L1455*$K$1472/$L$1472</f>
        <v>1058199.85306513</v>
      </c>
      <c r="N1455" s="2154" t="s">
        <v>748</v>
      </c>
      <c r="O1455" s="2155"/>
      <c r="S1455" s="2077" t="str">
        <f aca="false">B1455</f>
        <v>Ispahani</v>
      </c>
      <c r="T1455" s="2519" t="n">
        <f aca="false">M1455</f>
        <v>1058199.85306513</v>
      </c>
      <c r="U1455" s="2077" t="n">
        <v>999582.010832832</v>
      </c>
      <c r="V1455" s="1441" t="n">
        <f aca="false">T1455-U1455</f>
        <v>58617.8422323008</v>
      </c>
      <c r="W1455" s="2001" t="n">
        <f aca="false">V1455/U1455*100</f>
        <v>5.86423541010523</v>
      </c>
      <c r="X1455" s="1441" t="str">
        <f aca="false">IF(W1455&gt;40,"FAULT",IF(W1455&lt;-40,"CHECK","OK"))</f>
        <v>OK</v>
      </c>
    </row>
    <row r="1456" customFormat="false" ht="15.75" hidden="false" customHeight="false" outlineLevel="0" collapsed="false">
      <c r="A1456" s="2016" t="n">
        <v>3</v>
      </c>
      <c r="B1456" s="2017" t="s">
        <v>2992</v>
      </c>
      <c r="C1456" s="2152" t="n">
        <v>11</v>
      </c>
      <c r="D1456" s="2580"/>
      <c r="E1456" s="2018" t="s">
        <v>2955</v>
      </c>
      <c r="F1456" s="2071" t="n">
        <v>1</v>
      </c>
      <c r="G1456" s="2120" t="n">
        <v>3442.04</v>
      </c>
      <c r="H1456" s="2120" t="n">
        <v>3962.52</v>
      </c>
      <c r="I1456" s="2053" t="n">
        <f aca="false">H1456-G1456</f>
        <v>520.48</v>
      </c>
      <c r="J1456" s="2027" t="n">
        <v>1000</v>
      </c>
      <c r="K1456" s="2135"/>
      <c r="L1456" s="2128" t="n">
        <f aca="false">J1456*I1456*F1456</f>
        <v>520480</v>
      </c>
      <c r="M1456" s="2128" t="n">
        <f aca="false">L1456*$K$1472/$L$1472</f>
        <v>523726.617020407</v>
      </c>
      <c r="N1456" s="2154" t="s">
        <v>746</v>
      </c>
      <c r="O1456" s="2155"/>
      <c r="S1456" s="2077" t="str">
        <f aca="false">B1456</f>
        <v>BTCL</v>
      </c>
      <c r="T1456" s="2519" t="n">
        <f aca="false">M1456</f>
        <v>523726.617020407</v>
      </c>
      <c r="U1456" s="2077" t="n">
        <v>532492.36332771</v>
      </c>
      <c r="V1456" s="1441" t="n">
        <f aca="false">T1456-U1456</f>
        <v>-8765.74630730366</v>
      </c>
      <c r="W1456" s="2001" t="n">
        <f aca="false">V1456/U1456*100</f>
        <v>-1.64617314932439</v>
      </c>
      <c r="X1456" s="1441" t="str">
        <f aca="false">IF(W1456&gt;40,"FAULT",IF(W1456&lt;-40,"CHECK","OK"))</f>
        <v>OK</v>
      </c>
    </row>
    <row r="1457" customFormat="false" ht="15.75" hidden="false" customHeight="false" outlineLevel="0" collapsed="false">
      <c r="A1457" s="2016" t="n">
        <v>4</v>
      </c>
      <c r="B1457" s="2017" t="s">
        <v>2993</v>
      </c>
      <c r="C1457" s="2152" t="n">
        <v>11</v>
      </c>
      <c r="D1457" s="2580"/>
      <c r="E1457" s="2018" t="s">
        <v>2957</v>
      </c>
      <c r="F1457" s="2071" t="n">
        <v>1</v>
      </c>
      <c r="G1457" s="2120" t="n">
        <v>2973.78</v>
      </c>
      <c r="H1457" s="2120" t="n">
        <v>4102.97</v>
      </c>
      <c r="I1457" s="2053" t="n">
        <f aca="false">H1457-G1457</f>
        <v>1129.19</v>
      </c>
      <c r="J1457" s="2027" t="n">
        <v>1000</v>
      </c>
      <c r="K1457" s="2135"/>
      <c r="L1457" s="2128" t="n">
        <f aca="false">J1457*I1457*F1457</f>
        <v>1129190</v>
      </c>
      <c r="M1457" s="2128" t="n">
        <f aca="false">L1457*$K$1472/$L$1472</f>
        <v>1136233.58951981</v>
      </c>
      <c r="N1457" s="2154" t="s">
        <v>746</v>
      </c>
      <c r="O1457" s="2155"/>
      <c r="S1457" s="2077" t="str">
        <f aca="false">B1457</f>
        <v>Vikarunnesa</v>
      </c>
      <c r="T1457" s="2519" t="n">
        <f aca="false">M1457</f>
        <v>1136233.58951981</v>
      </c>
      <c r="U1457" s="2077" t="n">
        <v>1092064.74452166</v>
      </c>
      <c r="V1457" s="1441" t="n">
        <f aca="false">T1457-U1457</f>
        <v>44168.8449981555</v>
      </c>
      <c r="W1457" s="2001" t="n">
        <f aca="false">V1457/U1457*100</f>
        <v>4.04452622609863</v>
      </c>
      <c r="X1457" s="1441" t="str">
        <f aca="false">IF(W1457&gt;40,"FAULT",IF(W1457&lt;-40,"CHECK","OK"))</f>
        <v>OK</v>
      </c>
    </row>
    <row r="1458" customFormat="false" ht="15.75" hidden="false" customHeight="false" outlineLevel="0" collapsed="false">
      <c r="A1458" s="2016" t="n">
        <v>5</v>
      </c>
      <c r="B1458" s="2017" t="s">
        <v>1467</v>
      </c>
      <c r="C1458" s="2152" t="n">
        <v>11</v>
      </c>
      <c r="D1458" s="2580"/>
      <c r="E1458" s="2018"/>
      <c r="F1458" s="2071" t="n">
        <v>1</v>
      </c>
      <c r="G1458" s="2120" t="n">
        <v>0</v>
      </c>
      <c r="H1458" s="2120" t="n">
        <v>0</v>
      </c>
      <c r="I1458" s="2053" t="n">
        <f aca="false">H1458-G1458</f>
        <v>0</v>
      </c>
      <c r="J1458" s="2027" t="n">
        <v>1000</v>
      </c>
      <c r="K1458" s="2135"/>
      <c r="L1458" s="2128" t="n">
        <f aca="false">J1458*I1458*F1458</f>
        <v>0</v>
      </c>
      <c r="M1458" s="2128" t="n">
        <f aca="false">L1458*$K$1472/$L$1472</f>
        <v>0</v>
      </c>
      <c r="N1458" s="2154"/>
      <c r="O1458" s="2155"/>
      <c r="S1458" s="2077" t="str">
        <f aca="false">B1458</f>
        <v>Spare</v>
      </c>
      <c r="T1458" s="2519" t="n">
        <f aca="false">M1458</f>
        <v>0</v>
      </c>
      <c r="U1458" s="2077" t="n">
        <v>0</v>
      </c>
      <c r="V1458" s="1441" t="n">
        <f aca="false">T1458-U1458</f>
        <v>0</v>
      </c>
      <c r="W1458" s="2001" t="e">
        <f aca="false">V1458/U1458*100</f>
        <v>#DIV/0!</v>
      </c>
      <c r="X1458" s="1441" t="e">
        <f aca="false">IF(W1458&gt;40,"FAULT",IF(W1458&lt;-40,"CHECK","OK"))</f>
        <v>#DIV/0!</v>
      </c>
    </row>
    <row r="1459" customFormat="false" ht="15.75" hidden="false" customHeight="false" outlineLevel="0" collapsed="false">
      <c r="A1459" s="2016" t="n">
        <v>6</v>
      </c>
      <c r="B1459" s="2017" t="s">
        <v>1467</v>
      </c>
      <c r="C1459" s="2152" t="n">
        <v>11</v>
      </c>
      <c r="D1459" s="2580"/>
      <c r="E1459" s="2018"/>
      <c r="F1459" s="2071" t="n">
        <v>1</v>
      </c>
      <c r="G1459" s="2120" t="n">
        <v>0</v>
      </c>
      <c r="H1459" s="2120" t="n">
        <v>0</v>
      </c>
      <c r="I1459" s="2053" t="n">
        <f aca="false">H1459-G1459</f>
        <v>0</v>
      </c>
      <c r="J1459" s="2027" t="n">
        <v>1000</v>
      </c>
      <c r="K1459" s="2135"/>
      <c r="L1459" s="2128" t="n">
        <f aca="false">J1459*I1459*F1459</f>
        <v>0</v>
      </c>
      <c r="M1459" s="2128" t="n">
        <f aca="false">L1459*$K$1472/$L$1472</f>
        <v>0</v>
      </c>
      <c r="N1459" s="2154"/>
      <c r="O1459" s="2155"/>
      <c r="S1459" s="2077" t="str">
        <f aca="false">B1459</f>
        <v>Spare</v>
      </c>
      <c r="T1459" s="2519" t="n">
        <f aca="false">M1459</f>
        <v>0</v>
      </c>
      <c r="U1459" s="2077" t="n">
        <v>0</v>
      </c>
      <c r="V1459" s="1441" t="n">
        <f aca="false">T1459-U1459</f>
        <v>0</v>
      </c>
      <c r="W1459" s="2001" t="e">
        <f aca="false">V1459/U1459*100</f>
        <v>#DIV/0!</v>
      </c>
      <c r="X1459" s="1441" t="e">
        <f aca="false">IF(W1459&gt;40,"FAULT",IF(W1459&lt;-40,"CHECK","OK"))</f>
        <v>#DIV/0!</v>
      </c>
    </row>
    <row r="1460" customFormat="false" ht="15.75" hidden="false" customHeight="false" outlineLevel="0" collapsed="false">
      <c r="A1460" s="2016" t="n">
        <v>7</v>
      </c>
      <c r="B1460" s="2017" t="s">
        <v>1467</v>
      </c>
      <c r="C1460" s="2152" t="n">
        <v>11</v>
      </c>
      <c r="D1460" s="2580"/>
      <c r="E1460" s="2018"/>
      <c r="F1460" s="2071" t="n">
        <v>1</v>
      </c>
      <c r="G1460" s="2120" t="n">
        <v>0</v>
      </c>
      <c r="H1460" s="2120" t="n">
        <v>0</v>
      </c>
      <c r="I1460" s="2053" t="n">
        <f aca="false">H1460-G1460</f>
        <v>0</v>
      </c>
      <c r="J1460" s="2027" t="n">
        <v>1000</v>
      </c>
      <c r="K1460" s="2135"/>
      <c r="L1460" s="2128" t="n">
        <f aca="false">J1460*I1460*F1460</f>
        <v>0</v>
      </c>
      <c r="M1460" s="2128" t="n">
        <f aca="false">L1460*$K$1472/$L$1472</f>
        <v>0</v>
      </c>
      <c r="N1460" s="2154"/>
      <c r="O1460" s="2155"/>
      <c r="S1460" s="2077" t="str">
        <f aca="false">B1460</f>
        <v>Spare</v>
      </c>
      <c r="T1460" s="2519" t="n">
        <f aca="false">M1460</f>
        <v>0</v>
      </c>
      <c r="U1460" s="2077" t="n">
        <v>0</v>
      </c>
      <c r="V1460" s="1441" t="n">
        <f aca="false">T1460-U1460</f>
        <v>0</v>
      </c>
      <c r="W1460" s="2001" t="e">
        <f aca="false">V1460/U1460*100</f>
        <v>#DIV/0!</v>
      </c>
      <c r="X1460" s="1441" t="e">
        <f aca="false">IF(W1460&gt;40,"FAULT",IF(W1460&lt;-40,"CHECK","OK"))</f>
        <v>#DIV/0!</v>
      </c>
    </row>
    <row r="1461" customFormat="false" ht="15.75" hidden="false" customHeight="false" outlineLevel="0" collapsed="false">
      <c r="A1461" s="2016" t="n">
        <v>8</v>
      </c>
      <c r="B1461" s="2017" t="s">
        <v>1467</v>
      </c>
      <c r="C1461" s="2152" t="n">
        <v>11</v>
      </c>
      <c r="D1461" s="2580"/>
      <c r="E1461" s="2018"/>
      <c r="F1461" s="2071" t="n">
        <v>1</v>
      </c>
      <c r="G1461" s="2120" t="n">
        <v>0</v>
      </c>
      <c r="H1461" s="2120" t="n">
        <v>0</v>
      </c>
      <c r="I1461" s="2053" t="n">
        <f aca="false">H1461-G1461</f>
        <v>0</v>
      </c>
      <c r="J1461" s="2027" t="n">
        <v>1000</v>
      </c>
      <c r="K1461" s="2135"/>
      <c r="L1461" s="2128" t="n">
        <f aca="false">J1461*I1461*F1461</f>
        <v>0</v>
      </c>
      <c r="M1461" s="2128" t="n">
        <f aca="false">L1461*$K$1472/$L$1472</f>
        <v>0</v>
      </c>
      <c r="N1461" s="2154"/>
      <c r="O1461" s="2155"/>
      <c r="S1461" s="2077" t="str">
        <f aca="false">B1461</f>
        <v>Spare</v>
      </c>
      <c r="T1461" s="2519" t="n">
        <f aca="false">M1461</f>
        <v>0</v>
      </c>
      <c r="U1461" s="2077" t="n">
        <v>0</v>
      </c>
      <c r="V1461" s="1441" t="n">
        <f aca="false">T1461-U1461</f>
        <v>0</v>
      </c>
      <c r="W1461" s="2001" t="e">
        <f aca="false">V1461/U1461*100</f>
        <v>#DIV/0!</v>
      </c>
      <c r="X1461" s="1441" t="e">
        <f aca="false">IF(W1461&gt;40,"FAULT",IF(W1461&lt;-40,"CHECK","OK"))</f>
        <v>#DIV/0!</v>
      </c>
    </row>
    <row r="1462" customFormat="false" ht="15.75" hidden="false" customHeight="false" outlineLevel="0" collapsed="false">
      <c r="A1462" s="2016" t="n">
        <v>1</v>
      </c>
      <c r="B1462" s="2017" t="s">
        <v>2994</v>
      </c>
      <c r="C1462" s="2152" t="n">
        <v>11</v>
      </c>
      <c r="D1462" s="2580"/>
      <c r="E1462" s="2018"/>
      <c r="F1462" s="2071" t="n">
        <v>1</v>
      </c>
      <c r="G1462" s="2120" t="n">
        <v>4695.65</v>
      </c>
      <c r="H1462" s="2120" t="n">
        <v>5737.24</v>
      </c>
      <c r="I1462" s="2053" t="n">
        <f aca="false">H1462-G1462</f>
        <v>1041.59</v>
      </c>
      <c r="J1462" s="2027" t="n">
        <v>1000</v>
      </c>
      <c r="K1462" s="2135"/>
      <c r="L1462" s="2128" t="n">
        <f aca="false">J1462*I1462*F1462</f>
        <v>1041590</v>
      </c>
      <c r="M1462" s="2128" t="n">
        <f aca="false">L1462*$K$1472/$L$1472</f>
        <v>1048087.16381472</v>
      </c>
      <c r="N1462" s="2154" t="s">
        <v>748</v>
      </c>
      <c r="O1462" s="2155"/>
      <c r="S1462" s="2077" t="str">
        <f aca="false">B1462</f>
        <v>Wireless</v>
      </c>
      <c r="T1462" s="2519" t="n">
        <f aca="false">M1462</f>
        <v>1048087.16381472</v>
      </c>
      <c r="U1462" s="2077" t="n">
        <v>896344.525303734</v>
      </c>
      <c r="V1462" s="1441" t="n">
        <f aca="false">T1462-U1462</f>
        <v>151742.638510986</v>
      </c>
      <c r="W1462" s="2001" t="n">
        <f aca="false">V1462/U1462*100</f>
        <v>16.9290528616289</v>
      </c>
      <c r="X1462" s="1441" t="str">
        <f aca="false">IF(W1462&gt;40,"FAULT",IF(W1462&lt;-40,"CHECK","OK"))</f>
        <v>OK</v>
      </c>
    </row>
    <row r="1463" customFormat="false" ht="15.75" hidden="false" customHeight="false" outlineLevel="0" collapsed="false">
      <c r="A1463" s="2016" t="n">
        <v>2</v>
      </c>
      <c r="B1463" s="2017" t="s">
        <v>2995</v>
      </c>
      <c r="C1463" s="2152" t="n">
        <v>11</v>
      </c>
      <c r="D1463" s="2580"/>
      <c r="E1463" s="2018"/>
      <c r="F1463" s="2071" t="n">
        <v>1</v>
      </c>
      <c r="G1463" s="2120" t="n">
        <v>3648.07</v>
      </c>
      <c r="H1463" s="2120" t="n">
        <v>4903.55</v>
      </c>
      <c r="I1463" s="2053" t="n">
        <f aca="false">H1463-G1463</f>
        <v>1255.48</v>
      </c>
      <c r="J1463" s="2027" t="n">
        <v>1000</v>
      </c>
      <c r="K1463" s="2135"/>
      <c r="L1463" s="2128" t="n">
        <f aca="false">J1463*I1463*F1463</f>
        <v>1255480</v>
      </c>
      <c r="M1463" s="2128" t="n">
        <f aca="false">L1463*$K$1472/$L$1472</f>
        <v>1263311.35324466</v>
      </c>
      <c r="N1463" s="2154" t="s">
        <v>746</v>
      </c>
      <c r="O1463" s="2155"/>
      <c r="S1463" s="2077" t="str">
        <f aca="false">B1463</f>
        <v>Kazir Goli</v>
      </c>
      <c r="T1463" s="2519" t="n">
        <f aca="false">M1463</f>
        <v>1263311.35324466</v>
      </c>
      <c r="U1463" s="2077" t="n">
        <v>1182067.17627379</v>
      </c>
      <c r="V1463" s="1441" t="n">
        <f aca="false">T1463-U1463</f>
        <v>81244.1769708709</v>
      </c>
      <c r="W1463" s="2001" t="n">
        <f aca="false">V1463/U1463*100</f>
        <v>6.87305921368832</v>
      </c>
      <c r="X1463" s="1441" t="str">
        <f aca="false">IF(W1463&gt;40,"FAULT",IF(W1463&lt;-40,"CHECK","OK"))</f>
        <v>OK</v>
      </c>
    </row>
    <row r="1464" customFormat="false" ht="15.75" hidden="false" customHeight="false" outlineLevel="0" collapsed="false">
      <c r="A1464" s="2016" t="n">
        <v>3</v>
      </c>
      <c r="B1464" s="2017" t="s">
        <v>1467</v>
      </c>
      <c r="C1464" s="2152" t="n">
        <v>11</v>
      </c>
      <c r="D1464" s="2580"/>
      <c r="E1464" s="2018"/>
      <c r="F1464" s="2071" t="n">
        <v>1</v>
      </c>
      <c r="G1464" s="2120" t="n">
        <v>0</v>
      </c>
      <c r="H1464" s="2120" t="n">
        <v>0</v>
      </c>
      <c r="I1464" s="2053" t="n">
        <f aca="false">H1464-G1464</f>
        <v>0</v>
      </c>
      <c r="J1464" s="2027" t="n">
        <v>1000</v>
      </c>
      <c r="K1464" s="2135"/>
      <c r="L1464" s="2128" t="n">
        <f aca="false">J1464*I1464*F1464</f>
        <v>0</v>
      </c>
      <c r="M1464" s="2128" t="n">
        <f aca="false">L1464*$K$1472/$L$1472</f>
        <v>0</v>
      </c>
      <c r="N1464" s="2154"/>
      <c r="O1464" s="2155"/>
      <c r="S1464" s="2077" t="str">
        <f aca="false">B1464</f>
        <v>Spare</v>
      </c>
      <c r="T1464" s="2519" t="n">
        <f aca="false">M1464</f>
        <v>0</v>
      </c>
      <c r="U1464" s="2077" t="n">
        <v>0</v>
      </c>
      <c r="V1464" s="1441" t="n">
        <f aca="false">T1464-U1464</f>
        <v>0</v>
      </c>
      <c r="W1464" s="2001" t="e">
        <f aca="false">V1464/U1464*100</f>
        <v>#DIV/0!</v>
      </c>
      <c r="X1464" s="1441" t="e">
        <f aca="false">IF(W1464&gt;40,"FAULT",IF(W1464&lt;-40,"CHECK","OK"))</f>
        <v>#DIV/0!</v>
      </c>
    </row>
    <row r="1465" customFormat="false" ht="15.75" hidden="false" customHeight="false" outlineLevel="0" collapsed="false">
      <c r="A1465" s="2016" t="n">
        <v>4</v>
      </c>
      <c r="B1465" s="2017" t="s">
        <v>1467</v>
      </c>
      <c r="C1465" s="2152" t="n">
        <v>11</v>
      </c>
      <c r="D1465" s="2580"/>
      <c r="E1465" s="2018"/>
      <c r="F1465" s="2071" t="n">
        <v>1</v>
      </c>
      <c r="G1465" s="2120" t="n">
        <v>0</v>
      </c>
      <c r="H1465" s="2120" t="n">
        <v>0</v>
      </c>
      <c r="I1465" s="2053" t="n">
        <f aca="false">H1465-G1465</f>
        <v>0</v>
      </c>
      <c r="J1465" s="2027" t="n">
        <v>1000</v>
      </c>
      <c r="K1465" s="2135"/>
      <c r="L1465" s="2128" t="n">
        <f aca="false">J1465*I1465*F1465</f>
        <v>0</v>
      </c>
      <c r="M1465" s="2128" t="n">
        <f aca="false">L1465*$K$1472/$L$1472</f>
        <v>0</v>
      </c>
      <c r="N1465" s="2154"/>
      <c r="O1465" s="2155"/>
      <c r="S1465" s="2077" t="str">
        <f aca="false">B1465</f>
        <v>Spare</v>
      </c>
      <c r="T1465" s="2519" t="n">
        <f aca="false">M1465</f>
        <v>0</v>
      </c>
      <c r="U1465" s="2077" t="n">
        <v>0</v>
      </c>
      <c r="V1465" s="1441" t="n">
        <f aca="false">T1465-U1465</f>
        <v>0</v>
      </c>
      <c r="W1465" s="2001" t="e">
        <f aca="false">V1465/U1465*100</f>
        <v>#DIV/0!</v>
      </c>
      <c r="X1465" s="1441" t="e">
        <f aca="false">IF(W1465&gt;40,"FAULT",IF(W1465&lt;-40,"CHECK","OK"))</f>
        <v>#DIV/0!</v>
      </c>
    </row>
    <row r="1466" customFormat="false" ht="15.75" hidden="false" customHeight="false" outlineLevel="0" collapsed="false">
      <c r="A1466" s="2016" t="n">
        <v>5</v>
      </c>
      <c r="B1466" s="2017" t="s">
        <v>1467</v>
      </c>
      <c r="C1466" s="2152" t="n">
        <v>11</v>
      </c>
      <c r="D1466" s="2580"/>
      <c r="E1466" s="2018"/>
      <c r="F1466" s="2071" t="n">
        <v>1</v>
      </c>
      <c r="G1466" s="2120" t="n">
        <v>0</v>
      </c>
      <c r="H1466" s="2120" t="n">
        <v>0</v>
      </c>
      <c r="I1466" s="2053" t="n">
        <f aca="false">H1466-G1466</f>
        <v>0</v>
      </c>
      <c r="J1466" s="2027" t="n">
        <v>1000</v>
      </c>
      <c r="K1466" s="2135"/>
      <c r="L1466" s="2128" t="n">
        <f aca="false">J1466*I1466*F1466</f>
        <v>0</v>
      </c>
      <c r="M1466" s="2128" t="n">
        <f aca="false">L1466*$K$1472/$L$1472</f>
        <v>0</v>
      </c>
      <c r="N1466" s="2154"/>
      <c r="O1466" s="2155"/>
      <c r="S1466" s="2077" t="str">
        <f aca="false">B1466</f>
        <v>Spare</v>
      </c>
      <c r="T1466" s="2519" t="n">
        <f aca="false">M1466</f>
        <v>0</v>
      </c>
      <c r="U1466" s="2077" t="n">
        <v>0</v>
      </c>
      <c r="V1466" s="1441" t="n">
        <f aca="false">T1466-U1466</f>
        <v>0</v>
      </c>
      <c r="W1466" s="2001" t="e">
        <f aca="false">V1466/U1466*100</f>
        <v>#DIV/0!</v>
      </c>
      <c r="X1466" s="1441" t="e">
        <f aca="false">IF(W1466&gt;40,"FAULT",IF(W1466&lt;-40,"CHECK","OK"))</f>
        <v>#DIV/0!</v>
      </c>
    </row>
    <row r="1467" customFormat="false" ht="15.75" hidden="false" customHeight="false" outlineLevel="0" collapsed="false">
      <c r="A1467" s="2016" t="n">
        <v>6</v>
      </c>
      <c r="B1467" s="2017" t="s">
        <v>1467</v>
      </c>
      <c r="C1467" s="2152" t="n">
        <v>11</v>
      </c>
      <c r="D1467" s="2580"/>
      <c r="E1467" s="2018"/>
      <c r="F1467" s="2071" t="n">
        <v>1</v>
      </c>
      <c r="G1467" s="2120" t="n">
        <v>0</v>
      </c>
      <c r="H1467" s="2120" t="n">
        <v>0</v>
      </c>
      <c r="I1467" s="2053" t="n">
        <f aca="false">H1467-G1467</f>
        <v>0</v>
      </c>
      <c r="J1467" s="2027" t="n">
        <v>1000</v>
      </c>
      <c r="K1467" s="2135"/>
      <c r="L1467" s="2128" t="n">
        <f aca="false">J1467*I1467*F1467</f>
        <v>0</v>
      </c>
      <c r="M1467" s="2128" t="n">
        <f aca="false">L1467*$K$1472/$L$1472</f>
        <v>0</v>
      </c>
      <c r="N1467" s="2154"/>
      <c r="O1467" s="2155"/>
      <c r="S1467" s="2077" t="str">
        <f aca="false">B1467</f>
        <v>Spare</v>
      </c>
      <c r="T1467" s="2519" t="n">
        <f aca="false">M1467</f>
        <v>0</v>
      </c>
      <c r="U1467" s="2077" t="n">
        <v>0</v>
      </c>
      <c r="V1467" s="1441" t="n">
        <f aca="false">T1467-U1467</f>
        <v>0</v>
      </c>
      <c r="W1467" s="2001" t="e">
        <f aca="false">V1467/U1467*100</f>
        <v>#DIV/0!</v>
      </c>
      <c r="X1467" s="1441" t="e">
        <f aca="false">IF(W1467&gt;40,"FAULT",IF(W1467&lt;-40,"CHECK","OK"))</f>
        <v>#DIV/0!</v>
      </c>
    </row>
    <row r="1468" customFormat="false" ht="15.75" hidden="false" customHeight="false" outlineLevel="0" collapsed="false">
      <c r="A1468" s="2016" t="n">
        <v>7</v>
      </c>
      <c r="B1468" s="2017" t="s">
        <v>1467</v>
      </c>
      <c r="C1468" s="2152" t="n">
        <v>11</v>
      </c>
      <c r="D1468" s="2580"/>
      <c r="E1468" s="2018"/>
      <c r="F1468" s="2071" t="n">
        <v>1</v>
      </c>
      <c r="G1468" s="2120" t="n">
        <v>0</v>
      </c>
      <c r="H1468" s="2120" t="n">
        <v>0</v>
      </c>
      <c r="I1468" s="2053" t="n">
        <f aca="false">H1468-G1468</f>
        <v>0</v>
      </c>
      <c r="J1468" s="2027" t="n">
        <v>1000</v>
      </c>
      <c r="K1468" s="2135"/>
      <c r="L1468" s="2128" t="n">
        <f aca="false">J1468*I1468*F1468</f>
        <v>0</v>
      </c>
      <c r="M1468" s="2128" t="n">
        <f aca="false">L1468*$K$1472/$L$1472</f>
        <v>0</v>
      </c>
      <c r="N1468" s="2154"/>
      <c r="O1468" s="2155"/>
      <c r="S1468" s="2077" t="str">
        <f aca="false">B1468</f>
        <v>Spare</v>
      </c>
      <c r="T1468" s="2519" t="n">
        <f aca="false">M1468</f>
        <v>0</v>
      </c>
      <c r="U1468" s="2077" t="n">
        <v>0</v>
      </c>
      <c r="V1468" s="1441" t="n">
        <f aca="false">T1468-U1468</f>
        <v>0</v>
      </c>
      <c r="W1468" s="2001" t="e">
        <f aca="false">V1468/U1468*100</f>
        <v>#DIV/0!</v>
      </c>
      <c r="X1468" s="1441" t="e">
        <f aca="false">IF(W1468&gt;40,"FAULT",IF(W1468&lt;-40,"CHECK","OK"))</f>
        <v>#DIV/0!</v>
      </c>
    </row>
    <row r="1469" customFormat="false" ht="15.75" hidden="false" customHeight="false" outlineLevel="0" collapsed="false">
      <c r="A1469" s="2016" t="n">
        <v>8</v>
      </c>
      <c r="B1469" s="2017" t="s">
        <v>1467</v>
      </c>
      <c r="C1469" s="2152" t="n">
        <v>11</v>
      </c>
      <c r="D1469" s="2580"/>
      <c r="E1469" s="2018"/>
      <c r="F1469" s="2071" t="n">
        <v>1</v>
      </c>
      <c r="G1469" s="2120" t="n">
        <v>0</v>
      </c>
      <c r="H1469" s="2120" t="n">
        <v>0</v>
      </c>
      <c r="I1469" s="2053" t="n">
        <f aca="false">H1469-G1469</f>
        <v>0</v>
      </c>
      <c r="J1469" s="2027" t="n">
        <v>1000</v>
      </c>
      <c r="K1469" s="2135"/>
      <c r="L1469" s="2128" t="n">
        <f aca="false">J1469*I1469*F1469</f>
        <v>0</v>
      </c>
      <c r="M1469" s="2128" t="n">
        <f aca="false">L1469*$K$1472/$L$1472</f>
        <v>0</v>
      </c>
      <c r="N1469" s="2154"/>
      <c r="O1469" s="2155"/>
      <c r="S1469" s="2077" t="str">
        <f aca="false">B1469</f>
        <v>Spare</v>
      </c>
      <c r="T1469" s="2519" t="n">
        <f aca="false">M1469</f>
        <v>0</v>
      </c>
      <c r="U1469" s="2077" t="n">
        <v>0</v>
      </c>
      <c r="V1469" s="1441" t="n">
        <f aca="false">T1469-U1469</f>
        <v>0</v>
      </c>
      <c r="W1469" s="2001" t="e">
        <f aca="false">V1469/U1469*100</f>
        <v>#DIV/0!</v>
      </c>
      <c r="X1469" s="1441" t="e">
        <f aca="false">IF(W1469&gt;40,"FAULT",IF(W1469&lt;-40,"CHECK","OK"))</f>
        <v>#DIV/0!</v>
      </c>
    </row>
    <row r="1470" customFormat="false" ht="15.75" hidden="false" customHeight="false" outlineLevel="0" collapsed="false">
      <c r="A1470" s="2016" t="n">
        <v>9</v>
      </c>
      <c r="B1470" s="2017" t="s">
        <v>2657</v>
      </c>
      <c r="C1470" s="2597" t="n">
        <v>0.415</v>
      </c>
      <c r="D1470" s="2580"/>
      <c r="E1470" s="2018"/>
      <c r="F1470" s="2071" t="n">
        <v>1</v>
      </c>
      <c r="G1470" s="2120" t="n">
        <v>0</v>
      </c>
      <c r="H1470" s="2120" t="n">
        <v>0</v>
      </c>
      <c r="I1470" s="2053" t="n">
        <f aca="false">H1470-G1470</f>
        <v>0</v>
      </c>
      <c r="J1470" s="2027" t="n">
        <v>1</v>
      </c>
      <c r="K1470" s="2135"/>
      <c r="L1470" s="2128" t="n">
        <f aca="false">J1470*I1470*F1470</f>
        <v>0</v>
      </c>
      <c r="M1470" s="2128" t="n">
        <f aca="false">L1470*$K$1472/$L$1472</f>
        <v>0</v>
      </c>
      <c r="N1470" s="2154"/>
      <c r="O1470" s="2155"/>
      <c r="S1470" s="2077" t="str">
        <f aca="false">B1470</f>
        <v>AT-01</v>
      </c>
      <c r="T1470" s="2519" t="n">
        <f aca="false">M1470</f>
        <v>0</v>
      </c>
      <c r="U1470" s="2077" t="n">
        <v>0</v>
      </c>
      <c r="V1470" s="1441" t="n">
        <f aca="false">T1470-U1470</f>
        <v>0</v>
      </c>
      <c r="W1470" s="2001" t="e">
        <f aca="false">V1470/U1470*100</f>
        <v>#DIV/0!</v>
      </c>
      <c r="X1470" s="1441" t="e">
        <f aca="false">IF(W1470&gt;40,"FAULT",IF(W1470&lt;-40,"CHECK","OK"))</f>
        <v>#DIV/0!</v>
      </c>
    </row>
    <row r="1471" customFormat="false" ht="15.75" hidden="false" customHeight="false" outlineLevel="0" collapsed="false">
      <c r="A1471" s="2016" t="n">
        <v>10</v>
      </c>
      <c r="B1471" s="2017" t="s">
        <v>2658</v>
      </c>
      <c r="C1471" s="2597" t="n">
        <v>0.415</v>
      </c>
      <c r="D1471" s="2581"/>
      <c r="E1471" s="2018"/>
      <c r="F1471" s="2071" t="n">
        <v>1</v>
      </c>
      <c r="G1471" s="2120" t="n">
        <v>0</v>
      </c>
      <c r="H1471" s="2120" t="n">
        <v>0</v>
      </c>
      <c r="I1471" s="2053" t="n">
        <f aca="false">H1471-G1471</f>
        <v>0</v>
      </c>
      <c r="J1471" s="2027" t="n">
        <v>1</v>
      </c>
      <c r="K1471" s="2135"/>
      <c r="L1471" s="2128" t="n">
        <f aca="false">J1471*I1471*F1471</f>
        <v>0</v>
      </c>
      <c r="M1471" s="2128" t="n">
        <f aca="false">L1471*$K$1472/$L$1472</f>
        <v>0</v>
      </c>
      <c r="N1471" s="2154"/>
      <c r="O1471" s="2155"/>
      <c r="S1471" s="2077" t="str">
        <f aca="false">B1471</f>
        <v>AT-02</v>
      </c>
      <c r="T1471" s="2519" t="n">
        <f aca="false">M1471</f>
        <v>0</v>
      </c>
      <c r="U1471" s="2077" t="n">
        <v>0</v>
      </c>
      <c r="V1471" s="1441" t="n">
        <f aca="false">T1471-U1471</f>
        <v>0</v>
      </c>
      <c r="W1471" s="2001" t="e">
        <f aca="false">V1471/U1471*100</f>
        <v>#DIV/0!</v>
      </c>
      <c r="X1471" s="1441" t="e">
        <f aca="false">IF(W1471&gt;40,"FAULT",IF(W1471&lt;-40,"CHECK","OK"))</f>
        <v>#DIV/0!</v>
      </c>
    </row>
    <row r="1472" customFormat="false" ht="20.25" hidden="false" customHeight="false" outlineLevel="0" collapsed="false">
      <c r="A1472" s="2132"/>
      <c r="B1472" s="2142"/>
      <c r="C1472" s="2143"/>
      <c r="D1472" s="2143"/>
      <c r="E1472" s="2143"/>
      <c r="F1472" s="2454"/>
      <c r="G1472" s="2145"/>
      <c r="H1472" s="2145"/>
      <c r="I1472" s="2145"/>
      <c r="J1472" s="2239" t="s">
        <v>1187</v>
      </c>
      <c r="K1472" s="2130" t="n">
        <f aca="false">M1452</f>
        <v>5987828.960132</v>
      </c>
      <c r="L1472" s="2130" t="n">
        <f aca="false">SUM(L1454:L1471)</f>
        <v>5950710</v>
      </c>
      <c r="M1472" s="2130" t="n">
        <f aca="false">SUM(M1454:M1471)</f>
        <v>5987828.960132</v>
      </c>
      <c r="N1472" s="2458" t="n">
        <f aca="false">(M1472-L1472)/L1472*100</f>
        <v>0.623773635952701</v>
      </c>
      <c r="O1472" s="2240"/>
    </row>
    <row r="1473" customFormat="false" ht="15.75" hidden="false" customHeight="false" outlineLevel="0" collapsed="false">
      <c r="F1473" s="2100"/>
      <c r="N1473" s="2498"/>
    </row>
    <row r="1474" customFormat="false" ht="15.75" hidden="false" customHeight="false" outlineLevel="0" collapsed="false">
      <c r="F1474" s="2169" t="s">
        <v>1234</v>
      </c>
      <c r="G1474" s="2169"/>
      <c r="H1474" s="2169"/>
      <c r="I1474" s="2170" t="s">
        <v>212</v>
      </c>
    </row>
    <row r="1475" customFormat="false" ht="15.75" hidden="false" customHeight="false" outlineLevel="0" collapsed="false">
      <c r="F1475" s="2129" t="s">
        <v>748</v>
      </c>
      <c r="G1475" s="2017" t="s">
        <v>1367</v>
      </c>
      <c r="H1475" s="2017"/>
      <c r="I1475" s="2171" t="n">
        <f aca="false">SUM(M1454:M1455,M1462)</f>
        <v>3064557.40034712</v>
      </c>
      <c r="O1475" s="2077" t="s">
        <v>122</v>
      </c>
    </row>
    <row r="1476" customFormat="false" ht="15.75" hidden="false" customHeight="false" outlineLevel="0" collapsed="false">
      <c r="F1476" s="2129" t="s">
        <v>746</v>
      </c>
      <c r="G1476" s="2017" t="s">
        <v>1367</v>
      </c>
      <c r="H1476" s="2017"/>
      <c r="I1476" s="2171" t="n">
        <f aca="false">SUM(M1456:M1457,M1463)</f>
        <v>2923271.55978488</v>
      </c>
    </row>
    <row r="1477" customFormat="false" ht="15.75" hidden="false" customHeight="false" outlineLevel="0" collapsed="false">
      <c r="F1477" s="2129"/>
      <c r="G1477" s="2017"/>
      <c r="H1477" s="2017"/>
      <c r="I1477" s="2171"/>
    </row>
    <row r="1478" customFormat="false" ht="15.75" hidden="false" customHeight="false" outlineLevel="0" collapsed="false">
      <c r="F1478" s="2129"/>
      <c r="G1478" s="2017"/>
      <c r="H1478" s="2017"/>
      <c r="I1478" s="2171"/>
    </row>
    <row r="1479" customFormat="false" ht="15.75" hidden="false" customHeight="false" outlineLevel="0" collapsed="false">
      <c r="F1479" s="2260"/>
      <c r="G1479" s="2017"/>
      <c r="H1479" s="2017"/>
      <c r="I1479" s="2171"/>
    </row>
    <row r="1480" customFormat="false" ht="15.75" hidden="false" customHeight="true" outlineLevel="0" collapsed="false">
      <c r="F1480" s="2241" t="s">
        <v>1239</v>
      </c>
      <c r="G1480" s="2241"/>
      <c r="H1480" s="2241"/>
      <c r="I1480" s="2242" t="n">
        <f aca="false">SUM(I1475:I1479)</f>
        <v>5987828.960132</v>
      </c>
      <c r="J1480" s="2130" t="n">
        <f aca="false">I1480-M1472</f>
        <v>0</v>
      </c>
    </row>
    <row r="1481" customFormat="false" ht="15.75" hidden="false" customHeight="false" outlineLevel="0" collapsed="false">
      <c r="F1481" s="2103"/>
    </row>
  </sheetData>
  <mergeCells count="907">
    <mergeCell ref="B3:M3"/>
    <mergeCell ref="A6:N6"/>
    <mergeCell ref="A7:A8"/>
    <mergeCell ref="B7:B8"/>
    <mergeCell ref="C7:E7"/>
    <mergeCell ref="F7:F8"/>
    <mergeCell ref="G7:I7"/>
    <mergeCell ref="J7:J8"/>
    <mergeCell ref="K7:L7"/>
    <mergeCell ref="O7:O8"/>
    <mergeCell ref="C8:D8"/>
    <mergeCell ref="C9:D9"/>
    <mergeCell ref="D11:D14"/>
    <mergeCell ref="E11:E12"/>
    <mergeCell ref="E13:E14"/>
    <mergeCell ref="I15:J15"/>
    <mergeCell ref="D18:D21"/>
    <mergeCell ref="E18:E19"/>
    <mergeCell ref="E20:E21"/>
    <mergeCell ref="I22:J22"/>
    <mergeCell ref="I23:J23"/>
    <mergeCell ref="D25:D26"/>
    <mergeCell ref="O25:O27"/>
    <mergeCell ref="D29:D31"/>
    <mergeCell ref="O29:O31"/>
    <mergeCell ref="B34:C34"/>
    <mergeCell ref="F34:H34"/>
    <mergeCell ref="K34:L34"/>
    <mergeCell ref="B35:C35"/>
    <mergeCell ref="F35:H35"/>
    <mergeCell ref="K35:L35"/>
    <mergeCell ref="B36:C36"/>
    <mergeCell ref="F36:H36"/>
    <mergeCell ref="K36:L36"/>
    <mergeCell ref="B37:C37"/>
    <mergeCell ref="K37:L37"/>
    <mergeCell ref="B38:C38"/>
    <mergeCell ref="K38:L38"/>
    <mergeCell ref="B39:C39"/>
    <mergeCell ref="A46:N46"/>
    <mergeCell ref="A47:A48"/>
    <mergeCell ref="B47:B48"/>
    <mergeCell ref="C47:E47"/>
    <mergeCell ref="F47:F48"/>
    <mergeCell ref="G47:I47"/>
    <mergeCell ref="J47:J48"/>
    <mergeCell ref="K47:L47"/>
    <mergeCell ref="O47:O48"/>
    <mergeCell ref="C48:D48"/>
    <mergeCell ref="C49:D49"/>
    <mergeCell ref="D51:D53"/>
    <mergeCell ref="A57:A58"/>
    <mergeCell ref="O57:O60"/>
    <mergeCell ref="P57:P60"/>
    <mergeCell ref="Q57:Q60"/>
    <mergeCell ref="N62:N63"/>
    <mergeCell ref="O62:O63"/>
    <mergeCell ref="P62:P63"/>
    <mergeCell ref="Q62:Q63"/>
    <mergeCell ref="O64:O65"/>
    <mergeCell ref="P64:P65"/>
    <mergeCell ref="Q64:Q65"/>
    <mergeCell ref="O66:O67"/>
    <mergeCell ref="P66:P67"/>
    <mergeCell ref="Q66:Q67"/>
    <mergeCell ref="O68:O69"/>
    <mergeCell ref="P68:P69"/>
    <mergeCell ref="Q68:Q69"/>
    <mergeCell ref="O70:O71"/>
    <mergeCell ref="P70:P71"/>
    <mergeCell ref="Q70:Q71"/>
    <mergeCell ref="I74:J74"/>
    <mergeCell ref="G76:I76"/>
    <mergeCell ref="G77:I77"/>
    <mergeCell ref="A90:N90"/>
    <mergeCell ref="A91:A92"/>
    <mergeCell ref="B91:B92"/>
    <mergeCell ref="C91:E91"/>
    <mergeCell ref="F91:F92"/>
    <mergeCell ref="G91:I91"/>
    <mergeCell ref="J91:J92"/>
    <mergeCell ref="K91:L91"/>
    <mergeCell ref="O91:O92"/>
    <mergeCell ref="C92:D92"/>
    <mergeCell ref="C93:D93"/>
    <mergeCell ref="F135:H135"/>
    <mergeCell ref="AA135:AE135"/>
    <mergeCell ref="G136:H136"/>
    <mergeCell ref="G137:H137"/>
    <mergeCell ref="G138:H138"/>
    <mergeCell ref="G139:H139"/>
    <mergeCell ref="G140:H140"/>
    <mergeCell ref="F141:H141"/>
    <mergeCell ref="AA143:AE143"/>
    <mergeCell ref="B151:M151"/>
    <mergeCell ref="A154:N154"/>
    <mergeCell ref="A155:A156"/>
    <mergeCell ref="B155:B156"/>
    <mergeCell ref="C155:E155"/>
    <mergeCell ref="F155:F156"/>
    <mergeCell ref="G155:I155"/>
    <mergeCell ref="J155:J156"/>
    <mergeCell ref="K155:L155"/>
    <mergeCell ref="O155:O156"/>
    <mergeCell ref="C156:D156"/>
    <mergeCell ref="C157:D157"/>
    <mergeCell ref="D169:D170"/>
    <mergeCell ref="B178:C178"/>
    <mergeCell ref="F178:H178"/>
    <mergeCell ref="K178:L178"/>
    <mergeCell ref="B179:C179"/>
    <mergeCell ref="F179:H179"/>
    <mergeCell ref="K179:L179"/>
    <mergeCell ref="B180:C180"/>
    <mergeCell ref="F180:H180"/>
    <mergeCell ref="K180:L180"/>
    <mergeCell ref="B181:C181"/>
    <mergeCell ref="K181:L181"/>
    <mergeCell ref="B182:C182"/>
    <mergeCell ref="K182:L182"/>
    <mergeCell ref="B183:C183"/>
    <mergeCell ref="A187:N187"/>
    <mergeCell ref="A188:A189"/>
    <mergeCell ref="B188:B189"/>
    <mergeCell ref="C188:E188"/>
    <mergeCell ref="F188:F189"/>
    <mergeCell ref="G188:I188"/>
    <mergeCell ref="J188:J189"/>
    <mergeCell ref="K188:L188"/>
    <mergeCell ref="O188:O189"/>
    <mergeCell ref="C189:D189"/>
    <mergeCell ref="C190:D190"/>
    <mergeCell ref="F209:H209"/>
    <mergeCell ref="G210:H210"/>
    <mergeCell ref="G211:H211"/>
    <mergeCell ref="G212:H212"/>
    <mergeCell ref="G213:H213"/>
    <mergeCell ref="G214:H214"/>
    <mergeCell ref="F215:H215"/>
    <mergeCell ref="B224:M224"/>
    <mergeCell ref="A227:N227"/>
    <mergeCell ref="A228:A229"/>
    <mergeCell ref="B228:B229"/>
    <mergeCell ref="C228:E228"/>
    <mergeCell ref="F228:F229"/>
    <mergeCell ref="G228:I228"/>
    <mergeCell ref="J228:J229"/>
    <mergeCell ref="K228:L228"/>
    <mergeCell ref="O228:O229"/>
    <mergeCell ref="D232:D247"/>
    <mergeCell ref="E232:E233"/>
    <mergeCell ref="E234:E235"/>
    <mergeCell ref="I236:J236"/>
    <mergeCell ref="I237:J237"/>
    <mergeCell ref="E239:E240"/>
    <mergeCell ref="I241:J241"/>
    <mergeCell ref="I242:J242"/>
    <mergeCell ref="E244:E245"/>
    <mergeCell ref="E246:E247"/>
    <mergeCell ref="I248:J248"/>
    <mergeCell ref="I249:J249"/>
    <mergeCell ref="D251:D261"/>
    <mergeCell ref="E251:E252"/>
    <mergeCell ref="O251:O262"/>
    <mergeCell ref="E253:E254"/>
    <mergeCell ref="E255:E256"/>
    <mergeCell ref="E257:E258"/>
    <mergeCell ref="E259:E260"/>
    <mergeCell ref="I261:J261"/>
    <mergeCell ref="I262:J262"/>
    <mergeCell ref="D269:D271"/>
    <mergeCell ref="B274:C274"/>
    <mergeCell ref="F274:H274"/>
    <mergeCell ref="K274:L274"/>
    <mergeCell ref="B275:C275"/>
    <mergeCell ref="F275:H275"/>
    <mergeCell ref="K275:L275"/>
    <mergeCell ref="B276:C276"/>
    <mergeCell ref="F276:H276"/>
    <mergeCell ref="K276:L276"/>
    <mergeCell ref="B277:C277"/>
    <mergeCell ref="K277:L277"/>
    <mergeCell ref="B278:C278"/>
    <mergeCell ref="K278:L278"/>
    <mergeCell ref="B279:C279"/>
    <mergeCell ref="A286:N286"/>
    <mergeCell ref="A287:A288"/>
    <mergeCell ref="B287:B288"/>
    <mergeCell ref="C287:E287"/>
    <mergeCell ref="F287:F288"/>
    <mergeCell ref="G287:I287"/>
    <mergeCell ref="J287:J288"/>
    <mergeCell ref="K287:L287"/>
    <mergeCell ref="O287:O288"/>
    <mergeCell ref="O296:O297"/>
    <mergeCell ref="P296:P297"/>
    <mergeCell ref="Q296:Q297"/>
    <mergeCell ref="O298:O299"/>
    <mergeCell ref="P298:P299"/>
    <mergeCell ref="Q298:Q299"/>
    <mergeCell ref="O303:O304"/>
    <mergeCell ref="P303:P304"/>
    <mergeCell ref="Q303:Q304"/>
    <mergeCell ref="D305:D306"/>
    <mergeCell ref="O305:O306"/>
    <mergeCell ref="P305:P306"/>
    <mergeCell ref="Q305:Q306"/>
    <mergeCell ref="A322:N322"/>
    <mergeCell ref="A323:A324"/>
    <mergeCell ref="B323:B324"/>
    <mergeCell ref="C323:E323"/>
    <mergeCell ref="F323:F324"/>
    <mergeCell ref="G323:I323"/>
    <mergeCell ref="J323:J324"/>
    <mergeCell ref="K323:L323"/>
    <mergeCell ref="O323:O324"/>
    <mergeCell ref="F342:H342"/>
    <mergeCell ref="G343:H343"/>
    <mergeCell ref="G344:H344"/>
    <mergeCell ref="G345:H345"/>
    <mergeCell ref="G346:H346"/>
    <mergeCell ref="G347:H347"/>
    <mergeCell ref="F348:H348"/>
    <mergeCell ref="B354:M354"/>
    <mergeCell ref="A357:N357"/>
    <mergeCell ref="A358:A359"/>
    <mergeCell ref="B358:B359"/>
    <mergeCell ref="C358:E358"/>
    <mergeCell ref="F358:F359"/>
    <mergeCell ref="G358:I358"/>
    <mergeCell ref="J358:J359"/>
    <mergeCell ref="K358:L358"/>
    <mergeCell ref="O358:O359"/>
    <mergeCell ref="I364:J364"/>
    <mergeCell ref="I365:J365"/>
    <mergeCell ref="I371:J371"/>
    <mergeCell ref="I372:J372"/>
    <mergeCell ref="B382:C382"/>
    <mergeCell ref="F382:H382"/>
    <mergeCell ref="K382:L382"/>
    <mergeCell ref="B383:C383"/>
    <mergeCell ref="F383:H383"/>
    <mergeCell ref="K383:L383"/>
    <mergeCell ref="B384:C384"/>
    <mergeCell ref="F384:H384"/>
    <mergeCell ref="K384:L384"/>
    <mergeCell ref="B385:C385"/>
    <mergeCell ref="K385:L385"/>
    <mergeCell ref="B386:C386"/>
    <mergeCell ref="K386:L386"/>
    <mergeCell ref="B387:C387"/>
    <mergeCell ref="A394:N394"/>
    <mergeCell ref="A395:A396"/>
    <mergeCell ref="B395:B396"/>
    <mergeCell ref="C395:E395"/>
    <mergeCell ref="F395:F396"/>
    <mergeCell ref="G395:I395"/>
    <mergeCell ref="J395:J396"/>
    <mergeCell ref="K395:L395"/>
    <mergeCell ref="O395:O396"/>
    <mergeCell ref="O404:O406"/>
    <mergeCell ref="P404:P406"/>
    <mergeCell ref="Q404:Q406"/>
    <mergeCell ref="O407:O408"/>
    <mergeCell ref="P407:P408"/>
    <mergeCell ref="Q407:Q408"/>
    <mergeCell ref="O409:O410"/>
    <mergeCell ref="P409:P410"/>
    <mergeCell ref="Q409:Q410"/>
    <mergeCell ref="O411:O412"/>
    <mergeCell ref="P411:P412"/>
    <mergeCell ref="Q411:Q412"/>
    <mergeCell ref="I413:J413"/>
    <mergeCell ref="A422:N422"/>
    <mergeCell ref="A423:A424"/>
    <mergeCell ref="B423:B424"/>
    <mergeCell ref="C423:E423"/>
    <mergeCell ref="F423:F424"/>
    <mergeCell ref="G423:I423"/>
    <mergeCell ref="J423:J424"/>
    <mergeCell ref="K423:L423"/>
    <mergeCell ref="O423:O424"/>
    <mergeCell ref="F452:H452"/>
    <mergeCell ref="G453:H453"/>
    <mergeCell ref="G454:H454"/>
    <mergeCell ref="G455:H455"/>
    <mergeCell ref="G456:H456"/>
    <mergeCell ref="G457:H457"/>
    <mergeCell ref="F458:H458"/>
    <mergeCell ref="A466:L466"/>
    <mergeCell ref="M466:N466"/>
    <mergeCell ref="A469:N469"/>
    <mergeCell ref="A470:A471"/>
    <mergeCell ref="B470:B471"/>
    <mergeCell ref="C470:E470"/>
    <mergeCell ref="F470:F471"/>
    <mergeCell ref="G470:I470"/>
    <mergeCell ref="J470:J471"/>
    <mergeCell ref="K470:L470"/>
    <mergeCell ref="O470:O471"/>
    <mergeCell ref="C471:D471"/>
    <mergeCell ref="C472:D472"/>
    <mergeCell ref="D484:D485"/>
    <mergeCell ref="B494:C494"/>
    <mergeCell ref="F494:H494"/>
    <mergeCell ref="K494:L494"/>
    <mergeCell ref="B495:C495"/>
    <mergeCell ref="F495:H495"/>
    <mergeCell ref="K495:L495"/>
    <mergeCell ref="B496:C496"/>
    <mergeCell ref="F496:H496"/>
    <mergeCell ref="K496:L496"/>
    <mergeCell ref="B497:C497"/>
    <mergeCell ref="K497:L497"/>
    <mergeCell ref="B498:C498"/>
    <mergeCell ref="K498:L498"/>
    <mergeCell ref="B499:C499"/>
    <mergeCell ref="A503:N503"/>
    <mergeCell ref="A504:A505"/>
    <mergeCell ref="B504:B505"/>
    <mergeCell ref="C504:E504"/>
    <mergeCell ref="F504:F505"/>
    <mergeCell ref="G504:I504"/>
    <mergeCell ref="J504:J505"/>
    <mergeCell ref="K504:L504"/>
    <mergeCell ref="O504:O505"/>
    <mergeCell ref="C505:D505"/>
    <mergeCell ref="C506:D506"/>
    <mergeCell ref="F538:H538"/>
    <mergeCell ref="G539:H539"/>
    <mergeCell ref="G540:H540"/>
    <mergeCell ref="G541:H541"/>
    <mergeCell ref="G542:H542"/>
    <mergeCell ref="G543:H543"/>
    <mergeCell ref="F544:H544"/>
    <mergeCell ref="A558:N558"/>
    <mergeCell ref="A559:A560"/>
    <mergeCell ref="B559:B560"/>
    <mergeCell ref="C559:E559"/>
    <mergeCell ref="F559:F560"/>
    <mergeCell ref="G559:I559"/>
    <mergeCell ref="J559:J560"/>
    <mergeCell ref="K559:L559"/>
    <mergeCell ref="O559:O560"/>
    <mergeCell ref="C560:D560"/>
    <mergeCell ref="C561:D561"/>
    <mergeCell ref="D563:D564"/>
    <mergeCell ref="D567:D568"/>
    <mergeCell ref="D571:D572"/>
    <mergeCell ref="D576:D577"/>
    <mergeCell ref="B580:C580"/>
    <mergeCell ref="F580:H580"/>
    <mergeCell ref="K580:L580"/>
    <mergeCell ref="B581:C581"/>
    <mergeCell ref="F581:H581"/>
    <mergeCell ref="K581:L581"/>
    <mergeCell ref="B582:C582"/>
    <mergeCell ref="F582:H582"/>
    <mergeCell ref="K582:L582"/>
    <mergeCell ref="B583:C583"/>
    <mergeCell ref="F583:H583"/>
    <mergeCell ref="K583:L583"/>
    <mergeCell ref="B584:C584"/>
    <mergeCell ref="F584:H584"/>
    <mergeCell ref="K584:L584"/>
    <mergeCell ref="B585:C585"/>
    <mergeCell ref="A589:N589"/>
    <mergeCell ref="A590:A591"/>
    <mergeCell ref="B590:B591"/>
    <mergeCell ref="C590:E590"/>
    <mergeCell ref="F590:F591"/>
    <mergeCell ref="G590:I590"/>
    <mergeCell ref="J590:J591"/>
    <mergeCell ref="K590:L590"/>
    <mergeCell ref="O590:O591"/>
    <mergeCell ref="C591:D591"/>
    <mergeCell ref="C592:D592"/>
    <mergeCell ref="F617:H617"/>
    <mergeCell ref="G618:H618"/>
    <mergeCell ref="G619:H619"/>
    <mergeCell ref="G620:H620"/>
    <mergeCell ref="G621:H621"/>
    <mergeCell ref="G622:H622"/>
    <mergeCell ref="F623:H623"/>
    <mergeCell ref="A637:N637"/>
    <mergeCell ref="A638:A639"/>
    <mergeCell ref="B638:B639"/>
    <mergeCell ref="C638:E638"/>
    <mergeCell ref="F638:F639"/>
    <mergeCell ref="G638:I638"/>
    <mergeCell ref="J638:J639"/>
    <mergeCell ref="K638:L638"/>
    <mergeCell ref="O638:O639"/>
    <mergeCell ref="C639:D639"/>
    <mergeCell ref="C640:D640"/>
    <mergeCell ref="D646:D648"/>
    <mergeCell ref="D651:D652"/>
    <mergeCell ref="B660:C660"/>
    <mergeCell ref="F660:H660"/>
    <mergeCell ref="K660:L660"/>
    <mergeCell ref="B661:C661"/>
    <mergeCell ref="F661:H661"/>
    <mergeCell ref="K661:L661"/>
    <mergeCell ref="B662:C662"/>
    <mergeCell ref="F662:H662"/>
    <mergeCell ref="K662:L662"/>
    <mergeCell ref="B663:C663"/>
    <mergeCell ref="K663:L663"/>
    <mergeCell ref="B664:C664"/>
    <mergeCell ref="K664:L664"/>
    <mergeCell ref="B665:C665"/>
    <mergeCell ref="A669:N669"/>
    <mergeCell ref="A670:A671"/>
    <mergeCell ref="B670:B671"/>
    <mergeCell ref="C670:E670"/>
    <mergeCell ref="F670:F671"/>
    <mergeCell ref="G670:I670"/>
    <mergeCell ref="J670:J671"/>
    <mergeCell ref="K670:L670"/>
    <mergeCell ref="O670:O671"/>
    <mergeCell ref="C671:D671"/>
    <mergeCell ref="C672:D672"/>
    <mergeCell ref="F692:H692"/>
    <mergeCell ref="G693:H693"/>
    <mergeCell ref="G694:H694"/>
    <mergeCell ref="G695:H695"/>
    <mergeCell ref="G696:H696"/>
    <mergeCell ref="F697:H697"/>
    <mergeCell ref="A711:N711"/>
    <mergeCell ref="A712:A713"/>
    <mergeCell ref="B712:B713"/>
    <mergeCell ref="C712:E712"/>
    <mergeCell ref="F712:F713"/>
    <mergeCell ref="G712:I712"/>
    <mergeCell ref="J712:J713"/>
    <mergeCell ref="K712:L712"/>
    <mergeCell ref="O712:O713"/>
    <mergeCell ref="C713:D713"/>
    <mergeCell ref="C714:D714"/>
    <mergeCell ref="D721:D722"/>
    <mergeCell ref="D725:D726"/>
    <mergeCell ref="B735:C735"/>
    <mergeCell ref="F735:H735"/>
    <mergeCell ref="K735:L735"/>
    <mergeCell ref="B736:C736"/>
    <mergeCell ref="F736:H736"/>
    <mergeCell ref="K736:L736"/>
    <mergeCell ref="B737:C737"/>
    <mergeCell ref="F737:H737"/>
    <mergeCell ref="K737:L737"/>
    <mergeCell ref="B738:C738"/>
    <mergeCell ref="K738:L738"/>
    <mergeCell ref="B739:C739"/>
    <mergeCell ref="K739:L739"/>
    <mergeCell ref="B740:C740"/>
    <mergeCell ref="A744:N744"/>
    <mergeCell ref="A745:A746"/>
    <mergeCell ref="B745:B746"/>
    <mergeCell ref="C745:E745"/>
    <mergeCell ref="F745:F746"/>
    <mergeCell ref="G745:I745"/>
    <mergeCell ref="J745:J746"/>
    <mergeCell ref="K745:L745"/>
    <mergeCell ref="O745:O746"/>
    <mergeCell ref="C746:D746"/>
    <mergeCell ref="C747:D747"/>
    <mergeCell ref="F765:H765"/>
    <mergeCell ref="G766:H766"/>
    <mergeCell ref="G767:H767"/>
    <mergeCell ref="G768:H768"/>
    <mergeCell ref="G769:H769"/>
    <mergeCell ref="G770:H770"/>
    <mergeCell ref="F771:H771"/>
    <mergeCell ref="A785:N785"/>
    <mergeCell ref="A786:A787"/>
    <mergeCell ref="B786:B787"/>
    <mergeCell ref="C786:E786"/>
    <mergeCell ref="F786:F787"/>
    <mergeCell ref="G786:I786"/>
    <mergeCell ref="J786:J787"/>
    <mergeCell ref="K786:L786"/>
    <mergeCell ref="O786:O787"/>
    <mergeCell ref="C787:D787"/>
    <mergeCell ref="C788:D788"/>
    <mergeCell ref="D793:D795"/>
    <mergeCell ref="D798:D799"/>
    <mergeCell ref="D803:D804"/>
    <mergeCell ref="B807:C807"/>
    <mergeCell ref="F807:H807"/>
    <mergeCell ref="K807:L807"/>
    <mergeCell ref="B808:C808"/>
    <mergeCell ref="F808:H808"/>
    <mergeCell ref="K808:L808"/>
    <mergeCell ref="B809:C809"/>
    <mergeCell ref="F809:H809"/>
    <mergeCell ref="K809:L809"/>
    <mergeCell ref="B810:C810"/>
    <mergeCell ref="K810:L810"/>
    <mergeCell ref="B811:C811"/>
    <mergeCell ref="K811:L811"/>
    <mergeCell ref="B812:C812"/>
    <mergeCell ref="A816:N816"/>
    <mergeCell ref="A817:A818"/>
    <mergeCell ref="B817:B818"/>
    <mergeCell ref="C817:E817"/>
    <mergeCell ref="F817:F818"/>
    <mergeCell ref="G817:I817"/>
    <mergeCell ref="J817:J818"/>
    <mergeCell ref="K817:L817"/>
    <mergeCell ref="O817:O818"/>
    <mergeCell ref="C818:D818"/>
    <mergeCell ref="C819:D819"/>
    <mergeCell ref="D821:D822"/>
    <mergeCell ref="D825:D835"/>
    <mergeCell ref="F839:H839"/>
    <mergeCell ref="G840:H840"/>
    <mergeCell ref="G841:H841"/>
    <mergeCell ref="G842:H842"/>
    <mergeCell ref="G843:H843"/>
    <mergeCell ref="G844:H844"/>
    <mergeCell ref="F845:H845"/>
    <mergeCell ref="B855:M855"/>
    <mergeCell ref="N855:S855"/>
    <mergeCell ref="A859:N859"/>
    <mergeCell ref="A860:A861"/>
    <mergeCell ref="B860:B861"/>
    <mergeCell ref="C860:E860"/>
    <mergeCell ref="F860:F861"/>
    <mergeCell ref="G860:I860"/>
    <mergeCell ref="J860:J861"/>
    <mergeCell ref="K860:L860"/>
    <mergeCell ref="O860:O861"/>
    <mergeCell ref="C861:D861"/>
    <mergeCell ref="C862:D862"/>
    <mergeCell ref="D872:D873"/>
    <mergeCell ref="D877:D878"/>
    <mergeCell ref="B881:C881"/>
    <mergeCell ref="F881:H881"/>
    <mergeCell ref="K881:L881"/>
    <mergeCell ref="B882:C882"/>
    <mergeCell ref="F882:H882"/>
    <mergeCell ref="K882:L882"/>
    <mergeCell ref="B883:C883"/>
    <mergeCell ref="F883:H883"/>
    <mergeCell ref="K883:L883"/>
    <mergeCell ref="B884:C884"/>
    <mergeCell ref="F884:H884"/>
    <mergeCell ref="K884:L884"/>
    <mergeCell ref="B885:C885"/>
    <mergeCell ref="F885:H885"/>
    <mergeCell ref="K885:L885"/>
    <mergeCell ref="B886:C886"/>
    <mergeCell ref="A890:N890"/>
    <mergeCell ref="A891:A892"/>
    <mergeCell ref="B891:B892"/>
    <mergeCell ref="C891:E891"/>
    <mergeCell ref="F891:F892"/>
    <mergeCell ref="G891:I891"/>
    <mergeCell ref="J891:J892"/>
    <mergeCell ref="K891:L891"/>
    <mergeCell ref="O891:O892"/>
    <mergeCell ref="C892:D892"/>
    <mergeCell ref="C893:D893"/>
    <mergeCell ref="D899:D909"/>
    <mergeCell ref="F913:H913"/>
    <mergeCell ref="G914:H914"/>
    <mergeCell ref="G915:H915"/>
    <mergeCell ref="G916:H916"/>
    <mergeCell ref="G917:H917"/>
    <mergeCell ref="G918:H918"/>
    <mergeCell ref="F919:H919"/>
    <mergeCell ref="A933:N933"/>
    <mergeCell ref="A934:A935"/>
    <mergeCell ref="B934:B935"/>
    <mergeCell ref="C934:E934"/>
    <mergeCell ref="F934:F935"/>
    <mergeCell ref="G934:I934"/>
    <mergeCell ref="J934:J935"/>
    <mergeCell ref="K934:L934"/>
    <mergeCell ref="O934:O935"/>
    <mergeCell ref="C935:D935"/>
    <mergeCell ref="C936:D936"/>
    <mergeCell ref="D948:D949"/>
    <mergeCell ref="D953:D954"/>
    <mergeCell ref="B957:C957"/>
    <mergeCell ref="F957:H957"/>
    <mergeCell ref="K957:L957"/>
    <mergeCell ref="B958:C958"/>
    <mergeCell ref="F958:H958"/>
    <mergeCell ref="K958:L958"/>
    <mergeCell ref="B959:C959"/>
    <mergeCell ref="F959:H959"/>
    <mergeCell ref="K959:L959"/>
    <mergeCell ref="B960:C960"/>
    <mergeCell ref="F960:H960"/>
    <mergeCell ref="K960:L960"/>
    <mergeCell ref="B961:C961"/>
    <mergeCell ref="F961:H961"/>
    <mergeCell ref="K961:L961"/>
    <mergeCell ref="B962:C962"/>
    <mergeCell ref="A966:N966"/>
    <mergeCell ref="A967:A968"/>
    <mergeCell ref="B967:B968"/>
    <mergeCell ref="C967:E967"/>
    <mergeCell ref="F967:F968"/>
    <mergeCell ref="G967:I967"/>
    <mergeCell ref="J967:J968"/>
    <mergeCell ref="K967:L967"/>
    <mergeCell ref="O967:O968"/>
    <mergeCell ref="C968:D968"/>
    <mergeCell ref="C969:D969"/>
    <mergeCell ref="D971:D972"/>
    <mergeCell ref="F992:H992"/>
    <mergeCell ref="G993:H993"/>
    <mergeCell ref="G994:H994"/>
    <mergeCell ref="G995:H995"/>
    <mergeCell ref="G996:H996"/>
    <mergeCell ref="G997:H997"/>
    <mergeCell ref="F998:H998"/>
    <mergeCell ref="A1013:N1013"/>
    <mergeCell ref="A1014:A1015"/>
    <mergeCell ref="B1014:B1015"/>
    <mergeCell ref="C1014:E1014"/>
    <mergeCell ref="F1014:F1015"/>
    <mergeCell ref="G1014:I1014"/>
    <mergeCell ref="J1014:J1015"/>
    <mergeCell ref="K1014:L1014"/>
    <mergeCell ref="O1014:O1015"/>
    <mergeCell ref="C1015:D1015"/>
    <mergeCell ref="C1016:D1016"/>
    <mergeCell ref="D1018:D1019"/>
    <mergeCell ref="D1022:D1023"/>
    <mergeCell ref="D1026:D1027"/>
    <mergeCell ref="D1031:D1033"/>
    <mergeCell ref="B1036:C1036"/>
    <mergeCell ref="F1036:H1036"/>
    <mergeCell ref="K1036:L1036"/>
    <mergeCell ref="B1037:C1037"/>
    <mergeCell ref="F1037:H1037"/>
    <mergeCell ref="K1037:L1037"/>
    <mergeCell ref="B1038:C1038"/>
    <mergeCell ref="F1038:H1038"/>
    <mergeCell ref="K1038:L1038"/>
    <mergeCell ref="B1039:C1039"/>
    <mergeCell ref="F1039:H1039"/>
    <mergeCell ref="K1039:L1039"/>
    <mergeCell ref="B1040:C1040"/>
    <mergeCell ref="F1040:H1040"/>
    <mergeCell ref="K1040:L1040"/>
    <mergeCell ref="B1041:C1041"/>
    <mergeCell ref="A1045:N1045"/>
    <mergeCell ref="A1046:A1047"/>
    <mergeCell ref="B1046:B1047"/>
    <mergeCell ref="C1046:E1046"/>
    <mergeCell ref="F1046:F1047"/>
    <mergeCell ref="G1046:I1046"/>
    <mergeCell ref="J1046:J1047"/>
    <mergeCell ref="K1046:L1046"/>
    <mergeCell ref="O1046:O1047"/>
    <mergeCell ref="C1047:D1047"/>
    <mergeCell ref="C1048:D1048"/>
    <mergeCell ref="F1072:H1072"/>
    <mergeCell ref="G1073:H1073"/>
    <mergeCell ref="G1074:H1074"/>
    <mergeCell ref="G1075:H1075"/>
    <mergeCell ref="G1076:H1076"/>
    <mergeCell ref="G1077:H1077"/>
    <mergeCell ref="F1078:H1078"/>
    <mergeCell ref="A1092:N1092"/>
    <mergeCell ref="A1093:A1094"/>
    <mergeCell ref="B1093:B1094"/>
    <mergeCell ref="C1093:E1093"/>
    <mergeCell ref="F1093:F1094"/>
    <mergeCell ref="G1093:I1093"/>
    <mergeCell ref="J1093:J1094"/>
    <mergeCell ref="K1093:L1093"/>
    <mergeCell ref="O1093:O1094"/>
    <mergeCell ref="C1094:D1094"/>
    <mergeCell ref="C1095:D1095"/>
    <mergeCell ref="D1106:D1107"/>
    <mergeCell ref="D1111:D1112"/>
    <mergeCell ref="B1115:C1115"/>
    <mergeCell ref="F1115:H1115"/>
    <mergeCell ref="K1115:L1115"/>
    <mergeCell ref="B1116:C1116"/>
    <mergeCell ref="F1116:H1116"/>
    <mergeCell ref="K1116:L1116"/>
    <mergeCell ref="B1117:C1117"/>
    <mergeCell ref="F1117:H1117"/>
    <mergeCell ref="K1117:L1117"/>
    <mergeCell ref="B1118:C1118"/>
    <mergeCell ref="K1118:L1118"/>
    <mergeCell ref="B1119:C1119"/>
    <mergeCell ref="K1119:L1119"/>
    <mergeCell ref="B1120:C1120"/>
    <mergeCell ref="A1124:N1124"/>
    <mergeCell ref="A1125:A1126"/>
    <mergeCell ref="B1125:B1126"/>
    <mergeCell ref="C1125:E1125"/>
    <mergeCell ref="F1125:F1126"/>
    <mergeCell ref="G1125:I1125"/>
    <mergeCell ref="J1125:J1126"/>
    <mergeCell ref="K1125:L1125"/>
    <mergeCell ref="O1125:O1126"/>
    <mergeCell ref="C1126:D1126"/>
    <mergeCell ref="C1127:D1127"/>
    <mergeCell ref="D1129:D1130"/>
    <mergeCell ref="F1150:H1150"/>
    <mergeCell ref="G1151:H1151"/>
    <mergeCell ref="G1152:H1152"/>
    <mergeCell ref="G1153:H1153"/>
    <mergeCell ref="G1154:H1154"/>
    <mergeCell ref="G1155:H1155"/>
    <mergeCell ref="F1156:H1156"/>
    <mergeCell ref="A1170:N1170"/>
    <mergeCell ref="A1171:A1172"/>
    <mergeCell ref="B1171:B1172"/>
    <mergeCell ref="C1171:E1171"/>
    <mergeCell ref="F1171:F1172"/>
    <mergeCell ref="G1171:I1171"/>
    <mergeCell ref="J1171:J1172"/>
    <mergeCell ref="K1171:L1171"/>
    <mergeCell ref="O1171:O1172"/>
    <mergeCell ref="C1172:D1172"/>
    <mergeCell ref="C1173:D1173"/>
    <mergeCell ref="D1175:D1176"/>
    <mergeCell ref="D1183:D1184"/>
    <mergeCell ref="B1192:C1192"/>
    <mergeCell ref="F1192:H1192"/>
    <mergeCell ref="K1192:L1192"/>
    <mergeCell ref="B1193:C1193"/>
    <mergeCell ref="F1193:H1193"/>
    <mergeCell ref="K1193:L1193"/>
    <mergeCell ref="B1194:C1194"/>
    <mergeCell ref="F1194:H1194"/>
    <mergeCell ref="K1194:L1194"/>
    <mergeCell ref="B1195:C1195"/>
    <mergeCell ref="K1195:L1195"/>
    <mergeCell ref="B1196:C1196"/>
    <mergeCell ref="K1196:L1196"/>
    <mergeCell ref="B1197:C1197"/>
    <mergeCell ref="A1201:N1201"/>
    <mergeCell ref="A1202:A1203"/>
    <mergeCell ref="B1202:B1203"/>
    <mergeCell ref="C1202:E1202"/>
    <mergeCell ref="F1202:F1203"/>
    <mergeCell ref="G1202:I1202"/>
    <mergeCell ref="J1202:J1203"/>
    <mergeCell ref="K1202:L1202"/>
    <mergeCell ref="O1202:O1203"/>
    <mergeCell ref="C1203:D1203"/>
    <mergeCell ref="C1204:D1204"/>
    <mergeCell ref="F1229:H1229"/>
    <mergeCell ref="G1230:H1230"/>
    <mergeCell ref="G1231:H1231"/>
    <mergeCell ref="G1232:H1232"/>
    <mergeCell ref="G1233:H1233"/>
    <mergeCell ref="G1234:H1234"/>
    <mergeCell ref="F1235:H1235"/>
    <mergeCell ref="A1249:N1249"/>
    <mergeCell ref="A1250:A1251"/>
    <mergeCell ref="B1250:B1251"/>
    <mergeCell ref="C1250:E1250"/>
    <mergeCell ref="F1250:F1251"/>
    <mergeCell ref="G1250:I1250"/>
    <mergeCell ref="J1250:J1251"/>
    <mergeCell ref="K1250:L1250"/>
    <mergeCell ref="O1250:O1251"/>
    <mergeCell ref="C1251:D1251"/>
    <mergeCell ref="C1252:D1252"/>
    <mergeCell ref="D1260:D1263"/>
    <mergeCell ref="D1266:D1267"/>
    <mergeCell ref="D1271:D1272"/>
    <mergeCell ref="B1275:C1275"/>
    <mergeCell ref="F1275:H1275"/>
    <mergeCell ref="K1275:L1275"/>
    <mergeCell ref="B1276:C1276"/>
    <mergeCell ref="F1276:H1276"/>
    <mergeCell ref="K1276:L1276"/>
    <mergeCell ref="B1277:C1277"/>
    <mergeCell ref="F1277:H1277"/>
    <mergeCell ref="K1277:L1277"/>
    <mergeCell ref="B1278:C1278"/>
    <mergeCell ref="K1278:L1278"/>
    <mergeCell ref="B1279:C1279"/>
    <mergeCell ref="K1279:L1279"/>
    <mergeCell ref="B1280:C1280"/>
    <mergeCell ref="A1284:N1284"/>
    <mergeCell ref="A1285:A1286"/>
    <mergeCell ref="B1285:B1286"/>
    <mergeCell ref="C1285:E1285"/>
    <mergeCell ref="F1285:F1286"/>
    <mergeCell ref="G1285:I1285"/>
    <mergeCell ref="J1285:J1286"/>
    <mergeCell ref="K1285:L1285"/>
    <mergeCell ref="O1285:O1286"/>
    <mergeCell ref="C1286:D1286"/>
    <mergeCell ref="C1287:D1287"/>
    <mergeCell ref="F1305:H1305"/>
    <mergeCell ref="G1306:H1306"/>
    <mergeCell ref="J1306:J1309"/>
    <mergeCell ref="G1307:H1307"/>
    <mergeCell ref="G1308:H1308"/>
    <mergeCell ref="G1309:H1309"/>
    <mergeCell ref="G1310:H1310"/>
    <mergeCell ref="F1311:H1311"/>
    <mergeCell ref="A1314:N1314"/>
    <mergeCell ref="A1315:A1316"/>
    <mergeCell ref="B1315:B1316"/>
    <mergeCell ref="C1315:E1315"/>
    <mergeCell ref="F1315:F1316"/>
    <mergeCell ref="G1315:I1315"/>
    <mergeCell ref="J1315:J1316"/>
    <mergeCell ref="K1315:L1315"/>
    <mergeCell ref="O1315:O1316"/>
    <mergeCell ref="C1316:D1316"/>
    <mergeCell ref="C1317:D1317"/>
    <mergeCell ref="A1333:N1333"/>
    <mergeCell ref="A1334:A1335"/>
    <mergeCell ref="B1334:B1335"/>
    <mergeCell ref="C1334:E1334"/>
    <mergeCell ref="F1334:F1335"/>
    <mergeCell ref="G1334:I1334"/>
    <mergeCell ref="J1334:J1335"/>
    <mergeCell ref="K1334:L1334"/>
    <mergeCell ref="O1334:O1335"/>
    <mergeCell ref="C1335:D1335"/>
    <mergeCell ref="C1336:D1336"/>
    <mergeCell ref="D1347:D1348"/>
    <mergeCell ref="D1352:D1353"/>
    <mergeCell ref="B1356:C1356"/>
    <mergeCell ref="F1356:H1356"/>
    <mergeCell ref="K1356:L1356"/>
    <mergeCell ref="B1357:C1357"/>
    <mergeCell ref="F1357:H1357"/>
    <mergeCell ref="K1357:L1357"/>
    <mergeCell ref="B1358:C1358"/>
    <mergeCell ref="F1358:H1358"/>
    <mergeCell ref="K1358:L1358"/>
    <mergeCell ref="B1359:C1359"/>
    <mergeCell ref="K1359:L1359"/>
    <mergeCell ref="B1360:C1360"/>
    <mergeCell ref="K1360:L1360"/>
    <mergeCell ref="B1361:C1361"/>
    <mergeCell ref="A1365:N1365"/>
    <mergeCell ref="A1366:A1367"/>
    <mergeCell ref="B1366:B1367"/>
    <mergeCell ref="C1366:E1366"/>
    <mergeCell ref="F1366:F1367"/>
    <mergeCell ref="G1366:I1366"/>
    <mergeCell ref="J1366:J1367"/>
    <mergeCell ref="K1366:L1366"/>
    <mergeCell ref="O1366:O1367"/>
    <mergeCell ref="C1367:D1367"/>
    <mergeCell ref="C1368:D1368"/>
    <mergeCell ref="F1394:H1394"/>
    <mergeCell ref="G1395:H1395"/>
    <mergeCell ref="G1396:H1396"/>
    <mergeCell ref="G1397:H1397"/>
    <mergeCell ref="G1398:H1398"/>
    <mergeCell ref="G1399:H1399"/>
    <mergeCell ref="F1400:H1400"/>
    <mergeCell ref="A1414:N1414"/>
    <mergeCell ref="A1415:A1416"/>
    <mergeCell ref="B1415:B1416"/>
    <mergeCell ref="C1415:E1415"/>
    <mergeCell ref="F1415:F1416"/>
    <mergeCell ref="G1415:I1415"/>
    <mergeCell ref="J1415:J1416"/>
    <mergeCell ref="K1415:L1415"/>
    <mergeCell ref="O1415:O1416"/>
    <mergeCell ref="C1416:D1416"/>
    <mergeCell ref="C1417:D1417"/>
    <mergeCell ref="D1427:D1428"/>
    <mergeCell ref="D1432:D1433"/>
    <mergeCell ref="B1436:C1436"/>
    <mergeCell ref="F1436:H1436"/>
    <mergeCell ref="K1436:L1436"/>
    <mergeCell ref="B1437:C1437"/>
    <mergeCell ref="F1437:H1437"/>
    <mergeCell ref="K1437:L1437"/>
    <mergeCell ref="B1438:C1438"/>
    <mergeCell ref="F1438:H1438"/>
    <mergeCell ref="K1438:L1438"/>
    <mergeCell ref="B1439:C1439"/>
    <mergeCell ref="K1439:L1439"/>
    <mergeCell ref="B1440:C1440"/>
    <mergeCell ref="K1440:L1440"/>
    <mergeCell ref="B1441:C1441"/>
    <mergeCell ref="A1445:N1445"/>
    <mergeCell ref="A1446:A1447"/>
    <mergeCell ref="B1446:B1447"/>
    <mergeCell ref="C1446:E1446"/>
    <mergeCell ref="F1446:F1447"/>
    <mergeCell ref="G1446:I1446"/>
    <mergeCell ref="J1446:J1447"/>
    <mergeCell ref="K1446:L1446"/>
    <mergeCell ref="O1446:O1447"/>
    <mergeCell ref="C1447:D1447"/>
    <mergeCell ref="C1448:D1448"/>
    <mergeCell ref="F1474:H1474"/>
    <mergeCell ref="G1475:H1475"/>
    <mergeCell ref="G1476:H1476"/>
    <mergeCell ref="G1477:H1477"/>
    <mergeCell ref="G1478:H1478"/>
    <mergeCell ref="G1479:H1479"/>
    <mergeCell ref="F1480:H1480"/>
  </mergeCells>
  <conditionalFormatting sqref="I1322:I1324">
    <cfRule type="cellIs" priority="2" operator="lessThan" aboveAverage="0" equalAverage="0" bottom="0" percent="0" rank="0" text="" dxfId="10">
      <formula>0</formula>
    </cfRule>
  </conditionalFormatting>
  <conditionalFormatting sqref="W9:W23 W28:W32 W50:W55 W74 W133">
    <cfRule type="cellIs" priority="3" operator="lessThan" aboveAverage="0" equalAverage="0" bottom="0" percent="0" rank="0" text="" dxfId="11">
      <formula>-40</formula>
    </cfRule>
    <cfRule type="cellIs" priority="4" operator="greaterThan" aboveAverage="0" equalAverage="0" bottom="0" percent="0" rank="0" text="" dxfId="12">
      <formula>40</formula>
    </cfRule>
  </conditionalFormatting>
  <conditionalFormatting sqref="W268:W272">
    <cfRule type="cellIs" priority="5" operator="lessThan" aboveAverage="0" equalAverage="0" bottom="0" percent="0" rank="0" text="" dxfId="13">
      <formula>-40</formula>
    </cfRule>
    <cfRule type="cellIs" priority="6" operator="greaterThan" aboveAverage="0" equalAverage="0" bottom="0" percent="0" rank="0" text="" dxfId="14">
      <formula>40</formula>
    </cfRule>
  </conditionalFormatting>
  <dataValidations count="1">
    <dataValidation allowBlank="true" errorStyle="stop" operator="between" showDropDown="false" showErrorMessage="true" showInputMessage="true" sqref="N1:N5 N7:N15 N17:N22 N24:N26 N28:N45 N47:N57 N61:N62 N64:N73 N75:N89 N91:N105 N107:N111 N113:N119 N121:N131 N135:N150 N152:N153 N155:N161 N163:N170 N172:N175 N188:N193 N195:N206 N209:N226 N228:N236 N238:N241 N243:N248 N250:N261 N263:N266 N268:N272 N274:N282 N285 N287:N307 N309:N321 N323:N339 N341:N356 N358:N364 N366:N371 N373:N375 N377:N379 N382:N390 N395:N400 N402:N412 N414:N421 N423:N449 N451:N465 N467:N468 N470:N476 N478:N485 N487:N491 N504:N535 N538:N557 N559:N564 N566:N572 N574:N577 N590:N614 N617:N636 N638:N643 N645:N652 N654:N657 N670:N689 N692:N710 N712:N718 N720:N726 N728:N732 N745:N751 N753:N762 N765:N784 N786:N790 N792:N799 N801:N804 N817:N836 N839:N858 N860:N862 N864:N873 N875:N878 N891:N910 N913:N932 N934:N940 N942:N949 N951:N954 N967:N989 N992:N1012 N1014:N1019 N1021:N1027 N1029:N1033 N1046:N1069 N1072:N1091 N1093:N1098 N1101:N1107 N1109:N1112 N1125:N1143 N1145:N1147 N1150:N1169 N1171:N1176 N1178:N1184 N1186:N1189 N1202:N1226 N1229:N1248 N1250:N1256 N1258:N1267 N1269:N1272 N1285:N1300 N1302 N1305:N1313 N1315:N1318 N1320:N1324 N1326:N1332 N1334:N1339 N1342:N1348 N1350:N1353 N1366:N1391 N1394:N1413 N1415:N1420 N1422:N1428 N1430:N1433 N1446:N1471 N1474:N2480" type="list">
      <formula1>Sheet2!$B$1:$B$38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41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rowBreaks count="1" manualBreakCount="1">
    <brk id="309" man="true" max="16383" min="0"/>
  </rowBreak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1460"/>
  <sheetViews>
    <sheetView showFormulas="false" showGridLines="true" showRowColHeaders="true" showZeros="true" rightToLeft="false" tabSelected="false" showOutlineSymbols="true" defaultGridColor="true" view="normal" topLeftCell="A1438" colorId="64" zoomScale="80" zoomScaleNormal="80" zoomScalePageLayoutView="80" workbookViewId="0">
      <selection pane="topLeft" activeCell="A1438" activeCellId="0" sqref="A1438"/>
    </sheetView>
  </sheetViews>
  <sheetFormatPr defaultColWidth="9.96875" defaultRowHeight="15.75" outlineLevelRow="0" outlineLevelCol="0"/>
  <cols>
    <col collapsed="false" customWidth="true" hidden="false" outlineLevel="0" max="1" min="1" style="0" width="3.57"/>
    <col collapsed="false" customWidth="true" hidden="false" outlineLevel="0" max="2" min="2" style="0" width="34.42"/>
    <col collapsed="false" customWidth="true" hidden="false" outlineLevel="0" max="3" min="3" style="0" width="5.42"/>
    <col collapsed="false" customWidth="true" hidden="true" outlineLevel="0" max="4" min="4" style="0" width="11.43"/>
    <col collapsed="false" customWidth="true" hidden="true" outlineLevel="0" max="5" min="5" style="2684" width="14"/>
    <col collapsed="false" customWidth="true" hidden="true" outlineLevel="0" max="6" min="6" style="0" width="6.86"/>
    <col collapsed="false" customWidth="true" hidden="false" outlineLevel="0" max="8" min="7" style="0" width="15.57"/>
    <col collapsed="false" customWidth="true" hidden="false" outlineLevel="0" max="9" min="9" style="0" width="13.55"/>
    <col collapsed="false" customWidth="true" hidden="false" outlineLevel="0" max="10" min="10" style="0" width="11"/>
    <col collapsed="false" customWidth="true" hidden="false" outlineLevel="0" max="11" min="11" style="0" width="15.57"/>
    <col collapsed="false" customWidth="true" hidden="false" outlineLevel="0" max="12" min="12" style="0" width="14.43"/>
    <col collapsed="false" customWidth="true" hidden="false" outlineLevel="0" max="13" min="13" style="0" width="13.85"/>
    <col collapsed="false" customWidth="true" hidden="false" outlineLevel="0" max="14" min="14" style="2685" width="15.14"/>
    <col collapsed="false" customWidth="true" hidden="false" outlineLevel="0" max="15" min="15" style="0" width="15.43"/>
    <col collapsed="false" customWidth="true" hidden="false" outlineLevel="0" max="16" min="16" style="0" width="13.42"/>
    <col collapsed="false" customWidth="true" hidden="false" outlineLevel="0" max="17" min="17" style="0" width="8.14"/>
    <col collapsed="false" customWidth="true" hidden="false" outlineLevel="0" max="18" min="18" style="0" width="32"/>
    <col collapsed="false" customWidth="true" hidden="false" outlineLevel="0" max="19" min="19" style="0" width="14.57"/>
    <col collapsed="false" customWidth="true" hidden="false" outlineLevel="0" max="20" min="20" style="0" width="14.85"/>
    <col collapsed="false" customWidth="true" hidden="false" outlineLevel="0" max="21" min="21" style="0" width="12.43"/>
    <col collapsed="false" customWidth="true" hidden="false" outlineLevel="0" max="22" min="22" style="0" width="18.43"/>
    <col collapsed="false" customWidth="true" hidden="false" outlineLevel="0" max="23" min="23" style="0" width="12.43"/>
  </cols>
  <sheetData>
    <row r="1" customFormat="false" ht="15.75" hidden="false" customHeight="false" outlineLevel="0" collapsed="false">
      <c r="A1" s="2077"/>
      <c r="B1" s="2078"/>
      <c r="C1" s="2051"/>
      <c r="D1" s="2418"/>
      <c r="E1" s="2686"/>
      <c r="F1" s="2077"/>
      <c r="G1" s="2077"/>
      <c r="H1" s="2077"/>
      <c r="I1" s="2077"/>
      <c r="J1" s="2077"/>
      <c r="K1" s="2080"/>
      <c r="L1" s="2077"/>
      <c r="M1" s="2077"/>
      <c r="N1" s="2556"/>
      <c r="O1" s="2077"/>
    </row>
    <row r="2" customFormat="false" ht="15.75" hidden="false" customHeight="false" outlineLevel="0" collapsed="false">
      <c r="A2" s="2077"/>
      <c r="B2" s="2078"/>
      <c r="C2" s="2051"/>
      <c r="D2" s="2418"/>
      <c r="E2" s="2686"/>
      <c r="F2" s="2077"/>
      <c r="G2" s="2077"/>
      <c r="H2" s="2077"/>
      <c r="I2" s="2077"/>
      <c r="J2" s="2077"/>
      <c r="K2" s="2080"/>
      <c r="L2" s="2077"/>
      <c r="M2" s="2077"/>
      <c r="N2" s="2556"/>
      <c r="O2" s="2077"/>
    </row>
    <row r="3" customFormat="false" ht="25.5" hidden="false" customHeight="false" outlineLevel="0" collapsed="false">
      <c r="A3" s="2271"/>
      <c r="B3" s="2175"/>
      <c r="C3" s="2175"/>
      <c r="D3" s="2175"/>
      <c r="E3" s="2175"/>
      <c r="F3" s="2175"/>
      <c r="G3" s="2175"/>
      <c r="H3" s="2175"/>
      <c r="I3" s="2175"/>
      <c r="J3" s="2175"/>
      <c r="K3" s="2175"/>
      <c r="L3" s="2175"/>
      <c r="M3" s="2175"/>
      <c r="N3" s="2687"/>
      <c r="O3" s="2174"/>
    </row>
    <row r="4" customFormat="false" ht="15.75" hidden="false" customHeight="false" outlineLevel="0" collapsed="false">
      <c r="A4" s="2077"/>
      <c r="B4" s="2078"/>
      <c r="C4" s="2051"/>
      <c r="D4" s="2418"/>
      <c r="E4" s="2686"/>
      <c r="F4" s="2077"/>
      <c r="G4" s="2077"/>
      <c r="H4" s="2077"/>
      <c r="I4" s="2077"/>
      <c r="J4" s="2077"/>
      <c r="K4" s="2080"/>
      <c r="L4" s="2077"/>
      <c r="M4" s="2077"/>
      <c r="N4" s="2556"/>
      <c r="O4" s="2077"/>
    </row>
    <row r="5" customFormat="false" ht="15.75" hidden="false" customHeight="false" outlineLevel="0" collapsed="false">
      <c r="A5" s="2077"/>
      <c r="B5" s="2078"/>
      <c r="C5" s="2051"/>
      <c r="D5" s="2418"/>
      <c r="E5" s="2686"/>
      <c r="F5" s="2077"/>
      <c r="G5" s="2077"/>
      <c r="H5" s="2077"/>
      <c r="I5" s="2077"/>
      <c r="J5" s="2077"/>
      <c r="K5" s="2080"/>
      <c r="L5" s="2077"/>
      <c r="M5" s="2077"/>
      <c r="N5" s="2556"/>
      <c r="O5" s="2077"/>
    </row>
    <row r="6" customFormat="false" ht="32.25" hidden="false" customHeight="false" outlineLevel="0" collapsed="false">
      <c r="A6" s="2270" t="s">
        <v>2996</v>
      </c>
      <c r="B6" s="2270"/>
      <c r="C6" s="2270"/>
      <c r="D6" s="2270"/>
      <c r="E6" s="2270"/>
      <c r="F6" s="2270"/>
      <c r="G6" s="2270"/>
      <c r="H6" s="2270"/>
      <c r="I6" s="2270"/>
      <c r="J6" s="2270"/>
      <c r="K6" s="2270"/>
      <c r="L6" s="2270"/>
      <c r="M6" s="2270"/>
      <c r="N6" s="2270"/>
      <c r="O6" s="1989" t="str">
        <f aca="false">'PDB Bill AMR'!$M$2</f>
        <v>Month June-2023</v>
      </c>
      <c r="R6" s="1990" t="s">
        <v>1069</v>
      </c>
      <c r="S6" s="1991" t="str">
        <f aca="false">O6</f>
        <v>Month June-2023</v>
      </c>
      <c r="T6" s="1990" t="s">
        <v>1070</v>
      </c>
      <c r="U6" s="1990" t="s">
        <v>1071</v>
      </c>
      <c r="V6" s="1990" t="s">
        <v>2997</v>
      </c>
      <c r="W6" s="1990" t="s">
        <v>1073</v>
      </c>
    </row>
    <row r="7" customFormat="false" ht="15.75" hidden="false" customHeight="true" outlineLevel="0" collapsed="false">
      <c r="A7" s="2688" t="s">
        <v>794</v>
      </c>
      <c r="B7" s="2689" t="s">
        <v>1074</v>
      </c>
      <c r="C7" s="2690" t="s">
        <v>1075</v>
      </c>
      <c r="D7" s="2690"/>
      <c r="E7" s="2690"/>
      <c r="F7" s="2689" t="s">
        <v>45</v>
      </c>
      <c r="G7" s="2689" t="s">
        <v>1076</v>
      </c>
      <c r="H7" s="2689"/>
      <c r="I7" s="2689"/>
      <c r="J7" s="2689" t="s">
        <v>29</v>
      </c>
      <c r="K7" s="2689" t="s">
        <v>1077</v>
      </c>
      <c r="L7" s="2689"/>
      <c r="M7" s="2690" t="s">
        <v>1078</v>
      </c>
      <c r="N7" s="2691"/>
      <c r="O7" s="2692" t="s">
        <v>479</v>
      </c>
    </row>
    <row r="8" customFormat="false" ht="15.75" hidden="false" customHeight="false" outlineLevel="0" collapsed="false">
      <c r="A8" s="2688"/>
      <c r="B8" s="2689"/>
      <c r="C8" s="2693" t="s">
        <v>2380</v>
      </c>
      <c r="D8" s="2693" t="s">
        <v>2998</v>
      </c>
      <c r="E8" s="2694" t="s">
        <v>1080</v>
      </c>
      <c r="F8" s="2689"/>
      <c r="G8" s="2695" t="n">
        <v>44927</v>
      </c>
      <c r="H8" s="2695" t="n">
        <v>44927</v>
      </c>
      <c r="I8" s="2693" t="s">
        <v>47</v>
      </c>
      <c r="J8" s="2689"/>
      <c r="K8" s="2693" t="s">
        <v>1081</v>
      </c>
      <c r="L8" s="2693" t="s">
        <v>1082</v>
      </c>
      <c r="M8" s="1994" t="s">
        <v>1083</v>
      </c>
      <c r="N8" s="2696" t="s">
        <v>741</v>
      </c>
      <c r="O8" s="2692"/>
      <c r="S8" s="1441" t="n">
        <v>15283200.0000001</v>
      </c>
      <c r="T8" s="1441" t="n">
        <v>15283200.0000001</v>
      </c>
      <c r="U8" s="1441" t="n">
        <f aca="false">S8-T8</f>
        <v>0</v>
      </c>
      <c r="V8" s="2001" t="n">
        <f aca="false">U8/T8*100</f>
        <v>0</v>
      </c>
      <c r="W8" s="1441" t="str">
        <f aca="false">IF(V8&gt;40,"FAULT",IF(V8&lt;-40,"CHECK","OK"))</f>
        <v>OK</v>
      </c>
    </row>
    <row r="9" customFormat="false" ht="16.5" hidden="false" customHeight="false" outlineLevel="0" collapsed="false">
      <c r="A9" s="2697" t="n">
        <v>1</v>
      </c>
      <c r="B9" s="2698" t="n">
        <v>2</v>
      </c>
      <c r="C9" s="2698" t="n">
        <v>3</v>
      </c>
      <c r="D9" s="2698" t="n">
        <v>4</v>
      </c>
      <c r="E9" s="2699" t="n">
        <v>5</v>
      </c>
      <c r="F9" s="2698" t="n">
        <v>6</v>
      </c>
      <c r="G9" s="2698" t="n">
        <v>8</v>
      </c>
      <c r="H9" s="2698" t="n">
        <v>8</v>
      </c>
      <c r="I9" s="2698" t="s">
        <v>2999</v>
      </c>
      <c r="J9" s="2698" t="n">
        <v>10</v>
      </c>
      <c r="K9" s="2698" t="s">
        <v>3000</v>
      </c>
      <c r="L9" s="2698" t="s">
        <v>3001</v>
      </c>
      <c r="M9" s="2700" t="n">
        <v>13</v>
      </c>
      <c r="N9" s="2701" t="n">
        <v>14</v>
      </c>
      <c r="O9" s="2702" t="n">
        <v>15</v>
      </c>
    </row>
    <row r="10" customFormat="false" ht="15.75" hidden="false" customHeight="false" outlineLevel="0" collapsed="false">
      <c r="A10" s="2703"/>
      <c r="B10" s="2704" t="s">
        <v>3002</v>
      </c>
      <c r="C10" s="2617"/>
      <c r="D10" s="2617"/>
      <c r="E10" s="2705"/>
      <c r="F10" s="2617"/>
      <c r="G10" s="2617"/>
      <c r="H10" s="2617"/>
      <c r="I10" s="2617"/>
      <c r="J10" s="2617"/>
      <c r="K10" s="2036"/>
      <c r="L10" s="2617"/>
      <c r="M10" s="2706"/>
      <c r="N10" s="2707"/>
      <c r="O10" s="2015"/>
    </row>
    <row r="11" customFormat="false" ht="15.75" hidden="false" customHeight="false" outlineLevel="0" collapsed="false">
      <c r="A11" s="2708"/>
      <c r="B11" s="2709" t="str">
        <f aca="false">'PDB Bill AMR'!B29</f>
        <v>XFR- T1</v>
      </c>
      <c r="C11" s="2710" t="n">
        <v>132</v>
      </c>
      <c r="D11" s="2711" t="s">
        <v>788</v>
      </c>
      <c r="E11" s="2712" t="n">
        <v>8993683</v>
      </c>
      <c r="F11" s="2713" t="n">
        <v>1</v>
      </c>
      <c r="G11" s="2714" t="n">
        <f aca="false">'PDB Bill AMR'!J29</f>
        <v>8261.732</v>
      </c>
      <c r="H11" s="2714" t="n">
        <f aca="false">'PDB Bill AMR'!K29</f>
        <v>8298.965</v>
      </c>
      <c r="I11" s="2715" t="n">
        <f aca="false">'PDB Bill AMR'!L29</f>
        <v>37.2330000000002</v>
      </c>
      <c r="J11" s="2716" t="n">
        <f aca="false">'PDB Bill AMR'!I29</f>
        <v>960000</v>
      </c>
      <c r="K11" s="2717" t="n">
        <f aca="false">'PDB Bill AMR'!M29</f>
        <v>0</v>
      </c>
      <c r="L11" s="2718" t="n">
        <f aca="false">'PDB Bill AMR'!N29</f>
        <v>35743680.0000002</v>
      </c>
      <c r="M11" s="2719"/>
      <c r="N11" s="2710"/>
      <c r="O11" s="2027"/>
    </row>
    <row r="12" customFormat="false" ht="15.75" hidden="false" customHeight="false" outlineLevel="0" collapsed="false">
      <c r="A12" s="2720"/>
      <c r="B12" s="2709" t="str">
        <f aca="false">'PDB Bill AMR'!B30</f>
        <v>XFR- T2</v>
      </c>
      <c r="C12" s="2721" t="n">
        <v>132</v>
      </c>
      <c r="D12" s="2711"/>
      <c r="E12" s="2722" t="n">
        <v>8993682</v>
      </c>
      <c r="F12" s="2723" t="n">
        <v>1</v>
      </c>
      <c r="G12" s="2724" t="n">
        <f aca="false">'PDB Bill AMR'!J30</f>
        <v>8252.57</v>
      </c>
      <c r="H12" s="2724" t="n">
        <f aca="false">'PDB Bill AMR'!K30</f>
        <v>8289.656</v>
      </c>
      <c r="I12" s="2725" t="n">
        <f aca="false">'PDB Bill AMR'!L30</f>
        <v>37.0860000000012</v>
      </c>
      <c r="J12" s="2726" t="n">
        <f aca="false">'PDB Bill AMR'!I30</f>
        <v>960000</v>
      </c>
      <c r="K12" s="2727" t="n">
        <f aca="false">'PDB Bill AMR'!M30</f>
        <v>0</v>
      </c>
      <c r="L12" s="2718" t="n">
        <f aca="false">'PDB Bill AMR'!N30</f>
        <v>35602560.0000011</v>
      </c>
      <c r="M12" s="2719"/>
      <c r="N12" s="2710"/>
      <c r="O12" s="2027"/>
    </row>
    <row r="13" customFormat="false" ht="15.75" hidden="false" customHeight="false" outlineLevel="0" collapsed="false">
      <c r="A13" s="2016"/>
      <c r="B13" s="2037"/>
      <c r="C13" s="2038"/>
      <c r="D13" s="2038"/>
      <c r="E13" s="2728"/>
      <c r="F13" s="2054"/>
      <c r="G13" s="2041"/>
      <c r="H13" s="2041"/>
      <c r="I13" s="2729"/>
      <c r="J13" s="2729" t="s">
        <v>475</v>
      </c>
      <c r="K13" s="2730" t="n">
        <f aca="false">SUM(K11:K12)</f>
        <v>0</v>
      </c>
      <c r="L13" s="2730" t="n">
        <f aca="false">SUM(L11:L12)</f>
        <v>71346240.0000013</v>
      </c>
      <c r="M13" s="2049"/>
      <c r="N13" s="2027"/>
      <c r="O13" s="2027"/>
    </row>
    <row r="14" customFormat="false" ht="15.75" hidden="false" customHeight="false" outlineLevel="0" collapsed="false">
      <c r="A14" s="2016"/>
      <c r="B14" s="2008" t="s">
        <v>3003</v>
      </c>
      <c r="C14" s="2009"/>
      <c r="D14" s="2009"/>
      <c r="E14" s="2731"/>
      <c r="F14" s="2009"/>
      <c r="G14" s="2009"/>
      <c r="H14" s="2009"/>
      <c r="I14" s="2009"/>
      <c r="J14" s="2009"/>
      <c r="K14" s="2010"/>
      <c r="L14" s="2732"/>
      <c r="M14" s="2732"/>
      <c r="N14" s="2733"/>
      <c r="O14" s="2027"/>
    </row>
    <row r="15" customFormat="false" ht="15.75" hidden="false" customHeight="false" outlineLevel="0" collapsed="false">
      <c r="A15" s="2720"/>
      <c r="B15" s="2734" t="s">
        <v>3004</v>
      </c>
      <c r="C15" s="2735" t="n">
        <v>132</v>
      </c>
      <c r="D15" s="2735" t="s">
        <v>3005</v>
      </c>
      <c r="E15" s="2736" t="s">
        <v>3006</v>
      </c>
      <c r="F15" s="2737" t="n">
        <v>1</v>
      </c>
      <c r="G15" s="2738" t="n">
        <v>8261.725</v>
      </c>
      <c r="H15" s="2738" t="n">
        <v>8298.952</v>
      </c>
      <c r="I15" s="2739" t="n">
        <f aca="false">H15-G15</f>
        <v>37.226999999999</v>
      </c>
      <c r="J15" s="2721" t="n">
        <v>960000</v>
      </c>
      <c r="K15" s="2740" t="n">
        <f aca="false">F15*I15*J15</f>
        <v>35737919.999999</v>
      </c>
      <c r="L15" s="2741"/>
      <c r="M15" s="2719"/>
      <c r="N15" s="2556"/>
      <c r="O15" s="2027"/>
    </row>
    <row r="16" customFormat="false" ht="15.75" hidden="false" customHeight="false" outlineLevel="0" collapsed="false">
      <c r="A16" s="2720"/>
      <c r="B16" s="2734" t="s">
        <v>3007</v>
      </c>
      <c r="C16" s="2721" t="n">
        <v>132</v>
      </c>
      <c r="D16" s="2721" t="s">
        <v>3005</v>
      </c>
      <c r="E16" s="2722" t="s">
        <v>3008</v>
      </c>
      <c r="F16" s="2723" t="n">
        <v>1</v>
      </c>
      <c r="G16" s="2742" t="n">
        <v>8252.56</v>
      </c>
      <c r="H16" s="2742" t="n">
        <v>8289.645</v>
      </c>
      <c r="I16" s="2739" t="n">
        <f aca="false">H16-G16</f>
        <v>37.0850000000009</v>
      </c>
      <c r="J16" s="2721" t="n">
        <v>960000</v>
      </c>
      <c r="K16" s="2740" t="n">
        <f aca="false">F16*I16*J16</f>
        <v>35601600.0000009</v>
      </c>
      <c r="L16" s="2741"/>
      <c r="M16" s="2719"/>
      <c r="N16" s="2556"/>
      <c r="O16" s="2027"/>
    </row>
    <row r="17" customFormat="false" ht="15.75" hidden="false" customHeight="false" outlineLevel="0" collapsed="false">
      <c r="A17" s="2016"/>
      <c r="B17" s="2037"/>
      <c r="C17" s="2038"/>
      <c r="D17" s="2038"/>
      <c r="E17" s="2728"/>
      <c r="F17" s="2054"/>
      <c r="G17" s="2041"/>
      <c r="H17" s="2041"/>
      <c r="I17" s="2729"/>
      <c r="J17" s="2729" t="s">
        <v>475</v>
      </c>
      <c r="K17" s="2730" t="n">
        <f aca="false">SUM(K15:K16)</f>
        <v>71339519.9999999</v>
      </c>
      <c r="L17" s="2049"/>
      <c r="M17" s="2049"/>
      <c r="N17" s="2687"/>
      <c r="O17" s="2027"/>
    </row>
    <row r="18" customFormat="false" ht="16.5" hidden="false" customHeight="false" outlineLevel="0" collapsed="false">
      <c r="N18" s="2556"/>
    </row>
    <row r="19" s="2077" customFormat="true" ht="15.75" hidden="false" customHeight="false" outlineLevel="0" collapsed="false">
      <c r="B19" s="2081" t="s">
        <v>1121</v>
      </c>
      <c r="C19" s="2081"/>
      <c r="D19" s="2082" t="s">
        <v>212</v>
      </c>
      <c r="F19" s="2083" t="s">
        <v>1122</v>
      </c>
      <c r="G19" s="2083"/>
      <c r="H19" s="2083"/>
      <c r="I19" s="2082" t="s">
        <v>212</v>
      </c>
      <c r="K19" s="2084" t="s">
        <v>1123</v>
      </c>
      <c r="L19" s="2084"/>
      <c r="M19" s="2085" t="s">
        <v>212</v>
      </c>
      <c r="N19" s="2556"/>
    </row>
    <row r="20" s="2077" customFormat="true" ht="15.75" hidden="false" customHeight="false" outlineLevel="0" collapsed="false">
      <c r="B20" s="2086" t="str">
        <f aca="false">B10</f>
        <v>SIDDHIRGANJ 132 KV SIDE (TARIFF POINT)</v>
      </c>
      <c r="C20" s="2086"/>
      <c r="D20" s="2089" t="n">
        <f aca="false">L13</f>
        <v>71346240.0000013</v>
      </c>
      <c r="F20" s="2088" t="s">
        <v>1124</v>
      </c>
      <c r="G20" s="2088"/>
      <c r="H20" s="2088"/>
      <c r="I20" s="2089" t="n">
        <v>0</v>
      </c>
      <c r="K20" s="2279" t="s">
        <v>1125</v>
      </c>
      <c r="L20" s="2279"/>
      <c r="M20" s="2091" t="n">
        <f aca="false">I21</f>
        <v>71346240.0000013</v>
      </c>
      <c r="N20" s="2556"/>
    </row>
    <row r="21" s="2077" customFormat="true" ht="15.75" hidden="false" customHeight="false" outlineLevel="0" collapsed="false">
      <c r="B21" s="2086" t="s">
        <v>1126</v>
      </c>
      <c r="C21" s="2086"/>
      <c r="D21" s="2089"/>
      <c r="F21" s="2088" t="s">
        <v>1125</v>
      </c>
      <c r="G21" s="2088"/>
      <c r="H21" s="2088"/>
      <c r="I21" s="2091" t="n">
        <f aca="false">L13</f>
        <v>71346240.0000013</v>
      </c>
      <c r="K21" s="2088" t="s">
        <v>1259</v>
      </c>
      <c r="L21" s="2088"/>
      <c r="M21" s="2094" t="n">
        <f aca="false">D25</f>
        <v>71561760.0000007</v>
      </c>
      <c r="N21" s="2556"/>
    </row>
    <row r="22" s="2077" customFormat="true" ht="15.75" hidden="false" customHeight="false" outlineLevel="0" collapsed="false">
      <c r="B22" s="2086" t="s">
        <v>1128</v>
      </c>
      <c r="C22" s="2086"/>
      <c r="D22" s="2089"/>
      <c r="F22" s="2088" t="s">
        <v>2191</v>
      </c>
      <c r="G22" s="2088"/>
      <c r="H22" s="2088"/>
      <c r="I22" s="2089" t="n">
        <f aca="false">I20+I21</f>
        <v>71346240.0000013</v>
      </c>
      <c r="K22" s="2279" t="s">
        <v>1129</v>
      </c>
      <c r="L22" s="2279"/>
      <c r="M22" s="2089" t="n">
        <f aca="false">M20-M21</f>
        <v>-215519.999999389</v>
      </c>
      <c r="N22" s="2556"/>
    </row>
    <row r="23" s="2077" customFormat="true" ht="16.5" hidden="false" customHeight="false" outlineLevel="0" collapsed="false">
      <c r="B23" s="2086" t="s">
        <v>1130</v>
      </c>
      <c r="C23" s="2086"/>
      <c r="D23" s="2095"/>
      <c r="F23" s="2279" t="s">
        <v>3009</v>
      </c>
      <c r="G23" s="2279"/>
      <c r="H23" s="2279"/>
      <c r="I23" s="2089" t="n">
        <f aca="false">D24-I22</f>
        <v>0</v>
      </c>
      <c r="K23" s="2228" t="s">
        <v>1131</v>
      </c>
      <c r="L23" s="2228"/>
      <c r="M23" s="2332" t="n">
        <f aca="false">M22/M20</f>
        <v>-0.00302076185093125</v>
      </c>
      <c r="N23" s="2556"/>
    </row>
    <row r="24" s="2077" customFormat="true" ht="16.5" hidden="false" customHeight="false" outlineLevel="0" collapsed="false">
      <c r="B24" s="2098" t="s">
        <v>1132</v>
      </c>
      <c r="C24" s="2098"/>
      <c r="D24" s="2099" t="n">
        <f aca="false">SUM(D20:D23)</f>
        <v>71346240.0000013</v>
      </c>
      <c r="F24" s="2228" t="s">
        <v>3010</v>
      </c>
      <c r="G24" s="2228"/>
      <c r="H24" s="2228"/>
      <c r="I24" s="2743" t="n">
        <f aca="false">I23/I22</f>
        <v>0</v>
      </c>
      <c r="K24" s="2080"/>
      <c r="N24" s="2556"/>
    </row>
    <row r="25" s="2077" customFormat="true" ht="15.75" hidden="false" customHeight="false" outlineLevel="0" collapsed="false">
      <c r="B25" s="2086" t="s">
        <v>3011</v>
      </c>
      <c r="C25" s="2086"/>
      <c r="D25" s="2094" t="n">
        <f aca="false">K45</f>
        <v>71561760.0000007</v>
      </c>
      <c r="F25" s="2100"/>
      <c r="K25" s="2080"/>
      <c r="N25" s="2556"/>
    </row>
    <row r="26" s="2077" customFormat="true" ht="15.75" hidden="false" customHeight="false" outlineLevel="0" collapsed="false">
      <c r="B26" s="2744" t="s">
        <v>3012</v>
      </c>
      <c r="C26" s="2744"/>
      <c r="D26" s="2745" t="n">
        <f aca="false">D24-D25</f>
        <v>-215519.999999389</v>
      </c>
      <c r="F26" s="2100"/>
      <c r="K26" s="2080"/>
      <c r="N26" s="2556"/>
    </row>
    <row r="27" s="2077" customFormat="true" ht="16.5" hidden="false" customHeight="false" outlineLevel="0" collapsed="false">
      <c r="B27" s="2746" t="str">
        <f aca="false">K23</f>
        <v>LOSS % IN =&gt;</v>
      </c>
      <c r="C27" s="2746"/>
      <c r="D27" s="2747" t="n">
        <f aca="false">D26/D20</f>
        <v>-0.00302076185093125</v>
      </c>
      <c r="F27" s="2100"/>
      <c r="G27" s="2101"/>
      <c r="H27" s="2101"/>
      <c r="I27" s="2101"/>
      <c r="J27" s="2102"/>
      <c r="K27" s="2080"/>
      <c r="N27" s="2556"/>
    </row>
    <row r="31" customFormat="false" ht="16.5" hidden="false" customHeight="false" outlineLevel="0" collapsed="false"/>
    <row r="32" customFormat="false" ht="32.25" hidden="false" customHeight="false" outlineLevel="0" collapsed="false">
      <c r="A32" s="2748" t="s">
        <v>3013</v>
      </c>
      <c r="B32" s="2748"/>
      <c r="C32" s="2748"/>
      <c r="D32" s="2748"/>
      <c r="E32" s="2748"/>
      <c r="F32" s="2748"/>
      <c r="G32" s="2748"/>
      <c r="H32" s="2748"/>
      <c r="I32" s="2748"/>
      <c r="J32" s="2748"/>
      <c r="K32" s="2748"/>
      <c r="L32" s="2748"/>
      <c r="M32" s="2748"/>
      <c r="N32" s="2748"/>
      <c r="O32" s="2749" t="str">
        <f aca="false">O6</f>
        <v>Month June-2023</v>
      </c>
      <c r="R32" s="1990" t="s">
        <v>1069</v>
      </c>
      <c r="S32" s="1991" t="str">
        <f aca="false">O32</f>
        <v>Month June-2023</v>
      </c>
      <c r="T32" s="1990" t="s">
        <v>1070</v>
      </c>
      <c r="U32" s="1990" t="s">
        <v>1071</v>
      </c>
      <c r="V32" s="1990" t="s">
        <v>2997</v>
      </c>
      <c r="W32" s="1990" t="s">
        <v>1073</v>
      </c>
    </row>
    <row r="33" s="2751" customFormat="true" ht="15" hidden="false" customHeight="true" outlineLevel="0" collapsed="false">
      <c r="A33" s="2688" t="s">
        <v>794</v>
      </c>
      <c r="B33" s="2689" t="s">
        <v>1074</v>
      </c>
      <c r="C33" s="2690" t="s">
        <v>1075</v>
      </c>
      <c r="D33" s="2690"/>
      <c r="E33" s="2690"/>
      <c r="F33" s="2689" t="s">
        <v>45</v>
      </c>
      <c r="G33" s="2689" t="s">
        <v>1076</v>
      </c>
      <c r="H33" s="2689"/>
      <c r="I33" s="2689"/>
      <c r="J33" s="2689" t="s">
        <v>29</v>
      </c>
      <c r="K33" s="2689" t="s">
        <v>1077</v>
      </c>
      <c r="L33" s="2689"/>
      <c r="M33" s="2690" t="s">
        <v>1078</v>
      </c>
      <c r="N33" s="2691"/>
      <c r="O33" s="2692" t="s">
        <v>479</v>
      </c>
      <c r="P33" s="2750"/>
      <c r="Q33" s="2750"/>
    </row>
    <row r="34" s="2751" customFormat="true" ht="15" hidden="false" customHeight="true" outlineLevel="0" collapsed="false">
      <c r="A34" s="2688"/>
      <c r="B34" s="2689"/>
      <c r="C34" s="2693" t="s">
        <v>2380</v>
      </c>
      <c r="D34" s="2693" t="s">
        <v>2998</v>
      </c>
      <c r="E34" s="2694" t="s">
        <v>1080</v>
      </c>
      <c r="F34" s="2689"/>
      <c r="G34" s="2695" t="n">
        <v>44927</v>
      </c>
      <c r="H34" s="2695" t="n">
        <v>44927</v>
      </c>
      <c r="I34" s="2693" t="s">
        <v>47</v>
      </c>
      <c r="J34" s="2689"/>
      <c r="K34" s="2693" t="s">
        <v>1081</v>
      </c>
      <c r="L34" s="2693" t="s">
        <v>1082</v>
      </c>
      <c r="M34" s="1994" t="s">
        <v>1083</v>
      </c>
      <c r="N34" s="2696" t="s">
        <v>741</v>
      </c>
      <c r="O34" s="2692"/>
      <c r="P34" s="2750"/>
      <c r="Q34" s="2750"/>
      <c r="S34" s="1441" t="n">
        <v>15283200.0000001</v>
      </c>
      <c r="T34" s="1441" t="n">
        <v>15283200.0000001</v>
      </c>
      <c r="U34" s="1441" t="n">
        <f aca="false">S34-T34</f>
        <v>0</v>
      </c>
      <c r="V34" s="2001" t="n">
        <f aca="false">U34/T34*100</f>
        <v>0</v>
      </c>
      <c r="W34" s="1441" t="str">
        <f aca="false">IF(V34&gt;40,"FAULT",IF(V34&lt;-40,"CHECK","OK"))</f>
        <v>OK</v>
      </c>
    </row>
    <row r="35" s="2751" customFormat="true" ht="15.75" hidden="false" customHeight="true" outlineLevel="0" collapsed="false">
      <c r="A35" s="2697" t="n">
        <v>1</v>
      </c>
      <c r="B35" s="2698" t="n">
        <v>2</v>
      </c>
      <c r="C35" s="2698" t="n">
        <v>3</v>
      </c>
      <c r="D35" s="2698" t="n">
        <v>4</v>
      </c>
      <c r="E35" s="2699" t="n">
        <v>5</v>
      </c>
      <c r="F35" s="2698" t="n">
        <v>6</v>
      </c>
      <c r="G35" s="2698" t="n">
        <v>8</v>
      </c>
      <c r="H35" s="2698" t="n">
        <v>8</v>
      </c>
      <c r="I35" s="2698" t="s">
        <v>2999</v>
      </c>
      <c r="J35" s="2698" t="n">
        <v>10</v>
      </c>
      <c r="K35" s="2698" t="s">
        <v>3000</v>
      </c>
      <c r="L35" s="2698" t="s">
        <v>3001</v>
      </c>
      <c r="M35" s="2700" t="n">
        <v>13</v>
      </c>
      <c r="N35" s="2701" t="n">
        <v>14</v>
      </c>
      <c r="O35" s="2702" t="n">
        <v>15</v>
      </c>
      <c r="P35" s="2752"/>
      <c r="Q35" s="2752"/>
      <c r="R35" s="2752"/>
      <c r="S35" s="2752"/>
      <c r="T35" s="2752"/>
      <c r="U35" s="1441"/>
      <c r="V35" s="2001"/>
      <c r="W35" s="1441"/>
    </row>
    <row r="36" customFormat="false" ht="15.75" hidden="false" customHeight="false" outlineLevel="0" collapsed="false">
      <c r="A36" s="2703"/>
      <c r="B36" s="2704" t="s">
        <v>3014</v>
      </c>
      <c r="C36" s="2617"/>
      <c r="D36" s="2156" t="s">
        <v>788</v>
      </c>
      <c r="E36" s="2753"/>
      <c r="F36" s="2617"/>
      <c r="G36" s="2617"/>
      <c r="H36" s="2617"/>
      <c r="I36" s="2617"/>
      <c r="J36" s="2617"/>
      <c r="K36" s="2036"/>
      <c r="L36" s="2617"/>
      <c r="M36" s="2706"/>
      <c r="N36" s="2754"/>
      <c r="O36" s="2755"/>
      <c r="U36" s="1441"/>
      <c r="V36" s="2001"/>
      <c r="W36" s="1441"/>
    </row>
    <row r="37" s="2751" customFormat="true" ht="15.75" hidden="false" customHeight="true" outlineLevel="0" collapsed="false">
      <c r="A37" s="2756" t="n">
        <v>3</v>
      </c>
      <c r="B37" s="2757" t="s">
        <v>3015</v>
      </c>
      <c r="C37" s="2710" t="n">
        <v>33</v>
      </c>
      <c r="D37" s="2721" t="s">
        <v>309</v>
      </c>
      <c r="E37" s="2712" t="s">
        <v>3016</v>
      </c>
      <c r="F37" s="2758" t="n">
        <v>1</v>
      </c>
      <c r="G37" s="2759" t="n">
        <v>21360.979</v>
      </c>
      <c r="H37" s="2759" t="n">
        <v>21608.775</v>
      </c>
      <c r="I37" s="2760" t="n">
        <f aca="false">H37-G37</f>
        <v>247.796000000002</v>
      </c>
      <c r="J37" s="2710" t="n">
        <v>144000</v>
      </c>
      <c r="K37" s="2761" t="n">
        <f aca="false">J37*I37*F37</f>
        <v>35682624.0000003</v>
      </c>
      <c r="L37" s="2762"/>
      <c r="M37" s="2719"/>
      <c r="N37" s="2687"/>
      <c r="O37" s="2719"/>
      <c r="P37" s="2763"/>
      <c r="Q37" s="2763"/>
      <c r="R37" s="2763"/>
      <c r="S37" s="2763"/>
      <c r="T37" s="2763"/>
      <c r="U37" s="1441"/>
      <c r="V37" s="2001"/>
      <c r="W37" s="1441"/>
    </row>
    <row r="38" s="2751" customFormat="true" ht="15.75" hidden="false" customHeight="true" outlineLevel="0" collapsed="false">
      <c r="A38" s="2764" t="n">
        <v>4</v>
      </c>
      <c r="B38" s="2734" t="s">
        <v>3017</v>
      </c>
      <c r="C38" s="2765" t="n">
        <v>33</v>
      </c>
      <c r="D38" s="2765" t="s">
        <v>309</v>
      </c>
      <c r="E38" s="2766" t="s">
        <v>3018</v>
      </c>
      <c r="F38" s="2767" t="n">
        <v>1</v>
      </c>
      <c r="G38" s="2768" t="n">
        <v>31340.717</v>
      </c>
      <c r="H38" s="2768" t="n">
        <v>31587.816</v>
      </c>
      <c r="I38" s="2769" t="n">
        <f aca="false">H38-G38</f>
        <v>247.098999999998</v>
      </c>
      <c r="J38" s="2765" t="n">
        <v>144000</v>
      </c>
      <c r="K38" s="2761" t="n">
        <f aca="false">J38*I38*F38</f>
        <v>35582255.9999998</v>
      </c>
      <c r="L38" s="2762"/>
      <c r="M38" s="2719"/>
      <c r="N38" s="2687"/>
      <c r="O38" s="2719"/>
      <c r="P38" s="2763"/>
      <c r="Q38" s="2763"/>
      <c r="R38" s="2763"/>
      <c r="S38" s="2763"/>
      <c r="T38" s="2763"/>
      <c r="U38" s="1441"/>
      <c r="V38" s="2001"/>
      <c r="W38" s="1441"/>
    </row>
    <row r="39" s="2751" customFormat="true" ht="15.75" hidden="false" customHeight="true" outlineLevel="0" collapsed="false">
      <c r="A39" s="2770"/>
      <c r="B39" s="2771" t="s">
        <v>13</v>
      </c>
      <c r="C39" s="2772"/>
      <c r="D39" s="2773"/>
      <c r="E39" s="2774"/>
      <c r="F39" s="2772"/>
      <c r="G39" s="2775" t="n">
        <v>0</v>
      </c>
      <c r="H39" s="2775" t="n">
        <v>0</v>
      </c>
      <c r="I39" s="2776"/>
      <c r="J39" s="2729" t="s">
        <v>581</v>
      </c>
      <c r="K39" s="2730" t="n">
        <f aca="false">SUM(K37:K38)</f>
        <v>71264880.0000001</v>
      </c>
      <c r="M39" s="2750"/>
      <c r="N39" s="2687"/>
      <c r="O39" s="2777"/>
      <c r="P39" s="2750"/>
      <c r="Q39" s="2750"/>
      <c r="R39" s="2750"/>
      <c r="S39" s="2750"/>
      <c r="T39" s="2750"/>
      <c r="U39" s="1441"/>
      <c r="V39" s="2001"/>
      <c r="W39" s="1441"/>
    </row>
    <row r="40" s="2751" customFormat="true" ht="15.75" hidden="false" customHeight="true" outlineLevel="0" collapsed="false">
      <c r="A40" s="2756"/>
      <c r="B40" s="2757" t="s">
        <v>3019</v>
      </c>
      <c r="C40" s="2710" t="n">
        <v>33</v>
      </c>
      <c r="D40" s="2710" t="s">
        <v>13</v>
      </c>
      <c r="E40" s="2712" t="s">
        <v>3020</v>
      </c>
      <c r="F40" s="2758" t="n">
        <v>1</v>
      </c>
      <c r="G40" s="2759" t="n">
        <v>1453.21</v>
      </c>
      <c r="H40" s="2759" t="n">
        <v>1527.81</v>
      </c>
      <c r="I40" s="2760" t="n">
        <f aca="false">H40-G40</f>
        <v>74.5999999999999</v>
      </c>
      <c r="J40" s="2710" t="n">
        <v>480000</v>
      </c>
      <c r="K40" s="2761" t="n">
        <f aca="false">F40*I40*J40</f>
        <v>35808000</v>
      </c>
      <c r="L40" s="2762"/>
      <c r="M40" s="2719"/>
      <c r="N40" s="2687"/>
      <c r="O40" s="2719"/>
      <c r="P40" s="2750"/>
      <c r="Q40" s="2750"/>
      <c r="R40" s="2750"/>
      <c r="S40" s="2750"/>
      <c r="T40" s="2750"/>
      <c r="U40" s="1441"/>
      <c r="V40" s="2001"/>
      <c r="W40" s="1441"/>
    </row>
    <row r="41" s="2751" customFormat="true" ht="15.75" hidden="false" customHeight="true" outlineLevel="0" collapsed="false">
      <c r="A41" s="2764"/>
      <c r="B41" s="2734" t="s">
        <v>3021</v>
      </c>
      <c r="C41" s="2765" t="n">
        <v>33</v>
      </c>
      <c r="D41" s="2765" t="s">
        <v>13</v>
      </c>
      <c r="E41" s="2766" t="s">
        <v>3022</v>
      </c>
      <c r="F41" s="2767" t="n">
        <v>1.038</v>
      </c>
      <c r="G41" s="2768" t="n">
        <v>854.94</v>
      </c>
      <c r="H41" s="2768" t="n">
        <v>925.57</v>
      </c>
      <c r="I41" s="2769" t="n">
        <f aca="false">H41-G41</f>
        <v>70.63</v>
      </c>
      <c r="J41" s="2765" t="n">
        <v>480000</v>
      </c>
      <c r="K41" s="2761" t="n">
        <f aca="false">F41*I41*J41</f>
        <v>35190691.2</v>
      </c>
      <c r="L41" s="2762"/>
      <c r="M41" s="2719"/>
      <c r="N41" s="2687"/>
      <c r="O41" s="2719"/>
      <c r="P41" s="2750"/>
      <c r="Q41" s="2750"/>
      <c r="R41" s="2750"/>
      <c r="S41" s="2750"/>
      <c r="T41" s="2750"/>
      <c r="U41" s="1441"/>
      <c r="V41" s="2001"/>
      <c r="W41" s="1441"/>
    </row>
    <row r="42" s="2751" customFormat="true" ht="15.75" hidden="false" customHeight="true" outlineLevel="0" collapsed="false">
      <c r="A42" s="2770"/>
      <c r="B42" s="2771" t="s">
        <v>3023</v>
      </c>
      <c r="C42" s="2772"/>
      <c r="D42" s="2773"/>
      <c r="E42" s="2774"/>
      <c r="F42" s="2772"/>
      <c r="G42" s="2775" t="n">
        <v>0</v>
      </c>
      <c r="H42" s="2775" t="n">
        <v>0</v>
      </c>
      <c r="I42" s="2776"/>
      <c r="J42" s="2729" t="s">
        <v>581</v>
      </c>
      <c r="K42" s="2730" t="n">
        <f aca="false">SUM(K40:K41)</f>
        <v>70998691.2</v>
      </c>
      <c r="M42" s="2750"/>
      <c r="N42" s="2687"/>
      <c r="O42" s="2777"/>
      <c r="P42" s="2750"/>
      <c r="Q42" s="2750"/>
      <c r="R42" s="2750"/>
      <c r="S42" s="2750"/>
      <c r="T42" s="2750"/>
      <c r="U42" s="1441"/>
      <c r="V42" s="2001"/>
      <c r="W42" s="1441"/>
    </row>
    <row r="43" s="2751" customFormat="true" ht="15.75" hidden="false" customHeight="true" outlineLevel="0" collapsed="false">
      <c r="A43" s="2756"/>
      <c r="B43" s="2757" t="s">
        <v>3019</v>
      </c>
      <c r="C43" s="2710" t="n">
        <v>33</v>
      </c>
      <c r="D43" s="2710" t="s">
        <v>3023</v>
      </c>
      <c r="E43" s="2712" t="s">
        <v>3024</v>
      </c>
      <c r="F43" s="2758" t="n">
        <v>1</v>
      </c>
      <c r="G43" s="2759" t="n">
        <v>10718.396</v>
      </c>
      <c r="H43" s="2759" t="n">
        <v>10793.03</v>
      </c>
      <c r="I43" s="2760" t="n">
        <f aca="false">H43-G43</f>
        <v>74.634</v>
      </c>
      <c r="J43" s="2710" t="n">
        <v>480000</v>
      </c>
      <c r="K43" s="2761" t="n">
        <f aca="false">F43*I43*J43</f>
        <v>35824320</v>
      </c>
      <c r="L43" s="2762"/>
      <c r="M43" s="2719"/>
      <c r="N43" s="2687"/>
      <c r="O43" s="2719"/>
      <c r="P43" s="2750"/>
      <c r="Q43" s="2750"/>
      <c r="R43" s="2750"/>
      <c r="S43" s="2750"/>
      <c r="T43" s="2750"/>
      <c r="U43" s="1441"/>
      <c r="V43" s="2001"/>
      <c r="W43" s="1441"/>
    </row>
    <row r="44" s="2751" customFormat="true" ht="15.75" hidden="false" customHeight="true" outlineLevel="0" collapsed="false">
      <c r="A44" s="2764"/>
      <c r="B44" s="2734" t="s">
        <v>3021</v>
      </c>
      <c r="C44" s="2765" t="n">
        <v>33</v>
      </c>
      <c r="D44" s="2765" t="s">
        <v>3023</v>
      </c>
      <c r="E44" s="2766" t="n">
        <v>8993667</v>
      </c>
      <c r="F44" s="2767" t="n">
        <v>1</v>
      </c>
      <c r="G44" s="2768" t="n">
        <v>10628.551</v>
      </c>
      <c r="H44" s="2768" t="n">
        <v>10703.004</v>
      </c>
      <c r="I44" s="2769" t="n">
        <f aca="false">H44-G44</f>
        <v>74.4530000000013</v>
      </c>
      <c r="J44" s="2765" t="n">
        <v>480000</v>
      </c>
      <c r="K44" s="2761" t="n">
        <f aca="false">F44*I44*J44</f>
        <v>35737440.0000006</v>
      </c>
      <c r="L44" s="2762"/>
      <c r="M44" s="2719"/>
      <c r="N44" s="2687"/>
      <c r="O44" s="2719"/>
      <c r="P44" s="2750"/>
      <c r="Q44" s="2750"/>
      <c r="R44" s="2750"/>
      <c r="S44" s="2750"/>
      <c r="T44" s="2750"/>
      <c r="U44" s="1441"/>
      <c r="V44" s="2001"/>
      <c r="W44" s="1441"/>
    </row>
    <row r="45" s="2751" customFormat="true" ht="15.75" hidden="false" customHeight="true" outlineLevel="0" collapsed="false">
      <c r="A45" s="2770"/>
      <c r="B45" s="2771"/>
      <c r="C45" s="2772"/>
      <c r="D45" s="2773"/>
      <c r="E45" s="2774"/>
      <c r="F45" s="2772"/>
      <c r="G45" s="2775"/>
      <c r="H45" s="2775"/>
      <c r="I45" s="2776"/>
      <c r="J45" s="2729" t="s">
        <v>581</v>
      </c>
      <c r="K45" s="2730" t="n">
        <f aca="false">SUM(K43:K44)</f>
        <v>71561760.0000007</v>
      </c>
      <c r="L45" s="2778"/>
      <c r="M45" s="2750"/>
      <c r="N45" s="2687"/>
      <c r="O45" s="2779"/>
      <c r="P45" s="2750"/>
      <c r="Q45" s="2750"/>
      <c r="R45" s="2750"/>
      <c r="S45" s="2750"/>
      <c r="T45" s="2750"/>
      <c r="U45" s="1441"/>
      <c r="V45" s="2001"/>
      <c r="W45" s="1441"/>
    </row>
    <row r="46" customFormat="false" ht="15.75" hidden="false" customHeight="false" outlineLevel="0" collapsed="false">
      <c r="A46" s="2016"/>
      <c r="B46" s="2058" t="s">
        <v>2258</v>
      </c>
      <c r="C46" s="2059"/>
      <c r="D46" s="2059"/>
      <c r="E46" s="2780"/>
      <c r="F46" s="2059"/>
      <c r="G46" s="2059"/>
      <c r="H46" s="2059"/>
      <c r="I46" s="2059"/>
      <c r="J46" s="2059"/>
      <c r="K46" s="2060"/>
      <c r="L46" s="2059"/>
      <c r="M46" s="2063"/>
      <c r="N46" s="2687"/>
      <c r="O46" s="2027"/>
      <c r="U46" s="1441"/>
      <c r="V46" s="2001"/>
      <c r="W46" s="1441"/>
    </row>
    <row r="47" customFormat="false" ht="15.75" hidden="false" customHeight="false" outlineLevel="0" collapsed="false">
      <c r="A47" s="2016"/>
      <c r="B47" s="2118" t="s">
        <v>1145</v>
      </c>
      <c r="C47" s="2018"/>
      <c r="D47" s="2141" t="s">
        <v>1108</v>
      </c>
      <c r="E47" s="1028"/>
      <c r="F47" s="2071"/>
      <c r="G47" s="2022"/>
      <c r="H47" s="2022"/>
      <c r="I47" s="2120"/>
      <c r="J47" s="2027"/>
      <c r="K47" s="2024"/>
      <c r="L47" s="2025"/>
      <c r="M47" s="2025"/>
      <c r="N47" s="2687"/>
      <c r="O47" s="2027"/>
      <c r="R47" s="0" t="str">
        <f aca="false">B47</f>
        <v>33/11 KV Transforfers</v>
      </c>
      <c r="S47" s="2124" t="n">
        <f aca="false">M47</f>
        <v>0</v>
      </c>
      <c r="T47" s="0" t="n">
        <v>0</v>
      </c>
      <c r="U47" s="1441"/>
      <c r="V47" s="2001"/>
      <c r="W47" s="1441"/>
    </row>
    <row r="48" s="2751" customFormat="true" ht="15.75" hidden="false" customHeight="true" outlineLevel="0" collapsed="false">
      <c r="A48" s="2781" t="n">
        <v>9</v>
      </c>
      <c r="B48" s="2782" t="s">
        <v>3025</v>
      </c>
      <c r="C48" s="2783" t="n">
        <v>33</v>
      </c>
      <c r="D48" s="2783" t="s">
        <v>13</v>
      </c>
      <c r="E48" s="2784" t="s">
        <v>3026</v>
      </c>
      <c r="F48" s="2785" t="n">
        <v>1</v>
      </c>
      <c r="G48" s="2786" t="n">
        <v>5578.69</v>
      </c>
      <c r="H48" s="2786" t="n">
        <v>5606.73</v>
      </c>
      <c r="I48" s="2787" t="n">
        <f aca="false">H48-G48</f>
        <v>28.04</v>
      </c>
      <c r="J48" s="2788" t="n">
        <v>240000</v>
      </c>
      <c r="K48" s="2789"/>
      <c r="L48" s="2789" t="n">
        <f aca="false">F48*I48*J48</f>
        <v>6729599.99999999</v>
      </c>
      <c r="M48" s="2790" t="n">
        <f aca="false">L48*$K$70/$L$70</f>
        <v>6714848.32072833</v>
      </c>
      <c r="N48" s="2687"/>
      <c r="O48" s="2791" t="n">
        <f aca="false">M52</f>
        <v>14162486.7934333</v>
      </c>
      <c r="P48" s="2792" t="s">
        <v>3027</v>
      </c>
      <c r="Q48" s="2793" t="n">
        <f aca="false">$N$109</f>
        <v>0.82053787590613</v>
      </c>
      <c r="R48" s="2750" t="str">
        <f aca="false">B48</f>
        <v>33/11 kV, 20/28 MVA Transformer-1  (T-1)</v>
      </c>
      <c r="S48" s="2794" t="n">
        <f aca="false">M48</f>
        <v>6714848.32072833</v>
      </c>
      <c r="T48" s="2750" t="n">
        <v>6486018.34656224</v>
      </c>
      <c r="U48" s="1441" t="n">
        <f aca="false">S48-T48</f>
        <v>228829.974166093</v>
      </c>
      <c r="V48" s="2001" t="n">
        <f aca="false">U48/T48*100</f>
        <v>3.52805005997831</v>
      </c>
      <c r="W48" s="1441" t="str">
        <f aca="false">IF(V48&gt;40,"FAULT",IF(V48&lt;-40,"CHECK","OK"))</f>
        <v>OK</v>
      </c>
    </row>
    <row r="49" s="2751" customFormat="true" ht="15.75" hidden="false" customHeight="true" outlineLevel="0" collapsed="false">
      <c r="A49" s="2781"/>
      <c r="B49" s="2795"/>
      <c r="C49" s="2735" t="n">
        <v>33</v>
      </c>
      <c r="D49" s="2735" t="s">
        <v>3023</v>
      </c>
      <c r="E49" s="2736" t="s">
        <v>3028</v>
      </c>
      <c r="F49" s="2737" t="n">
        <v>1</v>
      </c>
      <c r="G49" s="2796" t="n">
        <v>4935.315</v>
      </c>
      <c r="H49" s="2796" t="n">
        <v>4963.364</v>
      </c>
      <c r="I49" s="2796" t="n">
        <f aca="false">H49-G49</f>
        <v>28.049</v>
      </c>
      <c r="J49" s="2735" t="n">
        <v>240000</v>
      </c>
      <c r="K49" s="2797"/>
      <c r="L49" s="2797" t="n">
        <f aca="false">F49*I49*J49</f>
        <v>6731759.99999999</v>
      </c>
      <c r="M49" s="2790" t="n">
        <f aca="false">L49*$K$70/$L$70</f>
        <v>6717003.58588121</v>
      </c>
      <c r="N49" s="2687"/>
      <c r="O49" s="2791"/>
      <c r="P49" s="2792"/>
      <c r="Q49" s="2793"/>
      <c r="R49" s="2763" t="n">
        <f aca="false">B49</f>
        <v>0</v>
      </c>
      <c r="S49" s="2798" t="n">
        <f aca="false">M49</f>
        <v>6717003.58588121</v>
      </c>
      <c r="T49" s="2763" t="n">
        <v>6484343.60925389</v>
      </c>
      <c r="U49" s="1441" t="n">
        <f aca="false">S49-T49</f>
        <v>232659.976627315</v>
      </c>
      <c r="V49" s="2001" t="n">
        <f aca="false">U49/T49*100</f>
        <v>3.58802664768232</v>
      </c>
      <c r="W49" s="1441" t="str">
        <f aca="false">IF(V49&gt;40,"FAULT",IF(V49&lt;-40,"CHECK","OK"))</f>
        <v>OK</v>
      </c>
    </row>
    <row r="50" s="2751" customFormat="true" ht="15.75" hidden="false" customHeight="true" outlineLevel="0" collapsed="false">
      <c r="A50" s="2799" t="n">
        <v>12</v>
      </c>
      <c r="B50" s="2782" t="s">
        <v>3029</v>
      </c>
      <c r="C50" s="2788" t="n">
        <v>33</v>
      </c>
      <c r="D50" s="2788" t="s">
        <v>13</v>
      </c>
      <c r="E50" s="2784" t="s">
        <v>3030</v>
      </c>
      <c r="F50" s="2785" t="n">
        <v>1</v>
      </c>
      <c r="G50" s="2800" t="n">
        <v>5744.3</v>
      </c>
      <c r="H50" s="2800" t="n">
        <v>5775.4</v>
      </c>
      <c r="I50" s="2787" t="n">
        <f aca="false">H50-G50</f>
        <v>31.0999999999995</v>
      </c>
      <c r="J50" s="2783" t="n">
        <v>240000</v>
      </c>
      <c r="K50" s="2801"/>
      <c r="L50" s="2801" t="n">
        <f aca="false">F50*I50*J50</f>
        <v>7463999.99999987</v>
      </c>
      <c r="M50" s="2790" t="n">
        <f aca="false">L50*$K$70/$L$70</f>
        <v>7447638.47270498</v>
      </c>
      <c r="N50" s="2687"/>
      <c r="O50" s="2791"/>
      <c r="P50" s="2792"/>
      <c r="Q50" s="2793"/>
      <c r="R50" s="2750" t="str">
        <f aca="false">B50</f>
        <v>33/11 kV, 20/28 MVA Transformer-2 (T-2)</v>
      </c>
      <c r="S50" s="2794" t="n">
        <f aca="false">M50</f>
        <v>7447638.47270498</v>
      </c>
      <c r="T50" s="2750" t="n">
        <v>7636802.1254987</v>
      </c>
      <c r="U50" s="1441" t="n">
        <f aca="false">S50-T50</f>
        <v>-189163.652793715</v>
      </c>
      <c r="V50" s="2001" t="n">
        <f aca="false">U50/T50*100</f>
        <v>-2.47700083994728</v>
      </c>
      <c r="W50" s="1441" t="str">
        <f aca="false">IF(V50&gt;40,"FAULT",IF(V50&lt;-40,"CHECK","OK"))</f>
        <v>OK</v>
      </c>
    </row>
    <row r="51" s="2751" customFormat="true" ht="15.75" hidden="false" customHeight="true" outlineLevel="0" collapsed="false">
      <c r="A51" s="2799"/>
      <c r="B51" s="2802"/>
      <c r="C51" s="2735" t="n">
        <v>33</v>
      </c>
      <c r="D51" s="2735" t="s">
        <v>3023</v>
      </c>
      <c r="E51" s="2736" t="s">
        <v>3031</v>
      </c>
      <c r="F51" s="2737" t="n">
        <v>1</v>
      </c>
      <c r="G51" s="2796" t="n">
        <v>5008.477</v>
      </c>
      <c r="H51" s="2796" t="n">
        <v>5039.611</v>
      </c>
      <c r="I51" s="2796" t="n">
        <f aca="false">H51-G51</f>
        <v>31.134</v>
      </c>
      <c r="J51" s="2735" t="n">
        <v>240000</v>
      </c>
      <c r="K51" s="2797"/>
      <c r="L51" s="2797" t="n">
        <f aca="false">F51*I51*J51</f>
        <v>7472160</v>
      </c>
      <c r="M51" s="2790" t="n">
        <f aca="false">L51*$K$70/$L$70</f>
        <v>7455780.58550486</v>
      </c>
      <c r="N51" s="2687"/>
      <c r="O51" s="2791"/>
      <c r="P51" s="2792"/>
      <c r="Q51" s="2793"/>
      <c r="R51" s="2763" t="n">
        <f aca="false">B51</f>
        <v>0</v>
      </c>
      <c r="S51" s="2798" t="n">
        <f aca="false">M51</f>
        <v>7455780.58550486</v>
      </c>
      <c r="T51" s="2763" t="n">
        <v>7638476.86280683</v>
      </c>
      <c r="U51" s="1441" t="n">
        <f aca="false">S51-T51</f>
        <v>-182696.277301967</v>
      </c>
      <c r="V51" s="2001" t="n">
        <f aca="false">U51/T51*100</f>
        <v>-2.3917893656463</v>
      </c>
      <c r="W51" s="1441" t="str">
        <f aca="false">IF(V51&gt;40,"FAULT",IF(V51&lt;-40,"CHECK","OK"))</f>
        <v>OK</v>
      </c>
    </row>
    <row r="52" customFormat="false" ht="15.75" hidden="false" customHeight="false" outlineLevel="0" collapsed="false">
      <c r="A52" s="2333"/>
      <c r="B52" s="2803" t="s">
        <v>1151</v>
      </c>
      <c r="C52" s="2804"/>
      <c r="D52" s="2805"/>
      <c r="E52" s="2806"/>
      <c r="F52" s="2807"/>
      <c r="G52" s="2807" t="n">
        <v>0</v>
      </c>
      <c r="H52" s="2807" t="n">
        <v>0</v>
      </c>
      <c r="I52" s="2807"/>
      <c r="J52" s="2808" t="s">
        <v>475</v>
      </c>
      <c r="K52" s="2031"/>
      <c r="L52" s="2809" t="n">
        <f aca="false">L48+L50</f>
        <v>14193599.9999999</v>
      </c>
      <c r="M52" s="2810" t="n">
        <f aca="false">M48+M50</f>
        <v>14162486.7934333</v>
      </c>
      <c r="N52" s="2687"/>
      <c r="O52" s="2151"/>
      <c r="R52" s="0" t="str">
        <f aca="false">B52</f>
        <v>33 KV Feeders</v>
      </c>
      <c r="S52" s="2124" t="n">
        <f aca="false">M52</f>
        <v>14162486.7934333</v>
      </c>
      <c r="T52" s="0" t="n">
        <v>14122820.4720609</v>
      </c>
      <c r="U52" s="1441" t="n">
        <f aca="false">S52-T52</f>
        <v>39666.3213723786</v>
      </c>
      <c r="V52" s="2001" t="n">
        <f aca="false">U52/T52*100</f>
        <v>0.280866852700211</v>
      </c>
      <c r="W52" s="1441" t="str">
        <f aca="false">IF(V52&gt;40,"FAULT",IF(V52&lt;-40,"CHECK","OK"))</f>
        <v>OK</v>
      </c>
    </row>
    <row r="53" s="2751" customFormat="true" ht="15.75" hidden="false" customHeight="true" outlineLevel="0" collapsed="false">
      <c r="A53" s="2811" t="n">
        <v>5</v>
      </c>
      <c r="B53" s="2812" t="s">
        <v>3032</v>
      </c>
      <c r="C53" s="2811" t="n">
        <v>33</v>
      </c>
      <c r="D53" s="2811" t="s">
        <v>13</v>
      </c>
      <c r="E53" s="2813" t="n">
        <v>7389488</v>
      </c>
      <c r="F53" s="2793" t="n">
        <v>1</v>
      </c>
      <c r="G53" s="2814" t="n">
        <v>4155.568</v>
      </c>
      <c r="H53" s="2814" t="n">
        <v>4197.894</v>
      </c>
      <c r="I53" s="2815" t="n">
        <f aca="false">H53-G53</f>
        <v>42.326</v>
      </c>
      <c r="J53" s="2811" t="n">
        <v>240000</v>
      </c>
      <c r="K53" s="2816"/>
      <c r="L53" s="2817" t="n">
        <f aca="false">F53*I53*J53</f>
        <v>10158240</v>
      </c>
      <c r="M53" s="2817" t="n">
        <f aca="false">L53*$K$70/$L$70</f>
        <v>10135972.5400552</v>
      </c>
      <c r="N53" s="2155"/>
      <c r="O53" s="2791" t="n">
        <f aca="false">M53+M67</f>
        <v>18706743.6313129</v>
      </c>
      <c r="P53" s="2792" t="s">
        <v>3033</v>
      </c>
      <c r="Q53" s="2811"/>
      <c r="R53" s="2750" t="str">
        <f aca="false">B53</f>
        <v>33 kV Sarulia-1 Feeder</v>
      </c>
      <c r="S53" s="2794" t="n">
        <f aca="false">M53</f>
        <v>10135972.5400552</v>
      </c>
      <c r="T53" s="2750" t="n">
        <v>9992439.77360846</v>
      </c>
      <c r="U53" s="1441" t="n">
        <f aca="false">S53-T53</f>
        <v>143532.766446747</v>
      </c>
      <c r="V53" s="2001" t="n">
        <f aca="false">U53/T53*100</f>
        <v>1.43641362568768</v>
      </c>
      <c r="W53" s="1441" t="str">
        <f aca="false">IF(V53&gt;40,"FAULT",IF(V53&lt;-40,"CHECK","OK"))</f>
        <v>OK</v>
      </c>
    </row>
    <row r="54" s="2751" customFormat="true" ht="15.75" hidden="false" customHeight="true" outlineLevel="0" collapsed="false">
      <c r="A54" s="2811"/>
      <c r="B54" s="2818"/>
      <c r="C54" s="2710" t="n">
        <v>33</v>
      </c>
      <c r="D54" s="2710" t="s">
        <v>3023</v>
      </c>
      <c r="E54" s="2712" t="s">
        <v>3034</v>
      </c>
      <c r="F54" s="2758" t="n">
        <v>1</v>
      </c>
      <c r="G54" s="2760" t="n">
        <v>4156.359</v>
      </c>
      <c r="H54" s="2760" t="n">
        <v>4198.71</v>
      </c>
      <c r="I54" s="2760" t="n">
        <f aca="false">H54-G54</f>
        <v>42.3509999999997</v>
      </c>
      <c r="J54" s="2710" t="n">
        <v>240000</v>
      </c>
      <c r="K54" s="2819"/>
      <c r="L54" s="2820" t="n">
        <f aca="false">F54*I54*J54</f>
        <v>10164239.9999999</v>
      </c>
      <c r="M54" s="2817" t="n">
        <f aca="false">L54*$K$70/$L$70</f>
        <v>10141959.387702</v>
      </c>
      <c r="N54" s="2155"/>
      <c r="O54" s="2791"/>
      <c r="P54" s="2792"/>
      <c r="Q54" s="2811"/>
      <c r="R54" s="2763" t="n">
        <f aca="false">B54</f>
        <v>0</v>
      </c>
      <c r="S54" s="2798" t="n">
        <f aca="false">M54</f>
        <v>10141959.387702</v>
      </c>
      <c r="T54" s="2763" t="n">
        <v>9988851.05080504</v>
      </c>
      <c r="U54" s="1441" t="n">
        <f aca="false">S54-T54</f>
        <v>153108.336896945</v>
      </c>
      <c r="V54" s="2001" t="n">
        <f aca="false">U54/T54*100</f>
        <v>1.53279227128535</v>
      </c>
      <c r="W54" s="1441" t="str">
        <f aca="false">IF(V54&gt;40,"FAULT",IF(V54&lt;-40,"CHECK","OK"))</f>
        <v>OK</v>
      </c>
    </row>
    <row r="55" s="2751" customFormat="true" ht="15.75" hidden="false" customHeight="true" outlineLevel="0" collapsed="false">
      <c r="A55" s="2811" t="n">
        <v>6</v>
      </c>
      <c r="B55" s="2812" t="s">
        <v>3035</v>
      </c>
      <c r="C55" s="2811" t="n">
        <v>33</v>
      </c>
      <c r="D55" s="2811" t="s">
        <v>13</v>
      </c>
      <c r="E55" s="2813" t="s">
        <v>3036</v>
      </c>
      <c r="F55" s="2793" t="n">
        <v>1</v>
      </c>
      <c r="G55" s="2812" t="n">
        <v>2213.32</v>
      </c>
      <c r="H55" s="2812" t="n">
        <v>2213.32</v>
      </c>
      <c r="I55" s="2760" t="n">
        <f aca="false">H55-G55</f>
        <v>0</v>
      </c>
      <c r="J55" s="2811" t="n">
        <v>240000</v>
      </c>
      <c r="K55" s="2816"/>
      <c r="L55" s="2820" t="n">
        <f aca="false">F55*I55*J55</f>
        <v>0</v>
      </c>
      <c r="M55" s="2817" t="n">
        <f aca="false">L55*$K$70/$L$70</f>
        <v>0</v>
      </c>
      <c r="N55" s="2155"/>
      <c r="O55" s="2821"/>
      <c r="P55" s="2750"/>
      <c r="Q55" s="2750"/>
      <c r="R55" s="2750" t="str">
        <f aca="false">B55</f>
        <v>33 kV Kazla Feeder (Now AEPZ-2)</v>
      </c>
      <c r="S55" s="2794" t="n">
        <f aca="false">M55</f>
        <v>0</v>
      </c>
      <c r="T55" s="2750" t="n">
        <v>0</v>
      </c>
      <c r="U55" s="1441" t="n">
        <f aca="false">S55-T55</f>
        <v>0</v>
      </c>
      <c r="V55" s="2001" t="e">
        <f aca="false">U55/T55*100</f>
        <v>#DIV/0!</v>
      </c>
      <c r="W55" s="1441" t="e">
        <f aca="false">IF(V55&gt;40,"FAULT",IF(V55&lt;-40,"CHECK","OK"))</f>
        <v>#DIV/0!</v>
      </c>
    </row>
    <row r="56" s="2751" customFormat="true" ht="15.75" hidden="false" customHeight="true" outlineLevel="0" collapsed="false">
      <c r="A56" s="2811"/>
      <c r="B56" s="2818"/>
      <c r="C56" s="2710" t="n">
        <v>33</v>
      </c>
      <c r="D56" s="2710" t="s">
        <v>3023</v>
      </c>
      <c r="E56" s="2813" t="s">
        <v>3037</v>
      </c>
      <c r="F56" s="2758" t="n">
        <v>1</v>
      </c>
      <c r="G56" s="2812" t="n">
        <v>2000.943</v>
      </c>
      <c r="H56" s="2812" t="n">
        <v>2000.943</v>
      </c>
      <c r="I56" s="2760" t="n">
        <f aca="false">H56-G56</f>
        <v>0</v>
      </c>
      <c r="J56" s="2710" t="n">
        <v>240000</v>
      </c>
      <c r="K56" s="2816"/>
      <c r="L56" s="2820" t="n">
        <f aca="false">F56*I56*J56</f>
        <v>0</v>
      </c>
      <c r="M56" s="2817" t="n">
        <f aca="false">L56*$K$70/$L$70</f>
        <v>0</v>
      </c>
      <c r="N56" s="2155"/>
      <c r="O56" s="2821"/>
      <c r="P56" s="2750"/>
      <c r="Q56" s="2750"/>
      <c r="R56" s="2750" t="n">
        <f aca="false">B56</f>
        <v>0</v>
      </c>
      <c r="S56" s="2794" t="n">
        <f aca="false">M56</f>
        <v>0</v>
      </c>
      <c r="T56" s="2750" t="n">
        <v>0</v>
      </c>
      <c r="U56" s="1441" t="n">
        <f aca="false">S56-T56</f>
        <v>0</v>
      </c>
      <c r="V56" s="2001" t="e">
        <f aca="false">U56/T56*100</f>
        <v>#DIV/0!</v>
      </c>
      <c r="W56" s="1441" t="e">
        <f aca="false">IF(V56&gt;40,"FAULT",IF(V56&lt;-40,"CHECK","OK"))</f>
        <v>#DIV/0!</v>
      </c>
    </row>
    <row r="57" s="2751" customFormat="true" ht="15.75" hidden="false" customHeight="true" outlineLevel="0" collapsed="false">
      <c r="A57" s="2811" t="n">
        <v>7</v>
      </c>
      <c r="B57" s="2812" t="s">
        <v>3038</v>
      </c>
      <c r="C57" s="2811" t="n">
        <v>33</v>
      </c>
      <c r="D57" s="2811" t="s">
        <v>13</v>
      </c>
      <c r="E57" s="2813" t="n">
        <v>7389554</v>
      </c>
      <c r="F57" s="2793" t="n">
        <v>1</v>
      </c>
      <c r="G57" s="2812" t="n">
        <v>4928.74</v>
      </c>
      <c r="H57" s="2812" t="n">
        <v>4928.74</v>
      </c>
      <c r="I57" s="2760" t="n">
        <f aca="false">H57-G57</f>
        <v>0</v>
      </c>
      <c r="J57" s="2811" t="n">
        <v>240000</v>
      </c>
      <c r="K57" s="2816"/>
      <c r="L57" s="2817" t="n">
        <f aca="false">F57*I57*J57</f>
        <v>0</v>
      </c>
      <c r="M57" s="2817" t="n">
        <f aca="false">L57*$K$70/$L$70</f>
        <v>0</v>
      </c>
      <c r="N57" s="2155"/>
      <c r="O57" s="2791" t="n">
        <f aca="false">M57+M63</f>
        <v>0</v>
      </c>
      <c r="P57" s="2792" t="s">
        <v>3039</v>
      </c>
      <c r="Q57" s="2811"/>
      <c r="R57" s="2750" t="str">
        <f aca="false">B57</f>
        <v>33 kV Khanpur-1 Feeder</v>
      </c>
      <c r="S57" s="2794" t="n">
        <f aca="false">M57</f>
        <v>0</v>
      </c>
      <c r="T57" s="2750" t="n">
        <v>0</v>
      </c>
      <c r="U57" s="1441" t="n">
        <f aca="false">S57-T57</f>
        <v>0</v>
      </c>
      <c r="V57" s="2001" t="e">
        <f aca="false">U57/T57*100</f>
        <v>#DIV/0!</v>
      </c>
      <c r="W57" s="1441" t="e">
        <f aca="false">IF(V57&gt;40,"FAULT",IF(V57&lt;-40,"CHECK","OK"))</f>
        <v>#DIV/0!</v>
      </c>
    </row>
    <row r="58" s="2751" customFormat="true" ht="15.75" hidden="false" customHeight="true" outlineLevel="0" collapsed="false">
      <c r="A58" s="2811"/>
      <c r="B58" s="2818"/>
      <c r="C58" s="2710" t="n">
        <v>33</v>
      </c>
      <c r="D58" s="2710" t="s">
        <v>3023</v>
      </c>
      <c r="E58" s="2712" t="s">
        <v>3040</v>
      </c>
      <c r="F58" s="2758" t="n">
        <v>1</v>
      </c>
      <c r="G58" s="2760" t="n">
        <v>4640.92</v>
      </c>
      <c r="H58" s="2760" t="n">
        <v>4640.92</v>
      </c>
      <c r="I58" s="2760" t="n">
        <f aca="false">H58-G58</f>
        <v>0</v>
      </c>
      <c r="J58" s="2710" t="n">
        <v>240000</v>
      </c>
      <c r="K58" s="2819"/>
      <c r="L58" s="2820" t="n">
        <f aca="false">F58*I58*J58</f>
        <v>0</v>
      </c>
      <c r="M58" s="2817" t="n">
        <f aca="false">L58*$K$70/$L$70</f>
        <v>0</v>
      </c>
      <c r="N58" s="2155"/>
      <c r="O58" s="2791"/>
      <c r="P58" s="2792"/>
      <c r="Q58" s="2811"/>
      <c r="R58" s="2763" t="n">
        <f aca="false">B58</f>
        <v>0</v>
      </c>
      <c r="S58" s="2798" t="n">
        <f aca="false">M58</f>
        <v>0</v>
      </c>
      <c r="T58" s="2763" t="n">
        <v>0</v>
      </c>
      <c r="U58" s="1441" t="n">
        <f aca="false">S58-T58</f>
        <v>0</v>
      </c>
      <c r="V58" s="2001" t="e">
        <f aca="false">U58/T58*100</f>
        <v>#DIV/0!</v>
      </c>
      <c r="W58" s="1441" t="e">
        <f aca="false">IF(V58&gt;40,"FAULT",IF(V58&lt;-40,"CHECK","OK"))</f>
        <v>#DIV/0!</v>
      </c>
    </row>
    <row r="59" s="2751" customFormat="true" ht="15.75" hidden="false" customHeight="true" outlineLevel="0" collapsed="false">
      <c r="A59" s="2811" t="n">
        <v>8</v>
      </c>
      <c r="B59" s="2812" t="s">
        <v>3041</v>
      </c>
      <c r="C59" s="2811" t="n">
        <v>33</v>
      </c>
      <c r="D59" s="2811" t="s">
        <v>13</v>
      </c>
      <c r="E59" s="2813" t="s">
        <v>3042</v>
      </c>
      <c r="F59" s="2793" t="n">
        <v>1</v>
      </c>
      <c r="G59" s="2812" t="n">
        <v>6047.67</v>
      </c>
      <c r="H59" s="2812" t="n">
        <v>6094.16</v>
      </c>
      <c r="I59" s="2815" t="n">
        <f aca="false">H59-G59</f>
        <v>46.4899999999998</v>
      </c>
      <c r="J59" s="2811" t="n">
        <v>240000</v>
      </c>
      <c r="K59" s="2816"/>
      <c r="L59" s="2817" t="n">
        <f aca="false">F59*I59*J59</f>
        <v>11157599.9999999</v>
      </c>
      <c r="M59" s="2817" t="n">
        <f aca="false">L59*$K$70/$L$70</f>
        <v>11133141.8841177</v>
      </c>
      <c r="N59" s="2155"/>
      <c r="O59" s="2821"/>
      <c r="P59" s="2750"/>
      <c r="Q59" s="2750"/>
      <c r="R59" s="2750" t="str">
        <f aca="false">B59</f>
        <v>33 kV Demra-1 Feeder</v>
      </c>
      <c r="S59" s="2794" t="n">
        <f aca="false">M59</f>
        <v>11133141.8841177</v>
      </c>
      <c r="T59" s="2750" t="n">
        <v>12273431.9874086</v>
      </c>
      <c r="U59" s="1441" t="n">
        <f aca="false">S59-T59</f>
        <v>-1140290.10329098</v>
      </c>
      <c r="V59" s="2001" t="n">
        <f aca="false">U59/T59*100</f>
        <v>-9.29071920927093</v>
      </c>
      <c r="W59" s="1441" t="str">
        <f aca="false">IF(V59&gt;40,"FAULT",IF(V59&lt;-40,"CHECK","OK"))</f>
        <v>OK</v>
      </c>
    </row>
    <row r="60" s="2751" customFormat="true" ht="15.75" hidden="false" customHeight="true" outlineLevel="0" collapsed="false">
      <c r="A60" s="2811"/>
      <c r="B60" s="2818"/>
      <c r="C60" s="2710" t="n">
        <v>33</v>
      </c>
      <c r="D60" s="2710" t="s">
        <v>3023</v>
      </c>
      <c r="E60" s="2712" t="s">
        <v>3043</v>
      </c>
      <c r="F60" s="2758" t="n">
        <v>1</v>
      </c>
      <c r="G60" s="2760" t="n">
        <v>5693.208</v>
      </c>
      <c r="H60" s="2760" t="n">
        <v>5739.735</v>
      </c>
      <c r="I60" s="2760" t="n">
        <f aca="false">H60-G60</f>
        <v>46.5270000000001</v>
      </c>
      <c r="J60" s="2710" t="n">
        <v>240000</v>
      </c>
      <c r="K60" s="2819"/>
      <c r="L60" s="2820" t="n">
        <f aca="false">F60*I60*J60</f>
        <v>11166480</v>
      </c>
      <c r="M60" s="2817" t="n">
        <f aca="false">L60*$K$70/$L$70</f>
        <v>11142002.4186351</v>
      </c>
      <c r="N60" s="2155"/>
      <c r="O60" s="2719"/>
      <c r="P60" s="2763"/>
      <c r="Q60" s="2763"/>
      <c r="R60" s="2763" t="n">
        <f aca="false">B60</f>
        <v>0</v>
      </c>
      <c r="S60" s="2798" t="n">
        <f aca="false">M60</f>
        <v>11142002.4186351</v>
      </c>
      <c r="T60" s="2763" t="n">
        <v>12271039.5055397</v>
      </c>
      <c r="U60" s="1441" t="n">
        <f aca="false">S60-T60</f>
        <v>-1129037.0869046</v>
      </c>
      <c r="V60" s="2001" t="n">
        <f aca="false">U60/T60*100</f>
        <v>-9.20082676284195</v>
      </c>
      <c r="W60" s="1441" t="str">
        <f aca="false">IF(V60&gt;40,"FAULT",IF(V60&lt;-40,"CHECK","OK"))</f>
        <v>OK</v>
      </c>
    </row>
    <row r="61" s="2751" customFormat="true" ht="15.75" hidden="false" customHeight="true" outlineLevel="0" collapsed="false">
      <c r="A61" s="2811" t="n">
        <v>13</v>
      </c>
      <c r="B61" s="2812" t="s">
        <v>3044</v>
      </c>
      <c r="C61" s="2811" t="n">
        <v>33</v>
      </c>
      <c r="D61" s="2811" t="s">
        <v>13</v>
      </c>
      <c r="E61" s="2813" t="s">
        <v>3045</v>
      </c>
      <c r="F61" s="2793" t="n">
        <v>1</v>
      </c>
      <c r="G61" s="2812" t="n">
        <v>5523.57</v>
      </c>
      <c r="H61" s="2812" t="n">
        <v>5573.43</v>
      </c>
      <c r="I61" s="2815" t="n">
        <f aca="false">H61-G61</f>
        <v>49.8600000000006</v>
      </c>
      <c r="J61" s="2811" t="n">
        <v>240000</v>
      </c>
      <c r="K61" s="2817"/>
      <c r="L61" s="2817" t="n">
        <f aca="false">F61*I61*J61</f>
        <v>11966400.0000001</v>
      </c>
      <c r="M61" s="2817" t="n">
        <f aca="false">L61*$K$70/$L$70</f>
        <v>11940168.9469158</v>
      </c>
      <c r="N61" s="2155"/>
      <c r="O61" s="2791" t="n">
        <f aca="false">M59+M61</f>
        <v>23073310.8310335</v>
      </c>
      <c r="P61" s="2792" t="s">
        <v>3046</v>
      </c>
      <c r="Q61" s="2811"/>
      <c r="R61" s="2750" t="str">
        <f aca="false">B61</f>
        <v>33 kV Demra-2 Feeder</v>
      </c>
      <c r="S61" s="2794" t="n">
        <f aca="false">M61</f>
        <v>11940168.9469158</v>
      </c>
      <c r="T61" s="2750" t="n">
        <v>10373801.3835094</v>
      </c>
      <c r="U61" s="1441" t="n">
        <f aca="false">S61-T61</f>
        <v>1566367.56340639</v>
      </c>
      <c r="V61" s="2001" t="n">
        <f aca="false">U61/T61*100</f>
        <v>15.099263090735</v>
      </c>
      <c r="W61" s="1441" t="str">
        <f aca="false">IF(V61&gt;40,"FAULT",IF(V61&lt;-40,"CHECK","OK"))</f>
        <v>OK</v>
      </c>
    </row>
    <row r="62" s="2751" customFormat="true" ht="15.75" hidden="false" customHeight="true" outlineLevel="0" collapsed="false">
      <c r="A62" s="2811"/>
      <c r="B62" s="2818"/>
      <c r="C62" s="2710" t="n">
        <v>33</v>
      </c>
      <c r="D62" s="2710" t="s">
        <v>3023</v>
      </c>
      <c r="E62" s="2712" t="s">
        <v>3047</v>
      </c>
      <c r="F62" s="2758" t="n">
        <v>1</v>
      </c>
      <c r="G62" s="2760" t="n">
        <v>5231.773</v>
      </c>
      <c r="H62" s="2760" t="n">
        <v>5281.677</v>
      </c>
      <c r="I62" s="2760" t="n">
        <f aca="false">H62-G62</f>
        <v>49.9039999999995</v>
      </c>
      <c r="J62" s="2710" t="n">
        <v>240000</v>
      </c>
      <c r="K62" s="2820"/>
      <c r="L62" s="2820" t="n">
        <f aca="false">F62*I62*J62</f>
        <v>11976959.9999999</v>
      </c>
      <c r="M62" s="2817" t="n">
        <f aca="false">L62*$K$70/$L$70</f>
        <v>11950705.798774</v>
      </c>
      <c r="N62" s="2155"/>
      <c r="O62" s="2791"/>
      <c r="P62" s="2792"/>
      <c r="Q62" s="2811"/>
      <c r="R62" s="2763" t="n">
        <f aca="false">B62</f>
        <v>0</v>
      </c>
      <c r="S62" s="2798" t="n">
        <f aca="false">M62</f>
        <v>11950705.798774</v>
      </c>
      <c r="T62" s="2763" t="n">
        <v>10367820.1788373</v>
      </c>
      <c r="U62" s="1441" t="n">
        <f aca="false">S62-T62</f>
        <v>1582885.61993677</v>
      </c>
      <c r="V62" s="2001" t="n">
        <f aca="false">U62/T62*100</f>
        <v>15.2672943071269</v>
      </c>
      <c r="W62" s="1441" t="str">
        <f aca="false">IF(V62&gt;40,"FAULT",IF(V62&lt;-40,"CHECK","OK"))</f>
        <v>OK</v>
      </c>
    </row>
    <row r="63" s="2751" customFormat="true" ht="15.75" hidden="false" customHeight="true" outlineLevel="0" collapsed="false">
      <c r="A63" s="2811" t="n">
        <v>14</v>
      </c>
      <c r="B63" s="2822" t="s">
        <v>3048</v>
      </c>
      <c r="C63" s="2811" t="n">
        <v>33</v>
      </c>
      <c r="D63" s="2811" t="s">
        <v>13</v>
      </c>
      <c r="E63" s="2813" t="s">
        <v>3049</v>
      </c>
      <c r="F63" s="2793" t="n">
        <v>1</v>
      </c>
      <c r="G63" s="2812" t="n">
        <v>2682.22</v>
      </c>
      <c r="H63" s="2812" t="n">
        <v>2682.22</v>
      </c>
      <c r="I63" s="2815" t="n">
        <f aca="false">H63-G63</f>
        <v>0</v>
      </c>
      <c r="J63" s="2811" t="n">
        <v>240000</v>
      </c>
      <c r="K63" s="2817"/>
      <c r="L63" s="2817" t="n">
        <f aca="false">F63*I63*J63</f>
        <v>0</v>
      </c>
      <c r="M63" s="2817" t="n">
        <f aca="false">L63*$K$70/$L$70</f>
        <v>0</v>
      </c>
      <c r="N63" s="2155"/>
      <c r="O63" s="2821"/>
      <c r="P63" s="2750"/>
      <c r="Q63" s="2750"/>
      <c r="R63" s="2750" t="str">
        <f aca="false">B63</f>
        <v>33 kV Khanpur-2  Feeder</v>
      </c>
      <c r="S63" s="2794" t="n">
        <f aca="false">M63</f>
        <v>0</v>
      </c>
      <c r="T63" s="2750" t="n">
        <v>0</v>
      </c>
      <c r="U63" s="1441" t="n">
        <f aca="false">S63-T63</f>
        <v>0</v>
      </c>
      <c r="V63" s="2001" t="e">
        <f aca="false">U63/T63*100</f>
        <v>#DIV/0!</v>
      </c>
      <c r="W63" s="1441" t="e">
        <f aca="false">IF(V63&gt;40,"FAULT",IF(V63&lt;-40,"CHECK","OK"))</f>
        <v>#DIV/0!</v>
      </c>
    </row>
    <row r="64" s="2751" customFormat="true" ht="15.75" hidden="false" customHeight="true" outlineLevel="0" collapsed="false">
      <c r="A64" s="2811"/>
      <c r="B64" s="2818"/>
      <c r="C64" s="2710" t="n">
        <v>33</v>
      </c>
      <c r="D64" s="2710" t="s">
        <v>3023</v>
      </c>
      <c r="E64" s="2712" t="s">
        <v>3050</v>
      </c>
      <c r="F64" s="2758" t="n">
        <v>1</v>
      </c>
      <c r="G64" s="2760" t="n">
        <v>2389.632</v>
      </c>
      <c r="H64" s="2760" t="n">
        <v>2389.632</v>
      </c>
      <c r="I64" s="2760" t="n">
        <f aca="false">H64-G64</f>
        <v>0</v>
      </c>
      <c r="J64" s="2710" t="n">
        <v>240000</v>
      </c>
      <c r="K64" s="2820"/>
      <c r="L64" s="2820" t="n">
        <f aca="false">F64*I64*J64</f>
        <v>0</v>
      </c>
      <c r="M64" s="2817" t="n">
        <f aca="false">L64*$K$70/$L$70</f>
        <v>0</v>
      </c>
      <c r="N64" s="2155"/>
      <c r="O64" s="2719"/>
      <c r="P64" s="2763"/>
      <c r="Q64" s="2763"/>
      <c r="R64" s="2763" t="n">
        <f aca="false">B64</f>
        <v>0</v>
      </c>
      <c r="S64" s="2798" t="n">
        <f aca="false">M64</f>
        <v>0</v>
      </c>
      <c r="T64" s="2763" t="n">
        <v>0</v>
      </c>
      <c r="U64" s="1441" t="n">
        <f aca="false">S64-T64</f>
        <v>0</v>
      </c>
      <c r="V64" s="2001" t="e">
        <f aca="false">U64/T64*100</f>
        <v>#DIV/0!</v>
      </c>
      <c r="W64" s="1441" t="e">
        <f aca="false">IF(V64&gt;40,"FAULT",IF(V64&lt;-40,"CHECK","OK"))</f>
        <v>#DIV/0!</v>
      </c>
    </row>
    <row r="65" s="2751" customFormat="true" ht="15.75" hidden="false" customHeight="true" outlineLevel="0" collapsed="false">
      <c r="A65" s="2812" t="n">
        <v>15</v>
      </c>
      <c r="B65" s="2822" t="s">
        <v>3051</v>
      </c>
      <c r="C65" s="2811" t="n">
        <v>33</v>
      </c>
      <c r="D65" s="2811" t="s">
        <v>13</v>
      </c>
      <c r="E65" s="2813" t="n">
        <v>7389486</v>
      </c>
      <c r="F65" s="2793" t="n">
        <v>1</v>
      </c>
      <c r="G65" s="2812" t="n">
        <v>4469.84</v>
      </c>
      <c r="H65" s="2812" t="n">
        <v>4500.27</v>
      </c>
      <c r="I65" s="2760" t="n">
        <f aca="false">H65-G65</f>
        <v>30.4300000000003</v>
      </c>
      <c r="J65" s="2710" t="n">
        <v>240000</v>
      </c>
      <c r="K65" s="2817"/>
      <c r="L65" s="2820" t="n">
        <f aca="false">F65*I65*J65</f>
        <v>7303200.00000007</v>
      </c>
      <c r="M65" s="2817" t="n">
        <f aca="false">L65*$K$70/$L$70</f>
        <v>7287190.95576909</v>
      </c>
      <c r="N65" s="2155" t="s">
        <v>3052</v>
      </c>
      <c r="O65" s="2821"/>
      <c r="P65" s="2750"/>
      <c r="Q65" s="2750"/>
      <c r="R65" s="2750" t="str">
        <f aca="false">B65</f>
        <v>33 kV Apollo Ispat  Feeder</v>
      </c>
      <c r="S65" s="2794" t="n">
        <f aca="false">M65</f>
        <v>7287190.95576909</v>
      </c>
      <c r="T65" s="2750" t="n">
        <v>5615154.94628621</v>
      </c>
      <c r="U65" s="1441" t="n">
        <f aca="false">S65-T65</f>
        <v>1672036.00948288</v>
      </c>
      <c r="V65" s="2001" t="n">
        <f aca="false">U65/T65*100</f>
        <v>29.7772016173613</v>
      </c>
      <c r="W65" s="1441" t="str">
        <f aca="false">IF(V65&gt;40,"FAULT",IF(V65&lt;-40,"CHECK","OK"))</f>
        <v>OK</v>
      </c>
    </row>
    <row r="66" s="2751" customFormat="true" ht="15.75" hidden="false" customHeight="true" outlineLevel="0" collapsed="false">
      <c r="A66" s="2818"/>
      <c r="B66" s="2818"/>
      <c r="C66" s="2710" t="n">
        <v>33</v>
      </c>
      <c r="D66" s="2710" t="s">
        <v>3023</v>
      </c>
      <c r="E66" s="2712" t="s">
        <v>3053</v>
      </c>
      <c r="F66" s="2758" t="n">
        <v>1</v>
      </c>
      <c r="G66" s="2760" t="n">
        <v>3715.504</v>
      </c>
      <c r="H66" s="2760" t="n">
        <v>3745.951</v>
      </c>
      <c r="I66" s="2760" t="n">
        <f aca="false">H66-G66</f>
        <v>30.4470000000001</v>
      </c>
      <c r="J66" s="2710" t="n">
        <v>240000</v>
      </c>
      <c r="K66" s="2817"/>
      <c r="L66" s="2820" t="n">
        <f aca="false">F66*I66*J66</f>
        <v>7307280.00000003</v>
      </c>
      <c r="M66" s="2817" t="n">
        <f aca="false">L66*$K$70/$L$70</f>
        <v>7291262.01216892</v>
      </c>
      <c r="N66" s="2155"/>
      <c r="O66" s="2821"/>
      <c r="P66" s="2750"/>
      <c r="Q66" s="2750"/>
      <c r="R66" s="2750" t="n">
        <f aca="false">B66</f>
        <v>0</v>
      </c>
      <c r="S66" s="2794" t="n">
        <f aca="false">M66</f>
        <v>7291262.01216892</v>
      </c>
      <c r="T66" s="2750" t="n">
        <v>5612283.96804351</v>
      </c>
      <c r="U66" s="1441" t="n">
        <f aca="false">S66-T66</f>
        <v>1678978.04412542</v>
      </c>
      <c r="V66" s="2001" t="n">
        <f aca="false">U66/T66*100</f>
        <v>29.9161277954851</v>
      </c>
      <c r="W66" s="1441" t="str">
        <f aca="false">IF(V66&gt;40,"FAULT",IF(V66&lt;-40,"CHECK","OK"))</f>
        <v>OK</v>
      </c>
    </row>
    <row r="67" s="2751" customFormat="true" ht="15.75" hidden="false" customHeight="true" outlineLevel="0" collapsed="false">
      <c r="A67" s="2811" t="n">
        <v>16</v>
      </c>
      <c r="B67" s="2812" t="s">
        <v>3054</v>
      </c>
      <c r="C67" s="2811" t="n">
        <v>33</v>
      </c>
      <c r="D67" s="2811" t="s">
        <v>13</v>
      </c>
      <c r="E67" s="2813" t="s">
        <v>3055</v>
      </c>
      <c r="F67" s="2793" t="n">
        <v>1</v>
      </c>
      <c r="G67" s="2812" t="n">
        <v>3886.4</v>
      </c>
      <c r="H67" s="2812" t="n">
        <v>3922.19</v>
      </c>
      <c r="I67" s="2815" t="n">
        <f aca="false">H67-G67</f>
        <v>35.79</v>
      </c>
      <c r="J67" s="2811" t="n">
        <v>240000</v>
      </c>
      <c r="K67" s="2817"/>
      <c r="L67" s="2817" t="n">
        <f aca="false">F67*I67*J67</f>
        <v>8589599.99999999</v>
      </c>
      <c r="M67" s="2817" t="n">
        <f aca="false">L67*$K$70/$L$70</f>
        <v>8570771.09125774</v>
      </c>
      <c r="N67" s="2155"/>
      <c r="O67" s="2821"/>
      <c r="P67" s="2750"/>
      <c r="Q67" s="2750"/>
      <c r="R67" s="2750" t="str">
        <f aca="false">B67</f>
        <v>33 kV Sarulia-2 Feeder</v>
      </c>
      <c r="S67" s="2794" t="n">
        <f aca="false">M67</f>
        <v>8570771.09125774</v>
      </c>
      <c r="T67" s="2750" t="n">
        <v>8163148.13665458</v>
      </c>
      <c r="U67" s="1441" t="n">
        <f aca="false">S67-T67</f>
        <v>407622.954603164</v>
      </c>
      <c r="V67" s="2001" t="n">
        <f aca="false">U67/T67*100</f>
        <v>4.99345286621511</v>
      </c>
      <c r="W67" s="1441" t="str">
        <f aca="false">IF(V67&gt;40,"FAULT",IF(V67&lt;-40,"CHECK","OK"))</f>
        <v>OK</v>
      </c>
    </row>
    <row r="68" s="2751" customFormat="true" ht="15.75" hidden="false" customHeight="true" outlineLevel="0" collapsed="false">
      <c r="A68" s="2811"/>
      <c r="B68" s="2818"/>
      <c r="C68" s="2710" t="n">
        <v>33</v>
      </c>
      <c r="D68" s="2710" t="s">
        <v>3023</v>
      </c>
      <c r="E68" s="2712" t="s">
        <v>3037</v>
      </c>
      <c r="F68" s="2758" t="n">
        <v>1</v>
      </c>
      <c r="G68" s="2760" t="n">
        <v>3608.278</v>
      </c>
      <c r="H68" s="2760" t="n">
        <v>3644.087</v>
      </c>
      <c r="I68" s="2760" t="n">
        <f aca="false">H68-G68</f>
        <v>35.8090000000002</v>
      </c>
      <c r="J68" s="2710" t="n">
        <v>240000</v>
      </c>
      <c r="K68" s="2820"/>
      <c r="L68" s="2820" t="n">
        <f aca="false">F68*I68*J68</f>
        <v>8594160.00000005</v>
      </c>
      <c r="M68" s="2817" t="n">
        <f aca="false">L68*$K$70/$L$70</f>
        <v>8575321.09546942</v>
      </c>
      <c r="N68" s="2155"/>
      <c r="O68" s="2719"/>
      <c r="P68" s="2763"/>
      <c r="Q68" s="2763"/>
      <c r="R68" s="2763" t="n">
        <f aca="false">B68</f>
        <v>0</v>
      </c>
      <c r="S68" s="2798" t="n">
        <f aca="false">M68</f>
        <v>8575321.09546942</v>
      </c>
      <c r="T68" s="2763" t="n">
        <v>8171282.57500883</v>
      </c>
      <c r="U68" s="1441" t="n">
        <f aca="false">S68-T68</f>
        <v>404038.520460587</v>
      </c>
      <c r="V68" s="2001" t="n">
        <f aca="false">U68/T68*100</f>
        <v>4.94461569223299</v>
      </c>
      <c r="W68" s="1441" t="str">
        <f aca="false">IF(V68&gt;40,"FAULT",IF(V68&lt;-40,"CHECK","OK"))</f>
        <v>OK</v>
      </c>
    </row>
    <row r="69" s="2751" customFormat="true" ht="15.75" hidden="false" customHeight="true" outlineLevel="0" collapsed="false">
      <c r="A69" s="2792" t="n">
        <v>17</v>
      </c>
      <c r="B69" s="2812" t="s">
        <v>3056</v>
      </c>
      <c r="C69" s="2811" t="n">
        <v>33</v>
      </c>
      <c r="D69" s="2811" t="s">
        <v>13</v>
      </c>
      <c r="E69" s="2813" t="s">
        <v>3057</v>
      </c>
      <c r="F69" s="2793" t="n">
        <v>1</v>
      </c>
      <c r="G69" s="2812" t="n">
        <v>353746.5</v>
      </c>
      <c r="H69" s="2812" t="n">
        <v>357772.9</v>
      </c>
      <c r="I69" s="2815" t="n">
        <f aca="false">H69-G69</f>
        <v>4026.40000000002</v>
      </c>
      <c r="J69" s="2811" t="n">
        <v>2000</v>
      </c>
      <c r="K69" s="2817"/>
      <c r="L69" s="2817" t="n">
        <f aca="false">F69*I69*J69</f>
        <v>8052800.00000005</v>
      </c>
      <c r="M69" s="2817" t="n">
        <f aca="false">L69*$K$70/$L$70</f>
        <v>8035147.78845125</v>
      </c>
      <c r="N69" s="2155" t="s">
        <v>3052</v>
      </c>
      <c r="O69" s="2821"/>
      <c r="P69" s="2750"/>
      <c r="Q69" s="2750"/>
      <c r="R69" s="2750" t="str">
        <f aca="false">B69</f>
        <v>33 kV Adamjee EPZ Feeder</v>
      </c>
      <c r="S69" s="2794" t="n">
        <f aca="false">M69</f>
        <v>8035147.78845125</v>
      </c>
      <c r="T69" s="2750" t="n">
        <v>8850787.30047155</v>
      </c>
      <c r="U69" s="1441" t="n">
        <f aca="false">S69-T69</f>
        <v>-815639.512020301</v>
      </c>
      <c r="V69" s="2001" t="n">
        <f aca="false">U69/T69*100</f>
        <v>-9.21544586182572</v>
      </c>
      <c r="W69" s="1441" t="str">
        <f aca="false">IF(V69&gt;40,"FAULT",IF(V69&lt;-40,"CHECK","OK"))</f>
        <v>OK</v>
      </c>
    </row>
    <row r="70" s="2751" customFormat="true" ht="21" hidden="false" customHeight="true" outlineLevel="0" collapsed="false">
      <c r="A70" s="2823"/>
      <c r="B70" s="2824"/>
      <c r="C70" s="2825"/>
      <c r="D70" s="2825"/>
      <c r="E70" s="2826"/>
      <c r="F70" s="2825"/>
      <c r="G70" s="2827"/>
      <c r="H70" s="2827"/>
      <c r="I70" s="2828"/>
      <c r="J70" s="2829" t="s">
        <v>581</v>
      </c>
      <c r="K70" s="2830" t="n">
        <f aca="false">K39</f>
        <v>71264880.0000001</v>
      </c>
      <c r="L70" s="2831" t="n">
        <f aca="false">L53+L55+L57+L59+L61+L63+L65+L67+L69+L52</f>
        <v>71421440.0000001</v>
      </c>
      <c r="M70" s="2831" t="n">
        <f aca="false">M53+M55+M57+M59+M61+M63+M65+M67+M69+M52</f>
        <v>71264880.0000001</v>
      </c>
      <c r="N70" s="2832" t="n">
        <f aca="false">(M70-L70)/L70*100</f>
        <v>-0.21920588551561</v>
      </c>
      <c r="O70" s="2833"/>
      <c r="P70" s="2750"/>
      <c r="Q70" s="2750"/>
      <c r="R70" s="2750"/>
      <c r="S70" s="2750"/>
      <c r="T70" s="2750"/>
      <c r="U70" s="2750"/>
      <c r="V70" s="2750"/>
      <c r="W70" s="2750"/>
    </row>
    <row r="71" s="2751" customFormat="true" ht="15.75" hidden="false" customHeight="true" outlineLevel="0" collapsed="false">
      <c r="A71" s="2834"/>
      <c r="B71" s="2835"/>
      <c r="C71" s="2836"/>
      <c r="D71" s="2837"/>
      <c r="E71" s="2838"/>
      <c r="F71" s="2834"/>
      <c r="G71" s="2835"/>
      <c r="H71" s="2835"/>
      <c r="I71" s="2835"/>
      <c r="J71" s="2839"/>
      <c r="K71" s="2840"/>
      <c r="L71" s="2835"/>
      <c r="M71" s="2750"/>
      <c r="N71" s="2841"/>
      <c r="O71" s="2821"/>
      <c r="P71" s="2750"/>
      <c r="Q71" s="2750"/>
      <c r="R71" s="2750"/>
      <c r="S71" s="2750"/>
      <c r="T71" s="2750"/>
      <c r="U71" s="2750"/>
      <c r="V71" s="2750"/>
      <c r="W71" s="2750"/>
    </row>
    <row r="72" s="2751" customFormat="true" ht="15.75" hidden="false" customHeight="true" outlineLevel="0" collapsed="false">
      <c r="A72" s="2834"/>
      <c r="B72" s="2835"/>
      <c r="F72" s="2169" t="s">
        <v>1234</v>
      </c>
      <c r="G72" s="2169"/>
      <c r="H72" s="2169"/>
      <c r="I72" s="2170" t="s">
        <v>212</v>
      </c>
      <c r="J72" s="2077"/>
      <c r="M72" s="2750"/>
      <c r="N72" s="2687"/>
      <c r="O72" s="2821"/>
      <c r="P72" s="2750"/>
      <c r="Q72" s="2750"/>
      <c r="R72" s="2750"/>
      <c r="S72" s="2750"/>
      <c r="T72" s="2750"/>
      <c r="U72" s="2750"/>
      <c r="V72" s="2750"/>
      <c r="W72" s="2750"/>
    </row>
    <row r="73" s="2751" customFormat="true" ht="15.75" hidden="false" customHeight="true" outlineLevel="0" collapsed="false">
      <c r="A73" s="2834"/>
      <c r="B73" s="2835"/>
      <c r="F73" s="2129" t="s">
        <v>3052</v>
      </c>
      <c r="G73" s="2017" t="s">
        <v>1367</v>
      </c>
      <c r="H73" s="2017"/>
      <c r="I73" s="2310" t="n">
        <f aca="false">M65+M69</f>
        <v>15322338.7442203</v>
      </c>
      <c r="J73" s="2077"/>
      <c r="M73" s="2750"/>
      <c r="N73" s="2687"/>
      <c r="O73" s="2821"/>
      <c r="P73" s="2750"/>
      <c r="Q73" s="2750"/>
      <c r="R73" s="2750"/>
      <c r="S73" s="2750"/>
      <c r="T73" s="2750"/>
      <c r="U73" s="2750"/>
      <c r="V73" s="2750"/>
      <c r="W73" s="2750"/>
    </row>
    <row r="74" s="2751" customFormat="true" ht="15.75" hidden="false" customHeight="true" outlineLevel="0" collapsed="false">
      <c r="A74" s="2834"/>
      <c r="B74" s="2835"/>
      <c r="F74" s="2129"/>
      <c r="G74" s="2017"/>
      <c r="H74" s="2017"/>
      <c r="I74" s="2171"/>
      <c r="J74" s="2077"/>
      <c r="M74" s="2750"/>
      <c r="N74" s="2687"/>
      <c r="O74" s="2821"/>
      <c r="P74" s="2750"/>
      <c r="Q74" s="2750"/>
      <c r="R74" s="2750"/>
      <c r="S74" s="2750"/>
      <c r="T74" s="2750"/>
      <c r="U74" s="2750"/>
      <c r="V74" s="2750"/>
      <c r="W74" s="2750"/>
    </row>
    <row r="75" s="2751" customFormat="true" ht="15.75" hidden="false" customHeight="true" outlineLevel="0" collapsed="false">
      <c r="A75" s="2834"/>
      <c r="B75" s="2835"/>
      <c r="F75" s="2129"/>
      <c r="G75" s="2017"/>
      <c r="H75" s="2017"/>
      <c r="I75" s="2171"/>
      <c r="J75" s="2077"/>
      <c r="M75" s="2750"/>
      <c r="N75" s="2687"/>
      <c r="O75" s="2821"/>
      <c r="P75" s="2750"/>
      <c r="Q75" s="2750"/>
      <c r="R75" s="2750"/>
      <c r="S75" s="2750"/>
      <c r="T75" s="2750"/>
      <c r="U75" s="2750"/>
      <c r="V75" s="2750"/>
      <c r="W75" s="2750"/>
    </row>
    <row r="76" s="2751" customFormat="true" ht="15.75" hidden="false" customHeight="true" outlineLevel="0" collapsed="false">
      <c r="A76" s="2834"/>
      <c r="B76" s="2835"/>
      <c r="E76" s="2051"/>
      <c r="F76" s="2129"/>
      <c r="G76" s="2017"/>
      <c r="H76" s="2017"/>
      <c r="I76" s="2171"/>
      <c r="J76" s="2077"/>
      <c r="M76" s="2750"/>
      <c r="N76" s="2687"/>
      <c r="O76" s="2821"/>
      <c r="P76" s="2750"/>
      <c r="Q76" s="2750"/>
      <c r="R76" s="2750"/>
      <c r="S76" s="2750"/>
      <c r="T76" s="2750"/>
      <c r="U76" s="2750"/>
      <c r="V76" s="2750"/>
      <c r="W76" s="2750"/>
    </row>
    <row r="77" s="2751" customFormat="true" ht="15.75" hidden="false" customHeight="true" outlineLevel="0" collapsed="false">
      <c r="A77" s="2834"/>
      <c r="B77" s="2835"/>
      <c r="F77" s="2260"/>
      <c r="G77" s="2017"/>
      <c r="H77" s="2017"/>
      <c r="I77" s="2171"/>
      <c r="J77" s="2077"/>
      <c r="M77" s="2750"/>
      <c r="N77" s="2687"/>
      <c r="O77" s="2821"/>
      <c r="P77" s="2750"/>
      <c r="Q77" s="2750"/>
      <c r="R77" s="2750"/>
      <c r="S77" s="2750"/>
      <c r="T77" s="2750"/>
      <c r="U77" s="2750"/>
      <c r="V77" s="2750"/>
      <c r="W77" s="2750"/>
    </row>
    <row r="78" s="2751" customFormat="true" ht="15.75" hidden="false" customHeight="true" outlineLevel="0" collapsed="false">
      <c r="A78" s="2834"/>
      <c r="B78" s="2835"/>
      <c r="F78" s="2241" t="s">
        <v>1239</v>
      </c>
      <c r="G78" s="2241"/>
      <c r="H78" s="2241"/>
      <c r="I78" s="2242" t="n">
        <f aca="false">SUM(I73:I77)</f>
        <v>15322338.7442203</v>
      </c>
      <c r="J78" s="2130" t="n">
        <f aca="false">I73-(M65+M69)</f>
        <v>0</v>
      </c>
      <c r="M78" s="2750"/>
      <c r="N78" s="2687"/>
      <c r="O78" s="2821"/>
      <c r="P78" s="2750"/>
      <c r="Q78" s="2750"/>
      <c r="R78" s="2750"/>
      <c r="S78" s="2750"/>
      <c r="T78" s="2750"/>
      <c r="U78" s="2750"/>
      <c r="V78" s="2750"/>
      <c r="W78" s="2750"/>
    </row>
    <row r="79" s="2751" customFormat="true" ht="15.75" hidden="false" customHeight="true" outlineLevel="0" collapsed="false">
      <c r="A79" s="2834"/>
      <c r="B79" s="2835"/>
      <c r="C79" s="2836"/>
      <c r="D79" s="2837"/>
      <c r="E79" s="2838"/>
      <c r="M79" s="2750"/>
      <c r="N79" s="2687"/>
      <c r="O79" s="2821"/>
      <c r="P79" s="2750"/>
      <c r="Q79" s="2750"/>
      <c r="R79" s="2750"/>
      <c r="S79" s="2750"/>
      <c r="T79" s="2750"/>
      <c r="U79" s="2750"/>
      <c r="V79" s="2750"/>
      <c r="W79" s="2750"/>
    </row>
    <row r="80" s="2751" customFormat="true" ht="15.75" hidden="false" customHeight="true" outlineLevel="0" collapsed="false">
      <c r="A80" s="2834"/>
      <c r="B80" s="2835"/>
      <c r="C80" s="2836"/>
      <c r="D80" s="2837"/>
      <c r="E80" s="2838"/>
      <c r="M80" s="2750"/>
      <c r="N80" s="2687"/>
      <c r="O80" s="2821"/>
      <c r="P80" s="2750"/>
      <c r="Q80" s="2750"/>
      <c r="R80" s="2750"/>
      <c r="S80" s="2750"/>
      <c r="T80" s="2750"/>
      <c r="U80" s="2750"/>
      <c r="V80" s="2750"/>
      <c r="W80" s="2750"/>
    </row>
    <row r="81" s="2751" customFormat="true" ht="15.75" hidden="false" customHeight="true" outlineLevel="0" collapsed="false">
      <c r="A81" s="2834"/>
      <c r="B81" s="2835"/>
      <c r="C81" s="2836"/>
      <c r="D81" s="2837"/>
      <c r="E81" s="2838"/>
      <c r="M81" s="2750"/>
      <c r="N81" s="2687"/>
      <c r="O81" s="2821"/>
      <c r="P81" s="2750"/>
      <c r="Q81" s="2750"/>
      <c r="R81" s="2750"/>
      <c r="S81" s="2750"/>
      <c r="T81" s="2750"/>
      <c r="U81" s="2750"/>
      <c r="V81" s="2750"/>
      <c r="W81" s="2750"/>
    </row>
    <row r="82" customFormat="false" ht="15.75" hidden="false" customHeight="false" outlineLevel="0" collapsed="false">
      <c r="N82" s="2687"/>
    </row>
    <row r="83" customFormat="false" ht="15.75" hidden="false" customHeight="false" outlineLevel="0" collapsed="false">
      <c r="N83" s="2687"/>
    </row>
    <row r="84" customFormat="false" ht="15.75" hidden="false" customHeight="false" outlineLevel="0" collapsed="false">
      <c r="N84" s="2687"/>
    </row>
    <row r="85" customFormat="false" ht="16.5" hidden="false" customHeight="false" outlineLevel="0" collapsed="false">
      <c r="N85" s="2687"/>
    </row>
    <row r="86" customFormat="false" ht="32.25" hidden="false" customHeight="false" outlineLevel="0" collapsed="false">
      <c r="A86" s="2748" t="s">
        <v>3058</v>
      </c>
      <c r="B86" s="2748"/>
      <c r="C86" s="2748"/>
      <c r="D86" s="2748"/>
      <c r="E86" s="2748"/>
      <c r="F86" s="2748"/>
      <c r="G86" s="2748"/>
      <c r="H86" s="2748"/>
      <c r="I86" s="2748"/>
      <c r="J86" s="2748"/>
      <c r="K86" s="2748"/>
      <c r="L86" s="2748"/>
      <c r="M86" s="2748"/>
      <c r="N86" s="2748"/>
      <c r="O86" s="2749" t="str">
        <f aca="false">O6</f>
        <v>Month June-2023</v>
      </c>
      <c r="R86" s="1990" t="s">
        <v>1069</v>
      </c>
      <c r="S86" s="1991" t="str">
        <f aca="false">O86</f>
        <v>Month June-2023</v>
      </c>
      <c r="T86" s="1990" t="s">
        <v>1070</v>
      </c>
      <c r="U86" s="1990" t="s">
        <v>1071</v>
      </c>
      <c r="V86" s="1990" t="s">
        <v>2997</v>
      </c>
      <c r="W86" s="1990" t="s">
        <v>1073</v>
      </c>
    </row>
    <row r="87" s="2751" customFormat="true" ht="15" hidden="false" customHeight="true" outlineLevel="0" collapsed="false">
      <c r="A87" s="2688" t="s">
        <v>794</v>
      </c>
      <c r="B87" s="2689" t="s">
        <v>1074</v>
      </c>
      <c r="C87" s="2690" t="s">
        <v>1075</v>
      </c>
      <c r="D87" s="2690"/>
      <c r="E87" s="2690"/>
      <c r="F87" s="2689" t="s">
        <v>45</v>
      </c>
      <c r="G87" s="2689" t="s">
        <v>1076</v>
      </c>
      <c r="H87" s="2689"/>
      <c r="I87" s="2689"/>
      <c r="J87" s="2689" t="s">
        <v>29</v>
      </c>
      <c r="K87" s="2689" t="s">
        <v>1077</v>
      </c>
      <c r="L87" s="2689"/>
      <c r="M87" s="2690" t="s">
        <v>1078</v>
      </c>
      <c r="N87" s="2691"/>
      <c r="O87" s="2692" t="s">
        <v>479</v>
      </c>
      <c r="P87" s="2750"/>
      <c r="Q87" s="2750"/>
    </row>
    <row r="88" s="2751" customFormat="true" ht="15" hidden="false" customHeight="true" outlineLevel="0" collapsed="false">
      <c r="A88" s="2688"/>
      <c r="B88" s="2689"/>
      <c r="C88" s="2693" t="s">
        <v>2380</v>
      </c>
      <c r="D88" s="2693" t="s">
        <v>2998</v>
      </c>
      <c r="E88" s="2694" t="s">
        <v>1080</v>
      </c>
      <c r="F88" s="2689"/>
      <c r="G88" s="2695" t="n">
        <v>44927</v>
      </c>
      <c r="H88" s="2695" t="n">
        <v>44927</v>
      </c>
      <c r="I88" s="2693" t="s">
        <v>47</v>
      </c>
      <c r="J88" s="2689"/>
      <c r="K88" s="2693" t="s">
        <v>1081</v>
      </c>
      <c r="L88" s="2693" t="s">
        <v>1082</v>
      </c>
      <c r="M88" s="1994" t="s">
        <v>1083</v>
      </c>
      <c r="N88" s="2696" t="s">
        <v>741</v>
      </c>
      <c r="O88" s="2692"/>
      <c r="P88" s="2750"/>
      <c r="Q88" s="2750"/>
      <c r="S88" s="1441" t="n">
        <v>15283200.0000001</v>
      </c>
      <c r="T88" s="1441" t="n">
        <v>15283200.0000001</v>
      </c>
      <c r="U88" s="1441" t="n">
        <f aca="false">S88-T88</f>
        <v>0</v>
      </c>
      <c r="V88" s="2001" t="n">
        <f aca="false">U88/T88*100</f>
        <v>0</v>
      </c>
      <c r="W88" s="1441" t="str">
        <f aca="false">IF(V88&gt;40,"FAULT",IF(V88&lt;-40,"CHECK","OK"))</f>
        <v>OK</v>
      </c>
    </row>
    <row r="89" s="2751" customFormat="true" ht="15.75" hidden="false" customHeight="true" outlineLevel="0" collapsed="false">
      <c r="A89" s="2697" t="n">
        <v>1</v>
      </c>
      <c r="B89" s="2698" t="n">
        <v>2</v>
      </c>
      <c r="C89" s="2698" t="n">
        <v>3</v>
      </c>
      <c r="D89" s="2698" t="n">
        <v>4</v>
      </c>
      <c r="E89" s="2699" t="n">
        <v>5</v>
      </c>
      <c r="F89" s="2698" t="n">
        <v>6</v>
      </c>
      <c r="G89" s="2698" t="n">
        <v>8</v>
      </c>
      <c r="H89" s="2698" t="n">
        <v>8</v>
      </c>
      <c r="I89" s="2698" t="s">
        <v>2999</v>
      </c>
      <c r="J89" s="2698" t="n">
        <v>10</v>
      </c>
      <c r="K89" s="2698" t="s">
        <v>3000</v>
      </c>
      <c r="L89" s="2698" t="s">
        <v>3001</v>
      </c>
      <c r="M89" s="2700" t="n">
        <v>13</v>
      </c>
      <c r="N89" s="2701" t="n">
        <v>14</v>
      </c>
      <c r="O89" s="2702" t="n">
        <v>15</v>
      </c>
      <c r="P89" s="2752"/>
      <c r="Q89" s="2752"/>
      <c r="R89" s="2752"/>
      <c r="S89" s="2752"/>
      <c r="T89" s="2752"/>
      <c r="U89" s="1441"/>
      <c r="V89" s="2001"/>
      <c r="W89" s="1441"/>
    </row>
    <row r="90" customFormat="false" ht="15.75" hidden="false" customHeight="false" outlineLevel="0" collapsed="false">
      <c r="A90" s="2703"/>
      <c r="B90" s="2704" t="s">
        <v>3059</v>
      </c>
      <c r="C90" s="2617"/>
      <c r="D90" s="2156" t="s">
        <v>788</v>
      </c>
      <c r="E90" s="2753"/>
      <c r="F90" s="2617"/>
      <c r="G90" s="2617"/>
      <c r="H90" s="2617"/>
      <c r="I90" s="2617"/>
      <c r="J90" s="2617"/>
      <c r="K90" s="2036"/>
      <c r="L90" s="2617"/>
      <c r="M90" s="2706"/>
      <c r="N90" s="2754"/>
      <c r="O90" s="2755"/>
      <c r="U90" s="1441"/>
      <c r="V90" s="2001"/>
      <c r="W90" s="1441"/>
    </row>
    <row r="91" s="2751" customFormat="true" ht="15.75" hidden="false" customHeight="true" outlineLevel="0" collapsed="false">
      <c r="A91" s="2756" t="n">
        <v>8</v>
      </c>
      <c r="B91" s="2757" t="s">
        <v>3060</v>
      </c>
      <c r="C91" s="2710" t="n">
        <v>11</v>
      </c>
      <c r="D91" s="2721" t="s">
        <v>3061</v>
      </c>
      <c r="E91" s="2712" t="s">
        <v>3062</v>
      </c>
      <c r="F91" s="2758" t="n">
        <v>1</v>
      </c>
      <c r="G91" s="2759" t="n">
        <v>665827.4</v>
      </c>
      <c r="H91" s="2759" t="n">
        <v>672550.3</v>
      </c>
      <c r="I91" s="2760" t="n">
        <f aca="false">H91-G91</f>
        <v>6722.90000000002</v>
      </c>
      <c r="J91" s="2710" t="n">
        <v>1000</v>
      </c>
      <c r="K91" s="2761" t="n">
        <f aca="false">I91*J91*F91</f>
        <v>6722900.00000002</v>
      </c>
      <c r="L91" s="2762"/>
      <c r="M91" s="2842" t="n">
        <f aca="false">K91*$M$52/$K$93</f>
        <v>6739310.76327667</v>
      </c>
      <c r="N91" s="2710"/>
      <c r="O91" s="2719"/>
      <c r="P91" s="2763"/>
      <c r="Q91" s="2763"/>
      <c r="R91" s="2763"/>
      <c r="S91" s="2763"/>
      <c r="T91" s="2763"/>
      <c r="U91" s="1441"/>
      <c r="V91" s="2001"/>
      <c r="W91" s="1441"/>
    </row>
    <row r="92" s="2751" customFormat="true" ht="15.75" hidden="false" customHeight="true" outlineLevel="0" collapsed="false">
      <c r="A92" s="2764" t="n">
        <v>9</v>
      </c>
      <c r="B92" s="2734" t="s">
        <v>1190</v>
      </c>
      <c r="C92" s="2765" t="n">
        <v>11</v>
      </c>
      <c r="D92" s="2765" t="s">
        <v>3061</v>
      </c>
      <c r="E92" s="2766" t="s">
        <v>3063</v>
      </c>
      <c r="F92" s="2767" t="n">
        <v>1</v>
      </c>
      <c r="G92" s="2768" t="n">
        <v>292971.1</v>
      </c>
      <c r="H92" s="2768" t="n">
        <v>300376.2</v>
      </c>
      <c r="I92" s="2769" t="n">
        <f aca="false">H92-G92</f>
        <v>7405.10000000003</v>
      </c>
      <c r="J92" s="2765" t="n">
        <v>1000</v>
      </c>
      <c r="K92" s="2761" t="n">
        <f aca="false">I92*J92*F92</f>
        <v>7405100.00000004</v>
      </c>
      <c r="L92" s="2762"/>
      <c r="M92" s="2842" t="n">
        <f aca="false">K92*$M$52/$K$93</f>
        <v>7423176.03015665</v>
      </c>
      <c r="N92" s="2710"/>
      <c r="O92" s="2719"/>
      <c r="P92" s="2763"/>
      <c r="Q92" s="2763"/>
      <c r="R92" s="2763"/>
      <c r="S92" s="2763"/>
      <c r="T92" s="2763"/>
      <c r="U92" s="1441"/>
      <c r="V92" s="2001"/>
      <c r="W92" s="1441"/>
    </row>
    <row r="93" s="2751" customFormat="true" ht="15.75" hidden="false" customHeight="true" outlineLevel="0" collapsed="false">
      <c r="A93" s="2770"/>
      <c r="B93" s="2771"/>
      <c r="C93" s="2772"/>
      <c r="D93" s="2773"/>
      <c r="E93" s="2774"/>
      <c r="F93" s="2772"/>
      <c r="G93" s="2775"/>
      <c r="H93" s="2775" t="n">
        <v>0</v>
      </c>
      <c r="I93" s="2776"/>
      <c r="J93" s="2729" t="s">
        <v>581</v>
      </c>
      <c r="K93" s="2068" t="n">
        <f aca="false">SUM(K91:K92)</f>
        <v>14128000.0000001</v>
      </c>
      <c r="M93" s="2068" t="n">
        <f aca="false">SUM(M91:M92)</f>
        <v>14162486.7934333</v>
      </c>
      <c r="N93" s="2841"/>
      <c r="O93" s="2777"/>
      <c r="P93" s="2750"/>
      <c r="Q93" s="2750"/>
      <c r="R93" s="2750"/>
      <c r="S93" s="2750"/>
      <c r="T93" s="2750"/>
      <c r="U93" s="1441"/>
      <c r="V93" s="2001"/>
      <c r="W93" s="1441"/>
    </row>
    <row r="94" customFormat="false" ht="15.75" hidden="false" customHeight="false" outlineLevel="0" collapsed="false">
      <c r="A94" s="2016"/>
      <c r="B94" s="2058" t="s">
        <v>3064</v>
      </c>
      <c r="C94" s="2059"/>
      <c r="D94" s="2060" t="s">
        <v>1108</v>
      </c>
      <c r="E94" s="2780"/>
      <c r="F94" s="2059"/>
      <c r="G94" s="2059"/>
      <c r="H94" s="2059" t="n">
        <v>0</v>
      </c>
      <c r="I94" s="2059"/>
      <c r="J94" s="2059"/>
      <c r="K94" s="2060"/>
      <c r="L94" s="2059"/>
      <c r="M94" s="2063"/>
      <c r="N94" s="2843"/>
      <c r="O94" s="2027"/>
      <c r="U94" s="1441"/>
      <c r="V94" s="2001"/>
      <c r="W94" s="1441"/>
    </row>
    <row r="95" s="2751" customFormat="true" ht="21" hidden="false" customHeight="true" outlineLevel="0" collapsed="false">
      <c r="A95" s="2844" t="n">
        <v>3</v>
      </c>
      <c r="B95" s="2845" t="s">
        <v>3065</v>
      </c>
      <c r="C95" s="2710" t="n">
        <v>11</v>
      </c>
      <c r="D95" s="2721" t="s">
        <v>3061</v>
      </c>
      <c r="E95" s="2712" t="s">
        <v>3066</v>
      </c>
      <c r="F95" s="2758" t="n">
        <v>1</v>
      </c>
      <c r="G95" s="2759" t="n">
        <v>207823.5</v>
      </c>
      <c r="H95" s="2759" t="n">
        <v>210341.9</v>
      </c>
      <c r="I95" s="2760" t="n">
        <f aca="false">H95-G95</f>
        <v>2518.39999999999</v>
      </c>
      <c r="J95" s="2710" t="n">
        <v>1000</v>
      </c>
      <c r="K95" s="2761"/>
      <c r="L95" s="2846" t="n">
        <f aca="false">I95*J95*F95</f>
        <v>2518399.99999999</v>
      </c>
      <c r="M95" s="2846" t="n">
        <f aca="false">L95*$K$109/$L$109</f>
        <v>2539064.42586681</v>
      </c>
      <c r="N95" s="2710" t="s">
        <v>3052</v>
      </c>
      <c r="O95" s="2821"/>
      <c r="P95" s="2750"/>
      <c r="Q95" s="2750"/>
      <c r="R95" s="2750" t="str">
        <f aca="false">B95</f>
        <v>11 kV DCM Feeder (F-1) (old AEPZ-1)</v>
      </c>
      <c r="S95" s="2847" t="n">
        <f aca="false">M95</f>
        <v>2539064.42586681</v>
      </c>
      <c r="T95" s="2750" t="n">
        <v>2438789.32707329</v>
      </c>
      <c r="U95" s="1441" t="n">
        <f aca="false">S95-T95</f>
        <v>100275.09879352</v>
      </c>
      <c r="V95" s="2001" t="n">
        <f aca="false">U95/T95*100</f>
        <v>4.1116753169433</v>
      </c>
      <c r="W95" s="1441" t="str">
        <f aca="false">IF(V95&gt;40,"FAULT",IF(V95&lt;-40,"CHECK","OK"))</f>
        <v>OK</v>
      </c>
    </row>
    <row r="96" s="2751" customFormat="true" ht="33.75" hidden="false" customHeight="true" outlineLevel="0" collapsed="false">
      <c r="A96" s="2848" t="n">
        <v>4</v>
      </c>
      <c r="B96" s="2849" t="s">
        <v>3067</v>
      </c>
      <c r="C96" s="2710" t="n">
        <v>11</v>
      </c>
      <c r="D96" s="2721" t="s">
        <v>3061</v>
      </c>
      <c r="E96" s="2712" t="s">
        <v>3068</v>
      </c>
      <c r="F96" s="2758" t="n">
        <v>1</v>
      </c>
      <c r="G96" s="2759" t="n">
        <v>16587.7</v>
      </c>
      <c r="H96" s="2759" t="n">
        <v>16731.5</v>
      </c>
      <c r="I96" s="2760" t="n">
        <f aca="false">H96-G96</f>
        <v>143.799999999999</v>
      </c>
      <c r="J96" s="2710" t="n">
        <v>1000</v>
      </c>
      <c r="K96" s="2761"/>
      <c r="L96" s="2846" t="n">
        <f aca="false">I96*J96*F96</f>
        <v>143799.999999999</v>
      </c>
      <c r="M96" s="2846" t="n">
        <f aca="false">L96*$K$109/$L$109</f>
        <v>144979.933465552</v>
      </c>
      <c r="N96" s="2710" t="s">
        <v>3052</v>
      </c>
      <c r="O96" s="2821"/>
      <c r="P96" s="2750"/>
      <c r="Q96" s="2750"/>
      <c r="R96" s="2750" t="str">
        <f aca="false">B96</f>
        <v>11 kV Local &amp; Staff Qtr (F-2) + Adamjeenagar Pump Station</v>
      </c>
      <c r="S96" s="2847" t="n">
        <f aca="false">M96</f>
        <v>144979.933465552</v>
      </c>
      <c r="T96" s="2750" t="n">
        <v>138711.809309374</v>
      </c>
      <c r="U96" s="1441" t="n">
        <f aca="false">S96-T96</f>
        <v>6268.12415617833</v>
      </c>
      <c r="V96" s="2001" t="n">
        <f aca="false">U96/T96*100</f>
        <v>4.51881075402766</v>
      </c>
      <c r="W96" s="1441" t="str">
        <f aca="false">IF(V96&gt;40,"FAULT",IF(V96&lt;-40,"CHECK","OK"))</f>
        <v>OK</v>
      </c>
    </row>
    <row r="97" s="2751" customFormat="true" ht="21" hidden="false" customHeight="true" outlineLevel="0" collapsed="false">
      <c r="A97" s="2850" t="n">
        <v>5</v>
      </c>
      <c r="B97" s="2851" t="s">
        <v>3069</v>
      </c>
      <c r="C97" s="2710" t="n">
        <v>11</v>
      </c>
      <c r="D97" s="2721" t="s">
        <v>3061</v>
      </c>
      <c r="E97" s="2712" t="s">
        <v>3070</v>
      </c>
      <c r="F97" s="2758" t="n">
        <v>1</v>
      </c>
      <c r="G97" s="2759" t="n">
        <v>105223.6</v>
      </c>
      <c r="H97" s="2759" t="n">
        <v>106740.6</v>
      </c>
      <c r="I97" s="2760" t="n">
        <f aca="false">H97-G97</f>
        <v>1517</v>
      </c>
      <c r="J97" s="2710" t="n">
        <v>1000</v>
      </c>
      <c r="K97" s="2761"/>
      <c r="L97" s="2846" t="n">
        <f aca="false">I97*J97*F97</f>
        <v>1517000</v>
      </c>
      <c r="M97" s="2846" t="n">
        <f aca="false">L97*$K$109/$L$109</f>
        <v>1529447.5595775</v>
      </c>
      <c r="N97" s="2710" t="s">
        <v>3052</v>
      </c>
      <c r="O97" s="2821"/>
      <c r="P97" s="2750"/>
      <c r="Q97" s="2750"/>
      <c r="R97" s="2750" t="str">
        <f aca="false">B97</f>
        <v>11 kV Narayangonj Direct Feeder (F-3)</v>
      </c>
      <c r="S97" s="2847" t="n">
        <f aca="false">M97</f>
        <v>1529447.5595775</v>
      </c>
      <c r="T97" s="2750" t="n">
        <v>1523513.002175</v>
      </c>
      <c r="U97" s="1441" t="n">
        <f aca="false">S97-T97</f>
        <v>5934.55740249762</v>
      </c>
      <c r="V97" s="2001" t="n">
        <f aca="false">U97/T97*100</f>
        <v>0.389531129306105</v>
      </c>
      <c r="W97" s="1441" t="str">
        <f aca="false">IF(V97&gt;40,"FAULT",IF(V97&lt;-40,"CHECK","OK"))</f>
        <v>OK</v>
      </c>
    </row>
    <row r="98" s="2751" customFormat="true" ht="21" hidden="false" customHeight="true" outlineLevel="0" collapsed="false">
      <c r="A98" s="2850" t="n">
        <v>6</v>
      </c>
      <c r="B98" s="2812" t="s">
        <v>3071</v>
      </c>
      <c r="C98" s="2710" t="n">
        <v>11</v>
      </c>
      <c r="D98" s="2721" t="s">
        <v>3061</v>
      </c>
      <c r="E98" s="2712" t="s">
        <v>3072</v>
      </c>
      <c r="F98" s="2758" t="n">
        <v>1</v>
      </c>
      <c r="G98" s="2759" t="n">
        <v>164769.1</v>
      </c>
      <c r="H98" s="2759" t="n">
        <v>167267.3</v>
      </c>
      <c r="I98" s="2760" t="n">
        <f aca="false">H98-G98</f>
        <v>2498.19999999998</v>
      </c>
      <c r="J98" s="2710" t="n">
        <v>1000</v>
      </c>
      <c r="K98" s="2761"/>
      <c r="L98" s="2846" t="n">
        <f aca="false">I98*J98*F98</f>
        <v>2498199.99999998</v>
      </c>
      <c r="M98" s="2846" t="n">
        <f aca="false">L98*$K$109/$L$109</f>
        <v>2518698.67721587</v>
      </c>
      <c r="N98" s="2710" t="s">
        <v>3052</v>
      </c>
      <c r="O98" s="2821"/>
      <c r="P98" s="2750"/>
      <c r="Q98" s="2750"/>
      <c r="R98" s="2750" t="str">
        <f aca="false">B98</f>
        <v>11 kV Ekata Steel  Feeder (F-4)</v>
      </c>
      <c r="S98" s="2847" t="n">
        <f aca="false">M98</f>
        <v>2518698.67721587</v>
      </c>
      <c r="T98" s="2750" t="n">
        <v>2405949.78470956</v>
      </c>
      <c r="U98" s="1441" t="n">
        <f aca="false">S98-T98</f>
        <v>112748.89250631</v>
      </c>
      <c r="V98" s="2001" t="n">
        <f aca="false">U98/T98*100</f>
        <v>4.68625293939462</v>
      </c>
      <c r="W98" s="1441" t="str">
        <f aca="false">IF(V98&gt;40,"FAULT",IF(V98&lt;-40,"CHECK","OK"))</f>
        <v>OK</v>
      </c>
    </row>
    <row r="99" s="2751" customFormat="true" ht="21" hidden="false" customHeight="true" outlineLevel="0" collapsed="false">
      <c r="A99" s="2850" t="n">
        <v>7</v>
      </c>
      <c r="B99" s="2812" t="s">
        <v>3073</v>
      </c>
      <c r="C99" s="2710" t="n">
        <v>11</v>
      </c>
      <c r="D99" s="2721" t="s">
        <v>3061</v>
      </c>
      <c r="E99" s="2712" t="s">
        <v>3074</v>
      </c>
      <c r="F99" s="2758" t="n">
        <v>1</v>
      </c>
      <c r="G99" s="2759" t="n">
        <v>6907.4</v>
      </c>
      <c r="H99" s="2759" t="n">
        <v>6948.3</v>
      </c>
      <c r="I99" s="2760" t="n">
        <f aca="false">H99-G99</f>
        <v>40.9000000000006</v>
      </c>
      <c r="J99" s="2710" t="n">
        <v>1000</v>
      </c>
      <c r="K99" s="2761"/>
      <c r="L99" s="2846" t="n">
        <f aca="false">I99*J99*F99</f>
        <v>40900.0000000006</v>
      </c>
      <c r="M99" s="2846" t="n">
        <f aca="false">L99*$K$109/$L$109</f>
        <v>41235.5999912462</v>
      </c>
      <c r="N99" s="2710" t="s">
        <v>3052</v>
      </c>
      <c r="O99" s="2821"/>
      <c r="P99" s="2750"/>
      <c r="Q99" s="2750"/>
      <c r="R99" s="2750" t="str">
        <f aca="false">B99</f>
        <v>11 kV Silo+Titas Feeder (F-5)</v>
      </c>
      <c r="S99" s="2847" t="n">
        <f aca="false">M99</f>
        <v>41235.5999912462</v>
      </c>
      <c r="T99" s="2750" t="n">
        <v>36566.7296872197</v>
      </c>
      <c r="U99" s="1441" t="n">
        <f aca="false">S99-T99</f>
        <v>4668.8703040265</v>
      </c>
      <c r="V99" s="2001" t="n">
        <f aca="false">U99/T99*100</f>
        <v>12.7680827461535</v>
      </c>
      <c r="W99" s="1441" t="str">
        <f aca="false">IF(V99&gt;40,"FAULT",IF(V99&lt;-40,"CHECK","OK"))</f>
        <v>OK</v>
      </c>
    </row>
    <row r="100" s="2751" customFormat="true" ht="21" hidden="false" customHeight="true" outlineLevel="0" collapsed="false">
      <c r="A100" s="2850" t="n">
        <v>10</v>
      </c>
      <c r="B100" s="2851" t="s">
        <v>3075</v>
      </c>
      <c r="C100" s="2710" t="n">
        <v>11</v>
      </c>
      <c r="D100" s="2721" t="s">
        <v>3061</v>
      </c>
      <c r="E100" s="2712" t="s">
        <v>3076</v>
      </c>
      <c r="F100" s="2758" t="n">
        <v>1</v>
      </c>
      <c r="G100" s="2759" t="n">
        <v>71952.3</v>
      </c>
      <c r="H100" s="2759" t="n">
        <v>73247.9</v>
      </c>
      <c r="I100" s="2760" t="n">
        <f aca="false">H100-G100</f>
        <v>1295.59999999999</v>
      </c>
      <c r="J100" s="2710" t="n">
        <v>1000</v>
      </c>
      <c r="K100" s="2761"/>
      <c r="L100" s="2846" t="n">
        <f aca="false">I100*J100*F100</f>
        <v>1295599.99999999</v>
      </c>
      <c r="M100" s="2846" t="n">
        <f aca="false">L100*$K$109/$L$109</f>
        <v>1306230.88872023</v>
      </c>
      <c r="N100" s="2710" t="s">
        <v>3052</v>
      </c>
      <c r="O100" s="2821"/>
      <c r="P100" s="2750"/>
      <c r="Q100" s="2750"/>
      <c r="R100" s="2750" t="str">
        <f aca="false">B100</f>
        <v>11 kV Monowar  Feeder (F-6)</v>
      </c>
      <c r="S100" s="2847" t="n">
        <f aca="false">M100</f>
        <v>1306230.88872023</v>
      </c>
      <c r="T100" s="2750" t="n">
        <v>1337959.51434066</v>
      </c>
      <c r="U100" s="1441" t="n">
        <f aca="false">S100-T100</f>
        <v>-31728.6256204308</v>
      </c>
      <c r="V100" s="2001" t="n">
        <f aca="false">U100/T100*100</f>
        <v>-2.37141896151219</v>
      </c>
      <c r="W100" s="1441" t="str">
        <f aca="false">IF(V100&gt;40,"FAULT",IF(V100&lt;-40,"CHECK","OK"))</f>
        <v>OK</v>
      </c>
    </row>
    <row r="101" s="2751" customFormat="true" ht="21" hidden="false" customHeight="true" outlineLevel="0" collapsed="false">
      <c r="A101" s="2850" t="n">
        <v>11</v>
      </c>
      <c r="B101" s="2812" t="s">
        <v>3077</v>
      </c>
      <c r="C101" s="2710" t="n">
        <v>11</v>
      </c>
      <c r="D101" s="2721" t="s">
        <v>3061</v>
      </c>
      <c r="E101" s="2712" t="s">
        <v>3078</v>
      </c>
      <c r="F101" s="2758" t="n">
        <v>1</v>
      </c>
      <c r="G101" s="2759" t="n">
        <v>27327.2</v>
      </c>
      <c r="H101" s="2759" t="n">
        <v>27327.2</v>
      </c>
      <c r="I101" s="2760" t="n">
        <f aca="false">H101-G101</f>
        <v>0</v>
      </c>
      <c r="J101" s="2710" t="n">
        <v>1000</v>
      </c>
      <c r="K101" s="2761"/>
      <c r="L101" s="2846" t="n">
        <f aca="false">I101*J101*F101</f>
        <v>0</v>
      </c>
      <c r="M101" s="2846" t="n">
        <f aca="false">L101*$K$109/$L$109</f>
        <v>0</v>
      </c>
      <c r="N101" s="2710" t="s">
        <v>3052</v>
      </c>
      <c r="O101" s="2821" t="s">
        <v>3079</v>
      </c>
      <c r="P101" s="2750"/>
      <c r="Q101" s="2750"/>
      <c r="R101" s="2750" t="str">
        <f aca="false">B101</f>
        <v>11 kV Era Steel Feeder (F-7)</v>
      </c>
      <c r="S101" s="2847" t="n">
        <f aca="false">M101</f>
        <v>0</v>
      </c>
      <c r="T101" s="2750" t="n">
        <v>0</v>
      </c>
      <c r="U101" s="1441" t="n">
        <f aca="false">S101-T101</f>
        <v>0</v>
      </c>
      <c r="V101" s="2001" t="e">
        <f aca="false">U101/T101*100</f>
        <v>#DIV/0!</v>
      </c>
      <c r="W101" s="1441" t="e">
        <f aca="false">IF(V101&gt;40,"FAULT",IF(V101&lt;-40,"CHECK","OK"))</f>
        <v>#DIV/0!</v>
      </c>
    </row>
    <row r="102" s="2751" customFormat="true" ht="21" hidden="false" customHeight="true" outlineLevel="0" collapsed="false">
      <c r="A102" s="2852" t="n">
        <v>12</v>
      </c>
      <c r="B102" s="2812" t="s">
        <v>3080</v>
      </c>
      <c r="C102" s="2710" t="n">
        <v>11</v>
      </c>
      <c r="D102" s="2721" t="s">
        <v>3061</v>
      </c>
      <c r="E102" s="2712"/>
      <c r="F102" s="2758" t="n">
        <v>1</v>
      </c>
      <c r="G102" s="2759" t="n">
        <v>25.5757</v>
      </c>
      <c r="H102" s="2759" t="n">
        <v>25.5757</v>
      </c>
      <c r="I102" s="2760" t="n">
        <f aca="false">H102-G102</f>
        <v>0</v>
      </c>
      <c r="J102" s="2710" t="n">
        <v>40000</v>
      </c>
      <c r="K102" s="2761"/>
      <c r="L102" s="2846" t="n">
        <f aca="false">I102*J102*F102</f>
        <v>0</v>
      </c>
      <c r="M102" s="2846" t="n">
        <f aca="false">L102*$K$109/$L$109</f>
        <v>0</v>
      </c>
      <c r="N102" s="2710" t="s">
        <v>3052</v>
      </c>
      <c r="O102" s="2853"/>
      <c r="P102" s="2854"/>
      <c r="Q102" s="2854"/>
      <c r="R102" s="2854" t="str">
        <f aca="false">B102</f>
        <v>11 kV Kalu Haji Road Feeder (F-8)</v>
      </c>
      <c r="S102" s="2855" t="n">
        <f aca="false">M102</f>
        <v>0</v>
      </c>
      <c r="T102" s="2854" t="n">
        <v>0</v>
      </c>
      <c r="U102" s="1441" t="n">
        <f aca="false">S102-T102</f>
        <v>0</v>
      </c>
      <c r="V102" s="2001" t="e">
        <f aca="false">U102/T102*100</f>
        <v>#DIV/0!</v>
      </c>
      <c r="W102" s="1441" t="e">
        <f aca="false">IF(V102&gt;40,"FAULT",IF(V102&lt;-40,"CHECK","OK"))</f>
        <v>#DIV/0!</v>
      </c>
    </row>
    <row r="103" s="2751" customFormat="true" ht="21" hidden="false" customHeight="true" outlineLevel="0" collapsed="false">
      <c r="A103" s="2850" t="n">
        <v>13</v>
      </c>
      <c r="B103" s="2851" t="s">
        <v>3081</v>
      </c>
      <c r="C103" s="2710" t="n">
        <v>11</v>
      </c>
      <c r="D103" s="2721" t="s">
        <v>3061</v>
      </c>
      <c r="E103" s="2712" t="s">
        <v>3082</v>
      </c>
      <c r="F103" s="2758" t="n">
        <v>1</v>
      </c>
      <c r="G103" s="2759" t="n">
        <v>141739.7</v>
      </c>
      <c r="H103" s="2759" t="n">
        <v>144040.1</v>
      </c>
      <c r="I103" s="2760" t="n">
        <f aca="false">H103-G103</f>
        <v>2300.39999999999</v>
      </c>
      <c r="J103" s="2710" t="n">
        <v>1000</v>
      </c>
      <c r="K103" s="2761"/>
      <c r="L103" s="2846" t="n">
        <f aca="false">F103*I103*J103</f>
        <v>2300399.99999999</v>
      </c>
      <c r="M103" s="2846" t="n">
        <f aca="false">L103*$K$109/$L$109</f>
        <v>2319275.65329734</v>
      </c>
      <c r="N103" s="2856" t="s">
        <v>3052</v>
      </c>
      <c r="O103" s="2821"/>
      <c r="P103" s="2750"/>
      <c r="Q103" s="2750"/>
      <c r="R103" s="2750" t="str">
        <f aca="false">B103</f>
        <v>11 kV Mizmizi Feeder (F-9)</v>
      </c>
      <c r="S103" s="2847" t="n">
        <f aca="false">M103</f>
        <v>2319275.65329734</v>
      </c>
      <c r="T103" s="2750" t="n">
        <v>2238024.88556744</v>
      </c>
      <c r="U103" s="1441" t="n">
        <f aca="false">S103-T103</f>
        <v>81250.7677299017</v>
      </c>
      <c r="V103" s="2001" t="n">
        <f aca="false">U103/T103*100</f>
        <v>3.63046757227193</v>
      </c>
      <c r="W103" s="1441" t="str">
        <f aca="false">IF(V103&gt;40,"FAULT",IF(V103&lt;-40,"CHECK","OK"))</f>
        <v>OK</v>
      </c>
    </row>
    <row r="104" s="2751" customFormat="true" ht="21" hidden="false" customHeight="true" outlineLevel="0" collapsed="false">
      <c r="A104" s="2852" t="n">
        <v>14</v>
      </c>
      <c r="B104" s="2812" t="s">
        <v>3083</v>
      </c>
      <c r="C104" s="2710" t="n">
        <v>11</v>
      </c>
      <c r="D104" s="2721" t="s">
        <v>3061</v>
      </c>
      <c r="E104" s="2712" t="s">
        <v>3084</v>
      </c>
      <c r="F104" s="2758" t="n">
        <v>1</v>
      </c>
      <c r="G104" s="2759" t="n">
        <v>64.2821</v>
      </c>
      <c r="H104" s="2759" t="n">
        <v>71.4752</v>
      </c>
      <c r="I104" s="2760" t="n">
        <f aca="false">H104-G104</f>
        <v>7.1931</v>
      </c>
      <c r="J104" s="2710" t="n">
        <v>40000</v>
      </c>
      <c r="K104" s="2761"/>
      <c r="L104" s="2846" t="n">
        <f aca="false">I104*J104*F104</f>
        <v>287724</v>
      </c>
      <c r="M104" s="2846" t="n">
        <f aca="false">L104*$K$109/$L$109</f>
        <v>290084.884398072</v>
      </c>
      <c r="N104" s="2856" t="s">
        <v>117</v>
      </c>
      <c r="O104" s="2853"/>
      <c r="P104" s="2854"/>
      <c r="Q104" s="2854"/>
      <c r="R104" s="2854" t="str">
        <f aca="false">B104</f>
        <v>11 KV Jhilpar (F-10)</v>
      </c>
      <c r="S104" s="2855" t="n">
        <f aca="false">M104</f>
        <v>290084.884398072</v>
      </c>
      <c r="T104" s="2854" t="n">
        <v>424399.710307017</v>
      </c>
      <c r="U104" s="1441" t="n">
        <f aca="false">S104-T104</f>
        <v>-134314.825908944</v>
      </c>
      <c r="V104" s="2001" t="n">
        <f aca="false">U104/T104*100</f>
        <v>-31.6481898189278</v>
      </c>
      <c r="W104" s="1441" t="str">
        <f aca="false">IF(V104&gt;40,"FAULT",IF(V104&lt;-40,"CHECK","OK"))</f>
        <v>OK</v>
      </c>
    </row>
    <row r="105" s="2751" customFormat="true" ht="21" hidden="false" customHeight="true" outlineLevel="0" collapsed="false">
      <c r="A105" s="2850" t="n">
        <v>15</v>
      </c>
      <c r="B105" s="2851" t="s">
        <v>3085</v>
      </c>
      <c r="C105" s="2710" t="n">
        <v>11</v>
      </c>
      <c r="D105" s="2721" t="s">
        <v>3061</v>
      </c>
      <c r="E105" s="2712" t="s">
        <v>3086</v>
      </c>
      <c r="F105" s="2758" t="n">
        <v>1</v>
      </c>
      <c r="G105" s="2759" t="n">
        <v>0</v>
      </c>
      <c r="H105" s="2759" t="n">
        <v>0</v>
      </c>
      <c r="I105" s="2760" t="n">
        <f aca="false">H105-G105</f>
        <v>0</v>
      </c>
      <c r="J105" s="2710" t="n">
        <v>1000</v>
      </c>
      <c r="K105" s="2761"/>
      <c r="L105" s="2846" t="n">
        <f aca="false">I105*J105*F105</f>
        <v>0</v>
      </c>
      <c r="M105" s="2846" t="n">
        <f aca="false">L105*$K$109/$L$109</f>
        <v>0</v>
      </c>
      <c r="N105" s="2710" t="s">
        <v>3052</v>
      </c>
      <c r="O105" s="2821"/>
      <c r="P105" s="2750"/>
      <c r="Q105" s="2750"/>
      <c r="R105" s="2750" t="str">
        <f aca="false">B105</f>
        <v>11 kV Madrasha Road Feeder (F-11)</v>
      </c>
      <c r="S105" s="2847" t="n">
        <f aca="false">M105</f>
        <v>0</v>
      </c>
      <c r="T105" s="2750" t="n">
        <v>0</v>
      </c>
      <c r="U105" s="1441" t="n">
        <f aca="false">S105-T105</f>
        <v>0</v>
      </c>
      <c r="V105" s="2001" t="e">
        <f aca="false">U105/T105*100</f>
        <v>#DIV/0!</v>
      </c>
      <c r="W105" s="1441" t="e">
        <f aca="false">IF(V105&gt;40,"FAULT",IF(V105&lt;-40,"CHECK","OK"))</f>
        <v>#DIV/0!</v>
      </c>
    </row>
    <row r="106" s="2751" customFormat="true" ht="21" hidden="false" customHeight="true" outlineLevel="0" collapsed="false">
      <c r="A106" s="2857" t="n">
        <v>16</v>
      </c>
      <c r="B106" s="2757" t="s">
        <v>3087</v>
      </c>
      <c r="C106" s="2710" t="n">
        <v>11</v>
      </c>
      <c r="D106" s="2721" t="s">
        <v>3061</v>
      </c>
      <c r="E106" s="2712" t="s">
        <v>3088</v>
      </c>
      <c r="F106" s="2758" t="n">
        <v>1</v>
      </c>
      <c r="G106" s="2759" t="n">
        <v>12873.4</v>
      </c>
      <c r="H106" s="2759" t="n">
        <v>13546.5</v>
      </c>
      <c r="I106" s="2760" t="n">
        <f aca="false">H106-G106</f>
        <v>673.1</v>
      </c>
      <c r="J106" s="2710" t="n">
        <v>1000</v>
      </c>
      <c r="K106" s="2761"/>
      <c r="L106" s="2846" t="n">
        <f aca="false">I106*J106*F106</f>
        <v>673100</v>
      </c>
      <c r="M106" s="2846" t="n">
        <f aca="false">L106*$K$109/$L$109</f>
        <v>678623.040442725</v>
      </c>
      <c r="N106" s="2710" t="s">
        <v>3052</v>
      </c>
      <c r="O106" s="2719"/>
      <c r="P106" s="2763"/>
      <c r="Q106" s="2763"/>
      <c r="R106" s="2763" t="str">
        <f aca="false">B106</f>
        <v>11 kV Orion Pharma Ltd (Old EGCB 335 MW) (F-12)</v>
      </c>
      <c r="S106" s="2858" t="n">
        <f aca="false">M106</f>
        <v>678623.040442725</v>
      </c>
      <c r="T106" s="2763" t="n">
        <v>758130.048556531</v>
      </c>
      <c r="U106" s="1441" t="n">
        <f aca="false">S106-T106</f>
        <v>-79507.0081138065</v>
      </c>
      <c r="V106" s="2001" t="n">
        <f aca="false">U106/T106*100</f>
        <v>-10.4872519253374</v>
      </c>
      <c r="W106" s="1441" t="str">
        <f aca="false">IF(V106&gt;40,"FAULT",IF(V106&lt;-40,"CHECK","OK"))</f>
        <v>OK</v>
      </c>
    </row>
    <row r="107" s="2751" customFormat="true" ht="21" hidden="false" customHeight="true" outlineLevel="0" collapsed="false">
      <c r="A107" s="2850" t="n">
        <v>17</v>
      </c>
      <c r="B107" s="2851" t="s">
        <v>3089</v>
      </c>
      <c r="C107" s="2710" t="n">
        <v>11</v>
      </c>
      <c r="D107" s="2721" t="s">
        <v>3061</v>
      </c>
      <c r="E107" s="2712" t="s">
        <v>3090</v>
      </c>
      <c r="F107" s="2758" t="n">
        <v>1</v>
      </c>
      <c r="G107" s="2759" t="n">
        <v>129895.9</v>
      </c>
      <c r="H107" s="2759" t="n">
        <v>129895.9</v>
      </c>
      <c r="I107" s="2760" t="n">
        <f aca="false">H107-G107</f>
        <v>0</v>
      </c>
      <c r="J107" s="2710" t="n">
        <v>1000</v>
      </c>
      <c r="K107" s="2761"/>
      <c r="L107" s="2846" t="n">
        <f aca="false">I107*J107*F107</f>
        <v>0</v>
      </c>
      <c r="M107" s="2846" t="n">
        <f aca="false">L107*$K$109/$L$109</f>
        <v>0</v>
      </c>
      <c r="N107" s="2710" t="s">
        <v>3052</v>
      </c>
      <c r="O107" s="2821"/>
      <c r="P107" s="2750"/>
      <c r="Q107" s="2750"/>
      <c r="R107" s="2750" t="str">
        <f aca="false">B107</f>
        <v>Seven Horse Feeder (F-13)</v>
      </c>
      <c r="S107" s="2847" t="n">
        <f aca="false">M107</f>
        <v>0</v>
      </c>
      <c r="T107" s="2750" t="n">
        <v>0</v>
      </c>
      <c r="U107" s="1441" t="n">
        <f aca="false">S107-T107</f>
        <v>0</v>
      </c>
      <c r="V107" s="2001" t="e">
        <f aca="false">U107/T107*100</f>
        <v>#DIV/0!</v>
      </c>
      <c r="W107" s="1441" t="e">
        <f aca="false">IF(V107&gt;40,"FAULT",IF(V107&lt;-40,"CHECK","OK"))</f>
        <v>#DIV/0!</v>
      </c>
    </row>
    <row r="108" s="2751" customFormat="true" ht="21" hidden="false" customHeight="true" outlineLevel="0" collapsed="false">
      <c r="A108" s="2850" t="n">
        <v>18</v>
      </c>
      <c r="B108" s="2859" t="s">
        <v>3091</v>
      </c>
      <c r="C108" s="2710" t="n">
        <v>11</v>
      </c>
      <c r="D108" s="2721" t="s">
        <v>3061</v>
      </c>
      <c r="E108" s="2712" t="s">
        <v>3092</v>
      </c>
      <c r="F108" s="2758" t="n">
        <v>1</v>
      </c>
      <c r="G108" s="2759" t="n">
        <v>140787.7</v>
      </c>
      <c r="H108" s="2759" t="n">
        <v>143559.8</v>
      </c>
      <c r="I108" s="2760" t="n">
        <f aca="false">H108-G108</f>
        <v>2772.09999999998</v>
      </c>
      <c r="J108" s="2710" t="n">
        <v>1000</v>
      </c>
      <c r="K108" s="2761"/>
      <c r="L108" s="2846" t="n">
        <f aca="false">I108*J108*F108</f>
        <v>2772099.99999998</v>
      </c>
      <c r="M108" s="2846" t="n">
        <f aca="false">L108*$K$109/$L$109</f>
        <v>2794846.13045797</v>
      </c>
      <c r="N108" s="2710" t="s">
        <v>3052</v>
      </c>
      <c r="O108" s="2821"/>
      <c r="P108" s="2750"/>
      <c r="Q108" s="2750"/>
      <c r="R108" s="2750" t="str">
        <f aca="false">B108</f>
        <v>11 kV Shanti Nagar  (F-14)</v>
      </c>
      <c r="S108" s="2847" t="n">
        <f aca="false">M108</f>
        <v>2794846.13045797</v>
      </c>
      <c r="T108" s="2750" t="n">
        <v>2820775.66033485</v>
      </c>
      <c r="U108" s="1441" t="n">
        <f aca="false">S108-T108</f>
        <v>-25929.5298768776</v>
      </c>
      <c r="V108" s="2001" t="n">
        <f aca="false">U108/T108*100</f>
        <v>-0.919234033443111</v>
      </c>
      <c r="W108" s="1441" t="str">
        <f aca="false">IF(V108&gt;40,"FAULT",IF(V108&lt;-40,"CHECK","OK"))</f>
        <v>OK</v>
      </c>
    </row>
    <row r="109" s="2751" customFormat="true" ht="21" hidden="false" customHeight="true" outlineLevel="0" collapsed="false">
      <c r="A109" s="2860"/>
      <c r="B109" s="2861"/>
      <c r="C109" s="2862"/>
      <c r="D109" s="2862"/>
      <c r="E109" s="2863"/>
      <c r="F109" s="2862"/>
      <c r="G109" s="2864"/>
      <c r="H109" s="2864"/>
      <c r="I109" s="2776"/>
      <c r="J109" s="2865" t="s">
        <v>475</v>
      </c>
      <c r="K109" s="2866" t="n">
        <f aca="false">M93</f>
        <v>14162486.7934333</v>
      </c>
      <c r="L109" s="2866" t="n">
        <f aca="false">SUM(L95:L108)</f>
        <v>14047223.9999999</v>
      </c>
      <c r="M109" s="2866" t="n">
        <f aca="false">SUM(M95:M108)</f>
        <v>14162486.7934333</v>
      </c>
      <c r="N109" s="2867" t="n">
        <f aca="false">(M109-L109)/L109*100</f>
        <v>0.82053787590613</v>
      </c>
      <c r="O109" s="2833"/>
      <c r="P109" s="2750"/>
      <c r="Q109" s="2750"/>
      <c r="R109" s="2750"/>
      <c r="S109" s="2750"/>
      <c r="T109" s="2750"/>
      <c r="U109" s="2750"/>
      <c r="V109" s="2750"/>
      <c r="W109" s="2750"/>
    </row>
    <row r="110" customFormat="false" ht="15.75" hidden="false" customHeight="false" outlineLevel="0" collapsed="false">
      <c r="N110" s="2687"/>
    </row>
    <row r="111" customFormat="false" ht="17.25" hidden="false" customHeight="true" outlineLevel="0" collapsed="false">
      <c r="F111" s="2169" t="s">
        <v>1234</v>
      </c>
      <c r="G111" s="2169"/>
      <c r="H111" s="2169"/>
      <c r="I111" s="2170" t="s">
        <v>212</v>
      </c>
      <c r="J111" s="2077"/>
      <c r="N111" s="2687"/>
    </row>
    <row r="112" customFormat="false" ht="17.25" hidden="false" customHeight="true" outlineLevel="0" collapsed="false">
      <c r="F112" s="2129" t="s">
        <v>3052</v>
      </c>
      <c r="G112" s="2017" t="s">
        <v>1367</v>
      </c>
      <c r="H112" s="2017"/>
      <c r="I112" s="2310" t="n">
        <f aca="false">SUM(M95:M103,M105:M108)</f>
        <v>13872401.9090352</v>
      </c>
      <c r="J112" s="2077"/>
      <c r="N112" s="2687"/>
    </row>
    <row r="113" customFormat="false" ht="17.25" hidden="false" customHeight="true" outlineLevel="0" collapsed="false">
      <c r="F113" s="2129" t="s">
        <v>117</v>
      </c>
      <c r="G113" s="2017" t="s">
        <v>1367</v>
      </c>
      <c r="H113" s="2017"/>
      <c r="I113" s="2310" t="n">
        <f aca="false">M104</f>
        <v>290084.884398072</v>
      </c>
      <c r="J113" s="2077"/>
      <c r="N113" s="2687"/>
    </row>
    <row r="114" customFormat="false" ht="17.25" hidden="false" customHeight="true" outlineLevel="0" collapsed="false">
      <c r="F114" s="2129"/>
      <c r="G114" s="2017"/>
      <c r="H114" s="2017"/>
      <c r="I114" s="2171"/>
      <c r="J114" s="2077"/>
      <c r="N114" s="2687"/>
    </row>
    <row r="115" customFormat="false" ht="17.25" hidden="false" customHeight="true" outlineLevel="0" collapsed="false">
      <c r="E115" s="2051"/>
      <c r="F115" s="2129"/>
      <c r="G115" s="2017"/>
      <c r="H115" s="2017"/>
      <c r="I115" s="2171"/>
      <c r="J115" s="2077"/>
      <c r="N115" s="2687"/>
    </row>
    <row r="116" customFormat="false" ht="17.25" hidden="false" customHeight="true" outlineLevel="0" collapsed="false">
      <c r="F116" s="2260"/>
      <c r="G116" s="2017"/>
      <c r="H116" s="2017"/>
      <c r="I116" s="2171"/>
      <c r="J116" s="2077"/>
      <c r="N116" s="2687"/>
    </row>
    <row r="117" customFormat="false" ht="17.25" hidden="false" customHeight="true" outlineLevel="0" collapsed="false">
      <c r="F117" s="2241" t="s">
        <v>1239</v>
      </c>
      <c r="G117" s="2241"/>
      <c r="H117" s="2241"/>
      <c r="I117" s="2242" t="n">
        <f aca="false">SUM(I112:I116)</f>
        <v>14162486.7934333</v>
      </c>
      <c r="J117" s="2130" t="n">
        <f aca="false">I117-M109</f>
        <v>0</v>
      </c>
      <c r="N117" s="2687"/>
    </row>
    <row r="118" customFormat="false" ht="15.75" hidden="false" customHeight="false" outlineLevel="0" collapsed="false">
      <c r="F118" s="2103"/>
      <c r="G118" s="2077"/>
      <c r="H118" s="2077"/>
      <c r="I118" s="2077"/>
      <c r="J118" s="2077"/>
      <c r="N118" s="2687"/>
    </row>
    <row r="119" customFormat="false" ht="15.75" hidden="false" customHeight="false" outlineLevel="0" collapsed="false">
      <c r="A119" s="2077"/>
      <c r="B119" s="2078"/>
      <c r="C119" s="2051"/>
      <c r="D119" s="2418"/>
      <c r="E119" s="2686"/>
      <c r="F119" s="2077"/>
      <c r="G119" s="2077"/>
      <c r="H119" s="2077"/>
      <c r="I119" s="2077"/>
      <c r="J119" s="2077"/>
      <c r="K119" s="2080"/>
      <c r="L119" s="2077"/>
      <c r="M119" s="2077"/>
      <c r="N119" s="2687"/>
      <c r="O119" s="2077"/>
    </row>
    <row r="120" customFormat="false" ht="25.5" hidden="false" customHeight="false" outlineLevel="0" collapsed="false">
      <c r="A120" s="2174"/>
      <c r="B120" s="2175" t="s">
        <v>3093</v>
      </c>
      <c r="C120" s="2175"/>
      <c r="D120" s="2175"/>
      <c r="E120" s="2175"/>
      <c r="F120" s="2175"/>
      <c r="G120" s="2175"/>
      <c r="H120" s="2175"/>
      <c r="I120" s="2175"/>
      <c r="J120" s="2175"/>
      <c r="K120" s="2175"/>
      <c r="L120" s="2175"/>
      <c r="M120" s="2175"/>
      <c r="N120" s="2556"/>
      <c r="O120" s="2077"/>
    </row>
    <row r="121" customFormat="false" ht="15.75" hidden="false" customHeight="false" outlineLevel="0" collapsed="false">
      <c r="A121" s="2077"/>
      <c r="B121" s="2078"/>
      <c r="C121" s="2051"/>
      <c r="D121" s="2418"/>
      <c r="E121" s="2686"/>
      <c r="F121" s="2077"/>
      <c r="G121" s="2077"/>
      <c r="H121" s="2077"/>
      <c r="I121" s="2077"/>
      <c r="J121" s="2077"/>
      <c r="K121" s="2080"/>
      <c r="L121" s="2077"/>
      <c r="M121" s="2077"/>
      <c r="N121" s="2556"/>
      <c r="O121" s="2077"/>
    </row>
    <row r="122" customFormat="false" ht="15.75" hidden="false" customHeight="false" outlineLevel="0" collapsed="false">
      <c r="A122" s="2077"/>
      <c r="B122" s="2078"/>
      <c r="C122" s="2051"/>
      <c r="D122" s="2418"/>
      <c r="E122" s="2686"/>
      <c r="F122" s="2077"/>
      <c r="G122" s="2077"/>
      <c r="H122" s="2077"/>
      <c r="I122" s="2077"/>
      <c r="J122" s="2077"/>
      <c r="K122" s="2080"/>
      <c r="L122" s="2077"/>
      <c r="M122" s="2077"/>
      <c r="N122" s="2556"/>
      <c r="O122" s="2077"/>
    </row>
    <row r="123" customFormat="false" ht="31.5" hidden="false" customHeight="false" outlineLevel="0" collapsed="false">
      <c r="A123" s="2270" t="s">
        <v>3094</v>
      </c>
      <c r="B123" s="2270"/>
      <c r="C123" s="2270"/>
      <c r="D123" s="2270"/>
      <c r="E123" s="2270"/>
      <c r="F123" s="2270"/>
      <c r="G123" s="2270"/>
      <c r="H123" s="2270"/>
      <c r="I123" s="2270"/>
      <c r="J123" s="2270"/>
      <c r="K123" s="2270"/>
      <c r="L123" s="2270"/>
      <c r="M123" s="2270"/>
      <c r="N123" s="2270"/>
      <c r="O123" s="1989" t="str">
        <f aca="false">$O$6</f>
        <v>Month June-2023</v>
      </c>
      <c r="R123" s="1990" t="s">
        <v>1069</v>
      </c>
      <c r="S123" s="1991" t="str">
        <f aca="false">O123</f>
        <v>Month June-2023</v>
      </c>
      <c r="T123" s="1990" t="s">
        <v>1070</v>
      </c>
      <c r="U123" s="1990" t="s">
        <v>1071</v>
      </c>
      <c r="V123" s="1990" t="s">
        <v>2997</v>
      </c>
      <c r="W123" s="1990" t="s">
        <v>1073</v>
      </c>
    </row>
    <row r="124" customFormat="false" ht="15.75" hidden="false" customHeight="true" outlineLevel="0" collapsed="false">
      <c r="A124" s="1992" t="s">
        <v>794</v>
      </c>
      <c r="B124" s="1993" t="s">
        <v>1074</v>
      </c>
      <c r="C124" s="1994" t="s">
        <v>1075</v>
      </c>
      <c r="D124" s="1994"/>
      <c r="E124" s="1994"/>
      <c r="F124" s="1996" t="s">
        <v>45</v>
      </c>
      <c r="G124" s="1996" t="s">
        <v>1076</v>
      </c>
      <c r="H124" s="1996"/>
      <c r="I124" s="1996"/>
      <c r="J124" s="1996" t="s">
        <v>29</v>
      </c>
      <c r="K124" s="1996" t="s">
        <v>1077</v>
      </c>
      <c r="L124" s="1996"/>
      <c r="M124" s="1994" t="s">
        <v>1134</v>
      </c>
      <c r="N124" s="2868"/>
      <c r="O124" s="1997" t="s">
        <v>479</v>
      </c>
    </row>
    <row r="125" customFormat="false" ht="15.75" hidden="false" customHeight="false" outlineLevel="0" collapsed="false">
      <c r="A125" s="1992"/>
      <c r="B125" s="1993"/>
      <c r="C125" s="1998" t="s">
        <v>1079</v>
      </c>
      <c r="D125" s="1998"/>
      <c r="E125" s="2869" t="s">
        <v>1080</v>
      </c>
      <c r="F125" s="1996"/>
      <c r="G125" s="2249" t="n">
        <f aca="false">'NORTH-1'!$H$8</f>
        <v>44929</v>
      </c>
      <c r="H125" s="2249" t="n">
        <f aca="false">'NORTH-1'!$H$8</f>
        <v>44929</v>
      </c>
      <c r="I125" s="2000" t="s">
        <v>47</v>
      </c>
      <c r="J125" s="1996"/>
      <c r="K125" s="2000" t="s">
        <v>1081</v>
      </c>
      <c r="L125" s="2000" t="s">
        <v>1082</v>
      </c>
      <c r="M125" s="1994" t="s">
        <v>1083</v>
      </c>
      <c r="N125" s="2870" t="s">
        <v>741</v>
      </c>
      <c r="O125" s="1997"/>
      <c r="S125" s="1441" t="n">
        <v>15283200.0000001</v>
      </c>
      <c r="T125" s="1441" t="n">
        <v>15283200.0000001</v>
      </c>
      <c r="U125" s="1441" t="n">
        <f aca="false">S125-T125</f>
        <v>0</v>
      </c>
      <c r="V125" s="2001" t="n">
        <f aca="false">U125/T125*100</f>
        <v>0</v>
      </c>
      <c r="W125" s="1441" t="str">
        <f aca="false">IF(V125&gt;40,"FAULT",IF(V125&lt;-40,"CHECK","OK"))</f>
        <v>OK</v>
      </c>
    </row>
    <row r="126" customFormat="false" ht="15.75" hidden="false" customHeight="false" outlineLevel="0" collapsed="false">
      <c r="A126" s="2002" t="n">
        <v>1</v>
      </c>
      <c r="B126" s="2003" t="n">
        <v>2</v>
      </c>
      <c r="C126" s="2004" t="n">
        <v>4</v>
      </c>
      <c r="D126" s="2004"/>
      <c r="E126" s="2871" t="n">
        <v>5</v>
      </c>
      <c r="F126" s="2002" t="n">
        <v>7</v>
      </c>
      <c r="G126" s="2002" t="n">
        <v>9</v>
      </c>
      <c r="H126" s="2002" t="n">
        <v>9</v>
      </c>
      <c r="I126" s="2002" t="s">
        <v>1084</v>
      </c>
      <c r="J126" s="2002" t="n">
        <v>11</v>
      </c>
      <c r="K126" s="2002" t="s">
        <v>1085</v>
      </c>
      <c r="L126" s="2002" t="s">
        <v>1086</v>
      </c>
      <c r="M126" s="2002" t="n">
        <v>14</v>
      </c>
      <c r="N126" s="2872" t="n">
        <v>15</v>
      </c>
      <c r="O126" s="2002" t="n">
        <v>16</v>
      </c>
    </row>
    <row r="127" customFormat="false" ht="15.75" hidden="false" customHeight="false" outlineLevel="0" collapsed="false">
      <c r="A127" s="2016"/>
      <c r="B127" s="2008" t="s">
        <v>3095</v>
      </c>
      <c r="C127" s="2009"/>
      <c r="D127" s="2009"/>
      <c r="E127" s="2731"/>
      <c r="F127" s="2009"/>
      <c r="G127" s="2009"/>
      <c r="H127" s="2009"/>
      <c r="I127" s="2009"/>
      <c r="J127" s="2009"/>
      <c r="K127" s="2010"/>
      <c r="L127" s="2009"/>
      <c r="M127" s="2013"/>
      <c r="N127" s="2873"/>
      <c r="O127" s="2027"/>
    </row>
    <row r="128" customFormat="false" ht="15.75" hidden="false" customHeight="false" outlineLevel="0" collapsed="false">
      <c r="A128" s="2176" t="n">
        <f aca="false">A59</f>
        <v>8</v>
      </c>
      <c r="B128" s="2177" t="str">
        <f aca="false">B59</f>
        <v>33 kV Demra-1 Feeder</v>
      </c>
      <c r="C128" s="2874" t="n">
        <f aca="false">C59</f>
        <v>33</v>
      </c>
      <c r="D128" s="2874" t="str">
        <f aca="false">D59</f>
        <v>DPDC</v>
      </c>
      <c r="E128" s="2875" t="str">
        <f aca="false">E59</f>
        <v>07389489</v>
      </c>
      <c r="F128" s="2876" t="n">
        <f aca="false">F59</f>
        <v>1</v>
      </c>
      <c r="G128" s="2877" t="n">
        <f aca="false">G59</f>
        <v>6047.67</v>
      </c>
      <c r="H128" s="2877" t="n">
        <f aca="false">H59</f>
        <v>6094.16</v>
      </c>
      <c r="I128" s="2878" t="n">
        <f aca="false">I59</f>
        <v>46.4899999999998</v>
      </c>
      <c r="J128" s="2879" t="n">
        <f aca="false">J59</f>
        <v>240000</v>
      </c>
      <c r="K128" s="2880" t="n">
        <f aca="false">K59</f>
        <v>0</v>
      </c>
      <c r="L128" s="2881" t="n">
        <f aca="false">L59</f>
        <v>11157599.9999999</v>
      </c>
      <c r="M128" s="2186" t="n">
        <f aca="false">M59</f>
        <v>11133141.8841177</v>
      </c>
      <c r="N128" s="2214"/>
      <c r="O128" s="2187"/>
    </row>
    <row r="129" customFormat="false" ht="15.75" hidden="false" customHeight="false" outlineLevel="0" collapsed="false">
      <c r="A129" s="2176" t="n">
        <f aca="false">A60</f>
        <v>0</v>
      </c>
      <c r="B129" s="2177" t="n">
        <f aca="false">B60</f>
        <v>0</v>
      </c>
      <c r="C129" s="2882" t="n">
        <f aca="false">C60</f>
        <v>33</v>
      </c>
      <c r="D129" s="2882" t="str">
        <f aca="false">D60</f>
        <v>P.Cell</v>
      </c>
      <c r="E129" s="2883" t="str">
        <f aca="false">E60</f>
        <v>08993676</v>
      </c>
      <c r="F129" s="2884" t="n">
        <f aca="false">F60</f>
        <v>1</v>
      </c>
      <c r="G129" s="2885" t="n">
        <f aca="false">G60</f>
        <v>5693.208</v>
      </c>
      <c r="H129" s="2885" t="n">
        <f aca="false">H60</f>
        <v>5739.735</v>
      </c>
      <c r="I129" s="2886" t="n">
        <f aca="false">I60</f>
        <v>46.5270000000001</v>
      </c>
      <c r="J129" s="2882" t="n">
        <f aca="false">J60</f>
        <v>240000</v>
      </c>
      <c r="K129" s="2887" t="n">
        <f aca="false">K60</f>
        <v>0</v>
      </c>
      <c r="L129" s="2888" t="n">
        <f aca="false">L60</f>
        <v>11166480</v>
      </c>
      <c r="M129" s="2186" t="n">
        <f aca="false">M60</f>
        <v>11142002.4186351</v>
      </c>
      <c r="N129" s="2214"/>
      <c r="O129" s="2187"/>
    </row>
    <row r="130" customFormat="false" ht="15.75" hidden="false" customHeight="false" outlineLevel="0" collapsed="false">
      <c r="A130" s="2176" t="n">
        <f aca="false">A61</f>
        <v>13</v>
      </c>
      <c r="B130" s="2177" t="str">
        <f aca="false">B61</f>
        <v>33 kV Demra-2 Feeder</v>
      </c>
      <c r="C130" s="2889" t="n">
        <f aca="false">C61</f>
        <v>33</v>
      </c>
      <c r="D130" s="2879" t="str">
        <f aca="false">D61</f>
        <v>DPDC</v>
      </c>
      <c r="E130" s="2890" t="str">
        <f aca="false">E61</f>
        <v>07389484</v>
      </c>
      <c r="F130" s="2891" t="n">
        <f aca="false">F61</f>
        <v>1</v>
      </c>
      <c r="G130" s="2892" t="n">
        <f aca="false">G61</f>
        <v>5523.57</v>
      </c>
      <c r="H130" s="2892" t="n">
        <f aca="false">H61</f>
        <v>5573.43</v>
      </c>
      <c r="I130" s="2893" t="n">
        <f aca="false">I61</f>
        <v>49.8600000000006</v>
      </c>
      <c r="J130" s="2889" t="n">
        <f aca="false">J61</f>
        <v>240000</v>
      </c>
      <c r="K130" s="2894" t="n">
        <f aca="false">K61</f>
        <v>0</v>
      </c>
      <c r="L130" s="2895" t="n">
        <f aca="false">L61</f>
        <v>11966400.0000001</v>
      </c>
      <c r="M130" s="2186" t="n">
        <f aca="false">M61</f>
        <v>11940168.9469158</v>
      </c>
      <c r="N130" s="2214"/>
      <c r="O130" s="2187"/>
    </row>
    <row r="131" customFormat="false" ht="15.75" hidden="false" customHeight="false" outlineLevel="0" collapsed="false">
      <c r="A131" s="2188" t="n">
        <f aca="false">A62</f>
        <v>0</v>
      </c>
      <c r="B131" s="2177" t="n">
        <f aca="false">B62</f>
        <v>0</v>
      </c>
      <c r="C131" s="2726" t="n">
        <f aca="false">C62</f>
        <v>33</v>
      </c>
      <c r="D131" s="2726" t="str">
        <f aca="false">D62</f>
        <v>P.Cell</v>
      </c>
      <c r="E131" s="2896" t="str">
        <f aca="false">E62</f>
        <v>08993665</v>
      </c>
      <c r="F131" s="2897" t="n">
        <f aca="false">F62</f>
        <v>1</v>
      </c>
      <c r="G131" s="2886" t="n">
        <f aca="false">G62</f>
        <v>5231.773</v>
      </c>
      <c r="H131" s="2886" t="n">
        <f aca="false">H62</f>
        <v>5281.677</v>
      </c>
      <c r="I131" s="2886" t="n">
        <f aca="false">I62</f>
        <v>49.9039999999995</v>
      </c>
      <c r="J131" s="2898" t="n">
        <f aca="false">J62</f>
        <v>240000</v>
      </c>
      <c r="K131" s="2899" t="n">
        <f aca="false">K62</f>
        <v>0</v>
      </c>
      <c r="L131" s="2881" t="n">
        <f aca="false">L62</f>
        <v>11976959.9999999</v>
      </c>
      <c r="M131" s="2186" t="n">
        <f aca="false">M62</f>
        <v>11950705.798774</v>
      </c>
      <c r="N131" s="2214"/>
      <c r="O131" s="2027"/>
    </row>
    <row r="132" customFormat="false" ht="15.75" hidden="false" customHeight="false" outlineLevel="0" collapsed="false">
      <c r="A132" s="2016"/>
      <c r="B132" s="2189"/>
      <c r="C132" s="2190"/>
      <c r="D132" s="2191"/>
      <c r="E132" s="1066"/>
      <c r="F132" s="2511"/>
      <c r="G132" s="2193"/>
      <c r="H132" s="2193"/>
      <c r="I132" s="2193"/>
      <c r="J132" s="2142" t="s">
        <v>475</v>
      </c>
      <c r="K132" s="2130" t="n">
        <f aca="false">K131+K129</f>
        <v>0</v>
      </c>
      <c r="L132" s="2130" t="n">
        <f aca="false">L128+L130</f>
        <v>23124000.0000001</v>
      </c>
      <c r="M132" s="2130" t="n">
        <f aca="false">M128+M130</f>
        <v>23073310.8310335</v>
      </c>
      <c r="N132" s="2900"/>
      <c r="O132" s="2027"/>
    </row>
    <row r="133" customFormat="false" ht="15.75" hidden="false" customHeight="false" outlineLevel="0" collapsed="false">
      <c r="A133" s="2027"/>
      <c r="B133" s="2008" t="s">
        <v>3096</v>
      </c>
      <c r="C133" s="2009"/>
      <c r="D133" s="2009"/>
      <c r="E133" s="2731"/>
      <c r="F133" s="2009"/>
      <c r="G133" s="2009"/>
      <c r="H133" s="2009"/>
      <c r="I133" s="2009"/>
      <c r="J133" s="2195"/>
      <c r="K133" s="2196"/>
      <c r="L133" s="2197"/>
      <c r="M133" s="2197"/>
      <c r="N133" s="2873"/>
      <c r="O133" s="2151"/>
    </row>
    <row r="134" s="2751" customFormat="true" ht="15.75" hidden="false" customHeight="true" outlineLevel="0" collapsed="false">
      <c r="A134" s="2781" t="n">
        <v>5</v>
      </c>
      <c r="B134" s="2859" t="s">
        <v>3097</v>
      </c>
      <c r="C134" s="2848" t="n">
        <v>33</v>
      </c>
      <c r="D134" s="2848" t="s">
        <v>69</v>
      </c>
      <c r="E134" s="2901" t="s">
        <v>3098</v>
      </c>
      <c r="F134" s="2902" t="n">
        <v>3</v>
      </c>
      <c r="G134" s="2812" t="n">
        <v>270310.8</v>
      </c>
      <c r="H134" s="2812" t="n">
        <v>292407.2</v>
      </c>
      <c r="I134" s="2815" t="n">
        <f aca="false">H134-G134</f>
        <v>22096.4</v>
      </c>
      <c r="J134" s="2811" t="n">
        <v>240</v>
      </c>
      <c r="K134" s="2903" t="n">
        <f aca="false">F134*I134*J134</f>
        <v>15909408</v>
      </c>
      <c r="L134" s="2904"/>
      <c r="M134" s="2750"/>
      <c r="N134" s="2841"/>
      <c r="O134" s="2821"/>
      <c r="P134" s="2750"/>
      <c r="Q134" s="2750"/>
      <c r="R134" s="2750"/>
      <c r="S134" s="2750"/>
      <c r="T134" s="2750"/>
      <c r="U134" s="2750"/>
      <c r="V134" s="2750"/>
      <c r="W134" s="2750"/>
    </row>
    <row r="135" s="2751" customFormat="true" ht="15.75" hidden="false" customHeight="true" outlineLevel="0" collapsed="false">
      <c r="A135" s="2905" t="n">
        <v>6</v>
      </c>
      <c r="B135" s="2906" t="s">
        <v>3099</v>
      </c>
      <c r="C135" s="2907" t="n">
        <v>33</v>
      </c>
      <c r="D135" s="2908" t="s">
        <v>301</v>
      </c>
      <c r="E135" s="2909" t="n">
        <v>9155454</v>
      </c>
      <c r="F135" s="2910" t="n">
        <v>1</v>
      </c>
      <c r="G135" s="2911" t="n">
        <v>574</v>
      </c>
      <c r="H135" s="2911" t="n">
        <v>574</v>
      </c>
      <c r="I135" s="2912" t="n">
        <f aca="false">H135-G135</f>
        <v>0</v>
      </c>
      <c r="J135" s="2908" t="n">
        <v>360000</v>
      </c>
      <c r="K135" s="2913" t="n">
        <f aca="false">F135*I135*J135</f>
        <v>0</v>
      </c>
      <c r="L135" s="2914"/>
      <c r="M135" s="2750"/>
      <c r="N135" s="2841"/>
      <c r="O135" s="2821" t="s">
        <v>3100</v>
      </c>
      <c r="P135" s="2750"/>
      <c r="Q135" s="2750"/>
      <c r="R135" s="2750"/>
      <c r="S135" s="2750"/>
      <c r="T135" s="2750"/>
      <c r="U135" s="2750"/>
      <c r="V135" s="2750"/>
      <c r="W135" s="2750"/>
    </row>
    <row r="136" customFormat="false" ht="15.75" hidden="false" customHeight="false" outlineLevel="0" collapsed="false">
      <c r="A136" s="2027"/>
      <c r="B136" s="2189"/>
      <c r="C136" s="2190"/>
      <c r="D136" s="2191"/>
      <c r="E136" s="1066"/>
      <c r="F136" s="2511"/>
      <c r="G136" s="2193"/>
      <c r="H136" s="2193" t="n">
        <v>0</v>
      </c>
      <c r="I136" s="2204"/>
      <c r="J136" s="2142" t="s">
        <v>475</v>
      </c>
      <c r="K136" s="2130" t="n">
        <f aca="false">SUM(K134:K135)</f>
        <v>15909408</v>
      </c>
      <c r="L136" s="2130" t="n">
        <f aca="false">SUM(L134:L135)</f>
        <v>0</v>
      </c>
      <c r="M136" s="2130" t="n">
        <f aca="false">SUM(M134:M135)</f>
        <v>0</v>
      </c>
      <c r="N136" s="2915"/>
      <c r="O136" s="2151"/>
    </row>
    <row r="137" customFormat="false" ht="15.75" hidden="false" customHeight="false" outlineLevel="0" collapsed="false">
      <c r="A137" s="2027"/>
      <c r="B137" s="2058" t="s">
        <v>3101</v>
      </c>
      <c r="C137" s="2059"/>
      <c r="D137" s="2059"/>
      <c r="E137" s="2780"/>
      <c r="F137" s="2059"/>
      <c r="G137" s="2059"/>
      <c r="H137" s="2059" t="n">
        <v>0</v>
      </c>
      <c r="I137" s="2059"/>
      <c r="J137" s="2059"/>
      <c r="K137" s="2060"/>
      <c r="L137" s="2059"/>
      <c r="M137" s="2063"/>
      <c r="N137" s="2843"/>
      <c r="O137" s="2015"/>
    </row>
    <row r="138" s="2751" customFormat="true" ht="15.75" hidden="false" customHeight="true" outlineLevel="0" collapsed="false">
      <c r="A138" s="2848" t="n">
        <v>10</v>
      </c>
      <c r="B138" s="2859" t="s">
        <v>3102</v>
      </c>
      <c r="C138" s="2848" t="n">
        <v>33</v>
      </c>
      <c r="D138" s="2441" t="s">
        <v>1108</v>
      </c>
      <c r="E138" s="2901" t="s">
        <v>3103</v>
      </c>
      <c r="F138" s="2916" t="n">
        <v>1</v>
      </c>
      <c r="G138" s="2859" t="n">
        <v>1006.87</v>
      </c>
      <c r="H138" s="2859" t="n">
        <v>1008.73</v>
      </c>
      <c r="I138" s="2815" t="n">
        <f aca="false">H138-G138</f>
        <v>1.86000000000001</v>
      </c>
      <c r="J138" s="2848" t="n">
        <v>240000</v>
      </c>
      <c r="K138" s="2917"/>
      <c r="L138" s="2918" t="n">
        <f aca="false">J138*I138*F138</f>
        <v>446400.000000003</v>
      </c>
      <c r="M138" s="2750"/>
      <c r="N138" s="2071" t="s">
        <v>3052</v>
      </c>
      <c r="O138" s="2821"/>
      <c r="P138" s="2750"/>
      <c r="Q138" s="2750"/>
      <c r="R138" s="2750"/>
      <c r="S138" s="2750"/>
      <c r="T138" s="2750"/>
      <c r="U138" s="2750"/>
      <c r="V138" s="2750"/>
      <c r="W138" s="2750"/>
    </row>
    <row r="139" customFormat="false" ht="15.75" hidden="false" customHeight="false" outlineLevel="0" collapsed="false">
      <c r="A139" s="2027"/>
      <c r="B139" s="2017" t="s">
        <v>1252</v>
      </c>
      <c r="C139" s="2018" t="n">
        <v>33</v>
      </c>
      <c r="D139" s="2443"/>
      <c r="E139" s="2919"/>
      <c r="F139" s="2071"/>
      <c r="G139" s="2022"/>
      <c r="H139" s="2022" t="n">
        <v>0</v>
      </c>
      <c r="I139" s="2022"/>
      <c r="J139" s="2027"/>
      <c r="K139" s="2024"/>
      <c r="L139" s="2029" t="n">
        <f aca="false">J139*I139*F139</f>
        <v>0</v>
      </c>
      <c r="M139" s="2029"/>
      <c r="N139" s="2071"/>
      <c r="O139" s="2027"/>
    </row>
    <row r="140" customFormat="false" ht="15.75" hidden="false" customHeight="false" outlineLevel="0" collapsed="false">
      <c r="A140" s="2027"/>
      <c r="B140" s="2037"/>
      <c r="C140" s="2038"/>
      <c r="D140" s="2038"/>
      <c r="E140" s="2728"/>
      <c r="F140" s="2041"/>
      <c r="G140" s="2041"/>
      <c r="H140" s="2041" t="n">
        <v>0</v>
      </c>
      <c r="I140" s="2041"/>
      <c r="J140" s="2037" t="s">
        <v>1110</v>
      </c>
      <c r="K140" s="2068"/>
      <c r="L140" s="2076" t="n">
        <f aca="false">SUM(L138:L139)</f>
        <v>446400.000000003</v>
      </c>
      <c r="M140" s="2055"/>
      <c r="O140" s="2027"/>
    </row>
    <row r="141" customFormat="false" ht="15.75" hidden="false" customHeight="false" outlineLevel="0" collapsed="false">
      <c r="A141" s="2027"/>
      <c r="B141" s="2189"/>
      <c r="C141" s="2190"/>
      <c r="D141" s="2191"/>
      <c r="E141" s="1066"/>
      <c r="F141" s="2511"/>
      <c r="G141" s="2193"/>
      <c r="H141" s="2193" t="n">
        <v>0</v>
      </c>
      <c r="I141" s="2204"/>
      <c r="J141" s="2142"/>
      <c r="K141" s="2207"/>
      <c r="L141" s="2130"/>
      <c r="M141" s="2130"/>
      <c r="N141" s="2915"/>
      <c r="O141" s="2151"/>
    </row>
    <row r="142" customFormat="false" ht="15.75" hidden="false" customHeight="false" outlineLevel="0" collapsed="false">
      <c r="A142" s="2132"/>
      <c r="B142" s="2058" t="s">
        <v>3104</v>
      </c>
      <c r="C142" s="2059"/>
      <c r="D142" s="2059"/>
      <c r="E142" s="2780"/>
      <c r="F142" s="2059"/>
      <c r="G142" s="2059"/>
      <c r="H142" s="2059" t="n">
        <v>0</v>
      </c>
      <c r="I142" s="2059"/>
      <c r="J142" s="2208"/>
      <c r="K142" s="2209"/>
      <c r="L142" s="2210"/>
      <c r="M142" s="2210"/>
      <c r="N142" s="2843"/>
      <c r="O142" s="2151"/>
    </row>
    <row r="143" s="2751" customFormat="true" ht="15.75" hidden="false" customHeight="true" outlineLevel="0" collapsed="false">
      <c r="A143" s="2799" t="n">
        <v>7</v>
      </c>
      <c r="B143" s="2920" t="s">
        <v>1254</v>
      </c>
      <c r="C143" s="2811" t="n">
        <v>33</v>
      </c>
      <c r="D143" s="2811" t="s">
        <v>69</v>
      </c>
      <c r="E143" s="2813" t="s">
        <v>3105</v>
      </c>
      <c r="F143" s="2793" t="n">
        <v>1</v>
      </c>
      <c r="G143" s="2812" t="n">
        <v>645996.4</v>
      </c>
      <c r="H143" s="2812" t="n">
        <v>690613.3</v>
      </c>
      <c r="I143" s="2815" t="n">
        <f aca="false">H143-G143</f>
        <v>44616.9</v>
      </c>
      <c r="J143" s="2811" t="n">
        <v>240</v>
      </c>
      <c r="K143" s="2817"/>
      <c r="L143" s="2921" t="n">
        <f aca="false">F143*I143*J143</f>
        <v>10708056</v>
      </c>
      <c r="M143" s="2750"/>
      <c r="N143" s="2841"/>
      <c r="O143" s="2821"/>
      <c r="P143" s="2750"/>
      <c r="Q143" s="2750"/>
      <c r="R143" s="2750"/>
      <c r="S143" s="2750"/>
      <c r="T143" s="2750"/>
      <c r="U143" s="2750"/>
      <c r="V143" s="2750"/>
      <c r="W143" s="2750"/>
    </row>
    <row r="144" s="2751" customFormat="true" ht="15.75" hidden="false" customHeight="true" outlineLevel="0" collapsed="false">
      <c r="A144" s="2922" t="n">
        <v>8</v>
      </c>
      <c r="B144" s="2923" t="s">
        <v>3106</v>
      </c>
      <c r="C144" s="2924" t="n">
        <v>33</v>
      </c>
      <c r="D144" s="2924" t="s">
        <v>69</v>
      </c>
      <c r="E144" s="2925" t="s">
        <v>3107</v>
      </c>
      <c r="F144" s="2926" t="n">
        <v>1</v>
      </c>
      <c r="G144" s="2927"/>
      <c r="H144" s="2927" t="n">
        <v>0</v>
      </c>
      <c r="I144" s="2815"/>
      <c r="J144" s="2924" t="n">
        <v>240</v>
      </c>
      <c r="K144" s="2928"/>
      <c r="L144" s="2929" t="n">
        <f aca="false">F144*I144*J144</f>
        <v>0</v>
      </c>
      <c r="M144" s="2854"/>
      <c r="N144" s="2841"/>
      <c r="O144" s="2853"/>
      <c r="P144" s="2854"/>
      <c r="Q144" s="2854"/>
      <c r="R144" s="2854"/>
      <c r="S144" s="2854"/>
      <c r="T144" s="2854"/>
      <c r="U144" s="2854"/>
      <c r="V144" s="2854"/>
      <c r="W144" s="2854"/>
    </row>
    <row r="145" s="2751" customFormat="true" ht="15.75" hidden="false" customHeight="true" outlineLevel="0" collapsed="false">
      <c r="A145" s="2781" t="n">
        <v>9</v>
      </c>
      <c r="B145" s="2930" t="s">
        <v>675</v>
      </c>
      <c r="C145" s="2848" t="n">
        <v>33</v>
      </c>
      <c r="D145" s="2848"/>
      <c r="E145" s="2901"/>
      <c r="F145" s="2916" t="n">
        <v>1</v>
      </c>
      <c r="G145" s="2812"/>
      <c r="H145" s="2812" t="n">
        <v>0</v>
      </c>
      <c r="I145" s="2815"/>
      <c r="J145" s="2811" t="n">
        <v>180</v>
      </c>
      <c r="K145" s="2931"/>
      <c r="L145" s="2918" t="n">
        <f aca="false">K153</f>
        <v>0</v>
      </c>
      <c r="M145" s="2750"/>
      <c r="N145" s="2841"/>
      <c r="O145" s="2821"/>
      <c r="P145" s="2750"/>
      <c r="Q145" s="2750"/>
      <c r="R145" s="2750"/>
      <c r="S145" s="2750"/>
      <c r="T145" s="2750"/>
      <c r="U145" s="2750"/>
      <c r="V145" s="2750"/>
      <c r="W145" s="2750"/>
    </row>
    <row r="146" customFormat="false" ht="15.75" hidden="false" customHeight="false" outlineLevel="0" collapsed="false">
      <c r="A146" s="2132"/>
      <c r="B146" s="2142"/>
      <c r="C146" s="2143"/>
      <c r="D146" s="2143"/>
      <c r="E146" s="2932"/>
      <c r="F146" s="2145"/>
      <c r="G146" s="2145"/>
      <c r="H146" s="2145"/>
      <c r="I146" s="2145"/>
      <c r="J146" s="2142" t="s">
        <v>475</v>
      </c>
      <c r="K146" s="2121"/>
      <c r="L146" s="2130" t="n">
        <f aca="false">SUM(L143:L145)</f>
        <v>10708056</v>
      </c>
      <c r="M146" s="2130" t="n">
        <f aca="false">SUM(M143:M144)</f>
        <v>0</v>
      </c>
      <c r="N146" s="2325"/>
      <c r="O146" s="2151"/>
    </row>
    <row r="147" customFormat="false" ht="15.75" hidden="false" customHeight="false" outlineLevel="0" collapsed="false">
      <c r="A147" s="2080"/>
      <c r="B147" s="2217"/>
      <c r="C147" s="2218"/>
      <c r="D147" s="2218"/>
      <c r="E147" s="2933"/>
      <c r="F147" s="2220"/>
      <c r="G147" s="2220"/>
      <c r="H147" s="2220"/>
      <c r="I147" s="2220"/>
      <c r="J147" s="2217"/>
      <c r="K147" s="2221"/>
      <c r="L147" s="2222"/>
      <c r="M147" s="2222"/>
      <c r="N147" s="2900"/>
      <c r="O147" s="2223"/>
    </row>
    <row r="148" customFormat="false" ht="15.75" hidden="false" customHeight="false" outlineLevel="0" collapsed="false">
      <c r="A148" s="2080"/>
      <c r="B148" s="2217"/>
      <c r="C148" s="2218"/>
      <c r="D148" s="2218"/>
      <c r="E148" s="2933"/>
      <c r="F148" s="2169" t="s">
        <v>3108</v>
      </c>
      <c r="G148" s="2169"/>
      <c r="H148" s="2169"/>
      <c r="I148" s="2170" t="s">
        <v>212</v>
      </c>
      <c r="J148" s="2077"/>
      <c r="K148" s="2221"/>
      <c r="L148" s="2222"/>
      <c r="M148" s="2222"/>
      <c r="N148" s="2900"/>
      <c r="O148" s="2223"/>
    </row>
    <row r="149" customFormat="false" ht="15.75" hidden="false" customHeight="false" outlineLevel="0" collapsed="false">
      <c r="A149" s="2080"/>
      <c r="B149" s="2217"/>
      <c r="C149" s="2218"/>
      <c r="D149" s="2218"/>
      <c r="E149" s="2933"/>
      <c r="F149" s="2154" t="s">
        <v>3109</v>
      </c>
      <c r="G149" s="2154"/>
      <c r="H149" s="2154"/>
      <c r="I149" s="2934" t="n">
        <f aca="false">M132</f>
        <v>23073310.8310335</v>
      </c>
      <c r="J149" s="2077"/>
      <c r="K149" s="2221"/>
      <c r="L149" s="2222"/>
      <c r="M149" s="2222"/>
      <c r="N149" s="2900"/>
      <c r="O149" s="2223"/>
    </row>
    <row r="150" customFormat="false" ht="15.75" hidden="false" customHeight="false" outlineLevel="0" collapsed="false">
      <c r="A150" s="2080"/>
      <c r="B150" s="2217"/>
      <c r="C150" s="2218"/>
      <c r="D150" s="2218"/>
      <c r="E150" s="2933"/>
      <c r="F150" s="2154" t="s">
        <v>3110</v>
      </c>
      <c r="G150" s="2154"/>
      <c r="H150" s="2154"/>
      <c r="I150" s="2171" t="n">
        <f aca="false">L140</f>
        <v>446400.000000003</v>
      </c>
      <c r="J150" s="2077"/>
      <c r="K150" s="2221"/>
      <c r="L150" s="2222"/>
      <c r="M150" s="2222"/>
      <c r="N150" s="2900"/>
      <c r="O150" s="2223"/>
    </row>
    <row r="151" customFormat="false" ht="15.75" hidden="false" customHeight="false" outlineLevel="0" collapsed="false">
      <c r="A151" s="2080"/>
      <c r="B151" s="2217"/>
      <c r="C151" s="2218"/>
      <c r="D151" s="2218"/>
      <c r="E151" s="2933"/>
      <c r="F151" s="2154" t="s">
        <v>3111</v>
      </c>
      <c r="G151" s="2154"/>
      <c r="H151" s="2154"/>
      <c r="I151" s="2935" t="n">
        <f aca="false">I149-I150</f>
        <v>22626910.8310335</v>
      </c>
      <c r="J151" s="2077"/>
      <c r="K151" s="2221"/>
      <c r="L151" s="2222"/>
      <c r="M151" s="2222"/>
      <c r="N151" s="2900"/>
      <c r="O151" s="2223"/>
    </row>
    <row r="152" customFormat="false" ht="15.75" hidden="false" customHeight="false" outlineLevel="0" collapsed="false">
      <c r="A152" s="2077"/>
      <c r="B152" s="2051"/>
      <c r="C152" s="2077"/>
      <c r="D152" s="2516"/>
      <c r="E152" s="2936"/>
      <c r="F152" s="2077"/>
      <c r="G152" s="2077"/>
      <c r="H152" s="2077"/>
      <c r="I152" s="2077"/>
      <c r="J152" s="2077"/>
      <c r="K152" s="2080"/>
      <c r="L152" s="2077"/>
      <c r="M152" s="2077"/>
      <c r="N152" s="2556"/>
      <c r="O152" s="2077"/>
    </row>
    <row r="153" customFormat="false" ht="15.75" hidden="false" customHeight="false" outlineLevel="0" collapsed="false">
      <c r="A153" s="2077"/>
      <c r="B153" s="2051"/>
      <c r="C153" s="2077"/>
      <c r="D153" s="2516"/>
      <c r="E153" s="2936"/>
      <c r="F153" s="2077"/>
      <c r="G153" s="2077"/>
      <c r="H153" s="2077"/>
      <c r="I153" s="2077"/>
      <c r="J153" s="2077"/>
      <c r="K153" s="2080"/>
      <c r="L153" s="2077"/>
      <c r="M153" s="2077"/>
      <c r="N153" s="2556"/>
      <c r="O153" s="2077"/>
    </row>
    <row r="154" customFormat="false" ht="31.5" hidden="false" customHeight="false" outlineLevel="0" collapsed="false">
      <c r="A154" s="2270" t="s">
        <v>3112</v>
      </c>
      <c r="B154" s="2270"/>
      <c r="C154" s="2270"/>
      <c r="D154" s="2270"/>
      <c r="E154" s="2270"/>
      <c r="F154" s="2270"/>
      <c r="G154" s="2270"/>
      <c r="H154" s="2270"/>
      <c r="I154" s="2270"/>
      <c r="J154" s="2270"/>
      <c r="K154" s="2270"/>
      <c r="L154" s="2270"/>
      <c r="M154" s="2270"/>
      <c r="N154" s="2270"/>
      <c r="O154" s="1989" t="str">
        <f aca="false">$O$6</f>
        <v>Month June-2023</v>
      </c>
      <c r="R154" s="1990" t="s">
        <v>1069</v>
      </c>
      <c r="S154" s="1991" t="str">
        <f aca="false">O154</f>
        <v>Month June-2023</v>
      </c>
      <c r="T154" s="1990" t="s">
        <v>1070</v>
      </c>
      <c r="U154" s="1990" t="s">
        <v>1071</v>
      </c>
      <c r="V154" s="1990" t="s">
        <v>2997</v>
      </c>
      <c r="W154" s="1990" t="s">
        <v>1073</v>
      </c>
    </row>
    <row r="155" customFormat="false" ht="15.75" hidden="false" customHeight="true" outlineLevel="0" collapsed="false">
      <c r="A155" s="1992" t="s">
        <v>794</v>
      </c>
      <c r="B155" s="1993" t="s">
        <v>1074</v>
      </c>
      <c r="C155" s="1994" t="s">
        <v>1075</v>
      </c>
      <c r="D155" s="1994"/>
      <c r="E155" s="1994"/>
      <c r="F155" s="1996" t="s">
        <v>45</v>
      </c>
      <c r="G155" s="1996" t="s">
        <v>1076</v>
      </c>
      <c r="H155" s="1996"/>
      <c r="I155" s="1996"/>
      <c r="J155" s="1996" t="s">
        <v>29</v>
      </c>
      <c r="K155" s="1996" t="s">
        <v>1077</v>
      </c>
      <c r="L155" s="1996"/>
      <c r="M155" s="1994" t="s">
        <v>1134</v>
      </c>
      <c r="N155" s="2868"/>
      <c r="O155" s="1997" t="s">
        <v>479</v>
      </c>
    </row>
    <row r="156" customFormat="false" ht="15.75" hidden="false" customHeight="false" outlineLevel="0" collapsed="false">
      <c r="A156" s="1992"/>
      <c r="B156" s="1993"/>
      <c r="C156" s="1998" t="s">
        <v>1079</v>
      </c>
      <c r="D156" s="1998"/>
      <c r="E156" s="2869" t="s">
        <v>1080</v>
      </c>
      <c r="F156" s="1996"/>
      <c r="G156" s="2249" t="n">
        <f aca="false">'NORTH-1'!$H$8</f>
        <v>44929</v>
      </c>
      <c r="H156" s="2249" t="n">
        <f aca="false">'NORTH-1'!$H$8</f>
        <v>44929</v>
      </c>
      <c r="I156" s="2000" t="s">
        <v>47</v>
      </c>
      <c r="J156" s="1996"/>
      <c r="K156" s="2000" t="s">
        <v>1081</v>
      </c>
      <c r="L156" s="2000" t="s">
        <v>1082</v>
      </c>
      <c r="M156" s="1994" t="s">
        <v>1083</v>
      </c>
      <c r="N156" s="2870" t="s">
        <v>741</v>
      </c>
      <c r="O156" s="1997"/>
      <c r="S156" s="1441" t="n">
        <v>15283200.0000001</v>
      </c>
      <c r="T156" s="1441" t="n">
        <v>15283200.0000001</v>
      </c>
      <c r="U156" s="1441" t="n">
        <f aca="false">S156-T156</f>
        <v>0</v>
      </c>
      <c r="V156" s="2001" t="n">
        <f aca="false">U156/T156*100</f>
        <v>0</v>
      </c>
      <c r="W156" s="1441" t="str">
        <f aca="false">IF(V156&gt;40,"FAULT",IF(V156&lt;-40,"CHECK","OK"))</f>
        <v>OK</v>
      </c>
    </row>
    <row r="157" customFormat="false" ht="15.75" hidden="false" customHeight="false" outlineLevel="0" collapsed="false">
      <c r="A157" s="2002" t="n">
        <v>1</v>
      </c>
      <c r="B157" s="2003" t="n">
        <v>2</v>
      </c>
      <c r="C157" s="2004" t="n">
        <v>4</v>
      </c>
      <c r="D157" s="2004"/>
      <c r="E157" s="2871" t="n">
        <v>5</v>
      </c>
      <c r="F157" s="2002" t="n">
        <v>7</v>
      </c>
      <c r="G157" s="2002" t="n">
        <v>9</v>
      </c>
      <c r="H157" s="2002" t="n">
        <v>9</v>
      </c>
      <c r="I157" s="2002" t="s">
        <v>1084</v>
      </c>
      <c r="J157" s="2002" t="n">
        <v>11</v>
      </c>
      <c r="K157" s="2002" t="s">
        <v>1085</v>
      </c>
      <c r="L157" s="2002" t="s">
        <v>1086</v>
      </c>
      <c r="M157" s="2002" t="n">
        <v>14</v>
      </c>
      <c r="N157" s="2872" t="n">
        <v>15</v>
      </c>
      <c r="O157" s="2002" t="n">
        <v>16</v>
      </c>
      <c r="U157" s="1441"/>
      <c r="V157" s="2001"/>
      <c r="W157" s="1441"/>
    </row>
    <row r="158" customFormat="false" ht="15.75" hidden="false" customHeight="false" outlineLevel="0" collapsed="false">
      <c r="A158" s="2016"/>
      <c r="B158" s="2008" t="s">
        <v>3113</v>
      </c>
      <c r="C158" s="2009"/>
      <c r="D158" s="2009"/>
      <c r="E158" s="2731"/>
      <c r="F158" s="2009"/>
      <c r="G158" s="2009"/>
      <c r="H158" s="2009"/>
      <c r="I158" s="2009"/>
      <c r="J158" s="2009"/>
      <c r="K158" s="2010"/>
      <c r="L158" s="2009"/>
      <c r="M158" s="2013"/>
      <c r="N158" s="2873"/>
      <c r="O158" s="2027"/>
      <c r="U158" s="1441"/>
      <c r="V158" s="2001"/>
      <c r="W158" s="1441"/>
    </row>
    <row r="159" customFormat="false" ht="15.75" hidden="false" customHeight="false" outlineLevel="0" collapsed="false">
      <c r="A159" s="2016" t="n">
        <v>18</v>
      </c>
      <c r="B159" s="2017" t="s">
        <v>3114</v>
      </c>
      <c r="C159" s="2018" t="n">
        <v>11</v>
      </c>
      <c r="D159" s="2233"/>
      <c r="E159" s="1028" t="s">
        <v>3115</v>
      </c>
      <c r="F159" s="2071" t="n">
        <v>1</v>
      </c>
      <c r="G159" s="2212" t="n">
        <v>166670.6</v>
      </c>
      <c r="H159" s="2212" t="n">
        <v>225987.3</v>
      </c>
      <c r="I159" s="2212" t="n">
        <f aca="false">H159-G159</f>
        <v>59316.7</v>
      </c>
      <c r="J159" s="2027" t="n">
        <v>180</v>
      </c>
      <c r="K159" s="2024" t="n">
        <f aca="false">F159*I159*J159</f>
        <v>10677006</v>
      </c>
      <c r="L159" s="2128"/>
      <c r="M159" s="2128" t="n">
        <f aca="false">K159*$M$132/$K$161</f>
        <v>11357683.4444607</v>
      </c>
      <c r="N159" s="2214"/>
      <c r="O159" s="2027"/>
      <c r="U159" s="1441"/>
      <c r="V159" s="2001"/>
      <c r="W159" s="1441"/>
    </row>
    <row r="160" customFormat="false" ht="15.75" hidden="false" customHeight="false" outlineLevel="0" collapsed="false">
      <c r="A160" s="2016" t="n">
        <v>19</v>
      </c>
      <c r="B160" s="2017" t="s">
        <v>3116</v>
      </c>
      <c r="C160" s="2018" t="n">
        <v>11</v>
      </c>
      <c r="D160" s="2233"/>
      <c r="E160" s="1028" t="s">
        <v>3117</v>
      </c>
      <c r="F160" s="2071" t="n">
        <v>1</v>
      </c>
      <c r="G160" s="2212" t="n">
        <v>589350.8</v>
      </c>
      <c r="H160" s="2212" t="n">
        <v>650536.9</v>
      </c>
      <c r="I160" s="2212" t="n">
        <f aca="false">H160-G160</f>
        <v>61186.1</v>
      </c>
      <c r="J160" s="2027" t="n">
        <v>180</v>
      </c>
      <c r="K160" s="2024" t="n">
        <f aca="false">F160*I160*J160</f>
        <v>11013498</v>
      </c>
      <c r="L160" s="2128"/>
      <c r="M160" s="2128" t="n">
        <f aca="false">K160*$M$132/$K$161</f>
        <v>11715627.3865727</v>
      </c>
      <c r="N160" s="2214"/>
      <c r="O160" s="2027"/>
      <c r="U160" s="1441"/>
      <c r="V160" s="2001"/>
      <c r="W160" s="1441"/>
    </row>
    <row r="161" customFormat="false" ht="15.75" hidden="false" customHeight="false" outlineLevel="0" collapsed="false">
      <c r="A161" s="2016"/>
      <c r="B161" s="2189"/>
      <c r="C161" s="2190"/>
      <c r="D161" s="2191"/>
      <c r="E161" s="1066"/>
      <c r="F161" s="2511"/>
      <c r="G161" s="2193"/>
      <c r="H161" s="2193" t="n">
        <v>0</v>
      </c>
      <c r="I161" s="2193"/>
      <c r="J161" s="2234" t="s">
        <v>475</v>
      </c>
      <c r="K161" s="2121" t="n">
        <f aca="false">SUM(K159:K160)</f>
        <v>21690504</v>
      </c>
      <c r="L161" s="2235"/>
      <c r="M161" s="2130" t="n">
        <f aca="false">SUM(M159:M160)</f>
        <v>23073310.8310335</v>
      </c>
      <c r="N161" s="2915"/>
      <c r="O161" s="2027"/>
      <c r="U161" s="1441"/>
      <c r="V161" s="2001"/>
      <c r="W161" s="1441"/>
    </row>
    <row r="162" customFormat="false" ht="16.5" hidden="false" customHeight="false" outlineLevel="0" collapsed="false">
      <c r="A162" s="2016"/>
      <c r="B162" s="2058" t="s">
        <v>3113</v>
      </c>
      <c r="C162" s="2059"/>
      <c r="D162" s="2059"/>
      <c r="E162" s="2780"/>
      <c r="F162" s="2059"/>
      <c r="G162" s="2059"/>
      <c r="H162" s="2059" t="n">
        <v>0</v>
      </c>
      <c r="I162" s="2059"/>
      <c r="J162" s="2208"/>
      <c r="K162" s="2209"/>
      <c r="L162" s="2210"/>
      <c r="M162" s="2210"/>
      <c r="N162" s="2843"/>
      <c r="O162" s="2027"/>
      <c r="U162" s="1441"/>
      <c r="V162" s="2001"/>
      <c r="W162" s="1441"/>
    </row>
    <row r="163" s="2751" customFormat="true" ht="21.75" hidden="false" customHeight="true" outlineLevel="0" collapsed="false">
      <c r="A163" s="2937" t="n">
        <v>11</v>
      </c>
      <c r="B163" s="2845" t="s">
        <v>3118</v>
      </c>
      <c r="C163" s="2844" t="n">
        <v>11</v>
      </c>
      <c r="D163" s="2938"/>
      <c r="E163" s="2939" t="s">
        <v>3119</v>
      </c>
      <c r="F163" s="2916" t="n">
        <v>1</v>
      </c>
      <c r="G163" s="2212" t="n">
        <v>41495960</v>
      </c>
      <c r="H163" s="2212" t="n">
        <v>43772221</v>
      </c>
      <c r="I163" s="2760" t="n">
        <f aca="false">H163-G163</f>
        <v>2276261</v>
      </c>
      <c r="J163" s="2844" t="n">
        <v>1</v>
      </c>
      <c r="K163" s="2940"/>
      <c r="L163" s="2846" t="n">
        <f aca="false">I163*J163*F163</f>
        <v>2276261</v>
      </c>
      <c r="M163" s="2846" t="n">
        <f aca="false">L163*$K$180/$L$180</f>
        <v>2375152.18248076</v>
      </c>
      <c r="N163" s="2856" t="s">
        <v>117</v>
      </c>
      <c r="O163" s="2821"/>
      <c r="P163" s="2750"/>
      <c r="Q163" s="2750"/>
      <c r="R163" s="2750" t="str">
        <f aca="false">B163</f>
        <v>11 kV New Town O/H (Old Sarulia U/G Cable Circuit-2)</v>
      </c>
      <c r="S163" s="2794" t="n">
        <f aca="false">M163</f>
        <v>2375152.18248076</v>
      </c>
      <c r="T163" s="2750" t="n">
        <v>2206583.70961285</v>
      </c>
      <c r="U163" s="1441" t="n">
        <f aca="false">S163-T163</f>
        <v>168568.472867912</v>
      </c>
      <c r="V163" s="2001" t="n">
        <f aca="false">U163/T163*100</f>
        <v>7.63934185381472</v>
      </c>
      <c r="W163" s="1441" t="str">
        <f aca="false">IF(V163&gt;40,"FAULT",IF(V163&lt;-40,"CHECK","OK"))</f>
        <v>OK</v>
      </c>
    </row>
    <row r="164" s="2751" customFormat="true" ht="21.75" hidden="false" customHeight="true" outlineLevel="0" collapsed="false">
      <c r="A164" s="2941" t="n">
        <v>12</v>
      </c>
      <c r="B164" s="2942" t="s">
        <v>3120</v>
      </c>
      <c r="C164" s="2943" t="n">
        <v>11</v>
      </c>
      <c r="D164" s="2938"/>
      <c r="E164" s="2944" t="s">
        <v>3121</v>
      </c>
      <c r="F164" s="2916" t="n">
        <v>1</v>
      </c>
      <c r="G164" s="2212" t="n">
        <v>5288520</v>
      </c>
      <c r="H164" s="2212" t="n">
        <v>5367438</v>
      </c>
      <c r="I164" s="2760" t="n">
        <f aca="false">H164-G164</f>
        <v>78918</v>
      </c>
      <c r="J164" s="2811" t="n">
        <v>1</v>
      </c>
      <c r="K164" s="2945"/>
      <c r="L164" s="2846" t="n">
        <f aca="false">I164*J164*F164</f>
        <v>78918</v>
      </c>
      <c r="M164" s="2846" t="n">
        <f aca="false">L164*$K$180/$L$180</f>
        <v>82346.5586490376</v>
      </c>
      <c r="N164" s="2856" t="s">
        <v>3052</v>
      </c>
      <c r="O164" s="2821"/>
      <c r="P164" s="2750"/>
      <c r="Q164" s="2750"/>
      <c r="R164" s="2750" t="str">
        <f aca="false">B164</f>
        <v>11 kV DND (WASA) Feeder.</v>
      </c>
      <c r="S164" s="2794" t="n">
        <f aca="false">M164</f>
        <v>82346.5586490376</v>
      </c>
      <c r="T164" s="2750" t="n">
        <v>6927.72534416021</v>
      </c>
      <c r="U164" s="1441" t="n">
        <f aca="false">S164-T164</f>
        <v>75418.8333048774</v>
      </c>
      <c r="V164" s="2001" t="n">
        <f aca="false">U164/T164*100</f>
        <v>1088.65218463738</v>
      </c>
      <c r="W164" s="1441" t="str">
        <f aca="false">IF(V164&gt;40,"FAULT",IF(V164&lt;-40,"CHECK","OK"))</f>
        <v>FAULT</v>
      </c>
    </row>
    <row r="165" s="2751" customFormat="true" ht="21.75" hidden="false" customHeight="true" outlineLevel="0" collapsed="false">
      <c r="A165" s="2781" t="n">
        <v>13</v>
      </c>
      <c r="B165" s="2859" t="s">
        <v>3122</v>
      </c>
      <c r="C165" s="2848" t="n">
        <v>11</v>
      </c>
      <c r="D165" s="2938"/>
      <c r="E165" s="2901" t="s">
        <v>3123</v>
      </c>
      <c r="F165" s="2916" t="n">
        <v>1</v>
      </c>
      <c r="G165" s="2212" t="n">
        <v>6636120</v>
      </c>
      <c r="H165" s="2212" t="n">
        <v>8692106</v>
      </c>
      <c r="I165" s="2760" t="n">
        <f aca="false">H165-G165</f>
        <v>2055986</v>
      </c>
      <c r="J165" s="2811" t="n">
        <v>1</v>
      </c>
      <c r="K165" s="2918"/>
      <c r="L165" s="2846" t="n">
        <f aca="false">I165*J165*F165</f>
        <v>2055986</v>
      </c>
      <c r="M165" s="2846" t="n">
        <f aca="false">L165*$K$180/$L$180</f>
        <v>2145307.42961809</v>
      </c>
      <c r="N165" s="2710" t="s">
        <v>3052</v>
      </c>
      <c r="O165" s="2821"/>
      <c r="P165" s="2750"/>
      <c r="Q165" s="2750"/>
      <c r="R165" s="2750" t="str">
        <f aca="false">B165</f>
        <v>11 kV Local Feeder</v>
      </c>
      <c r="S165" s="2794" t="n">
        <f aca="false">M165</f>
        <v>2145307.42961809</v>
      </c>
      <c r="T165" s="2750" t="n">
        <v>1417684.93947807</v>
      </c>
      <c r="U165" s="1441" t="n">
        <f aca="false">S165-T165</f>
        <v>727622.490140022</v>
      </c>
      <c r="V165" s="2001" t="n">
        <f aca="false">U165/T165*100</f>
        <v>51.3246963325929</v>
      </c>
      <c r="W165" s="1441" t="str">
        <f aca="false">IF(V165&gt;40,"FAULT",IF(V165&lt;-40,"CHECK","OK"))</f>
        <v>FAULT</v>
      </c>
    </row>
    <row r="166" s="2751" customFormat="true" ht="21.75" hidden="false" customHeight="true" outlineLevel="0" collapsed="false">
      <c r="A166" s="2781" t="n">
        <v>14</v>
      </c>
      <c r="B166" s="2930" t="s">
        <v>3124</v>
      </c>
      <c r="C166" s="2811" t="n">
        <v>11</v>
      </c>
      <c r="D166" s="2938"/>
      <c r="E166" s="2813" t="s">
        <v>3125</v>
      </c>
      <c r="F166" s="2916" t="n">
        <v>1</v>
      </c>
      <c r="G166" s="2212" t="n">
        <v>817710.4</v>
      </c>
      <c r="H166" s="2212" t="n">
        <v>855586.5</v>
      </c>
      <c r="I166" s="2760" t="n">
        <f aca="false">H166-G166</f>
        <v>37876.1</v>
      </c>
      <c r="J166" s="2946" t="n">
        <v>60</v>
      </c>
      <c r="K166" s="2921"/>
      <c r="L166" s="2846" t="n">
        <f aca="false">I166*J166*F166</f>
        <v>2272566</v>
      </c>
      <c r="M166" s="2846" t="n">
        <f aca="false">L166*$K$180/$L$180</f>
        <v>2371296.65479116</v>
      </c>
      <c r="N166" s="2710" t="s">
        <v>3052</v>
      </c>
      <c r="O166" s="2821"/>
      <c r="P166" s="2750"/>
      <c r="Q166" s="2750"/>
      <c r="R166" s="2750" t="str">
        <f aca="false">B166</f>
        <v>11 kV Mouchak Feeder</v>
      </c>
      <c r="S166" s="2794" t="n">
        <f aca="false">M166</f>
        <v>2371296.65479116</v>
      </c>
      <c r="T166" s="2750" t="n">
        <v>2074135.47465975</v>
      </c>
      <c r="U166" s="1441" t="n">
        <f aca="false">S166-T166</f>
        <v>297161.180131408</v>
      </c>
      <c r="V166" s="2001" t="n">
        <f aca="false">U166/T166*100</f>
        <v>14.3269899079353</v>
      </c>
      <c r="W166" s="1441" t="str">
        <f aca="false">IF(V166&gt;40,"FAULT",IF(V166&lt;-40,"CHECK","OK"))</f>
        <v>OK</v>
      </c>
    </row>
    <row r="167" s="2751" customFormat="true" ht="21.75" hidden="false" customHeight="true" outlineLevel="0" collapsed="false">
      <c r="A167" s="2781" t="n">
        <v>15</v>
      </c>
      <c r="B167" s="2930" t="s">
        <v>3126</v>
      </c>
      <c r="C167" s="2844" t="n">
        <v>11</v>
      </c>
      <c r="D167" s="2938"/>
      <c r="E167" s="2813" t="s">
        <v>3127</v>
      </c>
      <c r="F167" s="2916" t="n">
        <v>1</v>
      </c>
      <c r="G167" s="2212" t="n">
        <v>75894360</v>
      </c>
      <c r="H167" s="2212" t="n">
        <v>76972401</v>
      </c>
      <c r="I167" s="2760" t="n">
        <f aca="false">H167-G167</f>
        <v>1078041</v>
      </c>
      <c r="J167" s="2791" t="n">
        <v>1</v>
      </c>
      <c r="K167" s="2940"/>
      <c r="L167" s="2846" t="n">
        <f aca="false">I167*J167*F167</f>
        <v>1078041</v>
      </c>
      <c r="M167" s="2846" t="n">
        <f aca="false">L167*$K$180/$L$180</f>
        <v>1124876.02869519</v>
      </c>
      <c r="N167" s="2710" t="s">
        <v>3052</v>
      </c>
      <c r="O167" s="2821"/>
      <c r="P167" s="2750"/>
      <c r="Q167" s="2750"/>
      <c r="R167" s="2750" t="str">
        <f aca="false">B167</f>
        <v>11 kV Overhead-1 Feeder</v>
      </c>
      <c r="S167" s="2794" t="n">
        <f aca="false">M167</f>
        <v>1124876.02869519</v>
      </c>
      <c r="T167" s="2750" t="n">
        <v>1095304.94014636</v>
      </c>
      <c r="U167" s="1441" t="n">
        <f aca="false">S167-T167</f>
        <v>29571.0885488335</v>
      </c>
      <c r="V167" s="2001" t="n">
        <f aca="false">U167/T167*100</f>
        <v>2.69980417917974</v>
      </c>
      <c r="W167" s="1441" t="str">
        <f aca="false">IF(V167&gt;40,"FAULT",IF(V167&lt;-40,"CHECK","OK"))</f>
        <v>OK</v>
      </c>
    </row>
    <row r="168" s="2751" customFormat="true" ht="21.75" hidden="false" customHeight="true" outlineLevel="0" collapsed="false">
      <c r="A168" s="2781" t="n">
        <v>16</v>
      </c>
      <c r="B168" s="2859" t="s">
        <v>3128</v>
      </c>
      <c r="C168" s="2811" t="n">
        <v>11</v>
      </c>
      <c r="D168" s="2938"/>
      <c r="E168" s="2813" t="s">
        <v>3129</v>
      </c>
      <c r="F168" s="2916" t="n">
        <v>1</v>
      </c>
      <c r="G168" s="2212" t="n">
        <v>544937.6</v>
      </c>
      <c r="H168" s="2212" t="n">
        <v>544937.6</v>
      </c>
      <c r="I168" s="2760" t="n">
        <f aca="false">H168-G168</f>
        <v>0</v>
      </c>
      <c r="J168" s="2811" t="n">
        <v>60</v>
      </c>
      <c r="K168" s="2947"/>
      <c r="L168" s="2846" t="n">
        <f aca="false">I168*J168*F168</f>
        <v>0</v>
      </c>
      <c r="M168" s="2846" t="n">
        <f aca="false">L168*$K$180/$L$180</f>
        <v>0</v>
      </c>
      <c r="N168" s="2710" t="s">
        <v>3052</v>
      </c>
      <c r="O168" s="2821"/>
      <c r="P168" s="2750"/>
      <c r="Q168" s="2750"/>
      <c r="R168" s="2750" t="str">
        <f aca="false">B168</f>
        <v>11 kV Provati Steel Feeder</v>
      </c>
      <c r="S168" s="2794" t="n">
        <f aca="false">M168</f>
        <v>0</v>
      </c>
      <c r="T168" s="2750" t="n">
        <v>0</v>
      </c>
      <c r="U168" s="1441" t="n">
        <f aca="false">S168-T168</f>
        <v>0</v>
      </c>
      <c r="V168" s="2001" t="e">
        <f aca="false">U168/T168*100</f>
        <v>#DIV/0!</v>
      </c>
      <c r="W168" s="1441" t="e">
        <f aca="false">IF(V168&gt;40,"FAULT",IF(V168&lt;-40,"CHECK","OK"))</f>
        <v>#DIV/0!</v>
      </c>
    </row>
    <row r="169" s="2751" customFormat="true" ht="21.75" hidden="false" customHeight="true" outlineLevel="0" collapsed="false">
      <c r="A169" s="2948" t="n">
        <v>17</v>
      </c>
      <c r="B169" s="2859" t="s">
        <v>3130</v>
      </c>
      <c r="C169" s="2811" t="n">
        <v>11</v>
      </c>
      <c r="D169" s="2938"/>
      <c r="E169" s="2944" t="s">
        <v>3131</v>
      </c>
      <c r="F169" s="2916" t="n">
        <v>1</v>
      </c>
      <c r="G169" s="2212" t="n">
        <v>950.6676</v>
      </c>
      <c r="H169" s="2212" t="n">
        <v>999.9264</v>
      </c>
      <c r="I169" s="2760" t="n">
        <f aca="false">H169-G169</f>
        <v>49.2588</v>
      </c>
      <c r="J169" s="2791" t="n">
        <v>60000</v>
      </c>
      <c r="K169" s="2949"/>
      <c r="L169" s="2846" t="n">
        <f aca="false">I169*J169*F169</f>
        <v>2955528</v>
      </c>
      <c r="M169" s="2846" t="n">
        <f aca="false">L169*$K$180/$L$180</f>
        <v>3083929.64584597</v>
      </c>
      <c r="N169" s="2710" t="s">
        <v>117</v>
      </c>
      <c r="O169" s="2821"/>
      <c r="P169" s="2750"/>
      <c r="Q169" s="2750"/>
      <c r="R169" s="2750" t="str">
        <f aca="false">B169</f>
        <v>11 kV Islambagh Feeder.</v>
      </c>
      <c r="S169" s="2794" t="n">
        <f aca="false">M169</f>
        <v>3083929.64584597</v>
      </c>
      <c r="T169" s="2750" t="n">
        <v>2983539.03269549</v>
      </c>
      <c r="U169" s="1441" t="n">
        <f aca="false">S169-T169</f>
        <v>100390.613150488</v>
      </c>
      <c r="V169" s="2001" t="n">
        <f aca="false">U169/T169*100</f>
        <v>3.364816483054</v>
      </c>
      <c r="W169" s="1441" t="str">
        <f aca="false">IF(V169&gt;40,"FAULT",IF(V169&lt;-40,"CHECK","OK"))</f>
        <v>OK</v>
      </c>
    </row>
    <row r="170" s="2751" customFormat="true" ht="21.75" hidden="false" customHeight="true" outlineLevel="0" collapsed="false">
      <c r="A170" s="2781" t="n">
        <v>20</v>
      </c>
      <c r="B170" s="2859" t="s">
        <v>3132</v>
      </c>
      <c r="C170" s="2844" t="n">
        <v>11</v>
      </c>
      <c r="D170" s="2938"/>
      <c r="E170" s="2939" t="s">
        <v>3133</v>
      </c>
      <c r="F170" s="2916" t="n">
        <v>1</v>
      </c>
      <c r="G170" s="2212" t="n">
        <v>563396.8</v>
      </c>
      <c r="H170" s="2212" t="n">
        <v>590904.5</v>
      </c>
      <c r="I170" s="2760" t="n">
        <f aca="false">H170-G170</f>
        <v>27507.7</v>
      </c>
      <c r="J170" s="2811" t="n">
        <v>60</v>
      </c>
      <c r="K170" s="2921"/>
      <c r="L170" s="2846" t="n">
        <f aca="false">I170*J170*F170</f>
        <v>1650462</v>
      </c>
      <c r="M170" s="2846" t="n">
        <f aca="false">L170*$K$180/$L$180</f>
        <v>1722165.61343429</v>
      </c>
      <c r="N170" s="2710" t="s">
        <v>3052</v>
      </c>
      <c r="O170" s="2821"/>
      <c r="P170" s="2750"/>
      <c r="Q170" s="2750"/>
      <c r="R170" s="2750" t="str">
        <f aca="false">B170</f>
        <v>11 kV Taj Jute Feeder.</v>
      </c>
      <c r="S170" s="2794" t="n">
        <f aca="false">M170</f>
        <v>1722165.61343429</v>
      </c>
      <c r="T170" s="2750" t="n">
        <v>1675376.49409498</v>
      </c>
      <c r="U170" s="1441" t="n">
        <f aca="false">S170-T170</f>
        <v>46789.1193393194</v>
      </c>
      <c r="V170" s="2001" t="n">
        <f aca="false">U170/T170*100</f>
        <v>2.7927525248344</v>
      </c>
      <c r="W170" s="1441" t="str">
        <f aca="false">IF(V170&gt;40,"FAULT",IF(V170&lt;-40,"CHECK","OK"))</f>
        <v>OK</v>
      </c>
    </row>
    <row r="171" s="2751" customFormat="true" ht="21.75" hidden="false" customHeight="true" outlineLevel="0" collapsed="false">
      <c r="A171" s="2781" t="n">
        <v>21</v>
      </c>
      <c r="B171" s="2859" t="s">
        <v>3134</v>
      </c>
      <c r="C171" s="2811" t="n">
        <v>11</v>
      </c>
      <c r="D171" s="2938"/>
      <c r="E171" s="2813" t="s">
        <v>3135</v>
      </c>
      <c r="F171" s="2916" t="n">
        <v>1</v>
      </c>
      <c r="G171" s="2212" t="n">
        <v>708770.6</v>
      </c>
      <c r="H171" s="2212" t="n">
        <v>732963.2</v>
      </c>
      <c r="I171" s="2760" t="n">
        <f aca="false">H171-G171</f>
        <v>24192.6</v>
      </c>
      <c r="J171" s="2811" t="n">
        <v>60</v>
      </c>
      <c r="K171" s="2817"/>
      <c r="L171" s="2846" t="n">
        <f aca="false">I171*J171*F171</f>
        <v>1451556</v>
      </c>
      <c r="M171" s="2846" t="n">
        <f aca="false">L171*$K$180/$L$180</f>
        <v>1514618.22760793</v>
      </c>
      <c r="N171" s="2710" t="s">
        <v>3052</v>
      </c>
      <c r="O171" s="2821"/>
      <c r="P171" s="2750"/>
      <c r="Q171" s="2750"/>
      <c r="R171" s="2750" t="str">
        <f aca="false">B171</f>
        <v>11 kV Al-Aksa Steel Feeder</v>
      </c>
      <c r="S171" s="2794" t="n">
        <f aca="false">M171</f>
        <v>1514618.22760793</v>
      </c>
      <c r="T171" s="2750" t="n">
        <v>1597579.19058787</v>
      </c>
      <c r="U171" s="1441" t="n">
        <f aca="false">S171-T171</f>
        <v>-82960.9629799467</v>
      </c>
      <c r="V171" s="2001" t="n">
        <f aca="false">U171/T171*100</f>
        <v>-5.19291710036728</v>
      </c>
      <c r="W171" s="1441" t="str">
        <f aca="false">IF(V171&gt;40,"FAULT",IF(V171&lt;-40,"CHECK","OK"))</f>
        <v>OK</v>
      </c>
    </row>
    <row r="172" s="2751" customFormat="true" ht="21.75" hidden="false" customHeight="true" outlineLevel="0" collapsed="false">
      <c r="A172" s="2799" t="n">
        <v>22</v>
      </c>
      <c r="B172" s="2920" t="s">
        <v>3136</v>
      </c>
      <c r="C172" s="2811" t="n">
        <v>11</v>
      </c>
      <c r="D172" s="2938"/>
      <c r="E172" s="2813" t="s">
        <v>3137</v>
      </c>
      <c r="F172" s="2916" t="n">
        <v>1</v>
      </c>
      <c r="G172" s="2212" t="n">
        <v>905.2486</v>
      </c>
      <c r="H172" s="2212" t="n">
        <v>945.7312</v>
      </c>
      <c r="I172" s="2760" t="n">
        <f aca="false">H172-G172</f>
        <v>40.4825999999999</v>
      </c>
      <c r="J172" s="2791" t="n">
        <v>60000</v>
      </c>
      <c r="K172" s="2817"/>
      <c r="L172" s="2846" t="n">
        <f aca="false">I172*J172*F172</f>
        <v>2428956</v>
      </c>
      <c r="M172" s="2846" t="n">
        <f aca="false">L172*$K$180/$L$180</f>
        <v>2534480.95123966</v>
      </c>
      <c r="N172" s="2710" t="s">
        <v>3052</v>
      </c>
      <c r="O172" s="2821"/>
      <c r="P172" s="2750"/>
      <c r="Q172" s="2750"/>
      <c r="R172" s="2750" t="str">
        <f aca="false">B172</f>
        <v>11 kV Sahebpara O/H (Old Spare Feeder)</v>
      </c>
      <c r="S172" s="2794" t="n">
        <f aca="false">M172</f>
        <v>2534480.95123966</v>
      </c>
      <c r="T172" s="2750" t="n">
        <v>2370283.59341698</v>
      </c>
      <c r="U172" s="1441" t="n">
        <f aca="false">S172-T172</f>
        <v>164197.357822682</v>
      </c>
      <c r="V172" s="2001" t="n">
        <f aca="false">U172/T172*100</f>
        <v>6.92732963594354</v>
      </c>
      <c r="W172" s="1441" t="str">
        <f aca="false">IF(V172&gt;40,"FAULT",IF(V172&lt;-40,"CHECK","OK"))</f>
        <v>OK</v>
      </c>
    </row>
    <row r="173" s="2751" customFormat="true" ht="21.75" hidden="false" customHeight="true" outlineLevel="0" collapsed="false">
      <c r="A173" s="2781" t="n">
        <v>23</v>
      </c>
      <c r="B173" s="2950" t="s">
        <v>3138</v>
      </c>
      <c r="C173" s="2765" t="n">
        <v>11</v>
      </c>
      <c r="D173" s="2938"/>
      <c r="E173" s="2766" t="s">
        <v>3139</v>
      </c>
      <c r="F173" s="2916" t="n">
        <v>1</v>
      </c>
      <c r="G173" s="2212" t="n">
        <v>22702980</v>
      </c>
      <c r="H173" s="2212" t="n">
        <v>24800709</v>
      </c>
      <c r="I173" s="2760" t="n">
        <f aca="false">H173-G173</f>
        <v>2097729</v>
      </c>
      <c r="J173" s="2791" t="n">
        <v>1</v>
      </c>
      <c r="K173" s="2951"/>
      <c r="L173" s="2846" t="n">
        <f aca="false">I173*J173*F173</f>
        <v>2097729</v>
      </c>
      <c r="M173" s="2846" t="n">
        <f aca="false">L173*$K$180/$L$180</f>
        <v>2188863.93634262</v>
      </c>
      <c r="N173" s="2856" t="s">
        <v>3140</v>
      </c>
      <c r="O173" s="2821"/>
      <c r="P173" s="2750"/>
      <c r="Q173" s="2750"/>
      <c r="R173" s="2750" t="str">
        <f aca="false">B173</f>
        <v>11 kV Over Head Feeder-2.</v>
      </c>
      <c r="S173" s="2794" t="n">
        <f aca="false">M173</f>
        <v>2188863.93634262</v>
      </c>
      <c r="T173" s="2750" t="n">
        <v>2071443.49493709</v>
      </c>
      <c r="U173" s="1441" t="n">
        <f aca="false">S173-T173</f>
        <v>117420.441405535</v>
      </c>
      <c r="V173" s="2001" t="n">
        <f aca="false">U173/T173*100</f>
        <v>5.66853219470033</v>
      </c>
      <c r="W173" s="1441" t="str">
        <f aca="false">IF(V173&gt;40,"FAULT",IF(V173&lt;-40,"CHECK","OK"))</f>
        <v>OK</v>
      </c>
    </row>
    <row r="174" s="2751" customFormat="true" ht="21.75" hidden="false" customHeight="true" outlineLevel="0" collapsed="false">
      <c r="A174" s="2756" t="n">
        <v>24</v>
      </c>
      <c r="B174" s="2952" t="s">
        <v>3141</v>
      </c>
      <c r="C174" s="2710" t="n">
        <v>11</v>
      </c>
      <c r="D174" s="2938"/>
      <c r="E174" s="2712" t="s">
        <v>3142</v>
      </c>
      <c r="F174" s="2916" t="n">
        <v>1</v>
      </c>
      <c r="G174" s="2212" t="n">
        <v>8067222</v>
      </c>
      <c r="H174" s="2212" t="n">
        <v>8095991</v>
      </c>
      <c r="I174" s="2760" t="n">
        <f aca="false">H174-G174</f>
        <v>28769</v>
      </c>
      <c r="J174" s="2710" t="n">
        <v>1</v>
      </c>
      <c r="K174" s="2820"/>
      <c r="L174" s="2846" t="n">
        <f aca="false">I174*J174*F174</f>
        <v>28769</v>
      </c>
      <c r="M174" s="2846" t="n">
        <f aca="false">L174*$K$180/$L$180</f>
        <v>30018.8568612251</v>
      </c>
      <c r="N174" s="2710" t="s">
        <v>3052</v>
      </c>
      <c r="O174" s="2821"/>
      <c r="P174" s="2750"/>
      <c r="Q174" s="2750"/>
      <c r="R174" s="2750" t="str">
        <f aca="false">B174</f>
        <v>11 kV Shimrail Express Feeder.</v>
      </c>
      <c r="S174" s="2794" t="n">
        <f aca="false">M174</f>
        <v>30018.8568612251</v>
      </c>
      <c r="T174" s="2750" t="n">
        <v>0</v>
      </c>
      <c r="U174" s="1441" t="n">
        <f aca="false">S174-T174</f>
        <v>30018.8568612251</v>
      </c>
      <c r="V174" s="2001" t="e">
        <f aca="false">U174/T174*100</f>
        <v>#DIV/0!</v>
      </c>
      <c r="W174" s="1441" t="e">
        <f aca="false">IF(V174&gt;40,"FAULT",IF(V174&lt;-40,"CHECK","OK"))</f>
        <v>#DIV/0!</v>
      </c>
    </row>
    <row r="175" s="2751" customFormat="true" ht="21.75" hidden="false" customHeight="true" outlineLevel="0" collapsed="false">
      <c r="A175" s="2764" t="n">
        <v>25</v>
      </c>
      <c r="B175" s="2734" t="s">
        <v>3143</v>
      </c>
      <c r="C175" s="2710" t="n">
        <v>11</v>
      </c>
      <c r="D175" s="2938"/>
      <c r="E175" s="2712" t="s">
        <v>3144</v>
      </c>
      <c r="F175" s="2916" t="n">
        <v>1</v>
      </c>
      <c r="G175" s="2212" t="n">
        <v>79767340</v>
      </c>
      <c r="H175" s="2212" t="n">
        <v>80407905</v>
      </c>
      <c r="I175" s="2760" t="n">
        <f aca="false">H175-G175</f>
        <v>640565</v>
      </c>
      <c r="J175" s="2710" t="n">
        <v>1</v>
      </c>
      <c r="K175" s="2741"/>
      <c r="L175" s="2846" t="n">
        <f aca="false">I175*J175*F175</f>
        <v>640565</v>
      </c>
      <c r="M175" s="2846" t="n">
        <f aca="false">L175*$K$180/$L$180</f>
        <v>668394.071580891</v>
      </c>
      <c r="N175" s="2710" t="s">
        <v>3140</v>
      </c>
      <c r="O175" s="2821"/>
      <c r="P175" s="2750"/>
      <c r="Q175" s="2750"/>
      <c r="R175" s="2750" t="str">
        <f aca="false">B175</f>
        <v>11 kV Sarder &amp; Khadem Steel Feeder</v>
      </c>
      <c r="S175" s="2794" t="n">
        <f aca="false">M175</f>
        <v>668394.071580891</v>
      </c>
      <c r="T175" s="2750" t="n">
        <v>409613.900679099</v>
      </c>
      <c r="U175" s="1441" t="n">
        <f aca="false">S175-T175</f>
        <v>258780.170901792</v>
      </c>
      <c r="V175" s="2001" t="n">
        <f aca="false">U175/T175*100</f>
        <v>63.1766086240629</v>
      </c>
      <c r="W175" s="1441" t="str">
        <f aca="false">IF(V175&gt;40,"FAULT",IF(V175&lt;-40,"CHECK","OK"))</f>
        <v>FAULT</v>
      </c>
    </row>
    <row r="176" s="2751" customFormat="true" ht="21.75" hidden="false" customHeight="true" outlineLevel="0" collapsed="false">
      <c r="A176" s="2781" t="n">
        <v>26</v>
      </c>
      <c r="B176" s="2953" t="s">
        <v>3145</v>
      </c>
      <c r="C176" s="2848" t="n">
        <v>11</v>
      </c>
      <c r="D176" s="2938"/>
      <c r="E176" s="2901" t="s">
        <v>3146</v>
      </c>
      <c r="F176" s="2916" t="n">
        <v>1</v>
      </c>
      <c r="G176" s="2212" t="n">
        <v>46776260</v>
      </c>
      <c r="H176" s="2212" t="n">
        <v>46776260</v>
      </c>
      <c r="I176" s="2760" t="n">
        <f aca="false">H176-G176</f>
        <v>0</v>
      </c>
      <c r="J176" s="2811" t="n">
        <v>1</v>
      </c>
      <c r="K176" s="2918"/>
      <c r="L176" s="2846" t="n">
        <f aca="false">I176*J176*F176</f>
        <v>0</v>
      </c>
      <c r="M176" s="2846" t="n">
        <f aca="false">L176*$K$180/$L$180</f>
        <v>0</v>
      </c>
      <c r="N176" s="2710" t="s">
        <v>3052</v>
      </c>
      <c r="O176" s="2821"/>
      <c r="P176" s="2750"/>
      <c r="Q176" s="2750"/>
      <c r="R176" s="2750" t="str">
        <f aca="false">B176</f>
        <v>11 kV Siddhirgonj Mazar Feeder</v>
      </c>
      <c r="S176" s="2794" t="n">
        <f aca="false">M176</f>
        <v>0</v>
      </c>
      <c r="T176" s="2750" t="n">
        <v>832832.364796905</v>
      </c>
      <c r="U176" s="1441" t="n">
        <f aca="false">S176-T176</f>
        <v>-832832.364796905</v>
      </c>
      <c r="V176" s="2001" t="n">
        <f aca="false">U176/T176*100</f>
        <v>-100</v>
      </c>
      <c r="W176" s="1441" t="str">
        <f aca="false">IF(V176&gt;40,"FAULT",IF(V176&lt;-40,"CHECK","OK"))</f>
        <v>CHECK</v>
      </c>
    </row>
    <row r="177" s="2751" customFormat="true" ht="21.75" hidden="false" customHeight="true" outlineLevel="0" collapsed="false">
      <c r="A177" s="2781" t="n">
        <v>27</v>
      </c>
      <c r="B177" s="2953" t="s">
        <v>3147</v>
      </c>
      <c r="C177" s="2848" t="n">
        <v>11</v>
      </c>
      <c r="D177" s="2938"/>
      <c r="E177" s="2901"/>
      <c r="F177" s="2916" t="n">
        <v>1</v>
      </c>
      <c r="G177" s="2212" t="n">
        <v>19198420</v>
      </c>
      <c r="H177" s="2212" t="n">
        <v>20233737</v>
      </c>
      <c r="I177" s="2760" t="n">
        <f aca="false">H177-G177</f>
        <v>1035317</v>
      </c>
      <c r="J177" s="2811" t="n">
        <v>1</v>
      </c>
      <c r="K177" s="2918"/>
      <c r="L177" s="2846" t="n">
        <f aca="false">I177*J177*F177</f>
        <v>1035317</v>
      </c>
      <c r="M177" s="2846" t="n">
        <f aca="false">L177*$K$180/$L$180</f>
        <v>1080295.90284657</v>
      </c>
      <c r="N177" s="2710" t="s">
        <v>3052</v>
      </c>
      <c r="O177" s="2821"/>
      <c r="P177" s="2750"/>
      <c r="Q177" s="2750"/>
      <c r="R177" s="2750" t="str">
        <f aca="false">B177</f>
        <v>11 kV AST Beverage Feeder</v>
      </c>
      <c r="S177" s="2794" t="n">
        <f aca="false">M177</f>
        <v>1080295.90284657</v>
      </c>
      <c r="T177" s="2750" t="n">
        <v>1163750.62375255</v>
      </c>
      <c r="U177" s="1441" t="n">
        <f aca="false">S177-T177</f>
        <v>-83454.720905978</v>
      </c>
      <c r="V177" s="2001" t="n">
        <f aca="false">U177/T177*100</f>
        <v>-7.17118592270874</v>
      </c>
      <c r="W177" s="1441" t="str">
        <f aca="false">IF(V177&gt;40,"FAULT",IF(V177&lt;-40,"CHECK","OK"))</f>
        <v>OK</v>
      </c>
    </row>
    <row r="178" s="2751" customFormat="true" ht="21.75" hidden="false" customHeight="true" outlineLevel="0" collapsed="false">
      <c r="A178" s="2781" t="n">
        <v>28</v>
      </c>
      <c r="B178" s="2953" t="s">
        <v>3148</v>
      </c>
      <c r="C178" s="2848" t="n">
        <v>11</v>
      </c>
      <c r="D178" s="2938"/>
      <c r="E178" s="2901"/>
      <c r="F178" s="2916" t="n">
        <v>1</v>
      </c>
      <c r="G178" s="2212" t="n">
        <v>52656280</v>
      </c>
      <c r="H178" s="2212" t="n">
        <v>54290449</v>
      </c>
      <c r="I178" s="2760" t="n">
        <f aca="false">H178-G178</f>
        <v>1634169</v>
      </c>
      <c r="J178" s="2848" t="n">
        <v>1</v>
      </c>
      <c r="K178" s="2918"/>
      <c r="L178" s="2846" t="n">
        <f aca="false">I178*J178*F178</f>
        <v>1634169</v>
      </c>
      <c r="M178" s="2846" t="n">
        <f aca="false">L178*$K$180/$L$180</f>
        <v>1705164.77104006</v>
      </c>
      <c r="N178" s="2710" t="s">
        <v>117</v>
      </c>
      <c r="O178" s="2821"/>
      <c r="P178" s="2750"/>
      <c r="Q178" s="2750"/>
      <c r="R178" s="2750" t="str">
        <f aca="false">B178</f>
        <v>11 kV Karim Market Feeder</v>
      </c>
      <c r="S178" s="2794" t="n">
        <f aca="false">M178</f>
        <v>1705164.77104006</v>
      </c>
      <c r="T178" s="2750" t="n">
        <v>2089377.88671589</v>
      </c>
      <c r="U178" s="1441" t="n">
        <f aca="false">S178-T178</f>
        <v>-384213.115675838</v>
      </c>
      <c r="V178" s="2001" t="n">
        <f aca="false">U178/T178*100</f>
        <v>-18.3888763310187</v>
      </c>
      <c r="W178" s="1441" t="str">
        <f aca="false">IF(V178&gt;40,"FAULT",IF(V178&lt;-40,"CHECK","OK"))</f>
        <v>OK</v>
      </c>
    </row>
    <row r="179" s="2751" customFormat="true" ht="21.75" hidden="false" customHeight="true" outlineLevel="0" collapsed="false">
      <c r="A179" s="2781" t="n">
        <v>29</v>
      </c>
      <c r="B179" s="2954" t="s">
        <v>3149</v>
      </c>
      <c r="C179" s="2955" t="n">
        <v>0.415</v>
      </c>
      <c r="D179" s="2938"/>
      <c r="E179" s="2956" t="s">
        <v>3150</v>
      </c>
      <c r="F179" s="2957" t="n">
        <v>1</v>
      </c>
      <c r="G179" s="2212" t="n">
        <v>375996</v>
      </c>
      <c r="H179" s="2212" t="n">
        <v>375996</v>
      </c>
      <c r="I179" s="2760" t="n">
        <f aca="false">H179-G179</f>
        <v>0</v>
      </c>
      <c r="J179" s="2958" t="n">
        <v>1</v>
      </c>
      <c r="K179" s="2959" t="n">
        <v>0</v>
      </c>
      <c r="L179" s="2846" t="n">
        <f aca="false">I179*J179*F179</f>
        <v>0</v>
      </c>
      <c r="M179" s="2846" t="n">
        <f aca="false">L179*$K$180/$L$180</f>
        <v>0</v>
      </c>
      <c r="N179" s="2710" t="s">
        <v>3052</v>
      </c>
      <c r="O179" s="2960"/>
      <c r="P179" s="2961"/>
      <c r="Q179" s="2961"/>
      <c r="R179" s="2961" t="str">
        <f aca="false">B179</f>
        <v>11/0.415 kV Transformer,AT-1+AT-2</v>
      </c>
      <c r="S179" s="2962" t="n">
        <f aca="false">M179</f>
        <v>0</v>
      </c>
      <c r="T179" s="2961" t="n">
        <v>0</v>
      </c>
      <c r="U179" s="1441" t="n">
        <f aca="false">S179-T179</f>
        <v>0</v>
      </c>
      <c r="V179" s="2001" t="e">
        <f aca="false">U179/T179*100</f>
        <v>#DIV/0!</v>
      </c>
      <c r="W179" s="1441" t="e">
        <f aca="false">IF(V179&gt;40,"FAULT",IF(V179&lt;-40,"CHECK","OK"))</f>
        <v>#DIV/0!</v>
      </c>
    </row>
    <row r="180" customFormat="false" ht="28.5" hidden="false" customHeight="false" outlineLevel="0" collapsed="false">
      <c r="A180" s="2132"/>
      <c r="B180" s="2142"/>
      <c r="C180" s="2143"/>
      <c r="D180" s="2143"/>
      <c r="E180" s="2932"/>
      <c r="F180" s="2145"/>
      <c r="G180" s="2145"/>
      <c r="H180" s="2145"/>
      <c r="I180" s="2145"/>
      <c r="J180" s="2239" t="s">
        <v>1187</v>
      </c>
      <c r="K180" s="2130" t="n">
        <f aca="false">I151</f>
        <v>22626910.8310335</v>
      </c>
      <c r="L180" s="2130" t="n">
        <f aca="false">SUM(L163:L179)</f>
        <v>21684823</v>
      </c>
      <c r="M180" s="2130" t="n">
        <f aca="false">SUM(M163:M179)</f>
        <v>22626910.8310335</v>
      </c>
      <c r="N180" s="2325" t="n">
        <f aca="false">(M180-L180)/L180*100</f>
        <v>4.34445709348643</v>
      </c>
      <c r="O180" s="2240"/>
    </row>
    <row r="182" customFormat="false" ht="15.75" hidden="false" customHeight="false" outlineLevel="0" collapsed="false">
      <c r="A182" s="2077"/>
      <c r="B182" s="2078"/>
      <c r="C182" s="2051"/>
      <c r="D182" s="2418"/>
      <c r="F182" s="2169" t="s">
        <v>1234</v>
      </c>
      <c r="G182" s="2169"/>
      <c r="H182" s="2169"/>
      <c r="I182" s="2170" t="s">
        <v>212</v>
      </c>
      <c r="J182" s="2077"/>
      <c r="L182" s="2077"/>
      <c r="M182" s="2077"/>
      <c r="N182" s="2556"/>
      <c r="O182" s="2077"/>
    </row>
    <row r="183" customFormat="false" ht="15.75" hidden="false" customHeight="false" outlineLevel="0" collapsed="false">
      <c r="A183" s="2077"/>
      <c r="B183" s="2078"/>
      <c r="C183" s="2051"/>
      <c r="D183" s="2418"/>
      <c r="F183" s="2129" t="s">
        <v>117</v>
      </c>
      <c r="G183" s="2017" t="s">
        <v>1367</v>
      </c>
      <c r="H183" s="2017"/>
      <c r="I183" s="2310" t="n">
        <f aca="false">M163+M169+M178</f>
        <v>7164246.5993668</v>
      </c>
      <c r="J183" s="2077"/>
      <c r="L183" s="2077"/>
      <c r="M183" s="2077"/>
      <c r="N183" s="2556"/>
      <c r="O183" s="2077" t="s">
        <v>122</v>
      </c>
    </row>
    <row r="184" customFormat="false" ht="15.75" hidden="false" customHeight="false" outlineLevel="0" collapsed="false">
      <c r="A184" s="2077"/>
      <c r="B184" s="2078"/>
      <c r="C184" s="2051"/>
      <c r="D184" s="2418"/>
      <c r="F184" s="2129" t="s">
        <v>3140</v>
      </c>
      <c r="G184" s="2017" t="s">
        <v>1367</v>
      </c>
      <c r="H184" s="2017"/>
      <c r="I184" s="2310" t="n">
        <f aca="false">M173+M175</f>
        <v>2857258.00792351</v>
      </c>
      <c r="J184" s="2077"/>
      <c r="L184" s="2077"/>
      <c r="M184" s="2077"/>
      <c r="N184" s="2556"/>
      <c r="O184" s="2077"/>
    </row>
    <row r="185" customFormat="false" ht="15.75" hidden="false" customHeight="false" outlineLevel="0" collapsed="false">
      <c r="A185" s="2077"/>
      <c r="B185" s="2078"/>
      <c r="C185" s="2051"/>
      <c r="D185" s="2418"/>
      <c r="F185" s="2129" t="s">
        <v>3052</v>
      </c>
      <c r="G185" s="2017" t="s">
        <v>1367</v>
      </c>
      <c r="H185" s="2017"/>
      <c r="I185" s="2310" t="n">
        <f aca="false">SUM(M164:M168,M170:M172,M174,M176:M177,M179)</f>
        <v>12605406.2237432</v>
      </c>
      <c r="J185" s="2077"/>
      <c r="L185" s="2077"/>
      <c r="M185" s="2077"/>
      <c r="N185" s="2556"/>
      <c r="O185" s="2077"/>
    </row>
    <row r="186" customFormat="false" ht="15.75" hidden="false" customHeight="false" outlineLevel="0" collapsed="false">
      <c r="A186" s="2077"/>
      <c r="B186" s="2078"/>
      <c r="C186" s="2051"/>
      <c r="D186" s="2418"/>
      <c r="E186" s="2051"/>
      <c r="F186" s="2129"/>
      <c r="G186" s="2017"/>
      <c r="H186" s="2017"/>
      <c r="I186" s="2171"/>
      <c r="J186" s="2077"/>
      <c r="L186" s="2077"/>
      <c r="M186" s="2077"/>
      <c r="N186" s="2556"/>
      <c r="O186" s="2077"/>
    </row>
    <row r="187" customFormat="false" ht="15.75" hidden="false" customHeight="false" outlineLevel="0" collapsed="false">
      <c r="A187" s="2077"/>
      <c r="B187" s="2078"/>
      <c r="C187" s="2051"/>
      <c r="D187" s="2418"/>
      <c r="F187" s="2260"/>
      <c r="G187" s="2017"/>
      <c r="H187" s="2017"/>
      <c r="I187" s="2171"/>
      <c r="J187" s="2077"/>
      <c r="L187" s="2077"/>
      <c r="M187" s="2077"/>
      <c r="N187" s="2556"/>
      <c r="O187" s="2077"/>
    </row>
    <row r="188" customFormat="false" ht="15.75" hidden="false" customHeight="true" outlineLevel="0" collapsed="false">
      <c r="A188" s="2077"/>
      <c r="B188" s="2078"/>
      <c r="C188" s="2051"/>
      <c r="D188" s="2418"/>
      <c r="F188" s="2241" t="s">
        <v>1239</v>
      </c>
      <c r="G188" s="2241"/>
      <c r="H188" s="2241"/>
      <c r="I188" s="2242" t="n">
        <f aca="false">SUM(I183:I187)</f>
        <v>22626910.8310335</v>
      </c>
      <c r="J188" s="2130" t="n">
        <f aca="false">I188-M180</f>
        <v>0</v>
      </c>
      <c r="L188" s="2077"/>
      <c r="M188" s="2077"/>
      <c r="N188" s="2556"/>
      <c r="O188" s="2077"/>
    </row>
    <row r="189" customFormat="false" ht="15.75" hidden="false" customHeight="false" outlineLevel="0" collapsed="false">
      <c r="A189" s="2077"/>
      <c r="B189" s="2078"/>
      <c r="C189" s="2051"/>
      <c r="D189" s="2418"/>
      <c r="F189" s="2103"/>
      <c r="G189" s="2077"/>
      <c r="H189" s="2077"/>
      <c r="I189" s="2077"/>
      <c r="J189" s="2077"/>
      <c r="L189" s="2077"/>
      <c r="M189" s="2077"/>
      <c r="N189" s="2556"/>
      <c r="O189" s="2077"/>
    </row>
    <row r="190" customFormat="false" ht="15.75" hidden="false" customHeight="false" outlineLevel="0" collapsed="false">
      <c r="A190" s="2077"/>
      <c r="B190" s="2078"/>
      <c r="C190" s="2051"/>
      <c r="D190" s="2418"/>
      <c r="E190" s="2686"/>
      <c r="F190" s="2077"/>
      <c r="G190" s="2077"/>
      <c r="H190" s="2077"/>
      <c r="I190" s="2077"/>
      <c r="J190" s="2077"/>
      <c r="K190" s="2080"/>
      <c r="L190" s="2077"/>
      <c r="M190" s="2077"/>
      <c r="N190" s="2556"/>
      <c r="O190" s="2077"/>
    </row>
    <row r="191" customFormat="false" ht="15.75" hidden="false" customHeight="false" outlineLevel="0" collapsed="false">
      <c r="A191" s="2077"/>
      <c r="B191" s="2078"/>
      <c r="C191" s="2051"/>
      <c r="D191" s="2418"/>
      <c r="E191" s="2686"/>
      <c r="F191" s="2077"/>
      <c r="G191" s="2077"/>
      <c r="H191" s="2077"/>
      <c r="I191" s="2077"/>
      <c r="J191" s="2077"/>
      <c r="K191" s="2080"/>
      <c r="L191" s="2077"/>
      <c r="M191" s="2077"/>
      <c r="N191" s="2556"/>
      <c r="O191" s="2077"/>
    </row>
    <row r="192" customFormat="false" ht="15.75" hidden="false" customHeight="false" outlineLevel="0" collapsed="false">
      <c r="A192" s="2077"/>
      <c r="B192" s="2051"/>
      <c r="C192" s="2051"/>
      <c r="D192" s="2418"/>
      <c r="E192" s="2686"/>
      <c r="F192" s="2077"/>
      <c r="G192" s="2077"/>
      <c r="H192" s="2077"/>
      <c r="I192" s="2077"/>
      <c r="J192" s="2077"/>
      <c r="K192" s="2080"/>
      <c r="L192" s="2077"/>
      <c r="M192" s="2077"/>
      <c r="N192" s="2556"/>
      <c r="O192" s="2077"/>
    </row>
    <row r="193" customFormat="false" ht="15.75" hidden="false" customHeight="false" outlineLevel="0" collapsed="false">
      <c r="A193" s="2077"/>
      <c r="B193" s="2051"/>
      <c r="C193" s="2051"/>
      <c r="D193" s="2418"/>
      <c r="E193" s="2686"/>
      <c r="F193" s="2077"/>
      <c r="G193" s="2077"/>
      <c r="H193" s="2077"/>
      <c r="I193" s="2077"/>
      <c r="J193" s="2077"/>
      <c r="K193" s="2080"/>
      <c r="L193" s="2077"/>
      <c r="M193" s="2077"/>
      <c r="N193" s="2556"/>
      <c r="O193" s="2077"/>
    </row>
    <row r="194" customFormat="false" ht="15.75" hidden="false" customHeight="false" outlineLevel="0" collapsed="false">
      <c r="A194" s="2077"/>
      <c r="B194" s="2078"/>
      <c r="C194" s="2051"/>
      <c r="D194" s="2418"/>
      <c r="E194" s="2686"/>
      <c r="F194" s="2077"/>
      <c r="G194" s="2077"/>
      <c r="H194" s="2077"/>
      <c r="I194" s="2077"/>
      <c r="J194" s="2077"/>
      <c r="K194" s="2080"/>
      <c r="L194" s="2077"/>
      <c r="M194" s="2077"/>
      <c r="N194" s="2556"/>
      <c r="O194" s="2077"/>
    </row>
    <row r="195" customFormat="false" ht="15.75" hidden="false" customHeight="false" outlineLevel="0" collapsed="false">
      <c r="A195" s="2077"/>
      <c r="B195" s="2078"/>
      <c r="C195" s="2051"/>
      <c r="D195" s="2418"/>
      <c r="E195" s="2686"/>
      <c r="F195" s="2077"/>
      <c r="G195" s="2077"/>
      <c r="H195" s="2077"/>
      <c r="I195" s="2077"/>
      <c r="J195" s="2077"/>
      <c r="K195" s="2080"/>
      <c r="L195" s="2077"/>
      <c r="M195" s="2077"/>
      <c r="N195" s="2556"/>
      <c r="O195" s="2077"/>
    </row>
    <row r="196" customFormat="false" ht="15.75" hidden="false" customHeight="false" outlineLevel="0" collapsed="false">
      <c r="A196" s="2077"/>
      <c r="B196" s="2078"/>
      <c r="C196" s="2051"/>
      <c r="D196" s="2418"/>
      <c r="E196" s="2686"/>
      <c r="F196" s="2077"/>
      <c r="G196" s="2077"/>
      <c r="H196" s="2077"/>
      <c r="I196" s="2077"/>
      <c r="J196" s="2077"/>
      <c r="K196" s="2080"/>
      <c r="L196" s="2077"/>
      <c r="M196" s="2077"/>
      <c r="N196" s="2556"/>
      <c r="O196" s="2077"/>
    </row>
    <row r="197" customFormat="false" ht="25.5" hidden="false" customHeight="false" outlineLevel="0" collapsed="false">
      <c r="A197" s="2174"/>
      <c r="B197" s="2175"/>
      <c r="C197" s="2175"/>
      <c r="D197" s="2175"/>
      <c r="E197" s="2175"/>
      <c r="F197" s="2175"/>
      <c r="G197" s="2175"/>
      <c r="H197" s="2175"/>
      <c r="I197" s="2175"/>
      <c r="J197" s="2175"/>
      <c r="K197" s="2175"/>
      <c r="L197" s="2175"/>
      <c r="M197" s="2175"/>
      <c r="N197" s="2556"/>
      <c r="O197" s="2077"/>
    </row>
    <row r="198" customFormat="false" ht="15.75" hidden="false" customHeight="false" outlineLevel="0" collapsed="false">
      <c r="A198" s="2077"/>
      <c r="B198" s="2078"/>
      <c r="C198" s="2051"/>
      <c r="D198" s="2418"/>
      <c r="E198" s="2686"/>
      <c r="F198" s="2077"/>
      <c r="G198" s="2077"/>
      <c r="H198" s="2077"/>
      <c r="I198" s="2077"/>
      <c r="J198" s="2077"/>
      <c r="K198" s="2080"/>
      <c r="L198" s="2077"/>
      <c r="M198" s="2077"/>
      <c r="N198" s="2556"/>
      <c r="O198" s="2077"/>
    </row>
    <row r="199" customFormat="false" ht="15.75" hidden="false" customHeight="false" outlineLevel="0" collapsed="false">
      <c r="A199" s="2077"/>
      <c r="B199" s="2078"/>
      <c r="C199" s="2051"/>
      <c r="D199" s="2418"/>
      <c r="E199" s="2686"/>
      <c r="F199" s="2077"/>
      <c r="G199" s="2077"/>
      <c r="H199" s="2077"/>
      <c r="I199" s="2077"/>
      <c r="J199" s="2077"/>
      <c r="K199" s="2080"/>
      <c r="L199" s="2077"/>
      <c r="M199" s="2077"/>
      <c r="N199" s="2556"/>
      <c r="O199" s="2077"/>
    </row>
    <row r="200" customFormat="false" ht="31.5" hidden="false" customHeight="false" outlineLevel="0" collapsed="false">
      <c r="A200" s="2270" t="s">
        <v>3151</v>
      </c>
      <c r="B200" s="2270"/>
      <c r="C200" s="2270"/>
      <c r="D200" s="2270"/>
      <c r="E200" s="2270"/>
      <c r="F200" s="2270"/>
      <c r="G200" s="2270"/>
      <c r="H200" s="2270"/>
      <c r="I200" s="2270"/>
      <c r="J200" s="2270"/>
      <c r="K200" s="2270"/>
      <c r="L200" s="2270"/>
      <c r="M200" s="2270"/>
      <c r="N200" s="2270"/>
      <c r="O200" s="1989" t="str">
        <f aca="false">$O$6</f>
        <v>Month June-2023</v>
      </c>
      <c r="R200" s="1990" t="s">
        <v>1069</v>
      </c>
      <c r="S200" s="1991" t="str">
        <f aca="false">O200</f>
        <v>Month June-2023</v>
      </c>
      <c r="T200" s="1990" t="s">
        <v>1070</v>
      </c>
      <c r="U200" s="1990" t="s">
        <v>1071</v>
      </c>
      <c r="V200" s="1990" t="s">
        <v>2997</v>
      </c>
      <c r="W200" s="1990" t="s">
        <v>1073</v>
      </c>
    </row>
    <row r="201" customFormat="false" ht="15.75" hidden="false" customHeight="true" outlineLevel="0" collapsed="false">
      <c r="A201" s="1992" t="s">
        <v>794</v>
      </c>
      <c r="B201" s="1993" t="s">
        <v>1074</v>
      </c>
      <c r="C201" s="1994" t="s">
        <v>1075</v>
      </c>
      <c r="D201" s="1994"/>
      <c r="E201" s="1994"/>
      <c r="F201" s="1996" t="s">
        <v>45</v>
      </c>
      <c r="G201" s="1996" t="s">
        <v>1076</v>
      </c>
      <c r="H201" s="1996"/>
      <c r="I201" s="1996"/>
      <c r="J201" s="1996" t="s">
        <v>29</v>
      </c>
      <c r="K201" s="1996" t="s">
        <v>1077</v>
      </c>
      <c r="L201" s="1996"/>
      <c r="M201" s="1994" t="s">
        <v>1134</v>
      </c>
      <c r="N201" s="2868"/>
      <c r="O201" s="1997" t="s">
        <v>479</v>
      </c>
    </row>
    <row r="202" customFormat="false" ht="15.75" hidden="false" customHeight="false" outlineLevel="0" collapsed="false">
      <c r="A202" s="1992"/>
      <c r="B202" s="1993"/>
      <c r="C202" s="1998" t="s">
        <v>1079</v>
      </c>
      <c r="D202" s="1998"/>
      <c r="E202" s="2869" t="s">
        <v>1080</v>
      </c>
      <c r="F202" s="1996"/>
      <c r="G202" s="2249" t="n">
        <f aca="false">'NORTH-1'!$H$8</f>
        <v>44929</v>
      </c>
      <c r="H202" s="2249" t="n">
        <f aca="false">'NORTH-1'!$H$8</f>
        <v>44929</v>
      </c>
      <c r="I202" s="2000" t="s">
        <v>47</v>
      </c>
      <c r="J202" s="1996"/>
      <c r="K202" s="2000" t="s">
        <v>1081</v>
      </c>
      <c r="L202" s="2000" t="s">
        <v>1082</v>
      </c>
      <c r="M202" s="1994" t="s">
        <v>1083</v>
      </c>
      <c r="N202" s="2870" t="s">
        <v>741</v>
      </c>
      <c r="O202" s="1997"/>
      <c r="S202" s="1441" t="n">
        <v>15283200.0000001</v>
      </c>
      <c r="T202" s="1441" t="n">
        <v>15283200.0000001</v>
      </c>
      <c r="U202" s="1441" t="n">
        <f aca="false">S202-T202</f>
        <v>0</v>
      </c>
      <c r="V202" s="2001" t="n">
        <f aca="false">U202/T202*100</f>
        <v>0</v>
      </c>
      <c r="W202" s="1441" t="str">
        <f aca="false">IF(V202&gt;40,"FAULT",IF(V202&lt;-40,"CHECK","OK"))</f>
        <v>OK</v>
      </c>
    </row>
    <row r="203" customFormat="false" ht="15.75" hidden="false" customHeight="false" outlineLevel="0" collapsed="false">
      <c r="A203" s="2002" t="n">
        <v>1</v>
      </c>
      <c r="B203" s="2003" t="n">
        <v>2</v>
      </c>
      <c r="C203" s="2004" t="n">
        <v>4</v>
      </c>
      <c r="D203" s="2004"/>
      <c r="E203" s="2871" t="n">
        <v>5</v>
      </c>
      <c r="F203" s="2002" t="n">
        <v>7</v>
      </c>
      <c r="G203" s="2002" t="n">
        <v>9</v>
      </c>
      <c r="H203" s="2002" t="n">
        <v>9</v>
      </c>
      <c r="I203" s="2002" t="s">
        <v>1084</v>
      </c>
      <c r="J203" s="2002" t="n">
        <v>11</v>
      </c>
      <c r="K203" s="2002" t="s">
        <v>1085</v>
      </c>
      <c r="L203" s="2002" t="s">
        <v>1086</v>
      </c>
      <c r="M203" s="2002" t="n">
        <v>14</v>
      </c>
      <c r="N203" s="2872" t="n">
        <v>15</v>
      </c>
      <c r="O203" s="2002" t="n">
        <v>16</v>
      </c>
    </row>
    <row r="204" customFormat="false" ht="15.75" hidden="false" customHeight="false" outlineLevel="0" collapsed="false">
      <c r="A204" s="2016"/>
      <c r="B204" s="2008" t="s">
        <v>3095</v>
      </c>
      <c r="C204" s="2009"/>
      <c r="D204" s="2009"/>
      <c r="E204" s="2731"/>
      <c r="F204" s="2009"/>
      <c r="G204" s="2009"/>
      <c r="H204" s="2009"/>
      <c r="I204" s="2009"/>
      <c r="J204" s="2009"/>
      <c r="K204" s="2010"/>
      <c r="L204" s="2009"/>
      <c r="M204" s="2013"/>
      <c r="N204" s="2873"/>
      <c r="O204" s="2027"/>
    </row>
    <row r="205" s="2751" customFormat="true" ht="12.75" hidden="false" customHeight="true" outlineLevel="0" collapsed="false">
      <c r="A205" s="2963" t="n">
        <f aca="false">A53</f>
        <v>5</v>
      </c>
      <c r="B205" s="2964" t="str">
        <f aca="false">B53</f>
        <v>33 kV Sarulia-1 Feeder</v>
      </c>
      <c r="C205" s="2889" t="n">
        <f aca="false">C53</f>
        <v>33</v>
      </c>
      <c r="D205" s="2889" t="str">
        <f aca="false">D53</f>
        <v>DPDC</v>
      </c>
      <c r="E205" s="2890" t="n">
        <f aca="false">E53</f>
        <v>7389488</v>
      </c>
      <c r="F205" s="2965" t="n">
        <f aca="false">F53</f>
        <v>1</v>
      </c>
      <c r="G205" s="2966" t="n">
        <f aca="false">G53</f>
        <v>4155.568</v>
      </c>
      <c r="H205" s="2966" t="n">
        <f aca="false">H53</f>
        <v>4197.894</v>
      </c>
      <c r="I205" s="2967" t="n">
        <f aca="false">I53</f>
        <v>42.326</v>
      </c>
      <c r="J205" s="2889" t="n">
        <f aca="false">J53</f>
        <v>240000</v>
      </c>
      <c r="K205" s="2968" t="n">
        <f aca="false">K53</f>
        <v>0</v>
      </c>
      <c r="L205" s="2969" t="n">
        <f aca="false">L53</f>
        <v>10158240</v>
      </c>
      <c r="M205" s="2970" t="n">
        <f aca="false">M53</f>
        <v>10135972.5400552</v>
      </c>
      <c r="N205" s="2841"/>
      <c r="O205" s="2821"/>
      <c r="P205" s="2750"/>
      <c r="Q205" s="2750"/>
      <c r="R205" s="2750"/>
      <c r="S205" s="2750"/>
      <c r="T205" s="2750"/>
      <c r="U205" s="2750"/>
      <c r="V205" s="2750"/>
      <c r="W205" s="2750"/>
    </row>
    <row r="206" s="2751" customFormat="true" ht="12.75" hidden="false" customHeight="true" outlineLevel="0" collapsed="false">
      <c r="A206" s="2971" t="n">
        <f aca="false">A54</f>
        <v>0</v>
      </c>
      <c r="B206" s="2972" t="n">
        <f aca="false">B54</f>
        <v>0</v>
      </c>
      <c r="C206" s="2726" t="n">
        <f aca="false">C54</f>
        <v>33</v>
      </c>
      <c r="D206" s="2726" t="str">
        <f aca="false">D54</f>
        <v>P.Cell</v>
      </c>
      <c r="E206" s="2896" t="str">
        <f aca="false">E54</f>
        <v>08993679</v>
      </c>
      <c r="F206" s="2973" t="n">
        <f aca="false">F54</f>
        <v>1</v>
      </c>
      <c r="G206" s="2885" t="n">
        <f aca="false">G54</f>
        <v>4156.359</v>
      </c>
      <c r="H206" s="2885" t="n">
        <f aca="false">H54</f>
        <v>4198.71</v>
      </c>
      <c r="I206" s="2725" t="n">
        <f aca="false">I54</f>
        <v>42.3509999999997</v>
      </c>
      <c r="J206" s="2726" t="n">
        <f aca="false">J54</f>
        <v>240000</v>
      </c>
      <c r="K206" s="2974" t="n">
        <f aca="false">K54</f>
        <v>0</v>
      </c>
      <c r="L206" s="2975" t="n">
        <f aca="false">L54</f>
        <v>10164239.9999999</v>
      </c>
      <c r="M206" s="2976" t="n">
        <f aca="false">M54</f>
        <v>10141959.387702</v>
      </c>
      <c r="N206" s="2841"/>
      <c r="O206" s="2719"/>
      <c r="P206" s="2763"/>
      <c r="Q206" s="2763"/>
      <c r="R206" s="2763"/>
      <c r="S206" s="2763"/>
      <c r="T206" s="2763"/>
      <c r="U206" s="2763"/>
      <c r="V206" s="2763"/>
      <c r="W206" s="2763"/>
    </row>
    <row r="207" s="2751" customFormat="true" ht="12.75" hidden="false" customHeight="true" outlineLevel="0" collapsed="false">
      <c r="A207" s="2977" t="n">
        <f aca="false">A67</f>
        <v>16</v>
      </c>
      <c r="B207" s="2978" t="str">
        <f aca="false">B67</f>
        <v>33 kV Sarulia-2 Feeder</v>
      </c>
      <c r="C207" s="2879" t="n">
        <f aca="false">C67</f>
        <v>33</v>
      </c>
      <c r="D207" s="2879" t="str">
        <f aca="false">D67</f>
        <v>DPDC</v>
      </c>
      <c r="E207" s="2979" t="str">
        <f aca="false">E67</f>
        <v>07389491</v>
      </c>
      <c r="F207" s="2891" t="n">
        <f aca="false">F67</f>
        <v>1</v>
      </c>
      <c r="G207" s="2892" t="n">
        <f aca="false">G67</f>
        <v>3886.4</v>
      </c>
      <c r="H207" s="2892" t="n">
        <f aca="false">H67</f>
        <v>3922.19</v>
      </c>
      <c r="I207" s="2878" t="n">
        <f aca="false">I67</f>
        <v>35.79</v>
      </c>
      <c r="J207" s="2879" t="n">
        <f aca="false">J67</f>
        <v>240000</v>
      </c>
      <c r="K207" s="2980" t="n">
        <f aca="false">K67</f>
        <v>0</v>
      </c>
      <c r="L207" s="2892" t="n">
        <f aca="false">L67</f>
        <v>8589599.99999999</v>
      </c>
      <c r="M207" s="2976" t="n">
        <f aca="false">M67</f>
        <v>8570771.09125774</v>
      </c>
      <c r="N207" s="2841"/>
      <c r="O207" s="2821"/>
      <c r="P207" s="2750"/>
      <c r="Q207" s="2750"/>
      <c r="R207" s="2750"/>
      <c r="S207" s="2750"/>
      <c r="T207" s="2750"/>
      <c r="U207" s="2750"/>
      <c r="V207" s="2750"/>
      <c r="W207" s="2750"/>
    </row>
    <row r="208" s="2751" customFormat="true" ht="12.75" hidden="false" customHeight="true" outlineLevel="0" collapsed="false">
      <c r="A208" s="2977"/>
      <c r="B208" s="2972" t="n">
        <f aca="false">B68</f>
        <v>0</v>
      </c>
      <c r="C208" s="2874" t="n">
        <f aca="false">C68</f>
        <v>33</v>
      </c>
      <c r="D208" s="2874" t="str">
        <f aca="false">D68</f>
        <v>P.Cell</v>
      </c>
      <c r="E208" s="2875" t="str">
        <f aca="false">E68</f>
        <v>08993663</v>
      </c>
      <c r="F208" s="2876" t="n">
        <f aca="false">F68</f>
        <v>1</v>
      </c>
      <c r="G208" s="2886" t="n">
        <f aca="false">G68</f>
        <v>3608.278</v>
      </c>
      <c r="H208" s="2886" t="n">
        <f aca="false">H68</f>
        <v>3644.087</v>
      </c>
      <c r="I208" s="2981" t="n">
        <f aca="false">I68</f>
        <v>35.8090000000002</v>
      </c>
      <c r="J208" s="2874" t="n">
        <f aca="false">J68</f>
        <v>240000</v>
      </c>
      <c r="K208" s="2982" t="n">
        <f aca="false">K68</f>
        <v>0</v>
      </c>
      <c r="L208" s="2983" t="n">
        <f aca="false">L68</f>
        <v>8594160.00000005</v>
      </c>
      <c r="M208" s="2976" t="n">
        <f aca="false">M68</f>
        <v>8575321.09546942</v>
      </c>
      <c r="N208" s="2841"/>
      <c r="O208" s="2719"/>
      <c r="P208" s="2763"/>
      <c r="Q208" s="2763"/>
      <c r="R208" s="2763"/>
      <c r="S208" s="2763"/>
      <c r="T208" s="2763"/>
      <c r="U208" s="2763"/>
      <c r="V208" s="2763"/>
      <c r="W208" s="2763"/>
    </row>
    <row r="209" customFormat="false" ht="15.75" hidden="false" customHeight="false" outlineLevel="0" collapsed="false">
      <c r="A209" s="2016"/>
      <c r="B209" s="2189"/>
      <c r="C209" s="2190"/>
      <c r="D209" s="2191"/>
      <c r="E209" s="1066"/>
      <c r="F209" s="2511"/>
      <c r="G209" s="2193"/>
      <c r="H209" s="2193"/>
      <c r="I209" s="2193"/>
      <c r="J209" s="2142" t="s">
        <v>475</v>
      </c>
      <c r="K209" s="2130" t="n">
        <f aca="false">K208+K206</f>
        <v>0</v>
      </c>
      <c r="L209" s="2130" t="n">
        <f aca="false">L205+L207</f>
        <v>18747840</v>
      </c>
      <c r="M209" s="2130" t="n">
        <f aca="false">M205+M207</f>
        <v>18706743.6313129</v>
      </c>
      <c r="N209" s="2900"/>
      <c r="O209" s="2027"/>
    </row>
    <row r="210" customFormat="false" ht="15.75" hidden="false" customHeight="false" outlineLevel="0" collapsed="false">
      <c r="A210" s="2027"/>
      <c r="B210" s="2008" t="s">
        <v>3152</v>
      </c>
      <c r="C210" s="2009"/>
      <c r="D210" s="2009"/>
      <c r="E210" s="2731"/>
      <c r="F210" s="2009"/>
      <c r="G210" s="2009"/>
      <c r="H210" s="2009"/>
      <c r="I210" s="2009"/>
      <c r="J210" s="2195"/>
      <c r="K210" s="2196"/>
      <c r="L210" s="2197"/>
      <c r="M210" s="2197"/>
      <c r="N210" s="2873"/>
      <c r="O210" s="2151"/>
    </row>
    <row r="211" s="2751" customFormat="true" ht="12.75" hidden="false" customHeight="true" outlineLevel="0" collapsed="false">
      <c r="A211" s="2937" t="n">
        <v>3</v>
      </c>
      <c r="B211" s="2845" t="s">
        <v>3153</v>
      </c>
      <c r="C211" s="2844" t="n">
        <v>33</v>
      </c>
      <c r="D211" s="2845"/>
      <c r="E211" s="2939" t="n">
        <v>30799103</v>
      </c>
      <c r="F211" s="2984" t="n">
        <v>1</v>
      </c>
      <c r="G211" s="2985" t="n">
        <v>4262.36</v>
      </c>
      <c r="H211" s="2985" t="n">
        <v>4297.89</v>
      </c>
      <c r="I211" s="2815" t="n">
        <f aca="false">H211-G211</f>
        <v>35.5300000000007</v>
      </c>
      <c r="J211" s="2844" t="n">
        <v>240000</v>
      </c>
      <c r="K211" s="2986" t="n">
        <f aca="false">J211*I211*F211</f>
        <v>8527200.00000016</v>
      </c>
      <c r="L211" s="2940"/>
      <c r="M211" s="2750"/>
      <c r="N211" s="2841"/>
      <c r="O211" s="2821"/>
      <c r="P211" s="2750"/>
      <c r="Q211" s="2750"/>
      <c r="R211" s="2750"/>
      <c r="S211" s="2750"/>
      <c r="T211" s="2750"/>
      <c r="U211" s="2750"/>
      <c r="V211" s="2750"/>
      <c r="W211" s="2750"/>
    </row>
    <row r="212" s="2751" customFormat="true" ht="12.75" hidden="false" customHeight="true" outlineLevel="0" collapsed="false">
      <c r="A212" s="2781" t="n">
        <v>7</v>
      </c>
      <c r="B212" s="2930" t="s">
        <v>3154</v>
      </c>
      <c r="C212" s="2848" t="n">
        <v>33</v>
      </c>
      <c r="D212" s="2848"/>
      <c r="E212" s="2901" t="n">
        <v>30799100</v>
      </c>
      <c r="F212" s="2916" t="n">
        <v>1</v>
      </c>
      <c r="G212" s="2859" t="n">
        <v>4177.23</v>
      </c>
      <c r="H212" s="2859" t="n">
        <v>4218.87</v>
      </c>
      <c r="I212" s="2815" t="n">
        <f aca="false">H212-G212</f>
        <v>41.6400000000003</v>
      </c>
      <c r="J212" s="2848" t="n">
        <v>240000</v>
      </c>
      <c r="K212" s="2986" t="n">
        <f aca="false">J212*I212*F212</f>
        <v>9993600.00000008</v>
      </c>
      <c r="L212" s="2918"/>
      <c r="M212" s="2750"/>
      <c r="N212" s="2841"/>
      <c r="O212" s="2821"/>
      <c r="P212" s="2750"/>
      <c r="Q212" s="2750"/>
      <c r="R212" s="2750"/>
      <c r="S212" s="2750"/>
      <c r="T212" s="2750"/>
      <c r="U212" s="2750"/>
      <c r="V212" s="2750"/>
      <c r="W212" s="2750"/>
    </row>
    <row r="213" customFormat="false" ht="15.75" hidden="false" customHeight="false" outlineLevel="0" collapsed="false">
      <c r="A213" s="2027"/>
      <c r="B213" s="2189"/>
      <c r="C213" s="2190"/>
      <c r="D213" s="2191"/>
      <c r="E213" s="1066"/>
      <c r="F213" s="2511"/>
      <c r="G213" s="2193"/>
      <c r="H213" s="2193" t="n">
        <v>0</v>
      </c>
      <c r="I213" s="2204"/>
      <c r="J213" s="2142" t="s">
        <v>475</v>
      </c>
      <c r="K213" s="2130" t="n">
        <f aca="false">SUM(K211:K212)</f>
        <v>18520800.0000002</v>
      </c>
      <c r="L213" s="2130" t="n">
        <f aca="false">SUM(L211:L212)</f>
        <v>0</v>
      </c>
      <c r="M213" s="2130" t="n">
        <f aca="false">SUM(M211:M212)</f>
        <v>0</v>
      </c>
      <c r="N213" s="2915"/>
      <c r="O213" s="2151"/>
    </row>
    <row r="214" customFormat="false" ht="15.75" hidden="false" customHeight="false" outlineLevel="0" collapsed="false">
      <c r="A214" s="2027"/>
      <c r="B214" s="2058" t="s">
        <v>3155</v>
      </c>
      <c r="C214" s="2059"/>
      <c r="D214" s="2059"/>
      <c r="E214" s="2780"/>
      <c r="F214" s="2059"/>
      <c r="G214" s="2059"/>
      <c r="H214" s="2059" t="n">
        <v>0</v>
      </c>
      <c r="I214" s="2059"/>
      <c r="J214" s="2059"/>
      <c r="K214" s="2060"/>
      <c r="L214" s="2059"/>
      <c r="M214" s="2063"/>
      <c r="N214" s="2843"/>
      <c r="O214" s="2015"/>
    </row>
    <row r="215" customFormat="false" ht="15.75" hidden="false" customHeight="false" outlineLevel="0" collapsed="false">
      <c r="A215" s="2027"/>
      <c r="B215" s="2017" t="s">
        <v>1251</v>
      </c>
      <c r="C215" s="2018" t="n">
        <v>33</v>
      </c>
      <c r="D215" s="2065" t="s">
        <v>1108</v>
      </c>
      <c r="E215" s="2919"/>
      <c r="F215" s="2071"/>
      <c r="G215" s="2022"/>
      <c r="H215" s="2022" t="n">
        <v>0</v>
      </c>
      <c r="I215" s="2022"/>
      <c r="J215" s="2027"/>
      <c r="K215" s="2024"/>
      <c r="L215" s="2029" t="n">
        <f aca="false">J215*I215*F215</f>
        <v>0</v>
      </c>
      <c r="M215" s="2025"/>
      <c r="N215" s="2024"/>
      <c r="O215" s="2027"/>
    </row>
    <row r="216" customFormat="false" ht="15.75" hidden="false" customHeight="false" outlineLevel="0" collapsed="false">
      <c r="A216" s="2027"/>
      <c r="B216" s="2017" t="s">
        <v>1252</v>
      </c>
      <c r="C216" s="2018" t="n">
        <v>33</v>
      </c>
      <c r="D216" s="2065"/>
      <c r="E216" s="2919"/>
      <c r="F216" s="2071"/>
      <c r="G216" s="2022"/>
      <c r="H216" s="2022" t="n">
        <v>0</v>
      </c>
      <c r="I216" s="2022"/>
      <c r="J216" s="2027"/>
      <c r="K216" s="2024"/>
      <c r="L216" s="2029" t="n">
        <f aca="false">J216*I216*F216</f>
        <v>0</v>
      </c>
      <c r="M216" s="2029"/>
      <c r="N216" s="2071"/>
      <c r="O216" s="2027"/>
    </row>
    <row r="217" customFormat="false" ht="15.75" hidden="false" customHeight="false" outlineLevel="0" collapsed="false">
      <c r="A217" s="2027"/>
      <c r="B217" s="2037"/>
      <c r="C217" s="2038"/>
      <c r="D217" s="2038"/>
      <c r="E217" s="2728"/>
      <c r="F217" s="2041"/>
      <c r="G217" s="2041"/>
      <c r="H217" s="2041" t="n">
        <v>0</v>
      </c>
      <c r="I217" s="2041"/>
      <c r="J217" s="2037" t="s">
        <v>1110</v>
      </c>
      <c r="K217" s="2068"/>
      <c r="L217" s="2076" t="n">
        <f aca="false">SUM(L215:L216)</f>
        <v>0</v>
      </c>
      <c r="M217" s="2055"/>
      <c r="N217" s="2027"/>
      <c r="O217" s="2027"/>
    </row>
    <row r="218" customFormat="false" ht="15.75" hidden="false" customHeight="false" outlineLevel="0" collapsed="false">
      <c r="A218" s="2027"/>
      <c r="B218" s="2189"/>
      <c r="C218" s="2190"/>
      <c r="D218" s="2191"/>
      <c r="E218" s="1066"/>
      <c r="F218" s="2511"/>
      <c r="G218" s="2193"/>
      <c r="H218" s="2193" t="n">
        <v>0</v>
      </c>
      <c r="I218" s="2204"/>
      <c r="J218" s="2142"/>
      <c r="K218" s="2207"/>
      <c r="L218" s="2130"/>
      <c r="M218" s="2130"/>
      <c r="N218" s="2915"/>
      <c r="O218" s="2151"/>
    </row>
    <row r="219" customFormat="false" ht="15.75" hidden="false" customHeight="false" outlineLevel="0" collapsed="false">
      <c r="A219" s="2132"/>
      <c r="B219" s="2058" t="s">
        <v>3156</v>
      </c>
      <c r="C219" s="2059"/>
      <c r="D219" s="2059"/>
      <c r="E219" s="2780"/>
      <c r="F219" s="2059"/>
      <c r="G219" s="2059"/>
      <c r="H219" s="2059" t="n">
        <v>0</v>
      </c>
      <c r="I219" s="2059"/>
      <c r="J219" s="2208"/>
      <c r="K219" s="2209"/>
      <c r="L219" s="2210"/>
      <c r="M219" s="2210"/>
      <c r="N219" s="2843"/>
      <c r="O219" s="2151"/>
    </row>
    <row r="220" s="2751" customFormat="true" ht="12.75" hidden="false" customHeight="true" outlineLevel="0" collapsed="false">
      <c r="A220" s="2799" t="n">
        <v>4</v>
      </c>
      <c r="B220" s="2987" t="s">
        <v>3157</v>
      </c>
      <c r="C220" s="2811" t="n">
        <v>33</v>
      </c>
      <c r="D220" s="2812"/>
      <c r="E220" s="2813" t="n">
        <v>30799099</v>
      </c>
      <c r="F220" s="2793" t="n">
        <v>1</v>
      </c>
      <c r="G220" s="2812" t="n">
        <v>4551.82</v>
      </c>
      <c r="H220" s="2812" t="n">
        <v>4598.9</v>
      </c>
      <c r="I220" s="2815" t="n">
        <f aca="false">H220-G220</f>
        <v>47.0799999999999</v>
      </c>
      <c r="J220" s="2811" t="n">
        <v>180000</v>
      </c>
      <c r="K220" s="2817"/>
      <c r="L220" s="2921" t="n">
        <f aca="false">I220*J220*F220</f>
        <v>8474399.99999999</v>
      </c>
      <c r="M220" s="2750"/>
      <c r="N220" s="2841"/>
      <c r="O220" s="2821"/>
      <c r="P220" s="2750"/>
      <c r="Q220" s="2750"/>
      <c r="R220" s="2750"/>
      <c r="S220" s="2750"/>
      <c r="T220" s="2750"/>
      <c r="U220" s="2750"/>
      <c r="V220" s="2750"/>
      <c r="W220" s="2750"/>
    </row>
    <row r="221" s="2751" customFormat="true" ht="12.75" hidden="false" customHeight="true" outlineLevel="0" collapsed="false">
      <c r="A221" s="2799" t="n">
        <v>5</v>
      </c>
      <c r="B221" s="2987" t="s">
        <v>3158</v>
      </c>
      <c r="C221" s="2811" t="n">
        <v>33</v>
      </c>
      <c r="D221" s="2812"/>
      <c r="E221" s="2813" t="n">
        <v>30799139</v>
      </c>
      <c r="F221" s="2793" t="n">
        <v>1</v>
      </c>
      <c r="G221" s="2812" t="n">
        <v>3966.18</v>
      </c>
      <c r="H221" s="2812" t="n">
        <v>3992.89</v>
      </c>
      <c r="I221" s="2815" t="n">
        <f aca="false">H221-G221</f>
        <v>26.71</v>
      </c>
      <c r="J221" s="2811" t="n">
        <v>180000</v>
      </c>
      <c r="K221" s="2817"/>
      <c r="L221" s="2921" t="n">
        <f aca="false">I221*J221*F221</f>
        <v>4807800.00000001</v>
      </c>
      <c r="M221" s="2750"/>
      <c r="N221" s="2841"/>
      <c r="O221" s="2821"/>
      <c r="P221" s="2750"/>
      <c r="Q221" s="2750"/>
      <c r="R221" s="2750"/>
      <c r="S221" s="2750"/>
      <c r="T221" s="2750"/>
      <c r="U221" s="2750"/>
      <c r="V221" s="2750"/>
      <c r="W221" s="2750"/>
    </row>
    <row r="222" s="2751" customFormat="true" ht="12.75" hidden="false" customHeight="true" outlineLevel="0" collapsed="false">
      <c r="A222" s="2799" t="n">
        <v>6</v>
      </c>
      <c r="B222" s="2987" t="s">
        <v>3159</v>
      </c>
      <c r="C222" s="2811" t="n">
        <v>33</v>
      </c>
      <c r="D222" s="2812"/>
      <c r="E222" s="2813" t="n">
        <v>30799102</v>
      </c>
      <c r="F222" s="2793" t="n">
        <v>1</v>
      </c>
      <c r="G222" s="2812" t="n">
        <v>1827.2</v>
      </c>
      <c r="H222" s="2812" t="n">
        <v>1827.2</v>
      </c>
      <c r="I222" s="2815" t="n">
        <f aca="false">H222-G222</f>
        <v>0</v>
      </c>
      <c r="J222" s="2811" t="n">
        <v>240000</v>
      </c>
      <c r="K222" s="2817"/>
      <c r="L222" s="2921" t="n">
        <f aca="false">I222*J222*F222</f>
        <v>0</v>
      </c>
      <c r="M222" s="2750"/>
      <c r="N222" s="2841"/>
      <c r="O222" s="2821" t="s">
        <v>2353</v>
      </c>
      <c r="P222" s="2750"/>
      <c r="Q222" s="2750"/>
      <c r="R222" s="2750"/>
      <c r="S222" s="2750"/>
      <c r="T222" s="2750"/>
      <c r="U222" s="2750"/>
      <c r="V222" s="2750"/>
      <c r="W222" s="2750"/>
    </row>
    <row r="223" customFormat="false" ht="15.75" hidden="false" customHeight="false" outlineLevel="0" collapsed="false">
      <c r="A223" s="2132"/>
      <c r="B223" s="2142"/>
      <c r="C223" s="2143"/>
      <c r="D223" s="2143"/>
      <c r="E223" s="2932"/>
      <c r="F223" s="2145"/>
      <c r="G223" s="2145"/>
      <c r="H223" s="2145"/>
      <c r="I223" s="2145"/>
      <c r="J223" s="2142" t="s">
        <v>475</v>
      </c>
      <c r="K223" s="2121"/>
      <c r="L223" s="2130" t="n">
        <f aca="false">SUM(L220:L222)</f>
        <v>13282200</v>
      </c>
      <c r="M223" s="2130" t="n">
        <f aca="false">SUM(M220:M222)</f>
        <v>0</v>
      </c>
      <c r="N223" s="2325"/>
      <c r="O223" s="2151"/>
    </row>
    <row r="224" customFormat="false" ht="16.5" hidden="false" customHeight="false" outlineLevel="0" collapsed="false">
      <c r="A224" s="2080"/>
      <c r="B224" s="2217"/>
      <c r="C224" s="2218"/>
      <c r="D224" s="2218"/>
      <c r="E224" s="2933"/>
      <c r="F224" s="2220"/>
      <c r="G224" s="2220"/>
      <c r="H224" s="2220"/>
      <c r="I224" s="2220"/>
      <c r="J224" s="2217"/>
      <c r="K224" s="2221"/>
      <c r="L224" s="2222"/>
      <c r="M224" s="2222"/>
      <c r="N224" s="2900"/>
      <c r="O224" s="2223"/>
    </row>
    <row r="225" customFormat="false" ht="15.75" hidden="false" customHeight="false" outlineLevel="0" collapsed="false">
      <c r="A225" s="2080"/>
      <c r="B225" s="2081" t="s">
        <v>1258</v>
      </c>
      <c r="C225" s="2081"/>
      <c r="D225" s="2082" t="s">
        <v>212</v>
      </c>
      <c r="F225" s="2083" t="s">
        <v>2283</v>
      </c>
      <c r="G225" s="2083"/>
      <c r="H225" s="2083"/>
      <c r="I225" s="2082" t="s">
        <v>212</v>
      </c>
      <c r="J225" s="2077"/>
      <c r="K225" s="2084" t="s">
        <v>1260</v>
      </c>
      <c r="L225" s="2084"/>
      <c r="M225" s="2085" t="s">
        <v>212</v>
      </c>
      <c r="N225" s="2900"/>
      <c r="O225" s="2223"/>
    </row>
    <row r="226" customFormat="false" ht="15.75" hidden="false" customHeight="false" outlineLevel="0" collapsed="false">
      <c r="A226" s="2080"/>
      <c r="B226" s="2086" t="str">
        <f aca="false">B204</f>
        <v>Siddhirgonj 33 KV SIDE</v>
      </c>
      <c r="C226" s="2086"/>
      <c r="D226" s="2089" t="n">
        <f aca="false">M209</f>
        <v>18706743.6313129</v>
      </c>
      <c r="F226" s="2088" t="s">
        <v>1124</v>
      </c>
      <c r="G226" s="2088"/>
      <c r="H226" s="2088"/>
      <c r="I226" s="2224" t="n">
        <v>0</v>
      </c>
      <c r="J226" s="2077"/>
      <c r="K226" s="2225" t="str">
        <f aca="false">F227</f>
        <v>33 KV NET IMPORT</v>
      </c>
      <c r="L226" s="2225"/>
      <c r="M226" s="2091" t="n">
        <f aca="false">I227</f>
        <v>18706743.6313129</v>
      </c>
      <c r="N226" s="2900"/>
      <c r="O226" s="2223"/>
    </row>
    <row r="227" customFormat="false" ht="15.75" hidden="false" customHeight="false" outlineLevel="0" collapsed="false">
      <c r="A227" s="2080"/>
      <c r="B227" s="2086" t="s">
        <v>1126</v>
      </c>
      <c r="C227" s="2086"/>
      <c r="D227" s="2226"/>
      <c r="F227" s="2088" t="s">
        <v>1259</v>
      </c>
      <c r="G227" s="2088"/>
      <c r="H227" s="2088"/>
      <c r="I227" s="2224" t="n">
        <f aca="false">D230-I226</f>
        <v>18706743.6313129</v>
      </c>
      <c r="J227" s="2077"/>
      <c r="K227" s="2227" t="s">
        <v>3160</v>
      </c>
      <c r="L227" s="2227"/>
      <c r="M227" s="2224" t="n">
        <f aca="false">K213</f>
        <v>18520800.0000002</v>
      </c>
      <c r="N227" s="2900"/>
      <c r="O227" s="2223"/>
    </row>
    <row r="228" customFormat="false" ht="15.75" hidden="false" customHeight="false" outlineLevel="0" collapsed="false">
      <c r="A228" s="2080"/>
      <c r="B228" s="2086" t="s">
        <v>1128</v>
      </c>
      <c r="C228" s="2086"/>
      <c r="D228" s="2092"/>
      <c r="F228" s="2088" t="s">
        <v>2191</v>
      </c>
      <c r="G228" s="2088"/>
      <c r="H228" s="2088"/>
      <c r="I228" s="2224" t="n">
        <f aca="false">I226+I227</f>
        <v>18706743.6313129</v>
      </c>
      <c r="J228" s="2077"/>
      <c r="K228" s="2088" t="s">
        <v>1262</v>
      </c>
      <c r="L228" s="2088"/>
      <c r="M228" s="2224" t="n">
        <f aca="false">M226-M227</f>
        <v>185943.631312709</v>
      </c>
      <c r="N228" s="2900"/>
      <c r="O228" s="2223"/>
    </row>
    <row r="229" customFormat="false" ht="16.5" hidden="false" customHeight="false" outlineLevel="0" collapsed="false">
      <c r="A229" s="2080"/>
      <c r="B229" s="2086" t="s">
        <v>1130</v>
      </c>
      <c r="C229" s="2086"/>
      <c r="D229" s="2095"/>
      <c r="F229" s="2228" t="s">
        <v>2192</v>
      </c>
      <c r="G229" s="2228"/>
      <c r="H229" s="2228"/>
      <c r="I229" s="2404" t="n">
        <f aca="false">(D230-I228)/I228</f>
        <v>0</v>
      </c>
      <c r="J229" s="2077"/>
      <c r="K229" s="2228" t="s">
        <v>1131</v>
      </c>
      <c r="L229" s="2228"/>
      <c r="M229" s="2097" t="n">
        <f aca="false">M228/M226</f>
        <v>0.00993992514022916</v>
      </c>
      <c r="N229" s="2900"/>
      <c r="O229" s="2223"/>
    </row>
    <row r="230" customFormat="false" ht="16.5" hidden="false" customHeight="false" outlineLevel="0" collapsed="false">
      <c r="A230" s="2080"/>
      <c r="B230" s="2229" t="s">
        <v>1263</v>
      </c>
      <c r="C230" s="2229"/>
      <c r="D230" s="2230" t="n">
        <f aca="false">SUM(D226:D228)</f>
        <v>18706743.6313129</v>
      </c>
      <c r="F230" s="2077"/>
      <c r="G230" s="2077"/>
      <c r="H230" s="2077"/>
      <c r="I230" s="2077"/>
      <c r="J230" s="2077"/>
      <c r="K230" s="2080"/>
      <c r="L230" s="2077"/>
      <c r="M230" s="2077"/>
      <c r="N230" s="2900"/>
      <c r="O230" s="2223"/>
    </row>
    <row r="231" customFormat="false" ht="15.75" hidden="false" customHeight="false" outlineLevel="0" collapsed="false">
      <c r="A231" s="2080"/>
      <c r="B231" s="2217"/>
      <c r="C231" s="2218"/>
      <c r="D231" s="2218"/>
      <c r="E231" s="2933"/>
      <c r="F231" s="2220"/>
      <c r="G231" s="2220"/>
      <c r="H231" s="2220"/>
      <c r="I231" s="2220"/>
      <c r="J231" s="2217"/>
      <c r="K231" s="2221"/>
      <c r="L231" s="2222"/>
      <c r="M231" s="2222"/>
      <c r="N231" s="2900"/>
      <c r="O231" s="2223"/>
    </row>
    <row r="232" customFormat="false" ht="15.75" hidden="false" customHeight="false" outlineLevel="0" collapsed="false">
      <c r="A232" s="2077"/>
      <c r="B232" s="2051"/>
      <c r="C232" s="2077"/>
      <c r="D232" s="2516"/>
      <c r="E232" s="2936"/>
      <c r="F232" s="2077"/>
      <c r="G232" s="2077"/>
      <c r="H232" s="2077"/>
      <c r="I232" s="2077"/>
      <c r="J232" s="2077"/>
      <c r="K232" s="2080"/>
      <c r="L232" s="2077"/>
      <c r="M232" s="2077"/>
      <c r="N232" s="2556"/>
      <c r="O232" s="2077"/>
    </row>
    <row r="233" customFormat="false" ht="15.75" hidden="false" customHeight="false" outlineLevel="0" collapsed="false">
      <c r="A233" s="2077"/>
      <c r="B233" s="2051"/>
      <c r="C233" s="2077"/>
      <c r="D233" s="2516"/>
      <c r="E233" s="2936"/>
      <c r="F233" s="2077"/>
      <c r="G233" s="2077"/>
      <c r="H233" s="2077"/>
      <c r="I233" s="2077"/>
      <c r="J233" s="2077"/>
      <c r="K233" s="2080"/>
      <c r="L233" s="2077"/>
      <c r="M233" s="2077"/>
      <c r="N233" s="2556"/>
      <c r="O233" s="2077"/>
    </row>
    <row r="234" customFormat="false" ht="31.5" hidden="false" customHeight="false" outlineLevel="0" collapsed="false">
      <c r="A234" s="2270" t="s">
        <v>3161</v>
      </c>
      <c r="B234" s="2270"/>
      <c r="C234" s="2270"/>
      <c r="D234" s="2270"/>
      <c r="E234" s="2270"/>
      <c r="F234" s="2270"/>
      <c r="G234" s="2270"/>
      <c r="H234" s="2270"/>
      <c r="I234" s="2270"/>
      <c r="J234" s="2270"/>
      <c r="K234" s="2270"/>
      <c r="L234" s="2270"/>
      <c r="M234" s="2270"/>
      <c r="N234" s="2270"/>
      <c r="O234" s="1989" t="str">
        <f aca="false">$O$6</f>
        <v>Month June-2023</v>
      </c>
      <c r="R234" s="1990" t="s">
        <v>1069</v>
      </c>
      <c r="S234" s="1991" t="str">
        <f aca="false">O234</f>
        <v>Month June-2023</v>
      </c>
      <c r="T234" s="1990" t="s">
        <v>1070</v>
      </c>
      <c r="U234" s="1990" t="s">
        <v>1071</v>
      </c>
      <c r="V234" s="1990" t="s">
        <v>2997</v>
      </c>
      <c r="W234" s="1990" t="s">
        <v>1073</v>
      </c>
    </row>
    <row r="235" customFormat="false" ht="15.75" hidden="false" customHeight="true" outlineLevel="0" collapsed="false">
      <c r="A235" s="1992" t="s">
        <v>794</v>
      </c>
      <c r="B235" s="1993" t="s">
        <v>1074</v>
      </c>
      <c r="C235" s="1994" t="s">
        <v>1075</v>
      </c>
      <c r="D235" s="1994"/>
      <c r="E235" s="1994"/>
      <c r="F235" s="1996" t="s">
        <v>45</v>
      </c>
      <c r="G235" s="1996" t="s">
        <v>1076</v>
      </c>
      <c r="H235" s="1996"/>
      <c r="I235" s="1996"/>
      <c r="J235" s="1996" t="s">
        <v>29</v>
      </c>
      <c r="K235" s="1996" t="s">
        <v>1077</v>
      </c>
      <c r="L235" s="1996"/>
      <c r="M235" s="1994" t="s">
        <v>1134</v>
      </c>
      <c r="N235" s="2868"/>
      <c r="O235" s="1997" t="s">
        <v>479</v>
      </c>
    </row>
    <row r="236" customFormat="false" ht="15.75" hidden="false" customHeight="false" outlineLevel="0" collapsed="false">
      <c r="A236" s="1992"/>
      <c r="B236" s="1993"/>
      <c r="C236" s="1998" t="s">
        <v>1079</v>
      </c>
      <c r="D236" s="1998"/>
      <c r="E236" s="2869" t="s">
        <v>1080</v>
      </c>
      <c r="F236" s="1996"/>
      <c r="G236" s="2249" t="n">
        <f aca="false">'NORTH-1'!$H$8</f>
        <v>44929</v>
      </c>
      <c r="H236" s="2249" t="n">
        <f aca="false">'NORTH-1'!$H$8</f>
        <v>44929</v>
      </c>
      <c r="I236" s="2000" t="s">
        <v>47</v>
      </c>
      <c r="J236" s="1996"/>
      <c r="K236" s="2000" t="s">
        <v>1081</v>
      </c>
      <c r="L236" s="2000" t="s">
        <v>1082</v>
      </c>
      <c r="M236" s="1994" t="s">
        <v>1083</v>
      </c>
      <c r="N236" s="2870" t="s">
        <v>741</v>
      </c>
      <c r="O236" s="1997"/>
      <c r="S236" s="1441" t="n">
        <v>15283200.0000001</v>
      </c>
      <c r="T236" s="1441" t="n">
        <v>15283200.0000001</v>
      </c>
      <c r="U236" s="1441" t="n">
        <f aca="false">S236-T236</f>
        <v>0</v>
      </c>
      <c r="V236" s="2001" t="n">
        <f aca="false">U236/T236*100</f>
        <v>0</v>
      </c>
      <c r="W236" s="1441" t="str">
        <f aca="false">IF(V236&gt;40,"FAULT",IF(V236&lt;-40,"CHECK","OK"))</f>
        <v>OK</v>
      </c>
    </row>
    <row r="237" customFormat="false" ht="15.75" hidden="false" customHeight="false" outlineLevel="0" collapsed="false">
      <c r="A237" s="2002" t="n">
        <v>1</v>
      </c>
      <c r="B237" s="2003" t="n">
        <v>2</v>
      </c>
      <c r="C237" s="2004" t="n">
        <v>4</v>
      </c>
      <c r="D237" s="2004"/>
      <c r="E237" s="2871" t="n">
        <v>5</v>
      </c>
      <c r="F237" s="2002" t="n">
        <v>7</v>
      </c>
      <c r="G237" s="2002" t="n">
        <v>9</v>
      </c>
      <c r="H237" s="2002" t="n">
        <v>9</v>
      </c>
      <c r="I237" s="2002" t="s">
        <v>1084</v>
      </c>
      <c r="J237" s="2002" t="n">
        <v>11</v>
      </c>
      <c r="K237" s="2002" t="s">
        <v>1085</v>
      </c>
      <c r="L237" s="2002" t="s">
        <v>1086</v>
      </c>
      <c r="M237" s="2002" t="n">
        <v>14</v>
      </c>
      <c r="N237" s="2872" t="n">
        <v>15</v>
      </c>
      <c r="O237" s="2002" t="n">
        <v>16</v>
      </c>
      <c r="U237" s="1441"/>
      <c r="V237" s="2001"/>
      <c r="W237" s="1441"/>
    </row>
    <row r="238" customFormat="false" ht="15.75" hidden="false" customHeight="false" outlineLevel="0" collapsed="false">
      <c r="A238" s="2016"/>
      <c r="B238" s="2008" t="s">
        <v>3162</v>
      </c>
      <c r="C238" s="2009"/>
      <c r="D238" s="2009"/>
      <c r="E238" s="2731"/>
      <c r="F238" s="2009"/>
      <c r="G238" s="2009"/>
      <c r="H238" s="2009"/>
      <c r="I238" s="2009"/>
      <c r="J238" s="2009"/>
      <c r="K238" s="2010"/>
      <c r="L238" s="2009"/>
      <c r="M238" s="2013"/>
      <c r="N238" s="2873"/>
      <c r="O238" s="2027"/>
      <c r="U238" s="1441"/>
      <c r="V238" s="2001"/>
      <c r="W238" s="1441"/>
    </row>
    <row r="239" s="2751" customFormat="true" ht="12.75" hidden="false" customHeight="true" outlineLevel="0" collapsed="false">
      <c r="A239" s="2988" t="n">
        <v>10</v>
      </c>
      <c r="B239" s="2989" t="s">
        <v>3163</v>
      </c>
      <c r="C239" s="2990" t="n">
        <v>11</v>
      </c>
      <c r="D239" s="2990"/>
      <c r="E239" s="2991" t="n">
        <v>2007754972</v>
      </c>
      <c r="F239" s="2992" t="n">
        <v>1</v>
      </c>
      <c r="G239" s="2993" t="n">
        <v>9196.41</v>
      </c>
      <c r="H239" s="2993" t="n">
        <v>9249.26</v>
      </c>
      <c r="I239" s="2815" t="n">
        <f aca="false">H239-G239</f>
        <v>52.8500000000004</v>
      </c>
      <c r="J239" s="2990" t="n">
        <v>160000</v>
      </c>
      <c r="K239" s="2986" t="n">
        <f aca="false">J239*I239*F239</f>
        <v>8456000.00000006</v>
      </c>
      <c r="L239" s="2994"/>
      <c r="M239" s="2995" t="n">
        <f aca="false">K239*$M$226/$K$242</f>
        <v>9324596.34950931</v>
      </c>
      <c r="N239" s="2710"/>
      <c r="O239" s="2821"/>
      <c r="P239" s="2750"/>
      <c r="Q239" s="2750"/>
      <c r="R239" s="2750"/>
      <c r="S239" s="2750"/>
      <c r="T239" s="2750"/>
      <c r="U239" s="1441"/>
      <c r="V239" s="2001"/>
      <c r="W239" s="1441"/>
    </row>
    <row r="240" s="2751" customFormat="true" ht="12.75" hidden="false" customHeight="true" outlineLevel="0" collapsed="false">
      <c r="A240" s="2988" t="n">
        <v>15</v>
      </c>
      <c r="B240" s="2989" t="s">
        <v>3164</v>
      </c>
      <c r="C240" s="2990" t="n">
        <v>11</v>
      </c>
      <c r="D240" s="2990"/>
      <c r="E240" s="2991" t="n">
        <v>30799500</v>
      </c>
      <c r="F240" s="2992" t="n">
        <v>1</v>
      </c>
      <c r="G240" s="2993" t="n">
        <v>8722.01</v>
      </c>
      <c r="H240" s="2993" t="n">
        <v>8762.37</v>
      </c>
      <c r="I240" s="2815" t="n">
        <f aca="false">H240-G240</f>
        <v>40.3600000000006</v>
      </c>
      <c r="J240" s="2990" t="n">
        <v>80000</v>
      </c>
      <c r="K240" s="2986" t="n">
        <f aca="false">J240*I240*F240</f>
        <v>3228800.00000005</v>
      </c>
      <c r="L240" s="2994"/>
      <c r="M240" s="2995" t="n">
        <f aca="false">K240*$M$226/$K$242</f>
        <v>3560460.81992619</v>
      </c>
      <c r="N240" s="2710"/>
      <c r="O240" s="2821"/>
      <c r="P240" s="2750"/>
      <c r="Q240" s="2750"/>
      <c r="R240" s="2750"/>
      <c r="S240" s="2750"/>
      <c r="T240" s="2750"/>
      <c r="U240" s="1441"/>
      <c r="V240" s="2001"/>
      <c r="W240" s="1441"/>
    </row>
    <row r="241" s="2751" customFormat="true" ht="12.75" hidden="false" customHeight="true" outlineLevel="0" collapsed="false">
      <c r="A241" s="2988" t="n">
        <v>20</v>
      </c>
      <c r="B241" s="2996" t="s">
        <v>3165</v>
      </c>
      <c r="C241" s="2990" t="n">
        <v>11</v>
      </c>
      <c r="D241" s="2997"/>
      <c r="E241" s="2991" t="s">
        <v>3166</v>
      </c>
      <c r="F241" s="2992" t="n">
        <v>1</v>
      </c>
      <c r="G241" s="2998" t="n">
        <v>33058580</v>
      </c>
      <c r="H241" s="2998" t="n">
        <v>38337970</v>
      </c>
      <c r="I241" s="2815" t="n">
        <f aca="false">H241-G241</f>
        <v>5279390</v>
      </c>
      <c r="J241" s="2990" t="n">
        <v>1</v>
      </c>
      <c r="K241" s="2986" t="n">
        <f aca="false">J241*I241*F241</f>
        <v>5279390</v>
      </c>
      <c r="L241" s="2994"/>
      <c r="M241" s="2995" t="n">
        <f aca="false">K241*$M$226/$K$242</f>
        <v>5821686.46187744</v>
      </c>
      <c r="N241" s="2710"/>
      <c r="O241" s="2821"/>
      <c r="P241" s="2750"/>
      <c r="Q241" s="2750"/>
      <c r="R241" s="2750"/>
      <c r="S241" s="2750"/>
      <c r="T241" s="2750"/>
      <c r="U241" s="1441"/>
      <c r="V241" s="2001"/>
      <c r="W241" s="1441"/>
    </row>
    <row r="242" customFormat="false" ht="15.75" hidden="false" customHeight="false" outlineLevel="0" collapsed="false">
      <c r="A242" s="2016"/>
      <c r="B242" s="2189"/>
      <c r="C242" s="2190"/>
      <c r="D242" s="2191"/>
      <c r="E242" s="1066"/>
      <c r="F242" s="2511"/>
      <c r="G242" s="2193"/>
      <c r="H242" s="2193" t="n">
        <v>0</v>
      </c>
      <c r="I242" s="2193"/>
      <c r="J242" s="2234" t="s">
        <v>475</v>
      </c>
      <c r="K242" s="2121" t="n">
        <f aca="false">SUM(K239:K241)</f>
        <v>16964190.0000001</v>
      </c>
      <c r="L242" s="2235"/>
      <c r="M242" s="2999" t="n">
        <f aca="false">SUM(M239:M241)</f>
        <v>18706743.6313129</v>
      </c>
      <c r="N242" s="2214"/>
      <c r="O242" s="2027"/>
      <c r="U242" s="1441"/>
      <c r="V242" s="2001"/>
      <c r="W242" s="1441"/>
    </row>
    <row r="243" customFormat="false" ht="15.75" hidden="false" customHeight="false" outlineLevel="0" collapsed="false">
      <c r="A243" s="2016"/>
      <c r="B243" s="2058" t="s">
        <v>3162</v>
      </c>
      <c r="C243" s="2059"/>
      <c r="D243" s="2059"/>
      <c r="E243" s="2780"/>
      <c r="F243" s="2059"/>
      <c r="G243" s="2059"/>
      <c r="H243" s="2059" t="n">
        <v>0</v>
      </c>
      <c r="I243" s="2059"/>
      <c r="J243" s="2208"/>
      <c r="K243" s="2209"/>
      <c r="L243" s="2210"/>
      <c r="M243" s="3000"/>
      <c r="N243" s="3001"/>
      <c r="O243" s="2027"/>
      <c r="U243" s="1441"/>
      <c r="V243" s="2001"/>
      <c r="W243" s="1441"/>
    </row>
    <row r="244" s="2751" customFormat="true" ht="18.75" hidden="false" customHeight="true" outlineLevel="0" collapsed="false">
      <c r="A244" s="2937" t="n">
        <v>8</v>
      </c>
      <c r="B244" s="3002" t="s">
        <v>3167</v>
      </c>
      <c r="C244" s="2844" t="n">
        <v>11</v>
      </c>
      <c r="D244" s="2844"/>
      <c r="E244" s="2939" t="n">
        <v>2007755114</v>
      </c>
      <c r="F244" s="2984" t="n">
        <v>1</v>
      </c>
      <c r="G244" s="2845" t="n">
        <v>5681.21</v>
      </c>
      <c r="H244" s="2845" t="n">
        <v>5723.87</v>
      </c>
      <c r="I244" s="3003" t="n">
        <f aca="false">H244-G244</f>
        <v>42.6599999999999</v>
      </c>
      <c r="J244" s="2844" t="n">
        <v>60000</v>
      </c>
      <c r="K244" s="2940"/>
      <c r="L244" s="2940" t="n">
        <f aca="false">F244*I244*J244</f>
        <v>2559599.99999999</v>
      </c>
      <c r="M244" s="3004" t="n">
        <f aca="false">L244*$K$258/$L$258</f>
        <v>2675137.52721946</v>
      </c>
      <c r="N244" s="2710" t="s">
        <v>3140</v>
      </c>
      <c r="O244" s="2821"/>
      <c r="P244" s="2750"/>
      <c r="Q244" s="2750"/>
      <c r="R244" s="2750" t="str">
        <f aca="false">B244</f>
        <v>11 kV Dayagonj Feeder (=L11)</v>
      </c>
      <c r="S244" s="2794" t="n">
        <f aca="false">M244</f>
        <v>2675137.52721946</v>
      </c>
      <c r="T244" s="2750" t="n">
        <v>3036942.66114485</v>
      </c>
      <c r="U244" s="1441" t="n">
        <f aca="false">S244-T244</f>
        <v>-361805.133925394</v>
      </c>
      <c r="V244" s="2001" t="n">
        <f aca="false">U244/T244*100</f>
        <v>-11.9134660839794</v>
      </c>
      <c r="W244" s="1441" t="str">
        <f aca="false">IF(V244&gt;40,"FAULT",IF(V244&lt;-40,"CHECK","OK"))</f>
        <v>OK</v>
      </c>
    </row>
    <row r="245" s="2751" customFormat="true" ht="18.75" hidden="false" customHeight="true" outlineLevel="0" collapsed="false">
      <c r="A245" s="2799" t="n">
        <v>9</v>
      </c>
      <c r="B245" s="2851" t="s">
        <v>3168</v>
      </c>
      <c r="C245" s="2844" t="n">
        <v>11</v>
      </c>
      <c r="D245" s="2811"/>
      <c r="E245" s="2813" t="n">
        <v>30799484</v>
      </c>
      <c r="F245" s="2793" t="n">
        <v>1</v>
      </c>
      <c r="G245" s="2812" t="n">
        <v>20.9002</v>
      </c>
      <c r="H245" s="2812" t="n">
        <v>21.1189</v>
      </c>
      <c r="I245" s="2815" t="n">
        <f aca="false">H245-G245</f>
        <v>0.218699999999998</v>
      </c>
      <c r="J245" s="2811" t="n">
        <v>60000</v>
      </c>
      <c r="K245" s="2817"/>
      <c r="L245" s="2940" t="n">
        <f aca="false">F245*I245*J245</f>
        <v>13121.9999999999</v>
      </c>
      <c r="M245" s="3004" t="n">
        <f aca="false">L245*$K$258/$L$258</f>
        <v>13714.3126395427</v>
      </c>
      <c r="N245" s="2710" t="s">
        <v>3140</v>
      </c>
      <c r="O245" s="2821"/>
      <c r="P245" s="2750"/>
      <c r="Q245" s="2750"/>
      <c r="R245" s="2750" t="str">
        <f aca="false">B245</f>
        <v>11 kV Karim Jute Feeder (=L12)</v>
      </c>
      <c r="S245" s="2794" t="n">
        <f aca="false">M245</f>
        <v>13714.3126395427</v>
      </c>
      <c r="T245" s="2750" t="n">
        <v>12817.0466999689</v>
      </c>
      <c r="U245" s="1441" t="n">
        <f aca="false">S245-T245</f>
        <v>897.265939573832</v>
      </c>
      <c r="V245" s="2001" t="n">
        <f aca="false">U245/T245*100</f>
        <v>7.00056698378113</v>
      </c>
      <c r="W245" s="1441" t="str">
        <f aca="false">IF(V245&gt;40,"FAULT",IF(V245&lt;-40,"CHECK","OK"))</f>
        <v>OK</v>
      </c>
    </row>
    <row r="246" s="2751" customFormat="true" ht="18.75" hidden="false" customHeight="true" outlineLevel="0" collapsed="false">
      <c r="A246" s="2799" t="n">
        <v>11</v>
      </c>
      <c r="B246" s="2851" t="s">
        <v>3169</v>
      </c>
      <c r="C246" s="2844" t="n">
        <v>11</v>
      </c>
      <c r="D246" s="2811"/>
      <c r="E246" s="2901" t="s">
        <v>3170</v>
      </c>
      <c r="F246" s="2916" t="n">
        <v>1</v>
      </c>
      <c r="G246" s="2859" t="n">
        <v>1949.7345</v>
      </c>
      <c r="H246" s="2859" t="n">
        <v>2005.823</v>
      </c>
      <c r="I246" s="3005" t="n">
        <f aca="false">H246-G246</f>
        <v>56.0885000000001</v>
      </c>
      <c r="J246" s="2848" t="n">
        <v>60000</v>
      </c>
      <c r="K246" s="2917"/>
      <c r="L246" s="2917" t="n">
        <f aca="false">F246*I246*J246</f>
        <v>3365310</v>
      </c>
      <c r="M246" s="3004" t="n">
        <f aca="false">L246*$K$258/$L$258</f>
        <v>3517216.38995427</v>
      </c>
      <c r="N246" s="2856" t="s">
        <v>3140</v>
      </c>
      <c r="O246" s="2821"/>
      <c r="P246" s="2750"/>
      <c r="Q246" s="2750"/>
      <c r="R246" s="2750" t="str">
        <f aca="false">B246</f>
        <v>11 kV Konapara (=L13) ****</v>
      </c>
      <c r="S246" s="2794" t="n">
        <f aca="false">M246</f>
        <v>3517216.38995427</v>
      </c>
      <c r="T246" s="2750" t="n">
        <v>2467003.11310099</v>
      </c>
      <c r="U246" s="1441" t="n">
        <f aca="false">S246-T246</f>
        <v>1050213.27685328</v>
      </c>
      <c r="V246" s="2001" t="n">
        <f aca="false">U246/T246*100</f>
        <v>42.5704074419743</v>
      </c>
      <c r="W246" s="1441" t="str">
        <f aca="false">IF(V246&gt;40,"FAULT",IF(V246&lt;-40,"CHECK","OK"))</f>
        <v>FAULT</v>
      </c>
    </row>
    <row r="247" s="2751" customFormat="true" ht="18.75" hidden="false" customHeight="true" outlineLevel="0" collapsed="false">
      <c r="A247" s="2948" t="n">
        <v>12</v>
      </c>
      <c r="B247" s="2859" t="s">
        <v>3171</v>
      </c>
      <c r="C247" s="2844" t="n">
        <v>11</v>
      </c>
      <c r="D247" s="3006"/>
      <c r="E247" s="3007" t="n">
        <v>575926</v>
      </c>
      <c r="F247" s="3008" t="n">
        <v>1</v>
      </c>
      <c r="G247" s="3009" t="n">
        <v>45987.8</v>
      </c>
      <c r="H247" s="3009" t="n">
        <v>48458.1</v>
      </c>
      <c r="I247" s="3009" t="n">
        <f aca="false">H247-G247</f>
        <v>2470.3</v>
      </c>
      <c r="J247" s="3010" t="n">
        <v>1000</v>
      </c>
      <c r="K247" s="3011"/>
      <c r="L247" s="3012" t="n">
        <f aca="false">F247*I247*J247</f>
        <v>2470300</v>
      </c>
      <c r="M247" s="3004" t="n">
        <f aca="false">L247*$K$258/$L$258</f>
        <v>2581806.62349204</v>
      </c>
      <c r="N247" s="2856" t="s">
        <v>117</v>
      </c>
      <c r="O247" s="2821"/>
      <c r="P247" s="2750"/>
      <c r="Q247" s="2750"/>
      <c r="R247" s="2750" t="str">
        <f aca="false">B247</f>
        <v>11 kV Sanarpar Feeder (=L14)</v>
      </c>
      <c r="S247" s="2794" t="n">
        <f aca="false">M247</f>
        <v>2581806.62349204</v>
      </c>
      <c r="T247" s="2750" t="n">
        <v>2386518.07666772</v>
      </c>
      <c r="U247" s="1441" t="n">
        <f aca="false">S247-T247</f>
        <v>195288.546824328</v>
      </c>
      <c r="V247" s="2001" t="n">
        <f aca="false">U247/T247*100</f>
        <v>8.18299047191834</v>
      </c>
      <c r="W247" s="1441" t="str">
        <f aca="false">IF(V247&gt;40,"FAULT",IF(V247&lt;-40,"CHECK","OK"))</f>
        <v>OK</v>
      </c>
    </row>
    <row r="248" s="2751" customFormat="true" ht="18.75" hidden="false" customHeight="true" outlineLevel="0" collapsed="false">
      <c r="A248" s="3013" t="n">
        <v>13</v>
      </c>
      <c r="B248" s="3014" t="s">
        <v>3172</v>
      </c>
      <c r="C248" s="2844" t="n">
        <v>11</v>
      </c>
      <c r="D248" s="3015"/>
      <c r="E248" s="2939" t="n">
        <v>30799450</v>
      </c>
      <c r="F248" s="2984" t="n">
        <v>1</v>
      </c>
      <c r="G248" s="2845" t="n">
        <v>1800.14</v>
      </c>
      <c r="H248" s="2845" t="n">
        <v>1804.9</v>
      </c>
      <c r="I248" s="3003" t="n">
        <f aca="false">H248-G248</f>
        <v>4.75999999999999</v>
      </c>
      <c r="J248" s="2844" t="n">
        <v>60000</v>
      </c>
      <c r="K248" s="2940"/>
      <c r="L248" s="2940" t="n">
        <f aca="false">F248*I248*J248</f>
        <v>285599.999999999</v>
      </c>
      <c r="M248" s="3004" t="n">
        <f aca="false">L248*$K$258/$L$258</f>
        <v>298491.669703812</v>
      </c>
      <c r="N248" s="2710" t="s">
        <v>3140</v>
      </c>
      <c r="O248" s="2821"/>
      <c r="P248" s="2750"/>
      <c r="Q248" s="2750"/>
      <c r="R248" s="2750" t="str">
        <f aca="false">B248</f>
        <v>11 kV Latif Bawani Feeder (=L15)</v>
      </c>
      <c r="S248" s="2794" t="n">
        <f aca="false">M248</f>
        <v>298491.669703812</v>
      </c>
      <c r="T248" s="2750" t="n">
        <v>302404.942715318</v>
      </c>
      <c r="U248" s="1441" t="n">
        <f aca="false">S248-T248</f>
        <v>-3913.27301150537</v>
      </c>
      <c r="V248" s="2001" t="n">
        <f aca="false">U248/T248*100</f>
        <v>-1.29405061186097</v>
      </c>
      <c r="W248" s="1441" t="str">
        <f aca="false">IF(V248&gt;40,"FAULT",IF(V248&lt;-40,"CHECK","OK"))</f>
        <v>OK</v>
      </c>
    </row>
    <row r="249" s="2751" customFormat="true" ht="18.75" hidden="false" customHeight="true" outlineLevel="0" collapsed="false">
      <c r="A249" s="2799" t="n">
        <v>14</v>
      </c>
      <c r="B249" s="2812" t="s">
        <v>3173</v>
      </c>
      <c r="C249" s="2844" t="n">
        <v>11</v>
      </c>
      <c r="D249" s="2811"/>
      <c r="E249" s="2813" t="n">
        <v>30799145</v>
      </c>
      <c r="F249" s="2793" t="n">
        <v>1</v>
      </c>
      <c r="G249" s="2812" t="n">
        <v>5390.98</v>
      </c>
      <c r="H249" s="2812" t="n">
        <v>5426.47</v>
      </c>
      <c r="I249" s="2815" t="n">
        <f aca="false">H249-G249</f>
        <v>35.4900000000007</v>
      </c>
      <c r="J249" s="2811" t="n">
        <v>60000</v>
      </c>
      <c r="K249" s="2817"/>
      <c r="L249" s="2817" t="n">
        <f aca="false">F249*I249*J249</f>
        <v>2129400.00000004</v>
      </c>
      <c r="M249" s="3004" t="n">
        <f aca="false">L249*$K$258/$L$258</f>
        <v>2225518.77264465</v>
      </c>
      <c r="N249" s="2710" t="s">
        <v>3140</v>
      </c>
      <c r="O249" s="2821"/>
      <c r="P249" s="2750"/>
      <c r="Q249" s="2750"/>
      <c r="R249" s="2750" t="str">
        <f aca="false">B249</f>
        <v>11 kV Tengra Feeder (=L16)</v>
      </c>
      <c r="S249" s="2794" t="n">
        <f aca="false">M249</f>
        <v>2225518.77264465</v>
      </c>
      <c r="T249" s="2750" t="n">
        <v>3315319.30414829</v>
      </c>
      <c r="U249" s="1441" t="n">
        <f aca="false">S249-T249</f>
        <v>-1089800.53150364</v>
      </c>
      <c r="V249" s="2001" t="n">
        <f aca="false">U249/T249*100</f>
        <v>-32.8716612647243</v>
      </c>
      <c r="W249" s="1441" t="str">
        <f aca="false">IF(V249&gt;40,"FAULT",IF(V249&lt;-40,"CHECK","OK"))</f>
        <v>OK</v>
      </c>
    </row>
    <row r="250" s="2751" customFormat="true" ht="18.75" hidden="false" customHeight="true" outlineLevel="0" collapsed="false">
      <c r="A250" s="2756" t="n">
        <v>16</v>
      </c>
      <c r="B250" s="2757" t="s">
        <v>3174</v>
      </c>
      <c r="C250" s="2844" t="n">
        <v>11</v>
      </c>
      <c r="D250" s="2710"/>
      <c r="E250" s="2712" t="n">
        <v>30799480</v>
      </c>
      <c r="F250" s="2758" t="n">
        <v>1</v>
      </c>
      <c r="G250" s="2760" t="n">
        <v>3276.53</v>
      </c>
      <c r="H250" s="2760" t="n">
        <v>3297.43</v>
      </c>
      <c r="I250" s="2760" t="n">
        <f aca="false">H250-G250</f>
        <v>20.8999999999996</v>
      </c>
      <c r="J250" s="2710" t="n">
        <v>60000</v>
      </c>
      <c r="K250" s="2820"/>
      <c r="L250" s="2817" t="n">
        <f aca="false">F250*I250*J250</f>
        <v>1253999.99999998</v>
      </c>
      <c r="M250" s="3004" t="n">
        <f aca="false">L250*$K$258/$L$258</f>
        <v>1310604.18000201</v>
      </c>
      <c r="N250" s="2710" t="s">
        <v>3140</v>
      </c>
      <c r="O250" s="2821"/>
      <c r="P250" s="2750"/>
      <c r="Q250" s="2750"/>
      <c r="R250" s="2750" t="str">
        <f aca="false">B250</f>
        <v>11 kV Police Line Feeder  (=L17)</v>
      </c>
      <c r="S250" s="2794" t="n">
        <f aca="false">M250</f>
        <v>1310604.18000201</v>
      </c>
      <c r="T250" s="2750" t="n">
        <v>1183247.24678725</v>
      </c>
      <c r="U250" s="1441" t="n">
        <f aca="false">S250-T250</f>
        <v>127356.933214768</v>
      </c>
      <c r="V250" s="2001" t="n">
        <f aca="false">U250/T250*100</f>
        <v>10.763340760823</v>
      </c>
      <c r="W250" s="1441" t="str">
        <f aca="false">IF(V250&gt;40,"FAULT",IF(V250&lt;-40,"CHECK","OK"))</f>
        <v>OK</v>
      </c>
    </row>
    <row r="251" s="2751" customFormat="true" ht="18.75" hidden="false" customHeight="true" outlineLevel="0" collapsed="false">
      <c r="A251" s="3016" t="n">
        <v>17</v>
      </c>
      <c r="B251" s="3017" t="s">
        <v>3175</v>
      </c>
      <c r="C251" s="2844" t="n">
        <v>11</v>
      </c>
      <c r="D251" s="3018"/>
      <c r="E251" s="3019" t="n">
        <v>30799119</v>
      </c>
      <c r="F251" s="3020" t="n">
        <v>1</v>
      </c>
      <c r="G251" s="3021" t="n">
        <v>1621.73</v>
      </c>
      <c r="H251" s="3021" t="n">
        <v>1630.73</v>
      </c>
      <c r="I251" s="3021" t="n">
        <f aca="false">H251-G251</f>
        <v>9</v>
      </c>
      <c r="J251" s="3018" t="n">
        <v>60000</v>
      </c>
      <c r="K251" s="3022"/>
      <c r="L251" s="3012" t="n">
        <f aca="false">F251*I251*J251</f>
        <v>540000</v>
      </c>
      <c r="M251" s="3004" t="n">
        <f aca="false">L251*$K$258/$L$258</f>
        <v>564375.005742504</v>
      </c>
      <c r="N251" s="2710" t="s">
        <v>3140</v>
      </c>
      <c r="O251" s="2821"/>
      <c r="P251" s="2750"/>
      <c r="Q251" s="2750"/>
      <c r="R251" s="2750" t="str">
        <f aca="false">B251</f>
        <v>11 kV Demra Bazar Feeder (=L18)</v>
      </c>
      <c r="S251" s="2794" t="n">
        <f aca="false">M251</f>
        <v>564375.005742504</v>
      </c>
      <c r="T251" s="2750" t="n">
        <v>495803.452591388</v>
      </c>
      <c r="U251" s="1441" t="n">
        <f aca="false">S251-T251</f>
        <v>68571.5531511161</v>
      </c>
      <c r="V251" s="2001" t="n">
        <f aca="false">U251/T251*100</f>
        <v>13.8303904082792</v>
      </c>
      <c r="W251" s="1441" t="str">
        <f aca="false">IF(V251&gt;40,"FAULT",IF(V251&lt;-40,"CHECK","OK"))</f>
        <v>OK</v>
      </c>
    </row>
    <row r="252" s="2751" customFormat="true" ht="18.75" hidden="false" customHeight="true" outlineLevel="0" collapsed="false">
      <c r="A252" s="3023" t="n">
        <v>18</v>
      </c>
      <c r="B252" s="3024" t="s">
        <v>3176</v>
      </c>
      <c r="C252" s="2844" t="n">
        <v>11</v>
      </c>
      <c r="D252" s="2721"/>
      <c r="E252" s="2722" t="s">
        <v>3177</v>
      </c>
      <c r="F252" s="2723" t="n">
        <v>1</v>
      </c>
      <c r="G252" s="2845" t="n">
        <v>0</v>
      </c>
      <c r="H252" s="2845" t="n">
        <v>0</v>
      </c>
      <c r="I252" s="3003" t="n">
        <f aca="false">H252-G252</f>
        <v>0</v>
      </c>
      <c r="J252" s="2721" t="n">
        <v>1</v>
      </c>
      <c r="K252" s="3025"/>
      <c r="L252" s="3025" t="n">
        <f aca="false">F252*I252*J252</f>
        <v>0</v>
      </c>
      <c r="M252" s="3004" t="n">
        <f aca="false">L252*$K$258/$L$258</f>
        <v>0</v>
      </c>
      <c r="N252" s="2710" t="s">
        <v>3140</v>
      </c>
      <c r="O252" s="2821"/>
      <c r="P252" s="2750"/>
      <c r="Q252" s="2750"/>
      <c r="R252" s="2750" t="str">
        <f aca="false">B252</f>
        <v>11 kV Spare Feeder (=F9)</v>
      </c>
      <c r="S252" s="2794" t="n">
        <f aca="false">M252</f>
        <v>0</v>
      </c>
      <c r="T252" s="2750" t="n">
        <v>0</v>
      </c>
      <c r="U252" s="1441" t="n">
        <f aca="false">S252-T252</f>
        <v>0</v>
      </c>
      <c r="V252" s="2001" t="e">
        <f aca="false">U252/T252*100</f>
        <v>#DIV/0!</v>
      </c>
      <c r="W252" s="1441" t="e">
        <f aca="false">IF(V252&gt;40,"FAULT",IF(V252&lt;-40,"CHECK","OK"))</f>
        <v>#DIV/0!</v>
      </c>
    </row>
    <row r="253" s="2751" customFormat="true" ht="18.75" hidden="false" customHeight="true" outlineLevel="0" collapsed="false">
      <c r="A253" s="2756" t="n">
        <v>19</v>
      </c>
      <c r="B253" s="2757" t="s">
        <v>3178</v>
      </c>
      <c r="C253" s="2844" t="n">
        <v>11</v>
      </c>
      <c r="D253" s="2710"/>
      <c r="E253" s="2712" t="s">
        <v>3179</v>
      </c>
      <c r="F253" s="2758" t="n">
        <v>1</v>
      </c>
      <c r="G253" s="2846" t="n">
        <v>74707530</v>
      </c>
      <c r="H253" s="2846" t="n">
        <v>77608653</v>
      </c>
      <c r="I253" s="2846" t="n">
        <f aca="false">H253-G253</f>
        <v>2901123</v>
      </c>
      <c r="J253" s="2710" t="n">
        <v>1</v>
      </c>
      <c r="K253" s="2820"/>
      <c r="L253" s="2820" t="n">
        <f aca="false">F253*I253*J253</f>
        <v>2901123</v>
      </c>
      <c r="M253" s="3004" t="n">
        <f aca="false">L253*$K$258/$L$258</f>
        <v>3032076.49960131</v>
      </c>
      <c r="N253" s="2710" t="s">
        <v>3140</v>
      </c>
      <c r="O253" s="2821"/>
      <c r="P253" s="2750"/>
      <c r="Q253" s="2750"/>
      <c r="R253" s="2750" t="str">
        <f aca="false">B253</f>
        <v>11 kV Boxnagar Feeder (=F10)</v>
      </c>
      <c r="S253" s="2794" t="n">
        <f aca="false">M253</f>
        <v>3032076.49960131</v>
      </c>
      <c r="T253" s="2750" t="n">
        <v>2753359.88653719</v>
      </c>
      <c r="U253" s="1441" t="n">
        <f aca="false">S253-T253</f>
        <v>278716.613064122</v>
      </c>
      <c r="V253" s="2001" t="n">
        <f aca="false">U253/T253*100</f>
        <v>10.1227817847907</v>
      </c>
      <c r="W253" s="1441" t="str">
        <f aca="false">IF(V253&gt;40,"FAULT",IF(V253&lt;-40,"CHECK","OK"))</f>
        <v>OK</v>
      </c>
    </row>
    <row r="254" s="2751" customFormat="true" ht="18.75" hidden="false" customHeight="true" outlineLevel="0" collapsed="false">
      <c r="A254" s="2799" t="n">
        <v>21</v>
      </c>
      <c r="B254" s="2851" t="s">
        <v>3180</v>
      </c>
      <c r="C254" s="2844" t="n">
        <v>11</v>
      </c>
      <c r="D254" s="2811"/>
      <c r="E254" s="2813" t="s">
        <v>3181</v>
      </c>
      <c r="F254" s="2793" t="n">
        <v>1</v>
      </c>
      <c r="G254" s="2812" t="n">
        <v>50715102</v>
      </c>
      <c r="H254" s="2812" t="n">
        <v>50867999</v>
      </c>
      <c r="I254" s="3026" t="n">
        <f aca="false">H254-G254</f>
        <v>152897</v>
      </c>
      <c r="J254" s="2811" t="n">
        <v>1</v>
      </c>
      <c r="K254" s="2817"/>
      <c r="L254" s="2817" t="n">
        <f aca="false">F254*I254*J254</f>
        <v>152897</v>
      </c>
      <c r="M254" s="3004" t="n">
        <f aca="false">L254*$K$258/$L$258</f>
        <v>159798.602320392</v>
      </c>
      <c r="N254" s="2710" t="s">
        <v>3140</v>
      </c>
      <c r="O254" s="2821"/>
      <c r="P254" s="2750"/>
      <c r="Q254" s="2750"/>
      <c r="R254" s="2750" t="str">
        <f aca="false">B254</f>
        <v>11 kV Baser Pool Feeder  (=L11)</v>
      </c>
      <c r="S254" s="2794" t="n">
        <f aca="false">M254</f>
        <v>159798.602320392</v>
      </c>
      <c r="T254" s="2750" t="n">
        <v>30254.1689136437</v>
      </c>
      <c r="U254" s="1441" t="n">
        <f aca="false">S254-T254</f>
        <v>129544.433406748</v>
      </c>
      <c r="V254" s="2001" t="n">
        <f aca="false">U254/T254*100</f>
        <v>428.187050110397</v>
      </c>
      <c r="W254" s="1441" t="str">
        <f aca="false">IF(V254&gt;40,"FAULT",IF(V254&lt;-40,"CHECK","OK"))</f>
        <v>FAULT</v>
      </c>
    </row>
    <row r="255" s="2751" customFormat="true" ht="18.75" hidden="false" customHeight="true" outlineLevel="0" collapsed="false">
      <c r="A255" s="2799" t="n">
        <v>22</v>
      </c>
      <c r="B255" s="2851" t="s">
        <v>3182</v>
      </c>
      <c r="C255" s="2844" t="n">
        <v>11</v>
      </c>
      <c r="D255" s="2811"/>
      <c r="E255" s="2813" t="s">
        <v>3183</v>
      </c>
      <c r="F255" s="2793" t="n">
        <v>1</v>
      </c>
      <c r="G255" s="2812" t="n">
        <v>18260443</v>
      </c>
      <c r="H255" s="2812" t="n">
        <v>20487902</v>
      </c>
      <c r="I255" s="3026" t="n">
        <f aca="false">H255-G255</f>
        <v>2227459</v>
      </c>
      <c r="J255" s="2811" t="n">
        <v>1</v>
      </c>
      <c r="K255" s="2817"/>
      <c r="L255" s="2817" t="n">
        <f aca="false">F255*I255*J255</f>
        <v>2227459</v>
      </c>
      <c r="M255" s="3004" t="n">
        <f aca="false">L255*$K$258/$L$258</f>
        <v>2328004.04799295</v>
      </c>
      <c r="N255" s="2710" t="s">
        <v>3140</v>
      </c>
      <c r="O255" s="2821"/>
      <c r="P255" s="2750"/>
      <c r="Q255" s="2750"/>
      <c r="R255" s="2750" t="str">
        <f aca="false">B255</f>
        <v>11 kV Dip-Pur Feeder (=L12)</v>
      </c>
      <c r="S255" s="2794" t="n">
        <f aca="false">M255</f>
        <v>2328004.04799295</v>
      </c>
      <c r="T255" s="2750" t="n">
        <v>2171918.01095644</v>
      </c>
      <c r="U255" s="1441" t="n">
        <f aca="false">S255-T255</f>
        <v>156086.037036507</v>
      </c>
      <c r="V255" s="2001" t="n">
        <f aca="false">U255/T255*100</f>
        <v>7.18655291079666</v>
      </c>
      <c r="W255" s="1441" t="str">
        <f aca="false">IF(V255&gt;40,"FAULT",IF(V255&lt;-40,"CHECK","OK"))</f>
        <v>OK</v>
      </c>
    </row>
    <row r="256" s="2751" customFormat="true" ht="18.75" hidden="false" customHeight="true" outlineLevel="0" collapsed="false">
      <c r="A256" s="3027" t="n">
        <v>23</v>
      </c>
      <c r="B256" s="3028" t="s">
        <v>3184</v>
      </c>
      <c r="C256" s="3029" t="n">
        <v>0.415</v>
      </c>
      <c r="D256" s="3030"/>
      <c r="E256" s="3031" t="s">
        <v>3185</v>
      </c>
      <c r="F256" s="3032" t="n">
        <v>1</v>
      </c>
      <c r="G256" s="3033" t="n">
        <v>566454.55</v>
      </c>
      <c r="H256" s="3033" t="n">
        <v>566454.55</v>
      </c>
      <c r="I256" s="3033" t="n">
        <f aca="false">H256-G256</f>
        <v>0</v>
      </c>
      <c r="J256" s="3030" t="n">
        <v>2</v>
      </c>
      <c r="K256" s="3034"/>
      <c r="L256" s="2817" t="n">
        <f aca="false">F256*I256*J256</f>
        <v>0</v>
      </c>
      <c r="M256" s="3004" t="n">
        <f aca="false">L256*$K$258/$L$258</f>
        <v>0</v>
      </c>
      <c r="N256" s="2710" t="s">
        <v>3140</v>
      </c>
      <c r="O256" s="2821"/>
      <c r="P256" s="2750"/>
      <c r="Q256" s="2750"/>
      <c r="R256" s="2750" t="str">
        <f aca="false">B256</f>
        <v>11/0.4 kV Auxiliary Transformer-1(AT-1)</v>
      </c>
      <c r="S256" s="2794" t="n">
        <f aca="false">M256</f>
        <v>0</v>
      </c>
      <c r="T256" s="2750" t="n">
        <v>0</v>
      </c>
      <c r="U256" s="1441" t="n">
        <f aca="false">S256-T256</f>
        <v>0</v>
      </c>
      <c r="V256" s="2001" t="e">
        <f aca="false">U256/T256*100</f>
        <v>#DIV/0!</v>
      </c>
      <c r="W256" s="1441" t="e">
        <f aca="false">IF(V256&gt;40,"FAULT",IF(V256&lt;-40,"CHECK","OK"))</f>
        <v>#DIV/0!</v>
      </c>
    </row>
    <row r="257" s="2751" customFormat="true" ht="18.75" hidden="false" customHeight="true" outlineLevel="0" collapsed="false">
      <c r="A257" s="3035" t="n">
        <v>24</v>
      </c>
      <c r="B257" s="3036" t="s">
        <v>3186</v>
      </c>
      <c r="C257" s="3037" t="n">
        <v>0.415</v>
      </c>
      <c r="D257" s="3038"/>
      <c r="E257" s="3039" t="s">
        <v>3187</v>
      </c>
      <c r="F257" s="3040" t="n">
        <v>1</v>
      </c>
      <c r="G257" s="3041" t="n">
        <v>0</v>
      </c>
      <c r="H257" s="3041" t="n">
        <v>0</v>
      </c>
      <c r="I257" s="3042" t="n">
        <f aca="false">H257-G257</f>
        <v>0</v>
      </c>
      <c r="J257" s="3038" t="n">
        <v>2</v>
      </c>
      <c r="K257" s="3043"/>
      <c r="L257" s="2817" t="n">
        <f aca="false">F257*I257*J257</f>
        <v>0</v>
      </c>
      <c r="M257" s="3004" t="n">
        <f aca="false">L257*$K$258/$L$258</f>
        <v>0</v>
      </c>
      <c r="N257" s="2710" t="s">
        <v>3140</v>
      </c>
      <c r="O257" s="2821"/>
      <c r="P257" s="2750"/>
      <c r="Q257" s="2750"/>
      <c r="R257" s="2750" t="str">
        <f aca="false">B257</f>
        <v>11/0.4 kV Auxiliary Transformer-2 (AT-2)</v>
      </c>
      <c r="S257" s="2794" t="n">
        <f aca="false">M257</f>
        <v>0</v>
      </c>
      <c r="T257" s="2750" t="n">
        <v>0</v>
      </c>
      <c r="U257" s="1441" t="n">
        <f aca="false">S257-T257</f>
        <v>0</v>
      </c>
      <c r="V257" s="2001" t="e">
        <f aca="false">U257/T257*100</f>
        <v>#DIV/0!</v>
      </c>
      <c r="W257" s="1441" t="e">
        <f aca="false">IF(V257&gt;40,"FAULT",IF(V257&lt;-40,"CHECK","OK"))</f>
        <v>#DIV/0!</v>
      </c>
    </row>
    <row r="258" customFormat="false" ht="28.5" hidden="false" customHeight="false" outlineLevel="0" collapsed="false">
      <c r="A258" s="2132"/>
      <c r="B258" s="2142"/>
      <c r="C258" s="2143"/>
      <c r="D258" s="2143"/>
      <c r="E258" s="2932"/>
      <c r="F258" s="2145"/>
      <c r="G258" s="2145"/>
      <c r="H258" s="2145"/>
      <c r="I258" s="2145"/>
      <c r="J258" s="2239" t="s">
        <v>1187</v>
      </c>
      <c r="K258" s="2130" t="n">
        <f aca="false">M242</f>
        <v>18706743.6313129</v>
      </c>
      <c r="L258" s="2130" t="n">
        <f aca="false">SUM(L244:L257)</f>
        <v>17898811</v>
      </c>
      <c r="M258" s="2130" t="n">
        <f aca="false">SUM(M244:M257)</f>
        <v>18706743.6313129</v>
      </c>
      <c r="N258" s="2325" t="n">
        <f aca="false">(M258-L258)/L258*100</f>
        <v>4.51388995231547</v>
      </c>
      <c r="O258" s="2240"/>
    </row>
    <row r="260" customFormat="false" ht="15.75" hidden="false" customHeight="false" outlineLevel="0" collapsed="false">
      <c r="A260" s="2077"/>
      <c r="B260" s="2078"/>
      <c r="C260" s="2051"/>
      <c r="D260" s="2418"/>
      <c r="F260" s="2169" t="s">
        <v>1234</v>
      </c>
      <c r="G260" s="2169"/>
      <c r="H260" s="2169"/>
      <c r="I260" s="2170" t="s">
        <v>212</v>
      </c>
      <c r="J260" s="2077"/>
      <c r="L260" s="2077"/>
      <c r="M260" s="2077"/>
      <c r="N260" s="2556"/>
      <c r="O260" s="2077"/>
    </row>
    <row r="261" customFormat="false" ht="15.75" hidden="false" customHeight="false" outlineLevel="0" collapsed="false">
      <c r="A261" s="2077"/>
      <c r="B261" s="2078"/>
      <c r="C261" s="2051"/>
      <c r="D261" s="2418"/>
      <c r="F261" s="2129" t="s">
        <v>3140</v>
      </c>
      <c r="G261" s="2017" t="s">
        <v>1367</v>
      </c>
      <c r="H261" s="2017"/>
      <c r="I261" s="2310" t="n">
        <f aca="false">SUM(M244:M246,M248:M257)</f>
        <v>16124937.0078209</v>
      </c>
      <c r="J261" s="2077"/>
      <c r="L261" s="2077"/>
      <c r="M261" s="2077"/>
      <c r="N261" s="2556"/>
      <c r="O261" s="2077" t="s">
        <v>122</v>
      </c>
    </row>
    <row r="262" customFormat="false" ht="15.75" hidden="false" customHeight="false" outlineLevel="0" collapsed="false">
      <c r="A262" s="2077"/>
      <c r="B262" s="2078"/>
      <c r="C262" s="2051"/>
      <c r="D262" s="2418"/>
      <c r="F262" s="2129" t="s">
        <v>117</v>
      </c>
      <c r="G262" s="2017" t="s">
        <v>1367</v>
      </c>
      <c r="H262" s="2017"/>
      <c r="I262" s="2310" t="n">
        <f aca="false">M247</f>
        <v>2581806.62349204</v>
      </c>
      <c r="J262" s="2077"/>
      <c r="L262" s="2077"/>
      <c r="M262" s="2077"/>
      <c r="N262" s="2556"/>
      <c r="O262" s="2077"/>
    </row>
    <row r="263" customFormat="false" ht="15.75" hidden="false" customHeight="false" outlineLevel="0" collapsed="false">
      <c r="A263" s="2077"/>
      <c r="B263" s="2078"/>
      <c r="C263" s="2051"/>
      <c r="D263" s="2418"/>
      <c r="F263" s="2129"/>
      <c r="G263" s="2017"/>
      <c r="H263" s="2017"/>
      <c r="I263" s="2171"/>
      <c r="J263" s="2077"/>
      <c r="L263" s="2077"/>
      <c r="M263" s="2077"/>
      <c r="N263" s="2556"/>
      <c r="O263" s="2077"/>
    </row>
    <row r="264" customFormat="false" ht="15.75" hidden="false" customHeight="false" outlineLevel="0" collapsed="false">
      <c r="A264" s="2077"/>
      <c r="B264" s="2078"/>
      <c r="C264" s="2051"/>
      <c r="D264" s="2418"/>
      <c r="E264" s="2051"/>
      <c r="F264" s="2129"/>
      <c r="G264" s="2017"/>
      <c r="H264" s="2017"/>
      <c r="I264" s="2171"/>
      <c r="J264" s="2077"/>
      <c r="L264" s="2077" t="s">
        <v>122</v>
      </c>
      <c r="M264" s="2077"/>
      <c r="N264" s="2556"/>
      <c r="O264" s="2077"/>
    </row>
    <row r="265" customFormat="false" ht="15.75" hidden="false" customHeight="false" outlineLevel="0" collapsed="false">
      <c r="A265" s="2077"/>
      <c r="B265" s="2078"/>
      <c r="C265" s="2051"/>
      <c r="D265" s="2418"/>
      <c r="F265" s="2260"/>
      <c r="G265" s="2017"/>
      <c r="H265" s="2017"/>
      <c r="I265" s="2171"/>
      <c r="J265" s="2077"/>
      <c r="L265" s="2077"/>
      <c r="M265" s="2077"/>
      <c r="N265" s="2556"/>
      <c r="O265" s="2077"/>
    </row>
    <row r="266" customFormat="false" ht="15.75" hidden="false" customHeight="true" outlineLevel="0" collapsed="false">
      <c r="A266" s="2077"/>
      <c r="B266" s="2078"/>
      <c r="C266" s="2051"/>
      <c r="D266" s="2418"/>
      <c r="F266" s="2241" t="s">
        <v>1239</v>
      </c>
      <c r="G266" s="2241"/>
      <c r="H266" s="2241"/>
      <c r="I266" s="2242" t="n">
        <f aca="false">SUM(I261:I265)</f>
        <v>18706743.6313129</v>
      </c>
      <c r="J266" s="2130" t="n">
        <f aca="false">I266-M258</f>
        <v>0</v>
      </c>
      <c r="L266" s="2077"/>
      <c r="M266" s="2077"/>
      <c r="N266" s="2556"/>
      <c r="O266" s="2077"/>
    </row>
    <row r="267" customFormat="false" ht="15.75" hidden="false" customHeight="false" outlineLevel="0" collapsed="false">
      <c r="A267" s="2077"/>
      <c r="B267" s="2078"/>
      <c r="C267" s="2051"/>
      <c r="D267" s="2418"/>
      <c r="F267" s="2103"/>
      <c r="G267" s="2077"/>
      <c r="H267" s="2077"/>
      <c r="I267" s="2077"/>
      <c r="J267" s="2077"/>
      <c r="L267" s="2077"/>
      <c r="M267" s="2077"/>
      <c r="N267" s="2556"/>
      <c r="O267" s="2077"/>
    </row>
    <row r="268" customFormat="false" ht="15.75" hidden="false" customHeight="false" outlineLevel="0" collapsed="false">
      <c r="A268" s="2077"/>
      <c r="B268" s="2078"/>
      <c r="C268" s="2051"/>
      <c r="D268" s="2418"/>
      <c r="E268" s="2686"/>
      <c r="F268" s="2077"/>
      <c r="G268" s="2077"/>
      <c r="H268" s="2077"/>
      <c r="I268" s="2077"/>
      <c r="J268" s="2077"/>
      <c r="K268" s="2080"/>
      <c r="L268" s="2077"/>
      <c r="M268" s="2077"/>
      <c r="N268" s="2556"/>
      <c r="O268" s="2077"/>
    </row>
    <row r="269" customFormat="false" ht="15.75" hidden="false" customHeight="false" outlineLevel="0" collapsed="false">
      <c r="A269" s="2077"/>
      <c r="B269" s="2078"/>
      <c r="C269" s="2051"/>
      <c r="D269" s="2418"/>
      <c r="E269" s="2686"/>
      <c r="F269" s="2077"/>
      <c r="G269" s="2077"/>
      <c r="H269" s="2077"/>
      <c r="I269" s="2077"/>
      <c r="J269" s="2077"/>
      <c r="K269" s="2080"/>
      <c r="L269" s="2077"/>
      <c r="M269" s="2077"/>
      <c r="N269" s="2556"/>
      <c r="O269" s="2077"/>
    </row>
    <row r="270" customFormat="false" ht="15.75" hidden="false" customHeight="false" outlineLevel="0" collapsed="false">
      <c r="A270" s="2077"/>
      <c r="B270" s="2051"/>
      <c r="C270" s="2051"/>
      <c r="D270" s="2418"/>
      <c r="E270" s="2686"/>
      <c r="F270" s="2077"/>
      <c r="G270" s="2077"/>
      <c r="H270" s="2077"/>
      <c r="I270" s="2077"/>
      <c r="J270" s="2077"/>
      <c r="K270" s="2080"/>
      <c r="L270" s="2077"/>
      <c r="M270" s="2077"/>
      <c r="N270" s="2556"/>
      <c r="O270" s="2077"/>
    </row>
    <row r="271" customFormat="false" ht="15.75" hidden="false" customHeight="false" outlineLevel="0" collapsed="false">
      <c r="A271" s="2077"/>
      <c r="B271" s="2051"/>
      <c r="C271" s="2051"/>
      <c r="D271" s="2418"/>
      <c r="E271" s="2686"/>
      <c r="F271" s="2077"/>
      <c r="G271" s="2077"/>
      <c r="H271" s="2077"/>
      <c r="I271" s="2077"/>
      <c r="J271" s="2077"/>
      <c r="K271" s="2080"/>
      <c r="L271" s="2077"/>
      <c r="M271" s="2077"/>
      <c r="N271" s="2556"/>
      <c r="O271" s="2077"/>
    </row>
    <row r="272" customFormat="false" ht="15.75" hidden="false" customHeight="false" outlineLevel="0" collapsed="false">
      <c r="A272" s="2077"/>
      <c r="B272" s="2078"/>
      <c r="C272" s="2051"/>
      <c r="D272" s="2418"/>
      <c r="E272" s="2686"/>
      <c r="F272" s="2077"/>
      <c r="G272" s="2077"/>
      <c r="H272" s="2077"/>
      <c r="I272" s="2077"/>
      <c r="J272" s="2077"/>
      <c r="K272" s="2080"/>
      <c r="L272" s="2077"/>
      <c r="M272" s="2077"/>
      <c r="N272" s="2556"/>
      <c r="O272" s="2077"/>
    </row>
    <row r="273" customFormat="false" ht="15.75" hidden="false" customHeight="false" outlineLevel="0" collapsed="false">
      <c r="A273" s="2077"/>
      <c r="B273" s="2078"/>
      <c r="C273" s="2051"/>
      <c r="D273" s="2418"/>
      <c r="E273" s="2686"/>
      <c r="F273" s="2077"/>
      <c r="G273" s="2077"/>
      <c r="H273" s="2077"/>
      <c r="I273" s="2077"/>
      <c r="J273" s="2077"/>
      <c r="K273" s="2080"/>
      <c r="L273" s="2077"/>
      <c r="M273" s="2077"/>
      <c r="N273" s="2556"/>
      <c r="O273" s="2077"/>
    </row>
    <row r="274" customFormat="false" ht="15.75" hidden="false" customHeight="false" outlineLevel="0" collapsed="false">
      <c r="A274" s="2077"/>
      <c r="B274" s="2078"/>
      <c r="C274" s="2051"/>
      <c r="D274" s="2418"/>
      <c r="E274" s="2686"/>
      <c r="F274" s="2077"/>
      <c r="G274" s="2077"/>
      <c r="H274" s="2077"/>
      <c r="I274" s="2077"/>
      <c r="J274" s="2077"/>
      <c r="K274" s="2080"/>
      <c r="L274" s="2077"/>
      <c r="M274" s="2077"/>
      <c r="N274" s="2556"/>
      <c r="O274" s="2077"/>
    </row>
    <row r="275" customFormat="false" ht="25.5" hidden="false" customHeight="false" outlineLevel="0" collapsed="false">
      <c r="A275" s="2174"/>
      <c r="B275" s="2175"/>
      <c r="C275" s="2175"/>
      <c r="D275" s="2175"/>
      <c r="E275" s="2175"/>
      <c r="F275" s="2175"/>
      <c r="G275" s="2175"/>
      <c r="H275" s="2175"/>
      <c r="I275" s="2175"/>
      <c r="J275" s="2175"/>
      <c r="K275" s="2175"/>
      <c r="L275" s="2175"/>
      <c r="M275" s="2175"/>
      <c r="N275" s="2556"/>
      <c r="O275" s="2077"/>
    </row>
    <row r="276" customFormat="false" ht="15.75" hidden="false" customHeight="false" outlineLevel="0" collapsed="false">
      <c r="A276" s="2077"/>
      <c r="B276" s="2078"/>
      <c r="C276" s="2051"/>
      <c r="D276" s="2418"/>
      <c r="E276" s="2686"/>
      <c r="F276" s="2077"/>
      <c r="G276" s="2077"/>
      <c r="H276" s="2077"/>
      <c r="I276" s="2077"/>
      <c r="J276" s="2077"/>
      <c r="K276" s="2080"/>
      <c r="L276" s="2077"/>
      <c r="M276" s="2077"/>
      <c r="N276" s="2556"/>
      <c r="O276" s="2077"/>
    </row>
    <row r="277" customFormat="false" ht="15.75" hidden="false" customHeight="false" outlineLevel="0" collapsed="false">
      <c r="A277" s="2077"/>
      <c r="B277" s="2078"/>
      <c r="C277" s="2051"/>
      <c r="D277" s="2418"/>
      <c r="E277" s="2686"/>
      <c r="F277" s="2077"/>
      <c r="G277" s="2077"/>
      <c r="H277" s="2077"/>
      <c r="I277" s="2077"/>
      <c r="J277" s="2077"/>
      <c r="K277" s="2080"/>
      <c r="L277" s="2077"/>
      <c r="M277" s="2077"/>
      <c r="N277" s="2556"/>
      <c r="O277" s="2077"/>
    </row>
    <row r="278" customFormat="false" ht="31.5" hidden="false" customHeight="false" outlineLevel="0" collapsed="false">
      <c r="A278" s="2270" t="s">
        <v>3188</v>
      </c>
      <c r="B278" s="2270"/>
      <c r="C278" s="2270"/>
      <c r="D278" s="2270"/>
      <c r="E278" s="2270"/>
      <c r="F278" s="2270"/>
      <c r="G278" s="2270"/>
      <c r="H278" s="2270"/>
      <c r="I278" s="2270"/>
      <c r="J278" s="2270"/>
      <c r="K278" s="2270"/>
      <c r="L278" s="2270"/>
      <c r="M278" s="2270"/>
      <c r="N278" s="2270"/>
      <c r="O278" s="1989" t="str">
        <f aca="false">$O$6</f>
        <v>Month June-2023</v>
      </c>
      <c r="R278" s="1990" t="s">
        <v>1069</v>
      </c>
      <c r="S278" s="1991" t="str">
        <f aca="false">O278</f>
        <v>Month June-2023</v>
      </c>
      <c r="T278" s="1990" t="s">
        <v>1070</v>
      </c>
      <c r="U278" s="1990" t="s">
        <v>1071</v>
      </c>
      <c r="V278" s="1990" t="s">
        <v>2997</v>
      </c>
      <c r="W278" s="1990" t="s">
        <v>1073</v>
      </c>
    </row>
    <row r="279" customFormat="false" ht="15.75" hidden="false" customHeight="true" outlineLevel="0" collapsed="false">
      <c r="A279" s="1992" t="s">
        <v>794</v>
      </c>
      <c r="B279" s="1993" t="s">
        <v>1074</v>
      </c>
      <c r="C279" s="1994" t="s">
        <v>1075</v>
      </c>
      <c r="D279" s="1994"/>
      <c r="E279" s="1994"/>
      <c r="F279" s="1996" t="s">
        <v>45</v>
      </c>
      <c r="G279" s="1996" t="s">
        <v>1076</v>
      </c>
      <c r="H279" s="1996"/>
      <c r="I279" s="1996"/>
      <c r="J279" s="1996" t="s">
        <v>29</v>
      </c>
      <c r="K279" s="1996" t="s">
        <v>1077</v>
      </c>
      <c r="L279" s="1996"/>
      <c r="M279" s="1994" t="s">
        <v>1134</v>
      </c>
      <c r="N279" s="2868"/>
      <c r="O279" s="1997" t="s">
        <v>479</v>
      </c>
    </row>
    <row r="280" customFormat="false" ht="15.75" hidden="false" customHeight="false" outlineLevel="0" collapsed="false">
      <c r="A280" s="1992"/>
      <c r="B280" s="1993"/>
      <c r="C280" s="1998" t="s">
        <v>1079</v>
      </c>
      <c r="D280" s="1998"/>
      <c r="E280" s="2869" t="s">
        <v>1080</v>
      </c>
      <c r="F280" s="1996"/>
      <c r="G280" s="2249" t="n">
        <f aca="false">'NORTH-1'!$H$8</f>
        <v>44929</v>
      </c>
      <c r="H280" s="2249" t="n">
        <f aca="false">'NORTH-1'!$H$8</f>
        <v>44929</v>
      </c>
      <c r="I280" s="2000" t="s">
        <v>47</v>
      </c>
      <c r="J280" s="1996"/>
      <c r="K280" s="2000" t="s">
        <v>1081</v>
      </c>
      <c r="L280" s="2000" t="s">
        <v>1082</v>
      </c>
      <c r="M280" s="1994" t="s">
        <v>1083</v>
      </c>
      <c r="N280" s="2870" t="s">
        <v>741</v>
      </c>
      <c r="O280" s="1997"/>
      <c r="S280" s="1441" t="n">
        <v>15283200.0000001</v>
      </c>
      <c r="T280" s="1441" t="n">
        <v>15283200.0000001</v>
      </c>
      <c r="U280" s="1441" t="n">
        <f aca="false">S280-T280</f>
        <v>0</v>
      </c>
      <c r="V280" s="2001" t="n">
        <f aca="false">U280/T280*100</f>
        <v>0</v>
      </c>
      <c r="W280" s="1441" t="str">
        <f aca="false">IF(V280&gt;40,"FAULT",IF(V280&lt;-40,"CHECK","OK"))</f>
        <v>OK</v>
      </c>
    </row>
    <row r="281" customFormat="false" ht="15.75" hidden="false" customHeight="false" outlineLevel="0" collapsed="false">
      <c r="A281" s="2002" t="n">
        <v>1</v>
      </c>
      <c r="B281" s="2003" t="n">
        <v>2</v>
      </c>
      <c r="C281" s="2004" t="n">
        <v>4</v>
      </c>
      <c r="D281" s="2004"/>
      <c r="E281" s="2871" t="n">
        <v>5</v>
      </c>
      <c r="F281" s="2002" t="n">
        <v>7</v>
      </c>
      <c r="G281" s="2002" t="n">
        <v>9</v>
      </c>
      <c r="H281" s="2002" t="n">
        <v>9</v>
      </c>
      <c r="I281" s="2002" t="s">
        <v>1084</v>
      </c>
      <c r="J281" s="2002" t="n">
        <v>11</v>
      </c>
      <c r="K281" s="2002" t="s">
        <v>1085</v>
      </c>
      <c r="L281" s="2002" t="s">
        <v>1086</v>
      </c>
      <c r="M281" s="2002" t="n">
        <v>14</v>
      </c>
      <c r="N281" s="2872" t="n">
        <v>15</v>
      </c>
      <c r="O281" s="2002" t="n">
        <v>16</v>
      </c>
    </row>
    <row r="282" customFormat="false" ht="15.75" hidden="false" customHeight="false" outlineLevel="0" collapsed="false">
      <c r="A282" s="2016"/>
      <c r="B282" s="2008" t="s">
        <v>3189</v>
      </c>
      <c r="C282" s="2009"/>
      <c r="D282" s="2009"/>
      <c r="E282" s="2731"/>
      <c r="F282" s="2009"/>
      <c r="G282" s="2009"/>
      <c r="H282" s="2009"/>
      <c r="I282" s="2009"/>
      <c r="J282" s="2009"/>
      <c r="K282" s="2010"/>
      <c r="L282" s="2009"/>
      <c r="M282" s="2013"/>
      <c r="N282" s="2873"/>
      <c r="O282" s="2027"/>
    </row>
    <row r="283" customFormat="false" ht="25.5" hidden="false" customHeight="false" outlineLevel="0" collapsed="false">
      <c r="A283" s="2176" t="n">
        <f aca="false">A981</f>
        <v>16</v>
      </c>
      <c r="B283" s="2177" t="str">
        <f aca="false">B981</f>
        <v>33 KV Khanpur-02 (Old) Feeder (F4)</v>
      </c>
      <c r="C283" s="2178" t="n">
        <f aca="false">C981</f>
        <v>33</v>
      </c>
      <c r="D283" s="2879" t="str">
        <f aca="false">D981</f>
        <v>DPDC</v>
      </c>
      <c r="E283" s="3044" t="str">
        <f aca="false">E981</f>
        <v>H/A030800200-03</v>
      </c>
      <c r="F283" s="2509" t="n">
        <f aca="false">F981</f>
        <v>1</v>
      </c>
      <c r="G283" s="2181" t="n">
        <f aca="false">G981</f>
        <v>92642.466</v>
      </c>
      <c r="H283" s="2181" t="n">
        <f aca="false">H981</f>
        <v>101599.843</v>
      </c>
      <c r="I283" s="2181" t="n">
        <f aca="false">I981</f>
        <v>8957.37699999999</v>
      </c>
      <c r="J283" s="2178" t="n">
        <f aca="false">J981</f>
        <v>1000</v>
      </c>
      <c r="K283" s="2184" t="n">
        <f aca="false">K981</f>
        <v>0</v>
      </c>
      <c r="L283" s="2186" t="n">
        <f aca="false">L981</f>
        <v>8957376.99999999</v>
      </c>
      <c r="M283" s="2186" t="n">
        <f aca="false">M981</f>
        <v>8965472.34752747</v>
      </c>
      <c r="N283" s="2214"/>
      <c r="O283" s="2187"/>
    </row>
    <row r="284" customFormat="false" ht="15.75" hidden="false" customHeight="false" outlineLevel="0" collapsed="false">
      <c r="A284" s="2176" t="n">
        <f aca="false">A984</f>
        <v>19</v>
      </c>
      <c r="B284" s="2177" t="str">
        <f aca="false">B984</f>
        <v>33 kV Khanpur-01(New) Feeder</v>
      </c>
      <c r="C284" s="2178" t="n">
        <f aca="false">C984</f>
        <v>33</v>
      </c>
      <c r="D284" s="2879" t="str">
        <f aca="false">D984</f>
        <v>DPDC</v>
      </c>
      <c r="E284" s="3044" t="str">
        <f aca="false">E984</f>
        <v>BD001864</v>
      </c>
      <c r="F284" s="2509" t="n">
        <f aca="false">F984</f>
        <v>1</v>
      </c>
      <c r="G284" s="2181" t="n">
        <f aca="false">G984</f>
        <v>335.3629</v>
      </c>
      <c r="H284" s="2181" t="n">
        <f aca="false">H984</f>
        <v>370.6713</v>
      </c>
      <c r="I284" s="2181" t="n">
        <f aca="false">I984</f>
        <v>35.3083999999999</v>
      </c>
      <c r="J284" s="2178" t="n">
        <f aca="false">J984</f>
        <v>240000</v>
      </c>
      <c r="K284" s="2184" t="n">
        <f aca="false">K984</f>
        <v>0</v>
      </c>
      <c r="L284" s="2186" t="n">
        <f aca="false">L984</f>
        <v>8474015.99999999</v>
      </c>
      <c r="M284" s="2186" t="n">
        <f aca="false">M984</f>
        <v>8481674.50365272</v>
      </c>
      <c r="N284" s="2214"/>
      <c r="O284" s="2187"/>
    </row>
    <row r="285" customFormat="false" ht="15.75" hidden="false" customHeight="false" outlineLevel="0" collapsed="false">
      <c r="A285" s="2016"/>
      <c r="B285" s="2008" t="s">
        <v>3190</v>
      </c>
      <c r="C285" s="2190"/>
      <c r="D285" s="2191"/>
      <c r="E285" s="1066"/>
      <c r="F285" s="2511"/>
      <c r="G285" s="2193"/>
      <c r="H285" s="2193"/>
      <c r="I285" s="2193"/>
      <c r="J285" s="2142" t="s">
        <v>475</v>
      </c>
      <c r="K285" s="2130"/>
      <c r="L285" s="2130" t="n">
        <f aca="false">SUM(L283:L284)</f>
        <v>17431393</v>
      </c>
      <c r="M285" s="2130" t="n">
        <f aca="false">SUM(M283:M284)</f>
        <v>17447146.8511802</v>
      </c>
      <c r="N285" s="2900"/>
      <c r="O285" s="2027"/>
    </row>
    <row r="286" customFormat="false" ht="15.75" hidden="false" customHeight="false" outlineLevel="0" collapsed="false">
      <c r="A286" s="2176" t="n">
        <f aca="false">A57</f>
        <v>7</v>
      </c>
      <c r="B286" s="2177" t="str">
        <f aca="false">B57</f>
        <v>33 kV Khanpur-1 Feeder</v>
      </c>
      <c r="C286" s="2178" t="n">
        <f aca="false">C57</f>
        <v>33</v>
      </c>
      <c r="D286" s="2882" t="str">
        <f aca="false">D57</f>
        <v>DPDC</v>
      </c>
      <c r="E286" s="3044" t="n">
        <f aca="false">E57</f>
        <v>7389554</v>
      </c>
      <c r="F286" s="2509" t="n">
        <f aca="false">F57</f>
        <v>1</v>
      </c>
      <c r="G286" s="2181" t="n">
        <f aca="false">G57</f>
        <v>4928.74</v>
      </c>
      <c r="H286" s="2181" t="n">
        <f aca="false">H57</f>
        <v>4928.74</v>
      </c>
      <c r="I286" s="2181" t="n">
        <f aca="false">I57</f>
        <v>0</v>
      </c>
      <c r="J286" s="2178" t="n">
        <f aca="false">J57</f>
        <v>240000</v>
      </c>
      <c r="K286" s="2184" t="n">
        <f aca="false">K57</f>
        <v>0</v>
      </c>
      <c r="L286" s="2186" t="n">
        <f aca="false">L57</f>
        <v>0</v>
      </c>
      <c r="M286" s="2186" t="n">
        <f aca="false">M57</f>
        <v>0</v>
      </c>
      <c r="N286" s="2214"/>
      <c r="O286" s="2187"/>
    </row>
    <row r="287" customFormat="false" ht="15.75" hidden="false" customHeight="false" outlineLevel="0" collapsed="false">
      <c r="A287" s="2176" t="n">
        <f aca="false">A58</f>
        <v>0</v>
      </c>
      <c r="B287" s="2177" t="n">
        <f aca="false">B58</f>
        <v>0</v>
      </c>
      <c r="C287" s="2178" t="n">
        <f aca="false">C58</f>
        <v>33</v>
      </c>
      <c r="D287" s="2879" t="str">
        <f aca="false">D58</f>
        <v>P.Cell</v>
      </c>
      <c r="E287" s="3044" t="str">
        <f aca="false">E58</f>
        <v>08993677</v>
      </c>
      <c r="F287" s="2509" t="n">
        <f aca="false">F58</f>
        <v>1</v>
      </c>
      <c r="G287" s="2181" t="n">
        <f aca="false">G58</f>
        <v>4640.92</v>
      </c>
      <c r="H287" s="2181" t="n">
        <f aca="false">H58</f>
        <v>4640.92</v>
      </c>
      <c r="I287" s="2181" t="n">
        <f aca="false">I58</f>
        <v>0</v>
      </c>
      <c r="J287" s="2178" t="n">
        <f aca="false">J58</f>
        <v>240000</v>
      </c>
      <c r="K287" s="2184" t="n">
        <f aca="false">K58</f>
        <v>0</v>
      </c>
      <c r="L287" s="2186" t="n">
        <f aca="false">L58</f>
        <v>0</v>
      </c>
      <c r="M287" s="2186" t="n">
        <f aca="false">M58</f>
        <v>0</v>
      </c>
      <c r="N287" s="2214"/>
      <c r="O287" s="2187"/>
    </row>
    <row r="288" customFormat="false" ht="15.75" hidden="false" customHeight="false" outlineLevel="0" collapsed="false">
      <c r="A288" s="2176" t="n">
        <f aca="false">A63</f>
        <v>14</v>
      </c>
      <c r="B288" s="2177" t="str">
        <f aca="false">B63</f>
        <v>33 kV Khanpur-2  Feeder</v>
      </c>
      <c r="C288" s="2178" t="n">
        <f aca="false">C63</f>
        <v>33</v>
      </c>
      <c r="D288" s="2882" t="str">
        <f aca="false">D63</f>
        <v>DPDC</v>
      </c>
      <c r="E288" s="3044" t="str">
        <f aca="false">E63</f>
        <v>07389490</v>
      </c>
      <c r="F288" s="2509" t="n">
        <f aca="false">F63</f>
        <v>1</v>
      </c>
      <c r="G288" s="2181" t="n">
        <f aca="false">G63</f>
        <v>2682.22</v>
      </c>
      <c r="H288" s="2181" t="n">
        <f aca="false">H63</f>
        <v>2682.22</v>
      </c>
      <c r="I288" s="2181" t="n">
        <f aca="false">I63</f>
        <v>0</v>
      </c>
      <c r="J288" s="2178" t="n">
        <f aca="false">J63</f>
        <v>240000</v>
      </c>
      <c r="K288" s="2184" t="n">
        <f aca="false">K63</f>
        <v>0</v>
      </c>
      <c r="L288" s="2186" t="n">
        <f aca="false">L63</f>
        <v>0</v>
      </c>
      <c r="M288" s="2186" t="n">
        <f aca="false">M63</f>
        <v>0</v>
      </c>
      <c r="N288" s="2214"/>
      <c r="O288" s="2187"/>
    </row>
    <row r="289" customFormat="false" ht="15.75" hidden="false" customHeight="false" outlineLevel="0" collapsed="false">
      <c r="A289" s="2176" t="n">
        <f aca="false">A64</f>
        <v>0</v>
      </c>
      <c r="B289" s="2177" t="n">
        <f aca="false">B64</f>
        <v>0</v>
      </c>
      <c r="C289" s="2178" t="n">
        <f aca="false">C64</f>
        <v>33</v>
      </c>
      <c r="D289" s="2879" t="str">
        <f aca="false">D64</f>
        <v>P.Cell</v>
      </c>
      <c r="E289" s="3044" t="str">
        <f aca="false">E64</f>
        <v>08993664</v>
      </c>
      <c r="F289" s="2509" t="n">
        <f aca="false">F64</f>
        <v>1</v>
      </c>
      <c r="G289" s="2181" t="n">
        <f aca="false">G64</f>
        <v>2389.632</v>
      </c>
      <c r="H289" s="2181" t="n">
        <f aca="false">H64</f>
        <v>2389.632</v>
      </c>
      <c r="I289" s="2181" t="n">
        <f aca="false">I64</f>
        <v>0</v>
      </c>
      <c r="J289" s="2178" t="n">
        <f aca="false">J64</f>
        <v>240000</v>
      </c>
      <c r="K289" s="2184" t="n">
        <f aca="false">K64</f>
        <v>0</v>
      </c>
      <c r="L289" s="2186" t="n">
        <f aca="false">L64</f>
        <v>0</v>
      </c>
      <c r="M289" s="2186" t="n">
        <f aca="false">M64</f>
        <v>0</v>
      </c>
      <c r="N289" s="2214"/>
      <c r="O289" s="2187"/>
    </row>
    <row r="290" customFormat="false" ht="15.75" hidden="false" customHeight="false" outlineLevel="0" collapsed="false">
      <c r="A290" s="2016"/>
      <c r="B290" s="2189"/>
      <c r="C290" s="2190"/>
      <c r="D290" s="2191"/>
      <c r="E290" s="1066"/>
      <c r="F290" s="2511"/>
      <c r="G290" s="2193"/>
      <c r="H290" s="2193"/>
      <c r="I290" s="2193"/>
      <c r="J290" s="2142" t="s">
        <v>475</v>
      </c>
      <c r="K290" s="2130"/>
      <c r="L290" s="2130" t="n">
        <f aca="false">SUM(L286:L289)</f>
        <v>0</v>
      </c>
      <c r="M290" s="2130" t="n">
        <f aca="false">SUM(M286:M289)</f>
        <v>0</v>
      </c>
      <c r="N290" s="2900"/>
      <c r="O290" s="2027"/>
    </row>
    <row r="291" customFormat="false" ht="16.5" hidden="false" customHeight="false" outlineLevel="0" collapsed="false">
      <c r="A291" s="2027"/>
      <c r="B291" s="2008" t="s">
        <v>3191</v>
      </c>
      <c r="C291" s="2009"/>
      <c r="D291" s="2009"/>
      <c r="E291" s="2731"/>
      <c r="F291" s="2009"/>
      <c r="G291" s="2009"/>
      <c r="H291" s="2009"/>
      <c r="I291" s="2009"/>
      <c r="J291" s="2195"/>
      <c r="K291" s="2196"/>
      <c r="L291" s="2197"/>
      <c r="M291" s="2197"/>
      <c r="N291" s="2873"/>
      <c r="O291" s="2151"/>
    </row>
    <row r="292" s="2751" customFormat="true" ht="15.75" hidden="false" customHeight="true" outlineLevel="0" collapsed="false">
      <c r="A292" s="3045" t="n">
        <v>5</v>
      </c>
      <c r="B292" s="3046" t="s">
        <v>3192</v>
      </c>
      <c r="C292" s="3047" t="n">
        <v>33</v>
      </c>
      <c r="D292" s="3048"/>
      <c r="E292" s="3049" t="n">
        <v>84663042</v>
      </c>
      <c r="F292" s="3050" t="n">
        <v>1</v>
      </c>
      <c r="G292" s="3051" t="n">
        <v>342.79</v>
      </c>
      <c r="H292" s="3051" t="n">
        <v>378.07</v>
      </c>
      <c r="I292" s="3052" t="n">
        <f aca="false">H292-G292</f>
        <v>35.28</v>
      </c>
      <c r="J292" s="3047" t="n">
        <v>240000</v>
      </c>
      <c r="K292" s="3053" t="n">
        <f aca="false">J292*I292*F292</f>
        <v>8467199.99999999</v>
      </c>
      <c r="L292" s="3054"/>
      <c r="M292" s="2750"/>
      <c r="N292" s="2841"/>
      <c r="O292" s="2821"/>
      <c r="P292" s="2750"/>
      <c r="Q292" s="2750"/>
      <c r="R292" s="2750"/>
      <c r="S292" s="2750"/>
      <c r="T292" s="2750"/>
      <c r="U292" s="2750"/>
      <c r="V292" s="2750"/>
      <c r="W292" s="2750"/>
    </row>
    <row r="293" s="2751" customFormat="true" ht="15.75" hidden="false" customHeight="true" outlineLevel="0" collapsed="false">
      <c r="A293" s="3023" t="n">
        <v>6</v>
      </c>
      <c r="B293" s="3055" t="s">
        <v>3193</v>
      </c>
      <c r="C293" s="2721" t="n">
        <v>33</v>
      </c>
      <c r="D293" s="3056"/>
      <c r="E293" s="2722" t="s">
        <v>3194</v>
      </c>
      <c r="F293" s="2723" t="n">
        <v>1</v>
      </c>
      <c r="G293" s="2779" t="n">
        <v>0</v>
      </c>
      <c r="H293" s="2779" t="n">
        <v>0</v>
      </c>
      <c r="I293" s="3057" t="n">
        <f aca="false">H293-G293</f>
        <v>0</v>
      </c>
      <c r="J293" s="2721" t="n">
        <v>240000</v>
      </c>
      <c r="K293" s="3058" t="n">
        <f aca="false">L284</f>
        <v>8474015.99999999</v>
      </c>
      <c r="L293" s="3059"/>
      <c r="M293" s="2750"/>
      <c r="N293" s="2841"/>
      <c r="O293" s="2821" t="s">
        <v>2353</v>
      </c>
      <c r="P293" s="2750"/>
      <c r="Q293" s="2750"/>
      <c r="R293" s="2750"/>
      <c r="S293" s="2750"/>
      <c r="T293" s="2750"/>
      <c r="U293" s="2750"/>
      <c r="V293" s="2750"/>
      <c r="W293" s="2750"/>
    </row>
    <row r="294" s="2751" customFormat="true" ht="15.75" hidden="false" customHeight="true" outlineLevel="0" collapsed="false">
      <c r="A294" s="2799" t="n">
        <v>7</v>
      </c>
      <c r="B294" s="3060" t="s">
        <v>3195</v>
      </c>
      <c r="C294" s="2811" t="n">
        <v>33</v>
      </c>
      <c r="D294" s="3061"/>
      <c r="E294" s="2813" t="s">
        <v>3196</v>
      </c>
      <c r="F294" s="2793" t="n">
        <v>1</v>
      </c>
      <c r="G294" s="2812" t="n">
        <v>6508.21</v>
      </c>
      <c r="H294" s="2812" t="n">
        <v>6508.21</v>
      </c>
      <c r="I294" s="3062" t="n">
        <f aca="false">H294-G294</f>
        <v>0</v>
      </c>
      <c r="J294" s="2811" t="n">
        <v>180000</v>
      </c>
      <c r="K294" s="2921" t="n">
        <f aca="false">F294*I294*J294</f>
        <v>0</v>
      </c>
      <c r="L294" s="2947"/>
      <c r="M294" s="2750"/>
      <c r="N294" s="2841"/>
      <c r="O294" s="2821"/>
      <c r="P294" s="2750"/>
      <c r="Q294" s="2750"/>
      <c r="R294" s="2750"/>
      <c r="S294" s="2750"/>
      <c r="T294" s="2750"/>
      <c r="U294" s="2750"/>
      <c r="V294" s="2750"/>
      <c r="W294" s="2750"/>
    </row>
    <row r="295" s="2751" customFormat="true" ht="15.75" hidden="false" customHeight="true" outlineLevel="0" collapsed="false">
      <c r="A295" s="2799" t="n">
        <v>8</v>
      </c>
      <c r="B295" s="3060" t="s">
        <v>3197</v>
      </c>
      <c r="C295" s="2811" t="n">
        <v>33</v>
      </c>
      <c r="D295" s="3061"/>
      <c r="E295" s="2939" t="s">
        <v>3198</v>
      </c>
      <c r="F295" s="2984" t="n">
        <v>1</v>
      </c>
      <c r="G295" s="3063" t="n">
        <v>6301.46</v>
      </c>
      <c r="H295" s="3063" t="n">
        <v>6301.46</v>
      </c>
      <c r="I295" s="3062" t="n">
        <f aca="false">H295-G295</f>
        <v>0</v>
      </c>
      <c r="J295" s="2844" t="n">
        <v>180000</v>
      </c>
      <c r="K295" s="2921" t="n">
        <f aca="false">F295*I295*J295</f>
        <v>0</v>
      </c>
      <c r="L295" s="2986"/>
      <c r="M295" s="2750"/>
      <c r="N295" s="2841"/>
      <c r="O295" s="2821"/>
      <c r="P295" s="2750"/>
      <c r="Q295" s="2750"/>
      <c r="R295" s="2750"/>
      <c r="S295" s="2750"/>
      <c r="T295" s="2750"/>
      <c r="U295" s="2750"/>
      <c r="V295" s="2750"/>
      <c r="W295" s="2750"/>
    </row>
    <row r="296" customFormat="false" ht="15.75" hidden="false" customHeight="false" outlineLevel="0" collapsed="false">
      <c r="A296" s="2027"/>
      <c r="B296" s="2189"/>
      <c r="C296" s="2190"/>
      <c r="D296" s="2191"/>
      <c r="E296" s="1066"/>
      <c r="F296" s="2511"/>
      <c r="G296" s="2193"/>
      <c r="H296" s="2193" t="n">
        <v>0</v>
      </c>
      <c r="I296" s="2204"/>
      <c r="J296" s="2142" t="s">
        <v>475</v>
      </c>
      <c r="K296" s="2130" t="n">
        <f aca="false">SUM(K292:K295)</f>
        <v>16941216</v>
      </c>
      <c r="L296" s="2130" t="n">
        <f aca="false">SUM(L292:L295)</f>
        <v>0</v>
      </c>
      <c r="M296" s="2130" t="n">
        <f aca="false">SUM(M292:M295)</f>
        <v>0</v>
      </c>
      <c r="N296" s="2915"/>
      <c r="O296" s="2151"/>
    </row>
    <row r="297" customFormat="false" ht="15.75" hidden="false" customHeight="false" outlineLevel="0" collapsed="false">
      <c r="A297" s="2027"/>
      <c r="B297" s="2058" t="s">
        <v>3199</v>
      </c>
      <c r="C297" s="2059"/>
      <c r="D297" s="2059"/>
      <c r="E297" s="2780"/>
      <c r="F297" s="2059"/>
      <c r="G297" s="2059"/>
      <c r="H297" s="2059" t="n">
        <v>0</v>
      </c>
      <c r="I297" s="2059"/>
      <c r="J297" s="2059"/>
      <c r="K297" s="2060"/>
      <c r="L297" s="2059"/>
      <c r="M297" s="2063"/>
      <c r="N297" s="2843"/>
      <c r="O297" s="2015"/>
    </row>
    <row r="298" s="2751" customFormat="true" ht="15.75" hidden="false" customHeight="true" outlineLevel="0" collapsed="false">
      <c r="A298" s="2765" t="n">
        <v>11</v>
      </c>
      <c r="B298" s="2950" t="s">
        <v>3200</v>
      </c>
      <c r="C298" s="2765" t="n">
        <v>33</v>
      </c>
      <c r="D298" s="2765"/>
      <c r="E298" s="2766" t="s">
        <v>3201</v>
      </c>
      <c r="F298" s="2767" t="n">
        <v>1</v>
      </c>
      <c r="G298" s="2859" t="n">
        <v>874.23</v>
      </c>
      <c r="H298" s="2859" t="n">
        <v>885.85</v>
      </c>
      <c r="I298" s="3064" t="n">
        <f aca="false">H298-G298</f>
        <v>11.62</v>
      </c>
      <c r="J298" s="2765" t="n">
        <v>90000</v>
      </c>
      <c r="K298" s="2918"/>
      <c r="L298" s="3065" t="n">
        <f aca="false">I298*J298</f>
        <v>1045800</v>
      </c>
      <c r="M298" s="2750"/>
      <c r="N298" s="2841" t="s">
        <v>3202</v>
      </c>
      <c r="O298" s="2821"/>
      <c r="P298" s="2750"/>
      <c r="Q298" s="2750"/>
      <c r="R298" s="2750"/>
      <c r="S298" s="2750"/>
      <c r="T298" s="2750"/>
      <c r="U298" s="2750"/>
      <c r="V298" s="2750"/>
      <c r="W298" s="2750"/>
    </row>
    <row r="299" customFormat="false" ht="15.75" hidden="false" customHeight="false" outlineLevel="0" collapsed="false">
      <c r="A299" s="2027"/>
      <c r="B299" s="2017" t="s">
        <v>1252</v>
      </c>
      <c r="C299" s="2018" t="n">
        <v>33</v>
      </c>
      <c r="D299" s="2443"/>
      <c r="E299" s="2919"/>
      <c r="F299" s="2071"/>
      <c r="G299" s="2022"/>
      <c r="H299" s="2022" t="n">
        <v>0</v>
      </c>
      <c r="I299" s="2022"/>
      <c r="J299" s="2027"/>
      <c r="K299" s="2024"/>
      <c r="L299" s="2029" t="n">
        <f aca="false">J299*I299*F299</f>
        <v>0</v>
      </c>
      <c r="M299" s="2029"/>
      <c r="N299" s="2071"/>
      <c r="O299" s="2027"/>
    </row>
    <row r="300" customFormat="false" ht="15.75" hidden="false" customHeight="false" outlineLevel="0" collapsed="false">
      <c r="A300" s="2027"/>
      <c r="B300" s="2037"/>
      <c r="C300" s="2038"/>
      <c r="D300" s="2038"/>
      <c r="E300" s="2728"/>
      <c r="F300" s="2041"/>
      <c r="G300" s="2041"/>
      <c r="H300" s="2041" t="n">
        <v>0</v>
      </c>
      <c r="I300" s="2041"/>
      <c r="J300" s="2037" t="s">
        <v>1110</v>
      </c>
      <c r="K300" s="2068"/>
      <c r="L300" s="2076" t="n">
        <f aca="false">SUM(L298:L299)</f>
        <v>1045800</v>
      </c>
      <c r="M300" s="2055"/>
      <c r="N300" s="2027"/>
      <c r="O300" s="2027"/>
    </row>
    <row r="301" customFormat="false" ht="15.75" hidden="false" customHeight="false" outlineLevel="0" collapsed="false">
      <c r="A301" s="2027"/>
      <c r="B301" s="2189"/>
      <c r="C301" s="2190"/>
      <c r="D301" s="2191"/>
      <c r="E301" s="1066"/>
      <c r="F301" s="2511"/>
      <c r="G301" s="2193"/>
      <c r="H301" s="2193" t="n">
        <v>0</v>
      </c>
      <c r="I301" s="2204"/>
      <c r="J301" s="2142"/>
      <c r="K301" s="2207"/>
      <c r="L301" s="2130"/>
      <c r="M301" s="2130"/>
      <c r="N301" s="2915"/>
      <c r="O301" s="2151"/>
    </row>
    <row r="302" customFormat="false" ht="15.75" hidden="false" customHeight="false" outlineLevel="0" collapsed="false">
      <c r="A302" s="2132"/>
      <c r="B302" s="2058" t="s">
        <v>3203</v>
      </c>
      <c r="C302" s="2059"/>
      <c r="D302" s="2059"/>
      <c r="E302" s="2780"/>
      <c r="F302" s="2059"/>
      <c r="G302" s="2059"/>
      <c r="H302" s="2059" t="n">
        <v>0</v>
      </c>
      <c r="I302" s="2059"/>
      <c r="J302" s="2208"/>
      <c r="K302" s="2209"/>
      <c r="L302" s="2210"/>
      <c r="M302" s="2210"/>
      <c r="N302" s="2843"/>
      <c r="O302" s="2151"/>
    </row>
    <row r="303" s="2751" customFormat="true" ht="15.75" hidden="false" customHeight="true" outlineLevel="0" collapsed="false">
      <c r="A303" s="2756" t="n">
        <v>9</v>
      </c>
      <c r="B303" s="3066" t="s">
        <v>3204</v>
      </c>
      <c r="C303" s="3067" t="n">
        <v>33</v>
      </c>
      <c r="D303" s="3067"/>
      <c r="E303" s="3068" t="s">
        <v>3205</v>
      </c>
      <c r="F303" s="2758" t="n">
        <v>1</v>
      </c>
      <c r="G303" s="2812" t="n">
        <v>116865.34</v>
      </c>
      <c r="H303" s="2812" t="n">
        <v>116865.34</v>
      </c>
      <c r="I303" s="3069" t="n">
        <f aca="false">H303-G303</f>
        <v>0</v>
      </c>
      <c r="J303" s="2710" t="n">
        <v>240</v>
      </c>
      <c r="K303" s="2921"/>
      <c r="L303" s="3070" t="n">
        <f aca="false">I303*J303</f>
        <v>0</v>
      </c>
      <c r="M303" s="2750"/>
      <c r="N303" s="2841"/>
      <c r="O303" s="2821" t="s">
        <v>2353</v>
      </c>
      <c r="P303" s="2750"/>
      <c r="Q303" s="2750"/>
      <c r="R303" s="2750"/>
      <c r="S303" s="2750"/>
      <c r="T303" s="2750"/>
      <c r="U303" s="2750"/>
      <c r="V303" s="2750"/>
      <c r="W303" s="2750"/>
    </row>
    <row r="304" s="2751" customFormat="true" ht="15.75" hidden="false" customHeight="true" outlineLevel="0" collapsed="false">
      <c r="A304" s="2027"/>
      <c r="B304" s="2734" t="s">
        <v>3206</v>
      </c>
      <c r="C304" s="3067" t="n">
        <v>33</v>
      </c>
      <c r="D304" s="2734"/>
      <c r="E304" s="3071" t="s">
        <v>3207</v>
      </c>
      <c r="F304" s="3072" t="n">
        <v>1</v>
      </c>
      <c r="G304" s="2812" t="n">
        <v>40559.36</v>
      </c>
      <c r="H304" s="2812" t="n">
        <v>40559.36</v>
      </c>
      <c r="I304" s="3073" t="n">
        <f aca="false">H304-G304</f>
        <v>0</v>
      </c>
      <c r="J304" s="2710" t="n">
        <v>240</v>
      </c>
      <c r="K304" s="2921"/>
      <c r="L304" s="2741" t="n">
        <f aca="false">I304*J304</f>
        <v>0</v>
      </c>
      <c r="M304" s="2750"/>
      <c r="N304" s="2841"/>
      <c r="O304" s="2821" t="s">
        <v>2353</v>
      </c>
      <c r="P304" s="2750"/>
      <c r="Q304" s="2750"/>
      <c r="R304" s="2750"/>
      <c r="S304" s="2750"/>
      <c r="T304" s="2750"/>
      <c r="U304" s="2750"/>
      <c r="V304" s="2750"/>
      <c r="W304" s="2750"/>
    </row>
    <row r="305" customFormat="false" ht="15.75" hidden="false" customHeight="false" outlineLevel="0" collapsed="false">
      <c r="A305" s="2132"/>
      <c r="B305" s="2142"/>
      <c r="C305" s="2143"/>
      <c r="D305" s="2143"/>
      <c r="E305" s="2932"/>
      <c r="F305" s="2145"/>
      <c r="G305" s="2145"/>
      <c r="H305" s="2145"/>
      <c r="I305" s="2145"/>
      <c r="J305" s="2142" t="s">
        <v>475</v>
      </c>
      <c r="K305" s="2121"/>
      <c r="L305" s="2130" t="n">
        <f aca="false">K296-L300</f>
        <v>15895416</v>
      </c>
      <c r="M305" s="2130" t="n">
        <f aca="false">SUM(M303:M304)</f>
        <v>0</v>
      </c>
      <c r="N305" s="2325"/>
      <c r="O305" s="2151"/>
    </row>
    <row r="306" customFormat="false" ht="16.5" hidden="false" customHeight="false" outlineLevel="0" collapsed="false">
      <c r="A306" s="2080"/>
      <c r="B306" s="2217"/>
      <c r="C306" s="2218"/>
      <c r="D306" s="2218"/>
      <c r="E306" s="2933"/>
      <c r="F306" s="2220"/>
      <c r="G306" s="2220"/>
      <c r="H306" s="2220"/>
      <c r="I306" s="2220"/>
      <c r="J306" s="2217"/>
      <c r="K306" s="2221"/>
      <c r="L306" s="2222"/>
      <c r="M306" s="2222"/>
      <c r="N306" s="2900"/>
      <c r="O306" s="2223"/>
    </row>
    <row r="307" customFormat="false" ht="15.75" hidden="false" customHeight="false" outlineLevel="0" collapsed="false">
      <c r="A307" s="2080"/>
      <c r="B307" s="2081" t="s">
        <v>1258</v>
      </c>
      <c r="C307" s="2081"/>
      <c r="D307" s="2082" t="s">
        <v>212</v>
      </c>
      <c r="F307" s="2083" t="s">
        <v>2283</v>
      </c>
      <c r="G307" s="2083"/>
      <c r="H307" s="2083"/>
      <c r="I307" s="2082" t="s">
        <v>212</v>
      </c>
      <c r="J307" s="2077"/>
      <c r="K307" s="2084" t="s">
        <v>1260</v>
      </c>
      <c r="L307" s="2084"/>
      <c r="M307" s="2085" t="s">
        <v>212</v>
      </c>
      <c r="N307" s="2900"/>
      <c r="O307" s="2223"/>
    </row>
    <row r="308" customFormat="false" ht="15.75" hidden="false" customHeight="false" outlineLevel="0" collapsed="false">
      <c r="A308" s="2080"/>
      <c r="B308" s="2086" t="str">
        <f aca="false">B282</f>
        <v>SITALAKHYA 33 KV SIDE</v>
      </c>
      <c r="C308" s="2086"/>
      <c r="D308" s="2089" t="n">
        <f aca="false">M285</f>
        <v>17447146.8511802</v>
      </c>
      <c r="F308" s="2088" t="s">
        <v>3208</v>
      </c>
      <c r="G308" s="2088"/>
      <c r="H308" s="2088"/>
      <c r="I308" s="2224" t="n">
        <f aca="false">L300</f>
        <v>1045800</v>
      </c>
      <c r="J308" s="2077"/>
      <c r="K308" s="2225" t="str">
        <f aca="false">F309</f>
        <v>33 KV NET IMPORT</v>
      </c>
      <c r="L308" s="2225"/>
      <c r="M308" s="2091" t="n">
        <f aca="false">I309</f>
        <v>16401346.8511802</v>
      </c>
      <c r="N308" s="2900"/>
      <c r="O308" s="2223"/>
    </row>
    <row r="309" customFormat="false" ht="15.75" hidden="false" customHeight="false" outlineLevel="0" collapsed="false">
      <c r="A309" s="2080"/>
      <c r="B309" s="2086" t="s">
        <v>3209</v>
      </c>
      <c r="C309" s="2086"/>
      <c r="D309" s="2226" t="n">
        <f aca="false">M290</f>
        <v>0</v>
      </c>
      <c r="F309" s="2088" t="s">
        <v>1434</v>
      </c>
      <c r="G309" s="2088"/>
      <c r="H309" s="2088"/>
      <c r="I309" s="2091" t="n">
        <f aca="false">D312-I308</f>
        <v>16401346.8511802</v>
      </c>
      <c r="J309" s="2077"/>
      <c r="K309" s="2227" t="s">
        <v>1261</v>
      </c>
      <c r="L309" s="2227"/>
      <c r="M309" s="2224" t="n">
        <f aca="false">L305</f>
        <v>15895416</v>
      </c>
      <c r="N309" s="2900"/>
      <c r="O309" s="2223"/>
    </row>
    <row r="310" customFormat="false" ht="15.75" hidden="false" customHeight="false" outlineLevel="0" collapsed="false">
      <c r="A310" s="2080"/>
      <c r="B310" s="2086" t="s">
        <v>1128</v>
      </c>
      <c r="C310" s="2086"/>
      <c r="D310" s="2092"/>
      <c r="J310" s="2077"/>
      <c r="K310" s="2088" t="s">
        <v>1262</v>
      </c>
      <c r="L310" s="2088"/>
      <c r="M310" s="2224" t="n">
        <f aca="false">M308-M309</f>
        <v>505930.851180218</v>
      </c>
      <c r="N310" s="2900"/>
      <c r="O310" s="2223"/>
    </row>
    <row r="311" customFormat="false" ht="16.5" hidden="false" customHeight="false" outlineLevel="0" collapsed="false">
      <c r="A311" s="2080"/>
      <c r="B311" s="2086" t="s">
        <v>1130</v>
      </c>
      <c r="C311" s="2086"/>
      <c r="D311" s="2095"/>
      <c r="J311" s="2077"/>
      <c r="K311" s="2228" t="s">
        <v>1131</v>
      </c>
      <c r="L311" s="2228"/>
      <c r="M311" s="2097" t="n">
        <f aca="false">M310/M308</f>
        <v>0.0308469088405269</v>
      </c>
      <c r="N311" s="2900"/>
      <c r="O311" s="2223"/>
    </row>
    <row r="312" customFormat="false" ht="16.5" hidden="false" customHeight="false" outlineLevel="0" collapsed="false">
      <c r="A312" s="2080"/>
      <c r="B312" s="2229" t="s">
        <v>1263</v>
      </c>
      <c r="C312" s="2229"/>
      <c r="D312" s="2230" t="n">
        <f aca="false">D308+D309</f>
        <v>17447146.8511802</v>
      </c>
      <c r="F312" s="2077"/>
      <c r="G312" s="2077"/>
      <c r="H312" s="2077"/>
      <c r="I312" s="2077"/>
      <c r="J312" s="2077"/>
      <c r="K312" s="2080"/>
      <c r="L312" s="2077"/>
      <c r="M312" s="2077"/>
      <c r="N312" s="2900"/>
      <c r="O312" s="2223"/>
    </row>
    <row r="313" customFormat="false" ht="15.75" hidden="false" customHeight="false" outlineLevel="0" collapsed="false">
      <c r="A313" s="2080"/>
      <c r="B313" s="2217"/>
      <c r="C313" s="2218"/>
      <c r="D313" s="2218"/>
      <c r="E313" s="2933"/>
      <c r="F313" s="2220"/>
      <c r="G313" s="2220"/>
      <c r="H313" s="2220"/>
      <c r="I313" s="2220"/>
      <c r="J313" s="2217"/>
      <c r="K313" s="2221"/>
      <c r="L313" s="2222"/>
      <c r="M313" s="2222"/>
      <c r="N313" s="2900"/>
      <c r="O313" s="2223"/>
    </row>
    <row r="314" customFormat="false" ht="15.75" hidden="false" customHeight="false" outlineLevel="0" collapsed="false">
      <c r="A314" s="2077"/>
      <c r="B314" s="2051"/>
      <c r="C314" s="2077"/>
      <c r="D314" s="2516"/>
      <c r="E314" s="2936"/>
      <c r="F314" s="2077"/>
      <c r="G314" s="2077"/>
      <c r="H314" s="2077"/>
      <c r="I314" s="2077"/>
      <c r="J314" s="2077"/>
      <c r="K314" s="2080"/>
      <c r="L314" s="2077"/>
      <c r="M314" s="2077"/>
      <c r="N314" s="2556"/>
      <c r="O314" s="2077"/>
    </row>
    <row r="315" customFormat="false" ht="15.75" hidden="false" customHeight="false" outlineLevel="0" collapsed="false">
      <c r="A315" s="2077"/>
      <c r="B315" s="2051"/>
      <c r="C315" s="2077"/>
      <c r="D315" s="2516"/>
      <c r="E315" s="2936"/>
      <c r="F315" s="2077"/>
      <c r="G315" s="2077"/>
      <c r="H315" s="2077"/>
      <c r="I315" s="2077"/>
      <c r="J315" s="2077"/>
      <c r="K315" s="2080"/>
      <c r="L315" s="2077"/>
      <c r="M315" s="2077"/>
      <c r="N315" s="2556"/>
      <c r="O315" s="2077"/>
    </row>
    <row r="316" customFormat="false" ht="31.5" hidden="false" customHeight="false" outlineLevel="0" collapsed="false">
      <c r="A316" s="2270" t="s">
        <v>3210</v>
      </c>
      <c r="B316" s="2270"/>
      <c r="C316" s="2270"/>
      <c r="D316" s="2270"/>
      <c r="E316" s="2270"/>
      <c r="F316" s="2270"/>
      <c r="G316" s="2270"/>
      <c r="H316" s="2270"/>
      <c r="I316" s="2270"/>
      <c r="J316" s="2270"/>
      <c r="K316" s="2270"/>
      <c r="L316" s="2270"/>
      <c r="M316" s="2270"/>
      <c r="N316" s="2270"/>
      <c r="O316" s="1989" t="str">
        <f aca="false">$O$6</f>
        <v>Month June-2023</v>
      </c>
      <c r="R316" s="1990" t="s">
        <v>1069</v>
      </c>
      <c r="S316" s="1991" t="str">
        <f aca="false">O316</f>
        <v>Month June-2023</v>
      </c>
      <c r="T316" s="1990" t="s">
        <v>1070</v>
      </c>
      <c r="U316" s="1990" t="s">
        <v>1071</v>
      </c>
      <c r="V316" s="1990" t="s">
        <v>2997</v>
      </c>
      <c r="W316" s="1990" t="s">
        <v>1073</v>
      </c>
    </row>
    <row r="317" customFormat="false" ht="15.75" hidden="false" customHeight="true" outlineLevel="0" collapsed="false">
      <c r="A317" s="1992" t="s">
        <v>794</v>
      </c>
      <c r="B317" s="1993" t="s">
        <v>1074</v>
      </c>
      <c r="C317" s="1994" t="s">
        <v>1075</v>
      </c>
      <c r="D317" s="1994"/>
      <c r="E317" s="1994"/>
      <c r="F317" s="1996" t="s">
        <v>45</v>
      </c>
      <c r="G317" s="1996" t="s">
        <v>1076</v>
      </c>
      <c r="H317" s="1996"/>
      <c r="I317" s="1996"/>
      <c r="J317" s="1996" t="s">
        <v>29</v>
      </c>
      <c r="K317" s="1996" t="s">
        <v>1077</v>
      </c>
      <c r="L317" s="1996"/>
      <c r="M317" s="1994" t="s">
        <v>1134</v>
      </c>
      <c r="N317" s="2868"/>
      <c r="O317" s="1997" t="s">
        <v>479</v>
      </c>
    </row>
    <row r="318" customFormat="false" ht="15.75" hidden="false" customHeight="false" outlineLevel="0" collapsed="false">
      <c r="A318" s="1992"/>
      <c r="B318" s="1993"/>
      <c r="C318" s="1998" t="s">
        <v>1079</v>
      </c>
      <c r="D318" s="1998"/>
      <c r="E318" s="2869" t="s">
        <v>1080</v>
      </c>
      <c r="F318" s="1996"/>
      <c r="G318" s="2249" t="n">
        <f aca="false">'NORTH-1'!$H$8</f>
        <v>44929</v>
      </c>
      <c r="H318" s="2249" t="n">
        <f aca="false">'NORTH-1'!$H$8</f>
        <v>44929</v>
      </c>
      <c r="I318" s="2000" t="s">
        <v>47</v>
      </c>
      <c r="J318" s="1996"/>
      <c r="K318" s="2000" t="s">
        <v>1081</v>
      </c>
      <c r="L318" s="2000" t="s">
        <v>1082</v>
      </c>
      <c r="M318" s="1994" t="s">
        <v>1083</v>
      </c>
      <c r="N318" s="2870" t="s">
        <v>741</v>
      </c>
      <c r="O318" s="1997"/>
      <c r="S318" s="1441" t="n">
        <v>15283200.0000001</v>
      </c>
      <c r="T318" s="1441" t="n">
        <v>15283200.0000001</v>
      </c>
      <c r="U318" s="1441" t="n">
        <f aca="false">S318-T318</f>
        <v>0</v>
      </c>
      <c r="V318" s="2001" t="n">
        <f aca="false">U318/T318*100</f>
        <v>0</v>
      </c>
      <c r="W318" s="1441" t="str">
        <f aca="false">IF(V318&gt;40,"FAULT",IF(V318&lt;-40,"CHECK","OK"))</f>
        <v>OK</v>
      </c>
    </row>
    <row r="319" customFormat="false" ht="15.75" hidden="false" customHeight="false" outlineLevel="0" collapsed="false">
      <c r="A319" s="2002" t="n">
        <v>1</v>
      </c>
      <c r="B319" s="2003" t="n">
        <v>2</v>
      </c>
      <c r="C319" s="2004" t="n">
        <v>4</v>
      </c>
      <c r="D319" s="2004"/>
      <c r="E319" s="2871" t="n">
        <v>5</v>
      </c>
      <c r="F319" s="2002" t="n">
        <v>7</v>
      </c>
      <c r="G319" s="2002" t="n">
        <v>9</v>
      </c>
      <c r="H319" s="2002" t="n">
        <v>9</v>
      </c>
      <c r="I319" s="2002" t="s">
        <v>1084</v>
      </c>
      <c r="J319" s="2002" t="n">
        <v>11</v>
      </c>
      <c r="K319" s="2002" t="s">
        <v>1085</v>
      </c>
      <c r="L319" s="2002" t="s">
        <v>1086</v>
      </c>
      <c r="M319" s="2002" t="n">
        <v>14</v>
      </c>
      <c r="N319" s="2872" t="n">
        <v>15</v>
      </c>
      <c r="O319" s="2002" t="n">
        <v>16</v>
      </c>
      <c r="U319" s="1441"/>
      <c r="V319" s="2001"/>
      <c r="W319" s="1441"/>
    </row>
    <row r="320" customFormat="false" ht="15.75" hidden="false" customHeight="false" outlineLevel="0" collapsed="false">
      <c r="A320" s="2016"/>
      <c r="B320" s="2008" t="s">
        <v>3211</v>
      </c>
      <c r="C320" s="2009"/>
      <c r="D320" s="2009"/>
      <c r="E320" s="2731"/>
      <c r="F320" s="2009"/>
      <c r="G320" s="2009"/>
      <c r="H320" s="2009"/>
      <c r="I320" s="2009"/>
      <c r="J320" s="2009"/>
      <c r="K320" s="2010"/>
      <c r="L320" s="2009"/>
      <c r="M320" s="2013"/>
      <c r="N320" s="2873"/>
      <c r="O320" s="2027"/>
      <c r="U320" s="1441"/>
      <c r="V320" s="2001"/>
      <c r="W320" s="1441"/>
    </row>
    <row r="321" customFormat="false" ht="15.75" hidden="false" customHeight="false" outlineLevel="0" collapsed="false">
      <c r="A321" s="2016" t="n">
        <v>17</v>
      </c>
      <c r="B321" s="2017" t="s">
        <v>3212</v>
      </c>
      <c r="C321" s="2018" t="n">
        <v>11</v>
      </c>
      <c r="D321" s="2381"/>
      <c r="E321" s="1028" t="s">
        <v>3213</v>
      </c>
      <c r="F321" s="2071" t="n">
        <v>1</v>
      </c>
      <c r="G321" s="2212" t="n">
        <v>12703062.9</v>
      </c>
      <c r="H321" s="2212" t="n">
        <v>17083226</v>
      </c>
      <c r="I321" s="2212" t="n">
        <f aca="false">H321-G321</f>
        <v>4380163.1</v>
      </c>
      <c r="J321" s="2027" t="n">
        <v>1</v>
      </c>
      <c r="K321" s="2024" t="n">
        <f aca="false">F321*I321*J321</f>
        <v>4380163.1</v>
      </c>
      <c r="L321" s="2128"/>
      <c r="M321" s="2128" t="n">
        <f aca="false">K321*$M$308/$K$325</f>
        <v>4815530.51382004</v>
      </c>
      <c r="N321" s="2214"/>
      <c r="O321" s="2027"/>
      <c r="U321" s="1441"/>
      <c r="V321" s="2001"/>
      <c r="W321" s="1441"/>
    </row>
    <row r="322" customFormat="false" ht="15.75" hidden="false" customHeight="false" outlineLevel="0" collapsed="false">
      <c r="A322" s="2016" t="n">
        <v>18</v>
      </c>
      <c r="B322" s="2017" t="s">
        <v>3214</v>
      </c>
      <c r="C322" s="2018" t="n">
        <v>11</v>
      </c>
      <c r="D322" s="2382"/>
      <c r="E322" s="1028" t="s">
        <v>3215</v>
      </c>
      <c r="F322" s="2071" t="n">
        <v>1</v>
      </c>
      <c r="G322" s="2212" t="n">
        <v>40577422.11</v>
      </c>
      <c r="H322" s="2212" t="n">
        <v>42701376.1</v>
      </c>
      <c r="I322" s="2212" t="n">
        <f aca="false">H322-G322</f>
        <v>2123953.99</v>
      </c>
      <c r="J322" s="2027" t="n">
        <v>1</v>
      </c>
      <c r="K322" s="2024" t="n">
        <f aca="false">I322*J322</f>
        <v>2123953.99</v>
      </c>
      <c r="L322" s="2128"/>
      <c r="M322" s="2128" t="n">
        <f aca="false">K322*$M$308/$K$325</f>
        <v>2335064.93143939</v>
      </c>
      <c r="N322" s="2214"/>
      <c r="O322" s="2027"/>
      <c r="U322" s="1441"/>
      <c r="V322" s="2001"/>
      <c r="W322" s="1441"/>
    </row>
    <row r="323" customFormat="false" ht="15.75" hidden="false" customHeight="false" outlineLevel="0" collapsed="false">
      <c r="A323" s="2016" t="n">
        <v>24</v>
      </c>
      <c r="B323" s="2017" t="s">
        <v>3216</v>
      </c>
      <c r="C323" s="2018" t="n">
        <v>11</v>
      </c>
      <c r="D323" s="2382"/>
      <c r="E323" s="1028" t="s">
        <v>3217</v>
      </c>
      <c r="F323" s="2071" t="n">
        <v>1</v>
      </c>
      <c r="G323" s="2212" t="n">
        <v>74.01</v>
      </c>
      <c r="H323" s="2212" t="n">
        <v>97.63</v>
      </c>
      <c r="I323" s="2212" t="n">
        <f aca="false">H323-G323</f>
        <v>23.62</v>
      </c>
      <c r="J323" s="2027" t="n">
        <v>240000</v>
      </c>
      <c r="K323" s="2024" t="n">
        <f aca="false">I323*J323*F323</f>
        <v>5668800</v>
      </c>
      <c r="L323" s="2128"/>
      <c r="M323" s="2128" t="n">
        <f aca="false">K323*$M$308/$K$325</f>
        <v>6232251.80284794</v>
      </c>
      <c r="N323" s="2214"/>
      <c r="O323" s="2027"/>
      <c r="U323" s="1441"/>
      <c r="V323" s="2001"/>
      <c r="W323" s="1441"/>
    </row>
    <row r="324" customFormat="false" ht="15.75" hidden="false" customHeight="false" outlineLevel="0" collapsed="false">
      <c r="A324" s="2016" t="n">
        <v>30</v>
      </c>
      <c r="B324" s="2017" t="s">
        <v>3218</v>
      </c>
      <c r="C324" s="2018" t="n">
        <v>11</v>
      </c>
      <c r="D324" s="2383"/>
      <c r="E324" s="1028" t="s">
        <v>3219</v>
      </c>
      <c r="F324" s="2071" t="n">
        <v>1</v>
      </c>
      <c r="G324" s="2212" t="n">
        <v>42.22</v>
      </c>
      <c r="H324" s="2212" t="n">
        <v>53.66</v>
      </c>
      <c r="I324" s="2212" t="n">
        <f aca="false">H324-G324</f>
        <v>11.44</v>
      </c>
      <c r="J324" s="2027" t="n">
        <v>240000</v>
      </c>
      <c r="K324" s="2024" t="n">
        <f aca="false">I324*J324*F324</f>
        <v>2745600</v>
      </c>
      <c r="L324" s="2128"/>
      <c r="M324" s="2128" t="n">
        <f aca="false">K324*$M$308/$K$325</f>
        <v>3018499.60307284</v>
      </c>
      <c r="N324" s="2214"/>
      <c r="O324" s="2027"/>
      <c r="U324" s="1441"/>
      <c r="V324" s="2001"/>
      <c r="W324" s="1441"/>
    </row>
    <row r="325" customFormat="false" ht="15.75" hidden="false" customHeight="false" outlineLevel="0" collapsed="false">
      <c r="A325" s="2016"/>
      <c r="B325" s="2189"/>
      <c r="C325" s="2190"/>
      <c r="D325" s="2191"/>
      <c r="E325" s="1066"/>
      <c r="F325" s="2511"/>
      <c r="G325" s="2193"/>
      <c r="H325" s="2193" t="n">
        <v>0</v>
      </c>
      <c r="I325" s="2193"/>
      <c r="J325" s="2234" t="s">
        <v>475</v>
      </c>
      <c r="K325" s="2121" t="n">
        <f aca="false">SUM(K321:K324)</f>
        <v>14918517.09</v>
      </c>
      <c r="L325" s="2235"/>
      <c r="M325" s="2130" t="n">
        <f aca="false">SUM(M321:M324)</f>
        <v>16401346.8511802</v>
      </c>
      <c r="N325" s="2915"/>
      <c r="O325" s="2027"/>
      <c r="U325" s="1441"/>
      <c r="V325" s="2001"/>
      <c r="W325" s="1441"/>
    </row>
    <row r="326" customFormat="false" ht="15.75" hidden="false" customHeight="false" outlineLevel="0" collapsed="false">
      <c r="A326" s="2016"/>
      <c r="B326" s="2058" t="s">
        <v>3211</v>
      </c>
      <c r="C326" s="2059"/>
      <c r="D326" s="2059"/>
      <c r="E326" s="2780"/>
      <c r="F326" s="2059"/>
      <c r="G326" s="2059"/>
      <c r="H326" s="2059" t="n">
        <v>0</v>
      </c>
      <c r="I326" s="2059"/>
      <c r="J326" s="2208"/>
      <c r="K326" s="2209"/>
      <c r="L326" s="2210"/>
      <c r="M326" s="2210"/>
      <c r="N326" s="2843"/>
      <c r="O326" s="2027"/>
      <c r="U326" s="1441"/>
      <c r="V326" s="2001"/>
      <c r="W326" s="1441"/>
    </row>
    <row r="327" customFormat="false" ht="15.75" hidden="false" customHeight="false" outlineLevel="0" collapsed="false">
      <c r="A327" s="2016" t="n">
        <v>12</v>
      </c>
      <c r="B327" s="2337" t="s">
        <v>3220</v>
      </c>
      <c r="C327" s="2152" t="n">
        <v>11</v>
      </c>
      <c r="D327" s="2309"/>
      <c r="E327" s="1028" t="s">
        <v>3221</v>
      </c>
      <c r="F327" s="2476" t="n">
        <v>1</v>
      </c>
      <c r="G327" s="2120" t="n">
        <v>86157.18</v>
      </c>
      <c r="H327" s="2120" t="n">
        <v>116751.32</v>
      </c>
      <c r="I327" s="2053" t="n">
        <f aca="false">H327-G327</f>
        <v>30594.14</v>
      </c>
      <c r="J327" s="2027" t="n">
        <v>60</v>
      </c>
      <c r="K327" s="2135"/>
      <c r="L327" s="2128" t="n">
        <f aca="false">F327*I327*J327</f>
        <v>1835648.4</v>
      </c>
      <c r="M327" s="2128" t="n">
        <f aca="false">L327*$K$350/$L$350</f>
        <v>1858439.20306208</v>
      </c>
      <c r="N327" s="3074" t="s">
        <v>3202</v>
      </c>
      <c r="O327" s="2155"/>
      <c r="R327" s="0" t="str">
        <f aca="false">B327</f>
        <v>11 kV Khanpur Feeder</v>
      </c>
      <c r="S327" s="2160" t="n">
        <f aca="false">M327</f>
        <v>1858439.20306208</v>
      </c>
      <c r="T327" s="0" t="n">
        <v>1689432.09222276</v>
      </c>
      <c r="U327" s="1441" t="n">
        <f aca="false">S327-T327</f>
        <v>169007.110839314</v>
      </c>
      <c r="V327" s="2001" t="n">
        <f aca="false">U327/T327*100</f>
        <v>10.0037824318203</v>
      </c>
      <c r="W327" s="1441" t="str">
        <f aca="false">IF(V327&gt;40,"FAULT",IF(V327&lt;-40,"CHECK","OK"))</f>
        <v>OK</v>
      </c>
    </row>
    <row r="328" customFormat="false" ht="15.75" hidden="false" customHeight="false" outlineLevel="0" collapsed="false">
      <c r="A328" s="2016" t="n">
        <v>13</v>
      </c>
      <c r="B328" s="2337" t="s">
        <v>3222</v>
      </c>
      <c r="C328" s="2152" t="n">
        <v>11</v>
      </c>
      <c r="D328" s="2309"/>
      <c r="E328" s="1028" t="s">
        <v>3223</v>
      </c>
      <c r="F328" s="2476" t="n">
        <v>1</v>
      </c>
      <c r="G328" s="2120" t="n">
        <v>76552.26</v>
      </c>
      <c r="H328" s="2120" t="n">
        <v>103983.86</v>
      </c>
      <c r="I328" s="2053" t="n">
        <f aca="false">H328-G328</f>
        <v>27431.6</v>
      </c>
      <c r="J328" s="2027" t="n">
        <v>60</v>
      </c>
      <c r="K328" s="2135"/>
      <c r="L328" s="2128" t="n">
        <f aca="false">F328*I328*J328</f>
        <v>1645896</v>
      </c>
      <c r="M328" s="2128" t="n">
        <f aca="false">L328*$K$350/$L$350</f>
        <v>1666330.90005856</v>
      </c>
      <c r="N328" s="2214" t="s">
        <v>3202</v>
      </c>
      <c r="O328" s="2155"/>
      <c r="R328" s="0" t="str">
        <f aca="false">B328</f>
        <v>11 kV Mission Para Feeder.</v>
      </c>
      <c r="S328" s="2160" t="n">
        <f aca="false">M328</f>
        <v>1666330.90005856</v>
      </c>
      <c r="T328" s="0" t="n">
        <v>1591097.41090242</v>
      </c>
      <c r="U328" s="1441" t="n">
        <f aca="false">S328-T328</f>
        <v>75233.4891561396</v>
      </c>
      <c r="V328" s="2001" t="n">
        <f aca="false">U328/T328*100</f>
        <v>4.72840246239037</v>
      </c>
      <c r="W328" s="1441" t="str">
        <f aca="false">IF(V328&gt;40,"FAULT",IF(V328&lt;-40,"CHECK","OK"))</f>
        <v>OK</v>
      </c>
    </row>
    <row r="329" customFormat="false" ht="15.75" hidden="false" customHeight="false" outlineLevel="0" collapsed="false">
      <c r="A329" s="2016" t="n">
        <v>14</v>
      </c>
      <c r="B329" s="2337" t="s">
        <v>3224</v>
      </c>
      <c r="C329" s="2152" t="n">
        <v>11</v>
      </c>
      <c r="D329" s="2309"/>
      <c r="E329" s="1028" t="s">
        <v>3225</v>
      </c>
      <c r="F329" s="2476" t="n">
        <v>1</v>
      </c>
      <c r="G329" s="2120" t="n">
        <v>49376.9</v>
      </c>
      <c r="H329" s="2120" t="n">
        <v>64482.72</v>
      </c>
      <c r="I329" s="2053" t="n">
        <f aca="false">H329-G329</f>
        <v>15105.82</v>
      </c>
      <c r="J329" s="2027" t="n">
        <v>60</v>
      </c>
      <c r="K329" s="2135"/>
      <c r="L329" s="2128" t="n">
        <f aca="false">F329*I329*J329</f>
        <v>906349.2</v>
      </c>
      <c r="M329" s="2128" t="n">
        <f aca="false">L329*$K$350/$L$350</f>
        <v>917602.131728467</v>
      </c>
      <c r="N329" s="2214" t="s">
        <v>3202</v>
      </c>
      <c r="O329" s="2155"/>
      <c r="R329" s="0" t="str">
        <f aca="false">B329</f>
        <v>11 kV Esha Kha Feeder</v>
      </c>
      <c r="S329" s="2160" t="n">
        <f aca="false">M329</f>
        <v>917602.131728467</v>
      </c>
      <c r="T329" s="0" t="n">
        <v>1040108.31137596</v>
      </c>
      <c r="U329" s="1441" t="n">
        <f aca="false">S329-T329</f>
        <v>-122506.179647495</v>
      </c>
      <c r="V329" s="2001" t="n">
        <f aca="false">U329/T329*100</f>
        <v>-11.7782137021317</v>
      </c>
      <c r="W329" s="1441" t="str">
        <f aca="false">IF(V329&gt;40,"FAULT",IF(V329&lt;-40,"CHECK","OK"))</f>
        <v>OK</v>
      </c>
    </row>
    <row r="330" customFormat="false" ht="15.75" hidden="false" customHeight="false" outlineLevel="0" collapsed="false">
      <c r="A330" s="2016" t="n">
        <v>15</v>
      </c>
      <c r="B330" s="2337" t="s">
        <v>3226</v>
      </c>
      <c r="C330" s="2152" t="n">
        <v>11</v>
      </c>
      <c r="D330" s="2309"/>
      <c r="E330" s="1028" t="s">
        <v>3227</v>
      </c>
      <c r="F330" s="2476" t="n">
        <v>1</v>
      </c>
      <c r="G330" s="2120" t="n">
        <v>100.41</v>
      </c>
      <c r="H330" s="2120" t="n">
        <v>134.23</v>
      </c>
      <c r="I330" s="2053" t="n">
        <f aca="false">H330-G330</f>
        <v>33.82</v>
      </c>
      <c r="J330" s="2027" t="n">
        <v>60000</v>
      </c>
      <c r="K330" s="2135"/>
      <c r="L330" s="2128" t="n">
        <f aca="false">F330*I330*J330</f>
        <v>2029200</v>
      </c>
      <c r="M330" s="2128" t="n">
        <f aca="false">L330*$K$350/$L$350</f>
        <v>2054393.87567552</v>
      </c>
      <c r="N330" s="2214" t="s">
        <v>3202</v>
      </c>
      <c r="O330" s="2155"/>
      <c r="R330" s="0" t="str">
        <f aca="false">B330</f>
        <v>11 kV New Hazigonj Feeder</v>
      </c>
      <c r="S330" s="2160" t="n">
        <f aca="false">M330</f>
        <v>2054393.87567552</v>
      </c>
      <c r="T330" s="0" t="n">
        <v>2135156.63732691</v>
      </c>
      <c r="U330" s="1441" t="n">
        <f aca="false">S330-T330</f>
        <v>-80762.7616513895</v>
      </c>
      <c r="V330" s="2001" t="n">
        <f aca="false">U330/T330*100</f>
        <v>-3.7825216304739</v>
      </c>
      <c r="W330" s="1441" t="str">
        <f aca="false">IF(V330&gt;40,"FAULT",IF(V330&lt;-40,"CHECK","OK"))</f>
        <v>OK</v>
      </c>
    </row>
    <row r="331" customFormat="false" ht="15.75" hidden="false" customHeight="false" outlineLevel="0" collapsed="false">
      <c r="A331" s="2016" t="n">
        <v>16</v>
      </c>
      <c r="B331" s="2017" t="s">
        <v>3228</v>
      </c>
      <c r="C331" s="2152" t="n">
        <v>11</v>
      </c>
      <c r="D331" s="2309"/>
      <c r="E331" s="1028" t="s">
        <v>3229</v>
      </c>
      <c r="F331" s="2476" t="n">
        <v>1</v>
      </c>
      <c r="G331" s="2120" t="n">
        <v>0</v>
      </c>
      <c r="H331" s="2120" t="n">
        <v>0</v>
      </c>
      <c r="I331" s="2053" t="n">
        <f aca="false">H331-G331</f>
        <v>0</v>
      </c>
      <c r="J331" s="2027" t="n">
        <v>60</v>
      </c>
      <c r="K331" s="2135"/>
      <c r="L331" s="2128" t="n">
        <f aca="false">F331*I331*J331</f>
        <v>0</v>
      </c>
      <c r="M331" s="2128" t="n">
        <f aca="false">L331*$K$350/$L$350</f>
        <v>0</v>
      </c>
      <c r="N331" s="2214"/>
      <c r="O331" s="2155"/>
      <c r="R331" s="0" t="str">
        <f aca="false">B331</f>
        <v>11 kV Spare Feeder.</v>
      </c>
      <c r="S331" s="2160" t="n">
        <f aca="false">M331</f>
        <v>0</v>
      </c>
      <c r="T331" s="0" t="n">
        <v>0</v>
      </c>
      <c r="U331" s="1441" t="n">
        <f aca="false">S331-T331</f>
        <v>0</v>
      </c>
      <c r="V331" s="2001" t="e">
        <f aca="false">U331/T331*100</f>
        <v>#DIV/0!</v>
      </c>
      <c r="W331" s="1441" t="e">
        <f aca="false">IF(V331&gt;40,"FAULT",IF(V331&lt;-40,"CHECK","OK"))</f>
        <v>#DIV/0!</v>
      </c>
    </row>
    <row r="332" customFormat="false" ht="15.75" hidden="false" customHeight="false" outlineLevel="0" collapsed="false">
      <c r="A332" s="2016" t="n">
        <v>19</v>
      </c>
      <c r="B332" s="2337" t="s">
        <v>3230</v>
      </c>
      <c r="C332" s="2152" t="n">
        <v>11</v>
      </c>
      <c r="D332" s="2309"/>
      <c r="E332" s="1028" t="n">
        <v>6604412</v>
      </c>
      <c r="F332" s="2476" t="n">
        <v>1</v>
      </c>
      <c r="G332" s="2120" t="n">
        <v>2.82</v>
      </c>
      <c r="H332" s="2120" t="n">
        <v>3.83</v>
      </c>
      <c r="I332" s="2053" t="n">
        <f aca="false">H332-G332</f>
        <v>1.01</v>
      </c>
      <c r="J332" s="2027" t="n">
        <v>60000</v>
      </c>
      <c r="K332" s="2135"/>
      <c r="L332" s="2128" t="n">
        <f aca="false">F332*I332*J332</f>
        <v>60600</v>
      </c>
      <c r="M332" s="2128" t="n">
        <f aca="false">L332*$K$350/$L$350</f>
        <v>61352.3895456024</v>
      </c>
      <c r="N332" s="2214" t="s">
        <v>3202</v>
      </c>
      <c r="O332" s="2155"/>
      <c r="R332" s="0" t="str">
        <f aca="false">B332</f>
        <v>11 kV Hospital RMU Feeder.</v>
      </c>
      <c r="S332" s="2160" t="n">
        <f aca="false">M332</f>
        <v>61352.3895456024</v>
      </c>
      <c r="T332" s="0" t="n">
        <v>59949.0944683392</v>
      </c>
      <c r="U332" s="1441" t="n">
        <f aca="false">S332-T332</f>
        <v>1403.29507726328</v>
      </c>
      <c r="V332" s="2001" t="n">
        <f aca="false">U332/T332*100</f>
        <v>2.34081113269259</v>
      </c>
      <c r="W332" s="1441" t="str">
        <f aca="false">IF(V332&gt;40,"FAULT",IF(V332&lt;-40,"CHECK","OK"))</f>
        <v>OK</v>
      </c>
    </row>
    <row r="333" customFormat="false" ht="15.75" hidden="false" customHeight="false" outlineLevel="0" collapsed="false">
      <c r="A333" s="2016" t="n">
        <v>20</v>
      </c>
      <c r="B333" s="2337" t="s">
        <v>3231</v>
      </c>
      <c r="C333" s="2152" t="n">
        <v>11</v>
      </c>
      <c r="D333" s="2309"/>
      <c r="E333" s="1028" t="s">
        <v>3232</v>
      </c>
      <c r="F333" s="2476" t="n">
        <v>1</v>
      </c>
      <c r="G333" s="2120" t="n">
        <v>8119.81</v>
      </c>
      <c r="H333" s="2120" t="n">
        <v>8119.81</v>
      </c>
      <c r="I333" s="2053" t="n">
        <f aca="false">H333-G333</f>
        <v>0</v>
      </c>
      <c r="J333" s="2027" t="n">
        <v>60</v>
      </c>
      <c r="K333" s="2135"/>
      <c r="L333" s="2128" t="n">
        <f aca="false">F333*I333*J333</f>
        <v>0</v>
      </c>
      <c r="M333" s="2128" t="n">
        <f aca="false">L333*$K$350/$L$350</f>
        <v>0</v>
      </c>
      <c r="N333" s="2214" t="s">
        <v>3202</v>
      </c>
      <c r="O333" s="2155"/>
      <c r="R333" s="0" t="str">
        <f aca="false">B333</f>
        <v>11 kV Old Hajiganj Feeder.</v>
      </c>
      <c r="S333" s="2160" t="n">
        <f aca="false">M333</f>
        <v>0</v>
      </c>
      <c r="T333" s="0" t="n">
        <v>0</v>
      </c>
      <c r="U333" s="1441" t="n">
        <f aca="false">S333-T333</f>
        <v>0</v>
      </c>
      <c r="V333" s="2001" t="e">
        <f aca="false">U333/T333*100</f>
        <v>#DIV/0!</v>
      </c>
      <c r="W333" s="1441" t="e">
        <f aca="false">IF(V333&gt;40,"FAULT",IF(V333&lt;-40,"CHECK","OK"))</f>
        <v>#DIV/0!</v>
      </c>
    </row>
    <row r="334" customFormat="false" ht="15.75" hidden="false" customHeight="false" outlineLevel="0" collapsed="false">
      <c r="A334" s="2016" t="n">
        <v>21</v>
      </c>
      <c r="B334" s="2337" t="s">
        <v>3233</v>
      </c>
      <c r="C334" s="2152" t="n">
        <v>11</v>
      </c>
      <c r="D334" s="2309"/>
      <c r="E334" s="1028" t="s">
        <v>3234</v>
      </c>
      <c r="F334" s="2476" t="n">
        <v>1</v>
      </c>
      <c r="G334" s="2120" t="n">
        <v>62961.9</v>
      </c>
      <c r="H334" s="2120" t="n">
        <v>84767.18</v>
      </c>
      <c r="I334" s="2053" t="n">
        <f aca="false">H334-G334</f>
        <v>21805.28</v>
      </c>
      <c r="J334" s="2027" t="n">
        <v>60</v>
      </c>
      <c r="K334" s="2135"/>
      <c r="L334" s="2128" t="n">
        <f aca="false">F334*I334*J334</f>
        <v>1308316.8</v>
      </c>
      <c r="M334" s="2128" t="n">
        <f aca="false">L334*$K$350/$L$350</f>
        <v>1324560.42842667</v>
      </c>
      <c r="N334" s="2214" t="s">
        <v>3202</v>
      </c>
      <c r="O334" s="2155"/>
      <c r="R334" s="0" t="str">
        <f aca="false">B334</f>
        <v>11 kV Siraj-ud-daullah Feeder.</v>
      </c>
      <c r="S334" s="2160" t="n">
        <f aca="false">M334</f>
        <v>1324560.42842667</v>
      </c>
      <c r="T334" s="0" t="n">
        <v>1260578.67561339</v>
      </c>
      <c r="U334" s="1441" t="n">
        <f aca="false">S334-T334</f>
        <v>63981.752813278</v>
      </c>
      <c r="V334" s="2001" t="n">
        <f aca="false">U334/T334*100</f>
        <v>5.07558584410806</v>
      </c>
      <c r="W334" s="1441" t="str">
        <f aca="false">IF(V334&gt;40,"FAULT",IF(V334&lt;-40,"CHECK","OK"))</f>
        <v>OK</v>
      </c>
    </row>
    <row r="335" customFormat="false" ht="15.75" hidden="false" customHeight="false" outlineLevel="0" collapsed="false">
      <c r="A335" s="2016" t="n">
        <v>22</v>
      </c>
      <c r="B335" s="2017" t="s">
        <v>3228</v>
      </c>
      <c r="C335" s="2152" t="n">
        <v>11</v>
      </c>
      <c r="D335" s="2309"/>
      <c r="E335" s="1028" t="n">
        <v>8576983</v>
      </c>
      <c r="F335" s="2476" t="n">
        <v>1</v>
      </c>
      <c r="G335" s="2120" t="n">
        <v>0</v>
      </c>
      <c r="H335" s="2120" t="n">
        <v>0</v>
      </c>
      <c r="I335" s="2053" t="n">
        <f aca="false">H335-G335</f>
        <v>0</v>
      </c>
      <c r="J335" s="2027" t="n">
        <v>1000</v>
      </c>
      <c r="K335" s="2135"/>
      <c r="L335" s="2128" t="n">
        <f aca="false">F335*I335*J335</f>
        <v>0</v>
      </c>
      <c r="M335" s="2128" t="n">
        <f aca="false">L335*$K$350/$L$350</f>
        <v>0</v>
      </c>
      <c r="N335" s="2214"/>
      <c r="O335" s="2155"/>
      <c r="R335" s="0" t="str">
        <f aca="false">B335</f>
        <v>11 kV Spare Feeder.</v>
      </c>
      <c r="S335" s="2160" t="n">
        <f aca="false">M335</f>
        <v>0</v>
      </c>
      <c r="T335" s="0" t="n">
        <v>0</v>
      </c>
      <c r="U335" s="1441" t="n">
        <f aca="false">S335-T335</f>
        <v>0</v>
      </c>
      <c r="V335" s="2001" t="e">
        <f aca="false">U335/T335*100</f>
        <v>#DIV/0!</v>
      </c>
      <c r="W335" s="1441" t="e">
        <f aca="false">IF(V335&gt;40,"FAULT",IF(V335&lt;-40,"CHECK","OK"))</f>
        <v>#DIV/0!</v>
      </c>
    </row>
    <row r="336" customFormat="false" ht="15.75" hidden="false" customHeight="false" outlineLevel="0" collapsed="false">
      <c r="A336" s="2016" t="n">
        <v>23</v>
      </c>
      <c r="B336" s="2017" t="s">
        <v>3235</v>
      </c>
      <c r="C336" s="2152" t="n">
        <v>11</v>
      </c>
      <c r="D336" s="2309"/>
      <c r="E336" s="1028" t="s">
        <v>3236</v>
      </c>
      <c r="F336" s="2476" t="n">
        <v>1</v>
      </c>
      <c r="G336" s="2120" t="n">
        <v>4422.93</v>
      </c>
      <c r="H336" s="2120" t="n">
        <v>4422.93</v>
      </c>
      <c r="I336" s="2053" t="n">
        <f aca="false">H336-G336</f>
        <v>0</v>
      </c>
      <c r="J336" s="2027" t="n">
        <v>80000</v>
      </c>
      <c r="K336" s="2135"/>
      <c r="L336" s="2128" t="n">
        <f aca="false">F336*I336*J336</f>
        <v>0</v>
      </c>
      <c r="M336" s="2128" t="n">
        <f aca="false">L336*$K$350/$L$350</f>
        <v>0</v>
      </c>
      <c r="N336" s="2214"/>
      <c r="O336" s="2155"/>
      <c r="R336" s="0" t="str">
        <f aca="false">B336</f>
        <v>Old 33/11 kV 10/14 MVA T1 Incoming</v>
      </c>
      <c r="S336" s="2160" t="n">
        <f aca="false">M336</f>
        <v>0</v>
      </c>
      <c r="T336" s="0" t="n">
        <v>0</v>
      </c>
      <c r="U336" s="1441" t="n">
        <f aca="false">S336-T336</f>
        <v>0</v>
      </c>
      <c r="V336" s="2001" t="e">
        <f aca="false">U336/T336*100</f>
        <v>#DIV/0!</v>
      </c>
      <c r="W336" s="1441" t="e">
        <f aca="false">IF(V336&gt;40,"FAULT",IF(V336&lt;-40,"CHECK","OK"))</f>
        <v>#DIV/0!</v>
      </c>
    </row>
    <row r="337" customFormat="false" ht="15.75" hidden="false" customHeight="false" outlineLevel="0" collapsed="false">
      <c r="A337" s="2016" t="n">
        <v>25</v>
      </c>
      <c r="B337" s="2337" t="s">
        <v>3237</v>
      </c>
      <c r="C337" s="2152" t="n">
        <v>11</v>
      </c>
      <c r="D337" s="2309"/>
      <c r="E337" s="1028" t="n">
        <v>6604415</v>
      </c>
      <c r="F337" s="2476" t="n">
        <v>1</v>
      </c>
      <c r="G337" s="2120" t="n">
        <v>140.58</v>
      </c>
      <c r="H337" s="2120" t="n">
        <v>186.02</v>
      </c>
      <c r="I337" s="2053" t="n">
        <f aca="false">H337-G337</f>
        <v>45.44</v>
      </c>
      <c r="J337" s="2027" t="n">
        <v>40000</v>
      </c>
      <c r="K337" s="2135"/>
      <c r="L337" s="2128" t="n">
        <f aca="false">F337*I337*J337</f>
        <v>1817600</v>
      </c>
      <c r="M337" s="2128" t="n">
        <f aca="false">L337*$K$350/$L$350</f>
        <v>1840166.72010045</v>
      </c>
      <c r="N337" s="3074" t="s">
        <v>3238</v>
      </c>
      <c r="O337" s="2155"/>
      <c r="R337" s="0" t="str">
        <f aca="false">B337</f>
        <v>11 kV B. B. Road West Feeder.</v>
      </c>
      <c r="S337" s="2160" t="n">
        <f aca="false">M337</f>
        <v>1840166.72010045</v>
      </c>
      <c r="T337" s="0" t="n">
        <v>1800087.62447357</v>
      </c>
      <c r="U337" s="1441" t="n">
        <f aca="false">S337-T337</f>
        <v>40079.0956268795</v>
      </c>
      <c r="V337" s="2001" t="n">
        <f aca="false">U337/T337*100</f>
        <v>2.22650803671852</v>
      </c>
      <c r="W337" s="1441" t="str">
        <f aca="false">IF(V337&gt;40,"FAULT",IF(V337&lt;-40,"CHECK","OK"))</f>
        <v>OK</v>
      </c>
    </row>
    <row r="338" customFormat="false" ht="15.75" hidden="false" customHeight="false" outlineLevel="0" collapsed="false">
      <c r="A338" s="2016" t="n">
        <v>26</v>
      </c>
      <c r="B338" s="2017" t="s">
        <v>3239</v>
      </c>
      <c r="C338" s="2152" t="n">
        <v>11</v>
      </c>
      <c r="D338" s="2309"/>
      <c r="E338" s="1028" t="s">
        <v>3240</v>
      </c>
      <c r="F338" s="2476" t="n">
        <v>1</v>
      </c>
      <c r="G338" s="2120" t="n">
        <v>267.16</v>
      </c>
      <c r="H338" s="2120" t="n">
        <v>267.16</v>
      </c>
      <c r="I338" s="2053" t="n">
        <f aca="false">H338-G338</f>
        <v>0</v>
      </c>
      <c r="J338" s="2027" t="n">
        <v>8000</v>
      </c>
      <c r="K338" s="2135"/>
      <c r="L338" s="2128" t="n">
        <f aca="false">F338*I338*J338</f>
        <v>0</v>
      </c>
      <c r="M338" s="2128" t="n">
        <f aca="false">L338*$K$350/$L$350</f>
        <v>0</v>
      </c>
      <c r="N338" s="2214"/>
      <c r="O338" s="2155"/>
      <c r="R338" s="0" t="str">
        <f aca="false">B338</f>
        <v>11 kV Mondalpara Feeder.</v>
      </c>
      <c r="S338" s="2160" t="n">
        <f aca="false">M338</f>
        <v>0</v>
      </c>
      <c r="T338" s="0" t="n">
        <v>0</v>
      </c>
      <c r="U338" s="1441" t="n">
        <f aca="false">S338-T338</f>
        <v>0</v>
      </c>
      <c r="V338" s="2001" t="e">
        <f aca="false">U338/T338*100</f>
        <v>#DIV/0!</v>
      </c>
      <c r="W338" s="1441" t="e">
        <f aca="false">IF(V338&gt;40,"FAULT",IF(V338&lt;-40,"CHECK","OK"))</f>
        <v>#DIV/0!</v>
      </c>
    </row>
    <row r="339" customFormat="false" ht="15.75" hidden="false" customHeight="false" outlineLevel="0" collapsed="false">
      <c r="A339" s="2016" t="n">
        <v>27</v>
      </c>
      <c r="B339" s="2337" t="s">
        <v>3241</v>
      </c>
      <c r="C339" s="2152" t="n">
        <v>11</v>
      </c>
      <c r="D339" s="2309"/>
      <c r="E339" s="1028" t="s">
        <v>3242</v>
      </c>
      <c r="F339" s="2476" t="n">
        <v>1</v>
      </c>
      <c r="G339" s="2120" t="n">
        <v>109.7</v>
      </c>
      <c r="H339" s="2120" t="n">
        <v>145.84</v>
      </c>
      <c r="I339" s="2053" t="n">
        <f aca="false">H339-G339</f>
        <v>36.14</v>
      </c>
      <c r="J339" s="2027" t="n">
        <v>40000</v>
      </c>
      <c r="K339" s="2135"/>
      <c r="L339" s="2128" t="n">
        <f aca="false">F339*I339*J339</f>
        <v>1445600</v>
      </c>
      <c r="M339" s="2128" t="n">
        <f aca="false">L339*$K$350/$L$350</f>
        <v>1463548.09120665</v>
      </c>
      <c r="N339" s="2214" t="s">
        <v>3202</v>
      </c>
      <c r="O339" s="2155"/>
      <c r="R339" s="0" t="str">
        <f aca="false">B339</f>
        <v>11 kV B. B. Road East Feeder.</v>
      </c>
      <c r="S339" s="2160" t="n">
        <f aca="false">M339</f>
        <v>1463548.09120665</v>
      </c>
      <c r="T339" s="0" t="n">
        <v>1396793.71623201</v>
      </c>
      <c r="U339" s="1441" t="n">
        <f aca="false">S339-T339</f>
        <v>66754.3749746373</v>
      </c>
      <c r="V339" s="2001" t="n">
        <f aca="false">U339/T339*100</f>
        <v>4.7791147825832</v>
      </c>
      <c r="W339" s="1441" t="str">
        <f aca="false">IF(V339&gt;40,"FAULT",IF(V339&lt;-40,"CHECK","OK"))</f>
        <v>OK</v>
      </c>
    </row>
    <row r="340" customFormat="false" ht="15.75" hidden="false" customHeight="false" outlineLevel="0" collapsed="false">
      <c r="A340" s="2016" t="n">
        <v>28</v>
      </c>
      <c r="B340" s="2337" t="s">
        <v>3243</v>
      </c>
      <c r="C340" s="2152" t="n">
        <v>11</v>
      </c>
      <c r="D340" s="2309"/>
      <c r="E340" s="1028" t="s">
        <v>3244</v>
      </c>
      <c r="F340" s="2476" t="n">
        <v>1</v>
      </c>
      <c r="G340" s="2120" t="n">
        <v>147.19</v>
      </c>
      <c r="H340" s="2120" t="n">
        <v>191.13</v>
      </c>
      <c r="I340" s="2053" t="n">
        <f aca="false">H340-G340</f>
        <v>43.94</v>
      </c>
      <c r="J340" s="2027" t="n">
        <v>40000</v>
      </c>
      <c r="K340" s="2135"/>
      <c r="L340" s="2128" t="n">
        <f aca="false">F340*I340*J340</f>
        <v>1757600</v>
      </c>
      <c r="M340" s="2128" t="n">
        <f aca="false">L340*$K$350/$L$350</f>
        <v>1779421.77995628</v>
      </c>
      <c r="N340" s="2214" t="s">
        <v>3202</v>
      </c>
      <c r="O340" s="2155"/>
      <c r="R340" s="0" t="str">
        <f aca="false">B340</f>
        <v>11 kV Bishaw Road Feeder.</v>
      </c>
      <c r="S340" s="2160" t="n">
        <f aca="false">M340</f>
        <v>1779421.77995628</v>
      </c>
      <c r="T340" s="0" t="n">
        <v>1969640.61892947</v>
      </c>
      <c r="U340" s="1441" t="n">
        <f aca="false">S340-T340</f>
        <v>-190218.838973189</v>
      </c>
      <c r="V340" s="2001" t="n">
        <f aca="false">U340/T340*100</f>
        <v>-9.65754042362185</v>
      </c>
      <c r="W340" s="1441" t="str">
        <f aca="false">IF(V340&gt;40,"FAULT",IF(V340&lt;-40,"CHECK","OK"))</f>
        <v>OK</v>
      </c>
    </row>
    <row r="341" customFormat="false" ht="15.75" hidden="false" customHeight="false" outlineLevel="0" collapsed="false">
      <c r="A341" s="2016" t="n">
        <v>29</v>
      </c>
      <c r="B341" s="2337" t="s">
        <v>3245</v>
      </c>
      <c r="C341" s="2152" t="n">
        <v>11</v>
      </c>
      <c r="D341" s="2309"/>
      <c r="E341" s="1028" t="s">
        <v>3246</v>
      </c>
      <c r="F341" s="2476" t="n">
        <v>1</v>
      </c>
      <c r="G341" s="2120" t="n">
        <v>152.29</v>
      </c>
      <c r="H341" s="2120" t="n">
        <v>204.54</v>
      </c>
      <c r="I341" s="2053" t="n">
        <f aca="false">H341-G341</f>
        <v>52.25</v>
      </c>
      <c r="J341" s="2027" t="n">
        <v>40000</v>
      </c>
      <c r="K341" s="2135"/>
      <c r="L341" s="2128" t="n">
        <f aca="false">F341*I341*J341</f>
        <v>2090000</v>
      </c>
      <c r="M341" s="2128" t="n">
        <f aca="false">L341*$K$350/$L$350</f>
        <v>2115948.74835494</v>
      </c>
      <c r="N341" s="2214" t="s">
        <v>3238</v>
      </c>
      <c r="O341" s="2155"/>
      <c r="R341" s="0" t="str">
        <f aca="false">B341</f>
        <v>11 kV Chasara Feeder.</v>
      </c>
      <c r="S341" s="2160" t="n">
        <f aca="false">M341</f>
        <v>2115948.74835494</v>
      </c>
      <c r="T341" s="0" t="n">
        <v>2048765.34967556</v>
      </c>
      <c r="U341" s="1441" t="n">
        <f aca="false">S341-T341</f>
        <v>67183.398679371</v>
      </c>
      <c r="V341" s="2001" t="n">
        <f aca="false">U341/T341*100</f>
        <v>3.27921392706148</v>
      </c>
      <c r="W341" s="1441" t="str">
        <f aca="false">IF(V341&gt;40,"FAULT",IF(V341&lt;-40,"CHECK","OK"))</f>
        <v>OK</v>
      </c>
    </row>
    <row r="342" customFormat="false" ht="15.75" hidden="false" customHeight="false" outlineLevel="0" collapsed="false">
      <c r="A342" s="2016" t="n">
        <v>31</v>
      </c>
      <c r="B342" s="2337" t="s">
        <v>3247</v>
      </c>
      <c r="C342" s="2152" t="n">
        <v>11</v>
      </c>
      <c r="D342" s="2309"/>
      <c r="E342" s="1028" t="s">
        <v>3248</v>
      </c>
      <c r="F342" s="2476" t="n">
        <v>1</v>
      </c>
      <c r="G342" s="2120" t="n">
        <v>32.71</v>
      </c>
      <c r="H342" s="2120" t="n">
        <v>32.71</v>
      </c>
      <c r="I342" s="2053" t="n">
        <f aca="false">H342-G342</f>
        <v>0</v>
      </c>
      <c r="J342" s="2027" t="n">
        <v>40000</v>
      </c>
      <c r="K342" s="2135"/>
      <c r="L342" s="2128" t="n">
        <f aca="false">F342*I342*J342</f>
        <v>0</v>
      </c>
      <c r="M342" s="2128" t="n">
        <f aca="false">L342*$K$350/$L$350</f>
        <v>0</v>
      </c>
      <c r="N342" s="2214" t="s">
        <v>3202</v>
      </c>
      <c r="O342" s="2155"/>
      <c r="R342" s="0" t="str">
        <f aca="false">B342</f>
        <v>11 kV Pathan Tully Feeder.</v>
      </c>
      <c r="S342" s="2160" t="n">
        <f aca="false">M342</f>
        <v>0</v>
      </c>
      <c r="T342" s="0" t="n">
        <v>0</v>
      </c>
      <c r="U342" s="1441" t="n">
        <f aca="false">S342-T342</f>
        <v>0</v>
      </c>
      <c r="V342" s="2001" t="e">
        <f aca="false">U342/T342*100</f>
        <v>#DIV/0!</v>
      </c>
      <c r="W342" s="1441" t="e">
        <f aca="false">IF(V342&gt;40,"FAULT",IF(V342&lt;-40,"CHECK","OK"))</f>
        <v>#DIV/0!</v>
      </c>
    </row>
    <row r="343" customFormat="false" ht="15.75" hidden="false" customHeight="false" outlineLevel="0" collapsed="false">
      <c r="A343" s="2016" t="n">
        <v>32</v>
      </c>
      <c r="B343" s="2017" t="s">
        <v>3228</v>
      </c>
      <c r="C343" s="2152" t="n">
        <v>11</v>
      </c>
      <c r="D343" s="2309"/>
      <c r="E343" s="1028" t="n">
        <v>9120051</v>
      </c>
      <c r="F343" s="2476" t="n">
        <v>1</v>
      </c>
      <c r="G343" s="2120" t="n">
        <v>0</v>
      </c>
      <c r="H343" s="2120" t="n">
        <v>0</v>
      </c>
      <c r="I343" s="2053" t="n">
        <f aca="false">H343-G343</f>
        <v>0</v>
      </c>
      <c r="J343" s="2027" t="n">
        <v>1000</v>
      </c>
      <c r="K343" s="2135"/>
      <c r="L343" s="2128" t="n">
        <f aca="false">F343*I343*J343</f>
        <v>0</v>
      </c>
      <c r="M343" s="2128" t="n">
        <f aca="false">L343*$K$350/$L$350</f>
        <v>0</v>
      </c>
      <c r="N343" s="2214"/>
      <c r="O343" s="2155"/>
      <c r="R343" s="0" t="str">
        <f aca="false">B343</f>
        <v>11 kV Spare Feeder.</v>
      </c>
      <c r="S343" s="2160" t="n">
        <f aca="false">M343</f>
        <v>0</v>
      </c>
      <c r="T343" s="0" t="n">
        <v>0</v>
      </c>
      <c r="U343" s="1441" t="n">
        <f aca="false">S343-T343</f>
        <v>0</v>
      </c>
      <c r="V343" s="2001" t="e">
        <f aca="false">U343/T343*100</f>
        <v>#DIV/0!</v>
      </c>
      <c r="W343" s="1441" t="e">
        <f aca="false">IF(V343&gt;40,"FAULT",IF(V343&lt;-40,"CHECK","OK"))</f>
        <v>#DIV/0!</v>
      </c>
    </row>
    <row r="344" customFormat="false" ht="15.75" hidden="false" customHeight="false" outlineLevel="0" collapsed="false">
      <c r="A344" s="2016" t="n">
        <v>33</v>
      </c>
      <c r="B344" s="2337" t="s">
        <v>3249</v>
      </c>
      <c r="C344" s="2152" t="n">
        <v>11</v>
      </c>
      <c r="D344" s="2309"/>
      <c r="E344" s="1028" t="n">
        <v>6604289</v>
      </c>
      <c r="F344" s="2476" t="n">
        <v>1</v>
      </c>
      <c r="G344" s="2120" t="n">
        <v>107.18</v>
      </c>
      <c r="H344" s="2120" t="n">
        <v>139.69</v>
      </c>
      <c r="I344" s="2053" t="n">
        <f aca="false">H344-G344</f>
        <v>32.51</v>
      </c>
      <c r="J344" s="2027" t="n">
        <v>40000</v>
      </c>
      <c r="K344" s="2135"/>
      <c r="L344" s="2128" t="n">
        <f aca="false">F344*I344*J344</f>
        <v>1300400</v>
      </c>
      <c r="M344" s="2128" t="n">
        <f aca="false">L344*$K$350/$L$350</f>
        <v>1316545.33605778</v>
      </c>
      <c r="N344" s="2214" t="s">
        <v>3202</v>
      </c>
      <c r="O344" s="2155"/>
      <c r="R344" s="0" t="str">
        <f aca="false">B344</f>
        <v>11 kV Nayamati Feeder.</v>
      </c>
      <c r="S344" s="2160" t="n">
        <f aca="false">M344</f>
        <v>1316545.33605778</v>
      </c>
      <c r="T344" s="0" t="n">
        <v>1343505.63226015</v>
      </c>
      <c r="U344" s="1441" t="n">
        <f aca="false">S344-T344</f>
        <v>-26960.2962023749</v>
      </c>
      <c r="V344" s="2001" t="n">
        <f aca="false">U344/T344*100</f>
        <v>-2.00671255519935</v>
      </c>
      <c r="W344" s="1441" t="str">
        <f aca="false">IF(V344&gt;40,"FAULT",IF(V344&lt;-40,"CHECK","OK"))</f>
        <v>OK</v>
      </c>
    </row>
    <row r="345" customFormat="false" ht="15.75" hidden="false" customHeight="false" outlineLevel="0" collapsed="false">
      <c r="A345" s="2016" t="n">
        <v>34</v>
      </c>
      <c r="B345" s="2017" t="s">
        <v>3228</v>
      </c>
      <c r="C345" s="2152" t="n">
        <v>11</v>
      </c>
      <c r="D345" s="2309"/>
      <c r="E345" s="1028" t="s">
        <v>3250</v>
      </c>
      <c r="F345" s="2476" t="n">
        <v>1</v>
      </c>
      <c r="G345" s="2120" t="n">
        <v>0</v>
      </c>
      <c r="H345" s="2120" t="n">
        <v>0</v>
      </c>
      <c r="I345" s="2053" t="n">
        <f aca="false">H345-G345</f>
        <v>0</v>
      </c>
      <c r="J345" s="2027" t="n">
        <v>60</v>
      </c>
      <c r="K345" s="2135"/>
      <c r="L345" s="2128" t="n">
        <f aca="false">F345*I345*J345</f>
        <v>0</v>
      </c>
      <c r="M345" s="2128" t="n">
        <f aca="false">L345*$K$350/$L$350</f>
        <v>0</v>
      </c>
      <c r="N345" s="2214"/>
      <c r="O345" s="2155"/>
      <c r="R345" s="0" t="str">
        <f aca="false">B345</f>
        <v>11 kV Spare Feeder.</v>
      </c>
      <c r="S345" s="2160" t="n">
        <f aca="false">M345</f>
        <v>0</v>
      </c>
      <c r="T345" s="0" t="n">
        <v>0</v>
      </c>
      <c r="U345" s="1441" t="n">
        <f aca="false">S345-T345</f>
        <v>0</v>
      </c>
      <c r="V345" s="2001" t="e">
        <f aca="false">U345/T345*100</f>
        <v>#DIV/0!</v>
      </c>
      <c r="W345" s="1441" t="e">
        <f aca="false">IF(V345&gt;40,"FAULT",IF(V345&lt;-40,"CHECK","OK"))</f>
        <v>#DIV/0!</v>
      </c>
    </row>
    <row r="346" customFormat="false" ht="15.75" hidden="false" customHeight="false" outlineLevel="0" collapsed="false">
      <c r="A346" s="2016" t="n">
        <v>35</v>
      </c>
      <c r="B346" s="2017" t="s">
        <v>3228</v>
      </c>
      <c r="C346" s="2152" t="n">
        <v>11</v>
      </c>
      <c r="D346" s="2309"/>
      <c r="E346" s="1028" t="s">
        <v>3251</v>
      </c>
      <c r="F346" s="2476" t="n">
        <v>1</v>
      </c>
      <c r="G346" s="2120" t="n">
        <v>0</v>
      </c>
      <c r="H346" s="2120" t="n">
        <v>0</v>
      </c>
      <c r="I346" s="2053" t="n">
        <f aca="false">H346-G346</f>
        <v>0</v>
      </c>
      <c r="J346" s="2027" t="n">
        <v>60</v>
      </c>
      <c r="K346" s="2135"/>
      <c r="L346" s="2128" t="n">
        <f aca="false">F346*I346*J346</f>
        <v>0</v>
      </c>
      <c r="M346" s="2128" t="n">
        <f aca="false">L346*$K$350/$L$350</f>
        <v>0</v>
      </c>
      <c r="N346" s="2214"/>
      <c r="O346" s="2155"/>
      <c r="R346" s="0" t="str">
        <f aca="false">B346</f>
        <v>11 kV Spare Feeder.</v>
      </c>
      <c r="S346" s="2160" t="n">
        <f aca="false">M346</f>
        <v>0</v>
      </c>
      <c r="T346" s="0" t="n">
        <v>0</v>
      </c>
      <c r="U346" s="1441" t="n">
        <f aca="false">S346-T346</f>
        <v>0</v>
      </c>
      <c r="V346" s="2001" t="e">
        <f aca="false">U346/T346*100</f>
        <v>#DIV/0!</v>
      </c>
      <c r="W346" s="1441" t="e">
        <f aca="false">IF(V346&gt;40,"FAULT",IF(V346&lt;-40,"CHECK","OK"))</f>
        <v>#DIV/0!</v>
      </c>
    </row>
    <row r="347" customFormat="false" ht="15.75" hidden="false" customHeight="false" outlineLevel="0" collapsed="false">
      <c r="A347" s="2016" t="n">
        <v>36</v>
      </c>
      <c r="B347" s="2017" t="s">
        <v>3228</v>
      </c>
      <c r="C347" s="2152" t="n">
        <v>11</v>
      </c>
      <c r="D347" s="2309"/>
      <c r="E347" s="1028" t="s">
        <v>3252</v>
      </c>
      <c r="F347" s="2476" t="n">
        <v>1</v>
      </c>
      <c r="G347" s="2120" t="n">
        <v>0</v>
      </c>
      <c r="H347" s="2120" t="n">
        <v>0</v>
      </c>
      <c r="I347" s="2053" t="n">
        <f aca="false">H347-G347</f>
        <v>0</v>
      </c>
      <c r="J347" s="2027" t="n">
        <v>60</v>
      </c>
      <c r="K347" s="2135"/>
      <c r="L347" s="2128" t="n">
        <f aca="false">F347*I347*J347</f>
        <v>0</v>
      </c>
      <c r="M347" s="2128" t="n">
        <f aca="false">L347*$K$350/$L$350</f>
        <v>0</v>
      </c>
      <c r="N347" s="2214"/>
      <c r="O347" s="2155"/>
      <c r="R347" s="0" t="str">
        <f aca="false">B347</f>
        <v>11 kV Spare Feeder.</v>
      </c>
      <c r="S347" s="2160" t="n">
        <f aca="false">M347</f>
        <v>0</v>
      </c>
      <c r="T347" s="0" t="n">
        <v>0</v>
      </c>
      <c r="U347" s="1441" t="n">
        <f aca="false">S347-T347</f>
        <v>0</v>
      </c>
      <c r="V347" s="2001" t="e">
        <f aca="false">U347/T347*100</f>
        <v>#DIV/0!</v>
      </c>
      <c r="W347" s="1441" t="e">
        <f aca="false">IF(V347&gt;40,"FAULT",IF(V347&lt;-40,"CHECK","OK"))</f>
        <v>#DIV/0!</v>
      </c>
    </row>
    <row r="348" customFormat="false" ht="15.75" hidden="false" customHeight="false" outlineLevel="0" collapsed="false">
      <c r="A348" s="2016" t="n">
        <v>37</v>
      </c>
      <c r="B348" s="2017" t="s">
        <v>3253</v>
      </c>
      <c r="C348" s="2152" t="n">
        <v>0.415</v>
      </c>
      <c r="D348" s="2309"/>
      <c r="E348" s="1028" t="n">
        <v>412109</v>
      </c>
      <c r="F348" s="2476" t="n">
        <v>1</v>
      </c>
      <c r="G348" s="2120" t="n">
        <v>9109.5</v>
      </c>
      <c r="H348" s="2120" t="n">
        <v>9109.5</v>
      </c>
      <c r="I348" s="2053" t="n">
        <f aca="false">H348-G348</f>
        <v>0</v>
      </c>
      <c r="J348" s="2027" t="n">
        <v>10</v>
      </c>
      <c r="K348" s="2135"/>
      <c r="L348" s="2128" t="n">
        <f aca="false">F348*I348*J348</f>
        <v>0</v>
      </c>
      <c r="M348" s="2128" t="n">
        <f aca="false">L348*$K$350/$L$350</f>
        <v>0</v>
      </c>
      <c r="N348" s="2214" t="s">
        <v>3202</v>
      </c>
      <c r="O348" s="2155"/>
      <c r="R348" s="0" t="str">
        <f aca="false">B348</f>
        <v>33/0.415 kV Auxiliary Transformer-1</v>
      </c>
      <c r="S348" s="2160" t="n">
        <f aca="false">M348</f>
        <v>0</v>
      </c>
      <c r="T348" s="0" t="n">
        <v>0</v>
      </c>
      <c r="U348" s="1441" t="n">
        <f aca="false">S348-T348</f>
        <v>0</v>
      </c>
      <c r="V348" s="2001" t="e">
        <f aca="false">U348/T348*100</f>
        <v>#DIV/0!</v>
      </c>
      <c r="W348" s="1441" t="e">
        <f aca="false">IF(V348&gt;40,"FAULT",IF(V348&lt;-40,"CHECK","OK"))</f>
        <v>#DIV/0!</v>
      </c>
    </row>
    <row r="349" customFormat="false" ht="15.75" hidden="false" customHeight="false" outlineLevel="0" collapsed="false">
      <c r="A349" s="2016" t="n">
        <v>38</v>
      </c>
      <c r="B349" s="2017" t="s">
        <v>3254</v>
      </c>
      <c r="C349" s="2152" t="n">
        <v>0.415</v>
      </c>
      <c r="D349" s="2309"/>
      <c r="E349" s="1028" t="n">
        <v>243285</v>
      </c>
      <c r="F349" s="2476" t="n">
        <v>1</v>
      </c>
      <c r="G349" s="2120" t="n">
        <v>6388.1</v>
      </c>
      <c r="H349" s="2120" t="n">
        <v>6388.1</v>
      </c>
      <c r="I349" s="2053" t="n">
        <f aca="false">H349-G349</f>
        <v>0</v>
      </c>
      <c r="J349" s="2027" t="n">
        <v>10</v>
      </c>
      <c r="K349" s="2135"/>
      <c r="L349" s="2128" t="n">
        <v>3000</v>
      </c>
      <c r="M349" s="2128" t="n">
        <f aca="false">L349*$K$350/$L$350</f>
        <v>3037.24700720804</v>
      </c>
      <c r="N349" s="2214" t="s">
        <v>3202</v>
      </c>
      <c r="O349" s="2155"/>
      <c r="R349" s="0" t="str">
        <f aca="false">B349</f>
        <v>33/0.415 kV Auxiliary Transformer-2</v>
      </c>
      <c r="S349" s="2160" t="n">
        <f aca="false">M349</f>
        <v>3037.24700720804</v>
      </c>
      <c r="T349" s="0" t="n">
        <v>3027.73204385551</v>
      </c>
      <c r="U349" s="1441" t="n">
        <f aca="false">S349-T349</f>
        <v>9.51496335252705</v>
      </c>
      <c r="V349" s="2001" t="n">
        <f aca="false">U349/T349*100</f>
        <v>0.314260417193679</v>
      </c>
      <c r="W349" s="1441" t="str">
        <f aca="false">IF(V349&gt;40,"FAULT",IF(V349&lt;-40,"CHECK","OK"))</f>
        <v>OK</v>
      </c>
    </row>
    <row r="350" customFormat="false" ht="28.5" hidden="false" customHeight="false" outlineLevel="0" collapsed="false">
      <c r="A350" s="2132"/>
      <c r="B350" s="2142"/>
      <c r="C350" s="2143"/>
      <c r="D350" s="2143"/>
      <c r="E350" s="2932"/>
      <c r="F350" s="2145"/>
      <c r="G350" s="2145"/>
      <c r="H350" s="2145"/>
      <c r="I350" s="2145"/>
      <c r="J350" s="2239" t="s">
        <v>1187</v>
      </c>
      <c r="K350" s="2130" t="n">
        <f aca="false">M325</f>
        <v>16401346.8511802</v>
      </c>
      <c r="L350" s="2130" t="n">
        <f aca="false">SUM(L327:L349)</f>
        <v>16200210.4</v>
      </c>
      <c r="M350" s="2130" t="n">
        <f aca="false">SUM(M327:M349)</f>
        <v>16401346.8511802</v>
      </c>
      <c r="N350" s="2325" t="n">
        <f aca="false">(M350-L350)/L350*100</f>
        <v>1.24156690693469</v>
      </c>
      <c r="O350" s="2240"/>
    </row>
    <row r="352" customFormat="false" ht="15.75" hidden="false" customHeight="false" outlineLevel="0" collapsed="false">
      <c r="A352" s="2077"/>
      <c r="B352" s="2078"/>
      <c r="C352" s="2051"/>
      <c r="D352" s="2418"/>
      <c r="F352" s="2169" t="s">
        <v>1234</v>
      </c>
      <c r="G352" s="2169"/>
      <c r="H352" s="2169"/>
      <c r="I352" s="2170" t="s">
        <v>212</v>
      </c>
      <c r="J352" s="2077"/>
      <c r="L352" s="2077"/>
      <c r="M352" s="2077"/>
      <c r="N352" s="2556"/>
      <c r="O352" s="2077"/>
    </row>
    <row r="353" customFormat="false" ht="15.75" hidden="false" customHeight="false" outlineLevel="0" collapsed="false">
      <c r="A353" s="2077"/>
      <c r="B353" s="2078"/>
      <c r="C353" s="2051"/>
      <c r="D353" s="2418"/>
      <c r="F353" s="2129" t="s">
        <v>3238</v>
      </c>
      <c r="G353" s="2017" t="s">
        <v>1367</v>
      </c>
      <c r="H353" s="2017"/>
      <c r="I353" s="2310" t="n">
        <f aca="false">M337+M341</f>
        <v>3956115.46845538</v>
      </c>
      <c r="J353" s="2077"/>
      <c r="L353" s="2077"/>
      <c r="M353" s="2077"/>
      <c r="N353" s="2556"/>
      <c r="O353" s="2077"/>
    </row>
    <row r="354" customFormat="false" ht="15.75" hidden="false" customHeight="false" outlineLevel="0" collapsed="false">
      <c r="A354" s="2077"/>
      <c r="B354" s="2078"/>
      <c r="C354" s="2051"/>
      <c r="D354" s="2418"/>
      <c r="F354" s="2129" t="s">
        <v>3202</v>
      </c>
      <c r="G354" s="2017" t="s">
        <v>1367</v>
      </c>
      <c r="H354" s="2017"/>
      <c r="I354" s="2310" t="n">
        <f aca="false">SUM(M327:M334,M338:M340,M342:M349)</f>
        <v>12445231.3827248</v>
      </c>
      <c r="J354" s="2077"/>
      <c r="L354" s="2077"/>
      <c r="M354" s="2077" t="s">
        <v>122</v>
      </c>
      <c r="N354" s="2556"/>
      <c r="O354" s="2077" t="s">
        <v>122</v>
      </c>
    </row>
    <row r="355" customFormat="false" ht="15.75" hidden="false" customHeight="false" outlineLevel="0" collapsed="false">
      <c r="A355" s="2077"/>
      <c r="B355" s="2078"/>
      <c r="C355" s="2051"/>
      <c r="D355" s="2418"/>
      <c r="F355" s="2129"/>
      <c r="G355" s="2017"/>
      <c r="H355" s="2017"/>
      <c r="I355" s="2171"/>
      <c r="J355" s="2077"/>
      <c r="L355" s="2077"/>
      <c r="M355" s="2077"/>
      <c r="N355" s="2556"/>
      <c r="O355" s="2077"/>
    </row>
    <row r="356" customFormat="false" ht="15.75" hidden="false" customHeight="false" outlineLevel="0" collapsed="false">
      <c r="A356" s="2077"/>
      <c r="B356" s="2078"/>
      <c r="C356" s="2051"/>
      <c r="D356" s="2418"/>
      <c r="E356" s="2051"/>
      <c r="F356" s="2129"/>
      <c r="G356" s="2017"/>
      <c r="H356" s="2017"/>
      <c r="I356" s="2171"/>
      <c r="J356" s="2077"/>
      <c r="L356" s="2077"/>
      <c r="M356" s="2077"/>
      <c r="N356" s="2556"/>
      <c r="O356" s="2077"/>
    </row>
    <row r="357" customFormat="false" ht="15.75" hidden="false" customHeight="false" outlineLevel="0" collapsed="false">
      <c r="F357" s="2260"/>
      <c r="G357" s="2017"/>
      <c r="H357" s="2017"/>
      <c r="I357" s="2171"/>
      <c r="J357" s="2077"/>
    </row>
    <row r="358" customFormat="false" ht="15.75" hidden="false" customHeight="true" outlineLevel="0" collapsed="false">
      <c r="F358" s="2241" t="s">
        <v>1239</v>
      </c>
      <c r="G358" s="2241"/>
      <c r="H358" s="2241"/>
      <c r="I358" s="2242" t="n">
        <f aca="false">SUM(I353:I357)</f>
        <v>16401346.8511802</v>
      </c>
      <c r="J358" s="2130" t="n">
        <f aca="false">I358-M350</f>
        <v>0</v>
      </c>
    </row>
    <row r="359" customFormat="false" ht="15.75" hidden="false" customHeight="false" outlineLevel="0" collapsed="false">
      <c r="F359" s="2103"/>
      <c r="G359" s="2077"/>
      <c r="H359" s="2077"/>
      <c r="I359" s="2077"/>
      <c r="J359" s="2077"/>
    </row>
    <row r="368" customFormat="false" ht="15.75" hidden="false" customHeight="false" outlineLevel="0" collapsed="false">
      <c r="A368" s="2077"/>
      <c r="B368" s="2078"/>
      <c r="C368" s="2051"/>
      <c r="D368" s="2418"/>
      <c r="E368" s="2686"/>
      <c r="F368" s="2077"/>
      <c r="G368" s="2077"/>
      <c r="H368" s="2077"/>
      <c r="I368" s="2077"/>
      <c r="J368" s="2077"/>
      <c r="K368" s="2080"/>
      <c r="L368" s="2077"/>
      <c r="M368" s="2077"/>
      <c r="N368" s="2556"/>
      <c r="O368" s="2077"/>
    </row>
    <row r="369" customFormat="false" ht="15.75" hidden="false" customHeight="false" outlineLevel="0" collapsed="false">
      <c r="A369" s="2077"/>
      <c r="B369" s="2078"/>
      <c r="C369" s="2051"/>
      <c r="D369" s="2418"/>
      <c r="E369" s="2686"/>
      <c r="F369" s="2077"/>
      <c r="G369" s="2077"/>
      <c r="H369" s="2077"/>
      <c r="I369" s="2077"/>
      <c r="J369" s="2077"/>
      <c r="K369" s="2080"/>
      <c r="L369" s="2077"/>
      <c r="M369" s="2077"/>
      <c r="N369" s="2556"/>
      <c r="O369" s="2077"/>
    </row>
    <row r="370" customFormat="false" ht="25.5" hidden="false" customHeight="false" outlineLevel="0" collapsed="false">
      <c r="A370" s="2271"/>
      <c r="B370" s="2175"/>
      <c r="C370" s="2175"/>
      <c r="D370" s="2175"/>
      <c r="E370" s="2175"/>
      <c r="F370" s="2175"/>
      <c r="G370" s="2175"/>
      <c r="H370" s="2175"/>
      <c r="I370" s="2175"/>
      <c r="J370" s="2175"/>
      <c r="K370" s="2175"/>
      <c r="L370" s="2175"/>
      <c r="M370" s="2175"/>
      <c r="N370" s="2687"/>
      <c r="O370" s="2174"/>
    </row>
    <row r="371" customFormat="false" ht="15.75" hidden="false" customHeight="false" outlineLevel="0" collapsed="false">
      <c r="A371" s="2077"/>
      <c r="B371" s="2078"/>
      <c r="C371" s="2051"/>
      <c r="D371" s="2418"/>
      <c r="E371" s="2686"/>
      <c r="F371" s="2077"/>
      <c r="G371" s="2077"/>
      <c r="H371" s="2077"/>
      <c r="I371" s="2077"/>
      <c r="J371" s="2077"/>
      <c r="K371" s="2080"/>
      <c r="L371" s="2077"/>
      <c r="M371" s="2077"/>
      <c r="N371" s="2556"/>
      <c r="O371" s="2077"/>
    </row>
    <row r="372" customFormat="false" ht="15.75" hidden="false" customHeight="false" outlineLevel="0" collapsed="false">
      <c r="A372" s="2077"/>
      <c r="B372" s="2078"/>
      <c r="C372" s="2051"/>
      <c r="D372" s="2418"/>
      <c r="E372" s="2686"/>
      <c r="F372" s="2077"/>
      <c r="G372" s="2077"/>
      <c r="H372" s="2077"/>
      <c r="I372" s="2077"/>
      <c r="J372" s="2077"/>
      <c r="K372" s="2080"/>
      <c r="L372" s="2077"/>
      <c r="M372" s="2077"/>
      <c r="N372" s="2556"/>
      <c r="O372" s="2077"/>
    </row>
    <row r="373" customFormat="false" ht="31.5" hidden="false" customHeight="false" outlineLevel="0" collapsed="false">
      <c r="A373" s="2270" t="s">
        <v>3255</v>
      </c>
      <c r="B373" s="2270"/>
      <c r="C373" s="2270"/>
      <c r="D373" s="2270"/>
      <c r="E373" s="2270"/>
      <c r="F373" s="2270"/>
      <c r="G373" s="2270"/>
      <c r="H373" s="2270"/>
      <c r="I373" s="2270"/>
      <c r="J373" s="2270"/>
      <c r="K373" s="2270"/>
      <c r="L373" s="2270"/>
      <c r="M373" s="2270"/>
      <c r="N373" s="2270"/>
      <c r="O373" s="1989" t="str">
        <f aca="false">O6</f>
        <v>Month June-2023</v>
      </c>
      <c r="R373" s="1990" t="s">
        <v>1069</v>
      </c>
      <c r="S373" s="1991" t="str">
        <f aca="false">O373</f>
        <v>Month June-2023</v>
      </c>
      <c r="T373" s="1990" t="s">
        <v>1070</v>
      </c>
      <c r="U373" s="1990" t="s">
        <v>1071</v>
      </c>
      <c r="V373" s="1990" t="s">
        <v>2997</v>
      </c>
      <c r="W373" s="1990" t="s">
        <v>1073</v>
      </c>
    </row>
    <row r="374" customFormat="false" ht="15.75" hidden="false" customHeight="true" outlineLevel="0" collapsed="false">
      <c r="A374" s="1992" t="s">
        <v>794</v>
      </c>
      <c r="B374" s="1993" t="s">
        <v>1074</v>
      </c>
      <c r="C374" s="1994" t="s">
        <v>1075</v>
      </c>
      <c r="D374" s="1994"/>
      <c r="E374" s="1994"/>
      <c r="F374" s="1996" t="s">
        <v>45</v>
      </c>
      <c r="G374" s="1996" t="s">
        <v>1076</v>
      </c>
      <c r="H374" s="1996"/>
      <c r="I374" s="1996"/>
      <c r="J374" s="1996" t="s">
        <v>29</v>
      </c>
      <c r="K374" s="1994" t="s">
        <v>1077</v>
      </c>
      <c r="L374" s="1994"/>
      <c r="M374" s="1994" t="s">
        <v>1078</v>
      </c>
      <c r="N374" s="2868"/>
      <c r="O374" s="1997" t="s">
        <v>479</v>
      </c>
    </row>
    <row r="375" customFormat="false" ht="15.75" hidden="false" customHeight="false" outlineLevel="0" collapsed="false">
      <c r="A375" s="1992"/>
      <c r="B375" s="1993"/>
      <c r="C375" s="1998" t="s">
        <v>1079</v>
      </c>
      <c r="D375" s="1998"/>
      <c r="E375" s="2869" t="s">
        <v>1080</v>
      </c>
      <c r="F375" s="1996"/>
      <c r="G375" s="2249" t="n">
        <f aca="false">'NORTH-1'!$H$8</f>
        <v>44929</v>
      </c>
      <c r="H375" s="2249" t="n">
        <f aca="false">'NORTH-1'!$H$8</f>
        <v>44929</v>
      </c>
      <c r="I375" s="2000" t="s">
        <v>47</v>
      </c>
      <c r="J375" s="1996"/>
      <c r="K375" s="2000" t="s">
        <v>1081</v>
      </c>
      <c r="L375" s="2000" t="s">
        <v>1082</v>
      </c>
      <c r="M375" s="1994" t="s">
        <v>1083</v>
      </c>
      <c r="N375" s="2870" t="s">
        <v>741</v>
      </c>
      <c r="O375" s="1997"/>
      <c r="S375" s="1441" t="n">
        <v>15283200.0000001</v>
      </c>
      <c r="T375" s="1441" t="n">
        <v>15283200.0000001</v>
      </c>
      <c r="U375" s="1441" t="n">
        <f aca="false">S375-T375</f>
        <v>0</v>
      </c>
      <c r="V375" s="2001" t="n">
        <f aca="false">U375/T375*100</f>
        <v>0</v>
      </c>
      <c r="W375" s="1441" t="str">
        <f aca="false">IF(V375&gt;40,"FAULT",IF(V375&lt;-40,"CHECK","OK"))</f>
        <v>OK</v>
      </c>
    </row>
    <row r="376" customFormat="false" ht="15.75" hidden="false" customHeight="false" outlineLevel="0" collapsed="false">
      <c r="A376" s="2002" t="n">
        <v>1</v>
      </c>
      <c r="B376" s="2003" t="n">
        <v>2</v>
      </c>
      <c r="C376" s="2004" t="n">
        <v>4</v>
      </c>
      <c r="D376" s="2004"/>
      <c r="E376" s="2871" t="n">
        <v>5</v>
      </c>
      <c r="F376" s="2002" t="n">
        <v>7</v>
      </c>
      <c r="G376" s="2002" t="n">
        <v>9</v>
      </c>
      <c r="H376" s="2002" t="n">
        <v>9</v>
      </c>
      <c r="I376" s="2002" t="s">
        <v>1084</v>
      </c>
      <c r="J376" s="2002" t="n">
        <v>11</v>
      </c>
      <c r="K376" s="2002" t="s">
        <v>1085</v>
      </c>
      <c r="L376" s="2002" t="s">
        <v>1086</v>
      </c>
      <c r="M376" s="2002" t="n">
        <v>14</v>
      </c>
      <c r="N376" s="2872" t="n">
        <v>15</v>
      </c>
      <c r="O376" s="2002" t="n">
        <v>16</v>
      </c>
    </row>
    <row r="377" customFormat="false" ht="15.75" hidden="false" customHeight="false" outlineLevel="0" collapsed="false">
      <c r="A377" s="2007"/>
      <c r="B377" s="2008" t="s">
        <v>3256</v>
      </c>
      <c r="C377" s="2009"/>
      <c r="D377" s="2009"/>
      <c r="E377" s="3075"/>
      <c r="F377" s="2009"/>
      <c r="G377" s="2009"/>
      <c r="H377" s="2009"/>
      <c r="I377" s="2009"/>
      <c r="J377" s="2009"/>
      <c r="K377" s="2010"/>
      <c r="L377" s="2009"/>
      <c r="M377" s="2013"/>
      <c r="N377" s="2873"/>
      <c r="O377" s="2015"/>
    </row>
    <row r="378" customFormat="false" ht="15.75" hidden="false" customHeight="false" outlineLevel="0" collapsed="false">
      <c r="A378" s="2016" t="n">
        <v>1</v>
      </c>
      <c r="B378" s="2018" t="s">
        <v>3257</v>
      </c>
      <c r="C378" s="2018" t="n">
        <v>132</v>
      </c>
      <c r="D378" s="2381" t="s">
        <v>3258</v>
      </c>
      <c r="E378" s="1028" t="n">
        <v>8993555</v>
      </c>
      <c r="F378" s="2071" t="n">
        <v>1</v>
      </c>
      <c r="G378" s="3076" t="n">
        <f aca="false">'PDB Bill AMR'!J35</f>
        <v>2725.888</v>
      </c>
      <c r="H378" s="3076" t="n">
        <f aca="false">'PDB Bill AMR'!K35</f>
        <v>2753.041</v>
      </c>
      <c r="I378" s="3076" t="n">
        <f aca="false">'PDB Bill AMR'!L35</f>
        <v>27.1530000000002</v>
      </c>
      <c r="J378" s="2273" t="n">
        <f aca="false">'PDB Bill AMR'!I35</f>
        <v>1440000</v>
      </c>
      <c r="K378" s="2524" t="n">
        <f aca="false">'PDB Bill AMR'!M35</f>
        <v>0</v>
      </c>
      <c r="L378" s="2525" t="n">
        <f aca="false">'PDB Bill AMR'!N35</f>
        <v>39100320.0000004</v>
      </c>
      <c r="M378" s="2025"/>
      <c r="N378" s="2024"/>
      <c r="O378" s="2027"/>
    </row>
    <row r="379" customFormat="false" ht="15.75" hidden="false" customHeight="false" outlineLevel="0" collapsed="false">
      <c r="A379" s="2016"/>
      <c r="B379" s="2018"/>
      <c r="C379" s="2018" t="n">
        <v>132</v>
      </c>
      <c r="D379" s="2382" t="s">
        <v>3259</v>
      </c>
      <c r="E379" s="1028"/>
      <c r="F379" s="2071" t="n">
        <v>1</v>
      </c>
      <c r="G379" s="3076" t="n">
        <f aca="false">'PDB Bill AMR'!J36</f>
        <v>771.699</v>
      </c>
      <c r="H379" s="3076" t="n">
        <f aca="false">'PDB Bill AMR'!K36</f>
        <v>771.699</v>
      </c>
      <c r="I379" s="3076" t="n">
        <f aca="false">'PDB Bill AMR'!L36</f>
        <v>0</v>
      </c>
      <c r="J379" s="2273" t="n">
        <f aca="false">'PDB Bill AMR'!I36</f>
        <v>1440000</v>
      </c>
      <c r="K379" s="2524" t="n">
        <f aca="false">'PDB Bill AMR'!M36</f>
        <v>0</v>
      </c>
      <c r="L379" s="2526" t="n">
        <f aca="false">'PDB Bill AMR'!N36</f>
        <v>0</v>
      </c>
      <c r="M379" s="2029"/>
      <c r="N379" s="2071"/>
      <c r="O379" s="2027"/>
    </row>
    <row r="380" customFormat="false" ht="15.75" hidden="false" customHeight="false" outlineLevel="0" collapsed="false">
      <c r="A380" s="2016" t="n">
        <v>2</v>
      </c>
      <c r="B380" s="2018" t="s">
        <v>3260</v>
      </c>
      <c r="C380" s="2018" t="n">
        <v>132</v>
      </c>
      <c r="D380" s="2382" t="s">
        <v>3258</v>
      </c>
      <c r="E380" s="1028"/>
      <c r="F380" s="2071" t="n">
        <v>1</v>
      </c>
      <c r="G380" s="2022"/>
      <c r="H380" s="2022"/>
      <c r="I380" s="2022" t="n">
        <f aca="false">H380-G380</f>
        <v>0</v>
      </c>
      <c r="J380" s="2027"/>
      <c r="K380" s="2024" t="n">
        <f aca="false">F380*I380*J380</f>
        <v>0</v>
      </c>
      <c r="L380" s="2525" t="n">
        <f aca="false">$K$386</f>
        <v>0</v>
      </c>
      <c r="M380" s="2025"/>
      <c r="N380" s="2024"/>
      <c r="O380" s="2027"/>
    </row>
    <row r="381" customFormat="false" ht="15.75" hidden="false" customHeight="false" outlineLevel="0" collapsed="false">
      <c r="A381" s="2016"/>
      <c r="B381" s="2018"/>
      <c r="C381" s="2018" t="n">
        <v>132</v>
      </c>
      <c r="D381" s="2383" t="s">
        <v>3259</v>
      </c>
      <c r="E381" s="1028"/>
      <c r="F381" s="2071" t="n">
        <v>1</v>
      </c>
      <c r="G381" s="2022"/>
      <c r="H381" s="2022"/>
      <c r="I381" s="2022" t="n">
        <f aca="false">H381-G381</f>
        <v>0</v>
      </c>
      <c r="J381" s="2027"/>
      <c r="K381" s="2024" t="n">
        <f aca="false">F381*I381*J381</f>
        <v>0</v>
      </c>
      <c r="L381" s="2032"/>
      <c r="M381" s="2032"/>
      <c r="N381" s="3077"/>
      <c r="O381" s="2027"/>
    </row>
    <row r="382" customFormat="false" ht="15.75" hidden="false" customHeight="true" outlineLevel="0" collapsed="false">
      <c r="A382" s="2016"/>
      <c r="B382" s="2037"/>
      <c r="C382" s="2038"/>
      <c r="D382" s="2038"/>
      <c r="E382" s="2728"/>
      <c r="F382" s="2041"/>
      <c r="G382" s="2041"/>
      <c r="H382" s="2041"/>
      <c r="I382" s="2042" t="s">
        <v>1094</v>
      </c>
      <c r="J382" s="2042"/>
      <c r="K382" s="2043" t="n">
        <f aca="false">SUM(K378:K381)</f>
        <v>0</v>
      </c>
      <c r="L382" s="2044" t="n">
        <f aca="false">SUM(L378:L381)</f>
        <v>39100320.0000004</v>
      </c>
      <c r="M382" s="2045"/>
      <c r="N382" s="2616"/>
      <c r="O382" s="2027"/>
    </row>
    <row r="383" customFormat="false" ht="15.75" hidden="false" customHeight="false" outlineLevel="0" collapsed="false">
      <c r="A383" s="2016"/>
      <c r="B383" s="2037"/>
      <c r="C383" s="2038"/>
      <c r="D383" s="2038"/>
      <c r="E383" s="2728"/>
      <c r="F383" s="2041"/>
      <c r="G383" s="2041"/>
      <c r="H383" s="2041"/>
      <c r="I383" s="2047"/>
      <c r="J383" s="2047" t="s">
        <v>1095</v>
      </c>
      <c r="K383" s="2068" t="n">
        <f aca="false">L382-K382</f>
        <v>39100320.0000004</v>
      </c>
      <c r="L383" s="2049"/>
      <c r="M383" s="2050"/>
      <c r="N383" s="2556"/>
      <c r="O383" s="2027"/>
    </row>
    <row r="384" customFormat="false" ht="15.75" hidden="false" customHeight="false" outlineLevel="0" collapsed="false">
      <c r="A384" s="2016"/>
      <c r="B384" s="2008" t="s">
        <v>3261</v>
      </c>
      <c r="C384" s="2009"/>
      <c r="D384" s="2009"/>
      <c r="E384" s="2731"/>
      <c r="F384" s="2009"/>
      <c r="G384" s="2009"/>
      <c r="H384" s="2009"/>
      <c r="I384" s="2009"/>
      <c r="J384" s="2009"/>
      <c r="K384" s="2010"/>
      <c r="L384" s="2009"/>
      <c r="M384" s="2013"/>
      <c r="N384" s="2873"/>
      <c r="O384" s="2027"/>
    </row>
    <row r="385" customFormat="false" ht="15.75" hidden="false" customHeight="false" outlineLevel="0" collapsed="false">
      <c r="A385" s="2016" t="n">
        <v>2</v>
      </c>
      <c r="B385" s="2017" t="s">
        <v>3262</v>
      </c>
      <c r="C385" s="2018" t="n">
        <v>132</v>
      </c>
      <c r="D385" s="2381" t="s">
        <v>3258</v>
      </c>
      <c r="E385" s="3078"/>
      <c r="F385" s="2071" t="n">
        <v>1</v>
      </c>
      <c r="G385" s="2022"/>
      <c r="H385" s="2022"/>
      <c r="I385" s="2022" t="n">
        <f aca="false">H385-G385</f>
        <v>0</v>
      </c>
      <c r="J385" s="2027" t="n">
        <v>1</v>
      </c>
      <c r="K385" s="2024" t="n">
        <f aca="false">SUM(I385*J385)</f>
        <v>0</v>
      </c>
      <c r="L385" s="2029"/>
      <c r="M385" s="2029"/>
      <c r="N385" s="2071"/>
      <c r="O385" s="2027"/>
    </row>
    <row r="386" customFormat="false" ht="15.75" hidden="false" customHeight="false" outlineLevel="0" collapsed="false">
      <c r="A386" s="2016"/>
      <c r="B386" s="2017"/>
      <c r="C386" s="2018" t="n">
        <v>132</v>
      </c>
      <c r="D386" s="2382"/>
      <c r="E386" s="3079" t="s">
        <v>3263</v>
      </c>
      <c r="F386" s="2071" t="n">
        <v>1</v>
      </c>
      <c r="G386" s="2022" t="n">
        <v>85.57</v>
      </c>
      <c r="H386" s="2022" t="n">
        <v>85.57</v>
      </c>
      <c r="I386" s="2022" t="n">
        <f aca="false">H386-G386</f>
        <v>0</v>
      </c>
      <c r="J386" s="2027" t="n">
        <v>960000</v>
      </c>
      <c r="K386" s="2024" t="n">
        <f aca="false">I386*J386</f>
        <v>0</v>
      </c>
      <c r="L386" s="2029"/>
      <c r="M386" s="2029"/>
      <c r="N386" s="2071"/>
      <c r="O386" s="2027"/>
    </row>
    <row r="387" customFormat="false" ht="15.75" hidden="false" customHeight="false" outlineLevel="0" collapsed="false">
      <c r="A387" s="2016"/>
      <c r="B387" s="2017"/>
      <c r="C387" s="2018" t="n">
        <v>132</v>
      </c>
      <c r="D387" s="2382" t="s">
        <v>3259</v>
      </c>
      <c r="E387" s="3079"/>
      <c r="F387" s="2071" t="n">
        <v>1</v>
      </c>
      <c r="G387" s="2022" t="n">
        <v>8832554</v>
      </c>
      <c r="H387" s="2022" t="n">
        <v>8832555</v>
      </c>
      <c r="I387" s="2022" t="n">
        <f aca="false">H387-G387</f>
        <v>1</v>
      </c>
      <c r="J387" s="2027" t="n">
        <v>1</v>
      </c>
      <c r="K387" s="2024" t="n">
        <f aca="false">F387*I387*J387</f>
        <v>1</v>
      </c>
      <c r="L387" s="2029"/>
      <c r="M387" s="2029"/>
      <c r="N387" s="2071"/>
      <c r="O387" s="2027"/>
    </row>
    <row r="388" customFormat="false" ht="15.75" hidden="false" customHeight="false" outlineLevel="0" collapsed="false">
      <c r="A388" s="2016"/>
      <c r="B388" s="2017"/>
      <c r="C388" s="2018" t="n">
        <v>132</v>
      </c>
      <c r="D388" s="2382"/>
      <c r="E388" s="3079" t="s">
        <v>3263</v>
      </c>
      <c r="F388" s="2071" t="n">
        <v>1</v>
      </c>
      <c r="G388" s="2022" t="n">
        <v>977.77</v>
      </c>
      <c r="H388" s="2022" t="n">
        <v>977.77</v>
      </c>
      <c r="I388" s="2022" t="n">
        <f aca="false">H388-G388</f>
        <v>0</v>
      </c>
      <c r="J388" s="2027" t="n">
        <v>960000</v>
      </c>
      <c r="K388" s="2024"/>
      <c r="L388" s="2029" t="n">
        <f aca="false">I388*J388</f>
        <v>0</v>
      </c>
      <c r="M388" s="2029"/>
      <c r="N388" s="2071"/>
      <c r="O388" s="2027"/>
    </row>
    <row r="389" customFormat="false" ht="15.75" hidden="false" customHeight="false" outlineLevel="0" collapsed="false">
      <c r="A389" s="2016" t="n">
        <v>3</v>
      </c>
      <c r="B389" s="2017" t="s">
        <v>3264</v>
      </c>
      <c r="C389" s="2018" t="n">
        <v>132</v>
      </c>
      <c r="D389" s="2382" t="s">
        <v>3258</v>
      </c>
      <c r="E389" s="3079" t="s">
        <v>3265</v>
      </c>
      <c r="F389" s="2071" t="n">
        <v>1</v>
      </c>
      <c r="G389" s="2022" t="n">
        <v>35292309</v>
      </c>
      <c r="H389" s="2022" t="n">
        <v>35292309</v>
      </c>
      <c r="I389" s="2022" t="n">
        <f aca="false">H389-G389</f>
        <v>0</v>
      </c>
      <c r="J389" s="2027" t="n">
        <v>1</v>
      </c>
      <c r="K389" s="2024"/>
      <c r="L389" s="2029"/>
      <c r="M389" s="2029"/>
      <c r="N389" s="2071"/>
      <c r="O389" s="2027"/>
    </row>
    <row r="390" customFormat="false" ht="15.75" hidden="false" customHeight="false" outlineLevel="0" collapsed="false">
      <c r="A390" s="2016"/>
      <c r="B390" s="2017"/>
      <c r="C390" s="2018" t="n">
        <v>132</v>
      </c>
      <c r="D390" s="2382"/>
      <c r="E390" s="3080" t="s">
        <v>3266</v>
      </c>
      <c r="F390" s="2071" t="n">
        <v>1</v>
      </c>
      <c r="G390" s="2022" t="n">
        <v>6008.61</v>
      </c>
      <c r="H390" s="2022" t="n">
        <v>6049.84</v>
      </c>
      <c r="I390" s="2022" t="n">
        <f aca="false">H390-G390</f>
        <v>41.2300000000005</v>
      </c>
      <c r="J390" s="2027" t="n">
        <v>960000</v>
      </c>
      <c r="K390" s="2024" t="n">
        <f aca="false">F390*I390*J390</f>
        <v>39580800.0000005</v>
      </c>
      <c r="L390" s="2029"/>
      <c r="M390" s="2029"/>
      <c r="N390" s="2071"/>
      <c r="O390" s="2027"/>
    </row>
    <row r="391" customFormat="false" ht="15.75" hidden="false" customHeight="false" outlineLevel="0" collapsed="false">
      <c r="A391" s="2016"/>
      <c r="B391" s="2017"/>
      <c r="C391" s="2018" t="n">
        <v>132</v>
      </c>
      <c r="D391" s="2382" t="s">
        <v>3259</v>
      </c>
      <c r="E391" s="3078" t="s">
        <v>3267</v>
      </c>
      <c r="F391" s="2071" t="n">
        <v>1</v>
      </c>
      <c r="G391" s="2022"/>
      <c r="H391" s="2022" t="n">
        <v>0</v>
      </c>
      <c r="I391" s="2022" t="n">
        <f aca="false">H391-G391</f>
        <v>0</v>
      </c>
      <c r="J391" s="2027" t="n">
        <v>1</v>
      </c>
      <c r="K391" s="2024"/>
      <c r="L391" s="2029" t="n">
        <f aca="false">J391*I391*F391</f>
        <v>0</v>
      </c>
      <c r="M391" s="2029"/>
      <c r="N391" s="2071"/>
      <c r="O391" s="2027"/>
    </row>
    <row r="392" customFormat="false" ht="15.75" hidden="false" customHeight="false" outlineLevel="0" collapsed="false">
      <c r="A392" s="2016"/>
      <c r="B392" s="2017"/>
      <c r="C392" s="2018" t="n">
        <v>132</v>
      </c>
      <c r="D392" s="2383"/>
      <c r="E392" s="3080" t="s">
        <v>3266</v>
      </c>
      <c r="F392" s="2071" t="n">
        <v>1</v>
      </c>
      <c r="G392" s="2022"/>
      <c r="H392" s="2022" t="n">
        <v>0</v>
      </c>
      <c r="I392" s="2022" t="n">
        <f aca="false">H392-G392</f>
        <v>0</v>
      </c>
      <c r="J392" s="2027" t="n">
        <v>960000</v>
      </c>
      <c r="K392" s="2031"/>
      <c r="L392" s="2032" t="n">
        <f aca="false">J392*I392*F392</f>
        <v>0</v>
      </c>
      <c r="M392" s="2032"/>
      <c r="N392" s="3077"/>
      <c r="O392" s="2027"/>
    </row>
    <row r="393" customFormat="false" ht="15.75" hidden="false" customHeight="true" outlineLevel="0" collapsed="false">
      <c r="A393" s="2016"/>
      <c r="B393" s="2037"/>
      <c r="C393" s="2038"/>
      <c r="D393" s="2038"/>
      <c r="E393" s="2728"/>
      <c r="F393" s="2041"/>
      <c r="G393" s="2041"/>
      <c r="H393" s="2041" t="n">
        <v>0</v>
      </c>
      <c r="I393" s="2042" t="s">
        <v>1105</v>
      </c>
      <c r="J393" s="2042"/>
      <c r="K393" s="2043" t="n">
        <f aca="false">SUM(K385:K392)</f>
        <v>39580801.0000005</v>
      </c>
      <c r="L393" s="2044" t="n">
        <f aca="false">SUM(L385:L392)</f>
        <v>0</v>
      </c>
      <c r="M393" s="2045"/>
      <c r="N393" s="2616"/>
      <c r="O393" s="2055"/>
    </row>
    <row r="394" customFormat="false" ht="15.75" hidden="false" customHeight="true" outlineLevel="0" collapsed="false">
      <c r="A394" s="2016"/>
      <c r="B394" s="2037"/>
      <c r="C394" s="2038"/>
      <c r="D394" s="2038"/>
      <c r="E394" s="2728"/>
      <c r="F394" s="2041"/>
      <c r="G394" s="2041"/>
      <c r="H394" s="2041" t="n">
        <v>0</v>
      </c>
      <c r="I394" s="2042" t="s">
        <v>1095</v>
      </c>
      <c r="J394" s="2042"/>
      <c r="K394" s="2068" t="n">
        <f aca="false">K393-L393</f>
        <v>39580801.0000005</v>
      </c>
      <c r="L394" s="2049"/>
      <c r="M394" s="2056"/>
      <c r="N394" s="2027"/>
      <c r="O394" s="2055"/>
    </row>
    <row r="395" customFormat="false" ht="15.75" hidden="false" customHeight="false" outlineLevel="0" collapsed="false">
      <c r="A395" s="2007"/>
      <c r="B395" s="2058" t="s">
        <v>2246</v>
      </c>
      <c r="C395" s="2059"/>
      <c r="D395" s="2059"/>
      <c r="E395" s="2780"/>
      <c r="F395" s="2059"/>
      <c r="G395" s="2059"/>
      <c r="H395" s="2059" t="n">
        <v>0</v>
      </c>
      <c r="I395" s="2059"/>
      <c r="J395" s="2059"/>
      <c r="K395" s="2060"/>
      <c r="L395" s="2059"/>
      <c r="M395" s="2063"/>
      <c r="N395" s="2843"/>
      <c r="O395" s="2015"/>
    </row>
    <row r="396" customFormat="false" ht="15.75" hidden="false" customHeight="false" outlineLevel="0" collapsed="false">
      <c r="A396" s="2016"/>
      <c r="B396" s="2017" t="s">
        <v>1251</v>
      </c>
      <c r="C396" s="2018" t="n">
        <v>132</v>
      </c>
      <c r="D396" s="2065" t="s">
        <v>1108</v>
      </c>
      <c r="E396" s="2919"/>
      <c r="F396" s="2071"/>
      <c r="G396" s="2022"/>
      <c r="H396" s="2022" t="n">
        <v>0</v>
      </c>
      <c r="I396" s="2022"/>
      <c r="J396" s="2027"/>
      <c r="K396" s="2024"/>
      <c r="L396" s="2029" t="n">
        <f aca="false">J396*I396*F396</f>
        <v>0</v>
      </c>
      <c r="M396" s="2025"/>
      <c r="N396" s="2024"/>
      <c r="O396" s="2027"/>
    </row>
    <row r="397" customFormat="false" ht="15.75" hidden="false" customHeight="false" outlineLevel="0" collapsed="false">
      <c r="A397" s="2016"/>
      <c r="B397" s="2017" t="s">
        <v>1252</v>
      </c>
      <c r="C397" s="2018" t="n">
        <v>132</v>
      </c>
      <c r="D397" s="2065"/>
      <c r="E397" s="2919"/>
      <c r="F397" s="2071"/>
      <c r="G397" s="2022"/>
      <c r="H397" s="2022" t="n">
        <v>0</v>
      </c>
      <c r="I397" s="2022"/>
      <c r="J397" s="2027"/>
      <c r="K397" s="2024"/>
      <c r="L397" s="2029" t="n">
        <f aca="false">J397*I397*F397</f>
        <v>0</v>
      </c>
      <c r="M397" s="2029"/>
      <c r="N397" s="2071"/>
      <c r="O397" s="2027"/>
    </row>
    <row r="398" customFormat="false" ht="15.75" hidden="false" customHeight="false" outlineLevel="0" collapsed="false">
      <c r="A398" s="2016"/>
      <c r="B398" s="2037"/>
      <c r="C398" s="2038"/>
      <c r="D398" s="2038"/>
      <c r="E398" s="2728"/>
      <c r="F398" s="2041"/>
      <c r="G398" s="2041"/>
      <c r="H398" s="2041" t="n">
        <v>0</v>
      </c>
      <c r="I398" s="2041"/>
      <c r="J398" s="2037" t="s">
        <v>1110</v>
      </c>
      <c r="K398" s="2068"/>
      <c r="L398" s="2076" t="n">
        <f aca="false">SUM(L396:L397)</f>
        <v>0</v>
      </c>
      <c r="M398" s="2055"/>
      <c r="N398" s="2027"/>
      <c r="O398" s="2027"/>
    </row>
    <row r="399" customFormat="false" ht="15.75" hidden="false" customHeight="false" outlineLevel="0" collapsed="false">
      <c r="A399" s="2007"/>
      <c r="B399" s="2058" t="s">
        <v>2248</v>
      </c>
      <c r="C399" s="2059"/>
      <c r="D399" s="2059"/>
      <c r="E399" s="2780"/>
      <c r="F399" s="2059"/>
      <c r="G399" s="2059"/>
      <c r="H399" s="2059" t="n">
        <v>0</v>
      </c>
      <c r="I399" s="2059"/>
      <c r="J399" s="2059"/>
      <c r="K399" s="2060"/>
      <c r="L399" s="2059"/>
      <c r="M399" s="2063"/>
      <c r="N399" s="2843"/>
      <c r="O399" s="2015"/>
    </row>
    <row r="400" customFormat="false" ht="15" hidden="false" customHeight="true" outlineLevel="0" collapsed="false">
      <c r="A400" s="2016" t="n">
        <v>4</v>
      </c>
      <c r="B400" s="2017" t="s">
        <v>3268</v>
      </c>
      <c r="C400" s="2018" t="n">
        <v>132</v>
      </c>
      <c r="D400" s="2513" t="s">
        <v>13</v>
      </c>
      <c r="E400" s="3080" t="s">
        <v>3269</v>
      </c>
      <c r="F400" s="2071" t="n">
        <v>1</v>
      </c>
      <c r="G400" s="2022" t="n">
        <v>99094.673</v>
      </c>
      <c r="H400" s="2022" t="n">
        <v>118600.357</v>
      </c>
      <c r="I400" s="2022" t="n">
        <f aca="false">H400-G400</f>
        <v>19505.684</v>
      </c>
      <c r="J400" s="2027" t="n">
        <v>1000</v>
      </c>
      <c r="K400" s="2024"/>
      <c r="L400" s="2029" t="n">
        <f aca="false">F400*I400*J400</f>
        <v>19505684</v>
      </c>
      <c r="M400" s="2029"/>
      <c r="N400" s="2024"/>
      <c r="O400" s="2027"/>
    </row>
    <row r="401" customFormat="false" ht="15.75" hidden="false" customHeight="false" outlineLevel="0" collapsed="false">
      <c r="A401" s="2016"/>
      <c r="B401" s="2017"/>
      <c r="C401" s="2018" t="n">
        <v>132</v>
      </c>
      <c r="D401" s="2615" t="s">
        <v>3005</v>
      </c>
      <c r="E401" s="3080" t="s">
        <v>3270</v>
      </c>
      <c r="F401" s="2071" t="n">
        <v>1</v>
      </c>
      <c r="G401" s="2022" t="n">
        <v>4868.146</v>
      </c>
      <c r="H401" s="2022" t="n">
        <v>4908.847</v>
      </c>
      <c r="I401" s="2022" t="n">
        <f aca="false">H401-G401</f>
        <v>40.701</v>
      </c>
      <c r="J401" s="2027" t="n">
        <v>480000</v>
      </c>
      <c r="K401" s="2024"/>
      <c r="L401" s="2029" t="n">
        <f aca="false">F401*I401*J401</f>
        <v>19536480</v>
      </c>
      <c r="M401" s="2029"/>
      <c r="N401" s="2024"/>
      <c r="O401" s="2027"/>
    </row>
    <row r="402" customFormat="false" ht="25.5" hidden="false" customHeight="false" outlineLevel="0" collapsed="false">
      <c r="A402" s="2016" t="n">
        <v>5</v>
      </c>
      <c r="B402" s="2017" t="s">
        <v>3271</v>
      </c>
      <c r="C402" s="2018" t="n">
        <v>132</v>
      </c>
      <c r="D402" s="2615" t="s">
        <v>13</v>
      </c>
      <c r="E402" s="3080" t="s">
        <v>3272</v>
      </c>
      <c r="F402" s="2071" t="n">
        <v>1</v>
      </c>
      <c r="G402" s="2022" t="n">
        <v>59813.966</v>
      </c>
      <c r="H402" s="2022" t="n">
        <v>79349.314</v>
      </c>
      <c r="I402" s="2022" t="n">
        <f aca="false">H402-G402</f>
        <v>19535.348</v>
      </c>
      <c r="J402" s="2027" t="n">
        <v>1000</v>
      </c>
      <c r="K402" s="2024"/>
      <c r="L402" s="2029" t="n">
        <f aca="false">F402*I402*J402</f>
        <v>19535348</v>
      </c>
      <c r="M402" s="2029"/>
      <c r="N402" s="2024"/>
      <c r="O402" s="2027"/>
    </row>
    <row r="403" customFormat="false" ht="15.75" hidden="false" customHeight="false" outlineLevel="0" collapsed="false">
      <c r="A403" s="2016"/>
      <c r="B403" s="2017"/>
      <c r="C403" s="2018" t="n">
        <v>132</v>
      </c>
      <c r="D403" s="2514" t="s">
        <v>3005</v>
      </c>
      <c r="E403" s="3080" t="s">
        <v>3273</v>
      </c>
      <c r="F403" s="2071" t="n">
        <v>1</v>
      </c>
      <c r="G403" s="2022" t="n">
        <v>4919.775</v>
      </c>
      <c r="H403" s="2022" t="n">
        <v>4970.503</v>
      </c>
      <c r="I403" s="2022" t="n">
        <f aca="false">H403-G403</f>
        <v>50.7280000000001</v>
      </c>
      <c r="J403" s="2027" t="n">
        <v>480000</v>
      </c>
      <c r="K403" s="2031"/>
      <c r="L403" s="2032" t="n">
        <f aca="false">F403*I403*J403</f>
        <v>24349440</v>
      </c>
      <c r="M403" s="2029"/>
      <c r="N403" s="2024"/>
      <c r="O403" s="2027"/>
    </row>
    <row r="404" customFormat="false" ht="15.75" hidden="false" customHeight="false" outlineLevel="0" collapsed="false">
      <c r="A404" s="2016"/>
      <c r="B404" s="2037"/>
      <c r="C404" s="2038"/>
      <c r="D404" s="2038"/>
      <c r="E404" s="3081"/>
      <c r="F404" s="2072"/>
      <c r="G404" s="2072"/>
      <c r="H404" s="2072"/>
      <c r="I404" s="2072"/>
      <c r="J404" s="2037" t="s">
        <v>475</v>
      </c>
      <c r="K404" s="2074"/>
      <c r="L404" s="2068" t="n">
        <f aca="false">L400+L402</f>
        <v>39041032</v>
      </c>
      <c r="M404" s="2076"/>
      <c r="N404" s="2024"/>
      <c r="O404" s="2027"/>
    </row>
    <row r="405" customFormat="false" ht="16.5" hidden="false" customHeight="false" outlineLevel="0" collapsed="false">
      <c r="A405" s="2077"/>
      <c r="B405" s="2078"/>
      <c r="C405" s="2051"/>
      <c r="D405" s="2418"/>
      <c r="K405" s="2080"/>
      <c r="L405" s="2077"/>
      <c r="M405" s="2077"/>
      <c r="N405" s="2556"/>
      <c r="O405" s="2077"/>
    </row>
    <row r="406" s="2077" customFormat="true" ht="15.75" hidden="false" customHeight="false" outlineLevel="0" collapsed="false">
      <c r="B406" s="2081" t="s">
        <v>1121</v>
      </c>
      <c r="C406" s="2081"/>
      <c r="D406" s="2082" t="s">
        <v>212</v>
      </c>
      <c r="F406" s="2083" t="s">
        <v>1122</v>
      </c>
      <c r="G406" s="2083"/>
      <c r="H406" s="2083"/>
      <c r="I406" s="2082" t="s">
        <v>212</v>
      </c>
      <c r="K406" s="2084" t="s">
        <v>1123</v>
      </c>
      <c r="L406" s="2084"/>
      <c r="M406" s="2085" t="s">
        <v>212</v>
      </c>
      <c r="N406" s="2556"/>
    </row>
    <row r="407" s="2077" customFormat="true" ht="15.75" hidden="false" customHeight="false" outlineLevel="0" collapsed="false">
      <c r="B407" s="2086" t="s">
        <v>3274</v>
      </c>
      <c r="C407" s="2086"/>
      <c r="D407" s="2089" t="n">
        <f aca="false">L378+L379</f>
        <v>39100320.0000004</v>
      </c>
      <c r="F407" s="2088" t="s">
        <v>1124</v>
      </c>
      <c r="G407" s="2088"/>
      <c r="H407" s="2088"/>
      <c r="I407" s="2089" t="n">
        <f aca="false">L398</f>
        <v>0</v>
      </c>
      <c r="K407" s="2279" t="s">
        <v>1125</v>
      </c>
      <c r="L407" s="2279"/>
      <c r="M407" s="2091" t="n">
        <f aca="false">I408</f>
        <v>39100320.0000004</v>
      </c>
      <c r="N407" s="2556"/>
    </row>
    <row r="408" s="2077" customFormat="true" ht="15.75" hidden="false" customHeight="false" outlineLevel="0" collapsed="false">
      <c r="B408" s="2086" t="s">
        <v>3275</v>
      </c>
      <c r="C408" s="2086"/>
      <c r="D408" s="2089" t="n">
        <f aca="false">L380</f>
        <v>0</v>
      </c>
      <c r="F408" s="2088" t="s">
        <v>1125</v>
      </c>
      <c r="G408" s="2088"/>
      <c r="H408" s="2088"/>
      <c r="I408" s="2091" t="n">
        <f aca="false">D411-I407</f>
        <v>39100320.0000004</v>
      </c>
      <c r="K408" s="2088" t="s">
        <v>2401</v>
      </c>
      <c r="L408" s="2088"/>
      <c r="M408" s="3082" t="n">
        <f aca="false">$K$427</f>
        <v>19627341</v>
      </c>
      <c r="N408" s="2556"/>
    </row>
    <row r="409" s="2077" customFormat="true" ht="15.75" hidden="false" customHeight="false" outlineLevel="0" collapsed="false">
      <c r="B409" s="2086" t="s">
        <v>1128</v>
      </c>
      <c r="C409" s="2086"/>
      <c r="D409" s="2089"/>
      <c r="K409" s="2279" t="s">
        <v>1129</v>
      </c>
      <c r="L409" s="2279"/>
      <c r="M409" s="2089" t="n">
        <f aca="false">M407-M408</f>
        <v>19472979.0000004</v>
      </c>
      <c r="N409" s="2556"/>
    </row>
    <row r="410" s="2077" customFormat="true" ht="16.5" hidden="false" customHeight="false" outlineLevel="0" collapsed="false">
      <c r="B410" s="2086" t="s">
        <v>1130</v>
      </c>
      <c r="C410" s="2086"/>
      <c r="D410" s="2095"/>
      <c r="K410" s="2228" t="s">
        <v>1131</v>
      </c>
      <c r="L410" s="2228"/>
      <c r="M410" s="2332" t="n">
        <f aca="false">M409/M407</f>
        <v>0.498026077535943</v>
      </c>
      <c r="N410" s="2556"/>
    </row>
    <row r="411" s="2077" customFormat="true" ht="15.75" hidden="false" customHeight="false" outlineLevel="0" collapsed="false">
      <c r="B411" s="3083" t="s">
        <v>1132</v>
      </c>
      <c r="C411" s="3083"/>
      <c r="D411" s="2323" t="n">
        <f aca="false">D407+D408</f>
        <v>39100320.0000004</v>
      </c>
      <c r="K411" s="2080"/>
      <c r="N411" s="2556"/>
    </row>
    <row r="412" s="2077" customFormat="true" ht="15.75" hidden="false" customHeight="false" outlineLevel="0" collapsed="false">
      <c r="F412" s="2100"/>
      <c r="K412" s="2080"/>
      <c r="N412" s="2556"/>
    </row>
    <row r="413" s="2077" customFormat="true" ht="15.75" hidden="false" customHeight="false" outlineLevel="0" collapsed="false">
      <c r="F413" s="2100"/>
      <c r="K413" s="2080"/>
      <c r="N413" s="2556"/>
    </row>
    <row r="414" s="2077" customFormat="true" ht="15.75" hidden="false" customHeight="false" outlineLevel="0" collapsed="false">
      <c r="F414" s="2100"/>
      <c r="G414" s="2101"/>
      <c r="H414" s="2101"/>
      <c r="I414" s="2101"/>
      <c r="J414" s="2102"/>
      <c r="K414" s="2080"/>
      <c r="N414" s="2556"/>
    </row>
    <row r="415" customFormat="false" ht="15.75" hidden="false" customHeight="false" outlineLevel="0" collapsed="false">
      <c r="A415" s="2077"/>
      <c r="B415" s="2078"/>
      <c r="C415" s="2051"/>
      <c r="D415" s="2418"/>
      <c r="G415" s="2101"/>
      <c r="H415" s="2101"/>
      <c r="I415" s="2101"/>
      <c r="J415" s="2102"/>
      <c r="K415" s="2080"/>
      <c r="L415" s="2077"/>
      <c r="M415" s="2077"/>
      <c r="N415" s="2556"/>
      <c r="O415" s="2077"/>
    </row>
    <row r="416" customFormat="false" ht="15.75" hidden="false" customHeight="false" outlineLevel="0" collapsed="false">
      <c r="A416" s="2077"/>
      <c r="B416" s="2078"/>
      <c r="C416" s="2051"/>
      <c r="D416" s="2418"/>
      <c r="G416" s="2101"/>
      <c r="H416" s="2101"/>
      <c r="I416" s="2101"/>
      <c r="J416" s="2102"/>
      <c r="K416" s="2080"/>
      <c r="L416" s="2077"/>
      <c r="M416" s="2077"/>
      <c r="N416" s="2556"/>
      <c r="O416" s="2077"/>
    </row>
    <row r="417" customFormat="false" ht="15.75" hidden="false" customHeight="false" outlineLevel="0" collapsed="false">
      <c r="A417" s="2077"/>
      <c r="B417" s="2078"/>
      <c r="C417" s="2051"/>
      <c r="D417" s="2418"/>
      <c r="E417" s="2686"/>
      <c r="F417" s="2077"/>
      <c r="G417" s="2077"/>
      <c r="H417" s="2077"/>
      <c r="I417" s="2077"/>
      <c r="J417" s="2077"/>
      <c r="K417" s="2080"/>
      <c r="L417" s="2077"/>
      <c r="M417" s="2077"/>
      <c r="N417" s="2556"/>
      <c r="O417" s="2077"/>
    </row>
    <row r="418" customFormat="false" ht="31.5" hidden="false" customHeight="false" outlineLevel="0" collapsed="false">
      <c r="A418" s="2270" t="s">
        <v>3276</v>
      </c>
      <c r="B418" s="2270"/>
      <c r="C418" s="2270"/>
      <c r="D418" s="2270"/>
      <c r="E418" s="2270"/>
      <c r="F418" s="2270"/>
      <c r="G418" s="2270"/>
      <c r="H418" s="2270"/>
      <c r="I418" s="2270"/>
      <c r="J418" s="2270"/>
      <c r="K418" s="2270"/>
      <c r="L418" s="2270"/>
      <c r="M418" s="2270"/>
      <c r="N418" s="2270"/>
      <c r="O418" s="1989" t="str">
        <f aca="false">$O$6</f>
        <v>Month June-2023</v>
      </c>
      <c r="R418" s="1990" t="s">
        <v>1069</v>
      </c>
      <c r="S418" s="1991" t="str">
        <f aca="false">O418</f>
        <v>Month June-2023</v>
      </c>
      <c r="T418" s="1990" t="s">
        <v>1070</v>
      </c>
      <c r="U418" s="1990" t="s">
        <v>1071</v>
      </c>
      <c r="V418" s="1990" t="s">
        <v>2997</v>
      </c>
      <c r="W418" s="1990" t="s">
        <v>1073</v>
      </c>
    </row>
    <row r="419" customFormat="false" ht="15.75" hidden="false" customHeight="true" outlineLevel="0" collapsed="false">
      <c r="A419" s="2105" t="s">
        <v>794</v>
      </c>
      <c r="B419" s="2106" t="s">
        <v>1074</v>
      </c>
      <c r="C419" s="1994" t="s">
        <v>1075</v>
      </c>
      <c r="D419" s="1994"/>
      <c r="E419" s="1994"/>
      <c r="F419" s="2108" t="s">
        <v>45</v>
      </c>
      <c r="G419" s="1996" t="s">
        <v>1076</v>
      </c>
      <c r="H419" s="1996"/>
      <c r="I419" s="1996"/>
      <c r="J419" s="2108" t="s">
        <v>29</v>
      </c>
      <c r="K419" s="1996" t="s">
        <v>1077</v>
      </c>
      <c r="L419" s="1996"/>
      <c r="M419" s="1994" t="s">
        <v>1134</v>
      </c>
      <c r="N419" s="2868"/>
      <c r="O419" s="2109" t="s">
        <v>479</v>
      </c>
    </row>
    <row r="420" customFormat="false" ht="15.75" hidden="false" customHeight="false" outlineLevel="0" collapsed="false">
      <c r="A420" s="2105"/>
      <c r="B420" s="2106"/>
      <c r="C420" s="1998" t="s">
        <v>1079</v>
      </c>
      <c r="D420" s="1998"/>
      <c r="E420" s="3084" t="s">
        <v>1080</v>
      </c>
      <c r="F420" s="2108"/>
      <c r="G420" s="2249" t="n">
        <f aca="false">'NORTH-1'!$H$8</f>
        <v>44929</v>
      </c>
      <c r="H420" s="2249" t="n">
        <f aca="false">'NORTH-1'!$H$8</f>
        <v>44929</v>
      </c>
      <c r="I420" s="2111" t="s">
        <v>47</v>
      </c>
      <c r="J420" s="2108"/>
      <c r="K420" s="2111" t="s">
        <v>1081</v>
      </c>
      <c r="L420" s="2111" t="s">
        <v>1082</v>
      </c>
      <c r="M420" s="2112" t="s">
        <v>1083</v>
      </c>
      <c r="N420" s="3085" t="s">
        <v>741</v>
      </c>
      <c r="O420" s="2109"/>
      <c r="S420" s="1441" t="n">
        <v>15283200.0000001</v>
      </c>
      <c r="T420" s="1441" t="n">
        <v>15283200.0000001</v>
      </c>
      <c r="U420" s="1441" t="n">
        <f aca="false">S420-T420</f>
        <v>0</v>
      </c>
      <c r="V420" s="2001" t="n">
        <f aca="false">U420/T420*100</f>
        <v>0</v>
      </c>
      <c r="W420" s="1441" t="str">
        <f aca="false">IF(V420&gt;40,"FAULT",IF(V420&lt;-40,"CHECK","OK"))</f>
        <v>OK</v>
      </c>
    </row>
    <row r="421" customFormat="false" ht="15.75" hidden="false" customHeight="false" outlineLevel="0" collapsed="false">
      <c r="A421" s="2113" t="n">
        <v>1</v>
      </c>
      <c r="B421" s="2004" t="n">
        <v>2</v>
      </c>
      <c r="C421" s="2004" t="n">
        <v>4</v>
      </c>
      <c r="D421" s="2004"/>
      <c r="E421" s="3086" t="n">
        <v>5</v>
      </c>
      <c r="F421" s="2113" t="n">
        <v>7</v>
      </c>
      <c r="G421" s="2113" t="n">
        <v>9</v>
      </c>
      <c r="H421" s="2113" t="n">
        <v>9</v>
      </c>
      <c r="I421" s="2113" t="s">
        <v>1084</v>
      </c>
      <c r="J421" s="2113" t="n">
        <v>11</v>
      </c>
      <c r="K421" s="2113" t="s">
        <v>1085</v>
      </c>
      <c r="L421" s="2113" t="s">
        <v>1086</v>
      </c>
      <c r="M421" s="2113" t="n">
        <v>14</v>
      </c>
      <c r="N421" s="3087" t="n">
        <v>15</v>
      </c>
      <c r="O421" s="2113" t="n">
        <v>16</v>
      </c>
    </row>
    <row r="422" customFormat="false" ht="15.75" hidden="false" customHeight="false" outlineLevel="0" collapsed="false">
      <c r="A422" s="2007"/>
      <c r="B422" s="2008" t="s">
        <v>3277</v>
      </c>
      <c r="C422" s="2009"/>
      <c r="D422" s="2233" t="s">
        <v>788</v>
      </c>
      <c r="E422" s="2731"/>
      <c r="F422" s="2009"/>
      <c r="G422" s="2009"/>
      <c r="H422" s="2009"/>
      <c r="I422" s="2009"/>
      <c r="J422" s="2009"/>
      <c r="K422" s="2010"/>
      <c r="L422" s="2009"/>
      <c r="M422" s="2013"/>
      <c r="N422" s="2873"/>
      <c r="O422" s="2015"/>
    </row>
    <row r="423" customFormat="false" ht="25.5" hidden="false" customHeight="false" outlineLevel="0" collapsed="false">
      <c r="A423" s="2016" t="n">
        <v>9</v>
      </c>
      <c r="B423" s="2017" t="s">
        <v>3278</v>
      </c>
      <c r="C423" s="2125" t="n">
        <v>33</v>
      </c>
      <c r="D423" s="3088" t="s">
        <v>13</v>
      </c>
      <c r="E423" s="3089" t="s">
        <v>3279</v>
      </c>
      <c r="F423" s="2071" t="n">
        <v>1</v>
      </c>
      <c r="G423" s="2022" t="n">
        <v>90418.204</v>
      </c>
      <c r="H423" s="2022" t="n">
        <v>110045.545</v>
      </c>
      <c r="I423" s="2022" t="n">
        <f aca="false">H423-G423</f>
        <v>19627.341</v>
      </c>
      <c r="J423" s="2027" t="n">
        <v>1000</v>
      </c>
      <c r="K423" s="2024" t="n">
        <f aca="false">F423*I423*J423</f>
        <v>19627341</v>
      </c>
      <c r="L423" s="2025"/>
      <c r="M423" s="2025"/>
      <c r="N423" s="2024"/>
      <c r="O423" s="2027"/>
    </row>
    <row r="424" customFormat="false" ht="15.75" hidden="false" customHeight="false" outlineLevel="0" collapsed="false">
      <c r="A424" s="2016"/>
      <c r="B424" s="2017"/>
      <c r="C424" s="2125" t="n">
        <v>33</v>
      </c>
      <c r="D424" s="3088" t="s">
        <v>3005</v>
      </c>
      <c r="E424" s="3089" t="s">
        <v>3280</v>
      </c>
      <c r="F424" s="2071" t="n">
        <v>1</v>
      </c>
      <c r="G424" s="2022" t="n">
        <v>2952.64</v>
      </c>
      <c r="H424" s="2022" t="n">
        <v>2952.64</v>
      </c>
      <c r="I424" s="2022" t="n">
        <f aca="false">H424-G424</f>
        <v>0</v>
      </c>
      <c r="J424" s="2027" t="n">
        <v>480000</v>
      </c>
      <c r="K424" s="2024" t="n">
        <f aca="false">F424*I424*J424</f>
        <v>0</v>
      </c>
      <c r="L424" s="2025"/>
      <c r="M424" s="2025"/>
      <c r="N424" s="2024"/>
      <c r="O424" s="2027"/>
    </row>
    <row r="425" customFormat="false" ht="25.5" hidden="false" customHeight="false" outlineLevel="0" collapsed="false">
      <c r="A425" s="2016" t="n">
        <v>13</v>
      </c>
      <c r="B425" s="2017" t="s">
        <v>3281</v>
      </c>
      <c r="C425" s="2125" t="n">
        <v>33</v>
      </c>
      <c r="D425" s="3088" t="s">
        <v>13</v>
      </c>
      <c r="E425" s="3089" t="s">
        <v>3279</v>
      </c>
      <c r="F425" s="2071" t="n">
        <v>1</v>
      </c>
      <c r="G425" s="2022" t="n">
        <v>111480.344</v>
      </c>
      <c r="H425" s="2022" t="n">
        <v>111480.344</v>
      </c>
      <c r="I425" s="2022" t="n">
        <f aca="false">H425-G425</f>
        <v>0</v>
      </c>
      <c r="J425" s="2027" t="n">
        <v>1000</v>
      </c>
      <c r="K425" s="2024" t="n">
        <f aca="false">J425*I425*F425</f>
        <v>0</v>
      </c>
      <c r="L425" s="2025"/>
      <c r="M425" s="2025"/>
      <c r="N425" s="2024"/>
      <c r="O425" s="2027"/>
    </row>
    <row r="426" customFormat="false" ht="15.75" hidden="false" customHeight="false" outlineLevel="0" collapsed="false">
      <c r="A426" s="2016"/>
      <c r="B426" s="2017"/>
      <c r="C426" s="2125" t="n">
        <v>33</v>
      </c>
      <c r="D426" s="3088" t="s">
        <v>3005</v>
      </c>
      <c r="E426" s="3089" t="s">
        <v>3280</v>
      </c>
      <c r="F426" s="2071" t="n">
        <v>1</v>
      </c>
      <c r="G426" s="2022" t="n">
        <v>3493.81</v>
      </c>
      <c r="H426" s="2022" t="n">
        <v>3493.81</v>
      </c>
      <c r="I426" s="2022" t="n">
        <f aca="false">H426-G426</f>
        <v>0</v>
      </c>
      <c r="J426" s="2027" t="n">
        <v>480000</v>
      </c>
      <c r="K426" s="2024" t="n">
        <f aca="false">J426*I426*F426</f>
        <v>0</v>
      </c>
      <c r="L426" s="2025"/>
      <c r="M426" s="2025"/>
      <c r="N426" s="2024"/>
      <c r="O426" s="2027"/>
    </row>
    <row r="427" customFormat="false" ht="15.75" hidden="false" customHeight="false" outlineLevel="0" collapsed="false">
      <c r="A427" s="2016"/>
      <c r="B427" s="2037"/>
      <c r="C427" s="2038"/>
      <c r="D427" s="2038"/>
      <c r="E427" s="2728"/>
      <c r="F427" s="2041"/>
      <c r="G427" s="2041"/>
      <c r="H427" s="2041" t="n">
        <v>0</v>
      </c>
      <c r="I427" s="2041"/>
      <c r="J427" s="2037" t="s">
        <v>475</v>
      </c>
      <c r="K427" s="2094" t="n">
        <f aca="false">SUM(K423:K426)</f>
        <v>19627341</v>
      </c>
      <c r="L427" s="2049"/>
      <c r="M427" s="2049" t="n">
        <f aca="false">SUM(M423:M426)</f>
        <v>0</v>
      </c>
      <c r="N427" s="2024"/>
      <c r="O427" s="2027"/>
    </row>
    <row r="428" customFormat="false" ht="15.75" hidden="false" customHeight="false" outlineLevel="0" collapsed="false">
      <c r="A428" s="2016"/>
      <c r="B428" s="2058" t="s">
        <v>3282</v>
      </c>
      <c r="C428" s="2059"/>
      <c r="D428" s="2059"/>
      <c r="E428" s="2780"/>
      <c r="F428" s="2059"/>
      <c r="G428" s="2059"/>
      <c r="H428" s="2059" t="n">
        <v>0</v>
      </c>
      <c r="I428" s="2059"/>
      <c r="J428" s="2059"/>
      <c r="K428" s="2060"/>
      <c r="L428" s="2059"/>
      <c r="M428" s="2063"/>
      <c r="N428" s="2843"/>
      <c r="O428" s="2027"/>
    </row>
    <row r="429" customFormat="false" ht="16.5" hidden="false" customHeight="false" outlineLevel="0" collapsed="false">
      <c r="A429" s="2016"/>
      <c r="B429" s="2118" t="s">
        <v>1145</v>
      </c>
      <c r="C429" s="2018"/>
      <c r="D429" s="2141" t="s">
        <v>1108</v>
      </c>
      <c r="E429" s="1028"/>
      <c r="F429" s="2071"/>
      <c r="G429" s="2022"/>
      <c r="H429" s="2022" t="n">
        <v>0</v>
      </c>
      <c r="I429" s="2120"/>
      <c r="J429" s="2027"/>
      <c r="K429" s="2024"/>
      <c r="L429" s="2025"/>
      <c r="M429" s="2025"/>
      <c r="N429" s="2024"/>
      <c r="O429" s="2333"/>
      <c r="R429" s="0" t="str">
        <f aca="false">B429</f>
        <v>33/11 KV Transforfers</v>
      </c>
      <c r="S429" s="2124" t="n">
        <f aca="false">M429</f>
        <v>0</v>
      </c>
      <c r="T429" s="0" t="n">
        <v>0</v>
      </c>
      <c r="U429" s="1441"/>
      <c r="V429" s="2001"/>
      <c r="W429" s="1441"/>
    </row>
    <row r="430" customFormat="false" ht="25.5" hidden="false" customHeight="true" outlineLevel="0" collapsed="false">
      <c r="A430" s="2007" t="n">
        <v>7</v>
      </c>
      <c r="B430" s="2017" t="s">
        <v>3283</v>
      </c>
      <c r="C430" s="2125" t="n">
        <v>33</v>
      </c>
      <c r="D430" s="3088" t="s">
        <v>13</v>
      </c>
      <c r="E430" s="3089" t="s">
        <v>3284</v>
      </c>
      <c r="F430" s="2071" t="n">
        <v>1.36</v>
      </c>
      <c r="G430" s="2212" t="n">
        <v>43922.238</v>
      </c>
      <c r="H430" s="2212" t="n">
        <v>50642.239</v>
      </c>
      <c r="I430" s="2212" t="n">
        <f aca="false">H430-G430</f>
        <v>6720.001</v>
      </c>
      <c r="J430" s="2027" t="n">
        <v>1000</v>
      </c>
      <c r="K430" s="2024"/>
      <c r="L430" s="2128" t="n">
        <f aca="false">I430*J430*F430</f>
        <v>9139201.36000001</v>
      </c>
      <c r="M430" s="2128" t="n">
        <f aca="false">L430*$K$446/$L$446</f>
        <v>8209274.74592649</v>
      </c>
      <c r="N430" s="3090"/>
      <c r="O430" s="3091" t="n">
        <f aca="false">M434</f>
        <v>15480722.8461508</v>
      </c>
      <c r="P430" s="3092" t="s">
        <v>3285</v>
      </c>
      <c r="Q430" s="3093" t="n">
        <f aca="false">$N$490</f>
        <v>-12.5787201119823</v>
      </c>
      <c r="R430" s="0" t="str">
        <f aca="false">B430</f>
        <v>33/11 KV Transformer, T-3</v>
      </c>
      <c r="S430" s="2124" t="n">
        <f aca="false">M430</f>
        <v>8209274.74592649</v>
      </c>
      <c r="T430" s="0" t="n">
        <v>9361396.9662681</v>
      </c>
      <c r="U430" s="1441" t="n">
        <f aca="false">S430-T430</f>
        <v>-1152122.22034161</v>
      </c>
      <c r="V430" s="2001" t="n">
        <f aca="false">U430/T430*100</f>
        <v>-12.3071612548111</v>
      </c>
      <c r="W430" s="1441" t="str">
        <f aca="false">IF(V430&gt;40,"FAULT",IF(V430&lt;-40,"CHECK","OK"))</f>
        <v>OK</v>
      </c>
    </row>
    <row r="431" customFormat="false" ht="15.75" hidden="false" customHeight="false" outlineLevel="0" collapsed="false">
      <c r="A431" s="2016"/>
      <c r="B431" s="2017"/>
      <c r="C431" s="2125" t="n">
        <v>33</v>
      </c>
      <c r="D431" s="3088" t="s">
        <v>3005</v>
      </c>
      <c r="E431" s="3089" t="s">
        <v>3286</v>
      </c>
      <c r="F431" s="2071" t="n">
        <v>1</v>
      </c>
      <c r="G431" s="2212" t="n">
        <v>0</v>
      </c>
      <c r="H431" s="2212" t="n">
        <v>0</v>
      </c>
      <c r="I431" s="2212" t="n">
        <f aca="false">H431-G431</f>
        <v>0</v>
      </c>
      <c r="J431" s="2027" t="n">
        <v>180000</v>
      </c>
      <c r="K431" s="2024"/>
      <c r="L431" s="2128" t="n">
        <f aca="false">F431*I431*J431</f>
        <v>0</v>
      </c>
      <c r="M431" s="2128" t="n">
        <f aca="false">L431*$K$446/$L$446</f>
        <v>0</v>
      </c>
      <c r="N431" s="3090"/>
      <c r="O431" s="3091"/>
      <c r="P431" s="3092"/>
      <c r="Q431" s="3093"/>
      <c r="R431" s="0" t="n">
        <f aca="false">B431</f>
        <v>0</v>
      </c>
      <c r="S431" s="2124" t="n">
        <f aca="false">M431</f>
        <v>0</v>
      </c>
      <c r="T431" s="0" t="n">
        <v>0</v>
      </c>
      <c r="U431" s="1441" t="n">
        <f aca="false">S431-T431</f>
        <v>0</v>
      </c>
      <c r="V431" s="2001" t="e">
        <f aca="false">U431/T431*100</f>
        <v>#DIV/0!</v>
      </c>
      <c r="W431" s="1441" t="e">
        <f aca="false">IF(V431&gt;40,"FAULT",IF(V431&lt;-40,"CHECK","OK"))</f>
        <v>#DIV/0!</v>
      </c>
    </row>
    <row r="432" customFormat="false" ht="25.5" hidden="false" customHeight="false" outlineLevel="0" collapsed="false">
      <c r="A432" s="2027" t="n">
        <v>11</v>
      </c>
      <c r="B432" s="2017" t="s">
        <v>3287</v>
      </c>
      <c r="C432" s="2125" t="n">
        <v>33</v>
      </c>
      <c r="D432" s="3088" t="s">
        <v>13</v>
      </c>
      <c r="E432" s="3089" t="s">
        <v>3288</v>
      </c>
      <c r="F432" s="2071" t="n">
        <v>1</v>
      </c>
      <c r="G432" s="2212" t="n">
        <v>37839.029</v>
      </c>
      <c r="H432" s="2212" t="n">
        <v>45927.458</v>
      </c>
      <c r="I432" s="2212" t="n">
        <f aca="false">H432-G432</f>
        <v>8088.429</v>
      </c>
      <c r="J432" s="2027" t="n">
        <v>1000</v>
      </c>
      <c r="K432" s="2024"/>
      <c r="L432" s="2128" t="n">
        <f aca="false">F432*I432*J432</f>
        <v>8088429</v>
      </c>
      <c r="M432" s="2128" t="n">
        <f aca="false">L432*$K$446/$L$446</f>
        <v>7265419.95392904</v>
      </c>
      <c r="N432" s="3090"/>
      <c r="O432" s="3091"/>
      <c r="P432" s="3092"/>
      <c r="Q432" s="3093"/>
      <c r="R432" s="0" t="str">
        <f aca="false">B432</f>
        <v>33/11 KV Transformer, T-4</v>
      </c>
      <c r="S432" s="2124" t="n">
        <f aca="false">M432</f>
        <v>7265419.95392904</v>
      </c>
      <c r="T432" s="0" t="n">
        <v>7756788.9605643</v>
      </c>
      <c r="U432" s="1441" t="n">
        <f aca="false">S432-T432</f>
        <v>-491369.006635264</v>
      </c>
      <c r="V432" s="2001" t="n">
        <f aca="false">U432/T432*100</f>
        <v>-6.3346960853698</v>
      </c>
      <c r="W432" s="1441" t="str">
        <f aca="false">IF(V432&gt;40,"FAULT",IF(V432&lt;-40,"CHECK","OK"))</f>
        <v>OK</v>
      </c>
    </row>
    <row r="433" customFormat="false" ht="16.5" hidden="false" customHeight="false" outlineLevel="0" collapsed="false">
      <c r="A433" s="2027"/>
      <c r="B433" s="2017"/>
      <c r="C433" s="2125" t="n">
        <v>33</v>
      </c>
      <c r="D433" s="3088" t="s">
        <v>3005</v>
      </c>
      <c r="E433" s="3089" t="s">
        <v>3289</v>
      </c>
      <c r="F433" s="2071" t="n">
        <v>1</v>
      </c>
      <c r="G433" s="2212" t="n">
        <v>6114.386</v>
      </c>
      <c r="H433" s="2212" t="n">
        <v>6159.359</v>
      </c>
      <c r="I433" s="2212" t="n">
        <f aca="false">H433-G433</f>
        <v>44.973</v>
      </c>
      <c r="J433" s="2027" t="n">
        <v>180000</v>
      </c>
      <c r="K433" s="2024"/>
      <c r="L433" s="2128" t="n">
        <f aca="false">F433*I433*J433</f>
        <v>8095139.99999999</v>
      </c>
      <c r="M433" s="2128" t="n">
        <f aca="false">L433*$K$446/$L$446</f>
        <v>7271448.10022429</v>
      </c>
      <c r="N433" s="3090"/>
      <c r="O433" s="3091"/>
      <c r="P433" s="3092"/>
      <c r="Q433" s="3093"/>
      <c r="R433" s="0" t="n">
        <f aca="false">B433</f>
        <v>0</v>
      </c>
      <c r="S433" s="2124" t="n">
        <f aca="false">M433</f>
        <v>7271448.10022429</v>
      </c>
      <c r="T433" s="0" t="n">
        <v>7753908.31926308</v>
      </c>
      <c r="U433" s="1441" t="n">
        <f aca="false">S433-T433</f>
        <v>-482460.219038788</v>
      </c>
      <c r="V433" s="2001" t="n">
        <f aca="false">U433/T433*100</f>
        <v>-6.22215532056536</v>
      </c>
      <c r="W433" s="1441" t="str">
        <f aca="false">IF(V433&gt;40,"FAULT",IF(V433&lt;-40,"CHECK","OK"))</f>
        <v>OK</v>
      </c>
    </row>
    <row r="434" customFormat="false" ht="16.5" hidden="false" customHeight="false" outlineLevel="0" collapsed="false">
      <c r="A434" s="2027"/>
      <c r="B434" s="2118" t="s">
        <v>1151</v>
      </c>
      <c r="C434" s="2038"/>
      <c r="D434" s="3088"/>
      <c r="E434" s="2728"/>
      <c r="F434" s="2041"/>
      <c r="G434" s="2041"/>
      <c r="H434" s="2041" t="n">
        <v>0</v>
      </c>
      <c r="I434" s="2041"/>
      <c r="J434" s="2037" t="s">
        <v>475</v>
      </c>
      <c r="K434" s="2024"/>
      <c r="L434" s="2130" t="n">
        <f aca="false">L430+L433</f>
        <v>17234341.36</v>
      </c>
      <c r="M434" s="2130" t="n">
        <f aca="false">M430+M433</f>
        <v>15480722.8461508</v>
      </c>
      <c r="N434" s="2136"/>
      <c r="O434" s="3094"/>
      <c r="R434" s="0" t="str">
        <f aca="false">B434</f>
        <v>33 KV Feeders</v>
      </c>
      <c r="S434" s="2124" t="n">
        <f aca="false">M434</f>
        <v>15480722.8461508</v>
      </c>
      <c r="T434" s="0" t="n">
        <v>17115305.2855312</v>
      </c>
      <c r="U434" s="1441" t="n">
        <f aca="false">S434-T434</f>
        <v>-1634582.4393804</v>
      </c>
      <c r="V434" s="2001" t="n">
        <f aca="false">U434/T434*100</f>
        <v>-9.55041357493186</v>
      </c>
      <c r="W434" s="1441" t="str">
        <f aca="false">IF(V434&gt;40,"FAULT",IF(V434&lt;-40,"CHECK","OK"))</f>
        <v>OK</v>
      </c>
    </row>
    <row r="435" customFormat="false" ht="15.75" hidden="false" customHeight="true" outlineLevel="0" collapsed="false">
      <c r="A435" s="2394" t="n">
        <v>6</v>
      </c>
      <c r="B435" s="2337" t="s">
        <v>3290</v>
      </c>
      <c r="C435" s="2395" t="n">
        <v>33</v>
      </c>
      <c r="D435" s="3095" t="s">
        <v>13</v>
      </c>
      <c r="E435" s="3096" t="s">
        <v>3291</v>
      </c>
      <c r="F435" s="2490" t="n">
        <v>1</v>
      </c>
      <c r="G435" s="2134" t="n">
        <v>15989040</v>
      </c>
      <c r="H435" s="2134" t="n">
        <v>15989040</v>
      </c>
      <c r="I435" s="2052" t="n">
        <f aca="false">H435-G435</f>
        <v>0</v>
      </c>
      <c r="J435" s="2398" t="n">
        <v>1</v>
      </c>
      <c r="K435" s="2401"/>
      <c r="L435" s="2338" t="n">
        <f aca="false">I435*J435*F435</f>
        <v>0</v>
      </c>
      <c r="M435" s="2338" t="n">
        <f aca="false">L435*$K$446/$L$446</f>
        <v>0</v>
      </c>
      <c r="N435" s="3090"/>
      <c r="O435" s="3097" t="n">
        <f aca="false">M435+M444</f>
        <v>0</v>
      </c>
      <c r="P435" s="3092" t="s">
        <v>3292</v>
      </c>
      <c r="Q435" s="3098"/>
      <c r="R435" s="0" t="str">
        <f aca="false">B435</f>
        <v>33 kV Laxmi Narayan Cotton Mill-1****</v>
      </c>
      <c r="S435" s="2124" t="n">
        <f aca="false">M435</f>
        <v>0</v>
      </c>
      <c r="T435" s="0" t="n">
        <v>7306501.51053329</v>
      </c>
      <c r="U435" s="1441" t="n">
        <f aca="false">S435-T435</f>
        <v>-7306501.51053329</v>
      </c>
      <c r="V435" s="2001" t="n">
        <f aca="false">U435/T435*100</f>
        <v>-100</v>
      </c>
      <c r="W435" s="1441" t="str">
        <f aca="false">IF(V435&gt;40,"FAULT",IF(V435&lt;-40,"CHECK","OK"))</f>
        <v>CHECK</v>
      </c>
    </row>
    <row r="436" customFormat="false" ht="25.5" hidden="false" customHeight="false" outlineLevel="0" collapsed="false">
      <c r="A436" s="2394" t="n">
        <v>8</v>
      </c>
      <c r="B436" s="2337" t="s">
        <v>3293</v>
      </c>
      <c r="C436" s="2395" t="n">
        <v>33</v>
      </c>
      <c r="D436" s="3095" t="s">
        <v>13</v>
      </c>
      <c r="E436" s="3096" t="s">
        <v>3294</v>
      </c>
      <c r="F436" s="2490" t="n">
        <v>1.5</v>
      </c>
      <c r="G436" s="2134" t="n">
        <v>39497.251</v>
      </c>
      <c r="H436" s="2134" t="n">
        <v>39497.251</v>
      </c>
      <c r="I436" s="2052" t="n">
        <f aca="false">H436-G436</f>
        <v>0</v>
      </c>
      <c r="J436" s="2398" t="n">
        <v>1000</v>
      </c>
      <c r="K436" s="2399"/>
      <c r="L436" s="2338" t="n">
        <f aca="false">F436*I436*J436</f>
        <v>0</v>
      </c>
      <c r="M436" s="2338" t="n">
        <f aca="false">L436*$K$446/$L$446</f>
        <v>0</v>
      </c>
      <c r="N436" s="3090"/>
      <c r="O436" s="3097"/>
      <c r="P436" s="3092"/>
      <c r="Q436" s="3098"/>
      <c r="R436" s="0" t="str">
        <f aca="false">B436</f>
        <v>33 KV Fatullah Circuit-1 (F-1)</v>
      </c>
      <c r="S436" s="2124" t="n">
        <f aca="false">M436</f>
        <v>0</v>
      </c>
      <c r="T436" s="0" t="n">
        <v>0</v>
      </c>
      <c r="U436" s="1441" t="n">
        <f aca="false">S436-T436</f>
        <v>0</v>
      </c>
      <c r="V436" s="2001" t="e">
        <f aca="false">U436/T436*100</f>
        <v>#DIV/0!</v>
      </c>
      <c r="W436" s="1441" t="e">
        <f aca="false">IF(V436&gt;40,"FAULT",IF(V436&lt;-40,"CHECK","OK"))</f>
        <v>#DIV/0!</v>
      </c>
    </row>
    <row r="437" customFormat="false" ht="16.5" hidden="false" customHeight="false" outlineLevel="0" collapsed="false">
      <c r="A437" s="2394"/>
      <c r="B437" s="2337"/>
      <c r="C437" s="2395" t="n">
        <v>33</v>
      </c>
      <c r="D437" s="3095" t="s">
        <v>3005</v>
      </c>
      <c r="E437" s="3096" t="s">
        <v>3295</v>
      </c>
      <c r="F437" s="2490" t="n">
        <v>1.5</v>
      </c>
      <c r="G437" s="2134" t="n">
        <v>3439.516</v>
      </c>
      <c r="H437" s="2134" t="n">
        <v>3439.516</v>
      </c>
      <c r="I437" s="2052" t="n">
        <f aca="false">H437-G437</f>
        <v>0</v>
      </c>
      <c r="J437" s="2398" t="n">
        <v>180000</v>
      </c>
      <c r="K437" s="2399"/>
      <c r="L437" s="2338" t="n">
        <f aca="false">F437*I437*J437</f>
        <v>0</v>
      </c>
      <c r="M437" s="2338" t="n">
        <f aca="false">L437*$K$446/$L$446</f>
        <v>0</v>
      </c>
      <c r="N437" s="3090"/>
      <c r="O437" s="3097"/>
      <c r="P437" s="3092"/>
      <c r="Q437" s="3098"/>
      <c r="R437" s="0" t="n">
        <f aca="false">B437</f>
        <v>0</v>
      </c>
      <c r="S437" s="2124" t="n">
        <f aca="false">M437</f>
        <v>0</v>
      </c>
      <c r="T437" s="0" t="n">
        <v>0</v>
      </c>
      <c r="U437" s="1441" t="n">
        <f aca="false">S437-T437</f>
        <v>0</v>
      </c>
      <c r="V437" s="2001" t="e">
        <f aca="false">U437/T437*100</f>
        <v>#DIV/0!</v>
      </c>
      <c r="W437" s="1441" t="e">
        <f aca="false">IF(V437&gt;40,"FAULT",IF(V437&lt;-40,"CHECK","OK"))</f>
        <v>#DIV/0!</v>
      </c>
    </row>
    <row r="438" customFormat="false" ht="16.5" hidden="false" customHeight="false" outlineLevel="0" collapsed="false">
      <c r="A438" s="2132" t="n">
        <v>10</v>
      </c>
      <c r="B438" s="2017" t="s">
        <v>3296</v>
      </c>
      <c r="C438" s="2125" t="n">
        <v>33</v>
      </c>
      <c r="D438" s="3088" t="s">
        <v>13</v>
      </c>
      <c r="E438" s="3089"/>
      <c r="F438" s="2071" t="n">
        <v>1</v>
      </c>
      <c r="G438" s="2120" t="n">
        <v>9902.221</v>
      </c>
      <c r="H438" s="2120" t="n">
        <v>9902.222</v>
      </c>
      <c r="I438" s="2022" t="n">
        <f aca="false">H438-G438</f>
        <v>0.00100000000020373</v>
      </c>
      <c r="J438" s="2027" t="n">
        <v>1000</v>
      </c>
      <c r="K438" s="2138" t="s">
        <v>1272</v>
      </c>
      <c r="L438" s="2128" t="n">
        <v>10962.5847165876</v>
      </c>
      <c r="M438" s="2128" t="n">
        <f aca="false">L438*$K$446/$L$446</f>
        <v>9847.12627712166</v>
      </c>
      <c r="N438" s="2214" t="s">
        <v>117</v>
      </c>
      <c r="O438" s="3099"/>
      <c r="P438" s="3100"/>
      <c r="Q438" s="3101"/>
      <c r="R438" s="0" t="str">
        <f aca="false">B438</f>
        <v>33 kV Azizu Recycling  (Old Shyampur Feeder)[ Feeder-3]</v>
      </c>
      <c r="S438" s="2124" t="n">
        <f aca="false">M438</f>
        <v>9847.12627712166</v>
      </c>
      <c r="T438" s="0" t="n">
        <v>10991.741839176</v>
      </c>
      <c r="U438" s="1441" t="n">
        <f aca="false">S438-T438</f>
        <v>-1144.61556205435</v>
      </c>
      <c r="V438" s="2001" t="n">
        <f aca="false">U438/T438*100</f>
        <v>-10.4134138046691</v>
      </c>
      <c r="W438" s="1441" t="str">
        <f aca="false">IF(V438&gt;40,"FAULT",IF(V438&lt;-40,"CHECK","OK"))</f>
        <v>OK</v>
      </c>
    </row>
    <row r="439" customFormat="false" ht="15.75" hidden="false" customHeight="true" outlineLevel="0" collapsed="false">
      <c r="A439" s="2132"/>
      <c r="B439" s="2017"/>
      <c r="C439" s="2125" t="n">
        <v>33</v>
      </c>
      <c r="D439" s="3088" t="s">
        <v>3005</v>
      </c>
      <c r="E439" s="3089" t="s">
        <v>3297</v>
      </c>
      <c r="F439" s="2071" t="n">
        <v>1</v>
      </c>
      <c r="G439" s="2120" t="n">
        <v>0</v>
      </c>
      <c r="H439" s="2120" t="n">
        <v>0</v>
      </c>
      <c r="I439" s="2053" t="n">
        <f aca="false">H439-G439</f>
        <v>0</v>
      </c>
      <c r="J439" s="2027" t="n">
        <v>180000</v>
      </c>
      <c r="K439" s="2135"/>
      <c r="L439" s="2128" t="n">
        <f aca="false">F439*I439*J439</f>
        <v>0</v>
      </c>
      <c r="M439" s="2128" t="n">
        <f aca="false">L439*$K$446/$L$446</f>
        <v>0</v>
      </c>
      <c r="N439" s="3090"/>
      <c r="O439" s="3097" t="n">
        <f aca="false">M436+M442</f>
        <v>0</v>
      </c>
      <c r="P439" s="3102" t="s">
        <v>3298</v>
      </c>
      <c r="Q439" s="3098"/>
      <c r="R439" s="0" t="n">
        <f aca="false">B439</f>
        <v>0</v>
      </c>
      <c r="S439" s="2124" t="n">
        <f aca="false">M439</f>
        <v>0</v>
      </c>
      <c r="T439" s="0" t="n">
        <v>0</v>
      </c>
      <c r="U439" s="1441" t="n">
        <f aca="false">S439-T439</f>
        <v>0</v>
      </c>
      <c r="V439" s="2001" t="e">
        <f aca="false">U439/T439*100</f>
        <v>#DIV/0!</v>
      </c>
      <c r="W439" s="1441" t="e">
        <f aca="false">IF(V439&gt;40,"FAULT",IF(V439&lt;-40,"CHECK","OK"))</f>
        <v>#DIV/0!</v>
      </c>
    </row>
    <row r="440" customFormat="false" ht="25.5" hidden="false" customHeight="true" outlineLevel="0" collapsed="false">
      <c r="A440" s="2394" t="n">
        <v>12</v>
      </c>
      <c r="B440" s="2337" t="s">
        <v>3299</v>
      </c>
      <c r="C440" s="2395" t="n">
        <v>33</v>
      </c>
      <c r="D440" s="3095" t="s">
        <v>13</v>
      </c>
      <c r="E440" s="3096" t="s">
        <v>3300</v>
      </c>
      <c r="F440" s="2490" t="n">
        <v>1</v>
      </c>
      <c r="G440" s="2134" t="n">
        <v>55353.737</v>
      </c>
      <c r="H440" s="2134" t="n">
        <v>59915.41</v>
      </c>
      <c r="I440" s="2052" t="n">
        <f aca="false">H440-G440</f>
        <v>4561.673</v>
      </c>
      <c r="J440" s="2398" t="n">
        <v>1000</v>
      </c>
      <c r="K440" s="2401"/>
      <c r="L440" s="2338" t="n">
        <f aca="false">F440*I440*J440</f>
        <v>4561673</v>
      </c>
      <c r="M440" s="2338" t="n">
        <f aca="false">L440*$K$446/$L$446</f>
        <v>4097516.3455721</v>
      </c>
      <c r="N440" s="3090"/>
      <c r="O440" s="3097"/>
      <c r="P440" s="3102"/>
      <c r="Q440" s="3098"/>
      <c r="R440" s="0" t="str">
        <f aca="false">B440</f>
        <v>33 KV Panchabati Bscic (Feeder-2)</v>
      </c>
      <c r="S440" s="2124" t="n">
        <f aca="false">M440</f>
        <v>4097516.3455721</v>
      </c>
      <c r="T440" s="0" t="n">
        <v>5084619.66018313</v>
      </c>
      <c r="U440" s="1441" t="n">
        <f aca="false">S440-T440</f>
        <v>-987103.314611036</v>
      </c>
      <c r="V440" s="2001" t="n">
        <f aca="false">U440/T440*100</f>
        <v>-19.4135133123307</v>
      </c>
      <c r="W440" s="1441" t="str">
        <f aca="false">IF(V440&gt;40,"FAULT",IF(V440&lt;-40,"CHECK","OK"))</f>
        <v>OK</v>
      </c>
    </row>
    <row r="441" customFormat="false" ht="16.5" hidden="false" customHeight="false" outlineLevel="0" collapsed="false">
      <c r="A441" s="2394"/>
      <c r="B441" s="2337"/>
      <c r="C441" s="2395" t="n">
        <v>33</v>
      </c>
      <c r="D441" s="3095" t="s">
        <v>3005</v>
      </c>
      <c r="E441" s="3096" t="s">
        <v>3301</v>
      </c>
      <c r="F441" s="2490" t="n">
        <v>1.5</v>
      </c>
      <c r="G441" s="2134" t="n">
        <v>1313.084</v>
      </c>
      <c r="H441" s="2134" t="n">
        <v>1330.064</v>
      </c>
      <c r="I441" s="2052" t="n">
        <f aca="false">H441-G441</f>
        <v>16.98</v>
      </c>
      <c r="J441" s="2398" t="n">
        <v>180000</v>
      </c>
      <c r="K441" s="2401"/>
      <c r="L441" s="2338" t="n">
        <f aca="false">F441*I441*J441</f>
        <v>4584600</v>
      </c>
      <c r="M441" s="2338" t="n">
        <f aca="false">L441*$K$446/$L$446</f>
        <v>4118110.49102157</v>
      </c>
      <c r="N441" s="2214"/>
      <c r="O441" s="3103"/>
      <c r="P441" s="3100"/>
      <c r="Q441" s="3101"/>
      <c r="R441" s="0" t="n">
        <f aca="false">B441</f>
        <v>0</v>
      </c>
      <c r="S441" s="2124" t="n">
        <f aca="false">M441</f>
        <v>4118110.49102157</v>
      </c>
      <c r="T441" s="0" t="n">
        <v>5104119.38591524</v>
      </c>
      <c r="U441" s="1441" t="n">
        <f aca="false">S441-T441</f>
        <v>-986008.894893668</v>
      </c>
      <c r="V441" s="2001" t="n">
        <f aca="false">U441/T441*100</f>
        <v>-19.3179042326978</v>
      </c>
      <c r="W441" s="1441" t="str">
        <f aca="false">IF(V441&gt;40,"FAULT",IF(V441&lt;-40,"CHECK","OK"))</f>
        <v>OK</v>
      </c>
    </row>
    <row r="442" customFormat="false" ht="20.25" hidden="false" customHeight="true" outlineLevel="0" collapsed="false">
      <c r="A442" s="2394" t="n">
        <v>14</v>
      </c>
      <c r="B442" s="2337" t="s">
        <v>3302</v>
      </c>
      <c r="C442" s="2395" t="n">
        <v>33</v>
      </c>
      <c r="D442" s="3095" t="s">
        <v>13</v>
      </c>
      <c r="E442" s="3096" t="s">
        <v>3303</v>
      </c>
      <c r="F442" s="2490" t="n">
        <v>1.5</v>
      </c>
      <c r="G442" s="2134" t="n">
        <v>42619.196</v>
      </c>
      <c r="H442" s="2134" t="n">
        <v>42619.196</v>
      </c>
      <c r="I442" s="2052" t="n">
        <f aca="false">H442-G442</f>
        <v>0</v>
      </c>
      <c r="J442" s="2398" t="n">
        <v>1000</v>
      </c>
      <c r="K442" s="2401"/>
      <c r="L442" s="2338" t="n">
        <f aca="false">F442*I442*J442</f>
        <v>0</v>
      </c>
      <c r="M442" s="2338" t="n">
        <f aca="false">L442*$K$446/$L$446</f>
        <v>0</v>
      </c>
      <c r="N442" s="3090"/>
      <c r="O442" s="3097" t="n">
        <f aca="false">M440</f>
        <v>4097516.3455721</v>
      </c>
      <c r="P442" s="3092" t="s">
        <v>3304</v>
      </c>
      <c r="Q442" s="3098"/>
      <c r="R442" s="0" t="str">
        <f aca="false">B442</f>
        <v>33 KV Fatullah Circuit-2 (F-4)</v>
      </c>
      <c r="S442" s="2124" t="n">
        <f aca="false">M442</f>
        <v>0</v>
      </c>
      <c r="T442" s="0" t="n">
        <v>0</v>
      </c>
      <c r="U442" s="1441" t="n">
        <f aca="false">S442-T442</f>
        <v>0</v>
      </c>
      <c r="V442" s="2001" t="e">
        <f aca="false">U442/T442*100</f>
        <v>#DIV/0!</v>
      </c>
      <c r="W442" s="1441" t="e">
        <f aca="false">IF(V442&gt;40,"FAULT",IF(V442&lt;-40,"CHECK","OK"))</f>
        <v>#DIV/0!</v>
      </c>
    </row>
    <row r="443" customFormat="false" ht="20.25" hidden="false" customHeight="true" outlineLevel="0" collapsed="false">
      <c r="A443" s="2394"/>
      <c r="B443" s="2337"/>
      <c r="C443" s="2395" t="n">
        <v>33</v>
      </c>
      <c r="D443" s="3095" t="s">
        <v>3005</v>
      </c>
      <c r="E443" s="3096" t="s">
        <v>3305</v>
      </c>
      <c r="F443" s="2490" t="n">
        <v>1.5</v>
      </c>
      <c r="G443" s="2134" t="n">
        <v>3846.344</v>
      </c>
      <c r="H443" s="2134" t="n">
        <v>3846.344</v>
      </c>
      <c r="I443" s="2052" t="n">
        <f aca="false">H443-G443</f>
        <v>0</v>
      </c>
      <c r="J443" s="2398" t="n">
        <v>180000</v>
      </c>
      <c r="K443" s="2399"/>
      <c r="L443" s="2338" t="n">
        <f aca="false">F443*I443*J443</f>
        <v>0</v>
      </c>
      <c r="M443" s="2338" t="n">
        <f aca="false">L443*$K$446/$L$446</f>
        <v>0</v>
      </c>
      <c r="N443" s="3090"/>
      <c r="O443" s="3097"/>
      <c r="P443" s="3092"/>
      <c r="Q443" s="3098"/>
      <c r="R443" s="0" t="n">
        <f aca="false">B443</f>
        <v>0</v>
      </c>
      <c r="S443" s="2124" t="n">
        <f aca="false">M443</f>
        <v>0</v>
      </c>
      <c r="T443" s="0" t="n">
        <v>0</v>
      </c>
      <c r="U443" s="1441" t="n">
        <f aca="false">S443-T443</f>
        <v>0</v>
      </c>
      <c r="V443" s="2001" t="e">
        <f aca="false">U443/T443*100</f>
        <v>#DIV/0!</v>
      </c>
      <c r="W443" s="1441" t="e">
        <f aca="false">IF(V443&gt;40,"FAULT",IF(V443&lt;-40,"CHECK","OK"))</f>
        <v>#DIV/0!</v>
      </c>
    </row>
    <row r="444" customFormat="false" ht="15.75" hidden="false" customHeight="false" outlineLevel="0" collapsed="false">
      <c r="A444" s="2394" t="n">
        <v>15</v>
      </c>
      <c r="B444" s="2337" t="s">
        <v>3306</v>
      </c>
      <c r="C444" s="2395" t="n">
        <v>33</v>
      </c>
      <c r="D444" s="3095" t="s">
        <v>13</v>
      </c>
      <c r="E444" s="3096" t="s">
        <v>3307</v>
      </c>
      <c r="F444" s="2490" t="n">
        <v>1</v>
      </c>
      <c r="G444" s="2134" t="n">
        <v>12822240</v>
      </c>
      <c r="H444" s="2134" t="n">
        <v>12822240</v>
      </c>
      <c r="I444" s="2052" t="n">
        <f aca="false">H444-G444</f>
        <v>0</v>
      </c>
      <c r="J444" s="2398" t="n">
        <v>1</v>
      </c>
      <c r="K444" s="2401"/>
      <c r="L444" s="2338" t="n">
        <f aca="false">F444*I444*J444</f>
        <v>0</v>
      </c>
      <c r="M444" s="2338" t="n">
        <f aca="false">L444*$K$446/$L$446</f>
        <v>0</v>
      </c>
      <c r="N444" s="2214"/>
      <c r="O444" s="2703"/>
      <c r="P444" s="3104"/>
      <c r="Q444" s="3104"/>
      <c r="R444" s="0" t="str">
        <f aca="false">B444</f>
        <v>33 kV Laxmi Narayan Cotton Mill-2****</v>
      </c>
      <c r="S444" s="2124" t="n">
        <f aca="false">M444</f>
        <v>0</v>
      </c>
      <c r="T444" s="0" t="n">
        <v>9282142.17191321</v>
      </c>
      <c r="U444" s="1441" t="n">
        <f aca="false">S444-T444</f>
        <v>-9282142.17191321</v>
      </c>
      <c r="V444" s="2001" t="n">
        <f aca="false">U444/T444*100</f>
        <v>-100</v>
      </c>
      <c r="W444" s="1441" t="str">
        <f aca="false">IF(V444&gt;40,"FAULT",IF(V444&lt;-40,"CHECK","OK"))</f>
        <v>CHECK</v>
      </c>
    </row>
    <row r="445" customFormat="false" ht="15.75" hidden="false" customHeight="false" outlineLevel="0" collapsed="false">
      <c r="A445" s="2132"/>
      <c r="B445" s="2142"/>
      <c r="C445" s="2143"/>
      <c r="D445" s="2143"/>
      <c r="E445" s="2932"/>
      <c r="F445" s="2145"/>
      <c r="G445" s="2145"/>
      <c r="H445" s="2145"/>
      <c r="I445" s="2145"/>
      <c r="J445" s="2037" t="s">
        <v>475</v>
      </c>
      <c r="K445" s="2024"/>
      <c r="L445" s="2130" t="n">
        <f aca="false">L435+L436+L438+L440+L442+L444</f>
        <v>4572635.58471659</v>
      </c>
      <c r="M445" s="2130" t="n">
        <f aca="false">M435+M436+M438+M440+M442+M444</f>
        <v>4107363.47184922</v>
      </c>
      <c r="N445" s="2136"/>
      <c r="O445" s="3105"/>
      <c r="R445" s="0" t="n">
        <f aca="false">B445</f>
        <v>0</v>
      </c>
      <c r="S445" s="2124" t="n">
        <f aca="false">M445</f>
        <v>4107363.47184922</v>
      </c>
      <c r="T445" s="0" t="n">
        <v>21684255.0844688</v>
      </c>
      <c r="U445" s="1441" t="n">
        <f aca="false">S445-T445</f>
        <v>-17576891.6126196</v>
      </c>
      <c r="V445" s="2001" t="n">
        <f aca="false">U445/T445*100</f>
        <v>-81.0583141738123</v>
      </c>
      <c r="W445" s="1441" t="str">
        <f aca="false">IF(V445&gt;40,"FAULT",IF(V445&lt;-40,"CHECK","OK"))</f>
        <v>CHECK</v>
      </c>
    </row>
    <row r="446" customFormat="false" ht="20.25" hidden="false" customHeight="true" outlineLevel="0" collapsed="false">
      <c r="A446" s="2132"/>
      <c r="B446" s="2142"/>
      <c r="C446" s="2143"/>
      <c r="D446" s="2143"/>
      <c r="E446" s="2932"/>
      <c r="F446" s="2145"/>
      <c r="G446" s="2145"/>
      <c r="H446" s="2145"/>
      <c r="I446" s="2146" t="s">
        <v>1187</v>
      </c>
      <c r="J446" s="2146"/>
      <c r="K446" s="2043" t="n">
        <f aca="false">K427*0.998</f>
        <v>19588086.318</v>
      </c>
      <c r="L446" s="2287" t="n">
        <f aca="false">L434+L445</f>
        <v>21806976.9447166</v>
      </c>
      <c r="M446" s="2287" t="n">
        <f aca="false">M445+M434</f>
        <v>19588086.318</v>
      </c>
      <c r="N446" s="2325" t="n">
        <f aca="false">(M446-L446)/L446*100</f>
        <v>-10.1751408842306</v>
      </c>
      <c r="O446" s="2240"/>
    </row>
    <row r="447" customFormat="false" ht="15.75" hidden="false" customHeight="false" outlineLevel="0" collapsed="false">
      <c r="A447" s="2077"/>
      <c r="B447" s="2078"/>
      <c r="C447" s="2051"/>
      <c r="D447" s="2418"/>
      <c r="K447" s="2080"/>
      <c r="L447" s="2077"/>
      <c r="M447" s="2077"/>
      <c r="N447" s="2556"/>
      <c r="O447" s="2077"/>
    </row>
    <row r="448" customFormat="false" ht="15.75" hidden="false" customHeight="false" outlineLevel="0" collapsed="false">
      <c r="A448" s="2077"/>
      <c r="N448" s="2556"/>
      <c r="O448" s="2077"/>
    </row>
    <row r="449" customFormat="false" ht="16.5" hidden="false" customHeight="false" outlineLevel="0" collapsed="false">
      <c r="A449" s="2077"/>
      <c r="N449" s="2556"/>
      <c r="O449" s="2077"/>
    </row>
    <row r="450" customFormat="false" ht="15.75" hidden="false" customHeight="false" outlineLevel="0" collapsed="false">
      <c r="A450" s="2077"/>
      <c r="F450" s="2083" t="s">
        <v>2283</v>
      </c>
      <c r="G450" s="2083"/>
      <c r="H450" s="2083"/>
      <c r="I450" s="2082" t="s">
        <v>212</v>
      </c>
      <c r="N450" s="2556"/>
      <c r="O450" s="2077"/>
    </row>
    <row r="451" customFormat="false" ht="15.75" hidden="false" customHeight="false" outlineLevel="0" collapsed="false">
      <c r="A451" s="2077"/>
      <c r="F451" s="2088" t="s">
        <v>3308</v>
      </c>
      <c r="G451" s="2088"/>
      <c r="H451" s="2088"/>
      <c r="I451" s="2224" t="n">
        <f aca="false">M438</f>
        <v>9847.12627712166</v>
      </c>
      <c r="N451" s="2556"/>
      <c r="O451" s="2077"/>
    </row>
    <row r="452" customFormat="false" ht="15.75" hidden="false" customHeight="false" outlineLevel="0" collapsed="false">
      <c r="A452" s="2077"/>
      <c r="F452" s="2088" t="s">
        <v>3309</v>
      </c>
      <c r="G452" s="2088"/>
      <c r="H452" s="2088"/>
      <c r="I452" s="2091" t="n">
        <f aca="false">I451</f>
        <v>9847.12627712166</v>
      </c>
      <c r="J452" s="2160" t="n">
        <f aca="false">I452-M438</f>
        <v>0</v>
      </c>
      <c r="N452" s="2556"/>
      <c r="O452" s="2077"/>
    </row>
    <row r="453" customFormat="false" ht="15.75" hidden="false" customHeight="false" outlineLevel="0" collapsed="false">
      <c r="A453" s="2077"/>
      <c r="B453" s="2078"/>
      <c r="C453" s="2051"/>
      <c r="N453" s="2556"/>
      <c r="O453" s="2077"/>
    </row>
    <row r="454" customFormat="false" ht="15.75" hidden="false" customHeight="false" outlineLevel="0" collapsed="false">
      <c r="A454" s="2077"/>
      <c r="B454" s="2078"/>
      <c r="C454" s="2051"/>
      <c r="N454" s="2556"/>
      <c r="O454" s="2077"/>
    </row>
    <row r="455" customFormat="false" ht="15.75" hidden="false" customHeight="false" outlineLevel="0" collapsed="false">
      <c r="A455" s="2077"/>
      <c r="B455" s="2078"/>
      <c r="C455" s="2051"/>
      <c r="N455" s="2556"/>
      <c r="O455" s="2077"/>
    </row>
    <row r="456" customFormat="false" ht="15.75" hidden="false" customHeight="false" outlineLevel="0" collapsed="false">
      <c r="A456" s="2077"/>
      <c r="B456" s="2078"/>
      <c r="C456" s="2051"/>
      <c r="N456" s="2556"/>
      <c r="O456" s="2077"/>
    </row>
    <row r="457" customFormat="false" ht="15.75" hidden="false" customHeight="false" outlineLevel="0" collapsed="false">
      <c r="A457" s="2077"/>
      <c r="B457" s="2078"/>
      <c r="C457" s="2051"/>
      <c r="N457" s="2556"/>
      <c r="O457" s="2077"/>
    </row>
    <row r="458" customFormat="false" ht="15.75" hidden="false" customHeight="false" outlineLevel="0" collapsed="false">
      <c r="A458" s="2077"/>
      <c r="B458" s="2078"/>
      <c r="C458" s="2051"/>
      <c r="D458" s="2418"/>
      <c r="E458" s="2686"/>
      <c r="F458" s="2077"/>
      <c r="G458" s="2077"/>
      <c r="H458" s="2077"/>
      <c r="I458" s="2077"/>
      <c r="J458" s="2077"/>
      <c r="K458" s="2080"/>
      <c r="L458" s="2077"/>
      <c r="M458" s="2077"/>
      <c r="N458" s="2556"/>
      <c r="O458" s="2077"/>
    </row>
    <row r="459" customFormat="false" ht="31.5" hidden="false" customHeight="false" outlineLevel="0" collapsed="false">
      <c r="A459" s="2270" t="s">
        <v>3310</v>
      </c>
      <c r="B459" s="2270"/>
      <c r="C459" s="2270"/>
      <c r="D459" s="2270"/>
      <c r="E459" s="2270"/>
      <c r="F459" s="2270"/>
      <c r="G459" s="2270"/>
      <c r="H459" s="2270"/>
      <c r="I459" s="2270"/>
      <c r="J459" s="2270"/>
      <c r="K459" s="2270"/>
      <c r="L459" s="2270"/>
      <c r="M459" s="2270"/>
      <c r="N459" s="2270"/>
      <c r="O459" s="1989" t="str">
        <f aca="false">$O$6</f>
        <v>Month June-2023</v>
      </c>
      <c r="R459" s="1990" t="s">
        <v>1069</v>
      </c>
      <c r="S459" s="1991" t="str">
        <f aca="false">O459</f>
        <v>Month June-2023</v>
      </c>
      <c r="T459" s="1990" t="s">
        <v>1070</v>
      </c>
      <c r="U459" s="1990" t="s">
        <v>1071</v>
      </c>
      <c r="V459" s="1990" t="s">
        <v>2997</v>
      </c>
      <c r="W459" s="1990" t="s">
        <v>1073</v>
      </c>
    </row>
    <row r="460" customFormat="false" ht="15.75" hidden="false" customHeight="true" outlineLevel="0" collapsed="false">
      <c r="A460" s="1992" t="s">
        <v>794</v>
      </c>
      <c r="B460" s="1993" t="s">
        <v>1074</v>
      </c>
      <c r="C460" s="1994" t="s">
        <v>1075</v>
      </c>
      <c r="D460" s="1994"/>
      <c r="E460" s="1994"/>
      <c r="F460" s="1996" t="s">
        <v>45</v>
      </c>
      <c r="G460" s="1996" t="s">
        <v>1076</v>
      </c>
      <c r="H460" s="1996"/>
      <c r="I460" s="1996"/>
      <c r="J460" s="1996" t="s">
        <v>29</v>
      </c>
      <c r="K460" s="1996" t="s">
        <v>1077</v>
      </c>
      <c r="L460" s="1996"/>
      <c r="M460" s="1994" t="s">
        <v>1134</v>
      </c>
      <c r="N460" s="2868"/>
      <c r="O460" s="1997" t="s">
        <v>479</v>
      </c>
    </row>
    <row r="461" customFormat="false" ht="15.75" hidden="false" customHeight="false" outlineLevel="0" collapsed="false">
      <c r="A461" s="1992"/>
      <c r="B461" s="1993"/>
      <c r="C461" s="1998" t="s">
        <v>1079</v>
      </c>
      <c r="D461" s="1998"/>
      <c r="E461" s="2869" t="s">
        <v>1080</v>
      </c>
      <c r="F461" s="1996"/>
      <c r="G461" s="2249" t="n">
        <f aca="false">'NORTH-1'!$H$8</f>
        <v>44929</v>
      </c>
      <c r="H461" s="2249" t="n">
        <f aca="false">'NORTH-1'!$H$8</f>
        <v>44929</v>
      </c>
      <c r="I461" s="2000" t="s">
        <v>47</v>
      </c>
      <c r="J461" s="1996"/>
      <c r="K461" s="2000" t="s">
        <v>1081</v>
      </c>
      <c r="L461" s="2000" t="s">
        <v>1082</v>
      </c>
      <c r="M461" s="1994" t="s">
        <v>1083</v>
      </c>
      <c r="N461" s="2870" t="s">
        <v>741</v>
      </c>
      <c r="O461" s="1997"/>
      <c r="S461" s="1441" t="n">
        <v>15283200.0000001</v>
      </c>
      <c r="T461" s="1441" t="n">
        <v>15283200.0000001</v>
      </c>
      <c r="U461" s="1441" t="n">
        <f aca="false">S461-T461</f>
        <v>0</v>
      </c>
      <c r="V461" s="2001" t="n">
        <f aca="false">U461/T461*100</f>
        <v>0</v>
      </c>
      <c r="W461" s="1441" t="str">
        <f aca="false">IF(V461&gt;40,"FAULT",IF(V461&lt;-40,"CHECK","OK"))</f>
        <v>OK</v>
      </c>
    </row>
    <row r="462" customFormat="false" ht="15.75" hidden="false" customHeight="false" outlineLevel="0" collapsed="false">
      <c r="A462" s="2002" t="n">
        <v>1</v>
      </c>
      <c r="B462" s="2003" t="n">
        <v>2</v>
      </c>
      <c r="C462" s="2004" t="n">
        <v>4</v>
      </c>
      <c r="D462" s="2004"/>
      <c r="E462" s="2871" t="n">
        <v>5</v>
      </c>
      <c r="F462" s="2002" t="n">
        <v>7</v>
      </c>
      <c r="G462" s="2002" t="n">
        <v>9</v>
      </c>
      <c r="H462" s="2002" t="n">
        <v>9</v>
      </c>
      <c r="I462" s="2002" t="s">
        <v>1084</v>
      </c>
      <c r="J462" s="2002" t="n">
        <v>11</v>
      </c>
      <c r="K462" s="2002" t="s">
        <v>1085</v>
      </c>
      <c r="L462" s="2002" t="s">
        <v>1086</v>
      </c>
      <c r="M462" s="2002" t="n">
        <v>14</v>
      </c>
      <c r="N462" s="2872" t="n">
        <v>15</v>
      </c>
      <c r="O462" s="2002" t="n">
        <v>16</v>
      </c>
    </row>
    <row r="463" customFormat="false" ht="15.75" hidden="false" customHeight="false" outlineLevel="0" collapsed="false">
      <c r="A463" s="2132"/>
      <c r="B463" s="2008" t="s">
        <v>3311</v>
      </c>
      <c r="C463" s="2009"/>
      <c r="D463" s="2009"/>
      <c r="E463" s="2731"/>
      <c r="F463" s="2009"/>
      <c r="G463" s="2009"/>
      <c r="H463" s="2009"/>
      <c r="I463" s="2009"/>
      <c r="J463" s="2009"/>
      <c r="K463" s="2010"/>
      <c r="L463" s="2009"/>
      <c r="M463" s="2013"/>
      <c r="N463" s="2873"/>
      <c r="O463" s="2151"/>
    </row>
    <row r="464" customFormat="false" ht="15.75" hidden="false" customHeight="false" outlineLevel="0" collapsed="false">
      <c r="A464" s="2027" t="n">
        <v>10</v>
      </c>
      <c r="B464" s="2017" t="s">
        <v>3312</v>
      </c>
      <c r="C464" s="2152" t="n">
        <v>11</v>
      </c>
      <c r="D464" s="2470"/>
      <c r="E464" s="1028" t="n">
        <v>51426631</v>
      </c>
      <c r="F464" s="2476" t="n">
        <v>1</v>
      </c>
      <c r="G464" s="2022" t="n">
        <v>7311696</v>
      </c>
      <c r="H464" s="2022" t="n">
        <v>7421109</v>
      </c>
      <c r="I464" s="2212" t="n">
        <f aca="false">H464-G464</f>
        <v>109413</v>
      </c>
      <c r="J464" s="2027" t="n">
        <v>90</v>
      </c>
      <c r="K464" s="2214" t="n">
        <f aca="false">F464*I464*J464</f>
        <v>9847170</v>
      </c>
      <c r="L464" s="2128"/>
      <c r="M464" s="2128" t="n">
        <f aca="false">K464*$M$434/$K$466</f>
        <v>8529048.79257316</v>
      </c>
      <c r="N464" s="2136"/>
      <c r="O464" s="2151"/>
    </row>
    <row r="465" customFormat="false" ht="15.75" hidden="false" customHeight="false" outlineLevel="0" collapsed="false">
      <c r="A465" s="2027" t="n">
        <v>11</v>
      </c>
      <c r="B465" s="2017" t="s">
        <v>3313</v>
      </c>
      <c r="C465" s="2152" t="n">
        <v>11</v>
      </c>
      <c r="D465" s="2471"/>
      <c r="E465" s="1028" t="n">
        <v>51426633</v>
      </c>
      <c r="F465" s="2476" t="n">
        <v>1</v>
      </c>
      <c r="G465" s="2022" t="n">
        <v>7026474</v>
      </c>
      <c r="H465" s="2022" t="n">
        <v>7115652</v>
      </c>
      <c r="I465" s="2212" t="n">
        <f aca="false">H465-G465</f>
        <v>89178</v>
      </c>
      <c r="J465" s="2027" t="n">
        <v>90</v>
      </c>
      <c r="K465" s="2214" t="n">
        <f aca="false">F465*I465*J465</f>
        <v>8026020</v>
      </c>
      <c r="L465" s="2128"/>
      <c r="M465" s="2128" t="n">
        <f aca="false">K465*$M$434/$K$466</f>
        <v>6951674.05357763</v>
      </c>
      <c r="N465" s="2136"/>
      <c r="O465" s="2151"/>
    </row>
    <row r="466" customFormat="false" ht="15.75" hidden="false" customHeight="false" outlineLevel="0" collapsed="false">
      <c r="A466" s="2132"/>
      <c r="B466" s="2142"/>
      <c r="C466" s="2143"/>
      <c r="D466" s="2143"/>
      <c r="E466" s="2932"/>
      <c r="F466" s="2145"/>
      <c r="G466" s="2145"/>
      <c r="H466" s="2145" t="n">
        <v>0</v>
      </c>
      <c r="I466" s="2145"/>
      <c r="J466" s="2142" t="s">
        <v>475</v>
      </c>
      <c r="K466" s="2121" t="n">
        <f aca="false">SUM(K464:K465)</f>
        <v>17873190</v>
      </c>
      <c r="L466" s="2130"/>
      <c r="M466" s="2130" t="n">
        <f aca="false">SUM(M464:M465)</f>
        <v>15480722.8461508</v>
      </c>
      <c r="N466" s="2136"/>
      <c r="O466" s="2151"/>
    </row>
    <row r="467" customFormat="false" ht="15.75" hidden="false" customHeight="false" outlineLevel="0" collapsed="false">
      <c r="A467" s="2016"/>
      <c r="B467" s="2058" t="s">
        <v>3314</v>
      </c>
      <c r="C467" s="2059"/>
      <c r="D467" s="2059"/>
      <c r="E467" s="2780"/>
      <c r="F467" s="2059"/>
      <c r="G467" s="2059"/>
      <c r="H467" s="2059" t="n">
        <v>0</v>
      </c>
      <c r="I467" s="2059"/>
      <c r="J467" s="2059"/>
      <c r="K467" s="2060"/>
      <c r="L467" s="2059"/>
      <c r="M467" s="2063"/>
      <c r="N467" s="2843"/>
      <c r="O467" s="2027"/>
    </row>
    <row r="468" customFormat="false" ht="15.75" hidden="false" customHeight="false" outlineLevel="0" collapsed="false">
      <c r="A468" s="2016" t="n">
        <v>3</v>
      </c>
      <c r="B468" s="2017" t="s">
        <v>3315</v>
      </c>
      <c r="C468" s="2152" t="n">
        <v>11</v>
      </c>
      <c r="D468" s="2291" t="s">
        <v>3316</v>
      </c>
      <c r="E468" s="1028" t="s">
        <v>3317</v>
      </c>
      <c r="F468" s="2476" t="n">
        <v>1</v>
      </c>
      <c r="G468" s="2120" t="n">
        <v>23009.26</v>
      </c>
      <c r="H468" s="2120" t="n">
        <v>23250.37</v>
      </c>
      <c r="I468" s="2053" t="n">
        <f aca="false">H468-G468</f>
        <v>241.110000000001</v>
      </c>
      <c r="J468" s="2027" t="n">
        <v>8000</v>
      </c>
      <c r="K468" s="2135"/>
      <c r="L468" s="2128" t="n">
        <f aca="false">F468*I468*J468</f>
        <v>1928880</v>
      </c>
      <c r="M468" s="2128" t="n">
        <f aca="false">L468*$K$490/$L$490</f>
        <v>1686251.583504</v>
      </c>
      <c r="N468" s="3106" t="s">
        <v>3202</v>
      </c>
      <c r="O468" s="2155"/>
      <c r="R468" s="0" t="str">
        <f aca="false">B468</f>
        <v>11 kV Link Road Feeder</v>
      </c>
      <c r="S468" s="2160" t="n">
        <f aca="false">M468</f>
        <v>1686251.583504</v>
      </c>
      <c r="T468" s="0" t="n">
        <v>1882008.27588641</v>
      </c>
      <c r="U468" s="1441" t="n">
        <f aca="false">S468-T468</f>
        <v>-195756.692382412</v>
      </c>
      <c r="V468" s="2001" t="n">
        <f aca="false">U468/T468*100</f>
        <v>-10.4014788293219</v>
      </c>
      <c r="W468" s="1441" t="str">
        <f aca="false">IF(V468&gt;40,"FAULT",IF(V468&lt;-40,"CHECK","OK"))</f>
        <v>OK</v>
      </c>
    </row>
    <row r="469" customFormat="false" ht="15.75" hidden="false" customHeight="false" outlineLevel="0" collapsed="false">
      <c r="A469" s="2016"/>
      <c r="B469" s="2017"/>
      <c r="C469" s="2152" t="n">
        <v>11</v>
      </c>
      <c r="D469" s="2315"/>
      <c r="E469" s="1028" t="s">
        <v>3318</v>
      </c>
      <c r="F469" s="2476" t="n">
        <v>1</v>
      </c>
      <c r="G469" s="2120" t="n">
        <v>83653.744</v>
      </c>
      <c r="H469" s="2120" t="n">
        <v>85577.974</v>
      </c>
      <c r="I469" s="2053" t="n">
        <f aca="false">H469-G469</f>
        <v>1924.23</v>
      </c>
      <c r="J469" s="2027" t="n">
        <v>1000</v>
      </c>
      <c r="K469" s="2135"/>
      <c r="L469" s="2128" t="n">
        <f aca="false">F469*I469*J469</f>
        <v>1924230</v>
      </c>
      <c r="M469" s="2128" t="n">
        <f aca="false">L469*$K$490/$L$490</f>
        <v>1682186.4939892</v>
      </c>
      <c r="N469" s="2214" t="s">
        <v>3202</v>
      </c>
      <c r="O469" s="2155"/>
      <c r="R469" s="0" t="n">
        <f aca="false">B469</f>
        <v>0</v>
      </c>
      <c r="S469" s="2160" t="n">
        <f aca="false">M469</f>
        <v>1682186.4939892</v>
      </c>
      <c r="T469" s="0" t="n">
        <v>1877540.20450269</v>
      </c>
      <c r="U469" s="1441" t="n">
        <f aca="false">S469-T469</f>
        <v>-195353.71051349</v>
      </c>
      <c r="V469" s="2001" t="n">
        <f aca="false">U469/T469*100</f>
        <v>-10.4047684329207</v>
      </c>
      <c r="W469" s="1441" t="str">
        <f aca="false">IF(V469&gt;40,"FAULT",IF(V469&lt;-40,"CHECK","OK"))</f>
        <v>OK</v>
      </c>
    </row>
    <row r="470" customFormat="false" ht="15.75" hidden="false" customHeight="false" outlineLevel="0" collapsed="false">
      <c r="A470" s="2016" t="n">
        <v>4</v>
      </c>
      <c r="B470" s="2017" t="s">
        <v>3319</v>
      </c>
      <c r="C470" s="2152" t="n">
        <v>11</v>
      </c>
      <c r="D470" s="2315"/>
      <c r="E470" s="1028" t="s">
        <v>3320</v>
      </c>
      <c r="F470" s="2476" t="n">
        <v>1</v>
      </c>
      <c r="G470" s="2120" t="n">
        <v>75563.19</v>
      </c>
      <c r="H470" s="2120" t="n">
        <v>76566.376</v>
      </c>
      <c r="I470" s="2053" t="n">
        <f aca="false">H470-G470</f>
        <v>1003.186</v>
      </c>
      <c r="J470" s="2027" t="n">
        <v>1000</v>
      </c>
      <c r="K470" s="2135"/>
      <c r="L470" s="2128" t="n">
        <f aca="false">F470*I470*J470</f>
        <v>1003186</v>
      </c>
      <c r="M470" s="2128" t="n">
        <f aca="false">L470*$K$490/$L$490</f>
        <v>876998.040857411</v>
      </c>
      <c r="N470" s="2214" t="s">
        <v>3202</v>
      </c>
      <c r="O470" s="2155"/>
      <c r="R470" s="0" t="str">
        <f aca="false">B470</f>
        <v>11 kV Lamapara Express Feeder</v>
      </c>
      <c r="S470" s="2160" t="n">
        <f aca="false">M470</f>
        <v>876998.040857411</v>
      </c>
      <c r="T470" s="0" t="n">
        <v>1063497.02254196</v>
      </c>
      <c r="U470" s="1441" t="n">
        <f aca="false">S470-T470</f>
        <v>-186498.981684547</v>
      </c>
      <c r="V470" s="2001" t="n">
        <f aca="false">U470/T470*100</f>
        <v>-17.5363896401684</v>
      </c>
      <c r="W470" s="1441" t="str">
        <f aca="false">IF(V470&gt;40,"FAULT",IF(V470&lt;-40,"CHECK","OK"))</f>
        <v>OK</v>
      </c>
    </row>
    <row r="471" customFormat="false" ht="15.75" hidden="false" customHeight="false" outlineLevel="0" collapsed="false">
      <c r="A471" s="2016" t="n">
        <v>5</v>
      </c>
      <c r="B471" s="2017" t="s">
        <v>3321</v>
      </c>
      <c r="C471" s="2152" t="n">
        <v>11</v>
      </c>
      <c r="D471" s="2315"/>
      <c r="E471" s="1028" t="s">
        <v>3322</v>
      </c>
      <c r="F471" s="2476" t="n">
        <v>1</v>
      </c>
      <c r="G471" s="2120" t="n">
        <v>17315.9</v>
      </c>
      <c r="H471" s="2120" t="n">
        <v>17507.52</v>
      </c>
      <c r="I471" s="2053" t="n">
        <f aca="false">H471-G471</f>
        <v>191.619999999999</v>
      </c>
      <c r="J471" s="2027" t="n">
        <v>8000</v>
      </c>
      <c r="K471" s="2135"/>
      <c r="L471" s="2128" t="n">
        <f aca="false">F471*I471*J471</f>
        <v>1532959.99999999</v>
      </c>
      <c r="M471" s="2128" t="n">
        <f aca="false">L471*$K$490/$L$490</f>
        <v>1340133.25217135</v>
      </c>
      <c r="N471" s="2214" t="s">
        <v>3202</v>
      </c>
      <c r="O471" s="2155"/>
      <c r="R471" s="0" t="str">
        <f aca="false">B471</f>
        <v>11 kV Kutubpur Feeder***</v>
      </c>
      <c r="S471" s="2160" t="n">
        <f aca="false">M471</f>
        <v>1340133.25217135</v>
      </c>
      <c r="T471" s="0" t="n">
        <v>1703285.42053629</v>
      </c>
      <c r="U471" s="1441" t="n">
        <f aca="false">S471-T471</f>
        <v>-363152.16836494</v>
      </c>
      <c r="V471" s="2001" t="n">
        <f aca="false">U471/T471*100</f>
        <v>-21.3206878886217</v>
      </c>
      <c r="W471" s="1441" t="str">
        <f aca="false">IF(V471&gt;40,"FAULT",IF(V471&lt;-40,"CHECK","OK"))</f>
        <v>OK</v>
      </c>
    </row>
    <row r="472" customFormat="false" ht="15.75" hidden="false" customHeight="false" outlineLevel="0" collapsed="false">
      <c r="A472" s="2016"/>
      <c r="B472" s="2017"/>
      <c r="C472" s="2152" t="n">
        <v>11</v>
      </c>
      <c r="D472" s="2291" t="s">
        <v>3316</v>
      </c>
      <c r="E472" s="1028" t="s">
        <v>3074</v>
      </c>
      <c r="F472" s="2476" t="n">
        <v>1</v>
      </c>
      <c r="G472" s="2120" t="n">
        <v>37443.2</v>
      </c>
      <c r="H472" s="2120" t="n">
        <v>38974.7</v>
      </c>
      <c r="I472" s="2053" t="n">
        <f aca="false">H472-G472</f>
        <v>1531.5</v>
      </c>
      <c r="J472" s="2027" t="n">
        <v>1000</v>
      </c>
      <c r="K472" s="2135"/>
      <c r="L472" s="2128" t="n">
        <f aca="false">F472*I472*J472</f>
        <v>1531500</v>
      </c>
      <c r="M472" s="2128" t="n">
        <f aca="false">L472*$K$490/$L$490</f>
        <v>1338856.90148499</v>
      </c>
      <c r="N472" s="2214" t="s">
        <v>3202</v>
      </c>
      <c r="O472" s="2155"/>
      <c r="R472" s="0" t="n">
        <f aca="false">B472</f>
        <v>0</v>
      </c>
      <c r="S472" s="2160" t="n">
        <f aca="false">M472</f>
        <v>1338856.90148499</v>
      </c>
      <c r="T472" s="0" t="n">
        <v>1701405.19140193</v>
      </c>
      <c r="U472" s="1441" t="n">
        <f aca="false">S472-T472</f>
        <v>-362548.289916936</v>
      </c>
      <c r="V472" s="2001" t="n">
        <f aca="false">U472/T472*100</f>
        <v>-21.308756535426</v>
      </c>
      <c r="W472" s="1441" t="str">
        <f aca="false">IF(V472&gt;40,"FAULT",IF(V472&lt;-40,"CHECK","OK"))</f>
        <v>OK</v>
      </c>
    </row>
    <row r="473" customFormat="false" ht="15.75" hidden="false" customHeight="false" outlineLevel="0" collapsed="false">
      <c r="A473" s="2016" t="n">
        <v>6</v>
      </c>
      <c r="B473" s="2017" t="s">
        <v>3323</v>
      </c>
      <c r="C473" s="2152" t="n">
        <v>11</v>
      </c>
      <c r="D473" s="2315"/>
      <c r="E473" s="1028" t="s">
        <v>3324</v>
      </c>
      <c r="F473" s="2476" t="n">
        <v>1</v>
      </c>
      <c r="G473" s="2120" t="n">
        <v>3463.92</v>
      </c>
      <c r="H473" s="2120" t="n">
        <v>3485.92</v>
      </c>
      <c r="I473" s="2053" t="n">
        <f aca="false">H473-G473</f>
        <v>22</v>
      </c>
      <c r="J473" s="2027" t="n">
        <v>60000</v>
      </c>
      <c r="K473" s="2135"/>
      <c r="L473" s="2128" t="n">
        <f aca="false">F473*I473*J473</f>
        <v>1320000</v>
      </c>
      <c r="M473" s="2128" t="n">
        <f aca="false">L473*$K$490/$L$490</f>
        <v>1153960.89452183</v>
      </c>
      <c r="N473" s="3106" t="s">
        <v>3325</v>
      </c>
      <c r="O473" s="2155"/>
      <c r="R473" s="0" t="str">
        <f aca="false">B473</f>
        <v>11 kV Ramarbagh Feeder (F1)</v>
      </c>
      <c r="S473" s="2160" t="n">
        <f aca="false">M473</f>
        <v>1153960.89452183</v>
      </c>
      <c r="T473" s="0" t="n">
        <v>835792.176490485</v>
      </c>
      <c r="U473" s="1441" t="n">
        <f aca="false">S473-T473</f>
        <v>318168.718031349</v>
      </c>
      <c r="V473" s="2001" t="n">
        <f aca="false">U473/T473*100</f>
        <v>38.0679225028582</v>
      </c>
      <c r="W473" s="1441" t="str">
        <f aca="false">IF(V473&gt;40,"FAULT",IF(V473&lt;-40,"CHECK","OK"))</f>
        <v>OK</v>
      </c>
    </row>
    <row r="474" customFormat="false" ht="15.75" hidden="false" customHeight="false" outlineLevel="0" collapsed="false">
      <c r="A474" s="2016"/>
      <c r="B474" s="2017"/>
      <c r="C474" s="2152" t="n">
        <v>11</v>
      </c>
      <c r="D474" s="2291" t="s">
        <v>3316</v>
      </c>
      <c r="E474" s="1028"/>
      <c r="F474" s="2476" t="n">
        <v>1</v>
      </c>
      <c r="G474" s="2120" t="n">
        <v>8395.82</v>
      </c>
      <c r="H474" s="2120" t="n">
        <v>8395.82</v>
      </c>
      <c r="I474" s="2053" t="n">
        <f aca="false">H474-G474</f>
        <v>0</v>
      </c>
      <c r="J474" s="2027" t="n">
        <v>1000</v>
      </c>
      <c r="K474" s="2135"/>
      <c r="L474" s="2128" t="n">
        <f aca="false">F474*I474*J474</f>
        <v>0</v>
      </c>
      <c r="M474" s="2128" t="n">
        <f aca="false">L474*$K$490/$L$490</f>
        <v>0</v>
      </c>
      <c r="N474" s="2214" t="s">
        <v>3325</v>
      </c>
      <c r="O474" s="2155"/>
      <c r="R474" s="0" t="n">
        <f aca="false">B474</f>
        <v>0</v>
      </c>
      <c r="S474" s="2160" t="n">
        <f aca="false">M474</f>
        <v>0</v>
      </c>
      <c r="T474" s="0" t="n">
        <v>837818.982627221</v>
      </c>
      <c r="U474" s="1441" t="n">
        <f aca="false">S474-T474</f>
        <v>-837818.982627221</v>
      </c>
      <c r="V474" s="2001" t="n">
        <f aca="false">U474/T474*100</f>
        <v>-100</v>
      </c>
      <c r="W474" s="1441" t="str">
        <f aca="false">IF(V474&gt;40,"FAULT",IF(V474&lt;-40,"CHECK","OK"))</f>
        <v>CHECK</v>
      </c>
    </row>
    <row r="475" customFormat="false" ht="15.75" hidden="false" customHeight="false" outlineLevel="0" collapsed="false">
      <c r="A475" s="2016" t="n">
        <v>7</v>
      </c>
      <c r="B475" s="2017" t="s">
        <v>3326</v>
      </c>
      <c r="C475" s="2152" t="n">
        <v>11</v>
      </c>
      <c r="D475" s="2315"/>
      <c r="E475" s="1028" t="s">
        <v>3327</v>
      </c>
      <c r="F475" s="2476" t="n">
        <v>1</v>
      </c>
      <c r="G475" s="2120" t="n">
        <v>3701.54</v>
      </c>
      <c r="H475" s="2120" t="n">
        <v>3746.82</v>
      </c>
      <c r="I475" s="2053" t="n">
        <f aca="false">H475-G475</f>
        <v>45.2800000000002</v>
      </c>
      <c r="J475" s="2027" t="n">
        <v>60000</v>
      </c>
      <c r="K475" s="2135"/>
      <c r="L475" s="2128" t="n">
        <f aca="false">F475*I475*J475</f>
        <v>2716800.00000001</v>
      </c>
      <c r="M475" s="2128" t="n">
        <f aca="false">L475*$K$490/$L$490</f>
        <v>2375061.33199768</v>
      </c>
      <c r="N475" s="3106" t="s">
        <v>117</v>
      </c>
      <c r="O475" s="2155"/>
      <c r="R475" s="0" t="str">
        <f aca="false">B475</f>
        <v>11 kV Tushardhara Feeder (F2)</v>
      </c>
      <c r="S475" s="2160" t="n">
        <f aca="false">M475</f>
        <v>2375061.33199768</v>
      </c>
      <c r="T475" s="0" t="n">
        <v>2760297.67431649</v>
      </c>
      <c r="U475" s="1441" t="n">
        <f aca="false">S475-T475</f>
        <v>-385236.342318813</v>
      </c>
      <c r="V475" s="2001" t="n">
        <f aca="false">U475/T475*100</f>
        <v>-13.9563332572168</v>
      </c>
      <c r="W475" s="1441" t="str">
        <f aca="false">IF(V475&gt;40,"FAULT",IF(V475&lt;-40,"CHECK","OK"))</f>
        <v>OK</v>
      </c>
    </row>
    <row r="476" customFormat="false" ht="15.75" hidden="false" customHeight="false" outlineLevel="0" collapsed="false">
      <c r="A476" s="2016" t="n">
        <v>8</v>
      </c>
      <c r="B476" s="2017" t="s">
        <v>3328</v>
      </c>
      <c r="C476" s="2152" t="n">
        <v>11</v>
      </c>
      <c r="D476" s="2315"/>
      <c r="E476" s="1028" t="s">
        <v>3329</v>
      </c>
      <c r="F476" s="2476" t="n">
        <v>1</v>
      </c>
      <c r="G476" s="2120" t="n">
        <v>3258.78</v>
      </c>
      <c r="H476" s="2120" t="n">
        <v>3271.85</v>
      </c>
      <c r="I476" s="2053" t="n">
        <f aca="false">H476-G476</f>
        <v>13.0699999999997</v>
      </c>
      <c r="J476" s="2027" t="n">
        <v>60000</v>
      </c>
      <c r="K476" s="2135"/>
      <c r="L476" s="2128" t="n">
        <f aca="false">F476*I476*J476</f>
        <v>784199.999999983</v>
      </c>
      <c r="M476" s="2128" t="n">
        <f aca="false">L476*$K$490/$L$490</f>
        <v>685557.67688182</v>
      </c>
      <c r="N476" s="2214" t="s">
        <v>117</v>
      </c>
      <c r="O476" s="2155"/>
      <c r="R476" s="0" t="str">
        <f aca="false">B476</f>
        <v>11 kV Matuail Medical Feeder (F3)</v>
      </c>
      <c r="S476" s="2160" t="n">
        <f aca="false">M476</f>
        <v>685557.67688182</v>
      </c>
      <c r="T476" s="0" t="n">
        <v>696897.830760213</v>
      </c>
      <c r="U476" s="1441" t="n">
        <f aca="false">S476-T476</f>
        <v>-11340.1538783928</v>
      </c>
      <c r="V476" s="2001" t="n">
        <f aca="false">U476/T476*100</f>
        <v>-1.62723334438024</v>
      </c>
      <c r="W476" s="1441" t="str">
        <f aca="false">IF(V476&gt;40,"FAULT",IF(V476&lt;-40,"CHECK","OK"))</f>
        <v>OK</v>
      </c>
    </row>
    <row r="477" customFormat="false" ht="15.75" hidden="false" customHeight="false" outlineLevel="0" collapsed="false">
      <c r="A477" s="2016"/>
      <c r="B477" s="2017"/>
      <c r="C477" s="2152" t="n">
        <v>11</v>
      </c>
      <c r="D477" s="2291" t="s">
        <v>3316</v>
      </c>
      <c r="E477" s="1028"/>
      <c r="F477" s="2476" t="n">
        <v>1</v>
      </c>
      <c r="G477" s="2120" t="n">
        <v>63825.371</v>
      </c>
      <c r="H477" s="2120" t="n">
        <v>63825.371</v>
      </c>
      <c r="I477" s="2053" t="n">
        <f aca="false">H477-G477</f>
        <v>0</v>
      </c>
      <c r="J477" s="2027" t="n">
        <v>1000</v>
      </c>
      <c r="K477" s="2135"/>
      <c r="L477" s="2128" t="n">
        <f aca="false">F477*I477*J477</f>
        <v>0</v>
      </c>
      <c r="M477" s="2128" t="n">
        <f aca="false">L477*$K$490/$L$490</f>
        <v>0</v>
      </c>
      <c r="N477" s="2214" t="s">
        <v>117</v>
      </c>
      <c r="O477" s="2155"/>
      <c r="R477" s="0" t="n">
        <f aca="false">B477</f>
        <v>0</v>
      </c>
      <c r="S477" s="2160" t="n">
        <f aca="false">M477</f>
        <v>0</v>
      </c>
      <c r="T477" s="0" t="n">
        <v>0</v>
      </c>
      <c r="U477" s="1441" t="n">
        <f aca="false">S477-T477</f>
        <v>0</v>
      </c>
      <c r="V477" s="2001" t="e">
        <f aca="false">U477/T477*100</f>
        <v>#DIV/0!</v>
      </c>
      <c r="W477" s="1441" t="e">
        <f aca="false">IF(V477&gt;40,"FAULT",IF(V477&lt;-40,"CHECK","OK"))</f>
        <v>#DIV/0!</v>
      </c>
    </row>
    <row r="478" customFormat="false" ht="15.75" hidden="false" customHeight="false" outlineLevel="0" collapsed="false">
      <c r="A478" s="2016" t="n">
        <v>9</v>
      </c>
      <c r="B478" s="2017" t="s">
        <v>3330</v>
      </c>
      <c r="C478" s="2152" t="n">
        <v>11</v>
      </c>
      <c r="D478" s="2315"/>
      <c r="E478" s="1028" t="s">
        <v>3331</v>
      </c>
      <c r="F478" s="2476" t="n">
        <v>1</v>
      </c>
      <c r="G478" s="2120" t="n">
        <v>64851.309</v>
      </c>
      <c r="H478" s="2120" t="n">
        <v>65208.095</v>
      </c>
      <c r="I478" s="2053" t="n">
        <f aca="false">H478-G478</f>
        <v>356.786</v>
      </c>
      <c r="J478" s="2027" t="n">
        <v>1000</v>
      </c>
      <c r="K478" s="2135"/>
      <c r="L478" s="2128" t="n">
        <f aca="false">F478*I478*J478</f>
        <v>356786</v>
      </c>
      <c r="M478" s="2128" t="n">
        <f aca="false">L478*$K$490/$L$490</f>
        <v>311906.887661263</v>
      </c>
      <c r="N478" s="2214" t="s">
        <v>117</v>
      </c>
      <c r="O478" s="2155"/>
      <c r="R478" s="0" t="str">
        <f aca="false">B478</f>
        <v>11 kV Rupayan Town Feeder (F4)</v>
      </c>
      <c r="S478" s="2160" t="n">
        <f aca="false">M478</f>
        <v>311906.887661263</v>
      </c>
      <c r="T478" s="0" t="n">
        <v>323912.936052841</v>
      </c>
      <c r="U478" s="1441" t="n">
        <f aca="false">S478-T478</f>
        <v>-12006.0483915782</v>
      </c>
      <c r="V478" s="2001" t="n">
        <f aca="false">U478/T478*100</f>
        <v>-3.7065665045312</v>
      </c>
      <c r="W478" s="1441" t="str">
        <f aca="false">IF(V478&gt;40,"FAULT",IF(V478&lt;-40,"CHECK","OK"))</f>
        <v>OK</v>
      </c>
    </row>
    <row r="479" customFormat="false" ht="15.75" hidden="false" customHeight="false" outlineLevel="0" collapsed="false">
      <c r="A479" s="2016" t="n">
        <v>12</v>
      </c>
      <c r="B479" s="2017" t="s">
        <v>3332</v>
      </c>
      <c r="C479" s="2152" t="n">
        <v>11</v>
      </c>
      <c r="D479" s="2315"/>
      <c r="E479" s="1028" t="s">
        <v>3333</v>
      </c>
      <c r="F479" s="2476" t="n">
        <v>1</v>
      </c>
      <c r="G479" s="2120" t="n">
        <v>2356.06</v>
      </c>
      <c r="H479" s="2120" t="n">
        <v>2362.42</v>
      </c>
      <c r="I479" s="2053" t="n">
        <f aca="false">H479-G479</f>
        <v>6.36000000000013</v>
      </c>
      <c r="J479" s="2027" t="n">
        <v>60000</v>
      </c>
      <c r="K479" s="2135"/>
      <c r="L479" s="2128" t="n">
        <f aca="false">F479*I479*J479</f>
        <v>381600.000000008</v>
      </c>
      <c r="M479" s="2128" t="n">
        <f aca="false">L479*$K$490/$L$490</f>
        <v>333599.604052682</v>
      </c>
      <c r="N479" s="2214" t="s">
        <v>3325</v>
      </c>
      <c r="O479" s="2155"/>
      <c r="R479" s="0" t="str">
        <f aca="false">B479</f>
        <v>11 kV Shibu Market Feeder (F7)</v>
      </c>
      <c r="S479" s="2160" t="n">
        <f aca="false">M479</f>
        <v>333599.604052682</v>
      </c>
      <c r="T479" s="0" t="n">
        <v>615623.410114541</v>
      </c>
      <c r="U479" s="1441" t="n">
        <f aca="false">S479-T479</f>
        <v>-282023.806061859</v>
      </c>
      <c r="V479" s="2001" t="n">
        <f aca="false">U479/T479*100</f>
        <v>-45.811091883167</v>
      </c>
      <c r="W479" s="1441" t="str">
        <f aca="false">IF(V479&gt;40,"FAULT",IF(V479&lt;-40,"CHECK","OK"))</f>
        <v>CHECK</v>
      </c>
    </row>
    <row r="480" customFormat="false" ht="15.75" hidden="false" customHeight="false" outlineLevel="0" collapsed="false">
      <c r="A480" s="2016" t="n">
        <v>13</v>
      </c>
      <c r="B480" s="2017" t="s">
        <v>3334</v>
      </c>
      <c r="C480" s="2152" t="n">
        <v>11</v>
      </c>
      <c r="D480" s="2315"/>
      <c r="E480" s="1028" t="s">
        <v>3335</v>
      </c>
      <c r="F480" s="2476" t="n">
        <v>1</v>
      </c>
      <c r="G480" s="2120" t="n">
        <v>75021.472</v>
      </c>
      <c r="H480" s="2120" t="n">
        <v>76206.462</v>
      </c>
      <c r="I480" s="2053" t="n">
        <f aca="false">H480-G480</f>
        <v>1184.99000000001</v>
      </c>
      <c r="J480" s="2027" t="n">
        <v>1000</v>
      </c>
      <c r="K480" s="2135"/>
      <c r="L480" s="2128" t="n">
        <f aca="false">F480*I480*J480</f>
        <v>1184990.00000001</v>
      </c>
      <c r="M480" s="2128" t="n">
        <f aca="false">L480*$K$490/$L$490</f>
        <v>1035933.42454503</v>
      </c>
      <c r="N480" s="2214" t="s">
        <v>3325</v>
      </c>
      <c r="O480" s="2155"/>
      <c r="R480" s="0" t="str">
        <f aca="false">B480</f>
        <v>11 kV Soma-Sagar Steel (F6)</v>
      </c>
      <c r="S480" s="2160" t="n">
        <f aca="false">M480</f>
        <v>1035933.42454503</v>
      </c>
      <c r="T480" s="0" t="n">
        <v>1110650.33877874</v>
      </c>
      <c r="U480" s="1441" t="n">
        <f aca="false">S480-T480</f>
        <v>-74716.9142337111</v>
      </c>
      <c r="V480" s="2001" t="n">
        <f aca="false">U480/T480*100</f>
        <v>-6.72731206437746</v>
      </c>
      <c r="W480" s="1441" t="str">
        <f aca="false">IF(V480&gt;40,"FAULT",IF(V480&lt;-40,"CHECK","OK"))</f>
        <v>OK</v>
      </c>
    </row>
    <row r="481" customFormat="false" ht="15.75" hidden="false" customHeight="false" outlineLevel="0" collapsed="false">
      <c r="A481" s="2016" t="n">
        <v>14</v>
      </c>
      <c r="B481" s="2017" t="s">
        <v>3336</v>
      </c>
      <c r="C481" s="2152" t="n">
        <v>11</v>
      </c>
      <c r="D481" s="2315"/>
      <c r="E481" s="1028" t="s">
        <v>3337</v>
      </c>
      <c r="F481" s="2476" t="n">
        <v>1</v>
      </c>
      <c r="G481" s="2120" t="n">
        <v>4291.01</v>
      </c>
      <c r="H481" s="2120" t="n">
        <v>4334.87</v>
      </c>
      <c r="I481" s="2053" t="n">
        <f aca="false">H481-G481</f>
        <v>43.8599999999997</v>
      </c>
      <c r="J481" s="2027" t="n">
        <v>60000</v>
      </c>
      <c r="K481" s="2135"/>
      <c r="L481" s="2128" t="n">
        <f aca="false">F481*I481*J481</f>
        <v>2631599.99999998</v>
      </c>
      <c r="M481" s="2128" t="n">
        <f aca="false">L481*$K$490/$L$490</f>
        <v>2300578.40153306</v>
      </c>
      <c r="N481" s="2214" t="s">
        <v>117</v>
      </c>
      <c r="O481" s="2155"/>
      <c r="R481" s="0" t="str">
        <f aca="false">B481</f>
        <v>11 kV Jhalkuri Feeder (F8)</v>
      </c>
      <c r="S481" s="2160" t="n">
        <f aca="false">M481</f>
        <v>2300578.40153306</v>
      </c>
      <c r="T481" s="0" t="n">
        <v>2690547.2386878</v>
      </c>
      <c r="U481" s="1441" t="n">
        <f aca="false">S481-T481</f>
        <v>-389968.83715474</v>
      </c>
      <c r="V481" s="2001" t="n">
        <f aca="false">U481/T481*100</f>
        <v>-14.494034207886</v>
      </c>
      <c r="W481" s="1441" t="str">
        <f aca="false">IF(V481&gt;40,"FAULT",IF(V481&lt;-40,"CHECK","OK"))</f>
        <v>OK</v>
      </c>
    </row>
    <row r="482" customFormat="false" ht="15.75" hidden="false" customHeight="false" outlineLevel="0" collapsed="false">
      <c r="A482" s="2016" t="n">
        <v>15</v>
      </c>
      <c r="B482" s="2139" t="s">
        <v>3338</v>
      </c>
      <c r="C482" s="2152" t="n">
        <v>11</v>
      </c>
      <c r="D482" s="2291" t="s">
        <v>3316</v>
      </c>
      <c r="E482" s="1028" t="s">
        <v>3339</v>
      </c>
      <c r="F482" s="2476" t="n">
        <v>1</v>
      </c>
      <c r="G482" s="2120" t="n">
        <v>42215.368</v>
      </c>
      <c r="H482" s="2120" t="n">
        <v>42215.368</v>
      </c>
      <c r="I482" s="2053" t="n">
        <f aca="false">H482-G482</f>
        <v>0</v>
      </c>
      <c r="J482" s="2027" t="n">
        <v>1000</v>
      </c>
      <c r="K482" s="2135"/>
      <c r="L482" s="2128" t="n">
        <f aca="false">F482*I482*J482</f>
        <v>0</v>
      </c>
      <c r="M482" s="2128" t="n">
        <f aca="false">L482*$K$490/$L$490</f>
        <v>0</v>
      </c>
      <c r="N482" s="2214" t="s">
        <v>117</v>
      </c>
      <c r="O482" s="2155"/>
      <c r="R482" s="0" t="str">
        <f aca="false">B482</f>
        <v>11 kV Madani Nagar Feeder (F9)</v>
      </c>
      <c r="S482" s="2160" t="n">
        <f aca="false">M482</f>
        <v>0</v>
      </c>
      <c r="T482" s="0" t="n">
        <v>0</v>
      </c>
      <c r="U482" s="1441" t="n">
        <f aca="false">S482-T482</f>
        <v>0</v>
      </c>
      <c r="V482" s="2001" t="e">
        <f aca="false">U482/T482*100</f>
        <v>#DIV/0!</v>
      </c>
      <c r="W482" s="1441" t="e">
        <f aca="false">IF(V482&gt;40,"FAULT",IF(V482&lt;-40,"CHECK","OK"))</f>
        <v>#DIV/0!</v>
      </c>
    </row>
    <row r="483" customFormat="false" ht="15.75" hidden="false" customHeight="false" outlineLevel="0" collapsed="false">
      <c r="A483" s="2016"/>
      <c r="B483" s="2017"/>
      <c r="C483" s="2152" t="n">
        <v>11</v>
      </c>
      <c r="D483" s="2315"/>
      <c r="E483" s="1028" t="s">
        <v>3340</v>
      </c>
      <c r="F483" s="2476" t="n">
        <v>1</v>
      </c>
      <c r="G483" s="2120" t="n">
        <v>4144.98</v>
      </c>
      <c r="H483" s="2120" t="n">
        <v>4168.25</v>
      </c>
      <c r="I483" s="2053" t="n">
        <f aca="false">H483-G483</f>
        <v>23.2700000000004</v>
      </c>
      <c r="J483" s="2027" t="n">
        <v>60000</v>
      </c>
      <c r="K483" s="2135"/>
      <c r="L483" s="2128" t="n">
        <f aca="false">F483*I483*J483</f>
        <v>1396200.00000003</v>
      </c>
      <c r="M483" s="2128" t="n">
        <f aca="false">L483*$K$490/$L$490</f>
        <v>1220575.90979653</v>
      </c>
      <c r="N483" s="2214" t="s">
        <v>117</v>
      </c>
      <c r="O483" s="2155"/>
      <c r="R483" s="0" t="n">
        <f aca="false">B483</f>
        <v>0</v>
      </c>
      <c r="S483" s="2160" t="n">
        <f aca="false">M483</f>
        <v>1220575.90979653</v>
      </c>
      <c r="T483" s="0" t="n">
        <v>1374993.37017695</v>
      </c>
      <c r="U483" s="1441" t="n">
        <f aca="false">S483-T483</f>
        <v>-154417.46038042</v>
      </c>
      <c r="V483" s="2001" t="n">
        <f aca="false">U483/T483*100</f>
        <v>-11.2304149045132</v>
      </c>
      <c r="W483" s="1441" t="str">
        <f aca="false">IF(V483&gt;40,"FAULT",IF(V483&lt;-40,"CHECK","OK"))</f>
        <v>OK</v>
      </c>
    </row>
    <row r="484" customFormat="false" ht="15.75" hidden="false" customHeight="false" outlineLevel="0" collapsed="false">
      <c r="A484" s="2016" t="n">
        <v>16</v>
      </c>
      <c r="B484" s="2017" t="s">
        <v>3341</v>
      </c>
      <c r="C484" s="2152" t="n">
        <v>11</v>
      </c>
      <c r="D484" s="2315"/>
      <c r="E484" s="1028" t="s">
        <v>3342</v>
      </c>
      <c r="F484" s="2476" t="n">
        <v>1</v>
      </c>
      <c r="G484" s="2120" t="n">
        <v>104.4696</v>
      </c>
      <c r="H484" s="2120" t="n">
        <v>108.4909</v>
      </c>
      <c r="I484" s="2053" t="n">
        <f aca="false">H484-G484</f>
        <v>4.0213</v>
      </c>
      <c r="J484" s="2027" t="n">
        <v>60000</v>
      </c>
      <c r="K484" s="2135"/>
      <c r="L484" s="2128" t="n">
        <f aca="false">F484*I484*J484</f>
        <v>241278</v>
      </c>
      <c r="M484" s="2128" t="n">
        <f aca="false">L484*$K$490/$L$490</f>
        <v>210928.315688211</v>
      </c>
      <c r="N484" s="3106" t="s">
        <v>773</v>
      </c>
      <c r="O484" s="2155"/>
      <c r="R484" s="0" t="str">
        <f aca="false">B484</f>
        <v>11 kV Rajmahal Feeder (F10)</v>
      </c>
      <c r="S484" s="2160" t="n">
        <f aca="false">M484</f>
        <v>210928.315688211</v>
      </c>
      <c r="T484" s="0" t="n">
        <v>218634.256792105</v>
      </c>
      <c r="U484" s="1441" t="n">
        <f aca="false">S484-T484</f>
        <v>-7705.94110389339</v>
      </c>
      <c r="V484" s="2001" t="n">
        <f aca="false">U484/T484*100</f>
        <v>-3.52458083054241</v>
      </c>
      <c r="W484" s="1441" t="str">
        <f aca="false">IF(V484&gt;40,"FAULT",IF(V484&lt;-40,"CHECK","OK"))</f>
        <v>OK</v>
      </c>
    </row>
    <row r="485" customFormat="false" ht="15.75" hidden="false" customHeight="false" outlineLevel="0" collapsed="false">
      <c r="A485" s="2016" t="n">
        <v>17</v>
      </c>
      <c r="B485" s="2017" t="s">
        <v>3343</v>
      </c>
      <c r="C485" s="2152" t="n">
        <v>11</v>
      </c>
      <c r="D485" s="2315"/>
      <c r="E485" s="1028" t="s">
        <v>3344</v>
      </c>
      <c r="F485" s="2476" t="n">
        <v>1</v>
      </c>
      <c r="G485" s="2120" t="n">
        <v>73094.967</v>
      </c>
      <c r="H485" s="2120" t="n">
        <v>74536.429</v>
      </c>
      <c r="I485" s="2053" t="n">
        <f aca="false">H485-G485</f>
        <v>1441.462</v>
      </c>
      <c r="J485" s="2027" t="n">
        <v>1000</v>
      </c>
      <c r="K485" s="2135"/>
      <c r="L485" s="2128" t="n">
        <f aca="false">F485*I485*J485</f>
        <v>1441462</v>
      </c>
      <c r="M485" s="2128" t="n">
        <f aca="false">L485*$K$490/$L$490</f>
        <v>1260144.52949942</v>
      </c>
      <c r="N485" s="2214" t="s">
        <v>117</v>
      </c>
      <c r="O485" s="2155"/>
      <c r="R485" s="0" t="str">
        <f aca="false">B485</f>
        <v>11 kV Bhuighor Bazar</v>
      </c>
      <c r="S485" s="2160" t="n">
        <f aca="false">M485</f>
        <v>1260144.52949942</v>
      </c>
      <c r="T485" s="0" t="n">
        <v>1034107.82812117</v>
      </c>
      <c r="U485" s="1441" t="n">
        <f aca="false">S485-T485</f>
        <v>226036.701378252</v>
      </c>
      <c r="V485" s="2001" t="n">
        <f aca="false">U485/T485*100</f>
        <v>21.8581365725594</v>
      </c>
      <c r="W485" s="1441" t="str">
        <f aca="false">IF(V485&gt;40,"FAULT",IF(V485&lt;-40,"CHECK","OK"))</f>
        <v>OK</v>
      </c>
    </row>
    <row r="486" customFormat="false" ht="15.75" hidden="false" customHeight="false" outlineLevel="0" collapsed="false">
      <c r="A486" s="2016" t="n">
        <v>18</v>
      </c>
      <c r="B486" s="2017" t="s">
        <v>3345</v>
      </c>
      <c r="C486" s="2152" t="n">
        <v>11</v>
      </c>
      <c r="D486" s="2315"/>
      <c r="E486" s="1028" t="s">
        <v>3346</v>
      </c>
      <c r="F486" s="2476" t="n">
        <v>1</v>
      </c>
      <c r="G486" s="2120" t="n">
        <v>78743.932</v>
      </c>
      <c r="H486" s="2120" t="n">
        <v>79511.406</v>
      </c>
      <c r="I486" s="2053" t="n">
        <f aca="false">H486-G486</f>
        <v>767.474000000002</v>
      </c>
      <c r="J486" s="2027" t="n">
        <v>1000</v>
      </c>
      <c r="K486" s="2135"/>
      <c r="L486" s="2128" t="n">
        <f aca="false">F486*I486*J486</f>
        <v>767474.000000002</v>
      </c>
      <c r="M486" s="2128" t="n">
        <f aca="false">L486*$K$490/$L$490</f>
        <v>670935.593607767</v>
      </c>
      <c r="N486" s="2214" t="s">
        <v>3325</v>
      </c>
      <c r="O486" s="2155"/>
      <c r="R486" s="0" t="str">
        <f aca="false">B486</f>
        <v>11 kV Tokkar Math Feeder</v>
      </c>
      <c r="S486" s="2160" t="n">
        <f aca="false">M486</f>
        <v>670935.593607767</v>
      </c>
      <c r="T486" s="0" t="n">
        <v>733095.274223877</v>
      </c>
      <c r="U486" s="1441" t="n">
        <f aca="false">S486-T486</f>
        <v>-62159.6806161101</v>
      </c>
      <c r="V486" s="2001" t="n">
        <f aca="false">U486/T486*100</f>
        <v>-8.47907261193548</v>
      </c>
      <c r="W486" s="1441" t="str">
        <f aca="false">IF(V486&gt;40,"FAULT",IF(V486&lt;-40,"CHECK","OK"))</f>
        <v>OK</v>
      </c>
    </row>
    <row r="487" customFormat="false" ht="15.75" hidden="false" customHeight="false" outlineLevel="0" collapsed="false">
      <c r="A487" s="2055" t="n">
        <v>19</v>
      </c>
      <c r="B487" s="2017" t="s">
        <v>3347</v>
      </c>
      <c r="C487" s="2152" t="n">
        <v>11</v>
      </c>
      <c r="D487" s="2315"/>
      <c r="E487" s="1028" t="s">
        <v>3348</v>
      </c>
      <c r="F487" s="2476" t="n">
        <v>1</v>
      </c>
      <c r="G487" s="2120" t="n">
        <v>170.9</v>
      </c>
      <c r="H487" s="2120" t="n">
        <v>184</v>
      </c>
      <c r="I487" s="2053" t="n">
        <f aca="false">H487-G487</f>
        <v>13.1</v>
      </c>
      <c r="J487" s="2027" t="n">
        <v>1000</v>
      </c>
      <c r="K487" s="2138"/>
      <c r="L487" s="2128" t="n">
        <f aca="false">F487*I487*J487</f>
        <v>13100</v>
      </c>
      <c r="M487" s="2128" t="n">
        <f aca="false">L487*$K$490/$L$490</f>
        <v>11452.1876653303</v>
      </c>
      <c r="N487" s="2214" t="s">
        <v>3325</v>
      </c>
      <c r="O487" s="2326"/>
      <c r="R487" s="0" t="str">
        <f aca="false">B487</f>
        <v>11 kV Osmani Stadium Feeder*****</v>
      </c>
      <c r="S487" s="2160" t="n">
        <f aca="false">M487</f>
        <v>11452.1876653303</v>
      </c>
      <c r="T487" s="0" t="n">
        <v>64493.881059618</v>
      </c>
      <c r="U487" s="1441" t="n">
        <f aca="false">S487-T487</f>
        <v>-53041.6933942877</v>
      </c>
      <c r="V487" s="2001" t="n">
        <f aca="false">U487/T487*100</f>
        <v>-82.2429857264382</v>
      </c>
      <c r="W487" s="1441" t="str">
        <f aca="false">IF(V487&gt;40,"FAULT",IF(V487&lt;-40,"CHECK","OK"))</f>
        <v>CHECK</v>
      </c>
    </row>
    <row r="488" customFormat="false" ht="15.75" hidden="false" customHeight="false" outlineLevel="0" collapsed="false">
      <c r="A488" s="2055" t="n">
        <v>16</v>
      </c>
      <c r="B488" s="2017" t="s">
        <v>3349</v>
      </c>
      <c r="C488" s="2152" t="n">
        <v>0.415</v>
      </c>
      <c r="D488" s="2315"/>
      <c r="E488" s="1028" t="n">
        <v>2001123043119</v>
      </c>
      <c r="F488" s="2476" t="n">
        <v>1</v>
      </c>
      <c r="G488" s="2120" t="n">
        <v>7194</v>
      </c>
      <c r="H488" s="2120" t="n">
        <v>7271</v>
      </c>
      <c r="I488" s="2053" t="n">
        <f aca="false">H488-G488</f>
        <v>77</v>
      </c>
      <c r="J488" s="2027" t="n">
        <v>160</v>
      </c>
      <c r="K488" s="2138"/>
      <c r="L488" s="2128" t="n">
        <f aca="false">F488*I488*J488</f>
        <v>12320</v>
      </c>
      <c r="M488" s="2128" t="n">
        <f aca="false">L488*$K$490/$L$490</f>
        <v>10770.3016822038</v>
      </c>
      <c r="N488" s="2214" t="s">
        <v>773</v>
      </c>
      <c r="O488" s="2326"/>
      <c r="R488" s="0" t="str">
        <f aca="false">B488</f>
        <v>33/0.415 KV Transformer, AT-1</v>
      </c>
      <c r="S488" s="2160" t="n">
        <f aca="false">M488</f>
        <v>10770.3016822038</v>
      </c>
      <c r="T488" s="0" t="n">
        <v>11807.030262952</v>
      </c>
      <c r="U488" s="1441" t="n">
        <f aca="false">S488-T488</f>
        <v>-1036.72858074822</v>
      </c>
      <c r="V488" s="2001" t="n">
        <f aca="false">U488/T488*100</f>
        <v>-8.78060407790485</v>
      </c>
      <c r="W488" s="1441" t="str">
        <f aca="false">IF(V488&gt;40,"FAULT",IF(V488&lt;-40,"CHECK","OK"))</f>
        <v>OK</v>
      </c>
    </row>
    <row r="489" customFormat="false" ht="15.75" hidden="false" customHeight="false" outlineLevel="0" collapsed="false">
      <c r="A489" s="2055" t="n">
        <v>17</v>
      </c>
      <c r="B489" s="2017" t="s">
        <v>3350</v>
      </c>
      <c r="C489" s="2152" t="n">
        <v>0.415</v>
      </c>
      <c r="D489" s="2315"/>
      <c r="E489" s="1028" t="n">
        <v>2001123043157</v>
      </c>
      <c r="F489" s="2476" t="n">
        <v>1</v>
      </c>
      <c r="G489" s="2120" t="n">
        <v>4715.3</v>
      </c>
      <c r="H489" s="2120" t="n">
        <v>4715.3</v>
      </c>
      <c r="I489" s="2053" t="n">
        <f aca="false">H489-G489</f>
        <v>0</v>
      </c>
      <c r="J489" s="2027" t="n">
        <v>160</v>
      </c>
      <c r="K489" s="2138"/>
      <c r="L489" s="2128" t="n">
        <f aca="false">F489*I489*J489</f>
        <v>0</v>
      </c>
      <c r="M489" s="2128" t="n">
        <f aca="false">L489*$K$490/$L$490</f>
        <v>0</v>
      </c>
      <c r="N489" s="2214" t="s">
        <v>773</v>
      </c>
      <c r="O489" s="2326"/>
      <c r="R489" s="0" t="str">
        <f aca="false">B489</f>
        <v>33/0.415 KV Transformer, AT-2</v>
      </c>
      <c r="S489" s="2160" t="n">
        <f aca="false">M489</f>
        <v>0</v>
      </c>
      <c r="T489" s="0" t="n">
        <v>129.392112470736</v>
      </c>
      <c r="U489" s="1441" t="n">
        <f aca="false">S489-T489</f>
        <v>-129.392112470736</v>
      </c>
      <c r="V489" s="2001" t="n">
        <f aca="false">U489/T489*100</f>
        <v>-100</v>
      </c>
      <c r="W489" s="1441" t="str">
        <f aca="false">IF(V489&gt;40,"FAULT",IF(V489&lt;-40,"CHECK","OK"))</f>
        <v>CHECK</v>
      </c>
    </row>
    <row r="490" customFormat="false" ht="15.75" hidden="false" customHeight="false" outlineLevel="0" collapsed="false">
      <c r="A490" s="2132"/>
      <c r="B490" s="2142"/>
      <c r="C490" s="2143"/>
      <c r="D490" s="2143"/>
      <c r="E490" s="2932"/>
      <c r="F490" s="2145"/>
      <c r="G490" s="2145"/>
      <c r="H490" s="2145"/>
      <c r="I490" s="2145"/>
      <c r="J490" s="2142" t="s">
        <v>475</v>
      </c>
      <c r="K490" s="2121" t="n">
        <f aca="false">M466</f>
        <v>15480722.8461508</v>
      </c>
      <c r="L490" s="2130" t="n">
        <f aca="false">L469+L470+L471+L473+L475+L476+L478+L479+L480+L481+L483+L484+L485+L486+L487+L488+L489</f>
        <v>17708186</v>
      </c>
      <c r="M490" s="2130" t="n">
        <f aca="false">M469+M470+M471+M473+M475+M476+M478+M479+M480+M481+M483+M484+M485+M486+M487+M488+M489</f>
        <v>15480722.8461508</v>
      </c>
      <c r="N490" s="2325" t="n">
        <f aca="false">(M490-L490)/L490*100</f>
        <v>-12.5787201119823</v>
      </c>
      <c r="O490" s="2167"/>
    </row>
    <row r="491" customFormat="false" ht="15.75" hidden="false" customHeight="false" outlineLevel="0" collapsed="false">
      <c r="D491" s="2462"/>
      <c r="K491" s="1441"/>
    </row>
    <row r="492" customFormat="false" ht="15.75" hidden="false" customHeight="false" outlineLevel="0" collapsed="false">
      <c r="A492" s="2077"/>
      <c r="B492" s="2078"/>
      <c r="C492" s="2051"/>
      <c r="D492" s="2418"/>
      <c r="F492" s="2169" t="s">
        <v>1234</v>
      </c>
      <c r="G492" s="2169"/>
      <c r="H492" s="2169"/>
      <c r="I492" s="2170" t="s">
        <v>212</v>
      </c>
      <c r="J492" s="2077"/>
      <c r="L492" s="2077"/>
      <c r="M492" s="2077"/>
      <c r="N492" s="2556"/>
      <c r="O492" s="2077"/>
    </row>
    <row r="493" customFormat="false" ht="15.75" hidden="false" customHeight="false" outlineLevel="0" collapsed="false">
      <c r="A493" s="2077"/>
      <c r="B493" s="2078"/>
      <c r="C493" s="2051"/>
      <c r="D493" s="2418"/>
      <c r="F493" s="2129" t="s">
        <v>3202</v>
      </c>
      <c r="G493" s="2017" t="s">
        <v>1367</v>
      </c>
      <c r="H493" s="2017"/>
      <c r="I493" s="2310" t="n">
        <f aca="false">M469+M470+M471</f>
        <v>3899317.78701796</v>
      </c>
      <c r="J493" s="2077"/>
      <c r="L493" s="2077"/>
      <c r="M493" s="2077"/>
      <c r="N493" s="2556"/>
      <c r="O493" s="2077" t="s">
        <v>122</v>
      </c>
    </row>
    <row r="494" customFormat="false" ht="15.75" hidden="false" customHeight="false" outlineLevel="0" collapsed="false">
      <c r="A494" s="2077"/>
      <c r="B494" s="2078"/>
      <c r="C494" s="2051"/>
      <c r="D494" s="2418"/>
      <c r="E494" s="2051"/>
      <c r="F494" s="2129" t="s">
        <v>773</v>
      </c>
      <c r="G494" s="2017" t="s">
        <v>1367</v>
      </c>
      <c r="H494" s="2017"/>
      <c r="I494" s="2310" t="n">
        <f aca="false">M484+M488+M489</f>
        <v>221698.617370415</v>
      </c>
      <c r="J494" s="2077"/>
      <c r="L494" s="2519"/>
      <c r="M494" s="2077"/>
      <c r="N494" s="2556"/>
      <c r="O494" s="2077"/>
    </row>
    <row r="495" customFormat="false" ht="15.75" hidden="false" customHeight="false" outlineLevel="0" collapsed="false">
      <c r="A495" s="2077"/>
      <c r="B495" s="2078"/>
      <c r="C495" s="2051"/>
      <c r="D495" s="2418"/>
      <c r="F495" s="2129" t="s">
        <v>3325</v>
      </c>
      <c r="G495" s="2017" t="s">
        <v>1367</v>
      </c>
      <c r="H495" s="2017"/>
      <c r="I495" s="2310" t="n">
        <f aca="false">M473+M479+M480+M486+M487</f>
        <v>3205881.70439264</v>
      </c>
      <c r="J495" s="2077"/>
      <c r="L495" s="2077"/>
      <c r="M495" s="2077"/>
      <c r="N495" s="2556"/>
      <c r="O495" s="2077"/>
    </row>
    <row r="496" customFormat="false" ht="15.75" hidden="false" customHeight="false" outlineLevel="0" collapsed="false">
      <c r="A496" s="2077"/>
      <c r="B496" s="2078"/>
      <c r="C496" s="2051"/>
      <c r="D496" s="2418"/>
      <c r="F496" s="2129" t="s">
        <v>117</v>
      </c>
      <c r="G496" s="2017" t="s">
        <v>1367</v>
      </c>
      <c r="H496" s="2017"/>
      <c r="I496" s="2310" t="n">
        <f aca="false">SUM(M475,M476,M478,M481,M483,M485)</f>
        <v>8153824.73736976</v>
      </c>
      <c r="J496" s="2077"/>
      <c r="L496" s="2519"/>
      <c r="M496" s="2519"/>
      <c r="N496" s="2556"/>
      <c r="O496" s="2077"/>
    </row>
    <row r="497" customFormat="false" ht="15.75" hidden="false" customHeight="false" outlineLevel="0" collapsed="false">
      <c r="A497" s="2077"/>
      <c r="B497" s="2078"/>
      <c r="C497" s="2051"/>
      <c r="D497" s="2418"/>
      <c r="F497" s="2260"/>
      <c r="G497" s="2017"/>
      <c r="H497" s="2017"/>
      <c r="I497" s="2171"/>
      <c r="J497" s="2077"/>
      <c r="L497" s="2077"/>
      <c r="M497" s="2077"/>
      <c r="N497" s="2556"/>
      <c r="O497" s="2077"/>
    </row>
    <row r="498" customFormat="false" ht="15.75" hidden="false" customHeight="true" outlineLevel="0" collapsed="false">
      <c r="A498" s="2077"/>
      <c r="B498" s="2078"/>
      <c r="C498" s="2051"/>
      <c r="D498" s="2418"/>
      <c r="F498" s="2241" t="s">
        <v>1239</v>
      </c>
      <c r="G498" s="2241"/>
      <c r="H498" s="2241"/>
      <c r="I498" s="2242" t="n">
        <f aca="false">SUM(I493:I497)</f>
        <v>15480722.8461508</v>
      </c>
      <c r="J498" s="2130" t="n">
        <f aca="false">I498-M490</f>
        <v>0</v>
      </c>
      <c r="L498" s="2077"/>
      <c r="M498" s="2077"/>
      <c r="N498" s="2556"/>
      <c r="O498" s="2077"/>
    </row>
    <row r="499" customFormat="false" ht="15.75" hidden="false" customHeight="false" outlineLevel="0" collapsed="false">
      <c r="A499" s="2077"/>
      <c r="B499" s="2078"/>
      <c r="C499" s="2051"/>
      <c r="D499" s="2418"/>
      <c r="F499" s="2103"/>
      <c r="G499" s="2077"/>
      <c r="H499" s="2077"/>
      <c r="I499" s="2077"/>
      <c r="J499" s="2077"/>
      <c r="L499" s="2077"/>
      <c r="M499" s="2077"/>
      <c r="N499" s="2556"/>
      <c r="O499" s="2077"/>
    </row>
    <row r="500" customFormat="false" ht="15.75" hidden="false" customHeight="false" outlineLevel="0" collapsed="false">
      <c r="A500" s="2077"/>
      <c r="B500" s="2078"/>
      <c r="C500" s="2051"/>
      <c r="D500" s="2418"/>
      <c r="E500" s="2686"/>
      <c r="F500" s="2077"/>
      <c r="G500" s="2077"/>
      <c r="H500" s="2077"/>
      <c r="I500" s="2077"/>
      <c r="J500" s="2077"/>
      <c r="K500" s="2080"/>
      <c r="L500" s="2077"/>
      <c r="M500" s="2077"/>
      <c r="N500" s="2556"/>
      <c r="O500" s="2077"/>
    </row>
    <row r="501" customFormat="false" ht="15.75" hidden="false" customHeight="false" outlineLevel="0" collapsed="false">
      <c r="A501" s="2077"/>
      <c r="B501" s="2078"/>
      <c r="C501" s="2051"/>
      <c r="D501" s="2418"/>
      <c r="E501" s="2686"/>
      <c r="F501" s="2077"/>
      <c r="G501" s="2077"/>
      <c r="H501" s="2077"/>
      <c r="I501" s="2077"/>
      <c r="J501" s="2077"/>
      <c r="K501" s="2080"/>
      <c r="L501" s="2077"/>
      <c r="M501" s="2077"/>
      <c r="N501" s="2556"/>
      <c r="O501" s="2077"/>
    </row>
    <row r="502" customFormat="false" ht="15.75" hidden="false" customHeight="false" outlineLevel="0" collapsed="false">
      <c r="A502" s="2077"/>
      <c r="B502" s="2078"/>
      <c r="C502" s="2051"/>
      <c r="D502" s="2418"/>
      <c r="E502" s="2686"/>
      <c r="F502" s="2077"/>
      <c r="G502" s="2077"/>
      <c r="H502" s="2077"/>
      <c r="I502" s="2077"/>
      <c r="J502" s="2077"/>
      <c r="K502" s="2080"/>
      <c r="L502" s="2077"/>
      <c r="M502" s="2077"/>
      <c r="N502" s="2556"/>
      <c r="O502" s="2077"/>
    </row>
    <row r="503" customFormat="false" ht="15.75" hidden="false" customHeight="false" outlineLevel="0" collapsed="false">
      <c r="A503" s="2077"/>
      <c r="B503" s="2051"/>
      <c r="C503" s="2051"/>
      <c r="D503" s="2418"/>
      <c r="E503" s="2686"/>
      <c r="F503" s="2077"/>
      <c r="G503" s="2077"/>
      <c r="H503" s="2077"/>
      <c r="I503" s="2077"/>
      <c r="J503" s="2077"/>
      <c r="K503" s="2080"/>
      <c r="L503" s="2077"/>
      <c r="M503" s="2077"/>
      <c r="N503" s="2556"/>
      <c r="O503" s="2077"/>
    </row>
    <row r="504" customFormat="false" ht="15.75" hidden="false" customHeight="false" outlineLevel="0" collapsed="false">
      <c r="A504" s="2077"/>
      <c r="B504" s="2051"/>
      <c r="C504" s="2051"/>
      <c r="D504" s="2418"/>
      <c r="E504" s="2686"/>
      <c r="F504" s="2077"/>
      <c r="G504" s="2077"/>
      <c r="H504" s="2077"/>
      <c r="I504" s="2077"/>
      <c r="J504" s="2077"/>
      <c r="K504" s="2080"/>
      <c r="L504" s="2077"/>
      <c r="M504" s="2077"/>
      <c r="N504" s="2556"/>
      <c r="O504" s="2077"/>
    </row>
    <row r="505" customFormat="false" ht="15.75" hidden="false" customHeight="false" outlineLevel="0" collapsed="false">
      <c r="A505" s="2077"/>
      <c r="B505" s="2078"/>
      <c r="C505" s="2051"/>
      <c r="D505" s="2418"/>
      <c r="E505" s="2686"/>
      <c r="F505" s="2077"/>
      <c r="G505" s="2077"/>
      <c r="H505" s="2077"/>
      <c r="I505" s="2077"/>
      <c r="J505" s="2077"/>
      <c r="K505" s="2080"/>
      <c r="L505" s="2077"/>
      <c r="M505" s="2077"/>
      <c r="N505" s="2556"/>
      <c r="O505" s="2077"/>
    </row>
    <row r="506" customFormat="false" ht="15.75" hidden="false" customHeight="false" outlineLevel="0" collapsed="false">
      <c r="A506" s="2077"/>
      <c r="B506" s="2078"/>
      <c r="C506" s="2051"/>
      <c r="D506" s="2418"/>
      <c r="E506" s="2686"/>
      <c r="F506" s="2077"/>
      <c r="G506" s="2077"/>
      <c r="H506" s="2077"/>
      <c r="I506" s="2077"/>
      <c r="J506" s="2077"/>
      <c r="K506" s="2080"/>
      <c r="L506" s="2077"/>
      <c r="M506" s="2077"/>
      <c r="N506" s="2556"/>
      <c r="O506" s="2077"/>
    </row>
    <row r="507" customFormat="false" ht="15.75" hidden="false" customHeight="false" outlineLevel="0" collapsed="false">
      <c r="A507" s="2077"/>
      <c r="B507" s="2078"/>
      <c r="C507" s="2051"/>
      <c r="D507" s="2418"/>
      <c r="E507" s="2686"/>
      <c r="F507" s="2077"/>
      <c r="G507" s="2077"/>
      <c r="H507" s="2077"/>
      <c r="I507" s="2077"/>
      <c r="J507" s="2077"/>
      <c r="K507" s="2080"/>
      <c r="L507" s="2077"/>
      <c r="M507" s="2077"/>
      <c r="N507" s="2556"/>
      <c r="O507" s="2077"/>
    </row>
    <row r="508" customFormat="false" ht="25.5" hidden="false" customHeight="false" outlineLevel="0" collapsed="false">
      <c r="A508" s="2174"/>
      <c r="B508" s="2175"/>
      <c r="C508" s="2175"/>
      <c r="D508" s="2175"/>
      <c r="E508" s="2175"/>
      <c r="F508" s="2175"/>
      <c r="G508" s="2175"/>
      <c r="H508" s="2175"/>
      <c r="I508" s="2175"/>
      <c r="J508" s="2175"/>
      <c r="K508" s="2175"/>
      <c r="L508" s="2175"/>
      <c r="M508" s="2175"/>
      <c r="N508" s="2556"/>
      <c r="O508" s="2077"/>
    </row>
    <row r="509" customFormat="false" ht="15.75" hidden="false" customHeight="false" outlineLevel="0" collapsed="false">
      <c r="A509" s="2077"/>
      <c r="B509" s="2078"/>
      <c r="C509" s="2051"/>
      <c r="D509" s="2418"/>
      <c r="E509" s="2686"/>
      <c r="F509" s="2077"/>
      <c r="G509" s="2077"/>
      <c r="H509" s="2077"/>
      <c r="I509" s="2077"/>
      <c r="J509" s="2077"/>
      <c r="K509" s="2080"/>
      <c r="L509" s="2077"/>
      <c r="M509" s="2077"/>
      <c r="N509" s="2556"/>
      <c r="O509" s="2077"/>
    </row>
    <row r="510" customFormat="false" ht="15.75" hidden="false" customHeight="false" outlineLevel="0" collapsed="false">
      <c r="A510" s="2077"/>
      <c r="B510" s="2078"/>
      <c r="C510" s="2051"/>
      <c r="D510" s="2418"/>
      <c r="E510" s="2686"/>
      <c r="F510" s="2077"/>
      <c r="G510" s="2077"/>
      <c r="H510" s="2077"/>
      <c r="I510" s="2077"/>
      <c r="J510" s="2077"/>
      <c r="K510" s="2080"/>
      <c r="L510" s="2077"/>
      <c r="M510" s="2077"/>
      <c r="N510" s="2556"/>
      <c r="O510" s="2077"/>
    </row>
    <row r="511" customFormat="false" ht="31.5" hidden="false" customHeight="false" outlineLevel="0" collapsed="false">
      <c r="A511" s="2270" t="s">
        <v>3351</v>
      </c>
      <c r="B511" s="2270"/>
      <c r="C511" s="2270"/>
      <c r="D511" s="2270"/>
      <c r="E511" s="2270"/>
      <c r="F511" s="2270"/>
      <c r="G511" s="2270"/>
      <c r="H511" s="2270"/>
      <c r="I511" s="2270"/>
      <c r="J511" s="2270"/>
      <c r="K511" s="2270"/>
      <c r="L511" s="2270"/>
      <c r="M511" s="2270"/>
      <c r="N511" s="2270"/>
      <c r="O511" s="1989" t="str">
        <f aca="false">$O$6</f>
        <v>Month June-2023</v>
      </c>
      <c r="R511" s="1990" t="s">
        <v>1069</v>
      </c>
      <c r="S511" s="1991" t="str">
        <f aca="false">O511</f>
        <v>Month June-2023</v>
      </c>
      <c r="T511" s="1990" t="s">
        <v>1070</v>
      </c>
      <c r="U511" s="1990" t="s">
        <v>1071</v>
      </c>
      <c r="V511" s="1990" t="s">
        <v>2997</v>
      </c>
      <c r="W511" s="1990" t="s">
        <v>1073</v>
      </c>
    </row>
    <row r="512" customFormat="false" ht="15.75" hidden="false" customHeight="true" outlineLevel="0" collapsed="false">
      <c r="A512" s="1992" t="s">
        <v>794</v>
      </c>
      <c r="B512" s="1993" t="s">
        <v>1074</v>
      </c>
      <c r="C512" s="1994" t="s">
        <v>1075</v>
      </c>
      <c r="D512" s="1994"/>
      <c r="E512" s="1994"/>
      <c r="F512" s="1996" t="s">
        <v>45</v>
      </c>
      <c r="G512" s="1996" t="s">
        <v>1076</v>
      </c>
      <c r="H512" s="1996"/>
      <c r="I512" s="1996"/>
      <c r="J512" s="1996" t="s">
        <v>29</v>
      </c>
      <c r="K512" s="1996" t="s">
        <v>1077</v>
      </c>
      <c r="L512" s="1996"/>
      <c r="M512" s="1994" t="s">
        <v>1134</v>
      </c>
      <c r="N512" s="2868"/>
      <c r="O512" s="1997" t="s">
        <v>479</v>
      </c>
    </row>
    <row r="513" customFormat="false" ht="15.75" hidden="false" customHeight="false" outlineLevel="0" collapsed="false">
      <c r="A513" s="1992"/>
      <c r="B513" s="1993"/>
      <c r="C513" s="1998" t="s">
        <v>1079</v>
      </c>
      <c r="D513" s="1998"/>
      <c r="E513" s="2869" t="s">
        <v>1080</v>
      </c>
      <c r="F513" s="1996"/>
      <c r="G513" s="2249" t="n">
        <f aca="false">'NORTH-1'!$H$8</f>
        <v>44929</v>
      </c>
      <c r="H513" s="2249" t="n">
        <f aca="false">'NORTH-1'!$H$8</f>
        <v>44929</v>
      </c>
      <c r="I513" s="2000" t="s">
        <v>47</v>
      </c>
      <c r="J513" s="1996"/>
      <c r="K513" s="2000" t="s">
        <v>1081</v>
      </c>
      <c r="L513" s="2000" t="s">
        <v>1082</v>
      </c>
      <c r="M513" s="1994" t="s">
        <v>1083</v>
      </c>
      <c r="N513" s="2870" t="s">
        <v>741</v>
      </c>
      <c r="O513" s="1997"/>
      <c r="S513" s="1441" t="n">
        <v>15283200.0000001</v>
      </c>
      <c r="T513" s="1441" t="n">
        <v>15283200.0000001</v>
      </c>
      <c r="U513" s="1441" t="n">
        <f aca="false">S513-T513</f>
        <v>0</v>
      </c>
      <c r="V513" s="2001" t="n">
        <f aca="false">U513/T513*100</f>
        <v>0</v>
      </c>
      <c r="W513" s="1441" t="str">
        <f aca="false">IF(V513&gt;40,"FAULT",IF(V513&lt;-40,"CHECK","OK"))</f>
        <v>OK</v>
      </c>
    </row>
    <row r="514" customFormat="false" ht="15.75" hidden="false" customHeight="false" outlineLevel="0" collapsed="false">
      <c r="A514" s="2002" t="n">
        <v>1</v>
      </c>
      <c r="B514" s="2003" t="n">
        <v>2</v>
      </c>
      <c r="C514" s="2004" t="n">
        <v>4</v>
      </c>
      <c r="D514" s="2004"/>
      <c r="E514" s="2871" t="n">
        <v>5</v>
      </c>
      <c r="F514" s="2002" t="n">
        <v>7</v>
      </c>
      <c r="G514" s="2002" t="n">
        <v>9</v>
      </c>
      <c r="H514" s="2002" t="n">
        <v>9</v>
      </c>
      <c r="I514" s="2002" t="s">
        <v>1084</v>
      </c>
      <c r="J514" s="2002" t="n">
        <v>11</v>
      </c>
      <c r="K514" s="2002" t="s">
        <v>1085</v>
      </c>
      <c r="L514" s="2002" t="s">
        <v>1086</v>
      </c>
      <c r="M514" s="2002" t="n">
        <v>14</v>
      </c>
      <c r="N514" s="2872" t="n">
        <v>15</v>
      </c>
      <c r="O514" s="2002" t="n">
        <v>16</v>
      </c>
    </row>
    <row r="515" customFormat="false" ht="15.75" hidden="false" customHeight="false" outlineLevel="0" collapsed="false">
      <c r="A515" s="2016"/>
      <c r="B515" s="2008" t="s">
        <v>3352</v>
      </c>
      <c r="C515" s="2009"/>
      <c r="D515" s="2009"/>
      <c r="E515" s="2731"/>
      <c r="F515" s="2009"/>
      <c r="G515" s="2009"/>
      <c r="H515" s="2009"/>
      <c r="I515" s="2009"/>
      <c r="J515" s="2009"/>
      <c r="K515" s="2010"/>
      <c r="L515" s="2009"/>
      <c r="M515" s="2013"/>
      <c r="N515" s="2873"/>
      <c r="O515" s="2027"/>
    </row>
    <row r="516" customFormat="false" ht="15.75" hidden="false" customHeight="false" outlineLevel="0" collapsed="false">
      <c r="A516" s="2176" t="n">
        <f aca="false">A435</f>
        <v>6</v>
      </c>
      <c r="B516" s="2177" t="str">
        <f aca="false">B435</f>
        <v>33 kV Laxmi Narayan Cotton Mill-1****</v>
      </c>
      <c r="C516" s="2178" t="n">
        <f aca="false">C435</f>
        <v>33</v>
      </c>
      <c r="D516" s="2179" t="str">
        <f aca="false">D435</f>
        <v>DPDC</v>
      </c>
      <c r="E516" s="3044" t="str">
        <f aca="false">E435</f>
        <v>00000073</v>
      </c>
      <c r="F516" s="2509" t="n">
        <f aca="false">F435</f>
        <v>1</v>
      </c>
      <c r="G516" s="2181" t="n">
        <f aca="false">G435</f>
        <v>15989040</v>
      </c>
      <c r="H516" s="2181" t="n">
        <f aca="false">H435</f>
        <v>15989040</v>
      </c>
      <c r="I516" s="2181" t="n">
        <f aca="false">I435</f>
        <v>0</v>
      </c>
      <c r="J516" s="2178" t="n">
        <f aca="false">J435</f>
        <v>1</v>
      </c>
      <c r="K516" s="2184" t="n">
        <f aca="false">K435</f>
        <v>0</v>
      </c>
      <c r="L516" s="2186" t="n">
        <f aca="false">L435</f>
        <v>0</v>
      </c>
      <c r="M516" s="2186" t="n">
        <f aca="false">M435</f>
        <v>0</v>
      </c>
      <c r="N516" s="2214"/>
      <c r="O516" s="2187"/>
    </row>
    <row r="517" customFormat="false" ht="15.75" hidden="false" customHeight="false" outlineLevel="0" collapsed="false">
      <c r="A517" s="2188" t="n">
        <f aca="false">A444</f>
        <v>15</v>
      </c>
      <c r="B517" s="2177" t="str">
        <f aca="false">B444</f>
        <v>33 kV Laxmi Narayan Cotton Mill-2****</v>
      </c>
      <c r="C517" s="2178" t="n">
        <f aca="false">C444</f>
        <v>33</v>
      </c>
      <c r="D517" s="2179"/>
      <c r="E517" s="3044" t="str">
        <f aca="false">E444</f>
        <v>00000154</v>
      </c>
      <c r="F517" s="2509" t="n">
        <f aca="false">F444</f>
        <v>1</v>
      </c>
      <c r="G517" s="2181" t="n">
        <f aca="false">G444</f>
        <v>12822240</v>
      </c>
      <c r="H517" s="2181" t="n">
        <f aca="false">H444</f>
        <v>12822240</v>
      </c>
      <c r="I517" s="2181" t="n">
        <f aca="false">I444</f>
        <v>0</v>
      </c>
      <c r="J517" s="2178" t="n">
        <f aca="false">J444</f>
        <v>1</v>
      </c>
      <c r="K517" s="2184" t="n">
        <f aca="false">K444</f>
        <v>0</v>
      </c>
      <c r="L517" s="2186" t="n">
        <f aca="false">L444</f>
        <v>0</v>
      </c>
      <c r="M517" s="2186" t="n">
        <f aca="false">M444</f>
        <v>0</v>
      </c>
      <c r="N517" s="2214"/>
      <c r="O517" s="2027"/>
    </row>
    <row r="518" customFormat="false" ht="15.75" hidden="false" customHeight="false" outlineLevel="0" collapsed="false">
      <c r="A518" s="2016"/>
      <c r="B518" s="2189"/>
      <c r="C518" s="2190"/>
      <c r="D518" s="2191"/>
      <c r="E518" s="1066"/>
      <c r="F518" s="2511"/>
      <c r="G518" s="2193"/>
      <c r="H518" s="2193"/>
      <c r="I518" s="2193"/>
      <c r="J518" s="2142" t="s">
        <v>475</v>
      </c>
      <c r="K518" s="2130" t="n">
        <f aca="false">SUM(K516:K517)</f>
        <v>0</v>
      </c>
      <c r="L518" s="2130" t="n">
        <f aca="false">SUM(L516:L517)</f>
        <v>0</v>
      </c>
      <c r="M518" s="2130" t="n">
        <f aca="false">SUM(M516:M517)</f>
        <v>0</v>
      </c>
      <c r="N518" s="2900"/>
      <c r="O518" s="2027"/>
    </row>
    <row r="519" customFormat="false" ht="15.75" hidden="false" customHeight="false" outlineLevel="0" collapsed="false">
      <c r="A519" s="2027"/>
      <c r="B519" s="2008" t="s">
        <v>3353</v>
      </c>
      <c r="C519" s="2009"/>
      <c r="D519" s="2009"/>
      <c r="E519" s="2731"/>
      <c r="F519" s="2009"/>
      <c r="G519" s="2009"/>
      <c r="H519" s="2009"/>
      <c r="I519" s="2009"/>
      <c r="J519" s="2195"/>
      <c r="K519" s="2196"/>
      <c r="L519" s="2197"/>
      <c r="M519" s="2197"/>
      <c r="N519" s="2873"/>
      <c r="O519" s="2151"/>
    </row>
    <row r="520" customFormat="false" ht="15" hidden="false" customHeight="true" outlineLevel="0" collapsed="false">
      <c r="A520" s="2027" t="n">
        <v>3</v>
      </c>
      <c r="B520" s="2017" t="s">
        <v>3354</v>
      </c>
      <c r="C520" s="2018" t="n">
        <v>33</v>
      </c>
      <c r="D520" s="2381"/>
      <c r="E520" s="1028" t="s">
        <v>3355</v>
      </c>
      <c r="F520" s="2071" t="n">
        <v>1</v>
      </c>
      <c r="G520" s="2212" t="n">
        <v>310417664</v>
      </c>
      <c r="H520" s="2212" t="n">
        <v>319364640</v>
      </c>
      <c r="I520" s="2053" t="n">
        <f aca="false">H520-G520</f>
        <v>8946976</v>
      </c>
      <c r="J520" s="2027" t="n">
        <v>1</v>
      </c>
      <c r="K520" s="2024" t="n">
        <f aca="false">F520*I520*J520</f>
        <v>8946976</v>
      </c>
      <c r="L520" s="2128"/>
      <c r="M520" s="2128"/>
      <c r="N520" s="2214"/>
      <c r="O520" s="2151"/>
    </row>
    <row r="521" customFormat="false" ht="15" hidden="false" customHeight="true" outlineLevel="0" collapsed="false">
      <c r="A521" s="2027" t="n">
        <v>7</v>
      </c>
      <c r="B521" s="2017" t="s">
        <v>3356</v>
      </c>
      <c r="C521" s="2018" t="n">
        <v>33</v>
      </c>
      <c r="D521" s="2382"/>
      <c r="E521" s="1028" t="s">
        <v>3357</v>
      </c>
      <c r="F521" s="2071" t="n">
        <v>1</v>
      </c>
      <c r="G521" s="2212" t="n">
        <v>254261424</v>
      </c>
      <c r="H521" s="2212" t="n">
        <v>261599760</v>
      </c>
      <c r="I521" s="2053" t="n">
        <f aca="false">H521-G521</f>
        <v>7338336</v>
      </c>
      <c r="J521" s="2027" t="n">
        <v>1</v>
      </c>
      <c r="K521" s="2024" t="n">
        <f aca="false">F521*I521*J521</f>
        <v>7338336</v>
      </c>
      <c r="L521" s="2128"/>
      <c r="M521" s="2128"/>
      <c r="N521" s="2214"/>
      <c r="O521" s="2151"/>
    </row>
    <row r="522" customFormat="false" ht="15.75" hidden="false" customHeight="false" outlineLevel="0" collapsed="false">
      <c r="A522" s="2027"/>
      <c r="B522" s="2189"/>
      <c r="C522" s="2190"/>
      <c r="D522" s="2191"/>
      <c r="E522" s="1066"/>
      <c r="F522" s="2511"/>
      <c r="G522" s="2193"/>
      <c r="H522" s="2193" t="n">
        <v>0</v>
      </c>
      <c r="I522" s="2204"/>
      <c r="J522" s="2142" t="s">
        <v>475</v>
      </c>
      <c r="K522" s="2130" t="n">
        <f aca="false">SUM(K520:K521)</f>
        <v>16285312</v>
      </c>
      <c r="L522" s="2130" t="n">
        <f aca="false">SUM(L520:L521)</f>
        <v>0</v>
      </c>
      <c r="M522" s="2130" t="n">
        <f aca="false">SUM(M520:M521)</f>
        <v>0</v>
      </c>
      <c r="N522" s="2915"/>
      <c r="O522" s="2151"/>
    </row>
    <row r="523" customFormat="false" ht="15.75" hidden="false" customHeight="false" outlineLevel="0" collapsed="false">
      <c r="A523" s="2027"/>
      <c r="B523" s="2058" t="s">
        <v>3358</v>
      </c>
      <c r="C523" s="2059"/>
      <c r="D523" s="2059"/>
      <c r="E523" s="2780"/>
      <c r="F523" s="2059"/>
      <c r="G523" s="2059"/>
      <c r="H523" s="2059" t="n">
        <v>0</v>
      </c>
      <c r="I523" s="2059"/>
      <c r="J523" s="2059"/>
      <c r="K523" s="2060"/>
      <c r="L523" s="2059"/>
      <c r="M523" s="2063"/>
      <c r="N523" s="2843"/>
      <c r="O523" s="2015"/>
    </row>
    <row r="524" customFormat="false" ht="15.75" hidden="false" customHeight="false" outlineLevel="0" collapsed="false">
      <c r="A524" s="2027"/>
      <c r="B524" s="2017" t="s">
        <v>1251</v>
      </c>
      <c r="C524" s="2018" t="n">
        <v>33</v>
      </c>
      <c r="D524" s="2065" t="s">
        <v>1108</v>
      </c>
      <c r="E524" s="2919"/>
      <c r="F524" s="2071"/>
      <c r="G524" s="2022" t="n">
        <v>0</v>
      </c>
      <c r="H524" s="2022" t="n">
        <v>0</v>
      </c>
      <c r="I524" s="2022"/>
      <c r="J524" s="2027"/>
      <c r="K524" s="2024"/>
      <c r="L524" s="2029" t="n">
        <f aca="false">J524*I524*F524</f>
        <v>0</v>
      </c>
      <c r="M524" s="2025"/>
      <c r="N524" s="2024"/>
      <c r="O524" s="2027"/>
    </row>
    <row r="525" customFormat="false" ht="15.75" hidden="false" customHeight="false" outlineLevel="0" collapsed="false">
      <c r="A525" s="2027"/>
      <c r="B525" s="2017" t="s">
        <v>1252</v>
      </c>
      <c r="C525" s="2018" t="n">
        <v>33</v>
      </c>
      <c r="D525" s="2065"/>
      <c r="E525" s="2919"/>
      <c r="F525" s="2071"/>
      <c r="G525" s="2022" t="n">
        <v>0</v>
      </c>
      <c r="H525" s="2022" t="n">
        <v>0</v>
      </c>
      <c r="I525" s="2022"/>
      <c r="J525" s="2027"/>
      <c r="K525" s="2024"/>
      <c r="L525" s="2029" t="n">
        <f aca="false">J525*I525*F525</f>
        <v>0</v>
      </c>
      <c r="M525" s="2029"/>
      <c r="N525" s="2071"/>
      <c r="O525" s="2027"/>
    </row>
    <row r="526" customFormat="false" ht="15.75" hidden="false" customHeight="false" outlineLevel="0" collapsed="false">
      <c r="A526" s="2027"/>
      <c r="B526" s="2037"/>
      <c r="C526" s="2038"/>
      <c r="D526" s="2038"/>
      <c r="E526" s="2728"/>
      <c r="F526" s="2041"/>
      <c r="G526" s="2041"/>
      <c r="H526" s="2041" t="n">
        <v>0</v>
      </c>
      <c r="I526" s="2041"/>
      <c r="J526" s="2037" t="s">
        <v>1110</v>
      </c>
      <c r="K526" s="2068"/>
      <c r="L526" s="2076" t="n">
        <f aca="false">SUM(L524:L525)</f>
        <v>0</v>
      </c>
      <c r="M526" s="2055"/>
      <c r="N526" s="2027"/>
      <c r="O526" s="2027"/>
    </row>
    <row r="527" customFormat="false" ht="15.75" hidden="false" customHeight="false" outlineLevel="0" collapsed="false">
      <c r="A527" s="2027"/>
      <c r="B527" s="2189"/>
      <c r="C527" s="2190"/>
      <c r="D527" s="2191"/>
      <c r="E527" s="1066"/>
      <c r="F527" s="2511"/>
      <c r="G527" s="2193"/>
      <c r="H527" s="2193" t="n">
        <v>0</v>
      </c>
      <c r="I527" s="2204"/>
      <c r="J527" s="2142"/>
      <c r="K527" s="2207"/>
      <c r="L527" s="2130"/>
      <c r="M527" s="2130"/>
      <c r="N527" s="2915"/>
      <c r="O527" s="2151"/>
    </row>
    <row r="528" customFormat="false" ht="15.75" hidden="false" customHeight="false" outlineLevel="0" collapsed="false">
      <c r="A528" s="2132"/>
      <c r="B528" s="2058" t="s">
        <v>3359</v>
      </c>
      <c r="C528" s="2059"/>
      <c r="D528" s="2059"/>
      <c r="E528" s="2780"/>
      <c r="F528" s="2059"/>
      <c r="G528" s="2059"/>
      <c r="H528" s="2059" t="n">
        <v>0</v>
      </c>
      <c r="I528" s="2059"/>
      <c r="J528" s="2208"/>
      <c r="K528" s="2209"/>
      <c r="L528" s="2210"/>
      <c r="M528" s="2210"/>
      <c r="N528" s="2843"/>
      <c r="O528" s="2151"/>
    </row>
    <row r="529" customFormat="false" ht="15" hidden="false" customHeight="true" outlineLevel="0" collapsed="false">
      <c r="A529" s="2027" t="n">
        <v>5</v>
      </c>
      <c r="B529" s="2017" t="s">
        <v>3360</v>
      </c>
      <c r="C529" s="2018" t="n">
        <v>33</v>
      </c>
      <c r="D529" s="2513"/>
      <c r="E529" s="1028" t="s">
        <v>3361</v>
      </c>
      <c r="F529" s="2071" t="n">
        <v>1</v>
      </c>
      <c r="G529" s="2212" t="n">
        <v>325047360</v>
      </c>
      <c r="H529" s="2212" t="n">
        <v>334076864</v>
      </c>
      <c r="I529" s="2212" t="n">
        <f aca="false">H529-G529</f>
        <v>9029504</v>
      </c>
      <c r="J529" s="2213" t="n">
        <v>1</v>
      </c>
      <c r="K529" s="2214"/>
      <c r="L529" s="2128" t="n">
        <f aca="false">F529*I529*J529</f>
        <v>9029504</v>
      </c>
      <c r="M529" s="2128"/>
      <c r="N529" s="2136"/>
      <c r="O529" s="2151"/>
    </row>
    <row r="530" customFormat="false" ht="15" hidden="false" customHeight="true" outlineLevel="0" collapsed="false">
      <c r="A530" s="2027" t="n">
        <v>8</v>
      </c>
      <c r="B530" s="2017" t="s">
        <v>3362</v>
      </c>
      <c r="C530" s="2018" t="n">
        <v>33</v>
      </c>
      <c r="D530" s="2514"/>
      <c r="E530" s="1028" t="s">
        <v>3363</v>
      </c>
      <c r="F530" s="2071" t="n">
        <v>1</v>
      </c>
      <c r="G530" s="2212" t="n">
        <v>239696160</v>
      </c>
      <c r="H530" s="2212" t="n">
        <v>246952320</v>
      </c>
      <c r="I530" s="2212" t="n">
        <f aca="false">H530-G530</f>
        <v>7256160</v>
      </c>
      <c r="J530" s="2213" t="n">
        <v>1</v>
      </c>
      <c r="K530" s="2214"/>
      <c r="L530" s="2128" t="n">
        <f aca="false">F530*I530*J530</f>
        <v>7256160</v>
      </c>
      <c r="M530" s="2128"/>
      <c r="N530" s="2136"/>
      <c r="O530" s="2151"/>
    </row>
    <row r="531" customFormat="false" ht="15.75" hidden="false" customHeight="false" outlineLevel="0" collapsed="false">
      <c r="A531" s="2132"/>
      <c r="B531" s="2142"/>
      <c r="C531" s="2143"/>
      <c r="D531" s="2143"/>
      <c r="E531" s="2932"/>
      <c r="F531" s="2145"/>
      <c r="G531" s="2145"/>
      <c r="H531" s="2145"/>
      <c r="I531" s="2145"/>
      <c r="J531" s="2142" t="s">
        <v>475</v>
      </c>
      <c r="K531" s="2121"/>
      <c r="L531" s="2130" t="n">
        <f aca="false">SUM(L529:L530)</f>
        <v>16285664</v>
      </c>
      <c r="M531" s="2130"/>
      <c r="N531" s="2325"/>
      <c r="O531" s="2151"/>
    </row>
    <row r="532" customFormat="false" ht="16.5" hidden="false" customHeight="false" outlineLevel="0" collapsed="false">
      <c r="A532" s="2080"/>
      <c r="B532" s="2217"/>
      <c r="C532" s="2218"/>
      <c r="D532" s="2218"/>
      <c r="E532" s="2933"/>
      <c r="F532" s="2220"/>
      <c r="G532" s="2220"/>
      <c r="H532" s="2220"/>
      <c r="I532" s="2220"/>
      <c r="J532" s="2217"/>
      <c r="K532" s="2221"/>
      <c r="L532" s="2222"/>
      <c r="M532" s="2222"/>
      <c r="N532" s="2900"/>
      <c r="O532" s="2223"/>
    </row>
    <row r="533" customFormat="false" ht="15.75" hidden="false" customHeight="false" outlineLevel="0" collapsed="false">
      <c r="A533" s="2080"/>
      <c r="B533" s="2081" t="s">
        <v>3364</v>
      </c>
      <c r="C533" s="2081"/>
      <c r="D533" s="2082" t="s">
        <v>212</v>
      </c>
      <c r="F533" s="2083" t="s">
        <v>3365</v>
      </c>
      <c r="G533" s="2083"/>
      <c r="H533" s="2083"/>
      <c r="I533" s="2082" t="s">
        <v>212</v>
      </c>
      <c r="J533" s="2077"/>
      <c r="K533" s="2084" t="s">
        <v>1260</v>
      </c>
      <c r="L533" s="2084"/>
      <c r="M533" s="2085" t="s">
        <v>212</v>
      </c>
      <c r="N533" s="2900"/>
      <c r="O533" s="2223"/>
    </row>
    <row r="534" customFormat="false" ht="15.75" hidden="false" customHeight="false" outlineLevel="0" collapsed="false">
      <c r="A534" s="2080"/>
      <c r="B534" s="2086" t="str">
        <f aca="false">B515</f>
        <v>MATUAIL 33 KV SIDE</v>
      </c>
      <c r="C534" s="2086"/>
      <c r="D534" s="2089" t="n">
        <f aca="false">M518</f>
        <v>0</v>
      </c>
      <c r="F534" s="2088" t="s">
        <v>1124</v>
      </c>
      <c r="G534" s="2088"/>
      <c r="H534" s="2088"/>
      <c r="I534" s="2224" t="n">
        <f aca="false">L526</f>
        <v>0</v>
      </c>
      <c r="J534" s="2077"/>
      <c r="K534" s="2225" t="str">
        <f aca="false">F535</f>
        <v>33 KV Net Import</v>
      </c>
      <c r="L534" s="2225"/>
      <c r="M534" s="2091" t="n">
        <f aca="false">I535</f>
        <v>0</v>
      </c>
      <c r="N534" s="2900"/>
      <c r="O534" s="2223"/>
    </row>
    <row r="535" customFormat="false" ht="15.75" hidden="false" customHeight="false" outlineLevel="0" collapsed="false">
      <c r="A535" s="2080"/>
      <c r="B535" s="2086" t="s">
        <v>1126</v>
      </c>
      <c r="C535" s="2086"/>
      <c r="D535" s="2226"/>
      <c r="F535" s="2088" t="s">
        <v>2613</v>
      </c>
      <c r="G535" s="2088"/>
      <c r="H535" s="2088"/>
      <c r="I535" s="2091" t="n">
        <f aca="false">D538-I534</f>
        <v>0</v>
      </c>
      <c r="J535" s="2077"/>
      <c r="K535" s="2227" t="s">
        <v>2513</v>
      </c>
      <c r="L535" s="2227"/>
      <c r="M535" s="2224" t="n">
        <f aca="false">L531</f>
        <v>16285664</v>
      </c>
      <c r="N535" s="2900"/>
      <c r="O535" s="2223"/>
    </row>
    <row r="536" customFormat="false" ht="15.75" hidden="false" customHeight="false" outlineLevel="0" collapsed="false">
      <c r="A536" s="2080"/>
      <c r="B536" s="2086" t="s">
        <v>1128</v>
      </c>
      <c r="C536" s="2086"/>
      <c r="D536" s="2092"/>
      <c r="J536" s="2077"/>
      <c r="K536" s="2088" t="s">
        <v>1262</v>
      </c>
      <c r="L536" s="2088"/>
      <c r="M536" s="2224" t="n">
        <f aca="false">M534-M535</f>
        <v>-16285664</v>
      </c>
      <c r="N536" s="2900"/>
      <c r="O536" s="2223"/>
    </row>
    <row r="537" customFormat="false" ht="16.5" hidden="false" customHeight="false" outlineLevel="0" collapsed="false">
      <c r="A537" s="2080"/>
      <c r="B537" s="2086" t="s">
        <v>1130</v>
      </c>
      <c r="C537" s="2086"/>
      <c r="D537" s="2095"/>
      <c r="J537" s="2077"/>
      <c r="K537" s="2228" t="s">
        <v>1131</v>
      </c>
      <c r="L537" s="2228"/>
      <c r="M537" s="2097" t="e">
        <f aca="false">M536/M534</f>
        <v>#DIV/0!</v>
      </c>
      <c r="N537" s="2900"/>
      <c r="O537" s="2223"/>
    </row>
    <row r="538" customFormat="false" ht="16.5" hidden="false" customHeight="false" outlineLevel="0" collapsed="false">
      <c r="A538" s="2080"/>
      <c r="B538" s="2229" t="s">
        <v>1263</v>
      </c>
      <c r="C538" s="2229"/>
      <c r="D538" s="2230" t="n">
        <f aca="false">SUM(D534:D536)</f>
        <v>0</v>
      </c>
      <c r="F538" s="2077"/>
      <c r="G538" s="2077"/>
      <c r="H538" s="2077"/>
      <c r="I538" s="2077"/>
      <c r="J538" s="2077"/>
      <c r="K538" s="2080"/>
      <c r="L538" s="2077"/>
      <c r="M538" s="2077"/>
      <c r="N538" s="2900"/>
      <c r="O538" s="2223"/>
    </row>
    <row r="539" customFormat="false" ht="15.75" hidden="false" customHeight="false" outlineLevel="0" collapsed="false">
      <c r="A539" s="2080"/>
      <c r="B539" s="2217"/>
      <c r="C539" s="2218"/>
      <c r="D539" s="2218"/>
      <c r="E539" s="2933"/>
      <c r="F539" s="2220"/>
      <c r="G539" s="2220"/>
      <c r="H539" s="2220"/>
      <c r="I539" s="2220"/>
      <c r="J539" s="2217"/>
      <c r="K539" s="2221"/>
      <c r="L539" s="2222"/>
      <c r="M539" s="2222"/>
      <c r="N539" s="2900"/>
      <c r="O539" s="2223"/>
    </row>
    <row r="540" customFormat="false" ht="15.75" hidden="false" customHeight="false" outlineLevel="0" collapsed="false">
      <c r="A540" s="2077"/>
      <c r="B540" s="2051"/>
      <c r="C540" s="2077"/>
      <c r="D540" s="2516"/>
      <c r="E540" s="2936"/>
      <c r="F540" s="2077"/>
      <c r="G540" s="2077"/>
      <c r="H540" s="2077"/>
      <c r="I540" s="2077"/>
      <c r="J540" s="2077"/>
      <c r="K540" s="2080"/>
      <c r="L540" s="2077"/>
      <c r="M540" s="2077"/>
      <c r="N540" s="2556"/>
      <c r="O540" s="2077"/>
    </row>
    <row r="541" customFormat="false" ht="15.75" hidden="false" customHeight="false" outlineLevel="0" collapsed="false">
      <c r="A541" s="2077"/>
      <c r="B541" s="2051"/>
      <c r="C541" s="2077"/>
      <c r="D541" s="2516"/>
      <c r="E541" s="2936"/>
      <c r="F541" s="2077"/>
      <c r="G541" s="2077"/>
      <c r="H541" s="2077"/>
      <c r="I541" s="2077"/>
      <c r="J541" s="2077"/>
      <c r="K541" s="2080"/>
      <c r="L541" s="2077"/>
      <c r="M541" s="2077"/>
      <c r="N541" s="2556"/>
      <c r="O541" s="2077"/>
    </row>
    <row r="542" customFormat="false" ht="31.5" hidden="false" customHeight="false" outlineLevel="0" collapsed="false">
      <c r="A542" s="2270" t="s">
        <v>3366</v>
      </c>
      <c r="B542" s="2270"/>
      <c r="C542" s="2270"/>
      <c r="D542" s="2270"/>
      <c r="E542" s="2270"/>
      <c r="F542" s="2270"/>
      <c r="G542" s="2270"/>
      <c r="H542" s="2270"/>
      <c r="I542" s="2270"/>
      <c r="J542" s="2270"/>
      <c r="K542" s="2270"/>
      <c r="L542" s="2270"/>
      <c r="M542" s="2270"/>
      <c r="N542" s="2270"/>
      <c r="O542" s="1989" t="str">
        <f aca="false">$O$6</f>
        <v>Month June-2023</v>
      </c>
      <c r="R542" s="1990" t="s">
        <v>1069</v>
      </c>
      <c r="S542" s="1991" t="str">
        <f aca="false">O542</f>
        <v>Month June-2023</v>
      </c>
      <c r="T542" s="1990" t="s">
        <v>1070</v>
      </c>
      <c r="U542" s="1990" t="s">
        <v>1071</v>
      </c>
      <c r="V542" s="1990" t="s">
        <v>2997</v>
      </c>
      <c r="W542" s="1990" t="s">
        <v>1073</v>
      </c>
    </row>
    <row r="543" customFormat="false" ht="15.75" hidden="false" customHeight="true" outlineLevel="0" collapsed="false">
      <c r="A543" s="1992" t="s">
        <v>794</v>
      </c>
      <c r="B543" s="1993" t="s">
        <v>1074</v>
      </c>
      <c r="C543" s="1994" t="s">
        <v>1075</v>
      </c>
      <c r="D543" s="1994"/>
      <c r="E543" s="1994"/>
      <c r="F543" s="1996" t="s">
        <v>45</v>
      </c>
      <c r="G543" s="1996" t="s">
        <v>1076</v>
      </c>
      <c r="H543" s="1996"/>
      <c r="I543" s="1996"/>
      <c r="J543" s="1996" t="s">
        <v>29</v>
      </c>
      <c r="K543" s="1996" t="s">
        <v>1077</v>
      </c>
      <c r="L543" s="1996"/>
      <c r="M543" s="1994" t="s">
        <v>1134</v>
      </c>
      <c r="N543" s="2868"/>
      <c r="O543" s="1997" t="s">
        <v>479</v>
      </c>
    </row>
    <row r="544" customFormat="false" ht="15.75" hidden="false" customHeight="false" outlineLevel="0" collapsed="false">
      <c r="A544" s="1992"/>
      <c r="B544" s="1993"/>
      <c r="C544" s="1998" t="s">
        <v>1079</v>
      </c>
      <c r="D544" s="1998"/>
      <c r="E544" s="2869" t="s">
        <v>1080</v>
      </c>
      <c r="F544" s="1996"/>
      <c r="G544" s="2249" t="n">
        <f aca="false">'NORTH-1'!$H$8</f>
        <v>44929</v>
      </c>
      <c r="H544" s="2249" t="n">
        <f aca="false">'NORTH-1'!$H$8</f>
        <v>44929</v>
      </c>
      <c r="I544" s="2000" t="s">
        <v>47</v>
      </c>
      <c r="J544" s="1996"/>
      <c r="K544" s="2000" t="s">
        <v>1081</v>
      </c>
      <c r="L544" s="2000" t="s">
        <v>1082</v>
      </c>
      <c r="M544" s="1994" t="s">
        <v>1083</v>
      </c>
      <c r="N544" s="2870" t="s">
        <v>741</v>
      </c>
      <c r="O544" s="1997"/>
      <c r="S544" s="1441" t="n">
        <v>15283200.0000001</v>
      </c>
      <c r="T544" s="1441" t="n">
        <v>15283200.0000001</v>
      </c>
      <c r="U544" s="1441" t="n">
        <f aca="false">S544-T544</f>
        <v>0</v>
      </c>
      <c r="V544" s="2001" t="n">
        <f aca="false">U544/T544*100</f>
        <v>0</v>
      </c>
      <c r="W544" s="1441" t="str">
        <f aca="false">IF(V544&gt;40,"FAULT",IF(V544&lt;-40,"CHECK","OK"))</f>
        <v>OK</v>
      </c>
    </row>
    <row r="545" customFormat="false" ht="15.75" hidden="false" customHeight="false" outlineLevel="0" collapsed="false">
      <c r="A545" s="2002" t="n">
        <v>1</v>
      </c>
      <c r="B545" s="2003" t="n">
        <v>2</v>
      </c>
      <c r="C545" s="2004" t="n">
        <v>4</v>
      </c>
      <c r="D545" s="2004"/>
      <c r="E545" s="2871" t="n">
        <v>5</v>
      </c>
      <c r="F545" s="2002" t="n">
        <v>7</v>
      </c>
      <c r="G545" s="2002" t="n">
        <v>9</v>
      </c>
      <c r="H545" s="2002" t="n">
        <v>9</v>
      </c>
      <c r="I545" s="2002" t="s">
        <v>1084</v>
      </c>
      <c r="J545" s="2002" t="n">
        <v>11</v>
      </c>
      <c r="K545" s="2002" t="s">
        <v>1085</v>
      </c>
      <c r="L545" s="2002" t="s">
        <v>1086</v>
      </c>
      <c r="M545" s="2002" t="n">
        <v>14</v>
      </c>
      <c r="N545" s="2872" t="n">
        <v>15</v>
      </c>
      <c r="O545" s="2002" t="n">
        <v>16</v>
      </c>
    </row>
    <row r="546" customFormat="false" ht="15.75" hidden="false" customHeight="false" outlineLevel="0" collapsed="false">
      <c r="A546" s="2016"/>
      <c r="B546" s="2008" t="s">
        <v>3367</v>
      </c>
      <c r="C546" s="2009"/>
      <c r="D546" s="2009"/>
      <c r="E546" s="2731"/>
      <c r="F546" s="2009"/>
      <c r="G546" s="2009"/>
      <c r="H546" s="2009"/>
      <c r="I546" s="2009"/>
      <c r="J546" s="2009"/>
      <c r="K546" s="2010"/>
      <c r="L546" s="2009"/>
      <c r="M546" s="2013"/>
      <c r="N546" s="2873"/>
      <c r="O546" s="2027"/>
    </row>
    <row r="547" customFormat="false" ht="15.75" hidden="false" customHeight="false" outlineLevel="0" collapsed="false">
      <c r="A547" s="2016" t="n">
        <v>17</v>
      </c>
      <c r="B547" s="2017" t="s">
        <v>3368</v>
      </c>
      <c r="C547" s="2018" t="n">
        <v>11</v>
      </c>
      <c r="D547" s="2233"/>
      <c r="E547" s="1028" t="s">
        <v>3369</v>
      </c>
      <c r="F547" s="2071" t="n">
        <v>1</v>
      </c>
      <c r="G547" s="2212" t="n">
        <v>323844352</v>
      </c>
      <c r="H547" s="2212" t="n">
        <v>332845958</v>
      </c>
      <c r="I547" s="2212" t="n">
        <f aca="false">H547-G547</f>
        <v>9001606</v>
      </c>
      <c r="J547" s="2027" t="n">
        <v>1</v>
      </c>
      <c r="K547" s="2024" t="n">
        <f aca="false">F547*I547*J547</f>
        <v>9001606</v>
      </c>
      <c r="L547" s="2128"/>
      <c r="M547" s="2128" t="n">
        <f aca="false">K547*$I$535/$K$549</f>
        <v>0</v>
      </c>
      <c r="N547" s="2214"/>
      <c r="O547" s="2027"/>
    </row>
    <row r="548" customFormat="false" ht="15.75" hidden="false" customHeight="false" outlineLevel="0" collapsed="false">
      <c r="A548" s="2016" t="n">
        <v>18</v>
      </c>
      <c r="B548" s="2017" t="s">
        <v>3370</v>
      </c>
      <c r="C548" s="2018" t="n">
        <v>11</v>
      </c>
      <c r="D548" s="2233"/>
      <c r="E548" s="1028" t="s">
        <v>3371</v>
      </c>
      <c r="F548" s="2071" t="n">
        <v>1</v>
      </c>
      <c r="G548" s="2212" t="n">
        <v>238185712</v>
      </c>
      <c r="H548" s="2212" t="n">
        <v>245411520</v>
      </c>
      <c r="I548" s="2212" t="n">
        <f aca="false">H548-G548</f>
        <v>7225808</v>
      </c>
      <c r="J548" s="2027" t="n">
        <v>1</v>
      </c>
      <c r="K548" s="2024" t="n">
        <f aca="false">F548*I548*J548</f>
        <v>7225808</v>
      </c>
      <c r="L548" s="2128"/>
      <c r="M548" s="2128" t="n">
        <f aca="false">K548*$I$535/$K$549</f>
        <v>0</v>
      </c>
      <c r="N548" s="2214"/>
      <c r="O548" s="2027"/>
    </row>
    <row r="549" customFormat="false" ht="15.75" hidden="false" customHeight="false" outlineLevel="0" collapsed="false">
      <c r="A549" s="2016"/>
      <c r="B549" s="2189"/>
      <c r="C549" s="2190"/>
      <c r="D549" s="2191"/>
      <c r="E549" s="1066"/>
      <c r="F549" s="2511"/>
      <c r="G549" s="2193"/>
      <c r="H549" s="2193" t="n">
        <v>0</v>
      </c>
      <c r="I549" s="2193"/>
      <c r="J549" s="2234" t="s">
        <v>475</v>
      </c>
      <c r="K549" s="2121" t="n">
        <f aca="false">SUM(K547:K548)</f>
        <v>16227414</v>
      </c>
      <c r="L549" s="2235"/>
      <c r="M549" s="2130" t="n">
        <f aca="false">SUM(M547:M548)</f>
        <v>0</v>
      </c>
      <c r="N549" s="2915"/>
      <c r="O549" s="2027"/>
    </row>
    <row r="550" customFormat="false" ht="15.75" hidden="false" customHeight="false" outlineLevel="0" collapsed="false">
      <c r="A550" s="2016"/>
      <c r="B550" s="2058" t="s">
        <v>3367</v>
      </c>
      <c r="C550" s="2059"/>
      <c r="D550" s="2059"/>
      <c r="E550" s="2780"/>
      <c r="F550" s="2059"/>
      <c r="G550" s="2059"/>
      <c r="H550" s="2059" t="n">
        <v>0</v>
      </c>
      <c r="I550" s="2059"/>
      <c r="J550" s="2208"/>
      <c r="K550" s="2209"/>
      <c r="L550" s="2210"/>
      <c r="M550" s="2210"/>
      <c r="N550" s="2843"/>
      <c r="O550" s="2027"/>
    </row>
    <row r="551" customFormat="false" ht="17.25" hidden="false" customHeight="true" outlineLevel="0" collapsed="false">
      <c r="A551" s="2016" t="n">
        <v>1</v>
      </c>
      <c r="B551" s="2017" t="s">
        <v>3372</v>
      </c>
      <c r="C551" s="2152" t="n">
        <v>11</v>
      </c>
      <c r="D551" s="2626"/>
      <c r="E551" s="1028" t="s">
        <v>3373</v>
      </c>
      <c r="F551" s="2476" t="n">
        <v>1</v>
      </c>
      <c r="G551" s="2120" t="n">
        <v>21004948</v>
      </c>
      <c r="H551" s="2120" t="n">
        <v>22845784</v>
      </c>
      <c r="I551" s="2053" t="n">
        <f aca="false">H551-G551</f>
        <v>1840836</v>
      </c>
      <c r="J551" s="2027" t="n">
        <v>1</v>
      </c>
      <c r="K551" s="2135"/>
      <c r="L551" s="2128" t="n">
        <f aca="false">F551*I551*J551</f>
        <v>1840836</v>
      </c>
      <c r="M551" s="2128" t="n">
        <f aca="false">L551*$K$569/$L$569</f>
        <v>0</v>
      </c>
      <c r="N551" s="3106" t="s">
        <v>3052</v>
      </c>
      <c r="O551" s="2155"/>
      <c r="R551" s="0" t="str">
        <f aca="false">B551</f>
        <v>11 kV Godnail (F16)</v>
      </c>
      <c r="S551" s="2160" t="n">
        <f aca="false">M551</f>
        <v>0</v>
      </c>
      <c r="T551" s="0" t="n">
        <v>1869406.90166948</v>
      </c>
      <c r="U551" s="1441" t="n">
        <f aca="false">S551-T551</f>
        <v>-1869406.90166948</v>
      </c>
      <c r="V551" s="2001" t="n">
        <f aca="false">U551/T551*100</f>
        <v>-100</v>
      </c>
      <c r="W551" s="1441" t="str">
        <f aca="false">IF(V551&gt;40,"FAULT",IF(V551&lt;-40,"CHECK","OK"))</f>
        <v>CHECK</v>
      </c>
    </row>
    <row r="552" customFormat="false" ht="17.25" hidden="false" customHeight="true" outlineLevel="0" collapsed="false">
      <c r="A552" s="2016" t="n">
        <v>2</v>
      </c>
      <c r="B552" s="2017" t="s">
        <v>3374</v>
      </c>
      <c r="C552" s="2152" t="n">
        <v>11</v>
      </c>
      <c r="D552" s="2663"/>
      <c r="E552" s="1028" t="s">
        <v>3375</v>
      </c>
      <c r="F552" s="2476" t="n">
        <v>1</v>
      </c>
      <c r="G552" s="2120" t="n">
        <v>103491504</v>
      </c>
      <c r="H552" s="2120" t="n">
        <v>105458624</v>
      </c>
      <c r="I552" s="2053" t="n">
        <f aca="false">H552-G552</f>
        <v>1967120</v>
      </c>
      <c r="J552" s="2027" t="n">
        <v>1</v>
      </c>
      <c r="K552" s="2135"/>
      <c r="L552" s="2128" t="n">
        <f aca="false">F552*I552*J552</f>
        <v>1967120</v>
      </c>
      <c r="M552" s="2128" t="n">
        <f aca="false">L552*$K$569/$L$569</f>
        <v>0</v>
      </c>
      <c r="N552" s="3106" t="s">
        <v>3202</v>
      </c>
      <c r="O552" s="2155"/>
      <c r="R552" s="0" t="str">
        <f aca="false">B552</f>
        <v>11 kV M. Circus (F15)</v>
      </c>
      <c r="S552" s="2160" t="n">
        <f aca="false">M552</f>
        <v>0</v>
      </c>
      <c r="T552" s="0" t="n">
        <v>2135882.05163464</v>
      </c>
      <c r="U552" s="1441" t="n">
        <f aca="false">S552-T552</f>
        <v>-2135882.05163464</v>
      </c>
      <c r="V552" s="2001" t="n">
        <f aca="false">U552/T552*100</f>
        <v>-100</v>
      </c>
      <c r="W552" s="1441" t="str">
        <f aca="false">IF(V552&gt;40,"FAULT",IF(V552&lt;-40,"CHECK","OK"))</f>
        <v>CHECK</v>
      </c>
    </row>
    <row r="553" customFormat="false" ht="17.25" hidden="false" customHeight="true" outlineLevel="0" collapsed="false">
      <c r="A553" s="2016" t="n">
        <v>3</v>
      </c>
      <c r="B553" s="2017" t="s">
        <v>3376</v>
      </c>
      <c r="C553" s="2152" t="n">
        <v>11</v>
      </c>
      <c r="D553" s="2663"/>
      <c r="E553" s="1028" t="s">
        <v>3377</v>
      </c>
      <c r="F553" s="2476" t="n">
        <v>1</v>
      </c>
      <c r="G553" s="2120" t="n">
        <v>55179144</v>
      </c>
      <c r="H553" s="2120" t="n">
        <v>55796344</v>
      </c>
      <c r="I553" s="2053" t="n">
        <f aca="false">H553-G553</f>
        <v>617200</v>
      </c>
      <c r="J553" s="2027" t="n">
        <v>1</v>
      </c>
      <c r="K553" s="2135"/>
      <c r="L553" s="2128" t="n">
        <f aca="false">F553*I553*J553</f>
        <v>617200</v>
      </c>
      <c r="M553" s="2128" t="n">
        <f aca="false">L553*$K$569/$L$569</f>
        <v>0</v>
      </c>
      <c r="N553" s="2214" t="s">
        <v>3202</v>
      </c>
      <c r="O553" s="2155"/>
      <c r="R553" s="0" t="str">
        <f aca="false">B553</f>
        <v>11 kV Wapderpool (F14)</v>
      </c>
      <c r="S553" s="2160" t="n">
        <f aca="false">M553</f>
        <v>0</v>
      </c>
      <c r="T553" s="0" t="n">
        <v>595303.4364508</v>
      </c>
      <c r="U553" s="1441" t="n">
        <f aca="false">S553-T553</f>
        <v>-595303.4364508</v>
      </c>
      <c r="V553" s="2001" t="n">
        <f aca="false">U553/T553*100</f>
        <v>-100</v>
      </c>
      <c r="W553" s="1441" t="str">
        <f aca="false">IF(V553&gt;40,"FAULT",IF(V553&lt;-40,"CHECK","OK"))</f>
        <v>CHECK</v>
      </c>
    </row>
    <row r="554" customFormat="false" ht="17.25" hidden="false" customHeight="true" outlineLevel="0" collapsed="false">
      <c r="A554" s="2016" t="n">
        <v>4</v>
      </c>
      <c r="B554" s="2017" t="s">
        <v>3378</v>
      </c>
      <c r="C554" s="2152" t="n">
        <v>11</v>
      </c>
      <c r="D554" s="2663"/>
      <c r="E554" s="1028" t="s">
        <v>3379</v>
      </c>
      <c r="F554" s="2476" t="n">
        <v>1</v>
      </c>
      <c r="G554" s="2120" t="n">
        <v>94163728</v>
      </c>
      <c r="H554" s="2120" t="n">
        <v>96441288</v>
      </c>
      <c r="I554" s="2053" t="n">
        <f aca="false">H554-G554</f>
        <v>2277560</v>
      </c>
      <c r="J554" s="2027" t="n">
        <v>1</v>
      </c>
      <c r="K554" s="2135"/>
      <c r="L554" s="2128" t="n">
        <f aca="false">F554*I554*J554</f>
        <v>2277560</v>
      </c>
      <c r="M554" s="2128" t="n">
        <f aca="false">L554*$K$569/$L$569</f>
        <v>0</v>
      </c>
      <c r="N554" s="2214" t="s">
        <v>3052</v>
      </c>
      <c r="O554" s="2155"/>
      <c r="R554" s="0" t="str">
        <f aca="false">B554</f>
        <v>11 kV Chowdhury Bari  (F13)</v>
      </c>
      <c r="S554" s="2160" t="n">
        <f aca="false">M554</f>
        <v>0</v>
      </c>
      <c r="T554" s="0" t="n">
        <v>2194488.29817479</v>
      </c>
      <c r="U554" s="1441" t="n">
        <f aca="false">S554-T554</f>
        <v>-2194488.29817479</v>
      </c>
      <c r="V554" s="2001" t="n">
        <f aca="false">U554/T554*100</f>
        <v>-100</v>
      </c>
      <c r="W554" s="1441" t="str">
        <f aca="false">IF(V554&gt;40,"FAULT",IF(V554&lt;-40,"CHECK","OK"))</f>
        <v>CHECK</v>
      </c>
    </row>
    <row r="555" customFormat="false" ht="17.25" hidden="false" customHeight="true" outlineLevel="0" collapsed="false">
      <c r="A555" s="2016" t="n">
        <v>5</v>
      </c>
      <c r="B555" s="2017" t="s">
        <v>3380</v>
      </c>
      <c r="C555" s="2152" t="n">
        <v>1</v>
      </c>
      <c r="D555" s="2663"/>
      <c r="E555" s="1028" t="s">
        <v>3381</v>
      </c>
      <c r="F555" s="2476" t="n">
        <v>1</v>
      </c>
      <c r="G555" s="2120" t="n">
        <v>46804564</v>
      </c>
      <c r="H555" s="2120" t="n">
        <v>49107040</v>
      </c>
      <c r="I555" s="2053" t="n">
        <f aca="false">H555-G555</f>
        <v>2302476</v>
      </c>
      <c r="J555" s="2027" t="n">
        <v>1</v>
      </c>
      <c r="K555" s="2135"/>
      <c r="L555" s="2128" t="n">
        <f aca="false">F555*I555*J555</f>
        <v>2302476</v>
      </c>
      <c r="M555" s="2128" t="n">
        <f aca="false">L555*$K$569/$L$569</f>
        <v>0</v>
      </c>
      <c r="N555" s="2214" t="s">
        <v>3202</v>
      </c>
      <c r="O555" s="2155"/>
      <c r="R555" s="0" t="str">
        <f aca="false">B555</f>
        <v>11 kV  Ailpara (F12)</v>
      </c>
      <c r="S555" s="2160" t="n">
        <f aca="false">M555</f>
        <v>0</v>
      </c>
      <c r="T555" s="0" t="n">
        <v>2506620.52436222</v>
      </c>
      <c r="U555" s="1441" t="n">
        <f aca="false">S555-T555</f>
        <v>-2506620.52436222</v>
      </c>
      <c r="V555" s="2001" t="n">
        <f aca="false">U555/T555*100</f>
        <v>-100</v>
      </c>
      <c r="W555" s="1441" t="str">
        <f aca="false">IF(V555&gt;40,"FAULT",IF(V555&lt;-40,"CHECK","OK"))</f>
        <v>CHECK</v>
      </c>
    </row>
    <row r="556" customFormat="false" ht="17.25" hidden="false" customHeight="true" outlineLevel="0" collapsed="false">
      <c r="A556" s="2016" t="n">
        <v>6</v>
      </c>
      <c r="B556" s="2017" t="s">
        <v>3382</v>
      </c>
      <c r="C556" s="2152" t="n">
        <v>11</v>
      </c>
      <c r="D556" s="2663"/>
      <c r="E556" s="1028" t="s">
        <v>3383</v>
      </c>
      <c r="F556" s="2476" t="n">
        <v>1</v>
      </c>
      <c r="G556" s="2120" t="n">
        <v>0</v>
      </c>
      <c r="H556" s="2120" t="n">
        <v>0</v>
      </c>
      <c r="I556" s="2053" t="n">
        <f aca="false">H556-G556</f>
        <v>0</v>
      </c>
      <c r="J556" s="2027" t="n">
        <v>1</v>
      </c>
      <c r="K556" s="2135"/>
      <c r="L556" s="3107" t="n">
        <f aca="false">F556*I556*J556</f>
        <v>0</v>
      </c>
      <c r="M556" s="2128" t="n">
        <f aca="false">L556*$K$569/$L$569</f>
        <v>0</v>
      </c>
      <c r="N556" s="2214"/>
      <c r="O556" s="2155"/>
      <c r="R556" s="0" t="str">
        <f aca="false">B556</f>
        <v>11 kV Spare (F11)</v>
      </c>
      <c r="S556" s="2160" t="n">
        <f aca="false">M556</f>
        <v>0</v>
      </c>
      <c r="T556" s="0" t="n">
        <v>0</v>
      </c>
      <c r="U556" s="1441" t="n">
        <f aca="false">S556-T556</f>
        <v>0</v>
      </c>
      <c r="V556" s="2001" t="e">
        <f aca="false">U556/T556*100</f>
        <v>#DIV/0!</v>
      </c>
      <c r="W556" s="1441" t="e">
        <f aca="false">IF(V556&gt;40,"FAULT",IF(V556&lt;-40,"CHECK","OK"))</f>
        <v>#DIV/0!</v>
      </c>
    </row>
    <row r="557" customFormat="false" ht="17.25" hidden="false" customHeight="true" outlineLevel="0" collapsed="false">
      <c r="A557" s="2016" t="n">
        <v>7</v>
      </c>
      <c r="B557" s="2017" t="s">
        <v>3384</v>
      </c>
      <c r="C557" s="2152" t="n">
        <v>11</v>
      </c>
      <c r="D557" s="2663"/>
      <c r="E557" s="1028" t="s">
        <v>3385</v>
      </c>
      <c r="F557" s="2476" t="n">
        <v>1</v>
      </c>
      <c r="G557" s="2120" t="n">
        <v>0</v>
      </c>
      <c r="H557" s="2120" t="n">
        <v>0</v>
      </c>
      <c r="I557" s="2053" t="n">
        <f aca="false">H557-G557</f>
        <v>0</v>
      </c>
      <c r="J557" s="2027" t="n">
        <v>1</v>
      </c>
      <c r="K557" s="2135"/>
      <c r="L557" s="3107" t="n">
        <f aca="false">F557*I557*J557</f>
        <v>0</v>
      </c>
      <c r="M557" s="2128" t="n">
        <f aca="false">L557*$K$569/$L$569</f>
        <v>0</v>
      </c>
      <c r="N557" s="2214"/>
      <c r="O557" s="2155"/>
      <c r="R557" s="0" t="str">
        <f aca="false">B557</f>
        <v>11 kV Spare (F10)</v>
      </c>
      <c r="S557" s="2160" t="n">
        <f aca="false">M557</f>
        <v>0</v>
      </c>
      <c r="T557" s="0" t="n">
        <v>0</v>
      </c>
      <c r="U557" s="1441" t="n">
        <f aca="false">S557-T557</f>
        <v>0</v>
      </c>
      <c r="V557" s="2001" t="e">
        <f aca="false">U557/T557*100</f>
        <v>#DIV/0!</v>
      </c>
      <c r="W557" s="1441" t="e">
        <f aca="false">IF(V557&gt;40,"FAULT",IF(V557&lt;-40,"CHECK","OK"))</f>
        <v>#DIV/0!</v>
      </c>
    </row>
    <row r="558" customFormat="false" ht="17.25" hidden="false" customHeight="true" outlineLevel="0" collapsed="false">
      <c r="A558" s="2016" t="n">
        <v>8</v>
      </c>
      <c r="B558" s="2017" t="s">
        <v>3386</v>
      </c>
      <c r="C558" s="2152" t="n">
        <v>11</v>
      </c>
      <c r="D558" s="2663"/>
      <c r="E558" s="1028" t="s">
        <v>3387</v>
      </c>
      <c r="F558" s="2476" t="n">
        <v>1</v>
      </c>
      <c r="G558" s="2120" t="n">
        <v>0</v>
      </c>
      <c r="H558" s="2120" t="n">
        <v>0</v>
      </c>
      <c r="I558" s="2053" t="n">
        <f aca="false">H558-G558</f>
        <v>0</v>
      </c>
      <c r="J558" s="2027" t="n">
        <v>1</v>
      </c>
      <c r="K558" s="2135"/>
      <c r="L558" s="3107" t="n">
        <f aca="false">F558*I558*J558</f>
        <v>0</v>
      </c>
      <c r="M558" s="2128" t="n">
        <f aca="false">L558*$K$569/$L$569</f>
        <v>0</v>
      </c>
      <c r="N558" s="2214"/>
      <c r="O558" s="2155"/>
      <c r="R558" s="0" t="str">
        <f aca="false">B558</f>
        <v>11 kV Spare (F9)</v>
      </c>
      <c r="S558" s="2160" t="n">
        <f aca="false">M558</f>
        <v>0</v>
      </c>
      <c r="T558" s="0" t="n">
        <v>0</v>
      </c>
      <c r="U558" s="1441" t="n">
        <f aca="false">S558-T558</f>
        <v>0</v>
      </c>
      <c r="V558" s="2001" t="e">
        <f aca="false">U558/T558*100</f>
        <v>#DIV/0!</v>
      </c>
      <c r="W558" s="1441" t="e">
        <f aca="false">IF(V558&gt;40,"FAULT",IF(V558&lt;-40,"CHECK","OK"))</f>
        <v>#DIV/0!</v>
      </c>
    </row>
    <row r="559" customFormat="false" ht="17.25" hidden="false" customHeight="true" outlineLevel="0" collapsed="false">
      <c r="A559" s="2016" t="n">
        <v>9</v>
      </c>
      <c r="B559" s="2017" t="s">
        <v>3388</v>
      </c>
      <c r="C559" s="2152" t="n">
        <v>11</v>
      </c>
      <c r="D559" s="2663"/>
      <c r="E559" s="1028" t="s">
        <v>3389</v>
      </c>
      <c r="F559" s="2476" t="n">
        <v>1</v>
      </c>
      <c r="G559" s="2120" t="n">
        <v>0</v>
      </c>
      <c r="H559" s="2120" t="n">
        <v>0</v>
      </c>
      <c r="I559" s="2053" t="n">
        <f aca="false">H559-G559</f>
        <v>0</v>
      </c>
      <c r="J559" s="2027" t="n">
        <v>1</v>
      </c>
      <c r="K559" s="2135"/>
      <c r="L559" s="3107" t="n">
        <f aca="false">F559*I559*J559</f>
        <v>0</v>
      </c>
      <c r="M559" s="2128" t="n">
        <f aca="false">L559*$K$569/$L$569</f>
        <v>0</v>
      </c>
      <c r="N559" s="2214"/>
      <c r="O559" s="2155"/>
      <c r="R559" s="0" t="str">
        <f aca="false">B559</f>
        <v>11 kV Spare (F8)</v>
      </c>
      <c r="S559" s="2160" t="n">
        <f aca="false">M559</f>
        <v>0</v>
      </c>
      <c r="T559" s="0" t="n">
        <v>0</v>
      </c>
      <c r="U559" s="1441" t="n">
        <f aca="false">S559-T559</f>
        <v>0</v>
      </c>
      <c r="V559" s="2001" t="e">
        <f aca="false">U559/T559*100</f>
        <v>#DIV/0!</v>
      </c>
      <c r="W559" s="1441" t="e">
        <f aca="false">IF(V559&gt;40,"FAULT",IF(V559&lt;-40,"CHECK","OK"))</f>
        <v>#DIV/0!</v>
      </c>
    </row>
    <row r="560" customFormat="false" ht="17.25" hidden="false" customHeight="true" outlineLevel="0" collapsed="false">
      <c r="A560" s="2016" t="n">
        <v>10</v>
      </c>
      <c r="B560" s="2017" t="s">
        <v>3390</v>
      </c>
      <c r="C560" s="2152" t="n">
        <v>11</v>
      </c>
      <c r="D560" s="2663"/>
      <c r="E560" s="1028" t="s">
        <v>3391</v>
      </c>
      <c r="F560" s="2476" t="n">
        <v>1</v>
      </c>
      <c r="G560" s="2120" t="n">
        <v>13020328</v>
      </c>
      <c r="H560" s="2120" t="n">
        <v>14248885</v>
      </c>
      <c r="I560" s="2053" t="n">
        <f aca="false">H560-G560</f>
        <v>1228557</v>
      </c>
      <c r="J560" s="2027" t="n">
        <v>1</v>
      </c>
      <c r="K560" s="2135"/>
      <c r="L560" s="2128" t="n">
        <f aca="false">F560*I560*J560</f>
        <v>1228557</v>
      </c>
      <c r="M560" s="2128" t="n">
        <f aca="false">L560*$K$569/$L$569</f>
        <v>0</v>
      </c>
      <c r="N560" s="2214" t="s">
        <v>3052</v>
      </c>
      <c r="O560" s="2155"/>
      <c r="R560" s="0" t="str">
        <f aca="false">B560</f>
        <v>11 kV Zulfiqur Steel</v>
      </c>
      <c r="S560" s="2160" t="n">
        <f aca="false">M560</f>
        <v>0</v>
      </c>
      <c r="T560" s="0" t="n">
        <v>1248729.48554483</v>
      </c>
      <c r="U560" s="1441" t="n">
        <f aca="false">S560-T560</f>
        <v>-1248729.48554483</v>
      </c>
      <c r="V560" s="2001" t="n">
        <f aca="false">U560/T560*100</f>
        <v>-100</v>
      </c>
      <c r="W560" s="1441" t="str">
        <f aca="false">IF(V560&gt;40,"FAULT",IF(V560&lt;-40,"CHECK","OK"))</f>
        <v>CHECK</v>
      </c>
    </row>
    <row r="561" customFormat="false" ht="17.25" hidden="false" customHeight="true" outlineLevel="0" collapsed="false">
      <c r="A561" s="2016" t="n">
        <v>11</v>
      </c>
      <c r="B561" s="2017" t="s">
        <v>3392</v>
      </c>
      <c r="C561" s="2152" t="n">
        <v>11</v>
      </c>
      <c r="D561" s="2663"/>
      <c r="E561" s="1028" t="s">
        <v>3393</v>
      </c>
      <c r="F561" s="2476" t="n">
        <v>1</v>
      </c>
      <c r="G561" s="2120" t="n">
        <v>3985110</v>
      </c>
      <c r="H561" s="2120" t="n">
        <v>3997630</v>
      </c>
      <c r="I561" s="2053" t="n">
        <f aca="false">H561-G561</f>
        <v>12520</v>
      </c>
      <c r="J561" s="2027" t="n">
        <v>1</v>
      </c>
      <c r="K561" s="2135"/>
      <c r="L561" s="2128" t="n">
        <f aca="false">F561*I561*J561</f>
        <v>12520</v>
      </c>
      <c r="M561" s="2128" t="n">
        <f aca="false">L561*$K$569/$L$569</f>
        <v>0</v>
      </c>
      <c r="N561" s="2214" t="s">
        <v>3202</v>
      </c>
      <c r="O561" s="2155"/>
      <c r="R561" s="0" t="str">
        <f aca="false">B561</f>
        <v>11 kV New Laxmi Narayan Cotton Mill (F6)</v>
      </c>
      <c r="S561" s="2160" t="n">
        <f aca="false">M561</f>
        <v>0</v>
      </c>
      <c r="T561" s="0" t="n">
        <v>42071.0581486961</v>
      </c>
      <c r="U561" s="1441" t="n">
        <f aca="false">S561-T561</f>
        <v>-42071.0581486961</v>
      </c>
      <c r="V561" s="2001" t="n">
        <f aca="false">U561/T561*100</f>
        <v>-100</v>
      </c>
      <c r="W561" s="1441" t="str">
        <f aca="false">IF(V561&gt;40,"FAULT",IF(V561&lt;-40,"CHECK","OK"))</f>
        <v>CHECK</v>
      </c>
    </row>
    <row r="562" customFormat="false" ht="17.25" hidden="false" customHeight="true" outlineLevel="0" collapsed="false">
      <c r="A562" s="2016" t="n">
        <v>12</v>
      </c>
      <c r="B562" s="2017" t="s">
        <v>3394</v>
      </c>
      <c r="C562" s="2152" t="n">
        <v>11</v>
      </c>
      <c r="D562" s="2663"/>
      <c r="E562" s="1028" t="s">
        <v>3395</v>
      </c>
      <c r="F562" s="2476" t="n">
        <v>1</v>
      </c>
      <c r="G562" s="2120" t="n">
        <v>85797352</v>
      </c>
      <c r="H562" s="2120" t="n">
        <v>87124224</v>
      </c>
      <c r="I562" s="2053" t="n">
        <f aca="false">H562-G562</f>
        <v>1326872</v>
      </c>
      <c r="J562" s="2027" t="n">
        <v>1</v>
      </c>
      <c r="K562" s="2135"/>
      <c r="L562" s="2128" t="n">
        <f aca="false">F562*I562*J562</f>
        <v>1326872</v>
      </c>
      <c r="M562" s="2128" t="n">
        <f aca="false">L562*$K$569/$L$569</f>
        <v>0</v>
      </c>
      <c r="N562" s="2214" t="s">
        <v>3202</v>
      </c>
      <c r="O562" s="2155"/>
      <c r="R562" s="0" t="str">
        <f aca="false">B562</f>
        <v>11 kV Lucky Bazar (F5)</v>
      </c>
      <c r="S562" s="2160" t="n">
        <f aca="false">M562</f>
        <v>0</v>
      </c>
      <c r="T562" s="0" t="n">
        <v>1392661.98779735</v>
      </c>
      <c r="U562" s="1441" t="n">
        <f aca="false">S562-T562</f>
        <v>-1392661.98779735</v>
      </c>
      <c r="V562" s="2001" t="n">
        <f aca="false">U562/T562*100</f>
        <v>-100</v>
      </c>
      <c r="W562" s="1441" t="str">
        <f aca="false">IF(V562&gt;40,"FAULT",IF(V562&lt;-40,"CHECK","OK"))</f>
        <v>CHECK</v>
      </c>
    </row>
    <row r="563" customFormat="false" ht="17.25" hidden="false" customHeight="true" outlineLevel="0" collapsed="false">
      <c r="A563" s="2016" t="n">
        <v>13</v>
      </c>
      <c r="B563" s="2017" t="s">
        <v>3396</v>
      </c>
      <c r="C563" s="2152" t="n">
        <v>11</v>
      </c>
      <c r="D563" s="2663"/>
      <c r="E563" s="1028" t="s">
        <v>3397</v>
      </c>
      <c r="F563" s="2476" t="n">
        <v>1</v>
      </c>
      <c r="G563" s="2120" t="n">
        <v>27625972</v>
      </c>
      <c r="H563" s="2120" t="n">
        <v>29163608</v>
      </c>
      <c r="I563" s="2053" t="n">
        <f aca="false">H563-G563</f>
        <v>1537636</v>
      </c>
      <c r="J563" s="2027" t="n">
        <v>1</v>
      </c>
      <c r="K563" s="2135"/>
      <c r="L563" s="2128" t="n">
        <f aca="false">F563*I563*J563</f>
        <v>1537636</v>
      </c>
      <c r="M563" s="2128" t="n">
        <f aca="false">L563*$K$569/$L$569</f>
        <v>0</v>
      </c>
      <c r="N563" s="2214" t="s">
        <v>3052</v>
      </c>
      <c r="O563" s="2155"/>
      <c r="R563" s="0" t="str">
        <f aca="false">B563</f>
        <v>11 kV Enayetnagar (F4)</v>
      </c>
      <c r="S563" s="2160" t="n">
        <f aca="false">M563</f>
        <v>0</v>
      </c>
      <c r="T563" s="0" t="n">
        <v>1576051.88880196</v>
      </c>
      <c r="U563" s="1441" t="n">
        <f aca="false">S563-T563</f>
        <v>-1576051.88880196</v>
      </c>
      <c r="V563" s="2001" t="n">
        <f aca="false">U563/T563*100</f>
        <v>-100</v>
      </c>
      <c r="W563" s="1441" t="str">
        <f aca="false">IF(V563&gt;40,"FAULT",IF(V563&lt;-40,"CHECK","OK"))</f>
        <v>CHECK</v>
      </c>
    </row>
    <row r="564" customFormat="false" ht="17.25" hidden="false" customHeight="true" outlineLevel="0" collapsed="false">
      <c r="A564" s="2016" t="n">
        <v>14</v>
      </c>
      <c r="B564" s="2017" t="s">
        <v>3398</v>
      </c>
      <c r="C564" s="2152" t="n">
        <v>11</v>
      </c>
      <c r="D564" s="2663"/>
      <c r="E564" s="1028" t="s">
        <v>3399</v>
      </c>
      <c r="F564" s="2476" t="n">
        <v>1</v>
      </c>
      <c r="G564" s="2120" t="n">
        <v>60310572</v>
      </c>
      <c r="H564" s="2120" t="n">
        <v>62323408</v>
      </c>
      <c r="I564" s="2053" t="n">
        <f aca="false">H564-G564</f>
        <v>2012836</v>
      </c>
      <c r="J564" s="2027" t="n">
        <v>1</v>
      </c>
      <c r="K564" s="2135"/>
      <c r="L564" s="2128" t="n">
        <f aca="false">F564*I564*J564</f>
        <v>2012836</v>
      </c>
      <c r="M564" s="2128" t="n">
        <f aca="false">L564*$K$569/$L$569</f>
        <v>0</v>
      </c>
      <c r="N564" s="2214" t="s">
        <v>3052</v>
      </c>
      <c r="O564" s="2155"/>
      <c r="R564" s="0" t="str">
        <f aca="false">B564</f>
        <v>11 kV Bhuiyapara (F3)</v>
      </c>
      <c r="S564" s="2160" t="n">
        <f aca="false">M564</f>
        <v>0</v>
      </c>
      <c r="T564" s="0" t="n">
        <v>1949356.16662476</v>
      </c>
      <c r="U564" s="1441" t="n">
        <f aca="false">S564-T564</f>
        <v>-1949356.16662476</v>
      </c>
      <c r="V564" s="2001" t="n">
        <f aca="false">U564/T564*100</f>
        <v>-100</v>
      </c>
      <c r="W564" s="1441" t="str">
        <f aca="false">IF(V564&gt;40,"FAULT",IF(V564&lt;-40,"CHECK","OK"))</f>
        <v>CHECK</v>
      </c>
    </row>
    <row r="565" customFormat="false" ht="17.25" hidden="false" customHeight="true" outlineLevel="0" collapsed="false">
      <c r="A565" s="2016" t="n">
        <v>15</v>
      </c>
      <c r="B565" s="2017" t="s">
        <v>3400</v>
      </c>
      <c r="C565" s="2152" t="n">
        <v>11</v>
      </c>
      <c r="D565" s="2663"/>
      <c r="E565" s="1028" t="s">
        <v>3401</v>
      </c>
      <c r="F565" s="2476" t="n">
        <v>1</v>
      </c>
      <c r="G565" s="2120" t="n">
        <v>5922585</v>
      </c>
      <c r="H565" s="2120" t="n">
        <v>6951863</v>
      </c>
      <c r="I565" s="2053" t="n">
        <f aca="false">H565-G565</f>
        <v>1029278</v>
      </c>
      <c r="J565" s="2027" t="n">
        <v>1</v>
      </c>
      <c r="K565" s="2135"/>
      <c r="L565" s="2128" t="n">
        <f aca="false">F565*I565*J565</f>
        <v>1029278</v>
      </c>
      <c r="M565" s="2128" t="n">
        <f aca="false">L565*$K$569/$L$569</f>
        <v>0</v>
      </c>
      <c r="N565" s="2214" t="s">
        <v>3202</v>
      </c>
      <c r="O565" s="2155"/>
      <c r="R565" s="0" t="str">
        <f aca="false">B565</f>
        <v>11 kV Arambagh (F2)</v>
      </c>
      <c r="S565" s="2160" t="n">
        <f aca="false">M565</f>
        <v>0</v>
      </c>
      <c r="T565" s="0" t="n">
        <v>1073358.74363942</v>
      </c>
      <c r="U565" s="1441" t="n">
        <f aca="false">S565-T565</f>
        <v>-1073358.74363942</v>
      </c>
      <c r="V565" s="2001" t="n">
        <f aca="false">U565/T565*100</f>
        <v>-100</v>
      </c>
      <c r="W565" s="1441" t="str">
        <f aca="false">IF(V565&gt;40,"FAULT",IF(V565&lt;-40,"CHECK","OK"))</f>
        <v>CHECK</v>
      </c>
    </row>
    <row r="566" customFormat="false" ht="17.25" hidden="false" customHeight="true" outlineLevel="0" collapsed="false">
      <c r="A566" s="2016" t="n">
        <v>16</v>
      </c>
      <c r="B566" s="2017" t="s">
        <v>3402</v>
      </c>
      <c r="C566" s="2152" t="n">
        <v>11</v>
      </c>
      <c r="D566" s="2663"/>
      <c r="E566" s="1028" t="s">
        <v>3403</v>
      </c>
      <c r="F566" s="2476" t="n">
        <v>1</v>
      </c>
      <c r="G566" s="2120" t="n">
        <v>0</v>
      </c>
      <c r="H566" s="2120" t="n">
        <v>0</v>
      </c>
      <c r="I566" s="2053"/>
      <c r="J566" s="2027" t="n">
        <v>1</v>
      </c>
      <c r="K566" s="2135"/>
      <c r="L566" s="2128" t="n">
        <f aca="false">F566*I566*J566</f>
        <v>0</v>
      </c>
      <c r="M566" s="2128" t="n">
        <f aca="false">L566*$K$569/$L$569</f>
        <v>0</v>
      </c>
      <c r="N566" s="2214" t="s">
        <v>3052</v>
      </c>
      <c r="O566" s="2155"/>
      <c r="R566" s="0" t="str">
        <f aca="false">B566</f>
        <v>11 kV Spare (F1)</v>
      </c>
      <c r="S566" s="2160" t="n">
        <f aca="false">M566</f>
        <v>0</v>
      </c>
      <c r="T566" s="0" t="n">
        <v>0</v>
      </c>
      <c r="U566" s="1441" t="n">
        <f aca="false">S566-T566</f>
        <v>0</v>
      </c>
      <c r="V566" s="2001" t="e">
        <f aca="false">U566/T566*100</f>
        <v>#DIV/0!</v>
      </c>
      <c r="W566" s="1441" t="e">
        <f aca="false">IF(V566&gt;40,"FAULT",IF(V566&lt;-40,"CHECK","OK"))</f>
        <v>#DIV/0!</v>
      </c>
    </row>
    <row r="567" customFormat="false" ht="17.25" hidden="false" customHeight="true" outlineLevel="0" collapsed="false">
      <c r="A567" s="2016" t="n">
        <v>17</v>
      </c>
      <c r="B567" s="2017" t="s">
        <v>3404</v>
      </c>
      <c r="C567" s="2152" t="n">
        <v>0.415</v>
      </c>
      <c r="D567" s="2663"/>
      <c r="E567" s="1028" t="s">
        <v>3405</v>
      </c>
      <c r="F567" s="2476" t="n">
        <v>1</v>
      </c>
      <c r="G567" s="2120" t="n">
        <v>1532.1</v>
      </c>
      <c r="H567" s="2120" t="n">
        <v>1577</v>
      </c>
      <c r="I567" s="2053" t="n">
        <f aca="false">H567-G567</f>
        <v>44.9000000000001</v>
      </c>
      <c r="J567" s="2027" t="n">
        <v>100</v>
      </c>
      <c r="K567" s="2135"/>
      <c r="L567" s="2128" t="n">
        <f aca="false">F567*I567*J567</f>
        <v>4490.00000000001</v>
      </c>
      <c r="M567" s="2128" t="n">
        <f aca="false">L567*$K$569/$L$569</f>
        <v>0</v>
      </c>
      <c r="N567" s="2214" t="s">
        <v>3202</v>
      </c>
      <c r="O567" s="2155"/>
      <c r="R567" s="0" t="str">
        <f aca="false">B567</f>
        <v>11/0.415 kV Aux. Transformer-1</v>
      </c>
      <c r="S567" s="2160" t="n">
        <f aca="false">M567</f>
        <v>0</v>
      </c>
      <c r="T567" s="0" t="n">
        <v>4713.13959753906</v>
      </c>
      <c r="U567" s="1441" t="n">
        <f aca="false">S567-T567</f>
        <v>-4713.13959753906</v>
      </c>
      <c r="V567" s="2001" t="n">
        <f aca="false">U567/T567*100</f>
        <v>-100</v>
      </c>
      <c r="W567" s="1441" t="str">
        <f aca="false">IF(V567&gt;40,"FAULT",IF(V567&lt;-40,"CHECK","OK"))</f>
        <v>CHECK</v>
      </c>
    </row>
    <row r="568" customFormat="false" ht="17.25" hidden="false" customHeight="true" outlineLevel="0" collapsed="false">
      <c r="A568" s="2016" t="n">
        <v>18</v>
      </c>
      <c r="B568" s="2017" t="s">
        <v>3406</v>
      </c>
      <c r="C568" s="2152" t="n">
        <v>0.415</v>
      </c>
      <c r="D568" s="3108"/>
      <c r="E568" s="1028" t="s">
        <v>3407</v>
      </c>
      <c r="F568" s="2476" t="n">
        <v>1</v>
      </c>
      <c r="G568" s="2120" t="n">
        <v>60.71</v>
      </c>
      <c r="H568" s="2120" t="n">
        <v>60.71</v>
      </c>
      <c r="I568" s="2053" t="n">
        <f aca="false">H568-G568</f>
        <v>0</v>
      </c>
      <c r="J568" s="2027" t="n">
        <v>100</v>
      </c>
      <c r="K568" s="2135"/>
      <c r="L568" s="2128" t="n">
        <f aca="false">F568*I568*J568</f>
        <v>0</v>
      </c>
      <c r="M568" s="2128" t="n">
        <f aca="false">L568*$K$569/$L$569</f>
        <v>0</v>
      </c>
      <c r="N568" s="2214" t="s">
        <v>3202</v>
      </c>
      <c r="O568" s="2155"/>
      <c r="R568" s="0" t="str">
        <f aca="false">B568</f>
        <v>11/0.415 kV Aux. Transformer-2</v>
      </c>
      <c r="S568" s="2160" t="n">
        <f aca="false">M568</f>
        <v>0</v>
      </c>
      <c r="T568" s="0" t="n">
        <v>0</v>
      </c>
      <c r="U568" s="1441" t="n">
        <f aca="false">S568-T568</f>
        <v>0</v>
      </c>
      <c r="V568" s="2001" t="e">
        <f aca="false">U568/T568*100</f>
        <v>#DIV/0!</v>
      </c>
      <c r="W568" s="1441" t="e">
        <f aca="false">IF(V568&gt;40,"FAULT",IF(V568&lt;-40,"CHECK","OK"))</f>
        <v>#DIV/0!</v>
      </c>
    </row>
    <row r="569" customFormat="false" ht="28.5" hidden="false" customHeight="false" outlineLevel="0" collapsed="false">
      <c r="A569" s="2132"/>
      <c r="B569" s="2142"/>
      <c r="C569" s="2143"/>
      <c r="D569" s="2143"/>
      <c r="E569" s="2932"/>
      <c r="F569" s="2145"/>
      <c r="G569" s="2145"/>
      <c r="H569" s="2145"/>
      <c r="I569" s="2145"/>
      <c r="J569" s="2239" t="s">
        <v>1187</v>
      </c>
      <c r="K569" s="2130" t="n">
        <f aca="false">M549</f>
        <v>0</v>
      </c>
      <c r="L569" s="2130" t="n">
        <f aca="false">SUM(L551:L568)</f>
        <v>16157381</v>
      </c>
      <c r="M569" s="2130" t="n">
        <f aca="false">SUM(M551:M568)</f>
        <v>0</v>
      </c>
      <c r="N569" s="2325" t="n">
        <f aca="false">(M569-L569)/L569*100</f>
        <v>-100</v>
      </c>
      <c r="O569" s="2240"/>
    </row>
    <row r="571" customFormat="false" ht="15.75" hidden="false" customHeight="false" outlineLevel="0" collapsed="false">
      <c r="A571" s="2077"/>
      <c r="B571" s="2078"/>
      <c r="C571" s="2051"/>
      <c r="D571" s="2418"/>
      <c r="F571" s="2169" t="s">
        <v>1234</v>
      </c>
      <c r="G571" s="2169"/>
      <c r="H571" s="2169"/>
      <c r="I571" s="2170" t="s">
        <v>212</v>
      </c>
      <c r="J571" s="2077"/>
      <c r="L571" s="2077"/>
      <c r="M571" s="2077"/>
      <c r="N571" s="2556"/>
      <c r="O571" s="2077"/>
    </row>
    <row r="572" customFormat="false" ht="15.75" hidden="false" customHeight="false" outlineLevel="0" collapsed="false">
      <c r="A572" s="2077"/>
      <c r="B572" s="2078"/>
      <c r="C572" s="2051"/>
      <c r="D572" s="2418"/>
      <c r="F572" s="2129" t="s">
        <v>3202</v>
      </c>
      <c r="G572" s="2017" t="s">
        <v>1367</v>
      </c>
      <c r="H572" s="2017"/>
      <c r="I572" s="2310" t="n">
        <f aca="false">SUM(M552:M553,M555,M561:M562,M565,M567:M568)</f>
        <v>0</v>
      </c>
      <c r="J572" s="2077"/>
      <c r="L572" s="2077"/>
      <c r="M572" s="2077"/>
      <c r="N572" s="2556"/>
      <c r="O572" s="2077"/>
    </row>
    <row r="573" customFormat="false" ht="15.75" hidden="false" customHeight="false" outlineLevel="0" collapsed="false">
      <c r="A573" s="2077"/>
      <c r="B573" s="2078"/>
      <c r="C573" s="2051"/>
      <c r="D573" s="2418"/>
      <c r="F573" s="2129" t="s">
        <v>3052</v>
      </c>
      <c r="G573" s="2017" t="s">
        <v>1367</v>
      </c>
      <c r="H573" s="2017"/>
      <c r="I573" s="2310" t="n">
        <f aca="false">SUM(M551,M554,M560,M563:M564,M566)</f>
        <v>0</v>
      </c>
      <c r="J573" s="2077"/>
      <c r="L573" s="2077"/>
      <c r="M573" s="2077"/>
      <c r="N573" s="2556"/>
      <c r="O573" s="2077" t="s">
        <v>122</v>
      </c>
    </row>
    <row r="574" customFormat="false" ht="15.75" hidden="false" customHeight="false" outlineLevel="0" collapsed="false">
      <c r="A574" s="2077"/>
      <c r="B574" s="2078"/>
      <c r="C574" s="2051"/>
      <c r="D574" s="2418"/>
      <c r="F574" s="2129"/>
      <c r="G574" s="2017"/>
      <c r="H574" s="2017"/>
      <c r="I574" s="2171"/>
      <c r="J574" s="2077"/>
      <c r="L574" s="2077"/>
      <c r="M574" s="2077"/>
      <c r="N574" s="2556"/>
      <c r="O574" s="2077"/>
    </row>
    <row r="575" customFormat="false" ht="15.75" hidden="false" customHeight="false" outlineLevel="0" collapsed="false">
      <c r="A575" s="2077"/>
      <c r="B575" s="2078"/>
      <c r="C575" s="2051"/>
      <c r="D575" s="2418"/>
      <c r="E575" s="2051"/>
      <c r="F575" s="2129"/>
      <c r="G575" s="2017"/>
      <c r="H575" s="2017"/>
      <c r="I575" s="2171"/>
      <c r="J575" s="2077"/>
      <c r="L575" s="2077"/>
      <c r="M575" s="2077"/>
      <c r="N575" s="2556"/>
      <c r="O575" s="2077"/>
    </row>
    <row r="576" customFormat="false" ht="15.75" hidden="false" customHeight="false" outlineLevel="0" collapsed="false">
      <c r="A576" s="2077"/>
      <c r="B576" s="2078"/>
      <c r="C576" s="2051"/>
      <c r="D576" s="2418"/>
      <c r="F576" s="2260"/>
      <c r="G576" s="2017"/>
      <c r="H576" s="2017"/>
      <c r="I576" s="2171"/>
      <c r="J576" s="2077"/>
      <c r="L576" s="2077"/>
      <c r="M576" s="2077"/>
      <c r="N576" s="2556"/>
      <c r="O576" s="2077"/>
    </row>
    <row r="577" customFormat="false" ht="15.75" hidden="false" customHeight="true" outlineLevel="0" collapsed="false">
      <c r="A577" s="2077"/>
      <c r="B577" s="2078"/>
      <c r="C577" s="2051"/>
      <c r="D577" s="2418"/>
      <c r="F577" s="2241" t="s">
        <v>1239</v>
      </c>
      <c r="G577" s="2241"/>
      <c r="H577" s="2241"/>
      <c r="I577" s="2242" t="n">
        <f aca="false">SUM(I572:I576)</f>
        <v>0</v>
      </c>
      <c r="J577" s="2130" t="n">
        <f aca="false">I577-M569</f>
        <v>0</v>
      </c>
      <c r="L577" s="2077"/>
      <c r="M577" s="2077"/>
      <c r="N577" s="2556"/>
      <c r="O577" s="2077"/>
    </row>
    <row r="578" customFormat="false" ht="15.75" hidden="false" customHeight="false" outlineLevel="0" collapsed="false">
      <c r="A578" s="2077"/>
      <c r="B578" s="2078"/>
      <c r="C578" s="2051"/>
      <c r="D578" s="2418"/>
      <c r="F578" s="2103"/>
      <c r="G578" s="2077"/>
      <c r="H578" s="2077"/>
      <c r="I578" s="2077"/>
      <c r="J578" s="2077"/>
      <c r="L578" s="2077"/>
      <c r="M578" s="2077"/>
      <c r="N578" s="2556"/>
      <c r="O578" s="2077"/>
    </row>
    <row r="579" customFormat="false" ht="15.75" hidden="false" customHeight="false" outlineLevel="0" collapsed="false">
      <c r="A579" s="2077"/>
      <c r="B579" s="2078"/>
      <c r="C579" s="2051"/>
      <c r="D579" s="2418"/>
      <c r="E579" s="2686"/>
      <c r="F579" s="2077"/>
      <c r="G579" s="2077"/>
      <c r="H579" s="2077"/>
      <c r="I579" s="2077"/>
      <c r="J579" s="2077"/>
      <c r="K579" s="2080"/>
      <c r="L579" s="2077"/>
      <c r="M579" s="2077"/>
      <c r="N579" s="2556"/>
      <c r="O579" s="2077"/>
    </row>
    <row r="580" customFormat="false" ht="15.75" hidden="false" customHeight="false" outlineLevel="0" collapsed="false">
      <c r="A580" s="2077"/>
      <c r="B580" s="2078"/>
      <c r="C580" s="2051"/>
      <c r="D580" s="2418"/>
      <c r="E580" s="2686"/>
      <c r="F580" s="2077"/>
      <c r="G580" s="2077"/>
      <c r="H580" s="2077"/>
      <c r="I580" s="2077"/>
      <c r="J580" s="2077"/>
      <c r="K580" s="2080"/>
      <c r="L580" s="2077"/>
      <c r="M580" s="2077"/>
      <c r="N580" s="2556"/>
      <c r="O580" s="2077"/>
    </row>
    <row r="581" customFormat="false" ht="15.75" hidden="false" customHeight="false" outlineLevel="0" collapsed="false">
      <c r="A581" s="2077"/>
      <c r="B581" s="2051"/>
      <c r="C581" s="2051"/>
      <c r="D581" s="2418"/>
      <c r="E581" s="2686"/>
      <c r="F581" s="2077"/>
      <c r="G581" s="2077"/>
      <c r="H581" s="2077"/>
      <c r="I581" s="2077"/>
      <c r="J581" s="2077"/>
      <c r="K581" s="2080"/>
      <c r="L581" s="2077"/>
      <c r="M581" s="2077"/>
      <c r="N581" s="2556"/>
      <c r="O581" s="2077"/>
    </row>
    <row r="582" customFormat="false" ht="15.75" hidden="false" customHeight="false" outlineLevel="0" collapsed="false">
      <c r="A582" s="2077"/>
      <c r="B582" s="2051"/>
      <c r="C582" s="2051"/>
      <c r="D582" s="2418"/>
      <c r="E582" s="2686"/>
      <c r="F582" s="2077"/>
      <c r="G582" s="2077"/>
      <c r="H582" s="2077"/>
      <c r="I582" s="2077"/>
      <c r="J582" s="2077"/>
      <c r="K582" s="2080"/>
      <c r="L582" s="2077"/>
      <c r="M582" s="2077"/>
      <c r="N582" s="2556"/>
      <c r="O582" s="2077"/>
    </row>
    <row r="583" customFormat="false" ht="15.75" hidden="false" customHeight="false" outlineLevel="0" collapsed="false">
      <c r="A583" s="2077"/>
      <c r="B583" s="2078"/>
      <c r="C583" s="2051"/>
      <c r="D583" s="2418"/>
      <c r="E583" s="2686"/>
      <c r="F583" s="2077"/>
      <c r="G583" s="2077"/>
      <c r="H583" s="2077"/>
      <c r="I583" s="2077"/>
      <c r="J583" s="2077"/>
      <c r="K583" s="2080"/>
      <c r="L583" s="2077"/>
      <c r="M583" s="2077"/>
      <c r="N583" s="2556"/>
      <c r="O583" s="2077"/>
    </row>
    <row r="584" customFormat="false" ht="15.75" hidden="false" customHeight="false" outlineLevel="0" collapsed="false">
      <c r="A584" s="2077"/>
      <c r="B584" s="2078"/>
      <c r="C584" s="2051"/>
      <c r="D584" s="2418"/>
      <c r="E584" s="2686"/>
      <c r="F584" s="2077"/>
      <c r="G584" s="2077"/>
      <c r="H584" s="2077"/>
      <c r="I584" s="2077"/>
      <c r="J584" s="2077"/>
      <c r="K584" s="2080"/>
      <c r="L584" s="2077"/>
      <c r="M584" s="2077"/>
      <c r="N584" s="2556"/>
      <c r="O584" s="2077"/>
    </row>
    <row r="585" customFormat="false" ht="15.75" hidden="false" customHeight="false" outlineLevel="0" collapsed="false">
      <c r="A585" s="2077"/>
      <c r="B585" s="2078"/>
      <c r="C585" s="2051"/>
      <c r="D585" s="2418"/>
      <c r="E585" s="2686"/>
      <c r="F585" s="2077"/>
      <c r="G585" s="2077"/>
      <c r="H585" s="2077"/>
      <c r="I585" s="2077"/>
      <c r="J585" s="2077"/>
      <c r="K585" s="2080"/>
      <c r="L585" s="2077"/>
      <c r="M585" s="2077"/>
      <c r="N585" s="2556"/>
      <c r="O585" s="2077"/>
    </row>
    <row r="586" customFormat="false" ht="25.5" hidden="false" customHeight="false" outlineLevel="0" collapsed="false">
      <c r="A586" s="2174"/>
      <c r="B586" s="2175"/>
      <c r="C586" s="2175"/>
      <c r="D586" s="2175"/>
      <c r="E586" s="2175"/>
      <c r="F586" s="2175"/>
      <c r="G586" s="2175"/>
      <c r="H586" s="2175"/>
      <c r="I586" s="2175"/>
      <c r="J586" s="2175"/>
      <c r="K586" s="2175"/>
      <c r="L586" s="2175"/>
      <c r="M586" s="2175"/>
      <c r="N586" s="2556"/>
      <c r="O586" s="2077"/>
    </row>
    <row r="587" customFormat="false" ht="15.75" hidden="false" customHeight="false" outlineLevel="0" collapsed="false">
      <c r="A587" s="2077"/>
      <c r="B587" s="2078"/>
      <c r="C587" s="2051"/>
      <c r="D587" s="2418"/>
      <c r="E587" s="2686"/>
      <c r="F587" s="2077"/>
      <c r="G587" s="2077"/>
      <c r="H587" s="2077"/>
      <c r="I587" s="2077"/>
      <c r="J587" s="2077"/>
      <c r="K587" s="2080"/>
      <c r="L587" s="2077"/>
      <c r="M587" s="2077"/>
      <c r="N587" s="2556"/>
      <c r="O587" s="2077"/>
    </row>
    <row r="588" customFormat="false" ht="15.75" hidden="false" customHeight="false" outlineLevel="0" collapsed="false">
      <c r="A588" s="2077"/>
      <c r="B588" s="2078"/>
      <c r="C588" s="2051"/>
      <c r="D588" s="2418"/>
      <c r="E588" s="2686"/>
      <c r="F588" s="2077"/>
      <c r="G588" s="2077"/>
      <c r="H588" s="2077"/>
      <c r="I588" s="2077"/>
      <c r="J588" s="2077"/>
      <c r="K588" s="2080"/>
      <c r="L588" s="2077"/>
      <c r="M588" s="2077"/>
      <c r="N588" s="2556"/>
      <c r="O588" s="2077"/>
    </row>
    <row r="589" customFormat="false" ht="31.5" hidden="false" customHeight="false" outlineLevel="0" collapsed="false">
      <c r="A589" s="2270" t="s">
        <v>3408</v>
      </c>
      <c r="B589" s="2270"/>
      <c r="C589" s="2270"/>
      <c r="D589" s="2270"/>
      <c r="E589" s="2270"/>
      <c r="F589" s="2270"/>
      <c r="G589" s="2270"/>
      <c r="H589" s="2270"/>
      <c r="I589" s="2270"/>
      <c r="J589" s="2270"/>
      <c r="K589" s="2270"/>
      <c r="L589" s="2270"/>
      <c r="M589" s="2270"/>
      <c r="N589" s="2270"/>
      <c r="O589" s="1989" t="str">
        <f aca="false">$O$6</f>
        <v>Month June-2023</v>
      </c>
      <c r="R589" s="1990" t="s">
        <v>1069</v>
      </c>
      <c r="S589" s="1991" t="str">
        <f aca="false">O589</f>
        <v>Month June-2023</v>
      </c>
      <c r="T589" s="1990" t="s">
        <v>1070</v>
      </c>
      <c r="U589" s="1990" t="s">
        <v>1071</v>
      </c>
      <c r="V589" s="1990" t="s">
        <v>2997</v>
      </c>
      <c r="W589" s="1990" t="s">
        <v>1073</v>
      </c>
    </row>
    <row r="590" customFormat="false" ht="15.75" hidden="false" customHeight="true" outlineLevel="0" collapsed="false">
      <c r="A590" s="1992" t="s">
        <v>794</v>
      </c>
      <c r="B590" s="1993" t="s">
        <v>1074</v>
      </c>
      <c r="C590" s="1994" t="s">
        <v>1075</v>
      </c>
      <c r="D590" s="1994"/>
      <c r="E590" s="1994"/>
      <c r="F590" s="1996" t="s">
        <v>45</v>
      </c>
      <c r="G590" s="1996" t="s">
        <v>1076</v>
      </c>
      <c r="H590" s="1996"/>
      <c r="I590" s="1996"/>
      <c r="J590" s="1996" t="s">
        <v>29</v>
      </c>
      <c r="K590" s="1996" t="s">
        <v>1077</v>
      </c>
      <c r="L590" s="1996"/>
      <c r="M590" s="1994" t="s">
        <v>1134</v>
      </c>
      <c r="N590" s="2868"/>
      <c r="O590" s="1997" t="s">
        <v>479</v>
      </c>
    </row>
    <row r="591" customFormat="false" ht="15.75" hidden="false" customHeight="false" outlineLevel="0" collapsed="false">
      <c r="A591" s="1992"/>
      <c r="B591" s="1993"/>
      <c r="C591" s="1998" t="s">
        <v>1079</v>
      </c>
      <c r="D591" s="1998"/>
      <c r="E591" s="2869" t="s">
        <v>1080</v>
      </c>
      <c r="F591" s="1996"/>
      <c r="G591" s="2249" t="n">
        <f aca="false">'NORTH-1'!$H$8</f>
        <v>44929</v>
      </c>
      <c r="H591" s="2249" t="n">
        <f aca="false">'NORTH-1'!$H$8</f>
        <v>44929</v>
      </c>
      <c r="I591" s="2000" t="s">
        <v>47</v>
      </c>
      <c r="J591" s="1996"/>
      <c r="K591" s="2000" t="s">
        <v>1081</v>
      </c>
      <c r="L591" s="2000" t="s">
        <v>1082</v>
      </c>
      <c r="M591" s="1994" t="s">
        <v>1083</v>
      </c>
      <c r="N591" s="2870" t="s">
        <v>741</v>
      </c>
      <c r="O591" s="1997"/>
      <c r="S591" s="1441" t="n">
        <v>15283200.0000001</v>
      </c>
      <c r="T591" s="1441" t="n">
        <v>15283200.0000001</v>
      </c>
      <c r="U591" s="1441" t="n">
        <f aca="false">S591-T591</f>
        <v>0</v>
      </c>
      <c r="V591" s="2001" t="n">
        <f aca="false">U591/T591*100</f>
        <v>0</v>
      </c>
      <c r="W591" s="1441" t="str">
        <f aca="false">IF(V591&gt;40,"FAULT",IF(V591&lt;-40,"CHECK","OK"))</f>
        <v>OK</v>
      </c>
    </row>
    <row r="592" customFormat="false" ht="15.75" hidden="false" customHeight="false" outlineLevel="0" collapsed="false">
      <c r="A592" s="2002" t="n">
        <v>1</v>
      </c>
      <c r="B592" s="2003" t="n">
        <v>2</v>
      </c>
      <c r="C592" s="2004" t="n">
        <v>4</v>
      </c>
      <c r="D592" s="2004"/>
      <c r="E592" s="2871" t="n">
        <v>5</v>
      </c>
      <c r="F592" s="2002" t="n">
        <v>7</v>
      </c>
      <c r="G592" s="2002" t="n">
        <v>9</v>
      </c>
      <c r="H592" s="2002" t="n">
        <v>9</v>
      </c>
      <c r="I592" s="2002" t="s">
        <v>1084</v>
      </c>
      <c r="J592" s="2002" t="n">
        <v>11</v>
      </c>
      <c r="K592" s="2002" t="s">
        <v>1085</v>
      </c>
      <c r="L592" s="2002" t="s">
        <v>1086</v>
      </c>
      <c r="M592" s="2002" t="n">
        <v>14</v>
      </c>
      <c r="N592" s="2872" t="n">
        <v>15</v>
      </c>
      <c r="O592" s="2002" t="n">
        <v>16</v>
      </c>
    </row>
    <row r="593" customFormat="false" ht="15.75" hidden="false" customHeight="false" outlineLevel="0" collapsed="false">
      <c r="A593" s="2188"/>
      <c r="B593" s="2008" t="s">
        <v>3277</v>
      </c>
      <c r="C593" s="2199"/>
      <c r="D593" s="3109"/>
      <c r="E593" s="3110"/>
      <c r="F593" s="3111"/>
      <c r="G593" s="2202"/>
      <c r="H593" s="2202"/>
      <c r="I593" s="2202"/>
      <c r="J593" s="2142"/>
      <c r="K593" s="2130"/>
      <c r="L593" s="2130"/>
      <c r="M593" s="2130"/>
      <c r="N593" s="3112"/>
      <c r="O593" s="2027"/>
    </row>
    <row r="594" customFormat="false" ht="25.5" hidden="false" customHeight="false" outlineLevel="0" collapsed="false">
      <c r="A594" s="2188" t="n">
        <f aca="false">A436</f>
        <v>8</v>
      </c>
      <c r="B594" s="2198" t="str">
        <f aca="false">B436</f>
        <v>33 KV Fatullah Circuit-1 (F-1)</v>
      </c>
      <c r="C594" s="2199" t="n">
        <f aca="false">C436</f>
        <v>33</v>
      </c>
      <c r="D594" s="3109" t="str">
        <f aca="false">D436</f>
        <v>DPDC</v>
      </c>
      <c r="E594" s="3110" t="str">
        <f aca="false">E436</f>
        <v>H/A060300311-03</v>
      </c>
      <c r="F594" s="3111" t="n">
        <f aca="false">F436</f>
        <v>1.5</v>
      </c>
      <c r="G594" s="2202" t="n">
        <f aca="false">G436</f>
        <v>39497.251</v>
      </c>
      <c r="H594" s="2202" t="n">
        <f aca="false">H436</f>
        <v>39497.251</v>
      </c>
      <c r="I594" s="2202" t="n">
        <f aca="false">I436</f>
        <v>0</v>
      </c>
      <c r="J594" s="2178" t="n">
        <f aca="false">J436</f>
        <v>1000</v>
      </c>
      <c r="K594" s="2184" t="n">
        <f aca="false">K436</f>
        <v>0</v>
      </c>
      <c r="L594" s="2186" t="n">
        <f aca="false">L436</f>
        <v>0</v>
      </c>
      <c r="M594" s="2186" t="n">
        <f aca="false">M436</f>
        <v>0</v>
      </c>
      <c r="N594" s="3112"/>
      <c r="O594" s="2027"/>
    </row>
    <row r="595" customFormat="false" ht="15.75" hidden="false" customHeight="false" outlineLevel="0" collapsed="false">
      <c r="A595" s="2188" t="n">
        <f aca="false">A437</f>
        <v>0</v>
      </c>
      <c r="B595" s="2198" t="n">
        <f aca="false">B437</f>
        <v>0</v>
      </c>
      <c r="C595" s="2199" t="n">
        <f aca="false">C437</f>
        <v>33</v>
      </c>
      <c r="D595" s="3109" t="str">
        <f aca="false">D437</f>
        <v>P. Cell</v>
      </c>
      <c r="E595" s="3110" t="str">
        <f aca="false">E437</f>
        <v>08993575</v>
      </c>
      <c r="F595" s="3111" t="n">
        <f aca="false">F437</f>
        <v>1.5</v>
      </c>
      <c r="G595" s="2202" t="n">
        <f aca="false">G437</f>
        <v>3439.516</v>
      </c>
      <c r="H595" s="2202" t="n">
        <f aca="false">H437</f>
        <v>3439.516</v>
      </c>
      <c r="I595" s="2202" t="n">
        <f aca="false">I437</f>
        <v>0</v>
      </c>
      <c r="J595" s="2178" t="n">
        <f aca="false">J437</f>
        <v>180000</v>
      </c>
      <c r="K595" s="2184" t="n">
        <f aca="false">K437</f>
        <v>0</v>
      </c>
      <c r="L595" s="2186" t="n">
        <f aca="false">L437</f>
        <v>0</v>
      </c>
      <c r="M595" s="2186" t="n">
        <f aca="false">M437</f>
        <v>0</v>
      </c>
      <c r="N595" s="3112"/>
      <c r="O595" s="2027"/>
    </row>
    <row r="596" customFormat="false" ht="25.5" hidden="false" customHeight="false" outlineLevel="0" collapsed="false">
      <c r="A596" s="2188" t="n">
        <f aca="false">A442</f>
        <v>14</v>
      </c>
      <c r="B596" s="2198" t="str">
        <f aca="false">B442</f>
        <v>33 KV Fatullah Circuit-2 (F-4)</v>
      </c>
      <c r="C596" s="2199" t="n">
        <f aca="false">C442</f>
        <v>33</v>
      </c>
      <c r="D596" s="3109" t="str">
        <f aca="false">D442</f>
        <v>DPDC</v>
      </c>
      <c r="E596" s="3110" t="str">
        <f aca="false">E442</f>
        <v>HA021100940-02</v>
      </c>
      <c r="F596" s="3111" t="n">
        <f aca="false">F442</f>
        <v>1.5</v>
      </c>
      <c r="G596" s="2202" t="n">
        <f aca="false">G442</f>
        <v>42619.196</v>
      </c>
      <c r="H596" s="2202" t="n">
        <f aca="false">H442</f>
        <v>42619.196</v>
      </c>
      <c r="I596" s="2202" t="n">
        <f aca="false">I442</f>
        <v>0</v>
      </c>
      <c r="J596" s="2178" t="n">
        <f aca="false">J442</f>
        <v>1000</v>
      </c>
      <c r="K596" s="2184" t="n">
        <f aca="false">K442</f>
        <v>0</v>
      </c>
      <c r="L596" s="2186" t="n">
        <f aca="false">L442</f>
        <v>0</v>
      </c>
      <c r="M596" s="2186" t="n">
        <f aca="false">M442</f>
        <v>0</v>
      </c>
      <c r="N596" s="3112"/>
      <c r="O596" s="2027"/>
    </row>
    <row r="597" customFormat="false" ht="15.75" hidden="false" customHeight="false" outlineLevel="0" collapsed="false">
      <c r="A597" s="2188" t="n">
        <f aca="false">A443</f>
        <v>0</v>
      </c>
      <c r="B597" s="2198" t="n">
        <f aca="false">B443</f>
        <v>0</v>
      </c>
      <c r="C597" s="2199" t="n">
        <f aca="false">C443</f>
        <v>33</v>
      </c>
      <c r="D597" s="3109" t="str">
        <f aca="false">D443</f>
        <v>P. Cell</v>
      </c>
      <c r="E597" s="3110" t="str">
        <f aca="false">E443</f>
        <v>08993578</v>
      </c>
      <c r="F597" s="3111" t="n">
        <f aca="false">F443</f>
        <v>1.5</v>
      </c>
      <c r="G597" s="2202" t="n">
        <f aca="false">G443</f>
        <v>3846.344</v>
      </c>
      <c r="H597" s="2202" t="n">
        <f aca="false">H443</f>
        <v>3846.344</v>
      </c>
      <c r="I597" s="2202" t="n">
        <f aca="false">I443</f>
        <v>0</v>
      </c>
      <c r="J597" s="2178" t="n">
        <f aca="false">J443</f>
        <v>180000</v>
      </c>
      <c r="K597" s="2184" t="n">
        <f aca="false">K443</f>
        <v>0</v>
      </c>
      <c r="L597" s="2186" t="n">
        <f aca="false">L443</f>
        <v>0</v>
      </c>
      <c r="M597" s="2186" t="n">
        <f aca="false">M443</f>
        <v>0</v>
      </c>
      <c r="N597" s="3112"/>
      <c r="O597" s="2027"/>
    </row>
    <row r="598" customFormat="false" ht="15.75" hidden="false" customHeight="false" outlineLevel="0" collapsed="false">
      <c r="A598" s="2016"/>
      <c r="B598" s="2008" t="s">
        <v>3409</v>
      </c>
      <c r="C598" s="2190"/>
      <c r="D598" s="2191"/>
      <c r="E598" s="1066"/>
      <c r="F598" s="2511"/>
      <c r="G598" s="2193"/>
      <c r="H598" s="2193"/>
      <c r="I598" s="2193"/>
      <c r="J598" s="2142" t="s">
        <v>475</v>
      </c>
      <c r="K598" s="2130" t="n">
        <f aca="false">SUM(K594:K597)</f>
        <v>0</v>
      </c>
      <c r="L598" s="2130" t="n">
        <f aca="false">SUM(L594:L597)</f>
        <v>0</v>
      </c>
      <c r="M598" s="2130" t="n">
        <f aca="false">SUM(M594:M597)</f>
        <v>0</v>
      </c>
      <c r="N598" s="2900"/>
      <c r="O598" s="2027"/>
    </row>
    <row r="599" customFormat="false" ht="15.75" hidden="false" customHeight="false" outlineLevel="0" collapsed="false">
      <c r="A599" s="2176" t="n">
        <f aca="false">A757</f>
        <v>11</v>
      </c>
      <c r="B599" s="2177" t="str">
        <f aca="false">B757</f>
        <v>33 kV Fatullah Old Circuit-1 (=H3)</v>
      </c>
      <c r="C599" s="2178" t="n">
        <f aca="false">C757</f>
        <v>33</v>
      </c>
      <c r="D599" s="2874" t="str">
        <f aca="false">D757</f>
        <v>Main</v>
      </c>
      <c r="E599" s="3044" t="str">
        <f aca="false">E757</f>
        <v>041808902828</v>
      </c>
      <c r="F599" s="2509" t="n">
        <f aca="false">F757</f>
        <v>1</v>
      </c>
      <c r="G599" s="2181" t="n">
        <f aca="false">G757</f>
        <v>633.63</v>
      </c>
      <c r="H599" s="2181" t="n">
        <f aca="false">H757</f>
        <v>659.92</v>
      </c>
      <c r="I599" s="2181" t="n">
        <f aca="false">I757</f>
        <v>26.29</v>
      </c>
      <c r="J599" s="2178" t="n">
        <f aca="false">J757</f>
        <v>360000</v>
      </c>
      <c r="K599" s="2184" t="n">
        <f aca="false">K757</f>
        <v>0</v>
      </c>
      <c r="L599" s="2186" t="n">
        <f aca="false">L757</f>
        <v>9464399.99999999</v>
      </c>
      <c r="M599" s="2186" t="n">
        <f aca="false">M757</f>
        <v>9456716.11080438</v>
      </c>
      <c r="N599" s="2214"/>
      <c r="O599" s="2187"/>
    </row>
    <row r="600" customFormat="false" ht="15.75" hidden="false" customHeight="false" outlineLevel="0" collapsed="false">
      <c r="A600" s="2176" t="n">
        <f aca="false">A758</f>
        <v>0</v>
      </c>
      <c r="B600" s="2177" t="n">
        <f aca="false">B758</f>
        <v>0</v>
      </c>
      <c r="C600" s="2178" t="n">
        <f aca="false">C758</f>
        <v>33</v>
      </c>
      <c r="D600" s="2882" t="str">
        <f aca="false">D758</f>
        <v>Backup</v>
      </c>
      <c r="E600" s="3044" t="str">
        <f aca="false">E758</f>
        <v>041808904262</v>
      </c>
      <c r="F600" s="2509" t="n">
        <f aca="false">F758</f>
        <v>1</v>
      </c>
      <c r="G600" s="2181" t="n">
        <f aca="false">G758</f>
        <v>633.65</v>
      </c>
      <c r="H600" s="2181" t="n">
        <f aca="false">H758</f>
        <v>659.94</v>
      </c>
      <c r="I600" s="2181" t="n">
        <f aca="false">I758</f>
        <v>26.2900000000001</v>
      </c>
      <c r="J600" s="2178" t="n">
        <f aca="false">J758</f>
        <v>360000</v>
      </c>
      <c r="K600" s="2184" t="n">
        <f aca="false">K758</f>
        <v>0</v>
      </c>
      <c r="L600" s="2186" t="n">
        <f aca="false">L758</f>
        <v>9464400.00000003</v>
      </c>
      <c r="M600" s="2186" t="n">
        <f aca="false">M758</f>
        <v>9456716.11080442</v>
      </c>
      <c r="N600" s="2214"/>
      <c r="O600" s="2187"/>
    </row>
    <row r="601" customFormat="false" ht="15.75" hidden="false" customHeight="false" outlineLevel="0" collapsed="false">
      <c r="A601" s="2176" t="n">
        <f aca="false">A763</f>
        <v>18</v>
      </c>
      <c r="B601" s="2177" t="str">
        <f aca="false">B763</f>
        <v>33 kV Fatullah Old Circuit-2 (=H12)</v>
      </c>
      <c r="C601" s="2178" t="n">
        <f aca="false">C763</f>
        <v>33</v>
      </c>
      <c r="D601" s="2889" t="str">
        <f aca="false">D763</f>
        <v>Main</v>
      </c>
      <c r="E601" s="3044" t="str">
        <f aca="false">E763</f>
        <v>041808902873</v>
      </c>
      <c r="F601" s="2509" t="n">
        <f aca="false">F763</f>
        <v>1</v>
      </c>
      <c r="G601" s="2181" t="n">
        <f aca="false">G763</f>
        <v>453.33</v>
      </c>
      <c r="H601" s="2181" t="n">
        <f aca="false">H763</f>
        <v>468.43</v>
      </c>
      <c r="I601" s="2181" t="n">
        <f aca="false">I763</f>
        <v>15.1</v>
      </c>
      <c r="J601" s="2178" t="n">
        <f aca="false">J763</f>
        <v>360000</v>
      </c>
      <c r="K601" s="2184" t="n">
        <f aca="false">K763</f>
        <v>0</v>
      </c>
      <c r="L601" s="2186" t="n">
        <f aca="false">L763</f>
        <v>5436000.00000001</v>
      </c>
      <c r="M601" s="2186" t="n">
        <f aca="false">M763</f>
        <v>5431586.65930569</v>
      </c>
      <c r="N601" s="2214"/>
      <c r="O601" s="2187"/>
    </row>
    <row r="602" customFormat="false" ht="15.75" hidden="false" customHeight="false" outlineLevel="0" collapsed="false">
      <c r="A602" s="2188" t="n">
        <f aca="false">A764</f>
        <v>0</v>
      </c>
      <c r="B602" s="2177" t="n">
        <f aca="false">B764</f>
        <v>0</v>
      </c>
      <c r="C602" s="2178" t="n">
        <f aca="false">C764</f>
        <v>33</v>
      </c>
      <c r="D602" s="2726" t="str">
        <f aca="false">D764</f>
        <v>Backup</v>
      </c>
      <c r="E602" s="3044" t="str">
        <f aca="false">E764</f>
        <v>041808904258</v>
      </c>
      <c r="F602" s="2509" t="n">
        <f aca="false">F764</f>
        <v>1</v>
      </c>
      <c r="G602" s="2181" t="n">
        <f aca="false">G764</f>
        <v>453.51</v>
      </c>
      <c r="H602" s="2181" t="n">
        <f aca="false">H764</f>
        <v>468.61</v>
      </c>
      <c r="I602" s="2181" t="n">
        <f aca="false">I764</f>
        <v>15.1</v>
      </c>
      <c r="J602" s="2178" t="n">
        <f aca="false">J764</f>
        <v>360000</v>
      </c>
      <c r="K602" s="2184" t="n">
        <f aca="false">K764</f>
        <v>0</v>
      </c>
      <c r="L602" s="2186" t="n">
        <f aca="false">L764</f>
        <v>5436000.00000001</v>
      </c>
      <c r="M602" s="2186" t="n">
        <f aca="false">M764</f>
        <v>5431586.65930569</v>
      </c>
      <c r="N602" s="2214"/>
      <c r="O602" s="2027"/>
    </row>
    <row r="603" customFormat="false" ht="15.75" hidden="false" customHeight="false" outlineLevel="0" collapsed="false">
      <c r="A603" s="2016"/>
      <c r="B603" s="2189"/>
      <c r="C603" s="2190"/>
      <c r="D603" s="2191"/>
      <c r="E603" s="1066"/>
      <c r="F603" s="2511"/>
      <c r="G603" s="2193"/>
      <c r="H603" s="2193"/>
      <c r="I603" s="2193"/>
      <c r="J603" s="2142" t="s">
        <v>475</v>
      </c>
      <c r="K603" s="2130" t="n">
        <f aca="false">K602+K600</f>
        <v>0</v>
      </c>
      <c r="L603" s="2130" t="n">
        <f aca="false">L599+L601</f>
        <v>14900400</v>
      </c>
      <c r="M603" s="2130" t="n">
        <f aca="false">M599+M601</f>
        <v>14888302.7701101</v>
      </c>
      <c r="N603" s="2900"/>
      <c r="O603" s="2027"/>
    </row>
    <row r="604" customFormat="false" ht="15.75" hidden="false" customHeight="false" outlineLevel="0" collapsed="false">
      <c r="A604" s="2027"/>
      <c r="B604" s="2008" t="s">
        <v>3410</v>
      </c>
      <c r="C604" s="2009"/>
      <c r="D604" s="2009"/>
      <c r="E604" s="2731"/>
      <c r="F604" s="2009"/>
      <c r="G604" s="2009"/>
      <c r="H604" s="2009"/>
      <c r="I604" s="2009"/>
      <c r="J604" s="2195"/>
      <c r="K604" s="2196"/>
      <c r="L604" s="2197"/>
      <c r="M604" s="2197"/>
      <c r="N604" s="2873"/>
      <c r="O604" s="2151"/>
    </row>
    <row r="605" customFormat="false" ht="15" hidden="false" customHeight="true" outlineLevel="0" collapsed="false">
      <c r="A605" s="2027" t="n">
        <v>8</v>
      </c>
      <c r="B605" s="2017" t="s">
        <v>3411</v>
      </c>
      <c r="C605" s="2018" t="n">
        <v>33</v>
      </c>
      <c r="D605" s="2381" t="s">
        <v>69</v>
      </c>
      <c r="E605" s="1028" t="s">
        <v>3412</v>
      </c>
      <c r="F605" s="2071" t="n">
        <v>1</v>
      </c>
      <c r="G605" s="2212" t="n">
        <v>154661.5</v>
      </c>
      <c r="H605" s="2212" t="n">
        <v>193655.1</v>
      </c>
      <c r="I605" s="2053" t="n">
        <f aca="false">H605-G605</f>
        <v>38993.6</v>
      </c>
      <c r="J605" s="2027" t="n">
        <v>240</v>
      </c>
      <c r="K605" s="2024" t="n">
        <f aca="false">F605*I605*J605</f>
        <v>9358464</v>
      </c>
      <c r="L605" s="2128"/>
      <c r="M605" s="2128"/>
      <c r="N605" s="2214"/>
      <c r="O605" s="2151"/>
    </row>
    <row r="606" customFormat="false" ht="15" hidden="false" customHeight="true" outlineLevel="0" collapsed="false">
      <c r="A606" s="2027" t="n">
        <v>9</v>
      </c>
      <c r="B606" s="2017" t="s">
        <v>3413</v>
      </c>
      <c r="C606" s="2018" t="n">
        <v>33</v>
      </c>
      <c r="D606" s="2382" t="s">
        <v>69</v>
      </c>
      <c r="E606" s="1028" t="s">
        <v>3414</v>
      </c>
      <c r="F606" s="2071" t="n">
        <v>1</v>
      </c>
      <c r="G606" s="2212" t="n">
        <v>297.7603</v>
      </c>
      <c r="H606" s="2212" t="n">
        <v>312.8299</v>
      </c>
      <c r="I606" s="2053" t="n">
        <f aca="false">H606-G606</f>
        <v>15.0696</v>
      </c>
      <c r="J606" s="2027" t="n">
        <v>360000</v>
      </c>
      <c r="K606" s="2024" t="n">
        <f aca="false">F606*I606*J606</f>
        <v>5425056.00000001</v>
      </c>
      <c r="L606" s="2128"/>
      <c r="M606" s="2128"/>
      <c r="N606" s="2214"/>
      <c r="O606" s="2151"/>
    </row>
    <row r="607" customFormat="false" ht="15.75" hidden="false" customHeight="false" outlineLevel="0" collapsed="false">
      <c r="A607" s="2027"/>
      <c r="B607" s="2189"/>
      <c r="C607" s="2190"/>
      <c r="D607" s="2191"/>
      <c r="E607" s="1066"/>
      <c r="F607" s="2511"/>
      <c r="G607" s="2193"/>
      <c r="H607" s="2193" t="n">
        <v>0</v>
      </c>
      <c r="I607" s="2204"/>
      <c r="J607" s="2142" t="s">
        <v>475</v>
      </c>
      <c r="K607" s="2130" t="n">
        <f aca="false">SUM(K605:K606)</f>
        <v>14783520</v>
      </c>
      <c r="L607" s="2130" t="n">
        <f aca="false">SUM(L605:L606)</f>
        <v>0</v>
      </c>
      <c r="M607" s="2130" t="n">
        <f aca="false">SUM(M605:M606)</f>
        <v>0</v>
      </c>
      <c r="N607" s="2915"/>
      <c r="O607" s="2151"/>
    </row>
    <row r="608" customFormat="false" ht="15.75" hidden="false" customHeight="false" outlineLevel="0" collapsed="false">
      <c r="A608" s="2027"/>
      <c r="B608" s="2058" t="s">
        <v>3415</v>
      </c>
      <c r="C608" s="2059"/>
      <c r="D608" s="2059"/>
      <c r="E608" s="2780"/>
      <c r="F608" s="2059"/>
      <c r="G608" s="2059"/>
      <c r="H608" s="2059" t="n">
        <v>0</v>
      </c>
      <c r="I608" s="2059"/>
      <c r="J608" s="2059"/>
      <c r="K608" s="2060"/>
      <c r="L608" s="2059"/>
      <c r="M608" s="2063"/>
      <c r="N608" s="2843"/>
      <c r="O608" s="2015"/>
    </row>
    <row r="609" customFormat="false" ht="15.75" hidden="false" customHeight="false" outlineLevel="0" collapsed="false">
      <c r="A609" s="2027"/>
      <c r="B609" s="2017" t="s">
        <v>1251</v>
      </c>
      <c r="C609" s="2018" t="n">
        <v>33</v>
      </c>
      <c r="D609" s="2065" t="s">
        <v>1108</v>
      </c>
      <c r="E609" s="2919"/>
      <c r="F609" s="2071"/>
      <c r="G609" s="2022"/>
      <c r="H609" s="2022" t="n">
        <v>0</v>
      </c>
      <c r="I609" s="2022"/>
      <c r="J609" s="2027"/>
      <c r="K609" s="2024"/>
      <c r="L609" s="2029" t="n">
        <f aca="false">J609*I609*F609</f>
        <v>0</v>
      </c>
      <c r="M609" s="2025"/>
      <c r="N609" s="2024"/>
      <c r="O609" s="2027"/>
    </row>
    <row r="610" customFormat="false" ht="15.75" hidden="false" customHeight="false" outlineLevel="0" collapsed="false">
      <c r="A610" s="2027"/>
      <c r="B610" s="2017" t="s">
        <v>1252</v>
      </c>
      <c r="C610" s="2018" t="n">
        <v>33</v>
      </c>
      <c r="D610" s="2065"/>
      <c r="E610" s="2919"/>
      <c r="F610" s="2071"/>
      <c r="G610" s="2022"/>
      <c r="H610" s="2022" t="n">
        <v>0</v>
      </c>
      <c r="I610" s="2022"/>
      <c r="J610" s="2027"/>
      <c r="K610" s="2024"/>
      <c r="L610" s="2029" t="n">
        <f aca="false">J610*I610*F610</f>
        <v>0</v>
      </c>
      <c r="M610" s="2029"/>
      <c r="N610" s="2071"/>
      <c r="O610" s="2027"/>
    </row>
    <row r="611" customFormat="false" ht="15.75" hidden="false" customHeight="false" outlineLevel="0" collapsed="false">
      <c r="A611" s="2027"/>
      <c r="B611" s="2037"/>
      <c r="C611" s="2038"/>
      <c r="D611" s="2038"/>
      <c r="E611" s="2728"/>
      <c r="F611" s="2041"/>
      <c r="G611" s="2041"/>
      <c r="H611" s="2041" t="n">
        <v>0</v>
      </c>
      <c r="I611" s="2041"/>
      <c r="J611" s="2037" t="s">
        <v>1110</v>
      </c>
      <c r="K611" s="2068"/>
      <c r="L611" s="2076" t="n">
        <f aca="false">SUM(L609:L610)</f>
        <v>0</v>
      </c>
      <c r="M611" s="2055"/>
      <c r="N611" s="2027"/>
      <c r="O611" s="2027"/>
    </row>
    <row r="612" customFormat="false" ht="15.75" hidden="false" customHeight="false" outlineLevel="0" collapsed="false">
      <c r="A612" s="2027"/>
      <c r="B612" s="2189"/>
      <c r="C612" s="2190"/>
      <c r="D612" s="2191"/>
      <c r="E612" s="1066"/>
      <c r="F612" s="2511"/>
      <c r="G612" s="2193"/>
      <c r="H612" s="2193" t="n">
        <v>0</v>
      </c>
      <c r="I612" s="2204"/>
      <c r="J612" s="2142"/>
      <c r="K612" s="2207"/>
      <c r="L612" s="2130"/>
      <c r="M612" s="2130"/>
      <c r="N612" s="2915"/>
      <c r="O612" s="2151"/>
    </row>
    <row r="613" customFormat="false" ht="15.75" hidden="false" customHeight="false" outlineLevel="0" collapsed="false">
      <c r="A613" s="2132"/>
      <c r="B613" s="2058" t="s">
        <v>3416</v>
      </c>
      <c r="C613" s="2059"/>
      <c r="D613" s="2059"/>
      <c r="E613" s="2780"/>
      <c r="F613" s="2059"/>
      <c r="G613" s="2059"/>
      <c r="H613" s="2059" t="n">
        <v>0</v>
      </c>
      <c r="I613" s="2059"/>
      <c r="J613" s="2208"/>
      <c r="K613" s="2209"/>
      <c r="L613" s="2210"/>
      <c r="M613" s="2210"/>
      <c r="N613" s="2843"/>
      <c r="O613" s="2151"/>
    </row>
    <row r="614" customFormat="false" ht="15.75" hidden="false" customHeight="true" outlineLevel="0" collapsed="false">
      <c r="A614" s="2027" t="n">
        <v>12</v>
      </c>
      <c r="B614" s="2017" t="s">
        <v>1254</v>
      </c>
      <c r="C614" s="2018" t="n">
        <v>33</v>
      </c>
      <c r="D614" s="2070" t="s">
        <v>69</v>
      </c>
      <c r="E614" s="1028" t="s">
        <v>3417</v>
      </c>
      <c r="F614" s="2071" t="n">
        <v>1</v>
      </c>
      <c r="G614" s="2212" t="n">
        <v>871747.5</v>
      </c>
      <c r="H614" s="2212" t="n">
        <v>897422.1</v>
      </c>
      <c r="I614" s="2212" t="n">
        <f aca="false">H614-G614</f>
        <v>25674.6</v>
      </c>
      <c r="J614" s="2213" t="n">
        <v>240</v>
      </c>
      <c r="K614" s="2214" t="s">
        <v>3418</v>
      </c>
      <c r="L614" s="2128" t="n">
        <f aca="false">F614*I614*J614</f>
        <v>6161903.99999999</v>
      </c>
      <c r="M614" s="2128"/>
      <c r="N614" s="2136"/>
      <c r="O614" s="2151"/>
    </row>
    <row r="615" customFormat="false" ht="15.75" hidden="false" customHeight="false" outlineLevel="0" collapsed="false">
      <c r="A615" s="2027" t="n">
        <v>13</v>
      </c>
      <c r="B615" s="2017" t="s">
        <v>1256</v>
      </c>
      <c r="C615" s="2018" t="n">
        <v>33</v>
      </c>
      <c r="D615" s="2070"/>
      <c r="E615" s="1028" t="s">
        <v>3419</v>
      </c>
      <c r="F615" s="2071" t="n">
        <v>1</v>
      </c>
      <c r="G615" s="2212" t="n">
        <v>480197.3</v>
      </c>
      <c r="H615" s="2212" t="n">
        <v>493721.2</v>
      </c>
      <c r="I615" s="2212" t="n">
        <f aca="false">H615-G615</f>
        <v>13523.9</v>
      </c>
      <c r="J615" s="2213" t="n">
        <v>240</v>
      </c>
      <c r="K615" s="2214"/>
      <c r="L615" s="2128" t="n">
        <f aca="false">K605</f>
        <v>9358464</v>
      </c>
      <c r="M615" s="2128"/>
      <c r="N615" s="2136"/>
      <c r="O615" s="2151" t="s">
        <v>2353</v>
      </c>
    </row>
    <row r="616" customFormat="false" ht="15.75" hidden="false" customHeight="false" outlineLevel="0" collapsed="false">
      <c r="A616" s="2132"/>
      <c r="B616" s="2142"/>
      <c r="C616" s="2143"/>
      <c r="D616" s="2143"/>
      <c r="E616" s="2932"/>
      <c r="F616" s="2145"/>
      <c r="G616" s="2145"/>
      <c r="H616" s="2145"/>
      <c r="I616" s="2145"/>
      <c r="J616" s="2142" t="s">
        <v>475</v>
      </c>
      <c r="K616" s="2121"/>
      <c r="L616" s="2130" t="n">
        <f aca="false">SUM(L614:L615)</f>
        <v>15520368</v>
      </c>
      <c r="M616" s="2130" t="n">
        <f aca="false">SUM(M614:M615)</f>
        <v>0</v>
      </c>
      <c r="N616" s="2325"/>
      <c r="O616" s="2151"/>
    </row>
    <row r="617" customFormat="false" ht="16.5" hidden="false" customHeight="false" outlineLevel="0" collapsed="false">
      <c r="A617" s="2080"/>
      <c r="B617" s="2217"/>
      <c r="C617" s="2218"/>
      <c r="D617" s="2218"/>
      <c r="E617" s="2933"/>
      <c r="F617" s="2220"/>
      <c r="G617" s="2220"/>
      <c r="H617" s="2220"/>
      <c r="I617" s="2220"/>
      <c r="J617" s="2217"/>
      <c r="K617" s="2221"/>
      <c r="L617" s="2222"/>
      <c r="M617" s="2222"/>
      <c r="N617" s="2900"/>
      <c r="O617" s="2223"/>
    </row>
    <row r="618" customFormat="false" ht="15.75" hidden="false" customHeight="false" outlineLevel="0" collapsed="false">
      <c r="A618" s="2080"/>
      <c r="B618" s="2081" t="s">
        <v>1258</v>
      </c>
      <c r="C618" s="2081"/>
      <c r="D618" s="2082" t="s">
        <v>212</v>
      </c>
      <c r="F618" s="2083" t="s">
        <v>3420</v>
      </c>
      <c r="G618" s="2083"/>
      <c r="H618" s="2083"/>
      <c r="I618" s="2082" t="s">
        <v>212</v>
      </c>
      <c r="J618" s="2077"/>
      <c r="K618" s="2084" t="s">
        <v>1123</v>
      </c>
      <c r="L618" s="2084"/>
      <c r="M618" s="2085" t="s">
        <v>212</v>
      </c>
      <c r="N618" s="2900"/>
      <c r="O618" s="2223"/>
    </row>
    <row r="619" customFormat="false" ht="15.75" hidden="false" customHeight="false" outlineLevel="0" collapsed="false">
      <c r="A619" s="2080"/>
      <c r="B619" s="3113" t="str">
        <f aca="false">B593</f>
        <v>MATUAIL 33 KV SIDE</v>
      </c>
      <c r="C619" s="3114"/>
      <c r="D619" s="2226" t="n">
        <f aca="false">M598</f>
        <v>0</v>
      </c>
      <c r="F619" s="2088" t="s">
        <v>1124</v>
      </c>
      <c r="G619" s="2088"/>
      <c r="H619" s="2088"/>
      <c r="I619" s="2224" t="n">
        <f aca="false">L611</f>
        <v>0</v>
      </c>
      <c r="J619" s="2077"/>
      <c r="K619" s="2225" t="str">
        <f aca="false">F620</f>
        <v>33 KV Net Import</v>
      </c>
      <c r="L619" s="2225"/>
      <c r="M619" s="2091" t="n">
        <f aca="false">I620</f>
        <v>14888302.7701101</v>
      </c>
      <c r="N619" s="2900"/>
      <c r="O619" s="2223"/>
    </row>
    <row r="620" customFormat="false" ht="15.75" hidden="false" customHeight="false" outlineLevel="0" collapsed="false">
      <c r="A620" s="2080"/>
      <c r="B620" s="2086" t="str">
        <f aca="false">B598</f>
        <v>New Fatullah 33 kv Side</v>
      </c>
      <c r="C620" s="2086"/>
      <c r="D620" s="2226" t="n">
        <f aca="false">M603</f>
        <v>14888302.7701101</v>
      </c>
      <c r="F620" s="2088" t="s">
        <v>2613</v>
      </c>
      <c r="G620" s="2088"/>
      <c r="H620" s="2088"/>
      <c r="I620" s="2091" t="n">
        <f aca="false">D623-I619</f>
        <v>14888302.7701101</v>
      </c>
      <c r="J620" s="2077"/>
      <c r="K620" s="2227" t="s">
        <v>2513</v>
      </c>
      <c r="L620" s="2227"/>
      <c r="M620" s="2224" t="n">
        <f aca="false">L616</f>
        <v>15520368</v>
      </c>
      <c r="N620" s="2900"/>
      <c r="O620" s="2223"/>
    </row>
    <row r="621" customFormat="false" ht="15.75" hidden="false" customHeight="false" outlineLevel="0" collapsed="false">
      <c r="A621" s="2080"/>
      <c r="B621" s="1513"/>
      <c r="C621" s="1513"/>
      <c r="D621" s="941"/>
      <c r="J621" s="2077"/>
      <c r="K621" s="2088" t="s">
        <v>1262</v>
      </c>
      <c r="L621" s="2088"/>
      <c r="M621" s="2224" t="n">
        <f aca="false">M619-M620</f>
        <v>-632065.229889926</v>
      </c>
      <c r="N621" s="2900"/>
      <c r="O621" s="2223"/>
    </row>
    <row r="622" customFormat="false" ht="16.5" hidden="false" customHeight="false" outlineLevel="0" collapsed="false">
      <c r="A622" s="2080"/>
      <c r="B622" s="2086"/>
      <c r="C622" s="2086"/>
      <c r="D622" s="2095"/>
      <c r="J622" s="2077"/>
      <c r="K622" s="2228" t="s">
        <v>1131</v>
      </c>
      <c r="L622" s="2228"/>
      <c r="M622" s="2097" t="n">
        <f aca="false">M621/M619</f>
        <v>-0.0424538135507875</v>
      </c>
      <c r="N622" s="2900"/>
      <c r="O622" s="2223"/>
    </row>
    <row r="623" customFormat="false" ht="16.5" hidden="false" customHeight="false" outlineLevel="0" collapsed="false">
      <c r="A623" s="2080"/>
      <c r="B623" s="2229" t="s">
        <v>1263</v>
      </c>
      <c r="C623" s="2229"/>
      <c r="D623" s="2230" t="n">
        <f aca="false">SUM(D619:D622)</f>
        <v>14888302.7701101</v>
      </c>
      <c r="F623" s="2077"/>
      <c r="G623" s="2077"/>
      <c r="H623" s="2077"/>
      <c r="I623" s="2077"/>
      <c r="J623" s="2077"/>
      <c r="K623" s="2080"/>
      <c r="L623" s="2077"/>
      <c r="M623" s="2077"/>
      <c r="N623" s="2900"/>
      <c r="O623" s="2223"/>
    </row>
    <row r="624" customFormat="false" ht="15.75" hidden="false" customHeight="false" outlineLevel="0" collapsed="false">
      <c r="A624" s="2080"/>
      <c r="B624" s="2217"/>
      <c r="C624" s="2218"/>
      <c r="D624" s="2218"/>
      <c r="E624" s="2933"/>
      <c r="F624" s="2220"/>
      <c r="G624" s="2220"/>
      <c r="H624" s="2220"/>
      <c r="I624" s="2220"/>
      <c r="J624" s="2217"/>
      <c r="K624" s="2221"/>
      <c r="L624" s="2222"/>
      <c r="M624" s="2222"/>
      <c r="N624" s="2900"/>
      <c r="O624" s="2223"/>
    </row>
    <row r="625" customFormat="false" ht="15.75" hidden="false" customHeight="false" outlineLevel="0" collapsed="false">
      <c r="A625" s="2077"/>
      <c r="B625" s="2051"/>
      <c r="C625" s="2077"/>
      <c r="D625" s="2516"/>
      <c r="E625" s="2936"/>
      <c r="F625" s="2077"/>
      <c r="G625" s="2077"/>
      <c r="H625" s="2077"/>
      <c r="I625" s="2077"/>
      <c r="J625" s="2077"/>
      <c r="K625" s="2080"/>
      <c r="L625" s="2077"/>
      <c r="M625" s="2077"/>
      <c r="N625" s="2556"/>
      <c r="O625" s="2077"/>
    </row>
    <row r="626" customFormat="false" ht="15.75" hidden="false" customHeight="false" outlineLevel="0" collapsed="false">
      <c r="A626" s="2077"/>
      <c r="B626" s="2051"/>
      <c r="C626" s="2077"/>
      <c r="D626" s="2516"/>
      <c r="E626" s="2936"/>
      <c r="F626" s="2077"/>
      <c r="G626" s="2077"/>
      <c r="H626" s="2077"/>
      <c r="I626" s="2077"/>
      <c r="J626" s="2077"/>
      <c r="K626" s="2080"/>
      <c r="L626" s="2077"/>
      <c r="M626" s="2077"/>
      <c r="N626" s="2556"/>
      <c r="O626" s="2077"/>
    </row>
    <row r="627" customFormat="false" ht="31.5" hidden="false" customHeight="false" outlineLevel="0" collapsed="false">
      <c r="A627" s="2270" t="s">
        <v>3421</v>
      </c>
      <c r="B627" s="2270"/>
      <c r="C627" s="2270"/>
      <c r="D627" s="2270"/>
      <c r="E627" s="2270"/>
      <c r="F627" s="2270"/>
      <c r="G627" s="2270"/>
      <c r="H627" s="2270"/>
      <c r="I627" s="2270"/>
      <c r="J627" s="2270"/>
      <c r="K627" s="2270"/>
      <c r="L627" s="2270"/>
      <c r="M627" s="2270"/>
      <c r="N627" s="2270"/>
      <c r="O627" s="1989" t="str">
        <f aca="false">$O$6</f>
        <v>Month June-2023</v>
      </c>
      <c r="R627" s="1990" t="s">
        <v>1069</v>
      </c>
      <c r="S627" s="1991" t="str">
        <f aca="false">O627</f>
        <v>Month June-2023</v>
      </c>
      <c r="T627" s="1990" t="s">
        <v>1070</v>
      </c>
      <c r="U627" s="1990" t="s">
        <v>1071</v>
      </c>
      <c r="V627" s="1990" t="s">
        <v>2997</v>
      </c>
      <c r="W627" s="1990" t="s">
        <v>1073</v>
      </c>
    </row>
    <row r="628" customFormat="false" ht="15.75" hidden="false" customHeight="true" outlineLevel="0" collapsed="false">
      <c r="A628" s="1992" t="s">
        <v>794</v>
      </c>
      <c r="B628" s="1993" t="s">
        <v>1074</v>
      </c>
      <c r="C628" s="1994" t="s">
        <v>1075</v>
      </c>
      <c r="D628" s="1994"/>
      <c r="E628" s="1994"/>
      <c r="F628" s="1996" t="s">
        <v>45</v>
      </c>
      <c r="G628" s="1996" t="s">
        <v>1076</v>
      </c>
      <c r="H628" s="1996"/>
      <c r="I628" s="1996"/>
      <c r="J628" s="1996" t="s">
        <v>29</v>
      </c>
      <c r="K628" s="1996" t="s">
        <v>1077</v>
      </c>
      <c r="L628" s="1996"/>
      <c r="M628" s="1994" t="s">
        <v>1134</v>
      </c>
      <c r="N628" s="2868"/>
      <c r="O628" s="1997" t="s">
        <v>479</v>
      </c>
    </row>
    <row r="629" customFormat="false" ht="15.75" hidden="false" customHeight="false" outlineLevel="0" collapsed="false">
      <c r="A629" s="1992"/>
      <c r="B629" s="1993"/>
      <c r="C629" s="1998" t="s">
        <v>1079</v>
      </c>
      <c r="D629" s="1998"/>
      <c r="E629" s="2869" t="s">
        <v>1080</v>
      </c>
      <c r="F629" s="1996"/>
      <c r="G629" s="2249" t="n">
        <f aca="false">'NORTH-1'!$H$8</f>
        <v>44929</v>
      </c>
      <c r="H629" s="2249" t="n">
        <f aca="false">'NORTH-1'!$H$8</f>
        <v>44929</v>
      </c>
      <c r="I629" s="2000" t="s">
        <v>47</v>
      </c>
      <c r="J629" s="1996"/>
      <c r="K629" s="2000" t="s">
        <v>1081</v>
      </c>
      <c r="L629" s="2000" t="s">
        <v>1082</v>
      </c>
      <c r="M629" s="1994" t="s">
        <v>1083</v>
      </c>
      <c r="N629" s="2870" t="s">
        <v>741</v>
      </c>
      <c r="O629" s="1997"/>
      <c r="S629" s="1441" t="n">
        <v>15283200.0000001</v>
      </c>
      <c r="T629" s="1441" t="n">
        <v>15283200.0000001</v>
      </c>
      <c r="U629" s="1441" t="n">
        <f aca="false">S629-T629</f>
        <v>0</v>
      </c>
      <c r="V629" s="2001" t="n">
        <f aca="false">U629/T629*100</f>
        <v>0</v>
      </c>
      <c r="W629" s="1441" t="str">
        <f aca="false">IF(V629&gt;40,"FAULT",IF(V629&lt;-40,"CHECK","OK"))</f>
        <v>OK</v>
      </c>
    </row>
    <row r="630" customFormat="false" ht="15.75" hidden="false" customHeight="false" outlineLevel="0" collapsed="false">
      <c r="A630" s="2002" t="n">
        <v>1</v>
      </c>
      <c r="B630" s="2003" t="n">
        <v>2</v>
      </c>
      <c r="C630" s="2004" t="n">
        <v>4</v>
      </c>
      <c r="D630" s="2004"/>
      <c r="E630" s="2871" t="n">
        <v>5</v>
      </c>
      <c r="F630" s="2002" t="n">
        <v>7</v>
      </c>
      <c r="G630" s="2002" t="n">
        <v>9</v>
      </c>
      <c r="H630" s="2002" t="n">
        <v>9</v>
      </c>
      <c r="I630" s="2002" t="s">
        <v>1084</v>
      </c>
      <c r="J630" s="2002" t="n">
        <v>11</v>
      </c>
      <c r="K630" s="2002" t="s">
        <v>1085</v>
      </c>
      <c r="L630" s="2002" t="s">
        <v>1086</v>
      </c>
      <c r="M630" s="2002" t="n">
        <v>14</v>
      </c>
      <c r="N630" s="2872" t="n">
        <v>15</v>
      </c>
      <c r="O630" s="2002" t="n">
        <v>16</v>
      </c>
      <c r="U630" s="1441" t="n">
        <f aca="false">S630-T630</f>
        <v>0</v>
      </c>
      <c r="V630" s="2001" t="e">
        <f aca="false">U630/T630*100</f>
        <v>#DIV/0!</v>
      </c>
      <c r="W630" s="1441" t="e">
        <f aca="false">IF(V630&gt;40,"FAULT",IF(V630&lt;-40,"CHECK","OK"))</f>
        <v>#DIV/0!</v>
      </c>
    </row>
    <row r="631" customFormat="false" ht="15.75" hidden="false" customHeight="false" outlineLevel="0" collapsed="false">
      <c r="A631" s="2016"/>
      <c r="B631" s="2008" t="s">
        <v>3422</v>
      </c>
      <c r="C631" s="2009"/>
      <c r="D631" s="2009"/>
      <c r="E631" s="2731"/>
      <c r="F631" s="2009"/>
      <c r="G631" s="2009"/>
      <c r="H631" s="2009"/>
      <c r="I631" s="2009"/>
      <c r="J631" s="2009"/>
      <c r="K631" s="2010"/>
      <c r="L631" s="2009"/>
      <c r="M631" s="2013"/>
      <c r="N631" s="2873"/>
      <c r="O631" s="2027"/>
      <c r="U631" s="1441" t="n">
        <f aca="false">S631-T631</f>
        <v>0</v>
      </c>
      <c r="V631" s="2001" t="e">
        <f aca="false">U631/T631*100</f>
        <v>#DIV/0!</v>
      </c>
      <c r="W631" s="1441" t="e">
        <f aca="false">IF(V631&gt;40,"FAULT",IF(V631&lt;-40,"CHECK","OK"))</f>
        <v>#DIV/0!</v>
      </c>
    </row>
    <row r="632" customFormat="false" ht="15.75" hidden="false" customHeight="false" outlineLevel="0" collapsed="false">
      <c r="A632" s="2016" t="n">
        <v>21</v>
      </c>
      <c r="B632" s="2017" t="s">
        <v>1266</v>
      </c>
      <c r="C632" s="2018" t="n">
        <v>11</v>
      </c>
      <c r="D632" s="2381" t="s">
        <v>3061</v>
      </c>
      <c r="E632" s="1028" t="s">
        <v>3423</v>
      </c>
      <c r="F632" s="2071" t="n">
        <v>1</v>
      </c>
      <c r="G632" s="2212" t="n">
        <v>1009715.8</v>
      </c>
      <c r="H632" s="2212" t="n">
        <v>1009715.8</v>
      </c>
      <c r="I632" s="2212" t="n">
        <f aca="false">H632-G632</f>
        <v>0</v>
      </c>
      <c r="J632" s="2027" t="n">
        <v>180</v>
      </c>
      <c r="K632" s="2024" t="n">
        <f aca="false">F632*I632*J632</f>
        <v>0</v>
      </c>
      <c r="L632" s="2128"/>
      <c r="M632" s="2128"/>
      <c r="N632" s="2214"/>
      <c r="O632" s="2027"/>
      <c r="U632" s="1441" t="n">
        <f aca="false">S632-T632</f>
        <v>0</v>
      </c>
      <c r="V632" s="2001" t="e">
        <f aca="false">U632/T632*100</f>
        <v>#DIV/0!</v>
      </c>
      <c r="W632" s="1441" t="e">
        <f aca="false">IF(V632&gt;40,"FAULT",IF(V632&lt;-40,"CHECK","OK"))</f>
        <v>#DIV/0!</v>
      </c>
    </row>
    <row r="633" customFormat="false" ht="15.75" hidden="false" customHeight="false" outlineLevel="0" collapsed="false">
      <c r="A633" s="2016" t="n">
        <v>22</v>
      </c>
      <c r="B633" s="2017" t="s">
        <v>1268</v>
      </c>
      <c r="C633" s="2018" t="n">
        <v>11</v>
      </c>
      <c r="D633" s="2382" t="s">
        <v>3061</v>
      </c>
      <c r="E633" s="1028" t="s">
        <v>3424</v>
      </c>
      <c r="F633" s="2071" t="n">
        <v>1</v>
      </c>
      <c r="G633" s="2212" t="n">
        <v>359028.9</v>
      </c>
      <c r="H633" s="2212" t="n">
        <v>376872.2</v>
      </c>
      <c r="I633" s="2212" t="n">
        <f aca="false">H633-G633</f>
        <v>17843.3</v>
      </c>
      <c r="J633" s="2027" t="n">
        <v>180</v>
      </c>
      <c r="K633" s="2024" t="n">
        <f aca="false">F633*I633*J633</f>
        <v>3211794</v>
      </c>
      <c r="L633" s="2128"/>
      <c r="M633" s="2128" t="n">
        <f aca="false">K633*$I$620/$K$636</f>
        <v>4744395.58454043</v>
      </c>
      <c r="N633" s="2214"/>
      <c r="O633" s="2027"/>
      <c r="U633" s="1441" t="n">
        <f aca="false">S633-T633</f>
        <v>0</v>
      </c>
      <c r="V633" s="2001" t="e">
        <f aca="false">U633/T633*100</f>
        <v>#DIV/0!</v>
      </c>
      <c r="W633" s="1441" t="e">
        <f aca="false">IF(V633&gt;40,"FAULT",IF(V633&lt;-40,"CHECK","OK"))</f>
        <v>#DIV/0!</v>
      </c>
    </row>
    <row r="634" customFormat="false" ht="15.75" hidden="false" customHeight="false" outlineLevel="0" collapsed="false">
      <c r="A634" s="2016" t="n">
        <v>31</v>
      </c>
      <c r="B634" s="2017" t="s">
        <v>3425</v>
      </c>
      <c r="C634" s="2018" t="n">
        <v>11</v>
      </c>
      <c r="D634" s="2382" t="s">
        <v>3061</v>
      </c>
      <c r="E634" s="1028" t="s">
        <v>3426</v>
      </c>
      <c r="F634" s="2071" t="n">
        <v>1.1</v>
      </c>
      <c r="G634" s="2212" t="n">
        <v>435449.4</v>
      </c>
      <c r="H634" s="2212" t="n">
        <v>458218.3</v>
      </c>
      <c r="I634" s="2212" t="n">
        <f aca="false">H634-G634</f>
        <v>22768.9</v>
      </c>
      <c r="J634" s="2027" t="n">
        <v>180</v>
      </c>
      <c r="K634" s="2024" t="n">
        <f aca="false">F634*I634*J634</f>
        <v>4508242.19999999</v>
      </c>
      <c r="L634" s="2128"/>
      <c r="M634" s="2128" t="n">
        <f aca="false">K634*$I$620/$K$636</f>
        <v>6659482.01775046</v>
      </c>
      <c r="N634" s="2214"/>
      <c r="O634" s="2027"/>
      <c r="U634" s="1441" t="n">
        <f aca="false">S634-T634</f>
        <v>0</v>
      </c>
      <c r="V634" s="2001" t="e">
        <f aca="false">U634/T634*100</f>
        <v>#DIV/0!</v>
      </c>
      <c r="W634" s="1441" t="e">
        <f aca="false">IF(V634&gt;40,"FAULT",IF(V634&lt;-40,"CHECK","OK"))</f>
        <v>#DIV/0!</v>
      </c>
    </row>
    <row r="635" customFormat="false" ht="15.75" hidden="false" customHeight="false" outlineLevel="0" collapsed="false">
      <c r="A635" s="2016" t="n">
        <v>32</v>
      </c>
      <c r="B635" s="2017" t="s">
        <v>3427</v>
      </c>
      <c r="C635" s="2018" t="n">
        <v>11</v>
      </c>
      <c r="D635" s="2383" t="s">
        <v>3061</v>
      </c>
      <c r="E635" s="1028" t="s">
        <v>3428</v>
      </c>
      <c r="F635" s="2071" t="n">
        <v>1</v>
      </c>
      <c r="G635" s="2212" t="n">
        <v>833559.1</v>
      </c>
      <c r="H635" s="2212" t="n">
        <v>859768.4</v>
      </c>
      <c r="I635" s="2212" t="n">
        <f aca="false">H635-G635</f>
        <v>26209.3</v>
      </c>
      <c r="J635" s="2027" t="n">
        <v>90</v>
      </c>
      <c r="K635" s="2024" t="n">
        <f aca="false">F635*I635*J635</f>
        <v>2358837</v>
      </c>
      <c r="L635" s="2128"/>
      <c r="M635" s="2128"/>
      <c r="N635" s="2214"/>
      <c r="O635" s="2027"/>
      <c r="U635" s="1441" t="n">
        <f aca="false">S635-T635</f>
        <v>0</v>
      </c>
      <c r="V635" s="2001" t="e">
        <f aca="false">U635/T635*100</f>
        <v>#DIV/0!</v>
      </c>
      <c r="W635" s="1441" t="e">
        <f aca="false">IF(V635&gt;40,"FAULT",IF(V635&lt;-40,"CHECK","OK"))</f>
        <v>#DIV/0!</v>
      </c>
    </row>
    <row r="636" customFormat="false" ht="15.75" hidden="false" customHeight="false" outlineLevel="0" collapsed="false">
      <c r="A636" s="2016"/>
      <c r="B636" s="2189"/>
      <c r="C636" s="2190"/>
      <c r="D636" s="2191"/>
      <c r="E636" s="1066"/>
      <c r="F636" s="2511"/>
      <c r="G636" s="2193"/>
      <c r="H636" s="2193" t="n">
        <v>0</v>
      </c>
      <c r="I636" s="2193"/>
      <c r="J636" s="2234" t="s">
        <v>475</v>
      </c>
      <c r="K636" s="2121" t="n">
        <f aca="false">SUM(K632:K635)</f>
        <v>10078873.2</v>
      </c>
      <c r="L636" s="2235"/>
      <c r="M636" s="2130" t="n">
        <f aca="false">SUM(M632:M635)</f>
        <v>11403877.6022909</v>
      </c>
      <c r="N636" s="2915"/>
      <c r="O636" s="2027"/>
      <c r="U636" s="1441" t="n">
        <f aca="false">S636-T636</f>
        <v>0</v>
      </c>
      <c r="V636" s="2001" t="e">
        <f aca="false">U636/T636*100</f>
        <v>#DIV/0!</v>
      </c>
      <c r="W636" s="1441" t="e">
        <f aca="false">IF(V636&gt;40,"FAULT",IF(V636&lt;-40,"CHECK","OK"))</f>
        <v>#DIV/0!</v>
      </c>
    </row>
    <row r="637" customFormat="false" ht="15.75" hidden="false" customHeight="false" outlineLevel="0" collapsed="false">
      <c r="A637" s="2016"/>
      <c r="B637" s="2058" t="s">
        <v>3422</v>
      </c>
      <c r="C637" s="2059"/>
      <c r="D637" s="2059"/>
      <c r="E637" s="2780"/>
      <c r="F637" s="2059"/>
      <c r="G637" s="2059"/>
      <c r="H637" s="2059" t="n">
        <v>0</v>
      </c>
      <c r="I637" s="2059"/>
      <c r="J637" s="2208"/>
      <c r="K637" s="2209"/>
      <c r="L637" s="2210"/>
      <c r="M637" s="2210"/>
      <c r="N637" s="2843"/>
      <c r="O637" s="2027"/>
      <c r="U637" s="1441" t="n">
        <f aca="false">S637-T637</f>
        <v>0</v>
      </c>
      <c r="V637" s="2001" t="e">
        <f aca="false">U637/T637*100</f>
        <v>#DIV/0!</v>
      </c>
      <c r="W637" s="1441" t="e">
        <f aca="false">IF(V637&gt;40,"FAULT",IF(V637&lt;-40,"CHECK","OK"))</f>
        <v>#DIV/0!</v>
      </c>
    </row>
    <row r="638" customFormat="false" ht="16.5" hidden="false" customHeight="true" outlineLevel="0" collapsed="false">
      <c r="A638" s="2016" t="n">
        <v>14</v>
      </c>
      <c r="B638" s="2017" t="s">
        <v>3429</v>
      </c>
      <c r="C638" s="2152" t="n">
        <v>11</v>
      </c>
      <c r="D638" s="2309" t="s">
        <v>3061</v>
      </c>
      <c r="E638" s="1028"/>
      <c r="F638" s="2476" t="n">
        <v>1</v>
      </c>
      <c r="G638" s="2120" t="n">
        <v>74349258</v>
      </c>
      <c r="H638" s="2120" t="n">
        <v>74957542</v>
      </c>
      <c r="I638" s="2053" t="n">
        <f aca="false">H638-G638</f>
        <v>608284</v>
      </c>
      <c r="J638" s="2027" t="n">
        <v>1</v>
      </c>
      <c r="K638" s="2135"/>
      <c r="L638" s="2128" t="n">
        <f aca="false">I638*F638*J638</f>
        <v>608284</v>
      </c>
      <c r="M638" s="2128" t="n">
        <f aca="false">L638*$K$660/$L$660</f>
        <v>689917.519628701</v>
      </c>
      <c r="N638" s="2214" t="s">
        <v>3238</v>
      </c>
      <c r="O638" s="2155"/>
      <c r="R638" s="0" t="str">
        <f aca="false">B638</f>
        <v>11 kV Minan Steel Feeder</v>
      </c>
      <c r="S638" s="2160" t="n">
        <f aca="false">M638</f>
        <v>689917.519628701</v>
      </c>
      <c r="T638" s="0" t="n">
        <v>686221.564686407</v>
      </c>
      <c r="U638" s="1441" t="n">
        <f aca="false">S638-T638</f>
        <v>3695.95494229416</v>
      </c>
      <c r="V638" s="2001" t="n">
        <f aca="false">U638/T638*100</f>
        <v>0.538594986297634</v>
      </c>
      <c r="W638" s="1441" t="str">
        <f aca="false">IF(V638&gt;40,"FAULT",IF(V638&lt;-40,"CHECK","OK"))</f>
        <v>OK</v>
      </c>
    </row>
    <row r="639" customFormat="false" ht="16.5" hidden="false" customHeight="true" outlineLevel="0" collapsed="false">
      <c r="A639" s="2016" t="n">
        <v>15</v>
      </c>
      <c r="B639" s="2017" t="s">
        <v>3430</v>
      </c>
      <c r="C639" s="2152" t="n">
        <v>11</v>
      </c>
      <c r="D639" s="2309"/>
      <c r="E639" s="1028" t="s">
        <v>3431</v>
      </c>
      <c r="F639" s="2476" t="n">
        <v>1</v>
      </c>
      <c r="G639" s="2120" t="n">
        <v>86574371</v>
      </c>
      <c r="H639" s="2120" t="n">
        <v>87261856</v>
      </c>
      <c r="I639" s="2053" t="n">
        <f aca="false">H639-G639</f>
        <v>687485</v>
      </c>
      <c r="J639" s="2027" t="n">
        <v>1</v>
      </c>
      <c r="K639" s="2135"/>
      <c r="L639" s="2128" t="n">
        <f aca="false">I639*F639*J639</f>
        <v>687485</v>
      </c>
      <c r="M639" s="2128" t="n">
        <f aca="false">L639*$K$660/$L$660</f>
        <v>779747.529084996</v>
      </c>
      <c r="N639" s="3106" t="s">
        <v>3238</v>
      </c>
      <c r="O639" s="2155"/>
      <c r="R639" s="0" t="str">
        <f aca="false">B639</f>
        <v>11  kV Shovon Garments</v>
      </c>
      <c r="S639" s="2160" t="n">
        <f aca="false">M639</f>
        <v>779747.529084996</v>
      </c>
      <c r="T639" s="0" t="n">
        <v>904286.63803659</v>
      </c>
      <c r="U639" s="1441" t="n">
        <f aca="false">S639-T639</f>
        <v>-124539.108951594</v>
      </c>
      <c r="V639" s="2001" t="n">
        <f aca="false">U639/T639*100</f>
        <v>-13.7720832878828</v>
      </c>
      <c r="W639" s="1441" t="str">
        <f aca="false">IF(V639&gt;40,"FAULT",IF(V639&lt;-40,"CHECK","OK"))</f>
        <v>OK</v>
      </c>
    </row>
    <row r="640" customFormat="false" ht="16.5" hidden="false" customHeight="true" outlineLevel="0" collapsed="false">
      <c r="A640" s="2016" t="n">
        <v>16</v>
      </c>
      <c r="B640" s="2017" t="s">
        <v>3432</v>
      </c>
      <c r="C640" s="2152" t="n">
        <v>11</v>
      </c>
      <c r="D640" s="2309"/>
      <c r="E640" s="1028" t="s">
        <v>3433</v>
      </c>
      <c r="F640" s="2476" t="n">
        <v>1</v>
      </c>
      <c r="G640" s="2120" t="n">
        <v>83099.6</v>
      </c>
      <c r="H640" s="2120" t="n">
        <v>105562.1</v>
      </c>
      <c r="I640" s="2053" t="n">
        <f aca="false">H640-G640</f>
        <v>22462.5</v>
      </c>
      <c r="J640" s="2027" t="n">
        <v>60</v>
      </c>
      <c r="K640" s="2135"/>
      <c r="L640" s="2128" t="n">
        <f aca="false">I640*F640*J640</f>
        <v>1347750</v>
      </c>
      <c r="M640" s="2128" t="n">
        <f aca="false">L640*$K$660/$L$660</f>
        <v>1528622.05331651</v>
      </c>
      <c r="N640" s="3106" t="s">
        <v>3325</v>
      </c>
      <c r="O640" s="2155"/>
      <c r="R640" s="0" t="str">
        <f aca="false">B640</f>
        <v>11 kV Mazar O/H Feeder</v>
      </c>
      <c r="S640" s="2160" t="n">
        <f aca="false">M640</f>
        <v>1528622.05331651</v>
      </c>
      <c r="T640" s="0" t="n">
        <v>1520277.06482084</v>
      </c>
      <c r="U640" s="1441" t="n">
        <f aca="false">S640-T640</f>
        <v>8344.98849567166</v>
      </c>
      <c r="V640" s="2001" t="n">
        <f aca="false">U640/T640*100</f>
        <v>0.548912345570054</v>
      </c>
      <c r="W640" s="1441" t="str">
        <f aca="false">IF(V640&gt;40,"FAULT",IF(V640&lt;-40,"CHECK","OK"))</f>
        <v>OK</v>
      </c>
    </row>
    <row r="641" customFormat="false" ht="16.5" hidden="false" customHeight="true" outlineLevel="0" collapsed="false">
      <c r="A641" s="2016" t="n">
        <v>17</v>
      </c>
      <c r="B641" s="2017" t="s">
        <v>3434</v>
      </c>
      <c r="C641" s="2152" t="n">
        <v>11</v>
      </c>
      <c r="D641" s="2309"/>
      <c r="E641" s="1028" t="s">
        <v>3435</v>
      </c>
      <c r="F641" s="2476" t="n">
        <v>1</v>
      </c>
      <c r="G641" s="2120" t="n">
        <v>115800.8</v>
      </c>
      <c r="H641" s="2120" t="n">
        <v>115800.8</v>
      </c>
      <c r="I641" s="2053" t="n">
        <f aca="false">H641-G641</f>
        <v>0</v>
      </c>
      <c r="J641" s="2027" t="n">
        <v>60</v>
      </c>
      <c r="K641" s="2135"/>
      <c r="L641" s="2128" t="n">
        <f aca="false">I641*F641*J641</f>
        <v>0</v>
      </c>
      <c r="M641" s="2128" t="n">
        <f aca="false">L641*$K$660/$L$660</f>
        <v>0</v>
      </c>
      <c r="N641" s="2214" t="s">
        <v>3325</v>
      </c>
      <c r="O641" s="2155"/>
      <c r="R641" s="0" t="str">
        <f aca="false">B641</f>
        <v>11 kV Shahjahan Steel.</v>
      </c>
      <c r="S641" s="2160" t="n">
        <f aca="false">M641</f>
        <v>0</v>
      </c>
      <c r="T641" s="0" t="n">
        <v>0</v>
      </c>
      <c r="U641" s="1441" t="n">
        <f aca="false">S641-T641</f>
        <v>0</v>
      </c>
      <c r="V641" s="2001" t="e">
        <f aca="false">U641/T641*100</f>
        <v>#DIV/0!</v>
      </c>
      <c r="W641" s="1441" t="e">
        <f aca="false">IF(V641&gt;40,"FAULT",IF(V641&lt;-40,"CHECK","OK"))</f>
        <v>#DIV/0!</v>
      </c>
    </row>
    <row r="642" customFormat="false" ht="16.5" hidden="false" customHeight="true" outlineLevel="0" collapsed="false">
      <c r="A642" s="2016" t="n">
        <v>18</v>
      </c>
      <c r="B642" s="2017" t="s">
        <v>3436</v>
      </c>
      <c r="C642" s="2152" t="n">
        <v>11</v>
      </c>
      <c r="D642" s="2309"/>
      <c r="E642" s="1028" t="s">
        <v>3437</v>
      </c>
      <c r="F642" s="2476" t="n">
        <v>1</v>
      </c>
      <c r="G642" s="2120" t="n">
        <v>275685</v>
      </c>
      <c r="H642" s="2120" t="n">
        <v>291780</v>
      </c>
      <c r="I642" s="2053" t="n">
        <f aca="false">H642-G642</f>
        <v>16095</v>
      </c>
      <c r="J642" s="2027" t="n">
        <v>60</v>
      </c>
      <c r="K642" s="2135"/>
      <c r="L642" s="2128" t="n">
        <f aca="false">I642*F642*J642</f>
        <v>965700</v>
      </c>
      <c r="M642" s="2128" t="n">
        <f aca="false">L642*$K$660/$L$660</f>
        <v>1095299.80848656</v>
      </c>
      <c r="N642" s="2214" t="s">
        <v>3325</v>
      </c>
      <c r="O642" s="2155"/>
      <c r="R642" s="0" t="str">
        <f aca="false">B642</f>
        <v>11 kV Pilkuni O/H Feeder.</v>
      </c>
      <c r="S642" s="2160" t="n">
        <f aca="false">M642</f>
        <v>1095299.80848656</v>
      </c>
      <c r="T642" s="0" t="n">
        <v>973413.730148127</v>
      </c>
      <c r="U642" s="1441" t="n">
        <f aca="false">S642-T642</f>
        <v>121886.078338429</v>
      </c>
      <c r="V642" s="2001" t="n">
        <f aca="false">U642/T642*100</f>
        <v>12.521508025152</v>
      </c>
      <c r="W642" s="1441" t="str">
        <f aca="false">IF(V642&gt;40,"FAULT",IF(V642&lt;-40,"CHECK","OK"))</f>
        <v>OK</v>
      </c>
    </row>
    <row r="643" customFormat="false" ht="16.5" hidden="false" customHeight="true" outlineLevel="0" collapsed="false">
      <c r="A643" s="2016" t="n">
        <v>19</v>
      </c>
      <c r="B643" s="2017" t="s">
        <v>3438</v>
      </c>
      <c r="C643" s="2152" t="n">
        <v>11</v>
      </c>
      <c r="D643" s="2309"/>
      <c r="E643" s="1028" t="s">
        <v>3439</v>
      </c>
      <c r="F643" s="2476" t="n">
        <v>1</v>
      </c>
      <c r="G643" s="2120" t="n">
        <v>906898.46</v>
      </c>
      <c r="H643" s="2120" t="n">
        <v>938604.3</v>
      </c>
      <c r="I643" s="2053" t="n">
        <f aca="false">H643-G643</f>
        <v>31705.8400000001</v>
      </c>
      <c r="J643" s="2027" t="n">
        <v>60</v>
      </c>
      <c r="K643" s="2135"/>
      <c r="L643" s="2128" t="n">
        <f aca="false">I643*F643*J643</f>
        <v>1902350.40000001</v>
      </c>
      <c r="M643" s="2128" t="n">
        <f aca="false">L643*$K$660/$L$660</f>
        <v>2157651.47436505</v>
      </c>
      <c r="N643" s="2214" t="s">
        <v>3325</v>
      </c>
      <c r="O643" s="2155"/>
      <c r="R643" s="0" t="str">
        <f aca="false">B643</f>
        <v>11 kV Narayangonj Express Feeder.</v>
      </c>
      <c r="S643" s="2160" t="n">
        <f aca="false">M643</f>
        <v>2157651.47436505</v>
      </c>
      <c r="T643" s="0" t="n">
        <v>1898489.49031068</v>
      </c>
      <c r="U643" s="1441" t="n">
        <f aca="false">S643-T643</f>
        <v>259161.984054367</v>
      </c>
      <c r="V643" s="2001" t="n">
        <f aca="false">U643/T643*100</f>
        <v>13.6509570043474</v>
      </c>
      <c r="W643" s="1441" t="str">
        <f aca="false">IF(V643&gt;40,"FAULT",IF(V643&lt;-40,"CHECK","OK"))</f>
        <v>OK</v>
      </c>
    </row>
    <row r="644" customFormat="false" ht="16.5" hidden="false" customHeight="true" outlineLevel="0" collapsed="false">
      <c r="A644" s="2016" t="n">
        <v>20</v>
      </c>
      <c r="B644" s="2017" t="s">
        <v>3440</v>
      </c>
      <c r="C644" s="2152" t="n">
        <v>11</v>
      </c>
      <c r="D644" s="2309"/>
      <c r="E644" s="1028" t="s">
        <v>3441</v>
      </c>
      <c r="F644" s="2476" t="n">
        <v>1</v>
      </c>
      <c r="G644" s="2120" t="n">
        <v>37019.5</v>
      </c>
      <c r="H644" s="2120" t="n">
        <v>48136.4</v>
      </c>
      <c r="I644" s="2053" t="n">
        <f aca="false">H644-G644</f>
        <v>11116.9</v>
      </c>
      <c r="J644" s="2027" t="n">
        <v>60</v>
      </c>
      <c r="K644" s="2135"/>
      <c r="L644" s="2128" t="n">
        <f aca="false">I644*F644*J644</f>
        <v>667014</v>
      </c>
      <c r="M644" s="2128" t="n">
        <f aca="false">L644*$K$660/$L$660</f>
        <v>756529.260078546</v>
      </c>
      <c r="N644" s="2214" t="s">
        <v>3325</v>
      </c>
      <c r="O644" s="2155"/>
      <c r="R644" s="0" t="str">
        <f aca="false">B644</f>
        <v>11 kV Post Office Road Feeder.</v>
      </c>
      <c r="S644" s="2160" t="n">
        <f aca="false">M644</f>
        <v>756529.260078546</v>
      </c>
      <c r="T644" s="0" t="n">
        <v>661387.547392522</v>
      </c>
      <c r="U644" s="1441" t="n">
        <f aca="false">S644-T644</f>
        <v>95141.7126860246</v>
      </c>
      <c r="V644" s="2001" t="n">
        <f aca="false">U644/T644*100</f>
        <v>14.3851684328069</v>
      </c>
      <c r="W644" s="1441" t="str">
        <f aca="false">IF(V644&gt;40,"FAULT",IF(V644&lt;-40,"CHECK","OK"))</f>
        <v>OK</v>
      </c>
    </row>
    <row r="645" customFormat="false" ht="16.5" hidden="false" customHeight="true" outlineLevel="0" collapsed="false">
      <c r="A645" s="2016" t="n">
        <v>23</v>
      </c>
      <c r="B645" s="2017" t="s">
        <v>3442</v>
      </c>
      <c r="C645" s="2152" t="n">
        <v>11</v>
      </c>
      <c r="D645" s="2309"/>
      <c r="E645" s="1028" t="s">
        <v>3443</v>
      </c>
      <c r="F645" s="2476" t="n">
        <v>1</v>
      </c>
      <c r="G645" s="2120" t="n">
        <v>588771.6</v>
      </c>
      <c r="H645" s="2120" t="n">
        <v>602547.3</v>
      </c>
      <c r="I645" s="2053" t="n">
        <f aca="false">H645-G645</f>
        <v>13775.7000000001</v>
      </c>
      <c r="J645" s="2027" t="n">
        <v>60</v>
      </c>
      <c r="K645" s="2135"/>
      <c r="L645" s="2128" t="n">
        <f aca="false">I645*F645*J645</f>
        <v>826542.000000004</v>
      </c>
      <c r="M645" s="2128" t="n">
        <f aca="false">L645*$K$660/$L$660</f>
        <v>937466.391535777</v>
      </c>
      <c r="N645" s="2214" t="s">
        <v>3325</v>
      </c>
      <c r="O645" s="2155"/>
      <c r="R645" s="0" t="str">
        <f aca="false">B645</f>
        <v>11 kV Fatullah Feeder.</v>
      </c>
      <c r="S645" s="2160" t="n">
        <f aca="false">M645</f>
        <v>937466.391535777</v>
      </c>
      <c r="T645" s="0" t="n">
        <v>863427.927075778</v>
      </c>
      <c r="U645" s="1441" t="n">
        <f aca="false">S645-T645</f>
        <v>74038.4644599998</v>
      </c>
      <c r="V645" s="2001" t="n">
        <f aca="false">U645/T645*100</f>
        <v>8.57494437442512</v>
      </c>
      <c r="W645" s="1441" t="str">
        <f aca="false">IF(V645&gt;40,"FAULT",IF(V645&lt;-40,"CHECK","OK"))</f>
        <v>OK</v>
      </c>
    </row>
    <row r="646" customFormat="false" ht="16.5" hidden="false" customHeight="true" outlineLevel="0" collapsed="false">
      <c r="A646" s="2016" t="n">
        <v>24</v>
      </c>
      <c r="B646" s="2017" t="s">
        <v>3444</v>
      </c>
      <c r="C646" s="2152" t="n">
        <v>11</v>
      </c>
      <c r="D646" s="2309"/>
      <c r="E646" s="1028" t="s">
        <v>3445</v>
      </c>
      <c r="F646" s="2476" t="n">
        <v>1</v>
      </c>
      <c r="G646" s="2120" t="n">
        <v>466043.56</v>
      </c>
      <c r="H646" s="2120" t="n">
        <v>486964.4</v>
      </c>
      <c r="I646" s="2053" t="n">
        <f aca="false">H646-G646</f>
        <v>20920.84</v>
      </c>
      <c r="J646" s="2027" t="n">
        <v>60</v>
      </c>
      <c r="K646" s="2135"/>
      <c r="L646" s="2128" t="n">
        <f aca="false">I646*F646*J646</f>
        <v>1255250.4</v>
      </c>
      <c r="M646" s="2128" t="n">
        <f aca="false">L646*$K$660/$L$660</f>
        <v>1423708.73223845</v>
      </c>
      <c r="N646" s="2214" t="s">
        <v>3325</v>
      </c>
      <c r="O646" s="2155"/>
      <c r="R646" s="0" t="str">
        <f aca="false">B646</f>
        <v>11 kV Al-baraka &amp; Shah Fatullah.</v>
      </c>
      <c r="S646" s="2160" t="n">
        <f aca="false">M646</f>
        <v>1423708.73223845</v>
      </c>
      <c r="T646" s="0" t="n">
        <v>1130265.97647531</v>
      </c>
      <c r="U646" s="1441" t="n">
        <f aca="false">S646-T646</f>
        <v>293442.75576314</v>
      </c>
      <c r="V646" s="2001" t="n">
        <f aca="false">U646/T646*100</f>
        <v>25.9622745327811</v>
      </c>
      <c r="W646" s="1441" t="str">
        <f aca="false">IF(V646&gt;40,"FAULT",IF(V646&lt;-40,"CHECK","OK"))</f>
        <v>OK</v>
      </c>
    </row>
    <row r="647" customFormat="false" ht="16.5" hidden="false" customHeight="true" outlineLevel="0" collapsed="false">
      <c r="A647" s="2016" t="n">
        <v>25</v>
      </c>
      <c r="B647" s="2017" t="s">
        <v>3446</v>
      </c>
      <c r="C647" s="2152" t="n">
        <v>11</v>
      </c>
      <c r="D647" s="2309"/>
      <c r="E647" s="1028" t="s">
        <v>3447</v>
      </c>
      <c r="F647" s="2476" t="n">
        <v>1</v>
      </c>
      <c r="G647" s="2120" t="n">
        <v>855908.3</v>
      </c>
      <c r="H647" s="2120" t="n">
        <v>860387.5</v>
      </c>
      <c r="I647" s="2053" t="n">
        <f aca="false">H647-G647</f>
        <v>4479.19999999995</v>
      </c>
      <c r="J647" s="2027" t="n">
        <v>60</v>
      </c>
      <c r="K647" s="2135"/>
      <c r="L647" s="2128" t="n">
        <f aca="false">I647*F647*J647</f>
        <v>268751.999999997</v>
      </c>
      <c r="M647" s="2128" t="n">
        <f aca="false">L647*$K$660/$L$660</f>
        <v>304819.316692944</v>
      </c>
      <c r="N647" s="2214" t="s">
        <v>3325</v>
      </c>
      <c r="O647" s="2155"/>
      <c r="R647" s="0" t="str">
        <f aca="false">B647</f>
        <v>11 kV Haque Steel &amp; Shilpi Steel</v>
      </c>
      <c r="S647" s="2160" t="n">
        <f aca="false">M647</f>
        <v>304819.316692944</v>
      </c>
      <c r="T647" s="0" t="n">
        <v>461817.745676295</v>
      </c>
      <c r="U647" s="1441" t="n">
        <f aca="false">S647-T647</f>
        <v>-156998.428983351</v>
      </c>
      <c r="V647" s="2001" t="n">
        <f aca="false">U647/T647*100</f>
        <v>-33.9957549170051</v>
      </c>
      <c r="W647" s="1441" t="str">
        <f aca="false">IF(V647&gt;40,"FAULT",IF(V647&lt;-40,"CHECK","OK"))</f>
        <v>OK</v>
      </c>
    </row>
    <row r="648" customFormat="false" ht="16.5" hidden="false" customHeight="true" outlineLevel="0" collapsed="false">
      <c r="A648" s="2016" t="n">
        <v>26</v>
      </c>
      <c r="B648" s="2017" t="s">
        <v>3448</v>
      </c>
      <c r="C648" s="2152" t="n">
        <v>11</v>
      </c>
      <c r="D648" s="2309"/>
      <c r="E648" s="1028" t="s">
        <v>3449</v>
      </c>
      <c r="F648" s="2476" t="n">
        <v>1</v>
      </c>
      <c r="G648" s="2120" t="n">
        <v>487049.3</v>
      </c>
      <c r="H648" s="2120" t="n">
        <v>501840.9</v>
      </c>
      <c r="I648" s="2053" t="n">
        <f aca="false">H648-G648</f>
        <v>14791.6</v>
      </c>
      <c r="J648" s="2027" t="n">
        <v>60</v>
      </c>
      <c r="K648" s="2135"/>
      <c r="L648" s="2128" t="n">
        <f aca="false">I648*F648*J648</f>
        <v>887496.000000002</v>
      </c>
      <c r="M648" s="2128" t="n">
        <f aca="false">L648*$K$660/$L$660</f>
        <v>1006600.59939172</v>
      </c>
      <c r="N648" s="2214" t="s">
        <v>3325</v>
      </c>
      <c r="O648" s="2155"/>
      <c r="R648" s="0" t="str">
        <f aca="false">B648</f>
        <v>11 kV Dhaka Steel</v>
      </c>
      <c r="S648" s="2160" t="n">
        <f aca="false">M648</f>
        <v>1006600.59939172</v>
      </c>
      <c r="T648" s="0" t="n">
        <v>505747.146608285</v>
      </c>
      <c r="U648" s="1441" t="n">
        <f aca="false">S648-T648</f>
        <v>500853.452783438</v>
      </c>
      <c r="V648" s="2001" t="n">
        <f aca="false">U648/T648*100</f>
        <v>99.0323833050436</v>
      </c>
      <c r="W648" s="1441" t="str">
        <f aca="false">IF(V648&gt;40,"FAULT",IF(V648&lt;-40,"CHECK","OK"))</f>
        <v>FAULT</v>
      </c>
    </row>
    <row r="649" customFormat="false" ht="16.5" hidden="false" customHeight="true" outlineLevel="0" collapsed="false">
      <c r="A649" s="2016" t="n">
        <v>27</v>
      </c>
      <c r="B649" s="2017" t="s">
        <v>3450</v>
      </c>
      <c r="C649" s="2152" t="n">
        <v>11</v>
      </c>
      <c r="D649" s="2309"/>
      <c r="E649" s="1028" t="s">
        <v>3451</v>
      </c>
      <c r="F649" s="2476" t="n">
        <v>1</v>
      </c>
      <c r="G649" s="2120" t="n">
        <v>98802056</v>
      </c>
      <c r="H649" s="2120" t="n">
        <v>99488328</v>
      </c>
      <c r="I649" s="2053" t="n">
        <f aca="false">H649-G649</f>
        <v>686272</v>
      </c>
      <c r="J649" s="2027" t="n">
        <v>1</v>
      </c>
      <c r="K649" s="2135"/>
      <c r="L649" s="2128" t="n">
        <f aca="false">I649*F649*J649</f>
        <v>686272</v>
      </c>
      <c r="M649" s="2128" t="n">
        <f aca="false">L649*$K$660/$L$660</f>
        <v>778371.740881937</v>
      </c>
      <c r="N649" s="3106" t="s">
        <v>3452</v>
      </c>
      <c r="O649" s="2155"/>
      <c r="R649" s="0" t="str">
        <f aca="false">B649</f>
        <v>11 kV Panchabati O/H Feeder</v>
      </c>
      <c r="S649" s="2160" t="n">
        <f aca="false">M649</f>
        <v>778371.740881937</v>
      </c>
      <c r="T649" s="0" t="n">
        <v>645276.694072247</v>
      </c>
      <c r="U649" s="1441" t="n">
        <f aca="false">S649-T649</f>
        <v>133095.046809689</v>
      </c>
      <c r="V649" s="2001" t="n">
        <f aca="false">U649/T649*100</f>
        <v>20.626042755356</v>
      </c>
      <c r="W649" s="1441" t="str">
        <f aca="false">IF(V649&gt;40,"FAULT",IF(V649&lt;-40,"CHECK","OK"))</f>
        <v>OK</v>
      </c>
    </row>
    <row r="650" customFormat="false" ht="16.5" hidden="false" customHeight="true" outlineLevel="0" collapsed="false">
      <c r="A650" s="2016" t="n">
        <v>28</v>
      </c>
      <c r="B650" s="2017" t="s">
        <v>3453</v>
      </c>
      <c r="C650" s="2152" t="n">
        <v>11</v>
      </c>
      <c r="D650" s="2309"/>
      <c r="E650" s="1028" t="s">
        <v>3454</v>
      </c>
      <c r="F650" s="2476" t="n">
        <v>1</v>
      </c>
      <c r="G650" s="2120" t="n">
        <v>24231901</v>
      </c>
      <c r="H650" s="2120" t="n">
        <v>24567287</v>
      </c>
      <c r="I650" s="2053" t="n">
        <f aca="false">H650-G650</f>
        <v>335386</v>
      </c>
      <c r="J650" s="2027" t="n">
        <v>1</v>
      </c>
      <c r="K650" s="2135"/>
      <c r="L650" s="2128" t="n">
        <f aca="false">I650*F650*J650</f>
        <v>335386</v>
      </c>
      <c r="M650" s="2128" t="n">
        <f aca="false">L650*$K$660/$L$660</f>
        <v>380395.797420599</v>
      </c>
      <c r="N650" s="2214" t="s">
        <v>3452</v>
      </c>
      <c r="O650" s="2155"/>
      <c r="R650" s="0" t="str">
        <f aca="false">B650</f>
        <v>11 kV Dharmagonj Feeder.</v>
      </c>
      <c r="S650" s="2160" t="n">
        <f aca="false">M650</f>
        <v>380395.797420599</v>
      </c>
      <c r="T650" s="0" t="n">
        <v>326421.857860327</v>
      </c>
      <c r="U650" s="1441" t="n">
        <f aca="false">S650-T650</f>
        <v>53973.9395602717</v>
      </c>
      <c r="V650" s="2001" t="n">
        <f aca="false">U650/T650*100</f>
        <v>16.5350261511491</v>
      </c>
      <c r="W650" s="1441" t="str">
        <f aca="false">IF(V650&gt;40,"FAULT",IF(V650&lt;-40,"CHECK","OK"))</f>
        <v>OK</v>
      </c>
    </row>
    <row r="651" customFormat="false" ht="16.5" hidden="false" customHeight="true" outlineLevel="0" collapsed="false">
      <c r="A651" s="2016" t="n">
        <v>29</v>
      </c>
      <c r="B651" s="2017" t="s">
        <v>3455</v>
      </c>
      <c r="C651" s="2152" t="n">
        <v>11</v>
      </c>
      <c r="D651" s="2309"/>
      <c r="E651" s="1028" t="s">
        <v>3456</v>
      </c>
      <c r="F651" s="2476" t="n">
        <v>1</v>
      </c>
      <c r="G651" s="2120" t="n">
        <v>14466321</v>
      </c>
      <c r="H651" s="2120" t="n">
        <v>14795210</v>
      </c>
      <c r="I651" s="2053" t="n">
        <f aca="false">H651-G651</f>
        <v>328889</v>
      </c>
      <c r="J651" s="2027" t="n">
        <v>1</v>
      </c>
      <c r="K651" s="2135"/>
      <c r="L651" s="2128" t="n">
        <f aca="false">I651*F651*J651</f>
        <v>328889</v>
      </c>
      <c r="M651" s="2128" t="n">
        <f aca="false">L651*$K$660/$L$660</f>
        <v>373026.880722103</v>
      </c>
      <c r="N651" s="2214" t="s">
        <v>3452</v>
      </c>
      <c r="O651" s="2155"/>
      <c r="R651" s="0" t="str">
        <f aca="false">B651</f>
        <v>11 kV Sena Edible Oil Feeder.</v>
      </c>
      <c r="S651" s="2160" t="n">
        <f aca="false">M651</f>
        <v>373026.880722103</v>
      </c>
      <c r="T651" s="0" t="n">
        <v>311868.891295418</v>
      </c>
      <c r="U651" s="1441" t="n">
        <f aca="false">S651-T651</f>
        <v>61157.9894266856</v>
      </c>
      <c r="V651" s="2001" t="n">
        <f aca="false">U651/T651*100</f>
        <v>19.6101602736497</v>
      </c>
      <c r="W651" s="1441" t="str">
        <f aca="false">IF(V651&gt;40,"FAULT",IF(V651&lt;-40,"CHECK","OK"))</f>
        <v>OK</v>
      </c>
    </row>
    <row r="652" customFormat="false" ht="16.5" hidden="false" customHeight="true" outlineLevel="0" collapsed="false">
      <c r="A652" s="2016" t="n">
        <v>30</v>
      </c>
      <c r="B652" s="2017" t="s">
        <v>3457</v>
      </c>
      <c r="C652" s="2152" t="n">
        <v>11</v>
      </c>
      <c r="D652" s="2309"/>
      <c r="E652" s="1028" t="s">
        <v>3458</v>
      </c>
      <c r="F652" s="2476" t="n">
        <v>1</v>
      </c>
      <c r="G652" s="2120" t="n">
        <v>78709899</v>
      </c>
      <c r="H652" s="2120" t="n">
        <v>78709899</v>
      </c>
      <c r="I652" s="2053" t="n">
        <f aca="false">H652-G652</f>
        <v>0</v>
      </c>
      <c r="J652" s="2027" t="n">
        <v>1</v>
      </c>
      <c r="K652" s="2135"/>
      <c r="L652" s="2128" t="n">
        <f aca="false">I652*F652*J652</f>
        <v>0</v>
      </c>
      <c r="M652" s="2128" t="n">
        <f aca="false">L652*$K$660/$L$660</f>
        <v>0</v>
      </c>
      <c r="N652" s="2214" t="s">
        <v>3325</v>
      </c>
      <c r="O652" s="2155"/>
      <c r="R652" s="0" t="str">
        <f aca="false">B652</f>
        <v>11 kV Kutubail Feeder</v>
      </c>
      <c r="S652" s="2160" t="n">
        <f aca="false">M652</f>
        <v>0</v>
      </c>
      <c r="T652" s="0" t="n">
        <v>0</v>
      </c>
      <c r="U652" s="1441" t="n">
        <f aca="false">S652-T652</f>
        <v>0</v>
      </c>
      <c r="V652" s="2001" t="e">
        <f aca="false">U652/T652*100</f>
        <v>#DIV/0!</v>
      </c>
      <c r="W652" s="1441" t="e">
        <f aca="false">IF(V652&gt;40,"FAULT",IF(V652&lt;-40,"CHECK","OK"))</f>
        <v>#DIV/0!</v>
      </c>
    </row>
    <row r="653" customFormat="false" ht="16.5" hidden="false" customHeight="true" outlineLevel="0" collapsed="false">
      <c r="A653" s="2016" t="n">
        <v>33</v>
      </c>
      <c r="B653" s="2017" t="s">
        <v>3459</v>
      </c>
      <c r="C653" s="2152" t="n">
        <v>11</v>
      </c>
      <c r="D653" s="2309"/>
      <c r="E653" s="1028" t="s">
        <v>3460</v>
      </c>
      <c r="F653" s="2476" t="n">
        <v>1</v>
      </c>
      <c r="G653" s="2120" t="n">
        <v>26912795</v>
      </c>
      <c r="H653" s="2120" t="n">
        <v>27036113</v>
      </c>
      <c r="I653" s="2053" t="n">
        <f aca="false">H653-G653</f>
        <v>123318</v>
      </c>
      <c r="J653" s="2027" t="n">
        <v>1</v>
      </c>
      <c r="K653" s="2135"/>
      <c r="L653" s="2128" t="n">
        <f aca="false">I653*F653*J653</f>
        <v>123318</v>
      </c>
      <c r="M653" s="2128" t="n">
        <f aca="false">L653*$K$660/$L$660</f>
        <v>139867.641900119</v>
      </c>
      <c r="N653" s="2214" t="s">
        <v>3325</v>
      </c>
      <c r="O653" s="2155"/>
      <c r="R653" s="0" t="str">
        <f aca="false">B653</f>
        <v>11 kV Aligonj Feeder</v>
      </c>
      <c r="S653" s="2160" t="n">
        <f aca="false">M653</f>
        <v>139867.641900119</v>
      </c>
      <c r="T653" s="0" t="n">
        <v>535601.46649454</v>
      </c>
      <c r="U653" s="1441" t="n">
        <f aca="false">S653-T653</f>
        <v>-395733.824594421</v>
      </c>
      <c r="V653" s="2001" t="n">
        <f aca="false">U653/T653*100</f>
        <v>-73.8858739847112</v>
      </c>
      <c r="W653" s="1441" t="str">
        <f aca="false">IF(V653&gt;40,"FAULT",IF(V653&lt;-40,"CHECK","OK"))</f>
        <v>CHECK</v>
      </c>
    </row>
    <row r="654" customFormat="false" ht="16.5" hidden="false" customHeight="true" outlineLevel="0" collapsed="false">
      <c r="A654" s="2016" t="n">
        <v>34</v>
      </c>
      <c r="B654" s="2017" t="s">
        <v>3461</v>
      </c>
      <c r="C654" s="2152" t="n">
        <v>11</v>
      </c>
      <c r="D654" s="2309"/>
      <c r="E654" s="1028" t="s">
        <v>3462</v>
      </c>
      <c r="F654" s="2476" t="n">
        <v>1</v>
      </c>
      <c r="G654" s="2120" t="n">
        <v>9716958</v>
      </c>
      <c r="H654" s="2120" t="n">
        <v>11860750</v>
      </c>
      <c r="I654" s="2053" t="n">
        <f aca="false">H654-G654</f>
        <v>2143792</v>
      </c>
      <c r="J654" s="2027" t="n">
        <v>1</v>
      </c>
      <c r="K654" s="2135"/>
      <c r="L654" s="2128" t="n">
        <f aca="false">I654*F654*J654</f>
        <v>2143792</v>
      </c>
      <c r="M654" s="2128" t="n">
        <f aca="false">L654*$K$660/$L$660</f>
        <v>2431495.25425599</v>
      </c>
      <c r="N654" s="2214" t="s">
        <v>3325</v>
      </c>
      <c r="O654" s="2155"/>
      <c r="R654" s="0" t="str">
        <f aca="false">B654</f>
        <v>11 kV Gabtoli Feeder</v>
      </c>
      <c r="S654" s="2160" t="n">
        <f aca="false">M654</f>
        <v>2431495.25425599</v>
      </c>
      <c r="T654" s="0" t="n">
        <v>2599917.63269975</v>
      </c>
      <c r="U654" s="1441" t="n">
        <f aca="false">S654-T654</f>
        <v>-168422.378443759</v>
      </c>
      <c r="V654" s="2001" t="n">
        <f aca="false">U654/T654*100</f>
        <v>-6.47798900724672</v>
      </c>
      <c r="W654" s="1441" t="str">
        <f aca="false">IF(V654&gt;40,"FAULT",IF(V654&lt;-40,"CHECK","OK"))</f>
        <v>OK</v>
      </c>
    </row>
    <row r="655" customFormat="false" ht="16.5" hidden="false" customHeight="true" outlineLevel="0" collapsed="false">
      <c r="A655" s="2016" t="n">
        <v>35</v>
      </c>
      <c r="B655" s="2017" t="s">
        <v>3463</v>
      </c>
      <c r="C655" s="2152" t="n">
        <v>11</v>
      </c>
      <c r="D655" s="2309"/>
      <c r="E655" s="1028" t="s">
        <v>3464</v>
      </c>
      <c r="F655" s="2476" t="n">
        <v>1</v>
      </c>
      <c r="G655" s="2120" t="n">
        <v>0</v>
      </c>
      <c r="H655" s="2120" t="n">
        <v>0</v>
      </c>
      <c r="I655" s="2053" t="n">
        <v>0</v>
      </c>
      <c r="J655" s="2027" t="n">
        <v>1</v>
      </c>
      <c r="K655" s="2135"/>
      <c r="L655" s="2128" t="n">
        <f aca="false">I655*F655*J655</f>
        <v>0</v>
      </c>
      <c r="M655" s="2128" t="n">
        <f aca="false">L655*$K$660/$L$660</f>
        <v>0</v>
      </c>
      <c r="N655" s="2214" t="s">
        <v>3325</v>
      </c>
      <c r="O655" s="2155"/>
      <c r="R655" s="0" t="str">
        <f aca="false">B655</f>
        <v>11 kV Jamuna Steel Feeder.</v>
      </c>
      <c r="S655" s="2160" t="n">
        <f aca="false">M655</f>
        <v>0</v>
      </c>
      <c r="T655" s="0" t="n">
        <v>0</v>
      </c>
      <c r="U655" s="1441" t="n">
        <f aca="false">S655-T655</f>
        <v>0</v>
      </c>
      <c r="V655" s="2001" t="e">
        <f aca="false">U655/T655*100</f>
        <v>#DIV/0!</v>
      </c>
      <c r="W655" s="1441" t="e">
        <f aca="false">IF(V655&gt;40,"FAULT",IF(V655&lt;-40,"CHECK","OK"))</f>
        <v>#DIV/0!</v>
      </c>
    </row>
    <row r="656" customFormat="false" ht="16.5" hidden="false" customHeight="true" outlineLevel="0" collapsed="false">
      <c r="A656" s="2016"/>
      <c r="B656" s="2017"/>
      <c r="C656" s="2152" t="n">
        <v>11</v>
      </c>
      <c r="D656" s="2309"/>
      <c r="E656" s="1028" t="s">
        <v>3465</v>
      </c>
      <c r="F656" s="2476" t="n">
        <v>1</v>
      </c>
      <c r="G656" s="2120" t="n">
        <v>0</v>
      </c>
      <c r="H656" s="2120" t="n">
        <v>0</v>
      </c>
      <c r="I656" s="2053" t="n">
        <v>0</v>
      </c>
      <c r="J656" s="2027" t="n">
        <v>1</v>
      </c>
      <c r="K656" s="2135"/>
      <c r="L656" s="2128" t="n">
        <f aca="false">I656*F656*J656</f>
        <v>0</v>
      </c>
      <c r="M656" s="2128" t="n">
        <f aca="false">L656*$K$660/$L$660</f>
        <v>0</v>
      </c>
      <c r="N656" s="2214" t="s">
        <v>3325</v>
      </c>
      <c r="O656" s="2155"/>
      <c r="R656" s="0" t="n">
        <f aca="false">B656</f>
        <v>0</v>
      </c>
      <c r="S656" s="2160" t="n">
        <f aca="false">M656</f>
        <v>0</v>
      </c>
      <c r="T656" s="0" t="n">
        <v>0</v>
      </c>
      <c r="U656" s="1441" t="n">
        <f aca="false">S656-T656</f>
        <v>0</v>
      </c>
      <c r="V656" s="2001" t="e">
        <f aca="false">U656/T656*100</f>
        <v>#DIV/0!</v>
      </c>
      <c r="W656" s="1441" t="e">
        <f aca="false">IF(V656&gt;40,"FAULT",IF(V656&lt;-40,"CHECK","OK"))</f>
        <v>#DIV/0!</v>
      </c>
    </row>
    <row r="657" customFormat="false" ht="16.5" hidden="false" customHeight="true" outlineLevel="0" collapsed="false">
      <c r="A657" s="2016" t="n">
        <v>36</v>
      </c>
      <c r="B657" s="2017" t="s">
        <v>3466</v>
      </c>
      <c r="C657" s="2152" t="n">
        <v>11</v>
      </c>
      <c r="D657" s="2309"/>
      <c r="E657" s="1028" t="s">
        <v>3467</v>
      </c>
      <c r="F657" s="2476" t="n">
        <v>1</v>
      </c>
      <c r="G657" s="2120" t="n">
        <v>100875390</v>
      </c>
      <c r="H657" s="2120" t="n">
        <v>100875390</v>
      </c>
      <c r="I657" s="2053" t="n">
        <f aca="false">H657-G657</f>
        <v>0</v>
      </c>
      <c r="J657" s="2027" t="n">
        <v>1</v>
      </c>
      <c r="K657" s="2135"/>
      <c r="L657" s="2128" t="n">
        <f aca="false">I657*F657*J657</f>
        <v>0</v>
      </c>
      <c r="M657" s="2128" t="n">
        <f aca="false">L657*$K$660/$L$660</f>
        <v>0</v>
      </c>
      <c r="N657" s="2214" t="s">
        <v>3325</v>
      </c>
      <c r="O657" s="2155"/>
      <c r="R657" s="0" t="str">
        <f aca="false">B657</f>
        <v>11 kV Bishwa Road Feeder</v>
      </c>
      <c r="S657" s="2160" t="n">
        <f aca="false">M657</f>
        <v>0</v>
      </c>
      <c r="T657" s="0" t="n">
        <v>1788794.62634687</v>
      </c>
      <c r="U657" s="1441" t="n">
        <f aca="false">S657-T657</f>
        <v>-1788794.62634687</v>
      </c>
      <c r="V657" s="2001" t="n">
        <f aca="false">U657/T657*100</f>
        <v>-100</v>
      </c>
      <c r="W657" s="1441" t="str">
        <f aca="false">IF(V657&gt;40,"FAULT",IF(V657&lt;-40,"CHECK","OK"))</f>
        <v>CHECK</v>
      </c>
    </row>
    <row r="658" customFormat="false" ht="16.5" hidden="false" customHeight="true" outlineLevel="0" collapsed="false">
      <c r="A658" s="2016" t="n">
        <v>37</v>
      </c>
      <c r="B658" s="2017" t="s">
        <v>3468</v>
      </c>
      <c r="C658" s="2152" t="n">
        <v>11</v>
      </c>
      <c r="D658" s="2309"/>
      <c r="E658" s="1028" t="s">
        <v>3469</v>
      </c>
      <c r="F658" s="2476" t="n">
        <v>1</v>
      </c>
      <c r="G658" s="2120" t="n">
        <v>0</v>
      </c>
      <c r="H658" s="2120" t="n">
        <v>0</v>
      </c>
      <c r="I658" s="2053" t="n">
        <f aca="false">H658-G658</f>
        <v>0</v>
      </c>
      <c r="J658" s="2027" t="n">
        <v>1</v>
      </c>
      <c r="K658" s="2135"/>
      <c r="L658" s="2128" t="n">
        <f aca="false">I658*F658*J658</f>
        <v>0</v>
      </c>
      <c r="M658" s="2128" t="n">
        <f aca="false">L658*$K$660/$L$660</f>
        <v>0</v>
      </c>
      <c r="N658" s="2214" t="s">
        <v>3325</v>
      </c>
      <c r="O658" s="2155"/>
      <c r="R658" s="0" t="str">
        <f aca="false">B658</f>
        <v>11 kV Spare Feeder</v>
      </c>
      <c r="S658" s="2160" t="n">
        <f aca="false">M658</f>
        <v>0</v>
      </c>
      <c r="T658" s="0" t="n">
        <v>0</v>
      </c>
      <c r="U658" s="1441" t="n">
        <f aca="false">S658-T658</f>
        <v>0</v>
      </c>
      <c r="V658" s="2001" t="e">
        <f aca="false">U658/T658*100</f>
        <v>#DIV/0!</v>
      </c>
      <c r="W658" s="1441" t="e">
        <f aca="false">IF(V658&gt;40,"FAULT",IF(V658&lt;-40,"CHECK","OK"))</f>
        <v>#DIV/0!</v>
      </c>
    </row>
    <row r="659" customFormat="false" ht="16.5" hidden="false" customHeight="true" outlineLevel="0" collapsed="false">
      <c r="A659" s="2016" t="n">
        <v>38</v>
      </c>
      <c r="B659" s="2017" t="s">
        <v>3470</v>
      </c>
      <c r="C659" s="2152" t="n">
        <v>11</v>
      </c>
      <c r="D659" s="2309"/>
      <c r="E659" s="1028" t="s">
        <v>3471</v>
      </c>
      <c r="F659" s="2476" t="n">
        <v>1</v>
      </c>
      <c r="G659" s="2120" t="n">
        <v>223454</v>
      </c>
      <c r="H659" s="2120" t="n">
        <v>223454</v>
      </c>
      <c r="I659" s="2053" t="n">
        <f aca="false">H659-G659</f>
        <v>0</v>
      </c>
      <c r="J659" s="2027" t="n">
        <v>1</v>
      </c>
      <c r="K659" s="2135"/>
      <c r="L659" s="2128" t="n">
        <f aca="false">I659*F659*J659</f>
        <v>0</v>
      </c>
      <c r="M659" s="2128" t="n">
        <f aca="false">L659*$K$660/$L$660</f>
        <v>0</v>
      </c>
      <c r="N659" s="2214" t="s">
        <v>3325</v>
      </c>
      <c r="O659" s="2155"/>
      <c r="R659" s="0" t="str">
        <f aca="false">B659</f>
        <v>33/0.415  kV, 200 kVA, AT-1+2</v>
      </c>
      <c r="S659" s="2160" t="n">
        <f aca="false">M659</f>
        <v>0</v>
      </c>
      <c r="T659" s="0" t="n">
        <v>0</v>
      </c>
      <c r="U659" s="1441" t="n">
        <f aca="false">S659-T659</f>
        <v>0</v>
      </c>
      <c r="V659" s="2001" t="e">
        <f aca="false">U659/T659*100</f>
        <v>#DIV/0!</v>
      </c>
      <c r="W659" s="1441" t="e">
        <f aca="false">IF(V659&gt;40,"FAULT",IF(V659&lt;-40,"CHECK","OK"))</f>
        <v>#DIV/0!</v>
      </c>
    </row>
    <row r="660" customFormat="false" ht="28.5" hidden="false" customHeight="false" outlineLevel="0" collapsed="false">
      <c r="A660" s="2132"/>
      <c r="B660" s="2142"/>
      <c r="C660" s="2143"/>
      <c r="D660" s="2143"/>
      <c r="E660" s="2932"/>
      <c r="F660" s="2145"/>
      <c r="G660" s="2145"/>
      <c r="H660" s="2145"/>
      <c r="I660" s="2145"/>
      <c r="J660" s="2239" t="s">
        <v>1187</v>
      </c>
      <c r="K660" s="2130" t="n">
        <f aca="false">K607</f>
        <v>14783520</v>
      </c>
      <c r="L660" s="2130" t="n">
        <f aca="false">SUM(L638:L659)</f>
        <v>13034280.8</v>
      </c>
      <c r="M660" s="2130" t="n">
        <f aca="false">SUM(M638:M659)</f>
        <v>14783520</v>
      </c>
      <c r="N660" s="2325" t="n">
        <f aca="false">(M660-L660)/L660*100</f>
        <v>13.4202970370257</v>
      </c>
      <c r="O660" s="2240"/>
    </row>
    <row r="662" customFormat="false" ht="15.75" hidden="false" customHeight="false" outlineLevel="0" collapsed="false">
      <c r="A662" s="2077"/>
      <c r="B662" s="2078"/>
      <c r="C662" s="2051"/>
      <c r="D662" s="2418"/>
      <c r="F662" s="2169" t="s">
        <v>1234</v>
      </c>
      <c r="G662" s="2169"/>
      <c r="H662" s="2169"/>
      <c r="I662" s="2170" t="s">
        <v>212</v>
      </c>
      <c r="J662" s="2077"/>
      <c r="L662" s="2077"/>
      <c r="M662" s="2077"/>
      <c r="N662" s="2556"/>
      <c r="O662" s="2077"/>
    </row>
    <row r="663" customFormat="false" ht="15.75" hidden="false" customHeight="false" outlineLevel="0" collapsed="false">
      <c r="A663" s="2077"/>
      <c r="B663" s="2078"/>
      <c r="C663" s="2051"/>
      <c r="D663" s="2418"/>
      <c r="F663" s="2129" t="s">
        <v>3325</v>
      </c>
      <c r="G663" s="2017" t="s">
        <v>1367</v>
      </c>
      <c r="H663" s="2017"/>
      <c r="I663" s="2310" t="n">
        <f aca="false">SUM(M640:M648,M652:M659)</f>
        <v>11782060.5322617</v>
      </c>
      <c r="J663" s="2077"/>
      <c r="L663" s="2077"/>
      <c r="M663" s="2077"/>
      <c r="N663" s="2556"/>
      <c r="O663" s="2077"/>
    </row>
    <row r="664" customFormat="false" ht="15.75" hidden="false" customHeight="false" outlineLevel="0" collapsed="false">
      <c r="A664" s="2077"/>
      <c r="B664" s="2078"/>
      <c r="C664" s="2051"/>
      <c r="D664" s="2418"/>
      <c r="F664" s="2129" t="s">
        <v>3238</v>
      </c>
      <c r="G664" s="2017" t="s">
        <v>1367</v>
      </c>
      <c r="H664" s="2017"/>
      <c r="I664" s="2310" t="n">
        <f aca="false">SUM(M638:M639)</f>
        <v>1469665.0487137</v>
      </c>
      <c r="J664" s="2077"/>
      <c r="L664" s="2077"/>
      <c r="M664" s="2077"/>
      <c r="N664" s="2556"/>
      <c r="O664" s="2077" t="s">
        <v>122</v>
      </c>
    </row>
    <row r="665" customFormat="false" ht="15.75" hidden="false" customHeight="false" outlineLevel="0" collapsed="false">
      <c r="A665" s="2077"/>
      <c r="B665" s="2078"/>
      <c r="C665" s="2051"/>
      <c r="D665" s="2418"/>
      <c r="F665" s="2129" t="s">
        <v>3452</v>
      </c>
      <c r="G665" s="2017" t="s">
        <v>1367</v>
      </c>
      <c r="H665" s="2017"/>
      <c r="I665" s="2310" t="n">
        <f aca="false">SUM(M649:M651)</f>
        <v>1531794.41902464</v>
      </c>
      <c r="J665" s="2077"/>
      <c r="L665" s="2077"/>
      <c r="M665" s="2077"/>
      <c r="N665" s="2556"/>
      <c r="O665" s="2077"/>
    </row>
    <row r="666" customFormat="false" ht="15.75" hidden="false" customHeight="false" outlineLevel="0" collapsed="false">
      <c r="A666" s="2077"/>
      <c r="B666" s="2078"/>
      <c r="C666" s="2051"/>
      <c r="D666" s="2418"/>
      <c r="E666" s="2051"/>
      <c r="F666" s="2129"/>
      <c r="G666" s="2017"/>
      <c r="H666" s="2017"/>
      <c r="I666" s="2171"/>
      <c r="J666" s="2077"/>
      <c r="L666" s="2077"/>
      <c r="M666" s="2077"/>
      <c r="N666" s="2556"/>
      <c r="O666" s="2077"/>
    </row>
    <row r="667" customFormat="false" ht="15.75" hidden="false" customHeight="false" outlineLevel="0" collapsed="false">
      <c r="F667" s="2260"/>
      <c r="G667" s="2017"/>
      <c r="H667" s="2017"/>
      <c r="I667" s="2171"/>
      <c r="J667" s="2077"/>
    </row>
    <row r="668" customFormat="false" ht="15.75" hidden="false" customHeight="true" outlineLevel="0" collapsed="false">
      <c r="F668" s="2241" t="s">
        <v>1239</v>
      </c>
      <c r="G668" s="2241"/>
      <c r="H668" s="2241"/>
      <c r="I668" s="2242" t="n">
        <f aca="false">SUM(I663:I667)</f>
        <v>14783520</v>
      </c>
      <c r="J668" s="2130" t="n">
        <f aca="false">I668-M660</f>
        <v>0</v>
      </c>
    </row>
    <row r="669" customFormat="false" ht="15.75" hidden="false" customHeight="false" outlineLevel="0" collapsed="false">
      <c r="F669" s="2103"/>
      <c r="G669" s="2077"/>
      <c r="H669" s="2077"/>
      <c r="I669" s="2077"/>
      <c r="J669" s="2077"/>
    </row>
    <row r="678" customFormat="false" ht="15.75" hidden="false" customHeight="false" outlineLevel="0" collapsed="false">
      <c r="A678" s="2077"/>
      <c r="B678" s="2078"/>
      <c r="C678" s="2051"/>
      <c r="D678" s="2418"/>
      <c r="E678" s="2686"/>
      <c r="F678" s="2077"/>
      <c r="G678" s="2077"/>
      <c r="H678" s="2077"/>
      <c r="I678" s="2077"/>
      <c r="J678" s="2077"/>
      <c r="K678" s="2080"/>
      <c r="L678" s="2077"/>
      <c r="M678" s="2077"/>
      <c r="N678" s="2556"/>
      <c r="O678" s="2077"/>
    </row>
    <row r="679" customFormat="false" ht="15.75" hidden="false" customHeight="false" outlineLevel="0" collapsed="false">
      <c r="A679" s="2077"/>
      <c r="B679" s="2078"/>
      <c r="C679" s="2051"/>
      <c r="D679" s="2418"/>
      <c r="E679" s="2686"/>
      <c r="F679" s="2077"/>
      <c r="G679" s="2077"/>
      <c r="H679" s="2077"/>
      <c r="I679" s="2077"/>
      <c r="J679" s="2077"/>
      <c r="K679" s="2080"/>
      <c r="L679" s="2077"/>
      <c r="M679" s="2077"/>
      <c r="N679" s="2556"/>
      <c r="O679" s="2077"/>
    </row>
    <row r="680" customFormat="false" ht="25.5" hidden="false" customHeight="false" outlineLevel="0" collapsed="false">
      <c r="A680" s="2271"/>
      <c r="B680" s="2175"/>
      <c r="C680" s="2175"/>
      <c r="D680" s="2175"/>
      <c r="E680" s="2175"/>
      <c r="F680" s="2175"/>
      <c r="G680" s="2175"/>
      <c r="H680" s="2175"/>
      <c r="I680" s="2175"/>
      <c r="J680" s="2175"/>
      <c r="K680" s="2175"/>
      <c r="L680" s="2175"/>
      <c r="M680" s="2175"/>
      <c r="N680" s="2687"/>
      <c r="O680" s="2174"/>
    </row>
    <row r="681" customFormat="false" ht="15.75" hidden="false" customHeight="false" outlineLevel="0" collapsed="false">
      <c r="A681" s="2077"/>
      <c r="B681" s="2078"/>
      <c r="C681" s="2051"/>
      <c r="D681" s="2418"/>
      <c r="E681" s="2686"/>
      <c r="F681" s="2077"/>
      <c r="G681" s="2077"/>
      <c r="H681" s="2077"/>
      <c r="I681" s="2077"/>
      <c r="J681" s="2077"/>
      <c r="K681" s="2080"/>
      <c r="L681" s="2077"/>
      <c r="M681" s="2077"/>
      <c r="N681" s="2556"/>
      <c r="O681" s="2077"/>
    </row>
    <row r="682" customFormat="false" ht="15.75" hidden="false" customHeight="false" outlineLevel="0" collapsed="false">
      <c r="A682" s="2077"/>
      <c r="B682" s="2078"/>
      <c r="C682" s="2051"/>
      <c r="D682" s="2418"/>
      <c r="E682" s="2686"/>
      <c r="F682" s="2077"/>
      <c r="G682" s="2077"/>
      <c r="H682" s="2077"/>
      <c r="I682" s="2077"/>
      <c r="J682" s="2077"/>
      <c r="K682" s="2080"/>
      <c r="L682" s="2077"/>
      <c r="M682" s="2077"/>
      <c r="N682" s="2556"/>
      <c r="O682" s="2077"/>
    </row>
    <row r="683" customFormat="false" ht="31.5" hidden="false" customHeight="false" outlineLevel="0" collapsed="false">
      <c r="A683" s="2270" t="s">
        <v>3472</v>
      </c>
      <c r="B683" s="2270"/>
      <c r="C683" s="2270"/>
      <c r="D683" s="2270"/>
      <c r="E683" s="2270"/>
      <c r="F683" s="2270"/>
      <c r="G683" s="2270"/>
      <c r="H683" s="2270"/>
      <c r="I683" s="2270"/>
      <c r="J683" s="2270"/>
      <c r="K683" s="2270"/>
      <c r="L683" s="2270"/>
      <c r="M683" s="2270"/>
      <c r="N683" s="2270"/>
      <c r="O683" s="1989" t="str">
        <f aca="false">O6</f>
        <v>Month June-2023</v>
      </c>
      <c r="R683" s="1990" t="s">
        <v>1069</v>
      </c>
      <c r="S683" s="1991" t="str">
        <f aca="false">O683</f>
        <v>Month June-2023</v>
      </c>
      <c r="T683" s="1990" t="s">
        <v>1070</v>
      </c>
      <c r="U683" s="1990" t="s">
        <v>1071</v>
      </c>
      <c r="V683" s="1990" t="s">
        <v>2997</v>
      </c>
      <c r="W683" s="1990" t="s">
        <v>1073</v>
      </c>
    </row>
    <row r="684" customFormat="false" ht="15.75" hidden="false" customHeight="true" outlineLevel="0" collapsed="false">
      <c r="A684" s="1992" t="s">
        <v>794</v>
      </c>
      <c r="B684" s="1993" t="s">
        <v>1074</v>
      </c>
      <c r="C684" s="1994" t="s">
        <v>1075</v>
      </c>
      <c r="D684" s="1994"/>
      <c r="E684" s="1994"/>
      <c r="F684" s="1996" t="s">
        <v>45</v>
      </c>
      <c r="G684" s="1996" t="s">
        <v>1076</v>
      </c>
      <c r="H684" s="1996"/>
      <c r="I684" s="1996"/>
      <c r="J684" s="1996" t="s">
        <v>29</v>
      </c>
      <c r="K684" s="1994" t="s">
        <v>1077</v>
      </c>
      <c r="L684" s="1994"/>
      <c r="M684" s="1994" t="s">
        <v>1078</v>
      </c>
      <c r="N684" s="2868"/>
      <c r="O684" s="1997" t="s">
        <v>479</v>
      </c>
    </row>
    <row r="685" customFormat="false" ht="15.75" hidden="false" customHeight="false" outlineLevel="0" collapsed="false">
      <c r="A685" s="1992"/>
      <c r="B685" s="1993"/>
      <c r="C685" s="1998" t="s">
        <v>1079</v>
      </c>
      <c r="D685" s="1998"/>
      <c r="E685" s="2869" t="s">
        <v>1080</v>
      </c>
      <c r="F685" s="1996"/>
      <c r="G685" s="2249" t="n">
        <f aca="false">'NORTH-1'!$H$8</f>
        <v>44929</v>
      </c>
      <c r="H685" s="2249" t="n">
        <f aca="false">'NORTH-1'!$H$8</f>
        <v>44929</v>
      </c>
      <c r="I685" s="2000" t="s">
        <v>47</v>
      </c>
      <c r="J685" s="1996"/>
      <c r="K685" s="2000" t="s">
        <v>1081</v>
      </c>
      <c r="L685" s="2000" t="s">
        <v>1082</v>
      </c>
      <c r="M685" s="1994" t="s">
        <v>1083</v>
      </c>
      <c r="N685" s="2870" t="s">
        <v>741</v>
      </c>
      <c r="O685" s="1997"/>
      <c r="S685" s="1441" t="n">
        <v>15283200.0000001</v>
      </c>
      <c r="T685" s="1441" t="n">
        <v>15283200.0000001</v>
      </c>
      <c r="U685" s="1441" t="n">
        <f aca="false">S685-T685</f>
        <v>0</v>
      </c>
      <c r="V685" s="2001" t="n">
        <f aca="false">U685/T685*100</f>
        <v>0</v>
      </c>
      <c r="W685" s="1441" t="str">
        <f aca="false">IF(V685&gt;40,"FAULT",IF(V685&lt;-40,"CHECK","OK"))</f>
        <v>OK</v>
      </c>
    </row>
    <row r="686" customFormat="false" ht="15.75" hidden="false" customHeight="false" outlineLevel="0" collapsed="false">
      <c r="A686" s="2002" t="n">
        <v>1</v>
      </c>
      <c r="B686" s="2003" t="n">
        <v>2</v>
      </c>
      <c r="C686" s="2004" t="n">
        <v>4</v>
      </c>
      <c r="D686" s="2004"/>
      <c r="E686" s="2871" t="n">
        <v>5</v>
      </c>
      <c r="F686" s="2002" t="n">
        <v>7</v>
      </c>
      <c r="G686" s="2002" t="n">
        <v>9</v>
      </c>
      <c r="H686" s="2002" t="n">
        <v>9</v>
      </c>
      <c r="I686" s="2002" t="s">
        <v>1084</v>
      </c>
      <c r="J686" s="2002" t="n">
        <v>11</v>
      </c>
      <c r="K686" s="2002" t="s">
        <v>1085</v>
      </c>
      <c r="L686" s="2002" t="s">
        <v>1086</v>
      </c>
      <c r="M686" s="2002" t="n">
        <v>14</v>
      </c>
      <c r="N686" s="2872" t="n">
        <v>15</v>
      </c>
      <c r="O686" s="2002" t="n">
        <v>16</v>
      </c>
    </row>
    <row r="687" customFormat="false" ht="15.75" hidden="false" customHeight="false" outlineLevel="0" collapsed="false">
      <c r="A687" s="2007"/>
      <c r="B687" s="2008" t="s">
        <v>3256</v>
      </c>
      <c r="C687" s="2009"/>
      <c r="D687" s="2009"/>
      <c r="E687" s="3075"/>
      <c r="F687" s="2009"/>
      <c r="G687" s="2009"/>
      <c r="H687" s="2009"/>
      <c r="I687" s="2009"/>
      <c r="J687" s="2009"/>
      <c r="K687" s="2010"/>
      <c r="L687" s="2009"/>
      <c r="M687" s="2013"/>
      <c r="N687" s="2873"/>
      <c r="O687" s="2015"/>
    </row>
    <row r="688" customFormat="false" ht="15" hidden="false" customHeight="true" outlineLevel="0" collapsed="false">
      <c r="A688" s="2016" t="n">
        <v>1</v>
      </c>
      <c r="B688" s="2017" t="s">
        <v>3473</v>
      </c>
      <c r="C688" s="2018" t="n">
        <v>132</v>
      </c>
      <c r="D688" s="2233" t="s">
        <v>67</v>
      </c>
      <c r="E688" s="3078" t="s">
        <v>3474</v>
      </c>
      <c r="F688" s="2071" t="n">
        <v>1</v>
      </c>
      <c r="G688" s="2022" t="n">
        <v>126.94</v>
      </c>
      <c r="H688" s="2022" t="n">
        <v>126.94</v>
      </c>
      <c r="I688" s="2022" t="n">
        <f aca="false">H688-G688</f>
        <v>0</v>
      </c>
      <c r="J688" s="2027" t="n">
        <v>1200000</v>
      </c>
      <c r="K688" s="2024"/>
      <c r="L688" s="2025" t="n">
        <f aca="false">F688*I688*J688</f>
        <v>0</v>
      </c>
      <c r="M688" s="2025"/>
      <c r="N688" s="2024"/>
      <c r="O688" s="2027"/>
    </row>
    <row r="689" customFormat="false" ht="15.75" hidden="false" customHeight="false" outlineLevel="0" collapsed="false">
      <c r="A689" s="2016"/>
      <c r="B689" s="2017"/>
      <c r="C689" s="2018" t="n">
        <v>132</v>
      </c>
      <c r="D689" s="2233"/>
      <c r="E689" s="3079" t="s">
        <v>3475</v>
      </c>
      <c r="F689" s="2071" t="n">
        <v>1</v>
      </c>
      <c r="G689" s="2022" t="n">
        <v>126.94</v>
      </c>
      <c r="H689" s="2022" t="n">
        <v>126.94</v>
      </c>
      <c r="I689" s="2022" t="n">
        <f aca="false">H689-G689</f>
        <v>0</v>
      </c>
      <c r="J689" s="2027" t="n">
        <v>1200000</v>
      </c>
      <c r="K689" s="2024"/>
      <c r="L689" s="2025" t="n">
        <f aca="false">F689*I689*J689</f>
        <v>0</v>
      </c>
      <c r="M689" s="2025"/>
      <c r="N689" s="2024"/>
      <c r="O689" s="2027"/>
    </row>
    <row r="690" customFormat="false" ht="15.75" hidden="false" customHeight="false" outlineLevel="0" collapsed="false">
      <c r="A690" s="2016"/>
      <c r="B690" s="2017"/>
      <c r="C690" s="2018" t="n">
        <v>132</v>
      </c>
      <c r="D690" s="2233" t="s">
        <v>76</v>
      </c>
      <c r="E690" s="3079" t="s">
        <v>3474</v>
      </c>
      <c r="F690" s="2071" t="n">
        <v>1</v>
      </c>
      <c r="G690" s="2022" t="n">
        <v>157.03</v>
      </c>
      <c r="H690" s="2022" t="n">
        <v>172.02</v>
      </c>
      <c r="I690" s="2022" t="n">
        <f aca="false">H690-G690</f>
        <v>14.99</v>
      </c>
      <c r="J690" s="2027" t="n">
        <v>1200000</v>
      </c>
      <c r="K690" s="2024" t="n">
        <f aca="false">F690*I690*J690</f>
        <v>17988000</v>
      </c>
      <c r="L690" s="2025"/>
      <c r="M690" s="2025"/>
      <c r="N690" s="2024"/>
      <c r="O690" s="2027"/>
    </row>
    <row r="691" customFormat="false" ht="15.75" hidden="false" customHeight="false" outlineLevel="0" collapsed="false">
      <c r="A691" s="2016"/>
      <c r="B691" s="2017"/>
      <c r="C691" s="2018" t="n">
        <v>132</v>
      </c>
      <c r="D691" s="2233"/>
      <c r="E691" s="3079" t="s">
        <v>3475</v>
      </c>
      <c r="F691" s="2071" t="n">
        <v>1</v>
      </c>
      <c r="G691" s="2022" t="n">
        <v>157.01</v>
      </c>
      <c r="H691" s="2022" t="n">
        <v>172</v>
      </c>
      <c r="I691" s="2022" t="n">
        <f aca="false">H691-G691</f>
        <v>14.99</v>
      </c>
      <c r="J691" s="2027" t="n">
        <v>1200000</v>
      </c>
      <c r="K691" s="2024" t="n">
        <f aca="false">F691*I691*J691</f>
        <v>17988000</v>
      </c>
      <c r="L691" s="2025"/>
      <c r="M691" s="2025"/>
      <c r="N691" s="2024"/>
      <c r="O691" s="2027"/>
    </row>
    <row r="692" customFormat="false" ht="15.75" hidden="false" customHeight="false" outlineLevel="0" collapsed="false">
      <c r="A692" s="2016" t="n">
        <v>3</v>
      </c>
      <c r="B692" s="2017" t="s">
        <v>3476</v>
      </c>
      <c r="C692" s="2018" t="n">
        <v>132</v>
      </c>
      <c r="D692" s="2233" t="s">
        <v>67</v>
      </c>
      <c r="E692" s="3079" t="s">
        <v>3477</v>
      </c>
      <c r="F692" s="2071" t="n">
        <v>1</v>
      </c>
      <c r="G692" s="2022" t="n">
        <v>52.36</v>
      </c>
      <c r="H692" s="2022" t="n">
        <v>52.36</v>
      </c>
      <c r="I692" s="2022" t="n">
        <f aca="false">H692-G692</f>
        <v>0</v>
      </c>
      <c r="J692" s="2027" t="n">
        <v>1200000</v>
      </c>
      <c r="K692" s="2024"/>
      <c r="L692" s="2025" t="n">
        <f aca="false">I692*J692</f>
        <v>0</v>
      </c>
      <c r="M692" s="2025"/>
      <c r="N692" s="2024"/>
      <c r="O692" s="2027"/>
    </row>
    <row r="693" customFormat="false" ht="15.75" hidden="false" customHeight="false" outlineLevel="0" collapsed="false">
      <c r="A693" s="2016"/>
      <c r="B693" s="2017"/>
      <c r="C693" s="2018" t="n">
        <v>132</v>
      </c>
      <c r="D693" s="2233"/>
      <c r="E693" s="3079" t="s">
        <v>3478</v>
      </c>
      <c r="F693" s="2071" t="n">
        <v>1</v>
      </c>
      <c r="G693" s="2022" t="n">
        <v>52.38</v>
      </c>
      <c r="H693" s="2022" t="n">
        <v>52.38</v>
      </c>
      <c r="I693" s="2022" t="n">
        <f aca="false">H693-G693</f>
        <v>0</v>
      </c>
      <c r="J693" s="2027" t="n">
        <v>1200000</v>
      </c>
      <c r="K693" s="2024"/>
      <c r="L693" s="2025" t="n">
        <f aca="false">F693*I693*J693</f>
        <v>0</v>
      </c>
      <c r="M693" s="2025"/>
      <c r="N693" s="2024"/>
      <c r="O693" s="2027"/>
    </row>
    <row r="694" customFormat="false" ht="15.75" hidden="false" customHeight="false" outlineLevel="0" collapsed="false">
      <c r="A694" s="2016"/>
      <c r="B694" s="2017"/>
      <c r="C694" s="2018" t="n">
        <v>132</v>
      </c>
      <c r="D694" s="2233" t="s">
        <v>76</v>
      </c>
      <c r="E694" s="3079" t="s">
        <v>3477</v>
      </c>
      <c r="F694" s="2071" t="n">
        <v>1</v>
      </c>
      <c r="G694" s="2022" t="n">
        <v>719.42</v>
      </c>
      <c r="H694" s="2022" t="n">
        <v>719.42</v>
      </c>
      <c r="I694" s="2022" t="n">
        <f aca="false">H694-G694</f>
        <v>0</v>
      </c>
      <c r="J694" s="2027" t="n">
        <v>1200000</v>
      </c>
      <c r="K694" s="2024" t="n">
        <f aca="false">F694*I694*J694</f>
        <v>0</v>
      </c>
      <c r="L694" s="2025"/>
      <c r="M694" s="2025"/>
      <c r="N694" s="2024"/>
      <c r="O694" s="2027"/>
    </row>
    <row r="695" customFormat="false" ht="15.75" hidden="false" customHeight="false" outlineLevel="0" collapsed="false">
      <c r="A695" s="2016"/>
      <c r="B695" s="2017"/>
      <c r="C695" s="2018" t="n">
        <v>132</v>
      </c>
      <c r="D695" s="2233"/>
      <c r="E695" s="3079" t="s">
        <v>3478</v>
      </c>
      <c r="F695" s="2071" t="n">
        <v>1</v>
      </c>
      <c r="G695" s="2022" t="n">
        <v>719.67</v>
      </c>
      <c r="H695" s="2022" t="n">
        <v>719.67</v>
      </c>
      <c r="I695" s="2022" t="n">
        <f aca="false">H695-G695</f>
        <v>0</v>
      </c>
      <c r="J695" s="2027" t="n">
        <v>1200000</v>
      </c>
      <c r="K695" s="2024" t="n">
        <f aca="false">F695*I695*J695</f>
        <v>0</v>
      </c>
      <c r="L695" s="2025"/>
      <c r="M695" s="2025"/>
      <c r="N695" s="2024"/>
      <c r="O695" s="2027"/>
    </row>
    <row r="696" customFormat="false" ht="15.75" hidden="false" customHeight="false" outlineLevel="0" collapsed="false">
      <c r="A696" s="2016" t="n">
        <v>4</v>
      </c>
      <c r="B696" s="2017" t="s">
        <v>3479</v>
      </c>
      <c r="C696" s="2018" t="n">
        <v>132</v>
      </c>
      <c r="D696" s="2233" t="s">
        <v>67</v>
      </c>
      <c r="E696" s="3079" t="s">
        <v>3480</v>
      </c>
      <c r="F696" s="2071" t="n">
        <v>1</v>
      </c>
      <c r="G696" s="2022" t="n">
        <v>30.27</v>
      </c>
      <c r="H696" s="2022" t="n">
        <v>30.52</v>
      </c>
      <c r="I696" s="2022" t="n">
        <f aca="false">H696-G696</f>
        <v>0.25</v>
      </c>
      <c r="J696" s="2027" t="n">
        <v>1200000</v>
      </c>
      <c r="K696" s="2024"/>
      <c r="L696" s="2025" t="n">
        <f aca="false">F696*I696*J696</f>
        <v>300000</v>
      </c>
      <c r="M696" s="2025"/>
      <c r="N696" s="2024"/>
      <c r="O696" s="2027"/>
    </row>
    <row r="697" customFormat="false" ht="15.75" hidden="false" customHeight="false" outlineLevel="0" collapsed="false">
      <c r="A697" s="2016"/>
      <c r="B697" s="2017"/>
      <c r="C697" s="2018" t="n">
        <v>132</v>
      </c>
      <c r="D697" s="2233"/>
      <c r="E697" s="3079" t="s">
        <v>3481</v>
      </c>
      <c r="F697" s="2071" t="n">
        <v>1</v>
      </c>
      <c r="G697" s="2022" t="n">
        <v>30.27</v>
      </c>
      <c r="H697" s="2022" t="n">
        <v>30.52</v>
      </c>
      <c r="I697" s="2022" t="n">
        <f aca="false">H697-G697</f>
        <v>0.25</v>
      </c>
      <c r="J697" s="2027" t="n">
        <v>1200000</v>
      </c>
      <c r="K697" s="2024"/>
      <c r="L697" s="2025" t="n">
        <f aca="false">F697*I697*J697</f>
        <v>300000</v>
      </c>
      <c r="M697" s="2025"/>
      <c r="N697" s="2024"/>
      <c r="O697" s="2027"/>
    </row>
    <row r="698" customFormat="false" ht="15.75" hidden="false" customHeight="false" outlineLevel="0" collapsed="false">
      <c r="A698" s="2016"/>
      <c r="B698" s="2017"/>
      <c r="C698" s="2018" t="n">
        <v>132</v>
      </c>
      <c r="D698" s="2233" t="s">
        <v>76</v>
      </c>
      <c r="E698" s="3079" t="s">
        <v>3480</v>
      </c>
      <c r="F698" s="2071" t="n">
        <v>1</v>
      </c>
      <c r="G698" s="2022" t="n">
        <v>256.63</v>
      </c>
      <c r="H698" s="2022" t="n">
        <v>257.68</v>
      </c>
      <c r="I698" s="2022" t="n">
        <f aca="false">H698-G698</f>
        <v>1.05000000000001</v>
      </c>
      <c r="J698" s="2027" t="n">
        <v>1200000</v>
      </c>
      <c r="K698" s="2024" t="n">
        <f aca="false">F698*I698*J698</f>
        <v>1260000.00000001</v>
      </c>
      <c r="L698" s="2025"/>
      <c r="M698" s="2025"/>
      <c r="N698" s="2024"/>
      <c r="O698" s="2027"/>
    </row>
    <row r="699" customFormat="false" ht="15.75" hidden="false" customHeight="false" outlineLevel="0" collapsed="false">
      <c r="A699" s="2016"/>
      <c r="B699" s="2017"/>
      <c r="C699" s="2018" t="n">
        <v>132</v>
      </c>
      <c r="D699" s="2233"/>
      <c r="E699" s="3079" t="s">
        <v>3481</v>
      </c>
      <c r="F699" s="2071" t="n">
        <v>1</v>
      </c>
      <c r="G699" s="2022" t="n">
        <v>256.63</v>
      </c>
      <c r="H699" s="2022" t="n">
        <v>257.68</v>
      </c>
      <c r="I699" s="2022" t="n">
        <f aca="false">H699-G699</f>
        <v>1.05000000000001</v>
      </c>
      <c r="J699" s="2027" t="n">
        <v>1200000</v>
      </c>
      <c r="K699" s="2024" t="n">
        <f aca="false">SUM(I699*J699)</f>
        <v>1260000.00000001</v>
      </c>
      <c r="L699" s="2025"/>
      <c r="M699" s="2025"/>
      <c r="N699" s="2024"/>
      <c r="O699" s="2027"/>
    </row>
    <row r="700" customFormat="false" ht="15.75" hidden="false" customHeight="false" outlineLevel="0" collapsed="false">
      <c r="A700" s="2016" t="n">
        <v>6</v>
      </c>
      <c r="B700" s="2017" t="s">
        <v>3482</v>
      </c>
      <c r="C700" s="2018" t="n">
        <v>132</v>
      </c>
      <c r="D700" s="2233" t="s">
        <v>67</v>
      </c>
      <c r="E700" s="3079" t="s">
        <v>3483</v>
      </c>
      <c r="F700" s="2071" t="n">
        <v>1</v>
      </c>
      <c r="G700" s="2022" t="n">
        <v>120.72</v>
      </c>
      <c r="H700" s="2022" t="n">
        <v>120.72</v>
      </c>
      <c r="I700" s="2022" t="n">
        <f aca="false">H700-G700</f>
        <v>0</v>
      </c>
      <c r="J700" s="2027" t="n">
        <v>1200000</v>
      </c>
      <c r="K700" s="2024"/>
      <c r="L700" s="2025" t="n">
        <f aca="false">F700*I700*J700</f>
        <v>0</v>
      </c>
      <c r="M700" s="2025"/>
      <c r="N700" s="2024"/>
      <c r="O700" s="2027"/>
    </row>
    <row r="701" customFormat="false" ht="15.75" hidden="false" customHeight="false" outlineLevel="0" collapsed="false">
      <c r="A701" s="2016"/>
      <c r="B701" s="2017"/>
      <c r="C701" s="2018" t="n">
        <v>132</v>
      </c>
      <c r="D701" s="2233"/>
      <c r="E701" s="3079" t="s">
        <v>3484</v>
      </c>
      <c r="F701" s="2071" t="n">
        <v>1</v>
      </c>
      <c r="G701" s="2022" t="n">
        <v>120.73</v>
      </c>
      <c r="H701" s="2022" t="n">
        <v>120.73</v>
      </c>
      <c r="I701" s="2022" t="n">
        <f aca="false">H701-G701</f>
        <v>0</v>
      </c>
      <c r="J701" s="2027" t="n">
        <v>1200000</v>
      </c>
      <c r="K701" s="2024"/>
      <c r="L701" s="2025" t="n">
        <f aca="false">F701*I701*J701</f>
        <v>0</v>
      </c>
      <c r="M701" s="2025"/>
      <c r="N701" s="2024"/>
      <c r="O701" s="2027"/>
    </row>
    <row r="702" customFormat="false" ht="15.75" hidden="false" customHeight="false" outlineLevel="0" collapsed="false">
      <c r="A702" s="2016"/>
      <c r="B702" s="2017"/>
      <c r="C702" s="2018" t="n">
        <v>132</v>
      </c>
      <c r="D702" s="2233" t="s">
        <v>76</v>
      </c>
      <c r="E702" s="3079" t="s">
        <v>3483</v>
      </c>
      <c r="F702" s="2071" t="n">
        <v>1</v>
      </c>
      <c r="G702" s="2022" t="n">
        <v>148.45</v>
      </c>
      <c r="H702" s="2022" t="n">
        <v>163.55</v>
      </c>
      <c r="I702" s="2022" t="n">
        <f aca="false">H702-G702</f>
        <v>15.1</v>
      </c>
      <c r="J702" s="2027" t="n">
        <v>1200000</v>
      </c>
      <c r="K702" s="2024" t="n">
        <f aca="false">J702*I702*F702</f>
        <v>18120000</v>
      </c>
      <c r="L702" s="2025"/>
      <c r="M702" s="2025"/>
      <c r="N702" s="2024"/>
      <c r="O702" s="2027"/>
    </row>
    <row r="703" customFormat="false" ht="15.75" hidden="false" customHeight="false" outlineLevel="0" collapsed="false">
      <c r="A703" s="2016"/>
      <c r="B703" s="2017"/>
      <c r="C703" s="2018" t="n">
        <v>132</v>
      </c>
      <c r="D703" s="2233"/>
      <c r="E703" s="3079" t="s">
        <v>3484</v>
      </c>
      <c r="F703" s="2071" t="n">
        <v>1</v>
      </c>
      <c r="G703" s="2022" t="n">
        <v>148.48</v>
      </c>
      <c r="H703" s="2022" t="n">
        <v>163.58</v>
      </c>
      <c r="I703" s="2022" t="n">
        <f aca="false">H703-G703</f>
        <v>15.1</v>
      </c>
      <c r="J703" s="2027" t="n">
        <v>1200000</v>
      </c>
      <c r="K703" s="2024" t="n">
        <f aca="false">J703*I703*F703</f>
        <v>18120000</v>
      </c>
      <c r="L703" s="2025"/>
      <c r="M703" s="2025"/>
      <c r="N703" s="2024"/>
      <c r="O703" s="2027"/>
    </row>
    <row r="704" customFormat="false" ht="15.75" hidden="false" customHeight="true" outlineLevel="0" collapsed="false">
      <c r="A704" s="2016"/>
      <c r="B704" s="2037"/>
      <c r="C704" s="2038"/>
      <c r="D704" s="2038"/>
      <c r="E704" s="2728"/>
      <c r="F704" s="2041"/>
      <c r="G704" s="2041"/>
      <c r="H704" s="2041" t="n">
        <v>0</v>
      </c>
      <c r="I704" s="2042" t="s">
        <v>1094</v>
      </c>
      <c r="J704" s="2042"/>
      <c r="K704" s="2043" t="n">
        <f aca="false">K702+K698+K694+K690</f>
        <v>37368000</v>
      </c>
      <c r="L704" s="2131" t="n">
        <f aca="false">L700+L696+L692+L688</f>
        <v>300000</v>
      </c>
      <c r="M704" s="2045"/>
      <c r="N704" s="2616"/>
      <c r="O704" s="2027"/>
    </row>
    <row r="705" customFormat="false" ht="15.75" hidden="false" customHeight="false" outlineLevel="0" collapsed="false">
      <c r="A705" s="2016"/>
      <c r="B705" s="2037"/>
      <c r="C705" s="2038"/>
      <c r="D705" s="2038"/>
      <c r="E705" s="2728"/>
      <c r="F705" s="2041"/>
      <c r="G705" s="2041"/>
      <c r="H705" s="2041" t="n">
        <v>0</v>
      </c>
      <c r="I705" s="2047"/>
      <c r="J705" s="2047" t="s">
        <v>1095</v>
      </c>
      <c r="K705" s="2068" t="n">
        <f aca="false">K704-L704</f>
        <v>37068000.0000001</v>
      </c>
      <c r="L705" s="2049"/>
      <c r="M705" s="2050"/>
      <c r="N705" s="2556"/>
      <c r="O705" s="2027"/>
    </row>
    <row r="706" customFormat="false" ht="15.75" hidden="false" customHeight="false" outlineLevel="0" collapsed="false">
      <c r="A706" s="2016"/>
      <c r="B706" s="2008" t="s">
        <v>3485</v>
      </c>
      <c r="C706" s="2009"/>
      <c r="D706" s="2009"/>
      <c r="E706" s="2731"/>
      <c r="F706" s="2009"/>
      <c r="G706" s="2009"/>
      <c r="H706" s="2009" t="n">
        <v>0</v>
      </c>
      <c r="I706" s="2009"/>
      <c r="J706" s="2009"/>
      <c r="K706" s="2010"/>
      <c r="L706" s="2009"/>
      <c r="M706" s="2013"/>
      <c r="N706" s="2873"/>
      <c r="O706" s="2027"/>
    </row>
    <row r="707" customFormat="false" ht="15.75" hidden="false" customHeight="false" outlineLevel="0" collapsed="false">
      <c r="A707" s="2016"/>
      <c r="B707" s="2017"/>
      <c r="C707" s="2018"/>
      <c r="D707" s="2233"/>
      <c r="E707" s="1028"/>
      <c r="F707" s="2071"/>
      <c r="G707" s="2022"/>
      <c r="H707" s="2022" t="n">
        <v>0</v>
      </c>
      <c r="I707" s="2022"/>
      <c r="J707" s="2027"/>
      <c r="K707" s="2024"/>
      <c r="L707" s="2029"/>
      <c r="M707" s="2029"/>
      <c r="N707" s="2071"/>
      <c r="O707" s="2027"/>
    </row>
    <row r="708" customFormat="false" ht="15.75" hidden="false" customHeight="false" outlineLevel="0" collapsed="false">
      <c r="A708" s="2016"/>
      <c r="B708" s="2017"/>
      <c r="C708" s="2018"/>
      <c r="D708" s="2233"/>
      <c r="E708" s="1028"/>
      <c r="F708" s="2071"/>
      <c r="G708" s="2022"/>
      <c r="H708" s="2022" t="n">
        <v>0</v>
      </c>
      <c r="I708" s="2022"/>
      <c r="J708" s="2027"/>
      <c r="K708" s="2024"/>
      <c r="L708" s="2029"/>
      <c r="M708" s="2029"/>
      <c r="N708" s="2071"/>
      <c r="O708" s="2027"/>
    </row>
    <row r="709" customFormat="false" ht="15.75" hidden="false" customHeight="false" outlineLevel="0" collapsed="false">
      <c r="A709" s="2016"/>
      <c r="B709" s="2017"/>
      <c r="C709" s="2018"/>
      <c r="D709" s="2233"/>
      <c r="E709" s="1028"/>
      <c r="F709" s="2071"/>
      <c r="G709" s="2022"/>
      <c r="H709" s="2022" t="n">
        <v>0</v>
      </c>
      <c r="I709" s="2022"/>
      <c r="J709" s="2027"/>
      <c r="K709" s="2024"/>
      <c r="L709" s="2029"/>
      <c r="M709" s="2029"/>
      <c r="N709" s="2071"/>
      <c r="O709" s="2027"/>
    </row>
    <row r="710" customFormat="false" ht="15.75" hidden="false" customHeight="false" outlineLevel="0" collapsed="false">
      <c r="A710" s="2016"/>
      <c r="B710" s="2017"/>
      <c r="C710" s="2018"/>
      <c r="D710" s="2233"/>
      <c r="E710" s="1028"/>
      <c r="F710" s="2071"/>
      <c r="G710" s="2022"/>
      <c r="H710" s="2022" t="n">
        <v>0</v>
      </c>
      <c r="I710" s="2022"/>
      <c r="J710" s="2027"/>
      <c r="K710" s="2031"/>
      <c r="L710" s="2032"/>
      <c r="M710" s="2032"/>
      <c r="N710" s="3077"/>
      <c r="O710" s="2027"/>
    </row>
    <row r="711" customFormat="false" ht="15.75" hidden="false" customHeight="true" outlineLevel="0" collapsed="false">
      <c r="A711" s="2016"/>
      <c r="B711" s="2037"/>
      <c r="C711" s="2038"/>
      <c r="D711" s="2038"/>
      <c r="E711" s="2728"/>
      <c r="F711" s="2041"/>
      <c r="G711" s="2041"/>
      <c r="H711" s="2041" t="n">
        <v>0</v>
      </c>
      <c r="I711" s="2042" t="s">
        <v>1105</v>
      </c>
      <c r="J711" s="2042"/>
      <c r="K711" s="2044" t="n">
        <f aca="false">SUM(K707:K710)</f>
        <v>0</v>
      </c>
      <c r="L711" s="2044" t="n">
        <f aca="false">SUM(L707:L710)</f>
        <v>0</v>
      </c>
      <c r="M711" s="2045"/>
      <c r="N711" s="2616"/>
      <c r="O711" s="2055"/>
    </row>
    <row r="712" customFormat="false" ht="15.75" hidden="false" customHeight="true" outlineLevel="0" collapsed="false">
      <c r="A712" s="2016"/>
      <c r="B712" s="2037"/>
      <c r="C712" s="2038"/>
      <c r="D712" s="2038"/>
      <c r="E712" s="2728"/>
      <c r="F712" s="2041"/>
      <c r="G712" s="2041"/>
      <c r="H712" s="2041" t="n">
        <v>0</v>
      </c>
      <c r="I712" s="2042" t="s">
        <v>1095</v>
      </c>
      <c r="J712" s="2042"/>
      <c r="K712" s="2044" t="n">
        <f aca="false">K711-L711</f>
        <v>0</v>
      </c>
      <c r="L712" s="2049"/>
      <c r="M712" s="2056"/>
      <c r="N712" s="2027"/>
      <c r="O712" s="2055"/>
    </row>
    <row r="713" customFormat="false" ht="15.75" hidden="false" customHeight="false" outlineLevel="0" collapsed="false">
      <c r="A713" s="2007"/>
      <c r="B713" s="2058" t="s">
        <v>3486</v>
      </c>
      <c r="C713" s="2059"/>
      <c r="D713" s="2059"/>
      <c r="E713" s="2780"/>
      <c r="F713" s="2059"/>
      <c r="G713" s="2059"/>
      <c r="H713" s="2059" t="n">
        <v>0</v>
      </c>
      <c r="I713" s="2059"/>
      <c r="J713" s="2059"/>
      <c r="K713" s="2060"/>
      <c r="L713" s="2059"/>
      <c r="M713" s="2063"/>
      <c r="N713" s="2843"/>
      <c r="O713" s="2015"/>
    </row>
    <row r="714" customFormat="false" ht="15.75" hidden="false" customHeight="false" outlineLevel="0" collapsed="false">
      <c r="A714" s="2016"/>
      <c r="B714" s="2017" t="s">
        <v>1251</v>
      </c>
      <c r="C714" s="2018" t="n">
        <v>132</v>
      </c>
      <c r="D714" s="2065" t="s">
        <v>1108</v>
      </c>
      <c r="E714" s="2919"/>
      <c r="F714" s="2071"/>
      <c r="G714" s="2022"/>
      <c r="H714" s="2022" t="n">
        <v>0</v>
      </c>
      <c r="I714" s="2022"/>
      <c r="J714" s="2027"/>
      <c r="K714" s="2024"/>
      <c r="L714" s="2029" t="n">
        <f aca="false">J714*I714*F714</f>
        <v>0</v>
      </c>
      <c r="M714" s="2025"/>
      <c r="N714" s="2024"/>
      <c r="O714" s="2027"/>
    </row>
    <row r="715" customFormat="false" ht="15.75" hidden="false" customHeight="false" outlineLevel="0" collapsed="false">
      <c r="A715" s="2016"/>
      <c r="B715" s="2017" t="s">
        <v>1252</v>
      </c>
      <c r="C715" s="2018" t="n">
        <v>132</v>
      </c>
      <c r="D715" s="2065"/>
      <c r="E715" s="2919"/>
      <c r="F715" s="2071"/>
      <c r="G715" s="2022"/>
      <c r="H715" s="2022" t="n">
        <v>0</v>
      </c>
      <c r="I715" s="2022"/>
      <c r="J715" s="2027"/>
      <c r="K715" s="2024"/>
      <c r="L715" s="2029" t="n">
        <f aca="false">J715*I715*F715</f>
        <v>0</v>
      </c>
      <c r="M715" s="2029"/>
      <c r="N715" s="2071"/>
      <c r="O715" s="2027"/>
    </row>
    <row r="716" customFormat="false" ht="15.75" hidden="false" customHeight="false" outlineLevel="0" collapsed="false">
      <c r="A716" s="2016"/>
      <c r="B716" s="2037"/>
      <c r="C716" s="2038"/>
      <c r="D716" s="2038"/>
      <c r="E716" s="2728"/>
      <c r="F716" s="2041"/>
      <c r="G716" s="2041"/>
      <c r="H716" s="2041" t="n">
        <v>0</v>
      </c>
      <c r="I716" s="2041"/>
      <c r="J716" s="2037" t="s">
        <v>1110</v>
      </c>
      <c r="K716" s="2068"/>
      <c r="L716" s="2076" t="n">
        <f aca="false">SUM(L714:L715)</f>
        <v>0</v>
      </c>
      <c r="M716" s="2055"/>
      <c r="N716" s="2027"/>
      <c r="O716" s="2027"/>
    </row>
    <row r="717" customFormat="false" ht="15.75" hidden="false" customHeight="false" outlineLevel="0" collapsed="false">
      <c r="A717" s="2007"/>
      <c r="B717" s="2058" t="s">
        <v>3487</v>
      </c>
      <c r="C717" s="2059"/>
      <c r="D717" s="2059"/>
      <c r="E717" s="2780"/>
      <c r="F717" s="2059"/>
      <c r="G717" s="2059"/>
      <c r="H717" s="2059" t="n">
        <v>0</v>
      </c>
      <c r="I717" s="2059"/>
      <c r="J717" s="2059"/>
      <c r="K717" s="2060"/>
      <c r="L717" s="2059"/>
      <c r="M717" s="2063"/>
      <c r="N717" s="2843"/>
      <c r="O717" s="2015"/>
    </row>
    <row r="718" customFormat="false" ht="15.75" hidden="false" customHeight="false" outlineLevel="0" collapsed="false">
      <c r="A718" s="2016" t="n">
        <v>2</v>
      </c>
      <c r="B718" s="2017" t="s">
        <v>3488</v>
      </c>
      <c r="C718" s="2018" t="n">
        <v>132</v>
      </c>
      <c r="D718" s="2141" t="s">
        <v>67</v>
      </c>
      <c r="E718" s="3079" t="s">
        <v>3489</v>
      </c>
      <c r="F718" s="2071" t="n">
        <v>1</v>
      </c>
      <c r="G718" s="2022" t="n">
        <v>539.67</v>
      </c>
      <c r="H718" s="2022" t="n">
        <v>557.72</v>
      </c>
      <c r="I718" s="2022" t="n">
        <f aca="false">H718-G718</f>
        <v>18.0500000000001</v>
      </c>
      <c r="J718" s="2027" t="n">
        <v>1200000</v>
      </c>
      <c r="K718" s="2024"/>
      <c r="L718" s="2025" t="n">
        <f aca="false">F718*I718*J718</f>
        <v>21660000.0000001</v>
      </c>
      <c r="M718" s="2025"/>
      <c r="N718" s="2024"/>
      <c r="O718" s="2027"/>
    </row>
    <row r="719" customFormat="false" ht="15.75" hidden="false" customHeight="false" outlineLevel="0" collapsed="false">
      <c r="A719" s="2016"/>
      <c r="B719" s="2017"/>
      <c r="C719" s="2018" t="n">
        <v>132</v>
      </c>
      <c r="D719" s="2141" t="s">
        <v>67</v>
      </c>
      <c r="E719" s="3079" t="s">
        <v>3490</v>
      </c>
      <c r="F719" s="2071" t="n">
        <v>1</v>
      </c>
      <c r="G719" s="2022" t="n">
        <v>539.54</v>
      </c>
      <c r="H719" s="2022" t="n">
        <v>557.58</v>
      </c>
      <c r="I719" s="2022" t="n">
        <f aca="false">H719-G719</f>
        <v>18.0400000000001</v>
      </c>
      <c r="J719" s="2027" t="n">
        <v>1200000</v>
      </c>
      <c r="K719" s="2024"/>
      <c r="L719" s="2025" t="n">
        <f aca="false">F719*I719*J719</f>
        <v>21648000.0000001</v>
      </c>
      <c r="M719" s="2025"/>
      <c r="N719" s="2024"/>
      <c r="O719" s="2027"/>
    </row>
    <row r="720" customFormat="false" ht="15.75" hidden="false" customHeight="false" outlineLevel="0" collapsed="false">
      <c r="A720" s="2016" t="n">
        <v>5</v>
      </c>
      <c r="B720" s="2017" t="s">
        <v>3491</v>
      </c>
      <c r="C720" s="2018" t="n">
        <v>132</v>
      </c>
      <c r="D720" s="2141" t="s">
        <v>67</v>
      </c>
      <c r="E720" s="3079" t="s">
        <v>3492</v>
      </c>
      <c r="F720" s="2071" t="n">
        <v>1</v>
      </c>
      <c r="G720" s="2022" t="n">
        <v>414.71</v>
      </c>
      <c r="H720" s="2022" t="n">
        <v>427.55</v>
      </c>
      <c r="I720" s="2022" t="n">
        <f aca="false">H720-G720</f>
        <v>12.84</v>
      </c>
      <c r="J720" s="2027" t="n">
        <v>1200000</v>
      </c>
      <c r="K720" s="2024"/>
      <c r="L720" s="2025" t="n">
        <f aca="false">F720*I720*J720</f>
        <v>15408000</v>
      </c>
      <c r="M720" s="2025"/>
      <c r="N720" s="2024"/>
      <c r="O720" s="2027"/>
    </row>
    <row r="721" customFormat="false" ht="15.75" hidden="false" customHeight="false" outlineLevel="0" collapsed="false">
      <c r="A721" s="2016"/>
      <c r="B721" s="2017"/>
      <c r="C721" s="2018" t="n">
        <v>132</v>
      </c>
      <c r="D721" s="2141" t="s">
        <v>67</v>
      </c>
      <c r="E721" s="3079" t="s">
        <v>3493</v>
      </c>
      <c r="F721" s="2071" t="n">
        <v>1</v>
      </c>
      <c r="G721" s="2022" t="n">
        <v>414.56</v>
      </c>
      <c r="H721" s="2022" t="n">
        <v>427.39</v>
      </c>
      <c r="I721" s="2022" t="n">
        <f aca="false">H721-G721</f>
        <v>12.83</v>
      </c>
      <c r="J721" s="2027" t="n">
        <v>1200000</v>
      </c>
      <c r="K721" s="2024"/>
      <c r="L721" s="2025" t="n">
        <f aca="false">F721*I721*J721</f>
        <v>15396000</v>
      </c>
      <c r="M721" s="2025"/>
      <c r="N721" s="2024"/>
      <c r="O721" s="2027"/>
    </row>
    <row r="722" customFormat="false" ht="15.75" hidden="false" customHeight="false" outlineLevel="0" collapsed="false">
      <c r="A722" s="2016"/>
      <c r="B722" s="2037"/>
      <c r="C722" s="2038"/>
      <c r="D722" s="2038"/>
      <c r="E722" s="3081"/>
      <c r="F722" s="2072"/>
      <c r="G722" s="2072"/>
      <c r="H722" s="2072"/>
      <c r="I722" s="2072"/>
      <c r="J722" s="2037" t="s">
        <v>475</v>
      </c>
      <c r="K722" s="2074"/>
      <c r="L722" s="2130" t="n">
        <f aca="false">L720+L718</f>
        <v>37068000.0000001</v>
      </c>
      <c r="M722" s="2076"/>
      <c r="N722" s="2024"/>
      <c r="O722" s="2027"/>
    </row>
    <row r="723" customFormat="false" ht="16.5" hidden="false" customHeight="false" outlineLevel="0" collapsed="false">
      <c r="A723" s="2077"/>
      <c r="B723" s="2078"/>
      <c r="C723" s="2051"/>
      <c r="D723" s="2418"/>
      <c r="K723" s="2080"/>
      <c r="L723" s="2077"/>
      <c r="M723" s="2077"/>
      <c r="N723" s="2556"/>
      <c r="O723" s="2077"/>
    </row>
    <row r="724" s="2077" customFormat="true" ht="15.75" hidden="false" customHeight="false" outlineLevel="0" collapsed="false">
      <c r="B724" s="2081" t="s">
        <v>1121</v>
      </c>
      <c r="C724" s="2081"/>
      <c r="D724" s="2082" t="s">
        <v>212</v>
      </c>
      <c r="K724" s="2084" t="s">
        <v>1123</v>
      </c>
      <c r="L724" s="2084"/>
      <c r="M724" s="2085" t="s">
        <v>212</v>
      </c>
      <c r="N724" s="2556"/>
    </row>
    <row r="725" s="2077" customFormat="true" ht="15.75" hidden="false" customHeight="false" outlineLevel="0" collapsed="false">
      <c r="B725" s="2086" t="s">
        <v>3494</v>
      </c>
      <c r="C725" s="2086"/>
      <c r="D725" s="2089" t="n">
        <f aca="false">K705</f>
        <v>37068000.0000001</v>
      </c>
      <c r="K725" s="2279" t="s">
        <v>1125</v>
      </c>
      <c r="L725" s="2279"/>
      <c r="M725" s="2091" t="n">
        <f aca="false">D729</f>
        <v>37068000.0000001</v>
      </c>
      <c r="N725" s="2556"/>
    </row>
    <row r="726" s="2077" customFormat="true" ht="15.75" hidden="false" customHeight="false" outlineLevel="0" collapsed="false">
      <c r="B726" s="2086" t="s">
        <v>1126</v>
      </c>
      <c r="C726" s="2086"/>
      <c r="D726" s="2089"/>
      <c r="K726" s="2088" t="s">
        <v>2401</v>
      </c>
      <c r="L726" s="2088"/>
      <c r="M726" s="2094" t="n">
        <f aca="false">K745</f>
        <v>36921600</v>
      </c>
      <c r="N726" s="2556"/>
    </row>
    <row r="727" s="2077" customFormat="true" ht="15.75" hidden="false" customHeight="false" outlineLevel="0" collapsed="false">
      <c r="B727" s="2086" t="s">
        <v>1128</v>
      </c>
      <c r="C727" s="2086"/>
      <c r="D727" s="2089"/>
      <c r="K727" s="2279" t="s">
        <v>1129</v>
      </c>
      <c r="L727" s="2279"/>
      <c r="M727" s="2089" t="n">
        <f aca="false">M725-M726</f>
        <v>146400.000000075</v>
      </c>
      <c r="N727" s="2556"/>
    </row>
    <row r="728" s="2077" customFormat="true" ht="16.5" hidden="false" customHeight="false" outlineLevel="0" collapsed="false">
      <c r="B728" s="2086" t="s">
        <v>1130</v>
      </c>
      <c r="C728" s="2086"/>
      <c r="D728" s="2095"/>
      <c r="K728" s="2228" t="s">
        <v>1131</v>
      </c>
      <c r="L728" s="2228"/>
      <c r="M728" s="2332" t="n">
        <f aca="false">M727/M725</f>
        <v>0.00394949821949051</v>
      </c>
      <c r="N728" s="2556"/>
    </row>
    <row r="729" s="2077" customFormat="true" ht="15.75" hidden="false" customHeight="false" outlineLevel="0" collapsed="false">
      <c r="B729" s="2098" t="s">
        <v>1132</v>
      </c>
      <c r="C729" s="2098"/>
      <c r="D729" s="2099" t="n">
        <f aca="false">SUM(D725:D728)</f>
        <v>37068000.0000001</v>
      </c>
      <c r="K729" s="2080"/>
      <c r="N729" s="2556"/>
    </row>
    <row r="730" s="2077" customFormat="true" ht="15.75" hidden="false" customHeight="false" outlineLevel="0" collapsed="false">
      <c r="F730" s="2100"/>
      <c r="K730" s="2080"/>
      <c r="N730" s="2556"/>
    </row>
    <row r="731" s="2077" customFormat="true" ht="15.75" hidden="false" customHeight="false" outlineLevel="0" collapsed="false">
      <c r="F731" s="2100"/>
      <c r="K731" s="2080"/>
      <c r="N731" s="2556"/>
    </row>
    <row r="732" s="2077" customFormat="true" ht="15.75" hidden="false" customHeight="false" outlineLevel="0" collapsed="false">
      <c r="F732" s="2100"/>
      <c r="G732" s="2101"/>
      <c r="H732" s="2101"/>
      <c r="I732" s="2101"/>
      <c r="J732" s="2102"/>
      <c r="K732" s="2080"/>
      <c r="N732" s="2556"/>
    </row>
    <row r="733" customFormat="false" ht="15.75" hidden="false" customHeight="false" outlineLevel="0" collapsed="false">
      <c r="A733" s="2077"/>
      <c r="B733" s="2078"/>
      <c r="C733" s="2051"/>
      <c r="D733" s="2418"/>
      <c r="G733" s="2101"/>
      <c r="H733" s="2101"/>
      <c r="I733" s="2101"/>
      <c r="J733" s="2102"/>
      <c r="K733" s="2080"/>
      <c r="L733" s="2077"/>
      <c r="M733" s="2077"/>
      <c r="N733" s="2556"/>
      <c r="O733" s="2077"/>
    </row>
    <row r="734" customFormat="false" ht="15.75" hidden="false" customHeight="false" outlineLevel="0" collapsed="false">
      <c r="A734" s="2077"/>
      <c r="B734" s="2078"/>
      <c r="C734" s="2051"/>
      <c r="D734" s="2418"/>
      <c r="G734" s="2101"/>
      <c r="H734" s="2101"/>
      <c r="I734" s="2101"/>
      <c r="J734" s="2102"/>
      <c r="K734" s="2080"/>
      <c r="L734" s="2077"/>
      <c r="M734" s="2077"/>
      <c r="N734" s="2556"/>
      <c r="O734" s="2077"/>
    </row>
    <row r="735" customFormat="false" ht="15.75" hidden="false" customHeight="false" outlineLevel="0" collapsed="false">
      <c r="A735" s="2077"/>
      <c r="B735" s="2078"/>
      <c r="C735" s="2051"/>
      <c r="D735" s="2418"/>
      <c r="E735" s="2686"/>
      <c r="F735" s="2077"/>
      <c r="G735" s="2077"/>
      <c r="H735" s="2077"/>
      <c r="I735" s="2077"/>
      <c r="J735" s="2077"/>
      <c r="K735" s="2080"/>
      <c r="L735" s="2077"/>
      <c r="M735" s="2077"/>
      <c r="N735" s="2556"/>
      <c r="O735" s="2077"/>
    </row>
    <row r="736" customFormat="false" ht="31.5" hidden="false" customHeight="false" outlineLevel="0" collapsed="false">
      <c r="A736" s="2270" t="s">
        <v>3495</v>
      </c>
      <c r="B736" s="2270"/>
      <c r="C736" s="2270"/>
      <c r="D736" s="2270"/>
      <c r="E736" s="2270"/>
      <c r="F736" s="2270"/>
      <c r="G736" s="2270"/>
      <c r="H736" s="2270"/>
      <c r="I736" s="2270"/>
      <c r="J736" s="2270"/>
      <c r="K736" s="2270"/>
      <c r="L736" s="2270"/>
      <c r="M736" s="2270"/>
      <c r="N736" s="2270"/>
      <c r="O736" s="1989" t="str">
        <f aca="false">$O$6</f>
        <v>Month June-2023</v>
      </c>
      <c r="R736" s="1990" t="s">
        <v>1069</v>
      </c>
      <c r="S736" s="1991" t="str">
        <f aca="false">O736</f>
        <v>Month June-2023</v>
      </c>
      <c r="T736" s="1990" t="s">
        <v>1070</v>
      </c>
      <c r="U736" s="1990" t="s">
        <v>1071</v>
      </c>
      <c r="V736" s="1990" t="s">
        <v>2997</v>
      </c>
      <c r="W736" s="1990" t="s">
        <v>1073</v>
      </c>
    </row>
    <row r="737" customFormat="false" ht="15.75" hidden="false" customHeight="true" outlineLevel="0" collapsed="false">
      <c r="A737" s="2105" t="s">
        <v>794</v>
      </c>
      <c r="B737" s="2106" t="s">
        <v>1074</v>
      </c>
      <c r="C737" s="1994" t="s">
        <v>1075</v>
      </c>
      <c r="D737" s="1994"/>
      <c r="E737" s="1994"/>
      <c r="F737" s="2108" t="s">
        <v>45</v>
      </c>
      <c r="G737" s="1996" t="s">
        <v>1076</v>
      </c>
      <c r="H737" s="1996"/>
      <c r="I737" s="1996"/>
      <c r="J737" s="2108" t="s">
        <v>29</v>
      </c>
      <c r="K737" s="1996" t="s">
        <v>1077</v>
      </c>
      <c r="L737" s="1996"/>
      <c r="M737" s="1994" t="s">
        <v>1134</v>
      </c>
      <c r="N737" s="2868"/>
      <c r="O737" s="2109" t="s">
        <v>479</v>
      </c>
    </row>
    <row r="738" customFormat="false" ht="15.75" hidden="false" customHeight="false" outlineLevel="0" collapsed="false">
      <c r="A738" s="2105"/>
      <c r="B738" s="2106"/>
      <c r="C738" s="1998" t="s">
        <v>1079</v>
      </c>
      <c r="D738" s="1998"/>
      <c r="E738" s="3084" t="s">
        <v>1080</v>
      </c>
      <c r="F738" s="2108"/>
      <c r="G738" s="2249" t="n">
        <f aca="false">'NORTH-1'!$H$8</f>
        <v>44929</v>
      </c>
      <c r="H738" s="2249" t="n">
        <f aca="false">'NORTH-1'!$H$8</f>
        <v>44929</v>
      </c>
      <c r="I738" s="2111" t="s">
        <v>47</v>
      </c>
      <c r="J738" s="2108"/>
      <c r="K738" s="2111" t="s">
        <v>1081</v>
      </c>
      <c r="L738" s="2111" t="s">
        <v>1082</v>
      </c>
      <c r="M738" s="2112" t="s">
        <v>1083</v>
      </c>
      <c r="N738" s="3085" t="s">
        <v>741</v>
      </c>
      <c r="O738" s="2109"/>
      <c r="S738" s="1441" t="n">
        <v>15283200.0000001</v>
      </c>
      <c r="T738" s="1441" t="n">
        <v>15283200.0000001</v>
      </c>
      <c r="U738" s="1441" t="n">
        <f aca="false">S738-T738</f>
        <v>0</v>
      </c>
      <c r="V738" s="2001" t="n">
        <f aca="false">U738/T738*100</f>
        <v>0</v>
      </c>
      <c r="W738" s="1441" t="str">
        <f aca="false">IF(V738&gt;40,"FAULT",IF(V738&lt;-40,"CHECK","OK"))</f>
        <v>OK</v>
      </c>
    </row>
    <row r="739" customFormat="false" ht="15.75" hidden="false" customHeight="false" outlineLevel="0" collapsed="false">
      <c r="A739" s="2113" t="n">
        <v>1</v>
      </c>
      <c r="B739" s="2004" t="n">
        <v>2</v>
      </c>
      <c r="C739" s="2004" t="n">
        <v>4</v>
      </c>
      <c r="D739" s="2004"/>
      <c r="E739" s="3086" t="n">
        <v>5</v>
      </c>
      <c r="F739" s="2113" t="n">
        <v>7</v>
      </c>
      <c r="G739" s="2113" t="n">
        <v>9</v>
      </c>
      <c r="H739" s="2113" t="n">
        <v>9</v>
      </c>
      <c r="I739" s="2113" t="s">
        <v>1084</v>
      </c>
      <c r="J739" s="2113" t="n">
        <v>11</v>
      </c>
      <c r="K739" s="2113" t="s">
        <v>1085</v>
      </c>
      <c r="L739" s="2113" t="s">
        <v>1086</v>
      </c>
      <c r="M739" s="2113" t="n">
        <v>14</v>
      </c>
      <c r="N739" s="3087" t="n">
        <v>15</v>
      </c>
      <c r="O739" s="2113" t="n">
        <v>16</v>
      </c>
      <c r="U739" s="1441"/>
      <c r="V739" s="2001"/>
      <c r="W739" s="1441"/>
    </row>
    <row r="740" customFormat="false" ht="15.75" hidden="false" customHeight="false" outlineLevel="0" collapsed="false">
      <c r="A740" s="2007"/>
      <c r="B740" s="2008" t="s">
        <v>3496</v>
      </c>
      <c r="C740" s="2009"/>
      <c r="D740" s="2009"/>
      <c r="E740" s="2731"/>
      <c r="F740" s="2009"/>
      <c r="G740" s="2009"/>
      <c r="H740" s="2009"/>
      <c r="I740" s="2009"/>
      <c r="J740" s="2009"/>
      <c r="K740" s="2010"/>
      <c r="L740" s="2009"/>
      <c r="M740" s="2013"/>
      <c r="N740" s="2873"/>
      <c r="O740" s="2015"/>
      <c r="U740" s="1441"/>
      <c r="V740" s="2001"/>
      <c r="W740" s="1441"/>
    </row>
    <row r="741" customFormat="false" ht="15.75" hidden="false" customHeight="false" outlineLevel="0" collapsed="false">
      <c r="A741" s="2016" t="n">
        <v>14</v>
      </c>
      <c r="B741" s="2017" t="s">
        <v>3497</v>
      </c>
      <c r="C741" s="2018" t="n">
        <v>33</v>
      </c>
      <c r="D741" s="2233" t="s">
        <v>3498</v>
      </c>
      <c r="E741" s="1028" t="s">
        <v>3499</v>
      </c>
      <c r="F741" s="2071" t="n">
        <v>1</v>
      </c>
      <c r="G741" s="2022" t="n">
        <v>895.19</v>
      </c>
      <c r="H741" s="2022" t="n">
        <v>925.15</v>
      </c>
      <c r="I741" s="2022" t="n">
        <f aca="false">SUM(H741-G741)</f>
        <v>29.9599999999999</v>
      </c>
      <c r="J741" s="2027" t="n">
        <v>720000</v>
      </c>
      <c r="K741" s="2024" t="n">
        <f aca="false">F741*I741*J741</f>
        <v>21571199.9999999</v>
      </c>
      <c r="L741" s="2025"/>
      <c r="M741" s="2025"/>
      <c r="N741" s="2024"/>
      <c r="O741" s="2027"/>
      <c r="U741" s="1441"/>
      <c r="V741" s="2001"/>
      <c r="W741" s="1441"/>
    </row>
    <row r="742" customFormat="false" ht="15.75" hidden="false" customHeight="false" outlineLevel="0" collapsed="false">
      <c r="A742" s="2016"/>
      <c r="B742" s="2017"/>
      <c r="C742" s="2018" t="n">
        <v>33</v>
      </c>
      <c r="D742" s="2233" t="s">
        <v>3316</v>
      </c>
      <c r="E742" s="1028" t="s">
        <v>3500</v>
      </c>
      <c r="F742" s="2071" t="n">
        <v>1</v>
      </c>
      <c r="G742" s="2022" t="n">
        <v>895.19</v>
      </c>
      <c r="H742" s="2022" t="n">
        <v>925.15</v>
      </c>
      <c r="I742" s="2022" t="n">
        <f aca="false">SUM(H742-G742)</f>
        <v>29.9599999999999</v>
      </c>
      <c r="J742" s="2027" t="n">
        <v>720000</v>
      </c>
      <c r="K742" s="2024" t="n">
        <f aca="false">F742*I742*J742</f>
        <v>21571199.9999999</v>
      </c>
      <c r="L742" s="2025"/>
      <c r="M742" s="2025"/>
      <c r="N742" s="2024"/>
      <c r="O742" s="2027"/>
      <c r="U742" s="1441"/>
      <c r="V742" s="2001"/>
      <c r="W742" s="1441"/>
    </row>
    <row r="743" customFormat="false" ht="15.75" hidden="false" customHeight="false" outlineLevel="0" collapsed="false">
      <c r="A743" s="2016" t="n">
        <v>15</v>
      </c>
      <c r="B743" s="2017" t="s">
        <v>3501</v>
      </c>
      <c r="C743" s="2018" t="n">
        <v>33</v>
      </c>
      <c r="D743" s="2233" t="s">
        <v>3498</v>
      </c>
      <c r="E743" s="1028" t="s">
        <v>3502</v>
      </c>
      <c r="F743" s="2071" t="n">
        <v>1</v>
      </c>
      <c r="G743" s="2022" t="n">
        <v>688.17</v>
      </c>
      <c r="H743" s="2022" t="n">
        <v>709.49</v>
      </c>
      <c r="I743" s="2022" t="n">
        <f aca="false">SUM(H743-G743)</f>
        <v>21.32</v>
      </c>
      <c r="J743" s="2027" t="n">
        <v>720000</v>
      </c>
      <c r="K743" s="2024" t="n">
        <f aca="false">F743*I743*J743</f>
        <v>15350400</v>
      </c>
      <c r="L743" s="2025"/>
      <c r="M743" s="2025"/>
      <c r="N743" s="2024"/>
      <c r="O743" s="2027"/>
      <c r="U743" s="1441"/>
      <c r="V743" s="2001"/>
      <c r="W743" s="1441"/>
    </row>
    <row r="744" customFormat="false" ht="15.75" hidden="false" customHeight="false" outlineLevel="0" collapsed="false">
      <c r="A744" s="2016"/>
      <c r="B744" s="2017"/>
      <c r="C744" s="2018" t="n">
        <v>33</v>
      </c>
      <c r="D744" s="2233" t="s">
        <v>3316</v>
      </c>
      <c r="E744" s="1028" t="s">
        <v>3503</v>
      </c>
      <c r="F744" s="2071" t="n">
        <v>1</v>
      </c>
      <c r="G744" s="2022" t="n">
        <v>688</v>
      </c>
      <c r="H744" s="2022" t="n">
        <v>709.32</v>
      </c>
      <c r="I744" s="2022" t="n">
        <f aca="false">SUM(H744-G744)</f>
        <v>21.32</v>
      </c>
      <c r="J744" s="2027" t="n">
        <v>720000</v>
      </c>
      <c r="K744" s="2024" t="n">
        <f aca="false">F744*I744*J744</f>
        <v>15350400</v>
      </c>
      <c r="L744" s="2025"/>
      <c r="M744" s="2025"/>
      <c r="N744" s="2024"/>
      <c r="O744" s="2027"/>
      <c r="U744" s="1441"/>
      <c r="V744" s="2001"/>
      <c r="W744" s="1441"/>
    </row>
    <row r="745" customFormat="false" ht="15.75" hidden="false" customHeight="false" outlineLevel="0" collapsed="false">
      <c r="A745" s="2016"/>
      <c r="B745" s="2037"/>
      <c r="C745" s="2038"/>
      <c r="D745" s="2038"/>
      <c r="E745" s="2728"/>
      <c r="F745" s="2041"/>
      <c r="G745" s="2041"/>
      <c r="H745" s="2041" t="n">
        <v>0</v>
      </c>
      <c r="I745" s="2041"/>
      <c r="J745" s="2037" t="s">
        <v>475</v>
      </c>
      <c r="K745" s="2094" t="n">
        <f aca="false">K743+K741</f>
        <v>36921600</v>
      </c>
      <c r="L745" s="2049"/>
      <c r="M745" s="2049" t="n">
        <f aca="false">SUM(M741:M744)</f>
        <v>0</v>
      </c>
      <c r="N745" s="2024"/>
      <c r="O745" s="2027"/>
      <c r="U745" s="1441"/>
      <c r="V745" s="2001"/>
      <c r="W745" s="1441"/>
    </row>
    <row r="746" customFormat="false" ht="15.75" hidden="false" customHeight="false" outlineLevel="0" collapsed="false">
      <c r="A746" s="2016"/>
      <c r="B746" s="2058" t="s">
        <v>3504</v>
      </c>
      <c r="C746" s="2059"/>
      <c r="D746" s="2059"/>
      <c r="E746" s="2780"/>
      <c r="F746" s="2059"/>
      <c r="G746" s="2059"/>
      <c r="H746" s="2059" t="n">
        <v>0</v>
      </c>
      <c r="I746" s="2059"/>
      <c r="J746" s="2059"/>
      <c r="K746" s="2060"/>
      <c r="L746" s="2059"/>
      <c r="M746" s="2063"/>
      <c r="N746" s="2843"/>
      <c r="O746" s="2027"/>
      <c r="U746" s="1441"/>
      <c r="V746" s="2001"/>
      <c r="W746" s="1441"/>
    </row>
    <row r="747" customFormat="false" ht="16.5" hidden="false" customHeight="false" outlineLevel="0" collapsed="false">
      <c r="A747" s="2016"/>
      <c r="B747" s="2118" t="s">
        <v>1145</v>
      </c>
      <c r="C747" s="2018"/>
      <c r="D747" s="2441" t="s">
        <v>1108</v>
      </c>
      <c r="E747" s="1028"/>
      <c r="F747" s="2071"/>
      <c r="G747" s="2022"/>
      <c r="H747" s="2022" t="n">
        <v>0</v>
      </c>
      <c r="I747" s="2120"/>
      <c r="J747" s="2027"/>
      <c r="K747" s="2024"/>
      <c r="L747" s="2025"/>
      <c r="M747" s="2025"/>
      <c r="N747" s="2024"/>
      <c r="O747" s="2333"/>
      <c r="R747" s="0" t="str">
        <f aca="false">B747</f>
        <v>33/11 KV Transforfers</v>
      </c>
      <c r="S747" s="2124" t="n">
        <f aca="false">M747</f>
        <v>0</v>
      </c>
      <c r="T747" s="0" t="n">
        <v>0</v>
      </c>
      <c r="U747" s="1441"/>
      <c r="V747" s="2001"/>
      <c r="W747" s="1441"/>
    </row>
    <row r="748" customFormat="false" ht="15.75" hidden="false" customHeight="true" outlineLevel="0" collapsed="false">
      <c r="A748" s="2007" t="n">
        <v>13</v>
      </c>
      <c r="B748" s="2017" t="s">
        <v>3505</v>
      </c>
      <c r="C748" s="2125" t="n">
        <v>33</v>
      </c>
      <c r="D748" s="2141" t="s">
        <v>3498</v>
      </c>
      <c r="E748" s="3089" t="s">
        <v>3506</v>
      </c>
      <c r="F748" s="2071" t="n">
        <v>1</v>
      </c>
      <c r="G748" s="2212" t="n">
        <v>707.01</v>
      </c>
      <c r="H748" s="2212" t="n">
        <v>731.27</v>
      </c>
      <c r="I748" s="2212" t="n">
        <f aca="false">SUM(H748-G748)</f>
        <v>24.26</v>
      </c>
      <c r="J748" s="2027" t="n">
        <v>240000</v>
      </c>
      <c r="K748" s="2024"/>
      <c r="L748" s="2128" t="n">
        <f aca="false">F748*I748*J748</f>
        <v>5822400</v>
      </c>
      <c r="M748" s="2128" t="n">
        <f aca="false">L748*$K$772/$L$772</f>
        <v>5817672.95164485</v>
      </c>
      <c r="N748" s="3090"/>
      <c r="O748" s="3091" t="n">
        <f aca="false">M752</f>
        <v>11234871.3019193</v>
      </c>
      <c r="P748" s="3092" t="s">
        <v>3507</v>
      </c>
      <c r="Q748" s="3093" t="n">
        <f aca="false">$N$810</f>
        <v>0.255852134704447</v>
      </c>
      <c r="R748" s="0" t="str">
        <f aca="false">B748</f>
        <v>33/11 kV, 28/35 MVA T-1 (=H5)</v>
      </c>
      <c r="S748" s="2124" t="n">
        <f aca="false">M748</f>
        <v>5817672.95164485</v>
      </c>
      <c r="T748" s="0" t="n">
        <v>6020117.48457786</v>
      </c>
      <c r="U748" s="1441" t="n">
        <f aca="false">S748-T748</f>
        <v>-202444.532933013</v>
      </c>
      <c r="V748" s="2001" t="n">
        <f aca="false">U748/T748*100</f>
        <v>-3.36280036812618</v>
      </c>
      <c r="W748" s="1441" t="str">
        <f aca="false">IF(V748&gt;40,"FAULT",IF(V748&lt;-40,"CHECK","OK"))</f>
        <v>OK</v>
      </c>
    </row>
    <row r="749" customFormat="false" ht="15.75" hidden="false" customHeight="false" outlineLevel="0" collapsed="false">
      <c r="A749" s="2016"/>
      <c r="B749" s="2017"/>
      <c r="C749" s="2125" t="n">
        <v>33</v>
      </c>
      <c r="D749" s="2141" t="s">
        <v>3316</v>
      </c>
      <c r="E749" s="3089" t="s">
        <v>3508</v>
      </c>
      <c r="F749" s="2071" t="n">
        <v>1</v>
      </c>
      <c r="G749" s="2212" t="n">
        <v>706.58</v>
      </c>
      <c r="H749" s="2212" t="n">
        <v>730.82</v>
      </c>
      <c r="I749" s="2212" t="n">
        <f aca="false">SUM(H749-G749)</f>
        <v>24.24</v>
      </c>
      <c r="J749" s="2027" t="n">
        <v>240000</v>
      </c>
      <c r="K749" s="2024"/>
      <c r="L749" s="2128" t="n">
        <f aca="false">F749*I749*J749</f>
        <v>5817600</v>
      </c>
      <c r="M749" s="2128" t="n">
        <f aca="false">L749*$K$772/$L$772</f>
        <v>5812876.84863443</v>
      </c>
      <c r="N749" s="3090"/>
      <c r="O749" s="3091"/>
      <c r="P749" s="3092"/>
      <c r="Q749" s="3093"/>
      <c r="R749" s="0" t="n">
        <f aca="false">B749</f>
        <v>0</v>
      </c>
      <c r="S749" s="2124" t="n">
        <f aca="false">M749</f>
        <v>5812876.84863443</v>
      </c>
      <c r="T749" s="0" t="n">
        <v>6017719.03139676</v>
      </c>
      <c r="U749" s="1441" t="n">
        <f aca="false">S749-T749</f>
        <v>-204842.182762329</v>
      </c>
      <c r="V749" s="2001" t="n">
        <f aca="false">U749/T749*100</f>
        <v>-3.40398382997925</v>
      </c>
      <c r="W749" s="1441" t="str">
        <f aca="false">IF(V749&gt;40,"FAULT",IF(V749&lt;-40,"CHECK","OK"))</f>
        <v>OK</v>
      </c>
    </row>
    <row r="750" customFormat="false" ht="15.75" hidden="false" customHeight="false" outlineLevel="0" collapsed="false">
      <c r="A750" s="2027" t="n">
        <v>16</v>
      </c>
      <c r="B750" s="2017" t="s">
        <v>3509</v>
      </c>
      <c r="C750" s="2125" t="n">
        <v>33</v>
      </c>
      <c r="D750" s="2141" t="s">
        <v>3498</v>
      </c>
      <c r="E750" s="3089" t="s">
        <v>3510</v>
      </c>
      <c r="F750" s="2071" t="n">
        <v>1</v>
      </c>
      <c r="G750" s="2212" t="n">
        <v>612.92</v>
      </c>
      <c r="H750" s="2212" t="n">
        <v>635.51</v>
      </c>
      <c r="I750" s="2212" t="n">
        <f aca="false">SUM(H750-G750)</f>
        <v>22.59</v>
      </c>
      <c r="J750" s="2027" t="n">
        <v>240000</v>
      </c>
      <c r="K750" s="2024"/>
      <c r="L750" s="2128" t="n">
        <f aca="false">F750*I750*J750</f>
        <v>5421600.00000001</v>
      </c>
      <c r="M750" s="2128" t="n">
        <f aca="false">L750*$K$772/$L$772</f>
        <v>5417198.35027442</v>
      </c>
      <c r="N750" s="3090"/>
      <c r="O750" s="3091"/>
      <c r="P750" s="3092"/>
      <c r="Q750" s="3093"/>
      <c r="R750" s="0" t="str">
        <f aca="false">B750</f>
        <v>33/11 kV, 28/35 MVA T-2 (=H10)</v>
      </c>
      <c r="S750" s="2124" t="n">
        <f aca="false">M750</f>
        <v>5417198.35027442</v>
      </c>
      <c r="T750" s="0" t="n">
        <v>5945765.43596354</v>
      </c>
      <c r="U750" s="1441" t="n">
        <f aca="false">S750-T750</f>
        <v>-528567.085689123</v>
      </c>
      <c r="V750" s="2001" t="n">
        <f aca="false">U750/T750*100</f>
        <v>-8.88980723141269</v>
      </c>
      <c r="W750" s="1441" t="str">
        <f aca="false">IF(V750&gt;40,"FAULT",IF(V750&lt;-40,"CHECK","OK"))</f>
        <v>OK</v>
      </c>
    </row>
    <row r="751" customFormat="false" ht="16.5" hidden="false" customHeight="false" outlineLevel="0" collapsed="false">
      <c r="A751" s="2027"/>
      <c r="B751" s="2017"/>
      <c r="C751" s="2125" t="n">
        <v>33</v>
      </c>
      <c r="D751" s="2141" t="s">
        <v>3316</v>
      </c>
      <c r="E751" s="3089" t="s">
        <v>3511</v>
      </c>
      <c r="F751" s="2071" t="n">
        <v>1</v>
      </c>
      <c r="G751" s="2212" t="n">
        <v>612.83</v>
      </c>
      <c r="H751" s="2212" t="n">
        <v>635.41</v>
      </c>
      <c r="I751" s="2212" t="n">
        <f aca="false">SUM(H751-G751)</f>
        <v>22.5799999999999</v>
      </c>
      <c r="J751" s="2027" t="n">
        <v>240000</v>
      </c>
      <c r="K751" s="2024"/>
      <c r="L751" s="2128" t="n">
        <f aca="false">F751*I751*J751</f>
        <v>5419199.99999998</v>
      </c>
      <c r="M751" s="2128" t="n">
        <f aca="false">L751*$K$772/$L$772</f>
        <v>5414800.29876918</v>
      </c>
      <c r="N751" s="3090"/>
      <c r="O751" s="3091"/>
      <c r="P751" s="3092"/>
      <c r="Q751" s="3093"/>
      <c r="R751" s="0" t="n">
        <f aca="false">B751</f>
        <v>0</v>
      </c>
      <c r="S751" s="2124" t="n">
        <f aca="false">M751</f>
        <v>5414800.29876918</v>
      </c>
      <c r="T751" s="0" t="n">
        <v>5945765.43596356</v>
      </c>
      <c r="U751" s="1441" t="n">
        <f aca="false">S751-T751</f>
        <v>-530965.137194387</v>
      </c>
      <c r="V751" s="2001" t="n">
        <f aca="false">U751/T751*100</f>
        <v>-8.9301393220592</v>
      </c>
      <c r="W751" s="1441" t="str">
        <f aca="false">IF(V751&gt;40,"FAULT",IF(V751&lt;-40,"CHECK","OK"))</f>
        <v>OK</v>
      </c>
    </row>
    <row r="752" customFormat="false" ht="16.5" hidden="false" customHeight="false" outlineLevel="0" collapsed="false">
      <c r="A752" s="2027"/>
      <c r="B752" s="2118" t="s">
        <v>1151</v>
      </c>
      <c r="C752" s="2038"/>
      <c r="D752" s="2443"/>
      <c r="E752" s="2728"/>
      <c r="F752" s="2041"/>
      <c r="G752" s="2041"/>
      <c r="H752" s="2041" t="n">
        <v>0</v>
      </c>
      <c r="I752" s="2041"/>
      <c r="J752" s="2037" t="s">
        <v>475</v>
      </c>
      <c r="K752" s="2024"/>
      <c r="L752" s="2130" t="n">
        <f aca="false">L750+L748</f>
        <v>11244000</v>
      </c>
      <c r="M752" s="2130" t="n">
        <f aca="false">M750+M748</f>
        <v>11234871.3019193</v>
      </c>
      <c r="N752" s="2136"/>
      <c r="O752" s="3094"/>
      <c r="R752" s="0" t="str">
        <f aca="false">B752</f>
        <v>33 KV Feeders</v>
      </c>
      <c r="S752" s="2124" t="n">
        <f aca="false">M752</f>
        <v>11234871.3019193</v>
      </c>
      <c r="T752" s="0" t="n">
        <v>11965882.9205414</v>
      </c>
      <c r="U752" s="1441" t="n">
        <f aca="false">S752-T752</f>
        <v>-731011.618622135</v>
      </c>
      <c r="V752" s="2001" t="n">
        <f aca="false">U752/T752*100</f>
        <v>-6.10913230119638</v>
      </c>
      <c r="W752" s="1441" t="str">
        <f aca="false">IF(V752&gt;40,"FAULT",IF(V752&lt;-40,"CHECK","OK"))</f>
        <v>OK</v>
      </c>
    </row>
    <row r="753" customFormat="false" ht="15.75" hidden="false" customHeight="true" outlineLevel="0" collapsed="false">
      <c r="A753" s="2394" t="n">
        <v>9</v>
      </c>
      <c r="B753" s="2337" t="s">
        <v>3512</v>
      </c>
      <c r="C753" s="2395" t="n">
        <v>33</v>
      </c>
      <c r="D753" s="2591" t="s">
        <v>3498</v>
      </c>
      <c r="E753" s="3096" t="s">
        <v>3513</v>
      </c>
      <c r="F753" s="2490" t="n">
        <v>1</v>
      </c>
      <c r="G753" s="2134" t="n">
        <v>712.24</v>
      </c>
      <c r="H753" s="2134" t="n">
        <v>729.74</v>
      </c>
      <c r="I753" s="2052" t="n">
        <f aca="false">SUM(H753-G753)</f>
        <v>17.5</v>
      </c>
      <c r="J753" s="2398" t="n">
        <v>360000</v>
      </c>
      <c r="K753" s="2401"/>
      <c r="L753" s="2338" t="n">
        <f aca="false">F753*I753*J753</f>
        <v>6300000</v>
      </c>
      <c r="M753" s="2338" t="n">
        <f aca="false">L753*$K$772/$L$772</f>
        <v>6294885.20118208</v>
      </c>
      <c r="N753" s="3090"/>
      <c r="O753" s="3097" t="n">
        <f aca="false">M753+M761</f>
        <v>10798425.9279706</v>
      </c>
      <c r="P753" s="3092" t="s">
        <v>3514</v>
      </c>
      <c r="Q753" s="3098"/>
      <c r="R753" s="0" t="str">
        <f aca="false">B753</f>
        <v>33 kV Dapa Circuit-1 (=H1)</v>
      </c>
      <c r="S753" s="2124" t="n">
        <f aca="false">M753</f>
        <v>6294885.20118208</v>
      </c>
      <c r="T753" s="0" t="n">
        <v>7699034.71135255</v>
      </c>
      <c r="U753" s="1441" t="n">
        <f aca="false">S753-T753</f>
        <v>-1404149.51017047</v>
      </c>
      <c r="V753" s="2001" t="n">
        <f aca="false">U753/T753*100</f>
        <v>-18.2379942786852</v>
      </c>
      <c r="W753" s="1441" t="str">
        <f aca="false">IF(V753&gt;40,"FAULT",IF(V753&lt;-40,"CHECK","OK"))</f>
        <v>OK</v>
      </c>
    </row>
    <row r="754" customFormat="false" ht="16.5" hidden="false" customHeight="false" outlineLevel="0" collapsed="false">
      <c r="A754" s="2394"/>
      <c r="B754" s="2337"/>
      <c r="C754" s="2395" t="n">
        <v>33</v>
      </c>
      <c r="D754" s="2591" t="s">
        <v>3316</v>
      </c>
      <c r="E754" s="3096" t="s">
        <v>3515</v>
      </c>
      <c r="F754" s="2490" t="n">
        <v>1</v>
      </c>
      <c r="G754" s="2134" t="n">
        <v>711.88</v>
      </c>
      <c r="H754" s="2134" t="n">
        <v>729.37</v>
      </c>
      <c r="I754" s="2052" t="n">
        <f aca="false">SUM(H754-G754)</f>
        <v>17.49</v>
      </c>
      <c r="J754" s="2398" t="n">
        <v>360000</v>
      </c>
      <c r="K754" s="2401"/>
      <c r="L754" s="2338" t="n">
        <f aca="false">F754*I754*J754</f>
        <v>6296400</v>
      </c>
      <c r="M754" s="2338" t="n">
        <f aca="false">L754*$K$772/$L$772</f>
        <v>6291288.12392427</v>
      </c>
      <c r="N754" s="3090"/>
      <c r="O754" s="3097"/>
      <c r="P754" s="3092"/>
      <c r="Q754" s="3098"/>
      <c r="R754" s="0" t="n">
        <f aca="false">B754</f>
        <v>0</v>
      </c>
      <c r="S754" s="2124" t="n">
        <f aca="false">M754</f>
        <v>6291288.12392427</v>
      </c>
      <c r="T754" s="0" t="n">
        <v>7695437.03158089</v>
      </c>
      <c r="U754" s="1441" t="n">
        <f aca="false">S754-T754</f>
        <v>-1404148.90765662</v>
      </c>
      <c r="V754" s="2001" t="n">
        <f aca="false">U754/T754*100</f>
        <v>-18.2465128607279</v>
      </c>
      <c r="W754" s="1441" t="str">
        <f aca="false">IF(V754&gt;40,"FAULT",IF(V754&lt;-40,"CHECK","OK"))</f>
        <v>OK</v>
      </c>
    </row>
    <row r="755" customFormat="false" ht="15.75" hidden="false" customHeight="false" outlineLevel="0" collapsed="false">
      <c r="A755" s="2132" t="n">
        <v>10</v>
      </c>
      <c r="B755" s="2017" t="s">
        <v>3516</v>
      </c>
      <c r="C755" s="2125" t="n">
        <v>33</v>
      </c>
      <c r="D755" s="2141" t="s">
        <v>3498</v>
      </c>
      <c r="E755" s="3089" t="s">
        <v>3517</v>
      </c>
      <c r="F755" s="2071" t="n">
        <v>1</v>
      </c>
      <c r="G755" s="2120" t="n">
        <v>0</v>
      </c>
      <c r="H755" s="2120" t="n">
        <v>0</v>
      </c>
      <c r="I755" s="2053" t="n">
        <f aca="false">SUM(H755-G755)</f>
        <v>0</v>
      </c>
      <c r="J755" s="2027" t="n">
        <v>360000</v>
      </c>
      <c r="K755" s="2135"/>
      <c r="L755" s="2128" t="n">
        <f aca="false">F755*I755*J755</f>
        <v>0</v>
      </c>
      <c r="M755" s="2128" t="n">
        <f aca="false">L755*$K$772/$L$772</f>
        <v>0</v>
      </c>
      <c r="N755" s="2214"/>
      <c r="O755" s="3115"/>
      <c r="R755" s="0" t="str">
        <f aca="false">B755</f>
        <v>33 kV Outgoing Feeder-2 (=H2)</v>
      </c>
      <c r="S755" s="2124" t="n">
        <f aca="false">M755</f>
        <v>0</v>
      </c>
      <c r="T755" s="0" t="n">
        <v>0</v>
      </c>
      <c r="U755" s="1441" t="n">
        <f aca="false">S755-T755</f>
        <v>0</v>
      </c>
      <c r="V755" s="2001" t="e">
        <f aca="false">U755/T755*100</f>
        <v>#DIV/0!</v>
      </c>
      <c r="W755" s="1441" t="e">
        <f aca="false">IF(V755&gt;40,"FAULT",IF(V755&lt;-40,"CHECK","OK"))</f>
        <v>#DIV/0!</v>
      </c>
    </row>
    <row r="756" customFormat="false" ht="16.5" hidden="false" customHeight="false" outlineLevel="0" collapsed="false">
      <c r="A756" s="2132"/>
      <c r="B756" s="2017"/>
      <c r="C756" s="2125" t="n">
        <v>33</v>
      </c>
      <c r="D756" s="2141" t="s">
        <v>3316</v>
      </c>
      <c r="E756" s="3089" t="s">
        <v>3518</v>
      </c>
      <c r="F756" s="2071" t="n">
        <v>1</v>
      </c>
      <c r="G756" s="2120" t="n">
        <v>0</v>
      </c>
      <c r="H756" s="2120" t="n">
        <v>0</v>
      </c>
      <c r="I756" s="2053" t="n">
        <f aca="false">SUM(H756-G756)</f>
        <v>0</v>
      </c>
      <c r="J756" s="2027" t="n">
        <v>360000</v>
      </c>
      <c r="K756" s="2135"/>
      <c r="L756" s="2128" t="n">
        <f aca="false">F756*I756*J756</f>
        <v>0</v>
      </c>
      <c r="M756" s="2128" t="n">
        <f aca="false">L756*$K$772/$L$772</f>
        <v>0</v>
      </c>
      <c r="N756" s="2214"/>
      <c r="O756" s="3116"/>
      <c r="R756" s="0" t="n">
        <f aca="false">B756</f>
        <v>0</v>
      </c>
      <c r="S756" s="2124" t="n">
        <f aca="false">M756</f>
        <v>0</v>
      </c>
      <c r="T756" s="0" t="n">
        <v>0</v>
      </c>
      <c r="U756" s="1441" t="n">
        <f aca="false">S756-T756</f>
        <v>0</v>
      </c>
      <c r="V756" s="2001" t="e">
        <f aca="false">U756/T756*100</f>
        <v>#DIV/0!</v>
      </c>
      <c r="W756" s="1441" t="e">
        <f aca="false">IF(V756&gt;40,"FAULT",IF(V756&lt;-40,"CHECK","OK"))</f>
        <v>#DIV/0!</v>
      </c>
    </row>
    <row r="757" customFormat="false" ht="15.75" hidden="false" customHeight="true" outlineLevel="0" collapsed="false">
      <c r="A757" s="2394" t="n">
        <v>11</v>
      </c>
      <c r="B757" s="2337" t="s">
        <v>3519</v>
      </c>
      <c r="C757" s="2395" t="n">
        <v>33</v>
      </c>
      <c r="D757" s="2591" t="s">
        <v>3498</v>
      </c>
      <c r="E757" s="3096" t="s">
        <v>3520</v>
      </c>
      <c r="F757" s="2490" t="n">
        <v>1</v>
      </c>
      <c r="G757" s="2134" t="n">
        <v>633.63</v>
      </c>
      <c r="H757" s="2134" t="n">
        <v>659.92</v>
      </c>
      <c r="I757" s="2052" t="n">
        <f aca="false">SUM(H757-G757)</f>
        <v>26.29</v>
      </c>
      <c r="J757" s="2398" t="n">
        <v>360000</v>
      </c>
      <c r="K757" s="2401"/>
      <c r="L757" s="2338" t="n">
        <f aca="false">F757*I757*J757</f>
        <v>9464399.99999999</v>
      </c>
      <c r="M757" s="2338" t="n">
        <f aca="false">L757*$K$772/$L$772</f>
        <v>9456716.11080438</v>
      </c>
      <c r="N757" s="3090"/>
      <c r="O757" s="3097" t="n">
        <f aca="false">M757+M763</f>
        <v>14888302.7701101</v>
      </c>
      <c r="P757" s="3092" t="s">
        <v>3521</v>
      </c>
      <c r="Q757" s="3098"/>
      <c r="R757" s="0" t="str">
        <f aca="false">B757</f>
        <v>33 kV Fatullah Old Circuit-1 (=H3)</v>
      </c>
      <c r="S757" s="2124" t="n">
        <f aca="false">M757</f>
        <v>9456716.11080438</v>
      </c>
      <c r="T757" s="0" t="n">
        <v>9508667.63649755</v>
      </c>
      <c r="U757" s="1441" t="n">
        <f aca="false">S757-T757</f>
        <v>-51951.5256931707</v>
      </c>
      <c r="V757" s="2001" t="n">
        <f aca="false">U757/T757*100</f>
        <v>-0.546359676026143</v>
      </c>
      <c r="W757" s="1441" t="str">
        <f aca="false">IF(V757&gt;40,"FAULT",IF(V757&lt;-40,"CHECK","OK"))</f>
        <v>OK</v>
      </c>
    </row>
    <row r="758" customFormat="false" ht="16.5" hidden="false" customHeight="false" outlineLevel="0" collapsed="false">
      <c r="A758" s="2394"/>
      <c r="B758" s="2337"/>
      <c r="C758" s="2395" t="n">
        <v>33</v>
      </c>
      <c r="D758" s="2591" t="s">
        <v>3316</v>
      </c>
      <c r="E758" s="3096" t="s">
        <v>3522</v>
      </c>
      <c r="F758" s="2490" t="n">
        <v>1</v>
      </c>
      <c r="G758" s="2134" t="n">
        <v>633.65</v>
      </c>
      <c r="H758" s="2134" t="n">
        <v>659.94</v>
      </c>
      <c r="I758" s="2052" t="n">
        <f aca="false">SUM(H758-G758)</f>
        <v>26.2900000000001</v>
      </c>
      <c r="J758" s="2398" t="n">
        <v>360000</v>
      </c>
      <c r="K758" s="2401"/>
      <c r="L758" s="2338" t="n">
        <f aca="false">F758*I758*J758</f>
        <v>9464400.00000003</v>
      </c>
      <c r="M758" s="2338" t="n">
        <f aca="false">L758*$K$772/$L$772</f>
        <v>9456716.11080442</v>
      </c>
      <c r="N758" s="3090"/>
      <c r="O758" s="3097"/>
      <c r="P758" s="3092"/>
      <c r="Q758" s="3098"/>
      <c r="R758" s="0" t="n">
        <f aca="false">B758</f>
        <v>0</v>
      </c>
      <c r="S758" s="2124" t="n">
        <f aca="false">M758</f>
        <v>9456716.11080442</v>
      </c>
      <c r="T758" s="0" t="n">
        <v>9512265.31626921</v>
      </c>
      <c r="U758" s="1441" t="n">
        <f aca="false">S758-T758</f>
        <v>-55549.2054647896</v>
      </c>
      <c r="V758" s="2001" t="n">
        <f aca="false">U758/T758*100</f>
        <v>-0.583974517298015</v>
      </c>
      <c r="W758" s="1441" t="str">
        <f aca="false">IF(V758&gt;40,"FAULT",IF(V758&lt;-40,"CHECK","OK"))</f>
        <v>OK</v>
      </c>
    </row>
    <row r="759" customFormat="false" ht="15.75" hidden="false" customHeight="false" outlineLevel="0" collapsed="false">
      <c r="A759" s="2132" t="n">
        <v>12</v>
      </c>
      <c r="B759" s="2017" t="s">
        <v>3523</v>
      </c>
      <c r="C759" s="2125" t="n">
        <v>33</v>
      </c>
      <c r="D759" s="2141" t="s">
        <v>3498</v>
      </c>
      <c r="E759" s="3089" t="s">
        <v>3524</v>
      </c>
      <c r="F759" s="2071" t="n">
        <v>1</v>
      </c>
      <c r="G759" s="2120" t="n">
        <v>0</v>
      </c>
      <c r="H759" s="2120" t="n">
        <v>0</v>
      </c>
      <c r="I759" s="2053" t="n">
        <f aca="false">SUM(H759-G759)</f>
        <v>0</v>
      </c>
      <c r="J759" s="2027" t="n">
        <v>360000</v>
      </c>
      <c r="K759" s="2135"/>
      <c r="L759" s="2128" t="n">
        <f aca="false">F759*I759*J759</f>
        <v>0</v>
      </c>
      <c r="M759" s="2128" t="n">
        <f aca="false">L759*$K$772/$L$772</f>
        <v>0</v>
      </c>
      <c r="N759" s="2214"/>
      <c r="O759" s="3115"/>
      <c r="R759" s="0" t="str">
        <f aca="false">B759</f>
        <v>33 kV Outgoing Feeder-4 (=H4)</v>
      </c>
      <c r="S759" s="2124" t="n">
        <f aca="false">M759</f>
        <v>0</v>
      </c>
      <c r="T759" s="0" t="n">
        <v>0</v>
      </c>
      <c r="U759" s="1441" t="n">
        <f aca="false">S759-T759</f>
        <v>0</v>
      </c>
      <c r="V759" s="2001" t="e">
        <f aca="false">U759/T759*100</f>
        <v>#DIV/0!</v>
      </c>
      <c r="W759" s="1441" t="e">
        <f aca="false">IF(V759&gt;40,"FAULT",IF(V759&lt;-40,"CHECK","OK"))</f>
        <v>#DIV/0!</v>
      </c>
    </row>
    <row r="760" customFormat="false" ht="15.75" hidden="false" customHeight="false" outlineLevel="0" collapsed="false">
      <c r="A760" s="2132"/>
      <c r="B760" s="2017"/>
      <c r="C760" s="2125" t="n">
        <v>33</v>
      </c>
      <c r="D760" s="2141" t="s">
        <v>3316</v>
      </c>
      <c r="E760" s="3089" t="s">
        <v>3525</v>
      </c>
      <c r="F760" s="2071" t="n">
        <v>1</v>
      </c>
      <c r="G760" s="2120" t="n">
        <v>0</v>
      </c>
      <c r="H760" s="2120" t="n">
        <v>0</v>
      </c>
      <c r="I760" s="2053" t="n">
        <f aca="false">SUM(H760-G760)</f>
        <v>0</v>
      </c>
      <c r="J760" s="2027" t="n">
        <v>360000</v>
      </c>
      <c r="K760" s="2135"/>
      <c r="L760" s="2128" t="n">
        <f aca="false">F760*I760*J760</f>
        <v>0</v>
      </c>
      <c r="M760" s="2128" t="n">
        <f aca="false">L760*$K$772/$L$772</f>
        <v>0</v>
      </c>
      <c r="N760" s="2214"/>
      <c r="O760" s="2155"/>
      <c r="R760" s="0" t="n">
        <f aca="false">B760</f>
        <v>0</v>
      </c>
      <c r="S760" s="2124" t="n">
        <f aca="false">M760</f>
        <v>0</v>
      </c>
      <c r="T760" s="0" t="n">
        <v>0</v>
      </c>
      <c r="U760" s="1441" t="n">
        <f aca="false">S760-T760</f>
        <v>0</v>
      </c>
      <c r="V760" s="2001" t="e">
        <f aca="false">U760/T760*100</f>
        <v>#DIV/0!</v>
      </c>
      <c r="W760" s="1441" t="e">
        <f aca="false">IF(V760&gt;40,"FAULT",IF(V760&lt;-40,"CHECK","OK"))</f>
        <v>#DIV/0!</v>
      </c>
    </row>
    <row r="761" customFormat="false" ht="15.75" hidden="false" customHeight="false" outlineLevel="0" collapsed="false">
      <c r="A761" s="2394" t="n">
        <v>17</v>
      </c>
      <c r="B761" s="2337" t="s">
        <v>3526</v>
      </c>
      <c r="C761" s="2395" t="n">
        <v>33</v>
      </c>
      <c r="D761" s="2591" t="s">
        <v>3498</v>
      </c>
      <c r="E761" s="3096" t="s">
        <v>3527</v>
      </c>
      <c r="F761" s="2490" t="n">
        <v>1</v>
      </c>
      <c r="G761" s="2134" t="n">
        <v>489.77</v>
      </c>
      <c r="H761" s="2134" t="n">
        <v>502.29</v>
      </c>
      <c r="I761" s="2052" t="n">
        <f aca="false">SUM(H761-G761)</f>
        <v>12.52</v>
      </c>
      <c r="J761" s="2398" t="n">
        <v>360000</v>
      </c>
      <c r="K761" s="2401"/>
      <c r="L761" s="2338" t="n">
        <f aca="false">F761*I761*J761</f>
        <v>4507200.00000001</v>
      </c>
      <c r="M761" s="2338" t="n">
        <f aca="false">L761*$K$772/$L$772</f>
        <v>4503540.72678856</v>
      </c>
      <c r="N761" s="2214"/>
      <c r="O761" s="2155"/>
      <c r="R761" s="0" t="str">
        <f aca="false">B761</f>
        <v>33 kV Dapa Circuit-2 (=H11)</v>
      </c>
      <c r="S761" s="2124" t="n">
        <f aca="false">M761</f>
        <v>4503540.72678856</v>
      </c>
      <c r="T761" s="0" t="n">
        <v>3770368.40069974</v>
      </c>
      <c r="U761" s="1441" t="n">
        <f aca="false">S761-T761</f>
        <v>733172.326088822</v>
      </c>
      <c r="V761" s="2001" t="n">
        <f aca="false">U761/T761*100</f>
        <v>19.4456415970586</v>
      </c>
      <c r="W761" s="1441" t="str">
        <f aca="false">IF(V761&gt;40,"FAULT",IF(V761&lt;-40,"CHECK","OK"))</f>
        <v>OK</v>
      </c>
    </row>
    <row r="762" customFormat="false" ht="15.75" hidden="false" customHeight="false" outlineLevel="0" collapsed="false">
      <c r="A762" s="2394"/>
      <c r="B762" s="2337"/>
      <c r="C762" s="2395" t="n">
        <v>33</v>
      </c>
      <c r="D762" s="2591" t="s">
        <v>3316</v>
      </c>
      <c r="E762" s="3096" t="s">
        <v>3481</v>
      </c>
      <c r="F762" s="2490" t="n">
        <v>1</v>
      </c>
      <c r="G762" s="2134" t="n">
        <v>490.06</v>
      </c>
      <c r="H762" s="2134" t="n">
        <v>502.59</v>
      </c>
      <c r="I762" s="2052" t="n">
        <f aca="false">SUM(H762-G762)</f>
        <v>12.53</v>
      </c>
      <c r="J762" s="2398" t="n">
        <v>360000</v>
      </c>
      <c r="K762" s="2401"/>
      <c r="L762" s="2338" t="n">
        <f aca="false">F762*I762*J762</f>
        <v>4510799.99999999</v>
      </c>
      <c r="M762" s="2338" t="n">
        <f aca="false">L762*$K$772/$L$772</f>
        <v>4507137.80404636</v>
      </c>
      <c r="N762" s="2214"/>
      <c r="O762" s="2155"/>
      <c r="R762" s="0" t="n">
        <f aca="false">B762</f>
        <v>0</v>
      </c>
      <c r="S762" s="2124" t="n">
        <f aca="false">M762</f>
        <v>4507137.80404636</v>
      </c>
      <c r="T762" s="0" t="n">
        <v>3770368.40069976</v>
      </c>
      <c r="U762" s="1441" t="n">
        <f aca="false">S762-T762</f>
        <v>736769.403346598</v>
      </c>
      <c r="V762" s="2001" t="n">
        <f aca="false">U762/T762*100</f>
        <v>19.5410454641477</v>
      </c>
      <c r="W762" s="1441" t="str">
        <f aca="false">IF(V762&gt;40,"FAULT",IF(V762&lt;-40,"CHECK","OK"))</f>
        <v>OK</v>
      </c>
    </row>
    <row r="763" customFormat="false" ht="15.75" hidden="false" customHeight="false" outlineLevel="0" collapsed="false">
      <c r="A763" s="2394" t="n">
        <v>18</v>
      </c>
      <c r="B763" s="2337" t="s">
        <v>3528</v>
      </c>
      <c r="C763" s="2395" t="n">
        <v>33</v>
      </c>
      <c r="D763" s="2591" t="s">
        <v>3498</v>
      </c>
      <c r="E763" s="3096" t="s">
        <v>3529</v>
      </c>
      <c r="F763" s="2490" t="n">
        <v>1</v>
      </c>
      <c r="G763" s="2134" t="n">
        <v>453.33</v>
      </c>
      <c r="H763" s="2134" t="n">
        <v>468.43</v>
      </c>
      <c r="I763" s="2052" t="n">
        <f aca="false">SUM(H763-G763)</f>
        <v>15.1</v>
      </c>
      <c r="J763" s="2398" t="n">
        <v>360000</v>
      </c>
      <c r="K763" s="2401"/>
      <c r="L763" s="2338" t="n">
        <f aca="false">F763*I763*J763</f>
        <v>5436000.00000001</v>
      </c>
      <c r="M763" s="2338" t="n">
        <f aca="false">L763*$K$772/$L$772</f>
        <v>5431586.65930569</v>
      </c>
      <c r="N763" s="2214"/>
      <c r="O763" s="2155"/>
      <c r="R763" s="0" t="str">
        <f aca="false">B763</f>
        <v>33 kV Fatullah Old Circuit-2 (=H12)</v>
      </c>
      <c r="S763" s="2124" t="n">
        <f aca="false">M763</f>
        <v>5431586.65930569</v>
      </c>
      <c r="T763" s="0" t="n">
        <v>6130446.33090875</v>
      </c>
      <c r="U763" s="1441" t="n">
        <f aca="false">S763-T763</f>
        <v>-698859.671603061</v>
      </c>
      <c r="V763" s="2001" t="n">
        <f aca="false">U763/T763*100</f>
        <v>-11.3998171402222</v>
      </c>
      <c r="W763" s="1441" t="str">
        <f aca="false">IF(V763&gt;40,"FAULT",IF(V763&lt;-40,"CHECK","OK"))</f>
        <v>OK</v>
      </c>
    </row>
    <row r="764" customFormat="false" ht="15.75" hidden="false" customHeight="false" outlineLevel="0" collapsed="false">
      <c r="A764" s="2394"/>
      <c r="B764" s="2337"/>
      <c r="C764" s="2395" t="n">
        <v>33</v>
      </c>
      <c r="D764" s="2591" t="s">
        <v>3316</v>
      </c>
      <c r="E764" s="3096" t="s">
        <v>3530</v>
      </c>
      <c r="F764" s="2490" t="n">
        <v>1</v>
      </c>
      <c r="G764" s="2134" t="n">
        <v>453.51</v>
      </c>
      <c r="H764" s="2134" t="n">
        <v>468.61</v>
      </c>
      <c r="I764" s="2052" t="n">
        <f aca="false">SUM(H764-G764)</f>
        <v>15.1</v>
      </c>
      <c r="J764" s="2398" t="n">
        <v>360000</v>
      </c>
      <c r="K764" s="2401"/>
      <c r="L764" s="2338" t="n">
        <f aca="false">F764*I764*J764</f>
        <v>5436000.00000001</v>
      </c>
      <c r="M764" s="2338" t="n">
        <f aca="false">L764*$K$772/$L$772</f>
        <v>5431586.65930569</v>
      </c>
      <c r="N764" s="2214"/>
      <c r="O764" s="2155"/>
      <c r="R764" s="0" t="n">
        <f aca="false">B764</f>
        <v>0</v>
      </c>
      <c r="S764" s="2124" t="n">
        <f aca="false">M764</f>
        <v>5431586.65930569</v>
      </c>
      <c r="T764" s="0" t="n">
        <v>6134044.01068043</v>
      </c>
      <c r="U764" s="1441" t="n">
        <f aca="false">S764-T764</f>
        <v>-702457.351374738</v>
      </c>
      <c r="V764" s="2001" t="n">
        <f aca="false">U764/T764*100</f>
        <v>-11.4517820568558</v>
      </c>
      <c r="W764" s="1441" t="str">
        <f aca="false">IF(V764&gt;40,"FAULT",IF(V764&lt;-40,"CHECK","OK"))</f>
        <v>OK</v>
      </c>
    </row>
    <row r="765" customFormat="false" ht="15.75" hidden="false" customHeight="false" outlineLevel="0" collapsed="false">
      <c r="A765" s="2132" t="n">
        <v>19</v>
      </c>
      <c r="B765" s="2017" t="s">
        <v>3531</v>
      </c>
      <c r="C765" s="2125" t="n">
        <v>33</v>
      </c>
      <c r="D765" s="2141" t="s">
        <v>3498</v>
      </c>
      <c r="E765" s="3089" t="s">
        <v>3532</v>
      </c>
      <c r="F765" s="2071" t="n">
        <v>1</v>
      </c>
      <c r="G765" s="2120" t="n">
        <v>0</v>
      </c>
      <c r="H765" s="2120" t="n">
        <v>0</v>
      </c>
      <c r="I765" s="2053" t="n">
        <f aca="false">SUM(H765-G765)</f>
        <v>0</v>
      </c>
      <c r="J765" s="2027" t="n">
        <v>360000</v>
      </c>
      <c r="K765" s="2138"/>
      <c r="L765" s="2128" t="n">
        <f aca="false">F765*I765*J765</f>
        <v>0</v>
      </c>
      <c r="M765" s="2128" t="n">
        <f aca="false">L765*$K$772/$L$772</f>
        <v>0</v>
      </c>
      <c r="N765" s="2214"/>
      <c r="O765" s="2326"/>
      <c r="R765" s="0" t="str">
        <f aca="false">B765</f>
        <v>33 kV Outgoing Feeder-7 (=H13)</v>
      </c>
      <c r="S765" s="2124" t="n">
        <f aca="false">M765</f>
        <v>0</v>
      </c>
      <c r="T765" s="0" t="n">
        <v>0</v>
      </c>
      <c r="U765" s="1441" t="n">
        <f aca="false">S765-T765</f>
        <v>0</v>
      </c>
      <c r="V765" s="2001" t="e">
        <f aca="false">U765/T765*100</f>
        <v>#DIV/0!</v>
      </c>
      <c r="W765" s="1441" t="e">
        <f aca="false">IF(V765&gt;40,"FAULT",IF(V765&lt;-40,"CHECK","OK"))</f>
        <v>#DIV/0!</v>
      </c>
    </row>
    <row r="766" customFormat="false" ht="15.75" hidden="false" customHeight="false" outlineLevel="0" collapsed="false">
      <c r="A766" s="2132"/>
      <c r="B766" s="2017"/>
      <c r="C766" s="2125" t="n">
        <v>33</v>
      </c>
      <c r="D766" s="2141" t="s">
        <v>3316</v>
      </c>
      <c r="E766" s="3089" t="s">
        <v>3533</v>
      </c>
      <c r="F766" s="2071" t="n">
        <v>1</v>
      </c>
      <c r="G766" s="2120" t="n">
        <v>0</v>
      </c>
      <c r="H766" s="2120" t="n">
        <v>0</v>
      </c>
      <c r="I766" s="2053" t="n">
        <f aca="false">SUM(H766-G766)</f>
        <v>0</v>
      </c>
      <c r="J766" s="2027" t="n">
        <v>360000</v>
      </c>
      <c r="K766" s="2138"/>
      <c r="L766" s="2128" t="n">
        <f aca="false">F766*I766*J766</f>
        <v>0</v>
      </c>
      <c r="M766" s="2128" t="n">
        <f aca="false">L766*$K$772/$L$772</f>
        <v>0</v>
      </c>
      <c r="N766" s="2214"/>
      <c r="O766" s="2326"/>
      <c r="R766" s="0" t="n">
        <f aca="false">B766</f>
        <v>0</v>
      </c>
      <c r="S766" s="2124" t="n">
        <f aca="false">M766</f>
        <v>0</v>
      </c>
      <c r="T766" s="0" t="n">
        <v>0</v>
      </c>
      <c r="U766" s="1441" t="n">
        <f aca="false">S766-T766</f>
        <v>0</v>
      </c>
      <c r="V766" s="2001" t="e">
        <f aca="false">U766/T766*100</f>
        <v>#DIV/0!</v>
      </c>
      <c r="W766" s="1441" t="e">
        <f aca="false">IF(V766&gt;40,"FAULT",IF(V766&lt;-40,"CHECK","OK"))</f>
        <v>#DIV/0!</v>
      </c>
    </row>
    <row r="767" customFormat="false" ht="15.75" hidden="false" customHeight="false" outlineLevel="0" collapsed="false">
      <c r="A767" s="2132" t="n">
        <v>20</v>
      </c>
      <c r="B767" s="2017" t="s">
        <v>3534</v>
      </c>
      <c r="C767" s="2125" t="n">
        <v>33</v>
      </c>
      <c r="D767" s="2141" t="s">
        <v>3498</v>
      </c>
      <c r="E767" s="3089" t="s">
        <v>3535</v>
      </c>
      <c r="F767" s="2071" t="n">
        <v>1</v>
      </c>
      <c r="G767" s="2120" t="n">
        <v>0</v>
      </c>
      <c r="H767" s="2120" t="n">
        <v>0</v>
      </c>
      <c r="I767" s="2053" t="n">
        <f aca="false">SUM(H767-G767)</f>
        <v>0</v>
      </c>
      <c r="J767" s="2027" t="n">
        <v>360000</v>
      </c>
      <c r="K767" s="2138"/>
      <c r="L767" s="2128" t="n">
        <f aca="false">F767*I767*J767</f>
        <v>0</v>
      </c>
      <c r="M767" s="2128" t="n">
        <f aca="false">L767*$K$772/$L$772</f>
        <v>0</v>
      </c>
      <c r="N767" s="2214"/>
      <c r="O767" s="2326"/>
      <c r="R767" s="0" t="str">
        <f aca="false">B767</f>
        <v>33 kV Outgoing Feeder-8 (=H14)</v>
      </c>
      <c r="S767" s="2124" t="n">
        <f aca="false">M767</f>
        <v>0</v>
      </c>
      <c r="T767" s="0" t="n">
        <v>0</v>
      </c>
      <c r="U767" s="1441" t="n">
        <f aca="false">S767-T767</f>
        <v>0</v>
      </c>
      <c r="V767" s="2001" t="e">
        <f aca="false">U767/T767*100</f>
        <v>#DIV/0!</v>
      </c>
      <c r="W767" s="1441" t="e">
        <f aca="false">IF(V767&gt;40,"FAULT",IF(V767&lt;-40,"CHECK","OK"))</f>
        <v>#DIV/0!</v>
      </c>
    </row>
    <row r="768" customFormat="false" ht="15.75" hidden="false" customHeight="false" outlineLevel="0" collapsed="false">
      <c r="A768" s="2132"/>
      <c r="B768" s="2017"/>
      <c r="C768" s="2125" t="n">
        <v>33</v>
      </c>
      <c r="D768" s="2141" t="s">
        <v>3316</v>
      </c>
      <c r="E768" s="3089" t="s">
        <v>3536</v>
      </c>
      <c r="F768" s="2071" t="n">
        <v>1</v>
      </c>
      <c r="G768" s="2120" t="n">
        <v>0</v>
      </c>
      <c r="H768" s="2120" t="n">
        <v>0</v>
      </c>
      <c r="I768" s="2053" t="n">
        <f aca="false">SUM(H768-G768)</f>
        <v>0</v>
      </c>
      <c r="J768" s="2027" t="n">
        <v>360000</v>
      </c>
      <c r="K768" s="2135"/>
      <c r="L768" s="2128" t="n">
        <f aca="false">F768*I768*J768</f>
        <v>0</v>
      </c>
      <c r="M768" s="2128" t="n">
        <f aca="false">L768*$K$772/$L$772</f>
        <v>0</v>
      </c>
      <c r="N768" s="2214"/>
      <c r="O768" s="2155"/>
      <c r="R768" s="0" t="n">
        <f aca="false">B768</f>
        <v>0</v>
      </c>
      <c r="S768" s="2124" t="n">
        <f aca="false">M768</f>
        <v>0</v>
      </c>
      <c r="T768" s="0" t="n">
        <v>0</v>
      </c>
      <c r="U768" s="1441" t="n">
        <f aca="false">S768-T768</f>
        <v>0</v>
      </c>
      <c r="V768" s="2001" t="e">
        <f aca="false">U768/T768*100</f>
        <v>#DIV/0!</v>
      </c>
      <c r="W768" s="1441" t="e">
        <f aca="false">IF(V768&gt;40,"FAULT",IF(V768&lt;-40,"CHECK","OK"))</f>
        <v>#DIV/0!</v>
      </c>
    </row>
    <row r="769" customFormat="false" ht="15.75" hidden="false" customHeight="false" outlineLevel="0" collapsed="false">
      <c r="A769" s="2132" t="n">
        <v>21</v>
      </c>
      <c r="B769" s="2017" t="s">
        <v>3537</v>
      </c>
      <c r="C769" s="2125" t="n">
        <v>0.415</v>
      </c>
      <c r="D769" s="2141"/>
      <c r="E769" s="3089" t="s">
        <v>3538</v>
      </c>
      <c r="F769" s="2071" t="n">
        <v>1</v>
      </c>
      <c r="G769" s="2120" t="n">
        <v>1007.9</v>
      </c>
      <c r="H769" s="2120" t="n">
        <v>1135.45</v>
      </c>
      <c r="I769" s="2053" t="n">
        <f aca="false">SUM(H769-G769)</f>
        <v>127.55</v>
      </c>
      <c r="J769" s="2027" t="n">
        <v>1</v>
      </c>
      <c r="K769" s="2138"/>
      <c r="L769" s="2128"/>
      <c r="M769" s="2128" t="n">
        <f aca="false">L769*$K$772/$L$772</f>
        <v>0</v>
      </c>
      <c r="N769" s="2214"/>
      <c r="O769" s="2330"/>
      <c r="R769" s="0" t="str">
        <f aca="false">B769</f>
        <v>33/0.415 kV Transformer AT-1</v>
      </c>
      <c r="S769" s="2124" t="n">
        <f aca="false">M769</f>
        <v>0</v>
      </c>
      <c r="T769" s="0" t="n">
        <v>0</v>
      </c>
      <c r="U769" s="1441" t="n">
        <f aca="false">S769-T769</f>
        <v>0</v>
      </c>
      <c r="V769" s="2001" t="e">
        <f aca="false">U769/T769*100</f>
        <v>#DIV/0!</v>
      </c>
      <c r="W769" s="1441" t="e">
        <f aca="false">IF(V769&gt;40,"FAULT",IF(V769&lt;-40,"CHECK","OK"))</f>
        <v>#DIV/0!</v>
      </c>
    </row>
    <row r="770" customFormat="false" ht="15.75" hidden="false" customHeight="false" outlineLevel="0" collapsed="false">
      <c r="A770" s="2132" t="n">
        <v>22</v>
      </c>
      <c r="B770" s="2017" t="s">
        <v>3539</v>
      </c>
      <c r="C770" s="2125" t="n">
        <v>0.415</v>
      </c>
      <c r="D770" s="2141"/>
      <c r="E770" s="3089"/>
      <c r="F770" s="2071" t="n">
        <v>1</v>
      </c>
      <c r="G770" s="2120" t="n">
        <v>0</v>
      </c>
      <c r="H770" s="2120" t="n">
        <v>0</v>
      </c>
      <c r="I770" s="2053"/>
      <c r="J770" s="2027" t="n">
        <v>1</v>
      </c>
      <c r="K770" s="2135"/>
      <c r="L770" s="2128" t="n">
        <f aca="false">F770*I770*J770</f>
        <v>0</v>
      </c>
      <c r="M770" s="2128" t="n">
        <f aca="false">L770*$K$772/$L$772</f>
        <v>0</v>
      </c>
      <c r="N770" s="2214"/>
      <c r="O770" s="2167"/>
      <c r="R770" s="0" t="str">
        <f aca="false">B770</f>
        <v>33/0.415 kV Transformer AT-2</v>
      </c>
      <c r="S770" s="2124" t="n">
        <f aca="false">M770</f>
        <v>0</v>
      </c>
      <c r="T770" s="0" t="n">
        <v>0</v>
      </c>
      <c r="U770" s="1441" t="n">
        <f aca="false">S770-T770</f>
        <v>0</v>
      </c>
      <c r="V770" s="2001" t="e">
        <f aca="false">U770/T770*100</f>
        <v>#DIV/0!</v>
      </c>
      <c r="W770" s="1441" t="e">
        <f aca="false">IF(V770&gt;40,"FAULT",IF(V770&lt;-40,"CHECK","OK"))</f>
        <v>#DIV/0!</v>
      </c>
    </row>
    <row r="771" customFormat="false" ht="15.75" hidden="false" customHeight="false" outlineLevel="0" collapsed="false">
      <c r="A771" s="2132"/>
      <c r="B771" s="2142"/>
      <c r="C771" s="2143"/>
      <c r="D771" s="2143"/>
      <c r="E771" s="2932"/>
      <c r="F771" s="2145"/>
      <c r="G771" s="2145"/>
      <c r="H771" s="2145"/>
      <c r="I771" s="2145"/>
      <c r="J771" s="2037" t="s">
        <v>475</v>
      </c>
      <c r="K771" s="2024"/>
      <c r="L771" s="2130" t="n">
        <f aca="false">L770+L769+L767+L765+L763+L761+L759+L757+L755+L753</f>
        <v>25707600</v>
      </c>
      <c r="M771" s="2130" t="n">
        <f aca="false">M770+M769+M767+M765+M763+M761+M759+M757+M755+M753</f>
        <v>25686728.6980807</v>
      </c>
      <c r="N771" s="2136"/>
      <c r="O771" s="2167"/>
      <c r="R771" s="0" t="n">
        <f aca="false">B771</f>
        <v>0</v>
      </c>
      <c r="S771" s="2124" t="n">
        <f aca="false">M771</f>
        <v>25686728.6980807</v>
      </c>
      <c r="T771" s="0" t="n">
        <v>27108517.0794586</v>
      </c>
      <c r="U771" s="1441" t="n">
        <f aca="false">S771-T771</f>
        <v>-1421788.38137787</v>
      </c>
      <c r="V771" s="2001" t="n">
        <f aca="false">U771/T771*100</f>
        <v>-5.24480323733838</v>
      </c>
      <c r="W771" s="1441" t="str">
        <f aca="false">IF(V771&gt;40,"FAULT",IF(V771&lt;-40,"CHECK","OK"))</f>
        <v>OK</v>
      </c>
    </row>
    <row r="772" customFormat="false" ht="15.75" hidden="false" customHeight="true" outlineLevel="0" collapsed="false">
      <c r="A772" s="2132"/>
      <c r="B772" s="2142"/>
      <c r="C772" s="2143"/>
      <c r="D772" s="2143"/>
      <c r="E772" s="2932"/>
      <c r="F772" s="2145"/>
      <c r="G772" s="2145"/>
      <c r="H772" s="2145"/>
      <c r="I772" s="2146" t="s">
        <v>1187</v>
      </c>
      <c r="J772" s="2146"/>
      <c r="K772" s="2043" t="n">
        <f aca="false">K745</f>
        <v>36921600</v>
      </c>
      <c r="L772" s="2287" t="n">
        <f aca="false">L752+L771</f>
        <v>36951600</v>
      </c>
      <c r="M772" s="2287" t="n">
        <f aca="false">M771+M752</f>
        <v>36921600</v>
      </c>
      <c r="N772" s="2325" t="n">
        <f aca="false">(M772-L772)/L772*100</f>
        <v>-0.0811872828240991</v>
      </c>
      <c r="O772" s="3117"/>
    </row>
    <row r="773" customFormat="false" ht="15.75" hidden="false" customHeight="false" outlineLevel="0" collapsed="false">
      <c r="A773" s="2077"/>
      <c r="B773" s="2078"/>
      <c r="C773" s="2051"/>
      <c r="D773" s="2418"/>
      <c r="K773" s="2080"/>
      <c r="L773" s="2077"/>
      <c r="M773" s="2077"/>
      <c r="N773" s="2556"/>
      <c r="O773" s="2077"/>
    </row>
    <row r="774" customFormat="false" ht="15.75" hidden="false" customHeight="false" outlineLevel="0" collapsed="false">
      <c r="A774" s="2077"/>
      <c r="B774" s="0" t="s">
        <v>122</v>
      </c>
      <c r="N774" s="2556"/>
      <c r="O774" s="2077"/>
    </row>
    <row r="775" customFormat="false" ht="15.75" hidden="false" customHeight="false" outlineLevel="0" collapsed="false">
      <c r="A775" s="2077"/>
      <c r="N775" s="2556"/>
      <c r="O775" s="2077"/>
    </row>
    <row r="776" customFormat="false" ht="15.75" hidden="false" customHeight="false" outlineLevel="0" collapsed="false">
      <c r="A776" s="2077"/>
      <c r="N776" s="2556"/>
      <c r="O776" s="2077"/>
    </row>
    <row r="777" customFormat="false" ht="15.75" hidden="false" customHeight="false" outlineLevel="0" collapsed="false">
      <c r="A777" s="2077"/>
      <c r="N777" s="2556"/>
      <c r="O777" s="2077"/>
    </row>
    <row r="778" customFormat="false" ht="15.75" hidden="false" customHeight="false" outlineLevel="0" collapsed="false">
      <c r="A778" s="2077"/>
      <c r="N778" s="2556"/>
      <c r="O778" s="2077"/>
    </row>
    <row r="779" customFormat="false" ht="15.75" hidden="false" customHeight="false" outlineLevel="0" collapsed="false">
      <c r="A779" s="2077"/>
      <c r="B779" s="2078"/>
      <c r="C779" s="2051"/>
      <c r="N779" s="2556"/>
      <c r="O779" s="2077"/>
    </row>
    <row r="780" customFormat="false" ht="15.75" hidden="false" customHeight="false" outlineLevel="0" collapsed="false">
      <c r="A780" s="2077"/>
      <c r="B780" s="2078"/>
      <c r="C780" s="2051"/>
      <c r="N780" s="2556"/>
      <c r="O780" s="2077"/>
    </row>
    <row r="781" customFormat="false" ht="15.75" hidden="false" customHeight="false" outlineLevel="0" collapsed="false">
      <c r="A781" s="2077"/>
      <c r="B781" s="2078"/>
      <c r="C781" s="2051"/>
      <c r="N781" s="2556"/>
      <c r="O781" s="2077"/>
    </row>
    <row r="782" customFormat="false" ht="15.75" hidden="false" customHeight="false" outlineLevel="0" collapsed="false">
      <c r="A782" s="2077"/>
      <c r="B782" s="2078"/>
      <c r="C782" s="2051"/>
      <c r="N782" s="2556"/>
      <c r="O782" s="2077"/>
    </row>
    <row r="783" customFormat="false" ht="15.75" hidden="false" customHeight="false" outlineLevel="0" collapsed="false">
      <c r="A783" s="2077"/>
      <c r="B783" s="2078"/>
      <c r="C783" s="2051"/>
      <c r="N783" s="2556"/>
      <c r="O783" s="2077"/>
    </row>
    <row r="784" customFormat="false" ht="15.75" hidden="false" customHeight="false" outlineLevel="0" collapsed="false">
      <c r="A784" s="2077"/>
      <c r="B784" s="2078"/>
      <c r="C784" s="2051"/>
      <c r="N784" s="2556"/>
      <c r="O784" s="2077"/>
    </row>
    <row r="785" customFormat="false" ht="31.5" hidden="false" customHeight="false" outlineLevel="0" collapsed="false">
      <c r="A785" s="2270" t="s">
        <v>3540</v>
      </c>
      <c r="B785" s="2270"/>
      <c r="C785" s="2270"/>
      <c r="D785" s="2270"/>
      <c r="E785" s="2270"/>
      <c r="F785" s="2270"/>
      <c r="G785" s="2270"/>
      <c r="H785" s="2270"/>
      <c r="I785" s="2270"/>
      <c r="J785" s="2270"/>
      <c r="K785" s="2270"/>
      <c r="L785" s="2270"/>
      <c r="M785" s="2270"/>
      <c r="N785" s="2270"/>
      <c r="O785" s="1989" t="str">
        <f aca="false">$O$6</f>
        <v>Month June-2023</v>
      </c>
      <c r="R785" s="1990" t="s">
        <v>1069</v>
      </c>
      <c r="S785" s="1991" t="str">
        <f aca="false">O785</f>
        <v>Month June-2023</v>
      </c>
      <c r="T785" s="1990" t="s">
        <v>1070</v>
      </c>
      <c r="U785" s="1990" t="s">
        <v>1071</v>
      </c>
      <c r="V785" s="1990" t="s">
        <v>2997</v>
      </c>
      <c r="W785" s="1990" t="s">
        <v>1073</v>
      </c>
    </row>
    <row r="786" customFormat="false" ht="15.75" hidden="false" customHeight="true" outlineLevel="0" collapsed="false">
      <c r="A786" s="1992" t="s">
        <v>794</v>
      </c>
      <c r="B786" s="1993" t="s">
        <v>1074</v>
      </c>
      <c r="C786" s="1994" t="s">
        <v>1075</v>
      </c>
      <c r="D786" s="1994"/>
      <c r="E786" s="1994"/>
      <c r="F786" s="1996" t="s">
        <v>45</v>
      </c>
      <c r="G786" s="1996" t="s">
        <v>1076</v>
      </c>
      <c r="H786" s="1996"/>
      <c r="I786" s="1996"/>
      <c r="J786" s="1996" t="s">
        <v>29</v>
      </c>
      <c r="K786" s="1996" t="s">
        <v>1077</v>
      </c>
      <c r="L786" s="1996"/>
      <c r="M786" s="1994" t="s">
        <v>1134</v>
      </c>
      <c r="N786" s="2868"/>
      <c r="O786" s="1997" t="s">
        <v>479</v>
      </c>
    </row>
    <row r="787" customFormat="false" ht="15.75" hidden="false" customHeight="false" outlineLevel="0" collapsed="false">
      <c r="A787" s="1992"/>
      <c r="B787" s="1993"/>
      <c r="C787" s="1998" t="s">
        <v>1079</v>
      </c>
      <c r="D787" s="1998"/>
      <c r="E787" s="2869" t="s">
        <v>1080</v>
      </c>
      <c r="F787" s="1996"/>
      <c r="G787" s="2249" t="n">
        <f aca="false">'NORTH-1'!$H$8</f>
        <v>44929</v>
      </c>
      <c r="H787" s="2249" t="n">
        <f aca="false">'NORTH-1'!$H$8</f>
        <v>44929</v>
      </c>
      <c r="I787" s="2000" t="s">
        <v>47</v>
      </c>
      <c r="J787" s="1996"/>
      <c r="K787" s="2000" t="s">
        <v>1081</v>
      </c>
      <c r="L787" s="2000" t="s">
        <v>1082</v>
      </c>
      <c r="M787" s="1994" t="s">
        <v>1083</v>
      </c>
      <c r="N787" s="2870" t="s">
        <v>741</v>
      </c>
      <c r="O787" s="1997"/>
      <c r="S787" s="1441" t="n">
        <v>15283200.0000001</v>
      </c>
      <c r="T787" s="1441" t="n">
        <v>15283200.0000001</v>
      </c>
      <c r="U787" s="1441" t="n">
        <f aca="false">S787-T787</f>
        <v>0</v>
      </c>
      <c r="V787" s="2001" t="n">
        <f aca="false">U787/T787*100</f>
        <v>0</v>
      </c>
      <c r="W787" s="1441" t="str">
        <f aca="false">IF(V787&gt;40,"FAULT",IF(V787&lt;-40,"CHECK","OK"))</f>
        <v>OK</v>
      </c>
    </row>
    <row r="788" customFormat="false" ht="15.75" hidden="false" customHeight="false" outlineLevel="0" collapsed="false">
      <c r="A788" s="2002" t="n">
        <v>1</v>
      </c>
      <c r="B788" s="2003" t="n">
        <v>2</v>
      </c>
      <c r="C788" s="2004" t="n">
        <v>4</v>
      </c>
      <c r="D788" s="2004"/>
      <c r="E788" s="2871" t="n">
        <v>5</v>
      </c>
      <c r="F788" s="2002" t="n">
        <v>7</v>
      </c>
      <c r="G788" s="2002" t="n">
        <v>9</v>
      </c>
      <c r="H788" s="2002" t="n">
        <v>9</v>
      </c>
      <c r="I788" s="2002" t="s">
        <v>1084</v>
      </c>
      <c r="J788" s="2002" t="n">
        <v>11</v>
      </c>
      <c r="K788" s="2002" t="s">
        <v>1085</v>
      </c>
      <c r="L788" s="2002" t="s">
        <v>1086</v>
      </c>
      <c r="M788" s="2002" t="n">
        <v>14</v>
      </c>
      <c r="N788" s="2872" t="n">
        <v>15</v>
      </c>
      <c r="O788" s="2002" t="n">
        <v>16</v>
      </c>
      <c r="U788" s="1441"/>
      <c r="V788" s="2001"/>
      <c r="W788" s="1441"/>
    </row>
    <row r="789" customFormat="false" ht="15.75" hidden="false" customHeight="false" outlineLevel="0" collapsed="false">
      <c r="A789" s="2132"/>
      <c r="B789" s="2008" t="s">
        <v>3541</v>
      </c>
      <c r="C789" s="2009"/>
      <c r="D789" s="2009"/>
      <c r="E789" s="2731"/>
      <c r="F789" s="2009"/>
      <c r="G789" s="2009"/>
      <c r="H789" s="2009"/>
      <c r="I789" s="2009"/>
      <c r="J789" s="2009"/>
      <c r="K789" s="2010"/>
      <c r="L789" s="2009"/>
      <c r="M789" s="2013"/>
      <c r="N789" s="2873"/>
      <c r="O789" s="2151"/>
      <c r="U789" s="1441"/>
      <c r="V789" s="2001"/>
      <c r="W789" s="1441"/>
    </row>
    <row r="790" customFormat="false" ht="15.75" hidden="false" customHeight="false" outlineLevel="0" collapsed="false">
      <c r="A790" s="2027" t="n">
        <v>3</v>
      </c>
      <c r="B790" s="2017" t="s">
        <v>2098</v>
      </c>
      <c r="C790" s="2152" t="n">
        <v>11</v>
      </c>
      <c r="D790" s="2470"/>
      <c r="E790" s="1028" t="s">
        <v>3542</v>
      </c>
      <c r="F790" s="2476" t="n">
        <v>1</v>
      </c>
      <c r="G790" s="2022" t="n">
        <v>676.78</v>
      </c>
      <c r="H790" s="2022" t="n">
        <v>700.01</v>
      </c>
      <c r="I790" s="2212" t="n">
        <f aca="false">H790-G790</f>
        <v>23.23</v>
      </c>
      <c r="J790" s="2027" t="n">
        <v>250000</v>
      </c>
      <c r="K790" s="2214" t="n">
        <f aca="false">F790*I790*J790</f>
        <v>5807500</v>
      </c>
      <c r="L790" s="2128"/>
      <c r="M790" s="2128" t="n">
        <f aca="false">K790*$M$752/$K$792</f>
        <v>5817790.02103399</v>
      </c>
      <c r="N790" s="2136"/>
      <c r="O790" s="2151"/>
      <c r="U790" s="1441"/>
      <c r="V790" s="2001"/>
      <c r="W790" s="1441"/>
    </row>
    <row r="791" customFormat="false" ht="26.25" hidden="false" customHeight="true" outlineLevel="0" collapsed="false">
      <c r="A791" s="2027" t="n">
        <v>20</v>
      </c>
      <c r="B791" s="2017" t="s">
        <v>2100</v>
      </c>
      <c r="C791" s="2152" t="n">
        <v>11</v>
      </c>
      <c r="D791" s="2471"/>
      <c r="E791" s="1028" t="s">
        <v>3543</v>
      </c>
      <c r="F791" s="2476" t="n">
        <v>1</v>
      </c>
      <c r="G791" s="2022" t="n">
        <v>586.61</v>
      </c>
      <c r="H791" s="2022" t="n">
        <v>608.24</v>
      </c>
      <c r="I791" s="2212" t="n">
        <f aca="false">H791-G791</f>
        <v>21.63</v>
      </c>
      <c r="J791" s="2027" t="n">
        <v>250000</v>
      </c>
      <c r="K791" s="2214" t="n">
        <f aca="false">F791*I791*J791</f>
        <v>5407500</v>
      </c>
      <c r="L791" s="2128"/>
      <c r="M791" s="2128" t="n">
        <f aca="false">K791*$M$752/$K$792</f>
        <v>5417081.28088528</v>
      </c>
      <c r="N791" s="2136"/>
      <c r="O791" s="2151"/>
      <c r="U791" s="1441"/>
      <c r="V791" s="2001"/>
      <c r="W791" s="1441"/>
    </row>
    <row r="792" customFormat="false" ht="15.75" hidden="false" customHeight="false" outlineLevel="0" collapsed="false">
      <c r="A792" s="2132"/>
      <c r="B792" s="2142"/>
      <c r="C792" s="2143"/>
      <c r="D792" s="2143"/>
      <c r="E792" s="2932"/>
      <c r="F792" s="2145"/>
      <c r="G792" s="2145"/>
      <c r="H792" s="2145" t="n">
        <v>0</v>
      </c>
      <c r="I792" s="2145"/>
      <c r="J792" s="2142" t="s">
        <v>475</v>
      </c>
      <c r="K792" s="2121" t="n">
        <f aca="false">SUM(K790:K791)</f>
        <v>11215000</v>
      </c>
      <c r="L792" s="2130"/>
      <c r="M792" s="2130" t="n">
        <f aca="false">SUM(M790:M791)</f>
        <v>11234871.3019193</v>
      </c>
      <c r="N792" s="2136"/>
      <c r="O792" s="2151"/>
      <c r="U792" s="1441"/>
      <c r="V792" s="2001"/>
      <c r="W792" s="1441"/>
    </row>
    <row r="793" customFormat="false" ht="15.75" hidden="false" customHeight="false" outlineLevel="0" collapsed="false">
      <c r="A793" s="2016"/>
      <c r="B793" s="2058" t="s">
        <v>3544</v>
      </c>
      <c r="C793" s="2059"/>
      <c r="D793" s="2059"/>
      <c r="E793" s="2780"/>
      <c r="F793" s="2059"/>
      <c r="G793" s="2059"/>
      <c r="H793" s="2059" t="n">
        <v>0</v>
      </c>
      <c r="I793" s="2059"/>
      <c r="J793" s="2059"/>
      <c r="K793" s="2060"/>
      <c r="L793" s="2059"/>
      <c r="M793" s="2063"/>
      <c r="N793" s="2843"/>
      <c r="O793" s="2027"/>
      <c r="U793" s="1441"/>
      <c r="V793" s="2001"/>
      <c r="W793" s="1441"/>
    </row>
    <row r="794" customFormat="false" ht="15.75" hidden="false" customHeight="true" outlineLevel="0" collapsed="false">
      <c r="A794" s="2016" t="n">
        <v>4</v>
      </c>
      <c r="B794" s="2017" t="s">
        <v>3545</v>
      </c>
      <c r="C794" s="2152" t="n">
        <v>11</v>
      </c>
      <c r="D794" s="2158" t="s">
        <v>3546</v>
      </c>
      <c r="E794" s="1028" t="s">
        <v>3547</v>
      </c>
      <c r="F794" s="2476" t="n">
        <v>1</v>
      </c>
      <c r="G794" s="2120" t="n">
        <v>0</v>
      </c>
      <c r="H794" s="2120" t="n">
        <v>0</v>
      </c>
      <c r="I794" s="2053" t="n">
        <f aca="false">H794-G794</f>
        <v>0</v>
      </c>
      <c r="J794" s="2027" t="n">
        <v>60000</v>
      </c>
      <c r="K794" s="2135"/>
      <c r="L794" s="2128" t="n">
        <f aca="false">I794*J794</f>
        <v>0</v>
      </c>
      <c r="M794" s="2128" t="n">
        <f aca="false">L794*$K$810/$L$810</f>
        <v>0</v>
      </c>
      <c r="N794" s="2214"/>
      <c r="O794" s="2155"/>
      <c r="R794" s="0" t="str">
        <f aca="false">B794</f>
        <v>11 kV Outgoing Feeder-1 (=F1)</v>
      </c>
      <c r="S794" s="2160" t="n">
        <f aca="false">M794</f>
        <v>0</v>
      </c>
      <c r="T794" s="0" t="n">
        <v>0</v>
      </c>
      <c r="U794" s="1441" t="n">
        <f aca="false">S794-T794</f>
        <v>0</v>
      </c>
      <c r="V794" s="2001" t="e">
        <f aca="false">U794/T794*100</f>
        <v>#DIV/0!</v>
      </c>
      <c r="W794" s="1441" t="e">
        <f aca="false">IF(V794&gt;40,"FAULT",IF(V794&lt;-40,"CHECK","OK"))</f>
        <v>#DIV/0!</v>
      </c>
    </row>
    <row r="795" customFormat="false" ht="15.75" hidden="false" customHeight="false" outlineLevel="0" collapsed="false">
      <c r="A795" s="2016" t="n">
        <v>5</v>
      </c>
      <c r="B795" s="2017" t="s">
        <v>3548</v>
      </c>
      <c r="C795" s="2152" t="n">
        <v>11</v>
      </c>
      <c r="D795" s="2158"/>
      <c r="E795" s="1028" t="s">
        <v>3549</v>
      </c>
      <c r="F795" s="2476" t="n">
        <v>1</v>
      </c>
      <c r="G795" s="2120" t="n">
        <v>0</v>
      </c>
      <c r="H795" s="2120" t="n">
        <v>0</v>
      </c>
      <c r="I795" s="2053" t="n">
        <f aca="false">H795-G795</f>
        <v>0</v>
      </c>
      <c r="J795" s="2027" t="n">
        <v>60000</v>
      </c>
      <c r="K795" s="2135"/>
      <c r="L795" s="2128" t="n">
        <f aca="false">I795*J795</f>
        <v>0</v>
      </c>
      <c r="M795" s="2128" t="n">
        <f aca="false">L795*$K$810/$L$810</f>
        <v>0</v>
      </c>
      <c r="N795" s="2214"/>
      <c r="O795" s="2155"/>
      <c r="R795" s="0" t="str">
        <f aca="false">B795</f>
        <v>11 kV Outgoing Feeder-2 (=F2)</v>
      </c>
      <c r="S795" s="2160" t="n">
        <f aca="false">M795</f>
        <v>0</v>
      </c>
      <c r="T795" s="0" t="n">
        <v>0</v>
      </c>
      <c r="U795" s="1441" t="n">
        <f aca="false">S795-T795</f>
        <v>0</v>
      </c>
      <c r="V795" s="2001" t="e">
        <f aca="false">U795/T795*100</f>
        <v>#DIV/0!</v>
      </c>
      <c r="W795" s="1441" t="e">
        <f aca="false">IF(V795&gt;40,"FAULT",IF(V795&lt;-40,"CHECK","OK"))</f>
        <v>#DIV/0!</v>
      </c>
    </row>
    <row r="796" customFormat="false" ht="15.75" hidden="false" customHeight="false" outlineLevel="0" collapsed="false">
      <c r="A796" s="2016" t="n">
        <v>6</v>
      </c>
      <c r="B796" s="2017" t="s">
        <v>3550</v>
      </c>
      <c r="C796" s="2152" t="n">
        <v>11</v>
      </c>
      <c r="D796" s="2158"/>
      <c r="E796" s="1028" t="s">
        <v>3551</v>
      </c>
      <c r="F796" s="2476" t="n">
        <v>1</v>
      </c>
      <c r="G796" s="2120" t="n">
        <v>823.84</v>
      </c>
      <c r="H796" s="2120" t="n">
        <v>855.85</v>
      </c>
      <c r="I796" s="2053" t="n">
        <f aca="false">H796-G796</f>
        <v>32.01</v>
      </c>
      <c r="J796" s="2027" t="n">
        <v>60000</v>
      </c>
      <c r="K796" s="2135"/>
      <c r="L796" s="2128" t="n">
        <f aca="false">I796*J796</f>
        <v>1920600</v>
      </c>
      <c r="M796" s="2128" t="n">
        <f aca="false">L796*$K$810/$L$810</f>
        <v>1925513.89609913</v>
      </c>
      <c r="N796" s="2214" t="s">
        <v>3452</v>
      </c>
      <c r="O796" s="2155"/>
      <c r="R796" s="0" t="str">
        <f aca="false">B796</f>
        <v>11 kV Morakhalpar (=F3)</v>
      </c>
      <c r="S796" s="2160" t="n">
        <f aca="false">M796</f>
        <v>1925513.89609913</v>
      </c>
      <c r="T796" s="0" t="n">
        <v>2018573.59411566</v>
      </c>
      <c r="U796" s="1441" t="n">
        <f aca="false">S796-T796</f>
        <v>-93059.6980165315</v>
      </c>
      <c r="V796" s="2001" t="n">
        <f aca="false">U796/T796*100</f>
        <v>-4.61017117670663</v>
      </c>
      <c r="W796" s="1441" t="str">
        <f aca="false">IF(V796&gt;40,"FAULT",IF(V796&lt;-40,"CHECK","OK"))</f>
        <v>OK</v>
      </c>
    </row>
    <row r="797" customFormat="false" ht="15.75" hidden="false" customHeight="false" outlineLevel="0" collapsed="false">
      <c r="A797" s="2016" t="n">
        <v>7</v>
      </c>
      <c r="B797" s="2017" t="s">
        <v>3552</v>
      </c>
      <c r="C797" s="2152" t="n">
        <v>11</v>
      </c>
      <c r="D797" s="2158"/>
      <c r="E797" s="1028" t="s">
        <v>3553</v>
      </c>
      <c r="F797" s="2476" t="n">
        <v>1</v>
      </c>
      <c r="G797" s="2120" t="n">
        <v>366.25</v>
      </c>
      <c r="H797" s="2120" t="n">
        <v>390.79</v>
      </c>
      <c r="I797" s="2053" t="n">
        <f aca="false">H797-G797</f>
        <v>24.54</v>
      </c>
      <c r="J797" s="2027" t="n">
        <v>60000</v>
      </c>
      <c r="K797" s="2135"/>
      <c r="L797" s="2128" t="n">
        <f aca="false">I797*J797</f>
        <v>1472400</v>
      </c>
      <c r="M797" s="2128" t="n">
        <f aca="false">L797*$K$810/$L$810</f>
        <v>1476167.16683139</v>
      </c>
      <c r="N797" s="2214" t="s">
        <v>3452</v>
      </c>
      <c r="O797" s="2155"/>
      <c r="R797" s="0" t="str">
        <f aca="false">B797</f>
        <v>11 kV Achimtola (=F4)</v>
      </c>
      <c r="S797" s="2160" t="n">
        <f aca="false">M797</f>
        <v>1476167.16683139</v>
      </c>
      <c r="T797" s="0" t="n">
        <v>1492878.32556468</v>
      </c>
      <c r="U797" s="1441" t="n">
        <f aca="false">S797-T797</f>
        <v>-16711.1587332916</v>
      </c>
      <c r="V797" s="2001" t="n">
        <f aca="false">U797/T797*100</f>
        <v>-1.11939187856924</v>
      </c>
      <c r="W797" s="1441" t="str">
        <f aca="false">IF(V797&gt;40,"FAULT",IF(V797&lt;-40,"CHECK","OK"))</f>
        <v>OK</v>
      </c>
    </row>
    <row r="798" customFormat="false" ht="15.75" hidden="false" customHeight="false" outlineLevel="0" collapsed="false">
      <c r="A798" s="2016" t="n">
        <v>8</v>
      </c>
      <c r="B798" s="2017" t="s">
        <v>3554</v>
      </c>
      <c r="C798" s="2152" t="n">
        <v>11</v>
      </c>
      <c r="D798" s="2158"/>
      <c r="E798" s="1028" t="s">
        <v>3555</v>
      </c>
      <c r="F798" s="2476" t="n">
        <v>1</v>
      </c>
      <c r="G798" s="2120" t="n">
        <v>506.79</v>
      </c>
      <c r="H798" s="2120" t="n">
        <v>518.47</v>
      </c>
      <c r="I798" s="2053" t="n">
        <f aca="false">H798-G798</f>
        <v>11.68</v>
      </c>
      <c r="J798" s="2027" t="n">
        <v>60000</v>
      </c>
      <c r="K798" s="2135"/>
      <c r="L798" s="2128" t="n">
        <f aca="false">I798*J798</f>
        <v>700800</v>
      </c>
      <c r="M798" s="2128" t="n">
        <f aca="false">L798*$K$810/$L$810</f>
        <v>702593.011760009</v>
      </c>
      <c r="N798" s="2214" t="s">
        <v>3452</v>
      </c>
      <c r="O798" s="2155"/>
      <c r="R798" s="0" t="str">
        <f aca="false">B798</f>
        <v>11 kV Horihorpara (=F5)</v>
      </c>
      <c r="S798" s="2160" t="n">
        <f aca="false">M798</f>
        <v>702593.011760009</v>
      </c>
      <c r="T798" s="0" t="n">
        <v>691704.300724973</v>
      </c>
      <c r="U798" s="1441" t="n">
        <f aca="false">S798-T798</f>
        <v>10888.7110350359</v>
      </c>
      <c r="V798" s="2001" t="n">
        <f aca="false">U798/T798*100</f>
        <v>1.57418582241335</v>
      </c>
      <c r="W798" s="1441" t="str">
        <f aca="false">IF(V798&gt;40,"FAULT",IF(V798&lt;-40,"CHECK","OK"))</f>
        <v>OK</v>
      </c>
    </row>
    <row r="799" customFormat="false" ht="15.75" hidden="false" customHeight="false" outlineLevel="0" collapsed="false">
      <c r="A799" s="2016" t="n">
        <v>9</v>
      </c>
      <c r="B799" s="2017" t="s">
        <v>3556</v>
      </c>
      <c r="C799" s="2152" t="n">
        <v>11</v>
      </c>
      <c r="D799" s="2158"/>
      <c r="E799" s="1028" t="s">
        <v>3557</v>
      </c>
      <c r="F799" s="2476" t="n">
        <v>1</v>
      </c>
      <c r="G799" s="2120" t="n">
        <v>1118.86</v>
      </c>
      <c r="H799" s="2120" t="n">
        <v>1147.26</v>
      </c>
      <c r="I799" s="2053" t="n">
        <f aca="false">H799-G799</f>
        <v>28.4000000000001</v>
      </c>
      <c r="J799" s="2027" t="n">
        <v>60000</v>
      </c>
      <c r="K799" s="2135"/>
      <c r="L799" s="2128" t="n">
        <f aca="false">I799*J799</f>
        <v>1704000.00000001</v>
      </c>
      <c r="M799" s="2128" t="n">
        <f aca="false">L799*$K$810/$L$810</f>
        <v>1708359.72037537</v>
      </c>
      <c r="N799" s="2214" t="s">
        <v>3452</v>
      </c>
      <c r="O799" s="2155"/>
      <c r="R799" s="0" t="str">
        <f aca="false">B799</f>
        <v>11 kV Amtola Feeder (=F6)</v>
      </c>
      <c r="S799" s="2160" t="n">
        <f aca="false">M799</f>
        <v>1708359.72037537</v>
      </c>
      <c r="T799" s="0" t="n">
        <v>1811062.30389816</v>
      </c>
      <c r="U799" s="1441" t="n">
        <f aca="false">S799-T799</f>
        <v>-102702.583522794</v>
      </c>
      <c r="V799" s="2001" t="n">
        <f aca="false">U799/T799*100</f>
        <v>-5.67084761809328</v>
      </c>
      <c r="W799" s="1441" t="str">
        <f aca="false">IF(V799&gt;40,"FAULT",IF(V799&lt;-40,"CHECK","OK"))</f>
        <v>OK</v>
      </c>
    </row>
    <row r="800" customFormat="false" ht="15.75" hidden="false" customHeight="false" outlineLevel="0" collapsed="false">
      <c r="A800" s="2016" t="n">
        <v>10</v>
      </c>
      <c r="B800" s="2017" t="s">
        <v>3558</v>
      </c>
      <c r="C800" s="2152" t="n">
        <v>11</v>
      </c>
      <c r="D800" s="2158"/>
      <c r="E800" s="1028" t="s">
        <v>3559</v>
      </c>
      <c r="F800" s="2476" t="n">
        <v>1</v>
      </c>
      <c r="G800" s="2120" t="n">
        <v>0</v>
      </c>
      <c r="H800" s="2120" t="n">
        <v>0</v>
      </c>
      <c r="I800" s="2053" t="n">
        <f aca="false">H800-G800</f>
        <v>0</v>
      </c>
      <c r="J800" s="2027" t="n">
        <v>60000</v>
      </c>
      <c r="K800" s="2135"/>
      <c r="L800" s="2128" t="n">
        <f aca="false">I800*J800</f>
        <v>0</v>
      </c>
      <c r="M800" s="2128" t="n">
        <f aca="false">L800*$K$810/$L$810</f>
        <v>0</v>
      </c>
      <c r="N800" s="2214"/>
      <c r="O800" s="2155"/>
      <c r="R800" s="0" t="str">
        <f aca="false">B800</f>
        <v>11 kV Outgoing Feeder-7 (=F7)</v>
      </c>
      <c r="S800" s="2160" t="n">
        <f aca="false">M800</f>
        <v>0</v>
      </c>
      <c r="T800" s="0" t="n">
        <v>0</v>
      </c>
      <c r="U800" s="1441" t="n">
        <f aca="false">S800-T800</f>
        <v>0</v>
      </c>
      <c r="V800" s="2001" t="e">
        <f aca="false">U800/T800*100</f>
        <v>#DIV/0!</v>
      </c>
      <c r="W800" s="1441" t="e">
        <f aca="false">IF(V800&gt;40,"FAULT",IF(V800&lt;-40,"CHECK","OK"))</f>
        <v>#DIV/0!</v>
      </c>
    </row>
    <row r="801" customFormat="false" ht="15.75" hidden="false" customHeight="false" outlineLevel="0" collapsed="false">
      <c r="A801" s="2016" t="n">
        <v>11</v>
      </c>
      <c r="B801" s="2017" t="s">
        <v>3560</v>
      </c>
      <c r="C801" s="2152" t="n">
        <v>11</v>
      </c>
      <c r="D801" s="2158"/>
      <c r="E801" s="1028" t="s">
        <v>3561</v>
      </c>
      <c r="F801" s="2476" t="n">
        <v>1</v>
      </c>
      <c r="G801" s="2120" t="n">
        <v>0</v>
      </c>
      <c r="H801" s="2120" t="n">
        <v>0</v>
      </c>
      <c r="I801" s="2053" t="n">
        <f aca="false">H801-G801</f>
        <v>0</v>
      </c>
      <c r="J801" s="2027" t="n">
        <v>60000</v>
      </c>
      <c r="K801" s="2135"/>
      <c r="L801" s="2128" t="n">
        <f aca="false">I801*J801</f>
        <v>0</v>
      </c>
      <c r="M801" s="2128" t="n">
        <f aca="false">L801*$K$810/$L$810</f>
        <v>0</v>
      </c>
      <c r="N801" s="2214"/>
      <c r="O801" s="2155"/>
      <c r="R801" s="0" t="str">
        <f aca="false">B801</f>
        <v>11 kV Outgoing Feeder-8 with BPT-1</v>
      </c>
      <c r="S801" s="2160" t="n">
        <f aca="false">M801</f>
        <v>0</v>
      </c>
      <c r="T801" s="0" t="n">
        <v>0</v>
      </c>
      <c r="U801" s="1441" t="n">
        <f aca="false">S801-T801</f>
        <v>0</v>
      </c>
      <c r="V801" s="2001" t="e">
        <f aca="false">U801/T801*100</f>
        <v>#DIV/0!</v>
      </c>
      <c r="W801" s="1441" t="e">
        <f aca="false">IF(V801&gt;40,"FAULT",IF(V801&lt;-40,"CHECK","OK"))</f>
        <v>#DIV/0!</v>
      </c>
    </row>
    <row r="802" customFormat="false" ht="15.75" hidden="false" customHeight="false" outlineLevel="0" collapsed="false">
      <c r="A802" s="2016" t="n">
        <v>12</v>
      </c>
      <c r="B802" s="2017" t="s">
        <v>3562</v>
      </c>
      <c r="C802" s="2152" t="n">
        <v>11</v>
      </c>
      <c r="D802" s="2158"/>
      <c r="E802" s="1028" t="s">
        <v>3563</v>
      </c>
      <c r="F802" s="2476" t="n">
        <v>1</v>
      </c>
      <c r="G802" s="2120" t="n">
        <v>0</v>
      </c>
      <c r="H802" s="2120" t="n">
        <v>0</v>
      </c>
      <c r="I802" s="2053" t="n">
        <f aca="false">H802-G802</f>
        <v>0</v>
      </c>
      <c r="J802" s="2027" t="n">
        <v>60000</v>
      </c>
      <c r="K802" s="2135"/>
      <c r="L802" s="2128" t="n">
        <f aca="false">I802*J802</f>
        <v>0</v>
      </c>
      <c r="M802" s="2128" t="n">
        <f aca="false">L802*$K$810/$L$810</f>
        <v>0</v>
      </c>
      <c r="N802" s="2214"/>
      <c r="O802" s="2155"/>
      <c r="R802" s="0" t="str">
        <f aca="false">B802</f>
        <v>11 kV Outgoing Feeder-9 with BPT-2</v>
      </c>
      <c r="S802" s="2160" t="n">
        <f aca="false">M802</f>
        <v>0</v>
      </c>
      <c r="T802" s="0" t="n">
        <v>0</v>
      </c>
      <c r="U802" s="1441" t="n">
        <f aca="false">S802-T802</f>
        <v>0</v>
      </c>
      <c r="V802" s="2001" t="e">
        <f aca="false">U802/T802*100</f>
        <v>#DIV/0!</v>
      </c>
      <c r="W802" s="1441" t="e">
        <f aca="false">IF(V802&gt;40,"FAULT",IF(V802&lt;-40,"CHECK","OK"))</f>
        <v>#DIV/0!</v>
      </c>
    </row>
    <row r="803" customFormat="false" ht="15.75" hidden="false" customHeight="false" outlineLevel="0" collapsed="false">
      <c r="A803" s="2016" t="n">
        <v>13</v>
      </c>
      <c r="B803" s="2017" t="s">
        <v>3564</v>
      </c>
      <c r="C803" s="2152" t="n">
        <v>11</v>
      </c>
      <c r="D803" s="2158"/>
      <c r="E803" s="1028" t="s">
        <v>3565</v>
      </c>
      <c r="F803" s="2476" t="n">
        <v>1</v>
      </c>
      <c r="G803" s="2120" t="n">
        <v>0</v>
      </c>
      <c r="H803" s="2120" t="n">
        <v>0</v>
      </c>
      <c r="I803" s="2053" t="n">
        <f aca="false">H803-G803</f>
        <v>0</v>
      </c>
      <c r="J803" s="2027" t="n">
        <v>60000</v>
      </c>
      <c r="K803" s="2135"/>
      <c r="L803" s="2128" t="n">
        <f aca="false">I803*J803</f>
        <v>0</v>
      </c>
      <c r="M803" s="2128" t="n">
        <f aca="false">L803*$K$810/$L$810</f>
        <v>0</v>
      </c>
      <c r="N803" s="2214"/>
      <c r="O803" s="2155"/>
      <c r="R803" s="0" t="str">
        <f aca="false">B803</f>
        <v>11 kV Outgoing Feeder-10 (=F8)</v>
      </c>
      <c r="S803" s="2160" t="n">
        <f aca="false">M803</f>
        <v>0</v>
      </c>
      <c r="T803" s="0" t="n">
        <v>0</v>
      </c>
      <c r="U803" s="1441" t="n">
        <f aca="false">S803-T803</f>
        <v>0</v>
      </c>
      <c r="V803" s="2001" t="e">
        <f aca="false">U803/T803*100</f>
        <v>#DIV/0!</v>
      </c>
      <c r="W803" s="1441" t="e">
        <f aca="false">IF(V803&gt;40,"FAULT",IF(V803&lt;-40,"CHECK","OK"))</f>
        <v>#DIV/0!</v>
      </c>
    </row>
    <row r="804" customFormat="false" ht="15.75" hidden="false" customHeight="false" outlineLevel="0" collapsed="false">
      <c r="A804" s="2016" t="n">
        <v>14</v>
      </c>
      <c r="B804" s="2017" t="s">
        <v>3566</v>
      </c>
      <c r="C804" s="2152" t="n">
        <v>11</v>
      </c>
      <c r="D804" s="2158"/>
      <c r="E804" s="1028" t="s">
        <v>3567</v>
      </c>
      <c r="F804" s="2476" t="n">
        <v>1</v>
      </c>
      <c r="G804" s="2120" t="n">
        <v>0</v>
      </c>
      <c r="H804" s="2120" t="n">
        <v>0</v>
      </c>
      <c r="I804" s="2053" t="n">
        <f aca="false">H804-G804</f>
        <v>0</v>
      </c>
      <c r="J804" s="2027" t="n">
        <v>60000</v>
      </c>
      <c r="K804" s="2135"/>
      <c r="L804" s="2128" t="n">
        <f aca="false">I804*J804</f>
        <v>0</v>
      </c>
      <c r="M804" s="2128" t="n">
        <f aca="false">L804*$K$810/$L$810</f>
        <v>0</v>
      </c>
      <c r="N804" s="2214"/>
      <c r="O804" s="2155"/>
      <c r="R804" s="0" t="str">
        <f aca="false">B804</f>
        <v>11 kV Outgoing Feeder-11 (=F9)</v>
      </c>
      <c r="S804" s="2160" t="n">
        <f aca="false">M804</f>
        <v>0</v>
      </c>
      <c r="T804" s="0" t="n">
        <v>0</v>
      </c>
      <c r="U804" s="1441" t="n">
        <f aca="false">S804-T804</f>
        <v>0</v>
      </c>
      <c r="V804" s="2001" t="e">
        <f aca="false">U804/T804*100</f>
        <v>#DIV/0!</v>
      </c>
      <c r="W804" s="1441" t="e">
        <f aca="false">IF(V804&gt;40,"FAULT",IF(V804&lt;-40,"CHECK","OK"))</f>
        <v>#DIV/0!</v>
      </c>
    </row>
    <row r="805" customFormat="false" ht="15.75" hidden="false" customHeight="false" outlineLevel="0" collapsed="false">
      <c r="A805" s="2016" t="n">
        <v>15</v>
      </c>
      <c r="B805" s="2017" t="s">
        <v>3568</v>
      </c>
      <c r="C805" s="2152" t="n">
        <v>11</v>
      </c>
      <c r="D805" s="2158"/>
      <c r="E805" s="1028" t="s">
        <v>3569</v>
      </c>
      <c r="F805" s="2476" t="n">
        <v>1</v>
      </c>
      <c r="G805" s="2120" t="n">
        <v>116.01</v>
      </c>
      <c r="H805" s="2120" t="n">
        <v>135.99</v>
      </c>
      <c r="I805" s="2053" t="n">
        <f aca="false">H805-G805</f>
        <v>19.98</v>
      </c>
      <c r="J805" s="2027" t="n">
        <v>60000</v>
      </c>
      <c r="K805" s="2135"/>
      <c r="L805" s="2128" t="n">
        <f aca="false">I805*J805</f>
        <v>1198800</v>
      </c>
      <c r="M805" s="2128" t="n">
        <f aca="false">L805*$K$810/$L$810</f>
        <v>1201867.15539084</v>
      </c>
      <c r="N805" s="2214" t="s">
        <v>3452</v>
      </c>
      <c r="O805" s="2155"/>
      <c r="R805" s="0" t="str">
        <f aca="false">B805</f>
        <v>11 kV Nabinagar (=F10)</v>
      </c>
      <c r="S805" s="2160" t="n">
        <f aca="false">M805</f>
        <v>1201867.15539084</v>
      </c>
      <c r="T805" s="0" t="n">
        <v>1168078.04522426</v>
      </c>
      <c r="U805" s="1441" t="n">
        <f aca="false">S805-T805</f>
        <v>33789.1101665776</v>
      </c>
      <c r="V805" s="2001" t="n">
        <f aca="false">U805/T805*100</f>
        <v>2.89270997813254</v>
      </c>
      <c r="W805" s="1441" t="str">
        <f aca="false">IF(V805&gt;40,"FAULT",IF(V805&lt;-40,"CHECK","OK"))</f>
        <v>OK</v>
      </c>
    </row>
    <row r="806" customFormat="false" ht="15.75" hidden="false" customHeight="false" outlineLevel="0" collapsed="false">
      <c r="A806" s="2016" t="n">
        <v>16</v>
      </c>
      <c r="B806" s="2017" t="s">
        <v>3570</v>
      </c>
      <c r="C806" s="2152" t="n">
        <v>11</v>
      </c>
      <c r="D806" s="2158"/>
      <c r="E806" s="1028" t="s">
        <v>3571</v>
      </c>
      <c r="F806" s="2476" t="n">
        <v>1</v>
      </c>
      <c r="G806" s="2120" t="n">
        <v>48.55</v>
      </c>
      <c r="H806" s="2120" t="n">
        <v>58.08</v>
      </c>
      <c r="I806" s="2053" t="n">
        <f aca="false">H806-G806</f>
        <v>9.53</v>
      </c>
      <c r="J806" s="2027" t="n">
        <v>60000</v>
      </c>
      <c r="K806" s="2135"/>
      <c r="L806" s="2128" t="n">
        <f aca="false">I806*J806</f>
        <v>571800</v>
      </c>
      <c r="M806" s="2128" t="n">
        <f aca="false">L806*$K$810/$L$810</f>
        <v>573262.96250624</v>
      </c>
      <c r="N806" s="2214" t="s">
        <v>3452</v>
      </c>
      <c r="O806" s="2155"/>
      <c r="R806" s="0" t="str">
        <f aca="false">B806</f>
        <v>11 kV Dhalipara (=F11)</v>
      </c>
      <c r="S806" s="2160" t="n">
        <f aca="false">M806</f>
        <v>573262.96250624</v>
      </c>
      <c r="T806" s="0" t="n">
        <v>566596.044593847</v>
      </c>
      <c r="U806" s="1441" t="n">
        <f aca="false">S806-T806</f>
        <v>6666.91791239276</v>
      </c>
      <c r="V806" s="2001" t="n">
        <f aca="false">U806/T806*100</f>
        <v>1.17666156973824</v>
      </c>
      <c r="W806" s="1441" t="str">
        <f aca="false">IF(V806&gt;40,"FAULT",IF(V806&lt;-40,"CHECK","OK"))</f>
        <v>OK</v>
      </c>
    </row>
    <row r="807" customFormat="false" ht="15.75" hidden="false" customHeight="false" outlineLevel="0" collapsed="false">
      <c r="A807" s="2016" t="n">
        <v>17</v>
      </c>
      <c r="B807" s="2017" t="s">
        <v>3572</v>
      </c>
      <c r="C807" s="2152" t="n">
        <v>11</v>
      </c>
      <c r="D807" s="2158"/>
      <c r="E807" s="1028" t="s">
        <v>3573</v>
      </c>
      <c r="F807" s="2476" t="n">
        <v>1</v>
      </c>
      <c r="G807" s="2120" t="n">
        <v>1045.24</v>
      </c>
      <c r="H807" s="2120" t="n">
        <v>1064.3</v>
      </c>
      <c r="I807" s="2053" t="n">
        <f aca="false">H807-G807</f>
        <v>19.0599999999999</v>
      </c>
      <c r="J807" s="2027" t="n">
        <v>60000</v>
      </c>
      <c r="K807" s="2135"/>
      <c r="L807" s="2128" t="n">
        <f aca="false">I807*J807</f>
        <v>1143600</v>
      </c>
      <c r="M807" s="2128" t="n">
        <f aca="false">L807*$K$810/$L$810</f>
        <v>1146525.92501248</v>
      </c>
      <c r="N807" s="2214" t="s">
        <v>3452</v>
      </c>
      <c r="O807" s="2155"/>
      <c r="R807" s="0" t="str">
        <f aca="false">B807</f>
        <v>11 kV Etimkhana (=F12)</v>
      </c>
      <c r="S807" s="2160" t="n">
        <f aca="false">M807</f>
        <v>1146525.92501248</v>
      </c>
      <c r="T807" s="0" t="n">
        <v>1680540.70976137</v>
      </c>
      <c r="U807" s="1441" t="n">
        <f aca="false">S807-T807</f>
        <v>-534014.784748897</v>
      </c>
      <c r="V807" s="2001" t="n">
        <f aca="false">U807/T807*100</f>
        <v>-31.7763670732334</v>
      </c>
      <c r="W807" s="1441" t="str">
        <f aca="false">IF(V807&gt;40,"FAULT",IF(V807&lt;-40,"CHECK","OK"))</f>
        <v>OK</v>
      </c>
    </row>
    <row r="808" customFormat="false" ht="15.75" hidden="false" customHeight="false" outlineLevel="0" collapsed="false">
      <c r="A808" s="2016" t="n">
        <v>18</v>
      </c>
      <c r="B808" s="2139" t="s">
        <v>3574</v>
      </c>
      <c r="C808" s="2152" t="n">
        <v>11</v>
      </c>
      <c r="D808" s="2158"/>
      <c r="E808" s="1028" t="s">
        <v>3575</v>
      </c>
      <c r="F808" s="2476" t="n">
        <v>1</v>
      </c>
      <c r="G808" s="2120" t="n">
        <v>1234.36</v>
      </c>
      <c r="H808" s="2120" t="n">
        <v>1275.93</v>
      </c>
      <c r="I808" s="2053" t="n">
        <f aca="false">H808-G808</f>
        <v>41.5700000000002</v>
      </c>
      <c r="J808" s="2027" t="n">
        <v>60000</v>
      </c>
      <c r="K808" s="2135"/>
      <c r="L808" s="2128" t="n">
        <f aca="false">I808*J808</f>
        <v>2494200.00000001</v>
      </c>
      <c r="M808" s="2128" t="n">
        <f aca="false">L808*$K$810/$L$810</f>
        <v>2500581.46394381</v>
      </c>
      <c r="N808" s="2214" t="s">
        <v>3452</v>
      </c>
      <c r="O808" s="2155"/>
      <c r="R808" s="0" t="str">
        <f aca="false">B808</f>
        <v>11 kV Premroad (=F13)</v>
      </c>
      <c r="S808" s="2160" t="n">
        <f aca="false">M808</f>
        <v>2500581.46394381</v>
      </c>
      <c r="T808" s="0" t="n">
        <v>2536449.59665844</v>
      </c>
      <c r="U808" s="1441" t="n">
        <f aca="false">S808-T808</f>
        <v>-35868.1327146278</v>
      </c>
      <c r="V808" s="2001" t="n">
        <f aca="false">U808/T808*100</f>
        <v>-1.41410784436171</v>
      </c>
      <c r="W808" s="1441" t="str">
        <f aca="false">IF(V808&gt;40,"FAULT",IF(V808&lt;-40,"CHECK","OK"))</f>
        <v>OK</v>
      </c>
    </row>
    <row r="809" customFormat="false" ht="15.75" hidden="false" customHeight="false" outlineLevel="0" collapsed="false">
      <c r="A809" s="2016" t="n">
        <v>19</v>
      </c>
      <c r="B809" s="2017" t="s">
        <v>3576</v>
      </c>
      <c r="C809" s="2152" t="n">
        <v>11</v>
      </c>
      <c r="D809" s="2158"/>
      <c r="E809" s="1028" t="s">
        <v>3577</v>
      </c>
      <c r="F809" s="2476" t="n">
        <v>1</v>
      </c>
      <c r="G809" s="2120" t="n">
        <v>0</v>
      </c>
      <c r="H809" s="2120" t="n">
        <v>0</v>
      </c>
      <c r="I809" s="2053" t="n">
        <f aca="false">H809-G809</f>
        <v>0</v>
      </c>
      <c r="J809" s="2027" t="n">
        <v>60000</v>
      </c>
      <c r="K809" s="2135"/>
      <c r="L809" s="2128" t="n">
        <f aca="false">I809*J809</f>
        <v>0</v>
      </c>
      <c r="M809" s="2128" t="n">
        <f aca="false">L809*$K$810/$L$810</f>
        <v>0</v>
      </c>
      <c r="N809" s="2214"/>
      <c r="O809" s="2155"/>
      <c r="R809" s="0" t="str">
        <f aca="false">B809</f>
        <v>11 kV Outgoing Feeder-16 (=F14)</v>
      </c>
      <c r="S809" s="2160" t="n">
        <f aca="false">M809</f>
        <v>0</v>
      </c>
      <c r="T809" s="0" t="n">
        <v>0</v>
      </c>
      <c r="U809" s="1441" t="n">
        <f aca="false">S809-T809</f>
        <v>0</v>
      </c>
      <c r="V809" s="2001" t="e">
        <f aca="false">U809/T809*100</f>
        <v>#DIV/0!</v>
      </c>
      <c r="W809" s="1441" t="e">
        <f aca="false">IF(V809&gt;40,"FAULT",IF(V809&lt;-40,"CHECK","OK"))</f>
        <v>#DIV/0!</v>
      </c>
    </row>
    <row r="810" customFormat="false" ht="15.75" hidden="false" customHeight="false" outlineLevel="0" collapsed="false">
      <c r="A810" s="2132"/>
      <c r="B810" s="2142"/>
      <c r="C810" s="2143"/>
      <c r="D810" s="2143"/>
      <c r="E810" s="2932"/>
      <c r="F810" s="2145"/>
      <c r="G810" s="2145"/>
      <c r="H810" s="2145"/>
      <c r="I810" s="2145"/>
      <c r="J810" s="2142" t="s">
        <v>475</v>
      </c>
      <c r="K810" s="2121" t="n">
        <f aca="false">M792</f>
        <v>11234871.3019193</v>
      </c>
      <c r="L810" s="2130" t="n">
        <f aca="false">SUM(L794:L809)</f>
        <v>11206200</v>
      </c>
      <c r="M810" s="2130" t="n">
        <f aca="false">SUM(M794:M809)</f>
        <v>11234871.3019193</v>
      </c>
      <c r="N810" s="2325" t="n">
        <f aca="false">(M810-L810)/L810*100</f>
        <v>0.255852134704447</v>
      </c>
      <c r="O810" s="2167"/>
    </row>
    <row r="811" customFormat="false" ht="15.75" hidden="false" customHeight="false" outlineLevel="0" collapsed="false">
      <c r="D811" s="2462"/>
      <c r="K811" s="1441"/>
    </row>
    <row r="812" customFormat="false" ht="15.75" hidden="false" customHeight="false" outlineLevel="0" collapsed="false">
      <c r="A812" s="2077"/>
      <c r="B812" s="2078"/>
      <c r="C812" s="2051"/>
      <c r="D812" s="2418"/>
      <c r="F812" s="2169" t="s">
        <v>1234</v>
      </c>
      <c r="G812" s="2169"/>
      <c r="H812" s="2169"/>
      <c r="I812" s="2170" t="s">
        <v>212</v>
      </c>
      <c r="J812" s="2077"/>
      <c r="L812" s="2077"/>
      <c r="M812" s="2077"/>
      <c r="N812" s="2556"/>
      <c r="O812" s="2077"/>
    </row>
    <row r="813" customFormat="false" ht="15.75" hidden="false" customHeight="false" outlineLevel="0" collapsed="false">
      <c r="A813" s="2077"/>
      <c r="B813" s="2078"/>
      <c r="C813" s="2051"/>
      <c r="D813" s="2418"/>
      <c r="F813" s="2129" t="s">
        <v>3452</v>
      </c>
      <c r="G813" s="2017" t="s">
        <v>1367</v>
      </c>
      <c r="H813" s="2017"/>
      <c r="I813" s="2310" t="n">
        <f aca="false">SUM(M796:M799,M805:M808)</f>
        <v>11234871.3019193</v>
      </c>
      <c r="J813" s="2077"/>
      <c r="L813" s="2077"/>
      <c r="M813" s="2077"/>
      <c r="N813" s="2556"/>
      <c r="O813" s="2077" t="s">
        <v>122</v>
      </c>
    </row>
    <row r="814" customFormat="false" ht="15.75" hidden="false" customHeight="false" outlineLevel="0" collapsed="false">
      <c r="A814" s="2077"/>
      <c r="B814" s="2078"/>
      <c r="C814" s="2051"/>
      <c r="D814" s="2418"/>
      <c r="F814" s="2129"/>
      <c r="G814" s="2017"/>
      <c r="H814" s="2017"/>
      <c r="I814" s="2171"/>
      <c r="J814" s="2077"/>
      <c r="L814" s="2077"/>
      <c r="M814" s="2077"/>
      <c r="N814" s="2556"/>
      <c r="O814" s="2077"/>
    </row>
    <row r="815" customFormat="false" ht="15.75" hidden="false" customHeight="false" outlineLevel="0" collapsed="false">
      <c r="A815" s="2077"/>
      <c r="B815" s="2078"/>
      <c r="C815" s="2051"/>
      <c r="D815" s="2418"/>
      <c r="F815" s="2129"/>
      <c r="G815" s="2017"/>
      <c r="H815" s="2017"/>
      <c r="I815" s="2171"/>
      <c r="J815" s="2077"/>
      <c r="L815" s="2077"/>
      <c r="M815" s="2077"/>
      <c r="N815" s="2556"/>
      <c r="O815" s="2077"/>
    </row>
    <row r="816" customFormat="false" ht="15.75" hidden="false" customHeight="false" outlineLevel="0" collapsed="false">
      <c r="A816" s="2077"/>
      <c r="B816" s="2078"/>
      <c r="C816" s="2051"/>
      <c r="D816" s="2418"/>
      <c r="E816" s="2051"/>
      <c r="F816" s="2129"/>
      <c r="G816" s="2017"/>
      <c r="H816" s="2017"/>
      <c r="I816" s="2171"/>
      <c r="J816" s="2077"/>
      <c r="L816" s="2077"/>
      <c r="M816" s="2077"/>
      <c r="N816" s="2556"/>
      <c r="O816" s="2077"/>
    </row>
    <row r="817" customFormat="false" ht="15.75" hidden="false" customHeight="false" outlineLevel="0" collapsed="false">
      <c r="A817" s="2077"/>
      <c r="B817" s="2078"/>
      <c r="C817" s="2051"/>
      <c r="D817" s="2418"/>
      <c r="F817" s="2260"/>
      <c r="G817" s="2017"/>
      <c r="H817" s="2017"/>
      <c r="I817" s="2171"/>
      <c r="J817" s="2077"/>
      <c r="L817" s="2077"/>
      <c r="M817" s="2077"/>
      <c r="N817" s="2556"/>
      <c r="O817" s="2077"/>
    </row>
    <row r="818" customFormat="false" ht="15.75" hidden="false" customHeight="true" outlineLevel="0" collapsed="false">
      <c r="F818" s="2241" t="s">
        <v>1239</v>
      </c>
      <c r="G818" s="2241"/>
      <c r="H818" s="2241"/>
      <c r="I818" s="2242" t="n">
        <f aca="false">SUM(I813:I817)</f>
        <v>11234871.3019193</v>
      </c>
      <c r="J818" s="2130" t="n">
        <f aca="false">I818-M810</f>
        <v>0</v>
      </c>
    </row>
    <row r="819" customFormat="false" ht="15.75" hidden="false" customHeight="false" outlineLevel="0" collapsed="false">
      <c r="A819" s="2077"/>
      <c r="B819" s="2078"/>
      <c r="C819" s="2051"/>
      <c r="D819" s="2418"/>
      <c r="F819" s="2103"/>
      <c r="G819" s="2077"/>
      <c r="H819" s="2077"/>
      <c r="I819" s="2077"/>
      <c r="J819" s="2077"/>
      <c r="L819" s="2077"/>
      <c r="M819" s="2077"/>
      <c r="N819" s="2556"/>
      <c r="O819" s="2077"/>
    </row>
    <row r="820" customFormat="false" ht="15.75" hidden="false" customHeight="false" outlineLevel="0" collapsed="false">
      <c r="A820" s="2077"/>
      <c r="B820" s="2078"/>
      <c r="C820" s="2051"/>
      <c r="D820" s="2418"/>
      <c r="E820" s="2686"/>
      <c r="F820" s="2077"/>
      <c r="G820" s="2077"/>
      <c r="H820" s="2077"/>
      <c r="I820" s="2077"/>
      <c r="J820" s="2077"/>
      <c r="K820" s="2080"/>
      <c r="L820" s="2077"/>
      <c r="M820" s="2077"/>
      <c r="N820" s="2556"/>
      <c r="O820" s="2077"/>
    </row>
    <row r="821" customFormat="false" ht="15.75" hidden="false" customHeight="false" outlineLevel="0" collapsed="false">
      <c r="A821" s="2077"/>
      <c r="B821" s="2078"/>
      <c r="C821" s="2051"/>
      <c r="D821" s="2418"/>
      <c r="E821" s="2686"/>
      <c r="F821" s="2077"/>
      <c r="G821" s="2077"/>
      <c r="H821" s="2077"/>
      <c r="I821" s="2077"/>
      <c r="J821" s="2077"/>
      <c r="K821" s="2080"/>
      <c r="L821" s="2077"/>
      <c r="M821" s="2077"/>
      <c r="N821" s="2556"/>
      <c r="O821" s="2077"/>
    </row>
    <row r="822" customFormat="false" ht="15.75" hidden="false" customHeight="false" outlineLevel="0" collapsed="false">
      <c r="A822" s="2077"/>
      <c r="B822" s="2078"/>
      <c r="C822" s="2051"/>
      <c r="D822" s="2418"/>
      <c r="E822" s="2686"/>
      <c r="F822" s="2077"/>
      <c r="G822" s="2077"/>
      <c r="H822" s="2077"/>
      <c r="I822" s="2077"/>
      <c r="J822" s="2077"/>
      <c r="K822" s="2080"/>
      <c r="L822" s="2077"/>
      <c r="M822" s="2077"/>
      <c r="N822" s="2556"/>
      <c r="O822" s="2077"/>
    </row>
    <row r="823" customFormat="false" ht="15.75" hidden="false" customHeight="false" outlineLevel="0" collapsed="false">
      <c r="A823" s="2077"/>
      <c r="B823" s="2078"/>
      <c r="C823" s="2051"/>
      <c r="D823" s="2418"/>
      <c r="E823" s="2686"/>
      <c r="F823" s="2077"/>
      <c r="G823" s="2077"/>
      <c r="H823" s="2077"/>
      <c r="I823" s="2077"/>
      <c r="J823" s="2077"/>
      <c r="K823" s="2080"/>
      <c r="L823" s="2077"/>
      <c r="M823" s="2077"/>
      <c r="N823" s="2556"/>
      <c r="O823" s="2077"/>
    </row>
    <row r="824" customFormat="false" ht="15.75" hidden="false" customHeight="false" outlineLevel="0" collapsed="false">
      <c r="A824" s="2077"/>
      <c r="B824" s="2051"/>
      <c r="C824" s="2051"/>
      <c r="D824" s="2418"/>
      <c r="E824" s="2686"/>
      <c r="F824" s="2077"/>
      <c r="G824" s="2077"/>
      <c r="H824" s="2077"/>
      <c r="I824" s="2077"/>
      <c r="J824" s="2077"/>
      <c r="K824" s="2080"/>
      <c r="L824" s="2077"/>
      <c r="M824" s="2077"/>
      <c r="N824" s="2556"/>
      <c r="O824" s="2077"/>
    </row>
    <row r="825" customFormat="false" ht="15.75" hidden="false" customHeight="false" outlineLevel="0" collapsed="false">
      <c r="A825" s="2077"/>
      <c r="B825" s="2051"/>
      <c r="C825" s="2051"/>
      <c r="D825" s="2418"/>
      <c r="E825" s="2686"/>
      <c r="F825" s="2077"/>
      <c r="G825" s="2077"/>
      <c r="H825" s="2077"/>
      <c r="I825" s="2077"/>
      <c r="J825" s="2077"/>
      <c r="K825" s="2080"/>
      <c r="L825" s="2077"/>
      <c r="M825" s="2077"/>
      <c r="N825" s="2556"/>
      <c r="O825" s="2077"/>
    </row>
    <row r="826" customFormat="false" ht="15.75" hidden="false" customHeight="false" outlineLevel="0" collapsed="false">
      <c r="A826" s="2077"/>
      <c r="B826" s="2078"/>
      <c r="C826" s="2051"/>
      <c r="D826" s="2418"/>
      <c r="E826" s="2686"/>
      <c r="F826" s="2077"/>
      <c r="G826" s="2077"/>
      <c r="H826" s="2077"/>
      <c r="I826" s="2077"/>
      <c r="J826" s="2077"/>
      <c r="K826" s="2080"/>
      <c r="L826" s="2077"/>
      <c r="M826" s="2077"/>
      <c r="N826" s="2556"/>
      <c r="O826" s="2077"/>
    </row>
    <row r="827" customFormat="false" ht="15.75" hidden="false" customHeight="false" outlineLevel="0" collapsed="false">
      <c r="A827" s="2077"/>
      <c r="B827" s="2078"/>
      <c r="C827" s="2051"/>
      <c r="D827" s="2418"/>
      <c r="E827" s="2686"/>
      <c r="F827" s="2077"/>
      <c r="G827" s="2077"/>
      <c r="H827" s="2077"/>
      <c r="I827" s="2077"/>
      <c r="J827" s="2077"/>
      <c r="K827" s="2080"/>
      <c r="L827" s="2077"/>
      <c r="M827" s="2077"/>
      <c r="N827" s="2556"/>
      <c r="O827" s="2077"/>
    </row>
    <row r="828" customFormat="false" ht="15.75" hidden="false" customHeight="false" outlineLevel="0" collapsed="false">
      <c r="A828" s="2077"/>
      <c r="B828" s="2078"/>
      <c r="C828" s="2051"/>
      <c r="D828" s="2418"/>
      <c r="E828" s="2686"/>
      <c r="F828" s="2077"/>
      <c r="G828" s="2077"/>
      <c r="H828" s="2077"/>
      <c r="I828" s="2077"/>
      <c r="J828" s="2077"/>
      <c r="K828" s="2080"/>
      <c r="L828" s="2077"/>
      <c r="M828" s="2077"/>
      <c r="N828" s="2556"/>
      <c r="O828" s="2077"/>
    </row>
    <row r="829" customFormat="false" ht="25.5" hidden="false" customHeight="false" outlineLevel="0" collapsed="false">
      <c r="A829" s="2174"/>
      <c r="B829" s="2175"/>
      <c r="C829" s="2175"/>
      <c r="D829" s="2175"/>
      <c r="E829" s="2175"/>
      <c r="F829" s="2175"/>
      <c r="G829" s="2175"/>
      <c r="H829" s="2175"/>
      <c r="I829" s="2175"/>
      <c r="J829" s="2175"/>
      <c r="K829" s="2175"/>
      <c r="L829" s="2175"/>
      <c r="M829" s="2175"/>
      <c r="N829" s="2556"/>
      <c r="O829" s="2077"/>
    </row>
    <row r="830" customFormat="false" ht="15.75" hidden="false" customHeight="false" outlineLevel="0" collapsed="false">
      <c r="A830" s="2077"/>
      <c r="B830" s="2078"/>
      <c r="C830" s="2051"/>
      <c r="D830" s="2418"/>
      <c r="E830" s="2686"/>
      <c r="F830" s="2077"/>
      <c r="G830" s="2077"/>
      <c r="H830" s="2077"/>
      <c r="I830" s="2077"/>
      <c r="J830" s="2077"/>
      <c r="K830" s="2080"/>
      <c r="L830" s="2077"/>
      <c r="M830" s="2077"/>
      <c r="N830" s="2556"/>
      <c r="O830" s="2077"/>
    </row>
    <row r="831" customFormat="false" ht="15.75" hidden="false" customHeight="false" outlineLevel="0" collapsed="false">
      <c r="A831" s="2077"/>
      <c r="B831" s="2078"/>
      <c r="C831" s="2051"/>
      <c r="D831" s="2418"/>
      <c r="E831" s="2686"/>
      <c r="F831" s="2077"/>
      <c r="G831" s="2077"/>
      <c r="H831" s="2077"/>
      <c r="I831" s="2077"/>
      <c r="J831" s="2077"/>
      <c r="K831" s="2080"/>
      <c r="L831" s="2077"/>
      <c r="M831" s="2077"/>
      <c r="N831" s="2556"/>
      <c r="O831" s="2077"/>
    </row>
    <row r="832" customFormat="false" ht="31.5" hidden="false" customHeight="false" outlineLevel="0" collapsed="false">
      <c r="A832" s="2270" t="s">
        <v>3578</v>
      </c>
      <c r="B832" s="2270"/>
      <c r="C832" s="2270"/>
      <c r="D832" s="2270"/>
      <c r="E832" s="2270"/>
      <c r="F832" s="2270"/>
      <c r="G832" s="2270"/>
      <c r="H832" s="2270"/>
      <c r="I832" s="2270"/>
      <c r="J832" s="2270"/>
      <c r="K832" s="2270"/>
      <c r="L832" s="2270"/>
      <c r="M832" s="2270"/>
      <c r="N832" s="2270"/>
      <c r="O832" s="1989" t="str">
        <f aca="false">$O$6</f>
        <v>Month June-2023</v>
      </c>
      <c r="R832" s="1990" t="s">
        <v>1069</v>
      </c>
      <c r="S832" s="1991" t="str">
        <f aca="false">O832</f>
        <v>Month June-2023</v>
      </c>
      <c r="T832" s="1990" t="s">
        <v>1070</v>
      </c>
      <c r="U832" s="1990" t="s">
        <v>1071</v>
      </c>
      <c r="V832" s="1990" t="s">
        <v>2997</v>
      </c>
      <c r="W832" s="1990" t="s">
        <v>1073</v>
      </c>
    </row>
    <row r="833" customFormat="false" ht="15.75" hidden="false" customHeight="true" outlineLevel="0" collapsed="false">
      <c r="A833" s="1992" t="s">
        <v>794</v>
      </c>
      <c r="B833" s="1993" t="s">
        <v>1074</v>
      </c>
      <c r="C833" s="1994" t="s">
        <v>1075</v>
      </c>
      <c r="D833" s="1994"/>
      <c r="E833" s="1994"/>
      <c r="F833" s="1996" t="s">
        <v>45</v>
      </c>
      <c r="G833" s="1996" t="s">
        <v>1076</v>
      </c>
      <c r="H833" s="1996"/>
      <c r="I833" s="1996"/>
      <c r="J833" s="1996" t="s">
        <v>29</v>
      </c>
      <c r="K833" s="1996" t="s">
        <v>1077</v>
      </c>
      <c r="L833" s="1996"/>
      <c r="M833" s="1994" t="s">
        <v>1134</v>
      </c>
      <c r="N833" s="2868"/>
      <c r="O833" s="1997" t="s">
        <v>479</v>
      </c>
    </row>
    <row r="834" customFormat="false" ht="15.75" hidden="false" customHeight="false" outlineLevel="0" collapsed="false">
      <c r="A834" s="1992"/>
      <c r="B834" s="1993"/>
      <c r="C834" s="1998" t="s">
        <v>1079</v>
      </c>
      <c r="D834" s="1998"/>
      <c r="E834" s="2869" t="s">
        <v>1080</v>
      </c>
      <c r="F834" s="1996"/>
      <c r="G834" s="2249" t="n">
        <f aca="false">'NORTH-1'!$H$8</f>
        <v>44929</v>
      </c>
      <c r="H834" s="2249" t="n">
        <f aca="false">'NORTH-1'!$H$8</f>
        <v>44929</v>
      </c>
      <c r="I834" s="2000" t="s">
        <v>47</v>
      </c>
      <c r="J834" s="1996"/>
      <c r="K834" s="2000" t="s">
        <v>1081</v>
      </c>
      <c r="L834" s="2000" t="s">
        <v>1082</v>
      </c>
      <c r="M834" s="1994" t="s">
        <v>1083</v>
      </c>
      <c r="N834" s="2870" t="s">
        <v>741</v>
      </c>
      <c r="O834" s="1997"/>
      <c r="S834" s="1441" t="n">
        <v>15283200.0000001</v>
      </c>
      <c r="T834" s="1441" t="n">
        <v>15283200.0000001</v>
      </c>
      <c r="U834" s="1441" t="n">
        <f aca="false">S834-T834</f>
        <v>0</v>
      </c>
      <c r="V834" s="2001" t="n">
        <f aca="false">U834/T834*100</f>
        <v>0</v>
      </c>
      <c r="W834" s="1441" t="str">
        <f aca="false">IF(V834&gt;40,"FAULT",IF(V834&lt;-40,"CHECK","OK"))</f>
        <v>OK</v>
      </c>
    </row>
    <row r="835" customFormat="false" ht="15.75" hidden="false" customHeight="false" outlineLevel="0" collapsed="false">
      <c r="A835" s="2002" t="n">
        <v>1</v>
      </c>
      <c r="B835" s="2003" t="n">
        <v>2</v>
      </c>
      <c r="C835" s="2004" t="n">
        <v>4</v>
      </c>
      <c r="D835" s="2004"/>
      <c r="E835" s="2871" t="n">
        <v>5</v>
      </c>
      <c r="F835" s="2002" t="n">
        <v>7</v>
      </c>
      <c r="G835" s="2002" t="n">
        <v>9</v>
      </c>
      <c r="H835" s="2002" t="n">
        <v>9</v>
      </c>
      <c r="I835" s="2002" t="s">
        <v>1084</v>
      </c>
      <c r="J835" s="2002" t="n">
        <v>11</v>
      </c>
      <c r="K835" s="2002" t="s">
        <v>1085</v>
      </c>
      <c r="L835" s="2002" t="s">
        <v>1086</v>
      </c>
      <c r="M835" s="2002" t="n">
        <v>14</v>
      </c>
      <c r="N835" s="2872" t="n">
        <v>15</v>
      </c>
      <c r="O835" s="2002" t="n">
        <v>16</v>
      </c>
    </row>
    <row r="836" customFormat="false" ht="15.75" hidden="false" customHeight="false" outlineLevel="0" collapsed="false">
      <c r="A836" s="2016"/>
      <c r="B836" s="2008" t="s">
        <v>3579</v>
      </c>
      <c r="C836" s="2009"/>
      <c r="D836" s="2009"/>
      <c r="E836" s="2731"/>
      <c r="F836" s="2009"/>
      <c r="G836" s="2009"/>
      <c r="H836" s="2009"/>
      <c r="I836" s="2009"/>
      <c r="J836" s="2009"/>
      <c r="K836" s="2010"/>
      <c r="L836" s="2009"/>
      <c r="M836" s="2013"/>
      <c r="N836" s="2873"/>
      <c r="O836" s="2027"/>
    </row>
    <row r="837" customFormat="false" ht="15.75" hidden="false" customHeight="false" outlineLevel="0" collapsed="false">
      <c r="A837" s="2176" t="n">
        <f aca="false">A753</f>
        <v>9</v>
      </c>
      <c r="B837" s="2177" t="str">
        <f aca="false">B753</f>
        <v>33 kV Dapa Circuit-1 (=H1)</v>
      </c>
      <c r="C837" s="2178" t="n">
        <f aca="false">C753</f>
        <v>33</v>
      </c>
      <c r="D837" s="2179" t="str">
        <f aca="false">D753</f>
        <v>Main</v>
      </c>
      <c r="E837" s="3044" t="str">
        <f aca="false">E753</f>
        <v>041808902822</v>
      </c>
      <c r="F837" s="2509" t="n">
        <f aca="false">F753</f>
        <v>1</v>
      </c>
      <c r="G837" s="2181" t="n">
        <f aca="false">G753</f>
        <v>712.24</v>
      </c>
      <c r="H837" s="2181" t="n">
        <f aca="false">H753</f>
        <v>729.74</v>
      </c>
      <c r="I837" s="2181" t="n">
        <f aca="false">I753</f>
        <v>17.5</v>
      </c>
      <c r="J837" s="2178" t="n">
        <f aca="false">J753</f>
        <v>360000</v>
      </c>
      <c r="K837" s="2184" t="n">
        <f aca="false">K753</f>
        <v>0</v>
      </c>
      <c r="L837" s="2186" t="n">
        <f aca="false">L753</f>
        <v>6300000</v>
      </c>
      <c r="M837" s="2186" t="n">
        <f aca="false">M753</f>
        <v>6294885.20118208</v>
      </c>
      <c r="N837" s="2214"/>
      <c r="O837" s="2187"/>
    </row>
    <row r="838" customFormat="false" ht="15.75" hidden="false" customHeight="false" outlineLevel="0" collapsed="false">
      <c r="A838" s="2176" t="n">
        <f aca="false">A754</f>
        <v>0</v>
      </c>
      <c r="B838" s="2177" t="n">
        <f aca="false">B754</f>
        <v>0</v>
      </c>
      <c r="C838" s="2178" t="n">
        <f aca="false">C754</f>
        <v>33</v>
      </c>
      <c r="D838" s="2179" t="str">
        <f aca="false">D754</f>
        <v>Backup</v>
      </c>
      <c r="E838" s="3044" t="str">
        <f aca="false">E754</f>
        <v>041808904220</v>
      </c>
      <c r="F838" s="2509" t="n">
        <f aca="false">F754</f>
        <v>1</v>
      </c>
      <c r="G838" s="2181" t="n">
        <f aca="false">G754</f>
        <v>711.88</v>
      </c>
      <c r="H838" s="2181" t="n">
        <f aca="false">H754</f>
        <v>729.37</v>
      </c>
      <c r="I838" s="2181" t="n">
        <f aca="false">I754</f>
        <v>17.49</v>
      </c>
      <c r="J838" s="2178" t="n">
        <f aca="false">J754</f>
        <v>360000</v>
      </c>
      <c r="K838" s="2184" t="n">
        <f aca="false">K754</f>
        <v>0</v>
      </c>
      <c r="L838" s="2186" t="n">
        <f aca="false">L754</f>
        <v>6296400</v>
      </c>
      <c r="M838" s="2186" t="n">
        <f aca="false">M754</f>
        <v>6291288.12392427</v>
      </c>
      <c r="N838" s="2214"/>
      <c r="O838" s="2187"/>
    </row>
    <row r="839" customFormat="false" ht="15.75" hidden="false" customHeight="false" outlineLevel="0" collapsed="false">
      <c r="A839" s="2176" t="n">
        <f aca="false">A761</f>
        <v>17</v>
      </c>
      <c r="B839" s="2177" t="str">
        <f aca="false">B761</f>
        <v>33 kV Dapa Circuit-2 (=H11)</v>
      </c>
      <c r="C839" s="2178" t="n">
        <f aca="false">C761</f>
        <v>33</v>
      </c>
      <c r="D839" s="2179" t="str">
        <f aca="false">D761</f>
        <v>Main</v>
      </c>
      <c r="E839" s="3044" t="str">
        <f aca="false">E761</f>
        <v>041808902825</v>
      </c>
      <c r="F839" s="2509" t="n">
        <f aca="false">F761</f>
        <v>1</v>
      </c>
      <c r="G839" s="2181" t="n">
        <f aca="false">G761</f>
        <v>489.77</v>
      </c>
      <c r="H839" s="2181" t="n">
        <f aca="false">H761</f>
        <v>502.29</v>
      </c>
      <c r="I839" s="2181" t="n">
        <f aca="false">I761</f>
        <v>12.52</v>
      </c>
      <c r="J839" s="2178" t="n">
        <f aca="false">J761</f>
        <v>360000</v>
      </c>
      <c r="K839" s="2184" t="n">
        <f aca="false">K761</f>
        <v>0</v>
      </c>
      <c r="L839" s="2186" t="n">
        <f aca="false">L761</f>
        <v>4507200.00000001</v>
      </c>
      <c r="M839" s="2186" t="n">
        <f aca="false">M761</f>
        <v>4503540.72678856</v>
      </c>
      <c r="N839" s="2214"/>
      <c r="O839" s="2187"/>
    </row>
    <row r="840" customFormat="false" ht="15.75" hidden="false" customHeight="false" outlineLevel="0" collapsed="false">
      <c r="A840" s="2176" t="n">
        <f aca="false">A762</f>
        <v>0</v>
      </c>
      <c r="B840" s="2177" t="n">
        <f aca="false">B762</f>
        <v>0</v>
      </c>
      <c r="C840" s="2178" t="n">
        <f aca="false">C762</f>
        <v>33</v>
      </c>
      <c r="D840" s="2179" t="str">
        <f aca="false">D762</f>
        <v>Backup</v>
      </c>
      <c r="E840" s="3044" t="str">
        <f aca="false">E762</f>
        <v>041808904219</v>
      </c>
      <c r="F840" s="2509" t="n">
        <f aca="false">F762</f>
        <v>1</v>
      </c>
      <c r="G840" s="2181" t="n">
        <f aca="false">G762</f>
        <v>490.06</v>
      </c>
      <c r="H840" s="2181" t="n">
        <f aca="false">H762</f>
        <v>502.59</v>
      </c>
      <c r="I840" s="2181" t="n">
        <f aca="false">I762</f>
        <v>12.53</v>
      </c>
      <c r="J840" s="2178" t="n">
        <f aca="false">J762</f>
        <v>360000</v>
      </c>
      <c r="K840" s="2184" t="n">
        <f aca="false">K762</f>
        <v>0</v>
      </c>
      <c r="L840" s="2186" t="n">
        <f aca="false">L762</f>
        <v>4510799.99999999</v>
      </c>
      <c r="M840" s="2186" t="n">
        <f aca="false">M762</f>
        <v>4507137.80404636</v>
      </c>
      <c r="N840" s="2214"/>
      <c r="O840" s="2187"/>
    </row>
    <row r="841" customFormat="false" ht="15.75" hidden="false" customHeight="false" outlineLevel="0" collapsed="false">
      <c r="A841" s="2027"/>
      <c r="B841" s="2008" t="s">
        <v>3580</v>
      </c>
      <c r="C841" s="2009"/>
      <c r="D841" s="2009"/>
      <c r="E841" s="2731"/>
      <c r="F841" s="2009"/>
      <c r="G841" s="2009"/>
      <c r="H841" s="2009"/>
      <c r="I841" s="2009"/>
      <c r="J841" s="2142" t="s">
        <v>475</v>
      </c>
      <c r="K841" s="2130" t="n">
        <f aca="false">SUM(K837:K840)</f>
        <v>0</v>
      </c>
      <c r="L841" s="2130" t="n">
        <f aca="false">L837+L839</f>
        <v>10807200</v>
      </c>
      <c r="M841" s="2130" t="n">
        <f aca="false">M837+M839</f>
        <v>10798425.9279706</v>
      </c>
      <c r="N841" s="2873"/>
      <c r="O841" s="2151"/>
    </row>
    <row r="842" customFormat="false" ht="15.75" hidden="false" customHeight="false" outlineLevel="0" collapsed="false">
      <c r="A842" s="2027" t="n">
        <v>5</v>
      </c>
      <c r="B842" s="2017" t="s">
        <v>3581</v>
      </c>
      <c r="C842" s="2018" t="n">
        <v>33</v>
      </c>
      <c r="D842" s="2233" t="s">
        <v>76</v>
      </c>
      <c r="E842" s="1028"/>
      <c r="F842" s="2071" t="n">
        <v>1</v>
      </c>
      <c r="G842" s="2212" t="n">
        <v>175998960</v>
      </c>
      <c r="H842" s="2212" t="n">
        <v>180495536</v>
      </c>
      <c r="I842" s="2053" t="n">
        <f aca="false">H842-G842</f>
        <v>4496576</v>
      </c>
      <c r="J842" s="2027" t="n">
        <v>1</v>
      </c>
      <c r="K842" s="2024" t="n">
        <f aca="false">F842*I842*J842</f>
        <v>4496576</v>
      </c>
      <c r="L842" s="2128"/>
      <c r="M842" s="2128"/>
      <c r="N842" s="2214"/>
      <c r="O842" s="2151"/>
    </row>
    <row r="843" customFormat="false" ht="15.75" hidden="false" customHeight="false" outlineLevel="0" collapsed="false">
      <c r="A843" s="2027" t="n">
        <v>6</v>
      </c>
      <c r="B843" s="2017" t="s">
        <v>3582</v>
      </c>
      <c r="C843" s="2018" t="n">
        <v>33</v>
      </c>
      <c r="D843" s="2233" t="s">
        <v>76</v>
      </c>
      <c r="E843" s="1028" t="s">
        <v>3583</v>
      </c>
      <c r="F843" s="2071" t="n">
        <v>1</v>
      </c>
      <c r="G843" s="2212" t="n">
        <v>108089912</v>
      </c>
      <c r="H843" s="2212" t="n">
        <v>108089912</v>
      </c>
      <c r="I843" s="2053" t="n">
        <f aca="false">H843-G843</f>
        <v>0</v>
      </c>
      <c r="J843" s="2027" t="n">
        <v>1</v>
      </c>
      <c r="K843" s="2024" t="n">
        <f aca="false">F843*I843*J843</f>
        <v>0</v>
      </c>
      <c r="L843" s="2128"/>
      <c r="M843" s="2128"/>
      <c r="N843" s="2214"/>
      <c r="O843" s="2151"/>
    </row>
    <row r="844" customFormat="false" ht="15.75" hidden="false" customHeight="false" outlineLevel="0" collapsed="false">
      <c r="A844" s="2027" t="n">
        <v>8</v>
      </c>
      <c r="B844" s="2017" t="s">
        <v>3584</v>
      </c>
      <c r="C844" s="2018" t="n">
        <v>33</v>
      </c>
      <c r="D844" s="2233" t="s">
        <v>67</v>
      </c>
      <c r="E844" s="1028" t="s">
        <v>3585</v>
      </c>
      <c r="F844" s="2071" t="n">
        <v>1</v>
      </c>
      <c r="G844" s="2212" t="n">
        <v>23104980</v>
      </c>
      <c r="H844" s="2212" t="n">
        <v>23104980</v>
      </c>
      <c r="I844" s="2053" t="n">
        <f aca="false">H844-G844</f>
        <v>0</v>
      </c>
      <c r="J844" s="2027" t="n">
        <v>1</v>
      </c>
      <c r="K844" s="2024"/>
      <c r="L844" s="2128" t="n">
        <f aca="false">I844*F844*J844</f>
        <v>0</v>
      </c>
      <c r="M844" s="2128"/>
      <c r="N844" s="2214"/>
      <c r="O844" s="2151"/>
    </row>
    <row r="845" customFormat="false" ht="15.75" hidden="false" customHeight="false" outlineLevel="0" collapsed="false">
      <c r="A845" s="2027"/>
      <c r="B845" s="2017"/>
      <c r="C845" s="2018" t="n">
        <v>33</v>
      </c>
      <c r="D845" s="2233" t="s">
        <v>76</v>
      </c>
      <c r="E845" s="1028" t="s">
        <v>3585</v>
      </c>
      <c r="F845" s="2071" t="n">
        <v>1</v>
      </c>
      <c r="G845" s="2212" t="n">
        <v>3086100</v>
      </c>
      <c r="H845" s="2212" t="n">
        <v>3086100</v>
      </c>
      <c r="I845" s="2053" t="n">
        <f aca="false">H845-G845</f>
        <v>0</v>
      </c>
      <c r="J845" s="2027" t="n">
        <v>1</v>
      </c>
      <c r="K845" s="2024" t="n">
        <f aca="false">F845*I845*J845</f>
        <v>0</v>
      </c>
      <c r="L845" s="2128"/>
      <c r="M845" s="2128"/>
      <c r="N845" s="2214"/>
      <c r="O845" s="2151"/>
    </row>
    <row r="846" customFormat="false" ht="15.75" hidden="false" customHeight="false" outlineLevel="0" collapsed="false">
      <c r="A846" s="2027" t="n">
        <v>9</v>
      </c>
      <c r="B846" s="2017" t="s">
        <v>3586</v>
      </c>
      <c r="C846" s="2018" t="n">
        <v>33</v>
      </c>
      <c r="D846" s="2233" t="s">
        <v>76</v>
      </c>
      <c r="E846" s="1028"/>
      <c r="F846" s="2071" t="n">
        <v>1</v>
      </c>
      <c r="G846" s="2212" t="n">
        <v>255965664</v>
      </c>
      <c r="H846" s="2212" t="n">
        <v>262254512</v>
      </c>
      <c r="I846" s="2053" t="n">
        <f aca="false">H846-G846</f>
        <v>6288848</v>
      </c>
      <c r="J846" s="2027" t="n">
        <v>1</v>
      </c>
      <c r="K846" s="2024" t="n">
        <f aca="false">F846*I846*J846</f>
        <v>6288848</v>
      </c>
      <c r="L846" s="2128"/>
      <c r="M846" s="2128"/>
      <c r="N846" s="2214"/>
      <c r="O846" s="2151"/>
    </row>
    <row r="847" customFormat="false" ht="15.75" hidden="false" customHeight="false" outlineLevel="0" collapsed="false">
      <c r="A847" s="2027"/>
      <c r="B847" s="2189"/>
      <c r="C847" s="2190"/>
      <c r="D847" s="2191"/>
      <c r="E847" s="1066"/>
      <c r="F847" s="2511"/>
      <c r="G847" s="2193"/>
      <c r="H847" s="2193" t="n">
        <v>0</v>
      </c>
      <c r="I847" s="2204"/>
      <c r="J847" s="2142" t="s">
        <v>475</v>
      </c>
      <c r="K847" s="2130" t="n">
        <f aca="false">SUM(K842:K846)</f>
        <v>10785424</v>
      </c>
      <c r="L847" s="2130" t="n">
        <f aca="false">SUM(L842:L846)</f>
        <v>0</v>
      </c>
      <c r="M847" s="2130" t="n">
        <f aca="false">SUM(M842:M846)</f>
        <v>0</v>
      </c>
      <c r="N847" s="2915"/>
      <c r="O847" s="2151"/>
    </row>
    <row r="848" customFormat="false" ht="15.75" hidden="false" customHeight="false" outlineLevel="0" collapsed="false">
      <c r="A848" s="2027"/>
      <c r="B848" s="2058" t="s">
        <v>3587</v>
      </c>
      <c r="C848" s="2059"/>
      <c r="D848" s="2059"/>
      <c r="E848" s="2780"/>
      <c r="F848" s="2059"/>
      <c r="G848" s="2059"/>
      <c r="H848" s="2059" t="n">
        <v>0</v>
      </c>
      <c r="I848" s="2059"/>
      <c r="J848" s="2059"/>
      <c r="K848" s="2060"/>
      <c r="L848" s="2059"/>
      <c r="M848" s="2063"/>
      <c r="N848" s="2843"/>
      <c r="O848" s="2015"/>
    </row>
    <row r="849" customFormat="false" ht="15.75" hidden="false" customHeight="false" outlineLevel="0" collapsed="false">
      <c r="A849" s="2027"/>
      <c r="B849" s="2017" t="s">
        <v>1251</v>
      </c>
      <c r="C849" s="2018" t="n">
        <v>33</v>
      </c>
      <c r="D849" s="2065" t="s">
        <v>1108</v>
      </c>
      <c r="E849" s="2919"/>
      <c r="F849" s="2071"/>
      <c r="G849" s="2022"/>
      <c r="H849" s="2022" t="n">
        <v>0</v>
      </c>
      <c r="I849" s="2022"/>
      <c r="J849" s="2027"/>
      <c r="K849" s="2024"/>
      <c r="L849" s="2029" t="n">
        <f aca="false">J849*I849*F849</f>
        <v>0</v>
      </c>
      <c r="M849" s="2025"/>
      <c r="N849" s="2024"/>
      <c r="O849" s="2027"/>
    </row>
    <row r="850" customFormat="false" ht="15.75" hidden="false" customHeight="false" outlineLevel="0" collapsed="false">
      <c r="A850" s="2027"/>
      <c r="B850" s="2017" t="s">
        <v>1252</v>
      </c>
      <c r="C850" s="2018" t="n">
        <v>33</v>
      </c>
      <c r="D850" s="2065"/>
      <c r="E850" s="2919"/>
      <c r="F850" s="2071"/>
      <c r="G850" s="2022"/>
      <c r="H850" s="2022" t="n">
        <v>0</v>
      </c>
      <c r="I850" s="2022"/>
      <c r="J850" s="2027"/>
      <c r="K850" s="2024"/>
      <c r="L850" s="2029" t="n">
        <f aca="false">J850*I850*F850</f>
        <v>0</v>
      </c>
      <c r="M850" s="2029"/>
      <c r="N850" s="2071"/>
      <c r="O850" s="2027"/>
    </row>
    <row r="851" customFormat="false" ht="15.75" hidden="false" customHeight="false" outlineLevel="0" collapsed="false">
      <c r="A851" s="2027"/>
      <c r="B851" s="2037"/>
      <c r="C851" s="2038"/>
      <c r="D851" s="2038"/>
      <c r="E851" s="2728"/>
      <c r="F851" s="2041"/>
      <c r="G851" s="2041"/>
      <c r="H851" s="2041" t="n">
        <v>0</v>
      </c>
      <c r="I851" s="2041"/>
      <c r="J851" s="2037" t="s">
        <v>1110</v>
      </c>
      <c r="K851" s="2068"/>
      <c r="L851" s="2076" t="n">
        <f aca="false">SUM(L849:L850)</f>
        <v>0</v>
      </c>
      <c r="M851" s="2055"/>
      <c r="N851" s="2027"/>
      <c r="O851" s="2027"/>
    </row>
    <row r="852" customFormat="false" ht="15.75" hidden="false" customHeight="false" outlineLevel="0" collapsed="false">
      <c r="A852" s="2027"/>
      <c r="B852" s="2189"/>
      <c r="C852" s="2190"/>
      <c r="D852" s="2191"/>
      <c r="E852" s="1066"/>
      <c r="F852" s="2511"/>
      <c r="G852" s="2193"/>
      <c r="H852" s="2193" t="n">
        <v>0</v>
      </c>
      <c r="I852" s="2204"/>
      <c r="J852" s="2142"/>
      <c r="K852" s="2207"/>
      <c r="L852" s="2130"/>
      <c r="M852" s="2130"/>
      <c r="N852" s="2915"/>
      <c r="O852" s="2151"/>
    </row>
    <row r="853" customFormat="false" ht="15.75" hidden="false" customHeight="false" outlineLevel="0" collapsed="false">
      <c r="A853" s="2132"/>
      <c r="B853" s="2058" t="s">
        <v>3588</v>
      </c>
      <c r="C853" s="2059"/>
      <c r="D853" s="2059"/>
      <c r="E853" s="2780"/>
      <c r="F853" s="2059"/>
      <c r="G853" s="2059"/>
      <c r="H853" s="2059" t="n">
        <v>0</v>
      </c>
      <c r="I853" s="2059"/>
      <c r="J853" s="2208"/>
      <c r="K853" s="2209"/>
      <c r="L853" s="2210"/>
      <c r="M853" s="2210"/>
      <c r="N853" s="2843"/>
      <c r="O853" s="2151"/>
    </row>
    <row r="854" customFormat="false" ht="26.25" hidden="false" customHeight="true" outlineLevel="0" collapsed="false">
      <c r="A854" s="2027" t="n">
        <v>7</v>
      </c>
      <c r="B854" s="2017" t="s">
        <v>3589</v>
      </c>
      <c r="C854" s="2018" t="n">
        <v>33</v>
      </c>
      <c r="D854" s="2513" t="s">
        <v>67</v>
      </c>
      <c r="E854" s="1028" t="s">
        <v>3590</v>
      </c>
      <c r="F854" s="2071" t="n">
        <v>1</v>
      </c>
      <c r="G854" s="2212" t="n">
        <v>267562800</v>
      </c>
      <c r="H854" s="2212" t="n">
        <v>272058944</v>
      </c>
      <c r="I854" s="2212" t="n">
        <f aca="false">H854-G854</f>
        <v>4496144</v>
      </c>
      <c r="J854" s="2213" t="n">
        <v>1</v>
      </c>
      <c r="K854" s="2214"/>
      <c r="L854" s="2128" t="n">
        <f aca="false">F854*I854*J854</f>
        <v>4496144</v>
      </c>
      <c r="M854" s="2128"/>
      <c r="N854" s="2136"/>
      <c r="O854" s="2151"/>
    </row>
    <row r="855" customFormat="false" ht="15.75" hidden="false" customHeight="false" outlineLevel="0" collapsed="false">
      <c r="A855" s="2027" t="n">
        <v>10</v>
      </c>
      <c r="B855" s="2017" t="s">
        <v>3591</v>
      </c>
      <c r="C855" s="2018" t="n">
        <v>33</v>
      </c>
      <c r="D855" s="2514" t="s">
        <v>67</v>
      </c>
      <c r="E855" s="1028" t="s">
        <v>3383</v>
      </c>
      <c r="F855" s="2071" t="n">
        <v>1</v>
      </c>
      <c r="G855" s="2212" t="n">
        <v>257657760</v>
      </c>
      <c r="H855" s="2212" t="n">
        <v>263941440</v>
      </c>
      <c r="I855" s="2212" t="n">
        <f aca="false">H855-G855</f>
        <v>6283680</v>
      </c>
      <c r="J855" s="2213" t="n">
        <v>1</v>
      </c>
      <c r="K855" s="2214"/>
      <c r="L855" s="2128" t="n">
        <f aca="false">F855*I855*J855</f>
        <v>6283680</v>
      </c>
      <c r="M855" s="2128"/>
      <c r="N855" s="2136"/>
      <c r="O855" s="2151"/>
    </row>
    <row r="856" customFormat="false" ht="15.75" hidden="false" customHeight="false" outlineLevel="0" collapsed="false">
      <c r="A856" s="2132"/>
      <c r="B856" s="2142"/>
      <c r="C856" s="2143"/>
      <c r="D856" s="2143"/>
      <c r="E856" s="2932"/>
      <c r="F856" s="2145"/>
      <c r="G856" s="2145"/>
      <c r="H856" s="2145"/>
      <c r="I856" s="2145"/>
      <c r="J856" s="2142" t="s">
        <v>475</v>
      </c>
      <c r="K856" s="2121"/>
      <c r="L856" s="2130" t="n">
        <f aca="false">SUM(L854:L855)</f>
        <v>10779824</v>
      </c>
      <c r="M856" s="2130" t="n">
        <f aca="false">SUM(M854:M855)</f>
        <v>0</v>
      </c>
      <c r="N856" s="2325"/>
      <c r="O856" s="2151"/>
    </row>
    <row r="857" customFormat="false" ht="16.5" hidden="false" customHeight="false" outlineLevel="0" collapsed="false">
      <c r="A857" s="2080"/>
      <c r="B857" s="2217"/>
      <c r="C857" s="2218"/>
      <c r="D857" s="2218"/>
      <c r="E857" s="2933"/>
      <c r="F857" s="2220"/>
      <c r="G857" s="2220"/>
      <c r="H857" s="2220"/>
      <c r="I857" s="2220"/>
      <c r="J857" s="2217"/>
      <c r="K857" s="2221"/>
      <c r="L857" s="2222"/>
      <c r="M857" s="2222"/>
      <c r="N857" s="2900"/>
      <c r="O857" s="2223"/>
    </row>
    <row r="858" customFormat="false" ht="15.75" hidden="false" customHeight="false" outlineLevel="0" collapsed="false">
      <c r="A858" s="2080"/>
      <c r="B858" s="2081" t="s">
        <v>3364</v>
      </c>
      <c r="C858" s="2081"/>
      <c r="D858" s="2082" t="s">
        <v>212</v>
      </c>
      <c r="F858" s="2083" t="s">
        <v>1434</v>
      </c>
      <c r="G858" s="2083"/>
      <c r="H858" s="2083"/>
      <c r="I858" s="2082" t="s">
        <v>212</v>
      </c>
      <c r="J858" s="2077"/>
      <c r="K858" s="2084" t="s">
        <v>1260</v>
      </c>
      <c r="L858" s="2084"/>
      <c r="M858" s="2085" t="s">
        <v>212</v>
      </c>
      <c r="N858" s="2900"/>
      <c r="O858" s="2223"/>
    </row>
    <row r="859" customFormat="false" ht="15.75" hidden="false" customHeight="false" outlineLevel="0" collapsed="false">
      <c r="A859" s="2080"/>
      <c r="B859" s="2086" t="str">
        <f aca="false">B836</f>
        <v>NEW FATULLAH 33 KV SIDE</v>
      </c>
      <c r="C859" s="2086"/>
      <c r="D859" s="2089" t="n">
        <f aca="false">M841</f>
        <v>10798425.9279706</v>
      </c>
      <c r="F859" s="2088" t="s">
        <v>1124</v>
      </c>
      <c r="G859" s="2088"/>
      <c r="H859" s="2088"/>
      <c r="I859" s="2224" t="n">
        <f aca="false">L851</f>
        <v>0</v>
      </c>
      <c r="J859" s="2077"/>
      <c r="K859" s="2225" t="str">
        <f aca="false">F860</f>
        <v>33 KV NET IMPORT</v>
      </c>
      <c r="L859" s="2225"/>
      <c r="M859" s="2091" t="n">
        <f aca="false">I860</f>
        <v>10798425.9279706</v>
      </c>
      <c r="N859" s="2900"/>
      <c r="O859" s="2223"/>
    </row>
    <row r="860" customFormat="false" ht="15.75" hidden="false" customHeight="false" outlineLevel="0" collapsed="false">
      <c r="A860" s="2080"/>
      <c r="B860" s="2086"/>
      <c r="C860" s="2086"/>
      <c r="D860" s="2226"/>
      <c r="F860" s="2088" t="s">
        <v>1434</v>
      </c>
      <c r="G860" s="2088"/>
      <c r="H860" s="2088"/>
      <c r="I860" s="2224" t="n">
        <f aca="false">D863-I859</f>
        <v>10798425.9279706</v>
      </c>
      <c r="J860" s="2077"/>
      <c r="K860" s="2227" t="s">
        <v>1261</v>
      </c>
      <c r="L860" s="2227"/>
      <c r="M860" s="2224" t="n">
        <f aca="false">L856</f>
        <v>10779824</v>
      </c>
      <c r="N860" s="2900"/>
      <c r="O860" s="2223"/>
    </row>
    <row r="861" customFormat="false" ht="15.75" hidden="false" customHeight="false" outlineLevel="0" collapsed="false">
      <c r="A861" s="2080"/>
      <c r="B861" s="2086"/>
      <c r="C861" s="2086"/>
      <c r="D861" s="2092"/>
      <c r="J861" s="2077"/>
      <c r="K861" s="2088" t="s">
        <v>1262</v>
      </c>
      <c r="L861" s="2088"/>
      <c r="M861" s="2224" t="n">
        <f aca="false">M859-M860</f>
        <v>18601.9279706441</v>
      </c>
      <c r="N861" s="2900"/>
      <c r="O861" s="2223"/>
    </row>
    <row r="862" customFormat="false" ht="16.5" hidden="false" customHeight="false" outlineLevel="0" collapsed="false">
      <c r="A862" s="2080"/>
      <c r="B862" s="2086"/>
      <c r="C862" s="2086"/>
      <c r="D862" s="2095"/>
      <c r="J862" s="2077"/>
      <c r="K862" s="2228" t="s">
        <v>1131</v>
      </c>
      <c r="L862" s="2228"/>
      <c r="M862" s="2097" t="n">
        <f aca="false">M861/M859</f>
        <v>0.00172265181006247</v>
      </c>
      <c r="N862" s="2900"/>
      <c r="O862" s="2223"/>
    </row>
    <row r="863" customFormat="false" ht="16.5" hidden="false" customHeight="false" outlineLevel="0" collapsed="false">
      <c r="A863" s="2080"/>
      <c r="B863" s="2229" t="s">
        <v>1263</v>
      </c>
      <c r="C863" s="2229"/>
      <c r="D863" s="2230" t="n">
        <f aca="false">SUM(D859:D861)</f>
        <v>10798425.9279706</v>
      </c>
      <c r="F863" s="2077"/>
      <c r="G863" s="2077"/>
      <c r="H863" s="2077"/>
      <c r="I863" s="2077"/>
      <c r="J863" s="2077"/>
      <c r="K863" s="2080"/>
      <c r="L863" s="2077"/>
      <c r="M863" s="2077"/>
      <c r="N863" s="2900"/>
      <c r="O863" s="2223"/>
    </row>
    <row r="864" customFormat="false" ht="15.75" hidden="false" customHeight="false" outlineLevel="0" collapsed="false">
      <c r="A864" s="2080"/>
      <c r="B864" s="2217"/>
      <c r="C864" s="2218"/>
      <c r="D864" s="2218"/>
      <c r="E864" s="2933"/>
      <c r="F864" s="2220"/>
      <c r="G864" s="2220"/>
      <c r="H864" s="2220"/>
      <c r="I864" s="2220"/>
      <c r="J864" s="2217"/>
      <c r="K864" s="2221"/>
      <c r="L864" s="2222"/>
      <c r="M864" s="2222"/>
      <c r="N864" s="2900"/>
      <c r="O864" s="2223"/>
    </row>
    <row r="865" customFormat="false" ht="15.75" hidden="false" customHeight="false" outlineLevel="0" collapsed="false">
      <c r="A865" s="2077"/>
      <c r="B865" s="2051"/>
      <c r="C865" s="2077"/>
      <c r="D865" s="2516"/>
      <c r="E865" s="2936"/>
      <c r="F865" s="2077"/>
      <c r="G865" s="2077"/>
      <c r="H865" s="2077"/>
      <c r="I865" s="2077"/>
      <c r="J865" s="2077"/>
      <c r="K865" s="2080"/>
      <c r="L865" s="2077"/>
      <c r="M865" s="2077"/>
      <c r="N865" s="2556"/>
      <c r="O865" s="2077"/>
    </row>
    <row r="866" customFormat="false" ht="15.75" hidden="false" customHeight="false" outlineLevel="0" collapsed="false">
      <c r="A866" s="2077"/>
      <c r="B866" s="2051"/>
      <c r="C866" s="2077"/>
      <c r="D866" s="2516"/>
      <c r="E866" s="2936"/>
      <c r="F866" s="2077"/>
      <c r="G866" s="2077"/>
      <c r="H866" s="2077"/>
      <c r="I866" s="2077"/>
      <c r="J866" s="2077"/>
      <c r="K866" s="2080"/>
      <c r="L866" s="2077"/>
      <c r="M866" s="2077"/>
      <c r="N866" s="2556"/>
      <c r="O866" s="2077"/>
    </row>
    <row r="867" customFormat="false" ht="31.5" hidden="false" customHeight="false" outlineLevel="0" collapsed="false">
      <c r="A867" s="2270" t="s">
        <v>3592</v>
      </c>
      <c r="B867" s="2270"/>
      <c r="C867" s="2270"/>
      <c r="D867" s="2270"/>
      <c r="E867" s="2270"/>
      <c r="F867" s="2270"/>
      <c r="G867" s="2270"/>
      <c r="H867" s="2270"/>
      <c r="I867" s="2270"/>
      <c r="J867" s="2270"/>
      <c r="K867" s="2270"/>
      <c r="L867" s="2270"/>
      <c r="M867" s="2270"/>
      <c r="N867" s="2270"/>
      <c r="O867" s="1989" t="str">
        <f aca="false">$O$6</f>
        <v>Month June-2023</v>
      </c>
      <c r="R867" s="1990" t="s">
        <v>1069</v>
      </c>
      <c r="S867" s="1991" t="str">
        <f aca="false">O867</f>
        <v>Month June-2023</v>
      </c>
      <c r="T867" s="1990" t="s">
        <v>1070</v>
      </c>
      <c r="U867" s="1990" t="s">
        <v>1071</v>
      </c>
      <c r="V867" s="1990" t="s">
        <v>2997</v>
      </c>
      <c r="W867" s="1990" t="s">
        <v>1073</v>
      </c>
    </row>
    <row r="868" customFormat="false" ht="15.75" hidden="false" customHeight="true" outlineLevel="0" collapsed="false">
      <c r="A868" s="1992" t="s">
        <v>794</v>
      </c>
      <c r="B868" s="1993" t="s">
        <v>1074</v>
      </c>
      <c r="C868" s="1994" t="s">
        <v>1075</v>
      </c>
      <c r="D868" s="1994"/>
      <c r="E868" s="1994"/>
      <c r="F868" s="1996" t="s">
        <v>45</v>
      </c>
      <c r="G868" s="1996" t="s">
        <v>1076</v>
      </c>
      <c r="H868" s="1996"/>
      <c r="I868" s="1996"/>
      <c r="J868" s="1996" t="s">
        <v>29</v>
      </c>
      <c r="K868" s="1996" t="s">
        <v>1077</v>
      </c>
      <c r="L868" s="1996"/>
      <c r="M868" s="1994" t="s">
        <v>1134</v>
      </c>
      <c r="N868" s="2868"/>
      <c r="O868" s="1997" t="s">
        <v>479</v>
      </c>
    </row>
    <row r="869" customFormat="false" ht="15.75" hidden="false" customHeight="false" outlineLevel="0" collapsed="false">
      <c r="A869" s="1992"/>
      <c r="B869" s="1993"/>
      <c r="C869" s="1998" t="s">
        <v>1079</v>
      </c>
      <c r="D869" s="1998"/>
      <c r="E869" s="2869" t="s">
        <v>1080</v>
      </c>
      <c r="F869" s="1996"/>
      <c r="G869" s="2249" t="n">
        <f aca="false">'NORTH-1'!$H$8</f>
        <v>44929</v>
      </c>
      <c r="H869" s="2249" t="n">
        <f aca="false">'NORTH-1'!$H$8</f>
        <v>44929</v>
      </c>
      <c r="I869" s="2000" t="s">
        <v>47</v>
      </c>
      <c r="J869" s="1996"/>
      <c r="K869" s="2000" t="s">
        <v>1081</v>
      </c>
      <c r="L869" s="2000" t="s">
        <v>1082</v>
      </c>
      <c r="M869" s="1994" t="s">
        <v>1083</v>
      </c>
      <c r="N869" s="2870" t="s">
        <v>741</v>
      </c>
      <c r="O869" s="1997"/>
      <c r="S869" s="1441" t="n">
        <v>15283200.0000001</v>
      </c>
      <c r="T869" s="1441" t="n">
        <v>15283200.0000001</v>
      </c>
      <c r="U869" s="1441" t="n">
        <f aca="false">S869-T869</f>
        <v>0</v>
      </c>
      <c r="V869" s="2001" t="n">
        <f aca="false">U869/T869*100</f>
        <v>0</v>
      </c>
      <c r="W869" s="1441" t="str">
        <f aca="false">IF(V869&gt;40,"FAULT",IF(V869&lt;-40,"CHECK","OK"))</f>
        <v>OK</v>
      </c>
    </row>
    <row r="870" customFormat="false" ht="15.75" hidden="false" customHeight="false" outlineLevel="0" collapsed="false">
      <c r="A870" s="2002" t="n">
        <v>1</v>
      </c>
      <c r="B870" s="2003" t="n">
        <v>2</v>
      </c>
      <c r="C870" s="2004" t="n">
        <v>4</v>
      </c>
      <c r="D870" s="2004"/>
      <c r="E870" s="2871" t="n">
        <v>5</v>
      </c>
      <c r="F870" s="2002" t="n">
        <v>7</v>
      </c>
      <c r="G870" s="2002" t="n">
        <v>9</v>
      </c>
      <c r="H870" s="2002" t="n">
        <v>9</v>
      </c>
      <c r="I870" s="2002" t="s">
        <v>1084</v>
      </c>
      <c r="J870" s="2002" t="n">
        <v>11</v>
      </c>
      <c r="K870" s="2002" t="s">
        <v>1085</v>
      </c>
      <c r="L870" s="2002" t="s">
        <v>1086</v>
      </c>
      <c r="M870" s="2002" t="n">
        <v>14</v>
      </c>
      <c r="N870" s="2872" t="n">
        <v>15</v>
      </c>
      <c r="O870" s="2002" t="n">
        <v>16</v>
      </c>
      <c r="U870" s="1441"/>
      <c r="V870" s="2001"/>
      <c r="W870" s="1441"/>
    </row>
    <row r="871" customFormat="false" ht="15.75" hidden="false" customHeight="false" outlineLevel="0" collapsed="false">
      <c r="A871" s="2016"/>
      <c r="B871" s="2008" t="s">
        <v>3593</v>
      </c>
      <c r="C871" s="2009"/>
      <c r="D871" s="2009"/>
      <c r="E871" s="2731"/>
      <c r="F871" s="2009"/>
      <c r="G871" s="2009"/>
      <c r="H871" s="2009"/>
      <c r="I871" s="2009"/>
      <c r="J871" s="2009"/>
      <c r="K871" s="2010"/>
      <c r="L871" s="2009"/>
      <c r="M871" s="2013"/>
      <c r="N871" s="2873"/>
      <c r="O871" s="2027"/>
      <c r="U871" s="1441"/>
      <c r="V871" s="2001"/>
      <c r="W871" s="1441"/>
    </row>
    <row r="872" customFormat="false" ht="15.75" hidden="false" customHeight="false" outlineLevel="0" collapsed="false">
      <c r="A872" s="2016" t="n">
        <v>16</v>
      </c>
      <c r="B872" s="2017" t="s">
        <v>2098</v>
      </c>
      <c r="C872" s="2018" t="n">
        <v>11</v>
      </c>
      <c r="D872" s="2233"/>
      <c r="E872" s="1028" t="s">
        <v>3594</v>
      </c>
      <c r="F872" s="2071" t="n">
        <v>1</v>
      </c>
      <c r="G872" s="2212" t="n">
        <v>56156320</v>
      </c>
      <c r="H872" s="2212" t="n">
        <v>62408928</v>
      </c>
      <c r="I872" s="2212" t="n">
        <f aca="false">H872-G872</f>
        <v>6252608</v>
      </c>
      <c r="J872" s="2027" t="n">
        <v>1</v>
      </c>
      <c r="K872" s="2024" t="n">
        <f aca="false">F872*I872*J872</f>
        <v>6252608</v>
      </c>
      <c r="L872" s="2128"/>
      <c r="M872" s="2128" t="n">
        <f aca="false">K872*$I$860/$K$874</f>
        <v>6293307.11286594</v>
      </c>
      <c r="N872" s="2214"/>
      <c r="O872" s="2027"/>
      <c r="U872" s="1441"/>
      <c r="V872" s="2001"/>
      <c r="W872" s="1441"/>
    </row>
    <row r="873" customFormat="false" ht="15.75" hidden="false" customHeight="false" outlineLevel="0" collapsed="false">
      <c r="A873" s="2016" t="n">
        <v>20</v>
      </c>
      <c r="B873" s="2017" t="s">
        <v>2100</v>
      </c>
      <c r="C873" s="2018" t="n">
        <v>11</v>
      </c>
      <c r="D873" s="2233"/>
      <c r="E873" s="1028" t="s">
        <v>3595</v>
      </c>
      <c r="F873" s="2071" t="n">
        <v>1</v>
      </c>
      <c r="G873" s="2212" t="n">
        <v>266400336</v>
      </c>
      <c r="H873" s="2212" t="n">
        <v>270876320</v>
      </c>
      <c r="I873" s="2212" t="n">
        <f aca="false">H873-G873</f>
        <v>4475984</v>
      </c>
      <c r="J873" s="2027" t="n">
        <v>1</v>
      </c>
      <c r="K873" s="2024" t="n">
        <f aca="false">F873*I873*J873</f>
        <v>4475984</v>
      </c>
      <c r="L873" s="2128"/>
      <c r="M873" s="2128" t="n">
        <f aca="false">K873*$I$860/$K$874</f>
        <v>4505118.8151047</v>
      </c>
      <c r="N873" s="2214"/>
      <c r="O873" s="2027"/>
      <c r="U873" s="1441"/>
      <c r="V873" s="2001"/>
      <c r="W873" s="1441"/>
    </row>
    <row r="874" customFormat="false" ht="15.75" hidden="false" customHeight="false" outlineLevel="0" collapsed="false">
      <c r="A874" s="2016"/>
      <c r="B874" s="2189"/>
      <c r="C874" s="2190"/>
      <c r="D874" s="2191"/>
      <c r="E874" s="1066"/>
      <c r="F874" s="2511"/>
      <c r="G874" s="2193"/>
      <c r="H874" s="2193" t="n">
        <v>0</v>
      </c>
      <c r="I874" s="2193"/>
      <c r="J874" s="2234" t="s">
        <v>475</v>
      </c>
      <c r="K874" s="2121" t="n">
        <f aca="false">SUM(K872:K873)</f>
        <v>10728592</v>
      </c>
      <c r="L874" s="2235"/>
      <c r="M874" s="2130" t="n">
        <f aca="false">SUM(M872:M873)</f>
        <v>10798425.9279706</v>
      </c>
      <c r="N874" s="2915"/>
      <c r="O874" s="2027"/>
      <c r="U874" s="1441"/>
      <c r="V874" s="2001"/>
      <c r="W874" s="1441"/>
    </row>
    <row r="875" customFormat="false" ht="15.75" hidden="false" customHeight="false" outlineLevel="0" collapsed="false">
      <c r="A875" s="2016"/>
      <c r="B875" s="2058" t="s">
        <v>3593</v>
      </c>
      <c r="C875" s="2059"/>
      <c r="D875" s="2059"/>
      <c r="E875" s="2780"/>
      <c r="F875" s="2059"/>
      <c r="G875" s="2059"/>
      <c r="H875" s="2059" t="n">
        <v>0</v>
      </c>
      <c r="I875" s="2059"/>
      <c r="J875" s="2208"/>
      <c r="K875" s="2209"/>
      <c r="L875" s="2210"/>
      <c r="M875" s="2210"/>
      <c r="N875" s="2843"/>
      <c r="O875" s="2027"/>
      <c r="U875" s="1441"/>
      <c r="V875" s="2001"/>
      <c r="W875" s="1441"/>
    </row>
    <row r="876" customFormat="false" ht="15.75" hidden="false" customHeight="false" outlineLevel="0" collapsed="false">
      <c r="A876" s="2016" t="n">
        <v>11</v>
      </c>
      <c r="B876" s="2017" t="s">
        <v>3596</v>
      </c>
      <c r="C876" s="2152" t="n">
        <v>11</v>
      </c>
      <c r="D876" s="2309"/>
      <c r="E876" s="1028" t="s">
        <v>3597</v>
      </c>
      <c r="F876" s="2476" t="n">
        <v>1</v>
      </c>
      <c r="G876" s="2120" t="n">
        <v>59742536</v>
      </c>
      <c r="H876" s="2120" t="n">
        <v>61558008</v>
      </c>
      <c r="I876" s="2053" t="n">
        <f aca="false">H876-G876</f>
        <v>1815472</v>
      </c>
      <c r="J876" s="2027" t="n">
        <v>1</v>
      </c>
      <c r="K876" s="2135"/>
      <c r="L876" s="2128" t="n">
        <f aca="false">F876*I876*J876</f>
        <v>1815472</v>
      </c>
      <c r="M876" s="2128" t="n">
        <f aca="false">L876*$K$894/$L$894</f>
        <v>1813520.64586743</v>
      </c>
      <c r="N876" s="2214" t="s">
        <v>3325</v>
      </c>
      <c r="O876" s="2155"/>
      <c r="R876" s="0" t="str">
        <f aca="false">B876</f>
        <v>11 kV Katherpol Feeder</v>
      </c>
      <c r="S876" s="2160" t="n">
        <f aca="false">M876</f>
        <v>1813520.64586743</v>
      </c>
      <c r="T876" s="0" t="n">
        <v>2095256.79124733</v>
      </c>
      <c r="U876" s="1441" t="n">
        <f aca="false">S876-T876</f>
        <v>-281736.145379904</v>
      </c>
      <c r="V876" s="2001" t="n">
        <f aca="false">U876/T876*100</f>
        <v>-13.4463778643659</v>
      </c>
      <c r="W876" s="1441" t="str">
        <f aca="false">IF(V876&gt;40,"FAULT",IF(V876&lt;-40,"CHECK","OK"))</f>
        <v>OK</v>
      </c>
    </row>
    <row r="877" customFormat="false" ht="15.75" hidden="false" customHeight="false" outlineLevel="0" collapsed="false">
      <c r="A877" s="2016" t="n">
        <v>12</v>
      </c>
      <c r="B877" s="2017" t="s">
        <v>3468</v>
      </c>
      <c r="C877" s="2152" t="n">
        <v>11</v>
      </c>
      <c r="D877" s="2309"/>
      <c r="E877" s="1028"/>
      <c r="F877" s="2476" t="n">
        <v>1</v>
      </c>
      <c r="G877" s="2120" t="n">
        <v>0</v>
      </c>
      <c r="H877" s="2120" t="n">
        <v>0</v>
      </c>
      <c r="I877" s="2053" t="n">
        <f aca="false">H877-G877</f>
        <v>0</v>
      </c>
      <c r="J877" s="2027" t="n">
        <v>1</v>
      </c>
      <c r="K877" s="2135"/>
      <c r="L877" s="2128" t="n">
        <f aca="false">F877*I877*J877</f>
        <v>0</v>
      </c>
      <c r="M877" s="2128" t="n">
        <f aca="false">L877*$K$894/$L$894</f>
        <v>0</v>
      </c>
      <c r="N877" s="2214"/>
      <c r="O877" s="2155"/>
      <c r="R877" s="0" t="str">
        <f aca="false">B877</f>
        <v>11 kV Spare Feeder</v>
      </c>
      <c r="S877" s="2160" t="n">
        <f aca="false">M877</f>
        <v>0</v>
      </c>
      <c r="T877" s="0" t="n">
        <v>0</v>
      </c>
      <c r="U877" s="1441" t="n">
        <f aca="false">S877-T877</f>
        <v>0</v>
      </c>
      <c r="V877" s="2001" t="e">
        <f aca="false">U877/T877*100</f>
        <v>#DIV/0!</v>
      </c>
      <c r="W877" s="1441" t="e">
        <f aca="false">IF(V877&gt;40,"FAULT",IF(V877&lt;-40,"CHECK","OK"))</f>
        <v>#DIV/0!</v>
      </c>
    </row>
    <row r="878" customFormat="false" ht="15.75" hidden="false" customHeight="false" outlineLevel="0" collapsed="false">
      <c r="A878" s="2016" t="n">
        <v>13</v>
      </c>
      <c r="B878" s="2017" t="s">
        <v>3598</v>
      </c>
      <c r="C878" s="2152" t="n">
        <v>11</v>
      </c>
      <c r="D878" s="2309"/>
      <c r="E878" s="1028" t="s">
        <v>3599</v>
      </c>
      <c r="F878" s="2476" t="n">
        <v>1</v>
      </c>
      <c r="G878" s="2120" t="n">
        <v>61871328</v>
      </c>
      <c r="H878" s="2120" t="n">
        <v>63039328</v>
      </c>
      <c r="I878" s="2053" t="n">
        <f aca="false">H878-G878</f>
        <v>1168000</v>
      </c>
      <c r="J878" s="2027" t="n">
        <v>1</v>
      </c>
      <c r="K878" s="2135"/>
      <c r="L878" s="2128" t="n">
        <f aca="false">F878*I878*J878</f>
        <v>1168000</v>
      </c>
      <c r="M878" s="2128" t="n">
        <f aca="false">L878*$K$894/$L$894</f>
        <v>1166744.57902582</v>
      </c>
      <c r="N878" s="2214" t="s">
        <v>3325</v>
      </c>
      <c r="O878" s="2155"/>
      <c r="R878" s="0" t="str">
        <f aca="false">B878</f>
        <v>11 kV Union Parishad Feeder</v>
      </c>
      <c r="S878" s="2160" t="n">
        <f aca="false">M878</f>
        <v>1166744.57902582</v>
      </c>
      <c r="T878" s="0" t="n">
        <v>1364658.75636123</v>
      </c>
      <c r="U878" s="1441" t="n">
        <f aca="false">S878-T878</f>
        <v>-197914.177335414</v>
      </c>
      <c r="V878" s="2001" t="n">
        <f aca="false">U878/T878*100</f>
        <v>-14.5028327714057</v>
      </c>
      <c r="W878" s="1441" t="str">
        <f aca="false">IF(V878&gt;40,"FAULT",IF(V878&lt;-40,"CHECK","OK"))</f>
        <v>OK</v>
      </c>
    </row>
    <row r="879" customFormat="false" ht="15.75" hidden="false" customHeight="false" outlineLevel="0" collapsed="false">
      <c r="A879" s="2016" t="n">
        <v>14</v>
      </c>
      <c r="B879" s="2017" t="s">
        <v>3600</v>
      </c>
      <c r="C879" s="2152" t="n">
        <v>11</v>
      </c>
      <c r="D879" s="2309"/>
      <c r="E879" s="1028" t="s">
        <v>3601</v>
      </c>
      <c r="F879" s="2476" t="n">
        <v>1</v>
      </c>
      <c r="G879" s="2120" t="n">
        <v>61991488</v>
      </c>
      <c r="H879" s="2120" t="n">
        <v>63888724</v>
      </c>
      <c r="I879" s="2053" t="n">
        <f aca="false">H879-G879</f>
        <v>1897236</v>
      </c>
      <c r="J879" s="2027" t="n">
        <v>1</v>
      </c>
      <c r="K879" s="2135"/>
      <c r="L879" s="2128" t="n">
        <f aca="false">F879*I879*J879</f>
        <v>1897236</v>
      </c>
      <c r="M879" s="2128" t="n">
        <f aca="false">L879*$K$894/$L$894</f>
        <v>1895196.76209985</v>
      </c>
      <c r="N879" s="2214" t="s">
        <v>3325</v>
      </c>
      <c r="O879" s="2155"/>
      <c r="R879" s="0" t="str">
        <f aca="false">B879</f>
        <v>11 kV Shiachar Feeder</v>
      </c>
      <c r="S879" s="2160" t="n">
        <f aca="false">M879</f>
        <v>1895196.76209985</v>
      </c>
      <c r="T879" s="0" t="n">
        <v>1901950.22854129</v>
      </c>
      <c r="U879" s="1441" t="n">
        <f aca="false">S879-T879</f>
        <v>-6753.46644144063</v>
      </c>
      <c r="V879" s="2001" t="n">
        <f aca="false">U879/T879*100</f>
        <v>-0.355081134095725</v>
      </c>
      <c r="W879" s="1441" t="str">
        <f aca="false">IF(V879&gt;40,"FAULT",IF(V879&lt;-40,"CHECK","OK"))</f>
        <v>OK</v>
      </c>
    </row>
    <row r="880" customFormat="false" ht="15.75" hidden="false" customHeight="false" outlineLevel="0" collapsed="false">
      <c r="A880" s="2016" t="n">
        <v>15</v>
      </c>
      <c r="B880" s="2017" t="s">
        <v>3602</v>
      </c>
      <c r="C880" s="2152" t="n">
        <v>11</v>
      </c>
      <c r="D880" s="2309"/>
      <c r="E880" s="1028" t="s">
        <v>3603</v>
      </c>
      <c r="F880" s="2476" t="n">
        <v>1</v>
      </c>
      <c r="G880" s="2120" t="n">
        <v>67891392</v>
      </c>
      <c r="H880" s="2120" t="n">
        <v>69229072</v>
      </c>
      <c r="I880" s="2053" t="n">
        <f aca="false">H880-G880</f>
        <v>1337680</v>
      </c>
      <c r="J880" s="2027" t="n">
        <v>1</v>
      </c>
      <c r="K880" s="2135"/>
      <c r="L880" s="2128" t="n">
        <f aca="false">F880*I880*J880</f>
        <v>1337680</v>
      </c>
      <c r="M880" s="2128" t="n">
        <f aca="false">L880*$K$894/$L$894</f>
        <v>1336242.19903361</v>
      </c>
      <c r="N880" s="2214" t="s">
        <v>3325</v>
      </c>
      <c r="O880" s="2155"/>
      <c r="R880" s="0" t="str">
        <f aca="false">B880</f>
        <v>11 kV Sastapur Feeder</v>
      </c>
      <c r="S880" s="2160" t="n">
        <f aca="false">M880</f>
        <v>1336242.19903361</v>
      </c>
      <c r="T880" s="0" t="n">
        <v>1492863.31573971</v>
      </c>
      <c r="U880" s="1441" t="n">
        <f aca="false">S880-T880</f>
        <v>-156621.116706103</v>
      </c>
      <c r="V880" s="2001" t="n">
        <f aca="false">U880/T880*100</f>
        <v>-10.4913232882608</v>
      </c>
      <c r="W880" s="1441" t="str">
        <f aca="false">IF(V880&gt;40,"FAULT",IF(V880&lt;-40,"CHECK","OK"))</f>
        <v>OK</v>
      </c>
    </row>
    <row r="881" customFormat="false" ht="15.75" hidden="false" customHeight="false" outlineLevel="0" collapsed="false">
      <c r="A881" s="2016" t="n">
        <v>17</v>
      </c>
      <c r="B881" s="2017" t="s">
        <v>3468</v>
      </c>
      <c r="C881" s="2152" t="n">
        <v>11</v>
      </c>
      <c r="D881" s="2309"/>
      <c r="E881" s="1028"/>
      <c r="F881" s="2476" t="n">
        <v>1</v>
      </c>
      <c r="G881" s="2120" t="n">
        <v>0</v>
      </c>
      <c r="H881" s="2120" t="n">
        <v>0</v>
      </c>
      <c r="I881" s="2053" t="n">
        <f aca="false">H881-G881</f>
        <v>0</v>
      </c>
      <c r="J881" s="2027" t="n">
        <v>1</v>
      </c>
      <c r="K881" s="2135"/>
      <c r="L881" s="2128"/>
      <c r="M881" s="2128" t="n">
        <f aca="false">L881*$K$894/$L$894</f>
        <v>0</v>
      </c>
      <c r="N881" s="2214"/>
      <c r="O881" s="2155"/>
      <c r="R881" s="0" t="str">
        <f aca="false">B881</f>
        <v>11 kV Spare Feeder</v>
      </c>
      <c r="S881" s="2160" t="n">
        <f aca="false">M881</f>
        <v>0</v>
      </c>
      <c r="T881" s="0" t="n">
        <v>0</v>
      </c>
      <c r="U881" s="1441" t="n">
        <f aca="false">S881-T881</f>
        <v>0</v>
      </c>
      <c r="V881" s="2001" t="e">
        <f aca="false">U881/T881*100</f>
        <v>#DIV/0!</v>
      </c>
      <c r="W881" s="1441" t="e">
        <f aca="false">IF(V881&gt;40,"FAULT",IF(V881&lt;-40,"CHECK","OK"))</f>
        <v>#DIV/0!</v>
      </c>
    </row>
    <row r="882" customFormat="false" ht="15.75" hidden="false" customHeight="false" outlineLevel="0" collapsed="false">
      <c r="A882" s="2016" t="n">
        <v>18</v>
      </c>
      <c r="B882" s="2017" t="s">
        <v>3604</v>
      </c>
      <c r="C882" s="2152" t="n">
        <v>11</v>
      </c>
      <c r="D882" s="2309"/>
      <c r="E882" s="1028" t="s">
        <v>3605</v>
      </c>
      <c r="F882" s="2476" t="n">
        <v>1</v>
      </c>
      <c r="G882" s="2120" t="n">
        <v>4889120</v>
      </c>
      <c r="H882" s="2120" t="n">
        <v>4960188</v>
      </c>
      <c r="I882" s="2053" t="n">
        <f aca="false">H882-G882</f>
        <v>71068</v>
      </c>
      <c r="J882" s="2027" t="n">
        <v>1</v>
      </c>
      <c r="K882" s="2135"/>
      <c r="L882" s="2128" t="n">
        <f aca="false">F882*I882*J882</f>
        <v>71068</v>
      </c>
      <c r="M882" s="2128" t="n">
        <f aca="false">L882*$K$894/$L$894</f>
        <v>70991.6127929851</v>
      </c>
      <c r="N882" s="2214" t="s">
        <v>3325</v>
      </c>
      <c r="O882" s="2155"/>
      <c r="R882" s="0" t="str">
        <f aca="false">B882</f>
        <v>11 kV Jalal Ahmed Express</v>
      </c>
      <c r="S882" s="2160" t="n">
        <f aca="false">M882</f>
        <v>70991.6127929851</v>
      </c>
      <c r="T882" s="0" t="n">
        <v>791901.08838804</v>
      </c>
      <c r="U882" s="1441" t="n">
        <f aca="false">S882-T882</f>
        <v>-720909.475595055</v>
      </c>
      <c r="V882" s="2001" t="n">
        <f aca="false">U882/T882*100</f>
        <v>-91.0352929382263</v>
      </c>
      <c r="W882" s="1441" t="str">
        <f aca="false">IF(V882&gt;40,"FAULT",IF(V882&lt;-40,"CHECK","OK"))</f>
        <v>CHECK</v>
      </c>
    </row>
    <row r="883" customFormat="false" ht="15.75" hidden="false" customHeight="false" outlineLevel="0" collapsed="false">
      <c r="A883" s="2016" t="n">
        <v>19</v>
      </c>
      <c r="B883" s="2017" t="s">
        <v>3468</v>
      </c>
      <c r="C883" s="2152" t="n">
        <v>11</v>
      </c>
      <c r="D883" s="2309"/>
      <c r="E883" s="1028"/>
      <c r="F883" s="2476" t="n">
        <v>1</v>
      </c>
      <c r="G883" s="2120" t="n">
        <v>0</v>
      </c>
      <c r="H883" s="2120" t="n">
        <v>0</v>
      </c>
      <c r="I883" s="2053" t="n">
        <f aca="false">H883-G883</f>
        <v>0</v>
      </c>
      <c r="J883" s="2027" t="n">
        <v>1</v>
      </c>
      <c r="K883" s="2135"/>
      <c r="L883" s="2128"/>
      <c r="M883" s="2128" t="n">
        <f aca="false">L883*$K$894/$L$894</f>
        <v>0</v>
      </c>
      <c r="N883" s="2214"/>
      <c r="O883" s="2155"/>
      <c r="R883" s="0" t="str">
        <f aca="false">B883</f>
        <v>11 kV Spare Feeder</v>
      </c>
      <c r="S883" s="2160" t="n">
        <f aca="false">M883</f>
        <v>0</v>
      </c>
      <c r="T883" s="0" t="n">
        <v>0</v>
      </c>
      <c r="U883" s="1441" t="n">
        <f aca="false">S883-T883</f>
        <v>0</v>
      </c>
      <c r="V883" s="2001" t="e">
        <f aca="false">U883/T883*100</f>
        <v>#DIV/0!</v>
      </c>
      <c r="W883" s="1441" t="e">
        <f aca="false">IF(V883&gt;40,"FAULT",IF(V883&lt;-40,"CHECK","OK"))</f>
        <v>#DIV/0!</v>
      </c>
    </row>
    <row r="884" customFormat="false" ht="15.75" hidden="false" customHeight="false" outlineLevel="0" collapsed="false">
      <c r="A884" s="2016" t="n">
        <v>21</v>
      </c>
      <c r="B884" s="2017" t="s">
        <v>3468</v>
      </c>
      <c r="C884" s="2152" t="n">
        <v>11</v>
      </c>
      <c r="D884" s="2309"/>
      <c r="E884" s="1028"/>
      <c r="F884" s="2476" t="n">
        <v>1</v>
      </c>
      <c r="G884" s="2120" t="n">
        <v>0</v>
      </c>
      <c r="H884" s="2120" t="n">
        <v>0</v>
      </c>
      <c r="I884" s="2053" t="n">
        <f aca="false">H884-G884</f>
        <v>0</v>
      </c>
      <c r="J884" s="2027" t="n">
        <v>1</v>
      </c>
      <c r="K884" s="2135"/>
      <c r="L884" s="2128" t="n">
        <f aca="false">F884*I884*J884</f>
        <v>0</v>
      </c>
      <c r="M884" s="2128" t="n">
        <f aca="false">L884*$K$894/$L$894</f>
        <v>0</v>
      </c>
      <c r="N884" s="2214"/>
      <c r="O884" s="2155"/>
      <c r="R884" s="0" t="str">
        <f aca="false">B884</f>
        <v>11 kV Spare Feeder</v>
      </c>
      <c r="S884" s="2160" t="n">
        <f aca="false">M884</f>
        <v>0</v>
      </c>
      <c r="T884" s="0" t="n">
        <v>0</v>
      </c>
      <c r="U884" s="1441" t="n">
        <f aca="false">S884-T884</f>
        <v>0</v>
      </c>
      <c r="V884" s="2001" t="e">
        <f aca="false">U884/T884*100</f>
        <v>#DIV/0!</v>
      </c>
      <c r="W884" s="1441" t="e">
        <f aca="false">IF(V884&gt;40,"FAULT",IF(V884&lt;-40,"CHECK","OK"))</f>
        <v>#DIV/0!</v>
      </c>
    </row>
    <row r="885" customFormat="false" ht="15.75" hidden="false" customHeight="false" outlineLevel="0" collapsed="false">
      <c r="A885" s="2016" t="n">
        <v>22</v>
      </c>
      <c r="B885" s="2017" t="s">
        <v>3606</v>
      </c>
      <c r="C885" s="2152" t="n">
        <v>11</v>
      </c>
      <c r="D885" s="2309"/>
      <c r="E885" s="1028" t="s">
        <v>3607</v>
      </c>
      <c r="F885" s="2476" t="n">
        <v>1</v>
      </c>
      <c r="G885" s="2120" t="n">
        <v>74945536</v>
      </c>
      <c r="H885" s="2120" t="n">
        <v>76099056</v>
      </c>
      <c r="I885" s="2053" t="n">
        <f aca="false">H885-G885</f>
        <v>1153520</v>
      </c>
      <c r="J885" s="2027" t="n">
        <v>1</v>
      </c>
      <c r="K885" s="2135"/>
      <c r="L885" s="2128" t="n">
        <f aca="false">F885*I885*J885</f>
        <v>1153520</v>
      </c>
      <c r="M885" s="2128" t="n">
        <f aca="false">L885*$K$894/$L$894</f>
        <v>1152280.14280639</v>
      </c>
      <c r="N885" s="2214" t="s">
        <v>3325</v>
      </c>
      <c r="O885" s="2155"/>
      <c r="R885" s="0" t="str">
        <f aca="false">B885</f>
        <v>11 kV Lalpur Feeder</v>
      </c>
      <c r="S885" s="2160" t="n">
        <f aca="false">M885</f>
        <v>1152280.14280639</v>
      </c>
      <c r="T885" s="0" t="n">
        <v>373576.729168362</v>
      </c>
      <c r="U885" s="1441" t="n">
        <f aca="false">S885-T885</f>
        <v>778703.413638024</v>
      </c>
      <c r="V885" s="2001" t="n">
        <f aca="false">U885/T885*100</f>
        <v>208.445374895683</v>
      </c>
      <c r="W885" s="1441" t="str">
        <f aca="false">IF(V885&gt;40,"FAULT",IF(V885&lt;-40,"CHECK","OK"))</f>
        <v>FAULT</v>
      </c>
    </row>
    <row r="886" customFormat="false" ht="15.75" hidden="false" customHeight="false" outlineLevel="0" collapsed="false">
      <c r="A886" s="2016" t="n">
        <v>23</v>
      </c>
      <c r="B886" s="2017" t="s">
        <v>3608</v>
      </c>
      <c r="C886" s="2152" t="n">
        <v>11</v>
      </c>
      <c r="D886" s="2309"/>
      <c r="E886" s="1028" t="s">
        <v>3609</v>
      </c>
      <c r="F886" s="2476" t="n">
        <v>1</v>
      </c>
      <c r="G886" s="2120" t="n">
        <v>79654888</v>
      </c>
      <c r="H886" s="2120" t="n">
        <v>81048560</v>
      </c>
      <c r="I886" s="2053" t="n">
        <f aca="false">H886-G886</f>
        <v>1393672</v>
      </c>
      <c r="J886" s="2027" t="n">
        <v>1</v>
      </c>
      <c r="K886" s="2135"/>
      <c r="L886" s="2128" t="n">
        <f aca="false">F886*I886*J886</f>
        <v>1393672</v>
      </c>
      <c r="M886" s="2128" t="n">
        <f aca="false">L886*$K$894/$L$894</f>
        <v>1392174.01621581</v>
      </c>
      <c r="N886" s="2214" t="s">
        <v>3325</v>
      </c>
      <c r="O886" s="2155"/>
      <c r="R886" s="0" t="str">
        <f aca="false">B886</f>
        <v>11 kV Kotaler Bag Feeder</v>
      </c>
      <c r="S886" s="2160" t="n">
        <f aca="false">M886</f>
        <v>1392174.01621581</v>
      </c>
      <c r="T886" s="0" t="n">
        <v>1515181.14624162</v>
      </c>
      <c r="U886" s="1441" t="n">
        <f aca="false">S886-T886</f>
        <v>-123007.130025812</v>
      </c>
      <c r="V886" s="2001" t="n">
        <f aca="false">U886/T886*100</f>
        <v>-8.1183118157805</v>
      </c>
      <c r="W886" s="1441" t="str">
        <f aca="false">IF(V886&gt;40,"FAULT",IF(V886&lt;-40,"CHECK","OK"))</f>
        <v>OK</v>
      </c>
    </row>
    <row r="887" customFormat="false" ht="15.75" hidden="false" customHeight="false" outlineLevel="0" collapsed="false">
      <c r="A887" s="2016" t="n">
        <v>24</v>
      </c>
      <c r="B887" s="2017" t="s">
        <v>3610</v>
      </c>
      <c r="C887" s="2152" t="n">
        <v>11</v>
      </c>
      <c r="D887" s="2309"/>
      <c r="E887" s="1028" t="s">
        <v>3611</v>
      </c>
      <c r="F887" s="2476" t="n">
        <v>1</v>
      </c>
      <c r="G887" s="2120" t="n">
        <v>73516904</v>
      </c>
      <c r="H887" s="2120" t="n">
        <v>74625056</v>
      </c>
      <c r="I887" s="2053" t="n">
        <f aca="false">H887-G887</f>
        <v>1108152</v>
      </c>
      <c r="J887" s="2027" t="n">
        <v>1</v>
      </c>
      <c r="K887" s="2135"/>
      <c r="L887" s="2128" t="n">
        <f aca="false">F887*I887*J887</f>
        <v>1108152</v>
      </c>
      <c r="M887" s="2128" t="n">
        <f aca="false">L887*$K$894/$L$894</f>
        <v>1106960.90645258</v>
      </c>
      <c r="N887" s="2214" t="s">
        <v>3325</v>
      </c>
      <c r="O887" s="2155"/>
      <c r="R887" s="0" t="str">
        <f aca="false">B887</f>
        <v>11 kV Idrakpur Feeder</v>
      </c>
      <c r="S887" s="2160" t="n">
        <f aca="false">M887</f>
        <v>1106960.90645258</v>
      </c>
      <c r="T887" s="0" t="n">
        <v>1068664.58042125</v>
      </c>
      <c r="U887" s="1441" t="n">
        <f aca="false">S887-T887</f>
        <v>38296.3260313331</v>
      </c>
      <c r="V887" s="2001" t="n">
        <f aca="false">U887/T887*100</f>
        <v>3.58356838365854</v>
      </c>
      <c r="W887" s="1441" t="str">
        <f aca="false">IF(V887&gt;40,"FAULT",IF(V887&lt;-40,"CHECK","OK"))</f>
        <v>OK</v>
      </c>
    </row>
    <row r="888" customFormat="false" ht="15.75" hidden="false" customHeight="false" outlineLevel="0" collapsed="false">
      <c r="A888" s="2016" t="n">
        <v>25</v>
      </c>
      <c r="B888" s="2017" t="s">
        <v>3612</v>
      </c>
      <c r="C888" s="2152" t="n">
        <v>11</v>
      </c>
      <c r="D888" s="2309"/>
      <c r="E888" s="1028" t="s">
        <v>3613</v>
      </c>
      <c r="F888" s="2476" t="n">
        <v>1</v>
      </c>
      <c r="G888" s="2120" t="n">
        <v>38441108</v>
      </c>
      <c r="H888" s="2120" t="n">
        <v>39230944</v>
      </c>
      <c r="I888" s="2053" t="n">
        <f aca="false">H888-G888</f>
        <v>789836</v>
      </c>
      <c r="J888" s="2027" t="n">
        <v>1</v>
      </c>
      <c r="K888" s="2135"/>
      <c r="L888" s="2128" t="n">
        <f aca="false">F888*I888*J888</f>
        <v>789836</v>
      </c>
      <c r="M888" s="2128" t="n">
        <f aca="false">L888*$K$894/$L$894</f>
        <v>788987.047362529</v>
      </c>
      <c r="N888" s="2214" t="s">
        <v>3325</v>
      </c>
      <c r="O888" s="2155"/>
      <c r="R888" s="0" t="str">
        <f aca="false">B888</f>
        <v>11 kV Isdair Feeder</v>
      </c>
      <c r="S888" s="2160" t="n">
        <f aca="false">M888</f>
        <v>788987.047362529</v>
      </c>
      <c r="T888" s="0" t="n">
        <v>792940.800971895</v>
      </c>
      <c r="U888" s="1441" t="n">
        <f aca="false">S888-T888</f>
        <v>-3953.75360936648</v>
      </c>
      <c r="V888" s="2001" t="n">
        <f aca="false">U888/T888*100</f>
        <v>-0.498619014751218</v>
      </c>
      <c r="W888" s="1441" t="str">
        <f aca="false">IF(V888&gt;40,"FAULT",IF(V888&lt;-40,"CHECK","OK"))</f>
        <v>OK</v>
      </c>
    </row>
    <row r="889" customFormat="false" ht="15.75" hidden="false" customHeight="false" outlineLevel="0" collapsed="false">
      <c r="A889" s="2016" t="n">
        <v>26</v>
      </c>
      <c r="B889" s="2017" t="s">
        <v>3614</v>
      </c>
      <c r="C889" s="2152" t="n">
        <v>11</v>
      </c>
      <c r="D889" s="2309"/>
      <c r="E889" s="1028" t="s">
        <v>3615</v>
      </c>
      <c r="F889" s="2476" t="n">
        <v>1</v>
      </c>
      <c r="G889" s="2120" t="n">
        <v>0</v>
      </c>
      <c r="H889" s="2120" t="n">
        <v>0</v>
      </c>
      <c r="I889" s="2053" t="n">
        <f aca="false">H889-G889</f>
        <v>0</v>
      </c>
      <c r="J889" s="2027" t="n">
        <v>1</v>
      </c>
      <c r="K889" s="2135"/>
      <c r="L889" s="2128" t="n">
        <f aca="false">F889*I889*J889</f>
        <v>0</v>
      </c>
      <c r="M889" s="2128" t="n">
        <f aca="false">L889*$K$894/$L$894</f>
        <v>0</v>
      </c>
      <c r="N889" s="2214" t="s">
        <v>3325</v>
      </c>
      <c r="O889" s="2155"/>
      <c r="R889" s="0" t="str">
        <f aca="false">B889</f>
        <v>11 kV Shah Fateullah Express</v>
      </c>
      <c r="S889" s="2160" t="n">
        <f aca="false">M889</f>
        <v>0</v>
      </c>
      <c r="T889" s="0" t="n">
        <v>0</v>
      </c>
      <c r="U889" s="1441" t="n">
        <f aca="false">S889-T889</f>
        <v>0</v>
      </c>
      <c r="V889" s="2001" t="e">
        <f aca="false">U889/T889*100</f>
        <v>#DIV/0!</v>
      </c>
      <c r="W889" s="1441" t="e">
        <f aca="false">IF(V889&gt;40,"FAULT",IF(V889&lt;-40,"CHECK","OK"))</f>
        <v>#DIV/0!</v>
      </c>
    </row>
    <row r="890" customFormat="false" ht="15.75" hidden="false" customHeight="false" outlineLevel="0" collapsed="false">
      <c r="A890" s="2016" t="n">
        <v>27</v>
      </c>
      <c r="B890" s="2017" t="s">
        <v>3468</v>
      </c>
      <c r="C890" s="2152" t="n">
        <v>11</v>
      </c>
      <c r="D890" s="2309"/>
      <c r="E890" s="1028"/>
      <c r="F890" s="2476" t="n">
        <v>1</v>
      </c>
      <c r="G890" s="2120" t="n">
        <v>0</v>
      </c>
      <c r="H890" s="2120" t="n">
        <v>0</v>
      </c>
      <c r="I890" s="2053" t="n">
        <f aca="false">H890-G890</f>
        <v>0</v>
      </c>
      <c r="J890" s="2027" t="n">
        <v>1</v>
      </c>
      <c r="K890" s="2135"/>
      <c r="L890" s="2128" t="n">
        <f aca="false">F890*I890*J890</f>
        <v>0</v>
      </c>
      <c r="M890" s="2128" t="n">
        <f aca="false">L890*$K$894/$L$894</f>
        <v>0</v>
      </c>
      <c r="N890" s="2214"/>
      <c r="O890" s="2155"/>
      <c r="R890" s="0" t="str">
        <f aca="false">B890</f>
        <v>11 kV Spare Feeder</v>
      </c>
      <c r="S890" s="2160" t="n">
        <f aca="false">M890</f>
        <v>0</v>
      </c>
      <c r="T890" s="0" t="n">
        <v>0</v>
      </c>
      <c r="U890" s="1441" t="n">
        <f aca="false">S890-T890</f>
        <v>0</v>
      </c>
      <c r="V890" s="2001" t="e">
        <f aca="false">U890/T890*100</f>
        <v>#DIV/0!</v>
      </c>
      <c r="W890" s="1441" t="e">
        <f aca="false">IF(V890&gt;40,"FAULT",IF(V890&lt;-40,"CHECK","OK"))</f>
        <v>#DIV/0!</v>
      </c>
    </row>
    <row r="891" customFormat="false" ht="15.75" hidden="false" customHeight="false" outlineLevel="0" collapsed="false">
      <c r="A891" s="2016" t="n">
        <v>28</v>
      </c>
      <c r="B891" s="2017" t="s">
        <v>3468</v>
      </c>
      <c r="C891" s="2152" t="n">
        <v>11</v>
      </c>
      <c r="D891" s="2309"/>
      <c r="E891" s="1028"/>
      <c r="F891" s="2476" t="n">
        <v>1</v>
      </c>
      <c r="G891" s="2120" t="n">
        <v>0</v>
      </c>
      <c r="H891" s="2120" t="n">
        <v>0</v>
      </c>
      <c r="I891" s="2053" t="n">
        <f aca="false">H891-G891</f>
        <v>0</v>
      </c>
      <c r="J891" s="2027" t="n">
        <v>1</v>
      </c>
      <c r="K891" s="2135"/>
      <c r="L891" s="2128" t="n">
        <f aca="false">F891*I891*J891</f>
        <v>0</v>
      </c>
      <c r="M891" s="2128" t="n">
        <f aca="false">L891*$K$894/$L$894</f>
        <v>0</v>
      </c>
      <c r="N891" s="2214"/>
      <c r="O891" s="2155"/>
      <c r="R891" s="0" t="str">
        <f aca="false">B891</f>
        <v>11 kV Spare Feeder</v>
      </c>
      <c r="S891" s="2160" t="n">
        <f aca="false">M891</f>
        <v>0</v>
      </c>
      <c r="T891" s="0" t="n">
        <v>0</v>
      </c>
      <c r="U891" s="1441" t="n">
        <f aca="false">S891-T891</f>
        <v>0</v>
      </c>
      <c r="V891" s="2001" t="e">
        <f aca="false">U891/T891*100</f>
        <v>#DIV/0!</v>
      </c>
      <c r="W891" s="1441" t="e">
        <f aca="false">IF(V891&gt;40,"FAULT",IF(V891&lt;-40,"CHECK","OK"))</f>
        <v>#DIV/0!</v>
      </c>
    </row>
    <row r="892" customFormat="false" ht="15.75" hidden="false" customHeight="false" outlineLevel="0" collapsed="false">
      <c r="A892" s="2016" t="n">
        <v>29</v>
      </c>
      <c r="B892" s="2017" t="s">
        <v>3616</v>
      </c>
      <c r="C892" s="2152" t="n">
        <v>0.415</v>
      </c>
      <c r="D892" s="2309"/>
      <c r="E892" s="1028" t="s">
        <v>3617</v>
      </c>
      <c r="F892" s="2476" t="n">
        <v>1</v>
      </c>
      <c r="G892" s="2120" t="n">
        <v>2900</v>
      </c>
      <c r="H892" s="2120" t="n">
        <v>2955</v>
      </c>
      <c r="I892" s="2053" t="n">
        <f aca="false">H892-G892</f>
        <v>55</v>
      </c>
      <c r="J892" s="2027" t="n">
        <v>100</v>
      </c>
      <c r="K892" s="2135"/>
      <c r="L892" s="2128" t="n">
        <f aca="false">F892*I892*J892</f>
        <v>5500</v>
      </c>
      <c r="M892" s="2128" t="n">
        <f aca="false">L892*$K$894/$L$894</f>
        <v>5494.0883430154</v>
      </c>
      <c r="N892" s="2214" t="s">
        <v>3325</v>
      </c>
      <c r="O892" s="2155"/>
      <c r="R892" s="0" t="str">
        <f aca="false">B892</f>
        <v>11/0.415 kV Auxiliary Transformer, AT-1</v>
      </c>
      <c r="S892" s="2160" t="n">
        <f aca="false">M892</f>
        <v>5494.0883430154</v>
      </c>
      <c r="T892" s="0" t="n">
        <v>5198.56291927714</v>
      </c>
      <c r="U892" s="1441" t="n">
        <f aca="false">S892-T892</f>
        <v>295.525423738257</v>
      </c>
      <c r="V892" s="2001" t="n">
        <f aca="false">U892/T892*100</f>
        <v>5.68475227341001</v>
      </c>
      <c r="W892" s="1441" t="str">
        <f aca="false">IF(V892&gt;40,"FAULT",IF(V892&lt;-40,"CHECK","OK"))</f>
        <v>OK</v>
      </c>
    </row>
    <row r="893" customFormat="false" ht="15.75" hidden="false" customHeight="false" outlineLevel="0" collapsed="false">
      <c r="A893" s="2016" t="n">
        <v>30</v>
      </c>
      <c r="B893" s="2017" t="s">
        <v>3618</v>
      </c>
      <c r="C893" s="2152" t="n">
        <v>0.415</v>
      </c>
      <c r="D893" s="2309"/>
      <c r="E893" s="1028" t="s">
        <v>3619</v>
      </c>
      <c r="F893" s="2476" t="n">
        <v>1</v>
      </c>
      <c r="G893" s="2120" t="n">
        <v>136</v>
      </c>
      <c r="H893" s="2120" t="n">
        <v>136</v>
      </c>
      <c r="I893" s="2053" t="n">
        <f aca="false">H893-G893</f>
        <v>0</v>
      </c>
      <c r="J893" s="2027" t="n">
        <v>100</v>
      </c>
      <c r="K893" s="2135" t="n">
        <f aca="false">J893*I893*F893</f>
        <v>0</v>
      </c>
      <c r="L893" s="2128" t="n">
        <f aca="false">F893*I893*J893</f>
        <v>0</v>
      </c>
      <c r="M893" s="2128" t="n">
        <f aca="false">L893*$K$894/$L$894</f>
        <v>0</v>
      </c>
      <c r="N893" s="2214" t="s">
        <v>3325</v>
      </c>
      <c r="O893" s="2155"/>
      <c r="R893" s="0" t="str">
        <f aca="false">B893</f>
        <v>11/0.415 kV Auxiliary Transformer, AT-2</v>
      </c>
      <c r="S893" s="2160" t="n">
        <f aca="false">M893</f>
        <v>0</v>
      </c>
      <c r="T893" s="0" t="n">
        <v>0</v>
      </c>
      <c r="U893" s="1441" t="n">
        <f aca="false">S893-T893</f>
        <v>0</v>
      </c>
      <c r="V893" s="2001" t="e">
        <f aca="false">U893/T893*100</f>
        <v>#DIV/0!</v>
      </c>
      <c r="W893" s="1441" t="e">
        <f aca="false">IF(V893&gt;40,"FAULT",IF(V893&lt;-40,"CHECK","OK"))</f>
        <v>#DIV/0!</v>
      </c>
    </row>
    <row r="894" customFormat="false" ht="28.5" hidden="false" customHeight="false" outlineLevel="0" collapsed="false">
      <c r="A894" s="2132"/>
      <c r="B894" s="2142"/>
      <c r="C894" s="2143"/>
      <c r="D894" s="2143"/>
      <c r="E894" s="2932"/>
      <c r="F894" s="2145"/>
      <c r="G894" s="2145"/>
      <c r="H894" s="2145"/>
      <c r="I894" s="2145"/>
      <c r="J894" s="2239" t="s">
        <v>1187</v>
      </c>
      <c r="K894" s="2130" t="n">
        <f aca="false">K874</f>
        <v>10728592</v>
      </c>
      <c r="L894" s="2130" t="n">
        <f aca="false">SUM(L876:L893)</f>
        <v>10740136</v>
      </c>
      <c r="M894" s="2130" t="n">
        <f aca="false">SUM(M876:M893)</f>
        <v>10728592</v>
      </c>
      <c r="N894" s="2325" t="n">
        <f aca="false">(M894-L894)/L894*100</f>
        <v>-0.107484672447351</v>
      </c>
      <c r="O894" s="2240"/>
    </row>
    <row r="896" customFormat="false" ht="15.75" hidden="false" customHeight="false" outlineLevel="0" collapsed="false">
      <c r="A896" s="2077"/>
      <c r="B896" s="2078"/>
      <c r="C896" s="2051"/>
      <c r="D896" s="2418"/>
      <c r="F896" s="2169" t="s">
        <v>1234</v>
      </c>
      <c r="G896" s="2169"/>
      <c r="H896" s="2169"/>
      <c r="I896" s="2170" t="s">
        <v>212</v>
      </c>
      <c r="J896" s="2077"/>
      <c r="L896" s="2077"/>
      <c r="M896" s="2077"/>
      <c r="N896" s="2556"/>
      <c r="O896" s="2077"/>
    </row>
    <row r="897" customFormat="false" ht="15.75" hidden="false" customHeight="false" outlineLevel="0" collapsed="false">
      <c r="A897" s="2077"/>
      <c r="B897" s="2078"/>
      <c r="C897" s="2051"/>
      <c r="D897" s="2418"/>
      <c r="F897" s="2129" t="s">
        <v>3325</v>
      </c>
      <c r="G897" s="2017" t="s">
        <v>1367</v>
      </c>
      <c r="H897" s="2017"/>
      <c r="I897" s="2310" t="n">
        <f aca="false">SUM(M876,M878:M880,M882,M885:M889,M892:M893)</f>
        <v>10728592</v>
      </c>
      <c r="J897" s="2077"/>
      <c r="L897" s="2077"/>
      <c r="M897" s="2077"/>
      <c r="N897" s="2556"/>
      <c r="O897" s="2077" t="s">
        <v>122</v>
      </c>
    </row>
    <row r="898" customFormat="false" ht="15.75" hidden="false" customHeight="false" outlineLevel="0" collapsed="false">
      <c r="A898" s="2077"/>
      <c r="B898" s="2078"/>
      <c r="C898" s="2051"/>
      <c r="D898" s="2418"/>
      <c r="F898" s="2129"/>
      <c r="G898" s="2017"/>
      <c r="H898" s="2017"/>
      <c r="I898" s="2171"/>
      <c r="J898" s="2077"/>
      <c r="L898" s="2077"/>
      <c r="M898" s="2077"/>
      <c r="N898" s="2556"/>
      <c r="O898" s="2077"/>
    </row>
    <row r="899" customFormat="false" ht="15.75" hidden="false" customHeight="false" outlineLevel="0" collapsed="false">
      <c r="A899" s="2077"/>
      <c r="B899" s="2078"/>
      <c r="C899" s="2051"/>
      <c r="D899" s="2418"/>
      <c r="F899" s="2129"/>
      <c r="G899" s="2017"/>
      <c r="H899" s="2017"/>
      <c r="I899" s="2171"/>
      <c r="J899" s="2077"/>
      <c r="L899" s="2077"/>
      <c r="M899" s="2077"/>
      <c r="N899" s="2556"/>
      <c r="O899" s="2077"/>
    </row>
    <row r="900" customFormat="false" ht="15.75" hidden="false" customHeight="false" outlineLevel="0" collapsed="false">
      <c r="A900" s="2077"/>
      <c r="B900" s="2078"/>
      <c r="C900" s="2051"/>
      <c r="D900" s="2418"/>
      <c r="E900" s="2051"/>
      <c r="F900" s="2129"/>
      <c r="G900" s="2017"/>
      <c r="H900" s="2017"/>
      <c r="I900" s="2171"/>
      <c r="J900" s="2077"/>
      <c r="L900" s="2077"/>
      <c r="M900" s="2077"/>
      <c r="N900" s="2556"/>
      <c r="O900" s="2077"/>
    </row>
    <row r="901" customFormat="false" ht="15.75" hidden="false" customHeight="false" outlineLevel="0" collapsed="false">
      <c r="F901" s="2260"/>
      <c r="G901" s="2017"/>
      <c r="H901" s="2017"/>
      <c r="I901" s="2171"/>
      <c r="J901" s="2077"/>
    </row>
    <row r="902" customFormat="false" ht="15.75" hidden="false" customHeight="true" outlineLevel="0" collapsed="false">
      <c r="F902" s="2241" t="s">
        <v>1239</v>
      </c>
      <c r="G902" s="2241"/>
      <c r="H902" s="2241"/>
      <c r="I902" s="2242" t="n">
        <f aca="false">SUM(I897:I901)</f>
        <v>10728592</v>
      </c>
      <c r="J902" s="2130" t="n">
        <f aca="false">I902-M894</f>
        <v>0</v>
      </c>
    </row>
    <row r="903" customFormat="false" ht="15.75" hidden="false" customHeight="false" outlineLevel="0" collapsed="false">
      <c r="F903" s="2103"/>
      <c r="G903" s="2077"/>
      <c r="H903" s="2077"/>
      <c r="I903" s="2077"/>
      <c r="J903" s="2077"/>
    </row>
    <row r="904" customFormat="false" ht="15.75" hidden="false" customHeight="false" outlineLevel="0" collapsed="false">
      <c r="E904" s="2686"/>
      <c r="F904" s="2077"/>
      <c r="G904" s="2077"/>
      <c r="H904" s="2077"/>
      <c r="I904" s="2077"/>
      <c r="J904" s="2077"/>
      <c r="K904" s="2080"/>
    </row>
    <row r="912" customFormat="false" ht="15.75" hidden="false" customHeight="false" outlineLevel="0" collapsed="false">
      <c r="A912" s="2077"/>
      <c r="B912" s="2078"/>
      <c r="C912" s="2051"/>
      <c r="D912" s="2418"/>
      <c r="E912" s="2686"/>
      <c r="F912" s="2077"/>
      <c r="G912" s="2077"/>
      <c r="H912" s="2077"/>
      <c r="I912" s="2077"/>
      <c r="J912" s="2077"/>
      <c r="K912" s="2080"/>
      <c r="L912" s="2077"/>
      <c r="M912" s="2077"/>
      <c r="N912" s="2556"/>
      <c r="O912" s="2077"/>
    </row>
    <row r="913" customFormat="false" ht="15.75" hidden="false" customHeight="false" outlineLevel="0" collapsed="false">
      <c r="A913" s="2077"/>
      <c r="B913" s="2078"/>
      <c r="C913" s="2051"/>
      <c r="D913" s="2418"/>
      <c r="E913" s="2686"/>
      <c r="F913" s="2077"/>
      <c r="G913" s="2077"/>
      <c r="H913" s="2077"/>
      <c r="I913" s="2077"/>
      <c r="J913" s="2077"/>
      <c r="K913" s="2080"/>
      <c r="L913" s="2077"/>
      <c r="M913" s="2077"/>
      <c r="N913" s="2556"/>
      <c r="O913" s="2077"/>
    </row>
    <row r="914" customFormat="false" ht="25.5" hidden="false" customHeight="false" outlineLevel="0" collapsed="false">
      <c r="A914" s="2271"/>
      <c r="B914" s="2175"/>
      <c r="C914" s="2175"/>
      <c r="D914" s="2175"/>
      <c r="E914" s="2175"/>
      <c r="F914" s="2175"/>
      <c r="G914" s="2175"/>
      <c r="H914" s="2175"/>
      <c r="I914" s="2175"/>
      <c r="J914" s="2175"/>
      <c r="K914" s="2175"/>
      <c r="L914" s="2175"/>
      <c r="M914" s="2175"/>
      <c r="N914" s="2687"/>
      <c r="O914" s="2174"/>
    </row>
    <row r="915" customFormat="false" ht="15.75" hidden="false" customHeight="false" outlineLevel="0" collapsed="false">
      <c r="A915" s="2077"/>
      <c r="B915" s="2078"/>
      <c r="C915" s="2051"/>
      <c r="D915" s="2418"/>
      <c r="E915" s="2686"/>
      <c r="F915" s="2077"/>
      <c r="G915" s="2077"/>
      <c r="H915" s="2077"/>
      <c r="I915" s="2077"/>
      <c r="J915" s="2077"/>
      <c r="K915" s="2080"/>
      <c r="L915" s="2077"/>
      <c r="M915" s="2077"/>
      <c r="N915" s="2556"/>
      <c r="O915" s="2077"/>
    </row>
    <row r="916" customFormat="false" ht="15.75" hidden="false" customHeight="false" outlineLevel="0" collapsed="false">
      <c r="A916" s="2077"/>
      <c r="B916" s="2078"/>
      <c r="C916" s="2051"/>
      <c r="D916" s="2418"/>
      <c r="E916" s="2686"/>
      <c r="F916" s="2077"/>
      <c r="G916" s="2077"/>
      <c r="H916" s="2077"/>
      <c r="I916" s="2077"/>
      <c r="J916" s="2077"/>
      <c r="K916" s="2080"/>
      <c r="L916" s="2077"/>
      <c r="M916" s="2077"/>
      <c r="N916" s="2556"/>
      <c r="O916" s="2077"/>
    </row>
    <row r="917" customFormat="false" ht="31.5" hidden="false" customHeight="false" outlineLevel="0" collapsed="false">
      <c r="A917" s="2270" t="s">
        <v>3620</v>
      </c>
      <c r="B917" s="2270"/>
      <c r="C917" s="2270"/>
      <c r="D917" s="2270"/>
      <c r="E917" s="2270"/>
      <c r="F917" s="2270"/>
      <c r="G917" s="2270"/>
      <c r="H917" s="2270"/>
      <c r="I917" s="2270"/>
      <c r="J917" s="2270"/>
      <c r="K917" s="2270"/>
      <c r="L917" s="2270"/>
      <c r="M917" s="2270"/>
      <c r="N917" s="2270"/>
      <c r="O917" s="1989" t="str">
        <f aca="false">O6</f>
        <v>Month June-2023</v>
      </c>
      <c r="R917" s="1990" t="s">
        <v>1069</v>
      </c>
      <c r="S917" s="1991" t="str">
        <f aca="false">O917</f>
        <v>Month June-2023</v>
      </c>
      <c r="T917" s="1990" t="s">
        <v>1070</v>
      </c>
      <c r="U917" s="1990" t="s">
        <v>1071</v>
      </c>
      <c r="V917" s="1990" t="s">
        <v>2997</v>
      </c>
      <c r="W917" s="1990" t="s">
        <v>1073</v>
      </c>
    </row>
    <row r="918" customFormat="false" ht="15.75" hidden="false" customHeight="true" outlineLevel="0" collapsed="false">
      <c r="A918" s="1992" t="s">
        <v>794</v>
      </c>
      <c r="B918" s="1993" t="s">
        <v>1074</v>
      </c>
      <c r="C918" s="1994" t="s">
        <v>1075</v>
      </c>
      <c r="D918" s="1994"/>
      <c r="E918" s="1994"/>
      <c r="F918" s="1996" t="s">
        <v>45</v>
      </c>
      <c r="G918" s="1996" t="s">
        <v>1076</v>
      </c>
      <c r="H918" s="1996"/>
      <c r="I918" s="1996"/>
      <c r="J918" s="1996" t="s">
        <v>29</v>
      </c>
      <c r="K918" s="1994" t="s">
        <v>1077</v>
      </c>
      <c r="L918" s="1994"/>
      <c r="M918" s="1994" t="s">
        <v>1078</v>
      </c>
      <c r="N918" s="2868"/>
      <c r="O918" s="1997" t="s">
        <v>479</v>
      </c>
    </row>
    <row r="919" customFormat="false" ht="15.75" hidden="false" customHeight="false" outlineLevel="0" collapsed="false">
      <c r="A919" s="1992"/>
      <c r="B919" s="1993"/>
      <c r="C919" s="1998" t="s">
        <v>1079</v>
      </c>
      <c r="D919" s="1998"/>
      <c r="E919" s="2869" t="s">
        <v>1080</v>
      </c>
      <c r="F919" s="1996"/>
      <c r="G919" s="2249" t="n">
        <f aca="false">'NORTH-1'!$H$8</f>
        <v>44929</v>
      </c>
      <c r="H919" s="2249" t="n">
        <f aca="false">'NORTH-1'!$H$8</f>
        <v>44929</v>
      </c>
      <c r="I919" s="2000" t="s">
        <v>47</v>
      </c>
      <c r="J919" s="1996"/>
      <c r="K919" s="2000" t="s">
        <v>1081</v>
      </c>
      <c r="L919" s="2000" t="s">
        <v>1082</v>
      </c>
      <c r="M919" s="1994" t="s">
        <v>1083</v>
      </c>
      <c r="N919" s="2870" t="s">
        <v>741</v>
      </c>
      <c r="O919" s="1997"/>
      <c r="S919" s="1441" t="n">
        <v>15283200.0000001</v>
      </c>
      <c r="T919" s="1441" t="n">
        <v>15283200.0000001</v>
      </c>
      <c r="U919" s="1441" t="n">
        <f aca="false">S919-T919</f>
        <v>0</v>
      </c>
      <c r="V919" s="2001" t="n">
        <f aca="false">U919/T919*100</f>
        <v>0</v>
      </c>
      <c r="W919" s="1441" t="str">
        <f aca="false">IF(V919&gt;40,"FAULT",IF(V919&lt;-40,"CHECK","OK"))</f>
        <v>OK</v>
      </c>
    </row>
    <row r="920" customFormat="false" ht="15.75" hidden="false" customHeight="false" outlineLevel="0" collapsed="false">
      <c r="A920" s="2002" t="n">
        <v>1</v>
      </c>
      <c r="B920" s="2003" t="n">
        <v>2</v>
      </c>
      <c r="C920" s="2004" t="n">
        <v>4</v>
      </c>
      <c r="D920" s="2004"/>
      <c r="E920" s="2871" t="n">
        <v>5</v>
      </c>
      <c r="F920" s="2002" t="n">
        <v>7</v>
      </c>
      <c r="G920" s="2002" t="n">
        <v>9</v>
      </c>
      <c r="H920" s="2002" t="n">
        <v>9</v>
      </c>
      <c r="I920" s="2002" t="s">
        <v>1084</v>
      </c>
      <c r="J920" s="2002" t="n">
        <v>11</v>
      </c>
      <c r="K920" s="2002" t="s">
        <v>1085</v>
      </c>
      <c r="L920" s="2002" t="s">
        <v>1086</v>
      </c>
      <c r="M920" s="2002" t="n">
        <v>14</v>
      </c>
      <c r="N920" s="2872" t="n">
        <v>15</v>
      </c>
      <c r="O920" s="2002" t="n">
        <v>16</v>
      </c>
    </row>
    <row r="921" customFormat="false" ht="15.75" hidden="false" customHeight="false" outlineLevel="0" collapsed="false">
      <c r="A921" s="2007"/>
      <c r="B921" s="2008" t="s">
        <v>3256</v>
      </c>
      <c r="C921" s="2009"/>
      <c r="D921" s="2009"/>
      <c r="E921" s="3075"/>
      <c r="F921" s="2009"/>
      <c r="G921" s="2009"/>
      <c r="H921" s="2009"/>
      <c r="I921" s="2009"/>
      <c r="J921" s="2009"/>
      <c r="K921" s="2010"/>
      <c r="L921" s="2009"/>
      <c r="M921" s="2013"/>
      <c r="N921" s="2873"/>
      <c r="O921" s="2015"/>
    </row>
    <row r="922" customFormat="false" ht="15.75" hidden="false" customHeight="false" outlineLevel="0" collapsed="false">
      <c r="A922" s="2016" t="n">
        <v>1</v>
      </c>
      <c r="B922" s="3118" t="str">
        <f aca="false">'PDB Bill AMR'!B24</f>
        <v>Tranformer 3</v>
      </c>
      <c r="C922" s="2018" t="n">
        <v>132</v>
      </c>
      <c r="D922" s="2233" t="s">
        <v>788</v>
      </c>
      <c r="E922" s="1028" t="n">
        <v>50501730</v>
      </c>
      <c r="F922" s="2071" t="n">
        <v>1</v>
      </c>
      <c r="G922" s="2274" t="n">
        <f aca="false">'PDB Bill AMR'!J24</f>
        <v>2736.898</v>
      </c>
      <c r="H922" s="2274" t="n">
        <f aca="false">'PDB Bill AMR'!K24</f>
        <v>2778.291</v>
      </c>
      <c r="I922" s="2274" t="n">
        <f aca="false">'PDB Bill AMR'!L24</f>
        <v>41.393</v>
      </c>
      <c r="J922" s="2178" t="n">
        <f aca="false">'PDB Bill AMR'!I24</f>
        <v>480000</v>
      </c>
      <c r="K922" s="2184" t="n">
        <f aca="false">'PDB Bill AMR'!M24</f>
        <v>0</v>
      </c>
      <c r="L922" s="2275" t="n">
        <f aca="false">'PDB Bill AMR'!N24</f>
        <v>19868640</v>
      </c>
      <c r="M922" s="2025"/>
      <c r="N922" s="2024"/>
      <c r="O922" s="2027"/>
    </row>
    <row r="923" customFormat="false" ht="15.75" hidden="false" customHeight="false" outlineLevel="0" collapsed="false">
      <c r="A923" s="2016" t="n">
        <v>2</v>
      </c>
      <c r="B923" s="3118" t="str">
        <f aca="false">'PDB Bill AMR'!B25</f>
        <v>Tranformer 1</v>
      </c>
      <c r="C923" s="2018" t="n">
        <v>132</v>
      </c>
      <c r="D923" s="2233"/>
      <c r="E923" s="1028" t="n">
        <v>80505634</v>
      </c>
      <c r="F923" s="2071" t="n">
        <v>1</v>
      </c>
      <c r="G923" s="2274" t="n">
        <f aca="false">'PDB Bill AMR'!J25</f>
        <v>8341.911</v>
      </c>
      <c r="H923" s="2274" t="n">
        <f aca="false">'PDB Bill AMR'!K25</f>
        <v>8380.88</v>
      </c>
      <c r="I923" s="2274" t="n">
        <f aca="false">'PDB Bill AMR'!L25</f>
        <v>38.9689999999991</v>
      </c>
      <c r="J923" s="2178" t="n">
        <f aca="false">'PDB Bill AMR'!I25</f>
        <v>480000</v>
      </c>
      <c r="K923" s="2184" t="n">
        <f aca="false">'PDB Bill AMR'!M25</f>
        <v>0</v>
      </c>
      <c r="L923" s="2275" t="n">
        <f aca="false">'PDB Bill AMR'!N25</f>
        <v>18705119.9999996</v>
      </c>
      <c r="M923" s="2025"/>
      <c r="N923" s="2024"/>
      <c r="O923" s="2027"/>
    </row>
    <row r="924" customFormat="false" ht="15.75" hidden="false" customHeight="false" outlineLevel="0" collapsed="false">
      <c r="A924" s="2016" t="n">
        <v>3</v>
      </c>
      <c r="B924" s="3118" t="str">
        <f aca="false">'PDB Bill AMR'!B26</f>
        <v>Tranformer 2</v>
      </c>
      <c r="C924" s="2018" t="n">
        <v>132</v>
      </c>
      <c r="D924" s="2233"/>
      <c r="E924" s="1028" t="n">
        <v>80505637</v>
      </c>
      <c r="F924" s="2071" t="n">
        <v>1</v>
      </c>
      <c r="G924" s="2274" t="n">
        <f aca="false">'PDB Bill AMR'!J26</f>
        <v>8293.77</v>
      </c>
      <c r="H924" s="2274" t="n">
        <f aca="false">'PDB Bill AMR'!K26</f>
        <v>8332.942</v>
      </c>
      <c r="I924" s="2274" t="n">
        <f aca="false">'PDB Bill AMR'!L26</f>
        <v>39.1719999999987</v>
      </c>
      <c r="J924" s="2178" t="n">
        <f aca="false">'PDB Bill AMR'!I26</f>
        <v>480000</v>
      </c>
      <c r="K924" s="2184" t="n">
        <f aca="false">'PDB Bill AMR'!M26</f>
        <v>0</v>
      </c>
      <c r="L924" s="2275" t="n">
        <f aca="false">'PDB Bill AMR'!N26</f>
        <v>18802559.9999994</v>
      </c>
      <c r="M924" s="2025"/>
      <c r="N924" s="2024"/>
      <c r="O924" s="2027"/>
    </row>
    <row r="925" customFormat="false" ht="16.5" hidden="false" customHeight="true" outlineLevel="0" collapsed="false">
      <c r="A925" s="2016" t="n">
        <v>4</v>
      </c>
      <c r="B925" s="3118" t="str">
        <f aca="false">'PDB Bill AMR'!B27</f>
        <v>MI CEMENT</v>
      </c>
      <c r="C925" s="2018" t="n">
        <v>132</v>
      </c>
      <c r="D925" s="2233"/>
      <c r="E925" s="1028" t="s">
        <v>140</v>
      </c>
      <c r="F925" s="2071" t="n">
        <v>1</v>
      </c>
      <c r="G925" s="2274" t="n">
        <f aca="false">'PDB Bill AMR'!J27</f>
        <v>237.085</v>
      </c>
      <c r="H925" s="2274" t="n">
        <f aca="false">'PDB Bill AMR'!K27</f>
        <v>256.334</v>
      </c>
      <c r="I925" s="2274" t="n">
        <f aca="false">'PDB Bill AMR'!L27</f>
        <v>19.249</v>
      </c>
      <c r="J925" s="2178" t="n">
        <f aca="false">'PDB Bill AMR'!I27</f>
        <v>480000</v>
      </c>
      <c r="K925" s="2184" t="n">
        <f aca="false">'PDB Bill AMR'!M27</f>
        <v>0</v>
      </c>
      <c r="L925" s="2275" t="n">
        <f aca="false">'PDB Bill AMR'!N27</f>
        <v>9239520</v>
      </c>
      <c r="M925" s="2025"/>
      <c r="N925" s="2024"/>
      <c r="O925" s="2027"/>
    </row>
    <row r="926" customFormat="false" ht="15.75" hidden="false" customHeight="true" outlineLevel="0" collapsed="false">
      <c r="A926" s="2016"/>
      <c r="B926" s="2037"/>
      <c r="C926" s="2038"/>
      <c r="D926" s="2038"/>
      <c r="E926" s="2728"/>
      <c r="F926" s="2041"/>
      <c r="G926" s="2041"/>
      <c r="H926" s="2041"/>
      <c r="I926" s="2042" t="s">
        <v>1094</v>
      </c>
      <c r="J926" s="2042"/>
      <c r="K926" s="2044" t="n">
        <f aca="false">SUM(K922:K925)</f>
        <v>0</v>
      </c>
      <c r="L926" s="2044" t="n">
        <f aca="false">SUM(L922:L925)</f>
        <v>66615839.999999</v>
      </c>
      <c r="M926" s="2045"/>
      <c r="N926" s="2616"/>
      <c r="O926" s="2027"/>
    </row>
    <row r="927" customFormat="false" ht="15.75" hidden="false" customHeight="false" outlineLevel="0" collapsed="false">
      <c r="A927" s="2016"/>
      <c r="B927" s="2037"/>
      <c r="C927" s="2038"/>
      <c r="D927" s="2038"/>
      <c r="E927" s="2728"/>
      <c r="F927" s="2041"/>
      <c r="G927" s="2041"/>
      <c r="H927" s="2041"/>
      <c r="I927" s="2047"/>
      <c r="J927" s="2047" t="s">
        <v>1095</v>
      </c>
      <c r="K927" s="2068" t="n">
        <f aca="false">L926-K926</f>
        <v>66615839.999999</v>
      </c>
      <c r="L927" s="2049"/>
      <c r="M927" s="2050"/>
      <c r="N927" s="2556"/>
      <c r="O927" s="2027"/>
    </row>
    <row r="928" customFormat="false" ht="15.75" hidden="false" customHeight="false" outlineLevel="0" collapsed="false">
      <c r="A928" s="2016"/>
      <c r="B928" s="2008" t="s">
        <v>3621</v>
      </c>
      <c r="C928" s="2009"/>
      <c r="D928" s="2009"/>
      <c r="E928" s="2731"/>
      <c r="F928" s="2009"/>
      <c r="G928" s="2009"/>
      <c r="H928" s="2009"/>
      <c r="I928" s="2009"/>
      <c r="J928" s="2009"/>
      <c r="K928" s="2010"/>
      <c r="L928" s="2009"/>
      <c r="M928" s="2013"/>
      <c r="N928" s="2873"/>
      <c r="O928" s="2027"/>
    </row>
    <row r="929" customFormat="false" ht="15.75" hidden="false" customHeight="false" outlineLevel="0" collapsed="false">
      <c r="A929" s="2016"/>
      <c r="B929" s="2017"/>
      <c r="C929" s="2018" t="n">
        <v>132</v>
      </c>
      <c r="D929" s="2233"/>
      <c r="E929" s="1028"/>
      <c r="F929" s="2071"/>
      <c r="G929" s="2022"/>
      <c r="H929" s="2022"/>
      <c r="I929" s="2022"/>
      <c r="J929" s="2027"/>
      <c r="K929" s="2024"/>
      <c r="L929" s="2029"/>
      <c r="M929" s="2029"/>
      <c r="N929" s="2071"/>
      <c r="O929" s="2027"/>
    </row>
    <row r="930" customFormat="false" ht="15.75" hidden="false" customHeight="false" outlineLevel="0" collapsed="false">
      <c r="A930" s="2016"/>
      <c r="B930" s="2017"/>
      <c r="C930" s="2018" t="n">
        <v>132</v>
      </c>
      <c r="D930" s="2233"/>
      <c r="E930" s="1028"/>
      <c r="F930" s="2071"/>
      <c r="G930" s="2022"/>
      <c r="H930" s="2022"/>
      <c r="I930" s="2022"/>
      <c r="J930" s="2027"/>
      <c r="K930" s="2024"/>
      <c r="L930" s="2029"/>
      <c r="M930" s="2029"/>
      <c r="N930" s="2071"/>
      <c r="O930" s="2027"/>
    </row>
    <row r="931" customFormat="false" ht="15.75" hidden="false" customHeight="false" outlineLevel="0" collapsed="false">
      <c r="A931" s="2016"/>
      <c r="B931" s="2017"/>
      <c r="C931" s="2018" t="n">
        <v>132</v>
      </c>
      <c r="D931" s="2233"/>
      <c r="E931" s="1028"/>
      <c r="F931" s="2071"/>
      <c r="G931" s="2022"/>
      <c r="H931" s="2022"/>
      <c r="I931" s="2022"/>
      <c r="J931" s="2027"/>
      <c r="K931" s="2024"/>
      <c r="L931" s="2029"/>
      <c r="M931" s="2029"/>
      <c r="N931" s="2071"/>
      <c r="O931" s="2027"/>
    </row>
    <row r="932" customFormat="false" ht="15.75" hidden="false" customHeight="false" outlineLevel="0" collapsed="false">
      <c r="A932" s="2016"/>
      <c r="B932" s="2017"/>
      <c r="C932" s="2018" t="n">
        <v>132</v>
      </c>
      <c r="D932" s="2233"/>
      <c r="E932" s="1028"/>
      <c r="F932" s="2071"/>
      <c r="G932" s="2022"/>
      <c r="H932" s="2022"/>
      <c r="I932" s="2022"/>
      <c r="J932" s="2027"/>
      <c r="K932" s="2031"/>
      <c r="L932" s="2032"/>
      <c r="M932" s="2032"/>
      <c r="N932" s="3077"/>
      <c r="O932" s="2027"/>
    </row>
    <row r="933" customFormat="false" ht="15.75" hidden="false" customHeight="true" outlineLevel="0" collapsed="false">
      <c r="A933" s="2016"/>
      <c r="B933" s="2037"/>
      <c r="C933" s="2038"/>
      <c r="D933" s="2038"/>
      <c r="E933" s="2728"/>
      <c r="F933" s="2041"/>
      <c r="G933" s="2041"/>
      <c r="H933" s="2041"/>
      <c r="I933" s="2042" t="s">
        <v>1105</v>
      </c>
      <c r="J933" s="2042"/>
      <c r="K933" s="2043" t="n">
        <f aca="false">SUM(K929:K932)</f>
        <v>0</v>
      </c>
      <c r="L933" s="2044" t="n">
        <f aca="false">SUM(L929:L932)</f>
        <v>0</v>
      </c>
      <c r="M933" s="2045"/>
      <c r="N933" s="2616"/>
      <c r="O933" s="2055"/>
    </row>
    <row r="934" customFormat="false" ht="15.75" hidden="false" customHeight="true" outlineLevel="0" collapsed="false">
      <c r="A934" s="2016"/>
      <c r="B934" s="2037"/>
      <c r="C934" s="2038"/>
      <c r="D934" s="2038"/>
      <c r="E934" s="2728"/>
      <c r="F934" s="2041"/>
      <c r="G934" s="2041"/>
      <c r="H934" s="2041"/>
      <c r="I934" s="2042" t="s">
        <v>1095</v>
      </c>
      <c r="J934" s="2042"/>
      <c r="K934" s="2068" t="n">
        <f aca="false">K933-L933</f>
        <v>0</v>
      </c>
      <c r="L934" s="2049"/>
      <c r="M934" s="2056"/>
      <c r="N934" s="2027"/>
      <c r="O934" s="2055"/>
    </row>
    <row r="935" customFormat="false" ht="15.75" hidden="false" customHeight="false" outlineLevel="0" collapsed="false">
      <c r="A935" s="2007"/>
      <c r="B935" s="2058" t="s">
        <v>3622</v>
      </c>
      <c r="C935" s="2059"/>
      <c r="D935" s="2059"/>
      <c r="E935" s="2780"/>
      <c r="F935" s="2059"/>
      <c r="G935" s="2059"/>
      <c r="H935" s="2059"/>
      <c r="I935" s="2059"/>
      <c r="J935" s="2059"/>
      <c r="K935" s="2060"/>
      <c r="L935" s="2059"/>
      <c r="M935" s="2063"/>
      <c r="N935" s="2843"/>
      <c r="O935" s="2015"/>
    </row>
    <row r="936" customFormat="false" ht="15.75" hidden="false" customHeight="false" outlineLevel="0" collapsed="false">
      <c r="A936" s="2016" t="n">
        <v>7</v>
      </c>
      <c r="B936" s="2017" t="s">
        <v>3623</v>
      </c>
      <c r="C936" s="2018" t="n">
        <v>132</v>
      </c>
      <c r="D936" s="2141" t="s">
        <v>3005</v>
      </c>
      <c r="E936" s="2919" t="s">
        <v>3624</v>
      </c>
      <c r="F936" s="2071" t="n">
        <v>1</v>
      </c>
      <c r="G936" s="2022" t="n">
        <v>237.068</v>
      </c>
      <c r="H936" s="2022" t="n">
        <v>256.333</v>
      </c>
      <c r="I936" s="2022" t="n">
        <f aca="false">SUM(H936-G936)</f>
        <v>19.265</v>
      </c>
      <c r="J936" s="2027" t="n">
        <v>480000</v>
      </c>
      <c r="K936" s="2024"/>
      <c r="L936" s="2128" t="n">
        <f aca="false">J936*I936*F936</f>
        <v>9247200.00000001</v>
      </c>
      <c r="M936" s="2025"/>
      <c r="N936" s="2024"/>
      <c r="O936" s="2027"/>
    </row>
    <row r="937" customFormat="false" ht="15.75" hidden="false" customHeight="false" outlineLevel="0" collapsed="false">
      <c r="A937" s="2016"/>
      <c r="B937" s="2017"/>
      <c r="C937" s="2018" t="n">
        <v>132</v>
      </c>
      <c r="D937" s="2141" t="s">
        <v>13</v>
      </c>
      <c r="E937" s="2919" t="n">
        <v>16402670</v>
      </c>
      <c r="F937" s="2071" t="n">
        <v>1</v>
      </c>
      <c r="G937" s="2022" t="n">
        <v>1762.138</v>
      </c>
      <c r="H937" s="2022" t="n">
        <v>1781.37</v>
      </c>
      <c r="I937" s="2022" t="n">
        <f aca="false">H937-G937</f>
        <v>19.232</v>
      </c>
      <c r="J937" s="2027" t="n">
        <v>480000</v>
      </c>
      <c r="K937" s="2024"/>
      <c r="L937" s="2128" t="n">
        <f aca="false">J937*I937*F937</f>
        <v>9231359.99999998</v>
      </c>
      <c r="M937" s="2029"/>
      <c r="N937" s="2071"/>
      <c r="O937" s="2027"/>
    </row>
    <row r="938" customFormat="false" ht="15.75" hidden="false" customHeight="false" outlineLevel="0" collapsed="false">
      <c r="A938" s="2016"/>
      <c r="B938" s="2037"/>
      <c r="C938" s="2038"/>
      <c r="D938" s="2038"/>
      <c r="E938" s="2728"/>
      <c r="F938" s="2041"/>
      <c r="G938" s="2041"/>
      <c r="H938" s="2041"/>
      <c r="I938" s="2041"/>
      <c r="J938" s="2037" t="s">
        <v>1110</v>
      </c>
      <c r="K938" s="2068"/>
      <c r="L938" s="2130" t="n">
        <f aca="false">L937</f>
        <v>9231359.99999998</v>
      </c>
      <c r="M938" s="2055"/>
      <c r="N938" s="2027"/>
      <c r="O938" s="2027"/>
    </row>
    <row r="939" customFormat="false" ht="15.75" hidden="false" customHeight="false" outlineLevel="0" collapsed="false">
      <c r="A939" s="2007"/>
      <c r="B939" s="2058" t="s">
        <v>3625</v>
      </c>
      <c r="C939" s="2059"/>
      <c r="D939" s="2059"/>
      <c r="E939" s="2780"/>
      <c r="F939" s="2059"/>
      <c r="G939" s="2059"/>
      <c r="H939" s="2059"/>
      <c r="I939" s="2059"/>
      <c r="J939" s="2059"/>
      <c r="K939" s="2060"/>
      <c r="L939" s="2059"/>
      <c r="M939" s="2063"/>
      <c r="N939" s="2843"/>
      <c r="O939" s="2015"/>
    </row>
    <row r="940" customFormat="false" ht="15.75" hidden="false" customHeight="true" outlineLevel="0" collapsed="false">
      <c r="A940" s="2016"/>
      <c r="B940" s="2017" t="s">
        <v>2249</v>
      </c>
      <c r="C940" s="2018" t="n">
        <v>132</v>
      </c>
      <c r="D940" s="2070" t="s">
        <v>1113</v>
      </c>
      <c r="E940" s="3119"/>
      <c r="F940" s="2435"/>
      <c r="G940" s="2436"/>
      <c r="H940" s="2436"/>
      <c r="I940" s="2436"/>
      <c r="J940" s="2434"/>
      <c r="K940" s="2071"/>
      <c r="L940" s="2029" t="n">
        <f aca="false">J940*I940*F940</f>
        <v>0</v>
      </c>
      <c r="M940" s="2029"/>
      <c r="N940" s="2024"/>
      <c r="O940" s="2027"/>
    </row>
    <row r="941" customFormat="false" ht="15.75" hidden="false" customHeight="false" outlineLevel="0" collapsed="false">
      <c r="A941" s="2016"/>
      <c r="B941" s="2017" t="s">
        <v>2251</v>
      </c>
      <c r="C941" s="2018" t="n">
        <v>132</v>
      </c>
      <c r="D941" s="2070"/>
      <c r="E941" s="3119"/>
      <c r="F941" s="2435"/>
      <c r="G941" s="2436"/>
      <c r="H941" s="2436"/>
      <c r="I941" s="2436"/>
      <c r="J941" s="2434"/>
      <c r="K941" s="2071"/>
      <c r="L941" s="2029" t="n">
        <f aca="false">J941*I941*F941</f>
        <v>0</v>
      </c>
      <c r="M941" s="2029"/>
      <c r="N941" s="2024"/>
      <c r="O941" s="2027"/>
    </row>
    <row r="942" customFormat="false" ht="15.75" hidden="false" customHeight="false" outlineLevel="0" collapsed="false">
      <c r="A942" s="2016"/>
      <c r="B942" s="2017" t="s">
        <v>2252</v>
      </c>
      <c r="C942" s="2018" t="n">
        <v>132</v>
      </c>
      <c r="D942" s="2070"/>
      <c r="E942" s="3119"/>
      <c r="F942" s="2435"/>
      <c r="G942" s="2436"/>
      <c r="H942" s="2436"/>
      <c r="I942" s="2436"/>
      <c r="J942" s="2434"/>
      <c r="K942" s="2071"/>
      <c r="L942" s="2029" t="n">
        <f aca="false">J942*I942*F942</f>
        <v>0</v>
      </c>
      <c r="M942" s="2029"/>
      <c r="N942" s="2024"/>
      <c r="O942" s="2027"/>
    </row>
    <row r="943" customFormat="false" ht="15.75" hidden="false" customHeight="false" outlineLevel="0" collapsed="false">
      <c r="A943" s="2016"/>
      <c r="B943" s="2037"/>
      <c r="C943" s="2038"/>
      <c r="D943" s="2038"/>
      <c r="E943" s="3081"/>
      <c r="F943" s="2072"/>
      <c r="G943" s="2072"/>
      <c r="H943" s="2072"/>
      <c r="I943" s="2072"/>
      <c r="J943" s="2037" t="s">
        <v>475</v>
      </c>
      <c r="K943" s="2074"/>
      <c r="L943" s="2130" t="n">
        <f aca="false">K927-L938</f>
        <v>57384479.999999</v>
      </c>
      <c r="M943" s="2076"/>
      <c r="N943" s="2024"/>
      <c r="O943" s="2027"/>
    </row>
    <row r="944" customFormat="false" ht="29.25" hidden="false" customHeight="true" outlineLevel="0" collapsed="false">
      <c r="A944" s="2077"/>
      <c r="B944" s="2078"/>
      <c r="C944" s="2051"/>
      <c r="D944" s="2418"/>
      <c r="K944" s="2080"/>
      <c r="L944" s="2077"/>
      <c r="M944" s="2077"/>
      <c r="N944" s="2556"/>
      <c r="O944" s="2077"/>
    </row>
    <row r="945" s="2077" customFormat="true" ht="15.75" hidden="false" customHeight="false" outlineLevel="0" collapsed="false">
      <c r="B945" s="2081" t="s">
        <v>1121</v>
      </c>
      <c r="C945" s="2081"/>
      <c r="D945" s="2082" t="s">
        <v>212</v>
      </c>
      <c r="F945" s="2083" t="s">
        <v>1122</v>
      </c>
      <c r="G945" s="2083"/>
      <c r="H945" s="2083"/>
      <c r="I945" s="2082" t="s">
        <v>212</v>
      </c>
      <c r="K945" s="2084" t="s">
        <v>1123</v>
      </c>
      <c r="L945" s="2084"/>
      <c r="M945" s="2085" t="s">
        <v>212</v>
      </c>
      <c r="N945" s="2556"/>
    </row>
    <row r="946" s="2077" customFormat="true" ht="15.75" hidden="false" customHeight="false" outlineLevel="0" collapsed="false">
      <c r="B946" s="2086" t="str">
        <f aca="false">B921</f>
        <v>132 KV SENDING SIDE (TARIFF POINT)</v>
      </c>
      <c r="C946" s="2086"/>
      <c r="D946" s="2089" t="n">
        <f aca="false">K927</f>
        <v>66615839.999999</v>
      </c>
      <c r="F946" s="2088" t="s">
        <v>1124</v>
      </c>
      <c r="G946" s="2088"/>
      <c r="H946" s="2088"/>
      <c r="I946" s="2089" t="n">
        <f aca="false">L938</f>
        <v>9231359.99999998</v>
      </c>
      <c r="K946" s="2279" t="s">
        <v>1125</v>
      </c>
      <c r="L946" s="2279"/>
      <c r="M946" s="2091" t="n">
        <f aca="false">I947</f>
        <v>57384479.999999</v>
      </c>
      <c r="N946" s="2556"/>
    </row>
    <row r="947" s="2077" customFormat="true" ht="15.75" hidden="false" customHeight="false" outlineLevel="0" collapsed="false">
      <c r="B947" s="2086" t="s">
        <v>1126</v>
      </c>
      <c r="C947" s="2086"/>
      <c r="D947" s="2089"/>
      <c r="F947" s="2088" t="s">
        <v>3626</v>
      </c>
      <c r="G947" s="2088"/>
      <c r="H947" s="2088"/>
      <c r="I947" s="2091" t="n">
        <f aca="false">D950-I946</f>
        <v>57384479.999999</v>
      </c>
      <c r="K947" s="2088" t="s">
        <v>3627</v>
      </c>
      <c r="L947" s="2088"/>
      <c r="M947" s="2094" t="n">
        <f aca="false">K967</f>
        <v>57361054.9999999</v>
      </c>
      <c r="N947" s="2556"/>
    </row>
    <row r="948" s="2077" customFormat="true" ht="15.75" hidden="false" customHeight="false" outlineLevel="0" collapsed="false">
      <c r="B948" s="2086" t="s">
        <v>1128</v>
      </c>
      <c r="C948" s="2086"/>
      <c r="D948" s="2089"/>
      <c r="K948" s="2279" t="s">
        <v>1129</v>
      </c>
      <c r="L948" s="2279"/>
      <c r="M948" s="2089" t="n">
        <f aca="false">M946-M947</f>
        <v>23424.9999990314</v>
      </c>
      <c r="N948" s="2556"/>
    </row>
    <row r="949" s="2077" customFormat="true" ht="16.5" hidden="false" customHeight="false" outlineLevel="0" collapsed="false">
      <c r="B949" s="2086" t="s">
        <v>1130</v>
      </c>
      <c r="C949" s="2086"/>
      <c r="D949" s="2095"/>
      <c r="K949" s="2228" t="s">
        <v>1131</v>
      </c>
      <c r="L949" s="2228"/>
      <c r="M949" s="2332" t="n">
        <f aca="false">M948/M946</f>
        <v>0.00040821141881972</v>
      </c>
      <c r="N949" s="2556"/>
    </row>
    <row r="950" s="2077" customFormat="true" ht="15.75" hidden="false" customHeight="false" outlineLevel="0" collapsed="false">
      <c r="B950" s="3083" t="s">
        <v>1132</v>
      </c>
      <c r="C950" s="3083"/>
      <c r="D950" s="2323" t="n">
        <f aca="false">SUM(D946:D949)</f>
        <v>66615839.999999</v>
      </c>
      <c r="K950" s="2080"/>
      <c r="N950" s="2556"/>
    </row>
    <row r="951" s="2077" customFormat="true" ht="15.75" hidden="false" customHeight="false" outlineLevel="0" collapsed="false">
      <c r="F951" s="2100"/>
      <c r="K951" s="2080"/>
      <c r="N951" s="2556"/>
    </row>
    <row r="952" s="2077" customFormat="true" ht="15.75" hidden="false" customHeight="false" outlineLevel="0" collapsed="false">
      <c r="F952" s="2100"/>
      <c r="K952" s="2080"/>
      <c r="N952" s="2556"/>
    </row>
    <row r="953" s="2077" customFormat="true" ht="15.75" hidden="false" customHeight="false" outlineLevel="0" collapsed="false">
      <c r="F953" s="2100"/>
      <c r="G953" s="2101"/>
      <c r="H953" s="2101"/>
      <c r="I953" s="2101"/>
      <c r="J953" s="2102"/>
      <c r="K953" s="2080"/>
      <c r="N953" s="2556"/>
    </row>
    <row r="954" customFormat="false" ht="15.75" hidden="false" customHeight="false" outlineLevel="0" collapsed="false">
      <c r="A954" s="2077"/>
      <c r="B954" s="2078"/>
      <c r="C954" s="2051"/>
      <c r="D954" s="2418"/>
      <c r="G954" s="2101"/>
      <c r="H954" s="2101"/>
      <c r="I954" s="2101"/>
      <c r="J954" s="2102"/>
      <c r="K954" s="2080"/>
      <c r="L954" s="2077"/>
      <c r="M954" s="2077"/>
      <c r="N954" s="2556"/>
      <c r="O954" s="2077"/>
    </row>
    <row r="955" customFormat="false" ht="15.75" hidden="false" customHeight="false" outlineLevel="0" collapsed="false">
      <c r="A955" s="2077"/>
      <c r="B955" s="2078"/>
      <c r="C955" s="2051"/>
      <c r="D955" s="2418"/>
      <c r="G955" s="2101"/>
      <c r="H955" s="2101"/>
      <c r="I955" s="2101"/>
      <c r="J955" s="2102"/>
      <c r="K955" s="2080"/>
      <c r="L955" s="2077"/>
      <c r="M955" s="2077"/>
      <c r="N955" s="2556"/>
      <c r="O955" s="2077"/>
    </row>
    <row r="956" customFormat="false" ht="15.75" hidden="false" customHeight="false" outlineLevel="0" collapsed="false">
      <c r="A956" s="2077"/>
      <c r="B956" s="2078"/>
      <c r="C956" s="2051"/>
      <c r="D956" s="2418"/>
      <c r="E956" s="2686"/>
      <c r="F956" s="2077"/>
      <c r="G956" s="2077"/>
      <c r="H956" s="2077"/>
      <c r="I956" s="2077"/>
      <c r="J956" s="2077"/>
      <c r="K956" s="2080"/>
      <c r="L956" s="2077"/>
      <c r="M956" s="2077"/>
      <c r="N956" s="2556"/>
      <c r="O956" s="2077"/>
    </row>
    <row r="957" customFormat="false" ht="31.5" hidden="false" customHeight="false" outlineLevel="0" collapsed="false">
      <c r="A957" s="2270" t="s">
        <v>3628</v>
      </c>
      <c r="B957" s="2270"/>
      <c r="C957" s="2270"/>
      <c r="D957" s="2270"/>
      <c r="E957" s="2270"/>
      <c r="F957" s="2270"/>
      <c r="G957" s="2270"/>
      <c r="H957" s="2270"/>
      <c r="I957" s="2270"/>
      <c r="J957" s="2270"/>
      <c r="K957" s="2270"/>
      <c r="L957" s="2270"/>
      <c r="M957" s="2270"/>
      <c r="N957" s="2270"/>
      <c r="O957" s="1989" t="str">
        <f aca="false">$O$6</f>
        <v>Month June-2023</v>
      </c>
      <c r="R957" s="1990" t="s">
        <v>1069</v>
      </c>
      <c r="S957" s="1991" t="str">
        <f aca="false">O957</f>
        <v>Month June-2023</v>
      </c>
      <c r="T957" s="1990" t="s">
        <v>1070</v>
      </c>
      <c r="U957" s="1990" t="s">
        <v>1071</v>
      </c>
      <c r="V957" s="1990" t="s">
        <v>2997</v>
      </c>
      <c r="W957" s="1990" t="s">
        <v>1073</v>
      </c>
    </row>
    <row r="958" customFormat="false" ht="15.75" hidden="false" customHeight="true" outlineLevel="0" collapsed="false">
      <c r="A958" s="2105" t="s">
        <v>794</v>
      </c>
      <c r="B958" s="2106" t="s">
        <v>1074</v>
      </c>
      <c r="C958" s="1994" t="s">
        <v>1075</v>
      </c>
      <c r="D958" s="1994"/>
      <c r="E958" s="1994"/>
      <c r="F958" s="2108" t="s">
        <v>45</v>
      </c>
      <c r="G958" s="1996" t="s">
        <v>1076</v>
      </c>
      <c r="H958" s="1996"/>
      <c r="I958" s="1996"/>
      <c r="J958" s="2108" t="s">
        <v>29</v>
      </c>
      <c r="K958" s="1996" t="s">
        <v>1077</v>
      </c>
      <c r="L958" s="1996"/>
      <c r="M958" s="1994" t="s">
        <v>1134</v>
      </c>
      <c r="N958" s="2868"/>
      <c r="O958" s="2109" t="s">
        <v>479</v>
      </c>
    </row>
    <row r="959" customFormat="false" ht="15.75" hidden="false" customHeight="false" outlineLevel="0" collapsed="false">
      <c r="A959" s="2105"/>
      <c r="B959" s="2106"/>
      <c r="C959" s="1998" t="s">
        <v>1079</v>
      </c>
      <c r="D959" s="1998"/>
      <c r="E959" s="3084" t="s">
        <v>1080</v>
      </c>
      <c r="F959" s="2108"/>
      <c r="G959" s="2249" t="n">
        <f aca="false">'NORTH-1'!$H$8</f>
        <v>44929</v>
      </c>
      <c r="H959" s="2249" t="n">
        <f aca="false">'NORTH-1'!$H$8</f>
        <v>44929</v>
      </c>
      <c r="I959" s="2111" t="s">
        <v>47</v>
      </c>
      <c r="J959" s="2108"/>
      <c r="K959" s="2111" t="s">
        <v>1081</v>
      </c>
      <c r="L959" s="2111" t="s">
        <v>1082</v>
      </c>
      <c r="M959" s="2112" t="s">
        <v>1083</v>
      </c>
      <c r="N959" s="3085" t="s">
        <v>741</v>
      </c>
      <c r="O959" s="2109"/>
      <c r="S959" s="1441" t="n">
        <v>15283200.0000001</v>
      </c>
      <c r="T959" s="1441" t="n">
        <v>15283200.0000001</v>
      </c>
      <c r="U959" s="1441" t="n">
        <f aca="false">S959-T959</f>
        <v>0</v>
      </c>
      <c r="V959" s="2001" t="n">
        <f aca="false">U959/T959*100</f>
        <v>0</v>
      </c>
      <c r="W959" s="1441" t="str">
        <f aca="false">IF(V959&gt;40,"FAULT",IF(V959&lt;-40,"CHECK","OK"))</f>
        <v>OK</v>
      </c>
    </row>
    <row r="960" customFormat="false" ht="15.75" hidden="false" customHeight="false" outlineLevel="0" collapsed="false">
      <c r="A960" s="2113" t="n">
        <v>1</v>
      </c>
      <c r="B960" s="2004" t="n">
        <v>2</v>
      </c>
      <c r="C960" s="2004" t="n">
        <v>4</v>
      </c>
      <c r="D960" s="2004"/>
      <c r="E960" s="3086" t="n">
        <v>5</v>
      </c>
      <c r="F960" s="2113" t="n">
        <v>7</v>
      </c>
      <c r="G960" s="2113" t="n">
        <v>9</v>
      </c>
      <c r="H960" s="2113" t="n">
        <v>9</v>
      </c>
      <c r="I960" s="2113" t="s">
        <v>1084</v>
      </c>
      <c r="J960" s="2113" t="n">
        <v>11</v>
      </c>
      <c r="K960" s="2113" t="s">
        <v>1085</v>
      </c>
      <c r="L960" s="2113" t="s">
        <v>1086</v>
      </c>
      <c r="M960" s="2113" t="n">
        <v>14</v>
      </c>
      <c r="N960" s="3087" t="n">
        <v>15</v>
      </c>
      <c r="O960" s="2113" t="n">
        <v>16</v>
      </c>
      <c r="U960" s="1441"/>
      <c r="V960" s="2001"/>
      <c r="W960" s="1441"/>
    </row>
    <row r="961" customFormat="false" ht="15.75" hidden="false" customHeight="false" outlineLevel="0" collapsed="false">
      <c r="A961" s="2007"/>
      <c r="B961" s="2008" t="s">
        <v>3189</v>
      </c>
      <c r="C961" s="2009"/>
      <c r="D961" s="2009"/>
      <c r="E961" s="2731"/>
      <c r="F961" s="2009"/>
      <c r="G961" s="2009"/>
      <c r="H961" s="2009"/>
      <c r="I961" s="2009"/>
      <c r="J961" s="2009"/>
      <c r="K961" s="2010"/>
      <c r="L961" s="2009"/>
      <c r="M961" s="2013"/>
      <c r="N961" s="2873"/>
      <c r="O961" s="2015"/>
      <c r="U961" s="1441"/>
      <c r="V961" s="2001"/>
      <c r="W961" s="1441"/>
    </row>
    <row r="962" customFormat="false" ht="25.5" hidden="false" customHeight="false" outlineLevel="0" collapsed="false">
      <c r="A962" s="2016" t="n">
        <v>11</v>
      </c>
      <c r="B962" s="2017" t="s">
        <v>3278</v>
      </c>
      <c r="C962" s="2018" t="n">
        <v>33</v>
      </c>
      <c r="D962" s="2233" t="s">
        <v>13</v>
      </c>
      <c r="E962" s="1028" t="s">
        <v>3629</v>
      </c>
      <c r="F962" s="2071" t="n">
        <v>1</v>
      </c>
      <c r="G962" s="2022" t="n">
        <v>33767.132</v>
      </c>
      <c r="H962" s="2022" t="n">
        <v>52592.299</v>
      </c>
      <c r="I962" s="2022" t="n">
        <f aca="false">SUM(H962-G962)</f>
        <v>18825.167</v>
      </c>
      <c r="J962" s="2027" t="n">
        <v>1000</v>
      </c>
      <c r="K962" s="2024" t="n">
        <f aca="false">F962*I962*J962</f>
        <v>18825167</v>
      </c>
      <c r="L962" s="2025"/>
      <c r="M962" s="2025"/>
      <c r="N962" s="2024"/>
      <c r="O962" s="2027"/>
      <c r="U962" s="1441"/>
      <c r="V962" s="2001"/>
      <c r="W962" s="1441"/>
    </row>
    <row r="963" customFormat="false" ht="15.75" hidden="false" customHeight="false" outlineLevel="0" collapsed="false">
      <c r="A963" s="2016"/>
      <c r="B963" s="2017"/>
      <c r="C963" s="2018" t="n">
        <v>33</v>
      </c>
      <c r="D963" s="2233" t="s">
        <v>3005</v>
      </c>
      <c r="E963" s="1028" t="s">
        <v>3630</v>
      </c>
      <c r="F963" s="2071" t="n">
        <v>1</v>
      </c>
      <c r="G963" s="2022" t="n">
        <v>5208.452</v>
      </c>
      <c r="H963" s="2022" t="n">
        <v>5208.452</v>
      </c>
      <c r="I963" s="2022" t="n">
        <f aca="false">SUM(H963-G963)</f>
        <v>0</v>
      </c>
      <c r="J963" s="2027" t="n">
        <v>480000</v>
      </c>
      <c r="K963" s="2024" t="n">
        <f aca="false">F963*I963*J963</f>
        <v>0</v>
      </c>
      <c r="L963" s="2025"/>
      <c r="M963" s="2025"/>
      <c r="N963" s="2024"/>
      <c r="O963" s="2027"/>
      <c r="U963" s="1441"/>
      <c r="V963" s="2001"/>
      <c r="W963" s="1441"/>
    </row>
    <row r="964" customFormat="false" ht="15.75" hidden="false" customHeight="false" outlineLevel="0" collapsed="false">
      <c r="A964" s="2016" t="n">
        <v>15</v>
      </c>
      <c r="B964" s="2017" t="s">
        <v>3281</v>
      </c>
      <c r="C964" s="2018" t="n">
        <v>33</v>
      </c>
      <c r="D964" s="2233" t="s">
        <v>3005</v>
      </c>
      <c r="E964" s="1028" t="s">
        <v>3631</v>
      </c>
      <c r="F964" s="2071" t="n">
        <v>1</v>
      </c>
      <c r="G964" s="2022" t="n">
        <v>4480.302</v>
      </c>
      <c r="H964" s="2022" t="n">
        <v>4480.302</v>
      </c>
      <c r="I964" s="2022" t="n">
        <f aca="false">SUM(H964-G964)</f>
        <v>0</v>
      </c>
      <c r="J964" s="2027" t="n">
        <v>480000</v>
      </c>
      <c r="K964" s="2024" t="n">
        <f aca="false">F964*I964*J964</f>
        <v>0</v>
      </c>
      <c r="L964" s="2025"/>
      <c r="M964" s="2025"/>
      <c r="N964" s="2024"/>
      <c r="O964" s="2027"/>
      <c r="U964" s="1441"/>
      <c r="V964" s="2001"/>
      <c r="W964" s="1441"/>
    </row>
    <row r="965" customFormat="false" ht="15.75" hidden="false" customHeight="false" outlineLevel="0" collapsed="false">
      <c r="A965" s="2016"/>
      <c r="B965" s="2017"/>
      <c r="C965" s="2018" t="n">
        <v>33</v>
      </c>
      <c r="D965" s="2233" t="s">
        <v>13</v>
      </c>
      <c r="E965" s="1028" t="s">
        <v>3632</v>
      </c>
      <c r="F965" s="2071" t="n">
        <v>1</v>
      </c>
      <c r="G965" s="2022" t="n">
        <v>1649.3934</v>
      </c>
      <c r="H965" s="2022" t="n">
        <v>1688.3762</v>
      </c>
      <c r="I965" s="2022" t="n">
        <f aca="false">SUM(H965-G965)</f>
        <v>38.9828</v>
      </c>
      <c r="J965" s="2027" t="n">
        <v>480000</v>
      </c>
      <c r="K965" s="2024" t="n">
        <f aca="false">F965*I965*J965</f>
        <v>18711744</v>
      </c>
      <c r="L965" s="2025"/>
      <c r="M965" s="2025"/>
      <c r="N965" s="2024"/>
      <c r="O965" s="2027"/>
      <c r="U965" s="1441"/>
      <c r="V965" s="2001"/>
      <c r="W965" s="1441"/>
    </row>
    <row r="966" customFormat="false" ht="15.75" hidden="false" customHeight="false" outlineLevel="0" collapsed="false">
      <c r="A966" s="2016" t="n">
        <v>18</v>
      </c>
      <c r="B966" s="2017" t="s">
        <v>3633</v>
      </c>
      <c r="C966" s="2018" t="n">
        <v>33</v>
      </c>
      <c r="D966" s="2233" t="s">
        <v>13</v>
      </c>
      <c r="E966" s="1028" t="s">
        <v>3634</v>
      </c>
      <c r="F966" s="2071" t="n">
        <v>1</v>
      </c>
      <c r="G966" s="2022" t="n">
        <v>2729.5</v>
      </c>
      <c r="H966" s="2022" t="n">
        <v>2770.8003</v>
      </c>
      <c r="I966" s="2022" t="n">
        <f aca="false">SUM(H966-G966)</f>
        <v>41.3002999999999</v>
      </c>
      <c r="J966" s="2027" t="n">
        <v>480000</v>
      </c>
      <c r="K966" s="2024" t="n">
        <f aca="false">F966*I966*J966</f>
        <v>19824143.9999999</v>
      </c>
      <c r="L966" s="2025"/>
      <c r="M966" s="2025"/>
      <c r="N966" s="2024"/>
      <c r="O966" s="2027"/>
      <c r="U966" s="1441"/>
      <c r="V966" s="2001"/>
      <c r="W966" s="1441"/>
    </row>
    <row r="967" customFormat="false" ht="15.75" hidden="false" customHeight="false" outlineLevel="0" collapsed="false">
      <c r="A967" s="2016"/>
      <c r="B967" s="2037"/>
      <c r="C967" s="2038"/>
      <c r="D967" s="2038"/>
      <c r="E967" s="2728"/>
      <c r="F967" s="2041"/>
      <c r="G967" s="2041"/>
      <c r="H967" s="2041" t="n">
        <v>0</v>
      </c>
      <c r="I967" s="2041"/>
      <c r="J967" s="2037" t="s">
        <v>475</v>
      </c>
      <c r="K967" s="2094" t="n">
        <f aca="false">SUM(K962:K966)</f>
        <v>57361054.9999999</v>
      </c>
      <c r="L967" s="2049"/>
      <c r="M967" s="2049" t="n">
        <f aca="false">SUM(M962:M966)</f>
        <v>0</v>
      </c>
      <c r="N967" s="2024"/>
      <c r="O967" s="2027"/>
      <c r="U967" s="1441"/>
      <c r="V967" s="2001"/>
      <c r="W967" s="1441"/>
    </row>
    <row r="968" customFormat="false" ht="15.75" hidden="false" customHeight="false" outlineLevel="0" collapsed="false">
      <c r="A968" s="2016"/>
      <c r="B968" s="2058" t="s">
        <v>3635</v>
      </c>
      <c r="C968" s="2059"/>
      <c r="D968" s="2059"/>
      <c r="E968" s="2780"/>
      <c r="F968" s="2059"/>
      <c r="G968" s="2059"/>
      <c r="H968" s="2059" t="n">
        <v>0</v>
      </c>
      <c r="I968" s="2059"/>
      <c r="J968" s="2059"/>
      <c r="K968" s="2060"/>
      <c r="L968" s="2059"/>
      <c r="M968" s="2063"/>
      <c r="N968" s="2843"/>
      <c r="O968" s="2027"/>
      <c r="U968" s="1441"/>
      <c r="V968" s="2001"/>
      <c r="W968" s="1441"/>
    </row>
    <row r="969" customFormat="false" ht="15.75" hidden="false" customHeight="false" outlineLevel="0" collapsed="false">
      <c r="A969" s="2016"/>
      <c r="B969" s="2118" t="s">
        <v>1145</v>
      </c>
      <c r="C969" s="2018"/>
      <c r="D969" s="2441" t="s">
        <v>1108</v>
      </c>
      <c r="E969" s="1028"/>
      <c r="F969" s="2071"/>
      <c r="G969" s="2022"/>
      <c r="H969" s="2022" t="n">
        <v>0</v>
      </c>
      <c r="I969" s="2120"/>
      <c r="J969" s="2027"/>
      <c r="K969" s="2024"/>
      <c r="L969" s="2025"/>
      <c r="M969" s="2025"/>
      <c r="N969" s="2024"/>
      <c r="O969" s="2333"/>
      <c r="R969" s="0" t="str">
        <f aca="false">B969</f>
        <v>33/11 KV Transforfers</v>
      </c>
      <c r="S969" s="2124" t="n">
        <f aca="false">M969</f>
        <v>0</v>
      </c>
      <c r="T969" s="0" t="n">
        <v>0</v>
      </c>
      <c r="U969" s="1441"/>
      <c r="V969" s="2001"/>
      <c r="W969" s="1441"/>
    </row>
    <row r="970" customFormat="false" ht="25.5" hidden="false" customHeight="true" outlineLevel="0" collapsed="false">
      <c r="A970" s="2007" t="n">
        <v>9</v>
      </c>
      <c r="B970" s="2017" t="s">
        <v>3636</v>
      </c>
      <c r="C970" s="2125" t="n">
        <v>33</v>
      </c>
      <c r="D970" s="2141" t="s">
        <v>13</v>
      </c>
      <c r="E970" s="3089" t="s">
        <v>3637</v>
      </c>
      <c r="F970" s="2071" t="n">
        <v>1</v>
      </c>
      <c r="G970" s="2212" t="n">
        <v>52483.717</v>
      </c>
      <c r="H970" s="2212" t="n">
        <v>61282.784</v>
      </c>
      <c r="I970" s="2212" t="n">
        <f aca="false">SUM(H970-G970)</f>
        <v>8799.067</v>
      </c>
      <c r="J970" s="2027" t="n">
        <v>1000</v>
      </c>
      <c r="K970" s="2024"/>
      <c r="L970" s="2128" t="n">
        <f aca="false">F970*I970*J970</f>
        <v>8799067</v>
      </c>
      <c r="M970" s="2128" t="n">
        <f aca="false">L970*$K$989/$L$989</f>
        <v>8807019.27277836</v>
      </c>
      <c r="N970" s="2214"/>
      <c r="O970" s="2121" t="n">
        <f aca="false">M974</f>
        <v>13596048.5129875</v>
      </c>
      <c r="P970" s="2324" t="s">
        <v>3638</v>
      </c>
      <c r="Q970" s="1513"/>
      <c r="R970" s="0" t="str">
        <f aca="false">B970</f>
        <v>33/11 KV Transformer T-3</v>
      </c>
      <c r="S970" s="2124" t="n">
        <f aca="false">M970</f>
        <v>8807019.27277836</v>
      </c>
      <c r="T970" s="0" t="n">
        <v>9161254.07411867</v>
      </c>
      <c r="U970" s="1441" t="n">
        <f aca="false">S970-T970</f>
        <v>-354234.801340314</v>
      </c>
      <c r="V970" s="2001" t="n">
        <f aca="false">U970/T970*100</f>
        <v>-3.86666277863701</v>
      </c>
      <c r="W970" s="1441" t="str">
        <f aca="false">IF(V970&gt;40,"FAULT",IF(V970&lt;-40,"CHECK","OK"))</f>
        <v>OK</v>
      </c>
    </row>
    <row r="971" customFormat="false" ht="15.75" hidden="false" customHeight="false" outlineLevel="0" collapsed="false">
      <c r="A971" s="2016"/>
      <c r="B971" s="2017"/>
      <c r="C971" s="2125" t="n">
        <v>33</v>
      </c>
      <c r="D971" s="2141" t="s">
        <v>3005</v>
      </c>
      <c r="E971" s="3089" t="s">
        <v>3639</v>
      </c>
      <c r="F971" s="2071" t="n">
        <v>1</v>
      </c>
      <c r="G971" s="2212" t="n">
        <v>5792.471</v>
      </c>
      <c r="H971" s="2212" t="n">
        <v>5829.305</v>
      </c>
      <c r="I971" s="2212" t="n">
        <f aca="false">SUM(H971-G971)</f>
        <v>36.8340000000007</v>
      </c>
      <c r="J971" s="2027" t="n">
        <v>240000</v>
      </c>
      <c r="K971" s="2024"/>
      <c r="L971" s="2128" t="n">
        <f aca="false">F971*I971*J971</f>
        <v>8840160.00000018</v>
      </c>
      <c r="M971" s="2128" t="n">
        <f aca="false">L971*$K$989/$L$989</f>
        <v>8848149.41111892</v>
      </c>
      <c r="N971" s="2214"/>
      <c r="O971" s="2121"/>
      <c r="P971" s="2324"/>
      <c r="Q971" s="1513"/>
      <c r="R971" s="0" t="n">
        <f aca="false">B971</f>
        <v>0</v>
      </c>
      <c r="S971" s="2124" t="n">
        <f aca="false">M971</f>
        <v>8848149.41111892</v>
      </c>
      <c r="T971" s="0" t="n">
        <v>9126162.14500396</v>
      </c>
      <c r="U971" s="1441" t="n">
        <f aca="false">S971-T971</f>
        <v>-278012.733885044</v>
      </c>
      <c r="V971" s="2001" t="n">
        <f aca="false">U971/T971*100</f>
        <v>-3.04632691670112</v>
      </c>
      <c r="W971" s="1441" t="str">
        <f aca="false">IF(V971&gt;40,"FAULT",IF(V971&lt;-40,"CHECK","OK"))</f>
        <v>OK</v>
      </c>
    </row>
    <row r="972" customFormat="false" ht="25.5" hidden="false" customHeight="false" outlineLevel="0" collapsed="false">
      <c r="A972" s="2027" t="n">
        <v>13</v>
      </c>
      <c r="B972" s="2017" t="s">
        <v>3640</v>
      </c>
      <c r="C972" s="2125" t="n">
        <v>33</v>
      </c>
      <c r="D972" s="2141" t="s">
        <v>13</v>
      </c>
      <c r="E972" s="3089" t="s">
        <v>3641</v>
      </c>
      <c r="F972" s="2071" t="n">
        <v>1</v>
      </c>
      <c r="G972" s="2212" t="n">
        <v>61585.847</v>
      </c>
      <c r="H972" s="2212" t="n">
        <v>66370.552</v>
      </c>
      <c r="I972" s="2212" t="n">
        <f aca="false">SUM(H972-G972)</f>
        <v>4784.70499999999</v>
      </c>
      <c r="J972" s="2027" t="n">
        <v>1000</v>
      </c>
      <c r="K972" s="2024"/>
      <c r="L972" s="2128" t="n">
        <f aca="false">F972*I972*J972</f>
        <v>4784704.99999999</v>
      </c>
      <c r="M972" s="2128" t="n">
        <f aca="false">L972*$K$989/$L$989</f>
        <v>4789029.24020909</v>
      </c>
      <c r="N972" s="2214"/>
      <c r="O972" s="2121"/>
      <c r="P972" s="2324"/>
      <c r="Q972" s="1513"/>
      <c r="R972" s="0" t="str">
        <f aca="false">B972</f>
        <v>33/11 KV Transformer T-4</v>
      </c>
      <c r="S972" s="2124" t="n">
        <f aca="false">M972</f>
        <v>4789029.24020909</v>
      </c>
      <c r="T972" s="0" t="n">
        <v>4643948.6491953</v>
      </c>
      <c r="U972" s="1441" t="n">
        <f aca="false">S972-T972</f>
        <v>145080.591013796</v>
      </c>
      <c r="V972" s="2001" t="n">
        <f aca="false">U972/T972*100</f>
        <v>3.1240782784912</v>
      </c>
      <c r="W972" s="1441" t="str">
        <f aca="false">IF(V972&gt;40,"FAULT",IF(V972&lt;-40,"CHECK","OK"))</f>
        <v>OK</v>
      </c>
    </row>
    <row r="973" customFormat="false" ht="15.75" hidden="false" customHeight="false" outlineLevel="0" collapsed="false">
      <c r="A973" s="2027"/>
      <c r="B973" s="2017"/>
      <c r="C973" s="2125" t="n">
        <v>33</v>
      </c>
      <c r="D973" s="2141" t="s">
        <v>3005</v>
      </c>
      <c r="E973" s="3089" t="s">
        <v>3642</v>
      </c>
      <c r="F973" s="2071" t="n">
        <v>1</v>
      </c>
      <c r="G973" s="2212" t="n">
        <v>5603.238</v>
      </c>
      <c r="H973" s="2212" t="n">
        <v>5629.89</v>
      </c>
      <c r="I973" s="2212" t="n">
        <f aca="false">SUM(H973-G973)</f>
        <v>26.652</v>
      </c>
      <c r="J973" s="2027" t="n">
        <v>180000</v>
      </c>
      <c r="K973" s="2024"/>
      <c r="L973" s="2128" t="n">
        <f aca="false">F973*I973*J973</f>
        <v>4797360.00000001</v>
      </c>
      <c r="M973" s="2128" t="n">
        <f aca="false">L973*$K$989/$L$989</f>
        <v>4801695.67733216</v>
      </c>
      <c r="N973" s="2214"/>
      <c r="O973" s="2121"/>
      <c r="P973" s="2324"/>
      <c r="Q973" s="1513"/>
      <c r="R973" s="0" t="n">
        <f aca="false">B973</f>
        <v>0</v>
      </c>
      <c r="S973" s="2124" t="n">
        <f aca="false">M973</f>
        <v>4801695.67733216</v>
      </c>
      <c r="T973" s="0" t="n">
        <v>4631678.52707214</v>
      </c>
      <c r="U973" s="1441" t="n">
        <f aca="false">S973-T973</f>
        <v>170017.150260019</v>
      </c>
      <c r="V973" s="2001" t="n">
        <f aca="false">U973/T973*100</f>
        <v>3.67074591352292</v>
      </c>
      <c r="W973" s="1441" t="str">
        <f aca="false">IF(V973&gt;40,"FAULT",IF(V973&lt;-40,"CHECK","OK"))</f>
        <v>OK</v>
      </c>
    </row>
    <row r="974" customFormat="false" ht="15.75" hidden="false" customHeight="false" outlineLevel="0" collapsed="false">
      <c r="A974" s="2027"/>
      <c r="B974" s="2118" t="s">
        <v>1151</v>
      </c>
      <c r="C974" s="2038"/>
      <c r="D974" s="2443"/>
      <c r="E974" s="2728"/>
      <c r="F974" s="2041"/>
      <c r="G974" s="2041"/>
      <c r="H974" s="2041" t="n">
        <v>0</v>
      </c>
      <c r="I974" s="2041"/>
      <c r="J974" s="2037" t="s">
        <v>475</v>
      </c>
      <c r="K974" s="2024"/>
      <c r="L974" s="2130" t="n">
        <f aca="false">L972+L970</f>
        <v>13583772</v>
      </c>
      <c r="M974" s="2130" t="n">
        <f aca="false">M972+M970</f>
        <v>13596048.5129875</v>
      </c>
      <c r="N974" s="2136"/>
      <c r="O974" s="3094"/>
      <c r="R974" s="0" t="str">
        <f aca="false">B974</f>
        <v>33 KV Feeders</v>
      </c>
      <c r="S974" s="2124" t="n">
        <f aca="false">M974</f>
        <v>13596048.5129875</v>
      </c>
      <c r="T974" s="0" t="n">
        <v>13805202.723314</v>
      </c>
      <c r="U974" s="1441" t="n">
        <f aca="false">S974-T974</f>
        <v>-209154.210326517</v>
      </c>
      <c r="V974" s="2001" t="n">
        <f aca="false">U974/T974*100</f>
        <v>-1.51503903650253</v>
      </c>
      <c r="W974" s="1441" t="str">
        <f aca="false">IF(V974&gt;40,"FAULT",IF(V974&lt;-40,"CHECK","OK"))</f>
        <v>OK</v>
      </c>
    </row>
    <row r="975" customFormat="false" ht="25.5" hidden="false" customHeight="true" outlineLevel="0" collapsed="false">
      <c r="A975" s="2132" t="n">
        <v>10</v>
      </c>
      <c r="B975" s="2017" t="s">
        <v>3643</v>
      </c>
      <c r="C975" s="2125" t="n">
        <v>33</v>
      </c>
      <c r="D975" s="2141" t="s">
        <v>13</v>
      </c>
      <c r="E975" s="3089" t="s">
        <v>3644</v>
      </c>
      <c r="F975" s="2071" t="n">
        <v>1</v>
      </c>
      <c r="G975" s="2120" t="n">
        <v>42622.663</v>
      </c>
      <c r="H975" s="2120" t="n">
        <v>42622.665</v>
      </c>
      <c r="I975" s="2053" t="n">
        <f aca="false">SUM(H975-G975)</f>
        <v>0.00200000000040745</v>
      </c>
      <c r="J975" s="2027" t="n">
        <v>1000</v>
      </c>
      <c r="K975" s="2135"/>
      <c r="L975" s="2128" t="n">
        <f aca="false">F975*I975*J975</f>
        <v>2.00000000040745</v>
      </c>
      <c r="M975" s="2128" t="n">
        <f aca="false">L975*$K$989/$L$989</f>
        <v>2.00180752676905</v>
      </c>
      <c r="N975" s="2214"/>
      <c r="O975" s="2136" t="n">
        <f aca="false">M975+M976</f>
        <v>2.00180752676905</v>
      </c>
      <c r="P975" s="1444" t="s">
        <v>3645</v>
      </c>
      <c r="Q975" s="1472"/>
      <c r="R975" s="0" t="str">
        <f aca="false">B975</f>
        <v>33 KV Char Syedpur Feeder (F1)</v>
      </c>
      <c r="S975" s="2124" t="n">
        <f aca="false">M975</f>
        <v>2.00180752676905</v>
      </c>
      <c r="T975" s="0" t="n">
        <v>0</v>
      </c>
      <c r="U975" s="1441" t="n">
        <f aca="false">S975-T975</f>
        <v>2.00180752676905</v>
      </c>
      <c r="V975" s="2001" t="e">
        <f aca="false">U975/T975*100</f>
        <v>#DIV/0!</v>
      </c>
      <c r="W975" s="1441" t="e">
        <f aca="false">IF(V975&gt;40,"FAULT",IF(V975&lt;-40,"CHECK","OK"))</f>
        <v>#DIV/0!</v>
      </c>
    </row>
    <row r="976" customFormat="false" ht="15.75" hidden="false" customHeight="false" outlineLevel="0" collapsed="false">
      <c r="A976" s="2132"/>
      <c r="B976" s="2017" t="s">
        <v>3646</v>
      </c>
      <c r="C976" s="2125" t="n">
        <v>33</v>
      </c>
      <c r="D976" s="2133" t="s">
        <v>3005</v>
      </c>
      <c r="E976" s="3089" t="s">
        <v>3647</v>
      </c>
      <c r="F976" s="2071" t="n">
        <v>1</v>
      </c>
      <c r="G976" s="2120" t="n">
        <v>2186.817</v>
      </c>
      <c r="H976" s="2120" t="n">
        <v>2186.817</v>
      </c>
      <c r="I976" s="2053" t="n">
        <f aca="false">SUM(H976-G976)</f>
        <v>0</v>
      </c>
      <c r="J976" s="2027" t="n">
        <v>180000</v>
      </c>
      <c r="K976" s="2138"/>
      <c r="L976" s="2128" t="n">
        <f aca="false">F976*I976*J976</f>
        <v>0</v>
      </c>
      <c r="M976" s="2128" t="n">
        <f aca="false">L976*$K$989/$L$989</f>
        <v>0</v>
      </c>
      <c r="N976" s="2214"/>
      <c r="O976" s="2136"/>
      <c r="P976" s="1444"/>
      <c r="Q976" s="1472"/>
      <c r="R976" s="0" t="str">
        <f aca="false">B976</f>
        <v>34 KV Char Syedpur Feeder (F1)</v>
      </c>
      <c r="S976" s="2124" t="n">
        <f aca="false">M976</f>
        <v>0</v>
      </c>
      <c r="T976" s="0" t="n">
        <v>0</v>
      </c>
      <c r="U976" s="1441" t="n">
        <f aca="false">S976-T976</f>
        <v>0</v>
      </c>
      <c r="V976" s="2001" t="e">
        <f aca="false">U976/T976*100</f>
        <v>#DIV/0!</v>
      </c>
      <c r="W976" s="1441" t="e">
        <f aca="false">IF(V976&gt;40,"FAULT",IF(V976&lt;-40,"CHECK","OK"))</f>
        <v>#DIV/0!</v>
      </c>
    </row>
    <row r="977" customFormat="false" ht="25.5" hidden="false" customHeight="true" outlineLevel="0" collapsed="false">
      <c r="A977" s="2132" t="n">
        <v>12</v>
      </c>
      <c r="B977" s="2017" t="s">
        <v>3648</v>
      </c>
      <c r="C977" s="2125" t="n">
        <v>33</v>
      </c>
      <c r="D977" s="2133" t="s">
        <v>13</v>
      </c>
      <c r="E977" s="3089" t="s">
        <v>3649</v>
      </c>
      <c r="F977" s="2071" t="n">
        <v>1</v>
      </c>
      <c r="G977" s="2120" t="n">
        <v>98984.656</v>
      </c>
      <c r="H977" s="2120" t="n">
        <v>108788.348</v>
      </c>
      <c r="I977" s="2053" t="n">
        <f aca="false">SUM(H977-G977)</f>
        <v>9803.692</v>
      </c>
      <c r="J977" s="2027" t="n">
        <v>1000</v>
      </c>
      <c r="K977" s="2138"/>
      <c r="L977" s="2128" t="n">
        <f aca="false">F977*I977*J977</f>
        <v>9803692</v>
      </c>
      <c r="M977" s="2128" t="n">
        <f aca="false">L977*$K$989/$L$989</f>
        <v>9812552.21586368</v>
      </c>
      <c r="N977" s="2214"/>
      <c r="O977" s="2136" t="n">
        <f aca="false">M977</f>
        <v>9812552.21586368</v>
      </c>
      <c r="P977" s="1444" t="s">
        <v>3650</v>
      </c>
      <c r="Q977" s="1513"/>
      <c r="R977" s="0" t="str">
        <f aca="false">B977</f>
        <v>33 KV Panchabati BSCIC Feeder (F3)</v>
      </c>
      <c r="S977" s="2124" t="n">
        <f aca="false">M977</f>
        <v>9812552.21586368</v>
      </c>
      <c r="T977" s="0" t="n">
        <v>10966972.5378059</v>
      </c>
      <c r="U977" s="1441" t="n">
        <f aca="false">S977-T977</f>
        <v>-1154420.32194221</v>
      </c>
      <c r="V977" s="2001" t="n">
        <f aca="false">U977/T977*100</f>
        <v>-10.5263354855921</v>
      </c>
      <c r="W977" s="1441" t="str">
        <f aca="false">IF(V977&gt;40,"FAULT",IF(V977&lt;-40,"CHECK","OK"))</f>
        <v>OK</v>
      </c>
    </row>
    <row r="978" customFormat="false" ht="15.75" hidden="false" customHeight="false" outlineLevel="0" collapsed="false">
      <c r="A978" s="2132"/>
      <c r="B978" s="2017" t="s">
        <v>3651</v>
      </c>
      <c r="C978" s="2125" t="n">
        <v>33</v>
      </c>
      <c r="D978" s="2133" t="s">
        <v>3005</v>
      </c>
      <c r="E978" s="3089" t="s">
        <v>3652</v>
      </c>
      <c r="F978" s="2071" t="n">
        <v>1</v>
      </c>
      <c r="G978" s="2120" t="n">
        <v>9619.053</v>
      </c>
      <c r="H978" s="2120" t="n">
        <v>9673.683</v>
      </c>
      <c r="I978" s="2053" t="n">
        <f aca="false">SUM(H978-G978)</f>
        <v>54.630000000001</v>
      </c>
      <c r="J978" s="2027" t="n">
        <v>180000</v>
      </c>
      <c r="K978" s="2138"/>
      <c r="L978" s="2128" t="n">
        <f aca="false">F978*I978*J978</f>
        <v>9833400.00000018</v>
      </c>
      <c r="M978" s="2128" t="n">
        <f aca="false">L978*$K$989/$L$989</f>
        <v>9842287.06486043</v>
      </c>
      <c r="N978" s="2214"/>
      <c r="O978" s="2136"/>
      <c r="P978" s="1444"/>
      <c r="Q978" s="1513"/>
      <c r="R978" s="0" t="str">
        <f aca="false">B978</f>
        <v>34 KV Panchabati BSCIC Feeder (F3)</v>
      </c>
      <c r="S978" s="2124" t="n">
        <f aca="false">M978</f>
        <v>9842287.06486043</v>
      </c>
      <c r="T978" s="0" t="n">
        <v>10921759.0332641</v>
      </c>
      <c r="U978" s="1441" t="n">
        <f aca="false">S978-T978</f>
        <v>-1079471.96840368</v>
      </c>
      <c r="V978" s="2001" t="n">
        <f aca="false">U978/T978*100</f>
        <v>-9.88368233648042</v>
      </c>
      <c r="W978" s="1441" t="str">
        <f aca="false">IF(V978&gt;40,"FAULT",IF(V978&lt;-40,"CHECK","OK"))</f>
        <v>OK</v>
      </c>
    </row>
    <row r="979" customFormat="false" ht="25.5" hidden="false" customHeight="false" outlineLevel="0" collapsed="false">
      <c r="A979" s="2132" t="n">
        <v>14</v>
      </c>
      <c r="B979" s="2017" t="s">
        <v>3653</v>
      </c>
      <c r="C979" s="2125" t="n">
        <v>33</v>
      </c>
      <c r="D979" s="2133" t="s">
        <v>13</v>
      </c>
      <c r="E979" s="3089" t="s">
        <v>3654</v>
      </c>
      <c r="F979" s="2071" t="n">
        <v>1</v>
      </c>
      <c r="G979" s="2120" t="n">
        <v>36660.866</v>
      </c>
      <c r="H979" s="2120" t="n">
        <v>37583.454</v>
      </c>
      <c r="I979" s="2053" t="n">
        <f aca="false">SUM(H979-G979)</f>
        <v>922.587999999996</v>
      </c>
      <c r="J979" s="2027" t="n">
        <v>1000</v>
      </c>
      <c r="K979" s="2135"/>
      <c r="L979" s="2128" t="n">
        <f aca="false">F979*I979*J979</f>
        <v>922587.999999996</v>
      </c>
      <c r="M979" s="2128" t="n">
        <f aca="false">L979*$K$989/$L$989</f>
        <v>923421.801065272</v>
      </c>
      <c r="N979" s="2214" t="s">
        <v>3452</v>
      </c>
      <c r="O979" s="2136"/>
      <c r="P979" s="1444"/>
      <c r="Q979" s="1513"/>
      <c r="R979" s="0" t="str">
        <f aca="false">B979</f>
        <v>33 KV Shah Cement Feeder (F2)</v>
      </c>
      <c r="S979" s="2124" t="n">
        <f aca="false">M979</f>
        <v>923421.801065272</v>
      </c>
      <c r="T979" s="0" t="n">
        <v>1229303.79541407</v>
      </c>
      <c r="U979" s="1441" t="n">
        <f aca="false">S979-T979</f>
        <v>-305881.994348796</v>
      </c>
      <c r="V979" s="2001" t="n">
        <f aca="false">U979/T979*100</f>
        <v>-24.8825388394547</v>
      </c>
      <c r="W979" s="1441" t="str">
        <f aca="false">IF(V979&gt;40,"FAULT",IF(V979&lt;-40,"CHECK","OK"))</f>
        <v>OK</v>
      </c>
    </row>
    <row r="980" customFormat="false" ht="15.75" hidden="false" customHeight="true" outlineLevel="0" collapsed="false">
      <c r="A980" s="2132"/>
      <c r="B980" s="2017"/>
      <c r="C980" s="2125" t="n">
        <v>33</v>
      </c>
      <c r="D980" s="2133" t="s">
        <v>3005</v>
      </c>
      <c r="E980" s="3089" t="s">
        <v>3655</v>
      </c>
      <c r="F980" s="2071" t="n">
        <v>1</v>
      </c>
      <c r="G980" s="2120" t="n">
        <v>2279.147</v>
      </c>
      <c r="H980" s="2120" t="n">
        <v>2284.281</v>
      </c>
      <c r="I980" s="2053" t="n">
        <f aca="false">SUM(H980-G980)</f>
        <v>5.13400000000001</v>
      </c>
      <c r="J980" s="2027" t="n">
        <v>180000</v>
      </c>
      <c r="K980" s="2138"/>
      <c r="L980" s="2128" t="n">
        <f aca="false">F980*I980*J980</f>
        <v>924120.000000003</v>
      </c>
      <c r="M980" s="2128" t="n">
        <f aca="false">L980*$K$989/$L$989</f>
        <v>924955.185630472</v>
      </c>
      <c r="N980" s="2214"/>
      <c r="O980" s="2136" t="n">
        <f aca="false">M981+M984</f>
        <v>17447146.8511802</v>
      </c>
      <c r="P980" s="1444" t="s">
        <v>3039</v>
      </c>
      <c r="Q980" s="1513"/>
      <c r="R980" s="0" t="n">
        <f aca="false">B980</f>
        <v>0</v>
      </c>
      <c r="S980" s="2124" t="n">
        <f aca="false">M980</f>
        <v>924955.185630472</v>
      </c>
      <c r="T980" s="0" t="n">
        <v>1226652.12069747</v>
      </c>
      <c r="U980" s="1441" t="n">
        <f aca="false">S980-T980</f>
        <v>-301696.935067002</v>
      </c>
      <c r="V980" s="2001" t="n">
        <f aca="false">U980/T980*100</f>
        <v>-24.5951504894034</v>
      </c>
      <c r="W980" s="1441" t="str">
        <f aca="false">IF(V980&gt;40,"FAULT",IF(V980&lt;-40,"CHECK","OK"))</f>
        <v>OK</v>
      </c>
    </row>
    <row r="981" customFormat="false" ht="25.5" hidden="false" customHeight="false" outlineLevel="0" collapsed="false">
      <c r="A981" s="2132" t="n">
        <v>16</v>
      </c>
      <c r="B981" s="2017" t="s">
        <v>3656</v>
      </c>
      <c r="C981" s="2125" t="n">
        <v>33</v>
      </c>
      <c r="D981" s="2133" t="s">
        <v>13</v>
      </c>
      <c r="E981" s="3089" t="s">
        <v>3657</v>
      </c>
      <c r="F981" s="2071" t="n">
        <v>1</v>
      </c>
      <c r="G981" s="2120" t="n">
        <v>92642.466</v>
      </c>
      <c r="H981" s="2120" t="n">
        <v>101599.843</v>
      </c>
      <c r="I981" s="2053" t="n">
        <f aca="false">SUM(H981-G981)</f>
        <v>8957.37699999999</v>
      </c>
      <c r="J981" s="2027" t="n">
        <v>1000</v>
      </c>
      <c r="K981" s="2135"/>
      <c r="L981" s="2128" t="n">
        <f aca="false">F981*I981*J981</f>
        <v>8957376.99999999</v>
      </c>
      <c r="M981" s="2128" t="n">
        <f aca="false">L981*$K$989/$L$989</f>
        <v>8965472.34752747</v>
      </c>
      <c r="N981" s="2214"/>
      <c r="O981" s="2136"/>
      <c r="P981" s="1444"/>
      <c r="Q981" s="1513"/>
      <c r="R981" s="0" t="str">
        <f aca="false">B981</f>
        <v>33 KV Khanpur-02 (Old) Feeder (F4)</v>
      </c>
      <c r="S981" s="2124" t="n">
        <f aca="false">M981</f>
        <v>8965472.34752747</v>
      </c>
      <c r="T981" s="0" t="n">
        <v>8963101.65438646</v>
      </c>
      <c r="U981" s="1441" t="n">
        <f aca="false">S981-T981</f>
        <v>2370.69314101525</v>
      </c>
      <c r="V981" s="2001" t="n">
        <f aca="false">U981/T981*100</f>
        <v>0.026449472877004</v>
      </c>
      <c r="W981" s="1441" t="str">
        <f aca="false">IF(V981&gt;40,"FAULT",IF(V981&lt;-40,"CHECK","OK"))</f>
        <v>OK</v>
      </c>
    </row>
    <row r="982" customFormat="false" ht="15.75" hidden="false" customHeight="false" outlineLevel="0" collapsed="false">
      <c r="A982" s="2132"/>
      <c r="B982" s="2017"/>
      <c r="C982" s="2125" t="n">
        <v>33</v>
      </c>
      <c r="D982" s="2133" t="s">
        <v>3005</v>
      </c>
      <c r="E982" s="3089" t="s">
        <v>3658</v>
      </c>
      <c r="F982" s="2071" t="n">
        <v>1</v>
      </c>
      <c r="G982" s="2120" t="n">
        <v>4885.69</v>
      </c>
      <c r="H982" s="2120" t="n">
        <v>4885.69</v>
      </c>
      <c r="I982" s="2053" t="n">
        <f aca="false">SUM(H982-G982)</f>
        <v>0</v>
      </c>
      <c r="J982" s="2027" t="n">
        <v>180000</v>
      </c>
      <c r="K982" s="2135"/>
      <c r="L982" s="2128" t="n">
        <f aca="false">F982*I982*J982</f>
        <v>0</v>
      </c>
      <c r="M982" s="2128" t="n">
        <f aca="false">L982*$K$989/$L$989</f>
        <v>0</v>
      </c>
      <c r="N982" s="2214"/>
      <c r="O982" s="2136"/>
      <c r="P982" s="1444"/>
      <c r="Q982" s="1513"/>
      <c r="R982" s="0" t="n">
        <f aca="false">B982</f>
        <v>0</v>
      </c>
      <c r="S982" s="2124" t="n">
        <f aca="false">M982</f>
        <v>0</v>
      </c>
      <c r="T982" s="0" t="n">
        <v>0</v>
      </c>
      <c r="U982" s="1441" t="n">
        <f aca="false">S982-T982</f>
        <v>0</v>
      </c>
      <c r="V982" s="2001" t="e">
        <f aca="false">U982/T982*100</f>
        <v>#DIV/0!</v>
      </c>
      <c r="W982" s="1441" t="e">
        <f aca="false">IF(V982&gt;40,"FAULT",IF(V982&lt;-40,"CHECK","OK"))</f>
        <v>#DIV/0!</v>
      </c>
    </row>
    <row r="983" customFormat="false" ht="19.5" hidden="false" customHeight="true" outlineLevel="0" collapsed="false">
      <c r="A983" s="2132" t="n">
        <v>17</v>
      </c>
      <c r="B983" s="2017" t="s">
        <v>3659</v>
      </c>
      <c r="C983" s="2125" t="n">
        <v>33</v>
      </c>
      <c r="D983" s="2133" t="s">
        <v>13</v>
      </c>
      <c r="E983" s="3089" t="s">
        <v>3660</v>
      </c>
      <c r="F983" s="2071" t="n">
        <v>1</v>
      </c>
      <c r="G983" s="2120" t="n">
        <v>1480.0066</v>
      </c>
      <c r="H983" s="2120" t="n">
        <v>1522.167</v>
      </c>
      <c r="I983" s="2053" t="n">
        <f aca="false">SUM(H983-G983)</f>
        <v>42.1604</v>
      </c>
      <c r="J983" s="2027" t="n">
        <v>180000</v>
      </c>
      <c r="K983" s="2135"/>
      <c r="L983" s="2128" t="n">
        <f aca="false">F983*I983*J983</f>
        <v>7588872</v>
      </c>
      <c r="M983" s="2128" t="n">
        <f aca="false">L983*$K$989/$L$989</f>
        <v>7595730.54309599</v>
      </c>
      <c r="N983" s="2214"/>
      <c r="O983" s="2136" t="n">
        <f aca="false">M983+M985</f>
        <v>15577849.9749302</v>
      </c>
      <c r="P983" s="1444" t="s">
        <v>3661</v>
      </c>
      <c r="Q983" s="1513"/>
      <c r="R983" s="0" t="str">
        <f aca="false">B983</f>
        <v>33 kV Mondolpara-2</v>
      </c>
      <c r="S983" s="2124" t="n">
        <f aca="false">M983</f>
        <v>7595730.54309599</v>
      </c>
      <c r="T983" s="0" t="n">
        <v>7255990.28119829</v>
      </c>
      <c r="U983" s="1441" t="n">
        <f aca="false">S983-T983</f>
        <v>339740.261897694</v>
      </c>
      <c r="V983" s="2001" t="n">
        <f aca="false">U983/T983*100</f>
        <v>4.68220392711976</v>
      </c>
      <c r="W983" s="1441" t="str">
        <f aca="false">IF(V983&gt;40,"FAULT",IF(V983&lt;-40,"CHECK","OK"))</f>
        <v>OK</v>
      </c>
    </row>
    <row r="984" customFormat="false" ht="19.5" hidden="false" customHeight="true" outlineLevel="0" collapsed="false">
      <c r="A984" s="2132" t="n">
        <v>19</v>
      </c>
      <c r="B984" s="2139" t="s">
        <v>3662</v>
      </c>
      <c r="C984" s="2125" t="n">
        <v>33</v>
      </c>
      <c r="D984" s="2133" t="s">
        <v>13</v>
      </c>
      <c r="E984" s="3089" t="s">
        <v>3663</v>
      </c>
      <c r="F984" s="2071" t="n">
        <v>1</v>
      </c>
      <c r="G984" s="2120" t="n">
        <v>335.3629</v>
      </c>
      <c r="H984" s="2120" t="n">
        <v>370.6713</v>
      </c>
      <c r="I984" s="2053" t="n">
        <f aca="false">SUM(H984-G984)</f>
        <v>35.3083999999999</v>
      </c>
      <c r="J984" s="2027" t="n">
        <v>240000</v>
      </c>
      <c r="K984" s="2140"/>
      <c r="L984" s="2128" t="n">
        <f aca="false">F984*I984*J984</f>
        <v>8474015.99999999</v>
      </c>
      <c r="M984" s="2128" t="n">
        <f aca="false">L984*$K$989/$L$989</f>
        <v>8481674.50365272</v>
      </c>
      <c r="N984" s="2214"/>
      <c r="O984" s="2136"/>
      <c r="P984" s="1444"/>
      <c r="Q984" s="1513"/>
      <c r="R984" s="0" t="str">
        <f aca="false">B984</f>
        <v>33 kV Khanpur-01(New) Feeder</v>
      </c>
      <c r="S984" s="2124" t="n">
        <f aca="false">M984</f>
        <v>8481674.50365272</v>
      </c>
      <c r="T984" s="0" t="n">
        <v>8525241.24113795</v>
      </c>
      <c r="U984" s="1441" t="n">
        <f aca="false">S984-T984</f>
        <v>-43566.7374852244</v>
      </c>
      <c r="V984" s="2001" t="n">
        <f aca="false">U984/T984*100</f>
        <v>-0.511032312786601</v>
      </c>
      <c r="W984" s="1441" t="str">
        <f aca="false">IF(V984&gt;40,"FAULT",IF(V984&lt;-40,"CHECK","OK"))</f>
        <v>OK</v>
      </c>
    </row>
    <row r="985" customFormat="false" ht="15.75" hidden="false" customHeight="false" outlineLevel="0" collapsed="false">
      <c r="A985" s="2132" t="n">
        <v>20</v>
      </c>
      <c r="B985" s="2017" t="s">
        <v>3664</v>
      </c>
      <c r="C985" s="2125" t="n">
        <v>33</v>
      </c>
      <c r="D985" s="2133" t="s">
        <v>13</v>
      </c>
      <c r="E985" s="3089" t="s">
        <v>3665</v>
      </c>
      <c r="F985" s="2071" t="n">
        <v>1</v>
      </c>
      <c r="G985" s="2120" t="n">
        <v>1225.4364</v>
      </c>
      <c r="H985" s="2120" t="n">
        <v>1258.6652</v>
      </c>
      <c r="I985" s="2053" t="n">
        <f aca="false">SUM(H985-G985)</f>
        <v>33.2287999999999</v>
      </c>
      <c r="J985" s="2027" t="n">
        <v>240000</v>
      </c>
      <c r="K985" s="2024"/>
      <c r="L985" s="2128" t="n">
        <f aca="false">F985*I985*J985</f>
        <v>7974911.99999997</v>
      </c>
      <c r="M985" s="2128" t="n">
        <f aca="false">L985*$K$989/$L$989</f>
        <v>7982119.4318342</v>
      </c>
      <c r="N985" s="2214"/>
      <c r="O985" s="2136"/>
      <c r="P985" s="1444"/>
      <c r="Q985" s="1513"/>
      <c r="R985" s="0" t="str">
        <f aca="false">B985</f>
        <v>33 kV Mondolpara-1 Feeder</v>
      </c>
      <c r="S985" s="2124" t="n">
        <f aca="false">M985</f>
        <v>7982119.4318342</v>
      </c>
      <c r="T985" s="0" t="n">
        <v>7687356.04188743</v>
      </c>
      <c r="U985" s="1441" t="n">
        <f aca="false">S985-T985</f>
        <v>294763.389946772</v>
      </c>
      <c r="V985" s="2001" t="n">
        <f aca="false">U985/T985*100</f>
        <v>3.83439232345482</v>
      </c>
      <c r="W985" s="1441" t="str">
        <f aca="false">IF(V985&gt;40,"FAULT",IF(V985&lt;-40,"CHECK","OK"))</f>
        <v>OK</v>
      </c>
    </row>
    <row r="986" customFormat="false" ht="15.75" hidden="false" customHeight="false" outlineLevel="0" collapsed="false">
      <c r="A986" s="2132" t="n">
        <v>21</v>
      </c>
      <c r="B986" s="2139" t="s">
        <v>3666</v>
      </c>
      <c r="C986" s="2125" t="n">
        <v>0.415</v>
      </c>
      <c r="D986" s="2141" t="s">
        <v>13</v>
      </c>
      <c r="E986" s="3089" t="n">
        <v>2001123043108</v>
      </c>
      <c r="F986" s="2071" t="n">
        <v>1</v>
      </c>
      <c r="G986" s="2120" t="n">
        <v>6555.9</v>
      </c>
      <c r="H986" s="2120" t="n">
        <v>6555.9</v>
      </c>
      <c r="I986" s="2053" t="n">
        <f aca="false">SUM(H986-G986)</f>
        <v>0</v>
      </c>
      <c r="J986" s="2027" t="n">
        <v>160</v>
      </c>
      <c r="K986" s="2140"/>
      <c r="L986" s="2128" t="n">
        <f aca="false">SUM(I986*J986)</f>
        <v>0</v>
      </c>
      <c r="M986" s="2128" t="n">
        <f aca="false">L986*$K$989/$L$989</f>
        <v>0</v>
      </c>
      <c r="N986" s="2214" t="s">
        <v>3452</v>
      </c>
      <c r="O986" s="3105"/>
      <c r="R986" s="0" t="str">
        <f aca="false">B986</f>
        <v>33/0.415 KV Transformer AT-1</v>
      </c>
      <c r="S986" s="2124" t="n">
        <f aca="false">M986</f>
        <v>0</v>
      </c>
      <c r="T986" s="0" t="n">
        <v>0</v>
      </c>
      <c r="U986" s="1441" t="n">
        <f aca="false">S986-T986</f>
        <v>0</v>
      </c>
      <c r="V986" s="2001" t="e">
        <f aca="false">U986/T986*100</f>
        <v>#DIV/0!</v>
      </c>
      <c r="W986" s="1441" t="e">
        <f aca="false">IF(V986&gt;40,"FAULT",IF(V986&lt;-40,"CHECK","OK"))</f>
        <v>#DIV/0!</v>
      </c>
    </row>
    <row r="987" customFormat="false" ht="29.25" hidden="false" customHeight="true" outlineLevel="0" collapsed="false">
      <c r="A987" s="2132" t="n">
        <v>22</v>
      </c>
      <c r="B987" s="2017" t="s">
        <v>3667</v>
      </c>
      <c r="C987" s="2125" t="n">
        <v>0.415</v>
      </c>
      <c r="D987" s="2141" t="s">
        <v>13</v>
      </c>
      <c r="E987" s="3089" t="n">
        <v>2001123043171</v>
      </c>
      <c r="F987" s="2071" t="n">
        <v>1</v>
      </c>
      <c r="G987" s="2120" t="n">
        <v>4621.1</v>
      </c>
      <c r="H987" s="2120" t="n">
        <v>4646.3</v>
      </c>
      <c r="I987" s="2053" t="n">
        <f aca="false">SUM(H987-G987)</f>
        <v>25.1999999999998</v>
      </c>
      <c r="J987" s="2027" t="n">
        <v>160</v>
      </c>
      <c r="K987" s="2024"/>
      <c r="L987" s="2128" t="n">
        <f aca="false">SUM(I987*J987)</f>
        <v>4031.99999999997</v>
      </c>
      <c r="M987" s="2128" t="n">
        <f aca="false">L987*$K$989/$L$989</f>
        <v>4035.64397314421</v>
      </c>
      <c r="N987" s="2214" t="s">
        <v>3452</v>
      </c>
      <c r="O987" s="2027"/>
      <c r="R987" s="0" t="str">
        <f aca="false">B987</f>
        <v>33/0.415 KV Transformer AT-2</v>
      </c>
      <c r="S987" s="2124" t="n">
        <f aca="false">M987</f>
        <v>4035.64397314421</v>
      </c>
      <c r="T987" s="0" t="n">
        <v>2848.724855869</v>
      </c>
      <c r="U987" s="1441" t="n">
        <f aca="false">S987-T987</f>
        <v>1186.91911727521</v>
      </c>
      <c r="V987" s="2001" t="n">
        <f aca="false">U987/T987*100</f>
        <v>41.6649264961442</v>
      </c>
      <c r="W987" s="1441" t="str">
        <f aca="false">IF(V987&gt;40,"FAULT",IF(V987&lt;-40,"CHECK","OK"))</f>
        <v>FAULT</v>
      </c>
    </row>
    <row r="988" customFormat="false" ht="15.75" hidden="false" customHeight="false" outlineLevel="0" collapsed="false">
      <c r="A988" s="2132"/>
      <c r="B988" s="2142"/>
      <c r="C988" s="2143"/>
      <c r="D988" s="2143"/>
      <c r="E988" s="2932"/>
      <c r="F988" s="2145"/>
      <c r="G988" s="2145"/>
      <c r="H988" s="2145"/>
      <c r="I988" s="2145"/>
      <c r="J988" s="2037" t="s">
        <v>475</v>
      </c>
      <c r="K988" s="2024"/>
      <c r="L988" s="2130" t="n">
        <f aca="false">L976+L977+L979+L981+L983+L984+L985+L986+L987</f>
        <v>43725488.9999999</v>
      </c>
      <c r="M988" s="2130" t="n">
        <f aca="false">M976+M977+M979+M981+M983+M984+M985+M986+M987</f>
        <v>43765006.4870125</v>
      </c>
      <c r="N988" s="2136"/>
      <c r="O988" s="2167"/>
      <c r="R988" s="0" t="n">
        <f aca="false">B988</f>
        <v>0</v>
      </c>
      <c r="S988" s="2124" t="n">
        <f aca="false">M988</f>
        <v>43765006.4870125</v>
      </c>
      <c r="T988" s="0" t="n">
        <v>44630814.2766859</v>
      </c>
      <c r="U988" s="1441" t="n">
        <f aca="false">S988-T988</f>
        <v>-865807.789673463</v>
      </c>
      <c r="V988" s="2001" t="n">
        <f aca="false">U988/T988*100</f>
        <v>-1.93993276552371</v>
      </c>
      <c r="W988" s="1441" t="str">
        <f aca="false">IF(V988&gt;40,"FAULT",IF(V988&lt;-40,"CHECK","OK"))</f>
        <v>OK</v>
      </c>
    </row>
    <row r="989" customFormat="false" ht="20.25" hidden="false" customHeight="true" outlineLevel="0" collapsed="false">
      <c r="A989" s="2132"/>
      <c r="B989" s="2142"/>
      <c r="C989" s="2143"/>
      <c r="D989" s="2143"/>
      <c r="E989" s="2932"/>
      <c r="F989" s="2145"/>
      <c r="G989" s="2145"/>
      <c r="H989" s="2145"/>
      <c r="I989" s="2146" t="s">
        <v>1187</v>
      </c>
      <c r="J989" s="2146"/>
      <c r="K989" s="2043" t="n">
        <f aca="false">K967</f>
        <v>57361054.9999999</v>
      </c>
      <c r="L989" s="2287" t="n">
        <f aca="false">L974+L988</f>
        <v>57309260.9999999</v>
      </c>
      <c r="M989" s="2287" t="n">
        <f aca="false">M988+M974</f>
        <v>57361054.9999999</v>
      </c>
      <c r="N989" s="2325" t="n">
        <f aca="false">(M989-L989)/L989*100</f>
        <v>0.0903763180614038</v>
      </c>
      <c r="O989" s="2240"/>
    </row>
    <row r="990" customFormat="false" ht="15.75" hidden="false" customHeight="false" outlineLevel="0" collapsed="false">
      <c r="A990" s="2077"/>
      <c r="B990" s="2078"/>
      <c r="C990" s="2051"/>
      <c r="D990" s="2418"/>
      <c r="K990" s="2080"/>
      <c r="L990" s="2077"/>
      <c r="M990" s="2077"/>
      <c r="N990" s="2556"/>
      <c r="O990" s="2077"/>
    </row>
    <row r="991" customFormat="false" ht="15.75" hidden="false" customHeight="false" outlineLevel="0" collapsed="false">
      <c r="A991" s="2077"/>
      <c r="D991" s="2462"/>
      <c r="F991" s="2169" t="s">
        <v>3668</v>
      </c>
      <c r="G991" s="2169"/>
      <c r="H991" s="2169"/>
      <c r="I991" s="2170" t="s">
        <v>212</v>
      </c>
      <c r="J991" s="2077"/>
      <c r="N991" s="2556"/>
      <c r="O991" s="2077"/>
    </row>
    <row r="992" customFormat="false" ht="15.75" hidden="false" customHeight="false" outlineLevel="0" collapsed="false">
      <c r="A992" s="2077"/>
      <c r="D992" s="2462"/>
      <c r="F992" s="2129" t="s">
        <v>3452</v>
      </c>
      <c r="G992" s="2017" t="s">
        <v>1367</v>
      </c>
      <c r="H992" s="2017"/>
      <c r="I992" s="2310" t="n">
        <f aca="false">M979+M986+M987</f>
        <v>927457.445038417</v>
      </c>
      <c r="J992" s="2077"/>
      <c r="N992" s="2556"/>
      <c r="O992" s="2077"/>
    </row>
    <row r="993" customFormat="false" ht="15.75" hidden="false" customHeight="false" outlineLevel="0" collapsed="false">
      <c r="A993" s="2077"/>
      <c r="D993" s="2462"/>
      <c r="F993" s="2129"/>
      <c r="G993" s="2017"/>
      <c r="H993" s="2017"/>
      <c r="I993" s="2171"/>
      <c r="J993" s="2077"/>
      <c r="N993" s="2556"/>
      <c r="O993" s="2077"/>
    </row>
    <row r="994" customFormat="false" ht="15.75" hidden="false" customHeight="false" outlineLevel="0" collapsed="false">
      <c r="A994" s="2077"/>
      <c r="B994" s="2078"/>
      <c r="C994" s="2051"/>
      <c r="D994" s="2418"/>
      <c r="F994" s="2260"/>
      <c r="G994" s="2017"/>
      <c r="H994" s="2017"/>
      <c r="I994" s="2171"/>
      <c r="J994" s="2077"/>
      <c r="N994" s="2556"/>
      <c r="O994" s="2077"/>
    </row>
    <row r="995" customFormat="false" ht="15.75" hidden="false" customHeight="true" outlineLevel="0" collapsed="false">
      <c r="A995" s="2077"/>
      <c r="B995" s="2078"/>
      <c r="C995" s="2051"/>
      <c r="D995" s="2418"/>
      <c r="F995" s="2241" t="s">
        <v>1239</v>
      </c>
      <c r="G995" s="2241"/>
      <c r="H995" s="2241"/>
      <c r="I995" s="2242" t="n">
        <f aca="false">SUM(I992:I994)</f>
        <v>927457.445038417</v>
      </c>
      <c r="J995" s="2130"/>
      <c r="N995" s="2556"/>
      <c r="O995" s="2077"/>
    </row>
    <row r="996" customFormat="false" ht="15.75" hidden="false" customHeight="false" outlineLevel="0" collapsed="false">
      <c r="A996" s="2077"/>
      <c r="B996" s="2078"/>
      <c r="C996" s="2051"/>
      <c r="D996" s="2418"/>
      <c r="N996" s="2556"/>
      <c r="O996" s="2077"/>
    </row>
    <row r="997" customFormat="false" ht="15.75" hidden="false" customHeight="false" outlineLevel="0" collapsed="false">
      <c r="A997" s="2077"/>
      <c r="B997" s="2078"/>
      <c r="C997" s="2051"/>
      <c r="D997" s="2418"/>
      <c r="E997" s="2686"/>
      <c r="N997" s="2556"/>
      <c r="O997" s="2077"/>
    </row>
    <row r="998" customFormat="false" ht="15.75" hidden="false" customHeight="false" outlineLevel="0" collapsed="false">
      <c r="A998" s="2077"/>
      <c r="B998" s="2078"/>
      <c r="C998" s="2051"/>
      <c r="D998" s="2418"/>
      <c r="E998" s="2686"/>
      <c r="N998" s="2556"/>
      <c r="O998" s="2077"/>
    </row>
    <row r="999" customFormat="false" ht="15.75" hidden="false" customHeight="false" outlineLevel="0" collapsed="false">
      <c r="A999" s="2077"/>
      <c r="B999" s="2078"/>
      <c r="C999" s="2051"/>
      <c r="D999" s="2418"/>
      <c r="E999" s="2686"/>
      <c r="F999" s="2077"/>
      <c r="G999" s="2077"/>
      <c r="H999" s="2077"/>
      <c r="I999" s="2077"/>
      <c r="J999" s="2077"/>
      <c r="K999" s="2080"/>
      <c r="L999" s="2077"/>
      <c r="M999" s="2077"/>
      <c r="N999" s="2556"/>
      <c r="O999" s="2077"/>
    </row>
    <row r="1000" customFormat="false" ht="31.5" hidden="false" customHeight="false" outlineLevel="0" collapsed="false">
      <c r="A1000" s="2270" t="s">
        <v>3669</v>
      </c>
      <c r="B1000" s="2270"/>
      <c r="C1000" s="2270"/>
      <c r="D1000" s="2270"/>
      <c r="E1000" s="2270"/>
      <c r="F1000" s="2270"/>
      <c r="G1000" s="2270"/>
      <c r="H1000" s="2270"/>
      <c r="I1000" s="2270"/>
      <c r="J1000" s="2270"/>
      <c r="K1000" s="2270"/>
      <c r="L1000" s="2270"/>
      <c r="M1000" s="2270"/>
      <c r="N1000" s="2270"/>
      <c r="O1000" s="1989" t="str">
        <f aca="false">$O$6</f>
        <v>Month June-2023</v>
      </c>
      <c r="R1000" s="1990" t="s">
        <v>1069</v>
      </c>
      <c r="S1000" s="1991" t="str">
        <f aca="false">O1000</f>
        <v>Month June-2023</v>
      </c>
      <c r="T1000" s="1990" t="s">
        <v>1070</v>
      </c>
      <c r="U1000" s="1990" t="s">
        <v>1071</v>
      </c>
      <c r="V1000" s="1990" t="s">
        <v>2997</v>
      </c>
      <c r="W1000" s="1990" t="s">
        <v>1073</v>
      </c>
    </row>
    <row r="1001" customFormat="false" ht="15.75" hidden="false" customHeight="true" outlineLevel="0" collapsed="false">
      <c r="A1001" s="1992" t="s">
        <v>794</v>
      </c>
      <c r="B1001" s="1993" t="s">
        <v>1074</v>
      </c>
      <c r="C1001" s="1994" t="s">
        <v>1075</v>
      </c>
      <c r="D1001" s="1994"/>
      <c r="E1001" s="1994"/>
      <c r="F1001" s="1996" t="s">
        <v>45</v>
      </c>
      <c r="G1001" s="1996" t="s">
        <v>1076</v>
      </c>
      <c r="H1001" s="1996"/>
      <c r="I1001" s="1996"/>
      <c r="J1001" s="1996" t="s">
        <v>29</v>
      </c>
      <c r="K1001" s="1996" t="s">
        <v>1077</v>
      </c>
      <c r="L1001" s="1996"/>
      <c r="M1001" s="1994" t="s">
        <v>1134</v>
      </c>
      <c r="N1001" s="2868"/>
      <c r="O1001" s="1997" t="s">
        <v>479</v>
      </c>
    </row>
    <row r="1002" customFormat="false" ht="15.75" hidden="false" customHeight="false" outlineLevel="0" collapsed="false">
      <c r="A1002" s="1992"/>
      <c r="B1002" s="1993"/>
      <c r="C1002" s="1998" t="s">
        <v>1079</v>
      </c>
      <c r="D1002" s="1998"/>
      <c r="E1002" s="2869" t="s">
        <v>1080</v>
      </c>
      <c r="F1002" s="1996"/>
      <c r="G1002" s="2249" t="n">
        <f aca="false">'NORTH-1'!$H$8</f>
        <v>44929</v>
      </c>
      <c r="H1002" s="2249" t="n">
        <f aca="false">'NORTH-1'!$H$8</f>
        <v>44929</v>
      </c>
      <c r="I1002" s="2000" t="s">
        <v>47</v>
      </c>
      <c r="J1002" s="1996"/>
      <c r="K1002" s="2000" t="s">
        <v>1081</v>
      </c>
      <c r="L1002" s="2000" t="s">
        <v>1082</v>
      </c>
      <c r="M1002" s="1994" t="s">
        <v>1083</v>
      </c>
      <c r="N1002" s="2870" t="s">
        <v>741</v>
      </c>
      <c r="O1002" s="1997"/>
      <c r="S1002" s="1441" t="n">
        <v>15283200.0000001</v>
      </c>
      <c r="T1002" s="1441" t="n">
        <v>15283200.0000001</v>
      </c>
      <c r="U1002" s="1441" t="n">
        <f aca="false">S1002-T1002</f>
        <v>0</v>
      </c>
      <c r="V1002" s="2001" t="n">
        <f aca="false">U1002/T1002*100</f>
        <v>0</v>
      </c>
      <c r="W1002" s="1441" t="str">
        <f aca="false">IF(V1002&gt;40,"FAULT",IF(V1002&lt;-40,"CHECK","OK"))</f>
        <v>OK</v>
      </c>
    </row>
    <row r="1003" customFormat="false" ht="15.75" hidden="false" customHeight="false" outlineLevel="0" collapsed="false">
      <c r="A1003" s="2002" t="n">
        <v>1</v>
      </c>
      <c r="B1003" s="2003" t="n">
        <v>2</v>
      </c>
      <c r="C1003" s="2004" t="n">
        <v>4</v>
      </c>
      <c r="D1003" s="2004"/>
      <c r="E1003" s="2871" t="n">
        <v>5</v>
      </c>
      <c r="F1003" s="2002" t="n">
        <v>7</v>
      </c>
      <c r="G1003" s="2002" t="n">
        <v>9</v>
      </c>
      <c r="H1003" s="2002" t="n">
        <v>9</v>
      </c>
      <c r="I1003" s="2002" t="s">
        <v>1084</v>
      </c>
      <c r="J1003" s="2002" t="n">
        <v>11</v>
      </c>
      <c r="K1003" s="2002" t="s">
        <v>1085</v>
      </c>
      <c r="L1003" s="2002" t="s">
        <v>1086</v>
      </c>
      <c r="M1003" s="2002" t="n">
        <v>14</v>
      </c>
      <c r="N1003" s="2872" t="n">
        <v>15</v>
      </c>
      <c r="O1003" s="2002" t="n">
        <v>16</v>
      </c>
      <c r="U1003" s="1441"/>
      <c r="V1003" s="2001"/>
      <c r="W1003" s="1441"/>
    </row>
    <row r="1004" customFormat="false" ht="15.75" hidden="false" customHeight="false" outlineLevel="0" collapsed="false">
      <c r="A1004" s="2132"/>
      <c r="B1004" s="2008" t="s">
        <v>3670</v>
      </c>
      <c r="C1004" s="2009"/>
      <c r="D1004" s="2009"/>
      <c r="E1004" s="2731"/>
      <c r="F1004" s="2009"/>
      <c r="G1004" s="2009"/>
      <c r="H1004" s="2009"/>
      <c r="I1004" s="2009"/>
      <c r="J1004" s="2009"/>
      <c r="K1004" s="2010"/>
      <c r="L1004" s="2009"/>
      <c r="M1004" s="2013"/>
      <c r="N1004" s="2873"/>
      <c r="O1004" s="2151"/>
      <c r="U1004" s="1441"/>
      <c r="V1004" s="2001"/>
      <c r="W1004" s="1441"/>
    </row>
    <row r="1005" customFormat="false" ht="15.75" hidden="false" customHeight="false" outlineLevel="0" collapsed="false">
      <c r="A1005" s="2027" t="n">
        <v>9</v>
      </c>
      <c r="B1005" s="2017" t="s">
        <v>3312</v>
      </c>
      <c r="C1005" s="2152" t="n">
        <v>11</v>
      </c>
      <c r="D1005" s="2470"/>
      <c r="E1005" s="1028" t="s">
        <v>3671</v>
      </c>
      <c r="F1005" s="2476" t="n">
        <v>1</v>
      </c>
      <c r="G1005" s="2022" t="n">
        <v>70573.2195</v>
      </c>
      <c r="H1005" s="2022" t="n">
        <v>119718.09</v>
      </c>
      <c r="I1005" s="2212" t="n">
        <f aca="false">H1005-G1005</f>
        <v>49144.8705</v>
      </c>
      <c r="J1005" s="2027" t="n">
        <v>180</v>
      </c>
      <c r="K1005" s="2214" t="n">
        <f aca="false">F1005*I1005*J1005</f>
        <v>8846076.69</v>
      </c>
      <c r="L1005" s="2128"/>
      <c r="M1005" s="2128" t="n">
        <f aca="false">K1005*$M$974/$K$1007</f>
        <v>8832944.5358706</v>
      </c>
      <c r="N1005" s="2136"/>
      <c r="O1005" s="2151"/>
      <c r="U1005" s="1441"/>
      <c r="V1005" s="2001"/>
      <c r="W1005" s="1441"/>
    </row>
    <row r="1006" customFormat="false" ht="15.75" hidden="false" customHeight="false" outlineLevel="0" collapsed="false">
      <c r="A1006" s="2027" t="n">
        <v>10</v>
      </c>
      <c r="B1006" s="2017" t="s">
        <v>3313</v>
      </c>
      <c r="C1006" s="2152" t="n">
        <v>11</v>
      </c>
      <c r="D1006" s="2471"/>
      <c r="E1006" s="1028" t="s">
        <v>3672</v>
      </c>
      <c r="F1006" s="2476" t="n">
        <v>1</v>
      </c>
      <c r="G1006" s="2022" t="n">
        <v>34487.0985</v>
      </c>
      <c r="H1006" s="2022" t="n">
        <v>60988.1285</v>
      </c>
      <c r="I1006" s="2212" t="n">
        <f aca="false">H1006-G1006</f>
        <v>26501.03</v>
      </c>
      <c r="J1006" s="2027" t="n">
        <v>180</v>
      </c>
      <c r="K1006" s="2214" t="n">
        <f aca="false">F1006*I1006*J1006</f>
        <v>4770185.4</v>
      </c>
      <c r="L1006" s="2128"/>
      <c r="M1006" s="2128" t="n">
        <f aca="false">K1006*$M$974/$K$1007</f>
        <v>4763103.97711686</v>
      </c>
      <c r="N1006" s="2136"/>
      <c r="O1006" s="2151"/>
      <c r="U1006" s="1441"/>
      <c r="V1006" s="2001"/>
      <c r="W1006" s="1441"/>
    </row>
    <row r="1007" customFormat="false" ht="15.75" hidden="false" customHeight="false" outlineLevel="0" collapsed="false">
      <c r="A1007" s="2132"/>
      <c r="B1007" s="2142"/>
      <c r="C1007" s="2143"/>
      <c r="D1007" s="2143"/>
      <c r="E1007" s="2932"/>
      <c r="F1007" s="2145"/>
      <c r="G1007" s="2145"/>
      <c r="H1007" s="2145" t="n">
        <v>0</v>
      </c>
      <c r="I1007" s="2145"/>
      <c r="J1007" s="2142" t="s">
        <v>475</v>
      </c>
      <c r="K1007" s="2121" t="n">
        <f aca="false">SUM(K1005:K1006)</f>
        <v>13616262.09</v>
      </c>
      <c r="L1007" s="2130"/>
      <c r="M1007" s="2130" t="n">
        <f aca="false">SUM(M1005:M1006)</f>
        <v>13596048.5129875</v>
      </c>
      <c r="N1007" s="2136"/>
      <c r="O1007" s="2151"/>
      <c r="U1007" s="1441"/>
      <c r="V1007" s="2001"/>
      <c r="W1007" s="1441"/>
    </row>
    <row r="1008" customFormat="false" ht="15.75" hidden="false" customHeight="false" outlineLevel="0" collapsed="false">
      <c r="A1008" s="2016"/>
      <c r="B1008" s="2058" t="s">
        <v>3673</v>
      </c>
      <c r="C1008" s="2059"/>
      <c r="D1008" s="2059"/>
      <c r="E1008" s="2780"/>
      <c r="F1008" s="2059"/>
      <c r="G1008" s="2059"/>
      <c r="H1008" s="2059" t="n">
        <v>0</v>
      </c>
      <c r="I1008" s="2059"/>
      <c r="J1008" s="2059"/>
      <c r="K1008" s="2060"/>
      <c r="L1008" s="2059"/>
      <c r="M1008" s="2063"/>
      <c r="N1008" s="2843"/>
      <c r="O1008" s="2027"/>
      <c r="U1008" s="1441"/>
      <c r="V1008" s="2001"/>
      <c r="W1008" s="1441"/>
    </row>
    <row r="1009" customFormat="false" ht="22.5" hidden="false" customHeight="true" outlineLevel="0" collapsed="false">
      <c r="A1009" s="2016" t="n">
        <v>3</v>
      </c>
      <c r="B1009" s="2017" t="s">
        <v>3674</v>
      </c>
      <c r="C1009" s="2152" t="n">
        <v>11</v>
      </c>
      <c r="D1009" s="2309"/>
      <c r="E1009" s="1028" t="s">
        <v>3675</v>
      </c>
      <c r="F1009" s="2476" t="n">
        <v>1</v>
      </c>
      <c r="G1009" s="2120" t="n">
        <v>117557.5729</v>
      </c>
      <c r="H1009" s="2120" t="n">
        <v>117557.5729</v>
      </c>
      <c r="I1009" s="2053" t="n">
        <f aca="false">H1009-G1009</f>
        <v>0</v>
      </c>
      <c r="J1009" s="2027" t="n">
        <v>60</v>
      </c>
      <c r="K1009" s="2135"/>
      <c r="L1009" s="2128" t="n">
        <f aca="false">I1009*J1009</f>
        <v>0</v>
      </c>
      <c r="M1009" s="2128" t="n">
        <f aca="false">L1009*$K$1021/$L$1021</f>
        <v>0</v>
      </c>
      <c r="N1009" s="3106" t="s">
        <v>3452</v>
      </c>
      <c r="O1009" s="2155"/>
      <c r="R1009" s="0" t="str">
        <f aca="false">B1009</f>
        <v>11 kV Bholail Feeder (F-3)</v>
      </c>
      <c r="S1009" s="2160" t="n">
        <f aca="false">M1009</f>
        <v>0</v>
      </c>
      <c r="T1009" s="0" t="n">
        <v>2464743.53835852</v>
      </c>
      <c r="U1009" s="1441" t="n">
        <f aca="false">S1009-T1009</f>
        <v>-2464743.53835852</v>
      </c>
      <c r="V1009" s="2001" t="n">
        <f aca="false">U1009/T1009*100</f>
        <v>-100</v>
      </c>
      <c r="W1009" s="1441" t="str">
        <f aca="false">IF(V1009&gt;40,"FAULT",IF(V1009&lt;-40,"CHECK","OK"))</f>
        <v>CHECK</v>
      </c>
    </row>
    <row r="1010" customFormat="false" ht="22.5" hidden="false" customHeight="true" outlineLevel="0" collapsed="false">
      <c r="A1010" s="2016" t="n">
        <v>4</v>
      </c>
      <c r="B1010" s="2017" t="s">
        <v>3676</v>
      </c>
      <c r="C1010" s="2152" t="n">
        <v>11</v>
      </c>
      <c r="D1010" s="2309"/>
      <c r="E1010" s="1028" t="s">
        <v>3677</v>
      </c>
      <c r="F1010" s="2476" t="n">
        <v>1</v>
      </c>
      <c r="G1010" s="2120" t="n">
        <v>110186.2566</v>
      </c>
      <c r="H1010" s="2120" t="n">
        <v>110186.2566</v>
      </c>
      <c r="I1010" s="2053" t="n">
        <f aca="false">H1010-G1010</f>
        <v>0</v>
      </c>
      <c r="J1010" s="2027" t="n">
        <v>60</v>
      </c>
      <c r="K1010" s="2135"/>
      <c r="L1010" s="2128" t="n">
        <f aca="false">I1010*J1010</f>
        <v>0</v>
      </c>
      <c r="M1010" s="2128" t="n">
        <f aca="false">L1010*$K$1021/$L$1021</f>
        <v>0</v>
      </c>
      <c r="N1010" s="2214" t="s">
        <v>3452</v>
      </c>
      <c r="O1010" s="2155"/>
      <c r="R1010" s="0" t="str">
        <f aca="false">B1010</f>
        <v>11 kV Crony Apparels (F-2)</v>
      </c>
      <c r="S1010" s="2160" t="n">
        <f aca="false">M1010</f>
        <v>0</v>
      </c>
      <c r="T1010" s="0" t="n">
        <v>1409860.97953325</v>
      </c>
      <c r="U1010" s="1441" t="n">
        <f aca="false">S1010-T1010</f>
        <v>-1409860.97953325</v>
      </c>
      <c r="V1010" s="2001" t="n">
        <f aca="false">U1010/T1010*100</f>
        <v>-100</v>
      </c>
      <c r="W1010" s="1441" t="str">
        <f aca="false">IF(V1010&gt;40,"FAULT",IF(V1010&lt;-40,"CHECK","OK"))</f>
        <v>CHECK</v>
      </c>
    </row>
    <row r="1011" customFormat="false" ht="22.5" hidden="false" customHeight="true" outlineLevel="0" collapsed="false">
      <c r="A1011" s="2016" t="n">
        <v>5</v>
      </c>
      <c r="B1011" s="2017" t="s">
        <v>3678</v>
      </c>
      <c r="C1011" s="2152" t="n">
        <v>11</v>
      </c>
      <c r="D1011" s="2309"/>
      <c r="E1011" s="1028" t="s">
        <v>3679</v>
      </c>
      <c r="F1011" s="2476" t="n">
        <v>1</v>
      </c>
      <c r="G1011" s="2120" t="n">
        <v>114240.3356</v>
      </c>
      <c r="H1011" s="2120" t="n">
        <v>114240.3356</v>
      </c>
      <c r="I1011" s="2053" t="n">
        <f aca="false">H1011-G1011</f>
        <v>0</v>
      </c>
      <c r="J1011" s="2027" t="n">
        <v>60</v>
      </c>
      <c r="K1011" s="2135"/>
      <c r="L1011" s="2128" t="n">
        <f aca="false">I1011*J1011</f>
        <v>0</v>
      </c>
      <c r="M1011" s="2128" t="n">
        <f aca="false">L1011*$K$1021/$L$1021</f>
        <v>0</v>
      </c>
      <c r="N1011" s="3106" t="s">
        <v>3238</v>
      </c>
      <c r="O1011" s="2155"/>
      <c r="R1011" s="0" t="str">
        <f aca="false">B1011</f>
        <v>11 kV Baburail Feeder (F-5)</v>
      </c>
      <c r="S1011" s="2160" t="n">
        <f aca="false">M1011</f>
        <v>0</v>
      </c>
      <c r="T1011" s="0" t="n">
        <v>1960329.62269411</v>
      </c>
      <c r="U1011" s="1441" t="n">
        <f aca="false">S1011-T1011</f>
        <v>-1960329.62269411</v>
      </c>
      <c r="V1011" s="2001" t="n">
        <f aca="false">U1011/T1011*100</f>
        <v>-100</v>
      </c>
      <c r="W1011" s="1441" t="str">
        <f aca="false">IF(V1011&gt;40,"FAULT",IF(V1011&lt;-40,"CHECK","OK"))</f>
        <v>CHECK</v>
      </c>
    </row>
    <row r="1012" customFormat="false" ht="22.5" hidden="false" customHeight="true" outlineLevel="0" collapsed="false">
      <c r="A1012" s="2016" t="n">
        <v>6</v>
      </c>
      <c r="B1012" s="2017" t="s">
        <v>3680</v>
      </c>
      <c r="C1012" s="2152" t="n">
        <v>11</v>
      </c>
      <c r="D1012" s="2309"/>
      <c r="E1012" s="1028" t="s">
        <v>3681</v>
      </c>
      <c r="F1012" s="2476" t="n">
        <v>1</v>
      </c>
      <c r="G1012" s="2120" t="n">
        <v>68546.5464</v>
      </c>
      <c r="H1012" s="2120" t="n">
        <v>90249.8775</v>
      </c>
      <c r="I1012" s="2053" t="n">
        <f aca="false">H1012-G1012</f>
        <v>21703.3311</v>
      </c>
      <c r="J1012" s="2027" t="n">
        <v>60</v>
      </c>
      <c r="K1012" s="2135"/>
      <c r="L1012" s="2128" t="n">
        <f aca="false">I1012*J1012</f>
        <v>1302199.866</v>
      </c>
      <c r="M1012" s="2128" t="n">
        <f aca="false">L1012*$K$1021/$L$1021</f>
        <v>2379355.61278584</v>
      </c>
      <c r="N1012" s="2214" t="s">
        <v>3452</v>
      </c>
      <c r="O1012" s="2155"/>
      <c r="R1012" s="0" t="str">
        <f aca="false">B1012</f>
        <v>11 kV Goghchar Feeder (F-1)</v>
      </c>
      <c r="S1012" s="2160" t="n">
        <f aca="false">M1012</f>
        <v>2379355.61278584</v>
      </c>
      <c r="T1012" s="0" t="n">
        <v>1261095.56417156</v>
      </c>
      <c r="U1012" s="1441" t="n">
        <f aca="false">S1012-T1012</f>
        <v>1118260.04861428</v>
      </c>
      <c r="V1012" s="2001" t="n">
        <f aca="false">U1012/T1012*100</f>
        <v>88.6736961404578</v>
      </c>
      <c r="W1012" s="1441" t="str">
        <f aca="false">IF(V1012&gt;40,"FAULT",IF(V1012&lt;-40,"CHECK","OK"))</f>
        <v>FAULT</v>
      </c>
    </row>
    <row r="1013" customFormat="false" ht="22.5" hidden="false" customHeight="true" outlineLevel="0" collapsed="false">
      <c r="A1013" s="2016" t="n">
        <v>7</v>
      </c>
      <c r="B1013" s="2017" t="s">
        <v>3682</v>
      </c>
      <c r="C1013" s="2152" t="n">
        <v>11</v>
      </c>
      <c r="D1013" s="2309"/>
      <c r="E1013" s="1028" t="s">
        <v>3683</v>
      </c>
      <c r="F1013" s="2476" t="n">
        <v>1</v>
      </c>
      <c r="G1013" s="2120" t="n">
        <v>47651.0611</v>
      </c>
      <c r="H1013" s="2120" t="n">
        <v>70175.942</v>
      </c>
      <c r="I1013" s="2053" t="n">
        <f aca="false">H1013-G1013</f>
        <v>22524.8809</v>
      </c>
      <c r="J1013" s="2027" t="n">
        <v>60</v>
      </c>
      <c r="K1013" s="2135"/>
      <c r="L1013" s="2128" t="n">
        <f aca="false">I1013*J1013</f>
        <v>1351492.854</v>
      </c>
      <c r="M1013" s="2128" t="n">
        <f aca="false">L1013*$K$1021/$L$1021</f>
        <v>2469422.85263977</v>
      </c>
      <c r="N1013" s="2214" t="s">
        <v>3452</v>
      </c>
      <c r="O1013" s="2155"/>
      <c r="R1013" s="0" t="str">
        <f aca="false">B1013</f>
        <v>11 kV Norshinghopur (F-2)</v>
      </c>
      <c r="S1013" s="2160" t="n">
        <f aca="false">M1013</f>
        <v>2469422.85263977</v>
      </c>
      <c r="T1013" s="0" t="n">
        <v>1471201.05665188</v>
      </c>
      <c r="U1013" s="1441" t="n">
        <f aca="false">S1013-T1013</f>
        <v>998221.795987893</v>
      </c>
      <c r="V1013" s="2001" t="n">
        <f aca="false">U1013/T1013*100</f>
        <v>67.8508074388975</v>
      </c>
      <c r="W1013" s="1441" t="str">
        <f aca="false">IF(V1013&gt;40,"FAULT",IF(V1013&lt;-40,"CHECK","OK"))</f>
        <v>FAULT</v>
      </c>
    </row>
    <row r="1014" customFormat="false" ht="22.5" hidden="false" customHeight="true" outlineLevel="0" collapsed="false">
      <c r="A1014" s="2016" t="n">
        <v>8</v>
      </c>
      <c r="B1014" s="2017" t="s">
        <v>3684</v>
      </c>
      <c r="C1014" s="2152" t="n">
        <v>11</v>
      </c>
      <c r="D1014" s="2309"/>
      <c r="E1014" s="1028" t="s">
        <v>3685</v>
      </c>
      <c r="F1014" s="2476" t="n">
        <v>1</v>
      </c>
      <c r="G1014" s="2120" t="n">
        <v>106609.7103</v>
      </c>
      <c r="H1014" s="2120" t="n">
        <v>106609.7103</v>
      </c>
      <c r="I1014" s="2053" t="n">
        <f aca="false">H1014-G1014</f>
        <v>0</v>
      </c>
      <c r="J1014" s="2027" t="n">
        <v>60</v>
      </c>
      <c r="K1014" s="2135"/>
      <c r="L1014" s="2128" t="n">
        <f aca="false">I1014*J1014</f>
        <v>0</v>
      </c>
      <c r="M1014" s="2128" t="n">
        <f aca="false">L1014*$K$1021/$L$1021</f>
        <v>0</v>
      </c>
      <c r="N1014" s="2214" t="s">
        <v>3452</v>
      </c>
      <c r="O1014" s="2155"/>
      <c r="R1014" s="0" t="str">
        <f aca="false">B1014</f>
        <v>11 kV Geddar Bazar Feeder (F-4)</v>
      </c>
      <c r="S1014" s="2160" t="n">
        <f aca="false">M1014</f>
        <v>0</v>
      </c>
      <c r="T1014" s="0" t="n">
        <v>554462.57131331</v>
      </c>
      <c r="U1014" s="1441" t="n">
        <f aca="false">S1014-T1014</f>
        <v>-554462.57131331</v>
      </c>
      <c r="V1014" s="2001" t="n">
        <f aca="false">U1014/T1014*100</f>
        <v>-100</v>
      </c>
      <c r="W1014" s="1441" t="str">
        <f aca="false">IF(V1014&gt;40,"FAULT",IF(V1014&lt;-40,"CHECK","OK"))</f>
        <v>CHECK</v>
      </c>
    </row>
    <row r="1015" customFormat="false" ht="22.5" hidden="false" customHeight="true" outlineLevel="0" collapsed="false">
      <c r="A1015" s="2016" t="n">
        <v>11</v>
      </c>
      <c r="B1015" s="2017" t="s">
        <v>3686</v>
      </c>
      <c r="C1015" s="2152" t="n">
        <v>11</v>
      </c>
      <c r="D1015" s="2309"/>
      <c r="E1015" s="1028" t="s">
        <v>3687</v>
      </c>
      <c r="F1015" s="2476" t="n">
        <v>1</v>
      </c>
      <c r="G1015" s="2120" t="n">
        <v>72602.239</v>
      </c>
      <c r="H1015" s="2120" t="n">
        <v>72836.303</v>
      </c>
      <c r="I1015" s="2053" t="n">
        <f aca="false">H1015-G1015</f>
        <v>234.063999999998</v>
      </c>
      <c r="J1015" s="2027" t="n">
        <v>1000</v>
      </c>
      <c r="K1015" s="2135"/>
      <c r="L1015" s="2128" t="n">
        <f aca="false">I1015*J1015</f>
        <v>234063.999999998</v>
      </c>
      <c r="M1015" s="2128" t="n">
        <f aca="false">L1015*$K$1021/$L$1021</f>
        <v>427677.430087449</v>
      </c>
      <c r="N1015" s="3106" t="s">
        <v>3202</v>
      </c>
      <c r="O1015" s="2155"/>
      <c r="R1015" s="0" t="str">
        <f aca="false">B1015</f>
        <v>11 kV Noluyapara Feeder (F-6)***</v>
      </c>
      <c r="S1015" s="2160" t="n">
        <f aca="false">M1015</f>
        <v>427677.430087449</v>
      </c>
      <c r="T1015" s="0" t="n">
        <v>224598.637199259</v>
      </c>
      <c r="U1015" s="1441" t="n">
        <f aca="false">S1015-T1015</f>
        <v>203078.79288819</v>
      </c>
      <c r="V1015" s="2001" t="n">
        <f aca="false">U1015/T1015*100</f>
        <v>90.4185329976079</v>
      </c>
      <c r="W1015" s="1441" t="str">
        <f aca="false">IF(V1015&gt;40,"FAULT",IF(V1015&lt;-40,"CHECK","OK"))</f>
        <v>FAULT</v>
      </c>
    </row>
    <row r="1016" customFormat="false" ht="22.5" hidden="false" customHeight="true" outlineLevel="0" collapsed="false">
      <c r="A1016" s="2016" t="n">
        <v>12</v>
      </c>
      <c r="B1016" s="2017" t="s">
        <v>3688</v>
      </c>
      <c r="C1016" s="2152" t="n">
        <v>11</v>
      </c>
      <c r="D1016" s="2309"/>
      <c r="E1016" s="1028" t="s">
        <v>3689</v>
      </c>
      <c r="F1016" s="2476" t="n">
        <v>1</v>
      </c>
      <c r="G1016" s="2120" t="n">
        <v>31592.82</v>
      </c>
      <c r="H1016" s="2120" t="n">
        <v>33256.036</v>
      </c>
      <c r="I1016" s="2053" t="n">
        <f aca="false">H1016-G1016</f>
        <v>1663.216</v>
      </c>
      <c r="J1016" s="2027" t="n">
        <v>1000</v>
      </c>
      <c r="K1016" s="2135"/>
      <c r="L1016" s="2128" t="n">
        <f aca="false">I1016*J1016</f>
        <v>1663216</v>
      </c>
      <c r="M1016" s="2128" t="n">
        <f aca="false">L1016*$K$1021/$L$1021</f>
        <v>3038997.64406458</v>
      </c>
      <c r="N1016" s="2214" t="s">
        <v>3452</v>
      </c>
      <c r="O1016" s="2155"/>
      <c r="R1016" s="0" t="str">
        <f aca="false">B1016</f>
        <v>11 kV Kashipur Feeder (F-7)</v>
      </c>
      <c r="S1016" s="2160" t="n">
        <f aca="false">M1016</f>
        <v>3038997.64406458</v>
      </c>
      <c r="T1016" s="0" t="n">
        <v>1652181.47510342</v>
      </c>
      <c r="U1016" s="1441" t="n">
        <f aca="false">S1016-T1016</f>
        <v>1386816.16896116</v>
      </c>
      <c r="V1016" s="2001" t="n">
        <f aca="false">U1016/T1016*100</f>
        <v>83.938489194981</v>
      </c>
      <c r="W1016" s="1441" t="str">
        <f aca="false">IF(V1016&gt;40,"FAULT",IF(V1016&lt;-40,"CHECK","OK"))</f>
        <v>FAULT</v>
      </c>
    </row>
    <row r="1017" customFormat="false" ht="22.5" hidden="false" customHeight="true" outlineLevel="0" collapsed="false">
      <c r="A1017" s="2016" t="n">
        <v>13</v>
      </c>
      <c r="B1017" s="2017" t="s">
        <v>3690</v>
      </c>
      <c r="C1017" s="2152" t="n">
        <v>11</v>
      </c>
      <c r="D1017" s="2309"/>
      <c r="E1017" s="1028"/>
      <c r="F1017" s="2476" t="n">
        <v>1</v>
      </c>
      <c r="G1017" s="2120" t="n">
        <v>0</v>
      </c>
      <c r="H1017" s="2120" t="n">
        <v>0</v>
      </c>
      <c r="I1017" s="2053"/>
      <c r="J1017" s="2027" t="n">
        <v>1000</v>
      </c>
      <c r="K1017" s="2135"/>
      <c r="L1017" s="2128"/>
      <c r="M1017" s="2128" t="n">
        <f aca="false">L1017*$K$1021/$L$1021</f>
        <v>0</v>
      </c>
      <c r="N1017" s="2214" t="s">
        <v>3238</v>
      </c>
      <c r="O1017" s="2155"/>
      <c r="R1017" s="0" t="str">
        <f aca="false">B1017</f>
        <v>11 kV Spare Feeder (F-6)</v>
      </c>
      <c r="S1017" s="2160" t="n">
        <f aca="false">M1017</f>
        <v>0</v>
      </c>
      <c r="T1017" s="0" t="n">
        <v>0</v>
      </c>
      <c r="U1017" s="1441" t="n">
        <f aca="false">S1017-T1017</f>
        <v>0</v>
      </c>
      <c r="V1017" s="2001" t="e">
        <f aca="false">U1017/T1017*100</f>
        <v>#DIV/0!</v>
      </c>
      <c r="W1017" s="1441" t="e">
        <f aca="false">IF(V1017&gt;40,"FAULT",IF(V1017&lt;-40,"CHECK","OK"))</f>
        <v>#DIV/0!</v>
      </c>
    </row>
    <row r="1018" customFormat="false" ht="22.5" hidden="false" customHeight="true" outlineLevel="0" collapsed="false">
      <c r="A1018" s="2016" t="n">
        <v>14</v>
      </c>
      <c r="B1018" s="2017" t="s">
        <v>3691</v>
      </c>
      <c r="C1018" s="2152" t="n">
        <v>11</v>
      </c>
      <c r="D1018" s="2309"/>
      <c r="E1018" s="1028" t="s">
        <v>3692</v>
      </c>
      <c r="F1018" s="2476" t="n">
        <v>1</v>
      </c>
      <c r="G1018" s="2120" t="n">
        <v>76031.283</v>
      </c>
      <c r="H1018" s="2120" t="n">
        <v>77120.905</v>
      </c>
      <c r="I1018" s="2053" t="n">
        <f aca="false">H1018-G1018</f>
        <v>1089.622</v>
      </c>
      <c r="J1018" s="2027" t="n">
        <v>1000</v>
      </c>
      <c r="K1018" s="2135"/>
      <c r="L1018" s="2128" t="n">
        <f aca="false">I1018*J1018</f>
        <v>1089622</v>
      </c>
      <c r="M1018" s="2128" t="n">
        <f aca="false">L1018*$K$1021/$L$1021</f>
        <v>1990937.25103711</v>
      </c>
      <c r="N1018" s="2214" t="s">
        <v>3238</v>
      </c>
      <c r="O1018" s="2155"/>
      <c r="R1018" s="0" t="str">
        <f aca="false">B1018</f>
        <v>11 kV Paikpara Feeder (F-8)</v>
      </c>
      <c r="S1018" s="2160" t="n">
        <f aca="false">M1018</f>
        <v>1990937.25103711</v>
      </c>
      <c r="T1018" s="0" t="n">
        <v>1082731.08201597</v>
      </c>
      <c r="U1018" s="1441" t="n">
        <f aca="false">S1018-T1018</f>
        <v>908206.169021148</v>
      </c>
      <c r="V1018" s="2001" t="n">
        <f aca="false">U1018/T1018*100</f>
        <v>83.8810471137612</v>
      </c>
      <c r="W1018" s="1441" t="str">
        <f aca="false">IF(V1018&gt;40,"FAULT",IF(V1018&lt;-40,"CHECK","OK"))</f>
        <v>FAULT</v>
      </c>
    </row>
    <row r="1019" customFormat="false" ht="22.5" hidden="false" customHeight="true" outlineLevel="0" collapsed="false">
      <c r="A1019" s="2016" t="n">
        <v>15</v>
      </c>
      <c r="B1019" s="2017" t="s">
        <v>3693</v>
      </c>
      <c r="C1019" s="2152" t="n">
        <v>11</v>
      </c>
      <c r="D1019" s="2309"/>
      <c r="E1019" s="1028" t="s">
        <v>3694</v>
      </c>
      <c r="F1019" s="2476" t="n">
        <v>1</v>
      </c>
      <c r="G1019" s="2120" t="n">
        <v>93037</v>
      </c>
      <c r="H1019" s="2120" t="n">
        <v>93822.411</v>
      </c>
      <c r="I1019" s="2053" t="n">
        <f aca="false">H1019-G1019</f>
        <v>785.410999999993</v>
      </c>
      <c r="J1019" s="2027" t="n">
        <v>1000</v>
      </c>
      <c r="K1019" s="2135"/>
      <c r="L1019" s="2128" t="n">
        <f aca="false">I1019*J1019</f>
        <v>785410.999999993</v>
      </c>
      <c r="M1019" s="2128" t="n">
        <f aca="false">L1019*$K$1021/$L$1021</f>
        <v>1435088.51443371</v>
      </c>
      <c r="N1019" s="2214" t="s">
        <v>3202</v>
      </c>
      <c r="O1019" s="2155"/>
      <c r="R1019" s="0" t="str">
        <f aca="false">B1019</f>
        <v>11 kV B. K. Road Feeder (F-9)</v>
      </c>
      <c r="S1019" s="2160" t="n">
        <f aca="false">M1019</f>
        <v>1435088.51443371</v>
      </c>
      <c r="T1019" s="0" t="n">
        <v>765048.128146549</v>
      </c>
      <c r="U1019" s="1441" t="n">
        <f aca="false">S1019-T1019</f>
        <v>670040.386287164</v>
      </c>
      <c r="V1019" s="2001" t="n">
        <f aca="false">U1019/T1019*100</f>
        <v>87.5814686208623</v>
      </c>
      <c r="W1019" s="1441" t="str">
        <f aca="false">IF(V1019&gt;40,"FAULT",IF(V1019&lt;-40,"CHECK","OK"))</f>
        <v>FAULT</v>
      </c>
    </row>
    <row r="1020" customFormat="false" ht="22.5" hidden="false" customHeight="true" outlineLevel="0" collapsed="false">
      <c r="A1020" s="2016" t="n">
        <v>16</v>
      </c>
      <c r="B1020" s="2017" t="s">
        <v>3695</v>
      </c>
      <c r="C1020" s="2152" t="n">
        <v>11</v>
      </c>
      <c r="D1020" s="2309"/>
      <c r="E1020" s="1028" t="s">
        <v>3696</v>
      </c>
      <c r="F1020" s="2476" t="n">
        <v>1</v>
      </c>
      <c r="G1020" s="2120" t="n">
        <v>51115.194</v>
      </c>
      <c r="H1020" s="2120" t="n">
        <v>52130.183</v>
      </c>
      <c r="I1020" s="2053" t="n">
        <f aca="false">H1020-G1020</f>
        <v>1014.98899999999</v>
      </c>
      <c r="J1020" s="2027" t="n">
        <v>1000</v>
      </c>
      <c r="K1020" s="2135"/>
      <c r="L1020" s="2128" t="n">
        <f aca="false">I1020*J1020</f>
        <v>1014988.99999999</v>
      </c>
      <c r="M1020" s="2128" t="n">
        <f aca="false">L1020*$K$1021/$L$1021</f>
        <v>1854569.20793898</v>
      </c>
      <c r="N1020" s="2214" t="s">
        <v>3452</v>
      </c>
      <c r="O1020" s="2155"/>
      <c r="R1020" s="0" t="str">
        <f aca="false">B1020</f>
        <v>11 kV Tamak Potti (Old Shahidnagar) Feeder (F-10)</v>
      </c>
      <c r="S1020" s="2160" t="n">
        <f aca="false">M1020</f>
        <v>1854569.20793898</v>
      </c>
      <c r="T1020" s="0" t="n">
        <v>958950.068126144</v>
      </c>
      <c r="U1020" s="1441" t="n">
        <f aca="false">S1020-T1020</f>
        <v>895619.139812841</v>
      </c>
      <c r="V1020" s="2001" t="n">
        <f aca="false">U1020/T1020*100</f>
        <v>93.3958054315533</v>
      </c>
      <c r="W1020" s="1441" t="str">
        <f aca="false">IF(V1020&gt;40,"FAULT",IF(V1020&lt;-40,"CHECK","OK"))</f>
        <v>FAULT</v>
      </c>
    </row>
    <row r="1021" customFormat="false" ht="15.75" hidden="false" customHeight="false" outlineLevel="0" collapsed="false">
      <c r="A1021" s="2132"/>
      <c r="B1021" s="2142"/>
      <c r="C1021" s="2143"/>
      <c r="D1021" s="2143"/>
      <c r="E1021" s="2932"/>
      <c r="F1021" s="2145"/>
      <c r="G1021" s="2145"/>
      <c r="H1021" s="2145"/>
      <c r="I1021" s="2145"/>
      <c r="J1021" s="2142" t="s">
        <v>475</v>
      </c>
      <c r="K1021" s="2121" t="n">
        <f aca="false">M1007</f>
        <v>13596048.5129875</v>
      </c>
      <c r="L1021" s="2130" t="n">
        <f aca="false">SUM(L1009:L1020)</f>
        <v>7440994.71999999</v>
      </c>
      <c r="M1021" s="2130" t="n">
        <f aca="false">SUM(M1009:M1020)</f>
        <v>13596048.5129875</v>
      </c>
      <c r="N1021" s="2325" t="n">
        <f aca="false">(M1021-L1021)/L1021*100</f>
        <v>82.7181583188581</v>
      </c>
      <c r="O1021" s="2167"/>
    </row>
    <row r="1022" customFormat="false" ht="15.75" hidden="false" customHeight="false" outlineLevel="0" collapsed="false">
      <c r="D1022" s="2462"/>
      <c r="K1022" s="1441"/>
    </row>
    <row r="1023" customFormat="false" ht="15.75" hidden="false" customHeight="false" outlineLevel="0" collapsed="false">
      <c r="A1023" s="2077"/>
      <c r="B1023" s="2078"/>
      <c r="C1023" s="2051"/>
      <c r="D1023" s="2418"/>
      <c r="F1023" s="2169" t="s">
        <v>1234</v>
      </c>
      <c r="G1023" s="2169"/>
      <c r="H1023" s="2169"/>
      <c r="I1023" s="2170" t="s">
        <v>212</v>
      </c>
      <c r="J1023" s="2077"/>
      <c r="L1023" s="2077"/>
      <c r="M1023" s="2077"/>
      <c r="N1023" s="2556"/>
      <c r="O1023" s="2077"/>
    </row>
    <row r="1024" customFormat="false" ht="15.75" hidden="false" customHeight="false" outlineLevel="0" collapsed="false">
      <c r="A1024" s="2077"/>
      <c r="B1024" s="2078"/>
      <c r="C1024" s="2051"/>
      <c r="D1024" s="2418"/>
      <c r="F1024" s="2129" t="s">
        <v>3202</v>
      </c>
      <c r="G1024" s="2017" t="s">
        <v>1367</v>
      </c>
      <c r="H1024" s="2017"/>
      <c r="I1024" s="2310" t="n">
        <f aca="false">SUM(M1015,M1019)</f>
        <v>1862765.94452116</v>
      </c>
      <c r="J1024" s="2077"/>
      <c r="L1024" s="2077"/>
      <c r="M1024" s="2077"/>
      <c r="N1024" s="2556"/>
      <c r="O1024" s="2077"/>
    </row>
    <row r="1025" customFormat="false" ht="15.75" hidden="false" customHeight="false" outlineLevel="0" collapsed="false">
      <c r="A1025" s="2077"/>
      <c r="B1025" s="2078"/>
      <c r="C1025" s="2051"/>
      <c r="D1025" s="2418"/>
      <c r="F1025" s="2129" t="s">
        <v>3452</v>
      </c>
      <c r="G1025" s="2017" t="s">
        <v>1367</v>
      </c>
      <c r="H1025" s="2017"/>
      <c r="I1025" s="2310" t="n">
        <f aca="false">SUM(M1009:M1010,M1012:M1014,M1016,M1020)</f>
        <v>9742345.31742918</v>
      </c>
      <c r="J1025" s="2077"/>
      <c r="L1025" s="2077"/>
      <c r="M1025" s="2077"/>
      <c r="N1025" s="2556"/>
      <c r="O1025" s="2077" t="s">
        <v>122</v>
      </c>
    </row>
    <row r="1026" customFormat="false" ht="15.75" hidden="false" customHeight="false" outlineLevel="0" collapsed="false">
      <c r="A1026" s="2077"/>
      <c r="B1026" s="2078"/>
      <c r="C1026" s="2051"/>
      <c r="D1026" s="2418"/>
      <c r="F1026" s="2129" t="s">
        <v>3238</v>
      </c>
      <c r="G1026" s="2017" t="s">
        <v>1367</v>
      </c>
      <c r="H1026" s="2017"/>
      <c r="I1026" s="2310" t="n">
        <f aca="false">SUM(M1011,M1017:M1018)</f>
        <v>1990937.25103711</v>
      </c>
      <c r="J1026" s="2077"/>
      <c r="L1026" s="2077"/>
      <c r="M1026" s="2077"/>
      <c r="N1026" s="2556"/>
      <c r="O1026" s="2077"/>
    </row>
    <row r="1027" customFormat="false" ht="15.75" hidden="false" customHeight="false" outlineLevel="0" collapsed="false">
      <c r="A1027" s="2077"/>
      <c r="B1027" s="2078"/>
      <c r="C1027" s="2051"/>
      <c r="D1027" s="2418"/>
      <c r="E1027" s="2051"/>
      <c r="F1027" s="2129"/>
      <c r="G1027" s="2017"/>
      <c r="H1027" s="2017"/>
      <c r="I1027" s="2171"/>
      <c r="J1027" s="2077"/>
      <c r="L1027" s="2077"/>
      <c r="M1027" s="2077"/>
      <c r="N1027" s="2556"/>
      <c r="O1027" s="2077"/>
    </row>
    <row r="1028" customFormat="false" ht="15.75" hidden="false" customHeight="false" outlineLevel="0" collapsed="false">
      <c r="A1028" s="2077"/>
      <c r="B1028" s="2078"/>
      <c r="C1028" s="2051"/>
      <c r="D1028" s="2418"/>
      <c r="F1028" s="2260"/>
      <c r="G1028" s="2017"/>
      <c r="H1028" s="2017"/>
      <c r="I1028" s="2171"/>
      <c r="J1028" s="2077"/>
      <c r="L1028" s="2077"/>
      <c r="M1028" s="2077"/>
      <c r="N1028" s="2556"/>
      <c r="O1028" s="2077"/>
    </row>
    <row r="1029" customFormat="false" ht="15.75" hidden="false" customHeight="true" outlineLevel="0" collapsed="false">
      <c r="F1029" s="2241" t="s">
        <v>1239</v>
      </c>
      <c r="G1029" s="2241"/>
      <c r="H1029" s="2241"/>
      <c r="I1029" s="2242" t="n">
        <f aca="false">SUM(I1024:I1028)</f>
        <v>13596048.5129875</v>
      </c>
      <c r="J1029" s="2130" t="n">
        <f aca="false">I1029-M1021</f>
        <v>0</v>
      </c>
    </row>
    <row r="1030" customFormat="false" ht="15.75" hidden="false" customHeight="false" outlineLevel="0" collapsed="false">
      <c r="F1030" s="2103"/>
      <c r="G1030" s="2077"/>
      <c r="H1030" s="2077"/>
      <c r="I1030" s="2077"/>
      <c r="J1030" s="2077"/>
    </row>
    <row r="1041" customFormat="false" ht="15.75" hidden="false" customHeight="false" outlineLevel="0" collapsed="false">
      <c r="A1041" s="2077"/>
      <c r="B1041" s="2078"/>
      <c r="C1041" s="2051"/>
      <c r="D1041" s="2418"/>
      <c r="E1041" s="2686"/>
      <c r="F1041" s="2077"/>
      <c r="G1041" s="2077"/>
      <c r="H1041" s="2077"/>
      <c r="I1041" s="2077"/>
      <c r="J1041" s="2077"/>
      <c r="K1041" s="2080"/>
      <c r="L1041" s="2077"/>
      <c r="M1041" s="2077"/>
      <c r="N1041" s="2556"/>
      <c r="O1041" s="2077"/>
    </row>
    <row r="1042" customFormat="false" ht="15.75" hidden="false" customHeight="false" outlineLevel="0" collapsed="false">
      <c r="A1042" s="2077"/>
      <c r="B1042" s="2078"/>
      <c r="C1042" s="2051"/>
      <c r="D1042" s="2418"/>
      <c r="E1042" s="2686"/>
      <c r="F1042" s="2077"/>
      <c r="G1042" s="2077"/>
      <c r="H1042" s="2077"/>
      <c r="I1042" s="2077"/>
      <c r="J1042" s="2077"/>
      <c r="K1042" s="2080"/>
      <c r="L1042" s="2077"/>
      <c r="M1042" s="2077"/>
      <c r="N1042" s="2556"/>
      <c r="O1042" s="2077"/>
    </row>
    <row r="1043" customFormat="false" ht="25.5" hidden="false" customHeight="false" outlineLevel="0" collapsed="false">
      <c r="A1043" s="2271"/>
      <c r="B1043" s="2175"/>
      <c r="C1043" s="2175"/>
      <c r="D1043" s="2175"/>
      <c r="E1043" s="2175"/>
      <c r="F1043" s="2175"/>
      <c r="G1043" s="2175"/>
      <c r="H1043" s="2175"/>
      <c r="I1043" s="2175"/>
      <c r="J1043" s="2175"/>
      <c r="K1043" s="2175"/>
      <c r="L1043" s="2175"/>
      <c r="M1043" s="2175"/>
      <c r="N1043" s="2687"/>
      <c r="O1043" s="2174"/>
    </row>
    <row r="1044" customFormat="false" ht="15.75" hidden="false" customHeight="false" outlineLevel="0" collapsed="false">
      <c r="A1044" s="2077"/>
      <c r="B1044" s="2078"/>
      <c r="C1044" s="2051"/>
      <c r="D1044" s="2418"/>
      <c r="E1044" s="2686"/>
      <c r="F1044" s="2077"/>
      <c r="G1044" s="2077"/>
      <c r="H1044" s="2077"/>
      <c r="I1044" s="2077"/>
      <c r="J1044" s="2077"/>
      <c r="K1044" s="2080"/>
      <c r="L1044" s="2077"/>
      <c r="M1044" s="2077"/>
      <c r="N1044" s="2556"/>
      <c r="O1044" s="2077"/>
    </row>
    <row r="1045" customFormat="false" ht="15.75" hidden="false" customHeight="false" outlineLevel="0" collapsed="false">
      <c r="A1045" s="2077"/>
      <c r="B1045" s="2078"/>
      <c r="C1045" s="2051"/>
      <c r="D1045" s="2418"/>
      <c r="E1045" s="2686"/>
      <c r="F1045" s="2077"/>
      <c r="G1045" s="2077"/>
      <c r="H1045" s="2077"/>
      <c r="I1045" s="2077"/>
      <c r="J1045" s="2077"/>
      <c r="K1045" s="2080"/>
      <c r="L1045" s="2077"/>
      <c r="M1045" s="2077"/>
      <c r="N1045" s="2556"/>
      <c r="O1045" s="2077"/>
    </row>
    <row r="1046" customFormat="false" ht="31.5" hidden="false" customHeight="false" outlineLevel="0" collapsed="false">
      <c r="A1046" s="2270" t="s">
        <v>3697</v>
      </c>
      <c r="B1046" s="2270"/>
      <c r="C1046" s="2270"/>
      <c r="D1046" s="2270"/>
      <c r="E1046" s="2270"/>
      <c r="F1046" s="2270"/>
      <c r="G1046" s="2270"/>
      <c r="H1046" s="2270"/>
      <c r="I1046" s="2270"/>
      <c r="J1046" s="2270"/>
      <c r="K1046" s="2270"/>
      <c r="L1046" s="2270"/>
      <c r="M1046" s="2270"/>
      <c r="N1046" s="2270"/>
      <c r="O1046" s="1989" t="str">
        <f aca="false">O6</f>
        <v>Month June-2023</v>
      </c>
      <c r="R1046" s="1990" t="s">
        <v>1069</v>
      </c>
      <c r="S1046" s="1991" t="str">
        <f aca="false">O1046</f>
        <v>Month June-2023</v>
      </c>
      <c r="T1046" s="1990" t="s">
        <v>1070</v>
      </c>
      <c r="U1046" s="1990" t="s">
        <v>1071</v>
      </c>
      <c r="V1046" s="1990" t="s">
        <v>2997</v>
      </c>
      <c r="W1046" s="1990" t="s">
        <v>1073</v>
      </c>
    </row>
    <row r="1047" customFormat="false" ht="15.75" hidden="false" customHeight="true" outlineLevel="0" collapsed="false">
      <c r="A1047" s="1992" t="s">
        <v>794</v>
      </c>
      <c r="B1047" s="1993" t="s">
        <v>1074</v>
      </c>
      <c r="C1047" s="1994" t="s">
        <v>1075</v>
      </c>
      <c r="D1047" s="1994"/>
      <c r="E1047" s="1994"/>
      <c r="F1047" s="1996" t="s">
        <v>45</v>
      </c>
      <c r="G1047" s="1996" t="s">
        <v>1076</v>
      </c>
      <c r="H1047" s="1996"/>
      <c r="I1047" s="1996"/>
      <c r="J1047" s="1996" t="s">
        <v>29</v>
      </c>
      <c r="K1047" s="1994" t="s">
        <v>1077</v>
      </c>
      <c r="L1047" s="1994"/>
      <c r="M1047" s="1994" t="s">
        <v>1078</v>
      </c>
      <c r="N1047" s="2868"/>
      <c r="O1047" s="1997" t="s">
        <v>479</v>
      </c>
    </row>
    <row r="1048" customFormat="false" ht="15.75" hidden="false" customHeight="false" outlineLevel="0" collapsed="false">
      <c r="A1048" s="1992"/>
      <c r="B1048" s="1993"/>
      <c r="C1048" s="1998" t="s">
        <v>1079</v>
      </c>
      <c r="D1048" s="1998"/>
      <c r="E1048" s="2869" t="s">
        <v>1080</v>
      </c>
      <c r="F1048" s="1996"/>
      <c r="G1048" s="2249" t="n">
        <f aca="false">'NORTH-1'!$H$8</f>
        <v>44929</v>
      </c>
      <c r="H1048" s="2249" t="n">
        <f aca="false">'NORTH-1'!$H$8</f>
        <v>44929</v>
      </c>
      <c r="I1048" s="2000" t="s">
        <v>47</v>
      </c>
      <c r="J1048" s="1996"/>
      <c r="K1048" s="2000" t="s">
        <v>1081</v>
      </c>
      <c r="L1048" s="2000" t="s">
        <v>1082</v>
      </c>
      <c r="M1048" s="1994" t="s">
        <v>1083</v>
      </c>
      <c r="N1048" s="2870" t="s">
        <v>741</v>
      </c>
      <c r="O1048" s="1997"/>
      <c r="S1048" s="1441" t="n">
        <v>15283200.0000001</v>
      </c>
      <c r="T1048" s="1441" t="n">
        <v>15283200.0000001</v>
      </c>
      <c r="U1048" s="1441" t="n">
        <f aca="false">S1048-T1048</f>
        <v>0</v>
      </c>
      <c r="V1048" s="2001" t="n">
        <f aca="false">U1048/T1048*100</f>
        <v>0</v>
      </c>
      <c r="W1048" s="1441" t="str">
        <f aca="false">IF(V1048&gt;40,"FAULT",IF(V1048&lt;-40,"CHECK","OK"))</f>
        <v>OK</v>
      </c>
    </row>
    <row r="1049" customFormat="false" ht="15.75" hidden="false" customHeight="false" outlineLevel="0" collapsed="false">
      <c r="A1049" s="2002" t="n">
        <v>1</v>
      </c>
      <c r="B1049" s="2003" t="n">
        <v>2</v>
      </c>
      <c r="C1049" s="2004" t="n">
        <v>4</v>
      </c>
      <c r="D1049" s="2004"/>
      <c r="E1049" s="2871" t="n">
        <v>5</v>
      </c>
      <c r="F1049" s="2002" t="n">
        <v>7</v>
      </c>
      <c r="G1049" s="2002" t="n">
        <v>9</v>
      </c>
      <c r="H1049" s="2002" t="n">
        <v>9</v>
      </c>
      <c r="I1049" s="2002" t="s">
        <v>1084</v>
      </c>
      <c r="J1049" s="2002" t="n">
        <v>11</v>
      </c>
      <c r="K1049" s="2002" t="s">
        <v>1085</v>
      </c>
      <c r="L1049" s="2002" t="s">
        <v>1086</v>
      </c>
      <c r="M1049" s="2002" t="n">
        <v>14</v>
      </c>
      <c r="N1049" s="2872" t="n">
        <v>15</v>
      </c>
      <c r="O1049" s="2002" t="n">
        <v>16</v>
      </c>
    </row>
    <row r="1050" customFormat="false" ht="15.75" hidden="false" customHeight="false" outlineLevel="0" collapsed="false">
      <c r="A1050" s="2007"/>
      <c r="B1050" s="2008"/>
      <c r="C1050" s="2009"/>
      <c r="D1050" s="2009"/>
      <c r="E1050" s="3075"/>
      <c r="F1050" s="2009"/>
      <c r="G1050" s="2009"/>
      <c r="H1050" s="2009"/>
      <c r="I1050" s="2009"/>
      <c r="J1050" s="2009"/>
      <c r="K1050" s="2010"/>
      <c r="L1050" s="2009"/>
      <c r="M1050" s="2013"/>
      <c r="N1050" s="2873"/>
      <c r="O1050" s="2015"/>
    </row>
    <row r="1051" customFormat="false" ht="15.75" hidden="false" customHeight="false" outlineLevel="0" collapsed="false">
      <c r="A1051" s="2016" t="n">
        <v>1</v>
      </c>
      <c r="B1051" s="2017" t="s">
        <v>3623</v>
      </c>
      <c r="C1051" s="2018" t="n">
        <v>132</v>
      </c>
      <c r="D1051" s="2233" t="s">
        <v>3005</v>
      </c>
      <c r="E1051" s="1028" t="n">
        <v>8993599</v>
      </c>
      <c r="F1051" s="2071" t="n">
        <v>1</v>
      </c>
      <c r="G1051" s="2022" t="n">
        <v>237.068</v>
      </c>
      <c r="H1051" s="2022" t="n">
        <v>256.333</v>
      </c>
      <c r="I1051" s="2022" t="n">
        <f aca="false">SUM(H1051-G1051)</f>
        <v>19.265</v>
      </c>
      <c r="J1051" s="2027" t="n">
        <v>480000</v>
      </c>
      <c r="K1051" s="2024" t="n">
        <f aca="false">SUM(I1051*J1051)</f>
        <v>9247200.00000001</v>
      </c>
      <c r="L1051" s="2025"/>
      <c r="M1051" s="3120" t="n">
        <f aca="false">'PDB Bill AMR'!$N$27</f>
        <v>9239520</v>
      </c>
      <c r="N1051" s="2024"/>
      <c r="O1051" s="2027"/>
    </row>
    <row r="1052" customFormat="false" ht="15.75" hidden="false" customHeight="false" outlineLevel="0" collapsed="false">
      <c r="A1052" s="2016"/>
      <c r="B1052" s="2017"/>
      <c r="C1052" s="2018" t="n">
        <v>132</v>
      </c>
      <c r="D1052" s="2233" t="s">
        <v>13</v>
      </c>
      <c r="E1052" s="1028"/>
      <c r="F1052" s="2071" t="n">
        <v>1</v>
      </c>
      <c r="G1052" s="2022" t="n">
        <v>1762.138</v>
      </c>
      <c r="H1052" s="2022" t="n">
        <v>1781.37</v>
      </c>
      <c r="I1052" s="2022" t="n">
        <f aca="false">H1052-G1052</f>
        <v>19.232</v>
      </c>
      <c r="J1052" s="2027" t="n">
        <v>480000</v>
      </c>
      <c r="K1052" s="2024" t="n">
        <f aca="false">SUM(I1052*J1052)</f>
        <v>9231359.99999998</v>
      </c>
      <c r="L1052" s="2029"/>
      <c r="M1052" s="2029"/>
      <c r="N1052" s="2071"/>
      <c r="O1052" s="2027"/>
    </row>
    <row r="1053" customFormat="false" ht="15.75" hidden="false" customHeight="false" outlineLevel="0" collapsed="false">
      <c r="A1053" s="2016" t="n">
        <v>2</v>
      </c>
      <c r="B1053" s="2017" t="s">
        <v>3698</v>
      </c>
      <c r="C1053" s="2018" t="n">
        <v>132</v>
      </c>
      <c r="D1053" s="2233"/>
      <c r="E1053" s="2919" t="s">
        <v>3699</v>
      </c>
      <c r="F1053" s="2071" t="n">
        <v>1</v>
      </c>
      <c r="G1053" s="2022" t="n">
        <v>3503.713</v>
      </c>
      <c r="H1053" s="2022" t="n">
        <v>3542.414</v>
      </c>
      <c r="I1053" s="2022" t="n">
        <f aca="false">SUM(H1053-G1053)</f>
        <v>38.701</v>
      </c>
      <c r="J1053" s="2027" t="n">
        <v>240000</v>
      </c>
      <c r="K1053" s="2024"/>
      <c r="L1053" s="2025" t="n">
        <f aca="false">F1053*I1053*J1053</f>
        <v>9288240.00000001</v>
      </c>
      <c r="M1053" s="2025"/>
      <c r="N1053" s="2024"/>
      <c r="O1053" s="2027"/>
    </row>
    <row r="1054" customFormat="false" ht="15.75" hidden="false" customHeight="true" outlineLevel="0" collapsed="false">
      <c r="A1054" s="2016"/>
      <c r="B1054" s="2037"/>
      <c r="C1054" s="2038"/>
      <c r="D1054" s="2038"/>
      <c r="E1054" s="2728"/>
      <c r="F1054" s="2041"/>
      <c r="G1054" s="2041"/>
      <c r="H1054" s="2041" t="n">
        <v>0</v>
      </c>
      <c r="I1054" s="2042" t="s">
        <v>1094</v>
      </c>
      <c r="J1054" s="2042"/>
      <c r="K1054" s="2043" t="n">
        <f aca="false">K1052</f>
        <v>9231359.99999998</v>
      </c>
      <c r="L1054" s="2044" t="n">
        <f aca="false">SUM(L1051:L1053)</f>
        <v>9288240.00000001</v>
      </c>
      <c r="M1054" s="2045"/>
      <c r="N1054" s="2616"/>
      <c r="O1054" s="2027"/>
    </row>
    <row r="1055" customFormat="false" ht="15.75" hidden="false" customHeight="false" outlineLevel="0" collapsed="false">
      <c r="A1055" s="2016"/>
      <c r="B1055" s="2037"/>
      <c r="C1055" s="2038"/>
      <c r="D1055" s="2038"/>
      <c r="E1055" s="2728"/>
      <c r="F1055" s="2041"/>
      <c r="G1055" s="2041"/>
      <c r="H1055" s="2041" t="n">
        <v>0</v>
      </c>
      <c r="I1055" s="2047"/>
      <c r="J1055" s="2047" t="s">
        <v>1095</v>
      </c>
      <c r="K1055" s="2068"/>
      <c r="L1055" s="2049"/>
      <c r="M1055" s="2050"/>
      <c r="N1055" s="2556"/>
      <c r="O1055" s="2027"/>
    </row>
    <row r="1056" customFormat="false" ht="15.75" hidden="false" customHeight="false" outlineLevel="0" collapsed="false">
      <c r="A1056" s="2016"/>
      <c r="B1056" s="2008"/>
      <c r="C1056" s="2009"/>
      <c r="D1056" s="2009"/>
      <c r="E1056" s="2731"/>
      <c r="F1056" s="2009"/>
      <c r="G1056" s="2009"/>
      <c r="H1056" s="2009" t="n">
        <v>0</v>
      </c>
      <c r="I1056" s="2009"/>
      <c r="J1056" s="2009"/>
      <c r="K1056" s="2010"/>
      <c r="L1056" s="2009"/>
      <c r="M1056" s="2013"/>
      <c r="N1056" s="2873"/>
      <c r="O1056" s="2027"/>
    </row>
    <row r="1057" customFormat="false" ht="15.75" hidden="false" customHeight="false" outlineLevel="0" collapsed="false">
      <c r="A1057" s="2016" t="n">
        <v>3</v>
      </c>
      <c r="B1057" s="2017" t="s">
        <v>3700</v>
      </c>
      <c r="C1057" s="2018" t="n">
        <v>33</v>
      </c>
      <c r="D1057" s="2153"/>
      <c r="E1057" s="1028" t="n">
        <v>14718815</v>
      </c>
      <c r="F1057" s="2071" t="n">
        <v>1</v>
      </c>
      <c r="G1057" s="2022" t="n">
        <v>6914.144</v>
      </c>
      <c r="H1057" s="2022" t="n">
        <v>6990.664</v>
      </c>
      <c r="I1057" s="2022" t="n">
        <f aca="false">H1057-G1057</f>
        <v>76.5199999999995</v>
      </c>
      <c r="J1057" s="2027" t="n">
        <v>120000</v>
      </c>
      <c r="K1057" s="2024" t="n">
        <f aca="false">F1057*I1057*J1057</f>
        <v>9182399.99999994</v>
      </c>
      <c r="L1057" s="2029"/>
      <c r="M1057" s="2029"/>
      <c r="N1057" s="2071"/>
      <c r="O1057" s="2027"/>
    </row>
    <row r="1058" customFormat="false" ht="15.75" hidden="false" customHeight="false" outlineLevel="0" collapsed="false">
      <c r="A1058" s="2016" t="n">
        <v>4</v>
      </c>
      <c r="B1058" s="2017" t="s">
        <v>3701</v>
      </c>
      <c r="C1058" s="2018" t="n">
        <v>33</v>
      </c>
      <c r="D1058" s="2153"/>
      <c r="E1058" s="1028"/>
      <c r="F1058" s="2071" t="n">
        <v>1</v>
      </c>
      <c r="G1058" s="2022" t="n">
        <v>3609.947</v>
      </c>
      <c r="H1058" s="2022" t="n">
        <v>3630.823</v>
      </c>
      <c r="I1058" s="2022" t="n">
        <f aca="false">H1058-G1058</f>
        <v>20.8759999999997</v>
      </c>
      <c r="J1058" s="2027" t="n">
        <v>120000</v>
      </c>
      <c r="K1058" s="2024"/>
      <c r="L1058" s="2029" t="n">
        <f aca="false">F1058*I1058*J1058</f>
        <v>2505119.99999997</v>
      </c>
      <c r="M1058" s="2029"/>
      <c r="N1058" s="2071"/>
      <c r="O1058" s="2027"/>
    </row>
    <row r="1059" customFormat="false" ht="15.75" hidden="false" customHeight="false" outlineLevel="0" collapsed="false">
      <c r="A1059" s="2016" t="n">
        <v>5</v>
      </c>
      <c r="B1059" s="2017" t="s">
        <v>3702</v>
      </c>
      <c r="C1059" s="2018" t="n">
        <v>33</v>
      </c>
      <c r="D1059" s="2153"/>
      <c r="E1059" s="2919"/>
      <c r="F1059" s="2071" t="n">
        <v>1</v>
      </c>
      <c r="G1059" s="2022" t="n">
        <v>0</v>
      </c>
      <c r="H1059" s="2022" t="n">
        <v>0</v>
      </c>
      <c r="I1059" s="2022" t="n">
        <f aca="false">H1059-G1059</f>
        <v>0</v>
      </c>
      <c r="J1059" s="2027" t="n">
        <v>120000</v>
      </c>
      <c r="K1059" s="2024"/>
      <c r="L1059" s="2029" t="n">
        <f aca="false">K1057-L1058</f>
        <v>6677279.99999997</v>
      </c>
      <c r="M1059" s="2029"/>
      <c r="N1059" s="2071"/>
      <c r="O1059" s="2027"/>
    </row>
    <row r="1060" customFormat="false" ht="15.75" hidden="false" customHeight="true" outlineLevel="0" collapsed="false">
      <c r="A1060" s="2016"/>
      <c r="B1060" s="2037"/>
      <c r="C1060" s="2038"/>
      <c r="D1060" s="2038"/>
      <c r="E1060" s="2728"/>
      <c r="F1060" s="2041"/>
      <c r="G1060" s="2041"/>
      <c r="H1060" s="2041"/>
      <c r="I1060" s="2042" t="s">
        <v>1105</v>
      </c>
      <c r="J1060" s="2042"/>
      <c r="K1060" s="2043" t="n">
        <f aca="false">SUM(K1057:K1059)</f>
        <v>9182399.99999994</v>
      </c>
      <c r="L1060" s="2044" t="n">
        <f aca="false">SUM(L1057:L1059)</f>
        <v>9182399.99999994</v>
      </c>
      <c r="M1060" s="2045"/>
      <c r="N1060" s="2616"/>
      <c r="O1060" s="2055"/>
    </row>
    <row r="1061" customFormat="false" ht="15.75" hidden="false" customHeight="true" outlineLevel="0" collapsed="false">
      <c r="A1061" s="2016"/>
      <c r="B1061" s="2037"/>
      <c r="C1061" s="2038"/>
      <c r="D1061" s="2038"/>
      <c r="E1061" s="2728"/>
      <c r="F1061" s="2041"/>
      <c r="G1061" s="2041"/>
      <c r="H1061" s="2041"/>
      <c r="I1061" s="2042" t="s">
        <v>1095</v>
      </c>
      <c r="J1061" s="2042"/>
      <c r="K1061" s="2068" t="n">
        <f aca="false">K1060-L1060</f>
        <v>0</v>
      </c>
      <c r="L1061" s="2049"/>
      <c r="M1061" s="2056"/>
      <c r="N1061" s="2027"/>
      <c r="O1061" s="2055"/>
    </row>
    <row r="1062" customFormat="false" ht="15.75" hidden="false" customHeight="false" outlineLevel="0" collapsed="false">
      <c r="A1062" s="2077"/>
      <c r="B1062" s="2078"/>
      <c r="C1062" s="2051"/>
      <c r="D1062" s="2418"/>
      <c r="K1062" s="2080"/>
      <c r="L1062" s="2077"/>
      <c r="M1062" s="2077"/>
      <c r="N1062" s="2556"/>
      <c r="O1062" s="2077"/>
    </row>
    <row r="1064" customFormat="false" ht="15.75" hidden="false" customHeight="false" outlineLevel="0" collapsed="false">
      <c r="F1064" s="2169" t="s">
        <v>3668</v>
      </c>
      <c r="G1064" s="2169"/>
      <c r="H1064" s="2169"/>
      <c r="I1064" s="2170" t="s">
        <v>212</v>
      </c>
      <c r="J1064" s="2077"/>
    </row>
    <row r="1065" customFormat="false" ht="15.75" hidden="false" customHeight="false" outlineLevel="0" collapsed="false">
      <c r="A1065" s="2077"/>
      <c r="B1065" s="2078"/>
      <c r="C1065" s="2051"/>
      <c r="D1065" s="2418"/>
      <c r="E1065" s="2686"/>
      <c r="F1065" s="2129" t="s">
        <v>3452</v>
      </c>
      <c r="G1065" s="2017" t="s">
        <v>1367</v>
      </c>
      <c r="H1065" s="2017"/>
      <c r="I1065" s="3121" t="n">
        <f aca="false">M1051</f>
        <v>9239520</v>
      </c>
      <c r="J1065" s="2077"/>
      <c r="K1065" s="2080"/>
      <c r="L1065" s="2077"/>
      <c r="M1065" s="2077"/>
      <c r="N1065" s="2556"/>
      <c r="O1065" s="2077"/>
    </row>
    <row r="1066" customFormat="false" ht="15.75" hidden="false" customHeight="false" outlineLevel="0" collapsed="false">
      <c r="A1066" s="2077"/>
      <c r="B1066" s="2078"/>
      <c r="C1066" s="2051"/>
      <c r="D1066" s="2418"/>
      <c r="E1066" s="2686"/>
      <c r="F1066" s="2129"/>
      <c r="G1066" s="2017"/>
      <c r="H1066" s="2017"/>
      <c r="I1066" s="2171"/>
      <c r="J1066" s="2077"/>
      <c r="K1066" s="2080"/>
      <c r="L1066" s="2077"/>
      <c r="M1066" s="2077"/>
      <c r="N1066" s="2556"/>
      <c r="O1066" s="2077"/>
    </row>
    <row r="1067" customFormat="false" ht="15.75" hidden="false" customHeight="false" outlineLevel="0" collapsed="false">
      <c r="A1067" s="2077"/>
      <c r="B1067" s="2078"/>
      <c r="C1067" s="2051"/>
      <c r="D1067" s="2418"/>
      <c r="E1067" s="2686"/>
      <c r="F1067" s="2260"/>
      <c r="G1067" s="2017"/>
      <c r="H1067" s="2017"/>
      <c r="I1067" s="2171"/>
      <c r="J1067" s="2077"/>
      <c r="K1067" s="2080"/>
      <c r="L1067" s="2077"/>
      <c r="M1067" s="2077"/>
      <c r="N1067" s="2556"/>
      <c r="O1067" s="2077"/>
    </row>
    <row r="1068" customFormat="false" ht="15.75" hidden="false" customHeight="true" outlineLevel="0" collapsed="false">
      <c r="A1068" s="2077"/>
      <c r="B1068" s="2051"/>
      <c r="C1068" s="2051"/>
      <c r="D1068" s="2418"/>
      <c r="E1068" s="2686"/>
      <c r="F1068" s="2241" t="s">
        <v>1239</v>
      </c>
      <c r="G1068" s="2241"/>
      <c r="H1068" s="2241"/>
      <c r="I1068" s="2242" t="n">
        <f aca="false">SUM(I1065:I1067)</f>
        <v>9239520</v>
      </c>
      <c r="J1068" s="2130"/>
      <c r="K1068" s="2080"/>
      <c r="L1068" s="2077"/>
      <c r="M1068" s="2077"/>
      <c r="N1068" s="2556"/>
      <c r="O1068" s="2077"/>
    </row>
    <row r="1069" customFormat="false" ht="15.75" hidden="false" customHeight="false" outlineLevel="0" collapsed="false">
      <c r="A1069" s="2077"/>
      <c r="B1069" s="2051"/>
      <c r="C1069" s="2051"/>
      <c r="D1069" s="2418"/>
      <c r="E1069" s="2686"/>
      <c r="F1069" s="2077"/>
      <c r="G1069" s="2077"/>
      <c r="H1069" s="2077"/>
      <c r="I1069" s="2077"/>
      <c r="J1069" s="2077"/>
      <c r="K1069" s="2080"/>
      <c r="L1069" s="2077"/>
      <c r="M1069" s="2077"/>
      <c r="N1069" s="2556"/>
      <c r="O1069" s="2077"/>
    </row>
    <row r="1070" customFormat="false" ht="15.75" hidden="false" customHeight="false" outlineLevel="0" collapsed="false">
      <c r="A1070" s="2077"/>
      <c r="B1070" s="2078"/>
      <c r="C1070" s="2051"/>
      <c r="D1070" s="2418"/>
      <c r="E1070" s="2686"/>
      <c r="F1070" s="2077"/>
      <c r="G1070" s="2077"/>
      <c r="H1070" s="2077"/>
      <c r="I1070" s="2077"/>
      <c r="J1070" s="2077"/>
      <c r="K1070" s="2080"/>
      <c r="L1070" s="2077"/>
      <c r="M1070" s="2077"/>
      <c r="N1070" s="2556"/>
      <c r="O1070" s="2077"/>
    </row>
    <row r="1071" customFormat="false" ht="15.75" hidden="false" customHeight="false" outlineLevel="0" collapsed="false">
      <c r="A1071" s="2077"/>
      <c r="B1071" s="2078"/>
      <c r="C1071" s="2051"/>
      <c r="D1071" s="2418"/>
      <c r="E1071" s="2686"/>
      <c r="F1071" s="2077" t="n">
        <v>192</v>
      </c>
      <c r="G1071" s="2077"/>
      <c r="H1071" s="2077"/>
      <c r="I1071" s="2077"/>
      <c r="J1071" s="2077"/>
      <c r="K1071" s="2080"/>
      <c r="L1071" s="2077"/>
      <c r="M1071" s="2077"/>
      <c r="N1071" s="2556"/>
      <c r="O1071" s="2077"/>
    </row>
    <row r="1072" customFormat="false" ht="15.75" hidden="false" customHeight="false" outlineLevel="0" collapsed="false">
      <c r="A1072" s="2077"/>
      <c r="B1072" s="2078"/>
      <c r="C1072" s="2051"/>
      <c r="D1072" s="2418"/>
      <c r="E1072" s="2686"/>
      <c r="F1072" s="2077"/>
      <c r="G1072" s="2077"/>
      <c r="H1072" s="2077"/>
      <c r="I1072" s="2077"/>
      <c r="J1072" s="2077"/>
      <c r="K1072" s="2080"/>
      <c r="L1072" s="2077"/>
      <c r="M1072" s="2077"/>
      <c r="N1072" s="2556"/>
      <c r="O1072" s="2077"/>
    </row>
    <row r="1073" customFormat="false" ht="25.5" hidden="false" customHeight="false" outlineLevel="0" collapsed="false">
      <c r="A1073" s="2174"/>
      <c r="B1073" s="2175"/>
      <c r="C1073" s="2175"/>
      <c r="D1073" s="2175"/>
      <c r="E1073" s="2175"/>
      <c r="F1073" s="2175"/>
      <c r="G1073" s="2175"/>
      <c r="H1073" s="2175"/>
      <c r="I1073" s="2175"/>
      <c r="J1073" s="2175"/>
      <c r="K1073" s="2175"/>
      <c r="L1073" s="2175"/>
      <c r="M1073" s="2175"/>
      <c r="N1073" s="2556"/>
      <c r="O1073" s="2077"/>
    </row>
    <row r="1074" customFormat="false" ht="15.75" hidden="false" customHeight="false" outlineLevel="0" collapsed="false">
      <c r="A1074" s="2077"/>
      <c r="B1074" s="2078"/>
      <c r="C1074" s="2051"/>
      <c r="D1074" s="2418"/>
      <c r="E1074" s="2686"/>
      <c r="F1074" s="2077"/>
      <c r="G1074" s="2077"/>
      <c r="H1074" s="2077"/>
      <c r="I1074" s="2077"/>
      <c r="J1074" s="2077"/>
      <c r="K1074" s="2080"/>
      <c r="L1074" s="2077"/>
      <c r="M1074" s="2077"/>
      <c r="N1074" s="2556"/>
      <c r="O1074" s="2077"/>
    </row>
    <row r="1075" customFormat="false" ht="15.75" hidden="false" customHeight="false" outlineLevel="0" collapsed="false">
      <c r="A1075" s="2077"/>
      <c r="B1075" s="2078"/>
      <c r="C1075" s="2051"/>
      <c r="D1075" s="2418"/>
      <c r="E1075" s="2686"/>
      <c r="F1075" s="2077"/>
      <c r="G1075" s="2077"/>
      <c r="H1075" s="2077"/>
      <c r="I1075" s="2077"/>
      <c r="J1075" s="2077"/>
      <c r="K1075" s="2080"/>
      <c r="L1075" s="2077"/>
      <c r="M1075" s="2077"/>
      <c r="N1075" s="2556"/>
      <c r="O1075" s="2077"/>
    </row>
    <row r="1076" customFormat="false" ht="32.25" hidden="false" customHeight="false" outlineLevel="0" collapsed="false">
      <c r="A1076" s="2270" t="s">
        <v>3703</v>
      </c>
      <c r="B1076" s="2270"/>
      <c r="C1076" s="2270"/>
      <c r="D1076" s="2270"/>
      <c r="E1076" s="2270"/>
      <c r="F1076" s="2270"/>
      <c r="G1076" s="2270"/>
      <c r="H1076" s="2270"/>
      <c r="I1076" s="2270"/>
      <c r="J1076" s="2270"/>
      <c r="K1076" s="2270"/>
      <c r="L1076" s="2270"/>
      <c r="M1076" s="2270"/>
      <c r="N1076" s="2270"/>
      <c r="O1076" s="1989" t="str">
        <f aca="false">$O$6</f>
        <v>Month June-2023</v>
      </c>
      <c r="R1076" s="1990" t="s">
        <v>1069</v>
      </c>
      <c r="S1076" s="1991" t="str">
        <f aca="false">O1076</f>
        <v>Month June-2023</v>
      </c>
      <c r="T1076" s="1990" t="s">
        <v>1070</v>
      </c>
      <c r="U1076" s="1990" t="s">
        <v>1071</v>
      </c>
      <c r="V1076" s="1990" t="s">
        <v>2997</v>
      </c>
      <c r="W1076" s="1990" t="s">
        <v>1073</v>
      </c>
    </row>
    <row r="1077" customFormat="false" ht="15.75" hidden="false" customHeight="true" outlineLevel="0" collapsed="false">
      <c r="A1077" s="1992" t="s">
        <v>794</v>
      </c>
      <c r="B1077" s="1993" t="s">
        <v>1074</v>
      </c>
      <c r="C1077" s="1994" t="s">
        <v>1075</v>
      </c>
      <c r="D1077" s="1994"/>
      <c r="E1077" s="1994"/>
      <c r="F1077" s="1996" t="s">
        <v>45</v>
      </c>
      <c r="G1077" s="1996" t="s">
        <v>1076</v>
      </c>
      <c r="H1077" s="1996"/>
      <c r="I1077" s="1996"/>
      <c r="J1077" s="1996" t="s">
        <v>29</v>
      </c>
      <c r="K1077" s="1996" t="s">
        <v>1077</v>
      </c>
      <c r="L1077" s="1996"/>
      <c r="M1077" s="1994" t="s">
        <v>1134</v>
      </c>
      <c r="N1077" s="2868"/>
      <c r="O1077" s="1997" t="s">
        <v>479</v>
      </c>
    </row>
    <row r="1078" customFormat="false" ht="15.75" hidden="false" customHeight="false" outlineLevel="0" collapsed="false">
      <c r="A1078" s="1992"/>
      <c r="B1078" s="1993"/>
      <c r="C1078" s="1998" t="s">
        <v>1079</v>
      </c>
      <c r="D1078" s="1998"/>
      <c r="E1078" s="2869" t="s">
        <v>1080</v>
      </c>
      <c r="F1078" s="1996"/>
      <c r="G1078" s="2249" t="n">
        <f aca="false">'NORTH-1'!$H$8</f>
        <v>44929</v>
      </c>
      <c r="H1078" s="2249" t="n">
        <f aca="false">'NORTH-1'!$H$8</f>
        <v>44929</v>
      </c>
      <c r="I1078" s="2000" t="s">
        <v>47</v>
      </c>
      <c r="J1078" s="1996"/>
      <c r="K1078" s="2000" t="s">
        <v>1081</v>
      </c>
      <c r="L1078" s="2000" t="s">
        <v>1082</v>
      </c>
      <c r="M1078" s="1994" t="s">
        <v>1083</v>
      </c>
      <c r="N1078" s="2870" t="s">
        <v>741</v>
      </c>
      <c r="O1078" s="1997"/>
      <c r="S1078" s="1441" t="n">
        <v>15283200.0000001</v>
      </c>
      <c r="T1078" s="1441" t="n">
        <v>15283200.0000001</v>
      </c>
      <c r="U1078" s="1441" t="n">
        <f aca="false">S1078-T1078</f>
        <v>0</v>
      </c>
      <c r="V1078" s="2001" t="n">
        <f aca="false">U1078/T1078*100</f>
        <v>0</v>
      </c>
      <c r="W1078" s="1441" t="str">
        <f aca="false">IF(V1078&gt;40,"FAULT",IF(V1078&lt;-40,"CHECK","OK"))</f>
        <v>OK</v>
      </c>
    </row>
    <row r="1079" customFormat="false" ht="15.75" hidden="false" customHeight="false" outlineLevel="0" collapsed="false">
      <c r="A1079" s="2002" t="n">
        <v>1</v>
      </c>
      <c r="B1079" s="2003" t="n">
        <v>2</v>
      </c>
      <c r="C1079" s="2004" t="n">
        <v>4</v>
      </c>
      <c r="D1079" s="2004"/>
      <c r="E1079" s="2871" t="n">
        <v>5</v>
      </c>
      <c r="F1079" s="2002" t="n">
        <v>7</v>
      </c>
      <c r="G1079" s="2002" t="n">
        <v>9</v>
      </c>
      <c r="H1079" s="2002" t="n">
        <v>9</v>
      </c>
      <c r="I1079" s="2002" t="s">
        <v>1084</v>
      </c>
      <c r="J1079" s="2002" t="n">
        <v>11</v>
      </c>
      <c r="K1079" s="2002" t="s">
        <v>1085</v>
      </c>
      <c r="L1079" s="2002" t="s">
        <v>1086</v>
      </c>
      <c r="M1079" s="2002" t="n">
        <v>14</v>
      </c>
      <c r="N1079" s="2872" t="n">
        <v>15</v>
      </c>
      <c r="O1079" s="2002" t="n">
        <v>16</v>
      </c>
    </row>
    <row r="1080" customFormat="false" ht="15.75" hidden="false" customHeight="false" outlineLevel="0" collapsed="false">
      <c r="A1080" s="2016"/>
      <c r="B1080" s="2008" t="s">
        <v>3189</v>
      </c>
      <c r="C1080" s="2009"/>
      <c r="D1080" s="2009"/>
      <c r="E1080" s="2731"/>
      <c r="F1080" s="2009"/>
      <c r="G1080" s="2009"/>
      <c r="H1080" s="2009"/>
      <c r="I1080" s="2009"/>
      <c r="J1080" s="2009"/>
      <c r="K1080" s="2010"/>
      <c r="L1080" s="2009"/>
      <c r="M1080" s="2013"/>
      <c r="N1080" s="2873"/>
      <c r="O1080" s="2027"/>
    </row>
    <row r="1081" customFormat="false" ht="15.75" hidden="false" customHeight="false" outlineLevel="0" collapsed="false">
      <c r="A1081" s="2176" t="n">
        <f aca="false">A983</f>
        <v>17</v>
      </c>
      <c r="B1081" s="2177" t="str">
        <f aca="false">B983</f>
        <v>33 kV Mondolpara-2</v>
      </c>
      <c r="C1081" s="2178" t="n">
        <f aca="false">C983</f>
        <v>33</v>
      </c>
      <c r="D1081" s="2311" t="str">
        <f aca="false">D983</f>
        <v>DPDC</v>
      </c>
      <c r="E1081" s="3044" t="str">
        <f aca="false">E983</f>
        <v>BD001911</v>
      </c>
      <c r="F1081" s="2509" t="n">
        <f aca="false">F983</f>
        <v>1</v>
      </c>
      <c r="G1081" s="2181" t="n">
        <f aca="false">G983</f>
        <v>1480.0066</v>
      </c>
      <c r="H1081" s="2181" t="n">
        <f aca="false">H983</f>
        <v>1522.167</v>
      </c>
      <c r="I1081" s="2181" t="n">
        <f aca="false">I983</f>
        <v>42.1604</v>
      </c>
      <c r="J1081" s="2178" t="n">
        <f aca="false">J983</f>
        <v>180000</v>
      </c>
      <c r="K1081" s="2184" t="n">
        <f aca="false">K983</f>
        <v>0</v>
      </c>
      <c r="L1081" s="2186" t="n">
        <f aca="false">L983</f>
        <v>7588872</v>
      </c>
      <c r="M1081" s="2186" t="n">
        <f aca="false">M983</f>
        <v>7595730.54309599</v>
      </c>
      <c r="N1081" s="2214"/>
      <c r="O1081" s="2187"/>
    </row>
    <row r="1082" customFormat="false" ht="15.75" hidden="false" customHeight="false" outlineLevel="0" collapsed="false">
      <c r="A1082" s="2188" t="n">
        <f aca="false">A985</f>
        <v>20</v>
      </c>
      <c r="B1082" s="2177" t="str">
        <f aca="false">B985</f>
        <v>33 kV Mondolpara-1 Feeder</v>
      </c>
      <c r="C1082" s="2178" t="n">
        <f aca="false">C985</f>
        <v>33</v>
      </c>
      <c r="D1082" s="2313" t="str">
        <f aca="false">D985</f>
        <v>DPDC</v>
      </c>
      <c r="E1082" s="3044" t="str">
        <f aca="false">E985</f>
        <v>BD001823</v>
      </c>
      <c r="F1082" s="2509" t="n">
        <f aca="false">F985</f>
        <v>1</v>
      </c>
      <c r="G1082" s="2181" t="n">
        <f aca="false">G985</f>
        <v>1225.4364</v>
      </c>
      <c r="H1082" s="2181" t="n">
        <f aca="false">H985</f>
        <v>1258.6652</v>
      </c>
      <c r="I1082" s="2181" t="n">
        <f aca="false">I985</f>
        <v>33.2287999999999</v>
      </c>
      <c r="J1082" s="2178" t="n">
        <f aca="false">J985</f>
        <v>240000</v>
      </c>
      <c r="K1082" s="2184" t="n">
        <f aca="false">K985</f>
        <v>0</v>
      </c>
      <c r="L1082" s="2186" t="n">
        <f aca="false">L985</f>
        <v>7974911.99999997</v>
      </c>
      <c r="M1082" s="2186" t="n">
        <f aca="false">M985</f>
        <v>7982119.4318342</v>
      </c>
      <c r="N1082" s="2214"/>
      <c r="O1082" s="2027"/>
    </row>
    <row r="1083" customFormat="false" ht="15.75" hidden="false" customHeight="false" outlineLevel="0" collapsed="false">
      <c r="A1083" s="2016"/>
      <c r="B1083" s="2189"/>
      <c r="C1083" s="2190"/>
      <c r="D1083" s="2191"/>
      <c r="E1083" s="1066"/>
      <c r="F1083" s="2511"/>
      <c r="G1083" s="2193"/>
      <c r="H1083" s="2193"/>
      <c r="I1083" s="2193"/>
      <c r="J1083" s="2142" t="s">
        <v>475</v>
      </c>
      <c r="K1083" s="2130" t="n">
        <f aca="false">SUM(K1081:K1082)</f>
        <v>0</v>
      </c>
      <c r="L1083" s="2130" t="n">
        <f aca="false">SUM(L1081:L1082)</f>
        <v>15563784</v>
      </c>
      <c r="M1083" s="2130" t="n">
        <f aca="false">SUM(M1081:M1082)</f>
        <v>15577849.9749302</v>
      </c>
      <c r="N1083" s="2900"/>
      <c r="O1083" s="2027"/>
    </row>
    <row r="1084" customFormat="false" ht="16.5" hidden="false" customHeight="false" outlineLevel="0" collapsed="false">
      <c r="A1084" s="2027"/>
      <c r="B1084" s="2008" t="s">
        <v>3704</v>
      </c>
      <c r="C1084" s="2009"/>
      <c r="D1084" s="2009"/>
      <c r="E1084" s="2731"/>
      <c r="F1084" s="2009"/>
      <c r="G1084" s="2009"/>
      <c r="H1084" s="2009"/>
      <c r="I1084" s="2009"/>
      <c r="J1084" s="2195"/>
      <c r="K1084" s="2196"/>
      <c r="L1084" s="2197"/>
      <c r="M1084" s="2197"/>
      <c r="N1084" s="2873"/>
      <c r="O1084" s="2151"/>
    </row>
    <row r="1085" customFormat="false" ht="15.75" hidden="false" customHeight="false" outlineLevel="0" collapsed="false">
      <c r="A1085" s="2027" t="n">
        <v>3</v>
      </c>
      <c r="B1085" s="2017" t="s">
        <v>3705</v>
      </c>
      <c r="C1085" s="2018" t="n">
        <v>33</v>
      </c>
      <c r="D1085" s="2381"/>
      <c r="E1085" s="1028" t="s">
        <v>3706</v>
      </c>
      <c r="F1085" s="2071" t="n">
        <v>1</v>
      </c>
      <c r="G1085" s="2212" t="n">
        <v>297807296</v>
      </c>
      <c r="H1085" s="2212" t="n">
        <v>305372960</v>
      </c>
      <c r="I1085" s="2053" t="n">
        <f aca="false">H1085-G1085</f>
        <v>7565664</v>
      </c>
      <c r="J1085" s="2027" t="n">
        <v>1</v>
      </c>
      <c r="K1085" s="2024" t="n">
        <f aca="false">F1085*I1085*J1085</f>
        <v>7565664</v>
      </c>
      <c r="L1085" s="2128"/>
      <c r="M1085" s="2128"/>
      <c r="N1085" s="2214"/>
      <c r="O1085" s="2151"/>
    </row>
    <row r="1086" customFormat="false" ht="16.5" hidden="false" customHeight="false" outlineLevel="0" collapsed="false">
      <c r="A1086" s="2027" t="n">
        <v>7</v>
      </c>
      <c r="B1086" s="2017" t="s">
        <v>3707</v>
      </c>
      <c r="C1086" s="2018" t="n">
        <v>33</v>
      </c>
      <c r="D1086" s="2382"/>
      <c r="E1086" s="1028" t="s">
        <v>3708</v>
      </c>
      <c r="F1086" s="2071" t="n">
        <v>1</v>
      </c>
      <c r="G1086" s="2212" t="n">
        <v>294503584</v>
      </c>
      <c r="H1086" s="2212" t="n">
        <v>302469120</v>
      </c>
      <c r="I1086" s="2053" t="n">
        <f aca="false">H1086-G1086</f>
        <v>7965536</v>
      </c>
      <c r="J1086" s="2027" t="n">
        <v>1</v>
      </c>
      <c r="K1086" s="2024" t="n">
        <f aca="false">F1086*I1086*J1086</f>
        <v>7965536</v>
      </c>
      <c r="L1086" s="2128"/>
      <c r="M1086" s="2128"/>
      <c r="N1086" s="2214"/>
      <c r="O1086" s="2151"/>
    </row>
    <row r="1087" customFormat="false" ht="16.5" hidden="false" customHeight="false" outlineLevel="0" collapsed="false">
      <c r="A1087" s="2027"/>
      <c r="B1087" s="2189"/>
      <c r="C1087" s="2190"/>
      <c r="D1087" s="2191"/>
      <c r="E1087" s="1066"/>
      <c r="F1087" s="2511"/>
      <c r="G1087" s="2193"/>
      <c r="H1087" s="2193" t="n">
        <v>0</v>
      </c>
      <c r="I1087" s="2204"/>
      <c r="J1087" s="2142" t="s">
        <v>475</v>
      </c>
      <c r="K1087" s="2130" t="n">
        <f aca="false">SUM(K1085:K1086)</f>
        <v>15531200</v>
      </c>
      <c r="L1087" s="2130" t="n">
        <f aca="false">SUM(L1085:L1086)</f>
        <v>0</v>
      </c>
      <c r="M1087" s="2130" t="n">
        <f aca="false">SUM(M1085:M1086)</f>
        <v>0</v>
      </c>
      <c r="N1087" s="2915"/>
      <c r="O1087" s="2151"/>
    </row>
    <row r="1088" customFormat="false" ht="16.5" hidden="false" customHeight="false" outlineLevel="0" collapsed="false">
      <c r="A1088" s="2027"/>
      <c r="B1088" s="2058" t="s">
        <v>3709</v>
      </c>
      <c r="C1088" s="2059"/>
      <c r="D1088" s="2059"/>
      <c r="E1088" s="2780"/>
      <c r="F1088" s="2059"/>
      <c r="G1088" s="2059"/>
      <c r="H1088" s="2059" t="n">
        <v>0</v>
      </c>
      <c r="I1088" s="2059"/>
      <c r="J1088" s="2059"/>
      <c r="K1088" s="2060"/>
      <c r="L1088" s="2059"/>
      <c r="M1088" s="2063"/>
      <c r="N1088" s="2843"/>
      <c r="O1088" s="2015"/>
    </row>
    <row r="1089" customFormat="false" ht="16.5" hidden="false" customHeight="false" outlineLevel="0" collapsed="false">
      <c r="A1089" s="2027"/>
      <c r="B1089" s="2017" t="s">
        <v>1251</v>
      </c>
      <c r="C1089" s="2018" t="n">
        <v>33</v>
      </c>
      <c r="D1089" s="2065" t="s">
        <v>1108</v>
      </c>
      <c r="E1089" s="2919"/>
      <c r="F1089" s="2071"/>
      <c r="G1089" s="2022"/>
      <c r="H1089" s="2022" t="n">
        <v>0</v>
      </c>
      <c r="I1089" s="2022"/>
      <c r="J1089" s="2027"/>
      <c r="K1089" s="2024"/>
      <c r="L1089" s="2029" t="n">
        <f aca="false">J1089*I1089*F1089</f>
        <v>0</v>
      </c>
      <c r="M1089" s="2025"/>
      <c r="N1089" s="2024"/>
      <c r="O1089" s="2027"/>
    </row>
    <row r="1090" customFormat="false" ht="16.5" hidden="false" customHeight="false" outlineLevel="0" collapsed="false">
      <c r="A1090" s="2027"/>
      <c r="B1090" s="2017" t="s">
        <v>1252</v>
      </c>
      <c r="C1090" s="2018" t="n">
        <v>33</v>
      </c>
      <c r="D1090" s="2065"/>
      <c r="E1090" s="2919"/>
      <c r="F1090" s="2071"/>
      <c r="G1090" s="2022"/>
      <c r="H1090" s="2022" t="n">
        <v>0</v>
      </c>
      <c r="I1090" s="2022"/>
      <c r="J1090" s="2027"/>
      <c r="K1090" s="2024"/>
      <c r="L1090" s="2029" t="n">
        <f aca="false">J1090*I1090*F1090</f>
        <v>0</v>
      </c>
      <c r="M1090" s="2029"/>
      <c r="N1090" s="2071"/>
      <c r="O1090" s="2027"/>
    </row>
    <row r="1091" customFormat="false" ht="16.5" hidden="false" customHeight="false" outlineLevel="0" collapsed="false">
      <c r="A1091" s="2027"/>
      <c r="B1091" s="2037"/>
      <c r="C1091" s="2038"/>
      <c r="D1091" s="2038"/>
      <c r="E1091" s="2728"/>
      <c r="F1091" s="2041"/>
      <c r="G1091" s="2041"/>
      <c r="H1091" s="2041" t="n">
        <v>0</v>
      </c>
      <c r="I1091" s="2041"/>
      <c r="J1091" s="2037" t="s">
        <v>1110</v>
      </c>
      <c r="K1091" s="2068"/>
      <c r="L1091" s="2076" t="n">
        <f aca="false">SUM(L1089:L1090)</f>
        <v>0</v>
      </c>
      <c r="M1091" s="2055"/>
      <c r="N1091" s="2027"/>
      <c r="O1091" s="2027"/>
    </row>
    <row r="1092" customFormat="false" ht="16.5" hidden="false" customHeight="false" outlineLevel="0" collapsed="false">
      <c r="A1092" s="2027"/>
      <c r="B1092" s="2189"/>
      <c r="C1092" s="2190"/>
      <c r="D1092" s="2191"/>
      <c r="E1092" s="1066"/>
      <c r="F1092" s="2511"/>
      <c r="G1092" s="2193"/>
      <c r="H1092" s="2193" t="n">
        <v>0</v>
      </c>
      <c r="I1092" s="2204"/>
      <c r="J1092" s="2142"/>
      <c r="K1092" s="2207"/>
      <c r="L1092" s="2130"/>
      <c r="M1092" s="2130"/>
      <c r="N1092" s="2915"/>
      <c r="O1092" s="2151"/>
    </row>
    <row r="1093" customFormat="false" ht="16.5" hidden="false" customHeight="false" outlineLevel="0" collapsed="false">
      <c r="A1093" s="2132"/>
      <c r="B1093" s="2058" t="s">
        <v>3710</v>
      </c>
      <c r="C1093" s="2059"/>
      <c r="D1093" s="2059"/>
      <c r="E1093" s="2780"/>
      <c r="F1093" s="2059"/>
      <c r="G1093" s="2059"/>
      <c r="H1093" s="2059" t="n">
        <v>0</v>
      </c>
      <c r="I1093" s="2059"/>
      <c r="J1093" s="2208"/>
      <c r="K1093" s="2209"/>
      <c r="L1093" s="2210"/>
      <c r="M1093" s="2210"/>
      <c r="N1093" s="2843"/>
      <c r="O1093" s="2151"/>
    </row>
    <row r="1094" customFormat="false" ht="25.5" hidden="false" customHeight="true" outlineLevel="0" collapsed="false">
      <c r="A1094" s="2027" t="n">
        <v>5</v>
      </c>
      <c r="B1094" s="2017" t="s">
        <v>3360</v>
      </c>
      <c r="C1094" s="2018" t="n">
        <v>33</v>
      </c>
      <c r="D1094" s="2513"/>
      <c r="E1094" s="1028" t="s">
        <v>3711</v>
      </c>
      <c r="F1094" s="2071" t="n">
        <v>1</v>
      </c>
      <c r="G1094" s="2212" t="n">
        <v>302422336</v>
      </c>
      <c r="H1094" s="2212" t="n">
        <v>309984960</v>
      </c>
      <c r="I1094" s="2212" t="n">
        <f aca="false">H1094-G1094</f>
        <v>7562624</v>
      </c>
      <c r="J1094" s="2213" t="n">
        <v>1</v>
      </c>
      <c r="K1094" s="2214"/>
      <c r="L1094" s="2128" t="n">
        <f aca="false">F1094*I1094*J1094</f>
        <v>7562624</v>
      </c>
      <c r="M1094" s="2128"/>
      <c r="N1094" s="2136"/>
      <c r="O1094" s="2151"/>
    </row>
    <row r="1095" customFormat="false" ht="15.75" hidden="false" customHeight="false" outlineLevel="0" collapsed="false">
      <c r="A1095" s="2027" t="n">
        <v>8</v>
      </c>
      <c r="B1095" s="2017" t="s">
        <v>3362</v>
      </c>
      <c r="C1095" s="2018" t="n">
        <v>33</v>
      </c>
      <c r="D1095" s="2514"/>
      <c r="E1095" s="1028" t="s">
        <v>3385</v>
      </c>
      <c r="F1095" s="2071" t="n">
        <v>1</v>
      </c>
      <c r="G1095" s="2212" t="n">
        <v>289720064</v>
      </c>
      <c r="H1095" s="2212" t="n">
        <v>297679680</v>
      </c>
      <c r="I1095" s="2212" t="n">
        <f aca="false">H1095-G1095</f>
        <v>7959616</v>
      </c>
      <c r="J1095" s="2213" t="n">
        <v>1</v>
      </c>
      <c r="K1095" s="2214"/>
      <c r="L1095" s="2128" t="n">
        <f aca="false">F1095*I1095*J1095</f>
        <v>7959616</v>
      </c>
      <c r="M1095" s="2128"/>
      <c r="N1095" s="2136"/>
      <c r="O1095" s="2151"/>
    </row>
    <row r="1096" customFormat="false" ht="15.75" hidden="false" customHeight="false" outlineLevel="0" collapsed="false">
      <c r="A1096" s="2132"/>
      <c r="B1096" s="2142"/>
      <c r="C1096" s="2143"/>
      <c r="D1096" s="2143"/>
      <c r="E1096" s="2932"/>
      <c r="F1096" s="2145"/>
      <c r="G1096" s="2145"/>
      <c r="H1096" s="2145"/>
      <c r="I1096" s="2145"/>
      <c r="J1096" s="2142" t="s">
        <v>475</v>
      </c>
      <c r="K1096" s="2121"/>
      <c r="L1096" s="2130" t="n">
        <f aca="false">SUM(L1094:L1095)</f>
        <v>15522240</v>
      </c>
      <c r="M1096" s="2130" t="n">
        <f aca="false">SUM(M1094:M1095)</f>
        <v>0</v>
      </c>
      <c r="N1096" s="2325" t="n">
        <f aca="false">(M1096-L1096)/L1096*100</f>
        <v>-100</v>
      </c>
      <c r="O1096" s="2151"/>
    </row>
    <row r="1097" customFormat="false" ht="15.75" hidden="false" customHeight="false" outlineLevel="0" collapsed="false">
      <c r="A1097" s="2080"/>
      <c r="B1097" s="2217"/>
      <c r="C1097" s="2218"/>
      <c r="D1097" s="2218"/>
      <c r="E1097" s="2933"/>
      <c r="F1097" s="2220"/>
      <c r="G1097" s="2220"/>
      <c r="H1097" s="2220"/>
      <c r="I1097" s="2220"/>
      <c r="J1097" s="2217"/>
      <c r="K1097" s="2221"/>
      <c r="L1097" s="2222"/>
      <c r="M1097" s="2222"/>
      <c r="N1097" s="2900"/>
      <c r="O1097" s="2223"/>
    </row>
    <row r="1098" customFormat="false" ht="15.75" hidden="false" customHeight="false" outlineLevel="0" collapsed="false">
      <c r="A1098" s="2080"/>
      <c r="B1098" s="2081" t="s">
        <v>1258</v>
      </c>
      <c r="C1098" s="2081"/>
      <c r="D1098" s="2082" t="s">
        <v>212</v>
      </c>
      <c r="F1098" s="2083" t="s">
        <v>1434</v>
      </c>
      <c r="G1098" s="2083"/>
      <c r="H1098" s="2083"/>
      <c r="I1098" s="2082" t="s">
        <v>212</v>
      </c>
      <c r="J1098" s="2077"/>
      <c r="K1098" s="2084" t="s">
        <v>1260</v>
      </c>
      <c r="L1098" s="2084"/>
      <c r="M1098" s="2085" t="s">
        <v>212</v>
      </c>
      <c r="N1098" s="2900"/>
      <c r="O1098" s="2223"/>
    </row>
    <row r="1099" customFormat="false" ht="15.75" hidden="false" customHeight="false" outlineLevel="0" collapsed="false">
      <c r="A1099" s="2080"/>
      <c r="B1099" s="2086" t="str">
        <f aca="false">B1080</f>
        <v>SITALAKHYA 33 KV SIDE</v>
      </c>
      <c r="C1099" s="2086"/>
      <c r="D1099" s="2089" t="n">
        <f aca="false">M1083</f>
        <v>15577849.9749302</v>
      </c>
      <c r="F1099" s="2088" t="s">
        <v>1124</v>
      </c>
      <c r="G1099" s="2088"/>
      <c r="H1099" s="2088"/>
      <c r="I1099" s="2224" t="n">
        <f aca="false">L1091</f>
        <v>0</v>
      </c>
      <c r="J1099" s="2077"/>
      <c r="K1099" s="2225" t="str">
        <f aca="false">F1100</f>
        <v>33 KV NET IMPORT</v>
      </c>
      <c r="L1099" s="2225"/>
      <c r="M1099" s="2091" t="n">
        <f aca="false">I1100</f>
        <v>15577849.9749302</v>
      </c>
      <c r="N1099" s="2900"/>
      <c r="O1099" s="2223"/>
    </row>
    <row r="1100" customFormat="false" ht="15.75" hidden="false" customHeight="false" outlineLevel="0" collapsed="false">
      <c r="A1100" s="2080"/>
      <c r="B1100" s="2086"/>
      <c r="C1100" s="2086"/>
      <c r="D1100" s="2226"/>
      <c r="F1100" s="2088" t="s">
        <v>1434</v>
      </c>
      <c r="G1100" s="2088"/>
      <c r="H1100" s="2088"/>
      <c r="I1100" s="2224" t="n">
        <f aca="false">D1103-I1099</f>
        <v>15577849.9749302</v>
      </c>
      <c r="J1100" s="2077"/>
      <c r="K1100" s="2227" t="s">
        <v>1261</v>
      </c>
      <c r="L1100" s="2227"/>
      <c r="M1100" s="2224" t="n">
        <f aca="false">L1096</f>
        <v>15522240</v>
      </c>
      <c r="N1100" s="2900"/>
      <c r="O1100" s="2223"/>
    </row>
    <row r="1101" customFormat="false" ht="15.75" hidden="false" customHeight="false" outlineLevel="0" collapsed="false">
      <c r="A1101" s="2080"/>
      <c r="B1101" s="2086"/>
      <c r="C1101" s="2086"/>
      <c r="D1101" s="2092"/>
      <c r="J1101" s="2077"/>
      <c r="K1101" s="2088" t="s">
        <v>1262</v>
      </c>
      <c r="L1101" s="2088"/>
      <c r="M1101" s="2224" t="n">
        <f aca="false">M1099-M1100</f>
        <v>55609.9749301933</v>
      </c>
      <c r="N1101" s="2900"/>
      <c r="O1101" s="2223"/>
    </row>
    <row r="1102" customFormat="false" ht="16.5" hidden="false" customHeight="false" outlineLevel="0" collapsed="false">
      <c r="A1102" s="2080"/>
      <c r="B1102" s="2086"/>
      <c r="C1102" s="2086"/>
      <c r="D1102" s="2095"/>
      <c r="J1102" s="2077"/>
      <c r="K1102" s="2228" t="s">
        <v>1131</v>
      </c>
      <c r="L1102" s="2228"/>
      <c r="M1102" s="2097" t="n">
        <f aca="false">M1101/M1099</f>
        <v>0.00356981066191341</v>
      </c>
      <c r="N1102" s="2900"/>
      <c r="O1102" s="2223"/>
    </row>
    <row r="1103" customFormat="false" ht="16.5" hidden="false" customHeight="false" outlineLevel="0" collapsed="false">
      <c r="A1103" s="2080"/>
      <c r="B1103" s="2229" t="s">
        <v>1263</v>
      </c>
      <c r="C1103" s="2229"/>
      <c r="D1103" s="2230" t="n">
        <f aca="false">SUM(D1099:D1101)</f>
        <v>15577849.9749302</v>
      </c>
      <c r="F1103" s="2077"/>
      <c r="G1103" s="2077"/>
      <c r="H1103" s="2077"/>
      <c r="I1103" s="2077"/>
      <c r="J1103" s="2077"/>
      <c r="K1103" s="2080"/>
      <c r="L1103" s="2077"/>
      <c r="M1103" s="2077"/>
      <c r="N1103" s="2900"/>
      <c r="O1103" s="2223"/>
    </row>
    <row r="1104" customFormat="false" ht="15.75" hidden="false" customHeight="false" outlineLevel="0" collapsed="false">
      <c r="A1104" s="2080"/>
      <c r="B1104" s="2217"/>
      <c r="C1104" s="2218"/>
      <c r="D1104" s="2218"/>
      <c r="E1104" s="2933"/>
      <c r="F1104" s="2220"/>
      <c r="G1104" s="2220"/>
      <c r="H1104" s="2220"/>
      <c r="I1104" s="2220"/>
      <c r="J1104" s="2217"/>
      <c r="K1104" s="2221"/>
      <c r="L1104" s="2222"/>
      <c r="M1104" s="2222"/>
      <c r="N1104" s="2900"/>
      <c r="O1104" s="2223"/>
    </row>
    <row r="1105" customFormat="false" ht="15.75" hidden="false" customHeight="false" outlineLevel="0" collapsed="false">
      <c r="A1105" s="2077"/>
      <c r="B1105" s="2051"/>
      <c r="C1105" s="2077"/>
      <c r="D1105" s="2516"/>
      <c r="E1105" s="2936"/>
      <c r="F1105" s="2077"/>
      <c r="G1105" s="2077"/>
      <c r="H1105" s="2077"/>
      <c r="I1105" s="2077"/>
      <c r="J1105" s="2077"/>
      <c r="K1105" s="2080"/>
      <c r="L1105" s="2077"/>
      <c r="M1105" s="2077"/>
      <c r="N1105" s="2556"/>
      <c r="O1105" s="2077"/>
    </row>
    <row r="1106" customFormat="false" ht="15.75" hidden="false" customHeight="false" outlineLevel="0" collapsed="false">
      <c r="A1106" s="2077"/>
      <c r="B1106" s="2051"/>
      <c r="C1106" s="2077"/>
      <c r="D1106" s="2516"/>
      <c r="E1106" s="2936"/>
      <c r="F1106" s="2077"/>
      <c r="G1106" s="2077"/>
      <c r="H1106" s="2077"/>
      <c r="I1106" s="2077"/>
      <c r="J1106" s="2077"/>
      <c r="K1106" s="2080"/>
      <c r="L1106" s="2077"/>
      <c r="M1106" s="2077"/>
      <c r="N1106" s="2556"/>
      <c r="O1106" s="2077"/>
    </row>
    <row r="1107" customFormat="false" ht="31.5" hidden="false" customHeight="false" outlineLevel="0" collapsed="false">
      <c r="A1107" s="2270" t="s">
        <v>3712</v>
      </c>
      <c r="B1107" s="2270"/>
      <c r="C1107" s="2270"/>
      <c r="D1107" s="2270"/>
      <c r="E1107" s="2270"/>
      <c r="F1107" s="2270"/>
      <c r="G1107" s="2270"/>
      <c r="H1107" s="2270"/>
      <c r="I1107" s="2270"/>
      <c r="J1107" s="2270"/>
      <c r="K1107" s="2270"/>
      <c r="L1107" s="2270"/>
      <c r="M1107" s="2270"/>
      <c r="N1107" s="2270"/>
      <c r="O1107" s="1989" t="str">
        <f aca="false">$O$6</f>
        <v>Month June-2023</v>
      </c>
      <c r="R1107" s="1990" t="s">
        <v>1069</v>
      </c>
      <c r="S1107" s="1991" t="str">
        <f aca="false">O1107</f>
        <v>Month June-2023</v>
      </c>
      <c r="T1107" s="1990" t="s">
        <v>1070</v>
      </c>
      <c r="U1107" s="1990" t="s">
        <v>1071</v>
      </c>
      <c r="V1107" s="1990" t="s">
        <v>2997</v>
      </c>
      <c r="W1107" s="1990" t="s">
        <v>1073</v>
      </c>
    </row>
    <row r="1108" customFormat="false" ht="15.75" hidden="false" customHeight="true" outlineLevel="0" collapsed="false">
      <c r="A1108" s="1992" t="s">
        <v>794</v>
      </c>
      <c r="B1108" s="1993" t="s">
        <v>1074</v>
      </c>
      <c r="C1108" s="1994" t="s">
        <v>1075</v>
      </c>
      <c r="D1108" s="1994"/>
      <c r="E1108" s="1994"/>
      <c r="F1108" s="1996" t="s">
        <v>45</v>
      </c>
      <c r="G1108" s="1996" t="s">
        <v>1076</v>
      </c>
      <c r="H1108" s="1996"/>
      <c r="I1108" s="1996"/>
      <c r="J1108" s="1996" t="s">
        <v>29</v>
      </c>
      <c r="K1108" s="1996" t="s">
        <v>1077</v>
      </c>
      <c r="L1108" s="1996"/>
      <c r="M1108" s="1994" t="s">
        <v>1134</v>
      </c>
      <c r="N1108" s="2868"/>
      <c r="O1108" s="1997" t="s">
        <v>479</v>
      </c>
    </row>
    <row r="1109" customFormat="false" ht="15.75" hidden="false" customHeight="false" outlineLevel="0" collapsed="false">
      <c r="A1109" s="1992"/>
      <c r="B1109" s="1993"/>
      <c r="C1109" s="1998" t="s">
        <v>1079</v>
      </c>
      <c r="D1109" s="1998"/>
      <c r="E1109" s="2869" t="s">
        <v>1080</v>
      </c>
      <c r="F1109" s="1996"/>
      <c r="G1109" s="2249" t="n">
        <f aca="false">'NORTH-1'!$H$8</f>
        <v>44929</v>
      </c>
      <c r="H1109" s="2249" t="n">
        <f aca="false">'NORTH-1'!$H$8</f>
        <v>44929</v>
      </c>
      <c r="I1109" s="2000" t="s">
        <v>47</v>
      </c>
      <c r="J1109" s="1996"/>
      <c r="K1109" s="2000" t="s">
        <v>1081</v>
      </c>
      <c r="L1109" s="2000" t="s">
        <v>1082</v>
      </c>
      <c r="M1109" s="1994" t="s">
        <v>1083</v>
      </c>
      <c r="N1109" s="2870" t="s">
        <v>741</v>
      </c>
      <c r="O1109" s="1997"/>
      <c r="S1109" s="1441" t="n">
        <v>15283200.0000001</v>
      </c>
      <c r="T1109" s="1441" t="n">
        <v>15283200.0000001</v>
      </c>
      <c r="U1109" s="1441" t="n">
        <f aca="false">S1109-T1109</f>
        <v>0</v>
      </c>
      <c r="V1109" s="2001" t="n">
        <f aca="false">U1109/T1109*100</f>
        <v>0</v>
      </c>
      <c r="W1109" s="1441" t="str">
        <f aca="false">IF(V1109&gt;40,"FAULT",IF(V1109&lt;-40,"CHECK","OK"))</f>
        <v>OK</v>
      </c>
    </row>
    <row r="1110" customFormat="false" ht="15.75" hidden="false" customHeight="false" outlineLevel="0" collapsed="false">
      <c r="A1110" s="2002" t="n">
        <v>1</v>
      </c>
      <c r="B1110" s="2003" t="n">
        <v>2</v>
      </c>
      <c r="C1110" s="2004" t="n">
        <v>4</v>
      </c>
      <c r="D1110" s="2004"/>
      <c r="E1110" s="2871" t="n">
        <v>5</v>
      </c>
      <c r="F1110" s="2002" t="n">
        <v>7</v>
      </c>
      <c r="G1110" s="2002" t="n">
        <v>9</v>
      </c>
      <c r="H1110" s="2002" t="n">
        <v>9</v>
      </c>
      <c r="I1110" s="2002" t="s">
        <v>1084</v>
      </c>
      <c r="J1110" s="2002" t="n">
        <v>11</v>
      </c>
      <c r="K1110" s="2002" t="s">
        <v>1085</v>
      </c>
      <c r="L1110" s="2002" t="s">
        <v>1086</v>
      </c>
      <c r="M1110" s="2002" t="n">
        <v>14</v>
      </c>
      <c r="N1110" s="2872" t="n">
        <v>15</v>
      </c>
      <c r="O1110" s="2002" t="n">
        <v>16</v>
      </c>
      <c r="U1110" s="1441"/>
      <c r="V1110" s="2001"/>
      <c r="W1110" s="1441"/>
    </row>
    <row r="1111" customFormat="false" ht="15.75" hidden="false" customHeight="false" outlineLevel="0" collapsed="false">
      <c r="A1111" s="2016"/>
      <c r="B1111" s="2058" t="s">
        <v>3713</v>
      </c>
      <c r="C1111" s="2009"/>
      <c r="D1111" s="2009"/>
      <c r="E1111" s="2731"/>
      <c r="F1111" s="2009"/>
      <c r="G1111" s="2009"/>
      <c r="H1111" s="2009"/>
      <c r="I1111" s="2009"/>
      <c r="J1111" s="2009"/>
      <c r="K1111" s="2010"/>
      <c r="L1111" s="2009"/>
      <c r="M1111" s="2013"/>
      <c r="N1111" s="2873"/>
      <c r="O1111" s="2027"/>
      <c r="U1111" s="1441"/>
      <c r="V1111" s="2001"/>
      <c r="W1111" s="1441"/>
    </row>
    <row r="1112" customFormat="false" ht="15.75" hidden="false" customHeight="false" outlineLevel="0" collapsed="false">
      <c r="A1112" s="2018" t="n">
        <v>15</v>
      </c>
      <c r="B1112" s="2017" t="s">
        <v>3370</v>
      </c>
      <c r="C1112" s="2018" t="n">
        <v>11</v>
      </c>
      <c r="D1112" s="2233"/>
      <c r="E1112" s="1028" t="s">
        <v>3714</v>
      </c>
      <c r="F1112" s="2071" t="n">
        <v>1</v>
      </c>
      <c r="G1112" s="2212" t="n">
        <v>288316736</v>
      </c>
      <c r="H1112" s="2212" t="n">
        <v>296240160</v>
      </c>
      <c r="I1112" s="2212" t="n">
        <f aca="false">H1112-G1112</f>
        <v>7923424</v>
      </c>
      <c r="J1112" s="2027" t="n">
        <v>1</v>
      </c>
      <c r="K1112" s="2024" t="n">
        <f aca="false">F1112*I1112*J1112</f>
        <v>7923424</v>
      </c>
      <c r="L1112" s="2128"/>
      <c r="M1112" s="2128" t="n">
        <f aca="false">K1112*$I$1100/$K$1114</f>
        <v>8020228.84470682</v>
      </c>
      <c r="N1112" s="2214"/>
      <c r="O1112" s="2027"/>
      <c r="U1112" s="1441"/>
      <c r="V1112" s="2001"/>
      <c r="W1112" s="1441"/>
    </row>
    <row r="1113" customFormat="false" ht="15.75" hidden="false" customHeight="false" outlineLevel="0" collapsed="false">
      <c r="A1113" s="2018" t="n">
        <v>19</v>
      </c>
      <c r="B1113" s="2017" t="s">
        <v>3368</v>
      </c>
      <c r="C1113" s="2018" t="n">
        <v>11</v>
      </c>
      <c r="D1113" s="2233"/>
      <c r="E1113" s="1028" t="s">
        <v>3715</v>
      </c>
      <c r="F1113" s="2071" t="n">
        <v>1</v>
      </c>
      <c r="G1113" s="2212" t="n">
        <v>300184960</v>
      </c>
      <c r="H1113" s="2212" t="n">
        <v>307651360</v>
      </c>
      <c r="I1113" s="2212" t="n">
        <f aca="false">H1113-G1113</f>
        <v>7466400</v>
      </c>
      <c r="J1113" s="2027" t="n">
        <v>1</v>
      </c>
      <c r="K1113" s="2024" t="n">
        <f aca="false">F1113*I1113*J1113</f>
        <v>7466400</v>
      </c>
      <c r="L1113" s="2128"/>
      <c r="M1113" s="2128" t="n">
        <f aca="false">K1113*$I$1100/$K$1114</f>
        <v>7557621.13022337</v>
      </c>
      <c r="N1113" s="2214"/>
      <c r="O1113" s="2027"/>
      <c r="U1113" s="1441"/>
      <c r="V1113" s="2001"/>
      <c r="W1113" s="1441"/>
    </row>
    <row r="1114" customFormat="false" ht="15.75" hidden="false" customHeight="false" outlineLevel="0" collapsed="false">
      <c r="A1114" s="2016"/>
      <c r="B1114" s="2189"/>
      <c r="C1114" s="2190"/>
      <c r="D1114" s="2191"/>
      <c r="E1114" s="1066"/>
      <c r="F1114" s="2511"/>
      <c r="G1114" s="2193"/>
      <c r="H1114" s="2193" t="n">
        <v>0</v>
      </c>
      <c r="I1114" s="2193"/>
      <c r="J1114" s="2234" t="s">
        <v>475</v>
      </c>
      <c r="K1114" s="2121" t="n">
        <f aca="false">SUM(K1112:K1113)</f>
        <v>15389824</v>
      </c>
      <c r="L1114" s="2235"/>
      <c r="M1114" s="2130" t="n">
        <f aca="false">SUM(M1112:M1113)</f>
        <v>15577849.9749302</v>
      </c>
      <c r="N1114" s="2915"/>
      <c r="O1114" s="2027"/>
      <c r="U1114" s="1441"/>
      <c r="V1114" s="2001"/>
      <c r="W1114" s="1441"/>
    </row>
    <row r="1115" customFormat="false" ht="15.75" hidden="false" customHeight="false" outlineLevel="0" collapsed="false">
      <c r="A1115" s="2016"/>
      <c r="B1115" s="2058" t="s">
        <v>3713</v>
      </c>
      <c r="C1115" s="2059"/>
      <c r="D1115" s="2059"/>
      <c r="E1115" s="2780"/>
      <c r="F1115" s="2059"/>
      <c r="G1115" s="2059"/>
      <c r="H1115" s="2059" t="n">
        <v>0</v>
      </c>
      <c r="I1115" s="2059"/>
      <c r="J1115" s="2208"/>
      <c r="K1115" s="2209"/>
      <c r="L1115" s="2210"/>
      <c r="M1115" s="2210"/>
      <c r="N1115" s="2843"/>
      <c r="O1115" s="2027"/>
      <c r="U1115" s="1441"/>
      <c r="V1115" s="2001"/>
      <c r="W1115" s="1441"/>
    </row>
    <row r="1116" customFormat="false" ht="15.75" hidden="false" customHeight="false" outlineLevel="0" collapsed="false">
      <c r="A1116" s="2016" t="n">
        <v>9</v>
      </c>
      <c r="B1116" s="2017" t="s">
        <v>3716</v>
      </c>
      <c r="C1116" s="2152" t="n">
        <v>11</v>
      </c>
      <c r="D1116" s="2579"/>
      <c r="E1116" s="1028" t="s">
        <v>3717</v>
      </c>
      <c r="F1116" s="2476" t="n">
        <v>1</v>
      </c>
      <c r="G1116" s="2120" t="n">
        <v>4718732</v>
      </c>
      <c r="H1116" s="2120" t="n">
        <v>5548248</v>
      </c>
      <c r="I1116" s="2053" t="n">
        <f aca="false">H1116-G1116</f>
        <v>829516</v>
      </c>
      <c r="J1116" s="2027" t="n">
        <v>1</v>
      </c>
      <c r="K1116" s="2135"/>
      <c r="L1116" s="2128" t="n">
        <f aca="false">F1116*I1116*J1116</f>
        <v>829516</v>
      </c>
      <c r="M1116" s="2128" t="n">
        <f aca="false">L1116*$K$1134/$L$1134</f>
        <v>838140.677332273</v>
      </c>
      <c r="N1116" s="2214" t="s">
        <v>3202</v>
      </c>
      <c r="O1116" s="2155"/>
      <c r="R1116" s="0" t="str">
        <f aca="false">B1116</f>
        <v>11 kV River View</v>
      </c>
      <c r="S1116" s="2160" t="n">
        <f aca="false">M1116</f>
        <v>838140.677332273</v>
      </c>
      <c r="T1116" s="0" t="n">
        <v>803073.401725827</v>
      </c>
      <c r="U1116" s="1441" t="n">
        <f aca="false">S1116-T1116</f>
        <v>35067.2756064464</v>
      </c>
      <c r="V1116" s="2001" t="n">
        <f aca="false">U1116/T1116*100</f>
        <v>4.36663392550244</v>
      </c>
      <c r="W1116" s="1441" t="str">
        <f aca="false">IF(V1116&gt;40,"FAULT",IF(V1116&lt;-40,"CHECK","OK"))</f>
        <v>OK</v>
      </c>
    </row>
    <row r="1117" customFormat="false" ht="15.75" hidden="false" customHeight="false" outlineLevel="0" collapsed="false">
      <c r="A1117" s="2016" t="n">
        <v>10</v>
      </c>
      <c r="B1117" s="2017" t="s">
        <v>3718</v>
      </c>
      <c r="C1117" s="2152" t="n">
        <v>11</v>
      </c>
      <c r="D1117" s="2580"/>
      <c r="E1117" s="1028" t="s">
        <v>3379</v>
      </c>
      <c r="F1117" s="2476" t="n">
        <v>1</v>
      </c>
      <c r="G1117" s="2120" t="n">
        <v>21484788</v>
      </c>
      <c r="H1117" s="2120" t="n">
        <v>22140866</v>
      </c>
      <c r="I1117" s="2053" t="n">
        <f aca="false">H1117-G1117</f>
        <v>656078</v>
      </c>
      <c r="J1117" s="2027" t="n">
        <v>1</v>
      </c>
      <c r="K1117" s="2135"/>
      <c r="L1117" s="2128" t="n">
        <f aca="false">F1117*I1117*J1117</f>
        <v>656078</v>
      </c>
      <c r="M1117" s="2128" t="n">
        <f aca="false">L1117*$K$1134/$L$1134</f>
        <v>662899.400738266</v>
      </c>
      <c r="N1117" s="2214" t="s">
        <v>3202</v>
      </c>
      <c r="O1117" s="2155"/>
      <c r="R1117" s="0" t="str">
        <f aca="false">B1117</f>
        <v>11 kV Railgate B.B. Road</v>
      </c>
      <c r="S1117" s="2160" t="n">
        <f aca="false">M1117</f>
        <v>662899.400738266</v>
      </c>
      <c r="T1117" s="0" t="n">
        <v>611819.318109219</v>
      </c>
      <c r="U1117" s="1441" t="n">
        <f aca="false">S1117-T1117</f>
        <v>51080.0826290469</v>
      </c>
      <c r="V1117" s="2001" t="n">
        <f aca="false">U1117/T1117*100</f>
        <v>8.34888358656375</v>
      </c>
      <c r="W1117" s="1441" t="str">
        <f aca="false">IF(V1117&gt;40,"FAULT",IF(V1117&lt;-40,"CHECK","OK"))</f>
        <v>OK</v>
      </c>
    </row>
    <row r="1118" customFormat="false" ht="15.75" hidden="false" customHeight="false" outlineLevel="0" collapsed="false">
      <c r="A1118" s="2016" t="n">
        <v>11</v>
      </c>
      <c r="B1118" s="2017" t="s">
        <v>3719</v>
      </c>
      <c r="C1118" s="2152" t="n">
        <v>11</v>
      </c>
      <c r="D1118" s="2580"/>
      <c r="E1118" s="1028" t="s">
        <v>3720</v>
      </c>
      <c r="F1118" s="2476" t="n">
        <v>1</v>
      </c>
      <c r="G1118" s="2120" t="n">
        <v>130377160</v>
      </c>
      <c r="H1118" s="2120" t="n">
        <v>133509912</v>
      </c>
      <c r="I1118" s="2053" t="n">
        <f aca="false">H1118-G1118</f>
        <v>3132752</v>
      </c>
      <c r="J1118" s="2027" t="n">
        <v>1</v>
      </c>
      <c r="K1118" s="2135"/>
      <c r="L1118" s="2128" t="n">
        <f aca="false">F1118*I1118*J1118</f>
        <v>3132752</v>
      </c>
      <c r="M1118" s="2128" t="n">
        <f aca="false">L1118*$K$1134/$L$1134</f>
        <v>3165323.97590165</v>
      </c>
      <c r="N1118" s="2214" t="s">
        <v>3238</v>
      </c>
      <c r="O1118" s="2155"/>
      <c r="R1118" s="0" t="str">
        <f aca="false">B1118</f>
        <v>11 kV DIT</v>
      </c>
      <c r="S1118" s="2160" t="n">
        <f aca="false">M1118</f>
        <v>3165323.97590165</v>
      </c>
      <c r="T1118" s="0" t="n">
        <v>2992837.09352202</v>
      </c>
      <c r="U1118" s="1441" t="n">
        <f aca="false">S1118-T1118</f>
        <v>172486.882379628</v>
      </c>
      <c r="V1118" s="2001" t="n">
        <f aca="false">U1118/T1118*100</f>
        <v>5.76332346164028</v>
      </c>
      <c r="W1118" s="1441" t="str">
        <f aca="false">IF(V1118&gt;40,"FAULT",IF(V1118&lt;-40,"CHECK","OK"))</f>
        <v>OK</v>
      </c>
    </row>
    <row r="1119" customFormat="false" ht="15.75" hidden="false" customHeight="false" outlineLevel="0" collapsed="false">
      <c r="A1119" s="2016" t="n">
        <v>12</v>
      </c>
      <c r="B1119" s="2017" t="s">
        <v>3721</v>
      </c>
      <c r="C1119" s="2152" t="n">
        <v>11</v>
      </c>
      <c r="D1119" s="2580"/>
      <c r="E1119" s="1028" t="s">
        <v>3722</v>
      </c>
      <c r="F1119" s="2476" t="n">
        <v>1</v>
      </c>
      <c r="G1119" s="2120" t="n">
        <v>2382434</v>
      </c>
      <c r="H1119" s="2120" t="n">
        <v>3037272</v>
      </c>
      <c r="I1119" s="2053" t="n">
        <f aca="false">H1119-G1119</f>
        <v>654838</v>
      </c>
      <c r="J1119" s="2027" t="n">
        <v>1</v>
      </c>
      <c r="K1119" s="2135"/>
      <c r="L1119" s="2128" t="n">
        <f aca="false">F1119*I1119*J1119</f>
        <v>654838</v>
      </c>
      <c r="M1119" s="2128" t="n">
        <f aca="false">L1119*$K$1134/$L$1134</f>
        <v>661646.508160073</v>
      </c>
      <c r="N1119" s="2214" t="s">
        <v>3202</v>
      </c>
      <c r="O1119" s="2155"/>
      <c r="R1119" s="0" t="str">
        <f aca="false">B1119</f>
        <v>11 kV Dalpatti</v>
      </c>
      <c r="S1119" s="2160" t="n">
        <f aca="false">M1119</f>
        <v>661646.508160073</v>
      </c>
      <c r="T1119" s="0" t="n">
        <v>714092.651299615</v>
      </c>
      <c r="U1119" s="1441" t="n">
        <f aca="false">S1119-T1119</f>
        <v>-52446.1431395414</v>
      </c>
      <c r="V1119" s="2001" t="n">
        <f aca="false">U1119/T1119*100</f>
        <v>-7.34444515625415</v>
      </c>
      <c r="W1119" s="1441" t="str">
        <f aca="false">IF(V1119&gt;40,"FAULT",IF(V1119&lt;-40,"CHECK","OK"))</f>
        <v>OK</v>
      </c>
    </row>
    <row r="1120" customFormat="false" ht="15.75" hidden="false" customHeight="false" outlineLevel="0" collapsed="false">
      <c r="A1120" s="2016" t="n">
        <v>13</v>
      </c>
      <c r="B1120" s="2017" t="s">
        <v>3723</v>
      </c>
      <c r="C1120" s="2152" t="n">
        <v>11</v>
      </c>
      <c r="D1120" s="2580"/>
      <c r="E1120" s="1028" t="s">
        <v>3724</v>
      </c>
      <c r="F1120" s="2476" t="n">
        <v>1</v>
      </c>
      <c r="G1120" s="2120" t="n">
        <v>88911104</v>
      </c>
      <c r="H1120" s="2120" t="n">
        <v>91543376</v>
      </c>
      <c r="I1120" s="2053" t="n">
        <f aca="false">H1120-G1120</f>
        <v>2632272</v>
      </c>
      <c r="J1120" s="2027" t="n">
        <v>1</v>
      </c>
      <c r="K1120" s="2135"/>
      <c r="L1120" s="2128" t="n">
        <f aca="false">F1120*I1120*J1120</f>
        <v>2632272</v>
      </c>
      <c r="M1120" s="2128" t="n">
        <f aca="false">L1120*$K$1134/$L$1134</f>
        <v>2659640.36498727</v>
      </c>
      <c r="N1120" s="2214" t="s">
        <v>3238</v>
      </c>
      <c r="O1120" s="2155"/>
      <c r="R1120" s="0" t="str">
        <f aca="false">B1120</f>
        <v>11 kV South Chasara</v>
      </c>
      <c r="S1120" s="2160" t="n">
        <f aca="false">M1120</f>
        <v>2659640.36498727</v>
      </c>
      <c r="T1120" s="0" t="n">
        <v>2565218.73405363</v>
      </c>
      <c r="U1120" s="1441" t="n">
        <f aca="false">S1120-T1120</f>
        <v>94421.6309336382</v>
      </c>
      <c r="V1120" s="2001" t="n">
        <f aca="false">U1120/T1120*100</f>
        <v>3.68084131306926</v>
      </c>
      <c r="W1120" s="1441" t="str">
        <f aca="false">IF(V1120&gt;40,"FAULT",IF(V1120&lt;-40,"CHECK","OK"))</f>
        <v>OK</v>
      </c>
    </row>
    <row r="1121" customFormat="false" ht="15.75" hidden="false" customHeight="false" outlineLevel="0" collapsed="false">
      <c r="A1121" s="2016" t="n">
        <v>14</v>
      </c>
      <c r="B1121" s="2017" t="s">
        <v>3725</v>
      </c>
      <c r="C1121" s="2152" t="n">
        <v>11</v>
      </c>
      <c r="D1121" s="2580"/>
      <c r="E1121" s="1028" t="s">
        <v>3726</v>
      </c>
      <c r="F1121" s="2476" t="n">
        <v>1</v>
      </c>
      <c r="G1121" s="2120" t="n">
        <v>0</v>
      </c>
      <c r="H1121" s="2120" t="n">
        <v>0</v>
      </c>
      <c r="I1121" s="2053" t="n">
        <f aca="false">H1121-G1121</f>
        <v>0</v>
      </c>
      <c r="J1121" s="2027" t="n">
        <v>1</v>
      </c>
      <c r="K1121" s="2135"/>
      <c r="L1121" s="2128" t="n">
        <f aca="false">F1121*I1121*J1121</f>
        <v>0</v>
      </c>
      <c r="M1121" s="2128" t="n">
        <f aca="false">L1121*$K$1134/$L$1134</f>
        <v>0</v>
      </c>
      <c r="N1121" s="2214"/>
      <c r="O1121" s="2155"/>
      <c r="R1121" s="0" t="str">
        <f aca="false">B1121</f>
        <v>11 kV Spare</v>
      </c>
      <c r="S1121" s="2160" t="n">
        <f aca="false">M1121</f>
        <v>0</v>
      </c>
      <c r="T1121" s="0" t="n">
        <v>0</v>
      </c>
      <c r="U1121" s="1441" t="n">
        <f aca="false">S1121-T1121</f>
        <v>0</v>
      </c>
      <c r="V1121" s="2001" t="e">
        <f aca="false">U1121/T1121*100</f>
        <v>#DIV/0!</v>
      </c>
      <c r="W1121" s="1441" t="e">
        <f aca="false">IF(V1121&gt;40,"FAULT",IF(V1121&lt;-40,"CHECK","OK"))</f>
        <v>#DIV/0!</v>
      </c>
    </row>
    <row r="1122" customFormat="false" ht="15.75" hidden="false" customHeight="false" outlineLevel="0" collapsed="false">
      <c r="A1122" s="2016" t="n">
        <v>16</v>
      </c>
      <c r="B1122" s="2017" t="s">
        <v>3727</v>
      </c>
      <c r="C1122" s="2152" t="n">
        <v>11</v>
      </c>
      <c r="D1122" s="2580"/>
      <c r="E1122" s="1028" t="s">
        <v>3728</v>
      </c>
      <c r="F1122" s="2476" t="n">
        <v>1</v>
      </c>
      <c r="G1122" s="2120" t="n">
        <v>67159</v>
      </c>
      <c r="H1122" s="2120" t="n">
        <v>96919</v>
      </c>
      <c r="I1122" s="2053" t="n">
        <f aca="false">H1122-G1122</f>
        <v>29760</v>
      </c>
      <c r="J1122" s="2027" t="n">
        <v>1</v>
      </c>
      <c r="K1122" s="2135"/>
      <c r="L1122" s="2128" t="n">
        <f aca="false">F1122*I1122*J1122</f>
        <v>29760</v>
      </c>
      <c r="M1122" s="2128" t="n">
        <f aca="false">L1122*$K$1134/$L$1134</f>
        <v>30069.4218766226</v>
      </c>
      <c r="N1122" s="2214" t="s">
        <v>3202</v>
      </c>
      <c r="O1122" s="2155"/>
      <c r="R1122" s="0" t="str">
        <f aca="false">B1122</f>
        <v>11 kV NCC Express</v>
      </c>
      <c r="S1122" s="2160" t="n">
        <f aca="false">M1122</f>
        <v>30069.4218766226</v>
      </c>
      <c r="T1122" s="0" t="n">
        <v>22516.8295914499</v>
      </c>
      <c r="U1122" s="1441" t="n">
        <f aca="false">S1122-T1122</f>
        <v>7552.59228517266</v>
      </c>
      <c r="V1122" s="2001" t="n">
        <f aca="false">U1122/T1122*100</f>
        <v>33.541988024995</v>
      </c>
      <c r="W1122" s="1441" t="str">
        <f aca="false">IF(V1122&gt;40,"FAULT",IF(V1122&lt;-40,"CHECK","OK"))</f>
        <v>OK</v>
      </c>
    </row>
    <row r="1123" customFormat="false" ht="15.75" hidden="false" customHeight="false" outlineLevel="0" collapsed="false">
      <c r="A1123" s="2016" t="n">
        <v>17</v>
      </c>
      <c r="B1123" s="2017" t="s">
        <v>3725</v>
      </c>
      <c r="C1123" s="2152" t="n">
        <v>11</v>
      </c>
      <c r="D1123" s="2580"/>
      <c r="E1123" s="1028" t="s">
        <v>3729</v>
      </c>
      <c r="F1123" s="2476" t="n">
        <v>1</v>
      </c>
      <c r="G1123" s="2120" t="n">
        <v>0</v>
      </c>
      <c r="H1123" s="2120" t="n">
        <v>0</v>
      </c>
      <c r="I1123" s="2053" t="n">
        <f aca="false">H1123-G1123</f>
        <v>0</v>
      </c>
      <c r="J1123" s="2027" t="n">
        <v>1</v>
      </c>
      <c r="K1123" s="2135"/>
      <c r="L1123" s="2128" t="n">
        <f aca="false">F1123*I1123*J1123</f>
        <v>0</v>
      </c>
      <c r="M1123" s="2128" t="n">
        <f aca="false">L1123*$K$1134/$L$1134</f>
        <v>0</v>
      </c>
      <c r="N1123" s="2214"/>
      <c r="O1123" s="2155"/>
      <c r="R1123" s="0" t="str">
        <f aca="false">B1123</f>
        <v>11 kV Spare</v>
      </c>
      <c r="S1123" s="2160" t="n">
        <f aca="false">M1123</f>
        <v>0</v>
      </c>
      <c r="T1123" s="0" t="n">
        <v>0</v>
      </c>
      <c r="U1123" s="1441" t="n">
        <f aca="false">S1123-T1123</f>
        <v>0</v>
      </c>
      <c r="V1123" s="2001" t="e">
        <f aca="false">U1123/T1123*100</f>
        <v>#DIV/0!</v>
      </c>
      <c r="W1123" s="1441" t="e">
        <f aca="false">IF(V1123&gt;40,"FAULT",IF(V1123&lt;-40,"CHECK","OK"))</f>
        <v>#DIV/0!</v>
      </c>
    </row>
    <row r="1124" customFormat="false" ht="15.75" hidden="false" customHeight="false" outlineLevel="0" collapsed="false">
      <c r="A1124" s="2016" t="n">
        <v>18</v>
      </c>
      <c r="B1124" s="2017" t="s">
        <v>3730</v>
      </c>
      <c r="C1124" s="2152" t="n">
        <v>11</v>
      </c>
      <c r="D1124" s="2580"/>
      <c r="E1124" s="1028" t="s">
        <v>3731</v>
      </c>
      <c r="F1124" s="2476" t="n">
        <v>1</v>
      </c>
      <c r="G1124" s="2120" t="n">
        <v>3304592</v>
      </c>
      <c r="H1124" s="2120" t="n">
        <v>4304069</v>
      </c>
      <c r="I1124" s="2053" t="n">
        <f aca="false">H1124-G1124</f>
        <v>999477</v>
      </c>
      <c r="J1124" s="2027" t="n">
        <v>1</v>
      </c>
      <c r="K1124" s="2135"/>
      <c r="L1124" s="2128" t="n">
        <f aca="false">F1124*I1124*J1124</f>
        <v>999477</v>
      </c>
      <c r="M1124" s="2128" t="n">
        <f aca="false">L1124*$K$1134/$L$1134</f>
        <v>1009868.80272114</v>
      </c>
      <c r="N1124" s="2214" t="s">
        <v>3202</v>
      </c>
      <c r="O1124" s="2155"/>
      <c r="R1124" s="0" t="str">
        <f aca="false">B1124</f>
        <v>11 kV Masuya Bazar</v>
      </c>
      <c r="S1124" s="2160" t="n">
        <f aca="false">M1124</f>
        <v>1009868.80272114</v>
      </c>
      <c r="T1124" s="0" t="n">
        <v>967617.450097193</v>
      </c>
      <c r="U1124" s="1441" t="n">
        <f aca="false">S1124-T1124</f>
        <v>42251.352623947</v>
      </c>
      <c r="V1124" s="2001" t="n">
        <f aca="false">U1124/T1124*100</f>
        <v>4.36653479323911</v>
      </c>
      <c r="W1124" s="1441" t="str">
        <f aca="false">IF(V1124&gt;40,"FAULT",IF(V1124&lt;-40,"CHECK","OK"))</f>
        <v>OK</v>
      </c>
    </row>
    <row r="1125" customFormat="false" ht="15.75" hidden="false" customHeight="false" outlineLevel="0" collapsed="false">
      <c r="A1125" s="2016" t="n">
        <v>20</v>
      </c>
      <c r="B1125" s="2017" t="s">
        <v>3732</v>
      </c>
      <c r="C1125" s="2152" t="n">
        <v>11</v>
      </c>
      <c r="D1125" s="2580"/>
      <c r="E1125" s="1028" t="s">
        <v>3733</v>
      </c>
      <c r="F1125" s="2476" t="n">
        <v>1</v>
      </c>
      <c r="G1125" s="2120" t="n">
        <v>56636980</v>
      </c>
      <c r="H1125" s="2120" t="n">
        <v>57402260</v>
      </c>
      <c r="I1125" s="2053" t="n">
        <f aca="false">H1125-G1125</f>
        <v>765280</v>
      </c>
      <c r="J1125" s="2027" t="n">
        <v>1</v>
      </c>
      <c r="K1125" s="2135"/>
      <c r="L1125" s="2128" t="n">
        <f aca="false">F1125*I1125*J1125</f>
        <v>765280</v>
      </c>
      <c r="M1125" s="2128" t="n">
        <f aca="false">L1125*$K$1134/$L$1134</f>
        <v>773236.800192935</v>
      </c>
      <c r="N1125" s="2214" t="s">
        <v>3202</v>
      </c>
      <c r="O1125" s="2155"/>
      <c r="R1125" s="0" t="str">
        <f aca="false">B1125</f>
        <v>11 kV Nitaigonj</v>
      </c>
      <c r="S1125" s="2160" t="n">
        <f aca="false">M1125</f>
        <v>773236.800192935</v>
      </c>
      <c r="T1125" s="0" t="n">
        <v>671875.609843338</v>
      </c>
      <c r="U1125" s="1441" t="n">
        <f aca="false">S1125-T1125</f>
        <v>101361.190349597</v>
      </c>
      <c r="V1125" s="2001" t="n">
        <f aca="false">U1125/T1125*100</f>
        <v>15.0863030097538</v>
      </c>
      <c r="W1125" s="1441" t="str">
        <f aca="false">IF(V1125&gt;40,"FAULT",IF(V1125&lt;-40,"CHECK","OK"))</f>
        <v>OK</v>
      </c>
    </row>
    <row r="1126" customFormat="false" ht="15.75" hidden="false" customHeight="false" outlineLevel="0" collapsed="false">
      <c r="A1126" s="2016" t="n">
        <v>21</v>
      </c>
      <c r="B1126" s="2017" t="s">
        <v>3734</v>
      </c>
      <c r="C1126" s="2152" t="n">
        <v>11</v>
      </c>
      <c r="D1126" s="2580"/>
      <c r="E1126" s="1028" t="s">
        <v>3735</v>
      </c>
      <c r="F1126" s="2476" t="n">
        <v>1</v>
      </c>
      <c r="G1126" s="2120" t="n">
        <v>54413388</v>
      </c>
      <c r="H1126" s="2120" t="n">
        <v>55724624</v>
      </c>
      <c r="I1126" s="2053" t="n">
        <f aca="false">H1126-G1126</f>
        <v>1311236</v>
      </c>
      <c r="J1126" s="2027" t="n">
        <v>1</v>
      </c>
      <c r="K1126" s="2135"/>
      <c r="L1126" s="2128" t="n">
        <f aca="false">F1126*I1126*J1126</f>
        <v>1311236</v>
      </c>
      <c r="M1126" s="2128" t="n">
        <f aca="false">L1126*$K$1134/$L$1134</f>
        <v>1324869.23601529</v>
      </c>
      <c r="N1126" s="2214" t="s">
        <v>3452</v>
      </c>
      <c r="O1126" s="2155"/>
      <c r="R1126" s="0" t="str">
        <f aca="false">B1126</f>
        <v>11 kV Shahid Nagar</v>
      </c>
      <c r="S1126" s="2160" t="n">
        <f aca="false">M1126</f>
        <v>1324869.23601529</v>
      </c>
      <c r="T1126" s="0" t="n">
        <v>1256708.97091357</v>
      </c>
      <c r="U1126" s="1441" t="n">
        <f aca="false">S1126-T1126</f>
        <v>68160.2651017192</v>
      </c>
      <c r="V1126" s="2001" t="n">
        <f aca="false">U1126/T1126*100</f>
        <v>5.4237111916349</v>
      </c>
      <c r="W1126" s="1441" t="str">
        <f aca="false">IF(V1126&gt;40,"FAULT",IF(V1126&lt;-40,"CHECK","OK"))</f>
        <v>OK</v>
      </c>
    </row>
    <row r="1127" customFormat="false" ht="15.75" hidden="false" customHeight="false" outlineLevel="0" collapsed="false">
      <c r="A1127" s="2016" t="n">
        <v>22</v>
      </c>
      <c r="B1127" s="2017" t="s">
        <v>3736</v>
      </c>
      <c r="C1127" s="2152" t="n">
        <v>11</v>
      </c>
      <c r="D1127" s="2580"/>
      <c r="E1127" s="1028" t="s">
        <v>3737</v>
      </c>
      <c r="F1127" s="2476" t="n">
        <v>1</v>
      </c>
      <c r="G1127" s="2120" t="n">
        <v>65980440</v>
      </c>
      <c r="H1127" s="2120" t="n">
        <v>67598832</v>
      </c>
      <c r="I1127" s="2053" t="n">
        <f aca="false">H1127-G1127</f>
        <v>1618392</v>
      </c>
      <c r="J1127" s="2027" t="n">
        <v>1</v>
      </c>
      <c r="K1127" s="2135"/>
      <c r="L1127" s="2128" t="n">
        <f aca="false">F1127*I1127*J1127</f>
        <v>1618392</v>
      </c>
      <c r="M1127" s="2128" t="n">
        <f aca="false">L1127*$K$1134/$L$1134</f>
        <v>1635218.81081152</v>
      </c>
      <c r="N1127" s="2214" t="s">
        <v>3238</v>
      </c>
      <c r="O1127" s="2155"/>
      <c r="R1127" s="0" t="str">
        <f aca="false">B1127</f>
        <v>11 kV Bangla Bazar</v>
      </c>
      <c r="S1127" s="2160" t="n">
        <f aca="false">M1127</f>
        <v>1635218.81081152</v>
      </c>
      <c r="T1127" s="0" t="n">
        <v>1605498.28653498</v>
      </c>
      <c r="U1127" s="1441" t="n">
        <f aca="false">S1127-T1127</f>
        <v>29720.5242765476</v>
      </c>
      <c r="V1127" s="2001" t="n">
        <f aca="false">U1127/T1127*100</f>
        <v>1.85117134822306</v>
      </c>
      <c r="W1127" s="1441" t="str">
        <f aca="false">IF(V1127&gt;40,"FAULT",IF(V1127&lt;-40,"CHECK","OK"))</f>
        <v>OK</v>
      </c>
    </row>
    <row r="1128" customFormat="false" ht="15.75" hidden="false" customHeight="false" outlineLevel="0" collapsed="false">
      <c r="A1128" s="2016" t="n">
        <v>23</v>
      </c>
      <c r="B1128" s="2017" t="s">
        <v>3738</v>
      </c>
      <c r="C1128" s="2152" t="n">
        <v>11</v>
      </c>
      <c r="D1128" s="2580"/>
      <c r="E1128" s="1028" t="s">
        <v>3739</v>
      </c>
      <c r="F1128" s="2476" t="n">
        <v>1</v>
      </c>
      <c r="G1128" s="2120" t="n">
        <v>1465156</v>
      </c>
      <c r="H1128" s="2120" t="n">
        <v>1911915</v>
      </c>
      <c r="I1128" s="2053" t="n">
        <f aca="false">H1128-G1128</f>
        <v>446759</v>
      </c>
      <c r="J1128" s="2027" t="n">
        <v>1</v>
      </c>
      <c r="K1128" s="2135"/>
      <c r="L1128" s="2128" t="n">
        <f aca="false">F1128*I1128*J1128</f>
        <v>446759</v>
      </c>
      <c r="M1128" s="2128" t="n">
        <f aca="false">L1128*$K$1134/$L$1134</f>
        <v>451404.06075867</v>
      </c>
      <c r="N1128" s="2214" t="s">
        <v>3202</v>
      </c>
      <c r="O1128" s="2155"/>
      <c r="R1128" s="0" t="str">
        <f aca="false">B1128</f>
        <v>11 kV Vogoban Gonj</v>
      </c>
      <c r="S1128" s="2160" t="n">
        <f aca="false">M1128</f>
        <v>451404.06075867</v>
      </c>
      <c r="T1128" s="0" t="n">
        <v>442440.596264305</v>
      </c>
      <c r="U1128" s="1441" t="n">
        <f aca="false">S1128-T1128</f>
        <v>8963.46449436573</v>
      </c>
      <c r="V1128" s="2001" t="n">
        <f aca="false">U1128/T1128*100</f>
        <v>2.02591366390148</v>
      </c>
      <c r="W1128" s="1441" t="str">
        <f aca="false">IF(V1128&gt;40,"FAULT",IF(V1128&lt;-40,"CHECK","OK"))</f>
        <v>OK</v>
      </c>
    </row>
    <row r="1129" customFormat="false" ht="15.75" hidden="false" customHeight="false" outlineLevel="0" collapsed="false">
      <c r="A1129" s="2016" t="n">
        <v>24</v>
      </c>
      <c r="B1129" s="2017" t="s">
        <v>3740</v>
      </c>
      <c r="C1129" s="2152" t="n">
        <v>11</v>
      </c>
      <c r="D1129" s="2580"/>
      <c r="E1129" s="1028" t="s">
        <v>3741</v>
      </c>
      <c r="F1129" s="2476" t="n">
        <v>1</v>
      </c>
      <c r="G1129" s="2120" t="n">
        <v>46679968</v>
      </c>
      <c r="H1129" s="2120" t="n">
        <v>47659964</v>
      </c>
      <c r="I1129" s="2053" t="n">
        <f aca="false">H1129-G1129</f>
        <v>979996</v>
      </c>
      <c r="J1129" s="2027" t="n">
        <v>1</v>
      </c>
      <c r="K1129" s="2135"/>
      <c r="L1129" s="2128" t="n">
        <f aca="false">F1129*I1129*J1129</f>
        <v>979996</v>
      </c>
      <c r="M1129" s="2128" t="n">
        <f aca="false">L1129*$K$1134/$L$1134</f>
        <v>990185.254079389</v>
      </c>
      <c r="N1129" s="2214" t="s">
        <v>3202</v>
      </c>
      <c r="O1129" s="2155"/>
      <c r="R1129" s="0" t="str">
        <f aca="false">B1129</f>
        <v>11 kV Tanbazar</v>
      </c>
      <c r="S1129" s="2160" t="n">
        <f aca="false">M1129</f>
        <v>990185.254079389</v>
      </c>
      <c r="T1129" s="0" t="n">
        <v>977004.833167474</v>
      </c>
      <c r="U1129" s="1441" t="n">
        <f aca="false">S1129-T1129</f>
        <v>13180.4209119151</v>
      </c>
      <c r="V1129" s="2001" t="n">
        <f aca="false">U1129/T1129*100</f>
        <v>1.3490640439499</v>
      </c>
      <c r="W1129" s="1441" t="str">
        <f aca="false">IF(V1129&gt;40,"FAULT",IF(V1129&lt;-40,"CHECK","OK"))</f>
        <v>OK</v>
      </c>
    </row>
    <row r="1130" customFormat="false" ht="15.75" hidden="false" customHeight="false" outlineLevel="0" collapsed="false">
      <c r="A1130" s="2016" t="n">
        <v>25</v>
      </c>
      <c r="B1130" s="2017" t="s">
        <v>3742</v>
      </c>
      <c r="C1130" s="2152" t="n">
        <v>11</v>
      </c>
      <c r="D1130" s="2580"/>
      <c r="E1130" s="1028" t="s">
        <v>3743</v>
      </c>
      <c r="F1130" s="2476" t="n">
        <v>1</v>
      </c>
      <c r="G1130" s="2120" t="n">
        <v>62559048</v>
      </c>
      <c r="H1130" s="2120" t="n">
        <v>63912244</v>
      </c>
      <c r="I1130" s="2053" t="n">
        <f aca="false">H1130-G1130</f>
        <v>1353196</v>
      </c>
      <c r="J1130" s="2027" t="n">
        <v>1</v>
      </c>
      <c r="K1130" s="2135"/>
      <c r="L1130" s="2128" t="n">
        <f aca="false">F1130*I1130*J1130</f>
        <v>1353196</v>
      </c>
      <c r="M1130" s="2128" t="n">
        <f aca="false">L1130*$K$1134/$L$1134</f>
        <v>1367265.50422575</v>
      </c>
      <c r="N1130" s="2214" t="s">
        <v>3238</v>
      </c>
      <c r="O1130" s="2155"/>
      <c r="R1130" s="0" t="str">
        <f aca="false">B1130</f>
        <v>11 kV SS Road</v>
      </c>
      <c r="S1130" s="2160" t="n">
        <f aca="false">M1130</f>
        <v>1367265.50422575</v>
      </c>
      <c r="T1130" s="0" t="n">
        <v>1304240.02443399</v>
      </c>
      <c r="U1130" s="1441" t="n">
        <f aca="false">S1130-T1130</f>
        <v>63025.479791759</v>
      </c>
      <c r="V1130" s="2001" t="n">
        <f aca="false">U1130/T1130*100</f>
        <v>4.8323528346794</v>
      </c>
      <c r="W1130" s="1441" t="str">
        <f aca="false">IF(V1130&gt;40,"FAULT",IF(V1130&lt;-40,"CHECK","OK"))</f>
        <v>OK</v>
      </c>
    </row>
    <row r="1131" customFormat="false" ht="15.75" hidden="false" customHeight="false" outlineLevel="0" collapsed="false">
      <c r="A1131" s="2016" t="n">
        <v>26</v>
      </c>
      <c r="B1131" s="2017" t="s">
        <v>3725</v>
      </c>
      <c r="C1131" s="2152" t="n">
        <v>11</v>
      </c>
      <c r="D1131" s="2580"/>
      <c r="E1131" s="1028" t="s">
        <v>3744</v>
      </c>
      <c r="F1131" s="2476" t="n">
        <v>1</v>
      </c>
      <c r="G1131" s="2120" t="n">
        <v>0</v>
      </c>
      <c r="H1131" s="2120" t="n">
        <v>0</v>
      </c>
      <c r="I1131" s="2053" t="n">
        <f aca="false">H1131-G1131</f>
        <v>0</v>
      </c>
      <c r="J1131" s="2027" t="n">
        <v>1</v>
      </c>
      <c r="K1131" s="2135"/>
      <c r="L1131" s="2128" t="n">
        <f aca="false">F1131*I1131*J1131</f>
        <v>0</v>
      </c>
      <c r="M1131" s="2128" t="n">
        <f aca="false">L1131*$K$1134/$L$1134</f>
        <v>0</v>
      </c>
      <c r="N1131" s="2214"/>
      <c r="O1131" s="2155"/>
      <c r="R1131" s="0" t="str">
        <f aca="false">B1131</f>
        <v>11 kV Spare</v>
      </c>
      <c r="S1131" s="2160" t="n">
        <f aca="false">M1131</f>
        <v>0</v>
      </c>
      <c r="T1131" s="0" t="n">
        <v>0</v>
      </c>
      <c r="U1131" s="1441" t="n">
        <f aca="false">S1131-T1131</f>
        <v>0</v>
      </c>
      <c r="V1131" s="2001" t="e">
        <f aca="false">U1131/T1131*100</f>
        <v>#DIV/0!</v>
      </c>
      <c r="W1131" s="1441" t="e">
        <f aca="false">IF(V1131&gt;40,"FAULT",IF(V1131&lt;-40,"CHECK","OK"))</f>
        <v>#DIV/0!</v>
      </c>
    </row>
    <row r="1132" customFormat="false" ht="15.75" hidden="false" customHeight="false" outlineLevel="0" collapsed="false">
      <c r="A1132" s="2016" t="n">
        <v>27</v>
      </c>
      <c r="B1132" s="2017" t="s">
        <v>3745</v>
      </c>
      <c r="C1132" s="2152" t="n">
        <v>0.415</v>
      </c>
      <c r="D1132" s="2580"/>
      <c r="E1132" s="1028"/>
      <c r="F1132" s="2476" t="n">
        <v>1</v>
      </c>
      <c r="G1132" s="2120" t="n">
        <v>2333.07</v>
      </c>
      <c r="H1132" s="2120" t="n">
        <v>2413.05</v>
      </c>
      <c r="I1132" s="2053" t="n">
        <f aca="false">H1132-G1132</f>
        <v>79.98</v>
      </c>
      <c r="J1132" s="2027" t="n">
        <v>100</v>
      </c>
      <c r="K1132" s="2135"/>
      <c r="L1132" s="2128" t="n">
        <f aca="false">F1132*I1132*J1132</f>
        <v>7998</v>
      </c>
      <c r="M1132" s="2128" t="n">
        <f aca="false">L1132*$K$1134/$L$1134</f>
        <v>8081.15712934232</v>
      </c>
      <c r="N1132" s="2214" t="s">
        <v>3238</v>
      </c>
      <c r="O1132" s="2155"/>
      <c r="R1132" s="0" t="str">
        <f aca="false">B1132</f>
        <v>33/0.415 kV Auxiliary-1</v>
      </c>
      <c r="S1132" s="2160" t="n">
        <f aca="false">M1132</f>
        <v>8081.15712934232</v>
      </c>
      <c r="T1132" s="0" t="n">
        <v>8402.5235291171</v>
      </c>
      <c r="U1132" s="1441" t="n">
        <f aca="false">S1132-T1132</f>
        <v>-321.366399774777</v>
      </c>
      <c r="V1132" s="2001" t="n">
        <f aca="false">U1132/T1132*100</f>
        <v>-3.82464147420894</v>
      </c>
      <c r="W1132" s="1441" t="str">
        <f aca="false">IF(V1132&gt;40,"FAULT",IF(V1132&lt;-40,"CHECK","OK"))</f>
        <v>OK</v>
      </c>
    </row>
    <row r="1133" customFormat="false" ht="15.75" hidden="false" customHeight="false" outlineLevel="0" collapsed="false">
      <c r="A1133" s="2016" t="n">
        <v>28</v>
      </c>
      <c r="B1133" s="2017" t="s">
        <v>3746</v>
      </c>
      <c r="C1133" s="2152" t="n">
        <v>0.415</v>
      </c>
      <c r="D1133" s="2581"/>
      <c r="E1133" s="1028"/>
      <c r="F1133" s="2476" t="n">
        <v>1</v>
      </c>
      <c r="G1133" s="2120" t="n">
        <v>3.98</v>
      </c>
      <c r="H1133" s="2120" t="n">
        <v>3.98</v>
      </c>
      <c r="I1133" s="2053" t="n">
        <f aca="false">H1133-G1133</f>
        <v>0</v>
      </c>
      <c r="J1133" s="2027" t="n">
        <v>100</v>
      </c>
      <c r="K1133" s="2135"/>
      <c r="L1133" s="2128" t="n">
        <f aca="false">F1133*I1133*J1133</f>
        <v>0</v>
      </c>
      <c r="M1133" s="2128" t="n">
        <f aca="false">L1133*$K$1134/$L$1134</f>
        <v>0</v>
      </c>
      <c r="N1133" s="2214" t="s">
        <v>3238</v>
      </c>
      <c r="O1133" s="2155"/>
      <c r="R1133" s="0" t="str">
        <f aca="false">B1133</f>
        <v>33/0.415 kV Auxiliary-2</v>
      </c>
      <c r="S1133" s="2160" t="n">
        <f aca="false">M1133</f>
        <v>0</v>
      </c>
      <c r="T1133" s="0" t="n">
        <v>0</v>
      </c>
      <c r="U1133" s="1441" t="n">
        <f aca="false">S1133-T1133</f>
        <v>0</v>
      </c>
      <c r="V1133" s="2001" t="e">
        <f aca="false">U1133/T1133*100</f>
        <v>#DIV/0!</v>
      </c>
      <c r="W1133" s="1441" t="e">
        <f aca="false">IF(V1133&gt;40,"FAULT",IF(V1133&lt;-40,"CHECK","OK"))</f>
        <v>#DIV/0!</v>
      </c>
    </row>
    <row r="1134" customFormat="false" ht="28.5" hidden="false" customHeight="false" outlineLevel="0" collapsed="false">
      <c r="A1134" s="2132"/>
      <c r="B1134" s="2142"/>
      <c r="C1134" s="2143"/>
      <c r="D1134" s="2143"/>
      <c r="E1134" s="2932"/>
      <c r="F1134" s="2145"/>
      <c r="G1134" s="2145"/>
      <c r="H1134" s="2145"/>
      <c r="I1134" s="2145"/>
      <c r="J1134" s="2239" t="s">
        <v>1187</v>
      </c>
      <c r="K1134" s="2130" t="n">
        <f aca="false">M1114</f>
        <v>15577849.9749302</v>
      </c>
      <c r="L1134" s="2130" t="n">
        <f aca="false">SUM(L1116:L1133)</f>
        <v>15417550</v>
      </c>
      <c r="M1134" s="2130" t="n">
        <f aca="false">SUM(M1116:M1133)</f>
        <v>15577849.9749302</v>
      </c>
      <c r="N1134" s="2325" t="n">
        <f aca="false">(M1134-L1134)/L1134*100</f>
        <v>1.03972404779096</v>
      </c>
      <c r="O1134" s="2240"/>
    </row>
    <row r="1136" customFormat="false" ht="15.75" hidden="false" customHeight="false" outlineLevel="0" collapsed="false">
      <c r="A1136" s="2077"/>
      <c r="B1136" s="2078"/>
      <c r="C1136" s="2051"/>
      <c r="D1136" s="2418"/>
      <c r="F1136" s="2169" t="s">
        <v>1234</v>
      </c>
      <c r="G1136" s="2169"/>
      <c r="H1136" s="2169"/>
      <c r="I1136" s="2170" t="s">
        <v>212</v>
      </c>
      <c r="J1136" s="2077"/>
      <c r="L1136" s="2077"/>
      <c r="M1136" s="2077"/>
      <c r="N1136" s="2556"/>
      <c r="O1136" s="2077"/>
    </row>
    <row r="1137" customFormat="false" ht="15.75" hidden="false" customHeight="false" outlineLevel="0" collapsed="false">
      <c r="A1137" s="2077"/>
      <c r="B1137" s="2078"/>
      <c r="C1137" s="2051"/>
      <c r="D1137" s="2418"/>
      <c r="F1137" s="2129" t="s">
        <v>3452</v>
      </c>
      <c r="G1137" s="2017" t="s">
        <v>1367</v>
      </c>
      <c r="H1137" s="2017"/>
      <c r="I1137" s="2310" t="n">
        <f aca="false">M1126</f>
        <v>1324869.23601529</v>
      </c>
      <c r="J1137" s="2077"/>
      <c r="L1137" s="2077"/>
      <c r="M1137" s="2077"/>
      <c r="N1137" s="2556"/>
      <c r="O1137" s="2077" t="s">
        <v>122</v>
      </c>
    </row>
    <row r="1138" customFormat="false" ht="15.75" hidden="false" customHeight="false" outlineLevel="0" collapsed="false">
      <c r="A1138" s="2077"/>
      <c r="B1138" s="2078"/>
      <c r="C1138" s="2051"/>
      <c r="D1138" s="2418"/>
      <c r="F1138" s="2129" t="s">
        <v>3202</v>
      </c>
      <c r="G1138" s="2017" t="s">
        <v>1367</v>
      </c>
      <c r="H1138" s="2017"/>
      <c r="I1138" s="2310" t="n">
        <f aca="false">SUM(M1116:M1117,M1119,M1124:M1125,M1128,M1129,M1122)</f>
        <v>5417450.92585937</v>
      </c>
      <c r="J1138" s="2077"/>
      <c r="L1138" s="2077"/>
      <c r="M1138" s="2077"/>
      <c r="N1138" s="2556"/>
      <c r="O1138" s="2077"/>
    </row>
    <row r="1139" customFormat="false" ht="15.75" hidden="false" customHeight="false" outlineLevel="0" collapsed="false">
      <c r="A1139" s="2077"/>
      <c r="B1139" s="2078"/>
      <c r="C1139" s="2051"/>
      <c r="D1139" s="2418"/>
      <c r="F1139" s="2129" t="s">
        <v>3238</v>
      </c>
      <c r="G1139" s="2017" t="s">
        <v>1367</v>
      </c>
      <c r="H1139" s="2017"/>
      <c r="I1139" s="2310" t="n">
        <f aca="false">SUM(M1118,M1120,M1127,M1130,M1132:M1133)</f>
        <v>8835529.81305553</v>
      </c>
      <c r="J1139" s="2077"/>
      <c r="L1139" s="2077"/>
      <c r="M1139" s="2077"/>
      <c r="N1139" s="2556"/>
      <c r="O1139" s="2077"/>
    </row>
    <row r="1140" customFormat="false" ht="15.75" hidden="false" customHeight="false" outlineLevel="0" collapsed="false">
      <c r="A1140" s="2077"/>
      <c r="B1140" s="2078"/>
      <c r="C1140" s="2051"/>
      <c r="D1140" s="2418"/>
      <c r="E1140" s="2051"/>
      <c r="F1140" s="2129"/>
      <c r="G1140" s="2017"/>
      <c r="H1140" s="2017"/>
      <c r="I1140" s="2171"/>
      <c r="J1140" s="2077"/>
      <c r="L1140" s="2077"/>
      <c r="M1140" s="2077"/>
      <c r="N1140" s="2556"/>
      <c r="O1140" s="2077"/>
    </row>
    <row r="1141" customFormat="false" ht="15.75" hidden="false" customHeight="false" outlineLevel="0" collapsed="false">
      <c r="F1141" s="2260"/>
      <c r="G1141" s="2017"/>
      <c r="H1141" s="2017"/>
      <c r="I1141" s="2171"/>
      <c r="J1141" s="2077"/>
    </row>
    <row r="1142" customFormat="false" ht="15.75" hidden="false" customHeight="true" outlineLevel="0" collapsed="false">
      <c r="F1142" s="2241" t="s">
        <v>1239</v>
      </c>
      <c r="G1142" s="2241"/>
      <c r="H1142" s="2241"/>
      <c r="I1142" s="2242" t="n">
        <f aca="false">SUM(I1137:I1141)</f>
        <v>15577849.9749302</v>
      </c>
      <c r="J1142" s="2130" t="n">
        <f aca="false">I1142-M1134</f>
        <v>0</v>
      </c>
    </row>
    <row r="1143" customFormat="false" ht="15.75" hidden="false" customHeight="false" outlineLevel="0" collapsed="false">
      <c r="A1143" s="2077"/>
      <c r="B1143" s="2078"/>
      <c r="C1143" s="2051"/>
      <c r="D1143" s="2418"/>
      <c r="F1143" s="2103"/>
      <c r="G1143" s="2077"/>
      <c r="H1143" s="2077"/>
      <c r="I1143" s="2077"/>
      <c r="J1143" s="2077"/>
      <c r="L1143" s="2077"/>
      <c r="M1143" s="2077"/>
      <c r="N1143" s="2556"/>
      <c r="O1143" s="2077"/>
    </row>
    <row r="1144" customFormat="false" ht="15.75" hidden="false" customHeight="false" outlineLevel="0" collapsed="false">
      <c r="A1144" s="2077"/>
      <c r="B1144" s="2078"/>
      <c r="C1144" s="2051"/>
      <c r="D1144" s="2418"/>
      <c r="E1144" s="2686"/>
      <c r="F1144" s="2077"/>
      <c r="G1144" s="2077"/>
      <c r="H1144" s="2077"/>
      <c r="I1144" s="2077"/>
      <c r="J1144" s="2077"/>
      <c r="K1144" s="2080"/>
      <c r="L1144" s="2077"/>
      <c r="M1144" s="2077"/>
      <c r="N1144" s="2556"/>
      <c r="O1144" s="2077"/>
    </row>
    <row r="1145" customFormat="false" ht="15.75" hidden="false" customHeight="false" outlineLevel="0" collapsed="false">
      <c r="A1145" s="2077"/>
      <c r="B1145" s="2078"/>
      <c r="C1145" s="2051"/>
      <c r="D1145" s="2418"/>
      <c r="E1145" s="2686"/>
      <c r="F1145" s="2077"/>
      <c r="G1145" s="2077"/>
      <c r="H1145" s="2077"/>
      <c r="I1145" s="2077"/>
      <c r="J1145" s="2077"/>
      <c r="K1145" s="2080"/>
      <c r="L1145" s="2077"/>
      <c r="M1145" s="2077"/>
      <c r="N1145" s="2556"/>
      <c r="O1145" s="2077"/>
    </row>
    <row r="1146" customFormat="false" ht="15.75" hidden="false" customHeight="false" outlineLevel="0" collapsed="false">
      <c r="A1146" s="2077"/>
      <c r="B1146" s="2078"/>
      <c r="C1146" s="2051"/>
      <c r="D1146" s="2418"/>
      <c r="E1146" s="2686"/>
      <c r="F1146" s="2077"/>
      <c r="G1146" s="2077"/>
      <c r="H1146" s="2077"/>
      <c r="I1146" s="2077"/>
      <c r="J1146" s="2077"/>
      <c r="K1146" s="2080"/>
      <c r="L1146" s="2077"/>
      <c r="M1146" s="2077"/>
      <c r="N1146" s="2556"/>
      <c r="O1146" s="2077"/>
    </row>
    <row r="1147" customFormat="false" ht="15.75" hidden="false" customHeight="false" outlineLevel="0" collapsed="false">
      <c r="A1147" s="2077"/>
      <c r="B1147" s="2078"/>
      <c r="C1147" s="2051"/>
      <c r="D1147" s="2418"/>
      <c r="E1147" s="2686"/>
      <c r="F1147" s="2077"/>
      <c r="G1147" s="2077"/>
      <c r="H1147" s="2077"/>
      <c r="I1147" s="2077"/>
      <c r="J1147" s="2077"/>
      <c r="K1147" s="2080"/>
      <c r="L1147" s="2077"/>
      <c r="M1147" s="2077"/>
      <c r="N1147" s="2556"/>
      <c r="O1147" s="2077"/>
    </row>
    <row r="1148" customFormat="false" ht="15.75" hidden="false" customHeight="false" outlineLevel="0" collapsed="false">
      <c r="A1148" s="2077"/>
      <c r="B1148" s="2051"/>
      <c r="C1148" s="2051"/>
      <c r="D1148" s="2418"/>
      <c r="E1148" s="2686"/>
      <c r="F1148" s="2077"/>
      <c r="G1148" s="2077"/>
      <c r="H1148" s="2077"/>
      <c r="I1148" s="2077"/>
      <c r="J1148" s="2077"/>
      <c r="K1148" s="2080"/>
      <c r="L1148" s="2077"/>
      <c r="M1148" s="2077"/>
      <c r="N1148" s="2556"/>
      <c r="O1148" s="2077"/>
    </row>
    <row r="1149" customFormat="false" ht="15.75" hidden="false" customHeight="false" outlineLevel="0" collapsed="false">
      <c r="A1149" s="2077"/>
      <c r="B1149" s="2051"/>
      <c r="C1149" s="2051"/>
      <c r="D1149" s="2418"/>
      <c r="E1149" s="2686"/>
      <c r="F1149" s="2077"/>
      <c r="G1149" s="2077"/>
      <c r="H1149" s="2077"/>
      <c r="I1149" s="2077"/>
      <c r="J1149" s="2077"/>
      <c r="K1149" s="2080"/>
      <c r="L1149" s="2077"/>
      <c r="M1149" s="2077"/>
      <c r="N1149" s="2556"/>
      <c r="O1149" s="2077"/>
    </row>
    <row r="1150" customFormat="false" ht="15.75" hidden="false" customHeight="false" outlineLevel="0" collapsed="false">
      <c r="A1150" s="2077"/>
      <c r="B1150" s="2078"/>
      <c r="C1150" s="2051"/>
      <c r="D1150" s="2418"/>
      <c r="E1150" s="2686"/>
      <c r="F1150" s="2077"/>
      <c r="G1150" s="2077"/>
      <c r="H1150" s="2077"/>
      <c r="I1150" s="2077"/>
      <c r="J1150" s="2077"/>
      <c r="K1150" s="2080"/>
      <c r="L1150" s="2077"/>
      <c r="M1150" s="2077"/>
      <c r="N1150" s="2556"/>
      <c r="O1150" s="2077"/>
    </row>
    <row r="1151" customFormat="false" ht="15.75" hidden="false" customHeight="false" outlineLevel="0" collapsed="false">
      <c r="A1151" s="2077"/>
      <c r="B1151" s="2078"/>
      <c r="C1151" s="2051"/>
      <c r="D1151" s="2418"/>
      <c r="E1151" s="2686"/>
      <c r="F1151" s="2077"/>
      <c r="G1151" s="2077"/>
      <c r="H1151" s="2077"/>
      <c r="I1151" s="2077"/>
      <c r="J1151" s="2077"/>
      <c r="K1151" s="2080"/>
      <c r="L1151" s="2077"/>
      <c r="M1151" s="2077"/>
      <c r="N1151" s="2556"/>
      <c r="O1151" s="2077"/>
    </row>
    <row r="1152" customFormat="false" ht="15.75" hidden="false" customHeight="false" outlineLevel="0" collapsed="false">
      <c r="A1152" s="2077"/>
      <c r="B1152" s="2078"/>
      <c r="C1152" s="2051"/>
      <c r="D1152" s="2418"/>
      <c r="E1152" s="2686"/>
      <c r="F1152" s="2077"/>
      <c r="G1152" s="2077"/>
      <c r="H1152" s="2077"/>
      <c r="I1152" s="2077"/>
      <c r="J1152" s="2077"/>
      <c r="K1152" s="2080"/>
      <c r="L1152" s="2077"/>
      <c r="M1152" s="2077"/>
      <c r="N1152" s="2556"/>
      <c r="O1152" s="2077"/>
    </row>
    <row r="1153" customFormat="false" ht="25.5" hidden="false" customHeight="false" outlineLevel="0" collapsed="false">
      <c r="A1153" s="2174"/>
      <c r="B1153" s="2175"/>
      <c r="C1153" s="2175"/>
      <c r="D1153" s="2175"/>
      <c r="E1153" s="2175"/>
      <c r="F1153" s="2175"/>
      <c r="G1153" s="2175"/>
      <c r="H1153" s="2175"/>
      <c r="I1153" s="2175"/>
      <c r="J1153" s="2175"/>
      <c r="K1153" s="2175"/>
      <c r="L1153" s="2175"/>
      <c r="M1153" s="2175"/>
      <c r="N1153" s="2556"/>
      <c r="O1153" s="2077"/>
    </row>
    <row r="1154" customFormat="false" ht="15.75" hidden="false" customHeight="false" outlineLevel="0" collapsed="false">
      <c r="A1154" s="2077"/>
      <c r="B1154" s="2078"/>
      <c r="C1154" s="2051"/>
      <c r="D1154" s="2418"/>
      <c r="E1154" s="2686"/>
      <c r="F1154" s="2077"/>
      <c r="G1154" s="2077"/>
      <c r="H1154" s="2077"/>
      <c r="I1154" s="2077"/>
      <c r="J1154" s="2077"/>
      <c r="K1154" s="2080"/>
      <c r="L1154" s="2077"/>
      <c r="M1154" s="2077"/>
      <c r="N1154" s="2556"/>
      <c r="O1154" s="2077"/>
    </row>
    <row r="1155" customFormat="false" ht="15.75" hidden="false" customHeight="false" outlineLevel="0" collapsed="false">
      <c r="A1155" s="2077"/>
      <c r="B1155" s="2078"/>
      <c r="C1155" s="2051"/>
      <c r="D1155" s="2418"/>
      <c r="E1155" s="2686"/>
      <c r="F1155" s="2077"/>
      <c r="G1155" s="2077"/>
      <c r="H1155" s="2077"/>
      <c r="I1155" s="2077"/>
      <c r="J1155" s="2077"/>
      <c r="K1155" s="2080"/>
      <c r="L1155" s="2077"/>
      <c r="M1155" s="2077"/>
      <c r="N1155" s="2556"/>
      <c r="O1155" s="2077"/>
    </row>
    <row r="1156" customFormat="false" ht="31.5" hidden="false" customHeight="false" outlineLevel="0" collapsed="false">
      <c r="A1156" s="2270" t="s">
        <v>3747</v>
      </c>
      <c r="B1156" s="2270"/>
      <c r="C1156" s="2270"/>
      <c r="D1156" s="2270"/>
      <c r="E1156" s="2270"/>
      <c r="F1156" s="2270"/>
      <c r="G1156" s="2270"/>
      <c r="H1156" s="2270"/>
      <c r="I1156" s="2270"/>
      <c r="J1156" s="2270"/>
      <c r="K1156" s="2270"/>
      <c r="L1156" s="2270"/>
      <c r="M1156" s="2270"/>
      <c r="N1156" s="2270"/>
      <c r="O1156" s="1989" t="str">
        <f aca="false">$O$6</f>
        <v>Month June-2023</v>
      </c>
      <c r="R1156" s="1990" t="s">
        <v>1069</v>
      </c>
      <c r="S1156" s="1991" t="str">
        <f aca="false">O1156</f>
        <v>Month June-2023</v>
      </c>
      <c r="T1156" s="1990" t="s">
        <v>1070</v>
      </c>
      <c r="U1156" s="1990" t="s">
        <v>1071</v>
      </c>
      <c r="V1156" s="1990" t="s">
        <v>2997</v>
      </c>
      <c r="W1156" s="1990" t="s">
        <v>1073</v>
      </c>
    </row>
    <row r="1157" customFormat="false" ht="15.75" hidden="false" customHeight="true" outlineLevel="0" collapsed="false">
      <c r="A1157" s="1992" t="s">
        <v>794</v>
      </c>
      <c r="B1157" s="1993" t="s">
        <v>1074</v>
      </c>
      <c r="C1157" s="1994" t="s">
        <v>1075</v>
      </c>
      <c r="D1157" s="1994"/>
      <c r="E1157" s="1994"/>
      <c r="F1157" s="1996" t="s">
        <v>45</v>
      </c>
      <c r="G1157" s="1996" t="s">
        <v>1076</v>
      </c>
      <c r="H1157" s="1996"/>
      <c r="I1157" s="1996"/>
      <c r="J1157" s="1996" t="s">
        <v>29</v>
      </c>
      <c r="K1157" s="1996" t="s">
        <v>1077</v>
      </c>
      <c r="L1157" s="1996"/>
      <c r="M1157" s="1994" t="s">
        <v>1134</v>
      </c>
      <c r="N1157" s="2868"/>
      <c r="O1157" s="1997" t="s">
        <v>479</v>
      </c>
    </row>
    <row r="1158" customFormat="false" ht="15.75" hidden="false" customHeight="false" outlineLevel="0" collapsed="false">
      <c r="A1158" s="1992"/>
      <c r="B1158" s="1993"/>
      <c r="C1158" s="1998" t="s">
        <v>1079</v>
      </c>
      <c r="D1158" s="1998"/>
      <c r="E1158" s="2869" t="s">
        <v>1080</v>
      </c>
      <c r="F1158" s="1996"/>
      <c r="G1158" s="2249" t="n">
        <f aca="false">'NORTH-1'!$H$8</f>
        <v>44929</v>
      </c>
      <c r="H1158" s="2249" t="n">
        <f aca="false">'NORTH-1'!$H$8</f>
        <v>44929</v>
      </c>
      <c r="I1158" s="2000" t="s">
        <v>47</v>
      </c>
      <c r="J1158" s="1996"/>
      <c r="K1158" s="2000" t="s">
        <v>1081</v>
      </c>
      <c r="L1158" s="2000" t="s">
        <v>1082</v>
      </c>
      <c r="M1158" s="1994" t="s">
        <v>1083</v>
      </c>
      <c r="N1158" s="2870" t="s">
        <v>741</v>
      </c>
      <c r="O1158" s="1997"/>
      <c r="S1158" s="1441" t="n">
        <v>15283200.0000001</v>
      </c>
      <c r="T1158" s="1441" t="n">
        <v>15283200.0000001</v>
      </c>
      <c r="U1158" s="1441" t="n">
        <f aca="false">S1158-T1158</f>
        <v>0</v>
      </c>
      <c r="V1158" s="2001" t="n">
        <f aca="false">U1158/T1158*100</f>
        <v>0</v>
      </c>
      <c r="W1158" s="1441" t="str">
        <f aca="false">IF(V1158&gt;40,"FAULT",IF(V1158&lt;-40,"CHECK","OK"))</f>
        <v>OK</v>
      </c>
    </row>
    <row r="1159" customFormat="false" ht="15.75" hidden="false" customHeight="false" outlineLevel="0" collapsed="false">
      <c r="A1159" s="2002" t="n">
        <v>1</v>
      </c>
      <c r="B1159" s="2003" t="n">
        <v>2</v>
      </c>
      <c r="C1159" s="2004" t="n">
        <v>4</v>
      </c>
      <c r="D1159" s="2004"/>
      <c r="E1159" s="2871" t="n">
        <v>5</v>
      </c>
      <c r="F1159" s="2002" t="n">
        <v>7</v>
      </c>
      <c r="G1159" s="2002" t="n">
        <v>9</v>
      </c>
      <c r="H1159" s="2002" t="n">
        <v>9</v>
      </c>
      <c r="I1159" s="2002" t="s">
        <v>1084</v>
      </c>
      <c r="J1159" s="2002" t="n">
        <v>11</v>
      </c>
      <c r="K1159" s="2002" t="s">
        <v>1085</v>
      </c>
      <c r="L1159" s="2002" t="s">
        <v>1086</v>
      </c>
      <c r="M1159" s="2002" t="n">
        <v>14</v>
      </c>
      <c r="N1159" s="2872" t="n">
        <v>15</v>
      </c>
      <c r="O1159" s="2002" t="n">
        <v>16</v>
      </c>
    </row>
    <row r="1160" customFormat="false" ht="15.75" hidden="false" customHeight="false" outlineLevel="0" collapsed="false">
      <c r="A1160" s="2016"/>
      <c r="B1160" s="2008" t="s">
        <v>3189</v>
      </c>
      <c r="C1160" s="2009"/>
      <c r="D1160" s="2009"/>
      <c r="E1160" s="2731"/>
      <c r="F1160" s="2009"/>
      <c r="G1160" s="2009"/>
      <c r="H1160" s="2009"/>
      <c r="I1160" s="2009"/>
      <c r="J1160" s="2009"/>
      <c r="K1160" s="2010"/>
      <c r="L1160" s="2009"/>
      <c r="M1160" s="2013"/>
      <c r="N1160" s="2873"/>
      <c r="O1160" s="2027"/>
    </row>
    <row r="1161" customFormat="false" ht="25.5" hidden="false" customHeight="false" outlineLevel="0" collapsed="false">
      <c r="A1161" s="2176" t="n">
        <f aca="false">A977</f>
        <v>12</v>
      </c>
      <c r="B1161" s="2177" t="str">
        <f aca="false">B977</f>
        <v>33 KV Panchabati BSCIC Feeder (F3)</v>
      </c>
      <c r="C1161" s="2178" t="n">
        <f aca="false">C977</f>
        <v>33</v>
      </c>
      <c r="D1161" s="2179" t="str">
        <f aca="false">D977</f>
        <v>DPDC</v>
      </c>
      <c r="E1161" s="3044" t="str">
        <f aca="false">E977</f>
        <v>H/A030701082-03</v>
      </c>
      <c r="F1161" s="2509" t="n">
        <f aca="false">F977</f>
        <v>1</v>
      </c>
      <c r="G1161" s="2181" t="n">
        <f aca="false">G977</f>
        <v>98984.656</v>
      </c>
      <c r="H1161" s="2181" t="n">
        <f aca="false">H977</f>
        <v>108788.348</v>
      </c>
      <c r="I1161" s="2181" t="n">
        <f aca="false">I977</f>
        <v>9803.692</v>
      </c>
      <c r="J1161" s="2178" t="n">
        <f aca="false">J977</f>
        <v>1000</v>
      </c>
      <c r="K1161" s="2184" t="n">
        <f aca="false">K977</f>
        <v>0</v>
      </c>
      <c r="L1161" s="2186" t="n">
        <f aca="false">L977</f>
        <v>9803692</v>
      </c>
      <c r="M1161" s="2186" t="n">
        <f aca="false">M977</f>
        <v>9812552.21586368</v>
      </c>
      <c r="N1161" s="2214"/>
      <c r="O1161" s="2187"/>
    </row>
    <row r="1162" customFormat="false" ht="15.75" hidden="false" customHeight="false" outlineLevel="0" collapsed="false">
      <c r="A1162" s="2176" t="n">
        <f aca="false">A978</f>
        <v>0</v>
      </c>
      <c r="B1162" s="2177" t="str">
        <f aca="false">B978</f>
        <v>34 KV Panchabati BSCIC Feeder (F3)</v>
      </c>
      <c r="C1162" s="2178" t="n">
        <f aca="false">C978</f>
        <v>33</v>
      </c>
      <c r="D1162" s="2179" t="str">
        <f aca="false">D978</f>
        <v>P. Cell</v>
      </c>
      <c r="E1162" s="3044" t="str">
        <f aca="false">E978</f>
        <v>08993594</v>
      </c>
      <c r="F1162" s="2509" t="n">
        <f aca="false">F978</f>
        <v>1</v>
      </c>
      <c r="G1162" s="2181" t="n">
        <f aca="false">G978</f>
        <v>9619.053</v>
      </c>
      <c r="H1162" s="2181" t="n">
        <f aca="false">H978</f>
        <v>9673.683</v>
      </c>
      <c r="I1162" s="2181" t="n">
        <f aca="false">I978</f>
        <v>54.630000000001</v>
      </c>
      <c r="J1162" s="2178" t="n">
        <f aca="false">J978</f>
        <v>180000</v>
      </c>
      <c r="K1162" s="2184" t="n">
        <f aca="false">K978</f>
        <v>0</v>
      </c>
      <c r="L1162" s="2186" t="n">
        <f aca="false">L978</f>
        <v>9833400.00000018</v>
      </c>
      <c r="M1162" s="2186" t="n">
        <f aca="false">M978</f>
        <v>9842287.06486043</v>
      </c>
      <c r="N1162" s="2214"/>
      <c r="O1162" s="2187"/>
    </row>
    <row r="1163" customFormat="false" ht="15.75" hidden="false" customHeight="false" outlineLevel="0" collapsed="false">
      <c r="A1163" s="2016"/>
      <c r="B1163" s="2008" t="s">
        <v>3277</v>
      </c>
      <c r="C1163" s="2190"/>
      <c r="D1163" s="2191"/>
      <c r="E1163" s="1066"/>
      <c r="F1163" s="2511"/>
      <c r="G1163" s="2193"/>
      <c r="H1163" s="2193"/>
      <c r="I1163" s="2193"/>
      <c r="J1163" s="2142" t="s">
        <v>475</v>
      </c>
      <c r="K1163" s="2130"/>
      <c r="L1163" s="2130" t="n">
        <f aca="false">L1161</f>
        <v>9803692</v>
      </c>
      <c r="M1163" s="2130" t="n">
        <f aca="false">M1161</f>
        <v>9812552.21586368</v>
      </c>
      <c r="N1163" s="2900"/>
      <c r="O1163" s="2027"/>
    </row>
    <row r="1164" customFormat="false" ht="25.5" hidden="false" customHeight="false" outlineLevel="0" collapsed="false">
      <c r="A1164" s="2176" t="n">
        <f aca="false">A440</f>
        <v>12</v>
      </c>
      <c r="B1164" s="2177" t="str">
        <f aca="false">B440</f>
        <v>33 KV Panchabati Bscic (Feeder-2)</v>
      </c>
      <c r="C1164" s="2178" t="n">
        <f aca="false">C440</f>
        <v>33</v>
      </c>
      <c r="D1164" s="2179" t="str">
        <f aca="false">D440</f>
        <v>DPDC</v>
      </c>
      <c r="E1164" s="3044" t="str">
        <f aca="false">E440</f>
        <v>H/A060300263-03</v>
      </c>
      <c r="F1164" s="2509" t="n">
        <f aca="false">F440</f>
        <v>1</v>
      </c>
      <c r="G1164" s="2181" t="n">
        <f aca="false">G440</f>
        <v>55353.737</v>
      </c>
      <c r="H1164" s="2181" t="n">
        <f aca="false">H440</f>
        <v>59915.41</v>
      </c>
      <c r="I1164" s="2181" t="n">
        <f aca="false">I440</f>
        <v>4561.673</v>
      </c>
      <c r="J1164" s="2178" t="n">
        <f aca="false">J440</f>
        <v>1000</v>
      </c>
      <c r="K1164" s="2184" t="n">
        <f aca="false">K440</f>
        <v>0</v>
      </c>
      <c r="L1164" s="2186" t="n">
        <f aca="false">L440</f>
        <v>4561673</v>
      </c>
      <c r="M1164" s="2186" t="n">
        <f aca="false">M440</f>
        <v>4097516.3455721</v>
      </c>
      <c r="N1164" s="2214"/>
      <c r="O1164" s="2187"/>
    </row>
    <row r="1165" customFormat="false" ht="15.75" hidden="false" customHeight="false" outlineLevel="0" collapsed="false">
      <c r="A1165" s="2188" t="n">
        <f aca="false">A441</f>
        <v>0</v>
      </c>
      <c r="B1165" s="2177" t="n">
        <f aca="false">B441</f>
        <v>0</v>
      </c>
      <c r="C1165" s="2178" t="n">
        <f aca="false">C441</f>
        <v>33</v>
      </c>
      <c r="D1165" s="2179" t="str">
        <f aca="false">D441</f>
        <v>P. Cell</v>
      </c>
      <c r="E1165" s="3044" t="str">
        <f aca="false">E441</f>
        <v>08993580</v>
      </c>
      <c r="F1165" s="2509" t="n">
        <f aca="false">F441</f>
        <v>1.5</v>
      </c>
      <c r="G1165" s="2181" t="n">
        <f aca="false">G441</f>
        <v>1313.084</v>
      </c>
      <c r="H1165" s="2181" t="n">
        <f aca="false">H441</f>
        <v>1330.064</v>
      </c>
      <c r="I1165" s="2181" t="n">
        <f aca="false">I441</f>
        <v>16.98</v>
      </c>
      <c r="J1165" s="2178" t="n">
        <f aca="false">J441</f>
        <v>180000</v>
      </c>
      <c r="K1165" s="2184" t="n">
        <f aca="false">K441</f>
        <v>0</v>
      </c>
      <c r="L1165" s="2186" t="n">
        <f aca="false">L441</f>
        <v>4584600</v>
      </c>
      <c r="M1165" s="2186" t="n">
        <f aca="false">M441</f>
        <v>4118110.49102157</v>
      </c>
      <c r="N1165" s="2214"/>
      <c r="O1165" s="2027"/>
    </row>
    <row r="1166" customFormat="false" ht="15.75" hidden="false" customHeight="false" outlineLevel="0" collapsed="false">
      <c r="A1166" s="2016"/>
      <c r="B1166" s="2189"/>
      <c r="C1166" s="2190"/>
      <c r="D1166" s="2191"/>
      <c r="E1166" s="1066"/>
      <c r="F1166" s="2511"/>
      <c r="G1166" s="2193"/>
      <c r="H1166" s="2193"/>
      <c r="I1166" s="2193"/>
      <c r="J1166" s="2142" t="s">
        <v>475</v>
      </c>
      <c r="K1166" s="2130" t="n">
        <f aca="false">K1164+K1162</f>
        <v>0</v>
      </c>
      <c r="L1166" s="2130" t="n">
        <f aca="false">L1164</f>
        <v>4561673</v>
      </c>
      <c r="M1166" s="2130" t="n">
        <f aca="false">M1164</f>
        <v>4097516.3455721</v>
      </c>
      <c r="N1166" s="2900"/>
      <c r="O1166" s="2027"/>
    </row>
    <row r="1167" customFormat="false" ht="23.25" hidden="false" customHeight="true" outlineLevel="0" collapsed="false">
      <c r="A1167" s="2027"/>
      <c r="B1167" s="2008" t="s">
        <v>3748</v>
      </c>
      <c r="C1167" s="2009"/>
      <c r="D1167" s="2009"/>
      <c r="E1167" s="2731"/>
      <c r="F1167" s="2009"/>
      <c r="G1167" s="2009"/>
      <c r="H1167" s="2009"/>
      <c r="I1167" s="2009"/>
      <c r="J1167" s="2195" t="s">
        <v>475</v>
      </c>
      <c r="K1167" s="2196"/>
      <c r="L1167" s="2197" t="n">
        <f aca="false">L1163+L1166</f>
        <v>14365365</v>
      </c>
      <c r="M1167" s="2197" t="n">
        <f aca="false">M1163+M1166</f>
        <v>13910068.5614358</v>
      </c>
      <c r="N1167" s="2873"/>
      <c r="O1167" s="2151"/>
    </row>
    <row r="1168" customFormat="false" ht="15.75" hidden="false" customHeight="false" outlineLevel="0" collapsed="false">
      <c r="A1168" s="2027" t="n">
        <v>3</v>
      </c>
      <c r="B1168" s="2017" t="s">
        <v>3749</v>
      </c>
      <c r="C1168" s="2018" t="n">
        <v>33</v>
      </c>
      <c r="D1168" s="2381" t="s">
        <v>69</v>
      </c>
      <c r="E1168" s="1028" t="s">
        <v>3750</v>
      </c>
      <c r="F1168" s="2071" t="n">
        <v>1</v>
      </c>
      <c r="G1168" s="2212" t="n">
        <v>79891.73473</v>
      </c>
      <c r="H1168" s="2212" t="n">
        <v>80771.768</v>
      </c>
      <c r="I1168" s="2053" t="n">
        <f aca="false">H1168-G1168</f>
        <v>880.03327</v>
      </c>
      <c r="J1168" s="2027" t="n">
        <v>4000</v>
      </c>
      <c r="K1168" s="2024" t="n">
        <f aca="false">F1168*I1168*J1168</f>
        <v>3520133.08</v>
      </c>
      <c r="L1168" s="2128"/>
      <c r="M1168" s="2128"/>
      <c r="N1168" s="2214"/>
      <c r="O1168" s="2151"/>
    </row>
    <row r="1169" customFormat="false" ht="15.75" hidden="false" customHeight="false" outlineLevel="0" collapsed="false">
      <c r="A1169" s="2027" t="n">
        <v>6</v>
      </c>
      <c r="B1169" s="2017" t="s">
        <v>3751</v>
      </c>
      <c r="C1169" s="2018" t="n">
        <v>33</v>
      </c>
      <c r="D1169" s="2382" t="s">
        <v>3752</v>
      </c>
      <c r="E1169" s="1028" t="s">
        <v>3753</v>
      </c>
      <c r="F1169" s="2071" t="n">
        <v>1.5</v>
      </c>
      <c r="G1169" s="2212" t="n">
        <v>113039.175</v>
      </c>
      <c r="H1169" s="2212" t="n">
        <v>113039.175</v>
      </c>
      <c r="I1169" s="2053" t="n">
        <f aca="false">H1169-G1169</f>
        <v>0</v>
      </c>
      <c r="J1169" s="2027" t="n">
        <v>1000</v>
      </c>
      <c r="K1169" s="2024" t="n">
        <f aca="false">F1169*I1169*J1169</f>
        <v>0</v>
      </c>
      <c r="L1169" s="2128"/>
      <c r="M1169" s="2128"/>
      <c r="N1169" s="2214"/>
      <c r="O1169" s="2151"/>
    </row>
    <row r="1170" customFormat="false" ht="15.75" hidden="false" customHeight="false" outlineLevel="0" collapsed="false">
      <c r="A1170" s="2027"/>
      <c r="B1170" s="2017"/>
      <c r="C1170" s="2018" t="n">
        <v>33</v>
      </c>
      <c r="D1170" s="2383" t="s">
        <v>3061</v>
      </c>
      <c r="E1170" s="1028" t="s">
        <v>3754</v>
      </c>
      <c r="F1170" s="2071" t="n">
        <v>1</v>
      </c>
      <c r="G1170" s="2212" t="n">
        <v>4034.087</v>
      </c>
      <c r="H1170" s="2212" t="n">
        <v>4085.7267</v>
      </c>
      <c r="I1170" s="2053" t="n">
        <f aca="false">H1170-G1170</f>
        <v>51.6397000000002</v>
      </c>
      <c r="J1170" s="2027" t="n">
        <v>180000</v>
      </c>
      <c r="K1170" s="2024" t="n">
        <f aca="false">F1170*I1170*J1170</f>
        <v>9295146.00000003</v>
      </c>
      <c r="L1170" s="2128"/>
      <c r="M1170" s="2128"/>
      <c r="N1170" s="2214"/>
      <c r="O1170" s="2151"/>
    </row>
    <row r="1171" customFormat="false" ht="15.75" hidden="false" customHeight="false" outlineLevel="0" collapsed="false">
      <c r="A1171" s="2027"/>
      <c r="B1171" s="2189"/>
      <c r="C1171" s="2190"/>
      <c r="D1171" s="2191"/>
      <c r="E1171" s="1066"/>
      <c r="F1171" s="2511"/>
      <c r="G1171" s="2193"/>
      <c r="H1171" s="2193" t="n">
        <v>0</v>
      </c>
      <c r="I1171" s="2204"/>
      <c r="J1171" s="2142" t="s">
        <v>475</v>
      </c>
      <c r="K1171" s="2130" t="n">
        <f aca="false">K1169+K1168</f>
        <v>3520133.08</v>
      </c>
      <c r="L1171" s="2130" t="n">
        <f aca="false">SUM(L1168:L1170)</f>
        <v>0</v>
      </c>
      <c r="M1171" s="2130" t="n">
        <f aca="false">SUM(M1168:M1170)</f>
        <v>0</v>
      </c>
      <c r="N1171" s="2915"/>
      <c r="O1171" s="2151"/>
    </row>
    <row r="1172" customFormat="false" ht="15.75" hidden="false" customHeight="false" outlineLevel="0" collapsed="false">
      <c r="A1172" s="2027"/>
      <c r="B1172" s="2058" t="s">
        <v>3755</v>
      </c>
      <c r="C1172" s="2059"/>
      <c r="D1172" s="2059"/>
      <c r="E1172" s="2780"/>
      <c r="F1172" s="2059"/>
      <c r="G1172" s="2059"/>
      <c r="H1172" s="2059" t="n">
        <v>0</v>
      </c>
      <c r="I1172" s="2059"/>
      <c r="J1172" s="2059"/>
      <c r="K1172" s="2060"/>
      <c r="L1172" s="2059"/>
      <c r="M1172" s="2063"/>
      <c r="N1172" s="2843"/>
      <c r="O1172" s="2015"/>
    </row>
    <row r="1173" customFormat="false" ht="15.75" hidden="false" customHeight="false" outlineLevel="0" collapsed="false">
      <c r="A1173" s="2027"/>
      <c r="B1173" s="2017" t="s">
        <v>1251</v>
      </c>
      <c r="C1173" s="2018" t="n">
        <v>33</v>
      </c>
      <c r="D1173" s="2065" t="s">
        <v>1108</v>
      </c>
      <c r="E1173" s="2919"/>
      <c r="F1173" s="2071"/>
      <c r="G1173" s="2022"/>
      <c r="H1173" s="2022" t="n">
        <v>0</v>
      </c>
      <c r="I1173" s="2022"/>
      <c r="J1173" s="2027"/>
      <c r="K1173" s="2024"/>
      <c r="L1173" s="2029" t="n">
        <f aca="false">J1173*I1173*F1173</f>
        <v>0</v>
      </c>
      <c r="M1173" s="2025"/>
      <c r="N1173" s="2024"/>
      <c r="O1173" s="2027"/>
    </row>
    <row r="1174" customFormat="false" ht="15.75" hidden="false" customHeight="false" outlineLevel="0" collapsed="false">
      <c r="A1174" s="2027"/>
      <c r="B1174" s="2017" t="s">
        <v>1252</v>
      </c>
      <c r="C1174" s="2018" t="n">
        <v>33</v>
      </c>
      <c r="D1174" s="2065"/>
      <c r="E1174" s="2919"/>
      <c r="F1174" s="2071"/>
      <c r="G1174" s="2022"/>
      <c r="H1174" s="2022" t="n">
        <v>0</v>
      </c>
      <c r="I1174" s="2022"/>
      <c r="J1174" s="2027"/>
      <c r="K1174" s="2024"/>
      <c r="L1174" s="2029" t="n">
        <f aca="false">J1174*I1174*F1174</f>
        <v>0</v>
      </c>
      <c r="M1174" s="2029"/>
      <c r="N1174" s="2071"/>
      <c r="O1174" s="2027"/>
    </row>
    <row r="1175" customFormat="false" ht="15.75" hidden="false" customHeight="false" outlineLevel="0" collapsed="false">
      <c r="A1175" s="2027"/>
      <c r="B1175" s="2037"/>
      <c r="C1175" s="2038"/>
      <c r="D1175" s="2038"/>
      <c r="E1175" s="2728"/>
      <c r="F1175" s="2041"/>
      <c r="G1175" s="2041"/>
      <c r="H1175" s="2041" t="n">
        <v>0</v>
      </c>
      <c r="I1175" s="2041"/>
      <c r="J1175" s="2037" t="s">
        <v>1110</v>
      </c>
      <c r="K1175" s="2068"/>
      <c r="L1175" s="2076" t="n">
        <f aca="false">SUM(L1173:L1174)</f>
        <v>0</v>
      </c>
      <c r="M1175" s="2055"/>
      <c r="N1175" s="2027"/>
      <c r="O1175" s="2027"/>
    </row>
    <row r="1176" customFormat="false" ht="15.75" hidden="false" customHeight="false" outlineLevel="0" collapsed="false">
      <c r="A1176" s="2027"/>
      <c r="B1176" s="2189"/>
      <c r="C1176" s="2190"/>
      <c r="D1176" s="2191"/>
      <c r="E1176" s="1066"/>
      <c r="F1176" s="2511"/>
      <c r="G1176" s="2193"/>
      <c r="H1176" s="2193" t="n">
        <v>0</v>
      </c>
      <c r="I1176" s="2204"/>
      <c r="J1176" s="2142"/>
      <c r="K1176" s="2207"/>
      <c r="L1176" s="2130"/>
      <c r="M1176" s="2130"/>
      <c r="N1176" s="2915"/>
      <c r="O1176" s="2151"/>
    </row>
    <row r="1177" customFormat="false" ht="15.75" hidden="false" customHeight="false" outlineLevel="0" collapsed="false">
      <c r="A1177" s="2132"/>
      <c r="B1177" s="2058" t="s">
        <v>3756</v>
      </c>
      <c r="C1177" s="2059"/>
      <c r="D1177" s="2059"/>
      <c r="E1177" s="2780"/>
      <c r="F1177" s="2059"/>
      <c r="G1177" s="2059"/>
      <c r="H1177" s="2059" t="n">
        <v>0</v>
      </c>
      <c r="I1177" s="2059"/>
      <c r="J1177" s="2208"/>
      <c r="K1177" s="2209"/>
      <c r="L1177" s="2210"/>
      <c r="M1177" s="2210"/>
      <c r="N1177" s="2843"/>
      <c r="O1177" s="2151"/>
    </row>
    <row r="1178" customFormat="false" ht="25.5" hidden="false" customHeight="true" outlineLevel="0" collapsed="false">
      <c r="A1178" s="2027" t="n">
        <v>5</v>
      </c>
      <c r="B1178" s="2017" t="s">
        <v>3757</v>
      </c>
      <c r="C1178" s="2018" t="n">
        <v>33</v>
      </c>
      <c r="D1178" s="2070" t="s">
        <v>3752</v>
      </c>
      <c r="E1178" s="1028" t="s">
        <v>3758</v>
      </c>
      <c r="F1178" s="2071" t="n">
        <v>1</v>
      </c>
      <c r="G1178" s="2212"/>
      <c r="H1178" s="2212" t="n">
        <v>0</v>
      </c>
      <c r="I1178" s="2212" t="n">
        <f aca="false">H1178-G1178</f>
        <v>0</v>
      </c>
      <c r="J1178" s="2213" t="n">
        <v>1000</v>
      </c>
      <c r="K1178" s="2214"/>
      <c r="L1178" s="2128" t="n">
        <f aca="false">F1178*I1178*J1178</f>
        <v>0</v>
      </c>
      <c r="M1178" s="2128"/>
      <c r="N1178" s="2136"/>
      <c r="O1178" s="2151"/>
    </row>
    <row r="1179" customFormat="false" ht="25.5" hidden="false" customHeight="true" outlineLevel="0" collapsed="false">
      <c r="A1179" s="2027"/>
      <c r="B1179" s="2017"/>
      <c r="C1179" s="2018" t="n">
        <v>33</v>
      </c>
      <c r="D1179" s="2070" t="s">
        <v>3061</v>
      </c>
      <c r="E1179" s="1028" t="s">
        <v>3759</v>
      </c>
      <c r="F1179" s="2071" t="n">
        <v>1</v>
      </c>
      <c r="G1179" s="2212" t="n">
        <v>4246.9223</v>
      </c>
      <c r="H1179" s="2212" t="n">
        <v>4271.1911</v>
      </c>
      <c r="I1179" s="2212" t="n">
        <f aca="false">H1179-G1179</f>
        <v>24.2687999999998</v>
      </c>
      <c r="J1179" s="2213" t="n">
        <v>180000</v>
      </c>
      <c r="K1179" s="2214"/>
      <c r="L1179" s="2128" t="n">
        <f aca="false">F1179*I1179*J1179</f>
        <v>4368383.99999997</v>
      </c>
      <c r="M1179" s="2128"/>
      <c r="N1179" s="2136"/>
      <c r="O1179" s="2151"/>
    </row>
    <row r="1180" customFormat="false" ht="25.5" hidden="false" customHeight="true" outlineLevel="0" collapsed="false">
      <c r="A1180" s="2027" t="n">
        <v>7</v>
      </c>
      <c r="B1180" s="2017" t="s">
        <v>3760</v>
      </c>
      <c r="C1180" s="2018" t="n">
        <v>33</v>
      </c>
      <c r="D1180" s="2070" t="s">
        <v>3752</v>
      </c>
      <c r="E1180" s="1028" t="s">
        <v>3761</v>
      </c>
      <c r="F1180" s="2071" t="n">
        <v>1</v>
      </c>
      <c r="G1180" s="2212" t="n">
        <v>29604.1</v>
      </c>
      <c r="H1180" s="2212" t="n">
        <v>34464.969</v>
      </c>
      <c r="I1180" s="2212" t="n">
        <f aca="false">H1180-G1180</f>
        <v>4860.869</v>
      </c>
      <c r="J1180" s="2213" t="n">
        <v>1000</v>
      </c>
      <c r="K1180" s="2214"/>
      <c r="L1180" s="2128" t="n">
        <f aca="false">F1180*I1180*J1180</f>
        <v>4860869</v>
      </c>
      <c r="M1180" s="2128"/>
      <c r="N1180" s="2136"/>
      <c r="O1180" s="2151"/>
    </row>
    <row r="1181" customFormat="false" ht="15.75" hidden="false" customHeight="false" outlineLevel="0" collapsed="false">
      <c r="A1181" s="2027"/>
      <c r="B1181" s="2017"/>
      <c r="C1181" s="2018" t="n">
        <v>33</v>
      </c>
      <c r="D1181" s="2070" t="s">
        <v>3061</v>
      </c>
      <c r="E1181" s="1028" t="s">
        <v>3762</v>
      </c>
      <c r="F1181" s="2071" t="n">
        <v>1</v>
      </c>
      <c r="G1181" s="2212" t="n">
        <v>4374.8683</v>
      </c>
      <c r="H1181" s="2212" t="n">
        <v>4424.2755</v>
      </c>
      <c r="I1181" s="2212" t="n">
        <f aca="false">H1181-G1181</f>
        <v>49.4071999999997</v>
      </c>
      <c r="J1181" s="2213" t="n">
        <v>90000</v>
      </c>
      <c r="K1181" s="2214"/>
      <c r="L1181" s="2128" t="n">
        <f aca="false">F1181*I1181*J1181</f>
        <v>4446647.99999997</v>
      </c>
      <c r="M1181" s="2128"/>
      <c r="N1181" s="2136"/>
      <c r="O1181" s="2151"/>
    </row>
    <row r="1182" customFormat="false" ht="15.75" hidden="false" customHeight="false" outlineLevel="0" collapsed="false">
      <c r="A1182" s="2027" t="n">
        <v>8</v>
      </c>
      <c r="B1182" s="2017" t="s">
        <v>3763</v>
      </c>
      <c r="C1182" s="2018" t="n">
        <v>33</v>
      </c>
      <c r="D1182" s="2070" t="s">
        <v>69</v>
      </c>
      <c r="E1182" s="1028" t="s">
        <v>3764</v>
      </c>
      <c r="F1182" s="2071" t="n">
        <v>1</v>
      </c>
      <c r="G1182" s="2212" t="n">
        <v>415710.12899</v>
      </c>
      <c r="H1182" s="2212" t="n">
        <v>420502.76</v>
      </c>
      <c r="I1182" s="2212" t="n">
        <f aca="false">H1182-G1182</f>
        <v>4792.63101000001</v>
      </c>
      <c r="J1182" s="2213" t="n">
        <v>1000</v>
      </c>
      <c r="K1182" s="2214"/>
      <c r="L1182" s="2128" t="n">
        <f aca="false">F1182*I1182*J1182</f>
        <v>4792631.01000001</v>
      </c>
      <c r="M1182" s="2128"/>
      <c r="N1182" s="2136"/>
      <c r="O1182" s="2151"/>
    </row>
    <row r="1183" customFormat="false" ht="15.75" hidden="false" customHeight="false" outlineLevel="0" collapsed="false">
      <c r="A1183" s="2132"/>
      <c r="B1183" s="2142"/>
      <c r="C1183" s="2143"/>
      <c r="D1183" s="2143"/>
      <c r="E1183" s="2932"/>
      <c r="F1183" s="2145"/>
      <c r="G1183" s="2145"/>
      <c r="H1183" s="2145"/>
      <c r="I1183" s="2145"/>
      <c r="J1183" s="2142" t="s">
        <v>475</v>
      </c>
      <c r="K1183" s="2121"/>
      <c r="L1183" s="2130" t="n">
        <f aca="false">L1182+L1180+L1179</f>
        <v>14021884.01</v>
      </c>
      <c r="M1183" s="2130" t="n">
        <f aca="false">SUM(M1178:M1182)</f>
        <v>0</v>
      </c>
      <c r="N1183" s="2325" t="n">
        <f aca="false">(M1183-L1183)/L1183*100</f>
        <v>-100</v>
      </c>
      <c r="O1183" s="2151"/>
    </row>
    <row r="1184" customFormat="false" ht="16.5" hidden="false" customHeight="false" outlineLevel="0" collapsed="false">
      <c r="A1184" s="2080"/>
      <c r="B1184" s="2217"/>
      <c r="C1184" s="2218"/>
      <c r="D1184" s="2218"/>
      <c r="E1184" s="2933"/>
      <c r="F1184" s="2220"/>
      <c r="G1184" s="2220"/>
      <c r="H1184" s="2220"/>
      <c r="I1184" s="2220"/>
      <c r="J1184" s="2217"/>
      <c r="K1184" s="2221"/>
      <c r="L1184" s="2222"/>
      <c r="M1184" s="2222"/>
      <c r="N1184" s="2900"/>
      <c r="O1184" s="2223"/>
    </row>
    <row r="1185" customFormat="false" ht="15.75" hidden="false" customHeight="false" outlineLevel="0" collapsed="false">
      <c r="A1185" s="2080"/>
      <c r="B1185" s="2081" t="s">
        <v>1258</v>
      </c>
      <c r="C1185" s="2081"/>
      <c r="D1185" s="2082" t="s">
        <v>212</v>
      </c>
      <c r="F1185" s="2083" t="s">
        <v>1259</v>
      </c>
      <c r="G1185" s="2083"/>
      <c r="H1185" s="2083"/>
      <c r="I1185" s="2082" t="s">
        <v>212</v>
      </c>
      <c r="J1185" s="2077"/>
      <c r="K1185" s="2084" t="s">
        <v>1260</v>
      </c>
      <c r="L1185" s="2084"/>
      <c r="M1185" s="2085" t="s">
        <v>212</v>
      </c>
      <c r="N1185" s="2900"/>
      <c r="O1185" s="2223"/>
    </row>
    <row r="1186" customFormat="false" ht="15.75" hidden="false" customHeight="false" outlineLevel="0" collapsed="false">
      <c r="A1186" s="2080"/>
      <c r="B1186" s="2086" t="str">
        <f aca="false">B1160</f>
        <v>SITALAKHYA 33 KV SIDE</v>
      </c>
      <c r="C1186" s="2086"/>
      <c r="D1186" s="2089" t="n">
        <f aca="false">M1163</f>
        <v>9812552.21586368</v>
      </c>
      <c r="F1186" s="2088" t="s">
        <v>1124</v>
      </c>
      <c r="G1186" s="2088"/>
      <c r="H1186" s="2088"/>
      <c r="I1186" s="2224" t="n">
        <f aca="false">L1175</f>
        <v>0</v>
      </c>
      <c r="J1186" s="2077"/>
      <c r="K1186" s="2225" t="str">
        <f aca="false">F1187</f>
        <v>33 KV NET IMPORT</v>
      </c>
      <c r="L1186" s="2225"/>
      <c r="M1186" s="2091" t="n">
        <f aca="false">I1187</f>
        <v>13910068.5614358</v>
      </c>
      <c r="N1186" s="2900"/>
      <c r="O1186" s="2223"/>
    </row>
    <row r="1187" customFormat="false" ht="15.75" hidden="false" customHeight="false" outlineLevel="0" collapsed="false">
      <c r="A1187" s="2080"/>
      <c r="B1187" s="2086" t="str">
        <f aca="false">B1163</f>
        <v>MATUAIL 33 KV SIDE</v>
      </c>
      <c r="C1187" s="2086"/>
      <c r="D1187" s="2226" t="n">
        <f aca="false">M1166</f>
        <v>4097516.3455721</v>
      </c>
      <c r="F1187" s="2088" t="s">
        <v>1259</v>
      </c>
      <c r="G1187" s="2088"/>
      <c r="H1187" s="2088"/>
      <c r="I1187" s="2224" t="n">
        <f aca="false">D1190-I1186</f>
        <v>13910068.5614358</v>
      </c>
      <c r="J1187" s="2077"/>
      <c r="K1187" s="2227" t="s">
        <v>1261</v>
      </c>
      <c r="L1187" s="2227"/>
      <c r="M1187" s="2224" t="n">
        <f aca="false">L1183</f>
        <v>14021884.01</v>
      </c>
      <c r="N1187" s="2900"/>
      <c r="O1187" s="2223"/>
    </row>
    <row r="1188" customFormat="false" ht="15.75" hidden="false" customHeight="false" outlineLevel="0" collapsed="false">
      <c r="A1188" s="2080"/>
      <c r="B1188" s="2086"/>
      <c r="C1188" s="2086"/>
      <c r="D1188" s="2092"/>
      <c r="J1188" s="2077"/>
      <c r="K1188" s="2088" t="s">
        <v>1262</v>
      </c>
      <c r="L1188" s="2088"/>
      <c r="M1188" s="2224" t="n">
        <f aca="false">M1186-M1187</f>
        <v>-111815.448564207</v>
      </c>
      <c r="N1188" s="2900"/>
      <c r="O1188" s="2223"/>
    </row>
    <row r="1189" customFormat="false" ht="16.5" hidden="false" customHeight="false" outlineLevel="0" collapsed="false">
      <c r="A1189" s="2080"/>
      <c r="B1189" s="2086"/>
      <c r="C1189" s="2086"/>
      <c r="D1189" s="2095"/>
      <c r="J1189" s="2077"/>
      <c r="K1189" s="2228" t="s">
        <v>1131</v>
      </c>
      <c r="L1189" s="2228"/>
      <c r="M1189" s="2097" t="n">
        <f aca="false">M1188/M1186</f>
        <v>-0.00803845416507895</v>
      </c>
      <c r="N1189" s="2900"/>
      <c r="O1189" s="2223"/>
    </row>
    <row r="1190" customFormat="false" ht="16.5" hidden="false" customHeight="false" outlineLevel="0" collapsed="false">
      <c r="A1190" s="2080"/>
      <c r="B1190" s="2229" t="s">
        <v>1263</v>
      </c>
      <c r="C1190" s="2229"/>
      <c r="D1190" s="2230" t="n">
        <f aca="false">SUM(D1186:D1189)</f>
        <v>13910068.5614358</v>
      </c>
      <c r="F1190" s="2077"/>
      <c r="G1190" s="2077"/>
      <c r="H1190" s="2077"/>
      <c r="I1190" s="2077"/>
      <c r="J1190" s="2077"/>
      <c r="K1190" s="2080"/>
      <c r="L1190" s="2077"/>
      <c r="M1190" s="2077"/>
      <c r="N1190" s="2900"/>
      <c r="O1190" s="2223"/>
    </row>
    <row r="1191" customFormat="false" ht="15.75" hidden="false" customHeight="false" outlineLevel="0" collapsed="false">
      <c r="A1191" s="2080"/>
      <c r="B1191" s="2217"/>
      <c r="C1191" s="2218"/>
      <c r="D1191" s="2218"/>
      <c r="E1191" s="2933"/>
      <c r="F1191" s="2220"/>
      <c r="G1191" s="2220"/>
      <c r="H1191" s="2220"/>
      <c r="I1191" s="2220"/>
      <c r="J1191" s="2217"/>
      <c r="K1191" s="2221"/>
      <c r="L1191" s="2222"/>
      <c r="M1191" s="2222"/>
      <c r="N1191" s="2900"/>
      <c r="O1191" s="2223"/>
    </row>
    <row r="1192" customFormat="false" ht="15.75" hidden="false" customHeight="false" outlineLevel="0" collapsed="false">
      <c r="A1192" s="2077"/>
      <c r="B1192" s="2051"/>
      <c r="C1192" s="2077"/>
      <c r="D1192" s="2516"/>
      <c r="E1192" s="2936"/>
      <c r="F1192" s="2077"/>
      <c r="G1192" s="2077"/>
      <c r="H1192" s="2077"/>
      <c r="I1192" s="2077"/>
      <c r="J1192" s="2077"/>
      <c r="K1192" s="2080"/>
      <c r="L1192" s="2077"/>
      <c r="M1192" s="2077"/>
      <c r="N1192" s="2556"/>
      <c r="O1192" s="2077"/>
    </row>
    <row r="1193" customFormat="false" ht="15.75" hidden="false" customHeight="false" outlineLevel="0" collapsed="false">
      <c r="A1193" s="2077"/>
      <c r="B1193" s="2051"/>
      <c r="C1193" s="2077"/>
      <c r="D1193" s="2516"/>
      <c r="E1193" s="2936"/>
      <c r="F1193" s="2077"/>
      <c r="G1193" s="2077"/>
      <c r="H1193" s="2077"/>
      <c r="I1193" s="2077"/>
      <c r="J1193" s="2077"/>
      <c r="K1193" s="2080"/>
      <c r="L1193" s="2077"/>
      <c r="M1193" s="2077"/>
      <c r="N1193" s="2556"/>
      <c r="O1193" s="2077"/>
    </row>
    <row r="1194" customFormat="false" ht="31.5" hidden="false" customHeight="false" outlineLevel="0" collapsed="false">
      <c r="A1194" s="2270" t="s">
        <v>3765</v>
      </c>
      <c r="B1194" s="2270"/>
      <c r="C1194" s="2270"/>
      <c r="D1194" s="2270"/>
      <c r="E1194" s="2270"/>
      <c r="F1194" s="2270"/>
      <c r="G1194" s="2270"/>
      <c r="H1194" s="2270"/>
      <c r="I1194" s="2270"/>
      <c r="J1194" s="2270"/>
      <c r="K1194" s="2270"/>
      <c r="L1194" s="2270"/>
      <c r="M1194" s="2270"/>
      <c r="N1194" s="2270"/>
      <c r="O1194" s="1989" t="str">
        <f aca="false">$O$6</f>
        <v>Month June-2023</v>
      </c>
      <c r="R1194" s="1990" t="s">
        <v>1069</v>
      </c>
      <c r="S1194" s="1991" t="str">
        <f aca="false">O1194</f>
        <v>Month June-2023</v>
      </c>
      <c r="T1194" s="1990" t="s">
        <v>1070</v>
      </c>
      <c r="U1194" s="1990" t="s">
        <v>1071</v>
      </c>
      <c r="V1194" s="1990" t="s">
        <v>2997</v>
      </c>
      <c r="W1194" s="1990" t="s">
        <v>1073</v>
      </c>
    </row>
    <row r="1195" customFormat="false" ht="15.75" hidden="false" customHeight="true" outlineLevel="0" collapsed="false">
      <c r="A1195" s="1992" t="s">
        <v>794</v>
      </c>
      <c r="B1195" s="1993" t="s">
        <v>1074</v>
      </c>
      <c r="C1195" s="1994" t="s">
        <v>1075</v>
      </c>
      <c r="D1195" s="1994"/>
      <c r="E1195" s="1994"/>
      <c r="F1195" s="1996" t="s">
        <v>45</v>
      </c>
      <c r="G1195" s="1996" t="s">
        <v>1076</v>
      </c>
      <c r="H1195" s="1996"/>
      <c r="I1195" s="1996"/>
      <c r="J1195" s="1996" t="s">
        <v>29</v>
      </c>
      <c r="K1195" s="1996" t="s">
        <v>1077</v>
      </c>
      <c r="L1195" s="1996"/>
      <c r="M1195" s="1994" t="s">
        <v>1134</v>
      </c>
      <c r="N1195" s="2868"/>
      <c r="O1195" s="1997" t="s">
        <v>479</v>
      </c>
    </row>
    <row r="1196" customFormat="false" ht="15.75" hidden="false" customHeight="false" outlineLevel="0" collapsed="false">
      <c r="A1196" s="1992"/>
      <c r="B1196" s="1993"/>
      <c r="C1196" s="1998" t="s">
        <v>1079</v>
      </c>
      <c r="D1196" s="1998"/>
      <c r="E1196" s="2869" t="s">
        <v>1080</v>
      </c>
      <c r="F1196" s="1996"/>
      <c r="G1196" s="2249" t="n">
        <f aca="false">'NORTH-1'!$H$8</f>
        <v>44929</v>
      </c>
      <c r="H1196" s="2249" t="n">
        <f aca="false">'NORTH-1'!$H$8</f>
        <v>44929</v>
      </c>
      <c r="I1196" s="2000" t="s">
        <v>47</v>
      </c>
      <c r="J1196" s="1996"/>
      <c r="K1196" s="2000" t="s">
        <v>1081</v>
      </c>
      <c r="L1196" s="2000" t="s">
        <v>1082</v>
      </c>
      <c r="M1196" s="1994" t="s">
        <v>1083</v>
      </c>
      <c r="N1196" s="2870" t="s">
        <v>741</v>
      </c>
      <c r="O1196" s="1997"/>
      <c r="S1196" s="1441" t="n">
        <v>15283200.0000001</v>
      </c>
      <c r="T1196" s="1441" t="n">
        <v>15283200.0000001</v>
      </c>
      <c r="U1196" s="1441" t="n">
        <f aca="false">S1196-T1196</f>
        <v>0</v>
      </c>
      <c r="V1196" s="2001" t="n">
        <f aca="false">U1196/T1196*100</f>
        <v>0</v>
      </c>
      <c r="W1196" s="1441" t="str">
        <f aca="false">IF(V1196&gt;40,"FAULT",IF(V1196&lt;-40,"CHECK","OK"))</f>
        <v>OK</v>
      </c>
    </row>
    <row r="1197" customFormat="false" ht="15.75" hidden="false" customHeight="false" outlineLevel="0" collapsed="false">
      <c r="A1197" s="2002" t="n">
        <v>1</v>
      </c>
      <c r="B1197" s="2003" t="n">
        <v>2</v>
      </c>
      <c r="C1197" s="2004" t="n">
        <v>4</v>
      </c>
      <c r="D1197" s="2004"/>
      <c r="E1197" s="2871" t="n">
        <v>5</v>
      </c>
      <c r="F1197" s="2002" t="n">
        <v>7</v>
      </c>
      <c r="G1197" s="2002" t="n">
        <v>9</v>
      </c>
      <c r="H1197" s="2002" t="n">
        <v>9</v>
      </c>
      <c r="I1197" s="2002" t="s">
        <v>1084</v>
      </c>
      <c r="J1197" s="2002" t="n">
        <v>11</v>
      </c>
      <c r="K1197" s="2002" t="s">
        <v>1085</v>
      </c>
      <c r="L1197" s="2002" t="s">
        <v>1086</v>
      </c>
      <c r="M1197" s="2002" t="n">
        <v>14</v>
      </c>
      <c r="N1197" s="2872" t="n">
        <v>15</v>
      </c>
      <c r="O1197" s="2002" t="n">
        <v>16</v>
      </c>
      <c r="U1197" s="1441"/>
      <c r="V1197" s="2001"/>
      <c r="W1197" s="1441"/>
    </row>
    <row r="1198" customFormat="false" ht="15.75" hidden="false" customHeight="false" outlineLevel="0" collapsed="false">
      <c r="A1198" s="2016"/>
      <c r="B1198" s="2008" t="s">
        <v>3766</v>
      </c>
      <c r="C1198" s="2009"/>
      <c r="D1198" s="2009"/>
      <c r="E1198" s="2731"/>
      <c r="F1198" s="2009"/>
      <c r="G1198" s="2009"/>
      <c r="H1198" s="2009"/>
      <c r="I1198" s="2009"/>
      <c r="J1198" s="2009"/>
      <c r="K1198" s="2010"/>
      <c r="L1198" s="2009"/>
      <c r="M1198" s="2013"/>
      <c r="N1198" s="2873"/>
      <c r="O1198" s="2027"/>
      <c r="U1198" s="1441"/>
      <c r="V1198" s="2001"/>
      <c r="W1198" s="1441"/>
    </row>
    <row r="1199" customFormat="false" ht="15.75" hidden="false" customHeight="false" outlineLevel="0" collapsed="false">
      <c r="A1199" s="2016" t="n">
        <v>9</v>
      </c>
      <c r="B1199" s="2017" t="s">
        <v>3767</v>
      </c>
      <c r="C1199" s="2018" t="n">
        <v>11</v>
      </c>
      <c r="D1199" s="2381"/>
      <c r="E1199" s="1028" t="n">
        <v>51426632</v>
      </c>
      <c r="F1199" s="2071" t="n">
        <v>1</v>
      </c>
      <c r="G1199" s="2212" t="n">
        <v>3618652</v>
      </c>
      <c r="H1199" s="2212" t="n">
        <v>3672086</v>
      </c>
      <c r="I1199" s="2212" t="n">
        <f aca="false">H1199-G1199</f>
        <v>53434</v>
      </c>
      <c r="J1199" s="2027" t="n">
        <v>90</v>
      </c>
      <c r="K1199" s="2024" t="n">
        <f aca="false">F1199*I1199*J1199</f>
        <v>4809060</v>
      </c>
      <c r="L1199" s="2128"/>
      <c r="M1199" s="2128" t="n">
        <f aca="false">K1199*$I$1187/$K$1202</f>
        <v>4729887.50091802</v>
      </c>
      <c r="N1199" s="2214"/>
      <c r="O1199" s="2027"/>
      <c r="U1199" s="1441"/>
      <c r="V1199" s="2001"/>
      <c r="W1199" s="1441"/>
    </row>
    <row r="1200" customFormat="false" ht="15.75" hidden="false" customHeight="false" outlineLevel="0" collapsed="false">
      <c r="A1200" s="2016" t="n">
        <v>16</v>
      </c>
      <c r="B1200" s="2017" t="s">
        <v>3768</v>
      </c>
      <c r="C1200" s="2018" t="n">
        <v>11</v>
      </c>
      <c r="D1200" s="2382"/>
      <c r="E1200" s="1028" t="s">
        <v>3769</v>
      </c>
      <c r="F1200" s="2071" t="n">
        <v>1</v>
      </c>
      <c r="G1200" s="2212" t="n">
        <v>3735.4904</v>
      </c>
      <c r="H1200" s="2212" t="n">
        <v>3789.2958</v>
      </c>
      <c r="I1200" s="2212" t="n">
        <f aca="false">H1200-G1200</f>
        <v>53.8053999999997</v>
      </c>
      <c r="J1200" s="2027" t="n">
        <v>90000</v>
      </c>
      <c r="K1200" s="2024" t="n">
        <f aca="false">F1200*I1200*J1200</f>
        <v>4842485.99999998</v>
      </c>
      <c r="L1200" s="2128"/>
      <c r="M1200" s="2128" t="n">
        <f aca="false">K1200*$I$1187/$K$1202</f>
        <v>4762763.2021165</v>
      </c>
      <c r="N1200" s="2214"/>
      <c r="O1200" s="2027"/>
      <c r="U1200" s="1441"/>
      <c r="V1200" s="2001"/>
      <c r="W1200" s="1441"/>
    </row>
    <row r="1201" customFormat="false" ht="15.75" hidden="false" customHeight="false" outlineLevel="0" collapsed="false">
      <c r="A1201" s="2016" t="n">
        <v>22</v>
      </c>
      <c r="B1201" s="2017" t="s">
        <v>3312</v>
      </c>
      <c r="C1201" s="2018" t="n">
        <v>11</v>
      </c>
      <c r="D1201" s="2383"/>
      <c r="E1201" s="1028" t="n">
        <v>51426630</v>
      </c>
      <c r="F1201" s="2071" t="n">
        <v>1</v>
      </c>
      <c r="G1201" s="2212" t="n">
        <v>3927014</v>
      </c>
      <c r="H1201" s="2212" t="n">
        <v>3976918</v>
      </c>
      <c r="I1201" s="2212" t="n">
        <f aca="false">H1201-G1201</f>
        <v>49904</v>
      </c>
      <c r="J1201" s="2027" t="n">
        <v>90</v>
      </c>
      <c r="K1201" s="2024" t="n">
        <f aca="false">J1201*F1201*I1201</f>
        <v>4491360</v>
      </c>
      <c r="L1201" s="2128"/>
      <c r="M1201" s="2128" t="n">
        <f aca="false">K1201*$I$1187/$K$1202</f>
        <v>4417417.85840126</v>
      </c>
      <c r="N1201" s="2214"/>
      <c r="O1201" s="2027"/>
      <c r="U1201" s="1441"/>
      <c r="V1201" s="2001"/>
      <c r="W1201" s="1441"/>
    </row>
    <row r="1202" customFormat="false" ht="15.75" hidden="false" customHeight="false" outlineLevel="0" collapsed="false">
      <c r="A1202" s="2016"/>
      <c r="B1202" s="2189"/>
      <c r="C1202" s="2190"/>
      <c r="D1202" s="2191"/>
      <c r="E1202" s="1066"/>
      <c r="F1202" s="2511"/>
      <c r="G1202" s="2193"/>
      <c r="H1202" s="2193" t="n">
        <v>0</v>
      </c>
      <c r="I1202" s="2193"/>
      <c r="J1202" s="2234" t="s">
        <v>475</v>
      </c>
      <c r="K1202" s="2121" t="n">
        <f aca="false">SUM(K1199:K1201)</f>
        <v>14142906</v>
      </c>
      <c r="L1202" s="2235"/>
      <c r="M1202" s="2130" t="n">
        <f aca="false">SUM(M1199:M1201)</f>
        <v>13910068.5614358</v>
      </c>
      <c r="N1202" s="2915"/>
      <c r="O1202" s="2027"/>
      <c r="U1202" s="1441"/>
      <c r="V1202" s="2001"/>
      <c r="W1202" s="1441"/>
    </row>
    <row r="1203" customFormat="false" ht="15.75" hidden="false" customHeight="false" outlineLevel="0" collapsed="false">
      <c r="A1203" s="2016"/>
      <c r="B1203" s="2058" t="s">
        <v>3766</v>
      </c>
      <c r="C1203" s="2059"/>
      <c r="D1203" s="2059"/>
      <c r="E1203" s="2780"/>
      <c r="F1203" s="2059"/>
      <c r="G1203" s="2059"/>
      <c r="H1203" s="2059" t="n">
        <v>0</v>
      </c>
      <c r="I1203" s="2059"/>
      <c r="J1203" s="2208"/>
      <c r="K1203" s="2209"/>
      <c r="L1203" s="2210"/>
      <c r="M1203" s="2210"/>
      <c r="N1203" s="2843"/>
      <c r="O1203" s="2027"/>
      <c r="U1203" s="1441"/>
      <c r="V1203" s="2001"/>
      <c r="W1203" s="1441"/>
    </row>
    <row r="1204" customFormat="false" ht="15.75" hidden="false" customHeight="true" outlineLevel="0" collapsed="false">
      <c r="A1204" s="2016" t="n">
        <v>10</v>
      </c>
      <c r="B1204" s="2017" t="s">
        <v>3770</v>
      </c>
      <c r="C1204" s="2152" t="n">
        <v>11</v>
      </c>
      <c r="D1204" s="2309" t="s">
        <v>301</v>
      </c>
      <c r="E1204" s="1028" t="s">
        <v>3771</v>
      </c>
      <c r="F1204" s="2476" t="n">
        <v>1</v>
      </c>
      <c r="G1204" s="2120" t="n">
        <v>206799.9</v>
      </c>
      <c r="H1204" s="2120" t="n">
        <v>209842.6</v>
      </c>
      <c r="I1204" s="2053" t="n">
        <f aca="false">H1204-G1204</f>
        <v>3042.70000000001</v>
      </c>
      <c r="J1204" s="2027" t="n">
        <v>1000</v>
      </c>
      <c r="K1204" s="2135"/>
      <c r="L1204" s="2128" t="n">
        <f aca="false">F1204*I1204*J1204</f>
        <v>3042700.00000001</v>
      </c>
      <c r="M1204" s="2128" t="n">
        <f aca="false">L1204*$K$1217/$L$1217</f>
        <v>2979991.44324482</v>
      </c>
      <c r="N1204" s="3106" t="s">
        <v>3238</v>
      </c>
      <c r="O1204" s="2155"/>
      <c r="R1204" s="0" t="str">
        <f aca="false">B1204</f>
        <v>11 kV Masdair  Feeder (F-8)</v>
      </c>
      <c r="S1204" s="2160" t="n">
        <f aca="false">M1204</f>
        <v>2979991.44324482</v>
      </c>
      <c r="T1204" s="0" t="n">
        <v>3077099.42632189</v>
      </c>
      <c r="U1204" s="1441" t="n">
        <f aca="false">S1204-T1204</f>
        <v>-97107.9830770679</v>
      </c>
      <c r="V1204" s="2001" t="n">
        <f aca="false">U1204/T1204*100</f>
        <v>-3.15582857825114</v>
      </c>
      <c r="W1204" s="1441" t="str">
        <f aca="false">IF(V1204&gt;40,"FAULT",IF(V1204&lt;-40,"CHECK","OK"))</f>
        <v>OK</v>
      </c>
    </row>
    <row r="1205" customFormat="false" ht="15.75" hidden="false" customHeight="false" outlineLevel="0" collapsed="false">
      <c r="A1205" s="2016" t="n">
        <v>11</v>
      </c>
      <c r="B1205" s="2017" t="s">
        <v>3772</v>
      </c>
      <c r="C1205" s="2152" t="n">
        <v>11</v>
      </c>
      <c r="D1205" s="2309"/>
      <c r="E1205" s="1028" t="s">
        <v>3773</v>
      </c>
      <c r="F1205" s="2476" t="n">
        <v>1</v>
      </c>
      <c r="G1205" s="2120" t="n">
        <v>163077.6</v>
      </c>
      <c r="H1205" s="2120" t="n">
        <v>164247.4</v>
      </c>
      <c r="I1205" s="2053" t="n">
        <f aca="false">H1205-G1205</f>
        <v>1169.79999999999</v>
      </c>
      <c r="J1205" s="2027" t="n">
        <v>1000</v>
      </c>
      <c r="K1205" s="2135"/>
      <c r="L1205" s="2128" t="n">
        <f aca="false">F1205*I1205*J1205</f>
        <v>1169799.99999999</v>
      </c>
      <c r="M1205" s="2128" t="n">
        <f aca="false">L1205*$K$1217/$L$1217</f>
        <v>1145690.99494125</v>
      </c>
      <c r="N1205" s="2214" t="s">
        <v>3238</v>
      </c>
      <c r="O1205" s="2155"/>
      <c r="R1205" s="0" t="str">
        <f aca="false">B1205</f>
        <v>11 kV Narayangonj  (F-7)</v>
      </c>
      <c r="S1205" s="2160" t="n">
        <f aca="false">M1205</f>
        <v>1145690.99494125</v>
      </c>
      <c r="T1205" s="0" t="n">
        <v>1307443.18041784</v>
      </c>
      <c r="U1205" s="1441" t="n">
        <f aca="false">S1205-T1205</f>
        <v>-161752.185476589</v>
      </c>
      <c r="V1205" s="2001" t="n">
        <f aca="false">U1205/T1205*100</f>
        <v>-12.3716416819656</v>
      </c>
      <c r="W1205" s="1441" t="str">
        <f aca="false">IF(V1205&gt;40,"FAULT",IF(V1205&lt;-40,"CHECK","OK"))</f>
        <v>OK</v>
      </c>
    </row>
    <row r="1206" customFormat="false" ht="15.75" hidden="false" customHeight="false" outlineLevel="0" collapsed="false">
      <c r="A1206" s="2016" t="n">
        <v>12</v>
      </c>
      <c r="B1206" s="2017" t="s">
        <v>3774</v>
      </c>
      <c r="C1206" s="2152" t="n">
        <v>11</v>
      </c>
      <c r="D1206" s="2309"/>
      <c r="E1206" s="1028" t="s">
        <v>3775</v>
      </c>
      <c r="F1206" s="2476" t="n">
        <v>1</v>
      </c>
      <c r="G1206" s="2120" t="n">
        <v>103832.5</v>
      </c>
      <c r="H1206" s="2120" t="n">
        <v>104635.5</v>
      </c>
      <c r="I1206" s="2053" t="n">
        <f aca="false">H1206-G1206</f>
        <v>803</v>
      </c>
      <c r="J1206" s="2027" t="n">
        <v>1000</v>
      </c>
      <c r="K1206" s="2135"/>
      <c r="L1206" s="2128" t="n">
        <f aca="false">F1206*I1206*J1206</f>
        <v>803000</v>
      </c>
      <c r="M1206" s="2128" t="n">
        <f aca="false">L1206*$K$1217/$L$1217</f>
        <v>786450.563291018</v>
      </c>
      <c r="N1206" s="2214" t="s">
        <v>3238</v>
      </c>
      <c r="O1206" s="2155"/>
      <c r="R1206" s="0" t="str">
        <f aca="false">B1206</f>
        <v>11 kV Nearest Feeder (F-6)</v>
      </c>
      <c r="S1206" s="2160" t="n">
        <f aca="false">M1206</f>
        <v>786450.563291018</v>
      </c>
      <c r="T1206" s="0" t="n">
        <v>997748.273700737</v>
      </c>
      <c r="U1206" s="1441" t="n">
        <f aca="false">S1206-T1206</f>
        <v>-211297.710409719</v>
      </c>
      <c r="V1206" s="2001" t="n">
        <f aca="false">U1206/T1206*100</f>
        <v>-21.1774568775747</v>
      </c>
      <c r="W1206" s="1441" t="str">
        <f aca="false">IF(V1206&gt;40,"FAULT",IF(V1206&lt;-40,"CHECK","OK"))</f>
        <v>OK</v>
      </c>
    </row>
    <row r="1207" customFormat="false" ht="15.75" hidden="false" customHeight="false" outlineLevel="0" collapsed="false">
      <c r="A1207" s="2016" t="n">
        <v>13</v>
      </c>
      <c r="B1207" s="2017" t="s">
        <v>3776</v>
      </c>
      <c r="C1207" s="2152" t="n">
        <v>11</v>
      </c>
      <c r="D1207" s="2309"/>
      <c r="E1207" s="1028" t="s">
        <v>3777</v>
      </c>
      <c r="F1207" s="2476" t="n">
        <v>1</v>
      </c>
      <c r="G1207" s="2120" t="n">
        <v>113848.2</v>
      </c>
      <c r="H1207" s="2120" t="n">
        <v>115029.2</v>
      </c>
      <c r="I1207" s="2053" t="n">
        <f aca="false">H1207-G1207</f>
        <v>1181</v>
      </c>
      <c r="J1207" s="2027" t="n">
        <v>1000</v>
      </c>
      <c r="K1207" s="2135"/>
      <c r="L1207" s="2128" t="n">
        <f aca="false">F1207*I1207*J1207</f>
        <v>1181000</v>
      </c>
      <c r="M1207" s="2128" t="n">
        <f aca="false">L1207*$K$1217/$L$1217</f>
        <v>1156660.16842676</v>
      </c>
      <c r="N1207" s="2214" t="s">
        <v>3238</v>
      </c>
      <c r="O1207" s="2155"/>
      <c r="R1207" s="0" t="str">
        <f aca="false">B1207</f>
        <v>11 kV BSCIC-2 Feeder (F-5)</v>
      </c>
      <c r="S1207" s="2160" t="n">
        <f aca="false">M1207</f>
        <v>1156660.16842676</v>
      </c>
      <c r="T1207" s="0" t="n">
        <v>1341268.58880355</v>
      </c>
      <c r="U1207" s="1441" t="n">
        <f aca="false">S1207-T1207</f>
        <v>-184608.420376782</v>
      </c>
      <c r="V1207" s="2001" t="n">
        <f aca="false">U1207/T1207*100</f>
        <v>-13.7637175669236</v>
      </c>
      <c r="W1207" s="1441" t="str">
        <f aca="false">IF(V1207&gt;40,"FAULT",IF(V1207&lt;-40,"CHECK","OK"))</f>
        <v>OK</v>
      </c>
    </row>
    <row r="1208" customFormat="false" ht="15.75" hidden="false" customHeight="false" outlineLevel="0" collapsed="false">
      <c r="A1208" s="2016" t="n">
        <v>14</v>
      </c>
      <c r="B1208" s="2017" t="s">
        <v>3778</v>
      </c>
      <c r="C1208" s="2152" t="n">
        <v>11</v>
      </c>
      <c r="D1208" s="2309"/>
      <c r="E1208" s="1028" t="s">
        <v>3779</v>
      </c>
      <c r="F1208" s="2476" t="n">
        <v>1</v>
      </c>
      <c r="G1208" s="2120" t="n">
        <v>53493</v>
      </c>
      <c r="H1208" s="2120" t="n">
        <v>54099.1</v>
      </c>
      <c r="I1208" s="2053" t="n">
        <f aca="false">H1208-G1208</f>
        <v>606.099999999999</v>
      </c>
      <c r="J1208" s="2027" t="n">
        <v>1000</v>
      </c>
      <c r="K1208" s="2135"/>
      <c r="L1208" s="2128" t="n">
        <f aca="false">F1208*I1208*J1208</f>
        <v>606099.999999999</v>
      </c>
      <c r="M1208" s="2128" t="n">
        <f aca="false">L1208*$K$1217/$L$1217</f>
        <v>593608.575853904</v>
      </c>
      <c r="N1208" s="2214" t="s">
        <v>3238</v>
      </c>
      <c r="O1208" s="2155"/>
      <c r="R1208" s="0" t="str">
        <f aca="false">B1208</f>
        <v>11 kV Abonti Color Tex. (F-4)</v>
      </c>
      <c r="S1208" s="2160" t="n">
        <f aca="false">M1208</f>
        <v>593608.575853904</v>
      </c>
      <c r="T1208" s="0" t="n">
        <v>701320.218775642</v>
      </c>
      <c r="U1208" s="1441" t="n">
        <f aca="false">S1208-T1208</f>
        <v>-107711.642921738</v>
      </c>
      <c r="V1208" s="2001" t="n">
        <f aca="false">U1208/T1208*100</f>
        <v>-15.3584111848051</v>
      </c>
      <c r="W1208" s="1441" t="str">
        <f aca="false">IF(V1208&gt;40,"FAULT",IF(V1208&lt;-40,"CHECK","OK"))</f>
        <v>OK</v>
      </c>
    </row>
    <row r="1209" customFormat="false" ht="15.75" hidden="false" customHeight="false" outlineLevel="0" collapsed="false">
      <c r="A1209" s="2016" t="n">
        <v>15</v>
      </c>
      <c r="B1209" s="2017" t="s">
        <v>3780</v>
      </c>
      <c r="C1209" s="2152" t="n">
        <v>11</v>
      </c>
      <c r="D1209" s="2309"/>
      <c r="E1209" s="1028" t="s">
        <v>3781</v>
      </c>
      <c r="F1209" s="2476" t="n">
        <v>1</v>
      </c>
      <c r="G1209" s="2120" t="n">
        <v>165.151131</v>
      </c>
      <c r="H1209" s="2120" t="n">
        <v>180.487663</v>
      </c>
      <c r="I1209" s="2053" t="n">
        <f aca="false">H1209-G1209</f>
        <v>15.336532</v>
      </c>
      <c r="J1209" s="2027" t="n">
        <v>60000</v>
      </c>
      <c r="K1209" s="2135"/>
      <c r="L1209" s="2128" t="n">
        <f aca="false">F1209*I1209*J1209</f>
        <v>920191.92</v>
      </c>
      <c r="M1209" s="2128" t="n">
        <f aca="false">L1209*$K$1217/$L$1217</f>
        <v>901227.215217738</v>
      </c>
      <c r="N1209" s="2214" t="s">
        <v>3238</v>
      </c>
      <c r="O1209" s="2155"/>
      <c r="R1209" s="0" t="str">
        <f aca="false">B1209</f>
        <v>11 kV BSCIC-1 Feeder (F-3)</v>
      </c>
      <c r="S1209" s="2160" t="n">
        <f aca="false">M1209</f>
        <v>901227.215217738</v>
      </c>
      <c r="T1209" s="0" t="n">
        <v>1045632.35225571</v>
      </c>
      <c r="U1209" s="1441" t="n">
        <f aca="false">S1209-T1209</f>
        <v>-144405.137037976</v>
      </c>
      <c r="V1209" s="2001" t="n">
        <f aca="false">U1209/T1209*100</f>
        <v>-13.810316477532</v>
      </c>
      <c r="W1209" s="1441" t="str">
        <f aca="false">IF(V1209&gt;40,"FAULT",IF(V1209&lt;-40,"CHECK","OK"))</f>
        <v>OK</v>
      </c>
    </row>
    <row r="1210" customFormat="false" ht="15.75" hidden="false" customHeight="false" outlineLevel="0" collapsed="false">
      <c r="A1210" s="2016" t="n">
        <v>17</v>
      </c>
      <c r="B1210" s="2017" t="s">
        <v>3782</v>
      </c>
      <c r="C1210" s="2152" t="n">
        <v>11</v>
      </c>
      <c r="D1210" s="2309"/>
      <c r="E1210" s="1028" t="s">
        <v>3783</v>
      </c>
      <c r="F1210" s="2476" t="n">
        <v>1</v>
      </c>
      <c r="G1210" s="2120" t="n">
        <v>229950</v>
      </c>
      <c r="H1210" s="2120" t="n">
        <v>230751.7</v>
      </c>
      <c r="I1210" s="2053" t="n">
        <f aca="false">H1210-G1210</f>
        <v>801.700000000012</v>
      </c>
      <c r="J1210" s="2027" t="n">
        <v>1000</v>
      </c>
      <c r="K1210" s="2135"/>
      <c r="L1210" s="2128" t="n">
        <f aca="false">F1210*I1210*J1210</f>
        <v>801700.000000012</v>
      </c>
      <c r="M1210" s="2128" t="n">
        <f aca="false">L1210*$K$1217/$L$1217</f>
        <v>785177.355654319</v>
      </c>
      <c r="N1210" s="3106" t="s">
        <v>3452</v>
      </c>
      <c r="O1210" s="2155"/>
      <c r="R1210" s="0" t="str">
        <f aca="false">B1210</f>
        <v>11 kV Shasongaon Feeder (F-2)</v>
      </c>
      <c r="S1210" s="2160" t="n">
        <f aca="false">M1210</f>
        <v>785177.355654319</v>
      </c>
      <c r="T1210" s="0" t="n">
        <v>1189560.61945686</v>
      </c>
      <c r="U1210" s="1441" t="n">
        <f aca="false">S1210-T1210</f>
        <v>-404383.263802537</v>
      </c>
      <c r="V1210" s="2001" t="n">
        <f aca="false">U1210/T1210*100</f>
        <v>-33.9943385135913</v>
      </c>
      <c r="W1210" s="1441" t="str">
        <f aca="false">IF(V1210&gt;40,"FAULT",IF(V1210&lt;-40,"CHECK","OK"))</f>
        <v>OK</v>
      </c>
    </row>
    <row r="1211" customFormat="false" ht="15.75" hidden="false" customHeight="false" outlineLevel="0" collapsed="false">
      <c r="A1211" s="2016" t="n">
        <v>18</v>
      </c>
      <c r="B1211" s="2017" t="s">
        <v>3784</v>
      </c>
      <c r="C1211" s="2152" t="n">
        <v>11</v>
      </c>
      <c r="D1211" s="2309"/>
      <c r="E1211" s="1028" t="s">
        <v>3074</v>
      </c>
      <c r="F1211" s="2476" t="n">
        <v>1</v>
      </c>
      <c r="G1211" s="2120" t="n">
        <v>17828</v>
      </c>
      <c r="H1211" s="2120" t="n">
        <v>19036.6</v>
      </c>
      <c r="I1211" s="2053" t="n">
        <f aca="false">H1211-G1211</f>
        <v>1208.6</v>
      </c>
      <c r="J1211" s="2027" t="n">
        <v>1000</v>
      </c>
      <c r="K1211" s="2135"/>
      <c r="L1211" s="2128" t="n">
        <f aca="false">F1211*I1211*J1211</f>
        <v>1208600</v>
      </c>
      <c r="M1211" s="2128" t="n">
        <f aca="false">L1211*$K$1217/$L$1217</f>
        <v>1183691.34594461</v>
      </c>
      <c r="N1211" s="2214" t="s">
        <v>3238</v>
      </c>
      <c r="O1211" s="2155"/>
      <c r="R1211" s="0" t="str">
        <f aca="false">B1211</f>
        <v>11 kV Fakir Apparels Feeder (F-1)</v>
      </c>
      <c r="S1211" s="2160" t="n">
        <f aca="false">M1211</f>
        <v>1183691.34594461</v>
      </c>
      <c r="T1211" s="0" t="n">
        <v>1274022.86674333</v>
      </c>
      <c r="U1211" s="1441" t="n">
        <f aca="false">S1211-T1211</f>
        <v>-90331.5207987207</v>
      </c>
      <c r="V1211" s="2001" t="n">
        <f aca="false">U1211/T1211*100</f>
        <v>-7.09025898645186</v>
      </c>
      <c r="W1211" s="1441" t="str">
        <f aca="false">IF(V1211&gt;40,"FAULT",IF(V1211&lt;-40,"CHECK","OK"))</f>
        <v>OK</v>
      </c>
    </row>
    <row r="1212" customFormat="false" ht="15.75" hidden="false" customHeight="false" outlineLevel="0" collapsed="false">
      <c r="A1212" s="2016" t="n">
        <v>19</v>
      </c>
      <c r="B1212" s="2017" t="s">
        <v>3785</v>
      </c>
      <c r="C1212" s="2152" t="n">
        <v>11</v>
      </c>
      <c r="D1212" s="2309"/>
      <c r="E1212" s="1028" t="s">
        <v>3786</v>
      </c>
      <c r="F1212" s="2476" t="n">
        <v>1</v>
      </c>
      <c r="G1212" s="2120" t="n">
        <v>37746.076</v>
      </c>
      <c r="H1212" s="2120" t="n">
        <v>38386.576</v>
      </c>
      <c r="I1212" s="2053" t="n">
        <f aca="false">H1212-G1212</f>
        <v>640.5</v>
      </c>
      <c r="J1212" s="2027" t="n">
        <v>1000</v>
      </c>
      <c r="K1212" s="2135"/>
      <c r="L1212" s="2128" t="n">
        <f aca="false">F1212*I1212*J1212</f>
        <v>640500</v>
      </c>
      <c r="M1212" s="2128" t="n">
        <f aca="false">L1212*$K$1217/$L$1217</f>
        <v>627299.608702238</v>
      </c>
      <c r="N1212" s="2214" t="s">
        <v>3238</v>
      </c>
      <c r="O1212" s="2155"/>
      <c r="R1212" s="0" t="str">
        <f aca="false">B1212</f>
        <v>11 kV MS Dyeing (Old Enayetnagar) Feeder (F-9)</v>
      </c>
      <c r="S1212" s="2160" t="n">
        <f aca="false">M1212</f>
        <v>627299.608702238</v>
      </c>
      <c r="T1212" s="0" t="n">
        <v>916096.370973255</v>
      </c>
      <c r="U1212" s="1441" t="n">
        <f aca="false">S1212-T1212</f>
        <v>-288796.762271017</v>
      </c>
      <c r="V1212" s="2001" t="n">
        <f aca="false">U1212/T1212*100</f>
        <v>-31.5247141481634</v>
      </c>
      <c r="W1212" s="1441" t="str">
        <f aca="false">IF(V1212&gt;40,"FAULT",IF(V1212&lt;-40,"CHECK","OK"))</f>
        <v>OK</v>
      </c>
    </row>
    <row r="1213" customFormat="false" ht="15.75" hidden="false" customHeight="false" outlineLevel="0" collapsed="false">
      <c r="A1213" s="2016" t="n">
        <v>20</v>
      </c>
      <c r="B1213" s="2017" t="s">
        <v>3787</v>
      </c>
      <c r="C1213" s="2152" t="n">
        <v>11</v>
      </c>
      <c r="D1213" s="2309"/>
      <c r="E1213" s="1028" t="s">
        <v>3788</v>
      </c>
      <c r="F1213" s="2476" t="n">
        <v>1</v>
      </c>
      <c r="G1213" s="2120" t="n">
        <v>55419.839</v>
      </c>
      <c r="H1213" s="2120" t="n">
        <v>57586.384</v>
      </c>
      <c r="I1213" s="2053" t="n">
        <f aca="false">H1213-G1213</f>
        <v>2166.545</v>
      </c>
      <c r="J1213" s="2027" t="n">
        <v>1000</v>
      </c>
      <c r="K1213" s="2135"/>
      <c r="L1213" s="2128" t="n">
        <f aca="false">F1213*I1213*J1213</f>
        <v>2166545</v>
      </c>
      <c r="M1213" s="2128" t="n">
        <f aca="false">L1213*$K$1217/$L$1217</f>
        <v>2121893.56867414</v>
      </c>
      <c r="N1213" s="2214" t="s">
        <v>3238</v>
      </c>
      <c r="O1213" s="2155"/>
      <c r="R1213" s="0" t="str">
        <f aca="false">B1213</f>
        <v>11 kV BSCIC-4  Feeder (F-11)</v>
      </c>
      <c r="S1213" s="2160" t="n">
        <f aca="false">M1213</f>
        <v>2121893.56867414</v>
      </c>
      <c r="T1213" s="0" t="n">
        <v>2366722.30254046</v>
      </c>
      <c r="U1213" s="1441" t="n">
        <f aca="false">S1213-T1213</f>
        <v>-244828.733866318</v>
      </c>
      <c r="V1213" s="2001" t="n">
        <f aca="false">U1213/T1213*100</f>
        <v>-10.3446328960316</v>
      </c>
      <c r="W1213" s="1441" t="str">
        <f aca="false">IF(V1213&gt;40,"FAULT",IF(V1213&lt;-40,"CHECK","OK"))</f>
        <v>OK</v>
      </c>
    </row>
    <row r="1214" customFormat="false" ht="15.75" hidden="false" customHeight="false" outlineLevel="0" collapsed="false">
      <c r="A1214" s="2016" t="n">
        <v>21</v>
      </c>
      <c r="B1214" s="2017" t="s">
        <v>3789</v>
      </c>
      <c r="C1214" s="2152" t="n">
        <v>11</v>
      </c>
      <c r="D1214" s="2309"/>
      <c r="E1214" s="1028" t="s">
        <v>3790</v>
      </c>
      <c r="F1214" s="2476" t="n">
        <v>1</v>
      </c>
      <c r="G1214" s="2120" t="n">
        <v>51349.693</v>
      </c>
      <c r="H1214" s="2120" t="n">
        <v>53001.889</v>
      </c>
      <c r="I1214" s="2053" t="n">
        <f aca="false">H1214-G1214</f>
        <v>1652.196</v>
      </c>
      <c r="J1214" s="2027" t="n">
        <v>1000</v>
      </c>
      <c r="K1214" s="2135"/>
      <c r="L1214" s="2128" t="n">
        <f aca="false">F1214*I1214*J1214</f>
        <v>1652196</v>
      </c>
      <c r="M1214" s="2128" t="n">
        <f aca="false">L1214*$K$1217/$L$1217</f>
        <v>1618145.04964778</v>
      </c>
      <c r="N1214" s="2214" t="s">
        <v>3238</v>
      </c>
      <c r="O1214" s="2155"/>
      <c r="R1214" s="0" t="str">
        <f aca="false">B1214</f>
        <v>11 kV BSCIC-3  Feeder  (F-10)</v>
      </c>
      <c r="S1214" s="2160" t="n">
        <f aca="false">M1214</f>
        <v>1618145.04964778</v>
      </c>
      <c r="T1214" s="0" t="n">
        <v>1827353.88562114</v>
      </c>
      <c r="U1214" s="1441" t="n">
        <f aca="false">S1214-T1214</f>
        <v>-209208.835973358</v>
      </c>
      <c r="V1214" s="2001" t="n">
        <f aca="false">U1214/T1214*100</f>
        <v>-11.4487312840471</v>
      </c>
      <c r="W1214" s="1441" t="str">
        <f aca="false">IF(V1214&gt;40,"FAULT",IF(V1214&lt;-40,"CHECK","OK"))</f>
        <v>OK</v>
      </c>
    </row>
    <row r="1215" customFormat="false" ht="15.75" hidden="false" customHeight="false" outlineLevel="0" collapsed="false">
      <c r="A1215" s="2016" t="n">
        <v>23</v>
      </c>
      <c r="B1215" s="2017" t="s">
        <v>3791</v>
      </c>
      <c r="C1215" s="2152" t="n">
        <v>0.415</v>
      </c>
      <c r="D1215" s="2309"/>
      <c r="E1215" s="1028" t="n">
        <v>2001123043161</v>
      </c>
      <c r="F1215" s="2476" t="n">
        <v>1</v>
      </c>
      <c r="G1215" s="2120" t="n">
        <v>3691.2</v>
      </c>
      <c r="H1215" s="2120" t="n">
        <v>3753.3</v>
      </c>
      <c r="I1215" s="2053" t="n">
        <f aca="false">H1215-G1215</f>
        <v>62.1000000000004</v>
      </c>
      <c r="J1215" s="2027" t="n">
        <v>160</v>
      </c>
      <c r="K1215" s="2135"/>
      <c r="L1215" s="2128" t="n">
        <f aca="false">F1215*I1215*J1215</f>
        <v>9936.00000000006</v>
      </c>
      <c r="M1215" s="2128" t="n">
        <f aca="false">L1215*$K$1217/$L$1217</f>
        <v>9731.2239064254</v>
      </c>
      <c r="N1215" s="2214" t="s">
        <v>3238</v>
      </c>
      <c r="O1215" s="2155"/>
      <c r="R1215" s="0" t="str">
        <f aca="false">B1215</f>
        <v>11/0.415 KV Transformer,AT-1</v>
      </c>
      <c r="S1215" s="2160" t="n">
        <f aca="false">M1215</f>
        <v>9731.2239064254</v>
      </c>
      <c r="T1215" s="0" t="n">
        <v>6902.81387895273</v>
      </c>
      <c r="U1215" s="1441" t="n">
        <f aca="false">S1215-T1215</f>
        <v>2828.41002747267</v>
      </c>
      <c r="V1215" s="2001" t="n">
        <f aca="false">U1215/T1215*100</f>
        <v>40.9747398245336</v>
      </c>
      <c r="W1215" s="1441" t="str">
        <f aca="false">IF(V1215&gt;40,"FAULT",IF(V1215&lt;-40,"CHECK","OK"))</f>
        <v>FAULT</v>
      </c>
    </row>
    <row r="1216" customFormat="false" ht="15.75" hidden="false" customHeight="false" outlineLevel="0" collapsed="false">
      <c r="A1216" s="2016" t="n">
        <v>24</v>
      </c>
      <c r="B1216" s="2017" t="s">
        <v>3792</v>
      </c>
      <c r="C1216" s="2152" t="n">
        <v>0.415</v>
      </c>
      <c r="D1216" s="2309"/>
      <c r="E1216" s="1028" t="n">
        <v>2001123043118</v>
      </c>
      <c r="F1216" s="2476" t="n">
        <v>1</v>
      </c>
      <c r="G1216" s="2120" t="n">
        <v>4098.1</v>
      </c>
      <c r="H1216" s="2120" t="n">
        <v>4101.3</v>
      </c>
      <c r="I1216" s="2053" t="n">
        <f aca="false">H1216-G1216</f>
        <v>3.19999999999982</v>
      </c>
      <c r="J1216" s="2027" t="n">
        <v>160</v>
      </c>
      <c r="K1216" s="2135"/>
      <c r="L1216" s="2128" t="n">
        <f aca="false">F1216*I1216*J1216</f>
        <v>511.999999999971</v>
      </c>
      <c r="M1216" s="2128" t="n">
        <f aca="false">L1216*$K$1217/$L$1217</f>
        <v>501.447930765851</v>
      </c>
      <c r="N1216" s="2214" t="s">
        <v>3238</v>
      </c>
      <c r="O1216" s="2155"/>
      <c r="R1216" s="0" t="str">
        <f aca="false">B1216</f>
        <v>11/0.415 KV Transformer,AT-2</v>
      </c>
      <c r="S1216" s="2160" t="n">
        <f aca="false">M1216</f>
        <v>501.447930765851</v>
      </c>
      <c r="T1216" s="0" t="n">
        <v>421.298499654452</v>
      </c>
      <c r="U1216" s="1441" t="n">
        <f aca="false">S1216-T1216</f>
        <v>80.1494311113992</v>
      </c>
      <c r="V1216" s="2001" t="n">
        <f aca="false">U1216/T1216*100</f>
        <v>19.0243808551746</v>
      </c>
      <c r="W1216" s="1441" t="str">
        <f aca="false">IF(V1216&gt;40,"FAULT",IF(V1216&lt;-40,"CHECK","OK"))</f>
        <v>OK</v>
      </c>
    </row>
    <row r="1217" customFormat="false" ht="28.5" hidden="false" customHeight="false" outlineLevel="0" collapsed="false">
      <c r="A1217" s="2132"/>
      <c r="B1217" s="2142"/>
      <c r="C1217" s="2143"/>
      <c r="D1217" s="2143"/>
      <c r="E1217" s="2932"/>
      <c r="F1217" s="2145"/>
      <c r="G1217" s="2145"/>
      <c r="H1217" s="2145"/>
      <c r="I1217" s="2145"/>
      <c r="J1217" s="2239" t="s">
        <v>1187</v>
      </c>
      <c r="K1217" s="2130" t="n">
        <f aca="false">M1202</f>
        <v>13910068.5614358</v>
      </c>
      <c r="L1217" s="2130" t="n">
        <f aca="false">SUM(L1204:L1216)</f>
        <v>14202780.92</v>
      </c>
      <c r="M1217" s="2130" t="n">
        <f aca="false">SUM(M1204:M1216)</f>
        <v>13910068.5614358</v>
      </c>
      <c r="N1217" s="2325" t="n">
        <f aca="false">(M1217-L1217)/L1217*100</f>
        <v>-2.06095102228917</v>
      </c>
      <c r="O1217" s="2240"/>
    </row>
    <row r="1219" customFormat="false" ht="15.75" hidden="false" customHeight="false" outlineLevel="0" collapsed="false">
      <c r="A1219" s="2077"/>
      <c r="B1219" s="2078"/>
      <c r="C1219" s="2051"/>
      <c r="D1219" s="2418"/>
      <c r="F1219" s="2169" t="s">
        <v>1234</v>
      </c>
      <c r="G1219" s="2169"/>
      <c r="H1219" s="2169"/>
      <c r="I1219" s="2170" t="s">
        <v>212</v>
      </c>
      <c r="J1219" s="2077"/>
      <c r="L1219" s="2077"/>
      <c r="M1219" s="2077"/>
      <c r="N1219" s="2556"/>
      <c r="O1219" s="2077"/>
    </row>
    <row r="1220" customFormat="false" ht="15.75" hidden="false" customHeight="false" outlineLevel="0" collapsed="false">
      <c r="A1220" s="2077"/>
      <c r="B1220" s="2078"/>
      <c r="C1220" s="2051"/>
      <c r="D1220" s="2418"/>
      <c r="F1220" s="2129" t="s">
        <v>3452</v>
      </c>
      <c r="G1220" s="2017" t="s">
        <v>1367</v>
      </c>
      <c r="H1220" s="2017"/>
      <c r="I1220" s="2310" t="n">
        <f aca="false">M1210</f>
        <v>785177.355654319</v>
      </c>
      <c r="J1220" s="2077"/>
      <c r="L1220" s="2077"/>
      <c r="M1220" s="2077"/>
      <c r="N1220" s="2556"/>
      <c r="O1220" s="2077" t="s">
        <v>122</v>
      </c>
    </row>
    <row r="1221" customFormat="false" ht="15.75" hidden="false" customHeight="false" outlineLevel="0" collapsed="false">
      <c r="A1221" s="2077"/>
      <c r="B1221" s="2078"/>
      <c r="C1221" s="2051"/>
      <c r="D1221" s="2418"/>
      <c r="F1221" s="2129" t="s">
        <v>3238</v>
      </c>
      <c r="G1221" s="2017" t="s">
        <v>1367</v>
      </c>
      <c r="H1221" s="2017"/>
      <c r="I1221" s="2310" t="n">
        <f aca="false">SUM(M1204:M1209,M1211:M1216)</f>
        <v>13124891.2057815</v>
      </c>
      <c r="J1221" s="2077"/>
      <c r="L1221" s="2077"/>
      <c r="M1221" s="2077"/>
      <c r="N1221" s="2556"/>
      <c r="O1221" s="2077"/>
    </row>
    <row r="1222" customFormat="false" ht="15.75" hidden="false" customHeight="false" outlineLevel="0" collapsed="false">
      <c r="A1222" s="2077"/>
      <c r="B1222" s="2078"/>
      <c r="C1222" s="2051"/>
      <c r="D1222" s="2418"/>
      <c r="F1222" s="2129"/>
      <c r="G1222" s="2017"/>
      <c r="H1222" s="2017"/>
      <c r="I1222" s="2171"/>
      <c r="J1222" s="2077"/>
      <c r="L1222" s="2077"/>
      <c r="M1222" s="2077"/>
      <c r="N1222" s="2556"/>
      <c r="O1222" s="2077"/>
    </row>
    <row r="1223" customFormat="false" ht="15.75" hidden="false" customHeight="false" outlineLevel="0" collapsed="false">
      <c r="A1223" s="2077"/>
      <c r="B1223" s="2078"/>
      <c r="C1223" s="2051"/>
      <c r="D1223" s="2418"/>
      <c r="E1223" s="2051"/>
      <c r="F1223" s="2129"/>
      <c r="G1223" s="2017"/>
      <c r="H1223" s="2017"/>
      <c r="I1223" s="2171"/>
      <c r="J1223" s="2077"/>
      <c r="L1223" s="2077"/>
      <c r="M1223" s="2077"/>
      <c r="N1223" s="2556"/>
      <c r="O1223" s="2077"/>
    </row>
    <row r="1224" customFormat="false" ht="15.75" hidden="false" customHeight="false" outlineLevel="0" collapsed="false">
      <c r="F1224" s="2260"/>
      <c r="G1224" s="2017"/>
      <c r="H1224" s="2017"/>
      <c r="I1224" s="2171"/>
      <c r="J1224" s="2077"/>
    </row>
    <row r="1225" customFormat="false" ht="15.75" hidden="false" customHeight="true" outlineLevel="0" collapsed="false">
      <c r="F1225" s="2241" t="s">
        <v>1239</v>
      </c>
      <c r="G1225" s="2241"/>
      <c r="H1225" s="2241"/>
      <c r="I1225" s="2242" t="n">
        <f aca="false">SUM(I1220:I1224)</f>
        <v>13910068.5614358</v>
      </c>
      <c r="J1225" s="2130" t="n">
        <f aca="false">I1225-M1217</f>
        <v>0</v>
      </c>
    </row>
    <row r="1226" customFormat="false" ht="15.75" hidden="false" customHeight="false" outlineLevel="0" collapsed="false">
      <c r="F1226" s="2103"/>
      <c r="G1226" s="2077"/>
      <c r="H1226" s="2077"/>
      <c r="I1226" s="2077"/>
      <c r="J1226" s="2077"/>
    </row>
    <row r="1235" customFormat="false" ht="15.75" hidden="false" customHeight="false" outlineLevel="0" collapsed="false">
      <c r="A1235" s="2077"/>
      <c r="B1235" s="2078"/>
      <c r="C1235" s="2051"/>
      <c r="D1235" s="2418"/>
      <c r="E1235" s="2686"/>
      <c r="F1235" s="2077"/>
      <c r="G1235" s="2077"/>
      <c r="H1235" s="2077"/>
      <c r="I1235" s="2077"/>
      <c r="J1235" s="2077"/>
      <c r="K1235" s="2080"/>
      <c r="L1235" s="2077"/>
      <c r="M1235" s="2077"/>
      <c r="N1235" s="2556"/>
      <c r="O1235" s="2077"/>
    </row>
    <row r="1236" customFormat="false" ht="15.75" hidden="false" customHeight="false" outlineLevel="0" collapsed="false">
      <c r="A1236" s="2077"/>
      <c r="B1236" s="2078"/>
      <c r="C1236" s="2051"/>
      <c r="D1236" s="2418"/>
      <c r="E1236" s="2686"/>
      <c r="F1236" s="2077"/>
      <c r="G1236" s="2077"/>
      <c r="H1236" s="2077"/>
      <c r="I1236" s="2077"/>
      <c r="J1236" s="2077"/>
      <c r="K1236" s="2080"/>
      <c r="L1236" s="2077"/>
      <c r="M1236" s="2077"/>
      <c r="N1236" s="2556"/>
      <c r="O1236" s="2077"/>
    </row>
    <row r="1237" customFormat="false" ht="25.5" hidden="false" customHeight="false" outlineLevel="0" collapsed="false">
      <c r="A1237" s="2271"/>
      <c r="B1237" s="2175" t="s">
        <v>3793</v>
      </c>
      <c r="C1237" s="2175"/>
      <c r="D1237" s="2175"/>
      <c r="E1237" s="2175"/>
      <c r="F1237" s="2175"/>
      <c r="G1237" s="2175"/>
      <c r="H1237" s="2175"/>
      <c r="I1237" s="2175"/>
      <c r="J1237" s="2175"/>
      <c r="K1237" s="2175"/>
      <c r="L1237" s="2175"/>
      <c r="M1237" s="2175"/>
      <c r="N1237" s="2687"/>
      <c r="O1237" s="2174"/>
    </row>
    <row r="1238" customFormat="false" ht="15.75" hidden="false" customHeight="false" outlineLevel="0" collapsed="false">
      <c r="A1238" s="2077"/>
      <c r="B1238" s="2078"/>
      <c r="C1238" s="2051"/>
      <c r="D1238" s="2418"/>
      <c r="E1238" s="2686"/>
      <c r="F1238" s="2077"/>
      <c r="G1238" s="2077"/>
      <c r="H1238" s="2077"/>
      <c r="I1238" s="2077"/>
      <c r="J1238" s="2077"/>
      <c r="K1238" s="2080"/>
      <c r="L1238" s="2077"/>
      <c r="M1238" s="2077"/>
      <c r="N1238" s="2556"/>
      <c r="O1238" s="2077"/>
    </row>
    <row r="1239" customFormat="false" ht="15.75" hidden="false" customHeight="false" outlineLevel="0" collapsed="false">
      <c r="A1239" s="2077"/>
      <c r="B1239" s="2078"/>
      <c r="C1239" s="2051"/>
      <c r="D1239" s="2418"/>
      <c r="E1239" s="2686"/>
      <c r="F1239" s="2077"/>
      <c r="G1239" s="2077"/>
      <c r="H1239" s="2077"/>
      <c r="I1239" s="2077"/>
      <c r="J1239" s="2077"/>
      <c r="K1239" s="2080"/>
      <c r="L1239" s="2077"/>
      <c r="M1239" s="2077"/>
      <c r="N1239" s="2556"/>
      <c r="O1239" s="2077"/>
    </row>
    <row r="1240" customFormat="false" ht="31.5" hidden="false" customHeight="false" outlineLevel="0" collapsed="false">
      <c r="A1240" s="2270" t="s">
        <v>3794</v>
      </c>
      <c r="B1240" s="2270"/>
      <c r="C1240" s="2270"/>
      <c r="D1240" s="2270"/>
      <c r="E1240" s="2270"/>
      <c r="F1240" s="2270"/>
      <c r="G1240" s="2270"/>
      <c r="H1240" s="2270"/>
      <c r="I1240" s="2270"/>
      <c r="J1240" s="2270"/>
      <c r="K1240" s="2270"/>
      <c r="L1240" s="2270"/>
      <c r="M1240" s="2270"/>
      <c r="N1240" s="2270"/>
      <c r="O1240" s="1989" t="str">
        <f aca="false">O6</f>
        <v>Month June-2023</v>
      </c>
      <c r="R1240" s="1990" t="s">
        <v>1069</v>
      </c>
      <c r="S1240" s="1991" t="str">
        <f aca="false">O1240</f>
        <v>Month June-2023</v>
      </c>
      <c r="T1240" s="1990" t="s">
        <v>1070</v>
      </c>
      <c r="U1240" s="1990" t="s">
        <v>1071</v>
      </c>
      <c r="V1240" s="1990" t="s">
        <v>2997</v>
      </c>
      <c r="W1240" s="1990" t="s">
        <v>1073</v>
      </c>
    </row>
    <row r="1241" customFormat="false" ht="15.75" hidden="false" customHeight="true" outlineLevel="0" collapsed="false">
      <c r="A1241" s="1992" t="s">
        <v>794</v>
      </c>
      <c r="B1241" s="1993" t="s">
        <v>1074</v>
      </c>
      <c r="C1241" s="1994" t="s">
        <v>1075</v>
      </c>
      <c r="D1241" s="1994"/>
      <c r="E1241" s="1994"/>
      <c r="F1241" s="1996" t="s">
        <v>45</v>
      </c>
      <c r="G1241" s="1996" t="s">
        <v>1076</v>
      </c>
      <c r="H1241" s="1996"/>
      <c r="I1241" s="1996"/>
      <c r="J1241" s="1996" t="s">
        <v>29</v>
      </c>
      <c r="K1241" s="1994" t="s">
        <v>1077</v>
      </c>
      <c r="L1241" s="1994"/>
      <c r="M1241" s="1994" t="s">
        <v>1078</v>
      </c>
      <c r="N1241" s="2868"/>
      <c r="O1241" s="1997" t="s">
        <v>479</v>
      </c>
    </row>
    <row r="1242" customFormat="false" ht="15.75" hidden="false" customHeight="false" outlineLevel="0" collapsed="false">
      <c r="A1242" s="1992"/>
      <c r="B1242" s="1993"/>
      <c r="C1242" s="1998" t="s">
        <v>1079</v>
      </c>
      <c r="D1242" s="1998"/>
      <c r="E1242" s="2869" t="s">
        <v>1080</v>
      </c>
      <c r="F1242" s="1996"/>
      <c r="G1242" s="2249" t="n">
        <f aca="false">'NORTH-1'!$H$8</f>
        <v>44929</v>
      </c>
      <c r="H1242" s="2249" t="n">
        <f aca="false">'NORTH-1'!$H$8</f>
        <v>44929</v>
      </c>
      <c r="I1242" s="2000" t="s">
        <v>47</v>
      </c>
      <c r="J1242" s="1996"/>
      <c r="K1242" s="2000" t="s">
        <v>1081</v>
      </c>
      <c r="L1242" s="2000" t="s">
        <v>1082</v>
      </c>
      <c r="M1242" s="1994" t="s">
        <v>1083</v>
      </c>
      <c r="N1242" s="2870" t="s">
        <v>741</v>
      </c>
      <c r="O1242" s="1997"/>
      <c r="S1242" s="1441" t="n">
        <v>15283200.0000001</v>
      </c>
      <c r="T1242" s="1441" t="n">
        <v>15283200.0000001</v>
      </c>
      <c r="U1242" s="1441" t="n">
        <f aca="false">S1242-T1242</f>
        <v>0</v>
      </c>
      <c r="V1242" s="2001" t="n">
        <f aca="false">U1242/T1242*100</f>
        <v>0</v>
      </c>
      <c r="W1242" s="1441" t="str">
        <f aca="false">IF(V1242&gt;40,"FAULT",IF(V1242&lt;-40,"CHECK","OK"))</f>
        <v>OK</v>
      </c>
    </row>
    <row r="1243" customFormat="false" ht="15.75" hidden="false" customHeight="false" outlineLevel="0" collapsed="false">
      <c r="A1243" s="2002" t="n">
        <v>1</v>
      </c>
      <c r="B1243" s="2003" t="n">
        <v>2</v>
      </c>
      <c r="C1243" s="2004" t="n">
        <v>4</v>
      </c>
      <c r="D1243" s="2004"/>
      <c r="E1243" s="2871" t="n">
        <v>5</v>
      </c>
      <c r="F1243" s="2002" t="n">
        <v>7</v>
      </c>
      <c r="G1243" s="2002" t="n">
        <v>9</v>
      </c>
      <c r="H1243" s="2002" t="n">
        <v>9</v>
      </c>
      <c r="I1243" s="2002" t="s">
        <v>1084</v>
      </c>
      <c r="J1243" s="2002" t="n">
        <v>11</v>
      </c>
      <c r="K1243" s="2002" t="s">
        <v>1085</v>
      </c>
      <c r="L1243" s="2002" t="s">
        <v>1086</v>
      </c>
      <c r="M1243" s="2002" t="n">
        <v>14</v>
      </c>
      <c r="N1243" s="2872" t="n">
        <v>15</v>
      </c>
      <c r="O1243" s="2002" t="n">
        <v>16</v>
      </c>
    </row>
    <row r="1244" customFormat="false" ht="15.75" hidden="false" customHeight="false" outlineLevel="0" collapsed="false">
      <c r="A1244" s="2007"/>
      <c r="B1244" s="2008" t="s">
        <v>3795</v>
      </c>
      <c r="C1244" s="2009"/>
      <c r="D1244" s="2009"/>
      <c r="E1244" s="3075"/>
      <c r="F1244" s="2009"/>
      <c r="G1244" s="2009"/>
      <c r="H1244" s="2009"/>
      <c r="I1244" s="2009"/>
      <c r="J1244" s="2009"/>
      <c r="K1244" s="2010"/>
      <c r="L1244" s="2009"/>
      <c r="M1244" s="2013"/>
      <c r="N1244" s="2873"/>
      <c r="O1244" s="2015"/>
    </row>
    <row r="1245" customFormat="false" ht="15.75" hidden="false" customHeight="true" outlineLevel="0" collapsed="false">
      <c r="A1245" s="2016" t="n">
        <v>1</v>
      </c>
      <c r="B1245" s="2017" t="s">
        <v>3796</v>
      </c>
      <c r="C1245" s="2018"/>
      <c r="D1245" s="2233" t="s">
        <v>788</v>
      </c>
      <c r="E1245" s="3078" t="n">
        <v>42627811</v>
      </c>
      <c r="F1245" s="2071" t="n">
        <v>1</v>
      </c>
      <c r="G1245" s="2274" t="n">
        <f aca="false">'PDB Bill AMR'!J67</f>
        <v>235.539</v>
      </c>
      <c r="H1245" s="2274" t="n">
        <f aca="false">'PDB Bill AMR'!K67</f>
        <v>247.775</v>
      </c>
      <c r="I1245" s="2274" t="n">
        <f aca="false">'PDB Bill AMR'!L67</f>
        <v>12.236</v>
      </c>
      <c r="J1245" s="2183" t="n">
        <f aca="false">'PDB Bill AMR'!I67</f>
        <v>960000</v>
      </c>
      <c r="K1245" s="2184" t="n">
        <f aca="false">'PDB Bill AMR'!M67</f>
        <v>0</v>
      </c>
      <c r="L1245" s="2275" t="n">
        <f aca="false">'PDB Bill AMR'!N67</f>
        <v>11746560</v>
      </c>
      <c r="M1245" s="2025"/>
      <c r="N1245" s="2024"/>
      <c r="O1245" s="2027"/>
    </row>
    <row r="1246" customFormat="false" ht="15.75" hidden="false" customHeight="false" outlineLevel="0" collapsed="false">
      <c r="A1246" s="2016"/>
      <c r="B1246" s="2017" t="s">
        <v>3797</v>
      </c>
      <c r="C1246" s="2018"/>
      <c r="D1246" s="2233"/>
      <c r="E1246" s="3079" t="n">
        <v>42627824</v>
      </c>
      <c r="F1246" s="2071" t="n">
        <v>1</v>
      </c>
      <c r="G1246" s="2274" t="n">
        <f aca="false">'PDB Bill AMR'!J69</f>
        <v>144.939</v>
      </c>
      <c r="H1246" s="2274" t="n">
        <f aca="false">'PDB Bill AMR'!K69</f>
        <v>159.043</v>
      </c>
      <c r="I1246" s="2274" t="n">
        <f aca="false">'PDB Bill AMR'!L69</f>
        <v>14.104</v>
      </c>
      <c r="J1246" s="2183" t="n">
        <f aca="false">'PDB Bill AMR'!I69</f>
        <v>960000</v>
      </c>
      <c r="K1246" s="2184" t="n">
        <f aca="false">'PDB Bill AMR'!M69</f>
        <v>0</v>
      </c>
      <c r="L1246" s="2275" t="n">
        <f aca="false">'PDB Bill AMR'!N69</f>
        <v>13539840</v>
      </c>
      <c r="M1246" s="2025"/>
      <c r="N1246" s="2024"/>
      <c r="O1246" s="2027"/>
    </row>
    <row r="1247" customFormat="false" ht="15.75" hidden="false" customHeight="true" outlineLevel="0" collapsed="false">
      <c r="A1247" s="2016"/>
      <c r="B1247" s="2037"/>
      <c r="C1247" s="2038"/>
      <c r="D1247" s="2038"/>
      <c r="E1247" s="2728"/>
      <c r="F1247" s="2041"/>
      <c r="G1247" s="2041"/>
      <c r="H1247" s="2041"/>
      <c r="I1247" s="2042" t="s">
        <v>1094</v>
      </c>
      <c r="J1247" s="2042"/>
      <c r="K1247" s="2044" t="n">
        <f aca="false">SUM(K1245:K1246)</f>
        <v>0</v>
      </c>
      <c r="L1247" s="2044" t="n">
        <f aca="false">SUM(L1245:L1246)</f>
        <v>25286400</v>
      </c>
      <c r="M1247" s="2044" t="n">
        <f aca="false">SUM(M1245:M1246)</f>
        <v>0</v>
      </c>
      <c r="N1247" s="2616"/>
      <c r="O1247" s="2027"/>
    </row>
    <row r="1248" customFormat="false" ht="15.75" hidden="false" customHeight="false" outlineLevel="0" collapsed="false">
      <c r="A1248" s="2016"/>
      <c r="B1248" s="2037"/>
      <c r="C1248" s="2038"/>
      <c r="D1248" s="2038"/>
      <c r="E1248" s="2728"/>
      <c r="F1248" s="2041"/>
      <c r="G1248" s="2041"/>
      <c r="H1248" s="2041"/>
      <c r="I1248" s="2047"/>
      <c r="J1248" s="2047" t="s">
        <v>1095</v>
      </c>
      <c r="K1248" s="2068" t="n">
        <f aca="false">L1247-K1247</f>
        <v>25286400</v>
      </c>
      <c r="L1248" s="2049"/>
      <c r="M1248" s="2050"/>
      <c r="N1248" s="2556"/>
      <c r="O1248" s="2027"/>
    </row>
    <row r="1249" customFormat="false" ht="15.75" hidden="false" customHeight="false" outlineLevel="0" collapsed="false">
      <c r="A1249" s="2016"/>
      <c r="B1249" s="2008" t="s">
        <v>3798</v>
      </c>
      <c r="C1249" s="2009"/>
      <c r="D1249" s="2009"/>
      <c r="E1249" s="2731"/>
      <c r="F1249" s="2009"/>
      <c r="G1249" s="2009"/>
      <c r="H1249" s="2009"/>
      <c r="I1249" s="2009"/>
      <c r="J1249" s="2009"/>
      <c r="K1249" s="2010"/>
      <c r="L1249" s="2009"/>
      <c r="M1249" s="2013"/>
      <c r="N1249" s="2873"/>
      <c r="O1249" s="2027"/>
    </row>
    <row r="1250" customFormat="false" ht="15.75" hidden="false" customHeight="false" outlineLevel="0" collapsed="false">
      <c r="A1250" s="2016"/>
      <c r="B1250" s="3122" t="s">
        <v>3799</v>
      </c>
      <c r="C1250" s="2018" t="n">
        <v>132</v>
      </c>
      <c r="D1250" s="2233"/>
      <c r="E1250" s="3123" t="s">
        <v>3800</v>
      </c>
      <c r="F1250" s="2071" t="n">
        <v>1</v>
      </c>
      <c r="G1250" s="2022" t="n">
        <v>195.94</v>
      </c>
      <c r="H1250" s="2022" t="n">
        <v>205.73</v>
      </c>
      <c r="I1250" s="2022" t="n">
        <f aca="false">H1250-G1250</f>
        <v>9.78999999999999</v>
      </c>
      <c r="J1250" s="2027" t="n">
        <v>1200000</v>
      </c>
      <c r="K1250" s="2024" t="n">
        <f aca="false">F1250*I1250*J1250</f>
        <v>11748000</v>
      </c>
      <c r="L1250" s="2128"/>
      <c r="M1250" s="2029"/>
      <c r="N1250" s="2071"/>
      <c r="O1250" s="2027"/>
    </row>
    <row r="1251" customFormat="false" ht="15.75" hidden="false" customHeight="false" outlineLevel="0" collapsed="false">
      <c r="A1251" s="2016"/>
      <c r="B1251" s="3122"/>
      <c r="C1251" s="2018" t="n">
        <v>132</v>
      </c>
      <c r="D1251" s="2233"/>
      <c r="E1251" s="3123" t="s">
        <v>3801</v>
      </c>
      <c r="F1251" s="2071" t="n">
        <v>3</v>
      </c>
      <c r="G1251" s="2022" t="n">
        <v>64.67</v>
      </c>
      <c r="H1251" s="2022" t="n">
        <v>67.94</v>
      </c>
      <c r="I1251" s="2022" t="n">
        <f aca="false">H1251-G1251</f>
        <v>3.27</v>
      </c>
      <c r="J1251" s="2027" t="n">
        <v>1200000</v>
      </c>
      <c r="K1251" s="2024" t="n">
        <f aca="false">F1251*I1251*J1251</f>
        <v>11772000</v>
      </c>
      <c r="L1251" s="2128"/>
      <c r="M1251" s="2029"/>
      <c r="N1251" s="2071"/>
      <c r="O1251" s="2027"/>
    </row>
    <row r="1252" customFormat="false" ht="15.75" hidden="false" customHeight="false" outlineLevel="0" collapsed="false">
      <c r="A1252" s="2016"/>
      <c r="B1252" s="3122" t="s">
        <v>3802</v>
      </c>
      <c r="C1252" s="2018" t="n">
        <v>132</v>
      </c>
      <c r="D1252" s="2233"/>
      <c r="E1252" s="3123" t="s">
        <v>3803</v>
      </c>
      <c r="F1252" s="2071" t="n">
        <v>1</v>
      </c>
      <c r="G1252" s="2022" t="n">
        <v>115.71</v>
      </c>
      <c r="H1252" s="2022" t="n">
        <v>127.26</v>
      </c>
      <c r="I1252" s="2022" t="n">
        <f aca="false">H1252-G1252</f>
        <v>11.55</v>
      </c>
      <c r="J1252" s="2027" t="n">
        <v>1200000</v>
      </c>
      <c r="K1252" s="2024" t="n">
        <f aca="false">F1252*I1252*J1252</f>
        <v>13860000</v>
      </c>
      <c r="L1252" s="2128"/>
      <c r="M1252" s="2029"/>
      <c r="N1252" s="2071"/>
      <c r="O1252" s="2027"/>
    </row>
    <row r="1253" customFormat="false" ht="15.75" hidden="false" customHeight="false" outlineLevel="0" collapsed="false">
      <c r="A1253" s="2016"/>
      <c r="B1253" s="3122"/>
      <c r="C1253" s="2018" t="n">
        <v>132</v>
      </c>
      <c r="D1253" s="2233"/>
      <c r="E1253" s="3123" t="s">
        <v>3804</v>
      </c>
      <c r="F1253" s="2071" t="n">
        <v>1</v>
      </c>
      <c r="G1253" s="2022" t="n">
        <v>115.75</v>
      </c>
      <c r="H1253" s="2022" t="n">
        <v>127.3</v>
      </c>
      <c r="I1253" s="2022" t="n">
        <f aca="false">H1253-G1253</f>
        <v>11.55</v>
      </c>
      <c r="J1253" s="2027" t="n">
        <v>1200000</v>
      </c>
      <c r="K1253" s="2024" t="n">
        <f aca="false">F1253*I1253*J1253</f>
        <v>13860000</v>
      </c>
      <c r="L1253" s="2128"/>
      <c r="M1253" s="2032"/>
      <c r="N1253" s="3077"/>
      <c r="O1253" s="2027"/>
    </row>
    <row r="1254" customFormat="false" ht="15.75" hidden="false" customHeight="true" outlineLevel="0" collapsed="false">
      <c r="A1254" s="2016"/>
      <c r="B1254" s="2037"/>
      <c r="C1254" s="2038"/>
      <c r="D1254" s="2038"/>
      <c r="E1254" s="2728"/>
      <c r="F1254" s="2041"/>
      <c r="G1254" s="2041"/>
      <c r="H1254" s="2041" t="n">
        <v>0</v>
      </c>
      <c r="I1254" s="2042" t="s">
        <v>1105</v>
      </c>
      <c r="J1254" s="2042"/>
      <c r="K1254" s="2043" t="n">
        <f aca="false">K1252+K1250</f>
        <v>25608000</v>
      </c>
      <c r="L1254" s="2044" t="n">
        <f aca="false">SUM(L1250:L1253)</f>
        <v>0</v>
      </c>
      <c r="M1254" s="2044" t="n">
        <f aca="false">SUM(M1250:M1253)</f>
        <v>0</v>
      </c>
      <c r="N1254" s="2616"/>
      <c r="O1254" s="2055"/>
    </row>
    <row r="1255" customFormat="false" ht="15.75" hidden="false" customHeight="true" outlineLevel="0" collapsed="false">
      <c r="A1255" s="2016"/>
      <c r="B1255" s="2037"/>
      <c r="C1255" s="2038"/>
      <c r="D1255" s="2038"/>
      <c r="E1255" s="2728"/>
      <c r="F1255" s="2041"/>
      <c r="G1255" s="2041"/>
      <c r="H1255" s="2041" t="n">
        <v>0</v>
      </c>
      <c r="I1255" s="2042" t="s">
        <v>1095</v>
      </c>
      <c r="J1255" s="2042"/>
      <c r="K1255" s="2068" t="n">
        <f aca="false">K1254-L1254</f>
        <v>25608000</v>
      </c>
      <c r="L1255" s="2049"/>
      <c r="M1255" s="2056"/>
      <c r="N1255" s="2027"/>
      <c r="O1255" s="2055"/>
    </row>
    <row r="1256" customFormat="false" ht="15.75" hidden="false" customHeight="false" outlineLevel="0" collapsed="false">
      <c r="A1256" s="2007"/>
      <c r="B1256" s="2058" t="s">
        <v>3805</v>
      </c>
      <c r="C1256" s="2059"/>
      <c r="D1256" s="2059"/>
      <c r="E1256" s="2780"/>
      <c r="F1256" s="2059"/>
      <c r="G1256" s="2059"/>
      <c r="H1256" s="2059" t="n">
        <v>0</v>
      </c>
      <c r="I1256" s="2059"/>
      <c r="J1256" s="2059"/>
      <c r="K1256" s="2060"/>
      <c r="L1256" s="2059"/>
      <c r="M1256" s="2063"/>
      <c r="N1256" s="2843"/>
      <c r="O1256" s="2015"/>
    </row>
    <row r="1257" customFormat="false" ht="15.75" hidden="false" customHeight="false" outlineLevel="0" collapsed="false">
      <c r="A1257" s="2016"/>
      <c r="B1257" s="2017" t="s">
        <v>1251</v>
      </c>
      <c r="C1257" s="2018" t="n">
        <v>132</v>
      </c>
      <c r="D1257" s="2065" t="s">
        <v>1108</v>
      </c>
      <c r="E1257" s="2919"/>
      <c r="F1257" s="2071"/>
      <c r="G1257" s="2022"/>
      <c r="H1257" s="2022" t="n">
        <v>0</v>
      </c>
      <c r="I1257" s="2022"/>
      <c r="J1257" s="2027"/>
      <c r="K1257" s="2024"/>
      <c r="L1257" s="2029" t="n">
        <f aca="false">J1257*I1257*F1257</f>
        <v>0</v>
      </c>
      <c r="M1257" s="2025"/>
      <c r="N1257" s="2024"/>
      <c r="O1257" s="2027"/>
    </row>
    <row r="1258" customFormat="false" ht="15.75" hidden="false" customHeight="false" outlineLevel="0" collapsed="false">
      <c r="A1258" s="2016"/>
      <c r="B1258" s="2017" t="s">
        <v>1252</v>
      </c>
      <c r="C1258" s="2018" t="n">
        <v>132</v>
      </c>
      <c r="D1258" s="2065"/>
      <c r="E1258" s="2919"/>
      <c r="F1258" s="2071"/>
      <c r="G1258" s="2022"/>
      <c r="H1258" s="2022" t="n">
        <v>0</v>
      </c>
      <c r="I1258" s="2022"/>
      <c r="J1258" s="2027"/>
      <c r="K1258" s="2024"/>
      <c r="L1258" s="2029" t="n">
        <f aca="false">J1258*I1258*F1258</f>
        <v>0</v>
      </c>
      <c r="M1258" s="2029"/>
      <c r="N1258" s="2071"/>
      <c r="O1258" s="2027"/>
    </row>
    <row r="1259" customFormat="false" ht="15.75" hidden="false" customHeight="false" outlineLevel="0" collapsed="false">
      <c r="A1259" s="2016"/>
      <c r="B1259" s="2037"/>
      <c r="C1259" s="2038"/>
      <c r="D1259" s="2038"/>
      <c r="E1259" s="2728"/>
      <c r="F1259" s="2041"/>
      <c r="G1259" s="2041"/>
      <c r="H1259" s="2041" t="n">
        <v>0</v>
      </c>
      <c r="I1259" s="2041"/>
      <c r="J1259" s="2037" t="s">
        <v>1110</v>
      </c>
      <c r="K1259" s="2068"/>
      <c r="L1259" s="2076" t="n">
        <f aca="false">SUM(L1257:L1258)</f>
        <v>0</v>
      </c>
      <c r="M1259" s="2055"/>
      <c r="N1259" s="2027"/>
      <c r="O1259" s="2027"/>
    </row>
    <row r="1260" customFormat="false" ht="15.75" hidden="false" customHeight="false" outlineLevel="0" collapsed="false">
      <c r="A1260" s="2007"/>
      <c r="B1260" s="2058" t="s">
        <v>3806</v>
      </c>
      <c r="C1260" s="2059"/>
      <c r="D1260" s="2059"/>
      <c r="E1260" s="2780"/>
      <c r="F1260" s="2059"/>
      <c r="G1260" s="2059"/>
      <c r="H1260" s="2059" t="n">
        <v>0</v>
      </c>
      <c r="I1260" s="2059"/>
      <c r="J1260" s="2059"/>
      <c r="K1260" s="2060"/>
      <c r="L1260" s="2059"/>
      <c r="M1260" s="2063"/>
      <c r="N1260" s="2843"/>
      <c r="O1260" s="2015"/>
    </row>
    <row r="1261" customFormat="false" ht="15.75" hidden="false" customHeight="false" outlineLevel="0" collapsed="false">
      <c r="A1261" s="2016" t="n">
        <v>4</v>
      </c>
      <c r="B1261" s="2017" t="s">
        <v>3488</v>
      </c>
      <c r="C1261" s="2018" t="n">
        <v>132</v>
      </c>
      <c r="D1261" s="2141" t="s">
        <v>1108</v>
      </c>
      <c r="E1261" s="1028" t="n">
        <v>41808902864</v>
      </c>
      <c r="F1261" s="2071" t="n">
        <v>1</v>
      </c>
      <c r="G1261" s="2022" t="n">
        <v>146.13</v>
      </c>
      <c r="H1261" s="2022" t="n">
        <v>155.92</v>
      </c>
      <c r="I1261" s="2022" t="n">
        <f aca="false">H1261-G1261</f>
        <v>9.78999999999999</v>
      </c>
      <c r="J1261" s="2027" t="n">
        <v>1200000</v>
      </c>
      <c r="K1261" s="2024" t="n">
        <f aca="false">F1261*I1261*J1261</f>
        <v>11748000</v>
      </c>
      <c r="L1261" s="2128" t="n">
        <f aca="false">J1261*I1261*F1261</f>
        <v>11748000</v>
      </c>
      <c r="M1261" s="2029"/>
      <c r="N1261" s="2071"/>
      <c r="O1261" s="2027"/>
    </row>
    <row r="1262" customFormat="false" ht="15.75" hidden="false" customHeight="false" outlineLevel="0" collapsed="false">
      <c r="A1262" s="2016"/>
      <c r="B1262" s="2017"/>
      <c r="C1262" s="2018" t="n">
        <v>132</v>
      </c>
      <c r="D1262" s="2141"/>
      <c r="E1262" s="1028"/>
      <c r="F1262" s="2071" t="n">
        <v>1</v>
      </c>
      <c r="G1262" s="2022" t="n">
        <v>146.03</v>
      </c>
      <c r="H1262" s="2022" t="n">
        <v>155.82</v>
      </c>
      <c r="I1262" s="2022" t="n">
        <f aca="false">H1262-G1262</f>
        <v>9.78999999999999</v>
      </c>
      <c r="J1262" s="2027" t="n">
        <v>1200000</v>
      </c>
      <c r="K1262" s="2024" t="n">
        <f aca="false">F1262*I1262*J1262</f>
        <v>11748000</v>
      </c>
      <c r="L1262" s="2128" t="n">
        <f aca="false">J1262*I1262*F1262</f>
        <v>11748000</v>
      </c>
      <c r="M1262" s="2029"/>
      <c r="N1262" s="2071"/>
      <c r="O1262" s="2027"/>
    </row>
    <row r="1263" customFormat="false" ht="15.75" hidden="false" customHeight="false" outlineLevel="0" collapsed="false">
      <c r="A1263" s="2016" t="n">
        <v>7</v>
      </c>
      <c r="B1263" s="2017" t="s">
        <v>3491</v>
      </c>
      <c r="C1263" s="2018" t="n">
        <v>132</v>
      </c>
      <c r="D1263" s="2141"/>
      <c r="E1263" s="1028" t="n">
        <v>41808902848</v>
      </c>
      <c r="F1263" s="2071" t="n">
        <v>1</v>
      </c>
      <c r="G1263" s="2022" t="n">
        <v>165.49</v>
      </c>
      <c r="H1263" s="2022" t="n">
        <v>177.03</v>
      </c>
      <c r="I1263" s="2022" t="n">
        <f aca="false">H1263-G1263</f>
        <v>11.54</v>
      </c>
      <c r="J1263" s="2027" t="n">
        <v>1200000</v>
      </c>
      <c r="K1263" s="2024" t="n">
        <f aca="false">F1263*I1263*J1263</f>
        <v>13848000</v>
      </c>
      <c r="L1263" s="2128" t="n">
        <f aca="false">J1263*I1263*F1263</f>
        <v>13848000</v>
      </c>
      <c r="M1263" s="2029"/>
      <c r="N1263" s="2071"/>
      <c r="O1263" s="2027"/>
    </row>
    <row r="1264" customFormat="false" ht="15.75" hidden="false" customHeight="false" outlineLevel="0" collapsed="false">
      <c r="A1264" s="2016"/>
      <c r="B1264" s="2017"/>
      <c r="C1264" s="2018" t="n">
        <v>132</v>
      </c>
      <c r="D1264" s="2141"/>
      <c r="E1264" s="1028"/>
      <c r="F1264" s="2071" t="n">
        <v>1</v>
      </c>
      <c r="G1264" s="2022" t="n">
        <v>165.59</v>
      </c>
      <c r="H1264" s="2022" t="n">
        <v>177.11</v>
      </c>
      <c r="I1264" s="2022" t="n">
        <f aca="false">H1264-G1264</f>
        <v>11.52</v>
      </c>
      <c r="J1264" s="2027" t="n">
        <v>1200000</v>
      </c>
      <c r="K1264" s="2024" t="n">
        <f aca="false">F1264*I1264*J1264</f>
        <v>13824000</v>
      </c>
      <c r="L1264" s="2128" t="n">
        <f aca="false">J1264*I1264*F1264</f>
        <v>13824000</v>
      </c>
      <c r="M1264" s="2032"/>
      <c r="N1264" s="3077"/>
      <c r="O1264" s="2027"/>
    </row>
    <row r="1265" customFormat="false" ht="15.75" hidden="false" customHeight="false" outlineLevel="0" collapsed="false">
      <c r="A1265" s="2016"/>
      <c r="B1265" s="2037"/>
      <c r="C1265" s="2038"/>
      <c r="D1265" s="2038"/>
      <c r="E1265" s="3081"/>
      <c r="F1265" s="2072"/>
      <c r="G1265" s="2072"/>
      <c r="H1265" s="2072"/>
      <c r="I1265" s="2072"/>
      <c r="J1265" s="2037" t="s">
        <v>475</v>
      </c>
      <c r="K1265" s="2074"/>
      <c r="L1265" s="2068" t="n">
        <f aca="false">L1263+L1261</f>
        <v>25596000</v>
      </c>
      <c r="M1265" s="2076"/>
      <c r="N1265" s="2024"/>
      <c r="O1265" s="2027"/>
    </row>
    <row r="1266" customFormat="false" ht="16.5" hidden="false" customHeight="false" outlineLevel="0" collapsed="false">
      <c r="A1266" s="2077"/>
      <c r="B1266" s="2078"/>
      <c r="C1266" s="2051"/>
      <c r="D1266" s="2418"/>
      <c r="K1266" s="2080"/>
      <c r="L1266" s="2077"/>
      <c r="M1266" s="2077"/>
      <c r="N1266" s="2556"/>
      <c r="O1266" s="2077"/>
    </row>
    <row r="1267" s="2077" customFormat="true" ht="15.75" hidden="false" customHeight="false" outlineLevel="0" collapsed="false">
      <c r="B1267" s="2081" t="s">
        <v>1121</v>
      </c>
      <c r="C1267" s="2081"/>
      <c r="D1267" s="2082" t="s">
        <v>212</v>
      </c>
      <c r="F1267" s="2083" t="s">
        <v>1122</v>
      </c>
      <c r="G1267" s="2083"/>
      <c r="H1267" s="2083"/>
      <c r="I1267" s="2082" t="s">
        <v>212</v>
      </c>
      <c r="K1267" s="2084" t="s">
        <v>1123</v>
      </c>
      <c r="L1267" s="2084"/>
      <c r="M1267" s="2085" t="s">
        <v>212</v>
      </c>
      <c r="N1267" s="2556"/>
    </row>
    <row r="1268" s="2077" customFormat="true" ht="15.75" hidden="false" customHeight="false" outlineLevel="0" collapsed="false">
      <c r="B1268" s="2086" t="str">
        <f aca="false">B1244</f>
        <v>132 KV SENDING SIDE (TARIFF POINT)</v>
      </c>
      <c r="C1268" s="2086"/>
      <c r="D1268" s="2089" t="n">
        <f aca="false">K1248</f>
        <v>25286400</v>
      </c>
      <c r="F1268" s="2088" t="s">
        <v>1124</v>
      </c>
      <c r="G1268" s="2088"/>
      <c r="H1268" s="2088"/>
      <c r="I1268" s="2089" t="n">
        <f aca="false">L1259</f>
        <v>0</v>
      </c>
      <c r="K1268" s="2279" t="s">
        <v>1125</v>
      </c>
      <c r="L1268" s="2279"/>
      <c r="M1268" s="2091" t="n">
        <f aca="false">I1269</f>
        <v>25596000</v>
      </c>
      <c r="N1268" s="2556"/>
    </row>
    <row r="1269" s="2077" customFormat="true" ht="15.75" hidden="false" customHeight="false" outlineLevel="0" collapsed="false">
      <c r="B1269" s="2086" t="s">
        <v>1126</v>
      </c>
      <c r="C1269" s="2086"/>
      <c r="D1269" s="2089"/>
      <c r="F1269" s="2088" t="s">
        <v>1125</v>
      </c>
      <c r="G1269" s="2088"/>
      <c r="H1269" s="2088"/>
      <c r="I1269" s="2091" t="n">
        <f aca="false">L1265</f>
        <v>25596000</v>
      </c>
      <c r="K1269" s="2088" t="s">
        <v>3807</v>
      </c>
      <c r="L1269" s="2088"/>
      <c r="M1269" s="2094" t="n">
        <f aca="false">K1288</f>
        <v>25452000</v>
      </c>
      <c r="N1269" s="2556"/>
    </row>
    <row r="1270" s="2077" customFormat="true" ht="15.75" hidden="false" customHeight="false" outlineLevel="0" collapsed="false">
      <c r="B1270" s="2086" t="s">
        <v>1128</v>
      </c>
      <c r="C1270" s="2086"/>
      <c r="D1270" s="2089"/>
      <c r="K1270" s="2279" t="s">
        <v>1129</v>
      </c>
      <c r="L1270" s="2279"/>
      <c r="M1270" s="2089" t="n">
        <f aca="false">M1268-M1269</f>
        <v>143999.999999944</v>
      </c>
      <c r="N1270" s="2556"/>
    </row>
    <row r="1271" s="2077" customFormat="true" ht="16.5" hidden="false" customHeight="false" outlineLevel="0" collapsed="false">
      <c r="B1271" s="2086" t="s">
        <v>1130</v>
      </c>
      <c r="C1271" s="2086"/>
      <c r="D1271" s="2095"/>
      <c r="K1271" s="2228" t="s">
        <v>1131</v>
      </c>
      <c r="L1271" s="2228"/>
      <c r="M1271" s="2332" t="n">
        <f aca="false">M1270/M1268</f>
        <v>0.00562587904359838</v>
      </c>
      <c r="N1271" s="2556"/>
    </row>
    <row r="1272" s="2077" customFormat="true" ht="16.5" hidden="false" customHeight="false" outlineLevel="0" collapsed="false">
      <c r="B1272" s="2746" t="s">
        <v>1132</v>
      </c>
      <c r="C1272" s="2746"/>
      <c r="D1272" s="2230" t="n">
        <f aca="false">SUM(D1268:D1271)</f>
        <v>25286400</v>
      </c>
      <c r="K1272" s="2080"/>
      <c r="N1272" s="2556"/>
    </row>
    <row r="1273" s="2077" customFormat="true" ht="15.75" hidden="false" customHeight="false" outlineLevel="0" collapsed="false">
      <c r="F1273" s="2100"/>
      <c r="G1273" s="2077" t="s">
        <v>122</v>
      </c>
      <c r="H1273" s="2077" t="s">
        <v>122</v>
      </c>
      <c r="K1273" s="2080"/>
      <c r="N1273" s="2556"/>
    </row>
    <row r="1274" s="2077" customFormat="true" ht="15.75" hidden="false" customHeight="false" outlineLevel="0" collapsed="false">
      <c r="F1274" s="2100"/>
      <c r="K1274" s="2080"/>
      <c r="N1274" s="2556"/>
    </row>
    <row r="1275" s="2077" customFormat="true" ht="15.75" hidden="false" customHeight="false" outlineLevel="0" collapsed="false">
      <c r="F1275" s="2100"/>
      <c r="G1275" s="2101"/>
      <c r="H1275" s="2101"/>
      <c r="I1275" s="2101"/>
      <c r="J1275" s="2102"/>
      <c r="K1275" s="2080"/>
      <c r="N1275" s="2556"/>
    </row>
    <row r="1276" customFormat="false" ht="15.75" hidden="false" customHeight="false" outlineLevel="0" collapsed="false">
      <c r="A1276" s="2077"/>
      <c r="B1276" s="2078"/>
      <c r="C1276" s="2051"/>
      <c r="D1276" s="2418"/>
      <c r="G1276" s="2101"/>
      <c r="H1276" s="2101"/>
      <c r="I1276" s="2101"/>
      <c r="J1276" s="2102"/>
      <c r="K1276" s="2080"/>
      <c r="L1276" s="2077"/>
      <c r="M1276" s="2077"/>
      <c r="N1276" s="2556"/>
      <c r="O1276" s="2077"/>
    </row>
    <row r="1277" customFormat="false" ht="15.75" hidden="false" customHeight="false" outlineLevel="0" collapsed="false">
      <c r="A1277" s="2077"/>
      <c r="B1277" s="2078"/>
      <c r="C1277" s="2051"/>
      <c r="D1277" s="2418"/>
      <c r="G1277" s="2101"/>
      <c r="H1277" s="2101"/>
      <c r="I1277" s="2101"/>
      <c r="J1277" s="2102"/>
      <c r="K1277" s="2080"/>
      <c r="L1277" s="2077"/>
      <c r="M1277" s="2077"/>
      <c r="N1277" s="2556"/>
      <c r="O1277" s="2077"/>
    </row>
    <row r="1278" customFormat="false" ht="15.75" hidden="false" customHeight="false" outlineLevel="0" collapsed="false">
      <c r="A1278" s="2077"/>
      <c r="B1278" s="2078"/>
      <c r="C1278" s="2051"/>
      <c r="D1278" s="2418"/>
      <c r="E1278" s="2686"/>
      <c r="F1278" s="2077"/>
      <c r="G1278" s="2077"/>
      <c r="H1278" s="2077"/>
      <c r="I1278" s="2077"/>
      <c r="J1278" s="2077"/>
      <c r="K1278" s="2080"/>
      <c r="L1278" s="2077"/>
      <c r="M1278" s="2077"/>
      <c r="N1278" s="2556"/>
      <c r="O1278" s="2077"/>
    </row>
    <row r="1279" customFormat="false" ht="31.5" hidden="false" customHeight="false" outlineLevel="0" collapsed="false">
      <c r="A1279" s="2270" t="s">
        <v>3808</v>
      </c>
      <c r="B1279" s="2270"/>
      <c r="C1279" s="2270"/>
      <c r="D1279" s="2270"/>
      <c r="E1279" s="2270"/>
      <c r="F1279" s="2270"/>
      <c r="G1279" s="2270"/>
      <c r="H1279" s="2270"/>
      <c r="I1279" s="2270"/>
      <c r="J1279" s="2270"/>
      <c r="K1279" s="2270"/>
      <c r="L1279" s="2270"/>
      <c r="M1279" s="2270"/>
      <c r="N1279" s="2270"/>
      <c r="O1279" s="1989" t="str">
        <f aca="false">$O$6</f>
        <v>Month June-2023</v>
      </c>
      <c r="R1279" s="1990" t="s">
        <v>1069</v>
      </c>
      <c r="S1279" s="1991" t="str">
        <f aca="false">O1279</f>
        <v>Month June-2023</v>
      </c>
      <c r="T1279" s="1990" t="s">
        <v>1070</v>
      </c>
      <c r="U1279" s="1990" t="s">
        <v>1071</v>
      </c>
      <c r="V1279" s="1990" t="s">
        <v>2997</v>
      </c>
      <c r="W1279" s="1990" t="s">
        <v>1073</v>
      </c>
    </row>
    <row r="1280" customFormat="false" ht="15.75" hidden="false" customHeight="true" outlineLevel="0" collapsed="false">
      <c r="A1280" s="2105" t="s">
        <v>794</v>
      </c>
      <c r="B1280" s="2106" t="s">
        <v>1074</v>
      </c>
      <c r="C1280" s="1994" t="s">
        <v>1075</v>
      </c>
      <c r="D1280" s="1994"/>
      <c r="E1280" s="1994"/>
      <c r="F1280" s="2108" t="s">
        <v>45</v>
      </c>
      <c r="G1280" s="1996" t="s">
        <v>1076</v>
      </c>
      <c r="H1280" s="1996"/>
      <c r="I1280" s="1996"/>
      <c r="J1280" s="2108" t="s">
        <v>29</v>
      </c>
      <c r="K1280" s="1996" t="s">
        <v>1077</v>
      </c>
      <c r="L1280" s="1996"/>
      <c r="M1280" s="1994" t="s">
        <v>1134</v>
      </c>
      <c r="N1280" s="2868"/>
      <c r="O1280" s="2109" t="s">
        <v>479</v>
      </c>
    </row>
    <row r="1281" customFormat="false" ht="15.75" hidden="false" customHeight="false" outlineLevel="0" collapsed="false">
      <c r="A1281" s="2105"/>
      <c r="B1281" s="2106"/>
      <c r="C1281" s="1998" t="s">
        <v>1079</v>
      </c>
      <c r="D1281" s="1998"/>
      <c r="E1281" s="3084" t="s">
        <v>1080</v>
      </c>
      <c r="F1281" s="2108"/>
      <c r="G1281" s="2249" t="n">
        <f aca="false">'NORTH-1'!$H$8</f>
        <v>44929</v>
      </c>
      <c r="H1281" s="2249" t="n">
        <f aca="false">'NORTH-1'!$H$8</f>
        <v>44929</v>
      </c>
      <c r="I1281" s="2111" t="s">
        <v>47</v>
      </c>
      <c r="J1281" s="2108"/>
      <c r="K1281" s="2111" t="s">
        <v>1081</v>
      </c>
      <c r="L1281" s="2111" t="s">
        <v>1082</v>
      </c>
      <c r="M1281" s="2112" t="s">
        <v>1083</v>
      </c>
      <c r="N1281" s="3085" t="s">
        <v>741</v>
      </c>
      <c r="O1281" s="2109"/>
      <c r="S1281" s="1441" t="n">
        <v>15283200.0000001</v>
      </c>
      <c r="T1281" s="1441" t="n">
        <v>15283200.0000001</v>
      </c>
      <c r="U1281" s="1441" t="n">
        <f aca="false">S1281-T1281</f>
        <v>0</v>
      </c>
      <c r="V1281" s="2001" t="n">
        <f aca="false">U1281/T1281*100</f>
        <v>0</v>
      </c>
      <c r="W1281" s="1441" t="str">
        <f aca="false">IF(V1281&gt;40,"FAULT",IF(V1281&lt;-40,"CHECK","OK"))</f>
        <v>OK</v>
      </c>
    </row>
    <row r="1282" customFormat="false" ht="15.75" hidden="false" customHeight="false" outlineLevel="0" collapsed="false">
      <c r="A1282" s="2113" t="n">
        <v>1</v>
      </c>
      <c r="B1282" s="2004" t="n">
        <v>2</v>
      </c>
      <c r="C1282" s="2004" t="n">
        <v>4</v>
      </c>
      <c r="D1282" s="2004"/>
      <c r="E1282" s="3086" t="n">
        <v>5</v>
      </c>
      <c r="F1282" s="2113" t="n">
        <v>7</v>
      </c>
      <c r="G1282" s="2113" t="n">
        <v>9</v>
      </c>
      <c r="H1282" s="2113" t="n">
        <v>9</v>
      </c>
      <c r="I1282" s="2113" t="s">
        <v>1084</v>
      </c>
      <c r="J1282" s="2113" t="n">
        <v>11</v>
      </c>
      <c r="K1282" s="2113" t="s">
        <v>1085</v>
      </c>
      <c r="L1282" s="2113" t="s">
        <v>1086</v>
      </c>
      <c r="M1282" s="2113" t="n">
        <v>14</v>
      </c>
      <c r="N1282" s="3087" t="n">
        <v>15</v>
      </c>
      <c r="O1282" s="2113" t="n">
        <v>16</v>
      </c>
    </row>
    <row r="1283" customFormat="false" ht="15.75" hidden="false" customHeight="false" outlineLevel="0" collapsed="false">
      <c r="A1283" s="2007"/>
      <c r="B1283" s="2008" t="s">
        <v>3809</v>
      </c>
      <c r="C1283" s="2009"/>
      <c r="D1283" s="2009"/>
      <c r="E1283" s="2731"/>
      <c r="F1283" s="2009"/>
      <c r="G1283" s="2009"/>
      <c r="H1283" s="2009"/>
      <c r="I1283" s="2009"/>
      <c r="J1283" s="2009"/>
      <c r="K1283" s="2010"/>
      <c r="L1283" s="2009"/>
      <c r="M1283" s="2013"/>
      <c r="N1283" s="2873"/>
      <c r="O1283" s="2015"/>
    </row>
    <row r="1284" customFormat="false" ht="15.75" hidden="false" customHeight="false" outlineLevel="0" collapsed="false">
      <c r="A1284" s="2016" t="n">
        <v>14</v>
      </c>
      <c r="B1284" s="2017" t="s">
        <v>3497</v>
      </c>
      <c r="C1284" s="2018" t="n">
        <v>33</v>
      </c>
      <c r="D1284" s="2233" t="s">
        <v>3498</v>
      </c>
      <c r="E1284" s="1028" t="s">
        <v>3810</v>
      </c>
      <c r="F1284" s="2071" t="n">
        <v>1</v>
      </c>
      <c r="G1284" s="2022" t="n">
        <v>241.98</v>
      </c>
      <c r="H1284" s="2022" t="n">
        <v>258.18</v>
      </c>
      <c r="I1284" s="2022" t="n">
        <f aca="false">SUM(H1284-G1284)</f>
        <v>16.2</v>
      </c>
      <c r="J1284" s="2027" t="n">
        <v>720000</v>
      </c>
      <c r="K1284" s="2024" t="n">
        <f aca="false">F1284*I1284*J1284</f>
        <v>11664000</v>
      </c>
      <c r="L1284" s="2025"/>
      <c r="M1284" s="2025" t="n">
        <f aca="false">K1284*$I$1269/$K$1288</f>
        <v>11729991.513437</v>
      </c>
      <c r="N1284" s="2024"/>
      <c r="O1284" s="2027"/>
    </row>
    <row r="1285" customFormat="false" ht="15.75" hidden="false" customHeight="false" outlineLevel="0" collapsed="false">
      <c r="A1285" s="2016"/>
      <c r="B1285" s="2017"/>
      <c r="C1285" s="2018" t="n">
        <v>33</v>
      </c>
      <c r="D1285" s="2233" t="s">
        <v>3316</v>
      </c>
      <c r="E1285" s="1028" t="s">
        <v>3811</v>
      </c>
      <c r="F1285" s="2071" t="n">
        <v>1</v>
      </c>
      <c r="G1285" s="2022" t="n">
        <v>241.98</v>
      </c>
      <c r="H1285" s="2022" t="n">
        <v>258.18</v>
      </c>
      <c r="I1285" s="2022" t="n">
        <f aca="false">SUM(H1285-G1285)</f>
        <v>16.2</v>
      </c>
      <c r="J1285" s="2027" t="n">
        <v>720000</v>
      </c>
      <c r="K1285" s="2024" t="n">
        <f aca="false">F1285*I1285*J1285</f>
        <v>11664000</v>
      </c>
      <c r="L1285" s="2025"/>
      <c r="M1285" s="2025" t="n">
        <f aca="false">K1285*$I$1269/$K$1288</f>
        <v>11729991.513437</v>
      </c>
      <c r="N1285" s="2024"/>
      <c r="O1285" s="2027"/>
    </row>
    <row r="1286" customFormat="false" ht="15.75" hidden="false" customHeight="false" outlineLevel="0" collapsed="false">
      <c r="A1286" s="2016" t="n">
        <v>15</v>
      </c>
      <c r="B1286" s="2017" t="s">
        <v>3501</v>
      </c>
      <c r="C1286" s="2018" t="n">
        <v>33</v>
      </c>
      <c r="D1286" s="2233" t="s">
        <v>3498</v>
      </c>
      <c r="E1286" s="1028" t="s">
        <v>3812</v>
      </c>
      <c r="F1286" s="2071" t="n">
        <v>1</v>
      </c>
      <c r="G1286" s="2022" t="n">
        <v>274.52</v>
      </c>
      <c r="H1286" s="2022" t="n">
        <v>293.67</v>
      </c>
      <c r="I1286" s="2022" t="n">
        <f aca="false">SUM(H1286-G1286)</f>
        <v>19.15</v>
      </c>
      <c r="J1286" s="2027" t="n">
        <v>720000</v>
      </c>
      <c r="K1286" s="2024" t="n">
        <f aca="false">F1286*I1286*J1286</f>
        <v>13788000</v>
      </c>
      <c r="L1286" s="2025"/>
      <c r="M1286" s="2025" t="n">
        <f aca="false">K1286*$I$1269/$K$1288</f>
        <v>13866008.4865629</v>
      </c>
      <c r="N1286" s="2024"/>
      <c r="O1286" s="2027"/>
    </row>
    <row r="1287" customFormat="false" ht="15.75" hidden="false" customHeight="false" outlineLevel="0" collapsed="false">
      <c r="A1287" s="2016"/>
      <c r="B1287" s="2017"/>
      <c r="C1287" s="2018" t="n">
        <v>33</v>
      </c>
      <c r="D1287" s="2233" t="s">
        <v>3316</v>
      </c>
      <c r="E1287" s="1028" t="s">
        <v>3813</v>
      </c>
      <c r="F1287" s="2071" t="n">
        <v>1</v>
      </c>
      <c r="G1287" s="2022" t="n">
        <v>274.57</v>
      </c>
      <c r="H1287" s="2022" t="n">
        <v>293.69</v>
      </c>
      <c r="I1287" s="2022" t="n">
        <f aca="false">SUM(H1287-G1287)</f>
        <v>19.12</v>
      </c>
      <c r="J1287" s="2027" t="n">
        <v>720000</v>
      </c>
      <c r="K1287" s="2024" t="n">
        <f aca="false">F1287*I1287*J1287</f>
        <v>13766400</v>
      </c>
      <c r="L1287" s="2025"/>
      <c r="M1287" s="2025" t="n">
        <f aca="false">K1287*$I$1269/$K$1288</f>
        <v>13844286.2800566</v>
      </c>
      <c r="N1287" s="2024"/>
      <c r="O1287" s="2027"/>
    </row>
    <row r="1288" customFormat="false" ht="15.75" hidden="false" customHeight="false" outlineLevel="0" collapsed="false">
      <c r="A1288" s="2016"/>
      <c r="B1288" s="2037"/>
      <c r="C1288" s="2038"/>
      <c r="D1288" s="2038"/>
      <c r="E1288" s="2728"/>
      <c r="F1288" s="2041"/>
      <c r="G1288" s="2041"/>
      <c r="H1288" s="2041" t="n">
        <v>0</v>
      </c>
      <c r="I1288" s="2041"/>
      <c r="J1288" s="2037" t="s">
        <v>475</v>
      </c>
      <c r="K1288" s="2068" t="n">
        <f aca="false">K1286+K1284</f>
        <v>25452000</v>
      </c>
      <c r="L1288" s="2049"/>
      <c r="M1288" s="2049" t="n">
        <f aca="false">M1284+M1286</f>
        <v>25596000</v>
      </c>
      <c r="N1288" s="2024"/>
      <c r="O1288" s="2027"/>
    </row>
    <row r="1289" customFormat="false" ht="15.75" hidden="false" customHeight="false" outlineLevel="0" collapsed="false">
      <c r="A1289" s="2016"/>
      <c r="B1289" s="2058" t="s">
        <v>3814</v>
      </c>
      <c r="C1289" s="2059"/>
      <c r="D1289" s="2059"/>
      <c r="E1289" s="2780"/>
      <c r="F1289" s="2059"/>
      <c r="G1289" s="2059"/>
      <c r="H1289" s="2059" t="n">
        <v>0</v>
      </c>
      <c r="I1289" s="2059"/>
      <c r="J1289" s="2059"/>
      <c r="K1289" s="2060"/>
      <c r="L1289" s="2059"/>
      <c r="M1289" s="2063"/>
      <c r="N1289" s="2843"/>
      <c r="O1289" s="2027"/>
    </row>
    <row r="1290" customFormat="false" ht="15.75" hidden="false" customHeight="false" outlineLevel="0" collapsed="false">
      <c r="A1290" s="2016"/>
      <c r="B1290" s="2118" t="s">
        <v>1145</v>
      </c>
      <c r="C1290" s="2018"/>
      <c r="D1290" s="2441" t="s">
        <v>1108</v>
      </c>
      <c r="E1290" s="1028"/>
      <c r="F1290" s="2071"/>
      <c r="G1290" s="2022"/>
      <c r="H1290" s="2022" t="n">
        <v>0</v>
      </c>
      <c r="I1290" s="2120"/>
      <c r="J1290" s="2027"/>
      <c r="K1290" s="2024"/>
      <c r="L1290" s="2025"/>
      <c r="M1290" s="2025"/>
      <c r="N1290" s="2024"/>
      <c r="O1290" s="2027"/>
      <c r="R1290" s="0" t="str">
        <f aca="false">B1290</f>
        <v>33/11 KV Transforfers</v>
      </c>
      <c r="S1290" s="2124" t="n">
        <f aca="false">M1290</f>
        <v>0</v>
      </c>
      <c r="T1290" s="0" t="n">
        <v>0</v>
      </c>
      <c r="U1290" s="1441" t="n">
        <f aca="false">S1290-T1290</f>
        <v>0</v>
      </c>
      <c r="V1290" s="2001" t="e">
        <f aca="false">U1290/T1290*100</f>
        <v>#DIV/0!</v>
      </c>
      <c r="W1290" s="1441" t="e">
        <f aca="false">IF(V1290&gt;40,"FAULT",IF(V1290&lt;-40,"CHECK","OK"))</f>
        <v>#DIV/0!</v>
      </c>
    </row>
    <row r="1291" customFormat="false" ht="15.75" hidden="false" customHeight="false" outlineLevel="0" collapsed="false">
      <c r="A1291" s="2027" t="n">
        <v>13</v>
      </c>
      <c r="B1291" s="2017" t="s">
        <v>3505</v>
      </c>
      <c r="C1291" s="2125" t="n">
        <v>33</v>
      </c>
      <c r="D1291" s="2141" t="s">
        <v>3498</v>
      </c>
      <c r="E1291" s="3089" t="s">
        <v>3815</v>
      </c>
      <c r="F1291" s="2071" t="n">
        <v>1</v>
      </c>
      <c r="G1291" s="2212" t="n">
        <v>190.56</v>
      </c>
      <c r="H1291" s="2212" t="n">
        <v>200.92</v>
      </c>
      <c r="I1291" s="2212" t="n">
        <f aca="false">SUM(H1291-G1291)</f>
        <v>10.36</v>
      </c>
      <c r="J1291" s="2027" t="n">
        <v>240000</v>
      </c>
      <c r="K1291" s="2024"/>
      <c r="L1291" s="2128" t="n">
        <f aca="false">F1291*I1291*J1291</f>
        <v>2486400</v>
      </c>
      <c r="M1291" s="2128" t="n">
        <f aca="false">L1291*$K$1314/$L$1314</f>
        <v>2493778.26332176</v>
      </c>
      <c r="N1291" s="2214"/>
      <c r="O1291" s="2187"/>
      <c r="R1291" s="0" t="str">
        <f aca="false">B1291</f>
        <v>33/11 kV, 28/35 MVA T-1 (=H5)</v>
      </c>
      <c r="S1291" s="2124" t="n">
        <f aca="false">M1291</f>
        <v>2493778.26332176</v>
      </c>
      <c r="T1291" s="0" t="n">
        <v>2723906.26557503</v>
      </c>
      <c r="U1291" s="1441" t="n">
        <f aca="false">S1291-T1291</f>
        <v>-230128.002253268</v>
      </c>
      <c r="V1291" s="2001" t="n">
        <f aca="false">U1291/T1291*100</f>
        <v>-8.44845526300395</v>
      </c>
      <c r="W1291" s="1441" t="str">
        <f aca="false">IF(V1291&gt;40,"FAULT",IF(V1291&lt;-40,"CHECK","OK"))</f>
        <v>OK</v>
      </c>
    </row>
    <row r="1292" customFormat="false" ht="15.75" hidden="false" customHeight="false" outlineLevel="0" collapsed="false">
      <c r="A1292" s="2027"/>
      <c r="B1292" s="2017"/>
      <c r="C1292" s="2125" t="n">
        <v>33</v>
      </c>
      <c r="D1292" s="2141" t="s">
        <v>3316</v>
      </c>
      <c r="E1292" s="3089" t="s">
        <v>3816</v>
      </c>
      <c r="F1292" s="2071" t="n">
        <v>1</v>
      </c>
      <c r="G1292" s="2212" t="n">
        <v>190.5</v>
      </c>
      <c r="H1292" s="2212" t="n">
        <v>200.86</v>
      </c>
      <c r="I1292" s="2212" t="n">
        <f aca="false">SUM(H1292-G1292)</f>
        <v>10.36</v>
      </c>
      <c r="J1292" s="2027" t="n">
        <v>240000</v>
      </c>
      <c r="K1292" s="2024"/>
      <c r="L1292" s="2128" t="n">
        <f aca="false">F1292*I1292*J1292</f>
        <v>2486400</v>
      </c>
      <c r="M1292" s="2128" t="n">
        <f aca="false">L1292*$K$1314/$L$1314</f>
        <v>2493778.26332177</v>
      </c>
      <c r="N1292" s="2214"/>
      <c r="O1292" s="2027"/>
      <c r="R1292" s="0" t="n">
        <f aca="false">B1292</f>
        <v>0</v>
      </c>
      <c r="S1292" s="2124" t="n">
        <f aca="false">M1292</f>
        <v>2493778.26332177</v>
      </c>
      <c r="T1292" s="0" t="n">
        <v>2721499.98795527</v>
      </c>
      <c r="U1292" s="1441" t="n">
        <f aca="false">S1292-T1292</f>
        <v>-227721.724633498</v>
      </c>
      <c r="V1292" s="2001" t="n">
        <f aca="false">U1292/T1292*100</f>
        <v>-8.36750783175975</v>
      </c>
      <c r="W1292" s="1441" t="str">
        <f aca="false">IF(V1292&gt;40,"FAULT",IF(V1292&lt;-40,"CHECK","OK"))</f>
        <v>OK</v>
      </c>
    </row>
    <row r="1293" customFormat="false" ht="15.75" hidden="false" customHeight="false" outlineLevel="0" collapsed="false">
      <c r="A1293" s="2027" t="n">
        <v>16</v>
      </c>
      <c r="B1293" s="2017" t="s">
        <v>3509</v>
      </c>
      <c r="C1293" s="2125" t="n">
        <v>33</v>
      </c>
      <c r="D1293" s="2141" t="s">
        <v>3498</v>
      </c>
      <c r="E1293" s="3089" t="s">
        <v>3817</v>
      </c>
      <c r="F1293" s="2071" t="n">
        <v>3</v>
      </c>
      <c r="G1293" s="2212" t="n">
        <v>53.76</v>
      </c>
      <c r="H1293" s="2212" t="n">
        <v>56.7</v>
      </c>
      <c r="I1293" s="2212" t="n">
        <f aca="false">SUM(H1293-G1293)</f>
        <v>2.94</v>
      </c>
      <c r="J1293" s="2027" t="n">
        <v>240000</v>
      </c>
      <c r="K1293" s="2024"/>
      <c r="L1293" s="2128" t="n">
        <f aca="false">F1293*I1293*J1293</f>
        <v>2116800</v>
      </c>
      <c r="M1293" s="2128" t="n">
        <f aca="false">L1293*$K$1314/$L$1314</f>
        <v>2123081.49444961</v>
      </c>
      <c r="N1293" s="2214"/>
      <c r="O1293" s="2027"/>
      <c r="R1293" s="0" t="str">
        <f aca="false">B1293</f>
        <v>33/11 kV, 28/35 MVA T-2 (=H10)</v>
      </c>
      <c r="S1293" s="2124" t="n">
        <f aca="false">M1293</f>
        <v>2123081.49444961</v>
      </c>
      <c r="T1293" s="0" t="n">
        <v>1891334.20913602</v>
      </c>
      <c r="U1293" s="1441" t="n">
        <f aca="false">S1293-T1293</f>
        <v>231747.285313596</v>
      </c>
      <c r="V1293" s="2001" t="n">
        <f aca="false">U1293/T1293*100</f>
        <v>12.253111279548</v>
      </c>
      <c r="W1293" s="1441" t="str">
        <f aca="false">IF(V1293&gt;40,"FAULT",IF(V1293&lt;-40,"CHECK","OK"))</f>
        <v>OK</v>
      </c>
    </row>
    <row r="1294" customFormat="false" ht="15.75" hidden="false" customHeight="false" outlineLevel="0" collapsed="false">
      <c r="A1294" s="2027"/>
      <c r="B1294" s="2017"/>
      <c r="C1294" s="2125" t="n">
        <v>33</v>
      </c>
      <c r="D1294" s="2141" t="s">
        <v>3316</v>
      </c>
      <c r="E1294" s="3089" t="s">
        <v>3818</v>
      </c>
      <c r="F1294" s="2071" t="n">
        <v>3</v>
      </c>
      <c r="G1294" s="2212" t="n">
        <v>53.76</v>
      </c>
      <c r="H1294" s="2212" t="n">
        <v>56.7</v>
      </c>
      <c r="I1294" s="2212" t="n">
        <f aca="false">SUM(H1294-G1294)</f>
        <v>2.94</v>
      </c>
      <c r="J1294" s="2027" t="n">
        <v>240000</v>
      </c>
      <c r="K1294" s="2024"/>
      <c r="L1294" s="2128" t="n">
        <f aca="false">F1294*I1294*J1294</f>
        <v>2116800</v>
      </c>
      <c r="M1294" s="2128" t="n">
        <f aca="false">L1294*$K$1314/$L$1314</f>
        <v>2123081.49444961</v>
      </c>
      <c r="N1294" s="2214"/>
      <c r="O1294" s="2151"/>
      <c r="R1294" s="0" t="n">
        <f aca="false">B1294</f>
        <v>0</v>
      </c>
      <c r="S1294" s="2124" t="n">
        <f aca="false">M1294</f>
        <v>2123081.49444961</v>
      </c>
      <c r="T1294" s="0" t="n">
        <v>1898553.04199532</v>
      </c>
      <c r="U1294" s="1441" t="n">
        <f aca="false">S1294-T1294</f>
        <v>224528.452454299</v>
      </c>
      <c r="V1294" s="2001" t="n">
        <f aca="false">U1294/T1294*100</f>
        <v>11.8262933659377</v>
      </c>
      <c r="W1294" s="1441" t="str">
        <f aca="false">IF(V1294&gt;40,"FAULT",IF(V1294&lt;-40,"CHECK","OK"))</f>
        <v>OK</v>
      </c>
    </row>
    <row r="1295" customFormat="false" ht="15.75" hidden="false" customHeight="false" outlineLevel="0" collapsed="false">
      <c r="A1295" s="2027"/>
      <c r="B1295" s="2118" t="s">
        <v>1151</v>
      </c>
      <c r="C1295" s="2038"/>
      <c r="D1295" s="2443"/>
      <c r="E1295" s="2728"/>
      <c r="F1295" s="2041"/>
      <c r="G1295" s="2041"/>
      <c r="H1295" s="2041" t="n">
        <v>0</v>
      </c>
      <c r="I1295" s="2041"/>
      <c r="J1295" s="2037" t="s">
        <v>475</v>
      </c>
      <c r="K1295" s="2024"/>
      <c r="L1295" s="2130" t="n">
        <f aca="false">L1293+L1291</f>
        <v>4603200</v>
      </c>
      <c r="M1295" s="2130" t="n">
        <f aca="false">M1293+M1291</f>
        <v>4616859.75777138</v>
      </c>
      <c r="N1295" s="2136"/>
      <c r="O1295" s="2151"/>
      <c r="R1295" s="0" t="str">
        <f aca="false">B1295</f>
        <v>33 KV Feeders</v>
      </c>
      <c r="S1295" s="2124" t="n">
        <f aca="false">M1295</f>
        <v>4616859.75777138</v>
      </c>
      <c r="T1295" s="0" t="n">
        <v>4615240.47471105</v>
      </c>
      <c r="U1295" s="1441" t="n">
        <f aca="false">S1295-T1295</f>
        <v>1619.2830603281</v>
      </c>
      <c r="V1295" s="2001" t="n">
        <f aca="false">U1295/T1295*100</f>
        <v>0.0350855620460272</v>
      </c>
      <c r="W1295" s="1441" t="str">
        <f aca="false">IF(V1295&gt;40,"FAULT",IF(V1295&lt;-40,"CHECK","OK"))</f>
        <v>OK</v>
      </c>
    </row>
    <row r="1296" customFormat="false" ht="15.75" hidden="false" customHeight="false" outlineLevel="0" collapsed="false">
      <c r="A1296" s="2132" t="n">
        <v>9</v>
      </c>
      <c r="B1296" s="2017" t="s">
        <v>3819</v>
      </c>
      <c r="C1296" s="2125" t="n">
        <v>33</v>
      </c>
      <c r="D1296" s="2141" t="s">
        <v>3498</v>
      </c>
      <c r="E1296" s="3089" t="s">
        <v>3820</v>
      </c>
      <c r="F1296" s="2071" t="n">
        <v>1</v>
      </c>
      <c r="G1296" s="2120" t="n">
        <v>269.79</v>
      </c>
      <c r="H1296" s="2120" t="n">
        <v>288.61</v>
      </c>
      <c r="I1296" s="2053" t="n">
        <f aca="false">SUM(H1296-G1296)</f>
        <v>18.82</v>
      </c>
      <c r="J1296" s="2027" t="n">
        <v>360000</v>
      </c>
      <c r="K1296" s="2135"/>
      <c r="L1296" s="2128" t="n">
        <f aca="false">F1296*I1296*J1296</f>
        <v>6775200</v>
      </c>
      <c r="M1296" s="2128" t="n">
        <f aca="false">L1296*$K$1314/$L$1314</f>
        <v>6795305.05536423</v>
      </c>
      <c r="N1296" s="2214" t="s">
        <v>3452</v>
      </c>
      <c r="O1296" s="2155"/>
      <c r="R1296" s="0" t="str">
        <f aca="false">B1296</f>
        <v>33 kV Premier Cement VRM Circuit-1 (=H1)</v>
      </c>
      <c r="S1296" s="2124" t="n">
        <f aca="false">M1296</f>
        <v>6795305.05536423</v>
      </c>
      <c r="T1296" s="0" t="n">
        <v>6616060.31554643</v>
      </c>
      <c r="U1296" s="1441" t="n">
        <f aca="false">S1296-T1296</f>
        <v>179244.739817802</v>
      </c>
      <c r="V1296" s="2001" t="n">
        <f aca="false">U1296/T1296*100</f>
        <v>2.70923678547205</v>
      </c>
      <c r="W1296" s="1441" t="str">
        <f aca="false">IF(V1296&gt;40,"FAULT",IF(V1296&lt;-40,"CHECK","OK"))</f>
        <v>OK</v>
      </c>
    </row>
    <row r="1297" customFormat="false" ht="15.75" hidden="false" customHeight="false" outlineLevel="0" collapsed="false">
      <c r="A1297" s="2132"/>
      <c r="B1297" s="2017"/>
      <c r="C1297" s="2125" t="n">
        <v>33</v>
      </c>
      <c r="D1297" s="2141" t="s">
        <v>3316</v>
      </c>
      <c r="E1297" s="3089" t="s">
        <v>3821</v>
      </c>
      <c r="F1297" s="2071" t="n">
        <v>1</v>
      </c>
      <c r="G1297" s="2120" t="n">
        <v>269.81</v>
      </c>
      <c r="H1297" s="2120" t="n">
        <v>288.74</v>
      </c>
      <c r="I1297" s="2053" t="n">
        <f aca="false">SUM(H1297-G1297)</f>
        <v>18.93</v>
      </c>
      <c r="J1297" s="2027" t="n">
        <v>360000</v>
      </c>
      <c r="K1297" s="2135"/>
      <c r="L1297" s="2128" t="n">
        <f aca="false">F1297*I1297*J1297</f>
        <v>6814800</v>
      </c>
      <c r="M1297" s="2128" t="n">
        <f aca="false">L1297*$K$1314/$L$1314</f>
        <v>6835022.56631482</v>
      </c>
      <c r="N1297" s="2214"/>
      <c r="O1297" s="2155"/>
      <c r="R1297" s="0" t="n">
        <f aca="false">B1297</f>
        <v>0</v>
      </c>
      <c r="S1297" s="2124" t="n">
        <f aca="false">M1297</f>
        <v>6835022.56631482</v>
      </c>
      <c r="T1297" s="0" t="n">
        <v>6583575.56767959</v>
      </c>
      <c r="U1297" s="1441" t="n">
        <f aca="false">S1297-T1297</f>
        <v>251446.998635236</v>
      </c>
      <c r="V1297" s="2001" t="n">
        <f aca="false">U1297/T1297*100</f>
        <v>3.81930754876806</v>
      </c>
      <c r="W1297" s="1441" t="str">
        <f aca="false">IF(V1297&gt;40,"FAULT",IF(V1297&lt;-40,"CHECK","OK"))</f>
        <v>OK</v>
      </c>
    </row>
    <row r="1298" customFormat="false" ht="15.75" hidden="false" customHeight="false" outlineLevel="0" collapsed="false">
      <c r="A1298" s="2132" t="n">
        <v>10</v>
      </c>
      <c r="B1298" s="2017" t="s">
        <v>3822</v>
      </c>
      <c r="C1298" s="2125" t="n">
        <v>33</v>
      </c>
      <c r="D1298" s="2141" t="s">
        <v>3498</v>
      </c>
      <c r="E1298" s="3089" t="s">
        <v>3823</v>
      </c>
      <c r="F1298" s="2071" t="n">
        <v>1</v>
      </c>
      <c r="G1298" s="2120" t="n">
        <v>87.04</v>
      </c>
      <c r="H1298" s="2120" t="n">
        <v>93.75</v>
      </c>
      <c r="I1298" s="2053" t="n">
        <f aca="false">SUM(H1298-G1298)</f>
        <v>6.70999999999999</v>
      </c>
      <c r="J1298" s="2027" t="n">
        <v>360000</v>
      </c>
      <c r="K1298" s="2135"/>
      <c r="L1298" s="2128" t="n">
        <f aca="false">F1298*I1298*J1298</f>
        <v>2415600</v>
      </c>
      <c r="M1298" s="2128" t="n">
        <f aca="false">L1298*$K$1314/$L$1314</f>
        <v>2422768.16798586</v>
      </c>
      <c r="N1298" s="2214" t="s">
        <v>3452</v>
      </c>
      <c r="O1298" s="2155"/>
      <c r="R1298" s="0" t="str">
        <f aca="false">B1298</f>
        <v>33 kV Delta Agro Premier Cement (=H2)</v>
      </c>
      <c r="S1298" s="2124" t="n">
        <f aca="false">M1298</f>
        <v>2422768.16798586</v>
      </c>
      <c r="T1298" s="0" t="n">
        <v>2458012.5885909</v>
      </c>
      <c r="U1298" s="1441" t="n">
        <f aca="false">S1298-T1298</f>
        <v>-35244.4206050341</v>
      </c>
      <c r="V1298" s="2001" t="n">
        <f aca="false">U1298/T1298*100</f>
        <v>-1.43385842564942</v>
      </c>
      <c r="W1298" s="1441" t="str">
        <f aca="false">IF(V1298&gt;40,"FAULT",IF(V1298&lt;-40,"CHECK","OK"))</f>
        <v>OK</v>
      </c>
    </row>
    <row r="1299" customFormat="false" ht="15.75" hidden="false" customHeight="false" outlineLevel="0" collapsed="false">
      <c r="A1299" s="2132"/>
      <c r="B1299" s="2017"/>
      <c r="C1299" s="2125" t="n">
        <v>33</v>
      </c>
      <c r="D1299" s="2141" t="s">
        <v>3316</v>
      </c>
      <c r="E1299" s="3089" t="s">
        <v>3824</v>
      </c>
      <c r="F1299" s="2071" t="n">
        <v>1</v>
      </c>
      <c r="G1299" s="2120" t="n">
        <v>87.04</v>
      </c>
      <c r="H1299" s="2120" t="n">
        <v>93.75</v>
      </c>
      <c r="I1299" s="2053" t="n">
        <f aca="false">SUM(H1299-G1299)</f>
        <v>6.70999999999999</v>
      </c>
      <c r="J1299" s="2027" t="n">
        <v>360000</v>
      </c>
      <c r="K1299" s="2135"/>
      <c r="L1299" s="2128" t="n">
        <f aca="false">F1299*I1299*J1299</f>
        <v>2415600</v>
      </c>
      <c r="M1299" s="2128" t="n">
        <f aca="false">L1299*$K$1314/$L$1314</f>
        <v>2422768.16798586</v>
      </c>
      <c r="N1299" s="2214"/>
      <c r="O1299" s="2155"/>
      <c r="R1299" s="0" t="n">
        <f aca="false">B1299</f>
        <v>0</v>
      </c>
      <c r="S1299" s="2124" t="n">
        <f aca="false">M1299</f>
        <v>2422768.16798586</v>
      </c>
      <c r="T1299" s="0" t="n">
        <v>2479669.08716879</v>
      </c>
      <c r="U1299" s="1441" t="n">
        <f aca="false">S1299-T1299</f>
        <v>-56900.9191829283</v>
      </c>
      <c r="V1299" s="2001" t="n">
        <f aca="false">U1299/T1299*100</f>
        <v>-2.29469809005426</v>
      </c>
      <c r="W1299" s="1441" t="str">
        <f aca="false">IF(V1299&gt;40,"FAULT",IF(V1299&lt;-40,"CHECK","OK"))</f>
        <v>OK</v>
      </c>
    </row>
    <row r="1300" customFormat="false" ht="15.75" hidden="false" customHeight="false" outlineLevel="0" collapsed="false">
      <c r="A1300" s="2132" t="n">
        <v>11</v>
      </c>
      <c r="B1300" s="2017" t="s">
        <v>3825</v>
      </c>
      <c r="C1300" s="2125" t="n">
        <v>33</v>
      </c>
      <c r="D1300" s="2141" t="s">
        <v>3498</v>
      </c>
      <c r="E1300" s="3089" t="s">
        <v>3826</v>
      </c>
      <c r="F1300" s="2071" t="n">
        <v>1</v>
      </c>
      <c r="G1300" s="2120" t="n">
        <v>0.09</v>
      </c>
      <c r="H1300" s="2120" t="n">
        <v>0.09</v>
      </c>
      <c r="I1300" s="2053" t="n">
        <f aca="false">SUM(H1300-G1300)</f>
        <v>0</v>
      </c>
      <c r="J1300" s="2027" t="n">
        <v>360000</v>
      </c>
      <c r="K1300" s="2135"/>
      <c r="L1300" s="2128" t="n">
        <f aca="false">F1300*I1300*J1300</f>
        <v>0</v>
      </c>
      <c r="M1300" s="2128" t="n">
        <f aca="false">L1300*$K$1314/$L$1314</f>
        <v>0</v>
      </c>
      <c r="N1300" s="2214" t="s">
        <v>3452</v>
      </c>
      <c r="O1300" s="2155"/>
      <c r="R1300" s="0" t="str">
        <f aca="false">B1300</f>
        <v>33 kV Outgoing Feeder-3 (=H3)</v>
      </c>
      <c r="S1300" s="2124" t="n">
        <f aca="false">M1300</f>
        <v>0</v>
      </c>
      <c r="T1300" s="0" t="n">
        <v>0</v>
      </c>
      <c r="U1300" s="1441" t="n">
        <f aca="false">S1300-T1300</f>
        <v>0</v>
      </c>
      <c r="V1300" s="2001" t="e">
        <f aca="false">U1300/T1300*100</f>
        <v>#DIV/0!</v>
      </c>
      <c r="W1300" s="1441" t="e">
        <f aca="false">IF(V1300&gt;40,"FAULT",IF(V1300&lt;-40,"CHECK","OK"))</f>
        <v>#DIV/0!</v>
      </c>
    </row>
    <row r="1301" customFormat="false" ht="15.75" hidden="false" customHeight="false" outlineLevel="0" collapsed="false">
      <c r="A1301" s="2132"/>
      <c r="B1301" s="2017"/>
      <c r="C1301" s="2125" t="n">
        <v>33</v>
      </c>
      <c r="D1301" s="2141" t="s">
        <v>3316</v>
      </c>
      <c r="E1301" s="3089" t="s">
        <v>3827</v>
      </c>
      <c r="F1301" s="2071" t="n">
        <v>1</v>
      </c>
      <c r="G1301" s="2120" t="n">
        <v>0.06</v>
      </c>
      <c r="H1301" s="2120" t="n">
        <v>0.06</v>
      </c>
      <c r="I1301" s="2053" t="n">
        <f aca="false">SUM(H1301-G1301)</f>
        <v>0</v>
      </c>
      <c r="J1301" s="2027" t="n">
        <v>360000</v>
      </c>
      <c r="K1301" s="2135"/>
      <c r="L1301" s="2128" t="n">
        <f aca="false">F1301*I1301*J1301</f>
        <v>0</v>
      </c>
      <c r="M1301" s="2128" t="n">
        <f aca="false">L1301*$K$1314/$L$1314</f>
        <v>0</v>
      </c>
      <c r="N1301" s="2214"/>
      <c r="O1301" s="2155"/>
      <c r="R1301" s="0" t="n">
        <f aca="false">B1301</f>
        <v>0</v>
      </c>
      <c r="S1301" s="2124" t="n">
        <f aca="false">M1301</f>
        <v>0</v>
      </c>
      <c r="T1301" s="0" t="n">
        <v>0</v>
      </c>
      <c r="U1301" s="1441" t="n">
        <f aca="false">S1301-T1301</f>
        <v>0</v>
      </c>
      <c r="V1301" s="2001" t="e">
        <f aca="false">U1301/T1301*100</f>
        <v>#DIV/0!</v>
      </c>
      <c r="W1301" s="1441" t="e">
        <f aca="false">IF(V1301&gt;40,"FAULT",IF(V1301&lt;-40,"CHECK","OK"))</f>
        <v>#DIV/0!</v>
      </c>
    </row>
    <row r="1302" customFormat="false" ht="15.75" hidden="false" customHeight="false" outlineLevel="0" collapsed="false">
      <c r="A1302" s="2132" t="n">
        <v>12</v>
      </c>
      <c r="B1302" s="2017" t="s">
        <v>3523</v>
      </c>
      <c r="C1302" s="2125" t="n">
        <v>33</v>
      </c>
      <c r="D1302" s="2141" t="s">
        <v>3498</v>
      </c>
      <c r="E1302" s="3089" t="s">
        <v>3828</v>
      </c>
      <c r="F1302" s="2071" t="n">
        <v>1</v>
      </c>
      <c r="G1302" s="2120" t="n">
        <v>0.03</v>
      </c>
      <c r="H1302" s="2120" t="n">
        <v>0.03</v>
      </c>
      <c r="I1302" s="2053" t="n">
        <f aca="false">SUM(H1302-G1302)</f>
        <v>0</v>
      </c>
      <c r="J1302" s="2027" t="n">
        <v>360000</v>
      </c>
      <c r="K1302" s="2135"/>
      <c r="L1302" s="2128" t="n">
        <f aca="false">F1302*I1302*J1302</f>
        <v>0</v>
      </c>
      <c r="M1302" s="2128" t="n">
        <f aca="false">L1302*$K$1314/$L$1314</f>
        <v>0</v>
      </c>
      <c r="N1302" s="2214" t="s">
        <v>3452</v>
      </c>
      <c r="O1302" s="2155"/>
      <c r="R1302" s="0" t="str">
        <f aca="false">B1302</f>
        <v>33 kV Outgoing Feeder-4 (=H4)</v>
      </c>
      <c r="S1302" s="2124" t="n">
        <f aca="false">M1302</f>
        <v>0</v>
      </c>
      <c r="T1302" s="0" t="n">
        <v>0</v>
      </c>
      <c r="U1302" s="1441" t="n">
        <f aca="false">S1302-T1302</f>
        <v>0</v>
      </c>
      <c r="V1302" s="2001" t="e">
        <f aca="false">U1302/T1302*100</f>
        <v>#DIV/0!</v>
      </c>
      <c r="W1302" s="1441" t="e">
        <f aca="false">IF(V1302&gt;40,"FAULT",IF(V1302&lt;-40,"CHECK","OK"))</f>
        <v>#DIV/0!</v>
      </c>
    </row>
    <row r="1303" customFormat="false" ht="15.75" hidden="false" customHeight="false" outlineLevel="0" collapsed="false">
      <c r="A1303" s="2132"/>
      <c r="B1303" s="2017"/>
      <c r="C1303" s="2125" t="n">
        <v>33</v>
      </c>
      <c r="D1303" s="2141" t="s">
        <v>3316</v>
      </c>
      <c r="E1303" s="3089" t="s">
        <v>3829</v>
      </c>
      <c r="F1303" s="2071" t="n">
        <v>1</v>
      </c>
      <c r="G1303" s="2120" t="n">
        <v>0.05</v>
      </c>
      <c r="H1303" s="2120" t="n">
        <v>0.05</v>
      </c>
      <c r="I1303" s="2053" t="n">
        <f aca="false">SUM(H1303-G1303)</f>
        <v>0</v>
      </c>
      <c r="J1303" s="2027" t="n">
        <v>360000</v>
      </c>
      <c r="K1303" s="2135"/>
      <c r="L1303" s="2128" t="n">
        <f aca="false">F1303*I1303*J1303</f>
        <v>0</v>
      </c>
      <c r="M1303" s="2128" t="n">
        <f aca="false">L1303*$K$1314/$L$1314</f>
        <v>0</v>
      </c>
      <c r="N1303" s="2214"/>
      <c r="O1303" s="2155"/>
      <c r="R1303" s="0" t="n">
        <f aca="false">B1303</f>
        <v>0</v>
      </c>
      <c r="S1303" s="2124" t="n">
        <f aca="false">M1303</f>
        <v>0</v>
      </c>
      <c r="T1303" s="0" t="n">
        <v>0</v>
      </c>
      <c r="U1303" s="1441" t="n">
        <f aca="false">S1303-T1303</f>
        <v>0</v>
      </c>
      <c r="V1303" s="2001" t="e">
        <f aca="false">U1303/T1303*100</f>
        <v>#DIV/0!</v>
      </c>
      <c r="W1303" s="1441" t="e">
        <f aca="false">IF(V1303&gt;40,"FAULT",IF(V1303&lt;-40,"CHECK","OK"))</f>
        <v>#DIV/0!</v>
      </c>
    </row>
    <row r="1304" customFormat="false" ht="15.75" hidden="false" customHeight="false" outlineLevel="0" collapsed="false">
      <c r="A1304" s="2132" t="n">
        <v>17</v>
      </c>
      <c r="B1304" s="2017" t="s">
        <v>3830</v>
      </c>
      <c r="C1304" s="2125" t="n">
        <v>33</v>
      </c>
      <c r="D1304" s="2141" t="s">
        <v>3498</v>
      </c>
      <c r="E1304" s="3089" t="s">
        <v>3831</v>
      </c>
      <c r="F1304" s="2071" t="n">
        <v>1</v>
      </c>
      <c r="G1304" s="2120" t="n">
        <v>39.89</v>
      </c>
      <c r="H1304" s="2120" t="n">
        <v>42.67</v>
      </c>
      <c r="I1304" s="2053" t="n">
        <f aca="false">SUM(H1304-G1304)</f>
        <v>2.78</v>
      </c>
      <c r="J1304" s="2027" t="n">
        <v>360000</v>
      </c>
      <c r="K1304" s="2135"/>
      <c r="L1304" s="2128" t="n">
        <f aca="false">F1304*I1304*J1304</f>
        <v>1000800</v>
      </c>
      <c r="M1304" s="2128" t="n">
        <f aca="false">L1304*$K$1314/$L$1314</f>
        <v>1003769.82220577</v>
      </c>
      <c r="N1304" s="2214" t="s">
        <v>3452</v>
      </c>
      <c r="O1304" s="2155"/>
      <c r="R1304" s="0" t="str">
        <f aca="false">B1304</f>
        <v>33 kV Premier Cement VRM Circuit-2 (=H11)</v>
      </c>
      <c r="S1304" s="2124" t="n">
        <f aca="false">M1304</f>
        <v>1003769.82220577</v>
      </c>
      <c r="T1304" s="0" t="n">
        <v>1108090.84390221</v>
      </c>
      <c r="U1304" s="1441" t="n">
        <f aca="false">S1304-T1304</f>
        <v>-104321.021696441</v>
      </c>
      <c r="V1304" s="2001" t="n">
        <f aca="false">U1304/T1304*100</f>
        <v>-9.41448278094858</v>
      </c>
      <c r="W1304" s="1441" t="str">
        <f aca="false">IF(V1304&gt;40,"FAULT",IF(V1304&lt;-40,"CHECK","OK"))</f>
        <v>OK</v>
      </c>
    </row>
    <row r="1305" customFormat="false" ht="15.75" hidden="false" customHeight="false" outlineLevel="0" collapsed="false">
      <c r="A1305" s="2132"/>
      <c r="B1305" s="2017"/>
      <c r="C1305" s="2125" t="n">
        <v>33</v>
      </c>
      <c r="D1305" s="2141" t="s">
        <v>3316</v>
      </c>
      <c r="E1305" s="3089" t="s">
        <v>3832</v>
      </c>
      <c r="F1305" s="2071" t="n">
        <v>1</v>
      </c>
      <c r="G1305" s="2120" t="n">
        <v>39.92</v>
      </c>
      <c r="H1305" s="2120" t="n">
        <v>42.69</v>
      </c>
      <c r="I1305" s="2053" t="n">
        <f aca="false">SUM(H1305-G1305)</f>
        <v>2.77</v>
      </c>
      <c r="J1305" s="2027" t="n">
        <v>360000</v>
      </c>
      <c r="K1305" s="2135"/>
      <c r="L1305" s="2128" t="n">
        <f aca="false">F1305*I1305*J1305</f>
        <v>997199.999999999</v>
      </c>
      <c r="M1305" s="2128" t="n">
        <f aca="false">L1305*$K$1314/$L$1314</f>
        <v>1000159.13939208</v>
      </c>
      <c r="N1305" s="2214"/>
      <c r="O1305" s="2155"/>
      <c r="R1305" s="0" t="n">
        <f aca="false">B1305</f>
        <v>0</v>
      </c>
      <c r="S1305" s="2124" t="n">
        <f aca="false">M1305</f>
        <v>1000159.13939208</v>
      </c>
      <c r="T1305" s="0" t="n">
        <v>1111700.26033186</v>
      </c>
      <c r="U1305" s="1441" t="n">
        <f aca="false">S1305-T1305</f>
        <v>-111541.120939781</v>
      </c>
      <c r="V1305" s="2001" t="n">
        <f aca="false">U1305/T1305*100</f>
        <v>-10.0333808419263</v>
      </c>
      <c r="W1305" s="1441" t="str">
        <f aca="false">IF(V1305&gt;40,"FAULT",IF(V1305&lt;-40,"CHECK","OK"))</f>
        <v>OK</v>
      </c>
    </row>
    <row r="1306" customFormat="false" ht="15.75" hidden="false" customHeight="false" outlineLevel="0" collapsed="false">
      <c r="A1306" s="2132" t="n">
        <v>18</v>
      </c>
      <c r="B1306" s="2017" t="s">
        <v>3833</v>
      </c>
      <c r="C1306" s="2125" t="n">
        <v>33</v>
      </c>
      <c r="D1306" s="2141" t="s">
        <v>3498</v>
      </c>
      <c r="E1306" s="3089" t="s">
        <v>3834</v>
      </c>
      <c r="F1306" s="2071" t="n">
        <v>1</v>
      </c>
      <c r="G1306" s="2120" t="n">
        <v>0.03</v>
      </c>
      <c r="H1306" s="2120" t="n">
        <v>0.03</v>
      </c>
      <c r="I1306" s="2053" t="n">
        <f aca="false">SUM(H1306-G1306)</f>
        <v>0</v>
      </c>
      <c r="J1306" s="2027" t="n">
        <v>360000</v>
      </c>
      <c r="K1306" s="2138"/>
      <c r="L1306" s="2128" t="n">
        <f aca="false">F1306*I1306*J1306</f>
        <v>0</v>
      </c>
      <c r="M1306" s="2128" t="n">
        <f aca="false">L1306*$K$1314/$L$1314</f>
        <v>0</v>
      </c>
      <c r="N1306" s="2214" t="s">
        <v>3452</v>
      </c>
      <c r="O1306" s="2326"/>
      <c r="R1306" s="0" t="str">
        <f aca="false">B1306</f>
        <v>33 kV Outgoing Feeder-6 (=H12)</v>
      </c>
      <c r="S1306" s="2124" t="n">
        <f aca="false">M1306</f>
        <v>0</v>
      </c>
      <c r="T1306" s="0" t="n">
        <v>0</v>
      </c>
      <c r="U1306" s="1441" t="n">
        <f aca="false">S1306-T1306</f>
        <v>0</v>
      </c>
      <c r="V1306" s="2001" t="e">
        <f aca="false">U1306/T1306*100</f>
        <v>#DIV/0!</v>
      </c>
      <c r="W1306" s="1441" t="e">
        <f aca="false">IF(V1306&gt;40,"FAULT",IF(V1306&lt;-40,"CHECK","OK"))</f>
        <v>#DIV/0!</v>
      </c>
    </row>
    <row r="1307" customFormat="false" ht="15.75" hidden="false" customHeight="false" outlineLevel="0" collapsed="false">
      <c r="A1307" s="2132"/>
      <c r="B1307" s="2017"/>
      <c r="C1307" s="2125" t="n">
        <v>33</v>
      </c>
      <c r="D1307" s="2141" t="s">
        <v>3316</v>
      </c>
      <c r="E1307" s="3089" t="s">
        <v>3835</v>
      </c>
      <c r="F1307" s="2071" t="n">
        <v>1</v>
      </c>
      <c r="G1307" s="2120" t="n">
        <v>0.08</v>
      </c>
      <c r="H1307" s="2120" t="n">
        <v>0.08</v>
      </c>
      <c r="I1307" s="2053" t="n">
        <f aca="false">SUM(H1307-G1307)</f>
        <v>0</v>
      </c>
      <c r="J1307" s="2027" t="n">
        <v>360000</v>
      </c>
      <c r="K1307" s="2138"/>
      <c r="L1307" s="2128" t="n">
        <f aca="false">F1307*I1307*J1307</f>
        <v>0</v>
      </c>
      <c r="M1307" s="2128" t="n">
        <f aca="false">L1307*$K$1314/$L$1314</f>
        <v>0</v>
      </c>
      <c r="N1307" s="2214"/>
      <c r="O1307" s="2326"/>
      <c r="R1307" s="0" t="n">
        <f aca="false">B1307</f>
        <v>0</v>
      </c>
      <c r="S1307" s="2124" t="n">
        <f aca="false">M1307</f>
        <v>0</v>
      </c>
      <c r="T1307" s="0" t="n">
        <v>0</v>
      </c>
      <c r="U1307" s="1441" t="n">
        <f aca="false">S1307-T1307</f>
        <v>0</v>
      </c>
      <c r="V1307" s="2001" t="e">
        <f aca="false">U1307/T1307*100</f>
        <v>#DIV/0!</v>
      </c>
      <c r="W1307" s="1441" t="e">
        <f aca="false">IF(V1307&gt;40,"FAULT",IF(V1307&lt;-40,"CHECK","OK"))</f>
        <v>#DIV/0!</v>
      </c>
    </row>
    <row r="1308" customFormat="false" ht="15.75" hidden="false" customHeight="false" outlineLevel="0" collapsed="false">
      <c r="A1308" s="2132" t="n">
        <v>19</v>
      </c>
      <c r="B1308" s="2017" t="s">
        <v>3531</v>
      </c>
      <c r="C1308" s="2125" t="n">
        <v>33</v>
      </c>
      <c r="D1308" s="2141" t="s">
        <v>3498</v>
      </c>
      <c r="E1308" s="3089" t="s">
        <v>3836</v>
      </c>
      <c r="F1308" s="2071" t="n">
        <v>1</v>
      </c>
      <c r="G1308" s="2120" t="n">
        <v>0.03</v>
      </c>
      <c r="H1308" s="2120" t="n">
        <v>0.03</v>
      </c>
      <c r="I1308" s="2053" t="n">
        <f aca="false">SUM(H1308-G1308)</f>
        <v>0</v>
      </c>
      <c r="J1308" s="2027" t="n">
        <v>360000</v>
      </c>
      <c r="K1308" s="2138"/>
      <c r="L1308" s="2128" t="n">
        <f aca="false">F1308*I1308*J1308</f>
        <v>0</v>
      </c>
      <c r="M1308" s="2128" t="n">
        <f aca="false">L1308*$K$1314/$L$1314</f>
        <v>0</v>
      </c>
      <c r="N1308" s="2214" t="s">
        <v>3452</v>
      </c>
      <c r="O1308" s="2326"/>
      <c r="R1308" s="0" t="str">
        <f aca="false">B1308</f>
        <v>33 kV Outgoing Feeder-7 (=H13)</v>
      </c>
      <c r="S1308" s="2124" t="n">
        <f aca="false">M1308</f>
        <v>0</v>
      </c>
      <c r="T1308" s="0" t="n">
        <v>0</v>
      </c>
      <c r="U1308" s="1441" t="n">
        <f aca="false">S1308-T1308</f>
        <v>0</v>
      </c>
      <c r="V1308" s="2001" t="e">
        <f aca="false">U1308/T1308*100</f>
        <v>#DIV/0!</v>
      </c>
      <c r="W1308" s="1441" t="e">
        <f aca="false">IF(V1308&gt;40,"FAULT",IF(V1308&lt;-40,"CHECK","OK"))</f>
        <v>#DIV/0!</v>
      </c>
    </row>
    <row r="1309" customFormat="false" ht="15.75" hidden="false" customHeight="false" outlineLevel="0" collapsed="false">
      <c r="A1309" s="2132"/>
      <c r="B1309" s="2017"/>
      <c r="C1309" s="2125" t="n">
        <v>33</v>
      </c>
      <c r="D1309" s="2141" t="s">
        <v>3316</v>
      </c>
      <c r="E1309" s="3089" t="s">
        <v>3837</v>
      </c>
      <c r="F1309" s="2071" t="n">
        <v>1</v>
      </c>
      <c r="G1309" s="2120" t="n">
        <v>0.06</v>
      </c>
      <c r="H1309" s="2120" t="n">
        <v>0.06</v>
      </c>
      <c r="I1309" s="2053" t="n">
        <f aca="false">SUM(H1309-G1309)</f>
        <v>0</v>
      </c>
      <c r="J1309" s="2027" t="n">
        <v>360000</v>
      </c>
      <c r="K1309" s="2135"/>
      <c r="L1309" s="2128" t="n">
        <f aca="false">F1309*I1309*J1309</f>
        <v>0</v>
      </c>
      <c r="M1309" s="2128" t="n">
        <f aca="false">L1309*$K$1314/$L$1314</f>
        <v>0</v>
      </c>
      <c r="N1309" s="2214"/>
      <c r="O1309" s="2155"/>
      <c r="R1309" s="0" t="n">
        <f aca="false">B1309</f>
        <v>0</v>
      </c>
      <c r="S1309" s="2124" t="n">
        <f aca="false">M1309</f>
        <v>0</v>
      </c>
      <c r="T1309" s="0" t="n">
        <v>0</v>
      </c>
      <c r="U1309" s="1441" t="n">
        <f aca="false">S1309-T1309</f>
        <v>0</v>
      </c>
      <c r="V1309" s="2001" t="e">
        <f aca="false">U1309/T1309*100</f>
        <v>#DIV/0!</v>
      </c>
      <c r="W1309" s="1441" t="e">
        <f aca="false">IF(V1309&gt;40,"FAULT",IF(V1309&lt;-40,"CHECK","OK"))</f>
        <v>#DIV/0!</v>
      </c>
    </row>
    <row r="1310" customFormat="false" ht="15.75" hidden="false" customHeight="false" outlineLevel="0" collapsed="false">
      <c r="A1310" s="2132" t="n">
        <v>20</v>
      </c>
      <c r="B1310" s="2017" t="s">
        <v>3838</v>
      </c>
      <c r="C1310" s="2125" t="n">
        <v>33</v>
      </c>
      <c r="D1310" s="2141" t="s">
        <v>3498</v>
      </c>
      <c r="E1310" s="3089" t="s">
        <v>3839</v>
      </c>
      <c r="F1310" s="2071" t="n">
        <v>1</v>
      </c>
      <c r="G1310" s="2120" t="n">
        <v>405.16</v>
      </c>
      <c r="H1310" s="2120" t="n">
        <v>434.74</v>
      </c>
      <c r="I1310" s="2053" t="n">
        <f aca="false">SUM(H1310-G1310)</f>
        <v>29.58</v>
      </c>
      <c r="J1310" s="2027" t="n">
        <v>360000</v>
      </c>
      <c r="K1310" s="2138"/>
      <c r="L1310" s="2128" t="n">
        <f aca="false">F1310*I1310*J1310</f>
        <v>10648800</v>
      </c>
      <c r="M1310" s="2128" t="n">
        <f aca="false">L1310*$K$1314/$L$1314</f>
        <v>10680399.7628945</v>
      </c>
      <c r="N1310" s="2214" t="s">
        <v>3452</v>
      </c>
      <c r="O1310" s="2330"/>
      <c r="R1310" s="0" t="str">
        <f aca="false">B1310</f>
        <v>33 kV Shah Cement VRM  (=H14)</v>
      </c>
      <c r="S1310" s="2124" t="n">
        <f aca="false">M1310</f>
        <v>10680399.7628945</v>
      </c>
      <c r="T1310" s="0" t="n">
        <v>10817421.0396577</v>
      </c>
      <c r="U1310" s="1441" t="n">
        <f aca="false">S1310-T1310</f>
        <v>-137021.276763277</v>
      </c>
      <c r="V1310" s="2001" t="n">
        <f aca="false">U1310/T1310*100</f>
        <v>-1.26667230813096</v>
      </c>
      <c r="W1310" s="1441" t="str">
        <f aca="false">IF(V1310&gt;40,"FAULT",IF(V1310&lt;-40,"CHECK","OK"))</f>
        <v>OK</v>
      </c>
    </row>
    <row r="1311" customFormat="false" ht="15.75" hidden="false" customHeight="false" outlineLevel="0" collapsed="false">
      <c r="A1311" s="2132"/>
      <c r="B1311" s="2017"/>
      <c r="C1311" s="2125" t="n">
        <v>33</v>
      </c>
      <c r="D1311" s="2141" t="s">
        <v>3316</v>
      </c>
      <c r="E1311" s="3089" t="s">
        <v>3840</v>
      </c>
      <c r="F1311" s="2071" t="n">
        <v>1</v>
      </c>
      <c r="G1311" s="2120" t="n">
        <v>405.19</v>
      </c>
      <c r="H1311" s="2120" t="n">
        <v>434.78</v>
      </c>
      <c r="I1311" s="2053" t="n">
        <f aca="false">SUM(H1311-G1311)</f>
        <v>29.59</v>
      </c>
      <c r="J1311" s="2027" t="n">
        <v>360000</v>
      </c>
      <c r="K1311" s="2135"/>
      <c r="L1311" s="2128" t="n">
        <f aca="false">F1311*I1311*J1311</f>
        <v>10652400</v>
      </c>
      <c r="M1311" s="2128" t="n">
        <f aca="false">L1311*$K$1314/$L$1314</f>
        <v>10684010.4457082</v>
      </c>
      <c r="N1311" s="2214"/>
      <c r="O1311" s="2167"/>
      <c r="R1311" s="0" t="n">
        <f aca="false">B1311</f>
        <v>0</v>
      </c>
      <c r="S1311" s="2124" t="n">
        <f aca="false">M1311</f>
        <v>10684010.4457082</v>
      </c>
      <c r="T1311" s="0" t="n">
        <v>10817421.0396577</v>
      </c>
      <c r="U1311" s="1441" t="n">
        <f aca="false">S1311-T1311</f>
        <v>-133410.593949571</v>
      </c>
      <c r="V1311" s="2001" t="n">
        <f aca="false">U1311/T1311*100</f>
        <v>-1.23329390120321</v>
      </c>
      <c r="W1311" s="1441" t="str">
        <f aca="false">IF(V1311&gt;40,"FAULT",IF(V1311&lt;-40,"CHECK","OK"))</f>
        <v>OK</v>
      </c>
    </row>
    <row r="1312" customFormat="false" ht="15.75" hidden="false" customHeight="false" outlineLevel="0" collapsed="false">
      <c r="A1312" s="2132"/>
      <c r="B1312" s="2017" t="s">
        <v>3537</v>
      </c>
      <c r="C1312" s="2125"/>
      <c r="D1312" s="2141"/>
      <c r="E1312" s="3089"/>
      <c r="F1312" s="2071" t="n">
        <v>1</v>
      </c>
      <c r="G1312" s="2120" t="n">
        <v>1372.11</v>
      </c>
      <c r="H1312" s="2120" t="n">
        <v>1481.22</v>
      </c>
      <c r="I1312" s="2053" t="n">
        <f aca="false">SUM(H1312-G1312)</f>
        <v>109.11</v>
      </c>
      <c r="J1312" s="2117" t="n">
        <v>1</v>
      </c>
      <c r="K1312" s="2135"/>
      <c r="L1312" s="2128" t="n">
        <f aca="false">F1312*I1312*J1312</f>
        <v>109.11</v>
      </c>
      <c r="M1312" s="2128" t="n">
        <f aca="false">L1312*$K$1314/$L$1314</f>
        <v>109.433778278249</v>
      </c>
      <c r="N1312" s="2214"/>
      <c r="O1312" s="2167"/>
      <c r="S1312" s="2124" t="n">
        <f aca="false">M1312</f>
        <v>109.433778278249</v>
      </c>
      <c r="T1312" s="0" t="n">
        <v>98.7375916643951</v>
      </c>
      <c r="U1312" s="1441"/>
      <c r="V1312" s="2001"/>
      <c r="W1312" s="1441"/>
    </row>
    <row r="1313" customFormat="false" ht="15.75" hidden="false" customHeight="false" outlineLevel="0" collapsed="false">
      <c r="A1313" s="2132"/>
      <c r="B1313" s="2142"/>
      <c r="C1313" s="2143"/>
      <c r="D1313" s="2143"/>
      <c r="E1313" s="2932"/>
      <c r="F1313" s="2145"/>
      <c r="G1313" s="2145"/>
      <c r="H1313" s="2145"/>
      <c r="I1313" s="2145"/>
      <c r="J1313" s="2037" t="s">
        <v>475</v>
      </c>
      <c r="K1313" s="2024"/>
      <c r="L1313" s="2130" t="n">
        <f aca="false">L1310+L1308+L1306+L1304+L1302+L1300+L1298+L1296+L1312</f>
        <v>20840509.11</v>
      </c>
      <c r="M1313" s="2130" t="n">
        <f aca="false">M1310+M1308+M1306+M1304+M1302+M1300+M1298+M1296+M1312</f>
        <v>20902352.2422286</v>
      </c>
      <c r="N1313" s="2136"/>
      <c r="O1313" s="2167"/>
      <c r="R1313" s="0" t="n">
        <f aca="false">B1313</f>
        <v>0</v>
      </c>
      <c r="S1313" s="2124" t="n">
        <f aca="false">M1313</f>
        <v>20902352.2422286</v>
      </c>
      <c r="T1313" s="0" t="n">
        <v>20999683.5252889</v>
      </c>
      <c r="U1313" s="1441" t="n">
        <f aca="false">S1313-T1313</f>
        <v>-97331.2830603384</v>
      </c>
      <c r="V1313" s="2001" t="n">
        <f aca="false">U1313/T1313*100</f>
        <v>-0.46348928517483</v>
      </c>
      <c r="W1313" s="1441" t="str">
        <f aca="false">IF(V1313&gt;40,"FAULT",IF(V1313&lt;-40,"CHECK","OK"))</f>
        <v>OK</v>
      </c>
    </row>
    <row r="1314" customFormat="false" ht="20.25" hidden="false" customHeight="true" outlineLevel="0" collapsed="false">
      <c r="A1314" s="2132"/>
      <c r="B1314" s="2142"/>
      <c r="C1314" s="2143"/>
      <c r="D1314" s="2143"/>
      <c r="E1314" s="2932"/>
      <c r="F1314" s="2145"/>
      <c r="G1314" s="2145"/>
      <c r="H1314" s="2145"/>
      <c r="I1314" s="2146" t="s">
        <v>1187</v>
      </c>
      <c r="J1314" s="2146"/>
      <c r="K1314" s="2043" t="n">
        <f aca="false">M1288*0.997</f>
        <v>25519212</v>
      </c>
      <c r="L1314" s="2287" t="n">
        <f aca="false">L1295+L1313</f>
        <v>25443709.11</v>
      </c>
      <c r="M1314" s="2287" t="n">
        <f aca="false">M1313+M1295</f>
        <v>25519212</v>
      </c>
      <c r="N1314" s="2325" t="n">
        <f aca="false">(M1314-L1314)/L1314*100</f>
        <v>0.29674482471708</v>
      </c>
      <c r="O1314" s="2240"/>
    </row>
    <row r="1315" customFormat="false" ht="15.75" hidden="false" customHeight="false" outlineLevel="0" collapsed="false">
      <c r="A1315" s="2077"/>
      <c r="B1315" s="2078"/>
      <c r="C1315" s="2051"/>
      <c r="D1315" s="2418"/>
      <c r="K1315" s="2080"/>
      <c r="L1315" s="2077"/>
      <c r="M1315" s="2077"/>
      <c r="N1315" s="2556"/>
      <c r="O1315" s="2077"/>
    </row>
    <row r="1316" customFormat="false" ht="15.75" hidden="false" customHeight="false" outlineLevel="0" collapsed="false">
      <c r="A1316" s="2077"/>
      <c r="N1316" s="2556"/>
      <c r="O1316" s="2077"/>
    </row>
    <row r="1317" customFormat="false" ht="15.75" hidden="false" customHeight="false" outlineLevel="0" collapsed="false">
      <c r="A1317" s="2077"/>
      <c r="N1317" s="2556"/>
      <c r="O1317" s="2077"/>
    </row>
    <row r="1318" customFormat="false" ht="15.75" hidden="false" customHeight="false" outlineLevel="0" collapsed="false">
      <c r="A1318" s="2077"/>
      <c r="N1318" s="2556"/>
      <c r="O1318" s="2077"/>
    </row>
    <row r="1319" customFormat="false" ht="15.75" hidden="false" customHeight="false" outlineLevel="0" collapsed="false">
      <c r="A1319" s="2077"/>
      <c r="N1319" s="2556"/>
      <c r="O1319" s="2077"/>
    </row>
    <row r="1320" customFormat="false" ht="15.75" hidden="false" customHeight="false" outlineLevel="0" collapsed="false">
      <c r="A1320" s="2077"/>
      <c r="N1320" s="2556"/>
      <c r="O1320" s="2077"/>
    </row>
    <row r="1321" customFormat="false" ht="15.75" hidden="false" customHeight="false" outlineLevel="0" collapsed="false">
      <c r="A1321" s="2077"/>
      <c r="B1321" s="2078"/>
      <c r="C1321" s="2051"/>
      <c r="N1321" s="2556"/>
      <c r="O1321" s="2077"/>
    </row>
    <row r="1322" customFormat="false" ht="15.75" hidden="false" customHeight="false" outlineLevel="0" collapsed="false">
      <c r="A1322" s="2077"/>
      <c r="B1322" s="2078"/>
      <c r="C1322" s="2051"/>
      <c r="N1322" s="2556"/>
      <c r="O1322" s="2077"/>
    </row>
    <row r="1323" customFormat="false" ht="15.75" hidden="false" customHeight="false" outlineLevel="0" collapsed="false">
      <c r="A1323" s="2077"/>
      <c r="B1323" s="2078"/>
      <c r="C1323" s="2051"/>
      <c r="N1323" s="2556"/>
      <c r="O1323" s="2077"/>
    </row>
    <row r="1324" customFormat="false" ht="15.75" hidden="false" customHeight="false" outlineLevel="0" collapsed="false">
      <c r="A1324" s="2077"/>
      <c r="B1324" s="2078"/>
      <c r="C1324" s="2051"/>
      <c r="N1324" s="2556"/>
      <c r="O1324" s="2077"/>
    </row>
    <row r="1325" customFormat="false" ht="15.75" hidden="false" customHeight="false" outlineLevel="0" collapsed="false">
      <c r="A1325" s="2077"/>
      <c r="B1325" s="2078"/>
      <c r="C1325" s="2051"/>
      <c r="N1325" s="2556"/>
      <c r="O1325" s="2077"/>
    </row>
    <row r="1326" customFormat="false" ht="15.75" hidden="false" customHeight="false" outlineLevel="0" collapsed="false">
      <c r="A1326" s="2077"/>
      <c r="B1326" s="2078"/>
      <c r="C1326" s="2051"/>
      <c r="D1326" s="2418"/>
      <c r="E1326" s="2686"/>
      <c r="F1326" s="2077"/>
      <c r="G1326" s="2077"/>
      <c r="H1326" s="2077"/>
      <c r="I1326" s="2077"/>
      <c r="J1326" s="2077"/>
      <c r="K1326" s="2080"/>
      <c r="L1326" s="2077"/>
      <c r="M1326" s="2077"/>
      <c r="N1326" s="2556"/>
      <c r="O1326" s="2077"/>
    </row>
    <row r="1327" customFormat="false" ht="31.5" hidden="false" customHeight="false" outlineLevel="0" collapsed="false">
      <c r="A1327" s="2270" t="s">
        <v>3841</v>
      </c>
      <c r="B1327" s="2270"/>
      <c r="C1327" s="2270"/>
      <c r="D1327" s="2270"/>
      <c r="E1327" s="2270"/>
      <c r="F1327" s="2270"/>
      <c r="G1327" s="2270"/>
      <c r="H1327" s="2270"/>
      <c r="I1327" s="2270"/>
      <c r="J1327" s="2270"/>
      <c r="K1327" s="2270"/>
      <c r="L1327" s="2270"/>
      <c r="M1327" s="2270"/>
      <c r="N1327" s="2270"/>
      <c r="O1327" s="1989" t="str">
        <f aca="false">$O$6</f>
        <v>Month June-2023</v>
      </c>
      <c r="R1327" s="1990" t="s">
        <v>1069</v>
      </c>
      <c r="S1327" s="1991" t="str">
        <f aca="false">O1327</f>
        <v>Month June-2023</v>
      </c>
      <c r="T1327" s="1990" t="s">
        <v>1070</v>
      </c>
      <c r="U1327" s="1990" t="s">
        <v>1071</v>
      </c>
      <c r="V1327" s="1990" t="s">
        <v>2997</v>
      </c>
      <c r="W1327" s="1990" t="s">
        <v>1073</v>
      </c>
    </row>
    <row r="1328" customFormat="false" ht="15.75" hidden="false" customHeight="true" outlineLevel="0" collapsed="false">
      <c r="A1328" s="1992" t="s">
        <v>794</v>
      </c>
      <c r="B1328" s="1993" t="s">
        <v>1074</v>
      </c>
      <c r="C1328" s="1994" t="s">
        <v>1075</v>
      </c>
      <c r="D1328" s="1994"/>
      <c r="E1328" s="1994"/>
      <c r="F1328" s="1996" t="s">
        <v>45</v>
      </c>
      <c r="G1328" s="1996" t="s">
        <v>1076</v>
      </c>
      <c r="H1328" s="1996"/>
      <c r="I1328" s="1996"/>
      <c r="J1328" s="1996" t="s">
        <v>29</v>
      </c>
      <c r="K1328" s="1996" t="s">
        <v>1077</v>
      </c>
      <c r="L1328" s="1996"/>
      <c r="M1328" s="1994" t="s">
        <v>1134</v>
      </c>
      <c r="N1328" s="2868"/>
      <c r="O1328" s="1997" t="s">
        <v>479</v>
      </c>
    </row>
    <row r="1329" customFormat="false" ht="15.75" hidden="false" customHeight="false" outlineLevel="0" collapsed="false">
      <c r="A1329" s="1992"/>
      <c r="B1329" s="1993"/>
      <c r="C1329" s="1998" t="s">
        <v>1079</v>
      </c>
      <c r="D1329" s="1998"/>
      <c r="E1329" s="2869" t="s">
        <v>1080</v>
      </c>
      <c r="F1329" s="1996"/>
      <c r="G1329" s="2249" t="n">
        <f aca="false">'NORTH-1'!$H$8</f>
        <v>44929</v>
      </c>
      <c r="H1329" s="2249" t="n">
        <f aca="false">'NORTH-1'!$H$8</f>
        <v>44929</v>
      </c>
      <c r="I1329" s="2000" t="s">
        <v>47</v>
      </c>
      <c r="J1329" s="1996"/>
      <c r="K1329" s="2000" t="s">
        <v>1081</v>
      </c>
      <c r="L1329" s="2000" t="s">
        <v>1082</v>
      </c>
      <c r="M1329" s="1994" t="s">
        <v>1083</v>
      </c>
      <c r="N1329" s="2870" t="s">
        <v>741</v>
      </c>
      <c r="O1329" s="1997"/>
      <c r="S1329" s="1441" t="n">
        <v>15283200.0000001</v>
      </c>
      <c r="T1329" s="1441" t="n">
        <v>15283200.0000001</v>
      </c>
      <c r="U1329" s="1441" t="n">
        <f aca="false">S1329-T1329</f>
        <v>0</v>
      </c>
      <c r="V1329" s="2001" t="n">
        <f aca="false">U1329/T1329*100</f>
        <v>0</v>
      </c>
      <c r="W1329" s="1441" t="str">
        <f aca="false">IF(V1329&gt;40,"FAULT",IF(V1329&lt;-40,"CHECK","OK"))</f>
        <v>OK</v>
      </c>
    </row>
    <row r="1330" customFormat="false" ht="15.75" hidden="false" customHeight="false" outlineLevel="0" collapsed="false">
      <c r="A1330" s="2002" t="n">
        <v>1</v>
      </c>
      <c r="B1330" s="2003" t="n">
        <v>2</v>
      </c>
      <c r="C1330" s="2004" t="n">
        <v>4</v>
      </c>
      <c r="D1330" s="2004"/>
      <c r="E1330" s="2871" t="n">
        <v>5</v>
      </c>
      <c r="F1330" s="2002" t="n">
        <v>7</v>
      </c>
      <c r="G1330" s="2002" t="n">
        <v>9</v>
      </c>
      <c r="H1330" s="2002" t="n">
        <v>9</v>
      </c>
      <c r="I1330" s="2002" t="s">
        <v>1084</v>
      </c>
      <c r="J1330" s="2002" t="n">
        <v>11</v>
      </c>
      <c r="K1330" s="2002" t="s">
        <v>1085</v>
      </c>
      <c r="L1330" s="2002" t="s">
        <v>1086</v>
      </c>
      <c r="M1330" s="2002" t="n">
        <v>14</v>
      </c>
      <c r="N1330" s="2872" t="n">
        <v>15</v>
      </c>
      <c r="O1330" s="2002" t="n">
        <v>16</v>
      </c>
      <c r="U1330" s="1441"/>
      <c r="V1330" s="2001"/>
      <c r="W1330" s="1441"/>
    </row>
    <row r="1331" customFormat="false" ht="15.75" hidden="false" customHeight="false" outlineLevel="0" collapsed="false">
      <c r="A1331" s="2132"/>
      <c r="B1331" s="2008" t="s">
        <v>3842</v>
      </c>
      <c r="C1331" s="2009"/>
      <c r="D1331" s="2009"/>
      <c r="E1331" s="2731"/>
      <c r="F1331" s="2009"/>
      <c r="G1331" s="2009"/>
      <c r="H1331" s="2009"/>
      <c r="I1331" s="2009"/>
      <c r="J1331" s="2009"/>
      <c r="K1331" s="2010"/>
      <c r="L1331" s="2009"/>
      <c r="M1331" s="2013"/>
      <c r="N1331" s="2873"/>
      <c r="O1331" s="2151"/>
      <c r="U1331" s="1441"/>
      <c r="V1331" s="2001"/>
      <c r="W1331" s="1441"/>
    </row>
    <row r="1332" customFormat="false" ht="15.75" hidden="false" customHeight="false" outlineLevel="0" collapsed="false">
      <c r="A1332" s="2027" t="n">
        <v>3</v>
      </c>
      <c r="B1332" s="2017" t="s">
        <v>2098</v>
      </c>
      <c r="C1332" s="2152" t="n">
        <v>11</v>
      </c>
      <c r="D1332" s="2470"/>
      <c r="E1332" s="1028" t="s">
        <v>3843</v>
      </c>
      <c r="F1332" s="2476" t="n">
        <v>1</v>
      </c>
      <c r="G1332" s="2022" t="n">
        <v>182.1</v>
      </c>
      <c r="H1332" s="2022" t="n">
        <v>192</v>
      </c>
      <c r="I1332" s="2212" t="n">
        <f aca="false">H1332-G1332</f>
        <v>9.90000000000001</v>
      </c>
      <c r="J1332" s="2027" t="n">
        <v>250000</v>
      </c>
      <c r="K1332" s="2214" t="n">
        <f aca="false">F1332*I1332*J1332</f>
        <v>2475000</v>
      </c>
      <c r="L1332" s="2128"/>
      <c r="M1332" s="2128" t="n">
        <f aca="false">K1332*$M$1295/$K$1334</f>
        <v>3195572.43147943</v>
      </c>
      <c r="N1332" s="2136"/>
      <c r="O1332" s="2151"/>
      <c r="U1332" s="1441"/>
      <c r="V1332" s="2001"/>
      <c r="W1332" s="1441"/>
    </row>
    <row r="1333" customFormat="false" ht="15.75" hidden="false" customHeight="false" outlineLevel="0" collapsed="false">
      <c r="A1333" s="2027" t="n">
        <v>20</v>
      </c>
      <c r="B1333" s="2017" t="s">
        <v>2100</v>
      </c>
      <c r="C1333" s="2152" t="n">
        <v>11</v>
      </c>
      <c r="D1333" s="2471"/>
      <c r="E1333" s="1028" t="s">
        <v>3844</v>
      </c>
      <c r="F1333" s="2476" t="n">
        <v>1.72</v>
      </c>
      <c r="G1333" s="2022" t="n">
        <v>112.66</v>
      </c>
      <c r="H1333" s="2022" t="n">
        <v>115.22</v>
      </c>
      <c r="I1333" s="2212" t="n">
        <f aca="false">H1333-G1333</f>
        <v>2.56</v>
      </c>
      <c r="J1333" s="2027" t="n">
        <v>250000</v>
      </c>
      <c r="K1333" s="2214" t="n">
        <f aca="false">F1333*I1333*J1333</f>
        <v>1100800</v>
      </c>
      <c r="L1333" s="2128"/>
      <c r="M1333" s="2128" t="n">
        <f aca="false">K1333*$M$1295/$K$1334</f>
        <v>1421287.32629194</v>
      </c>
      <c r="N1333" s="2136"/>
      <c r="O1333" s="2151"/>
      <c r="U1333" s="1441"/>
      <c r="V1333" s="2001"/>
      <c r="W1333" s="1441"/>
    </row>
    <row r="1334" customFormat="false" ht="15.75" hidden="false" customHeight="false" outlineLevel="0" collapsed="false">
      <c r="A1334" s="2132"/>
      <c r="B1334" s="2142"/>
      <c r="C1334" s="2143"/>
      <c r="D1334" s="2143"/>
      <c r="E1334" s="2932"/>
      <c r="F1334" s="2145"/>
      <c r="G1334" s="2145"/>
      <c r="H1334" s="2145" t="n">
        <v>0</v>
      </c>
      <c r="I1334" s="2145"/>
      <c r="J1334" s="2142" t="s">
        <v>475</v>
      </c>
      <c r="K1334" s="2121" t="n">
        <f aca="false">SUM(K1332:K1333)</f>
        <v>3575800</v>
      </c>
      <c r="L1334" s="2130"/>
      <c r="M1334" s="2130" t="n">
        <f aca="false">SUM(M1332:M1333)</f>
        <v>4616859.75777138</v>
      </c>
      <c r="N1334" s="2136"/>
      <c r="O1334" s="2151"/>
      <c r="U1334" s="1441"/>
      <c r="V1334" s="2001"/>
      <c r="W1334" s="1441"/>
    </row>
    <row r="1335" customFormat="false" ht="15.75" hidden="false" customHeight="false" outlineLevel="0" collapsed="false">
      <c r="A1335" s="2016"/>
      <c r="B1335" s="2058" t="s">
        <v>3845</v>
      </c>
      <c r="C1335" s="2059"/>
      <c r="D1335" s="2059"/>
      <c r="E1335" s="2780"/>
      <c r="F1335" s="2059"/>
      <c r="G1335" s="2059"/>
      <c r="H1335" s="2059" t="n">
        <v>0</v>
      </c>
      <c r="I1335" s="2059"/>
      <c r="J1335" s="2059"/>
      <c r="K1335" s="2060"/>
      <c r="L1335" s="2059"/>
      <c r="M1335" s="2063"/>
      <c r="N1335" s="2843"/>
      <c r="O1335" s="2027"/>
      <c r="U1335" s="1441"/>
      <c r="V1335" s="2001"/>
      <c r="W1335" s="1441"/>
    </row>
    <row r="1336" customFormat="false" ht="16.5" hidden="false" customHeight="true" outlineLevel="0" collapsed="false">
      <c r="A1336" s="2016" t="n">
        <v>4</v>
      </c>
      <c r="B1336" s="2017" t="s">
        <v>3545</v>
      </c>
      <c r="C1336" s="2152" t="n">
        <v>11</v>
      </c>
      <c r="D1336" s="2309"/>
      <c r="E1336" s="1028" t="s">
        <v>3846</v>
      </c>
      <c r="F1336" s="2476" t="n">
        <v>1</v>
      </c>
      <c r="G1336" s="2120" t="n">
        <v>0.03</v>
      </c>
      <c r="H1336" s="2120" t="n">
        <v>0.03</v>
      </c>
      <c r="I1336" s="2053" t="n">
        <f aca="false">H1336-G1336</f>
        <v>0</v>
      </c>
      <c r="J1336" s="2027" t="n">
        <v>60000</v>
      </c>
      <c r="K1336" s="2135"/>
      <c r="L1336" s="2128" t="n">
        <f aca="false">I1336*J1336</f>
        <v>0</v>
      </c>
      <c r="M1336" s="2128" t="n">
        <f aca="false">L1336*$K$1354/$L$1354</f>
        <v>0</v>
      </c>
      <c r="N1336" s="2214"/>
      <c r="O1336" s="2155"/>
      <c r="R1336" s="0" t="str">
        <f aca="false">B1336</f>
        <v>11 kV Outgoing Feeder-1 (=F1)</v>
      </c>
      <c r="S1336" s="2160" t="n">
        <f aca="false">M1336</f>
        <v>0</v>
      </c>
      <c r="T1336" s="0" t="n">
        <v>0</v>
      </c>
      <c r="U1336" s="1441" t="n">
        <f aca="false">S1336-T1336</f>
        <v>0</v>
      </c>
      <c r="V1336" s="2001" t="e">
        <f aca="false">U1336/T1336*100</f>
        <v>#DIV/0!</v>
      </c>
      <c r="W1336" s="1441" t="e">
        <f aca="false">IF(V1336&gt;40,"FAULT",IF(V1336&lt;-40,"CHECK","OK"))</f>
        <v>#DIV/0!</v>
      </c>
    </row>
    <row r="1337" customFormat="false" ht="16.5" hidden="false" customHeight="true" outlineLevel="0" collapsed="false">
      <c r="A1337" s="2016" t="n">
        <v>5</v>
      </c>
      <c r="B1337" s="2017" t="s">
        <v>3847</v>
      </c>
      <c r="C1337" s="2152" t="n">
        <v>11</v>
      </c>
      <c r="D1337" s="2309"/>
      <c r="E1337" s="1028" t="s">
        <v>3848</v>
      </c>
      <c r="F1337" s="2476" t="n">
        <v>1</v>
      </c>
      <c r="G1337" s="2120" t="n">
        <v>360.83</v>
      </c>
      <c r="H1337" s="2120" t="n">
        <v>381.72</v>
      </c>
      <c r="I1337" s="2053" t="n">
        <f aca="false">H1337-G1337</f>
        <v>20.89</v>
      </c>
      <c r="J1337" s="2027" t="n">
        <v>60000</v>
      </c>
      <c r="K1337" s="2135"/>
      <c r="L1337" s="2128" t="n">
        <f aca="false">I1337*J1337</f>
        <v>1253400</v>
      </c>
      <c r="M1337" s="2128" t="n">
        <f aca="false">L1337*$K$1354/$L$1354</f>
        <v>1252548.05636161</v>
      </c>
      <c r="N1337" s="2214" t="s">
        <v>3452</v>
      </c>
      <c r="O1337" s="2155"/>
      <c r="R1337" s="0" t="str">
        <f aca="false">B1337</f>
        <v>11 kV Char-Syedpur Feeder(=F2)</v>
      </c>
      <c r="S1337" s="2160" t="n">
        <f aca="false">M1337</f>
        <v>1252548.05636161</v>
      </c>
      <c r="T1337" s="0" t="n">
        <v>1308593.19008152</v>
      </c>
      <c r="U1337" s="1441" t="n">
        <f aca="false">S1337-T1337</f>
        <v>-56045.1337199123</v>
      </c>
      <c r="V1337" s="2001" t="n">
        <f aca="false">U1337/T1337*100</f>
        <v>-4.28285384217999</v>
      </c>
      <c r="W1337" s="1441" t="str">
        <f aca="false">IF(V1337&gt;40,"FAULT",IF(V1337&lt;-40,"CHECK","OK"))</f>
        <v>OK</v>
      </c>
    </row>
    <row r="1338" customFormat="false" ht="16.5" hidden="false" customHeight="true" outlineLevel="0" collapsed="false">
      <c r="A1338" s="2016" t="n">
        <v>6</v>
      </c>
      <c r="B1338" s="2017" t="s">
        <v>3849</v>
      </c>
      <c r="C1338" s="2152" t="n">
        <v>11</v>
      </c>
      <c r="D1338" s="2309"/>
      <c r="E1338" s="1028" t="s">
        <v>3850</v>
      </c>
      <c r="F1338" s="2476" t="n">
        <v>1</v>
      </c>
      <c r="G1338" s="2120" t="n">
        <v>398.23</v>
      </c>
      <c r="H1338" s="2120" t="n">
        <v>418.63</v>
      </c>
      <c r="I1338" s="2053" t="n">
        <f aca="false">H1338-G1338</f>
        <v>20.4</v>
      </c>
      <c r="J1338" s="2027" t="n">
        <v>60000</v>
      </c>
      <c r="K1338" s="2135"/>
      <c r="L1338" s="2128" t="n">
        <f aca="false">I1338*J1338</f>
        <v>1224000</v>
      </c>
      <c r="M1338" s="2128" t="n">
        <f aca="false">L1338*$K$1354/$L$1354</f>
        <v>1223168.03972125</v>
      </c>
      <c r="N1338" s="2214" t="s">
        <v>3452</v>
      </c>
      <c r="O1338" s="2155"/>
      <c r="R1338" s="0" t="str">
        <f aca="false">B1338</f>
        <v>11 kV UltraTech Cement  Feeder (=F3)</v>
      </c>
      <c r="S1338" s="2160" t="n">
        <f aca="false">M1338</f>
        <v>1223168.03972125</v>
      </c>
      <c r="T1338" s="0" t="n">
        <v>1401162.48327057</v>
      </c>
      <c r="U1338" s="1441" t="n">
        <f aca="false">S1338-T1338</f>
        <v>-177994.443549328</v>
      </c>
      <c r="V1338" s="2001" t="n">
        <f aca="false">U1338/T1338*100</f>
        <v>-12.7033406670906</v>
      </c>
      <c r="W1338" s="1441" t="str">
        <f aca="false">IF(V1338&gt;40,"FAULT",IF(V1338&lt;-40,"CHECK","OK"))</f>
        <v>OK</v>
      </c>
    </row>
    <row r="1339" customFormat="false" ht="16.5" hidden="false" customHeight="true" outlineLevel="0" collapsed="false">
      <c r="A1339" s="2016" t="n">
        <v>7</v>
      </c>
      <c r="B1339" s="2139" t="s">
        <v>3851</v>
      </c>
      <c r="C1339" s="2152" t="n">
        <v>11</v>
      </c>
      <c r="D1339" s="2309"/>
      <c r="E1339" s="1028" t="s">
        <v>3852</v>
      </c>
      <c r="F1339" s="2476" t="n">
        <v>1</v>
      </c>
      <c r="G1339" s="2120" t="n">
        <v>0.02</v>
      </c>
      <c r="H1339" s="2120" t="n">
        <v>0.02</v>
      </c>
      <c r="I1339" s="2053" t="n">
        <f aca="false">H1339-G1339</f>
        <v>0</v>
      </c>
      <c r="J1339" s="2027" t="n">
        <v>60000</v>
      </c>
      <c r="K1339" s="2135"/>
      <c r="L1339" s="2128" t="n">
        <f aca="false">I1339*J1339</f>
        <v>0</v>
      </c>
      <c r="M1339" s="2128" t="n">
        <f aca="false">L1339*$K$1354/$L$1354</f>
        <v>0</v>
      </c>
      <c r="N1339" s="2214"/>
      <c r="O1339" s="2155"/>
      <c r="R1339" s="0" t="str">
        <f aca="false">B1339</f>
        <v>11 kV Outgoing Feeder-4 (=F4)</v>
      </c>
      <c r="S1339" s="2160" t="n">
        <f aca="false">M1339</f>
        <v>0</v>
      </c>
      <c r="T1339" s="0" t="n">
        <v>0</v>
      </c>
      <c r="U1339" s="1441" t="n">
        <f aca="false">S1339-T1339</f>
        <v>0</v>
      </c>
      <c r="V1339" s="2001" t="e">
        <f aca="false">U1339/T1339*100</f>
        <v>#DIV/0!</v>
      </c>
      <c r="W1339" s="1441" t="e">
        <f aca="false">IF(V1339&gt;40,"FAULT",IF(V1339&lt;-40,"CHECK","OK"))</f>
        <v>#DIV/0!</v>
      </c>
    </row>
    <row r="1340" customFormat="false" ht="16.5" hidden="false" customHeight="true" outlineLevel="0" collapsed="false">
      <c r="A1340" s="2016" t="n">
        <v>8</v>
      </c>
      <c r="B1340" s="2017" t="s">
        <v>3853</v>
      </c>
      <c r="C1340" s="2152" t="n">
        <v>11</v>
      </c>
      <c r="D1340" s="2309"/>
      <c r="E1340" s="1028" t="s">
        <v>3854</v>
      </c>
      <c r="F1340" s="2476" t="n">
        <v>1</v>
      </c>
      <c r="G1340" s="2120" t="n">
        <v>0.02</v>
      </c>
      <c r="H1340" s="2120" t="n">
        <v>0.02</v>
      </c>
      <c r="I1340" s="2053" t="n">
        <f aca="false">H1340-G1340</f>
        <v>0</v>
      </c>
      <c r="J1340" s="2027" t="n">
        <v>60000</v>
      </c>
      <c r="K1340" s="2135"/>
      <c r="L1340" s="2128" t="n">
        <f aca="false">I1340*J1340</f>
        <v>0</v>
      </c>
      <c r="M1340" s="2128" t="n">
        <f aca="false">L1340*$K$1354/$L$1354</f>
        <v>0</v>
      </c>
      <c r="N1340" s="2214"/>
      <c r="O1340" s="2155"/>
      <c r="R1340" s="0" t="str">
        <f aca="false">B1340</f>
        <v>11 kV Outgoing Feeder-5 (=F5)</v>
      </c>
      <c r="S1340" s="2160" t="n">
        <f aca="false">M1340</f>
        <v>0</v>
      </c>
      <c r="T1340" s="0" t="n">
        <v>0</v>
      </c>
      <c r="U1340" s="1441" t="n">
        <f aca="false">S1340-T1340</f>
        <v>0</v>
      </c>
      <c r="V1340" s="2001" t="e">
        <f aca="false">U1340/T1340*100</f>
        <v>#DIV/0!</v>
      </c>
      <c r="W1340" s="1441" t="e">
        <f aca="false">IF(V1340&gt;40,"FAULT",IF(V1340&lt;-40,"CHECK","OK"))</f>
        <v>#DIV/0!</v>
      </c>
    </row>
    <row r="1341" customFormat="false" ht="16.5" hidden="false" customHeight="true" outlineLevel="0" collapsed="false">
      <c r="A1341" s="2016" t="n">
        <v>9</v>
      </c>
      <c r="B1341" s="2017" t="s">
        <v>3855</v>
      </c>
      <c r="C1341" s="2152" t="n">
        <v>11</v>
      </c>
      <c r="D1341" s="2309"/>
      <c r="E1341" s="1028" t="s">
        <v>3856</v>
      </c>
      <c r="F1341" s="2476" t="n">
        <v>1</v>
      </c>
      <c r="G1341" s="2120" t="n">
        <v>0.02</v>
      </c>
      <c r="H1341" s="2120" t="n">
        <v>0.02</v>
      </c>
      <c r="I1341" s="2053" t="n">
        <f aca="false">H1341-G1341</f>
        <v>0</v>
      </c>
      <c r="J1341" s="2027" t="n">
        <v>60000</v>
      </c>
      <c r="K1341" s="2135"/>
      <c r="L1341" s="2128" t="n">
        <f aca="false">I1341*J1341</f>
        <v>0</v>
      </c>
      <c r="M1341" s="2128" t="n">
        <f aca="false">L1341*$K$1354/$L$1354</f>
        <v>0</v>
      </c>
      <c r="N1341" s="2214"/>
      <c r="O1341" s="2155"/>
      <c r="R1341" s="0" t="str">
        <f aca="false">B1341</f>
        <v>11 kV Outgoing Feeder-6 (=F6)</v>
      </c>
      <c r="S1341" s="2160" t="n">
        <f aca="false">M1341</f>
        <v>0</v>
      </c>
      <c r="T1341" s="0" t="n">
        <v>0</v>
      </c>
      <c r="U1341" s="1441" t="n">
        <f aca="false">S1341-T1341</f>
        <v>0</v>
      </c>
      <c r="V1341" s="2001" t="e">
        <f aca="false">U1341/T1341*100</f>
        <v>#DIV/0!</v>
      </c>
      <c r="W1341" s="1441" t="e">
        <f aca="false">IF(V1341&gt;40,"FAULT",IF(V1341&lt;-40,"CHECK","OK"))</f>
        <v>#DIV/0!</v>
      </c>
    </row>
    <row r="1342" customFormat="false" ht="16.5" hidden="false" customHeight="true" outlineLevel="0" collapsed="false">
      <c r="A1342" s="2016" t="n">
        <v>10</v>
      </c>
      <c r="B1342" s="2017" t="s">
        <v>3558</v>
      </c>
      <c r="C1342" s="2152" t="n">
        <v>11</v>
      </c>
      <c r="D1342" s="2309"/>
      <c r="E1342" s="1028" t="s">
        <v>3857</v>
      </c>
      <c r="F1342" s="2476" t="n">
        <v>1</v>
      </c>
      <c r="G1342" s="2120" t="n">
        <v>0.02</v>
      </c>
      <c r="H1342" s="2120" t="n">
        <v>0.02</v>
      </c>
      <c r="I1342" s="2053" t="n">
        <f aca="false">H1342-G1342</f>
        <v>0</v>
      </c>
      <c r="J1342" s="2027" t="n">
        <v>60000</v>
      </c>
      <c r="K1342" s="2135"/>
      <c r="L1342" s="2128" t="n">
        <f aca="false">I1342*J1342</f>
        <v>0</v>
      </c>
      <c r="M1342" s="2128" t="n">
        <f aca="false">L1342*$K$1354/$L$1354</f>
        <v>0</v>
      </c>
      <c r="N1342" s="2214"/>
      <c r="O1342" s="2155"/>
      <c r="R1342" s="0" t="str">
        <f aca="false">B1342</f>
        <v>11 kV Outgoing Feeder-7 (=F7)</v>
      </c>
      <c r="S1342" s="2160" t="n">
        <f aca="false">M1342</f>
        <v>0</v>
      </c>
      <c r="T1342" s="0" t="n">
        <v>0</v>
      </c>
      <c r="U1342" s="1441" t="n">
        <f aca="false">S1342-T1342</f>
        <v>0</v>
      </c>
      <c r="V1342" s="2001" t="e">
        <f aca="false">U1342/T1342*100</f>
        <v>#DIV/0!</v>
      </c>
      <c r="W1342" s="1441" t="e">
        <f aca="false">IF(V1342&gt;40,"FAULT",IF(V1342&lt;-40,"CHECK","OK"))</f>
        <v>#DIV/0!</v>
      </c>
    </row>
    <row r="1343" customFormat="false" ht="16.5" hidden="false" customHeight="true" outlineLevel="0" collapsed="false">
      <c r="A1343" s="2016" t="n">
        <v>11</v>
      </c>
      <c r="B1343" s="2017" t="s">
        <v>3560</v>
      </c>
      <c r="C1343" s="2152" t="n">
        <v>11</v>
      </c>
      <c r="D1343" s="2309"/>
      <c r="E1343" s="1028" t="s">
        <v>3858</v>
      </c>
      <c r="F1343" s="2476" t="n">
        <v>1</v>
      </c>
      <c r="G1343" s="2120" t="n">
        <v>0.03</v>
      </c>
      <c r="H1343" s="2120" t="n">
        <v>0.03</v>
      </c>
      <c r="I1343" s="2053" t="n">
        <f aca="false">H1343-G1343</f>
        <v>0</v>
      </c>
      <c r="J1343" s="2027" t="n">
        <v>60000</v>
      </c>
      <c r="K1343" s="2135"/>
      <c r="L1343" s="2128" t="n">
        <f aca="false">I1343*J1343</f>
        <v>0</v>
      </c>
      <c r="M1343" s="2128" t="n">
        <f aca="false">L1343*$K$1354/$L$1354</f>
        <v>0</v>
      </c>
      <c r="N1343" s="2214"/>
      <c r="O1343" s="2155"/>
      <c r="R1343" s="0" t="str">
        <f aca="false">B1343</f>
        <v>11 kV Outgoing Feeder-8 with BPT-1</v>
      </c>
      <c r="S1343" s="2160" t="n">
        <f aca="false">M1343</f>
        <v>0</v>
      </c>
      <c r="T1343" s="0" t="n">
        <v>0</v>
      </c>
      <c r="U1343" s="1441" t="n">
        <f aca="false">S1343-T1343</f>
        <v>0</v>
      </c>
      <c r="V1343" s="2001" t="e">
        <f aca="false">U1343/T1343*100</f>
        <v>#DIV/0!</v>
      </c>
      <c r="W1343" s="1441" t="e">
        <f aca="false">IF(V1343&gt;40,"FAULT",IF(V1343&lt;-40,"CHECK","OK"))</f>
        <v>#DIV/0!</v>
      </c>
    </row>
    <row r="1344" customFormat="false" ht="16.5" hidden="false" customHeight="true" outlineLevel="0" collapsed="false">
      <c r="A1344" s="2055" t="n">
        <v>12</v>
      </c>
      <c r="B1344" s="2017" t="s">
        <v>3562</v>
      </c>
      <c r="C1344" s="2152" t="n">
        <v>11</v>
      </c>
      <c r="D1344" s="2309"/>
      <c r="E1344" s="1028" t="s">
        <v>3859</v>
      </c>
      <c r="F1344" s="2476" t="n">
        <v>1</v>
      </c>
      <c r="G1344" s="2120" t="n">
        <v>0.03</v>
      </c>
      <c r="H1344" s="2120" t="n">
        <v>0.03</v>
      </c>
      <c r="I1344" s="2053" t="n">
        <f aca="false">H1344-G1344</f>
        <v>0</v>
      </c>
      <c r="J1344" s="2027" t="n">
        <v>60000</v>
      </c>
      <c r="K1344" s="2138"/>
      <c r="L1344" s="2128" t="n">
        <f aca="false">I1344*J1344</f>
        <v>0</v>
      </c>
      <c r="M1344" s="2128" t="n">
        <f aca="false">L1344*$K$1354/$L$1354</f>
        <v>0</v>
      </c>
      <c r="N1344" s="2214"/>
      <c r="O1344" s="2326"/>
      <c r="R1344" s="0" t="str">
        <f aca="false">B1344</f>
        <v>11 kV Outgoing Feeder-9 with BPT-2</v>
      </c>
      <c r="S1344" s="2160" t="n">
        <f aca="false">M1344</f>
        <v>0</v>
      </c>
      <c r="T1344" s="0" t="n">
        <v>0</v>
      </c>
      <c r="U1344" s="1441" t="n">
        <f aca="false">S1344-T1344</f>
        <v>0</v>
      </c>
      <c r="V1344" s="2001" t="e">
        <f aca="false">U1344/T1344*100</f>
        <v>#DIV/0!</v>
      </c>
      <c r="W1344" s="1441" t="e">
        <f aca="false">IF(V1344&gt;40,"FAULT",IF(V1344&lt;-40,"CHECK","OK"))</f>
        <v>#DIV/0!</v>
      </c>
    </row>
    <row r="1345" customFormat="false" ht="16.5" hidden="false" customHeight="true" outlineLevel="0" collapsed="false">
      <c r="A1345" s="2055" t="n">
        <v>13</v>
      </c>
      <c r="B1345" s="2017" t="s">
        <v>3860</v>
      </c>
      <c r="C1345" s="2152" t="n">
        <v>11</v>
      </c>
      <c r="D1345" s="2309"/>
      <c r="E1345" s="1028" t="s">
        <v>3861</v>
      </c>
      <c r="F1345" s="2476" t="n">
        <v>1</v>
      </c>
      <c r="G1345" s="2120" t="n">
        <v>229.07</v>
      </c>
      <c r="H1345" s="2120" t="n">
        <v>252.09</v>
      </c>
      <c r="I1345" s="2053" t="n">
        <f aca="false">H1345-G1345</f>
        <v>23.02</v>
      </c>
      <c r="J1345" s="2027" t="n">
        <v>60000</v>
      </c>
      <c r="K1345" s="2138"/>
      <c r="L1345" s="2128" t="n">
        <f aca="false">I1345*J1345*F1345</f>
        <v>1381200</v>
      </c>
      <c r="M1345" s="2128" t="n">
        <f aca="false">L1345*$K$1354/$L$1354</f>
        <v>1380261.18992074</v>
      </c>
      <c r="N1345" s="2214" t="s">
        <v>3452</v>
      </c>
      <c r="O1345" s="2326"/>
      <c r="R1345" s="0" t="str">
        <f aca="false">B1345</f>
        <v>11 kV Mokterpur Feeder (=F8)</v>
      </c>
      <c r="S1345" s="2160" t="n">
        <f aca="false">M1345</f>
        <v>1380261.18992074</v>
      </c>
      <c r="T1345" s="0" t="n">
        <v>1059738.07722266</v>
      </c>
      <c r="U1345" s="1441" t="n">
        <f aca="false">S1345-T1345</f>
        <v>320523.112698081</v>
      </c>
      <c r="V1345" s="2001" t="n">
        <f aca="false">U1345/T1345*100</f>
        <v>30.2455030716743</v>
      </c>
      <c r="W1345" s="1441" t="str">
        <f aca="false">IF(V1345&gt;40,"FAULT",IF(V1345&lt;-40,"CHECK","OK"))</f>
        <v>OK</v>
      </c>
    </row>
    <row r="1346" customFormat="false" ht="16.5" hidden="false" customHeight="true" outlineLevel="0" collapsed="false">
      <c r="A1346" s="2055" t="n">
        <v>14</v>
      </c>
      <c r="B1346" s="2017" t="s">
        <v>3862</v>
      </c>
      <c r="C1346" s="2152" t="n">
        <v>11</v>
      </c>
      <c r="D1346" s="2309"/>
      <c r="E1346" s="1028" t="s">
        <v>3863</v>
      </c>
      <c r="F1346" s="2476" t="n">
        <v>1</v>
      </c>
      <c r="G1346" s="2120" t="n">
        <v>151.39</v>
      </c>
      <c r="H1346" s="2120" t="n">
        <v>164.08</v>
      </c>
      <c r="I1346" s="2053" t="n">
        <f aca="false">H1346-G1346</f>
        <v>12.69</v>
      </c>
      <c r="J1346" s="2027" t="n">
        <v>60000</v>
      </c>
      <c r="K1346" s="2138"/>
      <c r="L1346" s="2128" t="n">
        <f aca="false">I1346*J1346*F1346</f>
        <v>761400.000000002</v>
      </c>
      <c r="M1346" s="2128" t="n">
        <f aca="false">L1346*$K$1354/$L$1354</f>
        <v>760882.471767777</v>
      </c>
      <c r="N1346" s="2214" t="s">
        <v>3452</v>
      </c>
      <c r="O1346" s="2326"/>
      <c r="R1346" s="0" t="str">
        <f aca="false">B1346</f>
        <v>11 kV Dhaleshwary  Feeder (=F9)</v>
      </c>
      <c r="S1346" s="2160" t="n">
        <f aca="false">M1346</f>
        <v>760882.471767777</v>
      </c>
      <c r="T1346" s="0" t="n">
        <v>845746.724136291</v>
      </c>
      <c r="U1346" s="1441" t="n">
        <f aca="false">S1346-T1346</f>
        <v>-84864.2523685142</v>
      </c>
      <c r="V1346" s="2001" t="n">
        <f aca="false">U1346/T1346*100</f>
        <v>-10.034239559743</v>
      </c>
      <c r="W1346" s="1441" t="str">
        <f aca="false">IF(V1346&gt;40,"FAULT",IF(V1346&lt;-40,"CHECK","OK"))</f>
        <v>OK</v>
      </c>
    </row>
    <row r="1347" customFormat="false" ht="16.5" hidden="false" customHeight="true" outlineLevel="0" collapsed="false">
      <c r="A1347" s="2055" t="n">
        <v>15</v>
      </c>
      <c r="B1347" s="2017" t="s">
        <v>3864</v>
      </c>
      <c r="C1347" s="2152" t="n">
        <v>11</v>
      </c>
      <c r="D1347" s="2309"/>
      <c r="E1347" s="1028" t="s">
        <v>3865</v>
      </c>
      <c r="F1347" s="2476" t="n">
        <v>1</v>
      </c>
      <c r="G1347" s="2120" t="n">
        <v>0.03</v>
      </c>
      <c r="H1347" s="2120" t="n">
        <v>0.03</v>
      </c>
      <c r="I1347" s="2053" t="n">
        <f aca="false">H1347-G1347</f>
        <v>0</v>
      </c>
      <c r="J1347" s="2027" t="n">
        <v>60000</v>
      </c>
      <c r="K1347" s="2135"/>
      <c r="L1347" s="2128" t="n">
        <f aca="false">I1347*J1347</f>
        <v>0</v>
      </c>
      <c r="M1347" s="2128" t="n">
        <f aca="false">L1347*$K$1354/$L$1354</f>
        <v>0</v>
      </c>
      <c r="N1347" s="2214"/>
      <c r="O1347" s="2155"/>
      <c r="R1347" s="0" t="str">
        <f aca="false">B1347</f>
        <v>11 kV Outgoing Feeder-12 (=F10)</v>
      </c>
      <c r="S1347" s="2160" t="n">
        <f aca="false">M1347</f>
        <v>0</v>
      </c>
      <c r="T1347" s="0" t="n">
        <v>0</v>
      </c>
      <c r="U1347" s="1441" t="n">
        <f aca="false">S1347-T1347</f>
        <v>0</v>
      </c>
      <c r="V1347" s="2001" t="e">
        <f aca="false">U1347/T1347*100</f>
        <v>#DIV/0!</v>
      </c>
      <c r="W1347" s="1441" t="e">
        <f aca="false">IF(V1347&gt;40,"FAULT",IF(V1347&lt;-40,"CHECK","OK"))</f>
        <v>#DIV/0!</v>
      </c>
    </row>
    <row r="1348" customFormat="false" ht="16.5" hidden="false" customHeight="true" outlineLevel="0" collapsed="false">
      <c r="A1348" s="2055" t="n">
        <v>16</v>
      </c>
      <c r="B1348" s="2017" t="s">
        <v>3866</v>
      </c>
      <c r="C1348" s="2152" t="n">
        <v>11</v>
      </c>
      <c r="D1348" s="2309"/>
      <c r="E1348" s="1028" t="s">
        <v>3867</v>
      </c>
      <c r="F1348" s="2476" t="n">
        <v>1</v>
      </c>
      <c r="G1348" s="2120" t="n">
        <v>0.03</v>
      </c>
      <c r="H1348" s="2120" t="n">
        <v>0.03</v>
      </c>
      <c r="I1348" s="2053" t="n">
        <f aca="false">H1348-G1348</f>
        <v>0</v>
      </c>
      <c r="J1348" s="2027" t="n">
        <v>60000</v>
      </c>
      <c r="K1348" s="2138"/>
      <c r="L1348" s="2128" t="n">
        <f aca="false">I1348*J1348</f>
        <v>0</v>
      </c>
      <c r="M1348" s="2128" t="n">
        <f aca="false">L1348*$K$1354/$L$1354</f>
        <v>0</v>
      </c>
      <c r="N1348" s="2214"/>
      <c r="O1348" s="2330"/>
      <c r="R1348" s="0" t="str">
        <f aca="false">B1348</f>
        <v>11 kV Outgoing Feeder-13 (=F11)</v>
      </c>
      <c r="S1348" s="2160" t="n">
        <f aca="false">M1348</f>
        <v>0</v>
      </c>
      <c r="T1348" s="0" t="n">
        <v>0</v>
      </c>
      <c r="U1348" s="1441" t="n">
        <f aca="false">S1348-T1348</f>
        <v>0</v>
      </c>
      <c r="V1348" s="2001" t="e">
        <f aca="false">U1348/T1348*100</f>
        <v>#DIV/0!</v>
      </c>
      <c r="W1348" s="1441" t="e">
        <f aca="false">IF(V1348&gt;40,"FAULT",IF(V1348&lt;-40,"CHECK","OK"))</f>
        <v>#DIV/0!</v>
      </c>
    </row>
    <row r="1349" customFormat="false" ht="16.5" hidden="false" customHeight="true" outlineLevel="0" collapsed="false">
      <c r="A1349" s="2055" t="n">
        <v>17</v>
      </c>
      <c r="B1349" s="2139" t="s">
        <v>3868</v>
      </c>
      <c r="C1349" s="2152" t="n">
        <v>11</v>
      </c>
      <c r="D1349" s="2309"/>
      <c r="E1349" s="1028" t="s">
        <v>3869</v>
      </c>
      <c r="F1349" s="2476" t="n">
        <v>1</v>
      </c>
      <c r="G1349" s="2120" t="n">
        <v>0.03</v>
      </c>
      <c r="H1349" s="2120" t="n">
        <v>0.03</v>
      </c>
      <c r="I1349" s="2053" t="n">
        <f aca="false">H1349-G1349</f>
        <v>0</v>
      </c>
      <c r="J1349" s="2027" t="n">
        <v>60000</v>
      </c>
      <c r="K1349" s="2135"/>
      <c r="L1349" s="2128" t="n">
        <f aca="false">I1349*J1349</f>
        <v>0</v>
      </c>
      <c r="M1349" s="2128" t="n">
        <f aca="false">L1349*$K$1354/$L$1354</f>
        <v>0</v>
      </c>
      <c r="N1349" s="2214"/>
      <c r="O1349" s="2167"/>
      <c r="R1349" s="0" t="str">
        <f aca="false">B1349</f>
        <v>11 kV Outgoing Feeder-14 (=F12)</v>
      </c>
      <c r="S1349" s="2160" t="n">
        <f aca="false">M1349</f>
        <v>0</v>
      </c>
      <c r="T1349" s="0" t="n">
        <v>0</v>
      </c>
      <c r="U1349" s="1441" t="n">
        <f aca="false">S1349-T1349</f>
        <v>0</v>
      </c>
      <c r="V1349" s="2001" t="e">
        <f aca="false">U1349/T1349*100</f>
        <v>#DIV/0!</v>
      </c>
      <c r="W1349" s="1441" t="e">
        <f aca="false">IF(V1349&gt;40,"FAULT",IF(V1349&lt;-40,"CHECK","OK"))</f>
        <v>#DIV/0!</v>
      </c>
    </row>
    <row r="1350" customFormat="false" ht="16.5" hidden="false" customHeight="true" outlineLevel="0" collapsed="false">
      <c r="A1350" s="2055" t="n">
        <v>18</v>
      </c>
      <c r="B1350" s="2017" t="s">
        <v>3870</v>
      </c>
      <c r="C1350" s="2152" t="n">
        <v>11</v>
      </c>
      <c r="D1350" s="2309"/>
      <c r="E1350" s="1028" t="s">
        <v>3871</v>
      </c>
      <c r="F1350" s="2476" t="n">
        <v>1</v>
      </c>
      <c r="G1350" s="2120" t="n">
        <v>0.03</v>
      </c>
      <c r="H1350" s="2120" t="n">
        <v>0.03</v>
      </c>
      <c r="I1350" s="2053" t="n">
        <f aca="false">H1350-G1350</f>
        <v>0</v>
      </c>
      <c r="J1350" s="2027" t="n">
        <v>60000</v>
      </c>
      <c r="K1350" s="2140"/>
      <c r="L1350" s="2128" t="n">
        <f aca="false">I1350*J1350</f>
        <v>0</v>
      </c>
      <c r="M1350" s="2128" t="n">
        <f aca="false">L1350*$K$1354/$L$1354</f>
        <v>0</v>
      </c>
      <c r="N1350" s="2214"/>
      <c r="O1350" s="2325"/>
      <c r="R1350" s="0" t="str">
        <f aca="false">B1350</f>
        <v>11 kV Outgoing Feeder-15 (=F13)</v>
      </c>
      <c r="S1350" s="2160" t="n">
        <f aca="false">M1350</f>
        <v>0</v>
      </c>
      <c r="T1350" s="0" t="n">
        <v>0</v>
      </c>
      <c r="U1350" s="1441" t="n">
        <f aca="false">S1350-T1350</f>
        <v>0</v>
      </c>
      <c r="V1350" s="2001" t="e">
        <f aca="false">U1350/T1350*100</f>
        <v>#DIV/0!</v>
      </c>
      <c r="W1350" s="1441" t="e">
        <f aca="false">IF(V1350&gt;40,"FAULT",IF(V1350&lt;-40,"CHECK","OK"))</f>
        <v>#DIV/0!</v>
      </c>
    </row>
    <row r="1351" customFormat="false" ht="16.5" hidden="false" customHeight="true" outlineLevel="0" collapsed="false">
      <c r="A1351" s="2055" t="n">
        <v>19</v>
      </c>
      <c r="B1351" s="2139" t="s">
        <v>3576</v>
      </c>
      <c r="C1351" s="2152" t="n">
        <v>11</v>
      </c>
      <c r="D1351" s="2309"/>
      <c r="E1351" s="1028" t="s">
        <v>3872</v>
      </c>
      <c r="F1351" s="2476" t="n">
        <v>1</v>
      </c>
      <c r="G1351" s="2120" t="n">
        <v>0.03</v>
      </c>
      <c r="H1351" s="2120" t="n">
        <v>0.03</v>
      </c>
      <c r="I1351" s="2053" t="n">
        <f aca="false">H1351-G1351</f>
        <v>0</v>
      </c>
      <c r="J1351" s="2027" t="n">
        <v>60000</v>
      </c>
      <c r="K1351" s="2024"/>
      <c r="L1351" s="2128" t="n">
        <f aca="false">I1351*J1351</f>
        <v>0</v>
      </c>
      <c r="M1351" s="2128" t="n">
        <f aca="false">L1351*$K$1354/$L$1354</f>
        <v>0</v>
      </c>
      <c r="N1351" s="2214"/>
      <c r="O1351" s="2027"/>
      <c r="R1351" s="0" t="str">
        <f aca="false">B1351</f>
        <v>11 kV Outgoing Feeder-16 (=F14)</v>
      </c>
      <c r="S1351" s="2160" t="n">
        <f aca="false">M1351</f>
        <v>0</v>
      </c>
      <c r="T1351" s="0" t="n">
        <v>0</v>
      </c>
      <c r="U1351" s="1441" t="n">
        <f aca="false">S1351-T1351</f>
        <v>0</v>
      </c>
      <c r="V1351" s="2001" t="e">
        <f aca="false">U1351/T1351*100</f>
        <v>#DIV/0!</v>
      </c>
      <c r="W1351" s="1441" t="e">
        <f aca="false">IF(V1351&gt;40,"FAULT",IF(V1351&lt;-40,"CHECK","OK"))</f>
        <v>#DIV/0!</v>
      </c>
    </row>
    <row r="1352" customFormat="false" ht="16.5" hidden="false" customHeight="true" outlineLevel="0" collapsed="false">
      <c r="A1352" s="2055" t="n">
        <v>21</v>
      </c>
      <c r="B1352" s="2139" t="s">
        <v>3537</v>
      </c>
      <c r="C1352" s="2152" t="n">
        <v>0.415</v>
      </c>
      <c r="D1352" s="2309"/>
      <c r="E1352" s="1028" t="s">
        <v>3873</v>
      </c>
      <c r="F1352" s="2476" t="n">
        <v>1</v>
      </c>
      <c r="G1352" s="2120" t="n">
        <v>1372.11</v>
      </c>
      <c r="H1352" s="2120" t="n">
        <v>1481.22</v>
      </c>
      <c r="I1352" s="2053" t="n">
        <f aca="false">SUM(H1352-G1352)</f>
        <v>109.11</v>
      </c>
      <c r="J1352" s="2027" t="n">
        <v>1</v>
      </c>
      <c r="K1352" s="2140"/>
      <c r="L1352" s="2128"/>
      <c r="M1352" s="2128" t="n">
        <f aca="false">L1352*$K$1354/$L$1354</f>
        <v>0</v>
      </c>
      <c r="N1352" s="2214" t="s">
        <v>3452</v>
      </c>
      <c r="O1352" s="2167"/>
      <c r="R1352" s="0" t="str">
        <f aca="false">B1352</f>
        <v>33/0.415 kV Transformer AT-1</v>
      </c>
      <c r="S1352" s="2160" t="n">
        <f aca="false">M1352</f>
        <v>0</v>
      </c>
      <c r="T1352" s="0" t="n">
        <v>0</v>
      </c>
      <c r="U1352" s="1441" t="n">
        <f aca="false">S1352-T1352</f>
        <v>0</v>
      </c>
      <c r="V1352" s="2001" t="e">
        <f aca="false">U1352/T1352*100</f>
        <v>#DIV/0!</v>
      </c>
      <c r="W1352" s="1441" t="e">
        <f aca="false">IF(V1352&gt;40,"FAULT",IF(V1352&lt;-40,"CHECK","OK"))</f>
        <v>#DIV/0!</v>
      </c>
    </row>
    <row r="1353" customFormat="false" ht="16.5" hidden="false" customHeight="true" outlineLevel="0" collapsed="false">
      <c r="A1353" s="2055" t="n">
        <v>22</v>
      </c>
      <c r="B1353" s="2017" t="s">
        <v>3539</v>
      </c>
      <c r="C1353" s="2259" t="n">
        <v>0.415</v>
      </c>
      <c r="D1353" s="2309"/>
      <c r="E1353" s="1028"/>
      <c r="F1353" s="2476" t="n">
        <v>1</v>
      </c>
      <c r="G1353" s="2120" t="n">
        <v>0</v>
      </c>
      <c r="H1353" s="2120" t="n">
        <v>0</v>
      </c>
      <c r="I1353" s="2053" t="n">
        <f aca="false">SUM(H1353-G1353)</f>
        <v>0</v>
      </c>
      <c r="J1353" s="2027" t="n">
        <v>1</v>
      </c>
      <c r="K1353" s="2140"/>
      <c r="L1353" s="2128" t="n">
        <f aca="false">F1353*I1353*J1353</f>
        <v>0</v>
      </c>
      <c r="M1353" s="2128" t="n">
        <f aca="false">L1353*$K$1354/$L$1354</f>
        <v>0</v>
      </c>
      <c r="N1353" s="2214"/>
      <c r="O1353" s="2167"/>
      <c r="R1353" s="0" t="str">
        <f aca="false">B1353</f>
        <v>33/0.415 kV Transformer AT-2</v>
      </c>
      <c r="S1353" s="2160" t="n">
        <f aca="false">M1353</f>
        <v>0</v>
      </c>
      <c r="T1353" s="0" t="n">
        <v>0</v>
      </c>
      <c r="U1353" s="1441" t="n">
        <f aca="false">S1353-T1353</f>
        <v>0</v>
      </c>
      <c r="V1353" s="2001" t="e">
        <f aca="false">U1353/T1353*100</f>
        <v>#DIV/0!</v>
      </c>
      <c r="W1353" s="1441" t="e">
        <f aca="false">IF(V1353&gt;40,"FAULT",IF(V1353&lt;-40,"CHECK","OK"))</f>
        <v>#DIV/0!</v>
      </c>
    </row>
    <row r="1354" customFormat="false" ht="15.75" hidden="false" customHeight="false" outlineLevel="0" collapsed="false">
      <c r="A1354" s="2132"/>
      <c r="B1354" s="2142"/>
      <c r="C1354" s="2143"/>
      <c r="D1354" s="2143"/>
      <c r="E1354" s="2932"/>
      <c r="F1354" s="2145"/>
      <c r="G1354" s="2145"/>
      <c r="H1354" s="2145"/>
      <c r="I1354" s="2145"/>
      <c r="J1354" s="2142" t="s">
        <v>475</v>
      </c>
      <c r="K1354" s="2121" t="n">
        <f aca="false">M1334</f>
        <v>4616859.75777138</v>
      </c>
      <c r="L1354" s="2130" t="n">
        <f aca="false">SUM(L1336:L1353)</f>
        <v>4620000</v>
      </c>
      <c r="M1354" s="2130" t="n">
        <f aca="false">SUM(M1336:M1353)</f>
        <v>4616859.75777138</v>
      </c>
      <c r="N1354" s="2325" t="n">
        <f aca="false">(M1354-L1354)/L1354*100</f>
        <v>-0.0679706110092468</v>
      </c>
      <c r="O1354" s="2167"/>
    </row>
    <row r="1355" customFormat="false" ht="15.75" hidden="false" customHeight="false" outlineLevel="0" collapsed="false">
      <c r="D1355" s="2462"/>
      <c r="K1355" s="1441"/>
    </row>
    <row r="1356" customFormat="false" ht="15.75" hidden="false" customHeight="false" outlineLevel="0" collapsed="false">
      <c r="A1356" s="2077"/>
      <c r="B1356" s="2078"/>
      <c r="C1356" s="2051"/>
      <c r="D1356" s="2418"/>
      <c r="F1356" s="2169" t="s">
        <v>1234</v>
      </c>
      <c r="G1356" s="2169"/>
      <c r="H1356" s="2169"/>
      <c r="I1356" s="2170" t="s">
        <v>212</v>
      </c>
      <c r="J1356" s="2077"/>
      <c r="L1356" s="2077"/>
      <c r="M1356" s="2077"/>
      <c r="N1356" s="2556"/>
      <c r="O1356" s="2077"/>
    </row>
    <row r="1357" customFormat="false" ht="15.75" hidden="false" customHeight="false" outlineLevel="0" collapsed="false">
      <c r="A1357" s="2077"/>
      <c r="B1357" s="2078"/>
      <c r="C1357" s="2051"/>
      <c r="D1357" s="2418"/>
      <c r="F1357" s="2129" t="s">
        <v>3452</v>
      </c>
      <c r="G1357" s="2017" t="s">
        <v>1367</v>
      </c>
      <c r="H1357" s="2017"/>
      <c r="I1357" s="2310" t="n">
        <f aca="false">SUM(M1337:M1338,M1345:M1346)+M1313-M1312</f>
        <v>25519102.5662217</v>
      </c>
      <c r="J1357" s="2077"/>
      <c r="L1357" s="2077"/>
      <c r="M1357" s="2077"/>
      <c r="N1357" s="2556"/>
      <c r="O1357" s="2077" t="s">
        <v>122</v>
      </c>
    </row>
    <row r="1358" customFormat="false" ht="15.75" hidden="false" customHeight="false" outlineLevel="0" collapsed="false">
      <c r="A1358" s="2077"/>
      <c r="B1358" s="2078"/>
      <c r="C1358" s="2051"/>
      <c r="D1358" s="2418"/>
      <c r="F1358" s="2129"/>
      <c r="G1358" s="2017"/>
      <c r="H1358" s="2017"/>
      <c r="I1358" s="2171"/>
      <c r="J1358" s="2077"/>
      <c r="L1358" s="2077"/>
      <c r="M1358" s="2077"/>
      <c r="N1358" s="2556"/>
      <c r="O1358" s="2077"/>
    </row>
    <row r="1359" customFormat="false" ht="15.75" hidden="false" customHeight="false" outlineLevel="0" collapsed="false">
      <c r="A1359" s="2077"/>
      <c r="B1359" s="2078"/>
      <c r="C1359" s="2051"/>
      <c r="D1359" s="2418"/>
      <c r="F1359" s="2129"/>
      <c r="G1359" s="2017"/>
      <c r="H1359" s="2017"/>
      <c r="I1359" s="2171"/>
      <c r="J1359" s="2077"/>
      <c r="K1359" s="2160"/>
      <c r="L1359" s="2077"/>
      <c r="M1359" s="2077"/>
      <c r="N1359" s="2556"/>
      <c r="O1359" s="2077"/>
    </row>
    <row r="1360" customFormat="false" ht="15.75" hidden="false" customHeight="false" outlineLevel="0" collapsed="false">
      <c r="A1360" s="2077"/>
      <c r="B1360" s="2078"/>
      <c r="C1360" s="2051"/>
      <c r="D1360" s="2418"/>
      <c r="E1360" s="2051"/>
      <c r="F1360" s="2129"/>
      <c r="G1360" s="2017"/>
      <c r="H1360" s="2017"/>
      <c r="I1360" s="2171"/>
      <c r="J1360" s="2077"/>
      <c r="L1360" s="2077"/>
      <c r="M1360" s="2077"/>
      <c r="N1360" s="2556"/>
      <c r="O1360" s="2077"/>
    </row>
    <row r="1361" customFormat="false" ht="15.75" hidden="false" customHeight="false" outlineLevel="0" collapsed="false">
      <c r="A1361" s="2077"/>
      <c r="B1361" s="2078"/>
      <c r="C1361" s="2051"/>
      <c r="D1361" s="2418"/>
      <c r="F1361" s="2260"/>
      <c r="G1361" s="2017"/>
      <c r="H1361" s="2017"/>
      <c r="I1361" s="2171"/>
      <c r="J1361" s="2077"/>
      <c r="L1361" s="2077"/>
      <c r="M1361" s="2077"/>
      <c r="N1361" s="2556"/>
      <c r="O1361" s="2077"/>
    </row>
    <row r="1362" customFormat="false" ht="15.75" hidden="false" customHeight="true" outlineLevel="0" collapsed="false">
      <c r="F1362" s="2241" t="s">
        <v>1239</v>
      </c>
      <c r="G1362" s="2241"/>
      <c r="H1362" s="2241"/>
      <c r="I1362" s="2242" t="n">
        <f aca="false">SUM(I1357:I1361)</f>
        <v>25519102.5662217</v>
      </c>
      <c r="J1362" s="2130" t="n">
        <f aca="false">I1362-M1354</f>
        <v>20902242.8084503</v>
      </c>
    </row>
    <row r="1363" customFormat="false" ht="15.75" hidden="false" customHeight="false" outlineLevel="0" collapsed="false">
      <c r="F1363" s="2103"/>
      <c r="G1363" s="2077"/>
      <c r="H1363" s="2077"/>
      <c r="I1363" s="2077"/>
      <c r="J1363" s="2077"/>
    </row>
    <row r="1365" customFormat="false" ht="15.75" hidden="false" customHeight="false" outlineLevel="0" collapsed="false">
      <c r="A1365" s="2077"/>
      <c r="B1365" s="2078"/>
      <c r="C1365" s="2051"/>
      <c r="D1365" s="2418"/>
      <c r="E1365" s="2686"/>
      <c r="F1365" s="2077"/>
      <c r="G1365" s="2077"/>
      <c r="H1365" s="2077"/>
      <c r="I1365" s="2077"/>
      <c r="J1365" s="2077"/>
      <c r="K1365" s="2080"/>
      <c r="L1365" s="2077"/>
      <c r="M1365" s="2077"/>
      <c r="N1365" s="2556"/>
      <c r="O1365" s="2077"/>
    </row>
    <row r="1366" customFormat="false" ht="15.75" hidden="false" customHeight="false" outlineLevel="0" collapsed="false">
      <c r="A1366" s="2077"/>
      <c r="B1366" s="2078"/>
      <c r="C1366" s="2051"/>
      <c r="D1366" s="2418"/>
      <c r="E1366" s="2686"/>
      <c r="F1366" s="2077"/>
      <c r="G1366" s="2077"/>
      <c r="H1366" s="2077"/>
      <c r="I1366" s="2077"/>
      <c r="J1366" s="2077"/>
      <c r="K1366" s="2080"/>
      <c r="L1366" s="2077"/>
      <c r="M1366" s="2077"/>
      <c r="N1366" s="2556"/>
      <c r="O1366" s="2077"/>
    </row>
    <row r="1367" customFormat="false" ht="15.75" hidden="false" customHeight="false" outlineLevel="0" collapsed="false">
      <c r="A1367" s="2077"/>
      <c r="B1367" s="2078"/>
      <c r="C1367" s="2051"/>
      <c r="D1367" s="2418"/>
      <c r="E1367" s="2686"/>
      <c r="F1367" s="2077"/>
      <c r="G1367" s="2077"/>
      <c r="H1367" s="2077"/>
      <c r="I1367" s="2077"/>
      <c r="J1367" s="2077"/>
      <c r="K1367" s="2080"/>
      <c r="L1367" s="2077"/>
      <c r="M1367" s="2077"/>
      <c r="N1367" s="2556"/>
      <c r="O1367" s="2077"/>
    </row>
    <row r="1368" customFormat="false" ht="15.75" hidden="false" customHeight="false" outlineLevel="0" collapsed="false">
      <c r="A1368" s="2077"/>
      <c r="B1368" s="2078"/>
      <c r="C1368" s="2051"/>
      <c r="D1368" s="2418"/>
      <c r="E1368" s="2686"/>
      <c r="F1368" s="2077"/>
      <c r="G1368" s="2077"/>
      <c r="H1368" s="2077"/>
      <c r="I1368" s="2077"/>
      <c r="J1368" s="2077"/>
      <c r="K1368" s="2080"/>
      <c r="L1368" s="2077"/>
      <c r="M1368" s="2077"/>
      <c r="N1368" s="2556"/>
      <c r="O1368" s="2077"/>
    </row>
    <row r="1369" customFormat="false" ht="15.75" hidden="false" customHeight="false" outlineLevel="0" collapsed="false">
      <c r="A1369" s="2077"/>
      <c r="B1369" s="2078"/>
      <c r="C1369" s="2051"/>
      <c r="D1369" s="2418"/>
      <c r="E1369" s="2686"/>
      <c r="F1369" s="2077"/>
      <c r="G1369" s="2077"/>
      <c r="H1369" s="2077"/>
      <c r="I1369" s="2077"/>
      <c r="J1369" s="2077"/>
      <c r="K1369" s="2080"/>
      <c r="L1369" s="2077"/>
      <c r="M1369" s="2077"/>
      <c r="N1369" s="2556"/>
      <c r="O1369" s="2077"/>
    </row>
    <row r="1370" customFormat="false" ht="15.75" hidden="false" customHeight="false" outlineLevel="0" collapsed="false">
      <c r="A1370" s="2077"/>
      <c r="B1370" s="2051"/>
      <c r="C1370" s="2051"/>
      <c r="D1370" s="2418"/>
      <c r="E1370" s="2686"/>
      <c r="F1370" s="2077"/>
      <c r="G1370" s="2077"/>
      <c r="H1370" s="2077"/>
      <c r="I1370" s="2077"/>
      <c r="J1370" s="2077"/>
      <c r="K1370" s="2080"/>
      <c r="L1370" s="2077"/>
      <c r="M1370" s="2077"/>
      <c r="N1370" s="2556"/>
      <c r="O1370" s="2077"/>
    </row>
    <row r="1371" customFormat="false" ht="15.75" hidden="false" customHeight="false" outlineLevel="0" collapsed="false">
      <c r="A1371" s="2077"/>
      <c r="B1371" s="2051"/>
      <c r="C1371" s="2051"/>
      <c r="D1371" s="2418"/>
      <c r="E1371" s="2686"/>
      <c r="F1371" s="2077"/>
      <c r="G1371" s="2077"/>
      <c r="H1371" s="2077"/>
      <c r="I1371" s="2077"/>
      <c r="J1371" s="2077"/>
      <c r="K1371" s="2080"/>
      <c r="L1371" s="2077"/>
      <c r="M1371" s="2077"/>
      <c r="N1371" s="2556"/>
      <c r="O1371" s="2077"/>
    </row>
    <row r="1372" customFormat="false" ht="15.75" hidden="false" customHeight="false" outlineLevel="0" collapsed="false">
      <c r="A1372" s="2077"/>
      <c r="B1372" s="2078"/>
      <c r="C1372" s="2051"/>
      <c r="D1372" s="2418"/>
      <c r="E1372" s="2686"/>
      <c r="F1372" s="2077"/>
      <c r="G1372" s="2077"/>
      <c r="H1372" s="2077"/>
      <c r="I1372" s="2077"/>
      <c r="J1372" s="2077"/>
      <c r="K1372" s="2080"/>
      <c r="L1372" s="2077"/>
      <c r="M1372" s="2077"/>
      <c r="N1372" s="2556"/>
      <c r="O1372" s="2077"/>
    </row>
    <row r="1373" customFormat="false" ht="15.75" hidden="false" customHeight="false" outlineLevel="0" collapsed="false">
      <c r="A1373" s="2077"/>
      <c r="B1373" s="2078"/>
      <c r="C1373" s="2051"/>
      <c r="D1373" s="2418"/>
      <c r="E1373" s="2686"/>
      <c r="F1373" s="2077"/>
      <c r="G1373" s="2077"/>
      <c r="H1373" s="2077"/>
      <c r="I1373" s="2077"/>
      <c r="J1373" s="2077"/>
      <c r="K1373" s="2080"/>
      <c r="L1373" s="2077"/>
      <c r="M1373" s="2077"/>
      <c r="N1373" s="2556"/>
      <c r="O1373" s="2077"/>
    </row>
    <row r="1374" customFormat="false" ht="15.75" hidden="false" customHeight="false" outlineLevel="0" collapsed="false">
      <c r="A1374" s="2077"/>
      <c r="B1374" s="2078"/>
      <c r="C1374" s="2051"/>
      <c r="D1374" s="2418"/>
      <c r="E1374" s="2686"/>
      <c r="F1374" s="2077"/>
      <c r="G1374" s="2077"/>
      <c r="H1374" s="2077"/>
      <c r="I1374" s="2077"/>
      <c r="J1374" s="2077"/>
      <c r="K1374" s="2080"/>
      <c r="L1374" s="2077"/>
      <c r="M1374" s="2077"/>
      <c r="N1374" s="2556"/>
      <c r="O1374" s="2077"/>
    </row>
    <row r="1375" customFormat="false" ht="25.5" hidden="false" customHeight="false" outlineLevel="0" collapsed="false">
      <c r="A1375" s="2174"/>
      <c r="B1375" s="2175"/>
      <c r="C1375" s="2175"/>
      <c r="D1375" s="2175"/>
      <c r="E1375" s="2175"/>
      <c r="F1375" s="2175"/>
      <c r="G1375" s="2175"/>
      <c r="H1375" s="2175"/>
      <c r="I1375" s="2175"/>
      <c r="J1375" s="2175"/>
      <c r="K1375" s="2175"/>
      <c r="L1375" s="2175"/>
      <c r="M1375" s="2175"/>
      <c r="N1375" s="2556"/>
      <c r="O1375" s="2077"/>
    </row>
    <row r="1376" customFormat="false" ht="15.75" hidden="false" customHeight="false" outlineLevel="0" collapsed="false">
      <c r="A1376" s="2077"/>
      <c r="B1376" s="2078"/>
      <c r="C1376" s="2051"/>
      <c r="D1376" s="2418"/>
      <c r="E1376" s="2686"/>
      <c r="F1376" s="2077"/>
      <c r="G1376" s="2077"/>
      <c r="H1376" s="2077"/>
      <c r="I1376" s="2077"/>
      <c r="J1376" s="2077"/>
      <c r="K1376" s="2080"/>
      <c r="L1376" s="2077"/>
      <c r="M1376" s="2077"/>
      <c r="N1376" s="2556"/>
      <c r="O1376" s="2077"/>
    </row>
    <row r="1377" customFormat="false" ht="15.75" hidden="false" customHeight="false" outlineLevel="0" collapsed="false">
      <c r="A1377" s="2077"/>
      <c r="B1377" s="2078"/>
      <c r="C1377" s="2051"/>
      <c r="D1377" s="2418"/>
      <c r="E1377" s="2686"/>
      <c r="F1377" s="2077"/>
      <c r="G1377" s="2077"/>
      <c r="H1377" s="2077"/>
      <c r="I1377" s="2077"/>
      <c r="J1377" s="2077"/>
      <c r="K1377" s="2080"/>
      <c r="L1377" s="2077"/>
      <c r="M1377" s="2077"/>
      <c r="N1377" s="2556"/>
      <c r="O1377" s="2077"/>
    </row>
    <row r="1378" customFormat="false" ht="31.5" hidden="false" customHeight="false" outlineLevel="0" collapsed="false">
      <c r="A1378" s="2270" t="s">
        <v>3874</v>
      </c>
      <c r="B1378" s="2270"/>
      <c r="C1378" s="2270"/>
      <c r="D1378" s="2270"/>
      <c r="E1378" s="2270"/>
      <c r="F1378" s="2270"/>
      <c r="G1378" s="2270"/>
      <c r="H1378" s="2270"/>
      <c r="I1378" s="2270"/>
      <c r="J1378" s="2270"/>
      <c r="K1378" s="2270"/>
      <c r="L1378" s="2270"/>
      <c r="M1378" s="2270"/>
      <c r="N1378" s="2270"/>
      <c r="O1378" s="1989" t="str">
        <f aca="false">$O$6</f>
        <v>Month June-2023</v>
      </c>
      <c r="R1378" s="1990" t="s">
        <v>1069</v>
      </c>
      <c r="S1378" s="1991" t="str">
        <f aca="false">O1378</f>
        <v>Month June-2023</v>
      </c>
      <c r="T1378" s="1990" t="s">
        <v>1070</v>
      </c>
      <c r="U1378" s="1990" t="s">
        <v>1071</v>
      </c>
      <c r="V1378" s="1990" t="s">
        <v>2997</v>
      </c>
      <c r="W1378" s="1990" t="s">
        <v>1073</v>
      </c>
    </row>
    <row r="1379" customFormat="false" ht="15.75" hidden="false" customHeight="true" outlineLevel="0" collapsed="false">
      <c r="A1379" s="1992" t="s">
        <v>794</v>
      </c>
      <c r="B1379" s="1993" t="s">
        <v>1074</v>
      </c>
      <c r="C1379" s="1994" t="s">
        <v>1075</v>
      </c>
      <c r="D1379" s="1994"/>
      <c r="E1379" s="1994"/>
      <c r="F1379" s="1996" t="s">
        <v>45</v>
      </c>
      <c r="G1379" s="1996" t="s">
        <v>1076</v>
      </c>
      <c r="H1379" s="1996"/>
      <c r="I1379" s="1996"/>
      <c r="J1379" s="1996" t="s">
        <v>29</v>
      </c>
      <c r="K1379" s="1996" t="s">
        <v>1077</v>
      </c>
      <c r="L1379" s="1996"/>
      <c r="M1379" s="1994" t="s">
        <v>1134</v>
      </c>
      <c r="N1379" s="2868"/>
      <c r="O1379" s="1997" t="s">
        <v>479</v>
      </c>
    </row>
    <row r="1380" customFormat="false" ht="15.75" hidden="false" customHeight="false" outlineLevel="0" collapsed="false">
      <c r="A1380" s="1992"/>
      <c r="B1380" s="1993"/>
      <c r="C1380" s="1998" t="s">
        <v>1079</v>
      </c>
      <c r="D1380" s="1998"/>
      <c r="E1380" s="2869" t="s">
        <v>1080</v>
      </c>
      <c r="F1380" s="1996"/>
      <c r="G1380" s="2249" t="n">
        <f aca="false">'NORTH-1'!$H$8</f>
        <v>44929</v>
      </c>
      <c r="H1380" s="2249" t="n">
        <f aca="false">'NORTH-1'!$H$8</f>
        <v>44929</v>
      </c>
      <c r="I1380" s="2000" t="s">
        <v>47</v>
      </c>
      <c r="J1380" s="1996"/>
      <c r="K1380" s="2000" t="s">
        <v>1081</v>
      </c>
      <c r="L1380" s="2000" t="s">
        <v>1082</v>
      </c>
      <c r="M1380" s="1994" t="s">
        <v>1083</v>
      </c>
      <c r="N1380" s="2870" t="s">
        <v>741</v>
      </c>
      <c r="O1380" s="1997"/>
      <c r="S1380" s="1441" t="n">
        <v>15283200.0000001</v>
      </c>
      <c r="T1380" s="1441" t="n">
        <v>15283200.0000001</v>
      </c>
      <c r="U1380" s="1441" t="n">
        <f aca="false">S1380-T1380</f>
        <v>0</v>
      </c>
      <c r="V1380" s="2001" t="n">
        <f aca="false">U1380/T1380*100</f>
        <v>0</v>
      </c>
      <c r="W1380" s="1441" t="str">
        <f aca="false">IF(V1380&gt;40,"FAULT",IF(V1380&lt;-40,"CHECK","OK"))</f>
        <v>OK</v>
      </c>
    </row>
    <row r="1381" customFormat="false" ht="15.75" hidden="false" customHeight="false" outlineLevel="0" collapsed="false">
      <c r="A1381" s="2002" t="n">
        <v>1</v>
      </c>
      <c r="B1381" s="2003" t="n">
        <v>2</v>
      </c>
      <c r="C1381" s="2004" t="n">
        <v>4</v>
      </c>
      <c r="D1381" s="2004"/>
      <c r="E1381" s="2871" t="n">
        <v>5</v>
      </c>
      <c r="F1381" s="2002" t="n">
        <v>7</v>
      </c>
      <c r="G1381" s="2002" t="n">
        <v>9</v>
      </c>
      <c r="H1381" s="2002" t="n">
        <v>9</v>
      </c>
      <c r="I1381" s="2002" t="s">
        <v>1084</v>
      </c>
      <c r="J1381" s="2002" t="n">
        <v>11</v>
      </c>
      <c r="K1381" s="2002" t="s">
        <v>1085</v>
      </c>
      <c r="L1381" s="2002" t="s">
        <v>1086</v>
      </c>
      <c r="M1381" s="2002" t="n">
        <v>14</v>
      </c>
      <c r="N1381" s="2872" t="n">
        <v>15</v>
      </c>
      <c r="O1381" s="2002" t="n">
        <v>16</v>
      </c>
    </row>
    <row r="1382" customFormat="false" ht="15.75" hidden="false" customHeight="false" outlineLevel="0" collapsed="false">
      <c r="A1382" s="2016"/>
      <c r="B1382" s="2008" t="s">
        <v>3875</v>
      </c>
      <c r="C1382" s="2009"/>
      <c r="D1382" s="2009"/>
      <c r="E1382" s="2731"/>
      <c r="F1382" s="2009"/>
      <c r="G1382" s="2009"/>
      <c r="H1382" s="2009"/>
      <c r="I1382" s="2009"/>
      <c r="J1382" s="2009"/>
      <c r="K1382" s="2010"/>
      <c r="L1382" s="2009"/>
      <c r="M1382" s="2013"/>
      <c r="N1382" s="2873"/>
      <c r="O1382" s="2027"/>
    </row>
    <row r="1383" customFormat="false" ht="25.5" hidden="false" customHeight="true" outlineLevel="0" collapsed="false">
      <c r="A1383" s="2176" t="n">
        <f aca="false">'NORTH-2'!A410</f>
        <v>3</v>
      </c>
      <c r="B1383" s="2177" t="str">
        <f aca="false">'NORTH-2'!B410</f>
        <v>Amulia</v>
      </c>
      <c r="C1383" s="2178" t="n">
        <f aca="false">'NORTH-2'!C410</f>
        <v>33</v>
      </c>
      <c r="D1383" s="2311" t="str">
        <f aca="false">'NORTH-2'!D410</f>
        <v>Export</v>
      </c>
      <c r="E1383" s="3044" t="str">
        <f aca="false">'NORTH-2'!E410</f>
        <v>SIEM0505</v>
      </c>
      <c r="F1383" s="2509" t="n">
        <f aca="false">'NORTH-2'!F410</f>
        <v>1</v>
      </c>
      <c r="G1383" s="2181" t="n">
        <f aca="false">'NORTH-2'!G410</f>
        <v>34124</v>
      </c>
      <c r="H1383" s="2181" t="n">
        <f aca="false">'NORTH-2'!H410</f>
        <v>35220</v>
      </c>
      <c r="I1383" s="2181" t="n">
        <f aca="false">'NORTH-2'!I410</f>
        <v>1096</v>
      </c>
      <c r="J1383" s="2178" t="n">
        <f aca="false">'NORTH-2'!J410</f>
        <v>6000</v>
      </c>
      <c r="K1383" s="2184" t="n">
        <f aca="false">'NORTH-2'!K410</f>
        <v>0</v>
      </c>
      <c r="L1383" s="2186" t="n">
        <f aca="false">'NORTH-2'!L410</f>
        <v>6576000</v>
      </c>
      <c r="M1383" s="2186" t="n">
        <f aca="false">'NORTH-2'!M410</f>
        <v>6565126.65010166</v>
      </c>
      <c r="N1383" s="2214"/>
      <c r="O1383" s="2187"/>
    </row>
    <row r="1384" customFormat="false" ht="15.75" hidden="false" customHeight="false" outlineLevel="0" collapsed="false">
      <c r="A1384" s="2016"/>
      <c r="B1384" s="2189"/>
      <c r="C1384" s="2190"/>
      <c r="D1384" s="2191"/>
      <c r="E1384" s="1066"/>
      <c r="F1384" s="2511"/>
      <c r="G1384" s="2193"/>
      <c r="H1384" s="2193"/>
      <c r="I1384" s="2193"/>
      <c r="J1384" s="2142" t="s">
        <v>475</v>
      </c>
      <c r="K1384" s="2130"/>
      <c r="L1384" s="2130" t="n">
        <f aca="false">SUM(L1383:L1383)</f>
        <v>6576000</v>
      </c>
      <c r="M1384" s="2130" t="n">
        <f aca="false">SUM(M1383:M1383)</f>
        <v>6565126.65010166</v>
      </c>
      <c r="N1384" s="2900"/>
      <c r="O1384" s="2027"/>
    </row>
    <row r="1385" customFormat="false" ht="15.75" hidden="false" customHeight="false" outlineLevel="0" collapsed="false">
      <c r="A1385" s="2027"/>
      <c r="B1385" s="2008" t="s">
        <v>3876</v>
      </c>
      <c r="C1385" s="2009"/>
      <c r="D1385" s="2009"/>
      <c r="E1385" s="2731"/>
      <c r="F1385" s="2009"/>
      <c r="G1385" s="2009"/>
      <c r="H1385" s="2009"/>
      <c r="I1385" s="2009"/>
      <c r="J1385" s="2195"/>
      <c r="K1385" s="2196"/>
      <c r="L1385" s="2197"/>
      <c r="M1385" s="2197"/>
      <c r="N1385" s="2873"/>
      <c r="O1385" s="2151"/>
    </row>
    <row r="1386" customFormat="false" ht="15.75" hidden="false" customHeight="false" outlineLevel="0" collapsed="false">
      <c r="A1386" s="2027"/>
      <c r="B1386" s="2017" t="s">
        <v>3877</v>
      </c>
      <c r="C1386" s="2018" t="n">
        <v>33</v>
      </c>
      <c r="D1386" s="2233"/>
      <c r="E1386" s="1028"/>
      <c r="F1386" s="2071" t="n">
        <v>1</v>
      </c>
      <c r="G1386" s="2212" t="n">
        <v>1217.99</v>
      </c>
      <c r="H1386" s="2212" t="n">
        <v>1254.53</v>
      </c>
      <c r="I1386" s="2212" t="n">
        <f aca="false">H1386-G1386</f>
        <v>36.54</v>
      </c>
      <c r="J1386" s="2027" t="n">
        <v>180000</v>
      </c>
      <c r="K1386" s="2024" t="n">
        <f aca="false">J1386*I1386*F1386</f>
        <v>6577199.99999999</v>
      </c>
      <c r="L1386" s="2128"/>
      <c r="M1386" s="2128"/>
      <c r="N1386" s="2214"/>
      <c r="O1386" s="2151"/>
    </row>
    <row r="1387" customFormat="false" ht="15.75" hidden="false" customHeight="false" outlineLevel="0" collapsed="false">
      <c r="A1387" s="2027"/>
      <c r="B1387" s="2017"/>
      <c r="C1387" s="2018"/>
      <c r="D1387" s="2233"/>
      <c r="E1387" s="1028"/>
      <c r="F1387" s="2071"/>
      <c r="G1387" s="2212"/>
      <c r="H1387" s="2212" t="n">
        <v>0</v>
      </c>
      <c r="I1387" s="2053"/>
      <c r="J1387" s="2027"/>
      <c r="K1387" s="2024"/>
      <c r="L1387" s="2128"/>
      <c r="M1387" s="2128"/>
      <c r="N1387" s="2214"/>
      <c r="O1387" s="2151"/>
    </row>
    <row r="1388" customFormat="false" ht="15.75" hidden="false" customHeight="false" outlineLevel="0" collapsed="false">
      <c r="A1388" s="2027"/>
      <c r="B1388" s="2017"/>
      <c r="C1388" s="2018"/>
      <c r="D1388" s="2233"/>
      <c r="E1388" s="1028"/>
      <c r="F1388" s="2071"/>
      <c r="G1388" s="2212"/>
      <c r="H1388" s="2212" t="n">
        <v>0</v>
      </c>
      <c r="I1388" s="2053"/>
      <c r="J1388" s="2027"/>
      <c r="K1388" s="2024"/>
      <c r="L1388" s="2128"/>
      <c r="M1388" s="2128"/>
      <c r="N1388" s="2214"/>
      <c r="O1388" s="2151"/>
    </row>
    <row r="1389" customFormat="false" ht="15.75" hidden="false" customHeight="false" outlineLevel="0" collapsed="false">
      <c r="A1389" s="2027"/>
      <c r="B1389" s="2189"/>
      <c r="C1389" s="2190"/>
      <c r="D1389" s="2191"/>
      <c r="E1389" s="1066"/>
      <c r="F1389" s="2511"/>
      <c r="G1389" s="2193"/>
      <c r="H1389" s="2193" t="n">
        <v>0</v>
      </c>
      <c r="I1389" s="2204"/>
      <c r="J1389" s="2142" t="s">
        <v>475</v>
      </c>
      <c r="K1389" s="2130" t="n">
        <f aca="false">SUM(K1386)</f>
        <v>6577199.99999999</v>
      </c>
      <c r="L1389" s="2130" t="n">
        <f aca="false">SUM(L1386:L1388)</f>
        <v>0</v>
      </c>
      <c r="M1389" s="2130" t="n">
        <f aca="false">SUM(M1386:M1388)</f>
        <v>0</v>
      </c>
      <c r="N1389" s="2915"/>
      <c r="O1389" s="2151"/>
    </row>
    <row r="1390" customFormat="false" ht="15.75" hidden="false" customHeight="false" outlineLevel="0" collapsed="false">
      <c r="A1390" s="2027"/>
      <c r="B1390" s="2058" t="s">
        <v>3878</v>
      </c>
      <c r="C1390" s="2059"/>
      <c r="D1390" s="2059"/>
      <c r="E1390" s="2780"/>
      <c r="F1390" s="2059"/>
      <c r="G1390" s="2059"/>
      <c r="H1390" s="2059" t="n">
        <v>0</v>
      </c>
      <c r="I1390" s="2059"/>
      <c r="J1390" s="2059"/>
      <c r="K1390" s="2060"/>
      <c r="L1390" s="2059"/>
      <c r="M1390" s="2063"/>
      <c r="N1390" s="2843"/>
      <c r="O1390" s="2015"/>
    </row>
    <row r="1391" customFormat="false" ht="15.75" hidden="false" customHeight="false" outlineLevel="0" collapsed="false">
      <c r="A1391" s="2027"/>
      <c r="B1391" s="2017" t="s">
        <v>1251</v>
      </c>
      <c r="C1391" s="2018" t="n">
        <v>132</v>
      </c>
      <c r="D1391" s="2065" t="s">
        <v>1108</v>
      </c>
      <c r="E1391" s="2919"/>
      <c r="F1391" s="2071"/>
      <c r="G1391" s="2022"/>
      <c r="H1391" s="2022" t="n">
        <v>0</v>
      </c>
      <c r="I1391" s="2022"/>
      <c r="J1391" s="2027"/>
      <c r="K1391" s="2024"/>
      <c r="L1391" s="2029" t="n">
        <f aca="false">J1391*I1391*F1391</f>
        <v>0</v>
      </c>
      <c r="M1391" s="2025"/>
      <c r="N1391" s="2024"/>
      <c r="O1391" s="2027"/>
    </row>
    <row r="1392" customFormat="false" ht="15.75" hidden="false" customHeight="false" outlineLevel="0" collapsed="false">
      <c r="A1392" s="2027"/>
      <c r="B1392" s="2017" t="s">
        <v>1252</v>
      </c>
      <c r="C1392" s="2018" t="n">
        <v>132</v>
      </c>
      <c r="D1392" s="2065"/>
      <c r="E1392" s="2919"/>
      <c r="F1392" s="2071"/>
      <c r="G1392" s="2022"/>
      <c r="H1392" s="2022" t="n">
        <v>0</v>
      </c>
      <c r="I1392" s="2022"/>
      <c r="J1392" s="2027"/>
      <c r="K1392" s="2024"/>
      <c r="L1392" s="2029" t="n">
        <f aca="false">J1392*I1392*F1392</f>
        <v>0</v>
      </c>
      <c r="M1392" s="2029"/>
      <c r="N1392" s="2071"/>
      <c r="O1392" s="2027"/>
    </row>
    <row r="1393" customFormat="false" ht="15.75" hidden="false" customHeight="false" outlineLevel="0" collapsed="false">
      <c r="A1393" s="2027"/>
      <c r="B1393" s="2037"/>
      <c r="C1393" s="2038"/>
      <c r="D1393" s="2038"/>
      <c r="E1393" s="2728"/>
      <c r="F1393" s="2041"/>
      <c r="G1393" s="2041"/>
      <c r="H1393" s="2041" t="n">
        <v>0</v>
      </c>
      <c r="I1393" s="2041"/>
      <c r="J1393" s="2037" t="s">
        <v>1110</v>
      </c>
      <c r="K1393" s="2068"/>
      <c r="L1393" s="2076" t="n">
        <f aca="false">SUM(L1391:L1392)</f>
        <v>0</v>
      </c>
      <c r="M1393" s="2055"/>
      <c r="N1393" s="2027"/>
      <c r="O1393" s="2027"/>
    </row>
    <row r="1394" customFormat="false" ht="15.75" hidden="false" customHeight="false" outlineLevel="0" collapsed="false">
      <c r="A1394" s="2027"/>
      <c r="B1394" s="2189"/>
      <c r="C1394" s="2190"/>
      <c r="D1394" s="2191"/>
      <c r="E1394" s="1066"/>
      <c r="F1394" s="2511"/>
      <c r="G1394" s="2193"/>
      <c r="H1394" s="2193" t="n">
        <v>0</v>
      </c>
      <c r="I1394" s="2204"/>
      <c r="J1394" s="2142"/>
      <c r="K1394" s="2207"/>
      <c r="L1394" s="2130"/>
      <c r="M1394" s="2130"/>
      <c r="N1394" s="2915"/>
      <c r="O1394" s="2151"/>
    </row>
    <row r="1395" customFormat="false" ht="15.75" hidden="false" customHeight="false" outlineLevel="0" collapsed="false">
      <c r="A1395" s="2132"/>
      <c r="B1395" s="2058" t="s">
        <v>3879</v>
      </c>
      <c r="C1395" s="2059"/>
      <c r="D1395" s="2059"/>
      <c r="E1395" s="2780"/>
      <c r="F1395" s="2059"/>
      <c r="G1395" s="2059"/>
      <c r="H1395" s="2059" t="n">
        <v>0</v>
      </c>
      <c r="I1395" s="2059"/>
      <c r="J1395" s="2208"/>
      <c r="K1395" s="2209"/>
      <c r="L1395" s="2210"/>
      <c r="M1395" s="2210"/>
      <c r="N1395" s="2843"/>
      <c r="O1395" s="2151"/>
    </row>
    <row r="1396" customFormat="false" ht="25.5" hidden="false" customHeight="true" outlineLevel="0" collapsed="false">
      <c r="A1396" s="2027" t="n">
        <v>3</v>
      </c>
      <c r="B1396" s="2017" t="s">
        <v>3880</v>
      </c>
      <c r="C1396" s="2018" t="n">
        <v>33</v>
      </c>
      <c r="D1396" s="2513"/>
      <c r="E1396" s="1028" t="s">
        <v>3881</v>
      </c>
      <c r="F1396" s="2071" t="n">
        <v>1</v>
      </c>
      <c r="G1396" s="2212" t="n">
        <v>325.7547</v>
      </c>
      <c r="H1396" s="2212" t="n">
        <v>339.3168</v>
      </c>
      <c r="I1396" s="2212" t="n">
        <f aca="false">H1396-G1396</f>
        <v>13.5621</v>
      </c>
      <c r="J1396" s="2213" t="n">
        <v>240000</v>
      </c>
      <c r="K1396" s="2214"/>
      <c r="L1396" s="2128" t="n">
        <f aca="false">F1396*I1396*J1396</f>
        <v>3254904</v>
      </c>
      <c r="M1396" s="2128"/>
      <c r="N1396" s="2136"/>
      <c r="O1396" s="2151"/>
    </row>
    <row r="1397" customFormat="false" ht="15.75" hidden="false" customHeight="false" outlineLevel="0" collapsed="false">
      <c r="A1397" s="2027" t="n">
        <v>4</v>
      </c>
      <c r="B1397" s="2017" t="s">
        <v>3882</v>
      </c>
      <c r="C1397" s="2018" t="n">
        <v>33</v>
      </c>
      <c r="D1397" s="2514"/>
      <c r="E1397" s="1028" t="s">
        <v>3883</v>
      </c>
      <c r="F1397" s="2071" t="n">
        <v>1</v>
      </c>
      <c r="G1397" s="2212" t="n">
        <v>502.0763</v>
      </c>
      <c r="H1397" s="2212" t="n">
        <v>515.8374</v>
      </c>
      <c r="I1397" s="2212" t="n">
        <f aca="false">H1397-G1397</f>
        <v>13.7611</v>
      </c>
      <c r="J1397" s="2213" t="n">
        <v>240000</v>
      </c>
      <c r="K1397" s="2214"/>
      <c r="L1397" s="2128" t="n">
        <f aca="false">F1397*I1397*J1397</f>
        <v>3302664</v>
      </c>
      <c r="M1397" s="2128"/>
      <c r="N1397" s="2136"/>
      <c r="O1397" s="2151"/>
    </row>
    <row r="1398" customFormat="false" ht="15.75" hidden="false" customHeight="false" outlineLevel="0" collapsed="false">
      <c r="A1398" s="2132"/>
      <c r="B1398" s="2142"/>
      <c r="C1398" s="2143"/>
      <c r="D1398" s="2143"/>
      <c r="E1398" s="2932"/>
      <c r="F1398" s="2145"/>
      <c r="G1398" s="2145"/>
      <c r="H1398" s="2145"/>
      <c r="I1398" s="2145"/>
      <c r="J1398" s="2142" t="s">
        <v>475</v>
      </c>
      <c r="K1398" s="2121"/>
      <c r="L1398" s="2130" t="n">
        <f aca="false">SUM(L1396:L1397)</f>
        <v>6557568</v>
      </c>
      <c r="M1398" s="2130" t="n">
        <f aca="false">SUM(M1396:M1397)</f>
        <v>0</v>
      </c>
      <c r="N1398" s="2325"/>
      <c r="O1398" s="2151"/>
    </row>
    <row r="1399" customFormat="false" ht="16.5" hidden="false" customHeight="false" outlineLevel="0" collapsed="false">
      <c r="A1399" s="2080"/>
      <c r="B1399" s="2217"/>
      <c r="C1399" s="2218"/>
      <c r="D1399" s="2218"/>
      <c r="E1399" s="2933"/>
      <c r="F1399" s="2220"/>
      <c r="G1399" s="2220"/>
      <c r="H1399" s="2220"/>
      <c r="I1399" s="2220"/>
      <c r="J1399" s="2217"/>
      <c r="K1399" s="2221"/>
      <c r="L1399" s="2222"/>
      <c r="M1399" s="2222"/>
      <c r="N1399" s="2900"/>
      <c r="O1399" s="2223"/>
    </row>
    <row r="1400" customFormat="false" ht="15.75" hidden="false" customHeight="false" outlineLevel="0" collapsed="false">
      <c r="A1400" s="2080"/>
      <c r="B1400" s="2081" t="s">
        <v>1258</v>
      </c>
      <c r="C1400" s="2081"/>
      <c r="D1400" s="2082" t="s">
        <v>212</v>
      </c>
      <c r="F1400" s="2083" t="s">
        <v>1434</v>
      </c>
      <c r="G1400" s="2083"/>
      <c r="H1400" s="2083"/>
      <c r="I1400" s="2082" t="s">
        <v>212</v>
      </c>
      <c r="J1400" s="2077"/>
      <c r="K1400" s="2084" t="s">
        <v>1123</v>
      </c>
      <c r="L1400" s="2084"/>
      <c r="M1400" s="2085" t="s">
        <v>212</v>
      </c>
      <c r="N1400" s="2900"/>
      <c r="O1400" s="2223"/>
    </row>
    <row r="1401" customFormat="false" ht="15.75" hidden="false" customHeight="false" outlineLevel="0" collapsed="false">
      <c r="A1401" s="2080"/>
      <c r="B1401" s="2086" t="str">
        <f aca="false">B1382</f>
        <v>FROM MADERTEK 33 KV SIDE</v>
      </c>
      <c r="C1401" s="2086"/>
      <c r="D1401" s="2089" t="n">
        <f aca="false">M1384</f>
        <v>6565126.65010166</v>
      </c>
      <c r="F1401" s="2088" t="s">
        <v>1124</v>
      </c>
      <c r="G1401" s="2088"/>
      <c r="H1401" s="2088"/>
      <c r="I1401" s="2224" t="n">
        <f aca="false">L1393</f>
        <v>0</v>
      </c>
      <c r="J1401" s="2077"/>
      <c r="K1401" s="2225" t="str">
        <f aca="false">F1402</f>
        <v>33 KV NET IMPORT</v>
      </c>
      <c r="L1401" s="2225"/>
      <c r="M1401" s="2091" t="n">
        <f aca="false">I1402</f>
        <v>6565126.65010166</v>
      </c>
      <c r="N1401" s="2900"/>
      <c r="O1401" s="2223"/>
    </row>
    <row r="1402" customFormat="false" ht="16.5" hidden="false" customHeight="false" outlineLevel="0" collapsed="false">
      <c r="A1402" s="2080"/>
      <c r="B1402" s="2086" t="s">
        <v>1126</v>
      </c>
      <c r="C1402" s="2086"/>
      <c r="D1402" s="2226"/>
      <c r="F1402" s="2088" t="s">
        <v>1434</v>
      </c>
      <c r="G1402" s="2088"/>
      <c r="H1402" s="2088"/>
      <c r="I1402" s="2230" t="n">
        <f aca="false">D1405-I1401</f>
        <v>6565126.65010166</v>
      </c>
      <c r="J1402" s="2077"/>
      <c r="K1402" s="2227" t="s">
        <v>1261</v>
      </c>
      <c r="L1402" s="2227"/>
      <c r="M1402" s="2224" t="n">
        <f aca="false">L1398</f>
        <v>6557568</v>
      </c>
      <c r="N1402" s="2900"/>
      <c r="O1402" s="2223"/>
    </row>
    <row r="1403" customFormat="false" ht="15.75" hidden="false" customHeight="false" outlineLevel="0" collapsed="false">
      <c r="A1403" s="2080"/>
      <c r="B1403" s="2086" t="s">
        <v>1128</v>
      </c>
      <c r="C1403" s="2086"/>
      <c r="D1403" s="2092"/>
      <c r="J1403" s="2077"/>
      <c r="K1403" s="2088" t="s">
        <v>1262</v>
      </c>
      <c r="L1403" s="2088"/>
      <c r="M1403" s="2224" t="n">
        <f aca="false">M1401-M1402</f>
        <v>7558.65010166448</v>
      </c>
      <c r="N1403" s="2900"/>
      <c r="O1403" s="2223"/>
    </row>
    <row r="1404" customFormat="false" ht="16.5" hidden="false" customHeight="false" outlineLevel="0" collapsed="false">
      <c r="A1404" s="2080"/>
      <c r="B1404" s="2086" t="s">
        <v>1130</v>
      </c>
      <c r="C1404" s="2086"/>
      <c r="D1404" s="2095"/>
      <c r="J1404" s="2077"/>
      <c r="K1404" s="2228" t="s">
        <v>1131</v>
      </c>
      <c r="L1404" s="2228"/>
      <c r="M1404" s="2097" t="n">
        <f aca="false">M1403/M1401</f>
        <v>0.00115133347831872</v>
      </c>
      <c r="N1404" s="2900"/>
      <c r="O1404" s="2223"/>
    </row>
    <row r="1405" customFormat="false" ht="16.5" hidden="false" customHeight="false" outlineLevel="0" collapsed="false">
      <c r="A1405" s="2080"/>
      <c r="B1405" s="2229" t="s">
        <v>1263</v>
      </c>
      <c r="C1405" s="2229"/>
      <c r="D1405" s="2230" t="n">
        <f aca="false">SUM(D1401:D1403)</f>
        <v>6565126.65010166</v>
      </c>
      <c r="F1405" s="2077"/>
      <c r="G1405" s="2077"/>
      <c r="H1405" s="2077"/>
      <c r="I1405" s="2077"/>
      <c r="J1405" s="2077"/>
      <c r="K1405" s="2080"/>
      <c r="L1405" s="2077"/>
      <c r="M1405" s="2077"/>
      <c r="N1405" s="2900"/>
      <c r="O1405" s="2223"/>
    </row>
    <row r="1406" customFormat="false" ht="15.75" hidden="false" customHeight="false" outlineLevel="0" collapsed="false">
      <c r="A1406" s="2080"/>
      <c r="B1406" s="2217"/>
      <c r="C1406" s="2218"/>
      <c r="D1406" s="2218"/>
      <c r="E1406" s="2933"/>
      <c r="F1406" s="2220"/>
      <c r="G1406" s="2220"/>
      <c r="H1406" s="2220"/>
      <c r="I1406" s="2220"/>
      <c r="J1406" s="2217"/>
      <c r="K1406" s="2221"/>
      <c r="L1406" s="2222"/>
      <c r="M1406" s="2222"/>
      <c r="N1406" s="2900"/>
      <c r="O1406" s="2223"/>
    </row>
    <row r="1407" customFormat="false" ht="15.75" hidden="false" customHeight="false" outlineLevel="0" collapsed="false">
      <c r="A1407" s="2077"/>
      <c r="B1407" s="2051"/>
      <c r="C1407" s="2077"/>
      <c r="D1407" s="2516"/>
      <c r="E1407" s="2936"/>
      <c r="F1407" s="2077"/>
      <c r="G1407" s="2077"/>
      <c r="H1407" s="2077"/>
      <c r="I1407" s="2077"/>
      <c r="J1407" s="2077"/>
      <c r="K1407" s="2080"/>
      <c r="L1407" s="2077"/>
      <c r="M1407" s="2077"/>
      <c r="N1407" s="2556"/>
      <c r="O1407" s="2077"/>
    </row>
    <row r="1408" customFormat="false" ht="15.75" hidden="false" customHeight="false" outlineLevel="0" collapsed="false">
      <c r="A1408" s="2077"/>
      <c r="B1408" s="2051"/>
      <c r="C1408" s="2077"/>
      <c r="D1408" s="2516"/>
      <c r="E1408" s="2936"/>
      <c r="F1408" s="2077"/>
      <c r="G1408" s="2077"/>
      <c r="H1408" s="2077"/>
      <c r="I1408" s="2077"/>
      <c r="J1408" s="2077"/>
      <c r="K1408" s="2080"/>
      <c r="L1408" s="2077"/>
      <c r="M1408" s="2077"/>
      <c r="N1408" s="2556"/>
      <c r="O1408" s="2077"/>
    </row>
    <row r="1409" customFormat="false" ht="31.5" hidden="false" customHeight="false" outlineLevel="0" collapsed="false">
      <c r="A1409" s="2270" t="s">
        <v>3884</v>
      </c>
      <c r="B1409" s="2270"/>
      <c r="C1409" s="2270"/>
      <c r="D1409" s="2270"/>
      <c r="E1409" s="2270"/>
      <c r="F1409" s="2270"/>
      <c r="G1409" s="2270"/>
      <c r="H1409" s="2270"/>
      <c r="I1409" s="2270"/>
      <c r="J1409" s="2270"/>
      <c r="K1409" s="2270"/>
      <c r="L1409" s="2270"/>
      <c r="M1409" s="2270"/>
      <c r="N1409" s="2270"/>
      <c r="O1409" s="1989" t="str">
        <f aca="false">$O$6</f>
        <v>Month June-2023</v>
      </c>
      <c r="R1409" s="1990" t="s">
        <v>1069</v>
      </c>
      <c r="S1409" s="1991" t="str">
        <f aca="false">O1409</f>
        <v>Month June-2023</v>
      </c>
      <c r="T1409" s="1990" t="s">
        <v>1070</v>
      </c>
      <c r="U1409" s="1990" t="s">
        <v>1071</v>
      </c>
      <c r="V1409" s="1990" t="s">
        <v>2997</v>
      </c>
      <c r="W1409" s="1990" t="s">
        <v>1073</v>
      </c>
    </row>
    <row r="1410" customFormat="false" ht="15.75" hidden="false" customHeight="true" outlineLevel="0" collapsed="false">
      <c r="A1410" s="1992" t="s">
        <v>794</v>
      </c>
      <c r="B1410" s="1993" t="s">
        <v>1074</v>
      </c>
      <c r="C1410" s="1994" t="s">
        <v>1075</v>
      </c>
      <c r="D1410" s="1994"/>
      <c r="E1410" s="1994"/>
      <c r="F1410" s="1996" t="s">
        <v>45</v>
      </c>
      <c r="G1410" s="1996" t="s">
        <v>1076</v>
      </c>
      <c r="H1410" s="1996"/>
      <c r="I1410" s="1996"/>
      <c r="J1410" s="1996" t="s">
        <v>29</v>
      </c>
      <c r="K1410" s="1996" t="s">
        <v>1077</v>
      </c>
      <c r="L1410" s="1996"/>
      <c r="M1410" s="1994" t="s">
        <v>1134</v>
      </c>
      <c r="N1410" s="2868"/>
      <c r="O1410" s="1997" t="s">
        <v>479</v>
      </c>
    </row>
    <row r="1411" customFormat="false" ht="15.75" hidden="false" customHeight="false" outlineLevel="0" collapsed="false">
      <c r="A1411" s="1992"/>
      <c r="B1411" s="1993"/>
      <c r="C1411" s="1998" t="s">
        <v>1079</v>
      </c>
      <c r="D1411" s="1998"/>
      <c r="E1411" s="2869" t="s">
        <v>1080</v>
      </c>
      <c r="F1411" s="1996"/>
      <c r="G1411" s="2249" t="n">
        <f aca="false">'NORTH-1'!$H$8</f>
        <v>44929</v>
      </c>
      <c r="H1411" s="2249" t="n">
        <f aca="false">'NORTH-1'!$H$8</f>
        <v>44929</v>
      </c>
      <c r="I1411" s="2000" t="s">
        <v>47</v>
      </c>
      <c r="J1411" s="1996"/>
      <c r="K1411" s="2000" t="s">
        <v>1081</v>
      </c>
      <c r="L1411" s="2000" t="s">
        <v>1082</v>
      </c>
      <c r="M1411" s="1994" t="s">
        <v>1083</v>
      </c>
      <c r="N1411" s="2870" t="s">
        <v>741</v>
      </c>
      <c r="O1411" s="1997"/>
      <c r="S1411" s="1441" t="n">
        <v>15283200.0000001</v>
      </c>
      <c r="T1411" s="1441" t="n">
        <v>15283200.0000001</v>
      </c>
      <c r="U1411" s="1441" t="n">
        <f aca="false">S1411-T1411</f>
        <v>0</v>
      </c>
      <c r="V1411" s="2001" t="n">
        <f aca="false">U1411/T1411*100</f>
        <v>0</v>
      </c>
      <c r="W1411" s="1441" t="str">
        <f aca="false">IF(V1411&gt;40,"FAULT",IF(V1411&lt;-40,"CHECK","OK"))</f>
        <v>OK</v>
      </c>
    </row>
    <row r="1412" customFormat="false" ht="15.75" hidden="false" customHeight="false" outlineLevel="0" collapsed="false">
      <c r="A1412" s="2002" t="n">
        <v>1</v>
      </c>
      <c r="B1412" s="2003" t="n">
        <v>2</v>
      </c>
      <c r="C1412" s="2004" t="n">
        <v>4</v>
      </c>
      <c r="D1412" s="2004"/>
      <c r="E1412" s="2871" t="n">
        <v>5</v>
      </c>
      <c r="F1412" s="2002" t="n">
        <v>7</v>
      </c>
      <c r="G1412" s="2002" t="n">
        <v>9</v>
      </c>
      <c r="H1412" s="2002" t="n">
        <v>9</v>
      </c>
      <c r="I1412" s="2002" t="s">
        <v>1084</v>
      </c>
      <c r="J1412" s="2002" t="n">
        <v>11</v>
      </c>
      <c r="K1412" s="2002" t="s">
        <v>1085</v>
      </c>
      <c r="L1412" s="2002" t="s">
        <v>1086</v>
      </c>
      <c r="M1412" s="2002" t="n">
        <v>14</v>
      </c>
      <c r="N1412" s="2872" t="n">
        <v>15</v>
      </c>
      <c r="O1412" s="2002" t="n">
        <v>16</v>
      </c>
      <c r="U1412" s="1441"/>
      <c r="V1412" s="2001"/>
      <c r="W1412" s="1441"/>
    </row>
    <row r="1413" customFormat="false" ht="15.75" hidden="false" customHeight="false" outlineLevel="0" collapsed="false">
      <c r="A1413" s="2016"/>
      <c r="B1413" s="2008" t="s">
        <v>3885</v>
      </c>
      <c r="C1413" s="2009"/>
      <c r="D1413" s="2009"/>
      <c r="E1413" s="2731"/>
      <c r="F1413" s="2009"/>
      <c r="G1413" s="2009"/>
      <c r="H1413" s="2009"/>
      <c r="I1413" s="2009"/>
      <c r="J1413" s="2009"/>
      <c r="K1413" s="2010"/>
      <c r="L1413" s="2009"/>
      <c r="M1413" s="2013"/>
      <c r="N1413" s="2873"/>
      <c r="O1413" s="2027"/>
      <c r="U1413" s="1441"/>
      <c r="V1413" s="2001"/>
      <c r="W1413" s="1441"/>
    </row>
    <row r="1414" customFormat="false" ht="15.75" hidden="false" customHeight="false" outlineLevel="0" collapsed="false">
      <c r="A1414" s="2016" t="n">
        <v>10</v>
      </c>
      <c r="B1414" s="2017" t="s">
        <v>3767</v>
      </c>
      <c r="C1414" s="2018" t="n">
        <v>11</v>
      </c>
      <c r="D1414" s="2381"/>
      <c r="E1414" s="1028" t="s">
        <v>3886</v>
      </c>
      <c r="F1414" s="2071" t="n">
        <v>1</v>
      </c>
      <c r="G1414" s="2212" t="n">
        <v>10126071</v>
      </c>
      <c r="H1414" s="2212" t="n">
        <v>13429981</v>
      </c>
      <c r="I1414" s="2212" t="n">
        <f aca="false">H1414-G1414</f>
        <v>3303910</v>
      </c>
      <c r="J1414" s="2027" t="n">
        <v>1</v>
      </c>
      <c r="K1414" s="2024" t="n">
        <f aca="false">F1414*I1414*J1414</f>
        <v>3303910</v>
      </c>
      <c r="L1414" s="2128"/>
      <c r="M1414" s="2128" t="n">
        <f aca="false">K1414*$I$1402/$K$1416</f>
        <v>3359032.18985891</v>
      </c>
      <c r="N1414" s="2214"/>
      <c r="O1414" s="2027"/>
      <c r="U1414" s="1441"/>
      <c r="V1414" s="2001"/>
      <c r="W1414" s="1441"/>
    </row>
    <row r="1415" customFormat="false" ht="15.75" hidden="false" customHeight="false" outlineLevel="0" collapsed="false">
      <c r="A1415" s="2016" t="n">
        <v>11</v>
      </c>
      <c r="B1415" s="2017" t="s">
        <v>3768</v>
      </c>
      <c r="C1415" s="2018" t="n">
        <v>11</v>
      </c>
      <c r="D1415" s="2383"/>
      <c r="E1415" s="1028" t="s">
        <v>3887</v>
      </c>
      <c r="F1415" s="2071" t="n">
        <v>1</v>
      </c>
      <c r="G1415" s="2212" t="n">
        <v>80972706</v>
      </c>
      <c r="H1415" s="2212" t="n">
        <v>84126188</v>
      </c>
      <c r="I1415" s="2212" t="n">
        <f aca="false">H1415-G1415</f>
        <v>3153482</v>
      </c>
      <c r="J1415" s="2027" t="n">
        <v>1</v>
      </c>
      <c r="K1415" s="2024" t="n">
        <f aca="false">F1415*I1415*J1415</f>
        <v>3153482</v>
      </c>
      <c r="L1415" s="2128"/>
      <c r="M1415" s="2128" t="n">
        <f aca="false">K1415*$I$1402/$K$1416</f>
        <v>3206094.46024276</v>
      </c>
      <c r="N1415" s="2214"/>
      <c r="O1415" s="2027"/>
      <c r="U1415" s="1441"/>
      <c r="V1415" s="2001"/>
      <c r="W1415" s="1441"/>
    </row>
    <row r="1416" customFormat="false" ht="15.75" hidden="false" customHeight="false" outlineLevel="0" collapsed="false">
      <c r="A1416" s="2016"/>
      <c r="B1416" s="2189"/>
      <c r="C1416" s="2190"/>
      <c r="D1416" s="2191"/>
      <c r="E1416" s="1066"/>
      <c r="F1416" s="2511"/>
      <c r="G1416" s="2193"/>
      <c r="H1416" s="2193" t="n">
        <v>0</v>
      </c>
      <c r="I1416" s="2193"/>
      <c r="J1416" s="2234" t="s">
        <v>475</v>
      </c>
      <c r="K1416" s="2121" t="n">
        <f aca="false">SUM(K1414:K1415)</f>
        <v>6457392</v>
      </c>
      <c r="L1416" s="2235"/>
      <c r="M1416" s="2130" t="n">
        <f aca="false">SUM(M1414:M1415)</f>
        <v>6565126.65010166</v>
      </c>
      <c r="N1416" s="2915"/>
      <c r="O1416" s="2027"/>
      <c r="U1416" s="1441"/>
      <c r="V1416" s="2001"/>
      <c r="W1416" s="1441"/>
    </row>
    <row r="1417" customFormat="false" ht="15.75" hidden="false" customHeight="false" outlineLevel="0" collapsed="false">
      <c r="A1417" s="2016"/>
      <c r="B1417" s="2058" t="s">
        <v>3885</v>
      </c>
      <c r="C1417" s="2059"/>
      <c r="D1417" s="2059"/>
      <c r="E1417" s="2780"/>
      <c r="F1417" s="2059"/>
      <c r="G1417" s="2059"/>
      <c r="H1417" s="2059" t="n">
        <v>0</v>
      </c>
      <c r="I1417" s="2059"/>
      <c r="J1417" s="2208"/>
      <c r="K1417" s="2209"/>
      <c r="L1417" s="2210"/>
      <c r="M1417" s="2210"/>
      <c r="N1417" s="2843"/>
      <c r="O1417" s="2027"/>
      <c r="U1417" s="1441"/>
      <c r="V1417" s="2001"/>
      <c r="W1417" s="1441"/>
    </row>
    <row r="1418" customFormat="false" ht="23.25" hidden="false" customHeight="true" outlineLevel="0" collapsed="false">
      <c r="A1418" s="2016" t="n">
        <v>5</v>
      </c>
      <c r="B1418" s="2017" t="s">
        <v>3888</v>
      </c>
      <c r="C1418" s="2152" t="n">
        <v>11</v>
      </c>
      <c r="D1418" s="2579" t="s">
        <v>2479</v>
      </c>
      <c r="E1418" s="1028" t="s">
        <v>3889</v>
      </c>
      <c r="F1418" s="2476" t="n">
        <v>1</v>
      </c>
      <c r="G1418" s="2120" t="n">
        <v>68696773</v>
      </c>
      <c r="H1418" s="2120" t="n">
        <v>69350978</v>
      </c>
      <c r="I1418" s="2053" t="n">
        <f aca="false">H1418-G1418</f>
        <v>654205</v>
      </c>
      <c r="J1418" s="2027" t="n">
        <v>1</v>
      </c>
      <c r="K1418" s="2135"/>
      <c r="L1418" s="2128" t="n">
        <f aca="false">F1418*I1418*J1418</f>
        <v>654205</v>
      </c>
      <c r="M1418" s="2128" t="n">
        <f aca="false">L1418*$K$1429/$L$1429</f>
        <v>691277.686127727</v>
      </c>
      <c r="N1418" s="3106" t="s">
        <v>2479</v>
      </c>
      <c r="O1418" s="2155"/>
      <c r="R1418" s="0" t="str">
        <f aca="false">B1418</f>
        <v>11 kV Manikdia Feeder</v>
      </c>
      <c r="S1418" s="2160" t="n">
        <f aca="false">M1418</f>
        <v>691277.686127727</v>
      </c>
      <c r="T1418" s="0" t="n">
        <v>731782.369974229</v>
      </c>
      <c r="U1418" s="1441" t="n">
        <f aca="false">S1418-T1418</f>
        <v>-40504.6838465023</v>
      </c>
      <c r="V1418" s="2001" t="n">
        <f aca="false">U1418/T1418*100</f>
        <v>-5.53507238059435</v>
      </c>
      <c r="W1418" s="1441" t="str">
        <f aca="false">IF(V1418&gt;40,"FAULT",IF(V1418&lt;-40,"CHECK","OK"))</f>
        <v>OK</v>
      </c>
    </row>
    <row r="1419" customFormat="false" ht="23.25" hidden="false" customHeight="true" outlineLevel="0" collapsed="false">
      <c r="A1419" s="2016" t="n">
        <v>6</v>
      </c>
      <c r="B1419" s="2017" t="s">
        <v>3468</v>
      </c>
      <c r="C1419" s="2152" t="n">
        <v>11</v>
      </c>
      <c r="D1419" s="2580"/>
      <c r="E1419" s="1028"/>
      <c r="F1419" s="2476" t="n">
        <v>1</v>
      </c>
      <c r="G1419" s="2120" t="n">
        <v>0</v>
      </c>
      <c r="H1419" s="2120" t="n">
        <v>0</v>
      </c>
      <c r="I1419" s="2053" t="n">
        <f aca="false">H1419-G1419</f>
        <v>0</v>
      </c>
      <c r="J1419" s="2027" t="n">
        <v>1</v>
      </c>
      <c r="K1419" s="2135"/>
      <c r="L1419" s="2128" t="n">
        <f aca="false">F1419*I1419*J1419</f>
        <v>0</v>
      </c>
      <c r="M1419" s="2128" t="n">
        <f aca="false">L1419*$K$1429/$L$1429</f>
        <v>0</v>
      </c>
      <c r="N1419" s="2214"/>
      <c r="O1419" s="2155"/>
      <c r="R1419" s="0" t="str">
        <f aca="false">B1419</f>
        <v>11 kV Spare Feeder</v>
      </c>
      <c r="S1419" s="2160" t="n">
        <f aca="false">M1419</f>
        <v>0</v>
      </c>
      <c r="T1419" s="0" t="n">
        <v>0</v>
      </c>
      <c r="U1419" s="1441" t="n">
        <f aca="false">S1419-T1419</f>
        <v>0</v>
      </c>
      <c r="V1419" s="2001" t="e">
        <f aca="false">U1419/T1419*100</f>
        <v>#DIV/0!</v>
      </c>
      <c r="W1419" s="1441" t="e">
        <f aca="false">IF(V1419&gt;40,"FAULT",IF(V1419&lt;-40,"CHECK","OK"))</f>
        <v>#DIV/0!</v>
      </c>
    </row>
    <row r="1420" customFormat="false" ht="23.25" hidden="false" customHeight="true" outlineLevel="0" collapsed="false">
      <c r="A1420" s="2016" t="n">
        <v>7</v>
      </c>
      <c r="B1420" s="2017" t="s">
        <v>3890</v>
      </c>
      <c r="C1420" s="2152" t="n">
        <v>11</v>
      </c>
      <c r="D1420" s="2580" t="s">
        <v>3140</v>
      </c>
      <c r="E1420" s="1028" t="s">
        <v>3891</v>
      </c>
      <c r="F1420" s="2476" t="n">
        <v>1</v>
      </c>
      <c r="G1420" s="2120" t="n">
        <v>11388468</v>
      </c>
      <c r="H1420" s="2120" t="n">
        <v>12677425</v>
      </c>
      <c r="I1420" s="2053" t="n">
        <f aca="false">H1420-G1420</f>
        <v>1288957</v>
      </c>
      <c r="J1420" s="2027" t="n">
        <v>1</v>
      </c>
      <c r="K1420" s="2135"/>
      <c r="L1420" s="2128" t="n">
        <f aca="false">F1420*I1420*J1420</f>
        <v>1288957</v>
      </c>
      <c r="M1420" s="2128" t="n">
        <f aca="false">L1420*$K$1429/$L$1429</f>
        <v>1362000.00378801</v>
      </c>
      <c r="N1420" s="3106" t="s">
        <v>3140</v>
      </c>
      <c r="O1420" s="2155"/>
      <c r="R1420" s="0" t="str">
        <f aca="false">B1420</f>
        <v>11 kV Kayetpara Feeder</v>
      </c>
      <c r="S1420" s="2160" t="n">
        <f aca="false">M1420</f>
        <v>1362000.00378801</v>
      </c>
      <c r="T1420" s="0" t="n">
        <v>1242034.7232537</v>
      </c>
      <c r="U1420" s="1441" t="n">
        <f aca="false">S1420-T1420</f>
        <v>119965.280534315</v>
      </c>
      <c r="V1420" s="2001" t="n">
        <f aca="false">U1420/T1420*100</f>
        <v>9.65877026529883</v>
      </c>
      <c r="W1420" s="1441" t="str">
        <f aca="false">IF(V1420&gt;40,"FAULT",IF(V1420&lt;-40,"CHECK","OK"))</f>
        <v>OK</v>
      </c>
    </row>
    <row r="1421" customFormat="false" ht="23.25" hidden="false" customHeight="true" outlineLevel="0" collapsed="false">
      <c r="A1421" s="2016" t="n">
        <v>8</v>
      </c>
      <c r="B1421" s="2017" t="s">
        <v>3892</v>
      </c>
      <c r="C1421" s="2152" t="n">
        <v>11</v>
      </c>
      <c r="D1421" s="2580" t="s">
        <v>3140</v>
      </c>
      <c r="E1421" s="1028" t="s">
        <v>3893</v>
      </c>
      <c r="F1421" s="2476" t="n">
        <v>1</v>
      </c>
      <c r="G1421" s="2120" t="n">
        <v>67318225</v>
      </c>
      <c r="H1421" s="2120" t="n">
        <v>67481532</v>
      </c>
      <c r="I1421" s="2053" t="n">
        <f aca="false">H1421-G1421</f>
        <v>163307</v>
      </c>
      <c r="J1421" s="2027" t="n">
        <v>1</v>
      </c>
      <c r="K1421" s="2135"/>
      <c r="L1421" s="2128" t="n">
        <f aca="false">F1421*I1421*J1421</f>
        <v>163307</v>
      </c>
      <c r="M1421" s="2128" t="n">
        <f aca="false">L1421*$K$1429/$L$1429</f>
        <v>172561.330299311</v>
      </c>
      <c r="N1421" s="2214" t="s">
        <v>3140</v>
      </c>
      <c r="O1421" s="2155"/>
      <c r="R1421" s="0" t="str">
        <f aca="false">B1421</f>
        <v>11 kV Paity Feeder</v>
      </c>
      <c r="S1421" s="2160" t="n">
        <f aca="false">M1421</f>
        <v>172561.330299311</v>
      </c>
      <c r="T1421" s="0" t="n">
        <v>550647.00606172</v>
      </c>
      <c r="U1421" s="1441" t="n">
        <f aca="false">S1421-T1421</f>
        <v>-378085.675762409</v>
      </c>
      <c r="V1421" s="2001" t="n">
        <f aca="false">U1421/T1421*100</f>
        <v>-68.6620778103406</v>
      </c>
      <c r="W1421" s="1441" t="str">
        <f aca="false">IF(V1421&gt;40,"FAULT",IF(V1421&lt;-40,"CHECK","OK"))</f>
        <v>CHECK</v>
      </c>
    </row>
    <row r="1422" customFormat="false" ht="23.25" hidden="false" customHeight="true" outlineLevel="0" collapsed="false">
      <c r="A1422" s="2016" t="n">
        <v>9</v>
      </c>
      <c r="B1422" s="2017" t="s">
        <v>3894</v>
      </c>
      <c r="C1422" s="2152" t="n">
        <v>11</v>
      </c>
      <c r="D1422" s="2580" t="s">
        <v>3140</v>
      </c>
      <c r="E1422" s="1028" t="s">
        <v>3895</v>
      </c>
      <c r="F1422" s="2476" t="n">
        <v>1</v>
      </c>
      <c r="G1422" s="2120" t="n">
        <v>59259140</v>
      </c>
      <c r="H1422" s="2120" t="n">
        <v>61396460</v>
      </c>
      <c r="I1422" s="2053" t="n">
        <f aca="false">H1422-G1422</f>
        <v>2137320</v>
      </c>
      <c r="J1422" s="2027" t="n">
        <v>1</v>
      </c>
      <c r="K1422" s="2135"/>
      <c r="L1422" s="2128" t="n">
        <f aca="false">F1422*I1422*J1422</f>
        <v>2137320</v>
      </c>
      <c r="M1422" s="2128" t="n">
        <f aca="false">L1422*$K$1429/$L$1429</f>
        <v>2258438.29398203</v>
      </c>
      <c r="N1422" s="2214" t="s">
        <v>3140</v>
      </c>
      <c r="O1422" s="2155"/>
      <c r="R1422" s="0" t="str">
        <f aca="false">B1422</f>
        <v>11 kV Bamuil Feeder</v>
      </c>
      <c r="S1422" s="2160" t="n">
        <f aca="false">M1422</f>
        <v>2258438.29398203</v>
      </c>
      <c r="T1422" s="0" t="n">
        <v>2258006.76339917</v>
      </c>
      <c r="U1422" s="1441" t="n">
        <f aca="false">S1422-T1422</f>
        <v>431.530582861044</v>
      </c>
      <c r="V1422" s="2001" t="n">
        <f aca="false">U1422/T1422*100</f>
        <v>0.0191111288883575</v>
      </c>
      <c r="W1422" s="1441" t="str">
        <f aca="false">IF(V1422&gt;40,"FAULT",IF(V1422&lt;-40,"CHECK","OK"))</f>
        <v>OK</v>
      </c>
    </row>
    <row r="1423" customFormat="false" ht="23.25" hidden="false" customHeight="true" outlineLevel="0" collapsed="false">
      <c r="A1423" s="2016" t="n">
        <v>12</v>
      </c>
      <c r="B1423" s="2017" t="s">
        <v>3896</v>
      </c>
      <c r="C1423" s="2152" t="n">
        <v>11</v>
      </c>
      <c r="D1423" s="2580" t="s">
        <v>2479</v>
      </c>
      <c r="E1423" s="1028" t="s">
        <v>3897</v>
      </c>
      <c r="F1423" s="2476" t="n">
        <v>1</v>
      </c>
      <c r="G1423" s="2120" t="n">
        <v>12956256</v>
      </c>
      <c r="H1423" s="2120" t="n">
        <v>13507195</v>
      </c>
      <c r="I1423" s="2053" t="n">
        <f aca="false">H1423-G1423</f>
        <v>550939</v>
      </c>
      <c r="J1423" s="2027" t="n">
        <v>1</v>
      </c>
      <c r="K1423" s="2135"/>
      <c r="L1423" s="2128" t="n">
        <f aca="false">F1423*I1423*J1423</f>
        <v>550939</v>
      </c>
      <c r="M1423" s="2128" t="n">
        <f aca="false">L1423*$K$1429/$L$1429</f>
        <v>582159.777313722</v>
      </c>
      <c r="N1423" s="2214" t="s">
        <v>2479</v>
      </c>
      <c r="O1423" s="2155"/>
      <c r="R1423" s="0" t="str">
        <f aca="false">B1423</f>
        <v>11 kV Ali Ahmed School Feeder</v>
      </c>
      <c r="S1423" s="2160" t="n">
        <f aca="false">M1423</f>
        <v>582159.777313722</v>
      </c>
      <c r="T1423" s="0" t="n">
        <v>1045691.81755505</v>
      </c>
      <c r="U1423" s="1441" t="n">
        <f aca="false">S1423-T1423</f>
        <v>-463532.040241324</v>
      </c>
      <c r="V1423" s="2001" t="n">
        <f aca="false">U1423/T1423*100</f>
        <v>-44.3277868736812</v>
      </c>
      <c r="W1423" s="1441" t="str">
        <f aca="false">IF(V1423&gt;40,"FAULT",IF(V1423&lt;-40,"CHECK","OK"))</f>
        <v>CHECK</v>
      </c>
    </row>
    <row r="1424" customFormat="false" ht="23.25" hidden="false" customHeight="true" outlineLevel="0" collapsed="false">
      <c r="A1424" s="2016" t="n">
        <v>13</v>
      </c>
      <c r="B1424" s="2017" t="s">
        <v>3898</v>
      </c>
      <c r="C1424" s="2152" t="n">
        <v>11</v>
      </c>
      <c r="D1424" s="2580" t="s">
        <v>3140</v>
      </c>
      <c r="E1424" s="1028"/>
      <c r="F1424" s="2476" t="n">
        <v>1</v>
      </c>
      <c r="G1424" s="2120" t="n">
        <v>51323114</v>
      </c>
      <c r="H1424" s="2120" t="n">
        <v>51481502</v>
      </c>
      <c r="I1424" s="2053" t="n">
        <f aca="false">H1424-G1424</f>
        <v>158388</v>
      </c>
      <c r="J1424" s="2027" t="n">
        <v>1</v>
      </c>
      <c r="K1424" s="2135"/>
      <c r="L1424" s="2128" t="n">
        <f aca="false">F1424*I1424*J1424</f>
        <v>158388</v>
      </c>
      <c r="M1424" s="2128" t="n">
        <f aca="false">L1424*$K$1429/$L$1429</f>
        <v>167363.578924647</v>
      </c>
      <c r="N1424" s="2214" t="s">
        <v>3140</v>
      </c>
      <c r="O1424" s="2155"/>
      <c r="R1424" s="0" t="str">
        <f aca="false">B1424</f>
        <v>11 kV Amulia Model Town Feeder</v>
      </c>
      <c r="S1424" s="2160" t="n">
        <f aca="false">M1424</f>
        <v>167363.578924647</v>
      </c>
      <c r="T1424" s="0" t="n">
        <v>145542.986055792</v>
      </c>
      <c r="U1424" s="1441" t="n">
        <f aca="false">S1424-T1424</f>
        <v>21820.5928688541</v>
      </c>
      <c r="V1424" s="2001" t="n">
        <f aca="false">U1424/T1424*100</f>
        <v>14.9925416952002</v>
      </c>
      <c r="W1424" s="1441" t="str">
        <f aca="false">IF(V1424&gt;40,"FAULT",IF(V1424&lt;-40,"CHECK","OK"))</f>
        <v>OK</v>
      </c>
    </row>
    <row r="1425" customFormat="false" ht="23.25" hidden="false" customHeight="true" outlineLevel="0" collapsed="false">
      <c r="A1425" s="2016" t="n">
        <v>14</v>
      </c>
      <c r="B1425" s="2017" t="s">
        <v>3899</v>
      </c>
      <c r="C1425" s="2152" t="n">
        <v>11</v>
      </c>
      <c r="D1425" s="2580" t="s">
        <v>3140</v>
      </c>
      <c r="E1425" s="1028" t="s">
        <v>3900</v>
      </c>
      <c r="F1425" s="2476" t="n">
        <v>1</v>
      </c>
      <c r="G1425" s="2120" t="n">
        <v>8420622</v>
      </c>
      <c r="H1425" s="2120" t="n">
        <v>9680550</v>
      </c>
      <c r="I1425" s="2053" t="n">
        <f aca="false">H1425-G1425</f>
        <v>1259928</v>
      </c>
      <c r="J1425" s="2027" t="n">
        <v>1</v>
      </c>
      <c r="K1425" s="2135"/>
      <c r="L1425" s="2128" t="n">
        <f aca="false">F1425*I1425*J1425</f>
        <v>1259928</v>
      </c>
      <c r="M1425" s="2128" t="n">
        <f aca="false">L1425*$K$1429/$L$1429</f>
        <v>1331325.97966621</v>
      </c>
      <c r="N1425" s="2214" t="s">
        <v>3140</v>
      </c>
      <c r="O1425" s="2155"/>
      <c r="R1425" s="0" t="str">
        <f aca="false">B1425</f>
        <v>11 kV Rajakhali Feeder</v>
      </c>
      <c r="S1425" s="2160" t="n">
        <f aca="false">M1425</f>
        <v>1331325.97966621</v>
      </c>
      <c r="T1425" s="0" t="n">
        <v>1242709.75809971</v>
      </c>
      <c r="U1425" s="1441" t="n">
        <f aca="false">S1425-T1425</f>
        <v>88616.2215665032</v>
      </c>
      <c r="V1425" s="2001" t="n">
        <f aca="false">U1425/T1425*100</f>
        <v>7.13088643497986</v>
      </c>
      <c r="W1425" s="1441" t="str">
        <f aca="false">IF(V1425&gt;40,"FAULT",IF(V1425&lt;-40,"CHECK","OK"))</f>
        <v>OK</v>
      </c>
    </row>
    <row r="1426" customFormat="false" ht="23.25" hidden="false" customHeight="true" outlineLevel="0" collapsed="false">
      <c r="A1426" s="2016" t="n">
        <v>15</v>
      </c>
      <c r="B1426" s="2017" t="s">
        <v>3468</v>
      </c>
      <c r="C1426" s="2152" t="n">
        <v>11</v>
      </c>
      <c r="D1426" s="2580"/>
      <c r="E1426" s="1028"/>
      <c r="F1426" s="2476" t="n">
        <v>1</v>
      </c>
      <c r="G1426" s="2120" t="n">
        <v>0</v>
      </c>
      <c r="H1426" s="2120" t="n">
        <v>0</v>
      </c>
      <c r="I1426" s="2053"/>
      <c r="J1426" s="2027" t="n">
        <v>1</v>
      </c>
      <c r="K1426" s="2135"/>
      <c r="L1426" s="2128" t="n">
        <f aca="false">F1426*I1426*J1426</f>
        <v>0</v>
      </c>
      <c r="M1426" s="2128" t="n">
        <f aca="false">L1426*$K$1429/$L$1429</f>
        <v>0</v>
      </c>
      <c r="N1426" s="2214"/>
      <c r="O1426" s="2155"/>
      <c r="R1426" s="0" t="str">
        <f aca="false">B1426</f>
        <v>11 kV Spare Feeder</v>
      </c>
      <c r="S1426" s="2160" t="n">
        <f aca="false">M1426</f>
        <v>0</v>
      </c>
      <c r="T1426" s="0" t="n">
        <v>0</v>
      </c>
      <c r="U1426" s="1441" t="n">
        <f aca="false">S1426-T1426</f>
        <v>0</v>
      </c>
      <c r="V1426" s="2001" t="e">
        <f aca="false">U1426/T1426*100</f>
        <v>#DIV/0!</v>
      </c>
      <c r="W1426" s="1441" t="e">
        <f aca="false">IF(V1426&gt;40,"FAULT",IF(V1426&lt;-40,"CHECK","OK"))</f>
        <v>#DIV/0!</v>
      </c>
    </row>
    <row r="1427" customFormat="false" ht="23.25" hidden="false" customHeight="true" outlineLevel="0" collapsed="false">
      <c r="A1427" s="2016" t="n">
        <v>16</v>
      </c>
      <c r="B1427" s="2017" t="s">
        <v>3468</v>
      </c>
      <c r="C1427" s="2152" t="n">
        <v>11</v>
      </c>
      <c r="D1427" s="2580"/>
      <c r="E1427" s="1028"/>
      <c r="F1427" s="2476" t="n">
        <v>1</v>
      </c>
      <c r="G1427" s="2120" t="n">
        <v>0</v>
      </c>
      <c r="H1427" s="2120" t="n">
        <v>0</v>
      </c>
      <c r="I1427" s="2053"/>
      <c r="J1427" s="2027" t="n">
        <v>1</v>
      </c>
      <c r="K1427" s="2135"/>
      <c r="L1427" s="2128" t="n">
        <f aca="false">F1427*I1427*J1427</f>
        <v>0</v>
      </c>
      <c r="M1427" s="2128" t="n">
        <f aca="false">L1427*$K$1429/$L$1429</f>
        <v>0</v>
      </c>
      <c r="N1427" s="2214"/>
      <c r="O1427" s="2155"/>
      <c r="R1427" s="0" t="str">
        <f aca="false">B1427</f>
        <v>11 kV Spare Feeder</v>
      </c>
      <c r="S1427" s="2160" t="n">
        <f aca="false">M1427</f>
        <v>0</v>
      </c>
      <c r="T1427" s="0" t="n">
        <v>0</v>
      </c>
      <c r="U1427" s="1441" t="n">
        <f aca="false">S1427-T1427</f>
        <v>0</v>
      </c>
      <c r="V1427" s="2001" t="e">
        <f aca="false">U1427/T1427*100</f>
        <v>#DIV/0!</v>
      </c>
      <c r="W1427" s="1441" t="e">
        <f aca="false">IF(V1427&gt;40,"FAULT",IF(V1427&lt;-40,"CHECK","OK"))</f>
        <v>#DIV/0!</v>
      </c>
    </row>
    <row r="1428" customFormat="false" ht="23.25" hidden="false" customHeight="true" outlineLevel="0" collapsed="false">
      <c r="A1428" s="2016" t="n">
        <v>17</v>
      </c>
      <c r="B1428" s="2017" t="s">
        <v>3901</v>
      </c>
      <c r="C1428" s="2152" t="n">
        <v>0.415</v>
      </c>
      <c r="D1428" s="2581"/>
      <c r="E1428" s="1028"/>
      <c r="F1428" s="2476" t="n">
        <v>1</v>
      </c>
      <c r="G1428" s="2120" t="n">
        <v>0</v>
      </c>
      <c r="H1428" s="2120" t="n">
        <v>0</v>
      </c>
      <c r="I1428" s="2053" t="n">
        <f aca="false">H1428-G1428</f>
        <v>0</v>
      </c>
      <c r="J1428" s="2027" t="n">
        <v>160</v>
      </c>
      <c r="K1428" s="2135"/>
      <c r="L1428" s="2128" t="n">
        <f aca="false">F1428*I1428*J1428</f>
        <v>0</v>
      </c>
      <c r="M1428" s="2128" t="n">
        <f aca="false">L1428*$K$1429/$L$1429</f>
        <v>0</v>
      </c>
      <c r="N1428" s="2214"/>
      <c r="O1428" s="2155"/>
      <c r="R1428" s="0" t="str">
        <f aca="false">B1428</f>
        <v>33/0.415 kV Transformer, AT-2</v>
      </c>
      <c r="S1428" s="2160" t="n">
        <f aca="false">M1428</f>
        <v>0</v>
      </c>
      <c r="T1428" s="0" t="n">
        <v>0</v>
      </c>
      <c r="U1428" s="1441" t="n">
        <f aca="false">S1428-T1428</f>
        <v>0</v>
      </c>
      <c r="V1428" s="2001" t="e">
        <f aca="false">U1428/T1428*100</f>
        <v>#DIV/0!</v>
      </c>
      <c r="W1428" s="1441" t="e">
        <f aca="false">IF(V1428&gt;40,"FAULT",IF(V1428&lt;-40,"CHECK","OK"))</f>
        <v>#DIV/0!</v>
      </c>
    </row>
    <row r="1429" customFormat="false" ht="28.5" hidden="false" customHeight="false" outlineLevel="0" collapsed="false">
      <c r="A1429" s="2132"/>
      <c r="B1429" s="2142"/>
      <c r="C1429" s="2143"/>
      <c r="D1429" s="2143"/>
      <c r="E1429" s="2932"/>
      <c r="F1429" s="2145"/>
      <c r="G1429" s="2145"/>
      <c r="H1429" s="2145"/>
      <c r="I1429" s="2145"/>
      <c r="J1429" s="2239" t="s">
        <v>1187</v>
      </c>
      <c r="K1429" s="2130" t="n">
        <f aca="false">M1416</f>
        <v>6565126.65010166</v>
      </c>
      <c r="L1429" s="2130" t="n">
        <f aca="false">SUM(L1418:L1428)</f>
        <v>6213044</v>
      </c>
      <c r="M1429" s="2130" t="n">
        <f aca="false">SUM(M1418:M1428)</f>
        <v>6565126.65010166</v>
      </c>
      <c r="N1429" s="2325" t="n">
        <f aca="false">(M1429-L1429)/M1429*100</f>
        <v>5.36292243648046</v>
      </c>
      <c r="O1429" s="2240"/>
    </row>
    <row r="1431" customFormat="false" ht="15.75" hidden="false" customHeight="false" outlineLevel="0" collapsed="false">
      <c r="A1431" s="2077"/>
      <c r="B1431" s="2078"/>
      <c r="C1431" s="2051"/>
      <c r="D1431" s="2418"/>
      <c r="F1431" s="2169" t="s">
        <v>1234</v>
      </c>
      <c r="G1431" s="2169"/>
      <c r="H1431" s="2169"/>
      <c r="I1431" s="2170" t="s">
        <v>212</v>
      </c>
      <c r="J1431" s="2077"/>
      <c r="L1431" s="2077"/>
      <c r="M1431" s="2077"/>
      <c r="N1431" s="2556"/>
      <c r="O1431" s="2077"/>
    </row>
    <row r="1432" customFormat="false" ht="15.75" hidden="false" customHeight="false" outlineLevel="0" collapsed="false">
      <c r="A1432" s="2077"/>
      <c r="B1432" s="2078"/>
      <c r="C1432" s="2051"/>
      <c r="D1432" s="2418"/>
      <c r="F1432" s="2129" t="s">
        <v>2479</v>
      </c>
      <c r="G1432" s="2017" t="s">
        <v>1367</v>
      </c>
      <c r="H1432" s="2017"/>
      <c r="I1432" s="2310" t="n">
        <f aca="false">SUM(M1418,M1423)</f>
        <v>1273437.46344145</v>
      </c>
      <c r="J1432" s="2077"/>
      <c r="L1432" s="2077"/>
      <c r="M1432" s="2077"/>
      <c r="N1432" s="2556"/>
      <c r="O1432" s="2077" t="s">
        <v>122</v>
      </c>
    </row>
    <row r="1433" customFormat="false" ht="15.75" hidden="false" customHeight="false" outlineLevel="0" collapsed="false">
      <c r="A1433" s="2077"/>
      <c r="B1433" s="2078"/>
      <c r="C1433" s="2051"/>
      <c r="D1433" s="2418"/>
      <c r="F1433" s="2129" t="s">
        <v>3140</v>
      </c>
      <c r="G1433" s="2017" t="s">
        <v>1367</v>
      </c>
      <c r="H1433" s="2017"/>
      <c r="I1433" s="2310" t="n">
        <f aca="false">SUM(M1420:M1422,M1424:M1425)</f>
        <v>5291689.18666021</v>
      </c>
      <c r="J1433" s="2077"/>
      <c r="L1433" s="2077"/>
      <c r="M1433" s="2077"/>
      <c r="N1433" s="2556"/>
      <c r="O1433" s="2077"/>
    </row>
    <row r="1434" customFormat="false" ht="15.75" hidden="false" customHeight="false" outlineLevel="0" collapsed="false">
      <c r="A1434" s="2077"/>
      <c r="B1434" s="2078"/>
      <c r="C1434" s="2051"/>
      <c r="D1434" s="2418"/>
      <c r="F1434" s="2129"/>
      <c r="G1434" s="2017"/>
      <c r="H1434" s="2017"/>
      <c r="I1434" s="2171"/>
      <c r="J1434" s="2077"/>
      <c r="L1434" s="2077"/>
      <c r="M1434" s="2077"/>
      <c r="N1434" s="2556"/>
      <c r="O1434" s="2077"/>
    </row>
    <row r="1435" customFormat="false" ht="15.75" hidden="false" customHeight="false" outlineLevel="0" collapsed="false">
      <c r="A1435" s="2077"/>
      <c r="B1435" s="2078"/>
      <c r="C1435" s="2051"/>
      <c r="D1435" s="2418"/>
      <c r="E1435" s="2051"/>
      <c r="F1435" s="2129"/>
      <c r="G1435" s="2017"/>
      <c r="H1435" s="2017"/>
      <c r="I1435" s="2171"/>
      <c r="J1435" s="2077"/>
      <c r="L1435" s="2077"/>
      <c r="M1435" s="2077"/>
      <c r="N1435" s="2556"/>
      <c r="O1435" s="2077"/>
    </row>
    <row r="1436" customFormat="false" ht="15.75" hidden="false" customHeight="false" outlineLevel="0" collapsed="false">
      <c r="F1436" s="2260"/>
      <c r="G1436" s="2017"/>
      <c r="H1436" s="2017"/>
      <c r="I1436" s="2171"/>
      <c r="J1436" s="2077"/>
    </row>
    <row r="1437" customFormat="false" ht="15.75" hidden="false" customHeight="true" outlineLevel="0" collapsed="false">
      <c r="F1437" s="2241" t="s">
        <v>1239</v>
      </c>
      <c r="G1437" s="2241"/>
      <c r="H1437" s="2241"/>
      <c r="I1437" s="2242" t="n">
        <f aca="false">SUM(I1432:I1436)</f>
        <v>6565126.65010166</v>
      </c>
      <c r="J1437" s="2130" t="n">
        <f aca="false">I1437-M1429</f>
        <v>0</v>
      </c>
    </row>
    <row r="1438" customFormat="false" ht="15.75" hidden="false" customHeight="false" outlineLevel="0" collapsed="false">
      <c r="F1438" s="2103"/>
      <c r="G1438" s="2077"/>
      <c r="H1438" s="2077"/>
      <c r="I1438" s="2077"/>
      <c r="J1438" s="2077"/>
    </row>
    <row r="1443" customFormat="false" ht="20.25" hidden="false" customHeight="false" outlineLevel="0" collapsed="false">
      <c r="B1443" s="3124" t="s">
        <v>3902</v>
      </c>
      <c r="C1443" s="3124"/>
      <c r="D1443" s="3124"/>
      <c r="E1443" s="3124"/>
      <c r="F1443" s="3124"/>
      <c r="G1443" s="3124"/>
      <c r="H1443" s="3124"/>
      <c r="I1443" s="3124"/>
      <c r="J1443" s="3124"/>
      <c r="K1443" s="3124"/>
      <c r="L1443" s="3124"/>
      <c r="M1443" s="3124"/>
      <c r="N1443" s="3124"/>
      <c r="O1443" s="3124"/>
    </row>
    <row r="1445" customFormat="false" ht="31.5" hidden="false" customHeight="false" outlineLevel="0" collapsed="false">
      <c r="A1445" s="2270" t="s">
        <v>3903</v>
      </c>
      <c r="B1445" s="2270"/>
      <c r="C1445" s="2270"/>
      <c r="D1445" s="2270"/>
      <c r="E1445" s="2270"/>
      <c r="F1445" s="2270"/>
      <c r="G1445" s="2270"/>
      <c r="H1445" s="2270"/>
      <c r="I1445" s="2270"/>
      <c r="J1445" s="2270"/>
      <c r="K1445" s="2270"/>
      <c r="L1445" s="2270"/>
      <c r="M1445" s="2270"/>
      <c r="N1445" s="2270"/>
      <c r="O1445" s="1989" t="str">
        <f aca="false">$O$6</f>
        <v>Month June-2023</v>
      </c>
      <c r="R1445" s="1990" t="s">
        <v>1069</v>
      </c>
      <c r="S1445" s="1991" t="str">
        <f aca="false">O1445</f>
        <v>Month June-2023</v>
      </c>
      <c r="T1445" s="1990" t="s">
        <v>1070</v>
      </c>
      <c r="U1445" s="1990" t="s">
        <v>1071</v>
      </c>
      <c r="V1445" s="1990" t="s">
        <v>2997</v>
      </c>
      <c r="W1445" s="1990" t="s">
        <v>1073</v>
      </c>
    </row>
    <row r="1446" customFormat="false" ht="15.75" hidden="false" customHeight="true" outlineLevel="0" collapsed="false">
      <c r="A1446" s="1992" t="s">
        <v>794</v>
      </c>
      <c r="B1446" s="1993" t="s">
        <v>1074</v>
      </c>
      <c r="C1446" s="1994" t="s">
        <v>1075</v>
      </c>
      <c r="D1446" s="1994"/>
      <c r="E1446" s="1994"/>
      <c r="F1446" s="1996" t="s">
        <v>45</v>
      </c>
      <c r="G1446" s="1996" t="s">
        <v>1076</v>
      </c>
      <c r="H1446" s="1996"/>
      <c r="I1446" s="1996"/>
      <c r="J1446" s="1996" t="s">
        <v>29</v>
      </c>
      <c r="K1446" s="1996" t="s">
        <v>1077</v>
      </c>
      <c r="L1446" s="1996"/>
      <c r="M1446" s="1994" t="s">
        <v>1134</v>
      </c>
      <c r="N1446" s="2868"/>
      <c r="O1446" s="1997" t="s">
        <v>479</v>
      </c>
    </row>
    <row r="1447" customFormat="false" ht="15.75" hidden="false" customHeight="false" outlineLevel="0" collapsed="false">
      <c r="A1447" s="1992"/>
      <c r="B1447" s="1993"/>
      <c r="C1447" s="1998" t="s">
        <v>1079</v>
      </c>
      <c r="D1447" s="1998"/>
      <c r="E1447" s="2869" t="s">
        <v>1080</v>
      </c>
      <c r="F1447" s="1996"/>
      <c r="G1447" s="2249" t="n">
        <f aca="false">'NORTH-1'!$H$8</f>
        <v>44929</v>
      </c>
      <c r="H1447" s="2249" t="n">
        <f aca="false">'NORTH-1'!$H$8</f>
        <v>44929</v>
      </c>
      <c r="I1447" s="2000" t="s">
        <v>47</v>
      </c>
      <c r="J1447" s="1996"/>
      <c r="K1447" s="2000" t="s">
        <v>1081</v>
      </c>
      <c r="L1447" s="2000" t="s">
        <v>1082</v>
      </c>
      <c r="M1447" s="1994" t="s">
        <v>1083</v>
      </c>
      <c r="N1447" s="2870" t="s">
        <v>741</v>
      </c>
      <c r="O1447" s="1997"/>
      <c r="S1447" s="1441" t="n">
        <v>15283200.0000001</v>
      </c>
      <c r="T1447" s="1441" t="n">
        <v>15283200.0000001</v>
      </c>
      <c r="U1447" s="1441" t="n">
        <f aca="false">S1447-T1447</f>
        <v>0</v>
      </c>
      <c r="V1447" s="2001" t="n">
        <f aca="false">U1447/T1447*100</f>
        <v>0</v>
      </c>
      <c r="W1447" s="1441" t="str">
        <f aca="false">IF(V1447&gt;40,"FAULT",IF(V1447&lt;-40,"CHECK","OK"))</f>
        <v>OK</v>
      </c>
    </row>
    <row r="1448" customFormat="false" ht="15.75" hidden="false" customHeight="false" outlineLevel="0" collapsed="false">
      <c r="A1448" s="2002" t="n">
        <v>1</v>
      </c>
      <c r="B1448" s="2003" t="n">
        <v>2</v>
      </c>
      <c r="C1448" s="2003" t="n">
        <v>4</v>
      </c>
      <c r="D1448" s="2003"/>
      <c r="E1448" s="2871" t="n">
        <v>5</v>
      </c>
      <c r="F1448" s="2002" t="n">
        <v>7</v>
      </c>
      <c r="G1448" s="2002" t="n">
        <v>9</v>
      </c>
      <c r="H1448" s="2002" t="n">
        <v>9</v>
      </c>
      <c r="I1448" s="2002" t="s">
        <v>1084</v>
      </c>
      <c r="J1448" s="2002" t="n">
        <v>11</v>
      </c>
      <c r="K1448" s="2002" t="s">
        <v>1085</v>
      </c>
      <c r="L1448" s="2002" t="s">
        <v>1086</v>
      </c>
      <c r="M1448" s="2002" t="n">
        <v>14</v>
      </c>
      <c r="N1448" s="2872" t="n">
        <v>15</v>
      </c>
      <c r="O1448" s="2002" t="n">
        <v>16</v>
      </c>
      <c r="U1448" s="1441"/>
      <c r="V1448" s="2001"/>
      <c r="W1448" s="1441"/>
    </row>
    <row r="1449" customFormat="false" ht="21.75" hidden="false" customHeight="true" outlineLevel="0" collapsed="false">
      <c r="A1449" s="2016"/>
      <c r="B1449" s="2058" t="s">
        <v>3904</v>
      </c>
      <c r="C1449" s="941"/>
      <c r="D1449" s="941"/>
      <c r="E1449" s="941"/>
      <c r="F1449" s="941"/>
      <c r="G1449" s="941"/>
      <c r="H1449" s="941"/>
      <c r="I1449" s="941"/>
      <c r="J1449" s="941"/>
      <c r="K1449" s="3125" t="s">
        <v>3905</v>
      </c>
      <c r="L1449" s="3125"/>
      <c r="M1449" s="941"/>
      <c r="N1449" s="3126"/>
      <c r="O1449" s="941"/>
      <c r="U1449" s="1441"/>
      <c r="V1449" s="2001"/>
      <c r="W1449" s="1441"/>
    </row>
    <row r="1450" s="2462" customFormat="true" ht="23.25" hidden="false" customHeight="true" outlineLevel="0" collapsed="false">
      <c r="A1450" s="3127" t="n">
        <v>12</v>
      </c>
      <c r="B1450" s="3128" t="s">
        <v>3906</v>
      </c>
      <c r="C1450" s="2592" t="n">
        <v>33</v>
      </c>
      <c r="D1450" s="2580"/>
      <c r="E1450" s="3044" t="n">
        <f aca="false">'PDB Bill AMR'!F97</f>
        <v>8993841</v>
      </c>
      <c r="F1450" s="3129" t="n">
        <v>1</v>
      </c>
      <c r="G1450" s="2406" t="n">
        <f aca="false">'PDB Bill AMR'!J97</f>
        <v>39195.806</v>
      </c>
      <c r="H1450" s="2406" t="n">
        <f aca="false">'PDB Bill AMR'!K97</f>
        <v>39285.417</v>
      </c>
      <c r="I1450" s="2182" t="n">
        <f aca="false">'PDB Bill AMR'!L97</f>
        <v>89.6110000000044</v>
      </c>
      <c r="J1450" s="2178" t="n">
        <f aca="false">'PDB Bill AMR'!I97</f>
        <v>36000</v>
      </c>
      <c r="K1450" s="2184" t="n">
        <f aca="false">'PDB Bill AMR'!$AB$97</f>
        <v>733</v>
      </c>
      <c r="L1450" s="2186" t="n">
        <f aca="false">'PDB Bill AMR'!N97</f>
        <v>3225996.00000016</v>
      </c>
      <c r="M1450" s="3130" t="n">
        <f aca="false">L1450+K1450</f>
        <v>3226729.00000016</v>
      </c>
      <c r="N1450" s="2136" t="s">
        <v>3452</v>
      </c>
      <c r="O1450" s="2155"/>
      <c r="R1450" s="2462" t="str">
        <f aca="false">B1450</f>
        <v>33 kV Shah Cement Feeder</v>
      </c>
      <c r="S1450" s="3131" t="n">
        <f aca="false">M1450</f>
        <v>3226729.00000016</v>
      </c>
      <c r="T1450" s="2462" t="n">
        <v>3058392.99999992</v>
      </c>
      <c r="U1450" s="2168" t="n">
        <f aca="false">S1450-T1450</f>
        <v>168336.000000243</v>
      </c>
      <c r="V1450" s="3132" t="n">
        <f aca="false">U1450/T1450*100</f>
        <v>5.50406700513138</v>
      </c>
      <c r="W1450" s="2168" t="str">
        <f aca="false">IF(V1450&gt;40,"FAULT",IF(V1450&lt;-40,"CHECK","OK"))</f>
        <v>OK</v>
      </c>
    </row>
    <row r="1451" s="2462" customFormat="true" ht="23.25" hidden="false" customHeight="true" outlineLevel="0" collapsed="false">
      <c r="A1451" s="3127" t="n">
        <v>13</v>
      </c>
      <c r="B1451" s="3128" t="s">
        <v>3907</v>
      </c>
      <c r="C1451" s="2592" t="n">
        <v>33</v>
      </c>
      <c r="D1451" s="2580"/>
      <c r="E1451" s="3044" t="n">
        <f aca="false">'PDB Bill AMR'!F98</f>
        <v>8993842</v>
      </c>
      <c r="F1451" s="3129" t="n">
        <v>1</v>
      </c>
      <c r="G1451" s="2406" t="n">
        <f aca="false">'PDB Bill AMR'!J98</f>
        <v>2588.486</v>
      </c>
      <c r="H1451" s="2406" t="n">
        <f aca="false">'PDB Bill AMR'!K98</f>
        <v>2588.486</v>
      </c>
      <c r="I1451" s="2182" t="n">
        <f aca="false">'PDB Bill AMR'!L98</f>
        <v>0</v>
      </c>
      <c r="J1451" s="2178" t="n">
        <f aca="false">'PDB Bill AMR'!I98</f>
        <v>180000</v>
      </c>
      <c r="K1451" s="2135" t="n">
        <f aca="false">'PDB Bill AMR'!N98</f>
        <v>0</v>
      </c>
      <c r="L1451" s="2186" t="n">
        <f aca="false">'PDB Bill AMR'!N98</f>
        <v>0</v>
      </c>
      <c r="M1451" s="3130" t="n">
        <f aca="false">L1451+K1451</f>
        <v>0</v>
      </c>
      <c r="N1451" s="2136" t="s">
        <v>3452</v>
      </c>
      <c r="O1451" s="2155"/>
      <c r="R1451" s="2462" t="str">
        <f aca="false">B1451</f>
        <v>33 kV Mondol Para (Premire cement) Feeder</v>
      </c>
      <c r="S1451" s="3131" t="n">
        <f aca="false">M1451</f>
        <v>0</v>
      </c>
      <c r="T1451" s="2462" t="n">
        <v>0</v>
      </c>
      <c r="U1451" s="2168" t="n">
        <f aca="false">S1451-T1451</f>
        <v>0</v>
      </c>
      <c r="V1451" s="3132" t="e">
        <f aca="false">U1451/T1451*100</f>
        <v>#DIV/0!</v>
      </c>
      <c r="W1451" s="2168" t="e">
        <f aca="false">IF(V1451&gt;40,"FAULT",IF(V1451&lt;-40,"CHECK","OK"))</f>
        <v>#DIV/0!</v>
      </c>
    </row>
    <row r="1452" customFormat="false" ht="28.5" hidden="false" customHeight="false" outlineLevel="0" collapsed="false">
      <c r="A1452" s="2132"/>
      <c r="B1452" s="2142"/>
      <c r="C1452" s="2143"/>
      <c r="D1452" s="2143"/>
      <c r="E1452" s="2932"/>
      <c r="F1452" s="2145"/>
      <c r="G1452" s="2145"/>
      <c r="H1452" s="2145"/>
      <c r="I1452" s="2145"/>
      <c r="J1452" s="2239" t="s">
        <v>1187</v>
      </c>
      <c r="K1452" s="2130"/>
      <c r="L1452" s="2130" t="n">
        <f aca="false">SUM(L1450:L1451)</f>
        <v>3225996.00000016</v>
      </c>
      <c r="M1452" s="2130" t="n">
        <f aca="false">SUM(M1450:M1451)</f>
        <v>3226729.00000016</v>
      </c>
      <c r="N1452" s="2325" t="n">
        <f aca="false">(M1452-L1452)/L1452*100</f>
        <v>0.0227216648749708</v>
      </c>
      <c r="O1452" s="2240"/>
    </row>
    <row r="1454" customFormat="false" ht="15.75" hidden="false" customHeight="false" outlineLevel="0" collapsed="false">
      <c r="A1454" s="2077"/>
      <c r="B1454" s="2078"/>
      <c r="C1454" s="2051"/>
      <c r="D1454" s="2418"/>
      <c r="F1454" s="2169" t="s">
        <v>3668</v>
      </c>
      <c r="G1454" s="2169"/>
      <c r="H1454" s="2169"/>
      <c r="I1454" s="2170" t="s">
        <v>212</v>
      </c>
      <c r="J1454" s="2077"/>
      <c r="L1454" s="2077"/>
      <c r="M1454" s="2077"/>
      <c r="N1454" s="2556"/>
      <c r="O1454" s="2077"/>
    </row>
    <row r="1455" customFormat="false" ht="15.75" hidden="false" customHeight="false" outlineLevel="0" collapsed="false">
      <c r="A1455" s="2077"/>
      <c r="B1455" s="2078"/>
      <c r="C1455" s="2051"/>
      <c r="D1455" s="2418"/>
      <c r="F1455" s="2129" t="s">
        <v>3452</v>
      </c>
      <c r="G1455" s="2017" t="s">
        <v>1367</v>
      </c>
      <c r="H1455" s="2017"/>
      <c r="I1455" s="2310" t="n">
        <f aca="false">M1452</f>
        <v>3226729.00000016</v>
      </c>
      <c r="J1455" s="2077"/>
      <c r="L1455" s="2077"/>
      <c r="M1455" s="2077"/>
      <c r="N1455" s="2556"/>
      <c r="O1455" s="2077" t="s">
        <v>122</v>
      </c>
    </row>
    <row r="1456" customFormat="false" ht="15.75" hidden="false" customHeight="false" outlineLevel="0" collapsed="false">
      <c r="A1456" s="2077"/>
      <c r="B1456" s="2078"/>
      <c r="C1456" s="2051"/>
      <c r="D1456" s="2418"/>
      <c r="F1456" s="2129"/>
      <c r="G1456" s="2017"/>
      <c r="H1456" s="2017"/>
      <c r="I1456" s="2171"/>
      <c r="J1456" s="2077"/>
      <c r="L1456" s="2077"/>
      <c r="M1456" s="2077"/>
      <c r="N1456" s="2556"/>
      <c r="O1456" s="2077"/>
    </row>
    <row r="1457" customFormat="false" ht="15.75" hidden="false" customHeight="false" outlineLevel="0" collapsed="false">
      <c r="A1457" s="2077"/>
      <c r="B1457" s="2078"/>
      <c r="C1457" s="2051"/>
      <c r="D1457" s="2418"/>
      <c r="F1457" s="2129"/>
      <c r="G1457" s="2017"/>
      <c r="H1457" s="2017"/>
      <c r="I1457" s="2171"/>
      <c r="J1457" s="2077"/>
      <c r="L1457" s="2077"/>
      <c r="M1457" s="2077"/>
      <c r="N1457" s="2556"/>
      <c r="O1457" s="2077"/>
    </row>
    <row r="1458" customFormat="false" ht="15.75" hidden="false" customHeight="false" outlineLevel="0" collapsed="false">
      <c r="A1458" s="2077"/>
      <c r="B1458" s="2078"/>
      <c r="C1458" s="2051"/>
      <c r="D1458" s="2418"/>
      <c r="E1458" s="2051"/>
      <c r="F1458" s="2129"/>
      <c r="G1458" s="2017"/>
      <c r="H1458" s="2017"/>
      <c r="I1458" s="2171"/>
      <c r="J1458" s="2077"/>
      <c r="L1458" s="2077"/>
      <c r="M1458" s="2077"/>
      <c r="N1458" s="2556"/>
      <c r="O1458" s="2077"/>
    </row>
    <row r="1459" customFormat="false" ht="15.75" hidden="false" customHeight="false" outlineLevel="0" collapsed="false">
      <c r="F1459" s="2260"/>
      <c r="G1459" s="2017"/>
      <c r="H1459" s="2017"/>
      <c r="I1459" s="2171"/>
      <c r="J1459" s="2077"/>
    </row>
    <row r="1460" customFormat="false" ht="15.75" hidden="false" customHeight="true" outlineLevel="0" collapsed="false">
      <c r="F1460" s="2241" t="s">
        <v>1239</v>
      </c>
      <c r="G1460" s="2241"/>
      <c r="H1460" s="2241"/>
      <c r="I1460" s="2242" t="n">
        <f aca="false">SUM(I1455:I1459)</f>
        <v>3226729.00000016</v>
      </c>
      <c r="J1460" s="2130" t="n">
        <f aca="false">I1460-M1452</f>
        <v>0</v>
      </c>
    </row>
  </sheetData>
  <mergeCells count="834">
    <mergeCell ref="B3:M3"/>
    <mergeCell ref="A6:N6"/>
    <mergeCell ref="A7:A8"/>
    <mergeCell ref="B7:B8"/>
    <mergeCell ref="C7:E7"/>
    <mergeCell ref="F7:F8"/>
    <mergeCell ref="G7:I7"/>
    <mergeCell ref="J7:J8"/>
    <mergeCell ref="K7:L7"/>
    <mergeCell ref="O7:O8"/>
    <mergeCell ref="D11:D12"/>
    <mergeCell ref="B19:C19"/>
    <mergeCell ref="F19:H19"/>
    <mergeCell ref="K19:L19"/>
    <mergeCell ref="B20:C20"/>
    <mergeCell ref="F20:H20"/>
    <mergeCell ref="K20:L20"/>
    <mergeCell ref="B21:C21"/>
    <mergeCell ref="F21:H21"/>
    <mergeCell ref="K21:L21"/>
    <mergeCell ref="B22:C22"/>
    <mergeCell ref="F22:H22"/>
    <mergeCell ref="K22:L22"/>
    <mergeCell ref="B23:C23"/>
    <mergeCell ref="F23:H23"/>
    <mergeCell ref="K23:L23"/>
    <mergeCell ref="B24:C24"/>
    <mergeCell ref="F24:H24"/>
    <mergeCell ref="B25:C25"/>
    <mergeCell ref="B26:C26"/>
    <mergeCell ref="B27:C27"/>
    <mergeCell ref="A32:N32"/>
    <mergeCell ref="A33:A34"/>
    <mergeCell ref="B33:B34"/>
    <mergeCell ref="C33:E33"/>
    <mergeCell ref="F33:F34"/>
    <mergeCell ref="G33:I33"/>
    <mergeCell ref="J33:J34"/>
    <mergeCell ref="K33:L33"/>
    <mergeCell ref="O33:O34"/>
    <mergeCell ref="A48:A49"/>
    <mergeCell ref="O48:O51"/>
    <mergeCell ref="P48:P51"/>
    <mergeCell ref="Q48:Q51"/>
    <mergeCell ref="A50:A51"/>
    <mergeCell ref="A53:A54"/>
    <mergeCell ref="O53:O54"/>
    <mergeCell ref="P53:P54"/>
    <mergeCell ref="Q53:Q54"/>
    <mergeCell ref="A55:A56"/>
    <mergeCell ref="A57:A58"/>
    <mergeCell ref="O57:O58"/>
    <mergeCell ref="P57:P58"/>
    <mergeCell ref="Q57:Q58"/>
    <mergeCell ref="A59:A60"/>
    <mergeCell ref="A61:A62"/>
    <mergeCell ref="O61:O62"/>
    <mergeCell ref="P61:P62"/>
    <mergeCell ref="Q61:Q62"/>
    <mergeCell ref="A63:A64"/>
    <mergeCell ref="A67:A68"/>
    <mergeCell ref="F72:H72"/>
    <mergeCell ref="G73:H73"/>
    <mergeCell ref="G74:H74"/>
    <mergeCell ref="G75:H75"/>
    <mergeCell ref="G76:H76"/>
    <mergeCell ref="G77:H77"/>
    <mergeCell ref="F78:H78"/>
    <mergeCell ref="A86:N86"/>
    <mergeCell ref="A87:A88"/>
    <mergeCell ref="B87:B88"/>
    <mergeCell ref="C87:E87"/>
    <mergeCell ref="F87:F88"/>
    <mergeCell ref="G87:I87"/>
    <mergeCell ref="J87:J88"/>
    <mergeCell ref="K87:L87"/>
    <mergeCell ref="O87:O88"/>
    <mergeCell ref="F111:H111"/>
    <mergeCell ref="G112:H112"/>
    <mergeCell ref="G113:H113"/>
    <mergeCell ref="G114:H114"/>
    <mergeCell ref="G115:H115"/>
    <mergeCell ref="G116:H116"/>
    <mergeCell ref="F117:H117"/>
    <mergeCell ref="B120:M120"/>
    <mergeCell ref="A123:N123"/>
    <mergeCell ref="A124:A125"/>
    <mergeCell ref="B124:B125"/>
    <mergeCell ref="C124:E124"/>
    <mergeCell ref="F124:F125"/>
    <mergeCell ref="G124:I124"/>
    <mergeCell ref="J124:J125"/>
    <mergeCell ref="K124:L124"/>
    <mergeCell ref="O124:O125"/>
    <mergeCell ref="C125:D125"/>
    <mergeCell ref="C126:D126"/>
    <mergeCell ref="F148:H148"/>
    <mergeCell ref="F149:H149"/>
    <mergeCell ref="F150:H150"/>
    <mergeCell ref="F151:H151"/>
    <mergeCell ref="A154:N154"/>
    <mergeCell ref="A155:A156"/>
    <mergeCell ref="B155:B156"/>
    <mergeCell ref="C155:E155"/>
    <mergeCell ref="F155:F156"/>
    <mergeCell ref="G155:I155"/>
    <mergeCell ref="J155:J156"/>
    <mergeCell ref="K155:L155"/>
    <mergeCell ref="O155:O156"/>
    <mergeCell ref="C156:D156"/>
    <mergeCell ref="C157:D157"/>
    <mergeCell ref="D159:D160"/>
    <mergeCell ref="D163:D179"/>
    <mergeCell ref="F182:H182"/>
    <mergeCell ref="G183:H183"/>
    <mergeCell ref="G184:H184"/>
    <mergeCell ref="G185:H185"/>
    <mergeCell ref="G186:H186"/>
    <mergeCell ref="G187:H187"/>
    <mergeCell ref="F188:H188"/>
    <mergeCell ref="B197:M197"/>
    <mergeCell ref="A200:N200"/>
    <mergeCell ref="A201:A202"/>
    <mergeCell ref="B201:B202"/>
    <mergeCell ref="C201:E201"/>
    <mergeCell ref="F201:F202"/>
    <mergeCell ref="G201:I201"/>
    <mergeCell ref="J201:J202"/>
    <mergeCell ref="K201:L201"/>
    <mergeCell ref="O201:O202"/>
    <mergeCell ref="C202:D202"/>
    <mergeCell ref="C203:D203"/>
    <mergeCell ref="A207:A208"/>
    <mergeCell ref="D215:D216"/>
    <mergeCell ref="B225:C225"/>
    <mergeCell ref="F225:H225"/>
    <mergeCell ref="K225:L225"/>
    <mergeCell ref="B226:C226"/>
    <mergeCell ref="F226:H226"/>
    <mergeCell ref="K226:L226"/>
    <mergeCell ref="B227:C227"/>
    <mergeCell ref="F227:H227"/>
    <mergeCell ref="K227:L227"/>
    <mergeCell ref="B228:C228"/>
    <mergeCell ref="F228:H228"/>
    <mergeCell ref="K228:L228"/>
    <mergeCell ref="B229:C229"/>
    <mergeCell ref="F229:H229"/>
    <mergeCell ref="K229:L229"/>
    <mergeCell ref="B230:C230"/>
    <mergeCell ref="A234:N234"/>
    <mergeCell ref="A235:A236"/>
    <mergeCell ref="B235:B236"/>
    <mergeCell ref="C235:E235"/>
    <mergeCell ref="F235:F236"/>
    <mergeCell ref="G235:I235"/>
    <mergeCell ref="J235:J236"/>
    <mergeCell ref="K235:L235"/>
    <mergeCell ref="O235:O236"/>
    <mergeCell ref="C236:D236"/>
    <mergeCell ref="C237:D237"/>
    <mergeCell ref="F260:H260"/>
    <mergeCell ref="G261:H261"/>
    <mergeCell ref="G262:H262"/>
    <mergeCell ref="G263:H263"/>
    <mergeCell ref="G264:H264"/>
    <mergeCell ref="G265:H265"/>
    <mergeCell ref="F266:H266"/>
    <mergeCell ref="B275:M275"/>
    <mergeCell ref="A278:N278"/>
    <mergeCell ref="A279:A280"/>
    <mergeCell ref="B279:B280"/>
    <mergeCell ref="C279:E279"/>
    <mergeCell ref="F279:F280"/>
    <mergeCell ref="G279:I279"/>
    <mergeCell ref="J279:J280"/>
    <mergeCell ref="K279:L279"/>
    <mergeCell ref="O279:O280"/>
    <mergeCell ref="C280:D280"/>
    <mergeCell ref="C281:D281"/>
    <mergeCell ref="B307:C307"/>
    <mergeCell ref="F307:H307"/>
    <mergeCell ref="K307:L307"/>
    <mergeCell ref="B308:C308"/>
    <mergeCell ref="F308:H308"/>
    <mergeCell ref="K308:L308"/>
    <mergeCell ref="B309:C309"/>
    <mergeCell ref="F309:H309"/>
    <mergeCell ref="K309:L309"/>
    <mergeCell ref="B310:C310"/>
    <mergeCell ref="K310:L310"/>
    <mergeCell ref="B311:C311"/>
    <mergeCell ref="K311:L311"/>
    <mergeCell ref="B312:C312"/>
    <mergeCell ref="A316:N316"/>
    <mergeCell ref="A317:A318"/>
    <mergeCell ref="B317:B318"/>
    <mergeCell ref="C317:E317"/>
    <mergeCell ref="F317:F318"/>
    <mergeCell ref="G317:I317"/>
    <mergeCell ref="J317:J318"/>
    <mergeCell ref="K317:L317"/>
    <mergeCell ref="O317:O318"/>
    <mergeCell ref="C318:D318"/>
    <mergeCell ref="C319:D319"/>
    <mergeCell ref="D327:D349"/>
    <mergeCell ref="F352:H352"/>
    <mergeCell ref="G353:H353"/>
    <mergeCell ref="G354:H354"/>
    <mergeCell ref="G355:H355"/>
    <mergeCell ref="G356:H356"/>
    <mergeCell ref="G357:H357"/>
    <mergeCell ref="F358:H358"/>
    <mergeCell ref="B370:M370"/>
    <mergeCell ref="A373:N373"/>
    <mergeCell ref="A374:A375"/>
    <mergeCell ref="B374:B375"/>
    <mergeCell ref="C374:E374"/>
    <mergeCell ref="F374:F375"/>
    <mergeCell ref="G374:I374"/>
    <mergeCell ref="J374:J375"/>
    <mergeCell ref="K374:L374"/>
    <mergeCell ref="O374:O375"/>
    <mergeCell ref="C375:D375"/>
    <mergeCell ref="C376:D376"/>
    <mergeCell ref="B378:B379"/>
    <mergeCell ref="E378:E379"/>
    <mergeCell ref="B380:B381"/>
    <mergeCell ref="E380:E381"/>
    <mergeCell ref="I382:J382"/>
    <mergeCell ref="I393:J393"/>
    <mergeCell ref="I394:J394"/>
    <mergeCell ref="D396:D397"/>
    <mergeCell ref="B406:C406"/>
    <mergeCell ref="F406:H406"/>
    <mergeCell ref="K406:L406"/>
    <mergeCell ref="B407:C407"/>
    <mergeCell ref="F407:H407"/>
    <mergeCell ref="K407:L407"/>
    <mergeCell ref="B408:C408"/>
    <mergeCell ref="F408:H408"/>
    <mergeCell ref="K408:L408"/>
    <mergeCell ref="B409:C409"/>
    <mergeCell ref="K409:L409"/>
    <mergeCell ref="B410:C410"/>
    <mergeCell ref="K410:L410"/>
    <mergeCell ref="B411:C411"/>
    <mergeCell ref="A418:N418"/>
    <mergeCell ref="A419:A420"/>
    <mergeCell ref="B419:B420"/>
    <mergeCell ref="C419:E419"/>
    <mergeCell ref="F419:F420"/>
    <mergeCell ref="G419:I419"/>
    <mergeCell ref="J419:J420"/>
    <mergeCell ref="K419:L419"/>
    <mergeCell ref="O419:O420"/>
    <mergeCell ref="C420:D420"/>
    <mergeCell ref="C421:D421"/>
    <mergeCell ref="O430:O433"/>
    <mergeCell ref="P430:P433"/>
    <mergeCell ref="Q430:Q433"/>
    <mergeCell ref="O435:O437"/>
    <mergeCell ref="P435:P437"/>
    <mergeCell ref="Q435:Q437"/>
    <mergeCell ref="O439:O440"/>
    <mergeCell ref="P439:P440"/>
    <mergeCell ref="Q439:Q440"/>
    <mergeCell ref="O442:O443"/>
    <mergeCell ref="P442:P443"/>
    <mergeCell ref="Q442:Q443"/>
    <mergeCell ref="I446:J446"/>
    <mergeCell ref="F450:H450"/>
    <mergeCell ref="F451:H451"/>
    <mergeCell ref="F452:H452"/>
    <mergeCell ref="A459:N459"/>
    <mergeCell ref="A460:A461"/>
    <mergeCell ref="B460:B461"/>
    <mergeCell ref="C460:E460"/>
    <mergeCell ref="F460:F461"/>
    <mergeCell ref="G460:I460"/>
    <mergeCell ref="J460:J461"/>
    <mergeCell ref="K460:L460"/>
    <mergeCell ref="O460:O461"/>
    <mergeCell ref="C461:D461"/>
    <mergeCell ref="C462:D462"/>
    <mergeCell ref="F492:H492"/>
    <mergeCell ref="G493:H493"/>
    <mergeCell ref="G494:H494"/>
    <mergeCell ref="G495:H495"/>
    <mergeCell ref="G496:H496"/>
    <mergeCell ref="G497:H497"/>
    <mergeCell ref="F498:H498"/>
    <mergeCell ref="B508:M508"/>
    <mergeCell ref="A511:N511"/>
    <mergeCell ref="A512:A513"/>
    <mergeCell ref="B512:B513"/>
    <mergeCell ref="C512:E512"/>
    <mergeCell ref="F512:F513"/>
    <mergeCell ref="G512:I512"/>
    <mergeCell ref="J512:J513"/>
    <mergeCell ref="K512:L512"/>
    <mergeCell ref="O512:O513"/>
    <mergeCell ref="C513:D513"/>
    <mergeCell ref="C514:D514"/>
    <mergeCell ref="D516:D517"/>
    <mergeCell ref="D524:D525"/>
    <mergeCell ref="B533:C533"/>
    <mergeCell ref="F533:H533"/>
    <mergeCell ref="K533:L533"/>
    <mergeCell ref="B534:C534"/>
    <mergeCell ref="F534:H534"/>
    <mergeCell ref="K534:L534"/>
    <mergeCell ref="B535:C535"/>
    <mergeCell ref="F535:H535"/>
    <mergeCell ref="K535:L535"/>
    <mergeCell ref="B536:C536"/>
    <mergeCell ref="K536:L536"/>
    <mergeCell ref="B537:C537"/>
    <mergeCell ref="K537:L537"/>
    <mergeCell ref="B538:C538"/>
    <mergeCell ref="A542:N542"/>
    <mergeCell ref="A543:A544"/>
    <mergeCell ref="B543:B544"/>
    <mergeCell ref="C543:E543"/>
    <mergeCell ref="F543:F544"/>
    <mergeCell ref="G543:I543"/>
    <mergeCell ref="J543:J544"/>
    <mergeCell ref="K543:L543"/>
    <mergeCell ref="O543:O544"/>
    <mergeCell ref="C544:D544"/>
    <mergeCell ref="C545:D545"/>
    <mergeCell ref="D547:D548"/>
    <mergeCell ref="F571:H571"/>
    <mergeCell ref="G572:H572"/>
    <mergeCell ref="G573:H573"/>
    <mergeCell ref="G574:H574"/>
    <mergeCell ref="G575:H575"/>
    <mergeCell ref="G576:H576"/>
    <mergeCell ref="F577:H577"/>
    <mergeCell ref="B586:M586"/>
    <mergeCell ref="A589:N589"/>
    <mergeCell ref="A590:A591"/>
    <mergeCell ref="B590:B591"/>
    <mergeCell ref="C590:E590"/>
    <mergeCell ref="F590:F591"/>
    <mergeCell ref="G590:I590"/>
    <mergeCell ref="J590:J591"/>
    <mergeCell ref="K590:L590"/>
    <mergeCell ref="O590:O591"/>
    <mergeCell ref="C591:D591"/>
    <mergeCell ref="C592:D592"/>
    <mergeCell ref="D609:D610"/>
    <mergeCell ref="D614:D615"/>
    <mergeCell ref="B618:C618"/>
    <mergeCell ref="F618:H618"/>
    <mergeCell ref="K618:L618"/>
    <mergeCell ref="F619:H619"/>
    <mergeCell ref="K619:L619"/>
    <mergeCell ref="B620:C620"/>
    <mergeCell ref="F620:H620"/>
    <mergeCell ref="K620:L620"/>
    <mergeCell ref="B621:C621"/>
    <mergeCell ref="K621:L621"/>
    <mergeCell ref="B622:C622"/>
    <mergeCell ref="K622:L622"/>
    <mergeCell ref="B623:C623"/>
    <mergeCell ref="A627:N627"/>
    <mergeCell ref="A628:A629"/>
    <mergeCell ref="B628:B629"/>
    <mergeCell ref="C628:E628"/>
    <mergeCell ref="F628:F629"/>
    <mergeCell ref="G628:I628"/>
    <mergeCell ref="J628:J629"/>
    <mergeCell ref="K628:L628"/>
    <mergeCell ref="O628:O629"/>
    <mergeCell ref="C629:D629"/>
    <mergeCell ref="C630:D630"/>
    <mergeCell ref="D638:D659"/>
    <mergeCell ref="F662:H662"/>
    <mergeCell ref="G663:H663"/>
    <mergeCell ref="G664:H664"/>
    <mergeCell ref="G665:H665"/>
    <mergeCell ref="G666:H666"/>
    <mergeCell ref="G667:H667"/>
    <mergeCell ref="F668:H668"/>
    <mergeCell ref="B680:M680"/>
    <mergeCell ref="A683:N683"/>
    <mergeCell ref="A684:A685"/>
    <mergeCell ref="B684:B685"/>
    <mergeCell ref="C684:E684"/>
    <mergeCell ref="F684:F685"/>
    <mergeCell ref="G684:I684"/>
    <mergeCell ref="J684:J685"/>
    <mergeCell ref="K684:L684"/>
    <mergeCell ref="O684:O685"/>
    <mergeCell ref="C685:D685"/>
    <mergeCell ref="C686:D686"/>
    <mergeCell ref="I704:J704"/>
    <mergeCell ref="D707:D710"/>
    <mergeCell ref="E707:E708"/>
    <mergeCell ref="E709:E710"/>
    <mergeCell ref="I711:J711"/>
    <mergeCell ref="I712:J712"/>
    <mergeCell ref="D714:D715"/>
    <mergeCell ref="B724:C724"/>
    <mergeCell ref="K724:L724"/>
    <mergeCell ref="B725:C725"/>
    <mergeCell ref="K725:L725"/>
    <mergeCell ref="B726:C726"/>
    <mergeCell ref="K726:L726"/>
    <mergeCell ref="B727:C727"/>
    <mergeCell ref="K727:L727"/>
    <mergeCell ref="B728:C728"/>
    <mergeCell ref="K728:L728"/>
    <mergeCell ref="B729:C729"/>
    <mergeCell ref="A736:N736"/>
    <mergeCell ref="A737:A738"/>
    <mergeCell ref="B737:B738"/>
    <mergeCell ref="C737:E737"/>
    <mergeCell ref="F737:F738"/>
    <mergeCell ref="G737:I737"/>
    <mergeCell ref="J737:J738"/>
    <mergeCell ref="K737:L737"/>
    <mergeCell ref="O737:O738"/>
    <mergeCell ref="C738:D738"/>
    <mergeCell ref="C739:D739"/>
    <mergeCell ref="O748:O751"/>
    <mergeCell ref="P748:P751"/>
    <mergeCell ref="Q748:Q751"/>
    <mergeCell ref="O753:O754"/>
    <mergeCell ref="P753:P754"/>
    <mergeCell ref="Q753:Q754"/>
    <mergeCell ref="O757:O758"/>
    <mergeCell ref="P757:P758"/>
    <mergeCell ref="Q757:Q758"/>
    <mergeCell ref="I772:J772"/>
    <mergeCell ref="A785:N785"/>
    <mergeCell ref="A786:A787"/>
    <mergeCell ref="B786:B787"/>
    <mergeCell ref="C786:E786"/>
    <mergeCell ref="F786:F787"/>
    <mergeCell ref="G786:I786"/>
    <mergeCell ref="J786:J787"/>
    <mergeCell ref="K786:L786"/>
    <mergeCell ref="O786:O787"/>
    <mergeCell ref="C787:D787"/>
    <mergeCell ref="C788:D788"/>
    <mergeCell ref="D794:D809"/>
    <mergeCell ref="F812:H812"/>
    <mergeCell ref="G813:H813"/>
    <mergeCell ref="G814:H814"/>
    <mergeCell ref="G815:H815"/>
    <mergeCell ref="G816:H816"/>
    <mergeCell ref="G817:H817"/>
    <mergeCell ref="F818:H818"/>
    <mergeCell ref="B829:M829"/>
    <mergeCell ref="A832:N832"/>
    <mergeCell ref="A833:A834"/>
    <mergeCell ref="B833:B834"/>
    <mergeCell ref="C833:E833"/>
    <mergeCell ref="F833:F834"/>
    <mergeCell ref="G833:I833"/>
    <mergeCell ref="J833:J834"/>
    <mergeCell ref="K833:L833"/>
    <mergeCell ref="O833:O834"/>
    <mergeCell ref="C834:D834"/>
    <mergeCell ref="C835:D835"/>
    <mergeCell ref="D849:D850"/>
    <mergeCell ref="B858:C858"/>
    <mergeCell ref="F858:H858"/>
    <mergeCell ref="K858:L858"/>
    <mergeCell ref="B859:C859"/>
    <mergeCell ref="F859:H859"/>
    <mergeCell ref="K859:L859"/>
    <mergeCell ref="B860:C860"/>
    <mergeCell ref="F860:H860"/>
    <mergeCell ref="K860:L860"/>
    <mergeCell ref="B861:C861"/>
    <mergeCell ref="K861:L861"/>
    <mergeCell ref="B862:C862"/>
    <mergeCell ref="K862:L862"/>
    <mergeCell ref="B863:C863"/>
    <mergeCell ref="A867:N867"/>
    <mergeCell ref="A868:A869"/>
    <mergeCell ref="B868:B869"/>
    <mergeCell ref="C868:E868"/>
    <mergeCell ref="F868:F869"/>
    <mergeCell ref="G868:I868"/>
    <mergeCell ref="J868:J869"/>
    <mergeCell ref="K868:L868"/>
    <mergeCell ref="O868:O869"/>
    <mergeCell ref="C869:D869"/>
    <mergeCell ref="C870:D870"/>
    <mergeCell ref="D872:D873"/>
    <mergeCell ref="D876:D893"/>
    <mergeCell ref="F896:H896"/>
    <mergeCell ref="G897:H897"/>
    <mergeCell ref="G898:H898"/>
    <mergeCell ref="G899:H899"/>
    <mergeCell ref="G900:H900"/>
    <mergeCell ref="G901:H901"/>
    <mergeCell ref="F902:H902"/>
    <mergeCell ref="B914:M914"/>
    <mergeCell ref="A917:N917"/>
    <mergeCell ref="A918:A919"/>
    <mergeCell ref="B918:B919"/>
    <mergeCell ref="C918:E918"/>
    <mergeCell ref="F918:F919"/>
    <mergeCell ref="G918:I918"/>
    <mergeCell ref="J918:J919"/>
    <mergeCell ref="K918:L918"/>
    <mergeCell ref="O918:O919"/>
    <mergeCell ref="C919:D919"/>
    <mergeCell ref="C920:D920"/>
    <mergeCell ref="D922:D925"/>
    <mergeCell ref="I926:J926"/>
    <mergeCell ref="D929:D932"/>
    <mergeCell ref="E929:E930"/>
    <mergeCell ref="E931:E932"/>
    <mergeCell ref="I933:J933"/>
    <mergeCell ref="I934:J934"/>
    <mergeCell ref="D940:D942"/>
    <mergeCell ref="B945:C945"/>
    <mergeCell ref="F945:H945"/>
    <mergeCell ref="K945:L945"/>
    <mergeCell ref="B946:C946"/>
    <mergeCell ref="F946:H946"/>
    <mergeCell ref="K946:L946"/>
    <mergeCell ref="B947:C947"/>
    <mergeCell ref="F947:H947"/>
    <mergeCell ref="K947:L947"/>
    <mergeCell ref="B948:C948"/>
    <mergeCell ref="K948:L948"/>
    <mergeCell ref="B949:C949"/>
    <mergeCell ref="K949:L949"/>
    <mergeCell ref="B950:C950"/>
    <mergeCell ref="A957:N957"/>
    <mergeCell ref="A958:A959"/>
    <mergeCell ref="B958:B959"/>
    <mergeCell ref="C958:E958"/>
    <mergeCell ref="F958:F959"/>
    <mergeCell ref="G958:I958"/>
    <mergeCell ref="J958:J959"/>
    <mergeCell ref="K958:L958"/>
    <mergeCell ref="O958:O959"/>
    <mergeCell ref="C959:D959"/>
    <mergeCell ref="C960:D960"/>
    <mergeCell ref="O970:O973"/>
    <mergeCell ref="P970:P973"/>
    <mergeCell ref="Q970:Q973"/>
    <mergeCell ref="O975:O976"/>
    <mergeCell ref="P975:P976"/>
    <mergeCell ref="Q975:Q976"/>
    <mergeCell ref="O977:O979"/>
    <mergeCell ref="P977:P979"/>
    <mergeCell ref="Q977:Q979"/>
    <mergeCell ref="O980:O982"/>
    <mergeCell ref="P980:P982"/>
    <mergeCell ref="Q980:Q982"/>
    <mergeCell ref="O983:O985"/>
    <mergeCell ref="P983:P985"/>
    <mergeCell ref="Q983:Q985"/>
    <mergeCell ref="I989:J989"/>
    <mergeCell ref="F991:H991"/>
    <mergeCell ref="G992:H992"/>
    <mergeCell ref="G993:H993"/>
    <mergeCell ref="G994:H994"/>
    <mergeCell ref="F995:H995"/>
    <mergeCell ref="A1000:N1000"/>
    <mergeCell ref="A1001:A1002"/>
    <mergeCell ref="B1001:B1002"/>
    <mergeCell ref="C1001:E1001"/>
    <mergeCell ref="F1001:F1002"/>
    <mergeCell ref="G1001:I1001"/>
    <mergeCell ref="J1001:J1002"/>
    <mergeCell ref="K1001:L1001"/>
    <mergeCell ref="O1001:O1002"/>
    <mergeCell ref="C1002:D1002"/>
    <mergeCell ref="C1003:D1003"/>
    <mergeCell ref="F1023:H1023"/>
    <mergeCell ref="G1024:H1024"/>
    <mergeCell ref="G1025:H1025"/>
    <mergeCell ref="G1026:H1026"/>
    <mergeCell ref="G1027:H1027"/>
    <mergeCell ref="G1028:H1028"/>
    <mergeCell ref="F1029:H1029"/>
    <mergeCell ref="B1043:M1043"/>
    <mergeCell ref="A1046:N1046"/>
    <mergeCell ref="A1047:A1048"/>
    <mergeCell ref="B1047:B1048"/>
    <mergeCell ref="C1047:E1047"/>
    <mergeCell ref="F1047:F1048"/>
    <mergeCell ref="G1047:I1047"/>
    <mergeCell ref="J1047:J1048"/>
    <mergeCell ref="K1047:L1047"/>
    <mergeCell ref="O1047:O1048"/>
    <mergeCell ref="C1048:D1048"/>
    <mergeCell ref="C1049:D1049"/>
    <mergeCell ref="E1051:E1052"/>
    <mergeCell ref="I1054:J1054"/>
    <mergeCell ref="D1057:D1059"/>
    <mergeCell ref="E1057:E1058"/>
    <mergeCell ref="I1060:J1060"/>
    <mergeCell ref="I1061:J1061"/>
    <mergeCell ref="F1064:H1064"/>
    <mergeCell ref="G1065:H1065"/>
    <mergeCell ref="G1066:H1066"/>
    <mergeCell ref="G1067:H1067"/>
    <mergeCell ref="F1068:H1068"/>
    <mergeCell ref="B1073:M1073"/>
    <mergeCell ref="A1076:N1076"/>
    <mergeCell ref="A1077:A1078"/>
    <mergeCell ref="B1077:B1078"/>
    <mergeCell ref="C1077:E1077"/>
    <mergeCell ref="F1077:F1078"/>
    <mergeCell ref="G1077:I1077"/>
    <mergeCell ref="J1077:J1078"/>
    <mergeCell ref="K1077:L1077"/>
    <mergeCell ref="O1077:O1078"/>
    <mergeCell ref="C1078:D1078"/>
    <mergeCell ref="C1079:D1079"/>
    <mergeCell ref="D1089:D1090"/>
    <mergeCell ref="B1098:C1098"/>
    <mergeCell ref="F1098:H1098"/>
    <mergeCell ref="K1098:L1098"/>
    <mergeCell ref="B1099:C1099"/>
    <mergeCell ref="F1099:H1099"/>
    <mergeCell ref="K1099:L1099"/>
    <mergeCell ref="B1100:C1100"/>
    <mergeCell ref="F1100:H1100"/>
    <mergeCell ref="K1100:L1100"/>
    <mergeCell ref="B1101:C1101"/>
    <mergeCell ref="K1101:L1101"/>
    <mergeCell ref="B1102:C1102"/>
    <mergeCell ref="K1102:L1102"/>
    <mergeCell ref="B1103:C1103"/>
    <mergeCell ref="A1107:N1107"/>
    <mergeCell ref="A1108:A1109"/>
    <mergeCell ref="B1108:B1109"/>
    <mergeCell ref="C1108:E1108"/>
    <mergeCell ref="F1108:F1109"/>
    <mergeCell ref="G1108:I1108"/>
    <mergeCell ref="J1108:J1109"/>
    <mergeCell ref="K1108:L1108"/>
    <mergeCell ref="O1108:O1109"/>
    <mergeCell ref="C1109:D1109"/>
    <mergeCell ref="C1110:D1110"/>
    <mergeCell ref="D1112:D1113"/>
    <mergeCell ref="F1136:H1136"/>
    <mergeCell ref="G1137:H1137"/>
    <mergeCell ref="G1138:H1138"/>
    <mergeCell ref="G1139:H1139"/>
    <mergeCell ref="G1140:H1140"/>
    <mergeCell ref="G1141:H1141"/>
    <mergeCell ref="F1142:H1142"/>
    <mergeCell ref="B1153:M1153"/>
    <mergeCell ref="A1156:N1156"/>
    <mergeCell ref="A1157:A1158"/>
    <mergeCell ref="B1157:B1158"/>
    <mergeCell ref="C1157:E1157"/>
    <mergeCell ref="F1157:F1158"/>
    <mergeCell ref="G1157:I1157"/>
    <mergeCell ref="J1157:J1158"/>
    <mergeCell ref="K1157:L1157"/>
    <mergeCell ref="O1157:O1158"/>
    <mergeCell ref="C1158:D1158"/>
    <mergeCell ref="C1159:D1159"/>
    <mergeCell ref="D1173:D1174"/>
    <mergeCell ref="B1185:C1185"/>
    <mergeCell ref="F1185:H1185"/>
    <mergeCell ref="K1185:L1185"/>
    <mergeCell ref="B1186:C1186"/>
    <mergeCell ref="F1186:H1186"/>
    <mergeCell ref="K1186:L1186"/>
    <mergeCell ref="B1187:C1187"/>
    <mergeCell ref="F1187:H1187"/>
    <mergeCell ref="K1187:L1187"/>
    <mergeCell ref="B1188:C1188"/>
    <mergeCell ref="K1188:L1188"/>
    <mergeCell ref="B1189:C1189"/>
    <mergeCell ref="K1189:L1189"/>
    <mergeCell ref="B1190:C1190"/>
    <mergeCell ref="A1194:N1194"/>
    <mergeCell ref="A1195:A1196"/>
    <mergeCell ref="B1195:B1196"/>
    <mergeCell ref="C1195:E1195"/>
    <mergeCell ref="F1195:F1196"/>
    <mergeCell ref="G1195:I1195"/>
    <mergeCell ref="J1195:J1196"/>
    <mergeCell ref="K1195:L1195"/>
    <mergeCell ref="O1195:O1196"/>
    <mergeCell ref="C1196:D1196"/>
    <mergeCell ref="C1197:D1197"/>
    <mergeCell ref="D1204:D1216"/>
    <mergeCell ref="F1219:H1219"/>
    <mergeCell ref="G1220:H1220"/>
    <mergeCell ref="G1221:H1221"/>
    <mergeCell ref="G1222:H1222"/>
    <mergeCell ref="G1223:H1223"/>
    <mergeCell ref="G1224:H1224"/>
    <mergeCell ref="F1225:H1225"/>
    <mergeCell ref="B1237:M1237"/>
    <mergeCell ref="A1240:N1240"/>
    <mergeCell ref="A1241:A1242"/>
    <mergeCell ref="B1241:B1242"/>
    <mergeCell ref="C1241:E1241"/>
    <mergeCell ref="F1241:F1242"/>
    <mergeCell ref="G1241:I1241"/>
    <mergeCell ref="J1241:J1242"/>
    <mergeCell ref="K1241:L1241"/>
    <mergeCell ref="O1241:O1242"/>
    <mergeCell ref="C1242:D1242"/>
    <mergeCell ref="C1243:D1243"/>
    <mergeCell ref="I1247:J1247"/>
    <mergeCell ref="B1250:B1251"/>
    <mergeCell ref="D1250:D1253"/>
    <mergeCell ref="B1252:B1253"/>
    <mergeCell ref="I1254:J1254"/>
    <mergeCell ref="I1255:J1255"/>
    <mergeCell ref="D1257:D1258"/>
    <mergeCell ref="D1261:D1264"/>
    <mergeCell ref="E1261:E1262"/>
    <mergeCell ref="E1263:E1264"/>
    <mergeCell ref="B1267:C1267"/>
    <mergeCell ref="F1267:H1267"/>
    <mergeCell ref="K1267:L1267"/>
    <mergeCell ref="B1268:C1268"/>
    <mergeCell ref="F1268:H1268"/>
    <mergeCell ref="K1268:L1268"/>
    <mergeCell ref="B1269:C1269"/>
    <mergeCell ref="F1269:H1269"/>
    <mergeCell ref="K1269:L1269"/>
    <mergeCell ref="B1270:C1270"/>
    <mergeCell ref="K1270:L1270"/>
    <mergeCell ref="B1271:C1271"/>
    <mergeCell ref="K1271:L1271"/>
    <mergeCell ref="B1272:C1272"/>
    <mergeCell ref="A1279:N1279"/>
    <mergeCell ref="A1280:A1281"/>
    <mergeCell ref="B1280:B1281"/>
    <mergeCell ref="C1280:E1280"/>
    <mergeCell ref="F1280:F1281"/>
    <mergeCell ref="G1280:I1280"/>
    <mergeCell ref="J1280:J1281"/>
    <mergeCell ref="K1280:L1280"/>
    <mergeCell ref="O1280:O1281"/>
    <mergeCell ref="C1281:D1281"/>
    <mergeCell ref="C1282:D1282"/>
    <mergeCell ref="A1291:A1292"/>
    <mergeCell ref="I1314:J1314"/>
    <mergeCell ref="A1327:N1327"/>
    <mergeCell ref="A1328:A1329"/>
    <mergeCell ref="B1328:B1329"/>
    <mergeCell ref="C1328:E1328"/>
    <mergeCell ref="F1328:F1329"/>
    <mergeCell ref="G1328:I1328"/>
    <mergeCell ref="J1328:J1329"/>
    <mergeCell ref="K1328:L1328"/>
    <mergeCell ref="O1328:O1329"/>
    <mergeCell ref="C1329:D1329"/>
    <mergeCell ref="C1330:D1330"/>
    <mergeCell ref="F1356:H1356"/>
    <mergeCell ref="G1357:H1357"/>
    <mergeCell ref="G1358:H1358"/>
    <mergeCell ref="G1359:H1359"/>
    <mergeCell ref="G1360:H1360"/>
    <mergeCell ref="G1361:H1361"/>
    <mergeCell ref="F1362:H1362"/>
    <mergeCell ref="B1375:M1375"/>
    <mergeCell ref="A1378:N1378"/>
    <mergeCell ref="A1379:A1380"/>
    <mergeCell ref="B1379:B1380"/>
    <mergeCell ref="C1379:E1379"/>
    <mergeCell ref="F1379:F1380"/>
    <mergeCell ref="G1379:I1379"/>
    <mergeCell ref="J1379:J1380"/>
    <mergeCell ref="K1379:L1379"/>
    <mergeCell ref="O1379:O1380"/>
    <mergeCell ref="C1380:D1380"/>
    <mergeCell ref="C1381:D1381"/>
    <mergeCell ref="D1386:D1388"/>
    <mergeCell ref="D1391:D1392"/>
    <mergeCell ref="B1400:C1400"/>
    <mergeCell ref="F1400:H1400"/>
    <mergeCell ref="K1400:L1400"/>
    <mergeCell ref="B1401:C1401"/>
    <mergeCell ref="F1401:H1401"/>
    <mergeCell ref="K1401:L1401"/>
    <mergeCell ref="B1402:C1402"/>
    <mergeCell ref="F1402:H1402"/>
    <mergeCell ref="K1402:L1402"/>
    <mergeCell ref="B1403:C1403"/>
    <mergeCell ref="K1403:L1403"/>
    <mergeCell ref="B1404:C1404"/>
    <mergeCell ref="K1404:L1404"/>
    <mergeCell ref="B1405:C1405"/>
    <mergeCell ref="A1409:N1409"/>
    <mergeCell ref="A1410:A1411"/>
    <mergeCell ref="B1410:B1411"/>
    <mergeCell ref="C1410:E1410"/>
    <mergeCell ref="F1410:F1411"/>
    <mergeCell ref="G1410:I1410"/>
    <mergeCell ref="J1410:J1411"/>
    <mergeCell ref="K1410:L1410"/>
    <mergeCell ref="O1410:O1411"/>
    <mergeCell ref="C1411:D1411"/>
    <mergeCell ref="C1412:D1412"/>
    <mergeCell ref="F1431:H1431"/>
    <mergeCell ref="G1432:H1432"/>
    <mergeCell ref="G1433:H1433"/>
    <mergeCell ref="G1434:H1434"/>
    <mergeCell ref="G1435:H1435"/>
    <mergeCell ref="G1436:H1436"/>
    <mergeCell ref="F1437:H1437"/>
    <mergeCell ref="B1443:O1443"/>
    <mergeCell ref="A1445:N1445"/>
    <mergeCell ref="A1446:A1447"/>
    <mergeCell ref="B1446:B1447"/>
    <mergeCell ref="C1446:E1446"/>
    <mergeCell ref="F1446:F1447"/>
    <mergeCell ref="G1446:I1446"/>
    <mergeCell ref="J1446:J1447"/>
    <mergeCell ref="K1446:L1446"/>
    <mergeCell ref="O1446:O1447"/>
    <mergeCell ref="C1447:D1447"/>
    <mergeCell ref="C1448:D1448"/>
    <mergeCell ref="K1449:L1449"/>
    <mergeCell ref="F1454:H1454"/>
    <mergeCell ref="G1455:H1455"/>
    <mergeCell ref="G1456:H1456"/>
    <mergeCell ref="G1457:H1457"/>
    <mergeCell ref="G1458:H1458"/>
    <mergeCell ref="G1459:H1459"/>
    <mergeCell ref="F1460:H1460"/>
  </mergeCells>
  <dataValidations count="1">
    <dataValidation allowBlank="true" errorStyle="stop" operator="between" showDropDown="false" showErrorMessage="true" showInputMessage="true" sqref="N1:N5 N7:N15 N17 N19:N27 N37:N69 N72:N119 N121:N122 N124:N131 N133:N139 N141:N145 N155:N179 N182:N196 N198:N199 N201:N208 N210:N216 N218:N222 N235:N257 N260:N274 N276:N277 N279:N284 N286:N289 N291:N299 N301:N304 N317:N349 N352:N356 N368:N372 N374:N382 N384:N393 N395:N397 N399:N417 N419:N445 N447:N458 N460:N489 N492:N507 N509:N510 N512:N517 N519:N525 N527:N530 N543:N568 N571:N585 N587:N588 N590:N602 N604:N610 N612:N615 N628:N659 N662:N666 N678:N682 N684:N704 N706:N711 N713:N715 N717:N735 N737:N771 N773:N784 N786:N809 N812:N817 N819:N828 N830:N831 N833:N835 N837:N850 N852:N855 N868:N893 N896:N900 N912:N916 N918:N926 N928:N933 N935:N937 N939:N956 N958:N988 N990:N999 N1001:N1020 N1023:N1028 N1041:N1045 N1047:N1054 N1056:N1060 N1062 N1065:N1072 N1074:N1075 N1077:N1082 N1084:N1090 N1092:N1095 N1108:N1133 N1136:N1140 N1143:N1152 N1154:N1155 N1157:N1162 N1164:N1165 N1167:N1174 N1176:N1182 N1195:N1216 N1219:N1223 N1235:N1239 N1241:N1247 N1249:N1254 N1256:N1258 N1260:N1278 N1280:N1313 N1315:N1326 N1328:N1353 N1356:N1361 N1365:N1374 N1376:N1377 N1379:N1383 N1385:N1392 N1394:N1397 N1410:N1428 N1431:N1435 N1446:N1448 N1450:N1451 N1454:N1458" type="list">
      <formula1>Sheet2!$B$1:$B$38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1573"/>
  <sheetViews>
    <sheetView showFormulas="false" showGridLines="true" showRowColHeaders="true" showZeros="true" rightToLeft="false" tabSelected="false" showOutlineSymbols="true" defaultGridColor="true" view="normal" topLeftCell="N1" colorId="64" zoomScale="90" zoomScaleNormal="90" zoomScalePageLayoutView="90" workbookViewId="0">
      <selection pane="topLeft" activeCell="N1" activeCellId="0" sqref="N1"/>
    </sheetView>
  </sheetViews>
  <sheetFormatPr defaultColWidth="9.96875" defaultRowHeight="15" outlineLevelRow="0" outlineLevelCol="0"/>
  <cols>
    <col collapsed="false" customWidth="true" hidden="false" outlineLevel="0" max="1" min="1" style="0" width="3.85"/>
    <col collapsed="false" customWidth="true" hidden="false" outlineLevel="0" max="2" min="2" style="0" width="37.85"/>
    <col collapsed="false" customWidth="true" hidden="false" outlineLevel="0" max="3" min="3" style="0" width="10.44"/>
    <col collapsed="false" customWidth="true" hidden="true" outlineLevel="0" max="4" min="4" style="0" width="12"/>
    <col collapsed="false" customWidth="true" hidden="true" outlineLevel="0" max="5" min="5" style="3133" width="10.44"/>
    <col collapsed="false" customWidth="true" hidden="true" outlineLevel="0" max="6" min="6" style="0" width="10.44"/>
    <col collapsed="false" customWidth="true" hidden="false" outlineLevel="0" max="8" min="7" style="0" width="15"/>
    <col collapsed="false" customWidth="true" hidden="false" outlineLevel="0" max="9" min="9" style="0" width="14.57"/>
    <col collapsed="false" customWidth="true" hidden="false" outlineLevel="0" max="10" min="10" style="0" width="14.85"/>
    <col collapsed="false" customWidth="true" hidden="false" outlineLevel="0" max="11" min="11" style="0" width="17.85"/>
    <col collapsed="false" customWidth="true" hidden="false" outlineLevel="0" max="12" min="12" style="0" width="20.43"/>
    <col collapsed="false" customWidth="true" hidden="false" outlineLevel="0" max="13" min="13" style="0" width="12.85"/>
    <col collapsed="false" customWidth="true" hidden="false" outlineLevel="0" max="14" min="14" style="0" width="10.44"/>
    <col collapsed="false" customWidth="true" hidden="false" outlineLevel="0" max="15" min="15" style="0" width="13.55"/>
    <col collapsed="false" customWidth="true" hidden="false" outlineLevel="0" max="16" min="16" style="0" width="15.43"/>
    <col collapsed="false" customWidth="true" hidden="false" outlineLevel="0" max="17" min="17" style="0" width="9.42"/>
    <col collapsed="false" customWidth="true" hidden="false" outlineLevel="0" max="18" min="18" style="0" width="24.14"/>
    <col collapsed="false" customWidth="true" hidden="false" outlineLevel="0" max="19" min="19" style="0" width="17.55"/>
    <col collapsed="false" customWidth="true" hidden="false" outlineLevel="0" max="20" min="20" style="0" width="18.43"/>
    <col collapsed="false" customWidth="true" hidden="false" outlineLevel="0" max="21" min="21" style="0" width="12.43"/>
    <col collapsed="false" customWidth="true" hidden="false" outlineLevel="0" max="22" min="22" style="0" width="14.57"/>
    <col collapsed="false" customWidth="true" hidden="false" outlineLevel="0" max="23" min="23" style="0" width="12.43"/>
  </cols>
  <sheetData>
    <row r="1" customFormat="false" ht="15" hidden="false" customHeight="false" outlineLevel="0" collapsed="false">
      <c r="A1" s="2077"/>
      <c r="B1" s="2078"/>
      <c r="C1" s="2051"/>
      <c r="D1" s="2418"/>
      <c r="E1" s="3134"/>
      <c r="F1" s="2077"/>
      <c r="G1" s="2077"/>
      <c r="H1" s="2077"/>
      <c r="I1" s="2077"/>
      <c r="J1" s="2077"/>
      <c r="K1" s="2080"/>
      <c r="L1" s="2077"/>
      <c r="M1" s="2077"/>
      <c r="N1" s="2051"/>
      <c r="O1" s="2077"/>
    </row>
    <row r="2" customFormat="false" ht="15" hidden="false" customHeight="false" outlineLevel="0" collapsed="false">
      <c r="A2" s="2077"/>
      <c r="B2" s="2078"/>
      <c r="C2" s="2051"/>
      <c r="D2" s="2418"/>
      <c r="E2" s="3134"/>
      <c r="F2" s="2077"/>
      <c r="G2" s="2077"/>
      <c r="H2" s="2077"/>
      <c r="I2" s="2077"/>
      <c r="J2" s="2077"/>
      <c r="K2" s="2080"/>
      <c r="L2" s="2077"/>
      <c r="M2" s="2077"/>
      <c r="N2" s="2051"/>
      <c r="O2" s="2077"/>
    </row>
    <row r="3" customFormat="false" ht="25.5" hidden="false" customHeight="false" outlineLevel="0" collapsed="false">
      <c r="A3" s="2271"/>
      <c r="B3" s="2175"/>
      <c r="C3" s="2175"/>
      <c r="D3" s="2175"/>
      <c r="E3" s="2175"/>
      <c r="F3" s="2175"/>
      <c r="G3" s="2175"/>
      <c r="H3" s="2175"/>
      <c r="I3" s="2175"/>
      <c r="J3" s="2175"/>
      <c r="K3" s="2175"/>
      <c r="L3" s="2175"/>
      <c r="M3" s="2175"/>
      <c r="N3" s="2272"/>
      <c r="O3" s="2174"/>
    </row>
    <row r="4" customFormat="false" ht="15" hidden="false" customHeight="false" outlineLevel="0" collapsed="false">
      <c r="A4" s="2077"/>
      <c r="B4" s="2078"/>
      <c r="C4" s="2051"/>
      <c r="D4" s="2418"/>
      <c r="E4" s="3134"/>
      <c r="F4" s="2077"/>
      <c r="G4" s="2077"/>
      <c r="H4" s="2077"/>
      <c r="I4" s="2077"/>
      <c r="J4" s="2077"/>
      <c r="K4" s="2080"/>
      <c r="L4" s="2077"/>
      <c r="M4" s="2077"/>
      <c r="N4" s="2051"/>
      <c r="O4" s="2077"/>
    </row>
    <row r="5" customFormat="false" ht="15" hidden="false" customHeight="false" outlineLevel="0" collapsed="false">
      <c r="A5" s="2077"/>
      <c r="B5" s="2078"/>
      <c r="C5" s="2051"/>
      <c r="D5" s="2418"/>
      <c r="E5" s="3134"/>
      <c r="F5" s="2077"/>
      <c r="G5" s="2077"/>
      <c r="H5" s="2077"/>
      <c r="I5" s="2077"/>
      <c r="J5" s="2077"/>
      <c r="K5" s="2080"/>
      <c r="L5" s="2077"/>
      <c r="M5" s="2077"/>
      <c r="N5" s="2051"/>
      <c r="O5" s="2077"/>
    </row>
    <row r="6" customFormat="false" ht="45" hidden="false" customHeight="false" outlineLevel="0" collapsed="false">
      <c r="A6" s="2270" t="s">
        <v>3908</v>
      </c>
      <c r="B6" s="2270"/>
      <c r="C6" s="2270"/>
      <c r="D6" s="2270"/>
      <c r="E6" s="2270"/>
      <c r="F6" s="2270"/>
      <c r="G6" s="2270"/>
      <c r="H6" s="2270"/>
      <c r="I6" s="2270"/>
      <c r="J6" s="2270"/>
      <c r="K6" s="2270"/>
      <c r="L6" s="2270"/>
      <c r="M6" s="2270"/>
      <c r="N6" s="2270"/>
      <c r="O6" s="1989" t="str">
        <f aca="false">'PDB Bill AMR'!$M$2</f>
        <v>Month June-2023</v>
      </c>
      <c r="R6" s="1990" t="s">
        <v>1069</v>
      </c>
      <c r="S6" s="1991" t="str">
        <f aca="false">O6</f>
        <v>Month June-2023</v>
      </c>
      <c r="T6" s="1990" t="s">
        <v>1070</v>
      </c>
      <c r="U6" s="1990" t="s">
        <v>1071</v>
      </c>
      <c r="V6" s="1990" t="s">
        <v>2997</v>
      </c>
      <c r="W6" s="1990" t="s">
        <v>1073</v>
      </c>
    </row>
    <row r="7" customFormat="false" ht="15.75" hidden="false" customHeight="true" outlineLevel="0" collapsed="false">
      <c r="A7" s="1992" t="s">
        <v>794</v>
      </c>
      <c r="B7" s="1993" t="s">
        <v>1074</v>
      </c>
      <c r="C7" s="1994" t="s">
        <v>1075</v>
      </c>
      <c r="D7" s="1994"/>
      <c r="E7" s="1994"/>
      <c r="F7" s="1996" t="s">
        <v>45</v>
      </c>
      <c r="G7" s="1996" t="s">
        <v>1076</v>
      </c>
      <c r="H7" s="1996"/>
      <c r="I7" s="1996"/>
      <c r="J7" s="1996" t="s">
        <v>29</v>
      </c>
      <c r="K7" s="1994" t="s">
        <v>1077</v>
      </c>
      <c r="L7" s="1994"/>
      <c r="M7" s="1994" t="s">
        <v>1078</v>
      </c>
      <c r="N7" s="1993"/>
      <c r="O7" s="1997" t="s">
        <v>479</v>
      </c>
    </row>
    <row r="8" customFormat="false" ht="15.75" hidden="false" customHeight="false" outlineLevel="0" collapsed="false">
      <c r="A8" s="1992"/>
      <c r="B8" s="1993"/>
      <c r="C8" s="1998" t="s">
        <v>1079</v>
      </c>
      <c r="D8" s="1998"/>
      <c r="E8" s="3135" t="s">
        <v>1080</v>
      </c>
      <c r="F8" s="1996"/>
      <c r="G8" s="2249" t="n">
        <f aca="false">'NORTH-1'!$H$8</f>
        <v>44929</v>
      </c>
      <c r="H8" s="2249" t="n">
        <f aca="false">'NORTH-1'!$H$8</f>
        <v>44929</v>
      </c>
      <c r="I8" s="2000" t="s">
        <v>47</v>
      </c>
      <c r="J8" s="1996"/>
      <c r="K8" s="2000" t="s">
        <v>1081</v>
      </c>
      <c r="L8" s="2000" t="s">
        <v>1082</v>
      </c>
      <c r="M8" s="1994" t="s">
        <v>1083</v>
      </c>
      <c r="N8" s="1998" t="s">
        <v>741</v>
      </c>
      <c r="O8" s="1997"/>
      <c r="S8" s="1441" t="n">
        <v>15283200.0000001</v>
      </c>
      <c r="T8" s="1441" t="n">
        <v>15283200.0000001</v>
      </c>
      <c r="U8" s="1441" t="n">
        <f aca="false">S8-T8</f>
        <v>0</v>
      </c>
      <c r="V8" s="2001" t="n">
        <f aca="false">U8/T8*100</f>
        <v>0</v>
      </c>
      <c r="W8" s="1441" t="str">
        <f aca="false">IF(V8&gt;40,"FAULT",IF(V8&lt;-40,"CHECK","OK"))</f>
        <v>OK</v>
      </c>
    </row>
    <row r="9" customFormat="false" ht="15.75" hidden="false" customHeight="false" outlineLevel="0" collapsed="false">
      <c r="A9" s="2002" t="n">
        <v>1</v>
      </c>
      <c r="B9" s="2003" t="n">
        <v>2</v>
      </c>
      <c r="C9" s="2004" t="n">
        <v>4</v>
      </c>
      <c r="D9" s="2004"/>
      <c r="E9" s="3136" t="n">
        <v>5</v>
      </c>
      <c r="F9" s="2002" t="n">
        <v>7</v>
      </c>
      <c r="G9" s="2002" t="n">
        <v>9</v>
      </c>
      <c r="H9" s="2002" t="n">
        <v>9</v>
      </c>
      <c r="I9" s="2002" t="s">
        <v>1084</v>
      </c>
      <c r="J9" s="2002" t="n">
        <v>11</v>
      </c>
      <c r="K9" s="2002" t="s">
        <v>1085</v>
      </c>
      <c r="L9" s="2002" t="s">
        <v>1086</v>
      </c>
      <c r="M9" s="2002" t="n">
        <v>14</v>
      </c>
      <c r="N9" s="2006" t="n">
        <v>15</v>
      </c>
      <c r="O9" s="2002" t="n">
        <v>16</v>
      </c>
    </row>
    <row r="10" customFormat="false" ht="15.75" hidden="false" customHeight="false" outlineLevel="0" collapsed="false">
      <c r="A10" s="2007"/>
      <c r="B10" s="2008" t="s">
        <v>3909</v>
      </c>
      <c r="C10" s="2009"/>
      <c r="D10" s="2009"/>
      <c r="E10" s="3137"/>
      <c r="F10" s="2009"/>
      <c r="G10" s="2009"/>
      <c r="H10" s="2009"/>
      <c r="I10" s="2009"/>
      <c r="J10" s="2009"/>
      <c r="K10" s="2010"/>
      <c r="L10" s="2009"/>
      <c r="M10" s="2013"/>
      <c r="N10" s="2014"/>
      <c r="O10" s="2015"/>
    </row>
    <row r="11" customFormat="false" ht="15.75" hidden="false" customHeight="false" outlineLevel="0" collapsed="false">
      <c r="A11" s="2016"/>
      <c r="B11" s="2017" t="s">
        <v>178</v>
      </c>
      <c r="C11" s="2018" t="n">
        <v>132</v>
      </c>
      <c r="D11" s="2153" t="s">
        <v>788</v>
      </c>
      <c r="E11" s="3138" t="n">
        <v>50147584</v>
      </c>
      <c r="F11" s="2071" t="n">
        <v>1</v>
      </c>
      <c r="G11" s="2274" t="n">
        <f aca="false">'PDB Bill AMR'!J54</f>
        <v>3087.962</v>
      </c>
      <c r="H11" s="2274" t="n">
        <f aca="false">'PDB Bill AMR'!K54</f>
        <v>3134.038</v>
      </c>
      <c r="I11" s="2274" t="n">
        <f aca="false">'PDB Bill AMR'!L54</f>
        <v>46.076</v>
      </c>
      <c r="J11" s="2183" t="n">
        <f aca="false">'PDB Bill AMR'!I54</f>
        <v>1920000</v>
      </c>
      <c r="K11" s="2184" t="n">
        <f aca="false">'PDB Bill AMR'!M54</f>
        <v>0</v>
      </c>
      <c r="L11" s="2275" t="n">
        <f aca="false">'PDB Bill AMR'!N54</f>
        <v>88465920.0000001</v>
      </c>
      <c r="M11" s="2025"/>
      <c r="N11" s="2026"/>
      <c r="O11" s="2027"/>
    </row>
    <row r="12" customFormat="false" ht="15.75" hidden="false" customHeight="false" outlineLevel="0" collapsed="false">
      <c r="A12" s="2016"/>
      <c r="B12" s="2017" t="s">
        <v>181</v>
      </c>
      <c r="C12" s="2018" t="n">
        <v>132</v>
      </c>
      <c r="D12" s="2153"/>
      <c r="E12" s="3138" t="n">
        <v>50147585</v>
      </c>
      <c r="F12" s="2071" t="n">
        <v>1</v>
      </c>
      <c r="G12" s="2274" t="n">
        <f aca="false">'PDB Bill AMR'!J55</f>
        <v>3081.57</v>
      </c>
      <c r="H12" s="2274" t="n">
        <f aca="false">'PDB Bill AMR'!K55</f>
        <v>3127.49</v>
      </c>
      <c r="I12" s="2274" t="n">
        <f aca="false">'PDB Bill AMR'!L55</f>
        <v>45.9199999999996</v>
      </c>
      <c r="J12" s="2183" t="n">
        <f aca="false">'PDB Bill AMR'!I55</f>
        <v>1920000</v>
      </c>
      <c r="K12" s="2184" t="n">
        <f aca="false">'PDB Bill AMR'!M55</f>
        <v>0</v>
      </c>
      <c r="L12" s="2185" t="n">
        <f aca="false">'PDB Bill AMR'!N55</f>
        <v>88166399.9999993</v>
      </c>
      <c r="M12" s="2029"/>
      <c r="N12" s="2030"/>
      <c r="O12" s="2027"/>
    </row>
    <row r="13" customFormat="false" ht="15.75" hidden="false" customHeight="true" outlineLevel="0" collapsed="false">
      <c r="A13" s="2016"/>
      <c r="B13" s="2037"/>
      <c r="C13" s="2038"/>
      <c r="D13" s="2038"/>
      <c r="E13" s="2728"/>
      <c r="F13" s="2041"/>
      <c r="G13" s="2041"/>
      <c r="H13" s="2041"/>
      <c r="I13" s="2042" t="s">
        <v>1094</v>
      </c>
      <c r="J13" s="2042"/>
      <c r="K13" s="2043" t="n">
        <f aca="false">SUM(K11:K12)</f>
        <v>0</v>
      </c>
      <c r="L13" s="2044" t="n">
        <f aca="false">SUM(L11:L12)</f>
        <v>176632319.999999</v>
      </c>
      <c r="M13" s="2045"/>
      <c r="N13" s="2046"/>
      <c r="O13" s="2027"/>
    </row>
    <row r="14" customFormat="false" ht="15.75" hidden="false" customHeight="false" outlineLevel="0" collapsed="false">
      <c r="A14" s="2016"/>
      <c r="B14" s="2037"/>
      <c r="C14" s="2038"/>
      <c r="D14" s="2038"/>
      <c r="E14" s="2728"/>
      <c r="F14" s="2041"/>
      <c r="G14" s="2041"/>
      <c r="H14" s="2041"/>
      <c r="I14" s="2047"/>
      <c r="J14" s="2047" t="s">
        <v>1095</v>
      </c>
      <c r="K14" s="2068" t="n">
        <f aca="false">L13-K13</f>
        <v>176632319.999999</v>
      </c>
      <c r="L14" s="2049"/>
      <c r="M14" s="2050"/>
      <c r="N14" s="2051"/>
      <c r="O14" s="2027"/>
    </row>
    <row r="15" customFormat="false" ht="15.75" hidden="false" customHeight="false" outlineLevel="0" collapsed="false">
      <c r="A15" s="2016"/>
      <c r="B15" s="2008" t="s">
        <v>3910</v>
      </c>
      <c r="C15" s="2009"/>
      <c r="D15" s="2009"/>
      <c r="E15" s="3139"/>
      <c r="F15" s="2009"/>
      <c r="G15" s="2009"/>
      <c r="H15" s="2009"/>
      <c r="I15" s="2009"/>
      <c r="J15" s="2009"/>
      <c r="K15" s="2010"/>
      <c r="L15" s="2009"/>
      <c r="M15" s="2013"/>
      <c r="N15" s="2014"/>
      <c r="O15" s="2027"/>
    </row>
    <row r="16" customFormat="false" ht="15.75" hidden="false" customHeight="false" outlineLevel="0" collapsed="false">
      <c r="A16" s="2016"/>
      <c r="B16" s="2017"/>
      <c r="C16" s="2018"/>
      <c r="D16" s="2233"/>
      <c r="E16" s="1070"/>
      <c r="F16" s="2071"/>
      <c r="G16" s="2022"/>
      <c r="H16" s="2022"/>
      <c r="I16" s="2022" t="n">
        <f aca="false">H16-G16</f>
        <v>0</v>
      </c>
      <c r="J16" s="2027"/>
      <c r="K16" s="2024"/>
      <c r="L16" s="2029"/>
      <c r="M16" s="2029"/>
      <c r="N16" s="2030"/>
      <c r="O16" s="2027"/>
    </row>
    <row r="17" customFormat="false" ht="15.75" hidden="false" customHeight="false" outlineLevel="0" collapsed="false">
      <c r="A17" s="2016"/>
      <c r="B17" s="2017"/>
      <c r="C17" s="2018"/>
      <c r="D17" s="2233"/>
      <c r="E17" s="1070"/>
      <c r="F17" s="2071"/>
      <c r="G17" s="2022"/>
      <c r="H17" s="2022"/>
      <c r="I17" s="2022" t="n">
        <f aca="false">H17-G17</f>
        <v>0</v>
      </c>
      <c r="J17" s="2027"/>
      <c r="K17" s="2024"/>
      <c r="L17" s="2029"/>
      <c r="M17" s="2029"/>
      <c r="N17" s="2030"/>
      <c r="O17" s="2027"/>
    </row>
    <row r="18" customFormat="false" ht="15.75" hidden="false" customHeight="false" outlineLevel="0" collapsed="false">
      <c r="A18" s="2016"/>
      <c r="B18" s="2017"/>
      <c r="C18" s="2018"/>
      <c r="D18" s="2233"/>
      <c r="E18" s="1070"/>
      <c r="F18" s="2071"/>
      <c r="G18" s="2022"/>
      <c r="H18" s="2022"/>
      <c r="I18" s="2022" t="n">
        <f aca="false">H18-G18</f>
        <v>0</v>
      </c>
      <c r="J18" s="2027"/>
      <c r="K18" s="2024"/>
      <c r="L18" s="2029"/>
      <c r="M18" s="2029"/>
      <c r="N18" s="2030"/>
      <c r="O18" s="2027"/>
    </row>
    <row r="19" customFormat="false" ht="15.75" hidden="false" customHeight="false" outlineLevel="0" collapsed="false">
      <c r="A19" s="2016"/>
      <c r="B19" s="2017"/>
      <c r="C19" s="2018"/>
      <c r="D19" s="2233"/>
      <c r="E19" s="1070"/>
      <c r="F19" s="2071"/>
      <c r="G19" s="2022"/>
      <c r="H19" s="2022"/>
      <c r="I19" s="2022" t="n">
        <f aca="false">H19-G19</f>
        <v>0</v>
      </c>
      <c r="J19" s="2027"/>
      <c r="K19" s="2031"/>
      <c r="L19" s="2032"/>
      <c r="M19" s="2032"/>
      <c r="N19" s="2033"/>
      <c r="O19" s="2027"/>
    </row>
    <row r="20" customFormat="false" ht="15.75" hidden="false" customHeight="true" outlineLevel="0" collapsed="false">
      <c r="A20" s="2016"/>
      <c r="B20" s="2037"/>
      <c r="C20" s="2038"/>
      <c r="D20" s="2038"/>
      <c r="E20" s="2728"/>
      <c r="F20" s="2041"/>
      <c r="G20" s="2041"/>
      <c r="H20" s="2041"/>
      <c r="I20" s="2042" t="s">
        <v>1105</v>
      </c>
      <c r="J20" s="2042"/>
      <c r="K20" s="2043" t="n">
        <f aca="false">SUM(K16:K19)</f>
        <v>0</v>
      </c>
      <c r="L20" s="2044" t="n">
        <f aca="false">SUM(L16:L19)</f>
        <v>0</v>
      </c>
      <c r="M20" s="2045"/>
      <c r="N20" s="2046"/>
      <c r="O20" s="2055"/>
    </row>
    <row r="21" customFormat="false" ht="15.75" hidden="false" customHeight="true" outlineLevel="0" collapsed="false">
      <c r="A21" s="2016"/>
      <c r="B21" s="2037"/>
      <c r="C21" s="2038"/>
      <c r="D21" s="2038"/>
      <c r="E21" s="2728"/>
      <c r="F21" s="2041"/>
      <c r="G21" s="2041"/>
      <c r="H21" s="2041"/>
      <c r="I21" s="2042" t="s">
        <v>1095</v>
      </c>
      <c r="J21" s="2042"/>
      <c r="K21" s="2068" t="n">
        <f aca="false">K14</f>
        <v>176632319.999999</v>
      </c>
      <c r="L21" s="2049"/>
      <c r="M21" s="2056"/>
      <c r="N21" s="2057"/>
      <c r="O21" s="2055"/>
    </row>
    <row r="22" customFormat="false" ht="15.75" hidden="false" customHeight="false" outlineLevel="0" collapsed="false">
      <c r="A22" s="2007"/>
      <c r="B22" s="2058" t="s">
        <v>3911</v>
      </c>
      <c r="C22" s="2059"/>
      <c r="D22" s="2059"/>
      <c r="E22" s="3140"/>
      <c r="F22" s="2059"/>
      <c r="G22" s="2059"/>
      <c r="H22" s="2059"/>
      <c r="I22" s="2059"/>
      <c r="J22" s="2059"/>
      <c r="K22" s="2060"/>
      <c r="L22" s="2059"/>
      <c r="M22" s="2063"/>
      <c r="N22" s="2064"/>
      <c r="O22" s="2015"/>
    </row>
    <row r="23" customFormat="false" ht="15.75" hidden="false" customHeight="false" outlineLevel="0" collapsed="false">
      <c r="A23" s="2016"/>
      <c r="B23" s="2017" t="s">
        <v>3912</v>
      </c>
      <c r="C23" s="2018" t="n">
        <v>132</v>
      </c>
      <c r="D23" s="2441" t="s">
        <v>1108</v>
      </c>
      <c r="E23" s="3138" t="s">
        <v>3913</v>
      </c>
      <c r="F23" s="2071" t="n">
        <v>1</v>
      </c>
      <c r="G23" s="2022" t="n">
        <v>8792.35</v>
      </c>
      <c r="H23" s="2022" t="n">
        <v>8833.87</v>
      </c>
      <c r="I23" s="2022" t="n">
        <f aca="false">H23-G23</f>
        <v>41.5200000000004</v>
      </c>
      <c r="J23" s="2027" t="n">
        <v>480000</v>
      </c>
      <c r="K23" s="2024"/>
      <c r="L23" s="2029" t="n">
        <f aca="false">J23*I23*F23</f>
        <v>19929600.0000002</v>
      </c>
      <c r="M23" s="2025"/>
      <c r="N23" s="2026"/>
      <c r="O23" s="2027"/>
    </row>
    <row r="24" customFormat="false" ht="15.75" hidden="false" customHeight="false" outlineLevel="0" collapsed="false">
      <c r="A24" s="2016"/>
      <c r="B24" s="2017" t="s">
        <v>3914</v>
      </c>
      <c r="C24" s="2018" t="n">
        <v>132</v>
      </c>
      <c r="D24" s="2443"/>
      <c r="E24" s="3138" t="s">
        <v>3915</v>
      </c>
      <c r="F24" s="2071" t="n">
        <v>1</v>
      </c>
      <c r="G24" s="2022" t="n">
        <v>8800.57</v>
      </c>
      <c r="H24" s="2022" t="n">
        <v>8842.46</v>
      </c>
      <c r="I24" s="2022" t="n">
        <f aca="false">H24-G24</f>
        <v>41.8899999999994</v>
      </c>
      <c r="J24" s="2027" t="n">
        <v>480000</v>
      </c>
      <c r="K24" s="2024"/>
      <c r="L24" s="2029" t="n">
        <f aca="false">J24*I24*F24</f>
        <v>20107199.9999997</v>
      </c>
      <c r="M24" s="2025"/>
      <c r="N24" s="2026"/>
      <c r="O24" s="2027"/>
    </row>
    <row r="25" customFormat="false" ht="15.75" hidden="false" customHeight="false" outlineLevel="0" collapsed="false">
      <c r="A25" s="2016"/>
      <c r="B25" s="2017" t="s">
        <v>3916</v>
      </c>
      <c r="C25" s="2018" t="n">
        <v>132</v>
      </c>
      <c r="D25" s="2443"/>
      <c r="E25" s="3138" t="s">
        <v>3917</v>
      </c>
      <c r="F25" s="2071" t="n">
        <v>1</v>
      </c>
      <c r="G25" s="2022" t="n">
        <v>1797.51</v>
      </c>
      <c r="H25" s="2022" t="n">
        <v>1809.31</v>
      </c>
      <c r="I25" s="2022" t="n">
        <f aca="false">H25-G25</f>
        <v>11.8</v>
      </c>
      <c r="J25" s="2027" t="n">
        <v>1440000</v>
      </c>
      <c r="K25" s="2024"/>
      <c r="L25" s="2029" t="n">
        <f aca="false">J25*I25*F25</f>
        <v>16991999.9999999</v>
      </c>
      <c r="M25" s="2025"/>
      <c r="N25" s="2026"/>
      <c r="O25" s="2027"/>
    </row>
    <row r="26" customFormat="false" ht="15.75" hidden="false" customHeight="false" outlineLevel="0" collapsed="false">
      <c r="A26" s="2016"/>
      <c r="B26" s="2017" t="s">
        <v>3918</v>
      </c>
      <c r="C26" s="2018" t="n">
        <v>132</v>
      </c>
      <c r="D26" s="2443"/>
      <c r="E26" s="3138" t="s">
        <v>3919</v>
      </c>
      <c r="F26" s="2071" t="n">
        <v>1</v>
      </c>
      <c r="G26" s="2022" t="n">
        <v>1609.68</v>
      </c>
      <c r="H26" s="2022" t="n">
        <v>1619.13</v>
      </c>
      <c r="I26" s="2022" t="n">
        <f aca="false">H26-G26</f>
        <v>9.45000000000005</v>
      </c>
      <c r="J26" s="2027" t="n">
        <v>1440000</v>
      </c>
      <c r="K26" s="2024"/>
      <c r="L26" s="2029" t="n">
        <f aca="false">J26*I26*F26</f>
        <v>13608000.0000001</v>
      </c>
      <c r="M26" s="2025"/>
      <c r="N26" s="2026"/>
      <c r="O26" s="2027" t="s">
        <v>3920</v>
      </c>
    </row>
    <row r="27" customFormat="false" ht="15.75" hidden="false" customHeight="false" outlineLevel="0" collapsed="false">
      <c r="A27" s="2016"/>
      <c r="B27" s="2017" t="s">
        <v>3921</v>
      </c>
      <c r="C27" s="2018" t="n">
        <v>132</v>
      </c>
      <c r="D27" s="2443"/>
      <c r="E27" s="3138" t="s">
        <v>3922</v>
      </c>
      <c r="F27" s="2071" t="n">
        <v>1</v>
      </c>
      <c r="G27" s="2022" t="n">
        <v>681650</v>
      </c>
      <c r="H27" s="2022" t="n">
        <v>714735</v>
      </c>
      <c r="I27" s="2022" t="n">
        <f aca="false">H27-G27</f>
        <v>33085</v>
      </c>
      <c r="J27" s="2027" t="n">
        <v>1000</v>
      </c>
      <c r="K27" s="2024"/>
      <c r="L27" s="2029" t="n">
        <f aca="false">J27*I27*F27</f>
        <v>33085000</v>
      </c>
      <c r="M27" s="2029"/>
      <c r="N27" s="2030"/>
      <c r="O27" s="2027"/>
    </row>
    <row r="28" customFormat="false" ht="15.75" hidden="false" customHeight="false" outlineLevel="0" collapsed="false">
      <c r="A28" s="2016"/>
      <c r="B28" s="2189" t="s">
        <v>3923</v>
      </c>
      <c r="C28" s="2018" t="n">
        <v>132</v>
      </c>
      <c r="D28" s="2552"/>
      <c r="E28" s="1070" t="s">
        <v>3924</v>
      </c>
      <c r="F28" s="2071" t="n">
        <v>1</v>
      </c>
      <c r="G28" s="2022" t="n">
        <v>514116</v>
      </c>
      <c r="H28" s="2022" t="n">
        <v>536435</v>
      </c>
      <c r="I28" s="2022" t="n">
        <f aca="false">H28-G28</f>
        <v>22319</v>
      </c>
      <c r="J28" s="2117" t="n">
        <v>1000</v>
      </c>
      <c r="K28" s="2024"/>
      <c r="L28" s="2029" t="n">
        <f aca="false">J28*I28*F28</f>
        <v>22319000</v>
      </c>
      <c r="M28" s="2029"/>
      <c r="N28" s="2030"/>
      <c r="O28" s="2027"/>
      <c r="P28" s="2100"/>
    </row>
    <row r="29" customFormat="false" ht="15.75" hidden="false" customHeight="false" outlineLevel="0" collapsed="false">
      <c r="A29" s="2016"/>
      <c r="B29" s="2037"/>
      <c r="C29" s="2038"/>
      <c r="D29" s="2038"/>
      <c r="E29" s="2728"/>
      <c r="F29" s="2041"/>
      <c r="G29" s="2041"/>
      <c r="H29" s="2041" t="n">
        <v>0</v>
      </c>
      <c r="I29" s="2041"/>
      <c r="J29" s="2037" t="s">
        <v>1110</v>
      </c>
      <c r="K29" s="2068"/>
      <c r="L29" s="2130" t="n">
        <f aca="false">SUM(L23:L28)</f>
        <v>126040800</v>
      </c>
      <c r="M29" s="2055"/>
      <c r="N29" s="2057"/>
      <c r="O29" s="2027"/>
    </row>
    <row r="30" customFormat="false" ht="15.75" hidden="false" customHeight="false" outlineLevel="0" collapsed="false">
      <c r="A30" s="2007"/>
      <c r="B30" s="2058" t="s">
        <v>3925</v>
      </c>
      <c r="C30" s="2059"/>
      <c r="D30" s="2059"/>
      <c r="E30" s="3140"/>
      <c r="F30" s="2059"/>
      <c r="G30" s="2059"/>
      <c r="H30" s="2059" t="n">
        <v>0</v>
      </c>
      <c r="I30" s="2059"/>
      <c r="J30" s="2059"/>
      <c r="K30" s="2060"/>
      <c r="L30" s="2059"/>
      <c r="M30" s="2063"/>
      <c r="N30" s="2064"/>
      <c r="O30" s="2015"/>
    </row>
    <row r="31" customFormat="false" ht="15.75" hidden="false" customHeight="false" outlineLevel="0" collapsed="false">
      <c r="A31" s="2016" t="n">
        <v>9</v>
      </c>
      <c r="B31" s="2017" t="s">
        <v>3926</v>
      </c>
      <c r="C31" s="2018" t="n">
        <v>132</v>
      </c>
      <c r="D31" s="2513" t="s">
        <v>67</v>
      </c>
      <c r="E31" s="3138" t="s">
        <v>3927</v>
      </c>
      <c r="F31" s="2071" t="n">
        <v>1</v>
      </c>
      <c r="G31" s="2022" t="n">
        <v>0</v>
      </c>
      <c r="H31" s="2022" t="n">
        <v>0</v>
      </c>
      <c r="I31" s="2022" t="n">
        <f aca="false">H31-G31</f>
        <v>0</v>
      </c>
      <c r="J31" s="2027" t="n">
        <v>1000</v>
      </c>
      <c r="K31" s="2024"/>
      <c r="L31" s="2029" t="n">
        <f aca="false">K52</f>
        <v>25049000</v>
      </c>
      <c r="M31" s="2029"/>
      <c r="N31" s="2026"/>
      <c r="O31" s="2027" t="s">
        <v>3928</v>
      </c>
    </row>
    <row r="32" customFormat="false" ht="15.75" hidden="false" customHeight="false" outlineLevel="0" collapsed="false">
      <c r="A32" s="2016" t="n">
        <v>10</v>
      </c>
      <c r="B32" s="2017" t="s">
        <v>3929</v>
      </c>
      <c r="C32" s="2018" t="n">
        <v>132</v>
      </c>
      <c r="D32" s="2615" t="s">
        <v>67</v>
      </c>
      <c r="E32" s="3138" t="s">
        <v>3930</v>
      </c>
      <c r="F32" s="2071" t="n">
        <v>1</v>
      </c>
      <c r="G32" s="2022" t="n">
        <v>258899</v>
      </c>
      <c r="H32" s="2022" t="n">
        <v>284234</v>
      </c>
      <c r="I32" s="2022" t="n">
        <f aca="false">H32-G32</f>
        <v>25335</v>
      </c>
      <c r="J32" s="2027" t="n">
        <v>1000</v>
      </c>
      <c r="K32" s="2024"/>
      <c r="L32" s="2029" t="n">
        <f aca="false">J32*I32*F32</f>
        <v>25335000</v>
      </c>
      <c r="M32" s="2029"/>
      <c r="N32" s="2026"/>
      <c r="O32" s="2027" t="n">
        <f aca="false">L31+L32</f>
        <v>50384000</v>
      </c>
    </row>
    <row r="33" customFormat="false" ht="15.75" hidden="false" customHeight="false" outlineLevel="0" collapsed="false">
      <c r="A33" s="2016"/>
      <c r="B33" s="2037"/>
      <c r="C33" s="2038"/>
      <c r="D33" s="2038"/>
      <c r="E33" s="3081"/>
      <c r="F33" s="2072"/>
      <c r="G33" s="2072"/>
      <c r="H33" s="2072"/>
      <c r="I33" s="2072"/>
      <c r="J33" s="2037" t="s">
        <v>475</v>
      </c>
      <c r="K33" s="2074"/>
      <c r="L33" s="2130" t="n">
        <f aca="false">SUM(L31:L32)</f>
        <v>50384000</v>
      </c>
      <c r="M33" s="2076"/>
      <c r="N33" s="2026"/>
      <c r="O33" s="2027"/>
    </row>
    <row r="34" customFormat="false" ht="15.75" hidden="false" customHeight="false" outlineLevel="0" collapsed="false">
      <c r="A34" s="2077"/>
      <c r="B34" s="2078"/>
      <c r="C34" s="2051"/>
      <c r="D34" s="2418"/>
      <c r="K34" s="2080"/>
      <c r="L34" s="2077"/>
      <c r="M34" s="2077"/>
      <c r="N34" s="2051"/>
      <c r="O34" s="2077"/>
    </row>
    <row r="35" s="2077" customFormat="true" ht="15" hidden="false" customHeight="false" outlineLevel="0" collapsed="false">
      <c r="B35" s="2081" t="s">
        <v>1121</v>
      </c>
      <c r="C35" s="2081"/>
      <c r="D35" s="2082" t="s">
        <v>212</v>
      </c>
      <c r="E35" s="3133"/>
      <c r="F35" s="2083" t="s">
        <v>1125</v>
      </c>
      <c r="G35" s="2083"/>
      <c r="H35" s="2083"/>
      <c r="I35" s="2082" t="s">
        <v>212</v>
      </c>
      <c r="K35" s="2084" t="s">
        <v>1123</v>
      </c>
      <c r="L35" s="2084"/>
      <c r="M35" s="2085" t="s">
        <v>212</v>
      </c>
      <c r="N35" s="2051"/>
    </row>
    <row r="36" s="2077" customFormat="true" ht="15" hidden="false" customHeight="false" outlineLevel="0" collapsed="false">
      <c r="B36" s="2086" t="str">
        <f aca="false">B10</f>
        <v>MANIKNAGAR 230/132 KV SIDE (TARIFF POINT)</v>
      </c>
      <c r="C36" s="2086"/>
      <c r="D36" s="2089" t="n">
        <f aca="false">K14</f>
        <v>176632319.999999</v>
      </c>
      <c r="E36" s="3133"/>
      <c r="F36" s="2088" t="s">
        <v>1124</v>
      </c>
      <c r="G36" s="2088"/>
      <c r="H36" s="2088"/>
      <c r="I36" s="2089" t="n">
        <f aca="false">L29</f>
        <v>126040800</v>
      </c>
      <c r="K36" s="2279" t="s">
        <v>1125</v>
      </c>
      <c r="L36" s="2279"/>
      <c r="M36" s="2091" t="n">
        <f aca="false">I37</f>
        <v>50591519.9999994</v>
      </c>
      <c r="N36" s="2051"/>
    </row>
    <row r="37" s="2077" customFormat="true" ht="15" hidden="false" customHeight="false" outlineLevel="0" collapsed="false">
      <c r="B37" s="2086" t="s">
        <v>1126</v>
      </c>
      <c r="C37" s="2086"/>
      <c r="D37" s="2089"/>
      <c r="E37" s="3133"/>
      <c r="F37" s="2088" t="s">
        <v>1125</v>
      </c>
      <c r="G37" s="2088"/>
      <c r="H37" s="2088"/>
      <c r="I37" s="2091" t="n">
        <f aca="false">D40-I36</f>
        <v>50591519.9999994</v>
      </c>
      <c r="K37" s="2088" t="s">
        <v>1259</v>
      </c>
      <c r="L37" s="2088"/>
      <c r="M37" s="2094" t="n">
        <f aca="false">K54</f>
        <v>50416000</v>
      </c>
      <c r="N37" s="2051"/>
    </row>
    <row r="38" s="2077" customFormat="true" ht="15" hidden="false" customHeight="false" outlineLevel="0" collapsed="false">
      <c r="B38" s="2086" t="s">
        <v>1128</v>
      </c>
      <c r="C38" s="2086"/>
      <c r="D38" s="2089"/>
      <c r="E38" s="3133"/>
      <c r="K38" s="2279" t="s">
        <v>1129</v>
      </c>
      <c r="L38" s="2279"/>
      <c r="M38" s="2089" t="n">
        <f aca="false">M36-M37</f>
        <v>175519.999999389</v>
      </c>
      <c r="N38" s="2051"/>
    </row>
    <row r="39" s="2077" customFormat="true" ht="15.75" hidden="false" customHeight="false" outlineLevel="0" collapsed="false">
      <c r="B39" s="2086" t="s">
        <v>1130</v>
      </c>
      <c r="C39" s="2086"/>
      <c r="D39" s="2095"/>
      <c r="E39" s="3133"/>
      <c r="K39" s="2228" t="s">
        <v>1131</v>
      </c>
      <c r="L39" s="2228"/>
      <c r="M39" s="2332" t="n">
        <f aca="false">M38/M36</f>
        <v>0.0034693561292365</v>
      </c>
      <c r="N39" s="2051"/>
    </row>
    <row r="40" s="2077" customFormat="true" ht="15" hidden="false" customHeight="false" outlineLevel="0" collapsed="false">
      <c r="B40" s="2098" t="s">
        <v>1132</v>
      </c>
      <c r="C40" s="2098"/>
      <c r="D40" s="2099" t="n">
        <f aca="false">SUM(D36:D39)</f>
        <v>176632319.999999</v>
      </c>
      <c r="E40" s="3133"/>
      <c r="K40" s="2080"/>
      <c r="N40" s="2051"/>
    </row>
    <row r="41" s="2077" customFormat="true" ht="15" hidden="false" customHeight="false" outlineLevel="0" collapsed="false">
      <c r="E41" s="3133"/>
      <c r="F41" s="2100"/>
      <c r="K41" s="2080"/>
      <c r="N41" s="2051"/>
    </row>
    <row r="42" s="2077" customFormat="true" ht="15" hidden="false" customHeight="false" outlineLevel="0" collapsed="false">
      <c r="E42" s="3133"/>
      <c r="F42" s="2100"/>
      <c r="K42" s="2080"/>
      <c r="N42" s="2051"/>
    </row>
    <row r="43" s="2077" customFormat="true" ht="15" hidden="false" customHeight="false" outlineLevel="0" collapsed="false">
      <c r="E43" s="3133"/>
      <c r="F43" s="2100"/>
      <c r="G43" s="2101"/>
      <c r="H43" s="2101"/>
      <c r="I43" s="2101"/>
      <c r="J43" s="2102"/>
      <c r="K43" s="2080"/>
      <c r="N43" s="2051"/>
    </row>
    <row r="44" customFormat="false" ht="15" hidden="false" customHeight="false" outlineLevel="0" collapsed="false">
      <c r="A44" s="2077"/>
      <c r="B44" s="2078"/>
      <c r="C44" s="2051"/>
      <c r="D44" s="2418"/>
      <c r="G44" s="2101"/>
      <c r="H44" s="2101"/>
      <c r="I44" s="2101"/>
      <c r="J44" s="2102"/>
      <c r="K44" s="2080"/>
      <c r="L44" s="2077"/>
      <c r="M44" s="2077"/>
      <c r="N44" s="2051"/>
      <c r="O44" s="2077"/>
    </row>
    <row r="45" customFormat="false" ht="15" hidden="false" customHeight="false" outlineLevel="0" collapsed="false">
      <c r="A45" s="2077"/>
      <c r="B45" s="2078"/>
      <c r="C45" s="2051"/>
      <c r="D45" s="2418"/>
      <c r="G45" s="2101"/>
      <c r="H45" s="2101"/>
      <c r="I45" s="2101"/>
      <c r="J45" s="2102"/>
      <c r="K45" s="2080"/>
      <c r="L45" s="2077"/>
      <c r="M45" s="2077"/>
      <c r="N45" s="2051"/>
      <c r="O45" s="2077"/>
    </row>
    <row r="46" customFormat="false" ht="15" hidden="false" customHeight="false" outlineLevel="0" collapsed="false">
      <c r="A46" s="2077"/>
      <c r="B46" s="2078"/>
      <c r="C46" s="2051"/>
      <c r="D46" s="2418"/>
      <c r="E46" s="3134"/>
      <c r="F46" s="2077"/>
      <c r="G46" s="2077"/>
      <c r="H46" s="2077"/>
      <c r="I46" s="2077"/>
      <c r="J46" s="2077"/>
      <c r="K46" s="2080"/>
      <c r="L46" s="2077"/>
      <c r="M46" s="2077"/>
      <c r="N46" s="2051"/>
      <c r="O46" s="2077"/>
    </row>
    <row r="47" customFormat="false" ht="45" hidden="false" customHeight="false" outlineLevel="0" collapsed="false">
      <c r="A47" s="2270" t="s">
        <v>3931</v>
      </c>
      <c r="B47" s="2270"/>
      <c r="C47" s="2270"/>
      <c r="D47" s="2270"/>
      <c r="E47" s="2270"/>
      <c r="F47" s="2270"/>
      <c r="G47" s="2270"/>
      <c r="H47" s="2270"/>
      <c r="I47" s="2270"/>
      <c r="J47" s="2270"/>
      <c r="K47" s="2270"/>
      <c r="L47" s="2270"/>
      <c r="M47" s="2270"/>
      <c r="N47" s="2270"/>
      <c r="O47" s="1989" t="str">
        <f aca="false">$O$6</f>
        <v>Month June-2023</v>
      </c>
      <c r="R47" s="1990" t="s">
        <v>1069</v>
      </c>
      <c r="S47" s="1991" t="str">
        <f aca="false">O47</f>
        <v>Month June-2023</v>
      </c>
      <c r="T47" s="1990" t="s">
        <v>1070</v>
      </c>
      <c r="U47" s="1990" t="s">
        <v>1071</v>
      </c>
      <c r="V47" s="1990" t="s">
        <v>2997</v>
      </c>
      <c r="W47" s="1990" t="s">
        <v>1073</v>
      </c>
    </row>
    <row r="48" customFormat="false" ht="15.75" hidden="false" customHeight="true" outlineLevel="0" collapsed="false">
      <c r="A48" s="2105" t="s">
        <v>794</v>
      </c>
      <c r="B48" s="2106" t="s">
        <v>1074</v>
      </c>
      <c r="C48" s="1994" t="s">
        <v>1075</v>
      </c>
      <c r="D48" s="1994"/>
      <c r="E48" s="1994"/>
      <c r="F48" s="2108" t="s">
        <v>45</v>
      </c>
      <c r="G48" s="1996" t="s">
        <v>1076</v>
      </c>
      <c r="H48" s="1996"/>
      <c r="I48" s="1996"/>
      <c r="J48" s="2108" t="s">
        <v>29</v>
      </c>
      <c r="K48" s="1996" t="s">
        <v>1077</v>
      </c>
      <c r="L48" s="1996"/>
      <c r="M48" s="1994" t="s">
        <v>1134</v>
      </c>
      <c r="N48" s="1993"/>
      <c r="O48" s="2109" t="s">
        <v>479</v>
      </c>
    </row>
    <row r="49" customFormat="false" ht="15.75" hidden="false" customHeight="false" outlineLevel="0" collapsed="false">
      <c r="A49" s="2105"/>
      <c r="B49" s="2106"/>
      <c r="C49" s="1998" t="s">
        <v>1079</v>
      </c>
      <c r="D49" s="1998"/>
      <c r="E49" s="3141" t="s">
        <v>1080</v>
      </c>
      <c r="F49" s="2108"/>
      <c r="G49" s="2249" t="n">
        <f aca="false">'NORTH-1'!$H$8</f>
        <v>44929</v>
      </c>
      <c r="H49" s="2249" t="n">
        <f aca="false">'NORTH-1'!$H$8</f>
        <v>44929</v>
      </c>
      <c r="I49" s="2111" t="s">
        <v>47</v>
      </c>
      <c r="J49" s="2108"/>
      <c r="K49" s="2111" t="s">
        <v>1081</v>
      </c>
      <c r="L49" s="2111" t="s">
        <v>1082</v>
      </c>
      <c r="M49" s="2112" t="s">
        <v>1083</v>
      </c>
      <c r="N49" s="2110" t="s">
        <v>741</v>
      </c>
      <c r="O49" s="2109"/>
      <c r="S49" s="1441" t="n">
        <v>15283200.0000001</v>
      </c>
      <c r="T49" s="1441" t="n">
        <v>15283200.0000001</v>
      </c>
      <c r="U49" s="1441" t="n">
        <f aca="false">S49-T49</f>
        <v>0</v>
      </c>
      <c r="V49" s="2001" t="n">
        <f aca="false">U49/T49*100</f>
        <v>0</v>
      </c>
      <c r="W49" s="1441" t="str">
        <f aca="false">IF(V49&gt;40,"FAULT",IF(V49&lt;-40,"CHECK","OK"))</f>
        <v>OK</v>
      </c>
    </row>
    <row r="50" customFormat="false" ht="15.75" hidden="false" customHeight="false" outlineLevel="0" collapsed="false">
      <c r="A50" s="2113" t="n">
        <v>1</v>
      </c>
      <c r="B50" s="2004" t="n">
        <v>2</v>
      </c>
      <c r="C50" s="2004" t="n">
        <v>4</v>
      </c>
      <c r="D50" s="2004"/>
      <c r="E50" s="3142" t="n">
        <v>5</v>
      </c>
      <c r="F50" s="2113" t="n">
        <v>7</v>
      </c>
      <c r="G50" s="2113" t="n">
        <v>9</v>
      </c>
      <c r="H50" s="2113" t="n">
        <v>9</v>
      </c>
      <c r="I50" s="2113" t="s">
        <v>1084</v>
      </c>
      <c r="J50" s="2113" t="n">
        <v>11</v>
      </c>
      <c r="K50" s="2113" t="s">
        <v>1085</v>
      </c>
      <c r="L50" s="2113" t="s">
        <v>1086</v>
      </c>
      <c r="M50" s="2113" t="n">
        <v>14</v>
      </c>
      <c r="N50" s="2004" t="n">
        <v>15</v>
      </c>
      <c r="O50" s="2113" t="n">
        <v>16</v>
      </c>
      <c r="U50" s="1441"/>
      <c r="V50" s="2001"/>
      <c r="W50" s="1441"/>
    </row>
    <row r="51" customFormat="false" ht="15.75" hidden="false" customHeight="false" outlineLevel="0" collapsed="false">
      <c r="A51" s="2007"/>
      <c r="B51" s="2008" t="s">
        <v>1242</v>
      </c>
      <c r="C51" s="2009"/>
      <c r="D51" s="2009"/>
      <c r="E51" s="3139"/>
      <c r="F51" s="2009"/>
      <c r="G51" s="2009"/>
      <c r="H51" s="2009"/>
      <c r="I51" s="2009"/>
      <c r="J51" s="2009"/>
      <c r="K51" s="2010"/>
      <c r="L51" s="2009"/>
      <c r="M51" s="2013"/>
      <c r="N51" s="2014"/>
      <c r="O51" s="2015"/>
      <c r="U51" s="1441"/>
      <c r="V51" s="2001"/>
      <c r="W51" s="1441"/>
    </row>
    <row r="52" customFormat="false" ht="15.75" hidden="false" customHeight="false" outlineLevel="0" collapsed="false">
      <c r="A52" s="2016" t="n">
        <v>1</v>
      </c>
      <c r="B52" s="2017" t="s">
        <v>3932</v>
      </c>
      <c r="C52" s="2018" t="n">
        <v>33</v>
      </c>
      <c r="D52" s="2381" t="s">
        <v>69</v>
      </c>
      <c r="E52" s="1070" t="s">
        <v>3933</v>
      </c>
      <c r="F52" s="2071" t="n">
        <v>1</v>
      </c>
      <c r="G52" s="2022" t="n">
        <v>998995</v>
      </c>
      <c r="H52" s="2022" t="n">
        <v>1024044</v>
      </c>
      <c r="I52" s="2022" t="n">
        <f aca="false">H52-G52</f>
        <v>25049</v>
      </c>
      <c r="J52" s="2027" t="n">
        <v>1000</v>
      </c>
      <c r="K52" s="2024" t="n">
        <f aca="false">J52*I52*F52</f>
        <v>25049000</v>
      </c>
      <c r="L52" s="2025"/>
      <c r="M52" s="2025"/>
      <c r="N52" s="2026"/>
      <c r="O52" s="2027"/>
      <c r="U52" s="1441"/>
      <c r="V52" s="2001"/>
      <c r="W52" s="1441"/>
    </row>
    <row r="53" customFormat="false" ht="15.75" hidden="false" customHeight="false" outlineLevel="0" collapsed="false">
      <c r="A53" s="2016" t="n">
        <v>8</v>
      </c>
      <c r="B53" s="2017" t="s">
        <v>3934</v>
      </c>
      <c r="C53" s="2018" t="n">
        <v>33</v>
      </c>
      <c r="D53" s="2382" t="s">
        <v>69</v>
      </c>
      <c r="E53" s="1070" t="s">
        <v>3935</v>
      </c>
      <c r="F53" s="2071" t="n">
        <v>1</v>
      </c>
      <c r="G53" s="2022" t="n">
        <v>165892</v>
      </c>
      <c r="H53" s="2022" t="n">
        <v>191259</v>
      </c>
      <c r="I53" s="2022" t="n">
        <f aca="false">H53-G53</f>
        <v>25367</v>
      </c>
      <c r="J53" s="2027" t="n">
        <v>1000</v>
      </c>
      <c r="K53" s="2024" t="n">
        <f aca="false">F53*I53*J53</f>
        <v>25367000</v>
      </c>
      <c r="L53" s="2025"/>
      <c r="M53" s="2025"/>
      <c r="N53" s="2026"/>
      <c r="O53" s="2027"/>
      <c r="U53" s="1441"/>
      <c r="V53" s="2001"/>
      <c r="W53" s="1441"/>
    </row>
    <row r="54" customFormat="false" ht="15.75" hidden="false" customHeight="false" outlineLevel="0" collapsed="false">
      <c r="A54" s="2016"/>
      <c r="B54" s="2037"/>
      <c r="C54" s="2038"/>
      <c r="D54" s="2038"/>
      <c r="E54" s="2728"/>
      <c r="F54" s="2041"/>
      <c r="G54" s="2041"/>
      <c r="H54" s="2041" t="n">
        <v>0</v>
      </c>
      <c r="I54" s="2041"/>
      <c r="J54" s="2037" t="s">
        <v>475</v>
      </c>
      <c r="K54" s="2094" t="n">
        <f aca="false">SUM(K52:K53)</f>
        <v>50416000</v>
      </c>
      <c r="L54" s="2049"/>
      <c r="M54" s="2049" t="n">
        <f aca="false">SUM(M52:M53)</f>
        <v>0</v>
      </c>
      <c r="N54" s="2026"/>
      <c r="O54" s="2027"/>
      <c r="U54" s="1441"/>
      <c r="V54" s="2001"/>
      <c r="W54" s="1441"/>
    </row>
    <row r="55" customFormat="false" ht="15.75" hidden="false" customHeight="false" outlineLevel="0" collapsed="false">
      <c r="A55" s="2016"/>
      <c r="B55" s="2058" t="s">
        <v>2258</v>
      </c>
      <c r="C55" s="2059"/>
      <c r="D55" s="2059"/>
      <c r="E55" s="3140"/>
      <c r="F55" s="2059"/>
      <c r="G55" s="2059"/>
      <c r="H55" s="2059" t="n">
        <v>0</v>
      </c>
      <c r="I55" s="2059"/>
      <c r="J55" s="2059"/>
      <c r="K55" s="2060"/>
      <c r="L55" s="2059"/>
      <c r="M55" s="2063"/>
      <c r="N55" s="2064"/>
      <c r="O55" s="2027"/>
      <c r="U55" s="1441"/>
      <c r="V55" s="2001"/>
      <c r="W55" s="1441"/>
    </row>
    <row r="56" customFormat="false" ht="15.75" hidden="false" customHeight="false" outlineLevel="0" collapsed="false">
      <c r="A56" s="2016"/>
      <c r="B56" s="2118" t="s">
        <v>1145</v>
      </c>
      <c r="C56" s="2018"/>
      <c r="D56" s="2441" t="s">
        <v>1108</v>
      </c>
      <c r="E56" s="1070"/>
      <c r="F56" s="2071"/>
      <c r="G56" s="2022"/>
      <c r="H56" s="2022" t="n">
        <v>0</v>
      </c>
      <c r="I56" s="2120"/>
      <c r="J56" s="2027"/>
      <c r="K56" s="2024"/>
      <c r="L56" s="2025"/>
      <c r="M56" s="2025"/>
      <c r="N56" s="2026"/>
      <c r="O56" s="2333"/>
      <c r="R56" s="0" t="str">
        <f aca="false">B56</f>
        <v>33/11 KV Transforfers</v>
      </c>
      <c r="S56" s="2124" t="n">
        <f aca="false">M56</f>
        <v>0</v>
      </c>
      <c r="T56" s="0" t="n">
        <v>0</v>
      </c>
      <c r="U56" s="1441" t="n">
        <f aca="false">S56-T56</f>
        <v>0</v>
      </c>
      <c r="V56" s="2001" t="e">
        <f aca="false">U56/T56*100</f>
        <v>#DIV/0!</v>
      </c>
      <c r="W56" s="1441" t="e">
        <f aca="false">IF(V56&gt;40,"FAULT",IF(V56&lt;-40,"CHECK","OK"))</f>
        <v>#DIV/0!</v>
      </c>
    </row>
    <row r="57" customFormat="false" ht="15.75" hidden="false" customHeight="true" outlineLevel="0" collapsed="false">
      <c r="A57" s="2007" t="n">
        <v>4</v>
      </c>
      <c r="B57" s="2017" t="s">
        <v>3936</v>
      </c>
      <c r="C57" s="2125" t="n">
        <v>33</v>
      </c>
      <c r="D57" s="2443" t="s">
        <v>69</v>
      </c>
      <c r="E57" s="3143" t="s">
        <v>3937</v>
      </c>
      <c r="F57" s="2071" t="n">
        <v>1</v>
      </c>
      <c r="G57" s="2212" t="n">
        <v>202618</v>
      </c>
      <c r="H57" s="2212" t="n">
        <v>202618</v>
      </c>
      <c r="I57" s="2212" t="n">
        <f aca="false">H57-G57</f>
        <v>0</v>
      </c>
      <c r="J57" s="2027" t="n">
        <v>2000</v>
      </c>
      <c r="K57" s="2024"/>
      <c r="L57" s="2128" t="n">
        <f aca="false">F57*I57*J57</f>
        <v>0</v>
      </c>
      <c r="M57" s="2128" t="n">
        <f aca="false">L57*$K$72/$L$72</f>
        <v>0</v>
      </c>
      <c r="N57" s="2129"/>
      <c r="O57" s="2121" t="n">
        <f aca="false">M60</f>
        <v>9217386.16899047</v>
      </c>
      <c r="P57" s="1512" t="s">
        <v>3938</v>
      </c>
      <c r="Q57" s="1513"/>
      <c r="R57" s="0" t="str">
        <f aca="false">B57</f>
        <v>33 kV 10/14 MVA  Transformer-1</v>
      </c>
      <c r="S57" s="2124" t="n">
        <f aca="false">M57</f>
        <v>0</v>
      </c>
      <c r="T57" s="0" t="n">
        <v>0</v>
      </c>
      <c r="U57" s="1441" t="n">
        <f aca="false">S57-T57</f>
        <v>0</v>
      </c>
      <c r="V57" s="2001" t="e">
        <f aca="false">U57/T57*100</f>
        <v>#DIV/0!</v>
      </c>
      <c r="W57" s="1441" t="e">
        <f aca="false">IF(V57&gt;40,"FAULT",IF(V57&lt;-40,"CHECK","OK"))</f>
        <v>#DIV/0!</v>
      </c>
    </row>
    <row r="58" customFormat="false" ht="15.75" hidden="false" customHeight="false" outlineLevel="0" collapsed="false">
      <c r="A58" s="2016"/>
      <c r="B58" s="2017"/>
      <c r="C58" s="2125" t="n">
        <v>11</v>
      </c>
      <c r="D58" s="2443"/>
      <c r="E58" s="3143" t="s">
        <v>3939</v>
      </c>
      <c r="F58" s="2071" t="n">
        <v>1</v>
      </c>
      <c r="G58" s="2127" t="n">
        <v>9651.2</v>
      </c>
      <c r="H58" s="2127" t="n">
        <v>10067.8</v>
      </c>
      <c r="I58" s="2212" t="n">
        <f aca="false">H58-G58</f>
        <v>416.599999999999</v>
      </c>
      <c r="J58" s="2027" t="n">
        <v>4444</v>
      </c>
      <c r="K58" s="2024"/>
      <c r="L58" s="2128" t="n">
        <f aca="false">F58*I58*J58</f>
        <v>1851370.39999999</v>
      </c>
      <c r="M58" s="2128" t="n">
        <f aca="false">L58*$K$72/$L$72</f>
        <v>1927926.99293641</v>
      </c>
      <c r="N58" s="2129"/>
      <c r="O58" s="2121"/>
      <c r="P58" s="1512"/>
      <c r="Q58" s="1513"/>
      <c r="R58" s="0" t="n">
        <f aca="false">B58</f>
        <v>0</v>
      </c>
      <c r="S58" s="2124" t="n">
        <f aca="false">M58</f>
        <v>1927926.99293641</v>
      </c>
      <c r="T58" s="0" t="n">
        <v>4118977.4410309</v>
      </c>
      <c r="U58" s="1441" t="n">
        <f aca="false">S58-T58</f>
        <v>-2191050.44809449</v>
      </c>
      <c r="V58" s="2001" t="n">
        <f aca="false">U58/T58*100</f>
        <v>-53.1940385559897</v>
      </c>
      <c r="W58" s="1441" t="str">
        <f aca="false">IF(V58&gt;40,"FAULT",IF(V58&lt;-40,"CHECK","OK"))</f>
        <v>CHECK</v>
      </c>
    </row>
    <row r="59" customFormat="false" ht="15.75" hidden="false" customHeight="false" outlineLevel="0" collapsed="false">
      <c r="A59" s="2027" t="n">
        <v>7</v>
      </c>
      <c r="B59" s="2017" t="s">
        <v>3940</v>
      </c>
      <c r="C59" s="2125" t="n">
        <v>33</v>
      </c>
      <c r="D59" s="2443" t="s">
        <v>69</v>
      </c>
      <c r="E59" s="3143" t="s">
        <v>3941</v>
      </c>
      <c r="F59" s="2071" t="n">
        <v>1</v>
      </c>
      <c r="G59" s="2212" t="n">
        <v>374709</v>
      </c>
      <c r="H59" s="2212" t="n">
        <v>378209</v>
      </c>
      <c r="I59" s="2212" t="n">
        <f aca="false">H59-G59</f>
        <v>3500</v>
      </c>
      <c r="J59" s="2027" t="n">
        <v>2000</v>
      </c>
      <c r="K59" s="2024"/>
      <c r="L59" s="2128" t="n">
        <f aca="false">F59*I59*J59</f>
        <v>7000000</v>
      </c>
      <c r="M59" s="2128" t="n">
        <f aca="false">L59*$K$72/$L$72</f>
        <v>7289459.17605407</v>
      </c>
      <c r="N59" s="2129"/>
      <c r="O59" s="2121"/>
      <c r="P59" s="1512"/>
      <c r="Q59" s="1513"/>
      <c r="R59" s="0" t="str">
        <f aca="false">B59</f>
        <v>33 kV 20/28 MVA  Transformer-2</v>
      </c>
      <c r="S59" s="2124" t="n">
        <f aca="false">M59</f>
        <v>7289459.17605407</v>
      </c>
      <c r="T59" s="0" t="n">
        <v>6955998.22337419</v>
      </c>
      <c r="U59" s="1441" t="n">
        <f aca="false">S59-T59</f>
        <v>333460.952679877</v>
      </c>
      <c r="V59" s="2001" t="n">
        <f aca="false">U59/T59*100</f>
        <v>4.79386195872435</v>
      </c>
      <c r="W59" s="1441" t="str">
        <f aca="false">IF(V59&gt;40,"FAULT",IF(V59&lt;-40,"CHECK","OK"))</f>
        <v>OK</v>
      </c>
    </row>
    <row r="60" customFormat="false" ht="15" hidden="false" customHeight="true" outlineLevel="0" collapsed="false">
      <c r="A60" s="2027"/>
      <c r="B60" s="2118" t="s">
        <v>1151</v>
      </c>
      <c r="C60" s="2038"/>
      <c r="D60" s="2443"/>
      <c r="E60" s="2728"/>
      <c r="F60" s="2041"/>
      <c r="G60" s="2041"/>
      <c r="H60" s="2041" t="n">
        <v>0</v>
      </c>
      <c r="I60" s="2041"/>
      <c r="J60" s="2037" t="s">
        <v>475</v>
      </c>
      <c r="K60" s="2024"/>
      <c r="L60" s="2130" t="n">
        <f aca="false">SUM(L57:L59)</f>
        <v>8851370.39999999</v>
      </c>
      <c r="M60" s="2130" t="n">
        <f aca="false">SUM(M57:M59)</f>
        <v>9217386.16899047</v>
      </c>
      <c r="N60" s="2131"/>
      <c r="O60" s="3094"/>
      <c r="R60" s="0" t="str">
        <f aca="false">B60</f>
        <v>33 KV Feeders</v>
      </c>
      <c r="S60" s="2124" t="n">
        <f aca="false">M60</f>
        <v>9217386.16899047</v>
      </c>
      <c r="T60" s="0" t="n">
        <v>11074975.6644051</v>
      </c>
      <c r="U60" s="1441" t="n">
        <f aca="false">S60-T60</f>
        <v>-1857589.49541462</v>
      </c>
      <c r="V60" s="2001" t="n">
        <f aca="false">U60/T60*100</f>
        <v>-16.7728539700985</v>
      </c>
      <c r="W60" s="1441" t="str">
        <f aca="false">IF(V60&gt;40,"FAULT",IF(V60&lt;-40,"CHECK","OK"))</f>
        <v>OK</v>
      </c>
    </row>
    <row r="61" customFormat="false" ht="15.75" hidden="false" customHeight="true" outlineLevel="0" collapsed="false">
      <c r="A61" s="2132" t="n">
        <v>2</v>
      </c>
      <c r="B61" s="2017"/>
      <c r="C61" s="2125" t="n">
        <v>33</v>
      </c>
      <c r="D61" s="2443" t="s">
        <v>69</v>
      </c>
      <c r="E61" s="3143" t="s">
        <v>3942</v>
      </c>
      <c r="F61" s="2071" t="n">
        <v>1</v>
      </c>
      <c r="G61" s="2120" t="n">
        <v>0</v>
      </c>
      <c r="H61" s="2120" t="n">
        <v>0</v>
      </c>
      <c r="I61" s="2053" t="n">
        <f aca="false">H61-G61</f>
        <v>0</v>
      </c>
      <c r="J61" s="2027" t="n">
        <v>2000</v>
      </c>
      <c r="K61" s="2135"/>
      <c r="L61" s="2128" t="n">
        <f aca="false">F61*I61*J61</f>
        <v>0</v>
      </c>
      <c r="M61" s="2128" t="n">
        <f aca="false">L61*$K$72/$L$72</f>
        <v>0</v>
      </c>
      <c r="N61" s="2129"/>
      <c r="O61" s="2136" t="n">
        <f aca="false">M62+M69</f>
        <v>13365559.1309578</v>
      </c>
      <c r="P61" s="1512" t="s">
        <v>3943</v>
      </c>
      <c r="Q61" s="1513"/>
      <c r="R61" s="0" t="n">
        <f aca="false">B61</f>
        <v>0</v>
      </c>
      <c r="S61" s="2124" t="n">
        <f aca="false">M61</f>
        <v>0</v>
      </c>
      <c r="T61" s="0" t="n">
        <v>0</v>
      </c>
      <c r="U61" s="1441" t="n">
        <f aca="false">S61-T61</f>
        <v>0</v>
      </c>
      <c r="V61" s="2001" t="e">
        <f aca="false">U61/T61*100</f>
        <v>#DIV/0!</v>
      </c>
      <c r="W61" s="1441" t="e">
        <f aca="false">IF(V61&gt;40,"FAULT",IF(V61&lt;-40,"CHECK","OK"))</f>
        <v>#DIV/0!</v>
      </c>
    </row>
    <row r="62" customFormat="false" ht="15.75" hidden="false" customHeight="false" outlineLevel="0" collapsed="false">
      <c r="A62" s="2394"/>
      <c r="B62" s="2337" t="s">
        <v>3944</v>
      </c>
      <c r="C62" s="2395" t="n">
        <v>33</v>
      </c>
      <c r="D62" s="3144"/>
      <c r="E62" s="3145" t="s">
        <v>3945</v>
      </c>
      <c r="F62" s="2490" t="n">
        <v>1</v>
      </c>
      <c r="G62" s="2134" t="n">
        <v>2401.75</v>
      </c>
      <c r="H62" s="2134" t="n">
        <v>2425.39</v>
      </c>
      <c r="I62" s="2052" t="n">
        <f aca="false">H62-G62</f>
        <v>23.6399999999999</v>
      </c>
      <c r="J62" s="2398" t="n">
        <v>270000</v>
      </c>
      <c r="K62" s="2399" t="s">
        <v>348</v>
      </c>
      <c r="L62" s="2338" t="n">
        <f aca="false">8394300.00000004*0.768</f>
        <v>6446822.40000003</v>
      </c>
      <c r="M62" s="2338" t="n">
        <f aca="false">L62*$K$72/$L$72</f>
        <v>6713406.95715302</v>
      </c>
      <c r="N62" s="2129"/>
      <c r="O62" s="2136"/>
      <c r="P62" s="1512"/>
      <c r="Q62" s="1513"/>
      <c r="R62" s="0" t="str">
        <f aca="false">B62</f>
        <v>33kV Motijheel-1 Feeder</v>
      </c>
      <c r="S62" s="2124" t="n">
        <f aca="false">M62</f>
        <v>6713406.95715302</v>
      </c>
      <c r="T62" s="0" t="n">
        <v>6487859.54294114</v>
      </c>
      <c r="U62" s="1441" t="n">
        <f aca="false">S62-T62</f>
        <v>225547.41421188</v>
      </c>
      <c r="V62" s="2001" t="n">
        <f aca="false">U62/T62*100</f>
        <v>3.47645340838611</v>
      </c>
      <c r="W62" s="1441" t="str">
        <f aca="false">IF(V62&gt;40,"FAULT",IF(V62&lt;-40,"CHECK","OK"))</f>
        <v>OK</v>
      </c>
    </row>
    <row r="63" customFormat="false" ht="15.75" hidden="false" customHeight="false" outlineLevel="0" collapsed="false">
      <c r="A63" s="2394" t="n">
        <v>3</v>
      </c>
      <c r="B63" s="2337" t="s">
        <v>3946</v>
      </c>
      <c r="C63" s="2395" t="n">
        <v>33</v>
      </c>
      <c r="D63" s="3144" t="s">
        <v>69</v>
      </c>
      <c r="E63" s="3145" t="s">
        <v>3947</v>
      </c>
      <c r="F63" s="2490" t="n">
        <v>1</v>
      </c>
      <c r="G63" s="2134" t="n">
        <v>207821</v>
      </c>
      <c r="H63" s="2134" t="n">
        <v>207821</v>
      </c>
      <c r="I63" s="2052" t="n">
        <f aca="false">H63-G63</f>
        <v>0</v>
      </c>
      <c r="J63" s="2398" t="n">
        <v>2000</v>
      </c>
      <c r="K63" s="2024" t="s">
        <v>348</v>
      </c>
      <c r="L63" s="2237" t="n">
        <f aca="false">'NORTH-2'!$K$1179</f>
        <v>9372512</v>
      </c>
      <c r="M63" s="2338" t="n">
        <f aca="false">L63*$K$72/$L$72</f>
        <v>9760077.65729669</v>
      </c>
      <c r="N63" s="2129"/>
      <c r="O63" s="2136"/>
      <c r="P63" s="1512"/>
      <c r="Q63" s="1513"/>
      <c r="R63" s="0" t="str">
        <f aca="false">B63</f>
        <v>33kV Mugdapara Hospital-1 Feeder</v>
      </c>
      <c r="S63" s="2124" t="n">
        <f aca="false">M63</f>
        <v>9760077.65729669</v>
      </c>
      <c r="T63" s="0" t="n">
        <v>9571276.43503775</v>
      </c>
      <c r="U63" s="1441" t="n">
        <f aca="false">S63-T63</f>
        <v>188801.22225894</v>
      </c>
      <c r="V63" s="2001" t="n">
        <f aca="false">U63/T63*100</f>
        <v>1.97258143718211</v>
      </c>
      <c r="W63" s="1441" t="str">
        <f aca="false">IF(V63&gt;40,"FAULT",IF(V63&lt;-40,"CHECK","OK"))</f>
        <v>OK</v>
      </c>
    </row>
    <row r="64" customFormat="false" ht="15.75" hidden="false" customHeight="true" outlineLevel="0" collapsed="false">
      <c r="A64" s="2132"/>
      <c r="B64" s="2017"/>
      <c r="C64" s="2125" t="n">
        <v>33</v>
      </c>
      <c r="D64" s="2443"/>
      <c r="E64" s="3143" t="n">
        <v>38</v>
      </c>
      <c r="F64" s="2071" t="n">
        <v>1</v>
      </c>
      <c r="G64" s="2120" t="n">
        <v>252376832</v>
      </c>
      <c r="H64" s="2120" t="n">
        <v>252376832</v>
      </c>
      <c r="I64" s="2053" t="n">
        <f aca="false">H64-G64</f>
        <v>0</v>
      </c>
      <c r="J64" s="2027" t="n">
        <v>1</v>
      </c>
      <c r="K64" s="2138"/>
      <c r="L64" s="2128" t="n">
        <f aca="false">F64*I64*J64</f>
        <v>0</v>
      </c>
      <c r="M64" s="2128" t="n">
        <f aca="false">L64*$K$72/$L$72</f>
        <v>0</v>
      </c>
      <c r="N64" s="2129"/>
      <c r="O64" s="2136" t="n">
        <f aca="false">M63+M66</f>
        <v>19548779.9794264</v>
      </c>
      <c r="P64" s="1512" t="s">
        <v>3948</v>
      </c>
      <c r="Q64" s="1513"/>
      <c r="R64" s="0" t="n">
        <f aca="false">B64</f>
        <v>0</v>
      </c>
      <c r="S64" s="2124" t="n">
        <f aca="false">M64</f>
        <v>0</v>
      </c>
      <c r="T64" s="0" t="n">
        <v>0</v>
      </c>
      <c r="U64" s="1441" t="n">
        <f aca="false">S64-T64</f>
        <v>0</v>
      </c>
      <c r="V64" s="2001" t="e">
        <f aca="false">U64/T64*100</f>
        <v>#DIV/0!</v>
      </c>
      <c r="W64" s="1441" t="e">
        <f aca="false">IF(V64&gt;40,"FAULT",IF(V64&lt;-40,"CHECK","OK"))</f>
        <v>#DIV/0!</v>
      </c>
    </row>
    <row r="65" customFormat="false" ht="15.75" hidden="false" customHeight="false" outlineLevel="0" collapsed="false">
      <c r="A65" s="2394" t="n">
        <v>5</v>
      </c>
      <c r="B65" s="2337" t="s">
        <v>3949</v>
      </c>
      <c r="C65" s="2395" t="n">
        <v>33</v>
      </c>
      <c r="D65" s="3144" t="s">
        <v>69</v>
      </c>
      <c r="E65" s="3145" t="s">
        <v>3950</v>
      </c>
      <c r="F65" s="2490" t="n">
        <v>1</v>
      </c>
      <c r="G65" s="2134" t="n">
        <v>311310</v>
      </c>
      <c r="H65" s="2134" t="n">
        <v>311310</v>
      </c>
      <c r="I65" s="2052" t="n">
        <f aca="false">H65-G65</f>
        <v>0</v>
      </c>
      <c r="J65" s="2398" t="n">
        <v>2000</v>
      </c>
      <c r="K65" s="2401"/>
      <c r="L65" s="2338" t="n">
        <f aca="false">F65*I65*J65</f>
        <v>0</v>
      </c>
      <c r="M65" s="2338" t="n">
        <f aca="false">L65*$K$72/$L$72</f>
        <v>0</v>
      </c>
      <c r="N65" s="2129"/>
      <c r="O65" s="2136"/>
      <c r="P65" s="1512"/>
      <c r="Q65" s="1513"/>
      <c r="R65" s="0" t="str">
        <f aca="false">B65</f>
        <v>33kV Kazla-1 Feeder</v>
      </c>
      <c r="S65" s="2124" t="n">
        <f aca="false">M65</f>
        <v>0</v>
      </c>
      <c r="T65" s="0" t="n">
        <v>0</v>
      </c>
      <c r="U65" s="1441" t="n">
        <f aca="false">S65-T65</f>
        <v>0</v>
      </c>
      <c r="V65" s="2001" t="e">
        <f aca="false">U65/T65*100</f>
        <v>#DIV/0!</v>
      </c>
      <c r="W65" s="1441" t="e">
        <f aca="false">IF(V65&gt;40,"FAULT",IF(V65&lt;-40,"CHECK","OK"))</f>
        <v>#DIV/0!</v>
      </c>
    </row>
    <row r="66" customFormat="false" ht="15.75" hidden="false" customHeight="false" outlineLevel="0" collapsed="false">
      <c r="A66" s="2394" t="n">
        <v>6</v>
      </c>
      <c r="B66" s="2337" t="s">
        <v>3951</v>
      </c>
      <c r="C66" s="2395" t="n">
        <v>33</v>
      </c>
      <c r="D66" s="3144" t="s">
        <v>69</v>
      </c>
      <c r="E66" s="3145" t="s">
        <v>3952</v>
      </c>
      <c r="F66" s="2490" t="n">
        <v>1</v>
      </c>
      <c r="G66" s="2134" t="n">
        <v>288011</v>
      </c>
      <c r="H66" s="2134" t="n">
        <v>292711</v>
      </c>
      <c r="I66" s="2052" t="n">
        <f aca="false">H66-G66</f>
        <v>4700</v>
      </c>
      <c r="J66" s="2398" t="n">
        <v>2000</v>
      </c>
      <c r="K66" s="2399"/>
      <c r="L66" s="2338" t="n">
        <f aca="false">F66*I66*J66</f>
        <v>9400000</v>
      </c>
      <c r="M66" s="2338" t="n">
        <f aca="false">L66*$K$72/$L$72</f>
        <v>9788702.32212975</v>
      </c>
      <c r="N66" s="2129"/>
      <c r="O66" s="2136"/>
      <c r="P66" s="1512"/>
      <c r="Q66" s="1513"/>
      <c r="R66" s="0" t="str">
        <f aca="false">B66</f>
        <v>33kV Mugdapara Hospital-2 Feeder</v>
      </c>
      <c r="S66" s="2124" t="n">
        <f aca="false">M66</f>
        <v>9788702.32212975</v>
      </c>
      <c r="T66" s="0" t="n">
        <v>9375300.84620283</v>
      </c>
      <c r="U66" s="1441" t="n">
        <f aca="false">S66-T66</f>
        <v>413401.475926917</v>
      </c>
      <c r="V66" s="2001" t="n">
        <f aca="false">U66/T66*100</f>
        <v>4.40947424203835</v>
      </c>
      <c r="W66" s="1441" t="str">
        <f aca="false">IF(V66&gt;40,"FAULT",IF(V66&lt;-40,"CHECK","OK"))</f>
        <v>OK</v>
      </c>
    </row>
    <row r="67" customFormat="false" ht="15.75" hidden="false" customHeight="true" outlineLevel="0" collapsed="false">
      <c r="A67" s="2394" t="n">
        <v>9</v>
      </c>
      <c r="B67" s="2337" t="s">
        <v>3953</v>
      </c>
      <c r="C67" s="2395" t="n">
        <v>33</v>
      </c>
      <c r="D67" s="3144" t="s">
        <v>69</v>
      </c>
      <c r="E67" s="3145" t="s">
        <v>3954</v>
      </c>
      <c r="F67" s="2490" t="n">
        <v>1</v>
      </c>
      <c r="G67" s="2134" t="n">
        <v>263791</v>
      </c>
      <c r="H67" s="2134" t="n">
        <v>267046</v>
      </c>
      <c r="I67" s="2052" t="n">
        <f aca="false">H67-G67</f>
        <v>3255</v>
      </c>
      <c r="J67" s="2398" t="n">
        <v>2000</v>
      </c>
      <c r="K67" s="2401"/>
      <c r="L67" s="2338" t="n">
        <f aca="false">F67*I67*J67</f>
        <v>6510000</v>
      </c>
      <c r="M67" s="2338" t="n">
        <f aca="false">L67*$K$72/$L$72</f>
        <v>6779197.03373028</v>
      </c>
      <c r="N67" s="2129"/>
      <c r="O67" s="2136" t="n">
        <f aca="false">M65+M68</f>
        <v>0</v>
      </c>
      <c r="P67" s="1512" t="s">
        <v>3955</v>
      </c>
      <c r="Q67" s="1472"/>
      <c r="R67" s="0" t="str">
        <f aca="false">B67</f>
        <v>33kV  Khilgaon Feeder</v>
      </c>
      <c r="S67" s="2124" t="n">
        <f aca="false">M67</f>
        <v>6779197.03373028</v>
      </c>
      <c r="T67" s="0" t="n">
        <v>6321987.96863956</v>
      </c>
      <c r="U67" s="1441" t="n">
        <f aca="false">S67-T67</f>
        <v>457209.065090719</v>
      </c>
      <c r="V67" s="2001" t="n">
        <f aca="false">U67/T67*100</f>
        <v>7.23204579570097</v>
      </c>
      <c r="W67" s="1441" t="str">
        <f aca="false">IF(V67&gt;40,"FAULT",IF(V67&lt;-40,"CHECK","OK"))</f>
        <v>OK</v>
      </c>
    </row>
    <row r="68" customFormat="false" ht="15.75" hidden="false" customHeight="false" outlineLevel="0" collapsed="false">
      <c r="A68" s="2394" t="n">
        <v>10</v>
      </c>
      <c r="B68" s="2477" t="s">
        <v>3956</v>
      </c>
      <c r="C68" s="2395" t="n">
        <v>33</v>
      </c>
      <c r="D68" s="3144" t="s">
        <v>69</v>
      </c>
      <c r="E68" s="3145" t="s">
        <v>3957</v>
      </c>
      <c r="F68" s="2490" t="n">
        <v>1</v>
      </c>
      <c r="G68" s="2134" t="n">
        <v>525397</v>
      </c>
      <c r="H68" s="2134" t="n">
        <v>525397</v>
      </c>
      <c r="I68" s="2052" t="n">
        <f aca="false">H68-G68</f>
        <v>0</v>
      </c>
      <c r="J68" s="2398" t="n">
        <v>2000</v>
      </c>
      <c r="K68" s="2496"/>
      <c r="L68" s="2338" t="n">
        <f aca="false">F68*I68*J68</f>
        <v>0</v>
      </c>
      <c r="M68" s="2338" t="n">
        <f aca="false">L68*$K$72/$L$72</f>
        <v>0</v>
      </c>
      <c r="N68" s="2129"/>
      <c r="O68" s="2136"/>
      <c r="P68" s="1512"/>
      <c r="Q68" s="1472"/>
      <c r="R68" s="0" t="str">
        <f aca="false">B68</f>
        <v>33kV Kazla-2 Feeder</v>
      </c>
      <c r="S68" s="2124" t="n">
        <f aca="false">M68</f>
        <v>0</v>
      </c>
      <c r="T68" s="0" t="n">
        <v>0</v>
      </c>
      <c r="U68" s="1441" t="n">
        <f aca="false">S68-T68</f>
        <v>0</v>
      </c>
      <c r="V68" s="2001" t="e">
        <f aca="false">U68/T68*100</f>
        <v>#DIV/0!</v>
      </c>
      <c r="W68" s="1441" t="e">
        <f aca="false">IF(V68&gt;40,"FAULT",IF(V68&lt;-40,"CHECK","OK"))</f>
        <v>#DIV/0!</v>
      </c>
    </row>
    <row r="69" customFormat="false" ht="15.75" hidden="false" customHeight="true" outlineLevel="0" collapsed="false">
      <c r="A69" s="2394" t="n">
        <v>11</v>
      </c>
      <c r="B69" s="2337" t="s">
        <v>3958</v>
      </c>
      <c r="C69" s="2395" t="n">
        <v>33</v>
      </c>
      <c r="D69" s="3144" t="s">
        <v>69</v>
      </c>
      <c r="E69" s="3145" t="s">
        <v>3959</v>
      </c>
      <c r="F69" s="2490" t="n">
        <v>1</v>
      </c>
      <c r="G69" s="2134" t="n">
        <v>274454</v>
      </c>
      <c r="H69" s="2134" t="n">
        <v>277648</v>
      </c>
      <c r="I69" s="2052" t="n">
        <f aca="false">H69-G69</f>
        <v>3194</v>
      </c>
      <c r="J69" s="2398" t="n">
        <v>2000</v>
      </c>
      <c r="K69" s="3146"/>
      <c r="L69" s="2338" t="n">
        <f aca="false">F69*I69*J69</f>
        <v>6388000</v>
      </c>
      <c r="M69" s="2338" t="n">
        <f aca="false">L69*$K$72/$L$72</f>
        <v>6652152.17380477</v>
      </c>
      <c r="N69" s="2129"/>
      <c r="O69" s="2136" t="n">
        <f aca="false">M67</f>
        <v>6779197.03373028</v>
      </c>
      <c r="P69" s="1512" t="s">
        <v>2425</v>
      </c>
      <c r="Q69" s="1472"/>
      <c r="R69" s="0" t="str">
        <f aca="false">B69</f>
        <v>33kV Motijheel-2 Feeder</v>
      </c>
      <c r="S69" s="2124" t="n">
        <f aca="false">M69</f>
        <v>6652152.17380477</v>
      </c>
      <c r="T69" s="0" t="n">
        <v>5528971.96747943</v>
      </c>
      <c r="U69" s="1441" t="n">
        <f aca="false">S69-T69</f>
        <v>1123180.20632534</v>
      </c>
      <c r="V69" s="2001" t="n">
        <f aca="false">U69/T69*100</f>
        <v>20.3144492851784</v>
      </c>
      <c r="W69" s="1441" t="str">
        <f aca="false">IF(V69&gt;40,"FAULT",IF(V69&lt;-40,"CHECK","OK"))</f>
        <v>OK</v>
      </c>
    </row>
    <row r="70" customFormat="false" ht="15.75" hidden="false" customHeight="false" outlineLevel="0" collapsed="false">
      <c r="A70" s="2132" t="n">
        <v>12</v>
      </c>
      <c r="B70" s="2139" t="s">
        <v>3960</v>
      </c>
      <c r="C70" s="2125" t="n">
        <v>33</v>
      </c>
      <c r="D70" s="2443" t="s">
        <v>69</v>
      </c>
      <c r="E70" s="3143" t="n">
        <v>80379618</v>
      </c>
      <c r="F70" s="2071" t="n">
        <v>1</v>
      </c>
      <c r="G70" s="2134" t="n">
        <v>20118</v>
      </c>
      <c r="H70" s="2134" t="n">
        <v>20647</v>
      </c>
      <c r="I70" s="2053" t="n">
        <f aca="false">H70-G70</f>
        <v>529</v>
      </c>
      <c r="J70" s="2027" t="n">
        <v>2000</v>
      </c>
      <c r="K70" s="2140"/>
      <c r="L70" s="2128" t="n">
        <f aca="false">F70*I70*J70</f>
        <v>1058000</v>
      </c>
      <c r="M70" s="2128" t="n">
        <f aca="false">L70*$K$72/$L$72</f>
        <v>1101749.68689503</v>
      </c>
      <c r="N70" s="2129" t="s">
        <v>179</v>
      </c>
      <c r="O70" s="2136"/>
      <c r="P70" s="1512"/>
      <c r="Q70" s="1472"/>
      <c r="R70" s="0" t="str">
        <f aca="false">B70</f>
        <v>33kV Water Treatment Plant</v>
      </c>
      <c r="S70" s="2124" t="n">
        <f aca="false">M70</f>
        <v>1101749.68689503</v>
      </c>
      <c r="T70" s="0" t="n">
        <v>1155307.57529421</v>
      </c>
      <c r="U70" s="1441" t="n">
        <f aca="false">S70-T70</f>
        <v>-53557.8883991796</v>
      </c>
      <c r="V70" s="2001" t="n">
        <f aca="false">U70/T70*100</f>
        <v>-4.6358121027243</v>
      </c>
      <c r="W70" s="1441" t="str">
        <f aca="false">IF(V70&gt;40,"FAULT",IF(V70&lt;-40,"CHECK","OK"))</f>
        <v>OK</v>
      </c>
    </row>
    <row r="71" customFormat="false" ht="15.75" hidden="false" customHeight="false" outlineLevel="0" collapsed="false">
      <c r="A71" s="2132"/>
      <c r="B71" s="2142"/>
      <c r="C71" s="2143"/>
      <c r="D71" s="2143"/>
      <c r="E71" s="2932"/>
      <c r="F71" s="2145"/>
      <c r="G71" s="2145"/>
      <c r="H71" s="2145"/>
      <c r="I71" s="2145"/>
      <c r="J71" s="2037" t="s">
        <v>475</v>
      </c>
      <c r="K71" s="2024"/>
      <c r="L71" s="2130" t="n">
        <f aca="false">SUM(L61:L70)</f>
        <v>39175334.4</v>
      </c>
      <c r="M71" s="2130" t="n">
        <f aca="false">SUM(M61:M70)</f>
        <v>40795285.8310095</v>
      </c>
      <c r="N71" s="2131"/>
      <c r="O71" s="3105"/>
      <c r="R71" s="0" t="n">
        <f aca="false">B71</f>
        <v>0</v>
      </c>
      <c r="S71" s="2124" t="n">
        <f aca="false">M71</f>
        <v>40795285.8310095</v>
      </c>
      <c r="T71" s="0" t="n">
        <v>38440704.3355949</v>
      </c>
      <c r="U71" s="1441" t="n">
        <f aca="false">S71-T71</f>
        <v>2354581.49541461</v>
      </c>
      <c r="V71" s="2001" t="n">
        <f aca="false">U71/T71*100</f>
        <v>6.12522984713976</v>
      </c>
      <c r="W71" s="1441" t="str">
        <f aca="false">IF(V71&gt;40,"FAULT",IF(V71&lt;-40,"CHECK","OK"))</f>
        <v>OK</v>
      </c>
    </row>
    <row r="72" customFormat="false" ht="20.25" hidden="false" customHeight="true" outlineLevel="0" collapsed="false">
      <c r="A72" s="2132"/>
      <c r="B72" s="2142"/>
      <c r="C72" s="2143"/>
      <c r="D72" s="2143"/>
      <c r="E72" s="2932"/>
      <c r="F72" s="2145"/>
      <c r="G72" s="2145"/>
      <c r="H72" s="2145"/>
      <c r="I72" s="2146" t="s">
        <v>1187</v>
      </c>
      <c r="J72" s="2146"/>
      <c r="K72" s="2043" t="n">
        <f aca="false">K54*0.992</f>
        <v>50012672</v>
      </c>
      <c r="L72" s="2287" t="n">
        <f aca="false">L60+L71</f>
        <v>48026704.8</v>
      </c>
      <c r="M72" s="2287" t="n">
        <f aca="false">M71+M60</f>
        <v>50012672</v>
      </c>
      <c r="N72" s="3147" t="n">
        <f aca="false">(M72-L72)/L72*100</f>
        <v>4.13513108648666</v>
      </c>
      <c r="O72" s="2240"/>
    </row>
    <row r="73" customFormat="false" ht="15" hidden="false" customHeight="false" outlineLevel="0" collapsed="false">
      <c r="A73" s="2077"/>
      <c r="B73" s="2078"/>
      <c r="C73" s="2051"/>
      <c r="D73" s="2418"/>
      <c r="K73" s="2080"/>
      <c r="L73" s="2077"/>
      <c r="M73" s="2077"/>
      <c r="N73" s="2051"/>
      <c r="O73" s="2077"/>
    </row>
    <row r="74" customFormat="false" ht="15.75" hidden="false" customHeight="false" outlineLevel="0" collapsed="false">
      <c r="A74" s="2077"/>
      <c r="D74" s="2462"/>
      <c r="F74" s="2169" t="s">
        <v>1234</v>
      </c>
      <c r="G74" s="2169"/>
      <c r="H74" s="2169"/>
      <c r="I74" s="2170" t="s">
        <v>212</v>
      </c>
      <c r="J74" s="2077"/>
      <c r="L74" s="2077"/>
      <c r="M74" s="2077"/>
      <c r="N74" s="2051"/>
      <c r="O74" s="2077"/>
    </row>
    <row r="75" customFormat="false" ht="15.75" hidden="false" customHeight="false" outlineLevel="0" collapsed="false">
      <c r="A75" s="2077"/>
      <c r="D75" s="2462"/>
      <c r="F75" s="2129" t="s">
        <v>179</v>
      </c>
      <c r="G75" s="2017" t="s">
        <v>1367</v>
      </c>
      <c r="H75" s="2017"/>
      <c r="I75" s="2310" t="n">
        <f aca="false">M70</f>
        <v>1101749.68689503</v>
      </c>
      <c r="J75" s="2077"/>
      <c r="L75" s="2077"/>
      <c r="M75" s="2077"/>
      <c r="N75" s="2051"/>
      <c r="O75" s="2077"/>
    </row>
    <row r="76" customFormat="false" ht="15.75" hidden="false" customHeight="false" outlineLevel="0" collapsed="false">
      <c r="A76" s="2077"/>
      <c r="D76" s="2462"/>
      <c r="F76" s="2129"/>
      <c r="G76" s="2017"/>
      <c r="H76" s="2017"/>
      <c r="I76" s="2171"/>
      <c r="J76" s="2077"/>
      <c r="L76" s="2077"/>
      <c r="M76" s="2077"/>
      <c r="N76" s="2051"/>
      <c r="O76" s="2077"/>
    </row>
    <row r="77" customFormat="false" ht="15.75" hidden="false" customHeight="false" outlineLevel="0" collapsed="false">
      <c r="A77" s="2077"/>
      <c r="D77" s="2462"/>
      <c r="F77" s="2129"/>
      <c r="G77" s="2017"/>
      <c r="H77" s="2017"/>
      <c r="I77" s="2171"/>
      <c r="J77" s="2077"/>
      <c r="L77" s="2077"/>
      <c r="M77" s="2077"/>
      <c r="N77" s="2051"/>
      <c r="O77" s="2077"/>
    </row>
    <row r="78" customFormat="false" ht="15.75" hidden="false" customHeight="false" outlineLevel="0" collapsed="false">
      <c r="A78" s="2077"/>
      <c r="D78" s="2462"/>
      <c r="F78" s="2129"/>
      <c r="G78" s="2017"/>
      <c r="H78" s="2017"/>
      <c r="I78" s="2171"/>
      <c r="J78" s="2077"/>
      <c r="L78" s="2077"/>
      <c r="M78" s="2077"/>
      <c r="N78" s="2051"/>
      <c r="O78" s="2077"/>
    </row>
    <row r="79" customFormat="false" ht="15.75" hidden="false" customHeight="false" outlineLevel="0" collapsed="false">
      <c r="A79" s="2077"/>
      <c r="B79" s="2078"/>
      <c r="C79" s="2051"/>
      <c r="D79" s="2418"/>
      <c r="F79" s="2260"/>
      <c r="G79" s="2017"/>
      <c r="H79" s="2017"/>
      <c r="I79" s="2171"/>
      <c r="J79" s="2077"/>
      <c r="L79" s="2077"/>
      <c r="M79" s="2077"/>
      <c r="N79" s="2051"/>
      <c r="O79" s="2077"/>
    </row>
    <row r="80" customFormat="false" ht="15.75" hidden="false" customHeight="true" outlineLevel="0" collapsed="false">
      <c r="A80" s="2077"/>
      <c r="B80" s="2078"/>
      <c r="C80" s="2051"/>
      <c r="D80" s="2418"/>
      <c r="F80" s="2241" t="s">
        <v>1239</v>
      </c>
      <c r="G80" s="2241"/>
      <c r="H80" s="2241"/>
      <c r="I80" s="2242" t="n">
        <f aca="false">SUM(I75:I79)</f>
        <v>1101749.68689503</v>
      </c>
      <c r="J80" s="2130" t="n">
        <f aca="false">M70-I80</f>
        <v>0</v>
      </c>
      <c r="L80" s="2077"/>
      <c r="M80" s="2077"/>
      <c r="N80" s="2051"/>
      <c r="O80" s="2077"/>
    </row>
    <row r="81" customFormat="false" ht="15" hidden="false" customHeight="false" outlineLevel="0" collapsed="false">
      <c r="A81" s="2077"/>
      <c r="B81" s="2078"/>
      <c r="C81" s="2051"/>
      <c r="D81" s="2418"/>
      <c r="L81" s="2077"/>
      <c r="M81" s="2077"/>
      <c r="N81" s="2051"/>
      <c r="O81" s="2077"/>
    </row>
    <row r="82" customFormat="false" ht="15" hidden="false" customHeight="false" outlineLevel="0" collapsed="false">
      <c r="A82" s="2077"/>
      <c r="B82" s="2078"/>
      <c r="C82" s="2051"/>
      <c r="D82" s="2418"/>
      <c r="E82" s="3134"/>
      <c r="L82" s="2077"/>
      <c r="M82" s="2077"/>
      <c r="N82" s="2051"/>
      <c r="O82" s="2077"/>
    </row>
    <row r="83" customFormat="false" ht="15" hidden="false" customHeight="false" outlineLevel="0" collapsed="false">
      <c r="A83" s="2077"/>
      <c r="B83" s="2078"/>
      <c r="C83" s="2051"/>
      <c r="D83" s="2418"/>
      <c r="E83" s="3134"/>
      <c r="L83" s="2077"/>
      <c r="M83" s="2077"/>
      <c r="N83" s="2051"/>
      <c r="O83" s="2077"/>
    </row>
    <row r="84" customFormat="false" ht="15" hidden="false" customHeight="false" outlineLevel="0" collapsed="false">
      <c r="A84" s="2077"/>
      <c r="B84" s="2078"/>
      <c r="C84" s="2051"/>
      <c r="D84" s="2418"/>
      <c r="E84" s="3134"/>
      <c r="F84" s="2077"/>
      <c r="G84" s="2077"/>
      <c r="H84" s="2077"/>
      <c r="I84" s="2077"/>
      <c r="J84" s="2077"/>
      <c r="K84" s="2080"/>
      <c r="L84" s="2077"/>
      <c r="M84" s="2077"/>
      <c r="N84" s="2051"/>
      <c r="O84" s="2077"/>
    </row>
    <row r="85" customFormat="false" ht="45" hidden="false" customHeight="false" outlineLevel="0" collapsed="false">
      <c r="A85" s="2270" t="s">
        <v>3961</v>
      </c>
      <c r="B85" s="2270"/>
      <c r="C85" s="2270"/>
      <c r="D85" s="2270"/>
      <c r="E85" s="2270"/>
      <c r="F85" s="2270"/>
      <c r="G85" s="2270"/>
      <c r="H85" s="2270"/>
      <c r="I85" s="2270"/>
      <c r="J85" s="2270"/>
      <c r="K85" s="2270"/>
      <c r="L85" s="2270"/>
      <c r="M85" s="2270"/>
      <c r="N85" s="2270"/>
      <c r="O85" s="1989" t="str">
        <f aca="false">$O$6</f>
        <v>Month June-2023</v>
      </c>
      <c r="R85" s="1990" t="s">
        <v>1069</v>
      </c>
      <c r="S85" s="1991" t="str">
        <f aca="false">O85</f>
        <v>Month June-2023</v>
      </c>
      <c r="T85" s="1990" t="s">
        <v>1070</v>
      </c>
      <c r="U85" s="1990" t="s">
        <v>1071</v>
      </c>
      <c r="V85" s="1990" t="s">
        <v>2997</v>
      </c>
      <c r="W85" s="1990" t="s">
        <v>1073</v>
      </c>
    </row>
    <row r="86" customFormat="false" ht="15.75" hidden="false" customHeight="true" outlineLevel="0" collapsed="false">
      <c r="A86" s="1992" t="s">
        <v>794</v>
      </c>
      <c r="B86" s="1993" t="s">
        <v>1074</v>
      </c>
      <c r="C86" s="1994" t="s">
        <v>1075</v>
      </c>
      <c r="D86" s="1994"/>
      <c r="E86" s="1994"/>
      <c r="F86" s="1996" t="s">
        <v>45</v>
      </c>
      <c r="G86" s="1996" t="s">
        <v>1076</v>
      </c>
      <c r="H86" s="1996"/>
      <c r="I86" s="1996"/>
      <c r="J86" s="1996" t="s">
        <v>29</v>
      </c>
      <c r="K86" s="1996" t="s">
        <v>1077</v>
      </c>
      <c r="L86" s="1996"/>
      <c r="M86" s="1994" t="s">
        <v>1134</v>
      </c>
      <c r="N86" s="1993"/>
      <c r="O86" s="1997" t="s">
        <v>479</v>
      </c>
    </row>
    <row r="87" customFormat="false" ht="15.75" hidden="false" customHeight="false" outlineLevel="0" collapsed="false">
      <c r="A87" s="1992"/>
      <c r="B87" s="1993"/>
      <c r="C87" s="1998" t="s">
        <v>1079</v>
      </c>
      <c r="D87" s="1998"/>
      <c r="E87" s="3135" t="s">
        <v>1080</v>
      </c>
      <c r="F87" s="1996"/>
      <c r="G87" s="2249" t="n">
        <f aca="false">'NORTH-1'!$H$8</f>
        <v>44929</v>
      </c>
      <c r="H87" s="2249" t="n">
        <f aca="false">'NORTH-1'!$H$8</f>
        <v>44929</v>
      </c>
      <c r="I87" s="2000" t="s">
        <v>47</v>
      </c>
      <c r="J87" s="1996"/>
      <c r="K87" s="2000" t="s">
        <v>1081</v>
      </c>
      <c r="L87" s="2000" t="s">
        <v>1082</v>
      </c>
      <c r="M87" s="1994" t="s">
        <v>1083</v>
      </c>
      <c r="N87" s="1998" t="s">
        <v>741</v>
      </c>
      <c r="O87" s="1997"/>
      <c r="S87" s="1441" t="n">
        <v>15283200.0000001</v>
      </c>
      <c r="T87" s="1441" t="n">
        <v>15283200.0000001</v>
      </c>
      <c r="U87" s="1441" t="n">
        <f aca="false">S87-T87</f>
        <v>0</v>
      </c>
      <c r="V87" s="2001" t="n">
        <f aca="false">U87/T87*100</f>
        <v>0</v>
      </c>
      <c r="W87" s="1441" t="str">
        <f aca="false">IF(V87&gt;40,"FAULT",IF(V87&lt;-40,"CHECK","OK"))</f>
        <v>OK</v>
      </c>
    </row>
    <row r="88" customFormat="false" ht="15.75" hidden="false" customHeight="false" outlineLevel="0" collapsed="false">
      <c r="A88" s="2002" t="n">
        <v>1</v>
      </c>
      <c r="B88" s="2003" t="n">
        <v>2</v>
      </c>
      <c r="C88" s="2004" t="n">
        <v>4</v>
      </c>
      <c r="D88" s="2004"/>
      <c r="E88" s="3136" t="n">
        <v>5</v>
      </c>
      <c r="F88" s="2002" t="n">
        <v>7</v>
      </c>
      <c r="G88" s="2002" t="n">
        <v>9</v>
      </c>
      <c r="H88" s="2002" t="n">
        <v>9</v>
      </c>
      <c r="I88" s="2002" t="s">
        <v>1084</v>
      </c>
      <c r="J88" s="2002" t="n">
        <v>11</v>
      </c>
      <c r="K88" s="2002" t="s">
        <v>1085</v>
      </c>
      <c r="L88" s="2002" t="s">
        <v>1086</v>
      </c>
      <c r="M88" s="2002" t="n">
        <v>14</v>
      </c>
      <c r="N88" s="2006" t="n">
        <v>15</v>
      </c>
      <c r="O88" s="2002" t="n">
        <v>16</v>
      </c>
      <c r="U88" s="1441"/>
      <c r="V88" s="2001"/>
      <c r="W88" s="1441"/>
    </row>
    <row r="89" customFormat="false" ht="15.75" hidden="false" customHeight="false" outlineLevel="0" collapsed="false">
      <c r="A89" s="2132"/>
      <c r="B89" s="2008" t="s">
        <v>2287</v>
      </c>
      <c r="C89" s="2009"/>
      <c r="D89" s="2009"/>
      <c r="E89" s="3139"/>
      <c r="F89" s="2009"/>
      <c r="G89" s="2009"/>
      <c r="H89" s="2009"/>
      <c r="I89" s="2009"/>
      <c r="J89" s="2009"/>
      <c r="K89" s="2010"/>
      <c r="L89" s="2009"/>
      <c r="M89" s="2013"/>
      <c r="N89" s="2014"/>
      <c r="O89" s="2151"/>
      <c r="U89" s="1441"/>
      <c r="V89" s="2001"/>
      <c r="W89" s="1441"/>
    </row>
    <row r="90" customFormat="false" ht="15.75" hidden="false" customHeight="false" outlineLevel="0" collapsed="false">
      <c r="A90" s="2027" t="n">
        <v>8</v>
      </c>
      <c r="B90" s="2017" t="s">
        <v>3962</v>
      </c>
      <c r="C90" s="2152" t="n">
        <v>11</v>
      </c>
      <c r="D90" s="2470" t="s">
        <v>76</v>
      </c>
      <c r="E90" s="1070" t="n">
        <v>6604357</v>
      </c>
      <c r="F90" s="2476" t="n">
        <v>1</v>
      </c>
      <c r="G90" s="2022" t="n">
        <v>5335.14</v>
      </c>
      <c r="H90" s="2022" t="n">
        <v>5378.73</v>
      </c>
      <c r="I90" s="2212" t="n">
        <f aca="false">H90-G90</f>
        <v>43.5899999999992</v>
      </c>
      <c r="J90" s="2027" t="n">
        <v>160000</v>
      </c>
      <c r="K90" s="2214" t="n">
        <f aca="false">F90*I90*J90</f>
        <v>6974399.99999988</v>
      </c>
      <c r="L90" s="2128"/>
      <c r="M90" s="2128" t="n">
        <f aca="false">K90*$M$60/$K$92</f>
        <v>7283867.0374891</v>
      </c>
      <c r="N90" s="2131"/>
      <c r="O90" s="2151" t="n">
        <f aca="false">SUM(L83:L89)</f>
        <v>0</v>
      </c>
      <c r="U90" s="1441"/>
      <c r="V90" s="2001"/>
      <c r="W90" s="1441"/>
    </row>
    <row r="91" customFormat="false" ht="15.75" hidden="false" customHeight="false" outlineLevel="0" collapsed="false">
      <c r="A91" s="2027" t="n">
        <v>9</v>
      </c>
      <c r="B91" s="2017" t="s">
        <v>3963</v>
      </c>
      <c r="C91" s="2152" t="n">
        <v>11</v>
      </c>
      <c r="D91" s="2471" t="s">
        <v>76</v>
      </c>
      <c r="E91" s="1070" t="s">
        <v>3939</v>
      </c>
      <c r="F91" s="2476" t="n">
        <v>1</v>
      </c>
      <c r="G91" s="2022" t="n">
        <v>9651.2</v>
      </c>
      <c r="H91" s="2022" t="n">
        <v>10067.8</v>
      </c>
      <c r="I91" s="2212" t="n">
        <f aca="false">H91-G91</f>
        <v>416.599999999999</v>
      </c>
      <c r="J91" s="2027" t="n">
        <v>4444</v>
      </c>
      <c r="K91" s="2214" t="n">
        <f aca="false">F91*I91*J91</f>
        <v>1851370.39999999</v>
      </c>
      <c r="L91" s="2128"/>
      <c r="M91" s="2128" t="n">
        <f aca="false">K91*$M$60/$K$92</f>
        <v>1933519.13150138</v>
      </c>
      <c r="N91" s="2131"/>
      <c r="O91" s="2151" t="s">
        <v>3964</v>
      </c>
      <c r="U91" s="1441"/>
      <c r="V91" s="2001"/>
      <c r="W91" s="1441"/>
    </row>
    <row r="92" customFormat="false" ht="15.75" hidden="false" customHeight="false" outlineLevel="0" collapsed="false">
      <c r="A92" s="2132"/>
      <c r="B92" s="2142"/>
      <c r="C92" s="2143"/>
      <c r="D92" s="2143"/>
      <c r="E92" s="2932"/>
      <c r="F92" s="2145"/>
      <c r="G92" s="2145"/>
      <c r="H92" s="2145" t="n">
        <v>0</v>
      </c>
      <c r="I92" s="2145"/>
      <c r="J92" s="2142" t="s">
        <v>475</v>
      </c>
      <c r="K92" s="2121" t="n">
        <f aca="false">SUM(K90:K91)</f>
        <v>8825770.39999987</v>
      </c>
      <c r="L92" s="2130"/>
      <c r="M92" s="2130" t="n">
        <f aca="false">SUM(M90:M91)</f>
        <v>9217386.16899047</v>
      </c>
      <c r="N92" s="2131"/>
      <c r="O92" s="2151"/>
      <c r="U92" s="1441"/>
      <c r="V92" s="2001"/>
      <c r="W92" s="1441"/>
    </row>
    <row r="93" customFormat="false" ht="15.75" hidden="false" customHeight="false" outlineLevel="0" collapsed="false">
      <c r="A93" s="2016"/>
      <c r="B93" s="2058" t="s">
        <v>2293</v>
      </c>
      <c r="C93" s="2059"/>
      <c r="D93" s="2059"/>
      <c r="E93" s="3140"/>
      <c r="F93" s="2059"/>
      <c r="G93" s="2059"/>
      <c r="H93" s="2059" t="n">
        <v>0</v>
      </c>
      <c r="I93" s="2059"/>
      <c r="J93" s="2059"/>
      <c r="K93" s="2060"/>
      <c r="L93" s="2059"/>
      <c r="M93" s="2063"/>
      <c r="N93" s="2064"/>
      <c r="O93" s="2027"/>
      <c r="U93" s="1441"/>
      <c r="V93" s="2001"/>
      <c r="W93" s="1441"/>
    </row>
    <row r="94" customFormat="false" ht="25.5" hidden="false" customHeight="true" outlineLevel="0" collapsed="false">
      <c r="A94" s="2016" t="n">
        <v>1</v>
      </c>
      <c r="B94" s="2017" t="s">
        <v>3965</v>
      </c>
      <c r="C94" s="2152" t="n">
        <v>11</v>
      </c>
      <c r="D94" s="2579"/>
      <c r="E94" s="1070" t="s">
        <v>3966</v>
      </c>
      <c r="F94" s="2476" t="n">
        <v>1</v>
      </c>
      <c r="G94" s="2134" t="n">
        <v>72108037</v>
      </c>
      <c r="H94" s="2134" t="n">
        <v>73698434</v>
      </c>
      <c r="I94" s="2053" t="n">
        <f aca="false">H94-G94</f>
        <v>1590397</v>
      </c>
      <c r="J94" s="2027" t="n">
        <v>1</v>
      </c>
      <c r="K94" s="2135"/>
      <c r="L94" s="2128" t="n">
        <f aca="false">F94*I94*J94</f>
        <v>1590397</v>
      </c>
      <c r="M94" s="2128" t="n">
        <f aca="false">L94*$K$112/$L$112</f>
        <v>1653281.88792155</v>
      </c>
      <c r="N94" s="2154" t="s">
        <v>179</v>
      </c>
      <c r="O94" s="2155"/>
      <c r="R94" s="0" t="str">
        <f aca="false">B94</f>
        <v>11 kV Nearest Feeder</v>
      </c>
      <c r="S94" s="2160" t="n">
        <f aca="false">M94</f>
        <v>1653281.88792155</v>
      </c>
      <c r="T94" s="0" t="n">
        <v>1558145.63369183</v>
      </c>
      <c r="U94" s="1441" t="n">
        <f aca="false">S94-T94</f>
        <v>95136.2542297218</v>
      </c>
      <c r="V94" s="2001" t="n">
        <f aca="false">U94/T94*100</f>
        <v>6.1057357009889</v>
      </c>
      <c r="W94" s="1441" t="str">
        <f aca="false">IF(V94&gt;40,"FAULT",IF(V94&lt;-40,"CHECK","OK"))</f>
        <v>OK</v>
      </c>
    </row>
    <row r="95" customFormat="false" ht="25.5" hidden="false" customHeight="true" outlineLevel="0" collapsed="false">
      <c r="A95" s="2016" t="n">
        <v>2</v>
      </c>
      <c r="B95" s="2017" t="s">
        <v>3967</v>
      </c>
      <c r="C95" s="2152" t="n">
        <v>11</v>
      </c>
      <c r="D95" s="2580"/>
      <c r="E95" s="1070" t="s">
        <v>3968</v>
      </c>
      <c r="F95" s="2476" t="n">
        <v>1</v>
      </c>
      <c r="G95" s="2120" t="n">
        <v>0</v>
      </c>
      <c r="H95" s="2120" t="n">
        <v>0</v>
      </c>
      <c r="I95" s="2053" t="n">
        <f aca="false">H95-G95</f>
        <v>0</v>
      </c>
      <c r="J95" s="2027" t="n">
        <v>1</v>
      </c>
      <c r="K95" s="2135"/>
      <c r="L95" s="2128" t="n">
        <f aca="false">F95*I95*J95</f>
        <v>0</v>
      </c>
      <c r="M95" s="2128" t="n">
        <f aca="false">L95*$K$112/$L$112</f>
        <v>0</v>
      </c>
      <c r="N95" s="2154" t="s">
        <v>179</v>
      </c>
      <c r="O95" s="2155"/>
      <c r="R95" s="0" t="str">
        <f aca="false">B95</f>
        <v>11kV Spare</v>
      </c>
      <c r="S95" s="2160" t="n">
        <f aca="false">M95</f>
        <v>0</v>
      </c>
      <c r="T95" s="0" t="n">
        <v>0</v>
      </c>
      <c r="U95" s="1441" t="n">
        <f aca="false">S95-T95</f>
        <v>0</v>
      </c>
      <c r="V95" s="2001" t="e">
        <f aca="false">U95/T95*100</f>
        <v>#DIV/0!</v>
      </c>
      <c r="W95" s="1441" t="e">
        <f aca="false">IF(V95&gt;40,"FAULT",IF(V95&lt;-40,"CHECK","OK"))</f>
        <v>#DIV/0!</v>
      </c>
    </row>
    <row r="96" customFormat="false" ht="25.5" hidden="false" customHeight="true" outlineLevel="0" collapsed="false">
      <c r="A96" s="2016" t="n">
        <v>3</v>
      </c>
      <c r="B96" s="2017" t="s">
        <v>3969</v>
      </c>
      <c r="C96" s="2152" t="n">
        <v>11</v>
      </c>
      <c r="D96" s="2580"/>
      <c r="E96" s="1070" t="s">
        <v>3970</v>
      </c>
      <c r="F96" s="2476" t="n">
        <v>1</v>
      </c>
      <c r="G96" s="2134" t="n">
        <v>75407218</v>
      </c>
      <c r="H96" s="2134" t="n">
        <v>76283711</v>
      </c>
      <c r="I96" s="2053" t="n">
        <f aca="false">H96-G96</f>
        <v>876493</v>
      </c>
      <c r="J96" s="2027" t="n">
        <v>1</v>
      </c>
      <c r="K96" s="2135"/>
      <c r="L96" s="2128" t="n">
        <f aca="false">F96*I96*J96</f>
        <v>876493</v>
      </c>
      <c r="M96" s="2128" t="n">
        <f aca="false">L96*$K$112/$L$112</f>
        <v>911149.858676812</v>
      </c>
      <c r="N96" s="2154" t="s">
        <v>179</v>
      </c>
      <c r="O96" s="2155"/>
      <c r="R96" s="0" t="str">
        <f aca="false">B96</f>
        <v>11 kV City Palli Feeder</v>
      </c>
      <c r="S96" s="2160" t="n">
        <f aca="false">M96</f>
        <v>911149.858676812</v>
      </c>
      <c r="T96" s="0" t="n">
        <v>849393.055320288</v>
      </c>
      <c r="U96" s="1441" t="n">
        <f aca="false">S96-T96</f>
        <v>61756.8033565236</v>
      </c>
      <c r="V96" s="2001" t="n">
        <f aca="false">U96/T96*100</f>
        <v>7.27069793774526</v>
      </c>
      <c r="W96" s="1441" t="str">
        <f aca="false">IF(V96&gt;40,"FAULT",IF(V96&lt;-40,"CHECK","OK"))</f>
        <v>OK</v>
      </c>
    </row>
    <row r="97" customFormat="false" ht="25.5" hidden="false" customHeight="true" outlineLevel="0" collapsed="false">
      <c r="A97" s="2016" t="n">
        <v>4</v>
      </c>
      <c r="B97" s="2017" t="s">
        <v>3971</v>
      </c>
      <c r="C97" s="2152" t="n">
        <v>11</v>
      </c>
      <c r="D97" s="2580"/>
      <c r="E97" s="1070" t="s">
        <v>3972</v>
      </c>
      <c r="F97" s="2476" t="n">
        <v>1</v>
      </c>
      <c r="G97" s="2134" t="n">
        <v>10974303</v>
      </c>
      <c r="H97" s="2134" t="n">
        <v>12539189</v>
      </c>
      <c r="I97" s="2053" t="n">
        <f aca="false">H97-G97</f>
        <v>1564886</v>
      </c>
      <c r="J97" s="2027" t="n">
        <v>1</v>
      </c>
      <c r="K97" s="2135"/>
      <c r="L97" s="2128" t="n">
        <f aca="false">F97*I97*J97</f>
        <v>1564886</v>
      </c>
      <c r="M97" s="2128" t="n">
        <f aca="false">L97*$K$112/$L$112</f>
        <v>1626762.17350888</v>
      </c>
      <c r="N97" s="2154" t="s">
        <v>179</v>
      </c>
      <c r="O97" s="2155"/>
      <c r="R97" s="0" t="str">
        <f aca="false">B97</f>
        <v>11 kV R K Mission Road Feeder</v>
      </c>
      <c r="S97" s="2160" t="n">
        <f aca="false">M97</f>
        <v>1626762.17350888</v>
      </c>
      <c r="T97" s="0" t="n">
        <v>1502639.67042756</v>
      </c>
      <c r="U97" s="1441" t="n">
        <f aca="false">S97-T97</f>
        <v>124122.503081323</v>
      </c>
      <c r="V97" s="2001" t="n">
        <f aca="false">U97/T97*100</f>
        <v>8.26029723054002</v>
      </c>
      <c r="W97" s="1441" t="str">
        <f aca="false">IF(V97&gt;40,"FAULT",IF(V97&lt;-40,"CHECK","OK"))</f>
        <v>OK</v>
      </c>
    </row>
    <row r="98" customFormat="false" ht="25.5" hidden="false" customHeight="true" outlineLevel="0" collapsed="false">
      <c r="A98" s="2016" t="n">
        <v>5</v>
      </c>
      <c r="B98" s="2017" t="s">
        <v>3973</v>
      </c>
      <c r="C98" s="2152" t="n">
        <v>11</v>
      </c>
      <c r="D98" s="2580"/>
      <c r="E98" s="1070" t="s">
        <v>3974</v>
      </c>
      <c r="F98" s="2476" t="n">
        <v>1</v>
      </c>
      <c r="G98" s="2134" t="n">
        <v>23326754</v>
      </c>
      <c r="H98" s="2134" t="n">
        <v>25420957</v>
      </c>
      <c r="I98" s="2053" t="n">
        <f aca="false">H98-G98</f>
        <v>2094203</v>
      </c>
      <c r="J98" s="2027" t="n">
        <v>1</v>
      </c>
      <c r="K98" s="2135"/>
      <c r="L98" s="2128" t="n">
        <f aca="false">F98*I98*J98</f>
        <v>2094203</v>
      </c>
      <c r="M98" s="2128" t="n">
        <f aca="false">L98*$K$112/$L$112</f>
        <v>2177008.56423332</v>
      </c>
      <c r="N98" s="2154" t="s">
        <v>179</v>
      </c>
      <c r="O98" s="2155"/>
      <c r="R98" s="0" t="str">
        <f aca="false">B98</f>
        <v>11 kV Janapath Feeder</v>
      </c>
      <c r="S98" s="2160" t="n">
        <f aca="false">M98</f>
        <v>2177008.56423332</v>
      </c>
      <c r="T98" s="0" t="n">
        <v>2005205.52542806</v>
      </c>
      <c r="U98" s="1441" t="n">
        <f aca="false">S98-T98</f>
        <v>171803.03880526</v>
      </c>
      <c r="V98" s="2001" t="n">
        <f aca="false">U98/T98*100</f>
        <v>8.56785185491568</v>
      </c>
      <c r="W98" s="1441" t="str">
        <f aca="false">IF(V98&gt;40,"FAULT",IF(V98&lt;-40,"CHECK","OK"))</f>
        <v>OK</v>
      </c>
    </row>
    <row r="99" customFormat="false" ht="25.5" hidden="false" customHeight="true" outlineLevel="0" collapsed="false">
      <c r="A99" s="2016" t="n">
        <v>6</v>
      </c>
      <c r="B99" s="2017" t="s">
        <v>3975</v>
      </c>
      <c r="C99" s="2152" t="n">
        <v>11</v>
      </c>
      <c r="D99" s="2580"/>
      <c r="E99" s="1070" t="s">
        <v>3976</v>
      </c>
      <c r="F99" s="2476" t="n">
        <v>1</v>
      </c>
      <c r="G99" s="2134" t="n">
        <v>84442992</v>
      </c>
      <c r="H99" s="2134" t="n">
        <v>85288108</v>
      </c>
      <c r="I99" s="2053" t="n">
        <f aca="false">H99-G99</f>
        <v>845116</v>
      </c>
      <c r="J99" s="2027" t="n">
        <v>1</v>
      </c>
      <c r="K99" s="2135"/>
      <c r="L99" s="2128" t="n">
        <f aca="false">F99*I99*J99</f>
        <v>845116</v>
      </c>
      <c r="M99" s="2128" t="n">
        <f aca="false">L99*$K$112/$L$112</f>
        <v>878532.200445996</v>
      </c>
      <c r="N99" s="2154" t="s">
        <v>179</v>
      </c>
      <c r="O99" s="2155"/>
      <c r="R99" s="0" t="str">
        <f aca="false">B99</f>
        <v>11 kV Dhalpur Feeder</v>
      </c>
      <c r="S99" s="2160" t="n">
        <f aca="false">M99</f>
        <v>878532.200445996</v>
      </c>
      <c r="T99" s="0" t="n">
        <v>860069.602286182</v>
      </c>
      <c r="U99" s="1441" t="n">
        <f aca="false">S99-T99</f>
        <v>18462.5981598141</v>
      </c>
      <c r="V99" s="2001" t="n">
        <f aca="false">U99/T99*100</f>
        <v>2.14664000573187</v>
      </c>
      <c r="W99" s="1441" t="str">
        <f aca="false">IF(V99&gt;40,"FAULT",IF(V99&lt;-40,"CHECK","OK"))</f>
        <v>OK</v>
      </c>
    </row>
    <row r="100" customFormat="false" ht="25.5" hidden="false" customHeight="true" outlineLevel="0" collapsed="false">
      <c r="A100" s="2016" t="n">
        <v>7</v>
      </c>
      <c r="B100" s="2017" t="s">
        <v>3977</v>
      </c>
      <c r="C100" s="2152" t="n">
        <v>11</v>
      </c>
      <c r="D100" s="2580"/>
      <c r="E100" s="1070" t="s">
        <v>3978</v>
      </c>
      <c r="F100" s="2476" t="n">
        <v>1</v>
      </c>
      <c r="G100" s="2134" t="n">
        <v>1406.5</v>
      </c>
      <c r="H100" s="2134" t="n">
        <v>1406.5</v>
      </c>
      <c r="I100" s="2053" t="n">
        <f aca="false">H100-G100</f>
        <v>0</v>
      </c>
      <c r="J100" s="2027" t="n">
        <v>1000</v>
      </c>
      <c r="K100" s="2135"/>
      <c r="L100" s="2128" t="n">
        <f aca="false">F100*I100*J100</f>
        <v>0</v>
      </c>
      <c r="M100" s="2128" t="n">
        <f aca="false">L100*$K$112/$L$112</f>
        <v>0</v>
      </c>
      <c r="N100" s="2154" t="s">
        <v>179</v>
      </c>
      <c r="O100" s="2155"/>
      <c r="R100" s="0" t="str">
        <f aca="false">B100</f>
        <v>11kV WTP</v>
      </c>
      <c r="S100" s="2160" t="n">
        <f aca="false">M100</f>
        <v>0</v>
      </c>
      <c r="T100" s="0" t="n">
        <v>145877.572405283</v>
      </c>
      <c r="U100" s="1441" t="n">
        <f aca="false">S100-T100</f>
        <v>-145877.572405283</v>
      </c>
      <c r="V100" s="2001" t="n">
        <f aca="false">U100/T100*100</f>
        <v>-100</v>
      </c>
      <c r="W100" s="1441" t="str">
        <f aca="false">IF(V100&gt;40,"FAULT",IF(V100&lt;-40,"CHECK","OK"))</f>
        <v>CHECK</v>
      </c>
    </row>
    <row r="101" customFormat="false" ht="25.5" hidden="false" customHeight="true" outlineLevel="0" collapsed="false">
      <c r="A101" s="2016" t="n">
        <v>10</v>
      </c>
      <c r="B101" s="2017" t="s">
        <v>3979</v>
      </c>
      <c r="C101" s="2152" t="n">
        <v>11</v>
      </c>
      <c r="D101" s="2580"/>
      <c r="E101" s="1070" t="s">
        <v>3980</v>
      </c>
      <c r="F101" s="2476" t="n">
        <v>1</v>
      </c>
      <c r="G101" s="2134" t="n">
        <v>7628319</v>
      </c>
      <c r="H101" s="2134" t="n">
        <v>7638435</v>
      </c>
      <c r="I101" s="2053" t="n">
        <f aca="false">H101-G101</f>
        <v>10116</v>
      </c>
      <c r="J101" s="2027" t="n">
        <v>1</v>
      </c>
      <c r="K101" s="2135"/>
      <c r="L101" s="2128" t="n">
        <f aca="false">F101*I101*J101</f>
        <v>10116</v>
      </c>
      <c r="M101" s="2128" t="n">
        <f aca="false">L101*$K$112/$L$112</f>
        <v>10515.9903962435</v>
      </c>
      <c r="N101" s="2154" t="s">
        <v>179</v>
      </c>
      <c r="O101" s="2155"/>
      <c r="R101" s="0" t="str">
        <f aca="false">B101</f>
        <v>11kV Kamalapur Water pumping</v>
      </c>
      <c r="S101" s="2160" t="n">
        <f aca="false">M101</f>
        <v>10515.9903962435</v>
      </c>
      <c r="T101" s="0" t="n">
        <v>24456.8934882094</v>
      </c>
      <c r="U101" s="1441" t="n">
        <f aca="false">S101-T101</f>
        <v>-13940.9030919659</v>
      </c>
      <c r="V101" s="2001" t="n">
        <f aca="false">U101/T101*100</f>
        <v>-57.0019373011818</v>
      </c>
      <c r="W101" s="1441" t="str">
        <f aca="false">IF(V101&gt;40,"FAULT",IF(V101&lt;-40,"CHECK","OK"))</f>
        <v>CHECK</v>
      </c>
    </row>
    <row r="102" customFormat="false" ht="25.5" hidden="false" customHeight="true" outlineLevel="0" collapsed="false">
      <c r="A102" s="2016" t="n">
        <v>11</v>
      </c>
      <c r="B102" s="2017" t="s">
        <v>3981</v>
      </c>
      <c r="C102" s="2152" t="n">
        <v>11</v>
      </c>
      <c r="D102" s="2580"/>
      <c r="E102" s="1070" t="s">
        <v>3982</v>
      </c>
      <c r="F102" s="2476" t="n">
        <v>1</v>
      </c>
      <c r="G102" s="2134" t="n">
        <v>24448123</v>
      </c>
      <c r="H102" s="2134" t="n">
        <v>25380490</v>
      </c>
      <c r="I102" s="2053" t="n">
        <f aca="false">H102-G102</f>
        <v>932367</v>
      </c>
      <c r="J102" s="2027" t="n">
        <v>1</v>
      </c>
      <c r="K102" s="2135"/>
      <c r="L102" s="2128" t="n">
        <f aca="false">F102*I102*J102</f>
        <v>932367</v>
      </c>
      <c r="M102" s="2128" t="n">
        <f aca="false">L102*$K$112/$L$112</f>
        <v>969233.137383782</v>
      </c>
      <c r="N102" s="2154" t="s">
        <v>179</v>
      </c>
      <c r="O102" s="2155"/>
      <c r="R102" s="0" t="str">
        <f aca="false">B102</f>
        <v>11 kV Wasa Road Feeder</v>
      </c>
      <c r="S102" s="2160" t="n">
        <f aca="false">M102</f>
        <v>969233.137383782</v>
      </c>
      <c r="T102" s="0" t="n">
        <v>2040994.35787413</v>
      </c>
      <c r="U102" s="1441" t="n">
        <f aca="false">S102-T102</f>
        <v>-1071761.22049035</v>
      </c>
      <c r="V102" s="2001" t="n">
        <f aca="false">U102/T102*100</f>
        <v>-52.5117189254104</v>
      </c>
      <c r="W102" s="1441" t="str">
        <f aca="false">IF(V102&gt;40,"FAULT",IF(V102&lt;-40,"CHECK","OK"))</f>
        <v>CHECK</v>
      </c>
    </row>
    <row r="103" customFormat="false" ht="25.5" hidden="false" customHeight="true" outlineLevel="0" collapsed="false">
      <c r="A103" s="2016" t="n">
        <v>12</v>
      </c>
      <c r="B103" s="2017" t="s">
        <v>3983</v>
      </c>
      <c r="C103" s="2152" t="n">
        <v>11</v>
      </c>
      <c r="D103" s="2580"/>
      <c r="E103" s="1070" t="s">
        <v>3984</v>
      </c>
      <c r="F103" s="2476" t="n">
        <v>1</v>
      </c>
      <c r="G103" s="2134" t="n">
        <v>78965769</v>
      </c>
      <c r="H103" s="2134" t="n">
        <v>79907658</v>
      </c>
      <c r="I103" s="2053" t="n">
        <f aca="false">H103-G103</f>
        <v>941889</v>
      </c>
      <c r="J103" s="2027" t="n">
        <v>1</v>
      </c>
      <c r="K103" s="2135"/>
      <c r="L103" s="2128" t="n">
        <f aca="false">F103*I103*J103</f>
        <v>941889</v>
      </c>
      <c r="M103" s="2128" t="n">
        <f aca="false">L103*$K$112/$L$112</f>
        <v>979131.640799463</v>
      </c>
      <c r="N103" s="2154" t="s">
        <v>179</v>
      </c>
      <c r="O103" s="2155"/>
      <c r="R103" s="0" t="str">
        <f aca="false">B103</f>
        <v>11kV Sutikhalpar Feeder</v>
      </c>
      <c r="S103" s="2160" t="n">
        <f aca="false">M103</f>
        <v>979131.640799463</v>
      </c>
      <c r="T103" s="0" t="n">
        <v>2076315.05318308</v>
      </c>
      <c r="U103" s="1441" t="n">
        <f aca="false">S103-T103</f>
        <v>-1097183.41238362</v>
      </c>
      <c r="V103" s="2001" t="n">
        <f aca="false">U103/T103*100</f>
        <v>-52.8428193352251</v>
      </c>
      <c r="W103" s="1441" t="str">
        <f aca="false">IF(V103&gt;40,"FAULT",IF(V103&lt;-40,"CHECK","OK"))</f>
        <v>CHECK</v>
      </c>
    </row>
    <row r="104" customFormat="false" ht="25.5" hidden="false" customHeight="true" outlineLevel="0" collapsed="false">
      <c r="A104" s="2016" t="n">
        <v>13</v>
      </c>
      <c r="B104" s="2017" t="s">
        <v>3967</v>
      </c>
      <c r="C104" s="2152" t="n">
        <v>11</v>
      </c>
      <c r="D104" s="2580"/>
      <c r="E104" s="1070" t="s">
        <v>3985</v>
      </c>
      <c r="F104" s="2476" t="n">
        <v>1</v>
      </c>
      <c r="G104" s="2120" t="n">
        <v>0</v>
      </c>
      <c r="H104" s="2120" t="n">
        <v>0</v>
      </c>
      <c r="I104" s="2053" t="n">
        <f aca="false">H104-G104</f>
        <v>0</v>
      </c>
      <c r="J104" s="2027" t="n">
        <v>1</v>
      </c>
      <c r="K104" s="2135"/>
      <c r="L104" s="2128" t="n">
        <f aca="false">F104*I104*J104</f>
        <v>0</v>
      </c>
      <c r="M104" s="2128" t="n">
        <f aca="false">L104*$K$112/$L$112</f>
        <v>0</v>
      </c>
      <c r="N104" s="2154"/>
      <c r="O104" s="2155"/>
      <c r="R104" s="0" t="str">
        <f aca="false">B104</f>
        <v>11kV Spare</v>
      </c>
      <c r="S104" s="2160" t="n">
        <f aca="false">M104</f>
        <v>0</v>
      </c>
      <c r="T104" s="0" t="n">
        <v>0</v>
      </c>
      <c r="U104" s="1441" t="n">
        <f aca="false">S104-T104</f>
        <v>0</v>
      </c>
      <c r="V104" s="2001" t="e">
        <f aca="false">U104/T104*100</f>
        <v>#DIV/0!</v>
      </c>
      <c r="W104" s="1441" t="e">
        <f aca="false">IF(V104&gt;40,"FAULT",IF(V104&lt;-40,"CHECK","OK"))</f>
        <v>#DIV/0!</v>
      </c>
    </row>
    <row r="105" customFormat="false" ht="25.5" hidden="false" customHeight="true" outlineLevel="0" collapsed="false">
      <c r="A105" s="2016" t="n">
        <v>14</v>
      </c>
      <c r="B105" s="2017" t="s">
        <v>3967</v>
      </c>
      <c r="C105" s="2152" t="n">
        <v>11</v>
      </c>
      <c r="D105" s="2580"/>
      <c r="E105" s="1070" t="s">
        <v>3927</v>
      </c>
      <c r="F105" s="2476" t="n">
        <v>1</v>
      </c>
      <c r="G105" s="2120" t="n">
        <v>0</v>
      </c>
      <c r="H105" s="2120" t="n">
        <v>0</v>
      </c>
      <c r="I105" s="2053"/>
      <c r="J105" s="2027" t="n">
        <v>1</v>
      </c>
      <c r="K105" s="2135"/>
      <c r="L105" s="2128" t="n">
        <f aca="false">F105*I105*J105</f>
        <v>0</v>
      </c>
      <c r="M105" s="2128" t="n">
        <f aca="false">L105*$K$112/$L$112</f>
        <v>0</v>
      </c>
      <c r="N105" s="2154"/>
      <c r="O105" s="2155"/>
      <c r="R105" s="0" t="str">
        <f aca="false">B105</f>
        <v>11kV Spare</v>
      </c>
      <c r="S105" s="2160" t="n">
        <f aca="false">M105</f>
        <v>0</v>
      </c>
      <c r="T105" s="0" t="n">
        <v>0</v>
      </c>
      <c r="U105" s="1441" t="n">
        <f aca="false">S105-T105</f>
        <v>0</v>
      </c>
      <c r="V105" s="2001" t="e">
        <f aca="false">U105/T105*100</f>
        <v>#DIV/0!</v>
      </c>
      <c r="W105" s="1441" t="e">
        <f aca="false">IF(V105&gt;40,"FAULT",IF(V105&lt;-40,"CHECK","OK"))</f>
        <v>#DIV/0!</v>
      </c>
    </row>
    <row r="106" customFormat="false" ht="25.5" hidden="false" customHeight="true" outlineLevel="0" collapsed="false">
      <c r="A106" s="2016" t="n">
        <v>15</v>
      </c>
      <c r="B106" s="2017" t="s">
        <v>3967</v>
      </c>
      <c r="C106" s="2152" t="n">
        <v>11</v>
      </c>
      <c r="D106" s="2580"/>
      <c r="E106" s="1070" t="s">
        <v>3986</v>
      </c>
      <c r="F106" s="2476" t="n">
        <v>1</v>
      </c>
      <c r="G106" s="2120" t="n">
        <v>0</v>
      </c>
      <c r="H106" s="2120" t="n">
        <v>0</v>
      </c>
      <c r="I106" s="2053" t="n">
        <f aca="false">H106-G106</f>
        <v>0</v>
      </c>
      <c r="J106" s="2027" t="n">
        <v>1</v>
      </c>
      <c r="K106" s="2135"/>
      <c r="L106" s="2128" t="n">
        <f aca="false">F106*I106*J106</f>
        <v>0</v>
      </c>
      <c r="M106" s="2128" t="n">
        <f aca="false">L106*$K$112/$L$112</f>
        <v>0</v>
      </c>
      <c r="N106" s="2154"/>
      <c r="O106" s="2155"/>
      <c r="R106" s="0" t="str">
        <f aca="false">B106</f>
        <v>11kV Spare</v>
      </c>
      <c r="S106" s="2160" t="n">
        <f aca="false">M106</f>
        <v>0</v>
      </c>
      <c r="T106" s="0" t="n">
        <v>0</v>
      </c>
      <c r="U106" s="1441" t="n">
        <f aca="false">S106-T106</f>
        <v>0</v>
      </c>
      <c r="V106" s="2001" t="e">
        <f aca="false">U106/T106*100</f>
        <v>#DIV/0!</v>
      </c>
      <c r="W106" s="1441" t="e">
        <f aca="false">IF(V106&gt;40,"FAULT",IF(V106&lt;-40,"CHECK","OK"))</f>
        <v>#DIV/0!</v>
      </c>
    </row>
    <row r="107" customFormat="false" ht="25.5" hidden="false" customHeight="true" outlineLevel="0" collapsed="false">
      <c r="A107" s="2016" t="n">
        <v>16</v>
      </c>
      <c r="B107" s="2017" t="s">
        <v>3967</v>
      </c>
      <c r="C107" s="2152" t="n">
        <v>11</v>
      </c>
      <c r="D107" s="2580"/>
      <c r="E107" s="1070" t="s">
        <v>3987</v>
      </c>
      <c r="F107" s="2476" t="n">
        <v>1</v>
      </c>
      <c r="G107" s="2120" t="n">
        <v>0</v>
      </c>
      <c r="H107" s="2120" t="n">
        <v>0</v>
      </c>
      <c r="I107" s="2053" t="n">
        <f aca="false">H107-G107</f>
        <v>0</v>
      </c>
      <c r="J107" s="2027" t="n">
        <v>1</v>
      </c>
      <c r="K107" s="2135"/>
      <c r="L107" s="2128" t="n">
        <f aca="false">F107*I107*J107</f>
        <v>0</v>
      </c>
      <c r="M107" s="2128" t="n">
        <f aca="false">L107*$K$112/$L$112</f>
        <v>0</v>
      </c>
      <c r="N107" s="2154"/>
      <c r="O107" s="2155"/>
      <c r="R107" s="0" t="str">
        <f aca="false">B107</f>
        <v>11kV Spare</v>
      </c>
      <c r="S107" s="2160" t="n">
        <f aca="false">M107</f>
        <v>0</v>
      </c>
      <c r="T107" s="0" t="n">
        <v>0</v>
      </c>
      <c r="U107" s="1441" t="n">
        <f aca="false">S107-T107</f>
        <v>0</v>
      </c>
      <c r="V107" s="2001" t="e">
        <f aca="false">U107/T107*100</f>
        <v>#DIV/0!</v>
      </c>
      <c r="W107" s="1441" t="e">
        <f aca="false">IF(V107&gt;40,"FAULT",IF(V107&lt;-40,"CHECK","OK"))</f>
        <v>#DIV/0!</v>
      </c>
    </row>
    <row r="108" customFormat="false" ht="25.5" hidden="false" customHeight="true" outlineLevel="0" collapsed="false">
      <c r="A108" s="2016" t="n">
        <v>17</v>
      </c>
      <c r="B108" s="2139" t="s">
        <v>3967</v>
      </c>
      <c r="C108" s="2152" t="n">
        <v>11</v>
      </c>
      <c r="D108" s="2580"/>
      <c r="E108" s="1070" t="s">
        <v>3927</v>
      </c>
      <c r="F108" s="2476" t="n">
        <v>1</v>
      </c>
      <c r="G108" s="2120" t="n">
        <v>0</v>
      </c>
      <c r="H108" s="2120" t="n">
        <v>0</v>
      </c>
      <c r="I108" s="2053" t="n">
        <f aca="false">H108-G108</f>
        <v>0</v>
      </c>
      <c r="J108" s="2027" t="n">
        <v>1</v>
      </c>
      <c r="K108" s="2135"/>
      <c r="L108" s="2128" t="n">
        <f aca="false">F108*I108*J108</f>
        <v>0</v>
      </c>
      <c r="M108" s="2128" t="n">
        <f aca="false">L108*$K$112/$L$112</f>
        <v>0</v>
      </c>
      <c r="N108" s="2154"/>
      <c r="O108" s="2155"/>
      <c r="R108" s="0" t="str">
        <f aca="false">B108</f>
        <v>11kV Spare</v>
      </c>
      <c r="S108" s="2160" t="n">
        <f aca="false">M108</f>
        <v>0</v>
      </c>
      <c r="T108" s="0" t="n">
        <v>0</v>
      </c>
      <c r="U108" s="1441" t="n">
        <f aca="false">S108-T108</f>
        <v>0</v>
      </c>
      <c r="V108" s="2001" t="e">
        <f aca="false">U108/T108*100</f>
        <v>#DIV/0!</v>
      </c>
      <c r="W108" s="1441" t="e">
        <f aca="false">IF(V108&gt;40,"FAULT",IF(V108&lt;-40,"CHECK","OK"))</f>
        <v>#DIV/0!</v>
      </c>
    </row>
    <row r="109" customFormat="false" ht="25.5" hidden="false" customHeight="true" outlineLevel="0" collapsed="false">
      <c r="A109" s="2016"/>
      <c r="B109" s="3148" t="str">
        <f aca="false">'PDB Bill AMR'!B121</f>
        <v>Axuxilary -1</v>
      </c>
      <c r="C109" s="2259" t="n">
        <v>0.415</v>
      </c>
      <c r="D109" s="2580"/>
      <c r="E109" s="3149" t="str">
        <f aca="false">'PDB Bill AMR'!F121</f>
        <v>AH14044078</v>
      </c>
      <c r="F109" s="2476" t="n">
        <v>1</v>
      </c>
      <c r="G109" s="2406" t="n">
        <f aca="false">'PDB Bill AMR'!J121</f>
        <v>391339</v>
      </c>
      <c r="H109" s="2406" t="n">
        <f aca="false">'PDB Bill AMR'!K121</f>
        <v>397817.5</v>
      </c>
      <c r="I109" s="2182" t="n">
        <f aca="false">'PDB Bill AMR'!L121</f>
        <v>6478.5</v>
      </c>
      <c r="J109" s="2178" t="n">
        <f aca="false">'PDB Bill AMR'!I121</f>
        <v>1</v>
      </c>
      <c r="K109" s="2135"/>
      <c r="L109" s="2186" t="n">
        <f aca="false">I109</f>
        <v>6478.5</v>
      </c>
      <c r="M109" s="2186" t="n">
        <f aca="false">L109*$K$112/$L$112</f>
        <v>6734.66229557763</v>
      </c>
      <c r="N109" s="2154" t="s">
        <v>179</v>
      </c>
      <c r="O109" s="2155"/>
      <c r="R109" s="0" t="str">
        <f aca="false">B109</f>
        <v>Axuxilary -1</v>
      </c>
      <c r="S109" s="2160" t="n">
        <f aca="false">M109</f>
        <v>6734.66229557763</v>
      </c>
      <c r="T109" s="0" t="n">
        <v>7064.94445901526</v>
      </c>
      <c r="U109" s="1441" t="n">
        <f aca="false">S109-T109</f>
        <v>-330.28216343763</v>
      </c>
      <c r="V109" s="2001" t="n">
        <f aca="false">U109/T109*100</f>
        <v>-4.67494352367019</v>
      </c>
      <c r="W109" s="1441" t="str">
        <f aca="false">IF(V109&gt;40,"FAULT",IF(V109&lt;-40,"CHECK","OK"))</f>
        <v>OK</v>
      </c>
    </row>
    <row r="110" customFormat="false" ht="25.5" hidden="false" customHeight="true" outlineLevel="0" collapsed="false">
      <c r="A110" s="2016"/>
      <c r="B110" s="3148" t="str">
        <f aca="false">'PDB Bill AMR'!B122</f>
        <v>Axuxilary -2</v>
      </c>
      <c r="C110" s="2259" t="n">
        <v>0.415</v>
      </c>
      <c r="D110" s="2580"/>
      <c r="E110" s="3149" t="str">
        <f aca="false">'PDB Bill AMR'!F122</f>
        <v>AH14044072</v>
      </c>
      <c r="F110" s="2476" t="n">
        <v>1</v>
      </c>
      <c r="G110" s="2406" t="n">
        <f aca="false">'PDB Bill AMR'!J122</f>
        <v>364399.6</v>
      </c>
      <c r="H110" s="2406" t="n">
        <f aca="false">'PDB Bill AMR'!K122</f>
        <v>369244.1</v>
      </c>
      <c r="I110" s="2182" t="n">
        <f aca="false">'PDB Bill AMR'!L122</f>
        <v>4844.5</v>
      </c>
      <c r="J110" s="2178" t="n">
        <f aca="false">'PDB Bill AMR'!I122</f>
        <v>1</v>
      </c>
      <c r="K110" s="2135"/>
      <c r="L110" s="2186" t="n">
        <f aca="false">I110</f>
        <v>4844.5</v>
      </c>
      <c r="M110" s="2186" t="n">
        <f aca="false">L110*$K$112/$L$112</f>
        <v>5036.05332884554</v>
      </c>
      <c r="N110" s="2154" t="s">
        <v>179</v>
      </c>
      <c r="O110" s="2155"/>
      <c r="R110" s="0" t="str">
        <f aca="false">B110</f>
        <v>Axuxilary -2</v>
      </c>
      <c r="S110" s="2160" t="n">
        <f aca="false">M110</f>
        <v>5036.05332884554</v>
      </c>
      <c r="T110" s="0" t="n">
        <v>4813.35584145546</v>
      </c>
      <c r="U110" s="1441" t="n">
        <f aca="false">S110-T110</f>
        <v>222.697487390084</v>
      </c>
      <c r="V110" s="2001" t="n">
        <f aca="false">U110/T110*100</f>
        <v>4.6266574657141</v>
      </c>
      <c r="W110" s="1441" t="str">
        <f aca="false">IF(V110&gt;40,"FAULT",IF(V110&lt;-40,"CHECK","OK"))</f>
        <v>OK</v>
      </c>
    </row>
    <row r="111" customFormat="false" ht="25.5" hidden="false" customHeight="true" outlineLevel="0" collapsed="false">
      <c r="A111" s="2055" t="n">
        <v>13</v>
      </c>
      <c r="B111" s="2017" t="s">
        <v>2281</v>
      </c>
      <c r="C111" s="2259" t="n">
        <v>0.415</v>
      </c>
      <c r="D111" s="2581"/>
      <c r="E111" s="1070" t="n">
        <v>6603506</v>
      </c>
      <c r="F111" s="2476" t="n">
        <v>1</v>
      </c>
      <c r="G111" s="2120" t="n">
        <v>0</v>
      </c>
      <c r="H111" s="2120" t="n">
        <v>0</v>
      </c>
      <c r="I111" s="2053"/>
      <c r="J111" s="2027" t="n">
        <v>1</v>
      </c>
      <c r="K111" s="2140"/>
      <c r="L111" s="2128" t="n">
        <f aca="false">J111*I111*F111</f>
        <v>0</v>
      </c>
      <c r="M111" s="2128" t="n">
        <f aca="false">L111*$K$112/$L$112</f>
        <v>0</v>
      </c>
      <c r="N111" s="2154" t="s">
        <v>179</v>
      </c>
      <c r="O111" s="2167"/>
      <c r="R111" s="0" t="str">
        <f aca="false">B111</f>
        <v>AT-1</v>
      </c>
      <c r="S111" s="2160" t="n">
        <f aca="false">M111</f>
        <v>0</v>
      </c>
      <c r="T111" s="0" t="n">
        <v>0</v>
      </c>
      <c r="U111" s="1441" t="n">
        <f aca="false">S111-T111</f>
        <v>0</v>
      </c>
      <c r="V111" s="2001" t="e">
        <f aca="false">U111/T111*100</f>
        <v>#DIV/0!</v>
      </c>
      <c r="W111" s="1441" t="e">
        <f aca="false">IF(V111&gt;40,"FAULT",IF(V111&lt;-40,"CHECK","OK"))</f>
        <v>#DIV/0!</v>
      </c>
    </row>
    <row r="112" customFormat="false" ht="20.25" hidden="false" customHeight="false" outlineLevel="0" collapsed="false">
      <c r="A112" s="2132"/>
      <c r="B112" s="2142"/>
      <c r="C112" s="2143"/>
      <c r="D112" s="2143"/>
      <c r="E112" s="2932"/>
      <c r="F112" s="2145"/>
      <c r="G112" s="2145"/>
      <c r="H112" s="2145"/>
      <c r="I112" s="2145"/>
      <c r="J112" s="2142" t="s">
        <v>475</v>
      </c>
      <c r="K112" s="2121" t="n">
        <f aca="false">M92</f>
        <v>9217386.16899047</v>
      </c>
      <c r="L112" s="2130" t="n">
        <f aca="false">SUM(L94:L111)</f>
        <v>8866790</v>
      </c>
      <c r="M112" s="2130" t="n">
        <f aca="false">SUM(M94:M111)</f>
        <v>9217386.16899047</v>
      </c>
      <c r="N112" s="2166" t="n">
        <f aca="false">(M112-L112)/L112*100</f>
        <v>3.95403713170688</v>
      </c>
      <c r="O112" s="2167"/>
    </row>
    <row r="113" customFormat="false" ht="15" hidden="false" customHeight="false" outlineLevel="0" collapsed="false">
      <c r="D113" s="2462"/>
      <c r="K113" s="1441"/>
    </row>
    <row r="114" customFormat="false" ht="15.75" hidden="false" customHeight="false" outlineLevel="0" collapsed="false">
      <c r="A114" s="2077"/>
      <c r="B114" s="2078"/>
      <c r="C114" s="2051"/>
      <c r="D114" s="2418"/>
      <c r="F114" s="2169" t="s">
        <v>1234</v>
      </c>
      <c r="G114" s="2169"/>
      <c r="H114" s="2169"/>
      <c r="I114" s="2170" t="s">
        <v>212</v>
      </c>
      <c r="J114" s="2501"/>
      <c r="L114" s="2077"/>
      <c r="M114" s="2077"/>
      <c r="N114" s="2051"/>
      <c r="O114" s="2077"/>
    </row>
    <row r="115" customFormat="false" ht="15.75" hidden="false" customHeight="false" outlineLevel="0" collapsed="false">
      <c r="A115" s="2077"/>
      <c r="B115" s="2078"/>
      <c r="C115" s="2051"/>
      <c r="D115" s="2418"/>
      <c r="F115" s="2129" t="s">
        <v>179</v>
      </c>
      <c r="G115" s="2017" t="s">
        <v>1367</v>
      </c>
      <c r="H115" s="2017"/>
      <c r="I115" s="2310" t="n">
        <f aca="false">SUM(M94:M103,M111)+M109+M110</f>
        <v>9217386.16899047</v>
      </c>
      <c r="J115" s="2077"/>
      <c r="L115" s="2077"/>
      <c r="M115" s="2077"/>
      <c r="N115" s="2051"/>
      <c r="O115" s="2077" t="s">
        <v>122</v>
      </c>
    </row>
    <row r="116" customFormat="false" ht="15.75" hidden="false" customHeight="false" outlineLevel="0" collapsed="false">
      <c r="A116" s="2077"/>
      <c r="B116" s="2078"/>
      <c r="C116" s="2051"/>
      <c r="D116" s="2418"/>
      <c r="F116" s="2129"/>
      <c r="G116" s="2017"/>
      <c r="H116" s="2017"/>
      <c r="I116" s="2171"/>
      <c r="J116" s="2077"/>
      <c r="L116" s="2077"/>
      <c r="M116" s="2077"/>
      <c r="N116" s="2051"/>
      <c r="O116" s="2077"/>
    </row>
    <row r="117" customFormat="false" ht="15.75" hidden="false" customHeight="false" outlineLevel="0" collapsed="false">
      <c r="A117" s="2077"/>
      <c r="B117" s="2078"/>
      <c r="C117" s="2051"/>
      <c r="D117" s="2418"/>
      <c r="F117" s="2129"/>
      <c r="G117" s="2017"/>
      <c r="H117" s="2017"/>
      <c r="I117" s="2171"/>
      <c r="J117" s="2077"/>
      <c r="L117" s="2077"/>
      <c r="M117" s="2077"/>
      <c r="N117" s="2051"/>
      <c r="O117" s="2077"/>
    </row>
    <row r="118" customFormat="false" ht="15.75" hidden="false" customHeight="false" outlineLevel="0" collapsed="false">
      <c r="A118" s="2077"/>
      <c r="B118" s="2078"/>
      <c r="C118" s="2051"/>
      <c r="D118" s="2418"/>
      <c r="E118" s="3134"/>
      <c r="F118" s="2129"/>
      <c r="G118" s="2017"/>
      <c r="H118" s="2017"/>
      <c r="I118" s="2171"/>
      <c r="J118" s="2077"/>
      <c r="L118" s="2077"/>
      <c r="M118" s="2077"/>
      <c r="N118" s="2051"/>
      <c r="O118" s="2077"/>
    </row>
    <row r="119" customFormat="false" ht="15.75" hidden="false" customHeight="false" outlineLevel="0" collapsed="false">
      <c r="A119" s="2077"/>
      <c r="B119" s="2078"/>
      <c r="C119" s="2051"/>
      <c r="D119" s="2418"/>
      <c r="F119" s="2260"/>
      <c r="G119" s="2017"/>
      <c r="H119" s="2017"/>
      <c r="I119" s="2171"/>
      <c r="J119" s="2077"/>
      <c r="L119" s="2077"/>
      <c r="M119" s="2077"/>
      <c r="N119" s="2051"/>
      <c r="O119" s="2077"/>
    </row>
    <row r="120" customFormat="false" ht="15.75" hidden="false" customHeight="true" outlineLevel="0" collapsed="false">
      <c r="A120" s="2077"/>
      <c r="B120" s="2078"/>
      <c r="C120" s="2051"/>
      <c r="D120" s="2418"/>
      <c r="F120" s="2241" t="s">
        <v>1239</v>
      </c>
      <c r="G120" s="2241"/>
      <c r="H120" s="2241"/>
      <c r="I120" s="2242" t="n">
        <f aca="false">SUM(I115:I119)</f>
        <v>9217386.16899047</v>
      </c>
      <c r="J120" s="2130" t="n">
        <f aca="false">I120-M112</f>
        <v>0</v>
      </c>
      <c r="L120" s="2077"/>
      <c r="M120" s="2077"/>
      <c r="N120" s="2051"/>
      <c r="O120" s="2077"/>
    </row>
    <row r="121" customFormat="false" ht="15" hidden="false" customHeight="false" outlineLevel="0" collapsed="false">
      <c r="A121" s="2077"/>
      <c r="B121" s="2078"/>
      <c r="C121" s="2051"/>
      <c r="D121" s="2418"/>
      <c r="F121" s="2103"/>
      <c r="G121" s="2077"/>
      <c r="H121" s="2077"/>
      <c r="I121" s="2077"/>
      <c r="J121" s="2077"/>
      <c r="L121" s="2077"/>
      <c r="M121" s="2077"/>
      <c r="N121" s="2051"/>
      <c r="O121" s="2077"/>
    </row>
    <row r="122" customFormat="false" ht="15" hidden="false" customHeight="false" outlineLevel="0" collapsed="false">
      <c r="A122" s="2077"/>
      <c r="B122" s="2078"/>
      <c r="C122" s="2051"/>
      <c r="D122" s="2418"/>
      <c r="E122" s="2684"/>
      <c r="L122" s="2077"/>
      <c r="M122" s="2077"/>
      <c r="N122" s="2051"/>
      <c r="O122" s="2077"/>
    </row>
    <row r="123" customFormat="false" ht="15" hidden="false" customHeight="false" outlineLevel="0" collapsed="false">
      <c r="A123" s="2077"/>
      <c r="B123" s="2078"/>
      <c r="C123" s="2051"/>
      <c r="D123" s="2418"/>
      <c r="E123" s="3134"/>
      <c r="F123" s="2077"/>
      <c r="G123" s="2077"/>
      <c r="H123" s="2077"/>
      <c r="I123" s="2077"/>
      <c r="J123" s="2077"/>
      <c r="K123" s="2080"/>
      <c r="L123" s="2077"/>
      <c r="M123" s="2077"/>
      <c r="N123" s="2051"/>
      <c r="O123" s="2077"/>
    </row>
    <row r="124" customFormat="false" ht="15" hidden="false" customHeight="false" outlineLevel="0" collapsed="false">
      <c r="A124" s="2077"/>
      <c r="B124" s="2078"/>
      <c r="C124" s="2051"/>
      <c r="D124" s="2418"/>
      <c r="E124" s="3134"/>
      <c r="F124" s="2077"/>
      <c r="G124" s="2077"/>
      <c r="H124" s="2077"/>
      <c r="I124" s="2077"/>
      <c r="J124" s="2077"/>
      <c r="K124" s="2080"/>
      <c r="L124" s="2077"/>
      <c r="M124" s="2077"/>
      <c r="N124" s="2051"/>
      <c r="O124" s="2077"/>
    </row>
    <row r="125" customFormat="false" ht="15" hidden="false" customHeight="false" outlineLevel="0" collapsed="false">
      <c r="A125" s="2077"/>
      <c r="B125" s="2051"/>
      <c r="C125" s="2051"/>
      <c r="D125" s="2418"/>
      <c r="E125" s="3134"/>
      <c r="F125" s="2077"/>
      <c r="G125" s="2077"/>
      <c r="H125" s="2077"/>
      <c r="I125" s="2077"/>
      <c r="J125" s="2077"/>
      <c r="K125" s="2080"/>
      <c r="L125" s="2077"/>
      <c r="M125" s="2077"/>
      <c r="N125" s="2051"/>
      <c r="O125" s="2077"/>
    </row>
    <row r="126" customFormat="false" ht="15" hidden="false" customHeight="false" outlineLevel="0" collapsed="false">
      <c r="A126" s="2077"/>
      <c r="B126" s="2051"/>
      <c r="C126" s="2051"/>
      <c r="D126" s="2418"/>
      <c r="E126" s="3134"/>
      <c r="F126" s="2077"/>
      <c r="G126" s="2077"/>
      <c r="H126" s="2077"/>
      <c r="I126" s="2077"/>
      <c r="J126" s="2077"/>
      <c r="K126" s="2080"/>
      <c r="L126" s="2077"/>
      <c r="M126" s="2077"/>
      <c r="N126" s="2051"/>
      <c r="O126" s="2077"/>
    </row>
    <row r="127" customFormat="false" ht="15" hidden="false" customHeight="false" outlineLevel="0" collapsed="false">
      <c r="A127" s="2077"/>
      <c r="B127" s="2078"/>
      <c r="C127" s="2051"/>
      <c r="D127" s="2418"/>
      <c r="E127" s="3134"/>
      <c r="F127" s="2077"/>
      <c r="G127" s="2077"/>
      <c r="H127" s="2077"/>
      <c r="I127" s="2077"/>
      <c r="J127" s="2077"/>
      <c r="K127" s="2080"/>
      <c r="L127" s="2077"/>
      <c r="M127" s="2077"/>
      <c r="N127" s="2051"/>
      <c r="O127" s="2077"/>
    </row>
    <row r="128" customFormat="false" ht="15" hidden="false" customHeight="false" outlineLevel="0" collapsed="false">
      <c r="A128" s="2077"/>
      <c r="B128" s="2078"/>
      <c r="C128" s="2051"/>
      <c r="D128" s="2418"/>
      <c r="E128" s="3134"/>
      <c r="F128" s="2077"/>
      <c r="G128" s="2077"/>
      <c r="H128" s="2077"/>
      <c r="I128" s="2077"/>
      <c r="J128" s="2077"/>
      <c r="K128" s="2080"/>
      <c r="L128" s="2077"/>
      <c r="M128" s="2077"/>
      <c r="N128" s="2051"/>
      <c r="O128" s="2077"/>
    </row>
    <row r="129" customFormat="false" ht="15" hidden="false" customHeight="false" outlineLevel="0" collapsed="false">
      <c r="A129" s="2077"/>
      <c r="B129" s="2078"/>
      <c r="C129" s="2051"/>
      <c r="D129" s="2418"/>
      <c r="E129" s="3134"/>
      <c r="F129" s="2077"/>
      <c r="G129" s="2077"/>
      <c r="H129" s="2077"/>
      <c r="I129" s="2077"/>
      <c r="J129" s="2077"/>
      <c r="K129" s="2080"/>
      <c r="L129" s="2077"/>
      <c r="M129" s="2077"/>
      <c r="N129" s="2051"/>
      <c r="O129" s="2077"/>
    </row>
    <row r="130" customFormat="false" ht="25.5" hidden="false" customHeight="false" outlineLevel="0" collapsed="false">
      <c r="A130" s="2174"/>
      <c r="B130" s="2175"/>
      <c r="C130" s="2175"/>
      <c r="D130" s="2175"/>
      <c r="E130" s="2175"/>
      <c r="F130" s="2175"/>
      <c r="G130" s="2175"/>
      <c r="H130" s="2175"/>
      <c r="I130" s="2175"/>
      <c r="J130" s="2175"/>
      <c r="K130" s="2175"/>
      <c r="L130" s="2175"/>
      <c r="M130" s="2175"/>
      <c r="N130" s="2051"/>
      <c r="O130" s="2077"/>
    </row>
    <row r="131" customFormat="false" ht="15" hidden="false" customHeight="false" outlineLevel="0" collapsed="false">
      <c r="A131" s="2077"/>
      <c r="B131" s="2078"/>
      <c r="C131" s="2051"/>
      <c r="D131" s="2418"/>
      <c r="E131" s="3134"/>
      <c r="F131" s="2077"/>
      <c r="G131" s="2077"/>
      <c r="H131" s="2077"/>
      <c r="I131" s="2077"/>
      <c r="J131" s="2077"/>
      <c r="K131" s="2080"/>
      <c r="L131" s="2077"/>
      <c r="M131" s="2077"/>
      <c r="N131" s="2051"/>
      <c r="O131" s="2077"/>
    </row>
    <row r="132" customFormat="false" ht="15" hidden="false" customHeight="false" outlineLevel="0" collapsed="false">
      <c r="A132" s="2077"/>
      <c r="B132" s="2078"/>
      <c r="C132" s="2051"/>
      <c r="D132" s="2418"/>
      <c r="E132" s="3134"/>
      <c r="F132" s="2077"/>
      <c r="G132" s="2077"/>
      <c r="H132" s="2077"/>
      <c r="I132" s="2077"/>
      <c r="J132" s="2077"/>
      <c r="K132" s="2080"/>
      <c r="L132" s="2077"/>
      <c r="M132" s="2077"/>
      <c r="N132" s="2051"/>
      <c r="O132" s="2077"/>
    </row>
    <row r="133" customFormat="false" ht="45" hidden="false" customHeight="false" outlineLevel="0" collapsed="false">
      <c r="A133" s="2270" t="s">
        <v>3988</v>
      </c>
      <c r="B133" s="2270"/>
      <c r="C133" s="2270"/>
      <c r="D133" s="2270"/>
      <c r="E133" s="2270"/>
      <c r="F133" s="2270"/>
      <c r="G133" s="2270"/>
      <c r="H133" s="2270"/>
      <c r="I133" s="2270"/>
      <c r="J133" s="2270"/>
      <c r="K133" s="2270"/>
      <c r="L133" s="2270"/>
      <c r="M133" s="2270"/>
      <c r="N133" s="2270"/>
      <c r="O133" s="1989" t="str">
        <f aca="false">$O$6</f>
        <v>Month June-2023</v>
      </c>
      <c r="R133" s="1990" t="s">
        <v>1069</v>
      </c>
      <c r="S133" s="1991" t="str">
        <f aca="false">O133</f>
        <v>Month June-2023</v>
      </c>
      <c r="T133" s="1990" t="s">
        <v>1070</v>
      </c>
      <c r="U133" s="1990" t="s">
        <v>1071</v>
      </c>
      <c r="V133" s="1990" t="s">
        <v>2997</v>
      </c>
      <c r="W133" s="1990" t="s">
        <v>1073</v>
      </c>
    </row>
    <row r="134" customFormat="false" ht="15.75" hidden="false" customHeight="true" outlineLevel="0" collapsed="false">
      <c r="A134" s="1992" t="s">
        <v>794</v>
      </c>
      <c r="B134" s="1993" t="s">
        <v>1074</v>
      </c>
      <c r="C134" s="1994" t="s">
        <v>1075</v>
      </c>
      <c r="D134" s="1994"/>
      <c r="E134" s="1994"/>
      <c r="F134" s="1996" t="s">
        <v>45</v>
      </c>
      <c r="G134" s="1996" t="s">
        <v>1076</v>
      </c>
      <c r="H134" s="1996"/>
      <c r="I134" s="1996"/>
      <c r="J134" s="1996" t="s">
        <v>29</v>
      </c>
      <c r="K134" s="1996" t="s">
        <v>1077</v>
      </c>
      <c r="L134" s="1996"/>
      <c r="M134" s="1994" t="s">
        <v>1134</v>
      </c>
      <c r="N134" s="1993"/>
      <c r="O134" s="1997" t="s">
        <v>479</v>
      </c>
    </row>
    <row r="135" customFormat="false" ht="15.75" hidden="false" customHeight="false" outlineLevel="0" collapsed="false">
      <c r="A135" s="1992"/>
      <c r="B135" s="1993"/>
      <c r="C135" s="1998" t="s">
        <v>1079</v>
      </c>
      <c r="D135" s="1998"/>
      <c r="E135" s="3135" t="s">
        <v>1080</v>
      </c>
      <c r="F135" s="1996"/>
      <c r="G135" s="2249" t="n">
        <f aca="false">'NORTH-1'!$H$8</f>
        <v>44929</v>
      </c>
      <c r="H135" s="2249" t="n">
        <f aca="false">'NORTH-1'!$H$8</f>
        <v>44929</v>
      </c>
      <c r="I135" s="2000" t="s">
        <v>47</v>
      </c>
      <c r="J135" s="1996"/>
      <c r="K135" s="2000" t="s">
        <v>1081</v>
      </c>
      <c r="L135" s="2000" t="s">
        <v>1082</v>
      </c>
      <c r="M135" s="1994" t="s">
        <v>1083</v>
      </c>
      <c r="N135" s="1998" t="s">
        <v>741</v>
      </c>
      <c r="O135" s="1997"/>
      <c r="S135" s="1441" t="n">
        <v>15283200.0000001</v>
      </c>
      <c r="T135" s="1441" t="n">
        <v>15283200.0000001</v>
      </c>
      <c r="U135" s="1441" t="n">
        <f aca="false">S135-T135</f>
        <v>0</v>
      </c>
      <c r="V135" s="2001" t="n">
        <f aca="false">U135/T135*100</f>
        <v>0</v>
      </c>
      <c r="W135" s="1441" t="str">
        <f aca="false">IF(V135&gt;40,"FAULT",IF(V135&lt;-40,"CHECK","OK"))</f>
        <v>OK</v>
      </c>
    </row>
    <row r="136" customFormat="false" ht="15.75" hidden="false" customHeight="false" outlineLevel="0" collapsed="false">
      <c r="A136" s="2002" t="n">
        <v>1</v>
      </c>
      <c r="B136" s="2003" t="n">
        <v>2</v>
      </c>
      <c r="C136" s="2004" t="n">
        <v>4</v>
      </c>
      <c r="D136" s="2004"/>
      <c r="E136" s="3136" t="n">
        <v>5</v>
      </c>
      <c r="F136" s="2002" t="n">
        <v>7</v>
      </c>
      <c r="G136" s="2002" t="n">
        <v>9</v>
      </c>
      <c r="H136" s="2002" t="n">
        <v>9</v>
      </c>
      <c r="I136" s="2002" t="s">
        <v>1084</v>
      </c>
      <c r="J136" s="2002" t="n">
        <v>11</v>
      </c>
      <c r="K136" s="2002" t="s">
        <v>1085</v>
      </c>
      <c r="L136" s="2002" t="s">
        <v>1086</v>
      </c>
      <c r="M136" s="2002" t="n">
        <v>14</v>
      </c>
      <c r="N136" s="2006" t="n">
        <v>15</v>
      </c>
      <c r="O136" s="2002" t="n">
        <v>16</v>
      </c>
    </row>
    <row r="137" customFormat="false" ht="15.75" hidden="false" customHeight="false" outlineLevel="0" collapsed="false">
      <c r="A137" s="2016"/>
      <c r="B137" s="2008" t="s">
        <v>3989</v>
      </c>
      <c r="C137" s="2009"/>
      <c r="D137" s="2009"/>
      <c r="E137" s="3139"/>
      <c r="F137" s="2009"/>
      <c r="G137" s="2009"/>
      <c r="H137" s="2009"/>
      <c r="I137" s="2009"/>
      <c r="J137" s="2009"/>
      <c r="K137" s="2010"/>
      <c r="L137" s="2009"/>
      <c r="M137" s="2013"/>
      <c r="N137" s="2014"/>
      <c r="O137" s="2027"/>
    </row>
    <row r="138" customFormat="false" ht="15.75" hidden="false" customHeight="false" outlineLevel="0" collapsed="false">
      <c r="A138" s="2176" t="n">
        <f aca="false">A62</f>
        <v>0</v>
      </c>
      <c r="B138" s="2177" t="str">
        <f aca="false">B62</f>
        <v>33kV Motijheel-1 Feeder</v>
      </c>
      <c r="C138" s="2178" t="n">
        <f aca="false">C62</f>
        <v>33</v>
      </c>
      <c r="D138" s="2311" t="n">
        <f aca="false">D62</f>
        <v>0</v>
      </c>
      <c r="E138" s="3149" t="str">
        <f aca="false">E62</f>
        <v>DHK86054</v>
      </c>
      <c r="F138" s="2509" t="n">
        <f aca="false">F62</f>
        <v>1</v>
      </c>
      <c r="G138" s="2181" t="n">
        <f aca="false">G62</f>
        <v>2401.75</v>
      </c>
      <c r="H138" s="2181" t="n">
        <f aca="false">H62</f>
        <v>2425.39</v>
      </c>
      <c r="I138" s="2181" t="n">
        <f aca="false">I62</f>
        <v>23.6399999999999</v>
      </c>
      <c r="J138" s="2178" t="n">
        <f aca="false">J62</f>
        <v>270000</v>
      </c>
      <c r="K138" s="2184" t="str">
        <f aca="false">K62</f>
        <v>Estimated</v>
      </c>
      <c r="L138" s="2186" t="n">
        <f aca="false">L62</f>
        <v>6446822.40000003</v>
      </c>
      <c r="M138" s="2186" t="n">
        <f aca="false">M62</f>
        <v>6713406.95715302</v>
      </c>
      <c r="N138" s="2129"/>
      <c r="O138" s="2187"/>
    </row>
    <row r="139" customFormat="false" ht="15.75" hidden="false" customHeight="false" outlineLevel="0" collapsed="false">
      <c r="A139" s="2188" t="n">
        <f aca="false">A69</f>
        <v>11</v>
      </c>
      <c r="B139" s="2177" t="str">
        <f aca="false">B69</f>
        <v>33kV Motijheel-2 Feeder</v>
      </c>
      <c r="C139" s="2178" t="n">
        <f aca="false">C69</f>
        <v>33</v>
      </c>
      <c r="D139" s="2313" t="str">
        <f aca="false">D69</f>
        <v>Digital</v>
      </c>
      <c r="E139" s="3149" t="str">
        <f aca="false">E69</f>
        <v>ABB03914</v>
      </c>
      <c r="F139" s="2509" t="n">
        <f aca="false">F69</f>
        <v>1</v>
      </c>
      <c r="G139" s="2181" t="n">
        <f aca="false">G69</f>
        <v>274454</v>
      </c>
      <c r="H139" s="2181" t="n">
        <f aca="false">H69</f>
        <v>277648</v>
      </c>
      <c r="I139" s="2181" t="n">
        <f aca="false">I69</f>
        <v>3194</v>
      </c>
      <c r="J139" s="2178" t="n">
        <f aca="false">J69</f>
        <v>2000</v>
      </c>
      <c r="K139" s="2184" t="n">
        <f aca="false">K69</f>
        <v>0</v>
      </c>
      <c r="L139" s="2186" t="n">
        <f aca="false">L69</f>
        <v>6388000</v>
      </c>
      <c r="M139" s="2186" t="n">
        <f aca="false">M69</f>
        <v>6652152.17380477</v>
      </c>
      <c r="N139" s="2129"/>
      <c r="O139" s="2027"/>
    </row>
    <row r="140" customFormat="false" ht="15.75" hidden="false" customHeight="false" outlineLevel="0" collapsed="false">
      <c r="A140" s="2016"/>
      <c r="B140" s="2189"/>
      <c r="C140" s="2190"/>
      <c r="D140" s="2191"/>
      <c r="E140" s="3150"/>
      <c r="F140" s="2511"/>
      <c r="G140" s="2193"/>
      <c r="H140" s="2193"/>
      <c r="I140" s="2193"/>
      <c r="J140" s="2142" t="s">
        <v>475</v>
      </c>
      <c r="K140" s="2130" t="n">
        <f aca="false">SUM(K138:K139)</f>
        <v>0</v>
      </c>
      <c r="L140" s="2130" t="n">
        <f aca="false">SUM(L138:L139)</f>
        <v>12834822.4</v>
      </c>
      <c r="M140" s="2130" t="n">
        <f aca="false">SUM(M138:M139)</f>
        <v>13365559.1309578</v>
      </c>
      <c r="N140" s="2194"/>
      <c r="O140" s="2027"/>
    </row>
    <row r="141" customFormat="false" ht="15.75" hidden="false" customHeight="false" outlineLevel="0" collapsed="false">
      <c r="A141" s="2027"/>
      <c r="B141" s="2008" t="s">
        <v>3990</v>
      </c>
      <c r="C141" s="2009"/>
      <c r="D141" s="2009"/>
      <c r="E141" s="3139"/>
      <c r="F141" s="2009"/>
      <c r="G141" s="2009"/>
      <c r="H141" s="2009"/>
      <c r="I141" s="2009"/>
      <c r="J141" s="2195"/>
      <c r="K141" s="2196"/>
      <c r="L141" s="2197"/>
      <c r="M141" s="2197"/>
      <c r="N141" s="2014"/>
      <c r="O141" s="2151"/>
    </row>
    <row r="142" customFormat="false" ht="15.75" hidden="false" customHeight="true" outlineLevel="0" collapsed="false">
      <c r="A142" s="2027" t="n">
        <v>3</v>
      </c>
      <c r="B142" s="2017" t="s">
        <v>3991</v>
      </c>
      <c r="C142" s="2018" t="n">
        <v>33</v>
      </c>
      <c r="D142" s="2381" t="s">
        <v>76</v>
      </c>
      <c r="E142" s="1070" t="s">
        <v>3945</v>
      </c>
      <c r="F142" s="2071" t="n">
        <v>1</v>
      </c>
      <c r="G142" s="2212" t="n">
        <v>2401.75</v>
      </c>
      <c r="H142" s="2212" t="n">
        <v>2425.39</v>
      </c>
      <c r="I142" s="2053" t="n">
        <f aca="false">H142-G142</f>
        <v>23.6399999999999</v>
      </c>
      <c r="J142" s="2027" t="n">
        <v>270000</v>
      </c>
      <c r="K142" s="2024" t="n">
        <f aca="false">F142*I142*J142</f>
        <v>6382799.99999997</v>
      </c>
      <c r="L142" s="2128"/>
      <c r="M142" s="2128"/>
      <c r="N142" s="2129"/>
      <c r="O142" s="1989" t="s">
        <v>3992</v>
      </c>
    </row>
    <row r="143" customFormat="false" ht="15.75" hidden="false" customHeight="false" outlineLevel="0" collapsed="false">
      <c r="A143" s="2027" t="n">
        <v>6</v>
      </c>
      <c r="B143" s="2017" t="s">
        <v>3993</v>
      </c>
      <c r="C143" s="2018" t="n">
        <v>33</v>
      </c>
      <c r="D143" s="2382" t="s">
        <v>76</v>
      </c>
      <c r="E143" s="1070" t="s">
        <v>3994</v>
      </c>
      <c r="F143" s="2071" t="n">
        <v>1</v>
      </c>
      <c r="G143" s="2212" t="n">
        <v>2296.33</v>
      </c>
      <c r="H143" s="2212" t="n">
        <v>2322.11</v>
      </c>
      <c r="I143" s="2053" t="n">
        <f aca="false">H143-G143</f>
        <v>25.7800000000002</v>
      </c>
      <c r="J143" s="2027" t="n">
        <v>270000</v>
      </c>
      <c r="K143" s="2024" t="n">
        <f aca="false">F143*I143*J143</f>
        <v>6960600.00000005</v>
      </c>
      <c r="L143" s="2128"/>
      <c r="M143" s="2128"/>
      <c r="N143" s="2129"/>
      <c r="O143" s="1989"/>
    </row>
    <row r="144" customFormat="false" ht="15.75" hidden="false" customHeight="false" outlineLevel="0" collapsed="false">
      <c r="A144" s="2027"/>
      <c r="B144" s="2189"/>
      <c r="C144" s="2190"/>
      <c r="D144" s="2191"/>
      <c r="E144" s="3150"/>
      <c r="F144" s="2511"/>
      <c r="G144" s="2193"/>
      <c r="H144" s="2193" t="n">
        <v>0</v>
      </c>
      <c r="I144" s="2204"/>
      <c r="J144" s="2142" t="s">
        <v>475</v>
      </c>
      <c r="K144" s="2130" t="n">
        <f aca="false">SUM(K142:K143)</f>
        <v>13343400</v>
      </c>
      <c r="L144" s="2130" t="n">
        <f aca="false">SUM(L142:L143)</f>
        <v>0</v>
      </c>
      <c r="M144" s="2130" t="n">
        <f aca="false">SUM(M142:M143)</f>
        <v>0</v>
      </c>
      <c r="N144" s="2205"/>
      <c r="O144" s="2151"/>
    </row>
    <row r="145" customFormat="false" ht="15.75" hidden="false" customHeight="false" outlineLevel="0" collapsed="false">
      <c r="A145" s="2027"/>
      <c r="B145" s="2058" t="s">
        <v>3995</v>
      </c>
      <c r="C145" s="2059"/>
      <c r="D145" s="2059"/>
      <c r="E145" s="3140"/>
      <c r="F145" s="2059"/>
      <c r="G145" s="2059"/>
      <c r="H145" s="2059" t="n">
        <v>0</v>
      </c>
      <c r="I145" s="2059"/>
      <c r="J145" s="2059"/>
      <c r="K145" s="2060"/>
      <c r="L145" s="2059"/>
      <c r="M145" s="2063"/>
      <c r="N145" s="2064"/>
      <c r="O145" s="2015"/>
    </row>
    <row r="146" customFormat="false" ht="15.75" hidden="false" customHeight="false" outlineLevel="0" collapsed="false">
      <c r="A146" s="2027" t="n">
        <v>1</v>
      </c>
      <c r="B146" s="2017" t="s">
        <v>3996</v>
      </c>
      <c r="C146" s="2018" t="n">
        <v>33</v>
      </c>
      <c r="D146" s="2065" t="s">
        <v>76</v>
      </c>
      <c r="E146" s="3138"/>
      <c r="F146" s="2071" t="n">
        <v>1</v>
      </c>
      <c r="G146" s="2022" t="n">
        <v>0</v>
      </c>
      <c r="H146" s="2022" t="n">
        <v>0</v>
      </c>
      <c r="I146" s="2022" t="n">
        <f aca="false">H146-G146</f>
        <v>0</v>
      </c>
      <c r="J146" s="2027" t="n">
        <v>600</v>
      </c>
      <c r="K146" s="2024" t="n">
        <f aca="false">F146*I146*J146</f>
        <v>0</v>
      </c>
      <c r="L146" s="2029"/>
      <c r="M146" s="2025"/>
      <c r="N146" s="2026"/>
      <c r="O146" s="2027"/>
    </row>
    <row r="147" customFormat="false" ht="15.75" hidden="false" customHeight="false" outlineLevel="0" collapsed="false">
      <c r="A147" s="2027"/>
      <c r="B147" s="2017"/>
      <c r="C147" s="2018" t="n">
        <v>33</v>
      </c>
      <c r="D147" s="2065"/>
      <c r="E147" s="3138"/>
      <c r="F147" s="2071" t="n">
        <v>1</v>
      </c>
      <c r="G147" s="2022" t="n">
        <v>458833</v>
      </c>
      <c r="H147" s="2022" t="n">
        <v>476568</v>
      </c>
      <c r="I147" s="2022" t="n">
        <f aca="false">H147-G147</f>
        <v>17735</v>
      </c>
      <c r="J147" s="2027" t="n">
        <v>600</v>
      </c>
      <c r="K147" s="2024" t="s">
        <v>348</v>
      </c>
      <c r="L147" s="2024" t="n">
        <f aca="false">'NORTH-1'!$L$1697</f>
        <v>5563563.3</v>
      </c>
      <c r="M147" s="2029"/>
      <c r="N147" s="2030"/>
      <c r="O147" s="2027" t="s">
        <v>3997</v>
      </c>
    </row>
    <row r="148" customFormat="false" ht="15.75" hidden="false" customHeight="false" outlineLevel="0" collapsed="false">
      <c r="A148" s="2027"/>
      <c r="B148" s="2037"/>
      <c r="C148" s="2038"/>
      <c r="D148" s="2038"/>
      <c r="E148" s="2728"/>
      <c r="F148" s="2041"/>
      <c r="G148" s="2041"/>
      <c r="H148" s="2041" t="n">
        <v>0</v>
      </c>
      <c r="I148" s="2041"/>
      <c r="J148" s="2037" t="s">
        <v>1110</v>
      </c>
      <c r="K148" s="2068"/>
      <c r="L148" s="2130" t="n">
        <f aca="false">SUM(L146:L147)</f>
        <v>5563563.3</v>
      </c>
      <c r="M148" s="2055"/>
      <c r="N148" s="2057"/>
      <c r="O148" s="2027"/>
    </row>
    <row r="149" customFormat="false" ht="15.75" hidden="false" customHeight="false" outlineLevel="0" collapsed="false">
      <c r="A149" s="2027"/>
      <c r="B149" s="2189"/>
      <c r="C149" s="2190"/>
      <c r="D149" s="2191"/>
      <c r="E149" s="3150"/>
      <c r="F149" s="2511"/>
      <c r="G149" s="2193"/>
      <c r="H149" s="2193" t="n">
        <v>0</v>
      </c>
      <c r="I149" s="2204"/>
      <c r="J149" s="2142"/>
      <c r="K149" s="2207"/>
      <c r="L149" s="2130"/>
      <c r="M149" s="2130"/>
      <c r="N149" s="2205"/>
      <c r="O149" s="2151"/>
    </row>
    <row r="150" customFormat="false" ht="15.75" hidden="false" customHeight="false" outlineLevel="0" collapsed="false">
      <c r="A150" s="2132"/>
      <c r="B150" s="2058" t="s">
        <v>3998</v>
      </c>
      <c r="C150" s="2059"/>
      <c r="D150" s="2059"/>
      <c r="E150" s="3140"/>
      <c r="F150" s="2059"/>
      <c r="G150" s="2059"/>
      <c r="H150" s="2059" t="n">
        <v>0</v>
      </c>
      <c r="I150" s="2059"/>
      <c r="J150" s="2208"/>
      <c r="K150" s="2209"/>
      <c r="L150" s="2210"/>
      <c r="M150" s="2210"/>
      <c r="N150" s="2064"/>
      <c r="O150" s="2151"/>
    </row>
    <row r="151" customFormat="false" ht="15.75" hidden="false" customHeight="false" outlineLevel="0" collapsed="false">
      <c r="A151" s="2027" t="n">
        <v>4</v>
      </c>
      <c r="B151" s="2017" t="s">
        <v>3999</v>
      </c>
      <c r="C151" s="2018" t="n">
        <v>33</v>
      </c>
      <c r="D151" s="2513" t="s">
        <v>67</v>
      </c>
      <c r="E151" s="1070" t="s">
        <v>4000</v>
      </c>
      <c r="F151" s="2071" t="n">
        <v>1</v>
      </c>
      <c r="G151" s="2212" t="n">
        <v>2908.29</v>
      </c>
      <c r="H151" s="2212" t="n">
        <v>2935.58</v>
      </c>
      <c r="I151" s="2212" t="n">
        <f aca="false">H151-G151</f>
        <v>27.29</v>
      </c>
      <c r="J151" s="2213" t="n">
        <v>180000</v>
      </c>
      <c r="K151" s="2214"/>
      <c r="L151" s="2128" t="n">
        <f aca="false">F151*I151*J151</f>
        <v>4912199.99999999</v>
      </c>
      <c r="M151" s="2128"/>
      <c r="N151" s="2131"/>
      <c r="O151" s="2151"/>
    </row>
    <row r="152" customFormat="false" ht="15.75" hidden="false" customHeight="false" outlineLevel="0" collapsed="false">
      <c r="A152" s="2027" t="n">
        <v>5</v>
      </c>
      <c r="B152" s="2017" t="s">
        <v>4001</v>
      </c>
      <c r="C152" s="2018" t="n">
        <v>33</v>
      </c>
      <c r="D152" s="2514" t="s">
        <v>67</v>
      </c>
      <c r="E152" s="1070" t="s">
        <v>4002</v>
      </c>
      <c r="F152" s="2071" t="n">
        <v>1</v>
      </c>
      <c r="G152" s="2212" t="n">
        <v>2290.59</v>
      </c>
      <c r="H152" s="2212" t="n">
        <v>2290.59</v>
      </c>
      <c r="I152" s="2212" t="n">
        <f aca="false">H152-G152</f>
        <v>0</v>
      </c>
      <c r="J152" s="2213" t="n">
        <v>180000</v>
      </c>
      <c r="K152" s="2214"/>
      <c r="L152" s="2128" t="n">
        <f aca="false">F152*I152*J152</f>
        <v>0</v>
      </c>
      <c r="M152" s="2128"/>
      <c r="N152" s="2131"/>
      <c r="O152" s="2151"/>
    </row>
    <row r="153" customFormat="false" ht="15.75" hidden="false" customHeight="false" outlineLevel="0" collapsed="false">
      <c r="A153" s="2132"/>
      <c r="B153" s="2142"/>
      <c r="C153" s="2143"/>
      <c r="D153" s="2143"/>
      <c r="E153" s="2932"/>
      <c r="F153" s="2145"/>
      <c r="G153" s="2145"/>
      <c r="H153" s="2145"/>
      <c r="I153" s="2145"/>
      <c r="J153" s="2142" t="s">
        <v>475</v>
      </c>
      <c r="K153" s="2121"/>
      <c r="L153" s="2130" t="n">
        <f aca="false">SUM(L151:L152)</f>
        <v>4912199.99999999</v>
      </c>
      <c r="M153" s="2130" t="n">
        <f aca="false">SUM(M151:M152)</f>
        <v>0</v>
      </c>
      <c r="N153" s="2216" t="n">
        <f aca="false">(M153-L153)/L153*100</f>
        <v>-100</v>
      </c>
      <c r="O153" s="2151"/>
    </row>
    <row r="154" customFormat="false" ht="16.5" hidden="false" customHeight="false" outlineLevel="0" collapsed="false">
      <c r="A154" s="2080"/>
      <c r="B154" s="2217"/>
      <c r="C154" s="2218"/>
      <c r="D154" s="2218"/>
      <c r="E154" s="2933"/>
      <c r="F154" s="2220"/>
      <c r="G154" s="2220"/>
      <c r="H154" s="2220"/>
      <c r="I154" s="2220"/>
      <c r="J154" s="2217"/>
      <c r="K154" s="2221"/>
      <c r="L154" s="2222"/>
      <c r="M154" s="2222"/>
      <c r="N154" s="2194"/>
      <c r="O154" s="2223"/>
    </row>
    <row r="155" customFormat="false" ht="15.75" hidden="false" customHeight="false" outlineLevel="0" collapsed="false">
      <c r="A155" s="2080"/>
      <c r="B155" s="2081" t="s">
        <v>4003</v>
      </c>
      <c r="C155" s="2081"/>
      <c r="D155" s="2082" t="s">
        <v>212</v>
      </c>
      <c r="F155" s="2083" t="s">
        <v>1434</v>
      </c>
      <c r="G155" s="2083"/>
      <c r="H155" s="2083"/>
      <c r="I155" s="2082" t="s">
        <v>212</v>
      </c>
      <c r="J155" s="2077"/>
      <c r="K155" s="2084" t="s">
        <v>1260</v>
      </c>
      <c r="L155" s="2084"/>
      <c r="M155" s="2085" t="s">
        <v>212</v>
      </c>
      <c r="N155" s="2194"/>
      <c r="O155" s="2223"/>
    </row>
    <row r="156" customFormat="false" ht="15.75" hidden="false" customHeight="false" outlineLevel="0" collapsed="false">
      <c r="A156" s="2080"/>
      <c r="B156" s="2086" t="str">
        <f aca="false">B137</f>
        <v>MANIKNAGAR 33 KV SIDE</v>
      </c>
      <c r="C156" s="2086"/>
      <c r="D156" s="2089" t="n">
        <f aca="false">M140</f>
        <v>13365559.1309578</v>
      </c>
      <c r="F156" s="2088" t="s">
        <v>1124</v>
      </c>
      <c r="G156" s="2088"/>
      <c r="H156" s="2088"/>
      <c r="I156" s="2224" t="n">
        <f aca="false">L148</f>
        <v>5563563.3</v>
      </c>
      <c r="J156" s="2077"/>
      <c r="K156" s="2225" t="str">
        <f aca="false">F157</f>
        <v>33 KV NET IMPORT</v>
      </c>
      <c r="L156" s="2225"/>
      <c r="M156" s="2091" t="n">
        <f aca="false">I157</f>
        <v>7801995.83095779</v>
      </c>
      <c r="N156" s="2194"/>
      <c r="O156" s="2223"/>
    </row>
    <row r="157" customFormat="false" ht="15.75" hidden="false" customHeight="false" outlineLevel="0" collapsed="false">
      <c r="A157" s="2080"/>
      <c r="B157" s="2086"/>
      <c r="C157" s="2086"/>
      <c r="D157" s="2226"/>
      <c r="F157" s="2088" t="s">
        <v>1434</v>
      </c>
      <c r="G157" s="2088"/>
      <c r="H157" s="2088"/>
      <c r="I157" s="2224" t="n">
        <f aca="false">D160-I156</f>
        <v>7801995.83095779</v>
      </c>
      <c r="J157" s="2077"/>
      <c r="K157" s="2227" t="s">
        <v>1261</v>
      </c>
      <c r="L157" s="2227"/>
      <c r="M157" s="2224" t="n">
        <f aca="false">L153</f>
        <v>4912199.99999999</v>
      </c>
      <c r="N157" s="2194"/>
      <c r="O157" s="2223"/>
    </row>
    <row r="158" customFormat="false" ht="15.75" hidden="false" customHeight="false" outlineLevel="0" collapsed="false">
      <c r="A158" s="2080"/>
      <c r="B158" s="2086"/>
      <c r="C158" s="2086"/>
      <c r="D158" s="2092"/>
      <c r="J158" s="2077"/>
      <c r="K158" s="2088" t="s">
        <v>1262</v>
      </c>
      <c r="L158" s="2088"/>
      <c r="M158" s="2224" t="n">
        <f aca="false">M156-M157</f>
        <v>2889795.83095779</v>
      </c>
      <c r="N158" s="2194"/>
      <c r="O158" s="2223"/>
    </row>
    <row r="159" customFormat="false" ht="16.5" hidden="false" customHeight="false" outlineLevel="0" collapsed="false">
      <c r="A159" s="2080"/>
      <c r="B159" s="2086"/>
      <c r="C159" s="2086"/>
      <c r="D159" s="2095"/>
      <c r="J159" s="2077"/>
      <c r="K159" s="2228" t="s">
        <v>1131</v>
      </c>
      <c r="L159" s="2228"/>
      <c r="M159" s="2097" t="n">
        <f aca="false">M158/M156</f>
        <v>0.370391870691763</v>
      </c>
      <c r="N159" s="2194"/>
      <c r="O159" s="2223"/>
    </row>
    <row r="160" customFormat="false" ht="16.5" hidden="false" customHeight="false" outlineLevel="0" collapsed="false">
      <c r="A160" s="2080"/>
      <c r="B160" s="2229" t="s">
        <v>1263</v>
      </c>
      <c r="C160" s="2229"/>
      <c r="D160" s="2230" t="n">
        <f aca="false">SUM(D156:D158)</f>
        <v>13365559.1309578</v>
      </c>
      <c r="F160" s="2077"/>
      <c r="G160" s="2077"/>
      <c r="H160" s="2077"/>
      <c r="I160" s="2077"/>
      <c r="J160" s="2077"/>
      <c r="K160" s="2080"/>
      <c r="L160" s="2077"/>
      <c r="M160" s="2077"/>
      <c r="N160" s="2194"/>
      <c r="O160" s="2223"/>
    </row>
    <row r="161" customFormat="false" ht="15.75" hidden="false" customHeight="false" outlineLevel="0" collapsed="false">
      <c r="A161" s="2080"/>
      <c r="B161" s="2217"/>
      <c r="C161" s="2218"/>
      <c r="D161" s="2218"/>
      <c r="E161" s="2933"/>
      <c r="F161" s="2220"/>
      <c r="G161" s="2220"/>
      <c r="H161" s="2220"/>
      <c r="I161" s="2220"/>
      <c r="J161" s="2217"/>
      <c r="K161" s="2221"/>
      <c r="L161" s="2222"/>
      <c r="M161" s="2222"/>
      <c r="N161" s="2194"/>
      <c r="O161" s="2223"/>
    </row>
    <row r="162" customFormat="false" ht="15" hidden="false" customHeight="false" outlineLevel="0" collapsed="false">
      <c r="A162" s="2077"/>
      <c r="B162" s="2051"/>
      <c r="C162" s="2077"/>
      <c r="D162" s="2516"/>
      <c r="E162" s="3151"/>
      <c r="F162" s="2077"/>
      <c r="G162" s="2077"/>
      <c r="H162" s="2077"/>
      <c r="I162" s="2077"/>
      <c r="J162" s="2077"/>
      <c r="K162" s="2080"/>
      <c r="L162" s="2077"/>
      <c r="M162" s="2077"/>
      <c r="N162" s="2077"/>
      <c r="O162" s="2077"/>
    </row>
    <row r="163" customFormat="false" ht="15" hidden="false" customHeight="false" outlineLevel="0" collapsed="false">
      <c r="A163" s="2077"/>
      <c r="B163" s="2051"/>
      <c r="C163" s="2077"/>
      <c r="D163" s="2516"/>
      <c r="E163" s="3151"/>
      <c r="F163" s="2077"/>
      <c r="G163" s="2077"/>
      <c r="H163" s="2077"/>
      <c r="I163" s="2077"/>
      <c r="J163" s="2077"/>
      <c r="K163" s="2080"/>
      <c r="L163" s="2077"/>
      <c r="M163" s="2077"/>
      <c r="N163" s="2077"/>
      <c r="O163" s="2077"/>
    </row>
    <row r="164" customFormat="false" ht="45" hidden="false" customHeight="false" outlineLevel="0" collapsed="false">
      <c r="A164" s="2270" t="s">
        <v>4004</v>
      </c>
      <c r="B164" s="2270"/>
      <c r="C164" s="2270"/>
      <c r="D164" s="2270"/>
      <c r="E164" s="2270"/>
      <c r="F164" s="2270"/>
      <c r="G164" s="2270"/>
      <c r="H164" s="2270"/>
      <c r="I164" s="2270"/>
      <c r="J164" s="2270"/>
      <c r="K164" s="2270"/>
      <c r="L164" s="2270"/>
      <c r="M164" s="2270"/>
      <c r="N164" s="2270"/>
      <c r="O164" s="1989" t="str">
        <f aca="false">$O$6</f>
        <v>Month June-2023</v>
      </c>
      <c r="R164" s="1990" t="s">
        <v>1069</v>
      </c>
      <c r="S164" s="1991" t="str">
        <f aca="false">O164</f>
        <v>Month June-2023</v>
      </c>
      <c r="T164" s="1990" t="s">
        <v>1070</v>
      </c>
      <c r="U164" s="1990" t="s">
        <v>1071</v>
      </c>
      <c r="V164" s="1990" t="s">
        <v>2997</v>
      </c>
      <c r="W164" s="1990" t="s">
        <v>1073</v>
      </c>
    </row>
    <row r="165" customFormat="false" ht="15.75" hidden="false" customHeight="true" outlineLevel="0" collapsed="false">
      <c r="A165" s="1992" t="s">
        <v>794</v>
      </c>
      <c r="B165" s="1993" t="s">
        <v>1074</v>
      </c>
      <c r="C165" s="1994" t="s">
        <v>1075</v>
      </c>
      <c r="D165" s="1994"/>
      <c r="E165" s="1994"/>
      <c r="F165" s="1996" t="s">
        <v>45</v>
      </c>
      <c r="G165" s="1996" t="s">
        <v>1076</v>
      </c>
      <c r="H165" s="1996"/>
      <c r="I165" s="1996"/>
      <c r="J165" s="1996" t="s">
        <v>29</v>
      </c>
      <c r="K165" s="1996" t="s">
        <v>1077</v>
      </c>
      <c r="L165" s="1996"/>
      <c r="M165" s="1994" t="s">
        <v>1134</v>
      </c>
      <c r="N165" s="1993"/>
      <c r="O165" s="1997" t="s">
        <v>479</v>
      </c>
    </row>
    <row r="166" customFormat="false" ht="15.75" hidden="false" customHeight="false" outlineLevel="0" collapsed="false">
      <c r="A166" s="1992"/>
      <c r="B166" s="1993"/>
      <c r="C166" s="1998" t="s">
        <v>1079</v>
      </c>
      <c r="D166" s="1998"/>
      <c r="E166" s="3135" t="s">
        <v>1080</v>
      </c>
      <c r="F166" s="1996"/>
      <c r="G166" s="2249" t="n">
        <f aca="false">'NORTH-1'!$H$8</f>
        <v>44929</v>
      </c>
      <c r="H166" s="2249" t="n">
        <f aca="false">'NORTH-1'!$H$8</f>
        <v>44929</v>
      </c>
      <c r="I166" s="2000" t="s">
        <v>47</v>
      </c>
      <c r="J166" s="1996"/>
      <c r="K166" s="2000" t="s">
        <v>1081</v>
      </c>
      <c r="L166" s="2000" t="s">
        <v>1082</v>
      </c>
      <c r="M166" s="1994" t="s">
        <v>1083</v>
      </c>
      <c r="N166" s="1998" t="s">
        <v>741</v>
      </c>
      <c r="O166" s="1997"/>
      <c r="S166" s="1441" t="n">
        <v>15283200.0000001</v>
      </c>
      <c r="T166" s="1441" t="n">
        <v>15283200.0000001</v>
      </c>
      <c r="U166" s="1441" t="n">
        <f aca="false">S166-T166</f>
        <v>0</v>
      </c>
      <c r="V166" s="2001" t="n">
        <f aca="false">U166/T166*100</f>
        <v>0</v>
      </c>
      <c r="W166" s="1441" t="str">
        <f aca="false">IF(V166&gt;40,"FAULT",IF(V166&lt;-40,"CHECK","OK"))</f>
        <v>OK</v>
      </c>
    </row>
    <row r="167" customFormat="false" ht="15.75" hidden="false" customHeight="false" outlineLevel="0" collapsed="false">
      <c r="A167" s="2002" t="n">
        <v>1</v>
      </c>
      <c r="B167" s="2003" t="n">
        <v>2</v>
      </c>
      <c r="C167" s="2004" t="n">
        <v>4</v>
      </c>
      <c r="D167" s="2004"/>
      <c r="E167" s="3136" t="n">
        <v>5</v>
      </c>
      <c r="F167" s="2002" t="n">
        <v>7</v>
      </c>
      <c r="G167" s="2002" t="n">
        <v>9</v>
      </c>
      <c r="H167" s="2002" t="n">
        <v>9</v>
      </c>
      <c r="I167" s="2002" t="s">
        <v>1084</v>
      </c>
      <c r="J167" s="2002" t="n">
        <v>11</v>
      </c>
      <c r="K167" s="2002" t="s">
        <v>1085</v>
      </c>
      <c r="L167" s="2002" t="s">
        <v>1086</v>
      </c>
      <c r="M167" s="2002" t="n">
        <v>14</v>
      </c>
      <c r="N167" s="2006" t="n">
        <v>15</v>
      </c>
      <c r="O167" s="2002" t="n">
        <v>16</v>
      </c>
      <c r="U167" s="1441"/>
      <c r="V167" s="2001"/>
      <c r="W167" s="1441"/>
    </row>
    <row r="168" customFormat="false" ht="15.75" hidden="false" customHeight="false" outlineLevel="0" collapsed="false">
      <c r="A168" s="2016"/>
      <c r="B168" s="2008" t="s">
        <v>4005</v>
      </c>
      <c r="C168" s="2009"/>
      <c r="D168" s="2009"/>
      <c r="E168" s="3139"/>
      <c r="F168" s="2009"/>
      <c r="G168" s="2009"/>
      <c r="H168" s="2009"/>
      <c r="I168" s="2009"/>
      <c r="J168" s="2009"/>
      <c r="K168" s="2010"/>
      <c r="L168" s="2009"/>
      <c r="M168" s="2013"/>
      <c r="N168" s="2014"/>
      <c r="O168" s="2027"/>
      <c r="U168" s="1441"/>
      <c r="V168" s="2001"/>
      <c r="W168" s="1441"/>
    </row>
    <row r="169" customFormat="false" ht="15.75" hidden="false" customHeight="false" outlineLevel="0" collapsed="false">
      <c r="A169" s="2016" t="n">
        <v>13</v>
      </c>
      <c r="B169" s="2017" t="s">
        <v>4006</v>
      </c>
      <c r="C169" s="2018" t="n">
        <v>11</v>
      </c>
      <c r="D169" s="2381" t="s">
        <v>76</v>
      </c>
      <c r="E169" s="1070" t="s">
        <v>4007</v>
      </c>
      <c r="F169" s="2071" t="n">
        <v>1</v>
      </c>
      <c r="G169" s="2212" t="n">
        <v>3289.14</v>
      </c>
      <c r="H169" s="2212" t="n">
        <v>3319.16</v>
      </c>
      <c r="I169" s="2212" t="n">
        <f aca="false">H169-G169</f>
        <v>30.02</v>
      </c>
      <c r="J169" s="2027" t="n">
        <v>160000</v>
      </c>
      <c r="K169" s="2024" t="n">
        <f aca="false">F169*I169*J169</f>
        <v>4803200</v>
      </c>
      <c r="L169" s="2128"/>
      <c r="M169" s="2128" t="n">
        <f aca="false">K169*$I$157/$K$171</f>
        <v>4745055.0009188</v>
      </c>
      <c r="N169" s="2129"/>
      <c r="O169" s="2027" t="n">
        <f aca="false">SUM(L162:L168)</f>
        <v>0</v>
      </c>
      <c r="U169" s="1441"/>
      <c r="V169" s="2001"/>
      <c r="W169" s="1441"/>
    </row>
    <row r="170" customFormat="false" ht="15.75" hidden="false" customHeight="false" outlineLevel="0" collapsed="false">
      <c r="A170" s="2016" t="n">
        <v>14</v>
      </c>
      <c r="B170" s="2017" t="s">
        <v>4008</v>
      </c>
      <c r="C170" s="2018" t="n">
        <v>11</v>
      </c>
      <c r="D170" s="2383" t="s">
        <v>76</v>
      </c>
      <c r="E170" s="1070" t="s">
        <v>4009</v>
      </c>
      <c r="F170" s="2071" t="n">
        <v>1</v>
      </c>
      <c r="G170" s="2212" t="n">
        <v>2553.12</v>
      </c>
      <c r="H170" s="2212" t="n">
        <v>2572.46</v>
      </c>
      <c r="I170" s="2212" t="n">
        <f aca="false">H170-G170</f>
        <v>19.3400000000001</v>
      </c>
      <c r="J170" s="2027" t="n">
        <v>160000</v>
      </c>
      <c r="K170" s="2024" t="n">
        <f aca="false">F170*I170*J170</f>
        <v>3094400.00000002</v>
      </c>
      <c r="L170" s="2128"/>
      <c r="M170" s="2128" t="n">
        <f aca="false">K170*$I$157/$K$171</f>
        <v>3056940.83003899</v>
      </c>
      <c r="N170" s="2129"/>
      <c r="O170" s="2027"/>
      <c r="U170" s="1441"/>
      <c r="V170" s="2001"/>
      <c r="W170" s="1441"/>
    </row>
    <row r="171" customFormat="false" ht="15.75" hidden="false" customHeight="false" outlineLevel="0" collapsed="false">
      <c r="A171" s="2016"/>
      <c r="B171" s="2189"/>
      <c r="C171" s="2190"/>
      <c r="D171" s="2191"/>
      <c r="E171" s="3150"/>
      <c r="F171" s="2511"/>
      <c r="G171" s="2193"/>
      <c r="H171" s="2193" t="n">
        <v>0</v>
      </c>
      <c r="I171" s="2193"/>
      <c r="J171" s="2234" t="s">
        <v>475</v>
      </c>
      <c r="K171" s="2121" t="n">
        <f aca="false">SUM(K169:K170)</f>
        <v>7897600.00000002</v>
      </c>
      <c r="L171" s="2235"/>
      <c r="M171" s="2130" t="n">
        <f aca="false">SUM(M169:M170)</f>
        <v>7801995.83095779</v>
      </c>
      <c r="N171" s="2205"/>
      <c r="O171" s="2027"/>
      <c r="U171" s="1441"/>
      <c r="V171" s="2001"/>
      <c r="W171" s="1441"/>
    </row>
    <row r="172" customFormat="false" ht="15.75" hidden="false" customHeight="false" outlineLevel="0" collapsed="false">
      <c r="A172" s="2016"/>
      <c r="B172" s="2058" t="s">
        <v>4005</v>
      </c>
      <c r="C172" s="2059"/>
      <c r="D172" s="2059"/>
      <c r="E172" s="3140"/>
      <c r="F172" s="2059"/>
      <c r="G172" s="2059"/>
      <c r="H172" s="2059" t="n">
        <v>0</v>
      </c>
      <c r="I172" s="2059"/>
      <c r="J172" s="2208"/>
      <c r="K172" s="2209"/>
      <c r="L172" s="2210"/>
      <c r="M172" s="2210"/>
      <c r="N172" s="2064"/>
      <c r="O172" s="2027"/>
      <c r="U172" s="1441"/>
      <c r="V172" s="2001"/>
      <c r="W172" s="1441"/>
    </row>
    <row r="173" customFormat="false" ht="15" hidden="false" customHeight="true" outlineLevel="0" collapsed="false">
      <c r="A173" s="2016" t="n">
        <v>6</v>
      </c>
      <c r="B173" s="2017" t="s">
        <v>4010</v>
      </c>
      <c r="C173" s="2152" t="n">
        <v>11</v>
      </c>
      <c r="D173" s="2579"/>
      <c r="E173" s="1070" t="s">
        <v>4011</v>
      </c>
      <c r="F173" s="2476" t="n">
        <v>1</v>
      </c>
      <c r="G173" s="2120" t="n">
        <v>1662.02</v>
      </c>
      <c r="H173" s="2120" t="n">
        <v>1678.29</v>
      </c>
      <c r="I173" s="2053" t="n">
        <f aca="false">H173-G173</f>
        <v>16.27</v>
      </c>
      <c r="J173" s="2027" t="n">
        <v>60000</v>
      </c>
      <c r="K173" s="2135"/>
      <c r="L173" s="2128" t="n">
        <f aca="false">F173*I173*J173</f>
        <v>976199.999999999</v>
      </c>
      <c r="M173" s="2128" t="n">
        <f aca="false">L173*$K$189/$L$189</f>
        <v>1225287.83770564</v>
      </c>
      <c r="N173" s="2154" t="s">
        <v>765</v>
      </c>
      <c r="O173" s="2155"/>
      <c r="R173" s="0" t="str">
        <f aca="false">B173</f>
        <v>11kV Fakirapul Panir Tank Feeder</v>
      </c>
      <c r="S173" s="2160" t="n">
        <f aca="false">M173</f>
        <v>1225287.83770564</v>
      </c>
      <c r="T173" s="2160" t="n">
        <v>913140.398832244</v>
      </c>
      <c r="U173" s="1441" t="n">
        <f aca="false">S173-T173</f>
        <v>312147.438873395</v>
      </c>
      <c r="V173" s="2001" t="n">
        <f aca="false">U173/T173*100</f>
        <v>34.1839479747671</v>
      </c>
      <c r="W173" s="1441" t="str">
        <f aca="false">IF(V173&gt;40,"FAULT",IF(V173&lt;-40,"CHECK","OK"))</f>
        <v>OK</v>
      </c>
    </row>
    <row r="174" customFormat="false" ht="15" hidden="false" customHeight="true" outlineLevel="0" collapsed="false">
      <c r="A174" s="2016" t="n">
        <v>7</v>
      </c>
      <c r="B174" s="2017" t="s">
        <v>4012</v>
      </c>
      <c r="C174" s="2152" t="n">
        <v>11</v>
      </c>
      <c r="D174" s="2580"/>
      <c r="E174" s="1070" t="s">
        <v>4013</v>
      </c>
      <c r="F174" s="2476" t="n">
        <v>1</v>
      </c>
      <c r="G174" s="2120" t="n">
        <v>2373.12</v>
      </c>
      <c r="H174" s="2120" t="n">
        <v>2374.67</v>
      </c>
      <c r="I174" s="2053" t="n">
        <f aca="false">H174-G174</f>
        <v>1.55000000000018</v>
      </c>
      <c r="J174" s="2027" t="n">
        <v>60000</v>
      </c>
      <c r="K174" s="2135"/>
      <c r="L174" s="2128" t="n">
        <f aca="false">F174*I174*J174</f>
        <v>93000.0000000109</v>
      </c>
      <c r="M174" s="2128" t="n">
        <f aca="false">L174*$K$189/$L$189</f>
        <v>116729.941514688</v>
      </c>
      <c r="N174" s="2154" t="s">
        <v>765</v>
      </c>
      <c r="O174" s="2155"/>
      <c r="R174" s="0" t="str">
        <f aca="false">B174</f>
        <v>11kV Station Road Feeder</v>
      </c>
      <c r="S174" s="2160" t="n">
        <f aca="false">M174</f>
        <v>116729.941514688</v>
      </c>
      <c r="T174" s="2160" t="n">
        <v>121832.470650009</v>
      </c>
      <c r="U174" s="1441" t="n">
        <f aca="false">S174-T174</f>
        <v>-5102.52913532119</v>
      </c>
      <c r="V174" s="2001" t="n">
        <f aca="false">U174/T174*100</f>
        <v>-4.18815206496088</v>
      </c>
      <c r="W174" s="1441" t="str">
        <f aca="false">IF(V174&gt;40,"FAULT",IF(V174&lt;-40,"CHECK","OK"))</f>
        <v>OK</v>
      </c>
    </row>
    <row r="175" customFormat="false" ht="15" hidden="false" customHeight="true" outlineLevel="0" collapsed="false">
      <c r="A175" s="2016" t="n">
        <v>8</v>
      </c>
      <c r="B175" s="2017" t="s">
        <v>4014</v>
      </c>
      <c r="C175" s="2152" t="n">
        <v>11</v>
      </c>
      <c r="D175" s="2580"/>
      <c r="E175" s="1070" t="s">
        <v>4015</v>
      </c>
      <c r="F175" s="2476" t="n">
        <v>1</v>
      </c>
      <c r="G175" s="2120" t="n">
        <v>3101.12</v>
      </c>
      <c r="H175" s="2120" t="n">
        <v>3125.25</v>
      </c>
      <c r="I175" s="2053" t="n">
        <f aca="false">H175-G175</f>
        <v>24.1300000000001</v>
      </c>
      <c r="J175" s="2027" t="n">
        <v>60000</v>
      </c>
      <c r="K175" s="2135"/>
      <c r="L175" s="2128" t="n">
        <f aca="false">F175*I175*J175</f>
        <v>1447800.00000001</v>
      </c>
      <c r="M175" s="2128" t="n">
        <f aca="false">L175*$K$189/$L$189</f>
        <v>1817221.60564458</v>
      </c>
      <c r="N175" s="2154" t="s">
        <v>765</v>
      </c>
      <c r="O175" s="2155"/>
      <c r="R175" s="0" t="str">
        <f aca="false">B175</f>
        <v>11kV Box Culvert Road Feeder</v>
      </c>
      <c r="S175" s="2160" t="n">
        <f aca="false">M175</f>
        <v>1817221.60564458</v>
      </c>
      <c r="T175" s="2160" t="n">
        <v>1996966.88278306</v>
      </c>
      <c r="U175" s="1441" t="n">
        <f aca="false">S175-T175</f>
        <v>-179745.277138487</v>
      </c>
      <c r="V175" s="2001" t="n">
        <f aca="false">U175/T175*100</f>
        <v>-9.00091427094602</v>
      </c>
      <c r="W175" s="1441" t="str">
        <f aca="false">IF(V175&gt;40,"FAULT",IF(V175&lt;-40,"CHECK","OK"))</f>
        <v>OK</v>
      </c>
    </row>
    <row r="176" customFormat="false" ht="15" hidden="false" customHeight="true" outlineLevel="0" collapsed="false">
      <c r="A176" s="2016" t="n">
        <v>9</v>
      </c>
      <c r="B176" s="2017" t="s">
        <v>4016</v>
      </c>
      <c r="C176" s="2152" t="n">
        <v>11</v>
      </c>
      <c r="D176" s="2580"/>
      <c r="E176" s="1070" t="s">
        <v>4017</v>
      </c>
      <c r="F176" s="2476" t="n">
        <v>1</v>
      </c>
      <c r="G176" s="2120" t="n">
        <v>1643.91</v>
      </c>
      <c r="H176" s="2120" t="n">
        <v>1662.49</v>
      </c>
      <c r="I176" s="2053" t="n">
        <f aca="false">H176-G176</f>
        <v>18.5799999999999</v>
      </c>
      <c r="J176" s="2027" t="n">
        <v>60000</v>
      </c>
      <c r="K176" s="2135" t="s">
        <v>4018</v>
      </c>
      <c r="L176" s="2128" t="n">
        <f aca="false">F176*I176*J176</f>
        <v>1114800</v>
      </c>
      <c r="M176" s="2128" t="n">
        <f aca="false">L176*$K$189/$L$189</f>
        <v>1399253.10538234</v>
      </c>
      <c r="N176" s="2154" t="s">
        <v>765</v>
      </c>
      <c r="O176" s="2155"/>
      <c r="R176" s="0" t="str">
        <f aca="false">B176</f>
        <v>11kV Mohamedan Club Feeder</v>
      </c>
      <c r="S176" s="2160" t="n">
        <f aca="false">M176</f>
        <v>1399253.10538234</v>
      </c>
      <c r="T176" s="2160" t="n">
        <v>731597.954942887</v>
      </c>
      <c r="U176" s="1441" t="n">
        <f aca="false">S176-T176</f>
        <v>667655.150439455</v>
      </c>
      <c r="V176" s="2001" t="n">
        <f aca="false">U176/T176*100</f>
        <v>91.2598437336496</v>
      </c>
      <c r="W176" s="1441" t="str">
        <f aca="false">IF(V176&gt;40,"FAULT",IF(V176&lt;-40,"CHECK","OK"))</f>
        <v>FAULT</v>
      </c>
    </row>
    <row r="177" customFormat="false" ht="15" hidden="false" customHeight="true" outlineLevel="0" collapsed="false">
      <c r="A177" s="2016" t="n">
        <v>10</v>
      </c>
      <c r="B177" s="2017" t="s">
        <v>4019</v>
      </c>
      <c r="C177" s="2152" t="n">
        <v>11</v>
      </c>
      <c r="D177" s="2580"/>
      <c r="E177" s="1070" t="s">
        <v>4020</v>
      </c>
      <c r="F177" s="2476" t="n">
        <v>1</v>
      </c>
      <c r="G177" s="2120" t="n">
        <v>97956</v>
      </c>
      <c r="H177" s="2120" t="n">
        <v>104040</v>
      </c>
      <c r="I177" s="2053" t="n">
        <f aca="false">H177-G177</f>
        <v>6084</v>
      </c>
      <c r="J177" s="2027" t="n">
        <v>60</v>
      </c>
      <c r="K177" s="2135" t="n">
        <v>133686</v>
      </c>
      <c r="L177" s="2128" t="n">
        <f aca="false">F177*I177*J177</f>
        <v>365040</v>
      </c>
      <c r="M177" s="2128" t="n">
        <f aca="false">L177*$K$189/$L$189</f>
        <v>458183.847855017</v>
      </c>
      <c r="N177" s="2154" t="s">
        <v>765</v>
      </c>
      <c r="O177" s="2155"/>
      <c r="R177" s="0" t="str">
        <f aca="false">B177</f>
        <v>11kV Amina Ahmed Co.</v>
      </c>
      <c r="S177" s="2160" t="n">
        <f aca="false">M177</f>
        <v>458183.847855017</v>
      </c>
      <c r="T177" s="2160" t="n">
        <v>139323.270891843</v>
      </c>
      <c r="U177" s="1441" t="n">
        <f aca="false">S177-T177</f>
        <v>318860.576963174</v>
      </c>
      <c r="V177" s="2001" t="n">
        <f aca="false">U177/T177*100</f>
        <v>228.863832238554</v>
      </c>
      <c r="W177" s="1441" t="str">
        <f aca="false">IF(V177&gt;40,"FAULT",IF(V177&lt;-40,"CHECK","OK"))</f>
        <v>FAULT</v>
      </c>
    </row>
    <row r="178" customFormat="false" ht="15" hidden="false" customHeight="true" outlineLevel="0" collapsed="false">
      <c r="A178" s="2016" t="n">
        <v>11</v>
      </c>
      <c r="B178" s="2017" t="s">
        <v>4021</v>
      </c>
      <c r="C178" s="2152" t="n">
        <v>11</v>
      </c>
      <c r="D178" s="2580"/>
      <c r="E178" s="1070" t="s">
        <v>4022</v>
      </c>
      <c r="F178" s="2476" t="n">
        <v>1</v>
      </c>
      <c r="G178" s="2120" t="n">
        <v>4382</v>
      </c>
      <c r="H178" s="2120" t="n">
        <v>4382</v>
      </c>
      <c r="I178" s="2053" t="n">
        <f aca="false">H178-G178</f>
        <v>0</v>
      </c>
      <c r="J178" s="2027" t="n">
        <v>60</v>
      </c>
      <c r="K178" s="2135"/>
      <c r="L178" s="2128" t="n">
        <f aca="false">F178*I178*J178</f>
        <v>0</v>
      </c>
      <c r="M178" s="2128" t="n">
        <f aca="false">L178*$K$189/$L$189</f>
        <v>0</v>
      </c>
      <c r="N178" s="2154" t="s">
        <v>765</v>
      </c>
      <c r="O178" s="2155"/>
      <c r="R178" s="0" t="str">
        <f aca="false">B178</f>
        <v>11kV Bangabhaban -1</v>
      </c>
      <c r="S178" s="2160" t="n">
        <f aca="false">M178</f>
        <v>0</v>
      </c>
      <c r="T178" s="2160" t="n">
        <v>0</v>
      </c>
      <c r="U178" s="1441" t="n">
        <f aca="false">S178-T178</f>
        <v>0</v>
      </c>
      <c r="V178" s="2001" t="e">
        <f aca="false">U178/T178*100</f>
        <v>#DIV/0!</v>
      </c>
      <c r="W178" s="1441" t="e">
        <f aca="false">IF(V178&gt;40,"FAULT",IF(V178&lt;-40,"CHECK","OK"))</f>
        <v>#DIV/0!</v>
      </c>
    </row>
    <row r="179" customFormat="false" ht="15" hidden="false" customHeight="true" outlineLevel="0" collapsed="false">
      <c r="A179" s="2016" t="n">
        <v>12</v>
      </c>
      <c r="B179" s="2017" t="s">
        <v>4023</v>
      </c>
      <c r="C179" s="2152" t="n">
        <v>11</v>
      </c>
      <c r="D179" s="2580"/>
      <c r="E179" s="1070" t="s">
        <v>4024</v>
      </c>
      <c r="F179" s="2476" t="n">
        <v>1</v>
      </c>
      <c r="G179" s="2120" t="n">
        <v>43302</v>
      </c>
      <c r="H179" s="2120" t="n">
        <v>50590</v>
      </c>
      <c r="I179" s="2053" t="n">
        <f aca="false">H179-G179</f>
        <v>7288</v>
      </c>
      <c r="J179" s="2027" t="n">
        <v>60</v>
      </c>
      <c r="K179" s="2135"/>
      <c r="L179" s="2128" t="n">
        <f aca="false">F179*I179*J179</f>
        <v>437280</v>
      </c>
      <c r="M179" s="2128" t="n">
        <f aca="false">L179*$K$189/$L$189</f>
        <v>548856.654038028</v>
      </c>
      <c r="N179" s="2154" t="s">
        <v>765</v>
      </c>
      <c r="O179" s="2155"/>
      <c r="R179" s="0" t="str">
        <f aca="false">B179</f>
        <v>11kV Sonali Bank</v>
      </c>
      <c r="S179" s="2160" t="n">
        <f aca="false">M179</f>
        <v>548856.654038028</v>
      </c>
      <c r="T179" s="2160" t="n">
        <v>345775.026849756</v>
      </c>
      <c r="U179" s="1441" t="n">
        <f aca="false">S179-T179</f>
        <v>203081.627188272</v>
      </c>
      <c r="V179" s="2001" t="n">
        <f aca="false">U179/T179*100</f>
        <v>58.7323003163308</v>
      </c>
      <c r="W179" s="1441" t="str">
        <f aca="false">IF(V179&gt;40,"FAULT",IF(V179&lt;-40,"CHECK","OK"))</f>
        <v>FAULT</v>
      </c>
    </row>
    <row r="180" customFormat="false" ht="15" hidden="false" customHeight="true" outlineLevel="0" collapsed="false">
      <c r="A180" s="2016" t="n">
        <v>15</v>
      </c>
      <c r="B180" s="2017" t="s">
        <v>4025</v>
      </c>
      <c r="C180" s="2152" t="n">
        <v>11</v>
      </c>
      <c r="D180" s="2580"/>
      <c r="E180" s="1070" t="s">
        <v>4026</v>
      </c>
      <c r="F180" s="2476" t="n">
        <v>1</v>
      </c>
      <c r="G180" s="2120" t="n">
        <v>309.54</v>
      </c>
      <c r="H180" s="2120" t="n">
        <v>316.13</v>
      </c>
      <c r="I180" s="2053" t="n">
        <f aca="false">H180-G180</f>
        <v>6.58999999999998</v>
      </c>
      <c r="J180" s="2027" t="n">
        <v>60000</v>
      </c>
      <c r="K180" s="2135"/>
      <c r="L180" s="2128" t="n">
        <f aca="false">F180*I180*J180</f>
        <v>395399.999999998</v>
      </c>
      <c r="M180" s="2128" t="n">
        <f aca="false">L180*$K$189/$L$189</f>
        <v>496290.525536579</v>
      </c>
      <c r="N180" s="2154" t="s">
        <v>765</v>
      </c>
      <c r="O180" s="2155"/>
      <c r="R180" s="0" t="str">
        <f aca="false">B180</f>
        <v>11kV NCC Bank Feeder</v>
      </c>
      <c r="S180" s="2160" t="n">
        <f aca="false">M180</f>
        <v>496290.525536579</v>
      </c>
      <c r="T180" s="2160" t="n">
        <v>147163.974448527</v>
      </c>
      <c r="U180" s="1441" t="n">
        <f aca="false">S180-T180</f>
        <v>349126.551088052</v>
      </c>
      <c r="V180" s="2001" t="n">
        <f aca="false">U180/T180*100</f>
        <v>237.236424468929</v>
      </c>
      <c r="W180" s="1441" t="str">
        <f aca="false">IF(V180&gt;40,"FAULT",IF(V180&lt;-40,"CHECK","OK"))</f>
        <v>FAULT</v>
      </c>
    </row>
    <row r="181" customFormat="false" ht="15" hidden="false" customHeight="true" outlineLevel="0" collapsed="false">
      <c r="A181" s="2016" t="n">
        <v>16</v>
      </c>
      <c r="B181" s="2017" t="s">
        <v>4027</v>
      </c>
      <c r="C181" s="2152" t="n">
        <v>11</v>
      </c>
      <c r="D181" s="2580"/>
      <c r="E181" s="1070" t="s">
        <v>4028</v>
      </c>
      <c r="F181" s="2476" t="n">
        <v>1</v>
      </c>
      <c r="G181" s="2120" t="n">
        <v>383.41</v>
      </c>
      <c r="H181" s="2120" t="n">
        <v>389.19</v>
      </c>
      <c r="I181" s="2053" t="n">
        <f aca="false">H181-G181</f>
        <v>5.77999999999997</v>
      </c>
      <c r="J181" s="2027" t="n">
        <v>60000</v>
      </c>
      <c r="K181" s="2135"/>
      <c r="L181" s="2128" t="n">
        <f aca="false">F181*I181*J181</f>
        <v>346799.999999998</v>
      </c>
      <c r="M181" s="2128" t="n">
        <f aca="false">L181*$K$189/$L$189</f>
        <v>435289.717390201</v>
      </c>
      <c r="N181" s="2154" t="s">
        <v>760</v>
      </c>
      <c r="O181" s="2155"/>
      <c r="R181" s="0" t="str">
        <f aca="false">B181</f>
        <v>11kV IFIC BANK Feeder</v>
      </c>
      <c r="S181" s="2160" t="n">
        <f aca="false">M181</f>
        <v>435289.717390201</v>
      </c>
      <c r="T181" s="2160" t="n">
        <v>554880.559396087</v>
      </c>
      <c r="U181" s="1441" t="n">
        <f aca="false">S181-T181</f>
        <v>-119590.842005886</v>
      </c>
      <c r="V181" s="2001" t="n">
        <f aca="false">U181/T181*100</f>
        <v>-21.5525377454284</v>
      </c>
      <c r="W181" s="1441" t="str">
        <f aca="false">IF(V181&gt;40,"FAULT",IF(V181&lt;-40,"CHECK","OK"))</f>
        <v>OK</v>
      </c>
    </row>
    <row r="182" customFormat="false" ht="15" hidden="false" customHeight="true" outlineLevel="0" collapsed="false">
      <c r="A182" s="2016" t="n">
        <v>17</v>
      </c>
      <c r="B182" s="2017" t="s">
        <v>4029</v>
      </c>
      <c r="C182" s="2152" t="n">
        <v>11</v>
      </c>
      <c r="D182" s="2580"/>
      <c r="E182" s="1070" t="s">
        <v>4030</v>
      </c>
      <c r="F182" s="2476" t="n">
        <v>1</v>
      </c>
      <c r="G182" s="2120" t="n">
        <v>3354.56</v>
      </c>
      <c r="H182" s="2120" t="n">
        <v>3345.67</v>
      </c>
      <c r="I182" s="2053" t="n">
        <f aca="false">H182-G182</f>
        <v>-8.88999999999987</v>
      </c>
      <c r="J182" s="2027" t="n">
        <v>60000</v>
      </c>
      <c r="K182" s="2135"/>
      <c r="L182" s="2128" t="n">
        <f aca="false">F182*I182*J182</f>
        <v>-533399.999999992</v>
      </c>
      <c r="M182" s="2128" t="n">
        <f aca="false">L182*$K$189/$L$189</f>
        <v>-669502.69681641</v>
      </c>
      <c r="N182" s="2154" t="s">
        <v>765</v>
      </c>
      <c r="O182" s="2155"/>
      <c r="R182" s="0" t="str">
        <f aca="false">B182</f>
        <v>11kV Arambagh Feeder</v>
      </c>
      <c r="S182" s="2160" t="n">
        <f aca="false">M182</f>
        <v>-669502.69681641</v>
      </c>
      <c r="T182" s="2160" t="n">
        <v>488536.144685677</v>
      </c>
      <c r="U182" s="1441" t="n">
        <f aca="false">S182-T182</f>
        <v>-1158038.84150209</v>
      </c>
      <c r="V182" s="2001" t="n">
        <f aca="false">U182/T182*100</f>
        <v>-237.04261273179</v>
      </c>
      <c r="W182" s="1441" t="str">
        <f aca="false">IF(V182&gt;40,"FAULT",IF(V182&lt;-40,"CHECK","OK"))</f>
        <v>CHECK</v>
      </c>
    </row>
    <row r="183" customFormat="false" ht="15" hidden="false" customHeight="true" outlineLevel="0" collapsed="false">
      <c r="A183" s="2016" t="n">
        <v>18</v>
      </c>
      <c r="B183" s="2017" t="s">
        <v>4031</v>
      </c>
      <c r="C183" s="2152" t="n">
        <v>11</v>
      </c>
      <c r="D183" s="2580"/>
      <c r="E183" s="1070" t="s">
        <v>4032</v>
      </c>
      <c r="F183" s="2476" t="n">
        <v>1</v>
      </c>
      <c r="G183" s="2120" t="n">
        <v>1396.51</v>
      </c>
      <c r="H183" s="2120" t="n">
        <v>1410.57</v>
      </c>
      <c r="I183" s="2053" t="n">
        <f aca="false">H183-G183</f>
        <v>14.0599999999999</v>
      </c>
      <c r="J183" s="2027" t="n">
        <v>60000</v>
      </c>
      <c r="K183" s="2135"/>
      <c r="L183" s="2128" t="n">
        <f aca="false">F183*I183*J183</f>
        <v>843599.999999997</v>
      </c>
      <c r="M183" s="2128" t="n">
        <f aca="false">L183*$K$189/$L$189</f>
        <v>1058853.53399762</v>
      </c>
      <c r="N183" s="2154" t="s">
        <v>765</v>
      </c>
      <c r="O183" s="2155"/>
      <c r="R183" s="0" t="str">
        <f aca="false">B183</f>
        <v>11kV Nikotborti Feeder</v>
      </c>
      <c r="S183" s="2160" t="n">
        <f aca="false">M183</f>
        <v>1058853.53399762</v>
      </c>
      <c r="T183" s="2160" t="n">
        <v>655000.312504502</v>
      </c>
      <c r="U183" s="1441" t="n">
        <f aca="false">S183-T183</f>
        <v>403853.221493116</v>
      </c>
      <c r="V183" s="2001" t="n">
        <f aca="false">U183/T183*100</f>
        <v>61.6569509637203</v>
      </c>
      <c r="W183" s="1441" t="str">
        <f aca="false">IF(V183&gt;40,"FAULT",IF(V183&lt;-40,"CHECK","OK"))</f>
        <v>FAULT</v>
      </c>
    </row>
    <row r="184" customFormat="false" ht="15" hidden="false" customHeight="true" outlineLevel="0" collapsed="false">
      <c r="A184" s="2016" t="n">
        <v>19</v>
      </c>
      <c r="B184" s="2017" t="s">
        <v>4033</v>
      </c>
      <c r="C184" s="2152" t="n">
        <v>11</v>
      </c>
      <c r="D184" s="2580"/>
      <c r="E184" s="1070" t="s">
        <v>4034</v>
      </c>
      <c r="F184" s="2476" t="n">
        <v>1</v>
      </c>
      <c r="G184" s="2120" t="n">
        <v>357283</v>
      </c>
      <c r="H184" s="2120" t="n">
        <v>363305</v>
      </c>
      <c r="I184" s="2053" t="n">
        <f aca="false">H184-G184</f>
        <v>6022</v>
      </c>
      <c r="J184" s="2027" t="n">
        <v>60</v>
      </c>
      <c r="K184" s="2135"/>
      <c r="L184" s="2128" t="n">
        <f aca="false">F184*I184*J184</f>
        <v>361320</v>
      </c>
      <c r="M184" s="2128" t="n">
        <f aca="false">L184*$K$189/$L$189</f>
        <v>453514.65019443</v>
      </c>
      <c r="N184" s="2154" t="s">
        <v>765</v>
      </c>
      <c r="O184" s="2155"/>
      <c r="R184" s="0" t="str">
        <f aca="false">B184</f>
        <v>11kV Agrani Bank Feeder</v>
      </c>
      <c r="S184" s="2160" t="n">
        <f aca="false">M184</f>
        <v>453514.65019443</v>
      </c>
      <c r="T184" s="2160" t="n">
        <v>144691.137172957</v>
      </c>
      <c r="U184" s="1441" t="n">
        <f aca="false">S184-T184</f>
        <v>308823.513021472</v>
      </c>
      <c r="V184" s="2001" t="n">
        <f aca="false">U184/T184*100</f>
        <v>213.436371470575</v>
      </c>
      <c r="W184" s="1441" t="str">
        <f aca="false">IF(V184&gt;40,"FAULT",IF(V184&lt;-40,"CHECK","OK"))</f>
        <v>FAULT</v>
      </c>
    </row>
    <row r="185" customFormat="false" ht="15" hidden="false" customHeight="true" outlineLevel="0" collapsed="false">
      <c r="A185" s="2016" t="n">
        <v>20</v>
      </c>
      <c r="B185" s="2017" t="s">
        <v>4035</v>
      </c>
      <c r="C185" s="2152" t="n">
        <v>11</v>
      </c>
      <c r="D185" s="2580"/>
      <c r="E185" s="1070" t="s">
        <v>4036</v>
      </c>
      <c r="F185" s="2476" t="n">
        <v>1</v>
      </c>
      <c r="G185" s="2120" t="n">
        <v>515</v>
      </c>
      <c r="H185" s="2120" t="n">
        <v>521</v>
      </c>
      <c r="I185" s="2053" t="n">
        <f aca="false">H185-G185</f>
        <v>6</v>
      </c>
      <c r="J185" s="2027" t="n">
        <v>60000</v>
      </c>
      <c r="K185" s="2135"/>
      <c r="L185" s="2128" t="n">
        <f aca="false">F185*I185*J185</f>
        <v>360000</v>
      </c>
      <c r="M185" s="2128" t="n">
        <f aca="false">L185*$K$189/$L$189</f>
        <v>451857.838121318</v>
      </c>
      <c r="N185" s="2154" t="s">
        <v>765</v>
      </c>
      <c r="O185" s="2155"/>
      <c r="R185" s="0" t="str">
        <f aca="false">B185</f>
        <v>11kV  Bangladesh Bank-2</v>
      </c>
      <c r="S185" s="2160" t="n">
        <f aca="false">M185</f>
        <v>451857.838121318</v>
      </c>
      <c r="T185" s="2160" t="n">
        <v>180939.312846549</v>
      </c>
      <c r="U185" s="1441" t="n">
        <f aca="false">S185-T185</f>
        <v>270918.525274769</v>
      </c>
      <c r="V185" s="2001" t="n">
        <f aca="false">U185/T185*100</f>
        <v>149.72894558549</v>
      </c>
      <c r="W185" s="1441" t="str">
        <f aca="false">IF(V185&gt;40,"FAULT",IF(V185&lt;-40,"CHECK","OK"))</f>
        <v>FAULT</v>
      </c>
    </row>
    <row r="186" customFormat="false" ht="15" hidden="false" customHeight="true" outlineLevel="0" collapsed="false">
      <c r="A186" s="2016" t="n">
        <v>21</v>
      </c>
      <c r="B186" s="2017" t="s">
        <v>4037</v>
      </c>
      <c r="C186" s="2152" t="n">
        <v>11</v>
      </c>
      <c r="D186" s="2580"/>
      <c r="E186" s="1070" t="s">
        <v>4038</v>
      </c>
      <c r="F186" s="2476" t="n">
        <v>1</v>
      </c>
      <c r="G186" s="2120" t="n">
        <v>44960</v>
      </c>
      <c r="H186" s="2120" t="n">
        <v>44960</v>
      </c>
      <c r="I186" s="2053" t="n">
        <f aca="false">H186-G186</f>
        <v>0</v>
      </c>
      <c r="J186" s="2027" t="n">
        <v>60</v>
      </c>
      <c r="K186" s="2135"/>
      <c r="L186" s="2128" t="n">
        <f aca="false">F186*I186*J186</f>
        <v>0</v>
      </c>
      <c r="M186" s="2128" t="n">
        <f aca="false">L186*$K$189/$L$189</f>
        <v>0</v>
      </c>
      <c r="N186" s="2154" t="s">
        <v>765</v>
      </c>
      <c r="O186" s="2155"/>
      <c r="R186" s="0" t="str">
        <f aca="false">B186</f>
        <v>11kV PDB Design Feeder 14</v>
      </c>
      <c r="S186" s="2160" t="n">
        <f aca="false">M186</f>
        <v>0</v>
      </c>
      <c r="T186" s="2160" t="n">
        <v>0</v>
      </c>
      <c r="U186" s="1441" t="n">
        <f aca="false">S186-T186</f>
        <v>0</v>
      </c>
      <c r="V186" s="2001" t="e">
        <f aca="false">U186/T186*100</f>
        <v>#DIV/0!</v>
      </c>
      <c r="W186" s="1441" t="e">
        <f aca="false">IF(V186&gt;40,"FAULT",IF(V186&lt;-40,"CHECK","OK"))</f>
        <v>#DIV/0!</v>
      </c>
    </row>
    <row r="187" customFormat="false" ht="15" hidden="false" customHeight="true" outlineLevel="0" collapsed="false">
      <c r="A187" s="2016" t="n">
        <v>22</v>
      </c>
      <c r="B187" s="2017" t="s">
        <v>4039</v>
      </c>
      <c r="C187" s="2152" t="n">
        <v>11</v>
      </c>
      <c r="D187" s="2580"/>
      <c r="E187" s="1070" t="s">
        <v>4040</v>
      </c>
      <c r="F187" s="2476" t="n">
        <v>1</v>
      </c>
      <c r="G187" s="2120" t="n">
        <v>4.09</v>
      </c>
      <c r="H187" s="2120" t="n">
        <v>4.09</v>
      </c>
      <c r="I187" s="2053" t="n">
        <f aca="false">H187-G187</f>
        <v>0</v>
      </c>
      <c r="J187" s="2027" t="n">
        <v>60000</v>
      </c>
      <c r="K187" s="2135"/>
      <c r="L187" s="2128" t="n">
        <f aca="false">F187*I187*J187</f>
        <v>0</v>
      </c>
      <c r="M187" s="2128" t="n">
        <f aca="false">L187*$K$189/$L$189</f>
        <v>0</v>
      </c>
      <c r="N187" s="2154" t="s">
        <v>765</v>
      </c>
      <c r="O187" s="2155"/>
      <c r="R187" s="0" t="str">
        <f aca="false">B187</f>
        <v>11kV Bangabhaban-2</v>
      </c>
      <c r="S187" s="2160" t="n">
        <f aca="false">M187</f>
        <v>0</v>
      </c>
      <c r="T187" s="2160" t="n">
        <v>0</v>
      </c>
      <c r="U187" s="1441" t="n">
        <f aca="false">S187-T187</f>
        <v>0</v>
      </c>
      <c r="V187" s="2001" t="e">
        <f aca="false">U187/T187*100</f>
        <v>#DIV/0!</v>
      </c>
      <c r="W187" s="1441" t="e">
        <f aca="false">IF(V187&gt;40,"FAULT",IF(V187&lt;-40,"CHECK","OK"))</f>
        <v>#DIV/0!</v>
      </c>
    </row>
    <row r="188" customFormat="false" ht="15.75" hidden="false" customHeight="false" outlineLevel="0" collapsed="false">
      <c r="A188" s="2016" t="n">
        <v>23</v>
      </c>
      <c r="B188" s="2017" t="s">
        <v>4041</v>
      </c>
      <c r="C188" s="2152" t="n">
        <v>0.415</v>
      </c>
      <c r="D188" s="2581"/>
      <c r="E188" s="1070" t="s">
        <v>4042</v>
      </c>
      <c r="F188" s="2476" t="n">
        <v>1</v>
      </c>
      <c r="G188" s="2120" t="n">
        <v>397502</v>
      </c>
      <c r="H188" s="2120" t="n">
        <v>405596</v>
      </c>
      <c r="I188" s="2053" t="n">
        <f aca="false">H188-G188</f>
        <v>8094</v>
      </c>
      <c r="J188" s="2027" t="n">
        <v>1</v>
      </c>
      <c r="K188" s="2135"/>
      <c r="L188" s="2128" t="n">
        <f aca="false">F188*I188*J188</f>
        <v>8094</v>
      </c>
      <c r="M188" s="2128" t="n">
        <f aca="false">L188*$K$189/$L$189</f>
        <v>10159.270393761</v>
      </c>
      <c r="N188" s="2154" t="s">
        <v>765</v>
      </c>
      <c r="O188" s="2155"/>
      <c r="R188" s="0" t="str">
        <f aca="false">B188</f>
        <v>11/0.4 kV AT</v>
      </c>
      <c r="S188" s="2160" t="n">
        <f aca="false">M188</f>
        <v>10159.270393761</v>
      </c>
      <c r="T188" s="2160" t="n">
        <v>3518.26441646068</v>
      </c>
      <c r="U188" s="1441" t="n">
        <f aca="false">S188-T188</f>
        <v>6641.00597730029</v>
      </c>
      <c r="V188" s="2001" t="n">
        <f aca="false">U188/T188*100</f>
        <v>188.758012224136</v>
      </c>
      <c r="W188" s="1441" t="str">
        <f aca="false">IF(V188&gt;40,"FAULT",IF(V188&lt;-40,"CHECK","OK"))</f>
        <v>FAULT</v>
      </c>
    </row>
    <row r="189" customFormat="false" ht="20.25" hidden="false" customHeight="false" outlineLevel="0" collapsed="false">
      <c r="A189" s="2132"/>
      <c r="B189" s="2142"/>
      <c r="C189" s="2143"/>
      <c r="D189" s="2143"/>
      <c r="E189" s="2932"/>
      <c r="F189" s="2145"/>
      <c r="G189" s="2145"/>
      <c r="H189" s="2145"/>
      <c r="I189" s="2145"/>
      <c r="J189" s="2239" t="s">
        <v>1187</v>
      </c>
      <c r="K189" s="2130" t="n">
        <f aca="false">M171</f>
        <v>7801995.83095779</v>
      </c>
      <c r="L189" s="2130" t="n">
        <f aca="false">SUM(L173:L188)</f>
        <v>6215934.00000001</v>
      </c>
      <c r="M189" s="2130" t="n">
        <f aca="false">SUM(M173:M188)</f>
        <v>7801995.83095779</v>
      </c>
      <c r="N189" s="2166" t="n">
        <f aca="false">(M189-L189)/L189*100</f>
        <v>25.5160661448106</v>
      </c>
      <c r="O189" s="2240"/>
    </row>
    <row r="191" customFormat="false" ht="15.75" hidden="false" customHeight="false" outlineLevel="0" collapsed="false">
      <c r="A191" s="2077"/>
      <c r="B191" s="2078"/>
      <c r="C191" s="2051"/>
      <c r="D191" s="2418"/>
      <c r="F191" s="2169" t="s">
        <v>1234</v>
      </c>
      <c r="G191" s="2169"/>
      <c r="H191" s="2169"/>
      <c r="I191" s="2170" t="s">
        <v>212</v>
      </c>
      <c r="J191" s="2077"/>
      <c r="L191" s="2077"/>
      <c r="M191" s="2077"/>
      <c r="N191" s="2051"/>
      <c r="O191" s="2077"/>
    </row>
    <row r="192" customFormat="false" ht="15.75" hidden="false" customHeight="false" outlineLevel="0" collapsed="false">
      <c r="A192" s="2077"/>
      <c r="B192" s="2078"/>
      <c r="C192" s="2051"/>
      <c r="D192" s="2418"/>
      <c r="F192" s="2129" t="s">
        <v>765</v>
      </c>
      <c r="G192" s="2017" t="s">
        <v>1367</v>
      </c>
      <c r="H192" s="2017"/>
      <c r="I192" s="2310" t="n">
        <f aca="false">SUM(M173:M180,M182:M188)+K177</f>
        <v>7500392.11356759</v>
      </c>
      <c r="J192" s="2077"/>
      <c r="L192" s="2077"/>
      <c r="M192" s="2077"/>
      <c r="N192" s="2051"/>
      <c r="O192" s="2077" t="s">
        <v>122</v>
      </c>
    </row>
    <row r="193" customFormat="false" ht="15.75" hidden="false" customHeight="false" outlineLevel="0" collapsed="false">
      <c r="A193" s="2077"/>
      <c r="B193" s="2078"/>
      <c r="C193" s="2051"/>
      <c r="D193" s="2418"/>
      <c r="F193" s="2129" t="s">
        <v>760</v>
      </c>
      <c r="G193" s="2017" t="s">
        <v>1367</v>
      </c>
      <c r="H193" s="2017"/>
      <c r="I193" s="2310" t="n">
        <f aca="false">M181</f>
        <v>435289.717390201</v>
      </c>
      <c r="J193" s="2077"/>
      <c r="L193" s="2077"/>
      <c r="M193" s="2077"/>
      <c r="N193" s="2051"/>
      <c r="O193" s="2077"/>
    </row>
    <row r="194" customFormat="false" ht="15.75" hidden="false" customHeight="false" outlineLevel="0" collapsed="false">
      <c r="A194" s="2077"/>
      <c r="B194" s="2078"/>
      <c r="C194" s="2051"/>
      <c r="D194" s="2418"/>
      <c r="F194" s="2129"/>
      <c r="G194" s="2017"/>
      <c r="H194" s="2017"/>
      <c r="I194" s="2171"/>
      <c r="J194" s="2077"/>
      <c r="L194" s="2077"/>
      <c r="M194" s="2077"/>
      <c r="N194" s="2051"/>
      <c r="O194" s="2077"/>
    </row>
    <row r="195" customFormat="false" ht="15.75" hidden="false" customHeight="false" outlineLevel="0" collapsed="false">
      <c r="A195" s="2077"/>
      <c r="B195" s="2078"/>
      <c r="C195" s="2051"/>
      <c r="D195" s="2418"/>
      <c r="E195" s="3134"/>
      <c r="F195" s="2129"/>
      <c r="G195" s="2017"/>
      <c r="H195" s="2017"/>
      <c r="I195" s="2171"/>
      <c r="J195" s="2077"/>
      <c r="L195" s="2077"/>
      <c r="M195" s="2077"/>
      <c r="N195" s="2051"/>
      <c r="O195" s="2077"/>
    </row>
    <row r="196" customFormat="false" ht="15.75" hidden="false" customHeight="false" outlineLevel="0" collapsed="false">
      <c r="F196" s="2260"/>
      <c r="G196" s="2017"/>
      <c r="H196" s="2017"/>
      <c r="I196" s="2171"/>
      <c r="J196" s="2077"/>
    </row>
    <row r="197" customFormat="false" ht="15.75" hidden="false" customHeight="true" outlineLevel="0" collapsed="false">
      <c r="F197" s="2241" t="s">
        <v>1239</v>
      </c>
      <c r="G197" s="2241"/>
      <c r="H197" s="2241"/>
      <c r="I197" s="2242" t="n">
        <f aca="false">SUM(I192:I196)</f>
        <v>7935681.83095779</v>
      </c>
      <c r="J197" s="2130" t="n">
        <f aca="false">I197-M189</f>
        <v>133686</v>
      </c>
    </row>
    <row r="198" customFormat="false" ht="15" hidden="false" customHeight="false" outlineLevel="0" collapsed="false">
      <c r="F198" s="2103"/>
      <c r="G198" s="2077"/>
      <c r="H198" s="2077"/>
      <c r="I198" s="2077"/>
      <c r="J198" s="2077"/>
    </row>
    <row r="201" customFormat="false" ht="15" hidden="false" customHeight="false" outlineLevel="0" collapsed="false">
      <c r="A201" s="2077"/>
      <c r="B201" s="2078"/>
      <c r="C201" s="2051"/>
      <c r="D201" s="2418"/>
      <c r="E201" s="3134"/>
      <c r="F201" s="2077"/>
      <c r="G201" s="2077"/>
      <c r="H201" s="2077"/>
      <c r="I201" s="2077"/>
      <c r="J201" s="2077"/>
      <c r="K201" s="2080"/>
      <c r="L201" s="2077"/>
      <c r="M201" s="2077"/>
      <c r="N201" s="2051"/>
      <c r="O201" s="2077"/>
    </row>
    <row r="202" customFormat="false" ht="15" hidden="false" customHeight="false" outlineLevel="0" collapsed="false">
      <c r="A202" s="2077"/>
      <c r="B202" s="2078"/>
      <c r="C202" s="2051"/>
      <c r="D202" s="2418"/>
      <c r="E202" s="3134"/>
      <c r="F202" s="2077"/>
      <c r="G202" s="2077"/>
      <c r="H202" s="2077"/>
      <c r="I202" s="2077"/>
      <c r="J202" s="2077"/>
      <c r="K202" s="2080"/>
      <c r="L202" s="2077"/>
      <c r="M202" s="2077"/>
      <c r="N202" s="2051"/>
      <c r="O202" s="2077"/>
    </row>
    <row r="203" customFormat="false" ht="25.5" hidden="false" customHeight="false" outlineLevel="0" collapsed="false">
      <c r="A203" s="2271"/>
      <c r="B203" s="2175"/>
      <c r="C203" s="2175"/>
      <c r="D203" s="2175"/>
      <c r="E203" s="2175"/>
      <c r="F203" s="2175"/>
      <c r="G203" s="2175"/>
      <c r="H203" s="2175"/>
      <c r="I203" s="2175"/>
      <c r="J203" s="2175"/>
      <c r="K203" s="2175"/>
      <c r="L203" s="2175"/>
      <c r="M203" s="2175"/>
      <c r="N203" s="2272"/>
      <c r="O203" s="2174"/>
    </row>
    <row r="204" customFormat="false" ht="15" hidden="false" customHeight="false" outlineLevel="0" collapsed="false">
      <c r="A204" s="2077"/>
      <c r="B204" s="2078"/>
      <c r="C204" s="2051"/>
      <c r="D204" s="2418"/>
      <c r="E204" s="3134"/>
      <c r="F204" s="2077"/>
      <c r="G204" s="2077"/>
      <c r="H204" s="2077"/>
      <c r="I204" s="2077"/>
      <c r="J204" s="2077"/>
      <c r="K204" s="2080"/>
      <c r="L204" s="2077"/>
      <c r="M204" s="2077"/>
      <c r="N204" s="2051"/>
      <c r="O204" s="2077"/>
    </row>
    <row r="205" customFormat="false" ht="15" hidden="false" customHeight="false" outlineLevel="0" collapsed="false">
      <c r="A205" s="2077"/>
      <c r="B205" s="2078"/>
      <c r="C205" s="2051"/>
      <c r="D205" s="2418"/>
      <c r="E205" s="3134"/>
      <c r="F205" s="2077"/>
      <c r="G205" s="2077"/>
      <c r="H205" s="2077"/>
      <c r="I205" s="2077"/>
      <c r="J205" s="2077"/>
      <c r="K205" s="2080"/>
      <c r="L205" s="2077"/>
      <c r="M205" s="2077"/>
      <c r="N205" s="2051"/>
      <c r="O205" s="2077"/>
    </row>
    <row r="206" customFormat="false" ht="45" hidden="false" customHeight="false" outlineLevel="0" collapsed="false">
      <c r="A206" s="2270" t="s">
        <v>4043</v>
      </c>
      <c r="B206" s="2270"/>
      <c r="C206" s="2270"/>
      <c r="D206" s="2270"/>
      <c r="E206" s="2270"/>
      <c r="F206" s="2270"/>
      <c r="G206" s="2270"/>
      <c r="H206" s="2270"/>
      <c r="I206" s="2270"/>
      <c r="J206" s="2270"/>
      <c r="K206" s="2270"/>
      <c r="L206" s="2270"/>
      <c r="M206" s="2270"/>
      <c r="N206" s="2270"/>
      <c r="O206" s="1989" t="str">
        <f aca="false">O6</f>
        <v>Month June-2023</v>
      </c>
      <c r="R206" s="1990" t="s">
        <v>1069</v>
      </c>
      <c r="S206" s="1991" t="str">
        <f aca="false">O206</f>
        <v>Month June-2023</v>
      </c>
      <c r="T206" s="1990" t="s">
        <v>1070</v>
      </c>
      <c r="U206" s="1990" t="s">
        <v>1071</v>
      </c>
      <c r="V206" s="1990" t="s">
        <v>2997</v>
      </c>
      <c r="W206" s="1990" t="s">
        <v>1073</v>
      </c>
    </row>
    <row r="207" customFormat="false" ht="15.75" hidden="false" customHeight="true" outlineLevel="0" collapsed="false">
      <c r="A207" s="1992" t="s">
        <v>794</v>
      </c>
      <c r="B207" s="1993" t="s">
        <v>1074</v>
      </c>
      <c r="C207" s="1994" t="s">
        <v>1075</v>
      </c>
      <c r="D207" s="1994"/>
      <c r="E207" s="1994"/>
      <c r="F207" s="1996" t="s">
        <v>45</v>
      </c>
      <c r="G207" s="1996" t="s">
        <v>1076</v>
      </c>
      <c r="H207" s="1996"/>
      <c r="I207" s="1996"/>
      <c r="J207" s="1996" t="s">
        <v>29</v>
      </c>
      <c r="K207" s="1994" t="s">
        <v>1077</v>
      </c>
      <c r="L207" s="1994"/>
      <c r="M207" s="1994" t="s">
        <v>1078</v>
      </c>
      <c r="N207" s="1993"/>
      <c r="O207" s="1997" t="s">
        <v>479</v>
      </c>
    </row>
    <row r="208" customFormat="false" ht="15.75" hidden="false" customHeight="false" outlineLevel="0" collapsed="false">
      <c r="A208" s="1992"/>
      <c r="B208" s="1993"/>
      <c r="C208" s="1998" t="s">
        <v>1079</v>
      </c>
      <c r="D208" s="1998"/>
      <c r="E208" s="3135" t="s">
        <v>1080</v>
      </c>
      <c r="F208" s="1996"/>
      <c r="G208" s="2249" t="n">
        <f aca="false">'NORTH-1'!$H$8</f>
        <v>44929</v>
      </c>
      <c r="H208" s="2249" t="n">
        <f aca="false">'NORTH-1'!$H$8</f>
        <v>44929</v>
      </c>
      <c r="I208" s="2000" t="s">
        <v>47</v>
      </c>
      <c r="J208" s="1996"/>
      <c r="K208" s="2000" t="s">
        <v>1081</v>
      </c>
      <c r="L208" s="2000" t="s">
        <v>1082</v>
      </c>
      <c r="M208" s="1994" t="s">
        <v>1083</v>
      </c>
      <c r="N208" s="1998" t="s">
        <v>741</v>
      </c>
      <c r="O208" s="1997"/>
      <c r="S208" s="1441" t="n">
        <v>15283200.0000001</v>
      </c>
      <c r="T208" s="1441" t="n">
        <v>15283200.0000001</v>
      </c>
      <c r="U208" s="1441" t="n">
        <f aca="false">S208-T208</f>
        <v>0</v>
      </c>
      <c r="V208" s="2001" t="n">
        <f aca="false">U208/T208*100</f>
        <v>0</v>
      </c>
      <c r="W208" s="1441" t="str">
        <f aca="false">IF(V208&gt;40,"FAULT",IF(V208&lt;-40,"CHECK","OK"))</f>
        <v>OK</v>
      </c>
    </row>
    <row r="209" customFormat="false" ht="15.75" hidden="false" customHeight="false" outlineLevel="0" collapsed="false">
      <c r="A209" s="2002" t="n">
        <v>1</v>
      </c>
      <c r="B209" s="2003" t="n">
        <v>2</v>
      </c>
      <c r="C209" s="2004" t="n">
        <v>4</v>
      </c>
      <c r="D209" s="2004"/>
      <c r="E209" s="3136" t="n">
        <v>5</v>
      </c>
      <c r="F209" s="2002" t="n">
        <v>7</v>
      </c>
      <c r="G209" s="2002" t="n">
        <v>9</v>
      </c>
      <c r="H209" s="2002" t="n">
        <v>9</v>
      </c>
      <c r="I209" s="2002" t="s">
        <v>1084</v>
      </c>
      <c r="J209" s="2002" t="n">
        <v>11</v>
      </c>
      <c r="K209" s="2002" t="s">
        <v>1085</v>
      </c>
      <c r="L209" s="2002" t="s">
        <v>1086</v>
      </c>
      <c r="M209" s="2002" t="n">
        <v>14</v>
      </c>
      <c r="N209" s="2006" t="n">
        <v>15</v>
      </c>
      <c r="O209" s="2002" t="n">
        <v>16</v>
      </c>
    </row>
    <row r="210" customFormat="false" ht="15.75" hidden="false" customHeight="false" outlineLevel="0" collapsed="false">
      <c r="A210" s="2007"/>
      <c r="B210" s="2008" t="s">
        <v>4044</v>
      </c>
      <c r="C210" s="2009"/>
      <c r="D210" s="2009"/>
      <c r="E210" s="3137"/>
      <c r="F210" s="2009"/>
      <c r="G210" s="2009"/>
      <c r="H210" s="2009"/>
      <c r="I210" s="2009"/>
      <c r="J210" s="2009"/>
      <c r="K210" s="2010"/>
      <c r="L210" s="2009"/>
      <c r="M210" s="2013"/>
      <c r="N210" s="2014"/>
      <c r="O210" s="2015"/>
    </row>
    <row r="211" customFormat="false" ht="23.25" hidden="false" customHeight="true" outlineLevel="0" collapsed="false">
      <c r="A211" s="2016" t="n">
        <v>1</v>
      </c>
      <c r="B211" s="2177" t="str">
        <f aca="false">B25</f>
        <v>132kV  Motijheel Circuit-1</v>
      </c>
      <c r="C211" s="2178" t="n">
        <f aca="false">C25</f>
        <v>132</v>
      </c>
      <c r="D211" s="2250" t="n">
        <f aca="false">D25</f>
        <v>0</v>
      </c>
      <c r="E211" s="3149" t="str">
        <f aca="false">E25</f>
        <v>06604332</v>
      </c>
      <c r="F211" s="2509" t="n">
        <f aca="false">F25</f>
        <v>1</v>
      </c>
      <c r="G211" s="2274" t="n">
        <f aca="false">G25</f>
        <v>1797.51</v>
      </c>
      <c r="H211" s="2274" t="n">
        <f aca="false">H25</f>
        <v>1809.31</v>
      </c>
      <c r="I211" s="2274" t="n">
        <f aca="false">I25</f>
        <v>11.8</v>
      </c>
      <c r="J211" s="2178" t="n">
        <f aca="false">J25</f>
        <v>1440000</v>
      </c>
      <c r="K211" s="2184" t="n">
        <f aca="false">K25</f>
        <v>0</v>
      </c>
      <c r="L211" s="2275" t="n">
        <f aca="false">L25</f>
        <v>16991999.9999999</v>
      </c>
      <c r="M211" s="2025"/>
      <c r="N211" s="2026"/>
      <c r="O211" s="2027"/>
    </row>
    <row r="212" customFormat="false" ht="23.25" hidden="false" customHeight="true" outlineLevel="0" collapsed="false">
      <c r="A212" s="2016" t="n">
        <v>2</v>
      </c>
      <c r="B212" s="2177" t="str">
        <f aca="false">B26</f>
        <v>132kV  Motijheel Circuit-2</v>
      </c>
      <c r="C212" s="2178" t="n">
        <f aca="false">C26</f>
        <v>132</v>
      </c>
      <c r="D212" s="2250"/>
      <c r="E212" s="3149" t="str">
        <f aca="false">E26</f>
        <v>06604330</v>
      </c>
      <c r="F212" s="2509" t="n">
        <f aca="false">F26</f>
        <v>1</v>
      </c>
      <c r="G212" s="2274" t="n">
        <f aca="false">G26</f>
        <v>1609.68</v>
      </c>
      <c r="H212" s="2274" t="n">
        <f aca="false">H26</f>
        <v>1619.13</v>
      </c>
      <c r="I212" s="2274" t="n">
        <f aca="false">I26</f>
        <v>9.45000000000005</v>
      </c>
      <c r="J212" s="2178" t="n">
        <f aca="false">J26</f>
        <v>1440000</v>
      </c>
      <c r="K212" s="2184" t="n">
        <f aca="false">K26</f>
        <v>0</v>
      </c>
      <c r="L212" s="2185" t="n">
        <f aca="false">L26</f>
        <v>13608000.0000001</v>
      </c>
      <c r="M212" s="2029"/>
      <c r="N212" s="2030"/>
      <c r="O212" s="2027"/>
    </row>
    <row r="213" customFormat="false" ht="15.75" hidden="false" customHeight="true" outlineLevel="0" collapsed="false">
      <c r="A213" s="2016"/>
      <c r="B213" s="2037"/>
      <c r="C213" s="2038"/>
      <c r="D213" s="2038"/>
      <c r="E213" s="2728"/>
      <c r="F213" s="2041"/>
      <c r="G213" s="2041"/>
      <c r="H213" s="2041"/>
      <c r="I213" s="2042" t="s">
        <v>1094</v>
      </c>
      <c r="J213" s="2042"/>
      <c r="K213" s="2043" t="n">
        <f aca="false">SUM(K211:K212)</f>
        <v>0</v>
      </c>
      <c r="L213" s="2044" t="n">
        <f aca="false">SUM(L211:L212)</f>
        <v>30600000</v>
      </c>
      <c r="M213" s="2045"/>
      <c r="N213" s="2046"/>
      <c r="O213" s="2027"/>
    </row>
    <row r="214" customFormat="false" ht="15.75" hidden="false" customHeight="false" outlineLevel="0" collapsed="false">
      <c r="A214" s="2016"/>
      <c r="B214" s="2037"/>
      <c r="C214" s="2038"/>
      <c r="D214" s="2038"/>
      <c r="E214" s="2728"/>
      <c r="F214" s="2041"/>
      <c r="G214" s="2041"/>
      <c r="H214" s="2041"/>
      <c r="I214" s="2047"/>
      <c r="J214" s="2047" t="s">
        <v>1095</v>
      </c>
      <c r="K214" s="2068" t="n">
        <f aca="false">L213-K213</f>
        <v>30600000</v>
      </c>
      <c r="L214" s="2049"/>
      <c r="M214" s="2050"/>
      <c r="N214" s="2051"/>
      <c r="O214" s="2027"/>
    </row>
    <row r="215" customFormat="false" ht="15.75" hidden="false" customHeight="false" outlineLevel="0" collapsed="false">
      <c r="A215" s="2016"/>
      <c r="B215" s="2008" t="s">
        <v>4045</v>
      </c>
      <c r="C215" s="2009"/>
      <c r="D215" s="2009"/>
      <c r="E215" s="3139"/>
      <c r="F215" s="2009"/>
      <c r="G215" s="2009"/>
      <c r="H215" s="2009"/>
      <c r="I215" s="2009"/>
      <c r="J215" s="2009"/>
      <c r="K215" s="2010"/>
      <c r="L215" s="2009"/>
      <c r="M215" s="2013"/>
      <c r="N215" s="2014"/>
      <c r="O215" s="2027"/>
    </row>
    <row r="216" customFormat="false" ht="15.75" hidden="false" customHeight="false" outlineLevel="0" collapsed="false">
      <c r="A216" s="2016" t="n">
        <v>4</v>
      </c>
      <c r="B216" s="2017" t="s">
        <v>4046</v>
      </c>
      <c r="C216" s="2018" t="n">
        <v>132</v>
      </c>
      <c r="D216" s="2233" t="s">
        <v>4047</v>
      </c>
      <c r="E216" s="1070" t="n">
        <v>41812909527</v>
      </c>
      <c r="F216" s="2071" t="n">
        <v>1</v>
      </c>
      <c r="G216" s="2022" t="n">
        <v>285.51</v>
      </c>
      <c r="H216" s="2022" t="n">
        <v>299.67</v>
      </c>
      <c r="I216" s="2022" t="n">
        <f aca="false">H216-G216</f>
        <v>14.16</v>
      </c>
      <c r="J216" s="2027" t="n">
        <v>1200000</v>
      </c>
      <c r="K216" s="2024" t="n">
        <f aca="false">I216*F216*J216</f>
        <v>16992000</v>
      </c>
      <c r="L216" s="2029"/>
      <c r="M216" s="2029"/>
      <c r="N216" s="2030"/>
      <c r="O216" s="2027"/>
    </row>
    <row r="217" customFormat="false" ht="15.75" hidden="false" customHeight="false" outlineLevel="0" collapsed="false">
      <c r="A217" s="2016"/>
      <c r="B217" s="2017"/>
      <c r="C217" s="2018" t="n">
        <v>132</v>
      </c>
      <c r="D217" s="2233" t="s">
        <v>4048</v>
      </c>
      <c r="E217" s="1070"/>
      <c r="F217" s="2071" t="n">
        <v>1</v>
      </c>
      <c r="G217" s="2022" t="n">
        <v>285.57</v>
      </c>
      <c r="H217" s="2022" t="n">
        <v>299.74</v>
      </c>
      <c r="I217" s="2022" t="n">
        <f aca="false">H217-G217</f>
        <v>14.17</v>
      </c>
      <c r="J217" s="2027" t="n">
        <v>1200000</v>
      </c>
      <c r="K217" s="2024" t="n">
        <f aca="false">I217*F217*J217</f>
        <v>17004000</v>
      </c>
      <c r="L217" s="2029"/>
      <c r="M217" s="2029"/>
      <c r="N217" s="2030"/>
      <c r="O217" s="2027"/>
    </row>
    <row r="218" customFormat="false" ht="15.75" hidden="false" customHeight="false" outlineLevel="0" collapsed="false">
      <c r="A218" s="2016" t="n">
        <v>5</v>
      </c>
      <c r="B218" s="2017" t="s">
        <v>4049</v>
      </c>
      <c r="C218" s="2018" t="n">
        <v>132</v>
      </c>
      <c r="D218" s="2233" t="s">
        <v>4047</v>
      </c>
      <c r="E218" s="1070" t="n">
        <v>41812909512</v>
      </c>
      <c r="F218" s="2071" t="n">
        <v>1</v>
      </c>
      <c r="G218" s="2022" t="n">
        <v>107.49</v>
      </c>
      <c r="H218" s="2022" t="n">
        <v>118.86</v>
      </c>
      <c r="I218" s="2022" t="n">
        <f aca="false">H218-G218</f>
        <v>11.37</v>
      </c>
      <c r="J218" s="2027" t="n">
        <v>1200000</v>
      </c>
      <c r="K218" s="2024" t="n">
        <f aca="false">I218*F218*J218</f>
        <v>13644000</v>
      </c>
      <c r="L218" s="2029"/>
      <c r="M218" s="2029"/>
      <c r="N218" s="2030"/>
      <c r="O218" s="2027"/>
    </row>
    <row r="219" customFormat="false" ht="15.75" hidden="false" customHeight="false" outlineLevel="0" collapsed="false">
      <c r="A219" s="2016"/>
      <c r="B219" s="2017"/>
      <c r="C219" s="2018" t="n">
        <v>132</v>
      </c>
      <c r="D219" s="2233" t="s">
        <v>4048</v>
      </c>
      <c r="E219" s="1070"/>
      <c r="F219" s="2071" t="n">
        <v>1</v>
      </c>
      <c r="G219" s="2022" t="n">
        <v>107.51</v>
      </c>
      <c r="H219" s="2022" t="n">
        <v>118.88</v>
      </c>
      <c r="I219" s="2022" t="n">
        <f aca="false">H219-G219</f>
        <v>11.37</v>
      </c>
      <c r="J219" s="2027" t="n">
        <v>1200000</v>
      </c>
      <c r="K219" s="2031" t="n">
        <f aca="false">I219*F219*J219</f>
        <v>13644000</v>
      </c>
      <c r="L219" s="2032"/>
      <c r="M219" s="2032"/>
      <c r="N219" s="2033"/>
      <c r="O219" s="2027"/>
    </row>
    <row r="220" customFormat="false" ht="15.75" hidden="false" customHeight="true" outlineLevel="0" collapsed="false">
      <c r="A220" s="2016"/>
      <c r="B220" s="2037"/>
      <c r="C220" s="2038"/>
      <c r="D220" s="2038"/>
      <c r="E220" s="2728"/>
      <c r="F220" s="2041"/>
      <c r="G220" s="2041"/>
      <c r="H220" s="2041" t="n">
        <v>0</v>
      </c>
      <c r="I220" s="2042" t="s">
        <v>1105</v>
      </c>
      <c r="J220" s="2042"/>
      <c r="K220" s="2043" t="n">
        <f aca="false">K218+K216</f>
        <v>30636000</v>
      </c>
      <c r="L220" s="2044" t="n">
        <f aca="false">SUM(L216:L219)</f>
        <v>0</v>
      </c>
      <c r="M220" s="2045"/>
      <c r="N220" s="2046"/>
      <c r="O220" s="2055"/>
    </row>
    <row r="221" customFormat="false" ht="15.75" hidden="false" customHeight="true" outlineLevel="0" collapsed="false">
      <c r="A221" s="2016"/>
      <c r="B221" s="2037"/>
      <c r="C221" s="2038"/>
      <c r="D221" s="2038"/>
      <c r="E221" s="2728"/>
      <c r="F221" s="2041"/>
      <c r="G221" s="2041"/>
      <c r="H221" s="2041" t="n">
        <v>0</v>
      </c>
      <c r="I221" s="2042" t="s">
        <v>1095</v>
      </c>
      <c r="J221" s="2042"/>
      <c r="K221" s="2068" t="n">
        <f aca="false">K220-L220</f>
        <v>30636000</v>
      </c>
      <c r="L221" s="2049"/>
      <c r="M221" s="2056"/>
      <c r="N221" s="2057"/>
      <c r="O221" s="2055"/>
    </row>
    <row r="222" customFormat="false" ht="15.75" hidden="false" customHeight="false" outlineLevel="0" collapsed="false">
      <c r="A222" s="2007"/>
      <c r="B222" s="2058" t="s">
        <v>4050</v>
      </c>
      <c r="C222" s="2059"/>
      <c r="D222" s="2059"/>
      <c r="E222" s="3140"/>
      <c r="F222" s="2059"/>
      <c r="G222" s="2059"/>
      <c r="H222" s="2059" t="n">
        <v>0</v>
      </c>
      <c r="I222" s="2059"/>
      <c r="J222" s="2059"/>
      <c r="K222" s="2060"/>
      <c r="L222" s="2059"/>
      <c r="M222" s="2063"/>
      <c r="N222" s="2064"/>
      <c r="O222" s="2015"/>
    </row>
    <row r="223" customFormat="false" ht="15.75" hidden="false" customHeight="false" outlineLevel="0" collapsed="false">
      <c r="A223" s="2016" t="n">
        <v>3</v>
      </c>
      <c r="B223" s="2017" t="s">
        <v>4051</v>
      </c>
      <c r="C223" s="2018" t="n">
        <v>132</v>
      </c>
      <c r="D223" s="2141" t="s">
        <v>4052</v>
      </c>
      <c r="E223" s="3138" t="n">
        <v>41812909556</v>
      </c>
      <c r="F223" s="2071" t="n">
        <v>1</v>
      </c>
      <c r="G223" s="2022" t="n">
        <v>32.12</v>
      </c>
      <c r="H223" s="2022" t="n">
        <v>34.19</v>
      </c>
      <c r="I223" s="2022" t="n">
        <f aca="false">H223-G223</f>
        <v>2.07</v>
      </c>
      <c r="J223" s="2027" t="n">
        <v>1200000</v>
      </c>
      <c r="K223" s="2024"/>
      <c r="L223" s="2029" t="n">
        <f aca="false">I223*F223*J223</f>
        <v>2484000</v>
      </c>
      <c r="M223" s="2025"/>
      <c r="N223" s="2026"/>
      <c r="O223" s="2027"/>
    </row>
    <row r="224" customFormat="false" ht="15.75" hidden="false" customHeight="false" outlineLevel="0" collapsed="false">
      <c r="A224" s="2016"/>
      <c r="B224" s="2017"/>
      <c r="C224" s="2018" t="n">
        <v>132</v>
      </c>
      <c r="D224" s="2141" t="s">
        <v>4053</v>
      </c>
      <c r="E224" s="3138" t="n">
        <v>41812909570</v>
      </c>
      <c r="F224" s="2071" t="n">
        <v>1</v>
      </c>
      <c r="G224" s="2022" t="n">
        <v>32.1</v>
      </c>
      <c r="H224" s="2022" t="n">
        <v>34.17</v>
      </c>
      <c r="I224" s="2022" t="n">
        <f aca="false">H224-G224</f>
        <v>2.07</v>
      </c>
      <c r="J224" s="2027" t="n">
        <v>1200000</v>
      </c>
      <c r="K224" s="2024"/>
      <c r="L224" s="2029" t="n">
        <f aca="false">I224*F224*J224</f>
        <v>2484000</v>
      </c>
      <c r="M224" s="2025"/>
      <c r="N224" s="2026"/>
      <c r="O224" s="2027"/>
    </row>
    <row r="225" customFormat="false" ht="15.75" hidden="false" customHeight="false" outlineLevel="0" collapsed="false">
      <c r="A225" s="2016" t="n">
        <v>7</v>
      </c>
      <c r="B225" s="2017" t="s">
        <v>4054</v>
      </c>
      <c r="C225" s="2018" t="n">
        <v>132</v>
      </c>
      <c r="D225" s="2141" t="s">
        <v>4052</v>
      </c>
      <c r="E225" s="3138" t="n">
        <v>41812909559</v>
      </c>
      <c r="F225" s="2071" t="n">
        <v>1</v>
      </c>
      <c r="G225" s="2022" t="n">
        <v>80.49</v>
      </c>
      <c r="H225" s="2022" t="n">
        <v>83.53</v>
      </c>
      <c r="I225" s="2022" t="n">
        <f aca="false">H225-G225</f>
        <v>3.04000000000001</v>
      </c>
      <c r="J225" s="2027" t="n">
        <v>1200000</v>
      </c>
      <c r="K225" s="2024"/>
      <c r="L225" s="2029" t="n">
        <f aca="false">I225*F225*J225</f>
        <v>3648000.00000001</v>
      </c>
      <c r="M225" s="2025"/>
      <c r="N225" s="2026"/>
      <c r="O225" s="2027"/>
    </row>
    <row r="226" customFormat="false" ht="15.75" hidden="false" customHeight="false" outlineLevel="0" collapsed="false">
      <c r="A226" s="2016"/>
      <c r="B226" s="2017"/>
      <c r="C226" s="2018" t="n">
        <v>132</v>
      </c>
      <c r="D226" s="2141" t="s">
        <v>4053</v>
      </c>
      <c r="E226" s="3138" t="n">
        <v>41812909569</v>
      </c>
      <c r="F226" s="2071" t="n">
        <v>1</v>
      </c>
      <c r="G226" s="2022" t="n">
        <v>80.49</v>
      </c>
      <c r="H226" s="2022" t="n">
        <v>83.53</v>
      </c>
      <c r="I226" s="2022" t="n">
        <f aca="false">H226-G226</f>
        <v>3.04000000000001</v>
      </c>
      <c r="J226" s="2027" t="n">
        <v>1200000</v>
      </c>
      <c r="K226" s="2024"/>
      <c r="L226" s="2029" t="n">
        <f aca="false">I226*F226*J226</f>
        <v>3648000.00000001</v>
      </c>
      <c r="M226" s="2029"/>
      <c r="N226" s="2030"/>
      <c r="O226" s="2027"/>
    </row>
    <row r="227" customFormat="false" ht="15.75" hidden="false" customHeight="false" outlineLevel="0" collapsed="false">
      <c r="A227" s="2016"/>
      <c r="B227" s="2037"/>
      <c r="C227" s="2038"/>
      <c r="D227" s="2039"/>
      <c r="E227" s="2728"/>
      <c r="F227" s="2041"/>
      <c r="G227" s="2041"/>
      <c r="H227" s="2041" t="n">
        <v>0</v>
      </c>
      <c r="I227" s="2041"/>
      <c r="J227" s="2037" t="s">
        <v>1110</v>
      </c>
      <c r="K227" s="2068"/>
      <c r="L227" s="2130" t="n">
        <f aca="false">L225+L223</f>
        <v>6132000.00000001</v>
      </c>
      <c r="M227" s="2055"/>
      <c r="N227" s="2057"/>
      <c r="O227" s="2027"/>
    </row>
    <row r="228" customFormat="false" ht="15.75" hidden="false" customHeight="false" outlineLevel="0" collapsed="false">
      <c r="A228" s="2007"/>
      <c r="B228" s="2058" t="s">
        <v>4055</v>
      </c>
      <c r="C228" s="2059"/>
      <c r="D228" s="2059"/>
      <c r="E228" s="3140"/>
      <c r="F228" s="2059"/>
      <c r="G228" s="2059"/>
      <c r="H228" s="2059" t="n">
        <v>0</v>
      </c>
      <c r="I228" s="2059"/>
      <c r="J228" s="2059"/>
      <c r="K228" s="2060"/>
      <c r="L228" s="2059"/>
      <c r="M228" s="2063"/>
      <c r="N228" s="2064"/>
      <c r="O228" s="2015"/>
    </row>
    <row r="229" customFormat="false" ht="20.25" hidden="false" customHeight="true" outlineLevel="0" collapsed="false">
      <c r="A229" s="2016" t="n">
        <v>2</v>
      </c>
      <c r="B229" s="2017" t="s">
        <v>4056</v>
      </c>
      <c r="C229" s="2018" t="n">
        <v>132</v>
      </c>
      <c r="D229" s="2070" t="s">
        <v>4052</v>
      </c>
      <c r="E229" s="3143" t="n">
        <v>41812909509</v>
      </c>
      <c r="F229" s="2071" t="n">
        <v>1</v>
      </c>
      <c r="G229" s="2120" t="n">
        <v>181.88</v>
      </c>
      <c r="H229" s="2120" t="n">
        <v>193.98</v>
      </c>
      <c r="I229" s="2053" t="n">
        <f aca="false">H229-G229</f>
        <v>12.1</v>
      </c>
      <c r="J229" s="2027" t="n">
        <v>1200000</v>
      </c>
      <c r="K229" s="2135"/>
      <c r="L229" s="2128" t="n">
        <f aca="false">I229*F229*J229</f>
        <v>14520000</v>
      </c>
      <c r="M229" s="2128"/>
      <c r="N229" s="2026"/>
      <c r="O229" s="2027"/>
    </row>
    <row r="230" customFormat="false" ht="20.25" hidden="false" customHeight="true" outlineLevel="0" collapsed="false">
      <c r="A230" s="2016"/>
      <c r="B230" s="2017"/>
      <c r="C230" s="2018" t="n">
        <v>132</v>
      </c>
      <c r="D230" s="2070" t="s">
        <v>4053</v>
      </c>
      <c r="E230" s="3143" t="n">
        <v>41812909594</v>
      </c>
      <c r="F230" s="2071" t="n">
        <v>1</v>
      </c>
      <c r="G230" s="2120" t="n">
        <v>181.88</v>
      </c>
      <c r="H230" s="2120" t="n">
        <v>193.98</v>
      </c>
      <c r="I230" s="2053" t="n">
        <f aca="false">H230-G230</f>
        <v>12.1</v>
      </c>
      <c r="J230" s="2027" t="n">
        <v>1200000</v>
      </c>
      <c r="K230" s="2138"/>
      <c r="L230" s="2128" t="n">
        <f aca="false">I230*F230*J230</f>
        <v>14520000</v>
      </c>
      <c r="M230" s="2128"/>
      <c r="N230" s="2026"/>
      <c r="O230" s="2027"/>
    </row>
    <row r="231" customFormat="false" ht="20.25" hidden="false" customHeight="true" outlineLevel="0" collapsed="false">
      <c r="A231" s="2016" t="n">
        <v>6</v>
      </c>
      <c r="B231" s="2017" t="s">
        <v>4057</v>
      </c>
      <c r="C231" s="2018" t="n">
        <v>132</v>
      </c>
      <c r="D231" s="2070" t="s">
        <v>4052</v>
      </c>
      <c r="E231" s="3143" t="n">
        <v>41812909508</v>
      </c>
      <c r="F231" s="2071" t="n">
        <v>1</v>
      </c>
      <c r="G231" s="2120" t="n">
        <v>98.54</v>
      </c>
      <c r="H231" s="2120" t="n">
        <v>106.87</v>
      </c>
      <c r="I231" s="2053" t="n">
        <f aca="false">H231-G231</f>
        <v>8.33</v>
      </c>
      <c r="J231" s="2027" t="n">
        <v>1200000</v>
      </c>
      <c r="K231" s="2138"/>
      <c r="L231" s="2128" t="n">
        <f aca="false">I231*F231*J231</f>
        <v>9996000</v>
      </c>
      <c r="M231" s="2128"/>
      <c r="N231" s="2026"/>
      <c r="O231" s="2027"/>
    </row>
    <row r="232" customFormat="false" ht="20.25" hidden="false" customHeight="true" outlineLevel="0" collapsed="false">
      <c r="A232" s="2016"/>
      <c r="B232" s="2017"/>
      <c r="C232" s="2018" t="n">
        <v>132</v>
      </c>
      <c r="D232" s="2070" t="s">
        <v>4053</v>
      </c>
      <c r="E232" s="3143" t="n">
        <v>41812909592</v>
      </c>
      <c r="F232" s="2071" t="n">
        <v>1</v>
      </c>
      <c r="G232" s="2120" t="n">
        <v>98.51</v>
      </c>
      <c r="H232" s="2120" t="n">
        <v>106.84</v>
      </c>
      <c r="I232" s="2053" t="n">
        <f aca="false">H232-G232</f>
        <v>8.33</v>
      </c>
      <c r="J232" s="2027" t="n">
        <v>1200000</v>
      </c>
      <c r="K232" s="2138"/>
      <c r="L232" s="2128" t="n">
        <f aca="false">I232*F232*J232</f>
        <v>9996000</v>
      </c>
      <c r="M232" s="2128"/>
      <c r="N232" s="2026"/>
      <c r="O232" s="2027"/>
    </row>
    <row r="233" customFormat="false" ht="15.75" hidden="false" customHeight="false" outlineLevel="0" collapsed="false">
      <c r="A233" s="2016"/>
      <c r="B233" s="2037"/>
      <c r="C233" s="2038"/>
      <c r="D233" s="2038"/>
      <c r="E233" s="3081"/>
      <c r="F233" s="2072"/>
      <c r="G233" s="2072"/>
      <c r="H233" s="2072"/>
      <c r="I233" s="2072"/>
      <c r="J233" s="2037" t="s">
        <v>475</v>
      </c>
      <c r="K233" s="2074"/>
      <c r="L233" s="2130" t="n">
        <f aca="false">L231+L229</f>
        <v>24516000</v>
      </c>
      <c r="M233" s="2076"/>
      <c r="N233" s="2026"/>
      <c r="O233" s="2027"/>
    </row>
    <row r="234" customFormat="false" ht="15.75" hidden="false" customHeight="false" outlineLevel="0" collapsed="false">
      <c r="A234" s="2077"/>
      <c r="B234" s="2078"/>
      <c r="C234" s="2051"/>
      <c r="D234" s="2418"/>
      <c r="K234" s="2080"/>
      <c r="L234" s="2077"/>
      <c r="M234" s="2077"/>
      <c r="N234" s="2051"/>
      <c r="O234" s="2077"/>
    </row>
    <row r="235" s="2077" customFormat="true" ht="15" hidden="false" customHeight="false" outlineLevel="0" collapsed="false">
      <c r="B235" s="2081" t="s">
        <v>1121</v>
      </c>
      <c r="C235" s="2081"/>
      <c r="D235" s="2082" t="s">
        <v>212</v>
      </c>
      <c r="E235" s="3133"/>
      <c r="F235" s="2083" t="s">
        <v>1125</v>
      </c>
      <c r="G235" s="2083"/>
      <c r="H235" s="2083"/>
      <c r="I235" s="2082" t="s">
        <v>212</v>
      </c>
      <c r="K235" s="2084" t="s">
        <v>1123</v>
      </c>
      <c r="L235" s="2084"/>
      <c r="M235" s="2085" t="s">
        <v>212</v>
      </c>
      <c r="N235" s="2051"/>
    </row>
    <row r="236" s="2077" customFormat="true" ht="15" hidden="false" customHeight="false" outlineLevel="0" collapsed="false">
      <c r="B236" s="2086" t="str">
        <f aca="false">B210</f>
        <v>MANIKNAGAR 132 KV SIDE (TARIFF POINT)</v>
      </c>
      <c r="C236" s="2086"/>
      <c r="D236" s="2089" t="n">
        <f aca="false">K214</f>
        <v>30600000</v>
      </c>
      <c r="E236" s="3133"/>
      <c r="F236" s="2088" t="s">
        <v>1124</v>
      </c>
      <c r="G236" s="2088"/>
      <c r="H236" s="2088"/>
      <c r="I236" s="2089" t="n">
        <f aca="false">L227</f>
        <v>6132000.00000001</v>
      </c>
      <c r="K236" s="2279" t="s">
        <v>1125</v>
      </c>
      <c r="L236" s="2279"/>
      <c r="M236" s="2091" t="n">
        <f aca="false">I237</f>
        <v>24468000</v>
      </c>
      <c r="N236" s="2051"/>
    </row>
    <row r="237" s="2077" customFormat="true" ht="15" hidden="false" customHeight="false" outlineLevel="0" collapsed="false">
      <c r="B237" s="2086" t="s">
        <v>1126</v>
      </c>
      <c r="C237" s="2086"/>
      <c r="D237" s="2089"/>
      <c r="E237" s="3133"/>
      <c r="F237" s="2088" t="s">
        <v>1125</v>
      </c>
      <c r="G237" s="2088"/>
      <c r="H237" s="2088"/>
      <c r="I237" s="2091" t="n">
        <f aca="false">D240-I236</f>
        <v>24468000</v>
      </c>
      <c r="K237" s="2088" t="s">
        <v>1259</v>
      </c>
      <c r="L237" s="2088"/>
      <c r="M237" s="2094" t="n">
        <f aca="false">K256</f>
        <v>24379200</v>
      </c>
      <c r="N237" s="2051"/>
    </row>
    <row r="238" s="2077" customFormat="true" ht="15" hidden="false" customHeight="false" outlineLevel="0" collapsed="false">
      <c r="B238" s="2086" t="s">
        <v>1128</v>
      </c>
      <c r="C238" s="2086"/>
      <c r="D238" s="2089"/>
      <c r="E238" s="3133"/>
      <c r="K238" s="2279" t="s">
        <v>1129</v>
      </c>
      <c r="L238" s="2279"/>
      <c r="M238" s="2089" t="n">
        <f aca="false">M236-M237</f>
        <v>88799.9999999627</v>
      </c>
      <c r="N238" s="2051"/>
    </row>
    <row r="239" s="2077" customFormat="true" ht="15.75" hidden="false" customHeight="false" outlineLevel="0" collapsed="false">
      <c r="B239" s="2086" t="s">
        <v>1130</v>
      </c>
      <c r="C239" s="2086"/>
      <c r="D239" s="2095"/>
      <c r="E239" s="3133"/>
      <c r="K239" s="2228" t="s">
        <v>1131</v>
      </c>
      <c r="L239" s="2228"/>
      <c r="M239" s="2332" t="n">
        <f aca="false">M238/M236</f>
        <v>0.00362923001471157</v>
      </c>
      <c r="N239" s="2051"/>
    </row>
    <row r="240" s="2077" customFormat="true" ht="15" hidden="false" customHeight="false" outlineLevel="0" collapsed="false">
      <c r="B240" s="2098" t="s">
        <v>1132</v>
      </c>
      <c r="C240" s="2098"/>
      <c r="D240" s="2099" t="n">
        <f aca="false">SUM(D236:D239)</f>
        <v>30600000</v>
      </c>
      <c r="E240" s="3133"/>
      <c r="K240" s="2080"/>
      <c r="N240" s="2051"/>
    </row>
    <row r="241" s="2077" customFormat="true" ht="15" hidden="false" customHeight="false" outlineLevel="0" collapsed="false">
      <c r="E241" s="3133"/>
      <c r="F241" s="2100"/>
      <c r="K241" s="2080"/>
      <c r="N241" s="2051"/>
    </row>
    <row r="242" s="2077" customFormat="true" ht="15" hidden="false" customHeight="false" outlineLevel="0" collapsed="false">
      <c r="E242" s="3133"/>
      <c r="F242" s="2100"/>
      <c r="K242" s="2080"/>
      <c r="N242" s="2051"/>
    </row>
    <row r="243" s="2077" customFormat="true" ht="15" hidden="false" customHeight="false" outlineLevel="0" collapsed="false">
      <c r="E243" s="3133"/>
      <c r="F243" s="2100"/>
      <c r="G243" s="2101"/>
      <c r="H243" s="2101"/>
      <c r="I243" s="2101"/>
      <c r="J243" s="2102"/>
      <c r="K243" s="2080"/>
      <c r="N243" s="2051"/>
    </row>
    <row r="244" customFormat="false" ht="15" hidden="false" customHeight="false" outlineLevel="0" collapsed="false">
      <c r="A244" s="2077"/>
      <c r="B244" s="2078"/>
      <c r="C244" s="2051"/>
      <c r="D244" s="2418"/>
      <c r="G244" s="2101"/>
      <c r="H244" s="2101"/>
      <c r="I244" s="2101"/>
      <c r="J244" s="2102"/>
      <c r="K244" s="2080"/>
      <c r="L244" s="2077"/>
      <c r="M244" s="2077"/>
      <c r="N244" s="2051"/>
      <c r="O244" s="2077"/>
    </row>
    <row r="245" customFormat="false" ht="15" hidden="false" customHeight="false" outlineLevel="0" collapsed="false">
      <c r="A245" s="2077"/>
      <c r="B245" s="2078"/>
      <c r="C245" s="2051"/>
      <c r="D245" s="2418"/>
      <c r="G245" s="2101"/>
      <c r="H245" s="2101"/>
      <c r="I245" s="2101"/>
      <c r="J245" s="2102"/>
      <c r="K245" s="2080"/>
      <c r="L245" s="2077"/>
      <c r="M245" s="2077"/>
      <c r="N245" s="2051"/>
      <c r="O245" s="2077"/>
    </row>
    <row r="246" customFormat="false" ht="15" hidden="false" customHeight="false" outlineLevel="0" collapsed="false">
      <c r="A246" s="2077"/>
      <c r="B246" s="2078"/>
      <c r="C246" s="2051"/>
      <c r="D246" s="2418"/>
      <c r="E246" s="3134"/>
      <c r="F246" s="2077"/>
      <c r="G246" s="2077"/>
      <c r="H246" s="2077"/>
      <c r="I246" s="2077"/>
      <c r="J246" s="2077"/>
      <c r="K246" s="2080"/>
      <c r="L246" s="2077"/>
      <c r="M246" s="2077"/>
      <c r="N246" s="2051"/>
      <c r="O246" s="2077"/>
    </row>
    <row r="247" customFormat="false" ht="45" hidden="false" customHeight="false" outlineLevel="0" collapsed="false">
      <c r="A247" s="2270" t="s">
        <v>4058</v>
      </c>
      <c r="B247" s="2270"/>
      <c r="C247" s="2270"/>
      <c r="D247" s="2270"/>
      <c r="E247" s="2270"/>
      <c r="F247" s="2270"/>
      <c r="G247" s="2270"/>
      <c r="H247" s="2270"/>
      <c r="I247" s="2270"/>
      <c r="J247" s="2270"/>
      <c r="K247" s="2270"/>
      <c r="L247" s="2270"/>
      <c r="M247" s="2270"/>
      <c r="N247" s="2270"/>
      <c r="O247" s="1989" t="str">
        <f aca="false">$O$6</f>
        <v>Month June-2023</v>
      </c>
      <c r="R247" s="1990" t="s">
        <v>1069</v>
      </c>
      <c r="S247" s="1991" t="str">
        <f aca="false">O247</f>
        <v>Month June-2023</v>
      </c>
      <c r="T247" s="1990" t="s">
        <v>1070</v>
      </c>
      <c r="U247" s="1990" t="s">
        <v>1071</v>
      </c>
      <c r="V247" s="1990" t="s">
        <v>2997</v>
      </c>
      <c r="W247" s="1990" t="s">
        <v>1073</v>
      </c>
    </row>
    <row r="248" customFormat="false" ht="15.75" hidden="false" customHeight="true" outlineLevel="0" collapsed="false">
      <c r="A248" s="2105" t="s">
        <v>794</v>
      </c>
      <c r="B248" s="2106" t="s">
        <v>1074</v>
      </c>
      <c r="C248" s="1994" t="s">
        <v>1075</v>
      </c>
      <c r="D248" s="1994"/>
      <c r="E248" s="1994"/>
      <c r="F248" s="2108" t="s">
        <v>45</v>
      </c>
      <c r="G248" s="1996" t="s">
        <v>1076</v>
      </c>
      <c r="H248" s="1996"/>
      <c r="I248" s="1996"/>
      <c r="J248" s="2108" t="s">
        <v>29</v>
      </c>
      <c r="K248" s="1996" t="s">
        <v>1077</v>
      </c>
      <c r="L248" s="1996"/>
      <c r="M248" s="1994" t="s">
        <v>1134</v>
      </c>
      <c r="N248" s="1993"/>
      <c r="O248" s="2109" t="s">
        <v>479</v>
      </c>
    </row>
    <row r="249" customFormat="false" ht="15.75" hidden="false" customHeight="false" outlineLevel="0" collapsed="false">
      <c r="A249" s="2105"/>
      <c r="B249" s="2106"/>
      <c r="C249" s="1998" t="s">
        <v>1079</v>
      </c>
      <c r="D249" s="1998"/>
      <c r="E249" s="3141" t="s">
        <v>1080</v>
      </c>
      <c r="F249" s="2108"/>
      <c r="G249" s="2249" t="n">
        <f aca="false">'NORTH-1'!$H$8</f>
        <v>44929</v>
      </c>
      <c r="H249" s="2249" t="n">
        <f aca="false">'NORTH-1'!$H$8</f>
        <v>44929</v>
      </c>
      <c r="I249" s="2111" t="s">
        <v>47</v>
      </c>
      <c r="J249" s="2108"/>
      <c r="K249" s="2111" t="s">
        <v>1081</v>
      </c>
      <c r="L249" s="2111" t="s">
        <v>1082</v>
      </c>
      <c r="M249" s="2112" t="s">
        <v>1083</v>
      </c>
      <c r="N249" s="2110" t="s">
        <v>741</v>
      </c>
      <c r="O249" s="2109"/>
      <c r="S249" s="1441" t="n">
        <v>15283200.0000001</v>
      </c>
      <c r="T249" s="1441" t="n">
        <v>15283200.0000001</v>
      </c>
      <c r="U249" s="1441" t="n">
        <f aca="false">S249-T249</f>
        <v>0</v>
      </c>
      <c r="V249" s="2001" t="n">
        <f aca="false">U249/T249*100</f>
        <v>0</v>
      </c>
      <c r="W249" s="1441" t="str">
        <f aca="false">IF(V249&gt;40,"FAULT",IF(V249&lt;-40,"CHECK","OK"))</f>
        <v>OK</v>
      </c>
    </row>
    <row r="250" customFormat="false" ht="15.75" hidden="false" customHeight="false" outlineLevel="0" collapsed="false">
      <c r="A250" s="2113" t="n">
        <v>1</v>
      </c>
      <c r="B250" s="2004" t="n">
        <v>2</v>
      </c>
      <c r="C250" s="2004" t="n">
        <v>4</v>
      </c>
      <c r="D250" s="2004"/>
      <c r="E250" s="3142" t="n">
        <v>5</v>
      </c>
      <c r="F250" s="2113" t="n">
        <v>7</v>
      </c>
      <c r="G250" s="2113" t="n">
        <v>9</v>
      </c>
      <c r="H250" s="2113" t="n">
        <v>9</v>
      </c>
      <c r="I250" s="2113" t="s">
        <v>1084</v>
      </c>
      <c r="J250" s="2113" t="n">
        <v>11</v>
      </c>
      <c r="K250" s="2113" t="s">
        <v>1085</v>
      </c>
      <c r="L250" s="2113" t="s">
        <v>1086</v>
      </c>
      <c r="M250" s="2113" t="n">
        <v>14</v>
      </c>
      <c r="N250" s="2004" t="n">
        <v>15</v>
      </c>
      <c r="O250" s="2113" t="n">
        <v>16</v>
      </c>
      <c r="U250" s="1441"/>
      <c r="V250" s="2001"/>
      <c r="W250" s="1441"/>
    </row>
    <row r="251" customFormat="false" ht="15.75" hidden="false" customHeight="false" outlineLevel="0" collapsed="false">
      <c r="A251" s="2007"/>
      <c r="B251" s="2008" t="s">
        <v>4059</v>
      </c>
      <c r="C251" s="2009"/>
      <c r="D251" s="2009"/>
      <c r="E251" s="3139"/>
      <c r="F251" s="2009"/>
      <c r="G251" s="2009"/>
      <c r="H251" s="2009"/>
      <c r="I251" s="2009"/>
      <c r="J251" s="2009"/>
      <c r="K251" s="2010"/>
      <c r="L251" s="2009"/>
      <c r="M251" s="2013"/>
      <c r="N251" s="2014"/>
      <c r="O251" s="2015"/>
      <c r="U251" s="1441"/>
      <c r="V251" s="2001"/>
      <c r="W251" s="1441"/>
    </row>
    <row r="252" customFormat="false" ht="15.75" hidden="false" customHeight="false" outlineLevel="0" collapsed="false">
      <c r="A252" s="2016" t="n">
        <v>15</v>
      </c>
      <c r="B252" s="2017" t="s">
        <v>4060</v>
      </c>
      <c r="C252" s="2018" t="n">
        <v>33</v>
      </c>
      <c r="D252" s="2233" t="s">
        <v>3498</v>
      </c>
      <c r="E252" s="1070" t="n">
        <v>41812909543</v>
      </c>
      <c r="F252" s="2071" t="n">
        <v>1</v>
      </c>
      <c r="G252" s="2022" t="n">
        <v>300.89</v>
      </c>
      <c r="H252" s="2022" t="n">
        <v>320.98</v>
      </c>
      <c r="I252" s="2022" t="n">
        <f aca="false">H252-G252</f>
        <v>20.09</v>
      </c>
      <c r="J252" s="2027" t="n">
        <v>720000</v>
      </c>
      <c r="K252" s="2024" t="n">
        <f aca="false">I252*F252*J252</f>
        <v>14464800</v>
      </c>
      <c r="L252" s="2025"/>
      <c r="M252" s="2025"/>
      <c r="N252" s="2026"/>
      <c r="O252" s="2027"/>
      <c r="U252" s="1441"/>
      <c r="V252" s="2001"/>
      <c r="W252" s="1441"/>
    </row>
    <row r="253" customFormat="false" ht="15.75" hidden="false" customHeight="false" outlineLevel="0" collapsed="false">
      <c r="A253" s="2016"/>
      <c r="B253" s="2017"/>
      <c r="C253" s="2018" t="n">
        <v>33</v>
      </c>
      <c r="D253" s="2233" t="s">
        <v>3316</v>
      </c>
      <c r="E253" s="1070" t="n">
        <v>41812909617</v>
      </c>
      <c r="F253" s="2071" t="n">
        <v>1</v>
      </c>
      <c r="G253" s="2022" t="n">
        <v>301.1</v>
      </c>
      <c r="H253" s="2022" t="n">
        <v>321.2</v>
      </c>
      <c r="I253" s="2022" t="n">
        <f aca="false">H253-G253</f>
        <v>20.1</v>
      </c>
      <c r="J253" s="2027" t="n">
        <v>720000</v>
      </c>
      <c r="K253" s="2024" t="n">
        <f aca="false">I253*F253*J253</f>
        <v>14472000</v>
      </c>
      <c r="L253" s="2025"/>
      <c r="M253" s="2025"/>
      <c r="N253" s="2026"/>
      <c r="O253" s="2027"/>
      <c r="U253" s="1441"/>
      <c r="V253" s="2001"/>
      <c r="W253" s="1441"/>
    </row>
    <row r="254" customFormat="false" ht="15.75" hidden="false" customHeight="false" outlineLevel="0" collapsed="false">
      <c r="A254" s="2016" t="n">
        <v>16</v>
      </c>
      <c r="B254" s="2017" t="s">
        <v>4061</v>
      </c>
      <c r="C254" s="2018" t="n">
        <v>33</v>
      </c>
      <c r="D254" s="2233" t="s">
        <v>3498</v>
      </c>
      <c r="E254" s="1070" t="n">
        <v>41812909468</v>
      </c>
      <c r="F254" s="2071" t="n">
        <v>1</v>
      </c>
      <c r="G254" s="2022" t="n">
        <v>162.34</v>
      </c>
      <c r="H254" s="2022" t="n">
        <v>176.11</v>
      </c>
      <c r="I254" s="2022" t="n">
        <f aca="false">H254-G254</f>
        <v>13.77</v>
      </c>
      <c r="J254" s="2027" t="n">
        <v>720000</v>
      </c>
      <c r="K254" s="2024" t="n">
        <f aca="false">I254*F254*J254</f>
        <v>9914400.00000001</v>
      </c>
      <c r="L254" s="2025"/>
      <c r="M254" s="2025"/>
      <c r="N254" s="2026"/>
      <c r="O254" s="2027"/>
      <c r="U254" s="1441"/>
      <c r="V254" s="2001"/>
      <c r="W254" s="1441"/>
    </row>
    <row r="255" customFormat="false" ht="15.75" hidden="false" customHeight="false" outlineLevel="0" collapsed="false">
      <c r="A255" s="2016"/>
      <c r="B255" s="2017"/>
      <c r="C255" s="2018" t="n">
        <v>33</v>
      </c>
      <c r="D255" s="2233" t="s">
        <v>3316</v>
      </c>
      <c r="E255" s="1070" t="n">
        <v>41812909600</v>
      </c>
      <c r="F255" s="2071" t="n">
        <v>1</v>
      </c>
      <c r="G255" s="2022" t="n">
        <v>162.31</v>
      </c>
      <c r="H255" s="2022" t="n">
        <v>176.08</v>
      </c>
      <c r="I255" s="2022" t="n">
        <f aca="false">H255-G255</f>
        <v>13.77</v>
      </c>
      <c r="J255" s="2027" t="n">
        <v>720000</v>
      </c>
      <c r="K255" s="2024" t="n">
        <f aca="false">I255*F255*J255</f>
        <v>9914400.00000001</v>
      </c>
      <c r="L255" s="2025"/>
      <c r="M255" s="2025"/>
      <c r="N255" s="2026"/>
      <c r="O255" s="2027"/>
      <c r="U255" s="1441"/>
      <c r="V255" s="2001"/>
      <c r="W255" s="1441"/>
    </row>
    <row r="256" customFormat="false" ht="15.75" hidden="false" customHeight="false" outlineLevel="0" collapsed="false">
      <c r="A256" s="2016"/>
      <c r="B256" s="2037"/>
      <c r="C256" s="2038"/>
      <c r="D256" s="2038"/>
      <c r="E256" s="2728"/>
      <c r="F256" s="2041"/>
      <c r="G256" s="2041"/>
      <c r="H256" s="2041" t="n">
        <v>0</v>
      </c>
      <c r="I256" s="2041"/>
      <c r="J256" s="2037" t="s">
        <v>475</v>
      </c>
      <c r="K256" s="2094" t="n">
        <f aca="false">K254+K252</f>
        <v>24379200</v>
      </c>
      <c r="L256" s="2049"/>
      <c r="M256" s="2049" t="n">
        <f aca="false">SUM(M252:M255)</f>
        <v>0</v>
      </c>
      <c r="N256" s="2026"/>
      <c r="O256" s="2027"/>
      <c r="U256" s="1441"/>
      <c r="V256" s="2001"/>
      <c r="W256" s="1441"/>
    </row>
    <row r="257" customFormat="false" ht="15.75" hidden="false" customHeight="false" outlineLevel="0" collapsed="false">
      <c r="A257" s="2016"/>
      <c r="B257" s="2058" t="s">
        <v>4062</v>
      </c>
      <c r="C257" s="2059"/>
      <c r="D257" s="2059"/>
      <c r="E257" s="3140"/>
      <c r="F257" s="2059"/>
      <c r="G257" s="2059"/>
      <c r="H257" s="2059" t="n">
        <v>0</v>
      </c>
      <c r="I257" s="2059"/>
      <c r="J257" s="2059"/>
      <c r="K257" s="2060"/>
      <c r="L257" s="2059"/>
      <c r="M257" s="2063"/>
      <c r="N257" s="2064"/>
      <c r="O257" s="2027"/>
      <c r="U257" s="1441"/>
      <c r="V257" s="2001"/>
      <c r="W257" s="1441"/>
    </row>
    <row r="258" customFormat="false" ht="15.75" hidden="false" customHeight="false" outlineLevel="0" collapsed="false">
      <c r="A258" s="2016"/>
      <c r="B258" s="2118" t="s">
        <v>1145</v>
      </c>
      <c r="C258" s="2018"/>
      <c r="D258" s="2441" t="s">
        <v>1108</v>
      </c>
      <c r="E258" s="1070"/>
      <c r="F258" s="2071"/>
      <c r="G258" s="2022"/>
      <c r="H258" s="2022" t="n">
        <v>0</v>
      </c>
      <c r="I258" s="2120"/>
      <c r="J258" s="2027"/>
      <c r="K258" s="2024"/>
      <c r="L258" s="2025"/>
      <c r="M258" s="2025"/>
      <c r="N258" s="2026"/>
      <c r="O258" s="2333"/>
      <c r="R258" s="3152" t="str">
        <f aca="false">B258</f>
        <v>33/11 KV Transforfers</v>
      </c>
      <c r="S258" s="2124" t="n">
        <f aca="false">M258</f>
        <v>0</v>
      </c>
      <c r="T258" s="0" t="n">
        <v>0</v>
      </c>
      <c r="U258" s="1441" t="n">
        <f aca="false">S258-T258</f>
        <v>0</v>
      </c>
      <c r="V258" s="2001" t="e">
        <f aca="false">U258/T258*100</f>
        <v>#DIV/0!</v>
      </c>
      <c r="W258" s="1441" t="e">
        <f aca="false">IF(V258&gt;40,"FAULT",IF(V258&lt;-40,"CHECK","OK"))</f>
        <v>#DIV/0!</v>
      </c>
    </row>
    <row r="259" customFormat="false" ht="15.75" hidden="false" customHeight="true" outlineLevel="0" collapsed="false">
      <c r="A259" s="2007" t="n">
        <v>14</v>
      </c>
      <c r="B259" s="2017" t="s">
        <v>4063</v>
      </c>
      <c r="C259" s="2125" t="n">
        <v>33</v>
      </c>
      <c r="D259" s="2141" t="s">
        <v>3498</v>
      </c>
      <c r="E259" s="3143" t="n">
        <v>41812909546</v>
      </c>
      <c r="F259" s="2071" t="n">
        <v>1</v>
      </c>
      <c r="G259" s="2212" t="n">
        <v>96.73</v>
      </c>
      <c r="H259" s="2212" t="n">
        <v>105.03</v>
      </c>
      <c r="I259" s="2212" t="n">
        <f aca="false">H259-G259</f>
        <v>8.3</v>
      </c>
      <c r="J259" s="2027" t="n">
        <v>240000</v>
      </c>
      <c r="K259" s="2024"/>
      <c r="L259" s="2128" t="n">
        <f aca="false">I259*F259*J259</f>
        <v>1992000</v>
      </c>
      <c r="M259" s="2128" t="n">
        <f aca="false">L259*$K$282/$L$282</f>
        <v>1989186.2453374</v>
      </c>
      <c r="N259" s="2129"/>
      <c r="O259" s="2121" t="n">
        <f aca="false">M263</f>
        <v>4210843.65428653</v>
      </c>
      <c r="P259" s="1512" t="s">
        <v>3943</v>
      </c>
      <c r="Q259" s="1453"/>
      <c r="R259" s="0" t="str">
        <f aca="false">B259</f>
        <v>33 kV  28/35 MVA T-1 (HV)</v>
      </c>
      <c r="S259" s="2124" t="n">
        <f aca="false">M259</f>
        <v>1989186.2453374</v>
      </c>
      <c r="T259" s="0" t="n">
        <v>1842469.32328093</v>
      </c>
      <c r="U259" s="1441" t="n">
        <f aca="false">S259-T259</f>
        <v>146716.922056475</v>
      </c>
      <c r="V259" s="2001" t="n">
        <f aca="false">U259/T259*100</f>
        <v>7.96305915124886</v>
      </c>
      <c r="W259" s="1441" t="str">
        <f aca="false">IF(V259&gt;40,"FAULT",IF(V259&lt;-40,"CHECK","OK"))</f>
        <v>OK</v>
      </c>
    </row>
    <row r="260" customFormat="false" ht="15.75" hidden="false" customHeight="false" outlineLevel="0" collapsed="false">
      <c r="A260" s="2016"/>
      <c r="B260" s="2017"/>
      <c r="C260" s="2125" t="n">
        <v>33</v>
      </c>
      <c r="D260" s="2141" t="s">
        <v>3316</v>
      </c>
      <c r="E260" s="3143" t="n">
        <v>41812909616</v>
      </c>
      <c r="F260" s="2071" t="n">
        <v>1</v>
      </c>
      <c r="G260" s="2212" t="n">
        <v>96.7</v>
      </c>
      <c r="H260" s="2212" t="n">
        <v>105</v>
      </c>
      <c r="I260" s="2212" t="n">
        <f aca="false">H260-G260</f>
        <v>8.3</v>
      </c>
      <c r="J260" s="2027" t="n">
        <v>240000</v>
      </c>
      <c r="K260" s="2024"/>
      <c r="L260" s="2128" t="n">
        <f aca="false">I260*F260*J260</f>
        <v>1992000</v>
      </c>
      <c r="M260" s="2128" t="n">
        <f aca="false">L260*$K$282/$L$282</f>
        <v>1989186.2453374</v>
      </c>
      <c r="N260" s="2129"/>
      <c r="O260" s="2121"/>
      <c r="P260" s="1512"/>
      <c r="Q260" s="1453"/>
      <c r="R260" s="0" t="n">
        <f aca="false">B260</f>
        <v>0</v>
      </c>
      <c r="S260" s="2124" t="n">
        <f aca="false">M260</f>
        <v>1989186.2453374</v>
      </c>
      <c r="T260" s="0" t="n">
        <v>1842469.32328093</v>
      </c>
      <c r="U260" s="1441" t="n">
        <f aca="false">S260-T260</f>
        <v>146716.922056475</v>
      </c>
      <c r="V260" s="2001" t="n">
        <f aca="false">U260/T260*100</f>
        <v>7.96305915124886</v>
      </c>
      <c r="W260" s="1441" t="str">
        <f aca="false">IF(V260&gt;40,"FAULT",IF(V260&lt;-40,"CHECK","OK"))</f>
        <v>OK</v>
      </c>
    </row>
    <row r="261" customFormat="false" ht="15.75" hidden="false" customHeight="false" outlineLevel="0" collapsed="false">
      <c r="A261" s="2027" t="n">
        <v>17</v>
      </c>
      <c r="B261" s="2017" t="s">
        <v>4064</v>
      </c>
      <c r="C261" s="2125" t="n">
        <v>33</v>
      </c>
      <c r="D261" s="2141" t="s">
        <v>3498</v>
      </c>
      <c r="E261" s="3143" t="n">
        <v>41812909482</v>
      </c>
      <c r="F261" s="2071" t="n">
        <v>1</v>
      </c>
      <c r="G261" s="2212" t="n">
        <v>178.97</v>
      </c>
      <c r="H261" s="2212" t="n">
        <v>188.24</v>
      </c>
      <c r="I261" s="2212" t="n">
        <f aca="false">H261-G261</f>
        <v>9.27000000000001</v>
      </c>
      <c r="J261" s="2027" t="n">
        <v>240000</v>
      </c>
      <c r="K261" s="2024"/>
      <c r="L261" s="2128" t="n">
        <f aca="false">I261*F261*J261</f>
        <v>2224800</v>
      </c>
      <c r="M261" s="2128" t="n">
        <f aca="false">L261*$K$282/$L$282</f>
        <v>2221657.40894912</v>
      </c>
      <c r="N261" s="2129"/>
      <c r="O261" s="2121"/>
      <c r="P261" s="1512"/>
      <c r="Q261" s="1453"/>
      <c r="R261" s="0" t="str">
        <f aca="false">B261</f>
        <v>33 kV  28/35 MVA Transformer-2</v>
      </c>
      <c r="S261" s="2124" t="n">
        <f aca="false">M261</f>
        <v>2221657.40894912</v>
      </c>
      <c r="T261" s="0" t="n">
        <v>2664272.93561559</v>
      </c>
      <c r="U261" s="1441" t="n">
        <f aca="false">S261-T261</f>
        <v>-442615.526666468</v>
      </c>
      <c r="V261" s="2001" t="n">
        <f aca="false">U261/T261*100</f>
        <v>-16.612994890638</v>
      </c>
      <c r="W261" s="1441" t="str">
        <f aca="false">IF(V261&gt;40,"FAULT",IF(V261&lt;-40,"CHECK","OK"))</f>
        <v>OK</v>
      </c>
    </row>
    <row r="262" customFormat="false" ht="15.75" hidden="false" customHeight="false" outlineLevel="0" collapsed="false">
      <c r="A262" s="2027"/>
      <c r="B262" s="2017"/>
      <c r="C262" s="2125" t="n">
        <v>33</v>
      </c>
      <c r="D262" s="2141" t="s">
        <v>3316</v>
      </c>
      <c r="E262" s="3143" t="n">
        <v>42003953371</v>
      </c>
      <c r="F262" s="2071" t="n">
        <v>1</v>
      </c>
      <c r="G262" s="2212" t="n">
        <v>179.01</v>
      </c>
      <c r="H262" s="2212" t="n">
        <v>188.28</v>
      </c>
      <c r="I262" s="2212" t="n">
        <f aca="false">H262-G262</f>
        <v>9.27000000000001</v>
      </c>
      <c r="J262" s="2027" t="n">
        <v>240000</v>
      </c>
      <c r="K262" s="2024"/>
      <c r="L262" s="2128" t="n">
        <f aca="false">I262*F262*J262</f>
        <v>2224800</v>
      </c>
      <c r="M262" s="2128" t="n">
        <f aca="false">L262*$K$282/$L$282</f>
        <v>2221657.40894912</v>
      </c>
      <c r="N262" s="2129"/>
      <c r="O262" s="2121"/>
      <c r="P262" s="1512"/>
      <c r="Q262" s="1453"/>
      <c r="R262" s="0" t="n">
        <f aca="false">B262</f>
        <v>0</v>
      </c>
      <c r="S262" s="2124" t="n">
        <f aca="false">M262</f>
        <v>2221657.40894912</v>
      </c>
      <c r="T262" s="0" t="n">
        <v>2664272.93561559</v>
      </c>
      <c r="U262" s="1441" t="n">
        <f aca="false">S262-T262</f>
        <v>-442615.526666468</v>
      </c>
      <c r="V262" s="2001" t="n">
        <f aca="false">U262/T262*100</f>
        <v>-16.612994890638</v>
      </c>
      <c r="W262" s="1441" t="str">
        <f aca="false">IF(V262&gt;40,"FAULT",IF(V262&lt;-40,"CHECK","OK"))</f>
        <v>OK</v>
      </c>
    </row>
    <row r="263" customFormat="false" ht="15.75" hidden="false" customHeight="false" outlineLevel="0" collapsed="false">
      <c r="A263" s="2027"/>
      <c r="B263" s="2118" t="s">
        <v>1151</v>
      </c>
      <c r="C263" s="2038"/>
      <c r="D263" s="2443"/>
      <c r="E263" s="2728"/>
      <c r="F263" s="2041"/>
      <c r="G263" s="2041"/>
      <c r="H263" s="2041" t="n">
        <v>0</v>
      </c>
      <c r="I263" s="2041"/>
      <c r="J263" s="2037" t="s">
        <v>475</v>
      </c>
      <c r="K263" s="2024"/>
      <c r="L263" s="2130" t="n">
        <f aca="false">L261+L259</f>
        <v>4216800</v>
      </c>
      <c r="M263" s="2130" t="n">
        <f aca="false">M261+M259</f>
        <v>4210843.65428653</v>
      </c>
      <c r="N263" s="2131"/>
      <c r="O263" s="2335"/>
      <c r="R263" s="3152" t="str">
        <f aca="false">B263</f>
        <v>33 KV Feeders</v>
      </c>
      <c r="S263" s="2124" t="n">
        <f aca="false">M263</f>
        <v>4210843.65428653</v>
      </c>
      <c r="T263" s="0" t="n">
        <v>4506742.25889652</v>
      </c>
      <c r="U263" s="1441" t="n">
        <f aca="false">S263-T263</f>
        <v>-295898.604609994</v>
      </c>
      <c r="V263" s="2001" t="n">
        <f aca="false">U263/T263*100</f>
        <v>-6.56568731051519</v>
      </c>
      <c r="W263" s="1441" t="str">
        <f aca="false">IF(V263&gt;40,"FAULT",IF(V263&lt;-40,"CHECK","OK"))</f>
        <v>OK</v>
      </c>
    </row>
    <row r="264" customFormat="false" ht="15.75" hidden="false" customHeight="false" outlineLevel="0" collapsed="false">
      <c r="A264" s="2132" t="n">
        <v>10</v>
      </c>
      <c r="B264" s="2017" t="s">
        <v>4065</v>
      </c>
      <c r="C264" s="2125" t="n">
        <v>33</v>
      </c>
      <c r="D264" s="2141" t="s">
        <v>3498</v>
      </c>
      <c r="E264" s="3143" t="n">
        <v>41812909466</v>
      </c>
      <c r="F264" s="2071" t="n">
        <v>1</v>
      </c>
      <c r="G264" s="2120" t="n">
        <v>0.02</v>
      </c>
      <c r="H264" s="2120" t="n">
        <v>0.02</v>
      </c>
      <c r="I264" s="2053" t="n">
        <f aca="false">H264-G264</f>
        <v>0</v>
      </c>
      <c r="J264" s="2027" t="n">
        <v>360000</v>
      </c>
      <c r="K264" s="2135"/>
      <c r="L264" s="2128" t="n">
        <f aca="false">I264*F264*J264</f>
        <v>0</v>
      </c>
      <c r="M264" s="2128" t="n">
        <f aca="false">L264*$K$282/$L$282</f>
        <v>0</v>
      </c>
      <c r="N264" s="2129"/>
      <c r="O264" s="2155"/>
      <c r="R264" s="0" t="str">
        <f aca="false">B264</f>
        <v>33 kV Spare Feeder 1</v>
      </c>
      <c r="S264" s="2124" t="n">
        <f aca="false">M264</f>
        <v>0</v>
      </c>
      <c r="T264" s="0" t="n">
        <v>0</v>
      </c>
      <c r="U264" s="1441" t="n">
        <f aca="false">S264-T264</f>
        <v>0</v>
      </c>
      <c r="V264" s="2001" t="e">
        <f aca="false">U264/T264*100</f>
        <v>#DIV/0!</v>
      </c>
      <c r="W264" s="1441" t="e">
        <f aca="false">IF(V264&gt;40,"FAULT",IF(V264&lt;-40,"CHECK","OK"))</f>
        <v>#DIV/0!</v>
      </c>
    </row>
    <row r="265" customFormat="false" ht="15.75" hidden="false" customHeight="false" outlineLevel="0" collapsed="false">
      <c r="A265" s="2132"/>
      <c r="B265" s="2017"/>
      <c r="C265" s="2125" t="n">
        <v>33</v>
      </c>
      <c r="D265" s="2133" t="s">
        <v>3316</v>
      </c>
      <c r="E265" s="3143" t="n">
        <v>41812909599</v>
      </c>
      <c r="F265" s="2071" t="n">
        <v>1</v>
      </c>
      <c r="G265" s="2120" t="n">
        <v>0.02</v>
      </c>
      <c r="H265" s="2120" t="n">
        <v>0.02</v>
      </c>
      <c r="I265" s="2053" t="n">
        <f aca="false">H265-G265</f>
        <v>0</v>
      </c>
      <c r="J265" s="2027" t="n">
        <v>360000</v>
      </c>
      <c r="K265" s="2135"/>
      <c r="L265" s="2128" t="n">
        <f aca="false">I265*F265*J265</f>
        <v>0</v>
      </c>
      <c r="M265" s="2128" t="n">
        <f aca="false">L265*$K$282/$L$282</f>
        <v>0</v>
      </c>
      <c r="N265" s="2129"/>
      <c r="O265" s="2155"/>
      <c r="R265" s="0" t="n">
        <f aca="false">B265</f>
        <v>0</v>
      </c>
      <c r="S265" s="2124" t="n">
        <f aca="false">M265</f>
        <v>0</v>
      </c>
      <c r="T265" s="0" t="n">
        <v>0</v>
      </c>
      <c r="U265" s="1441" t="n">
        <f aca="false">S265-T265</f>
        <v>0</v>
      </c>
      <c r="V265" s="2001" t="e">
        <f aca="false">U265/T265*100</f>
        <v>#DIV/0!</v>
      </c>
      <c r="W265" s="1441" t="e">
        <f aca="false">IF(V265&gt;40,"FAULT",IF(V265&lt;-40,"CHECK","OK"))</f>
        <v>#DIV/0!</v>
      </c>
    </row>
    <row r="266" customFormat="false" ht="15.75" hidden="false" customHeight="false" outlineLevel="0" collapsed="false">
      <c r="A266" s="2132" t="n">
        <v>11</v>
      </c>
      <c r="B266" s="2017" t="s">
        <v>4066</v>
      </c>
      <c r="C266" s="2125" t="n">
        <v>33</v>
      </c>
      <c r="D266" s="2141" t="s">
        <v>3498</v>
      </c>
      <c r="E266" s="3143" t="n">
        <v>41812909467</v>
      </c>
      <c r="F266" s="2071" t="n">
        <v>1</v>
      </c>
      <c r="G266" s="2120" t="n">
        <v>0.03</v>
      </c>
      <c r="H266" s="2120" t="n">
        <v>0.03</v>
      </c>
      <c r="I266" s="2053" t="n">
        <f aca="false">H266-G266</f>
        <v>0</v>
      </c>
      <c r="J266" s="2027" t="n">
        <v>360000</v>
      </c>
      <c r="K266" s="2135"/>
      <c r="L266" s="2128" t="n">
        <f aca="false">I266*F266*J266</f>
        <v>0</v>
      </c>
      <c r="M266" s="2128" t="n">
        <f aca="false">L266*$K$282/$L$282</f>
        <v>0</v>
      </c>
      <c r="N266" s="2129"/>
      <c r="O266" s="2155"/>
      <c r="R266" s="0" t="str">
        <f aca="false">B266</f>
        <v>33 kV Spare Feeder 2</v>
      </c>
      <c r="S266" s="2124" t="n">
        <f aca="false">M266</f>
        <v>0</v>
      </c>
      <c r="T266" s="0" t="n">
        <v>0</v>
      </c>
      <c r="U266" s="1441" t="n">
        <f aca="false">S266-T266</f>
        <v>0</v>
      </c>
      <c r="V266" s="2001" t="e">
        <f aca="false">U266/T266*100</f>
        <v>#DIV/0!</v>
      </c>
      <c r="W266" s="1441" t="e">
        <f aca="false">IF(V266&gt;40,"FAULT",IF(V266&lt;-40,"CHECK","OK"))</f>
        <v>#DIV/0!</v>
      </c>
    </row>
    <row r="267" customFormat="false" ht="15.75" hidden="false" customHeight="false" outlineLevel="0" collapsed="false">
      <c r="A267" s="2132"/>
      <c r="B267" s="2017"/>
      <c r="C267" s="2125" t="n">
        <v>33</v>
      </c>
      <c r="D267" s="2133" t="s">
        <v>3316</v>
      </c>
      <c r="E267" s="3143" t="n">
        <v>41812909601</v>
      </c>
      <c r="F267" s="2071" t="n">
        <v>1</v>
      </c>
      <c r="G267" s="2120" t="n">
        <v>0.03</v>
      </c>
      <c r="H267" s="2120" t="n">
        <v>0.03</v>
      </c>
      <c r="I267" s="2053" t="n">
        <f aca="false">H267-G267</f>
        <v>0</v>
      </c>
      <c r="J267" s="2027" t="n">
        <v>360000</v>
      </c>
      <c r="K267" s="2135"/>
      <c r="L267" s="2128" t="n">
        <f aca="false">I267*F267*J267</f>
        <v>0</v>
      </c>
      <c r="M267" s="2128" t="n">
        <f aca="false">L267*$K$282/$L$282</f>
        <v>0</v>
      </c>
      <c r="N267" s="2129"/>
      <c r="O267" s="3116"/>
      <c r="R267" s="0" t="n">
        <f aca="false">B267</f>
        <v>0</v>
      </c>
      <c r="S267" s="2124" t="n">
        <f aca="false">M267</f>
        <v>0</v>
      </c>
      <c r="T267" s="0" t="n">
        <v>0</v>
      </c>
      <c r="U267" s="1441" t="n">
        <f aca="false">S267-T267</f>
        <v>0</v>
      </c>
      <c r="V267" s="2001" t="e">
        <f aca="false">U267/T267*100</f>
        <v>#DIV/0!</v>
      </c>
      <c r="W267" s="1441" t="e">
        <f aca="false">IF(V267&gt;40,"FAULT",IF(V267&lt;-40,"CHECK","OK"))</f>
        <v>#DIV/0!</v>
      </c>
    </row>
    <row r="268" customFormat="false" ht="15.75" hidden="false" customHeight="true" outlineLevel="0" collapsed="false">
      <c r="A268" s="2394" t="n">
        <v>12</v>
      </c>
      <c r="B268" s="2337" t="s">
        <v>4067</v>
      </c>
      <c r="C268" s="2395" t="n">
        <v>33</v>
      </c>
      <c r="D268" s="2591" t="s">
        <v>3498</v>
      </c>
      <c r="E268" s="3145" t="n">
        <v>41812909463</v>
      </c>
      <c r="F268" s="2490" t="n">
        <v>1</v>
      </c>
      <c r="G268" s="2134" t="n">
        <v>387.88</v>
      </c>
      <c r="H268" s="2134" t="n">
        <v>405.36</v>
      </c>
      <c r="I268" s="2052" t="n">
        <f aca="false">H268-G268</f>
        <v>17.48</v>
      </c>
      <c r="J268" s="2398" t="n">
        <v>360000</v>
      </c>
      <c r="K268" s="2401"/>
      <c r="L268" s="2668" t="n">
        <f aca="false">I268*F268*J268</f>
        <v>6292800.00000001</v>
      </c>
      <c r="M268" s="2338" t="n">
        <f aca="false">L268*$K$282/$L$282</f>
        <v>6283911.24731888</v>
      </c>
      <c r="N268" s="2129"/>
      <c r="O268" s="2136" t="n">
        <f aca="false">M268+M274</f>
        <v>10662517.5969953</v>
      </c>
      <c r="P268" s="1444" t="s">
        <v>4068</v>
      </c>
      <c r="Q268" s="2136"/>
      <c r="R268" s="0" t="str">
        <f aca="false">B268</f>
        <v>33 kV P &amp; T Circuit-1</v>
      </c>
      <c r="S268" s="2124" t="n">
        <f aca="false">M268</f>
        <v>6283911.24731888</v>
      </c>
      <c r="T268" s="0" t="n">
        <v>5883203.41133461</v>
      </c>
      <c r="U268" s="1441" t="n">
        <f aca="false">S268-T268</f>
        <v>400707.83598427</v>
      </c>
      <c r="V268" s="2001" t="n">
        <f aca="false">U268/T268*100</f>
        <v>6.81104847084267</v>
      </c>
      <c r="W268" s="1441" t="str">
        <f aca="false">IF(V268&gt;40,"FAULT",IF(V268&lt;-40,"CHECK","OK"))</f>
        <v>OK</v>
      </c>
    </row>
    <row r="269" customFormat="false" ht="15.75" hidden="false" customHeight="false" outlineLevel="0" collapsed="false">
      <c r="A269" s="2394"/>
      <c r="B269" s="2337"/>
      <c r="C269" s="2395" t="n">
        <v>33</v>
      </c>
      <c r="D269" s="2591" t="s">
        <v>3316</v>
      </c>
      <c r="E269" s="3145" t="n">
        <v>41812909610</v>
      </c>
      <c r="F269" s="2490" t="n">
        <v>1</v>
      </c>
      <c r="G269" s="2134" t="n">
        <v>388.02</v>
      </c>
      <c r="H269" s="2134" t="n">
        <v>405.51</v>
      </c>
      <c r="I269" s="2052" t="n">
        <f aca="false">H269-G269</f>
        <v>17.49</v>
      </c>
      <c r="J269" s="2398" t="n">
        <v>360000</v>
      </c>
      <c r="K269" s="2401"/>
      <c r="L269" s="2338" t="n">
        <f aca="false">I269*F269*J269</f>
        <v>6296400</v>
      </c>
      <c r="M269" s="2338" t="n">
        <f aca="false">L269*$K$282/$L$282</f>
        <v>6287506.16222009</v>
      </c>
      <c r="N269" s="2129"/>
      <c r="O269" s="2136"/>
      <c r="P269" s="1444"/>
      <c r="Q269" s="2136"/>
      <c r="R269" s="0" t="n">
        <f aca="false">B269</f>
        <v>0</v>
      </c>
      <c r="S269" s="2124" t="n">
        <f aca="false">M269</f>
        <v>6287506.16222009</v>
      </c>
      <c r="T269" s="0" t="n">
        <v>5886797.30468301</v>
      </c>
      <c r="U269" s="1441" t="n">
        <f aca="false">S269-T269</f>
        <v>400708.857537081</v>
      </c>
      <c r="V269" s="2001" t="n">
        <f aca="false">U269/T269*100</f>
        <v>6.80690767487974</v>
      </c>
      <c r="W269" s="1441" t="str">
        <f aca="false">IF(V269&gt;40,"FAULT",IF(V269&lt;-40,"CHECK","OK"))</f>
        <v>OK</v>
      </c>
    </row>
    <row r="270" customFormat="false" ht="15.75" hidden="false" customHeight="false" outlineLevel="0" collapsed="false">
      <c r="A270" s="2394" t="n">
        <v>13</v>
      </c>
      <c r="B270" s="2337" t="s">
        <v>4069</v>
      </c>
      <c r="C270" s="2395" t="n">
        <v>33</v>
      </c>
      <c r="D270" s="2591" t="s">
        <v>3498</v>
      </c>
      <c r="E270" s="3145" t="n">
        <v>41812909530</v>
      </c>
      <c r="F270" s="2490" t="n">
        <v>1</v>
      </c>
      <c r="G270" s="2134" t="n">
        <v>174.02</v>
      </c>
      <c r="H270" s="2134" t="n">
        <v>191.2</v>
      </c>
      <c r="I270" s="2052" t="n">
        <f aca="false">H270-G270</f>
        <v>17.18</v>
      </c>
      <c r="J270" s="2398" t="n">
        <v>360000</v>
      </c>
      <c r="K270" s="2399"/>
      <c r="L270" s="2668" t="n">
        <f aca="false">I270*F270*J270</f>
        <v>6184799.99999999</v>
      </c>
      <c r="M270" s="2338" t="n">
        <f aca="false">L270*$K$282/$L$282</f>
        <v>6176063.8002825</v>
      </c>
      <c r="N270" s="2129"/>
      <c r="O270" s="2136"/>
      <c r="P270" s="1444"/>
      <c r="Q270" s="2136"/>
      <c r="R270" s="0" t="str">
        <f aca="false">B270</f>
        <v>33 kV Kamlapur Circuit-1</v>
      </c>
      <c r="S270" s="2124" t="n">
        <f aca="false">M270</f>
        <v>6176063.8002825</v>
      </c>
      <c r="T270" s="0" t="n">
        <v>5753823.25079213</v>
      </c>
      <c r="U270" s="1441" t="n">
        <f aca="false">S270-T270</f>
        <v>422240.549490371</v>
      </c>
      <c r="V270" s="2001" t="n">
        <f aca="false">U270/T270*100</f>
        <v>7.33843448236337</v>
      </c>
      <c r="W270" s="1441" t="str">
        <f aca="false">IF(V270&gt;40,"FAULT",IF(V270&lt;-40,"CHECK","OK"))</f>
        <v>OK</v>
      </c>
    </row>
    <row r="271" customFormat="false" ht="15.75" hidden="false" customHeight="true" outlineLevel="0" collapsed="false">
      <c r="A271" s="2394"/>
      <c r="B271" s="2337"/>
      <c r="C271" s="2395" t="n">
        <v>33</v>
      </c>
      <c r="D271" s="2591" t="s">
        <v>3316</v>
      </c>
      <c r="E271" s="3145" t="n">
        <v>41812909595</v>
      </c>
      <c r="F271" s="2490" t="n">
        <v>1</v>
      </c>
      <c r="G271" s="2134" t="n">
        <v>174.09</v>
      </c>
      <c r="H271" s="2134" t="n">
        <v>191.27</v>
      </c>
      <c r="I271" s="2052" t="n">
        <f aca="false">H271-G271</f>
        <v>17.18</v>
      </c>
      <c r="J271" s="2398" t="n">
        <v>360000</v>
      </c>
      <c r="K271" s="2399"/>
      <c r="L271" s="2338" t="n">
        <f aca="false">I271*F271*J271</f>
        <v>6184800</v>
      </c>
      <c r="M271" s="2338" t="n">
        <f aca="false">L271*$K$282/$L$282</f>
        <v>6176063.80028251</v>
      </c>
      <c r="N271" s="2129"/>
      <c r="O271" s="2136" t="n">
        <f aca="false">M270+M272</f>
        <v>9479790.59449649</v>
      </c>
      <c r="P271" s="1444" t="s">
        <v>4070</v>
      </c>
      <c r="Q271" s="2136"/>
      <c r="R271" s="0" t="n">
        <f aca="false">B271</f>
        <v>0</v>
      </c>
      <c r="S271" s="2124" t="n">
        <f aca="false">M271</f>
        <v>6176063.80028251</v>
      </c>
      <c r="T271" s="0" t="n">
        <v>5753823.25079212</v>
      </c>
      <c r="U271" s="1441" t="n">
        <f aca="false">S271-T271</f>
        <v>422240.549490391</v>
      </c>
      <c r="V271" s="2001" t="n">
        <f aca="false">U271/T271*100</f>
        <v>7.33843448236374</v>
      </c>
      <c r="W271" s="1441" t="str">
        <f aca="false">IF(V271&gt;40,"FAULT",IF(V271&lt;-40,"CHECK","OK"))</f>
        <v>OK</v>
      </c>
    </row>
    <row r="272" customFormat="false" ht="15.75" hidden="false" customHeight="false" outlineLevel="0" collapsed="false">
      <c r="A272" s="2394" t="n">
        <v>18</v>
      </c>
      <c r="B272" s="2337" t="s">
        <v>4071</v>
      </c>
      <c r="C272" s="2395" t="n">
        <v>33</v>
      </c>
      <c r="D272" s="2591" t="s">
        <v>3498</v>
      </c>
      <c r="E272" s="3145" t="n">
        <v>41812909552</v>
      </c>
      <c r="F272" s="2490" t="n">
        <v>1</v>
      </c>
      <c r="G272" s="2134" t="n">
        <v>57.18</v>
      </c>
      <c r="H272" s="2134" t="n">
        <v>66.37</v>
      </c>
      <c r="I272" s="2052" t="n">
        <f aca="false">H272-G272</f>
        <v>9.19000000000001</v>
      </c>
      <c r="J272" s="2398" t="n">
        <v>360000</v>
      </c>
      <c r="K272" s="2399"/>
      <c r="L272" s="2668" t="n">
        <f aca="false">I272*F272*J272</f>
        <v>3308400</v>
      </c>
      <c r="M272" s="2338" t="n">
        <f aca="false">L272*$K$282/$L$282</f>
        <v>3303726.79421399</v>
      </c>
      <c r="N272" s="2129"/>
      <c r="O272" s="2136"/>
      <c r="P272" s="1444"/>
      <c r="Q272" s="2136"/>
      <c r="R272" s="0" t="str">
        <f aca="false">B272</f>
        <v>33 kV Kamlapur- 2  Feeder</v>
      </c>
      <c r="S272" s="2124" t="n">
        <f aca="false">M272</f>
        <v>3303726.79421399</v>
      </c>
      <c r="T272" s="0" t="n">
        <v>2652293.29112092</v>
      </c>
      <c r="U272" s="1441" t="n">
        <f aca="false">S272-T272</f>
        <v>651433.503093069</v>
      </c>
      <c r="V272" s="2001" t="n">
        <f aca="false">U272/T272*100</f>
        <v>24.5611413064261</v>
      </c>
      <c r="W272" s="1441" t="str">
        <f aca="false">IF(V272&gt;40,"FAULT",IF(V272&lt;-40,"CHECK","OK"))</f>
        <v>OK</v>
      </c>
    </row>
    <row r="273" customFormat="false" ht="15.75" hidden="false" customHeight="false" outlineLevel="0" collapsed="false">
      <c r="A273" s="2394"/>
      <c r="B273" s="2337"/>
      <c r="C273" s="2395" t="n">
        <v>33</v>
      </c>
      <c r="D273" s="2591" t="s">
        <v>3316</v>
      </c>
      <c r="E273" s="3145" t="n">
        <v>41621865733</v>
      </c>
      <c r="F273" s="2490" t="n">
        <v>1</v>
      </c>
      <c r="G273" s="2134" t="n">
        <v>57.19</v>
      </c>
      <c r="H273" s="2134" t="n">
        <v>66.38</v>
      </c>
      <c r="I273" s="2052" t="n">
        <f aca="false">H273-G273</f>
        <v>9.19</v>
      </c>
      <c r="J273" s="2398" t="n">
        <v>360000</v>
      </c>
      <c r="K273" s="2401"/>
      <c r="L273" s="2338" t="n">
        <f aca="false">I273*F273*J273</f>
        <v>3308400</v>
      </c>
      <c r="M273" s="2338" t="n">
        <f aca="false">L273*$K$282/$L$282</f>
        <v>3303726.79421398</v>
      </c>
      <c r="N273" s="2129"/>
      <c r="O273" s="2136"/>
      <c r="P273" s="1444"/>
      <c r="Q273" s="2136"/>
      <c r="R273" s="0" t="n">
        <f aca="false">B273</f>
        <v>0</v>
      </c>
      <c r="S273" s="2124" t="n">
        <f aca="false">M273</f>
        <v>3303726.79421398</v>
      </c>
      <c r="T273" s="0" t="n">
        <v>2652293.29112092</v>
      </c>
      <c r="U273" s="1441" t="n">
        <f aca="false">S273-T273</f>
        <v>651433.503093069</v>
      </c>
      <c r="V273" s="2001" t="n">
        <f aca="false">U273/T273*100</f>
        <v>24.5611413064262</v>
      </c>
      <c r="W273" s="1441" t="str">
        <f aca="false">IF(V273&gt;40,"FAULT",IF(V273&lt;-40,"CHECK","OK"))</f>
        <v>OK</v>
      </c>
    </row>
    <row r="274" customFormat="false" ht="15.75" hidden="false" customHeight="false" outlineLevel="0" collapsed="false">
      <c r="A274" s="2394" t="n">
        <v>19</v>
      </c>
      <c r="B274" s="2337" t="s">
        <v>4072</v>
      </c>
      <c r="C274" s="2395" t="n">
        <v>33</v>
      </c>
      <c r="D274" s="2591" t="s">
        <v>3498</v>
      </c>
      <c r="E274" s="3145" t="n">
        <v>42003953363</v>
      </c>
      <c r="F274" s="2490" t="n">
        <v>1</v>
      </c>
      <c r="G274" s="2134" t="n">
        <v>123.9</v>
      </c>
      <c r="H274" s="2134" t="n">
        <v>136.08</v>
      </c>
      <c r="I274" s="2052" t="n">
        <f aca="false">H274-G274</f>
        <v>12.18</v>
      </c>
      <c r="J274" s="2398" t="n">
        <v>360000</v>
      </c>
      <c r="K274" s="2399"/>
      <c r="L274" s="2668" t="n">
        <f aca="false">I274*F274*J274</f>
        <v>4384800</v>
      </c>
      <c r="M274" s="2338" t="n">
        <f aca="false">L274*$K$282/$L$282</f>
        <v>4378606.34967643</v>
      </c>
      <c r="N274" s="2129"/>
      <c r="O274" s="2330"/>
      <c r="R274" s="0" t="str">
        <f aca="false">B274</f>
        <v>33 kV P &amp; T - 2 Feeder</v>
      </c>
      <c r="S274" s="2124" t="n">
        <f aca="false">M274</f>
        <v>4378606.34967643</v>
      </c>
      <c r="T274" s="0" t="n">
        <v>4434864.39192847</v>
      </c>
      <c r="U274" s="1441" t="n">
        <f aca="false">S274-T274</f>
        <v>-56258.0422520451</v>
      </c>
      <c r="V274" s="2001" t="n">
        <f aca="false">U274/T274*100</f>
        <v>-1.26854030428609</v>
      </c>
      <c r="W274" s="1441" t="str">
        <f aca="false">IF(V274&gt;40,"FAULT",IF(V274&lt;-40,"CHECK","OK"))</f>
        <v>OK</v>
      </c>
    </row>
    <row r="275" customFormat="false" ht="15.75" hidden="false" customHeight="false" outlineLevel="0" collapsed="false">
      <c r="A275" s="2394"/>
      <c r="B275" s="2337"/>
      <c r="C275" s="2395" t="n">
        <v>33</v>
      </c>
      <c r="D275" s="2591" t="s">
        <v>3316</v>
      </c>
      <c r="E275" s="3145" t="n">
        <v>41812909598</v>
      </c>
      <c r="F275" s="2490" t="n">
        <v>1</v>
      </c>
      <c r="G275" s="2134" t="n">
        <v>123.87</v>
      </c>
      <c r="H275" s="2134" t="n">
        <v>136.04</v>
      </c>
      <c r="I275" s="2052" t="n">
        <f aca="false">H275-G275</f>
        <v>12.17</v>
      </c>
      <c r="J275" s="2398" t="n">
        <v>360000</v>
      </c>
      <c r="K275" s="2401"/>
      <c r="L275" s="2338" t="n">
        <f aca="false">I275*F275*J275</f>
        <v>4381200</v>
      </c>
      <c r="M275" s="2338" t="n">
        <f aca="false">L275*$K$282/$L$282</f>
        <v>4375011.43477521</v>
      </c>
      <c r="N275" s="2129"/>
      <c r="O275" s="2167"/>
      <c r="R275" s="0" t="n">
        <f aca="false">B275</f>
        <v>0</v>
      </c>
      <c r="S275" s="2124" t="n">
        <f aca="false">M275</f>
        <v>4375011.43477521</v>
      </c>
      <c r="T275" s="0" t="n">
        <v>4434864.39192847</v>
      </c>
      <c r="U275" s="1441" t="n">
        <f aca="false">S275-T275</f>
        <v>-59852.9571532654</v>
      </c>
      <c r="V275" s="2001" t="n">
        <f aca="false">U275/T275*100</f>
        <v>-1.34960061602332</v>
      </c>
      <c r="W275" s="1441" t="str">
        <f aca="false">IF(V275&gt;40,"FAULT",IF(V275&lt;-40,"CHECK","OK"))</f>
        <v>OK</v>
      </c>
    </row>
    <row r="276" customFormat="false" ht="19.5" hidden="false" customHeight="true" outlineLevel="0" collapsed="false">
      <c r="A276" s="2132" t="n">
        <v>20</v>
      </c>
      <c r="B276" s="2139" t="s">
        <v>4073</v>
      </c>
      <c r="C276" s="2125" t="n">
        <v>33</v>
      </c>
      <c r="D276" s="2141" t="s">
        <v>3498</v>
      </c>
      <c r="E276" s="3143" t="n">
        <v>41812909469</v>
      </c>
      <c r="F276" s="2071" t="n">
        <v>1</v>
      </c>
      <c r="G276" s="2120" t="n">
        <v>0.02</v>
      </c>
      <c r="H276" s="2120" t="n">
        <v>0.02</v>
      </c>
      <c r="I276" s="2053" t="n">
        <f aca="false">H276-G276</f>
        <v>0</v>
      </c>
      <c r="J276" s="2027" t="n">
        <v>360000</v>
      </c>
      <c r="K276" s="2140"/>
      <c r="L276" s="2128" t="n">
        <f aca="false">I276*F276*J276</f>
        <v>0</v>
      </c>
      <c r="M276" s="2128" t="n">
        <f aca="false">L276*$K$282/$L$282</f>
        <v>0</v>
      </c>
      <c r="N276" s="2129"/>
      <c r="O276" s="2325"/>
      <c r="R276" s="0" t="str">
        <f aca="false">B276</f>
        <v>33 kV Spare Feeder 9</v>
      </c>
      <c r="S276" s="2124" t="n">
        <f aca="false">M276</f>
        <v>0</v>
      </c>
      <c r="T276" s="0" t="n">
        <v>0</v>
      </c>
      <c r="U276" s="1441" t="n">
        <f aca="false">S276-T276</f>
        <v>0</v>
      </c>
      <c r="V276" s="2001" t="e">
        <f aca="false">U276/T276*100</f>
        <v>#DIV/0!</v>
      </c>
      <c r="W276" s="1441" t="e">
        <f aca="false">IF(V276&gt;40,"FAULT",IF(V276&lt;-40,"CHECK","OK"))</f>
        <v>#DIV/0!</v>
      </c>
    </row>
    <row r="277" customFormat="false" ht="15.75" hidden="false" customHeight="false" outlineLevel="0" collapsed="false">
      <c r="A277" s="2132"/>
      <c r="B277" s="2017"/>
      <c r="C277" s="2125" t="n">
        <v>33</v>
      </c>
      <c r="D277" s="2133" t="s">
        <v>3316</v>
      </c>
      <c r="E277" s="3143" t="n">
        <v>41812909597</v>
      </c>
      <c r="F277" s="2071" t="n">
        <v>1</v>
      </c>
      <c r="G277" s="2120" t="n">
        <v>0.02</v>
      </c>
      <c r="H277" s="2120" t="n">
        <v>0.02</v>
      </c>
      <c r="I277" s="2053" t="n">
        <f aca="false">H277-G277</f>
        <v>0</v>
      </c>
      <c r="J277" s="2027" t="n">
        <v>360000</v>
      </c>
      <c r="K277" s="2024"/>
      <c r="L277" s="2128" t="n">
        <f aca="false">I277*F277*J277</f>
        <v>0</v>
      </c>
      <c r="M277" s="2128" t="n">
        <f aca="false">L277*$K$282/$L$282</f>
        <v>0</v>
      </c>
      <c r="N277" s="2129"/>
      <c r="O277" s="2027"/>
      <c r="R277" s="0" t="n">
        <f aca="false">B277</f>
        <v>0</v>
      </c>
      <c r="S277" s="2124" t="n">
        <f aca="false">M277</f>
        <v>0</v>
      </c>
      <c r="T277" s="0" t="n">
        <v>0</v>
      </c>
      <c r="U277" s="1441" t="n">
        <f aca="false">S277-T277</f>
        <v>0</v>
      </c>
      <c r="V277" s="2001" t="e">
        <f aca="false">U277/T277*100</f>
        <v>#DIV/0!</v>
      </c>
      <c r="W277" s="1441" t="e">
        <f aca="false">IF(V277&gt;40,"FAULT",IF(V277&lt;-40,"CHECK","OK"))</f>
        <v>#DIV/0!</v>
      </c>
    </row>
    <row r="278" customFormat="false" ht="15.75" hidden="false" customHeight="false" outlineLevel="0" collapsed="false">
      <c r="A278" s="2132" t="n">
        <v>21</v>
      </c>
      <c r="B278" s="2139" t="s">
        <v>4074</v>
      </c>
      <c r="C278" s="2125" t="n">
        <v>33</v>
      </c>
      <c r="D278" s="2141" t="s">
        <v>3498</v>
      </c>
      <c r="E278" s="3143" t="n">
        <v>41812909478</v>
      </c>
      <c r="F278" s="2071" t="n">
        <v>1</v>
      </c>
      <c r="G278" s="2120" t="n">
        <v>0.02</v>
      </c>
      <c r="H278" s="2120" t="n">
        <v>0.02</v>
      </c>
      <c r="I278" s="2053" t="n">
        <f aca="false">H278-G278</f>
        <v>0</v>
      </c>
      <c r="J278" s="2027" t="n">
        <v>360000</v>
      </c>
      <c r="K278" s="2140"/>
      <c r="L278" s="2128" t="n">
        <f aca="false">I278*F278*J278</f>
        <v>0</v>
      </c>
      <c r="M278" s="2128" t="n">
        <f aca="false">L278*$K$282/$L$282</f>
        <v>0</v>
      </c>
      <c r="N278" s="2129"/>
      <c r="O278" s="2167"/>
      <c r="R278" s="0" t="str">
        <f aca="false">B278</f>
        <v>33 kV Spare Feeder 10</v>
      </c>
      <c r="S278" s="2124" t="n">
        <f aca="false">M278</f>
        <v>0</v>
      </c>
      <c r="T278" s="0" t="n">
        <v>0</v>
      </c>
      <c r="U278" s="1441" t="n">
        <f aca="false">S278-T278</f>
        <v>0</v>
      </c>
      <c r="V278" s="2001" t="e">
        <f aca="false">U278/T278*100</f>
        <v>#DIV/0!</v>
      </c>
      <c r="W278" s="1441" t="e">
        <f aca="false">IF(V278&gt;40,"FAULT",IF(V278&lt;-40,"CHECK","OK"))</f>
        <v>#DIV/0!</v>
      </c>
    </row>
    <row r="279" customFormat="false" ht="15.75" hidden="false" customHeight="false" outlineLevel="0" collapsed="false">
      <c r="A279" s="2132"/>
      <c r="B279" s="2017"/>
      <c r="C279" s="2125" t="n">
        <v>33</v>
      </c>
      <c r="D279" s="2133" t="s">
        <v>3316</v>
      </c>
      <c r="E279" s="3143" t="n">
        <v>41812909620</v>
      </c>
      <c r="F279" s="2071" t="n">
        <v>1</v>
      </c>
      <c r="G279" s="2120" t="n">
        <v>0.02</v>
      </c>
      <c r="H279" s="2120" t="n">
        <v>0.02</v>
      </c>
      <c r="I279" s="2053" t="n">
        <f aca="false">H279-G279</f>
        <v>0</v>
      </c>
      <c r="J279" s="2027" t="n">
        <v>360000</v>
      </c>
      <c r="K279" s="2024"/>
      <c r="L279" s="2128" t="n">
        <f aca="false">I279*F279*J279</f>
        <v>0</v>
      </c>
      <c r="M279" s="2128" t="n">
        <f aca="false">L279*$K$282/$L$282</f>
        <v>0</v>
      </c>
      <c r="N279" s="2129"/>
      <c r="O279" s="2027"/>
      <c r="R279" s="0" t="n">
        <f aca="false">B279</f>
        <v>0</v>
      </c>
      <c r="S279" s="2124" t="n">
        <f aca="false">M279</f>
        <v>0</v>
      </c>
      <c r="T279" s="0" t="n">
        <v>0</v>
      </c>
      <c r="U279" s="1441" t="n">
        <f aca="false">S279-T279</f>
        <v>0</v>
      </c>
      <c r="V279" s="2001" t="e">
        <f aca="false">U279/T279*100</f>
        <v>#DIV/0!</v>
      </c>
      <c r="W279" s="1441" t="e">
        <f aca="false">IF(V279&gt;40,"FAULT",IF(V279&lt;-40,"CHECK","OK"))</f>
        <v>#DIV/0!</v>
      </c>
    </row>
    <row r="280" customFormat="false" ht="15.75" hidden="false" customHeight="false" outlineLevel="0" collapsed="false">
      <c r="A280" s="2132"/>
      <c r="B280" s="2017" t="s">
        <v>4075</v>
      </c>
      <c r="C280" s="2125" t="n">
        <v>0.415</v>
      </c>
      <c r="D280" s="2133"/>
      <c r="E280" s="3143"/>
      <c r="F280" s="2071" t="n">
        <v>1</v>
      </c>
      <c r="G280" s="2120" t="n">
        <v>953.35</v>
      </c>
      <c r="H280" s="2120" t="n">
        <v>1040.3</v>
      </c>
      <c r="I280" s="2053" t="n">
        <f aca="false">H280-G280</f>
        <v>86.9499999999999</v>
      </c>
      <c r="J280" s="2117" t="n">
        <v>300</v>
      </c>
      <c r="K280" s="2024"/>
      <c r="L280" s="2128" t="n">
        <f aca="false">I280*F280*J280</f>
        <v>26085</v>
      </c>
      <c r="M280" s="2128" t="n">
        <f aca="false">L280*$K$282/$L$282</f>
        <v>26048.1542216998</v>
      </c>
      <c r="N280" s="2129"/>
      <c r="O280" s="2027"/>
      <c r="S280" s="2124" t="n">
        <f aca="false">M280</f>
        <v>26048.1542216998</v>
      </c>
      <c r="T280" s="0" t="n">
        <v>25073.3959273536</v>
      </c>
      <c r="U280" s="1441"/>
      <c r="V280" s="2001"/>
      <c r="W280" s="1441"/>
    </row>
    <row r="281" customFormat="false" ht="15.75" hidden="false" customHeight="false" outlineLevel="0" collapsed="false">
      <c r="A281" s="2132"/>
      <c r="B281" s="2142"/>
      <c r="C281" s="2143"/>
      <c r="D281" s="2143"/>
      <c r="E281" s="2932"/>
      <c r="F281" s="2145"/>
      <c r="G281" s="2145"/>
      <c r="H281" s="2145"/>
      <c r="I281" s="2145"/>
      <c r="J281" s="2037" t="s">
        <v>475</v>
      </c>
      <c r="K281" s="2024"/>
      <c r="L281" s="2130" t="n">
        <f aca="false">L278+L276+L274+L272+L270+L268+L266+L264+L280</f>
        <v>20196885</v>
      </c>
      <c r="M281" s="2130" t="n">
        <f aca="false">M278+M276+M274+M272+M270+M268+M266+M264+M280</f>
        <v>20168356.3457135</v>
      </c>
      <c r="N281" s="2131"/>
      <c r="O281" s="2167"/>
      <c r="R281" s="0" t="n">
        <f aca="false">B281</f>
        <v>0</v>
      </c>
      <c r="S281" s="2124" t="n">
        <f aca="false">M281</f>
        <v>20168356.3457135</v>
      </c>
      <c r="T281" s="0" t="n">
        <v>18749257.7411035</v>
      </c>
      <c r="U281" s="1441" t="n">
        <f aca="false">S281-T281</f>
        <v>1419098.60461001</v>
      </c>
      <c r="V281" s="2001" t="n">
        <f aca="false">U281/T281*100</f>
        <v>7.56882551941753</v>
      </c>
      <c r="W281" s="1441" t="str">
        <f aca="false">IF(V281&gt;40,"FAULT",IF(V281&lt;-40,"CHECK","OK"))</f>
        <v>OK</v>
      </c>
    </row>
    <row r="282" customFormat="false" ht="20.25" hidden="false" customHeight="true" outlineLevel="0" collapsed="false">
      <c r="A282" s="2132"/>
      <c r="B282" s="2142"/>
      <c r="C282" s="2143"/>
      <c r="D282" s="2143"/>
      <c r="E282" s="2932"/>
      <c r="F282" s="2145"/>
      <c r="G282" s="2145"/>
      <c r="H282" s="2145"/>
      <c r="I282" s="2146" t="s">
        <v>1187</v>
      </c>
      <c r="J282" s="2146"/>
      <c r="K282" s="2043" t="n">
        <f aca="false">K256</f>
        <v>24379200</v>
      </c>
      <c r="L282" s="2287" t="n">
        <f aca="false">L263+L281</f>
        <v>24413685</v>
      </c>
      <c r="M282" s="2287" t="n">
        <f aca="false">M281+M263</f>
        <v>24379200</v>
      </c>
      <c r="N282" s="2166" t="n">
        <f aca="false">(M282-L282)/L282*100</f>
        <v>-0.141252744106354</v>
      </c>
      <c r="O282" s="2240"/>
    </row>
    <row r="283" customFormat="false" ht="15" hidden="false" customHeight="false" outlineLevel="0" collapsed="false">
      <c r="A283" s="2077"/>
      <c r="B283" s="2078"/>
      <c r="C283" s="2051"/>
      <c r="D283" s="2418"/>
      <c r="K283" s="2080"/>
      <c r="L283" s="2077"/>
      <c r="M283" s="2077"/>
      <c r="N283" s="2051"/>
      <c r="O283" s="2077"/>
    </row>
    <row r="284" customFormat="false" ht="15" hidden="false" customHeight="false" outlineLevel="0" collapsed="false">
      <c r="A284" s="2077"/>
      <c r="D284" s="2462"/>
      <c r="N284" s="2051"/>
      <c r="O284" s="2077"/>
    </row>
    <row r="285" customFormat="false" ht="15" hidden="false" customHeight="false" outlineLevel="0" collapsed="false">
      <c r="A285" s="2077"/>
      <c r="D285" s="2462"/>
      <c r="N285" s="2051"/>
      <c r="O285" s="2077"/>
    </row>
    <row r="286" customFormat="false" ht="15" hidden="false" customHeight="false" outlineLevel="0" collapsed="false">
      <c r="A286" s="2077"/>
      <c r="D286" s="2462"/>
      <c r="N286" s="2051"/>
      <c r="O286" s="2077"/>
    </row>
    <row r="287" customFormat="false" ht="15" hidden="false" customHeight="false" outlineLevel="0" collapsed="false">
      <c r="A287" s="2077"/>
      <c r="D287" s="2462"/>
      <c r="N287" s="2051"/>
      <c r="O287" s="2077"/>
    </row>
    <row r="288" customFormat="false" ht="15" hidden="false" customHeight="false" outlineLevel="0" collapsed="false">
      <c r="A288" s="2077"/>
      <c r="D288" s="2462"/>
      <c r="N288" s="2051"/>
      <c r="O288" s="2077"/>
    </row>
    <row r="289" customFormat="false" ht="15" hidden="false" customHeight="false" outlineLevel="0" collapsed="false">
      <c r="A289" s="2077"/>
      <c r="B289" s="2078"/>
      <c r="C289" s="2051"/>
      <c r="D289" s="2418"/>
      <c r="N289" s="2051"/>
      <c r="O289" s="2077"/>
    </row>
    <row r="290" customFormat="false" ht="15" hidden="false" customHeight="false" outlineLevel="0" collapsed="false">
      <c r="A290" s="2077"/>
      <c r="B290" s="2078"/>
      <c r="C290" s="2051"/>
      <c r="D290" s="2418"/>
      <c r="N290" s="2051"/>
      <c r="O290" s="2077"/>
    </row>
    <row r="291" customFormat="false" ht="15" hidden="false" customHeight="false" outlineLevel="0" collapsed="false">
      <c r="A291" s="2077"/>
      <c r="B291" s="2078"/>
      <c r="C291" s="2051"/>
      <c r="D291" s="2418"/>
      <c r="N291" s="2051"/>
      <c r="O291" s="2077"/>
    </row>
    <row r="292" customFormat="false" ht="15" hidden="false" customHeight="false" outlineLevel="0" collapsed="false">
      <c r="A292" s="2077"/>
      <c r="B292" s="2078"/>
      <c r="C292" s="2051"/>
      <c r="D292" s="2418"/>
      <c r="N292" s="2051"/>
      <c r="O292" s="2077"/>
    </row>
    <row r="293" customFormat="false" ht="15" hidden="false" customHeight="false" outlineLevel="0" collapsed="false">
      <c r="A293" s="2077"/>
      <c r="B293" s="2078"/>
      <c r="C293" s="2051"/>
      <c r="D293" s="2418"/>
      <c r="N293" s="2051"/>
      <c r="O293" s="2077"/>
    </row>
    <row r="294" customFormat="false" ht="15" hidden="false" customHeight="false" outlineLevel="0" collapsed="false">
      <c r="A294" s="2077"/>
      <c r="B294" s="2078"/>
      <c r="C294" s="2051"/>
      <c r="D294" s="2418"/>
      <c r="E294" s="3134"/>
      <c r="F294" s="2077"/>
      <c r="G294" s="2077"/>
      <c r="H294" s="2077"/>
      <c r="I294" s="2077"/>
      <c r="J294" s="2077"/>
      <c r="K294" s="2080"/>
      <c r="L294" s="2077"/>
      <c r="M294" s="2077"/>
      <c r="N294" s="2051"/>
      <c r="O294" s="2077"/>
    </row>
    <row r="295" customFormat="false" ht="45" hidden="false" customHeight="false" outlineLevel="0" collapsed="false">
      <c r="A295" s="2270" t="s">
        <v>4076</v>
      </c>
      <c r="B295" s="2270"/>
      <c r="C295" s="2270"/>
      <c r="D295" s="2270"/>
      <c r="E295" s="2270"/>
      <c r="F295" s="2270"/>
      <c r="G295" s="2270"/>
      <c r="H295" s="2270"/>
      <c r="I295" s="2270"/>
      <c r="J295" s="2270"/>
      <c r="K295" s="2270"/>
      <c r="L295" s="2270"/>
      <c r="M295" s="2270"/>
      <c r="N295" s="2270"/>
      <c r="O295" s="1989" t="str">
        <f aca="false">$O$6</f>
        <v>Month June-2023</v>
      </c>
      <c r="R295" s="1990" t="s">
        <v>1069</v>
      </c>
      <c r="S295" s="1991" t="str">
        <f aca="false">O295</f>
        <v>Month June-2023</v>
      </c>
      <c r="T295" s="1990" t="s">
        <v>1070</v>
      </c>
      <c r="U295" s="1990" t="s">
        <v>1071</v>
      </c>
      <c r="V295" s="1990" t="s">
        <v>2997</v>
      </c>
      <c r="W295" s="1990" t="s">
        <v>1073</v>
      </c>
    </row>
    <row r="296" customFormat="false" ht="15.75" hidden="false" customHeight="true" outlineLevel="0" collapsed="false">
      <c r="A296" s="1992" t="s">
        <v>794</v>
      </c>
      <c r="B296" s="1993" t="s">
        <v>1074</v>
      </c>
      <c r="C296" s="1994" t="s">
        <v>1075</v>
      </c>
      <c r="D296" s="1994"/>
      <c r="E296" s="1994"/>
      <c r="F296" s="1996" t="s">
        <v>45</v>
      </c>
      <c r="G296" s="1996" t="s">
        <v>1076</v>
      </c>
      <c r="H296" s="1996"/>
      <c r="I296" s="1996"/>
      <c r="J296" s="1996" t="s">
        <v>29</v>
      </c>
      <c r="K296" s="1996" t="s">
        <v>1077</v>
      </c>
      <c r="L296" s="1996"/>
      <c r="M296" s="1994" t="s">
        <v>1134</v>
      </c>
      <c r="N296" s="1993"/>
      <c r="O296" s="1997" t="s">
        <v>479</v>
      </c>
    </row>
    <row r="297" customFormat="false" ht="15.75" hidden="false" customHeight="false" outlineLevel="0" collapsed="false">
      <c r="A297" s="1992"/>
      <c r="B297" s="1993"/>
      <c r="C297" s="1998" t="s">
        <v>1079</v>
      </c>
      <c r="D297" s="1998"/>
      <c r="E297" s="3135" t="s">
        <v>1080</v>
      </c>
      <c r="F297" s="1996"/>
      <c r="G297" s="2249" t="n">
        <f aca="false">'NORTH-1'!$H$8</f>
        <v>44929</v>
      </c>
      <c r="H297" s="2249" t="n">
        <f aca="false">'NORTH-1'!$H$8</f>
        <v>44929</v>
      </c>
      <c r="I297" s="2000" t="s">
        <v>47</v>
      </c>
      <c r="J297" s="1996"/>
      <c r="K297" s="2000" t="s">
        <v>1081</v>
      </c>
      <c r="L297" s="2000" t="s">
        <v>1082</v>
      </c>
      <c r="M297" s="1994" t="s">
        <v>1083</v>
      </c>
      <c r="N297" s="1998" t="s">
        <v>741</v>
      </c>
      <c r="O297" s="1997"/>
      <c r="S297" s="1441" t="n">
        <v>15283200.0000001</v>
      </c>
      <c r="T297" s="1441" t="n">
        <v>15283200.0000001</v>
      </c>
      <c r="U297" s="1441" t="n">
        <f aca="false">S297-T297</f>
        <v>0</v>
      </c>
      <c r="V297" s="2001" t="n">
        <f aca="false">U297/T297*100</f>
        <v>0</v>
      </c>
      <c r="W297" s="1441" t="str">
        <f aca="false">IF(V297&gt;40,"FAULT",IF(V297&lt;-40,"CHECK","OK"))</f>
        <v>OK</v>
      </c>
    </row>
    <row r="298" customFormat="false" ht="15.75" hidden="false" customHeight="false" outlineLevel="0" collapsed="false">
      <c r="A298" s="2002" t="n">
        <v>1</v>
      </c>
      <c r="B298" s="2003" t="n">
        <v>2</v>
      </c>
      <c r="C298" s="2004" t="n">
        <v>4</v>
      </c>
      <c r="D298" s="2004"/>
      <c r="E298" s="3136" t="n">
        <v>5</v>
      </c>
      <c r="F298" s="2002" t="n">
        <v>7</v>
      </c>
      <c r="G298" s="2002" t="n">
        <v>9</v>
      </c>
      <c r="H298" s="2002" t="n">
        <v>9</v>
      </c>
      <c r="I298" s="2002" t="s">
        <v>1084</v>
      </c>
      <c r="J298" s="2002" t="n">
        <v>11</v>
      </c>
      <c r="K298" s="2002" t="s">
        <v>1085</v>
      </c>
      <c r="L298" s="2002" t="s">
        <v>1086</v>
      </c>
      <c r="M298" s="2002" t="n">
        <v>14</v>
      </c>
      <c r="N298" s="2006" t="n">
        <v>15</v>
      </c>
      <c r="O298" s="2002" t="n">
        <v>16</v>
      </c>
      <c r="U298" s="1441"/>
      <c r="V298" s="2001"/>
      <c r="W298" s="1441"/>
    </row>
    <row r="299" customFormat="false" ht="15.75" hidden="false" customHeight="false" outlineLevel="0" collapsed="false">
      <c r="A299" s="2132"/>
      <c r="B299" s="2008" t="s">
        <v>4005</v>
      </c>
      <c r="C299" s="2009"/>
      <c r="D299" s="2009"/>
      <c r="E299" s="3139"/>
      <c r="F299" s="2009"/>
      <c r="G299" s="2009"/>
      <c r="H299" s="2009"/>
      <c r="I299" s="2009"/>
      <c r="J299" s="2009"/>
      <c r="K299" s="2010"/>
      <c r="L299" s="2009"/>
      <c r="M299" s="2013"/>
      <c r="N299" s="2014"/>
      <c r="O299" s="2151"/>
      <c r="U299" s="1441"/>
      <c r="V299" s="2001"/>
      <c r="W299" s="1441"/>
    </row>
    <row r="300" customFormat="false" ht="15.75" hidden="false" customHeight="false" outlineLevel="0" collapsed="false">
      <c r="A300" s="2027" t="n">
        <v>1</v>
      </c>
      <c r="B300" s="2017" t="s">
        <v>4077</v>
      </c>
      <c r="C300" s="2152" t="n">
        <v>11</v>
      </c>
      <c r="D300" s="2470"/>
      <c r="E300" s="1070" t="n">
        <v>41812909493</v>
      </c>
      <c r="F300" s="2476" t="n">
        <v>1</v>
      </c>
      <c r="G300" s="2022" t="n">
        <v>92.1</v>
      </c>
      <c r="H300" s="2022" t="n">
        <v>100.03</v>
      </c>
      <c r="I300" s="2212" t="n">
        <f aca="false">H300-G300</f>
        <v>7.93000000000001</v>
      </c>
      <c r="J300" s="2027" t="n">
        <v>250000</v>
      </c>
      <c r="K300" s="2214" t="n">
        <f aca="false">I300*F300*J300</f>
        <v>1982500</v>
      </c>
      <c r="L300" s="2128"/>
      <c r="M300" s="2128" t="n">
        <f aca="false">K300*$M$263/$K$302</f>
        <v>1993551.65244729</v>
      </c>
      <c r="N300" s="2131"/>
      <c r="O300" s="2151"/>
      <c r="U300" s="1441"/>
      <c r="V300" s="2001"/>
      <c r="W300" s="1441"/>
    </row>
    <row r="301" customFormat="false" ht="15.75" hidden="false" customHeight="false" outlineLevel="0" collapsed="false">
      <c r="A301" s="2027" t="n">
        <v>18</v>
      </c>
      <c r="B301" s="2017" t="s">
        <v>4078</v>
      </c>
      <c r="C301" s="2152" t="n">
        <v>11</v>
      </c>
      <c r="D301" s="2471"/>
      <c r="E301" s="1070" t="n">
        <v>41812909496</v>
      </c>
      <c r="F301" s="2476" t="n">
        <v>1</v>
      </c>
      <c r="G301" s="2022" t="n">
        <v>171.03</v>
      </c>
      <c r="H301" s="2022" t="n">
        <v>179.85</v>
      </c>
      <c r="I301" s="2212" t="n">
        <f aca="false">H301-G301</f>
        <v>8.81999999999999</v>
      </c>
      <c r="J301" s="2027" t="n">
        <v>250000</v>
      </c>
      <c r="K301" s="2214" t="n">
        <f aca="false">I301*F301*J301</f>
        <v>2205000</v>
      </c>
      <c r="L301" s="2128"/>
      <c r="M301" s="2128" t="n">
        <f aca="false">K301*$M$263/$K$302</f>
        <v>2217292.00183923</v>
      </c>
      <c r="N301" s="2131"/>
      <c r="O301" s="2151"/>
      <c r="U301" s="1441"/>
      <c r="V301" s="2001"/>
      <c r="W301" s="1441"/>
    </row>
    <row r="302" customFormat="false" ht="15.75" hidden="false" customHeight="false" outlineLevel="0" collapsed="false">
      <c r="A302" s="2132"/>
      <c r="B302" s="2142"/>
      <c r="C302" s="2143"/>
      <c r="D302" s="2143"/>
      <c r="E302" s="2932"/>
      <c r="F302" s="2145"/>
      <c r="G302" s="2145"/>
      <c r="H302" s="2145" t="n">
        <v>0</v>
      </c>
      <c r="I302" s="2145"/>
      <c r="J302" s="2142" t="s">
        <v>475</v>
      </c>
      <c r="K302" s="2121" t="n">
        <f aca="false">SUM(K300:K301)</f>
        <v>4187500</v>
      </c>
      <c r="L302" s="2130"/>
      <c r="M302" s="2130" t="n">
        <f aca="false">SUM(M300:M301)</f>
        <v>4210843.65428652</v>
      </c>
      <c r="N302" s="2131"/>
      <c r="O302" s="2151"/>
      <c r="U302" s="1441"/>
      <c r="V302" s="2001"/>
      <c r="W302" s="1441"/>
    </row>
    <row r="303" customFormat="false" ht="15.75" hidden="false" customHeight="false" outlineLevel="0" collapsed="false">
      <c r="A303" s="2016"/>
      <c r="B303" s="2058" t="s">
        <v>4079</v>
      </c>
      <c r="C303" s="2059"/>
      <c r="D303" s="2059"/>
      <c r="E303" s="3140"/>
      <c r="F303" s="2059"/>
      <c r="G303" s="2059"/>
      <c r="H303" s="2059" t="n">
        <v>0</v>
      </c>
      <c r="I303" s="2059"/>
      <c r="J303" s="2059"/>
      <c r="K303" s="2060"/>
      <c r="L303" s="2059"/>
      <c r="M303" s="2063"/>
      <c r="N303" s="2064"/>
      <c r="O303" s="2027"/>
      <c r="U303" s="1441"/>
      <c r="V303" s="2001"/>
      <c r="W303" s="1441"/>
    </row>
    <row r="304" customFormat="false" ht="18" hidden="false" customHeight="true" outlineLevel="0" collapsed="false">
      <c r="A304" s="2016" t="n">
        <v>2</v>
      </c>
      <c r="B304" s="2017" t="s">
        <v>4080</v>
      </c>
      <c r="C304" s="2152" t="n">
        <v>11</v>
      </c>
      <c r="D304" s="2309"/>
      <c r="E304" s="1070" t="n">
        <v>41812909492</v>
      </c>
      <c r="F304" s="2476" t="n">
        <v>1</v>
      </c>
      <c r="G304" s="2120" t="n">
        <v>126.75</v>
      </c>
      <c r="H304" s="2120" t="n">
        <v>136.75</v>
      </c>
      <c r="I304" s="2053" t="n">
        <f aca="false">H304-G304</f>
        <v>10</v>
      </c>
      <c r="J304" s="2027" t="n">
        <v>60000</v>
      </c>
      <c r="K304" s="2135"/>
      <c r="L304" s="2128" t="n">
        <f aca="false">I304*F304*J304</f>
        <v>600000</v>
      </c>
      <c r="M304" s="2128" t="n">
        <f aca="false">L304*$K$321/$L$321</f>
        <v>602582.091340373</v>
      </c>
      <c r="N304" s="2474" t="s">
        <v>765</v>
      </c>
      <c r="O304" s="2155"/>
      <c r="R304" s="0" t="str">
        <f aca="false">B304</f>
        <v>11 kV Central Weman</v>
      </c>
      <c r="S304" s="2160" t="n">
        <f aca="false">M304</f>
        <v>602582.091340373</v>
      </c>
      <c r="T304" s="0" t="n">
        <v>559727.748464555</v>
      </c>
      <c r="U304" s="1441" t="n">
        <f aca="false">S304-T304</f>
        <v>42854.3428758184</v>
      </c>
      <c r="V304" s="2001" t="n">
        <f aca="false">U304/T304*100</f>
        <v>7.6562834330398</v>
      </c>
      <c r="W304" s="1441" t="str">
        <f aca="false">IF(V304&gt;40,"FAULT",IF(V304&lt;-40,"CHECK","OK"))</f>
        <v>OK</v>
      </c>
    </row>
    <row r="305" customFormat="false" ht="18" hidden="false" customHeight="true" outlineLevel="0" collapsed="false">
      <c r="A305" s="2016" t="n">
        <v>3</v>
      </c>
      <c r="B305" s="2017" t="s">
        <v>4081</v>
      </c>
      <c r="C305" s="2152" t="n">
        <v>11</v>
      </c>
      <c r="D305" s="2309"/>
      <c r="E305" s="1070" t="n">
        <v>41812909500</v>
      </c>
      <c r="F305" s="2476" t="n">
        <v>1</v>
      </c>
      <c r="G305" s="2120" t="n">
        <v>0.01</v>
      </c>
      <c r="H305" s="2120" t="n">
        <v>0.01</v>
      </c>
      <c r="I305" s="2053" t="n">
        <f aca="false">H305-G305</f>
        <v>0</v>
      </c>
      <c r="J305" s="2027" t="n">
        <v>60000</v>
      </c>
      <c r="K305" s="2135"/>
      <c r="L305" s="2128" t="n">
        <f aca="false">I305*F305*J305</f>
        <v>0</v>
      </c>
      <c r="M305" s="2128" t="n">
        <f aca="false">L305*$K$321/$L$321</f>
        <v>0</v>
      </c>
      <c r="N305" s="2154"/>
      <c r="O305" s="2155"/>
      <c r="R305" s="0" t="str">
        <f aca="false">B305</f>
        <v>11 kV Spare Feeder 2</v>
      </c>
      <c r="S305" s="2160" t="n">
        <f aca="false">M305</f>
        <v>0</v>
      </c>
      <c r="T305" s="0" t="n">
        <v>0</v>
      </c>
      <c r="U305" s="1441" t="n">
        <f aca="false">S305-T305</f>
        <v>0</v>
      </c>
      <c r="V305" s="2001" t="e">
        <f aca="false">U305/T305*100</f>
        <v>#DIV/0!</v>
      </c>
      <c r="W305" s="1441" t="e">
        <f aca="false">IF(V305&gt;40,"FAULT",IF(V305&lt;-40,"CHECK","OK"))</f>
        <v>#DIV/0!</v>
      </c>
    </row>
    <row r="306" customFormat="false" ht="18" hidden="false" customHeight="true" outlineLevel="0" collapsed="false">
      <c r="A306" s="2016" t="n">
        <v>4</v>
      </c>
      <c r="B306" s="2017" t="s">
        <v>4082</v>
      </c>
      <c r="C306" s="2152" t="n">
        <v>11</v>
      </c>
      <c r="D306" s="2309"/>
      <c r="E306" s="1070" t="n">
        <v>41812909499</v>
      </c>
      <c r="F306" s="2476" t="n">
        <v>1</v>
      </c>
      <c r="G306" s="2120" t="n">
        <v>217.11</v>
      </c>
      <c r="H306" s="2120" t="n">
        <v>233.82</v>
      </c>
      <c r="I306" s="2053" t="n">
        <f aca="false">H306-G306</f>
        <v>16.71</v>
      </c>
      <c r="J306" s="2027" t="n">
        <v>60000</v>
      </c>
      <c r="K306" s="2135"/>
      <c r="L306" s="2128" t="n">
        <f aca="false">I306*F306*J306</f>
        <v>1002600</v>
      </c>
      <c r="M306" s="2128" t="n">
        <f aca="false">L306*$K$321/$L$321</f>
        <v>1006914.67462976</v>
      </c>
      <c r="N306" s="2474" t="s">
        <v>4083</v>
      </c>
      <c r="O306" s="2155"/>
      <c r="R306" s="0" t="str">
        <f aca="false">B306</f>
        <v>11 kV K. M. Das Len</v>
      </c>
      <c r="S306" s="2160" t="n">
        <f aca="false">M306</f>
        <v>1006914.67462976</v>
      </c>
      <c r="T306" s="0" t="n">
        <v>933883.756856899</v>
      </c>
      <c r="U306" s="1441" t="n">
        <f aca="false">S306-T306</f>
        <v>73030.9177728631</v>
      </c>
      <c r="V306" s="2001" t="n">
        <f aca="false">U306/T306*100</f>
        <v>7.82012935085814</v>
      </c>
      <c r="W306" s="1441" t="str">
        <f aca="false">IF(V306&gt;40,"FAULT",IF(V306&lt;-40,"CHECK","OK"))</f>
        <v>OK</v>
      </c>
    </row>
    <row r="307" customFormat="false" ht="18" hidden="false" customHeight="true" outlineLevel="0" collapsed="false">
      <c r="A307" s="2016" t="n">
        <v>5</v>
      </c>
      <c r="B307" s="2017" t="s">
        <v>4084</v>
      </c>
      <c r="C307" s="2152" t="n">
        <v>11</v>
      </c>
      <c r="D307" s="2309"/>
      <c r="E307" s="1070" t="n">
        <v>41812909517</v>
      </c>
      <c r="F307" s="2476" t="n">
        <v>1</v>
      </c>
      <c r="G307" s="2120" t="n">
        <v>31.43</v>
      </c>
      <c r="H307" s="2120" t="n">
        <v>34.11</v>
      </c>
      <c r="I307" s="2053" t="n">
        <f aca="false">H307-G307</f>
        <v>2.68</v>
      </c>
      <c r="J307" s="2027" t="n">
        <v>60000</v>
      </c>
      <c r="K307" s="2135"/>
      <c r="L307" s="2128" t="n">
        <f aca="false">I307*F307*J307</f>
        <v>160800</v>
      </c>
      <c r="M307" s="2128" t="n">
        <f aca="false">L307*$K$321/$L$321</f>
        <v>161492.00047922</v>
      </c>
      <c r="N307" s="2154" t="s">
        <v>765</v>
      </c>
      <c r="O307" s="2155"/>
      <c r="R307" s="0" t="str">
        <f aca="false">B307</f>
        <v>11 kV Gopibag</v>
      </c>
      <c r="S307" s="2160" t="n">
        <f aca="false">M307</f>
        <v>161492.00047922</v>
      </c>
      <c r="T307" s="0" t="n">
        <v>148216.389797934</v>
      </c>
      <c r="U307" s="1441" t="n">
        <f aca="false">S307-T307</f>
        <v>13275.6106812862</v>
      </c>
      <c r="V307" s="2001" t="n">
        <f aca="false">U307/T307*100</f>
        <v>8.95691137760482</v>
      </c>
      <c r="W307" s="1441" t="str">
        <f aca="false">IF(V307&gt;40,"FAULT",IF(V307&lt;-40,"CHECK","OK"))</f>
        <v>OK</v>
      </c>
    </row>
    <row r="308" customFormat="false" ht="18" hidden="false" customHeight="true" outlineLevel="0" collapsed="false">
      <c r="A308" s="2016" t="n">
        <v>6</v>
      </c>
      <c r="B308" s="2017" t="s">
        <v>4085</v>
      </c>
      <c r="C308" s="2152" t="n">
        <v>11</v>
      </c>
      <c r="D308" s="2309"/>
      <c r="E308" s="1070" t="n">
        <v>41812909518</v>
      </c>
      <c r="F308" s="2476" t="n">
        <v>1</v>
      </c>
      <c r="G308" s="2120" t="n">
        <v>7.5</v>
      </c>
      <c r="H308" s="2120" t="n">
        <v>11.09</v>
      </c>
      <c r="I308" s="2053" t="n">
        <f aca="false">H308-G308</f>
        <v>3.59</v>
      </c>
      <c r="J308" s="2027" t="n">
        <v>60000</v>
      </c>
      <c r="K308" s="2135"/>
      <c r="L308" s="2128" t="n">
        <f aca="false">I308*F308*J308</f>
        <v>215400</v>
      </c>
      <c r="M308" s="2128" t="n">
        <f aca="false">L308*$K$321/$L$321</f>
        <v>216326.970791194</v>
      </c>
      <c r="N308" s="2474" t="s">
        <v>770</v>
      </c>
      <c r="O308" s="2155"/>
      <c r="R308" s="0" t="str">
        <f aca="false">B308</f>
        <v>11kV SPICE TV</v>
      </c>
      <c r="S308" s="2160" t="n">
        <f aca="false">M308</f>
        <v>216326.970791194</v>
      </c>
      <c r="T308" s="0" t="n">
        <v>196416.841764741</v>
      </c>
      <c r="U308" s="1441" t="n">
        <f aca="false">S308-T308</f>
        <v>19910.1290264526</v>
      </c>
      <c r="V308" s="2001" t="n">
        <f aca="false">U308/T308*100</f>
        <v>10.1366709939772</v>
      </c>
      <c r="W308" s="1441" t="str">
        <f aca="false">IF(V308&gt;40,"FAULT",IF(V308&lt;-40,"CHECK","OK"))</f>
        <v>OK</v>
      </c>
    </row>
    <row r="309" customFormat="false" ht="18" hidden="false" customHeight="true" outlineLevel="0" collapsed="false">
      <c r="A309" s="2016" t="n">
        <v>7</v>
      </c>
      <c r="B309" s="2017" t="s">
        <v>4086</v>
      </c>
      <c r="C309" s="2152" t="n">
        <v>11</v>
      </c>
      <c r="D309" s="2309"/>
      <c r="E309" s="1070" t="n">
        <v>41812909485</v>
      </c>
      <c r="F309" s="2476" t="n">
        <v>1</v>
      </c>
      <c r="G309" s="2120" t="n">
        <v>0.02</v>
      </c>
      <c r="H309" s="2120" t="n">
        <v>0.02</v>
      </c>
      <c r="I309" s="2053" t="n">
        <f aca="false">H309-G309</f>
        <v>0</v>
      </c>
      <c r="J309" s="2027" t="n">
        <v>60000</v>
      </c>
      <c r="K309" s="2135"/>
      <c r="L309" s="2128" t="n">
        <f aca="false">I309*F309*J309</f>
        <v>0</v>
      </c>
      <c r="M309" s="2128" t="n">
        <f aca="false">L309*$K$321/$L$321</f>
        <v>0</v>
      </c>
      <c r="N309" s="2154"/>
      <c r="O309" s="2155"/>
      <c r="R309" s="0" t="str">
        <f aca="false">B309</f>
        <v>11 kV Spare Feeder 6</v>
      </c>
      <c r="S309" s="2160" t="n">
        <f aca="false">M309</f>
        <v>0</v>
      </c>
      <c r="T309" s="0" t="n">
        <v>0</v>
      </c>
      <c r="U309" s="1441" t="n">
        <f aca="false">S309-T309</f>
        <v>0</v>
      </c>
      <c r="V309" s="2001" t="e">
        <f aca="false">U309/T309*100</f>
        <v>#DIV/0!</v>
      </c>
      <c r="W309" s="1441" t="e">
        <f aca="false">IF(V309&gt;40,"FAULT",IF(V309&lt;-40,"CHECK","OK"))</f>
        <v>#DIV/0!</v>
      </c>
    </row>
    <row r="310" customFormat="false" ht="18" hidden="false" customHeight="true" outlineLevel="0" collapsed="false">
      <c r="A310" s="2016" t="n">
        <v>8</v>
      </c>
      <c r="B310" s="2017" t="s">
        <v>4087</v>
      </c>
      <c r="C310" s="2152" t="n">
        <v>11</v>
      </c>
      <c r="D310" s="2309"/>
      <c r="E310" s="1070" t="n">
        <v>41812909484</v>
      </c>
      <c r="F310" s="2476" t="n">
        <v>1</v>
      </c>
      <c r="G310" s="2120" t="n">
        <v>0.07</v>
      </c>
      <c r="H310" s="2120" t="n">
        <v>0.07</v>
      </c>
      <c r="I310" s="2053" t="n">
        <f aca="false">H310-G310</f>
        <v>0</v>
      </c>
      <c r="J310" s="2027" t="n">
        <v>60000</v>
      </c>
      <c r="K310" s="2135"/>
      <c r="L310" s="2128" t="n">
        <f aca="false">I310*F310*J310</f>
        <v>0</v>
      </c>
      <c r="M310" s="2128" t="n">
        <f aca="false">L310*$K$321/$L$321</f>
        <v>0</v>
      </c>
      <c r="N310" s="2154"/>
      <c r="O310" s="2155"/>
      <c r="R310" s="0" t="str">
        <f aca="false">B310</f>
        <v>11 kV Spare Feeder 7</v>
      </c>
      <c r="S310" s="2160" t="n">
        <f aca="false">M310</f>
        <v>0</v>
      </c>
      <c r="T310" s="0" t="n">
        <v>0</v>
      </c>
      <c r="U310" s="1441" t="n">
        <f aca="false">S310-T310</f>
        <v>0</v>
      </c>
      <c r="V310" s="2001" t="e">
        <f aca="false">U310/T310*100</f>
        <v>#DIV/0!</v>
      </c>
      <c r="W310" s="1441" t="e">
        <f aca="false">IF(V310&gt;40,"FAULT",IF(V310&lt;-40,"CHECK","OK"))</f>
        <v>#DIV/0!</v>
      </c>
    </row>
    <row r="311" customFormat="false" ht="18" hidden="false" customHeight="true" outlineLevel="0" collapsed="false">
      <c r="A311" s="2016" t="n">
        <v>9</v>
      </c>
      <c r="B311" s="2017" t="s">
        <v>4088</v>
      </c>
      <c r="C311" s="2152" t="n">
        <v>11</v>
      </c>
      <c r="D311" s="2309"/>
      <c r="E311" s="1070" t="n">
        <v>41812909551</v>
      </c>
      <c r="F311" s="2476" t="n">
        <v>1</v>
      </c>
      <c r="G311" s="2120" t="n">
        <v>0.02</v>
      </c>
      <c r="H311" s="2120" t="n">
        <v>0.02</v>
      </c>
      <c r="I311" s="2053" t="n">
        <f aca="false">H311-G311</f>
        <v>0</v>
      </c>
      <c r="J311" s="2027" t="n">
        <v>60000</v>
      </c>
      <c r="K311" s="2135"/>
      <c r="L311" s="2128" t="n">
        <f aca="false">I311*F311*J311</f>
        <v>0</v>
      </c>
      <c r="M311" s="2128" t="n">
        <f aca="false">L311*$K$321/$L$321</f>
        <v>0</v>
      </c>
      <c r="N311" s="2154"/>
      <c r="O311" s="2155"/>
      <c r="R311" s="0" t="str">
        <f aca="false">B311</f>
        <v>11 kV BPT-1</v>
      </c>
      <c r="S311" s="2160" t="n">
        <f aca="false">M311</f>
        <v>0</v>
      </c>
      <c r="T311" s="0" t="n">
        <v>0</v>
      </c>
      <c r="U311" s="1441" t="n">
        <f aca="false">S311-T311</f>
        <v>0</v>
      </c>
      <c r="V311" s="2001" t="e">
        <f aca="false">U311/T311*100</f>
        <v>#DIV/0!</v>
      </c>
      <c r="W311" s="1441" t="e">
        <f aca="false">IF(V311&gt;40,"FAULT",IF(V311&lt;-40,"CHECK","OK"))</f>
        <v>#DIV/0!</v>
      </c>
    </row>
    <row r="312" customFormat="false" ht="18" hidden="false" customHeight="true" outlineLevel="0" collapsed="false">
      <c r="A312" s="2016" t="n">
        <v>10</v>
      </c>
      <c r="B312" s="2017" t="s">
        <v>4089</v>
      </c>
      <c r="C312" s="2152" t="n">
        <v>11</v>
      </c>
      <c r="D312" s="2309"/>
      <c r="E312" s="1070" t="n">
        <v>41812909475</v>
      </c>
      <c r="F312" s="2476" t="n">
        <v>1</v>
      </c>
      <c r="G312" s="2120" t="n">
        <v>0.01</v>
      </c>
      <c r="H312" s="2120" t="n">
        <v>0.01</v>
      </c>
      <c r="I312" s="2053" t="n">
        <f aca="false">H312-G312</f>
        <v>0</v>
      </c>
      <c r="J312" s="2027" t="n">
        <v>60000</v>
      </c>
      <c r="K312" s="2135"/>
      <c r="L312" s="2128" t="n">
        <f aca="false">I312*F312*J312</f>
        <v>0</v>
      </c>
      <c r="M312" s="2128" t="n">
        <f aca="false">L312*$K$321/$L$321</f>
        <v>0</v>
      </c>
      <c r="N312" s="2154"/>
      <c r="O312" s="2155"/>
      <c r="R312" s="0" t="str">
        <f aca="false">B312</f>
        <v>11 kV BPT-2</v>
      </c>
      <c r="S312" s="2160" t="n">
        <f aca="false">M312</f>
        <v>0</v>
      </c>
      <c r="T312" s="0" t="n">
        <v>0</v>
      </c>
      <c r="U312" s="1441" t="n">
        <f aca="false">S312-T312</f>
        <v>0</v>
      </c>
      <c r="V312" s="2001" t="e">
        <f aca="false">U312/T312*100</f>
        <v>#DIV/0!</v>
      </c>
      <c r="W312" s="1441" t="e">
        <f aca="false">IF(V312&gt;40,"FAULT",IF(V312&lt;-40,"CHECK","OK"))</f>
        <v>#DIV/0!</v>
      </c>
    </row>
    <row r="313" customFormat="false" ht="18" hidden="false" customHeight="true" outlineLevel="0" collapsed="false">
      <c r="A313" s="2016" t="n">
        <v>11</v>
      </c>
      <c r="B313" s="2017" t="s">
        <v>4090</v>
      </c>
      <c r="C313" s="2152" t="n">
        <v>11</v>
      </c>
      <c r="D313" s="2309"/>
      <c r="E313" s="1070" t="n">
        <v>41812909549</v>
      </c>
      <c r="F313" s="2476" t="n">
        <v>1</v>
      </c>
      <c r="G313" s="2120" t="n">
        <v>0.02</v>
      </c>
      <c r="H313" s="2120" t="n">
        <v>0.02</v>
      </c>
      <c r="I313" s="2053" t="n">
        <f aca="false">H313-G313</f>
        <v>0</v>
      </c>
      <c r="J313" s="2027" t="n">
        <v>60000</v>
      </c>
      <c r="K313" s="2135"/>
      <c r="L313" s="2128" t="n">
        <f aca="false">I313*F313*J313</f>
        <v>0</v>
      </c>
      <c r="M313" s="2128" t="n">
        <f aca="false">L313*$K$321/$L$321</f>
        <v>0</v>
      </c>
      <c r="N313" s="2154"/>
      <c r="O313" s="2155"/>
      <c r="R313" s="0" t="str">
        <f aca="false">B313</f>
        <v>10 kV Spare Feeder 8</v>
      </c>
      <c r="S313" s="2160" t="n">
        <f aca="false">M313</f>
        <v>0</v>
      </c>
      <c r="T313" s="0" t="n">
        <v>0</v>
      </c>
      <c r="U313" s="1441" t="n">
        <f aca="false">S313-T313</f>
        <v>0</v>
      </c>
      <c r="V313" s="2001" t="e">
        <f aca="false">U313/T313*100</f>
        <v>#DIV/0!</v>
      </c>
      <c r="W313" s="1441" t="e">
        <f aca="false">IF(V313&gt;40,"FAULT",IF(V313&lt;-40,"CHECK","OK"))</f>
        <v>#DIV/0!</v>
      </c>
    </row>
    <row r="314" customFormat="false" ht="18" hidden="false" customHeight="true" outlineLevel="0" collapsed="false">
      <c r="A314" s="2016" t="n">
        <v>12</v>
      </c>
      <c r="B314" s="2017" t="s">
        <v>4091</v>
      </c>
      <c r="C314" s="2152" t="n">
        <v>11</v>
      </c>
      <c r="D314" s="2309"/>
      <c r="E314" s="1070" t="n">
        <v>41812909550</v>
      </c>
      <c r="F314" s="2476" t="n">
        <v>1</v>
      </c>
      <c r="G314" s="2120" t="n">
        <v>0.01</v>
      </c>
      <c r="H314" s="2120" t="n">
        <v>0.01</v>
      </c>
      <c r="I314" s="2053" t="n">
        <f aca="false">H314-G314</f>
        <v>0</v>
      </c>
      <c r="J314" s="2027" t="n">
        <v>60000</v>
      </c>
      <c r="K314" s="2135"/>
      <c r="L314" s="2128" t="n">
        <f aca="false">I314*F314*J314</f>
        <v>0</v>
      </c>
      <c r="M314" s="2128" t="n">
        <f aca="false">L314*$K$321/$L$321</f>
        <v>0</v>
      </c>
      <c r="N314" s="2154"/>
      <c r="O314" s="2155"/>
      <c r="R314" s="0" t="str">
        <f aca="false">B314</f>
        <v>11 kV Spare Feeder 9</v>
      </c>
      <c r="S314" s="2160" t="n">
        <f aca="false">M314</f>
        <v>0</v>
      </c>
      <c r="T314" s="0" t="n">
        <v>0</v>
      </c>
      <c r="U314" s="1441" t="n">
        <f aca="false">S314-T314</f>
        <v>0</v>
      </c>
      <c r="V314" s="2001" t="e">
        <f aca="false">U314/T314*100</f>
        <v>#DIV/0!</v>
      </c>
      <c r="W314" s="1441" t="e">
        <f aca="false">IF(V314&gt;40,"FAULT",IF(V314&lt;-40,"CHECK","OK"))</f>
        <v>#DIV/0!</v>
      </c>
    </row>
    <row r="315" customFormat="false" ht="18" hidden="false" customHeight="true" outlineLevel="0" collapsed="false">
      <c r="A315" s="2016" t="n">
        <v>13</v>
      </c>
      <c r="B315" s="2017" t="s">
        <v>4092</v>
      </c>
      <c r="C315" s="2152" t="n">
        <v>11</v>
      </c>
      <c r="D315" s="2309"/>
      <c r="E315" s="1070" t="n">
        <v>41812909473</v>
      </c>
      <c r="F315" s="2476" t="n">
        <v>1</v>
      </c>
      <c r="G315" s="2120" t="n">
        <v>358.82</v>
      </c>
      <c r="H315" s="2120" t="n">
        <v>367.96</v>
      </c>
      <c r="I315" s="2053" t="n">
        <f aca="false">H315-G315</f>
        <v>9.13999999999999</v>
      </c>
      <c r="J315" s="2027" t="n">
        <v>60000</v>
      </c>
      <c r="K315" s="2135"/>
      <c r="L315" s="2128" t="n">
        <f aca="false">I315*F315*J315</f>
        <v>548399.999999999</v>
      </c>
      <c r="M315" s="2128" t="n">
        <f aca="false">L315*$K$321/$L$321</f>
        <v>550760.0314851</v>
      </c>
      <c r="N315" s="2154" t="s">
        <v>765</v>
      </c>
      <c r="O315" s="2155"/>
      <c r="R315" s="0" t="str">
        <f aca="false">B315</f>
        <v>11 kV South Kamlapur</v>
      </c>
      <c r="S315" s="2160" t="n">
        <f aca="false">M315</f>
        <v>550760.0314851</v>
      </c>
      <c r="T315" s="0" t="n">
        <v>1048359.83027807</v>
      </c>
      <c r="U315" s="1441" t="n">
        <f aca="false">S315-T315</f>
        <v>-497599.798792966</v>
      </c>
      <c r="V315" s="2001" t="n">
        <f aca="false">U315/T315*100</f>
        <v>-47.4645998846582</v>
      </c>
      <c r="W315" s="1441" t="str">
        <f aca="false">IF(V315&gt;40,"FAULT",IF(V315&lt;-40,"CHECK","OK"))</f>
        <v>CHECK</v>
      </c>
    </row>
    <row r="316" customFormat="false" ht="18" hidden="false" customHeight="true" outlineLevel="0" collapsed="false">
      <c r="A316" s="2016" t="n">
        <v>14</v>
      </c>
      <c r="B316" s="2017" t="s">
        <v>4093</v>
      </c>
      <c r="C316" s="2152" t="n">
        <v>11</v>
      </c>
      <c r="D316" s="2309"/>
      <c r="E316" s="1070" t="n">
        <v>41812909588</v>
      </c>
      <c r="F316" s="2476" t="n">
        <v>1</v>
      </c>
      <c r="G316" s="2120" t="n">
        <v>0.01</v>
      </c>
      <c r="H316" s="2120" t="n">
        <v>0.01</v>
      </c>
      <c r="I316" s="2053" t="n">
        <f aca="false">H316-G316</f>
        <v>0</v>
      </c>
      <c r="J316" s="2027" t="n">
        <v>60000</v>
      </c>
      <c r="K316" s="2135"/>
      <c r="L316" s="2128" t="n">
        <f aca="false">I316*F316*J316</f>
        <v>0</v>
      </c>
      <c r="M316" s="2128" t="n">
        <f aca="false">L316*$K$321/$L$321</f>
        <v>0</v>
      </c>
      <c r="N316" s="2154"/>
      <c r="O316" s="2155"/>
      <c r="R316" s="0" t="str">
        <f aca="false">B316</f>
        <v>11 kV Spare Feeder 11</v>
      </c>
      <c r="S316" s="2160" t="n">
        <f aca="false">M316</f>
        <v>0</v>
      </c>
      <c r="T316" s="0" t="n">
        <v>0</v>
      </c>
      <c r="U316" s="1441" t="n">
        <f aca="false">S316-T316</f>
        <v>0</v>
      </c>
      <c r="V316" s="2001" t="e">
        <f aca="false">U316/T316*100</f>
        <v>#DIV/0!</v>
      </c>
      <c r="W316" s="1441" t="e">
        <f aca="false">IF(V316&gt;40,"FAULT",IF(V316&lt;-40,"CHECK","OK"))</f>
        <v>#DIV/0!</v>
      </c>
    </row>
    <row r="317" customFormat="false" ht="18" hidden="false" customHeight="true" outlineLevel="0" collapsed="false">
      <c r="A317" s="2016" t="n">
        <v>15</v>
      </c>
      <c r="B317" s="2017" t="s">
        <v>4094</v>
      </c>
      <c r="C317" s="2152" t="n">
        <v>11</v>
      </c>
      <c r="D317" s="2309"/>
      <c r="E317" s="1070" t="n">
        <v>41812909514</v>
      </c>
      <c r="F317" s="2476" t="n">
        <v>1</v>
      </c>
      <c r="G317" s="2120" t="n">
        <v>153.52</v>
      </c>
      <c r="H317" s="2120" t="n">
        <v>166.1</v>
      </c>
      <c r="I317" s="2053" t="n">
        <f aca="false">H317-G317</f>
        <v>12.58</v>
      </c>
      <c r="J317" s="2027" t="n">
        <v>60000</v>
      </c>
      <c r="K317" s="2135"/>
      <c r="L317" s="2128" t="n">
        <f aca="false">I317*F317*J317</f>
        <v>754799.999999999</v>
      </c>
      <c r="M317" s="2128" t="n">
        <f aca="false">L317*$K$321/$L$321</f>
        <v>758048.270906188</v>
      </c>
      <c r="N317" s="2154" t="s">
        <v>765</v>
      </c>
      <c r="O317" s="2155"/>
      <c r="R317" s="0" t="str">
        <f aca="false">B317</f>
        <v>11 kV Answer Camp</v>
      </c>
      <c r="S317" s="2160" t="n">
        <f aca="false">M317</f>
        <v>758048.270906188</v>
      </c>
      <c r="T317" s="0" t="n">
        <v>729031.835997968</v>
      </c>
      <c r="U317" s="1441" t="n">
        <f aca="false">S317-T317</f>
        <v>29016.4349082207</v>
      </c>
      <c r="V317" s="2001" t="n">
        <f aca="false">U317/T317*100</f>
        <v>3.98013275627397</v>
      </c>
      <c r="W317" s="1441" t="str">
        <f aca="false">IF(V317&gt;40,"FAULT",IF(V317&lt;-40,"CHECK","OK"))</f>
        <v>OK</v>
      </c>
    </row>
    <row r="318" customFormat="false" ht="18" hidden="false" customHeight="true" outlineLevel="0" collapsed="false">
      <c r="A318" s="2016" t="n">
        <v>16</v>
      </c>
      <c r="B318" s="2017" t="s">
        <v>4095</v>
      </c>
      <c r="C318" s="2152" t="n">
        <v>11</v>
      </c>
      <c r="D318" s="2309"/>
      <c r="E318" s="1070" t="n">
        <v>41812909516</v>
      </c>
      <c r="F318" s="2476" t="n">
        <v>1</v>
      </c>
      <c r="G318" s="2120" t="n">
        <v>116.51</v>
      </c>
      <c r="H318" s="2120" t="n">
        <v>126.45</v>
      </c>
      <c r="I318" s="2053" t="n">
        <f aca="false">H318-G318</f>
        <v>9.94</v>
      </c>
      <c r="J318" s="2027" t="n">
        <v>60000</v>
      </c>
      <c r="K318" s="2135"/>
      <c r="L318" s="2128" t="n">
        <f aca="false">I318*F318*J318</f>
        <v>596400</v>
      </c>
      <c r="M318" s="2128" t="n">
        <f aca="false">L318*$K$321/$L$321</f>
        <v>598966.598792331</v>
      </c>
      <c r="N318" s="2154" t="s">
        <v>765</v>
      </c>
      <c r="O318" s="2155"/>
      <c r="R318" s="0" t="str">
        <f aca="false">B318</f>
        <v>11 kV Shapla Chattar</v>
      </c>
      <c r="S318" s="2160" t="n">
        <f aca="false">M318</f>
        <v>598966.598792331</v>
      </c>
      <c r="T318" s="0" t="n">
        <v>591058.042242979</v>
      </c>
      <c r="U318" s="1441" t="n">
        <f aca="false">S318-T318</f>
        <v>7908.55654935131</v>
      </c>
      <c r="V318" s="2001" t="n">
        <f aca="false">U318/T318*100</f>
        <v>1.33803382817354</v>
      </c>
      <c r="W318" s="1441" t="str">
        <f aca="false">IF(V318&gt;40,"FAULT",IF(V318&lt;-40,"CHECK","OK"))</f>
        <v>OK</v>
      </c>
    </row>
    <row r="319" customFormat="false" ht="18" hidden="false" customHeight="true" outlineLevel="0" collapsed="false">
      <c r="A319" s="2016" t="n">
        <v>17</v>
      </c>
      <c r="B319" s="2139" t="s">
        <v>4096</v>
      </c>
      <c r="C319" s="2152" t="n">
        <v>11</v>
      </c>
      <c r="D319" s="2309"/>
      <c r="E319" s="1070" t="n">
        <v>41812909497</v>
      </c>
      <c r="F319" s="2476" t="n">
        <v>1</v>
      </c>
      <c r="G319" s="2120" t="n">
        <v>84.55</v>
      </c>
      <c r="H319" s="2120" t="n">
        <v>89.79</v>
      </c>
      <c r="I319" s="2053" t="n">
        <f aca="false">H319-G319</f>
        <v>5.24000000000001</v>
      </c>
      <c r="J319" s="2027" t="n">
        <v>60000</v>
      </c>
      <c r="K319" s="2135"/>
      <c r="L319" s="2128" t="n">
        <f aca="false">I319*F319*J319</f>
        <v>314400.000000001</v>
      </c>
      <c r="M319" s="2128" t="n">
        <f aca="false">L319*$K$321/$L$321</f>
        <v>315753.015862356</v>
      </c>
      <c r="N319" s="2154" t="s">
        <v>4083</v>
      </c>
      <c r="O319" s="2155"/>
      <c r="R319" s="0" t="str">
        <f aca="false">B319</f>
        <v>11 kV Sayedabad</v>
      </c>
      <c r="S319" s="2160" t="n">
        <f aca="false">M319</f>
        <v>315753.015862356</v>
      </c>
      <c r="T319" s="0" t="n">
        <v>300047.813493378</v>
      </c>
      <c r="U319" s="1441" t="n">
        <f aca="false">S319-T319</f>
        <v>15705.2023689779</v>
      </c>
      <c r="V319" s="2001" t="n">
        <f aca="false">U319/T319*100</f>
        <v>5.23423323307255</v>
      </c>
      <c r="W319" s="1441" t="str">
        <f aca="false">IF(V319&gt;40,"FAULT",IF(V319&lt;-40,"CHECK","OK"))</f>
        <v>OK</v>
      </c>
    </row>
    <row r="320" customFormat="false" ht="18" hidden="false" customHeight="true" outlineLevel="0" collapsed="false">
      <c r="A320" s="2016" t="n">
        <v>22</v>
      </c>
      <c r="B320" s="2017" t="s">
        <v>4097</v>
      </c>
      <c r="C320" s="2597" t="n">
        <v>0.415</v>
      </c>
      <c r="D320" s="2580"/>
      <c r="E320" s="1070" t="n">
        <v>41901920686</v>
      </c>
      <c r="F320" s="2476" t="n">
        <v>1</v>
      </c>
      <c r="G320" s="2120" t="n">
        <v>953.35</v>
      </c>
      <c r="H320" s="2120" t="n">
        <v>1040.3</v>
      </c>
      <c r="I320" s="2053" t="n">
        <f aca="false">H320-G320</f>
        <v>86.9499999999999</v>
      </c>
      <c r="J320" s="2027" t="n">
        <v>1</v>
      </c>
      <c r="K320" s="2135"/>
      <c r="L320" s="2128"/>
      <c r="M320" s="2128" t="n">
        <f aca="false">L320*$K$321/$L$321</f>
        <v>0</v>
      </c>
      <c r="N320" s="2154" t="s">
        <v>765</v>
      </c>
      <c r="O320" s="2155"/>
      <c r="R320" s="0" t="str">
        <f aca="false">B320</f>
        <v>33/0.4 kV Aux Transformer</v>
      </c>
      <c r="S320" s="2160" t="n">
        <f aca="false">M320</f>
        <v>0</v>
      </c>
      <c r="T320" s="0" t="n">
        <v>0</v>
      </c>
      <c r="U320" s="1441" t="n">
        <f aca="false">S320-T320</f>
        <v>0</v>
      </c>
      <c r="V320" s="2001" t="e">
        <f aca="false">U320/T320*100</f>
        <v>#DIV/0!</v>
      </c>
      <c r="W320" s="1441" t="e">
        <f aca="false">IF(V320&gt;40,"FAULT",IF(V320&lt;-40,"CHECK","OK"))</f>
        <v>#DIV/0!</v>
      </c>
    </row>
    <row r="321" customFormat="false" ht="20.25" hidden="false" customHeight="false" outlineLevel="0" collapsed="false">
      <c r="A321" s="2132"/>
      <c r="B321" s="2142"/>
      <c r="C321" s="2143"/>
      <c r="D321" s="2143"/>
      <c r="E321" s="2932"/>
      <c r="F321" s="2145"/>
      <c r="G321" s="2145"/>
      <c r="H321" s="2145"/>
      <c r="I321" s="2145"/>
      <c r="J321" s="2142" t="s">
        <v>475</v>
      </c>
      <c r="K321" s="2121" t="n">
        <f aca="false">M302</f>
        <v>4210843.65428652</v>
      </c>
      <c r="L321" s="2130" t="n">
        <f aca="false">SUM(L304:L320)</f>
        <v>4192800</v>
      </c>
      <c r="M321" s="2130" t="n">
        <f aca="false">SUM(M304:M320)</f>
        <v>4210843.65428652</v>
      </c>
      <c r="N321" s="2166" t="n">
        <f aca="false">(M321-L321)/L321*100</f>
        <v>0.430348556728847</v>
      </c>
      <c r="O321" s="2167"/>
    </row>
    <row r="322" customFormat="false" ht="15" hidden="false" customHeight="false" outlineLevel="0" collapsed="false">
      <c r="D322" s="2462"/>
      <c r="K322" s="1441"/>
    </row>
    <row r="323" customFormat="false" ht="15.75" hidden="false" customHeight="false" outlineLevel="0" collapsed="false">
      <c r="A323" s="2077"/>
      <c r="B323" s="2078"/>
      <c r="C323" s="2051"/>
      <c r="D323" s="2418"/>
      <c r="G323" s="2169" t="s">
        <v>1234</v>
      </c>
      <c r="H323" s="2169"/>
      <c r="I323" s="2169"/>
      <c r="J323" s="2170" t="s">
        <v>212</v>
      </c>
      <c r="K323" s="2077"/>
      <c r="M323" s="2077"/>
      <c r="N323" s="2051"/>
      <c r="O323" s="2077"/>
    </row>
    <row r="324" customFormat="false" ht="15.75" hidden="false" customHeight="false" outlineLevel="0" collapsed="false">
      <c r="A324" s="2077"/>
      <c r="B324" s="2078"/>
      <c r="C324" s="2051"/>
      <c r="D324" s="2418"/>
      <c r="G324" s="2129" t="s">
        <v>765</v>
      </c>
      <c r="H324" s="2017" t="s">
        <v>1367</v>
      </c>
      <c r="I324" s="2017"/>
      <c r="J324" s="2310" t="n">
        <f aca="false">SUM(M304,M307,M315,M317:M318,M320)</f>
        <v>2671848.99300321</v>
      </c>
      <c r="K324" s="2077"/>
      <c r="M324" s="2077"/>
      <c r="N324" s="2051"/>
      <c r="O324" s="2077" t="s">
        <v>122</v>
      </c>
    </row>
    <row r="325" customFormat="false" ht="15.75" hidden="false" customHeight="false" outlineLevel="0" collapsed="false">
      <c r="A325" s="2077"/>
      <c r="B325" s="2078"/>
      <c r="C325" s="2051"/>
      <c r="D325" s="2418"/>
      <c r="G325" s="2129" t="s">
        <v>4083</v>
      </c>
      <c r="H325" s="2017" t="s">
        <v>1367</v>
      </c>
      <c r="I325" s="2017"/>
      <c r="J325" s="2310" t="n">
        <f aca="false">M306+M319</f>
        <v>1322667.69049212</v>
      </c>
      <c r="K325" s="2077"/>
      <c r="M325" s="2077"/>
      <c r="N325" s="2051"/>
      <c r="O325" s="2077"/>
    </row>
    <row r="326" customFormat="false" ht="15.75" hidden="false" customHeight="false" outlineLevel="0" collapsed="false">
      <c r="A326" s="2077"/>
      <c r="B326" s="2078"/>
      <c r="C326" s="2051"/>
      <c r="D326" s="2418"/>
      <c r="G326" s="2129" t="s">
        <v>770</v>
      </c>
      <c r="H326" s="2017" t="s">
        <v>1367</v>
      </c>
      <c r="I326" s="2017"/>
      <c r="J326" s="2310" t="n">
        <f aca="false">M308</f>
        <v>216326.970791194</v>
      </c>
      <c r="K326" s="2077"/>
      <c r="M326" s="2077"/>
      <c r="N326" s="2051"/>
      <c r="O326" s="2077"/>
    </row>
    <row r="327" customFormat="false" ht="15.75" hidden="false" customHeight="false" outlineLevel="0" collapsed="false">
      <c r="A327" s="2077"/>
      <c r="B327" s="2078"/>
      <c r="C327" s="2051"/>
      <c r="D327" s="2418"/>
      <c r="F327" s="2051"/>
      <c r="G327" s="2129"/>
      <c r="H327" s="2017"/>
      <c r="I327" s="2017"/>
      <c r="J327" s="2171"/>
      <c r="K327" s="2077"/>
      <c r="M327" s="2077"/>
      <c r="N327" s="2051"/>
      <c r="O327" s="2077"/>
    </row>
    <row r="328" customFormat="false" ht="15.75" hidden="false" customHeight="false" outlineLevel="0" collapsed="false">
      <c r="A328" s="2077"/>
      <c r="B328" s="2078"/>
      <c r="C328" s="2051"/>
      <c r="D328" s="2418"/>
      <c r="G328" s="2260"/>
      <c r="H328" s="2017"/>
      <c r="I328" s="2017"/>
      <c r="J328" s="2171"/>
      <c r="K328" s="2077"/>
      <c r="M328" s="2077"/>
      <c r="N328" s="2051"/>
      <c r="O328" s="2077"/>
    </row>
    <row r="329" customFormat="false" ht="15.75" hidden="false" customHeight="true" outlineLevel="0" collapsed="false">
      <c r="G329" s="2241" t="s">
        <v>1239</v>
      </c>
      <c r="H329" s="2241"/>
      <c r="I329" s="2241"/>
      <c r="J329" s="2242" t="n">
        <f aca="false">SUM(J324:J328)</f>
        <v>4210843.65428652</v>
      </c>
      <c r="K329" s="2130" t="n">
        <f aca="false">J329-M321</f>
        <v>0</v>
      </c>
    </row>
    <row r="330" customFormat="false" ht="15" hidden="false" customHeight="false" outlineLevel="0" collapsed="false">
      <c r="A330" s="2077"/>
      <c r="B330" s="2078"/>
      <c r="C330" s="2051"/>
      <c r="D330" s="2418"/>
      <c r="E330" s="3134"/>
      <c r="G330" s="2077"/>
      <c r="H330" s="2077"/>
      <c r="I330" s="2077"/>
      <c r="J330" s="2077"/>
      <c r="K330" s="2077"/>
      <c r="M330" s="2077"/>
      <c r="N330" s="2051"/>
      <c r="O330" s="2077"/>
    </row>
    <row r="331" customFormat="false" ht="15" hidden="false" customHeight="false" outlineLevel="0" collapsed="false">
      <c r="A331" s="2077"/>
      <c r="B331" s="2078"/>
      <c r="C331" s="2051"/>
      <c r="D331" s="2418"/>
      <c r="E331" s="3134"/>
      <c r="F331" s="2077"/>
      <c r="G331" s="2077"/>
      <c r="H331" s="2077"/>
      <c r="I331" s="2077"/>
      <c r="J331" s="2077"/>
      <c r="K331" s="2080"/>
      <c r="L331" s="2077"/>
      <c r="M331" s="2077"/>
      <c r="N331" s="2051"/>
      <c r="O331" s="2077"/>
    </row>
    <row r="332" customFormat="false" ht="15" hidden="false" customHeight="false" outlineLevel="0" collapsed="false">
      <c r="A332" s="2077"/>
      <c r="B332" s="2078"/>
      <c r="C332" s="2051"/>
      <c r="D332" s="2418"/>
      <c r="E332" s="3134"/>
      <c r="F332" s="2077"/>
      <c r="G332" s="2077"/>
      <c r="H332" s="2077"/>
      <c r="I332" s="2077"/>
      <c r="J332" s="2077"/>
      <c r="K332" s="2080"/>
      <c r="L332" s="2077"/>
      <c r="M332" s="2077"/>
      <c r="N332" s="2051"/>
      <c r="O332" s="2077"/>
    </row>
    <row r="333" customFormat="false" ht="15" hidden="false" customHeight="false" outlineLevel="0" collapsed="false">
      <c r="A333" s="2077"/>
      <c r="B333" s="2078"/>
      <c r="C333" s="2051"/>
      <c r="D333" s="2418"/>
      <c r="E333" s="3134"/>
      <c r="F333" s="2077"/>
      <c r="G333" s="2077"/>
      <c r="H333" s="2077"/>
      <c r="I333" s="2077"/>
      <c r="J333" s="2077"/>
      <c r="K333" s="2080"/>
      <c r="L333" s="2077"/>
      <c r="M333" s="2077"/>
      <c r="N333" s="2051"/>
      <c r="O333" s="2077"/>
    </row>
    <row r="334" customFormat="false" ht="15" hidden="false" customHeight="false" outlineLevel="0" collapsed="false">
      <c r="A334" s="2077"/>
      <c r="B334" s="2078"/>
      <c r="C334" s="2051"/>
      <c r="D334" s="2418"/>
      <c r="E334" s="3134"/>
      <c r="F334" s="2077"/>
      <c r="G334" s="2077"/>
      <c r="H334" s="2077"/>
      <c r="I334" s="2077"/>
      <c r="J334" s="2077"/>
      <c r="K334" s="2080"/>
      <c r="L334" s="2077"/>
      <c r="M334" s="2077"/>
      <c r="N334" s="2051"/>
      <c r="O334" s="2077"/>
    </row>
    <row r="335" customFormat="false" ht="15" hidden="false" customHeight="false" outlineLevel="0" collapsed="false">
      <c r="A335" s="2077"/>
      <c r="B335" s="2051"/>
      <c r="C335" s="2051"/>
      <c r="D335" s="2418"/>
      <c r="E335" s="3134"/>
      <c r="F335" s="2077"/>
      <c r="G335" s="2077"/>
      <c r="H335" s="2077"/>
      <c r="I335" s="2077"/>
      <c r="J335" s="2077"/>
      <c r="K335" s="2080"/>
      <c r="L335" s="2077"/>
      <c r="M335" s="2077"/>
      <c r="N335" s="2051"/>
      <c r="O335" s="2077"/>
    </row>
    <row r="336" customFormat="false" ht="15" hidden="false" customHeight="false" outlineLevel="0" collapsed="false">
      <c r="A336" s="2077"/>
      <c r="B336" s="2051"/>
      <c r="C336" s="2051"/>
      <c r="D336" s="2418"/>
      <c r="E336" s="3134"/>
      <c r="F336" s="2077"/>
      <c r="G336" s="2077"/>
      <c r="H336" s="2077"/>
      <c r="I336" s="2077"/>
      <c r="J336" s="2077"/>
      <c r="K336" s="2080"/>
      <c r="L336" s="2077"/>
      <c r="M336" s="2077"/>
      <c r="N336" s="2051"/>
      <c r="O336" s="2077"/>
    </row>
    <row r="337" customFormat="false" ht="15" hidden="false" customHeight="false" outlineLevel="0" collapsed="false">
      <c r="A337" s="2077"/>
      <c r="B337" s="2078"/>
      <c r="C337" s="2051"/>
      <c r="D337" s="2418"/>
      <c r="E337" s="3134"/>
      <c r="F337" s="2077"/>
      <c r="G337" s="2077"/>
      <c r="H337" s="2077"/>
      <c r="I337" s="2077"/>
      <c r="J337" s="2077"/>
      <c r="K337" s="2080"/>
      <c r="L337" s="2077"/>
      <c r="M337" s="2077"/>
      <c r="N337" s="2051"/>
      <c r="O337" s="2077"/>
    </row>
    <row r="338" customFormat="false" ht="15" hidden="false" customHeight="false" outlineLevel="0" collapsed="false">
      <c r="A338" s="2077"/>
      <c r="B338" s="2078"/>
      <c r="C338" s="2051"/>
      <c r="D338" s="2418"/>
      <c r="E338" s="3134"/>
      <c r="F338" s="2077"/>
      <c r="G338" s="2077"/>
      <c r="H338" s="2077"/>
      <c r="I338" s="2077"/>
      <c r="J338" s="2077"/>
      <c r="K338" s="2080"/>
      <c r="L338" s="2077"/>
      <c r="M338" s="2077"/>
      <c r="N338" s="2051"/>
      <c r="O338" s="2077"/>
    </row>
    <row r="339" customFormat="false" ht="15" hidden="false" customHeight="false" outlineLevel="0" collapsed="false">
      <c r="A339" s="2077"/>
      <c r="B339" s="2078"/>
      <c r="C339" s="2051"/>
      <c r="D339" s="2418"/>
      <c r="E339" s="3134"/>
      <c r="F339" s="2077"/>
      <c r="G339" s="2077"/>
      <c r="H339" s="2077"/>
      <c r="I339" s="2077"/>
      <c r="J339" s="2077"/>
      <c r="K339" s="2080"/>
      <c r="L339" s="2077"/>
      <c r="M339" s="2077"/>
      <c r="N339" s="2051"/>
      <c r="O339" s="2077"/>
    </row>
    <row r="340" customFormat="false" ht="25.5" hidden="false" customHeight="false" outlineLevel="0" collapsed="false">
      <c r="A340" s="2174"/>
      <c r="B340" s="2175"/>
      <c r="C340" s="2175"/>
      <c r="D340" s="2175"/>
      <c r="E340" s="2175"/>
      <c r="F340" s="2175"/>
      <c r="G340" s="2175"/>
      <c r="H340" s="2175"/>
      <c r="I340" s="2175"/>
      <c r="J340" s="2175"/>
      <c r="K340" s="2175"/>
      <c r="L340" s="2175"/>
      <c r="M340" s="2175"/>
      <c r="N340" s="2051"/>
      <c r="O340" s="2077"/>
    </row>
    <row r="341" customFormat="false" ht="15" hidden="false" customHeight="false" outlineLevel="0" collapsed="false">
      <c r="A341" s="2077"/>
      <c r="B341" s="2078"/>
      <c r="C341" s="2051"/>
      <c r="D341" s="2418"/>
      <c r="E341" s="3134"/>
      <c r="F341" s="2077"/>
      <c r="G341" s="2077"/>
      <c r="H341" s="2077"/>
      <c r="I341" s="2077"/>
      <c r="J341" s="2077"/>
      <c r="K341" s="2080"/>
      <c r="L341" s="2077"/>
      <c r="M341" s="2077"/>
      <c r="N341" s="2051"/>
      <c r="O341" s="2077"/>
    </row>
    <row r="342" customFormat="false" ht="15" hidden="false" customHeight="false" outlineLevel="0" collapsed="false">
      <c r="A342" s="2077"/>
      <c r="B342" s="2078"/>
      <c r="C342" s="2051"/>
      <c r="D342" s="2418"/>
      <c r="E342" s="3134"/>
      <c r="F342" s="2077"/>
      <c r="G342" s="2077"/>
      <c r="H342" s="2077"/>
      <c r="I342" s="2077"/>
      <c r="J342" s="2077"/>
      <c r="K342" s="2080"/>
      <c r="L342" s="2077"/>
      <c r="M342" s="2077"/>
      <c r="N342" s="2051"/>
      <c r="O342" s="2077"/>
    </row>
    <row r="343" customFormat="false" ht="45" hidden="false" customHeight="false" outlineLevel="0" collapsed="false">
      <c r="A343" s="2270" t="s">
        <v>4098</v>
      </c>
      <c r="B343" s="2270"/>
      <c r="C343" s="2270"/>
      <c r="D343" s="2270"/>
      <c r="E343" s="2270"/>
      <c r="F343" s="2270"/>
      <c r="G343" s="2270"/>
      <c r="H343" s="2270"/>
      <c r="I343" s="2270"/>
      <c r="J343" s="2270"/>
      <c r="K343" s="2270"/>
      <c r="L343" s="2270"/>
      <c r="M343" s="2270"/>
      <c r="N343" s="2270"/>
      <c r="O343" s="1989" t="str">
        <f aca="false">$O$6</f>
        <v>Month June-2023</v>
      </c>
      <c r="R343" s="1990" t="s">
        <v>1069</v>
      </c>
      <c r="S343" s="1991" t="str">
        <f aca="false">O343</f>
        <v>Month June-2023</v>
      </c>
      <c r="T343" s="1990" t="s">
        <v>1070</v>
      </c>
      <c r="U343" s="1990" t="s">
        <v>1071</v>
      </c>
      <c r="V343" s="1990" t="s">
        <v>2997</v>
      </c>
      <c r="W343" s="1990" t="s">
        <v>1073</v>
      </c>
    </row>
    <row r="344" customFormat="false" ht="15.75" hidden="false" customHeight="true" outlineLevel="0" collapsed="false">
      <c r="A344" s="1992" t="s">
        <v>794</v>
      </c>
      <c r="B344" s="1993" t="s">
        <v>1074</v>
      </c>
      <c r="C344" s="1994" t="s">
        <v>1075</v>
      </c>
      <c r="D344" s="1994"/>
      <c r="E344" s="1994"/>
      <c r="F344" s="1996" t="s">
        <v>45</v>
      </c>
      <c r="G344" s="1996" t="s">
        <v>1076</v>
      </c>
      <c r="H344" s="1996"/>
      <c r="I344" s="1996"/>
      <c r="J344" s="1996" t="s">
        <v>29</v>
      </c>
      <c r="K344" s="1996" t="s">
        <v>1077</v>
      </c>
      <c r="L344" s="1996"/>
      <c r="M344" s="1994" t="s">
        <v>1134</v>
      </c>
      <c r="N344" s="1993"/>
      <c r="O344" s="1997" t="s">
        <v>479</v>
      </c>
    </row>
    <row r="345" customFormat="false" ht="15.75" hidden="false" customHeight="false" outlineLevel="0" collapsed="false">
      <c r="A345" s="1992"/>
      <c r="B345" s="1993"/>
      <c r="C345" s="1998" t="s">
        <v>1079</v>
      </c>
      <c r="D345" s="1998"/>
      <c r="E345" s="3135" t="s">
        <v>1080</v>
      </c>
      <c r="F345" s="1996"/>
      <c r="G345" s="2249" t="n">
        <f aca="false">'NORTH-1'!$H$8</f>
        <v>44929</v>
      </c>
      <c r="H345" s="2249" t="n">
        <f aca="false">'NORTH-1'!$H$8</f>
        <v>44929</v>
      </c>
      <c r="I345" s="2000" t="s">
        <v>47</v>
      </c>
      <c r="J345" s="1996"/>
      <c r="K345" s="2000" t="s">
        <v>1081</v>
      </c>
      <c r="L345" s="2000" t="s">
        <v>1082</v>
      </c>
      <c r="M345" s="1994" t="s">
        <v>1083</v>
      </c>
      <c r="N345" s="1998" t="s">
        <v>741</v>
      </c>
      <c r="O345" s="1997"/>
      <c r="S345" s="1441" t="n">
        <v>15283200.0000001</v>
      </c>
      <c r="T345" s="1441" t="n">
        <v>15283200.0000001</v>
      </c>
      <c r="U345" s="1441" t="n">
        <f aca="false">S345-T345</f>
        <v>0</v>
      </c>
      <c r="V345" s="2001" t="n">
        <f aca="false">U345/T345*100</f>
        <v>0</v>
      </c>
      <c r="W345" s="1441" t="str">
        <f aca="false">IF(V345&gt;40,"FAULT",IF(V345&lt;-40,"CHECK","OK"))</f>
        <v>OK</v>
      </c>
    </row>
    <row r="346" customFormat="false" ht="15.75" hidden="false" customHeight="false" outlineLevel="0" collapsed="false">
      <c r="A346" s="2002" t="n">
        <v>1</v>
      </c>
      <c r="B346" s="2003" t="n">
        <v>2</v>
      </c>
      <c r="C346" s="2004" t="n">
        <v>4</v>
      </c>
      <c r="D346" s="2004"/>
      <c r="E346" s="3136" t="n">
        <v>5</v>
      </c>
      <c r="F346" s="2002" t="n">
        <v>7</v>
      </c>
      <c r="G346" s="2002" t="n">
        <v>9</v>
      </c>
      <c r="H346" s="2002" t="n">
        <v>9</v>
      </c>
      <c r="I346" s="2002" t="s">
        <v>1084</v>
      </c>
      <c r="J346" s="2002" t="n">
        <v>11</v>
      </c>
      <c r="K346" s="2002" t="s">
        <v>1085</v>
      </c>
      <c r="L346" s="2002" t="s">
        <v>1086</v>
      </c>
      <c r="M346" s="2002" t="n">
        <v>14</v>
      </c>
      <c r="N346" s="2006" t="n">
        <v>15</v>
      </c>
      <c r="O346" s="2002" t="n">
        <v>16</v>
      </c>
    </row>
    <row r="347" customFormat="false" ht="15.75" hidden="false" customHeight="false" outlineLevel="0" collapsed="false">
      <c r="A347" s="2016"/>
      <c r="B347" s="2008" t="s">
        <v>4059</v>
      </c>
      <c r="C347" s="2009"/>
      <c r="D347" s="2009"/>
      <c r="E347" s="3139"/>
      <c r="F347" s="2009"/>
      <c r="G347" s="2009"/>
      <c r="H347" s="2009"/>
      <c r="I347" s="2009"/>
      <c r="J347" s="2009"/>
      <c r="K347" s="2010"/>
      <c r="L347" s="2009"/>
      <c r="M347" s="2013"/>
      <c r="N347" s="2014"/>
      <c r="O347" s="2027"/>
    </row>
    <row r="348" customFormat="false" ht="15.75" hidden="false" customHeight="false" outlineLevel="0" collapsed="false">
      <c r="A348" s="2176" t="n">
        <f aca="false">A268</f>
        <v>12</v>
      </c>
      <c r="B348" s="2177" t="str">
        <f aca="false">B268</f>
        <v>33 kV P &amp; T Circuit-1</v>
      </c>
      <c r="C348" s="2178" t="n">
        <f aca="false">C268</f>
        <v>33</v>
      </c>
      <c r="D348" s="2311" t="str">
        <f aca="false">D268</f>
        <v>Main</v>
      </c>
      <c r="E348" s="3149" t="n">
        <f aca="false">E268</f>
        <v>41812909463</v>
      </c>
      <c r="F348" s="2509" t="n">
        <f aca="false">F268</f>
        <v>1</v>
      </c>
      <c r="G348" s="2181" t="n">
        <f aca="false">G268</f>
        <v>387.88</v>
      </c>
      <c r="H348" s="2181" t="n">
        <f aca="false">H268</f>
        <v>405.36</v>
      </c>
      <c r="I348" s="2181" t="n">
        <f aca="false">I268</f>
        <v>17.48</v>
      </c>
      <c r="J348" s="2178" t="n">
        <f aca="false">J268</f>
        <v>360000</v>
      </c>
      <c r="K348" s="2184" t="n">
        <f aca="false">K268</f>
        <v>0</v>
      </c>
      <c r="L348" s="2186" t="n">
        <f aca="false">L268</f>
        <v>6292800.00000001</v>
      </c>
      <c r="M348" s="2186" t="n">
        <f aca="false">M268</f>
        <v>6283911.24731888</v>
      </c>
      <c r="N348" s="2129"/>
      <c r="O348" s="2187"/>
    </row>
    <row r="349" customFormat="false" ht="15.75" hidden="false" customHeight="false" outlineLevel="0" collapsed="false">
      <c r="A349" s="2176" t="n">
        <f aca="false">A269</f>
        <v>0</v>
      </c>
      <c r="B349" s="2177" t="n">
        <f aca="false">B269</f>
        <v>0</v>
      </c>
      <c r="C349" s="2178" t="n">
        <f aca="false">C269</f>
        <v>33</v>
      </c>
      <c r="D349" s="2312" t="str">
        <f aca="false">D269</f>
        <v>Backup</v>
      </c>
      <c r="E349" s="3149" t="n">
        <f aca="false">E269</f>
        <v>41812909610</v>
      </c>
      <c r="F349" s="2509" t="n">
        <f aca="false">F269</f>
        <v>1</v>
      </c>
      <c r="G349" s="2181" t="n">
        <f aca="false">G269</f>
        <v>388.02</v>
      </c>
      <c r="H349" s="2181" t="n">
        <f aca="false">H269</f>
        <v>405.51</v>
      </c>
      <c r="I349" s="2181" t="n">
        <f aca="false">I269</f>
        <v>17.49</v>
      </c>
      <c r="J349" s="2178" t="n">
        <f aca="false">J269</f>
        <v>360000</v>
      </c>
      <c r="K349" s="2184" t="n">
        <f aca="false">K269</f>
        <v>0</v>
      </c>
      <c r="L349" s="2186" t="n">
        <f aca="false">L269</f>
        <v>6296400</v>
      </c>
      <c r="M349" s="2186" t="n">
        <f aca="false">M269</f>
        <v>6287506.16222009</v>
      </c>
      <c r="N349" s="2129"/>
      <c r="O349" s="2187"/>
    </row>
    <row r="350" customFormat="false" ht="15.75" hidden="false" customHeight="false" outlineLevel="0" collapsed="false">
      <c r="A350" s="2176" t="n">
        <f aca="false">A274</f>
        <v>19</v>
      </c>
      <c r="B350" s="2177" t="str">
        <f aca="false">B274</f>
        <v>33 kV P &amp; T - 2 Feeder</v>
      </c>
      <c r="C350" s="2178" t="n">
        <f aca="false">C274</f>
        <v>33</v>
      </c>
      <c r="D350" s="2312" t="str">
        <f aca="false">D274</f>
        <v>Main</v>
      </c>
      <c r="E350" s="3149" t="n">
        <f aca="false">E274</f>
        <v>42003953363</v>
      </c>
      <c r="F350" s="2509" t="n">
        <f aca="false">F274</f>
        <v>1</v>
      </c>
      <c r="G350" s="2181" t="n">
        <f aca="false">G274</f>
        <v>123.9</v>
      </c>
      <c r="H350" s="2181" t="n">
        <f aca="false">H274</f>
        <v>136.08</v>
      </c>
      <c r="I350" s="2181" t="n">
        <f aca="false">I274</f>
        <v>12.18</v>
      </c>
      <c r="J350" s="2178" t="n">
        <f aca="false">J274</f>
        <v>360000</v>
      </c>
      <c r="K350" s="2184" t="n">
        <f aca="false">K274</f>
        <v>0</v>
      </c>
      <c r="L350" s="2186" t="n">
        <f aca="false">L274</f>
        <v>4384800</v>
      </c>
      <c r="M350" s="2186" t="n">
        <f aca="false">M274</f>
        <v>4378606.34967643</v>
      </c>
      <c r="N350" s="2129"/>
      <c r="O350" s="2187"/>
    </row>
    <row r="351" customFormat="false" ht="15.75" hidden="false" customHeight="false" outlineLevel="0" collapsed="false">
      <c r="A351" s="2176" t="n">
        <f aca="false">A275</f>
        <v>0</v>
      </c>
      <c r="B351" s="2177" t="n">
        <f aca="false">B275</f>
        <v>0</v>
      </c>
      <c r="C351" s="2178" t="n">
        <f aca="false">C275</f>
        <v>33</v>
      </c>
      <c r="D351" s="2312" t="str">
        <f aca="false">D275</f>
        <v>Backup</v>
      </c>
      <c r="E351" s="3149" t="n">
        <f aca="false">E275</f>
        <v>41812909598</v>
      </c>
      <c r="F351" s="2509" t="n">
        <f aca="false">F275</f>
        <v>1</v>
      </c>
      <c r="G351" s="2181" t="n">
        <f aca="false">G275</f>
        <v>123.87</v>
      </c>
      <c r="H351" s="2181" t="n">
        <f aca="false">H275</f>
        <v>136.04</v>
      </c>
      <c r="I351" s="2181" t="n">
        <f aca="false">I275</f>
        <v>12.17</v>
      </c>
      <c r="J351" s="2178" t="n">
        <f aca="false">J275</f>
        <v>360000</v>
      </c>
      <c r="K351" s="2184" t="n">
        <f aca="false">K275</f>
        <v>0</v>
      </c>
      <c r="L351" s="2186" t="n">
        <f aca="false">L275</f>
        <v>4381200</v>
      </c>
      <c r="M351" s="2186" t="n">
        <f aca="false">M275</f>
        <v>4375011.43477521</v>
      </c>
      <c r="N351" s="2129"/>
      <c r="O351" s="2187"/>
    </row>
    <row r="352" customFormat="false" ht="15.75" hidden="false" customHeight="false" outlineLevel="0" collapsed="false">
      <c r="A352" s="2176"/>
      <c r="B352" s="2177"/>
      <c r="C352" s="2178"/>
      <c r="D352" s="2312"/>
      <c r="E352" s="3149"/>
      <c r="F352" s="2509"/>
      <c r="G352" s="2181"/>
      <c r="H352" s="2181"/>
      <c r="I352" s="2181"/>
      <c r="J352" s="2142" t="s">
        <v>475</v>
      </c>
      <c r="K352" s="2130" t="n">
        <f aca="false">SUM(K348:K351)</f>
        <v>0</v>
      </c>
      <c r="L352" s="2130" t="n">
        <f aca="false">SUM(L349:L350)</f>
        <v>10681200</v>
      </c>
      <c r="M352" s="2130" t="n">
        <f aca="false">SUM(M349:M350)</f>
        <v>10666112.5118965</v>
      </c>
      <c r="N352" s="2129"/>
      <c r="O352" s="2187"/>
    </row>
    <row r="353" customFormat="false" ht="15.75" hidden="false" customHeight="false" outlineLevel="0" collapsed="false">
      <c r="A353" s="2027"/>
      <c r="B353" s="2008" t="s">
        <v>3990</v>
      </c>
      <c r="C353" s="2009"/>
      <c r="D353" s="2009"/>
      <c r="E353" s="3139"/>
      <c r="F353" s="2009"/>
      <c r="G353" s="2009"/>
      <c r="H353" s="2009"/>
      <c r="I353" s="2009"/>
      <c r="J353" s="2195"/>
      <c r="K353" s="2196"/>
      <c r="L353" s="2197"/>
      <c r="M353" s="2197"/>
      <c r="N353" s="2014"/>
      <c r="O353" s="2151"/>
    </row>
    <row r="354" customFormat="false" ht="15.75" hidden="false" customHeight="false" outlineLevel="0" collapsed="false">
      <c r="A354" s="2027" t="n">
        <v>5</v>
      </c>
      <c r="B354" s="2017" t="s">
        <v>4099</v>
      </c>
      <c r="C354" s="2018" t="n">
        <v>33</v>
      </c>
      <c r="D354" s="2381" t="s">
        <v>76</v>
      </c>
      <c r="E354" s="1070" t="s">
        <v>1452</v>
      </c>
      <c r="F354" s="2071" t="n">
        <v>1</v>
      </c>
      <c r="G354" s="2212" t="n">
        <v>15736.93</v>
      </c>
      <c r="H354" s="2212" t="n">
        <v>15736.93</v>
      </c>
      <c r="I354" s="2053" t="n">
        <f aca="false">H354-G354</f>
        <v>0</v>
      </c>
      <c r="J354" s="2027" t="n">
        <v>1000</v>
      </c>
      <c r="K354" s="2024" t="n">
        <f aca="false">I354*F354*J354</f>
        <v>0</v>
      </c>
      <c r="L354" s="2128"/>
      <c r="M354" s="2128"/>
      <c r="N354" s="2129"/>
      <c r="O354" s="2151"/>
    </row>
    <row r="355" customFormat="false" ht="15.75" hidden="false" customHeight="false" outlineLevel="0" collapsed="false">
      <c r="A355" s="2027"/>
      <c r="B355" s="2017"/>
      <c r="C355" s="2018" t="n">
        <v>33</v>
      </c>
      <c r="D355" s="2382" t="s">
        <v>67</v>
      </c>
      <c r="E355" s="1070" t="s">
        <v>1452</v>
      </c>
      <c r="F355" s="2071" t="n">
        <v>1</v>
      </c>
      <c r="G355" s="2212"/>
      <c r="H355" s="2212" t="n">
        <v>0</v>
      </c>
      <c r="I355" s="2053" t="n">
        <f aca="false">H355-G355</f>
        <v>0</v>
      </c>
      <c r="J355" s="2027" t="n">
        <v>1000</v>
      </c>
      <c r="K355" s="2024"/>
      <c r="L355" s="2128" t="n">
        <f aca="false">I355*F355*J355</f>
        <v>0</v>
      </c>
      <c r="M355" s="2128"/>
      <c r="N355" s="2129"/>
      <c r="O355" s="2151"/>
    </row>
    <row r="356" customFormat="false" ht="15.75" hidden="false" customHeight="false" outlineLevel="0" collapsed="false">
      <c r="A356" s="2027" t="n">
        <v>7</v>
      </c>
      <c r="B356" s="2017" t="s">
        <v>4100</v>
      </c>
      <c r="C356" s="2018" t="n">
        <v>33</v>
      </c>
      <c r="D356" s="2382" t="s">
        <v>76</v>
      </c>
      <c r="E356" s="1070" t="s">
        <v>1439</v>
      </c>
      <c r="F356" s="2071" t="n">
        <v>1</v>
      </c>
      <c r="G356" s="2212" t="n">
        <v>132983</v>
      </c>
      <c r="H356" s="2212" t="n">
        <v>132983</v>
      </c>
      <c r="I356" s="2053" t="n">
        <f aca="false">H356-G356</f>
        <v>0</v>
      </c>
      <c r="J356" s="2027" t="n">
        <v>1000</v>
      </c>
      <c r="K356" s="2024" t="n">
        <f aca="false">J356*I356*F356</f>
        <v>0</v>
      </c>
      <c r="L356" s="2128"/>
      <c r="M356" s="2128"/>
      <c r="N356" s="2129"/>
      <c r="O356" s="2151"/>
    </row>
    <row r="357" customFormat="false" ht="15.75" hidden="false" customHeight="false" outlineLevel="0" collapsed="false">
      <c r="A357" s="2027" t="n">
        <v>8</v>
      </c>
      <c r="B357" s="2017" t="s">
        <v>4101</v>
      </c>
      <c r="C357" s="2018" t="n">
        <v>33</v>
      </c>
      <c r="D357" s="2382" t="s">
        <v>76</v>
      </c>
      <c r="E357" s="1070" t="s">
        <v>1441</v>
      </c>
      <c r="F357" s="2071" t="n">
        <v>1</v>
      </c>
      <c r="G357" s="2212" t="n">
        <v>21371.33</v>
      </c>
      <c r="H357" s="2212" t="n">
        <v>21371.33</v>
      </c>
      <c r="I357" s="2053" t="n">
        <f aca="false">H357-G357</f>
        <v>0</v>
      </c>
      <c r="J357" s="2027" t="n">
        <v>1000</v>
      </c>
      <c r="K357" s="2024" t="n">
        <f aca="false">L350</f>
        <v>4384800</v>
      </c>
      <c r="L357" s="2128"/>
      <c r="M357" s="2128"/>
      <c r="N357" s="2129"/>
      <c r="O357" s="2151"/>
    </row>
    <row r="358" customFormat="false" ht="15.75" hidden="false" customHeight="false" outlineLevel="0" collapsed="false">
      <c r="A358" s="2027" t="n">
        <v>11</v>
      </c>
      <c r="B358" s="2017" t="s">
        <v>4102</v>
      </c>
      <c r="C358" s="2018" t="n">
        <v>33</v>
      </c>
      <c r="D358" s="2382" t="s">
        <v>76</v>
      </c>
      <c r="E358" s="1070" t="s">
        <v>1460</v>
      </c>
      <c r="F358" s="2071" t="n">
        <v>1</v>
      </c>
      <c r="G358" s="2053"/>
      <c r="H358" s="2053" t="n">
        <v>0</v>
      </c>
      <c r="I358" s="2053" t="n">
        <f aca="false">H358-G358</f>
        <v>0</v>
      </c>
      <c r="J358" s="2027" t="n">
        <v>1000</v>
      </c>
      <c r="K358" s="2024" t="n">
        <f aca="false">I358*F358*J358</f>
        <v>0</v>
      </c>
      <c r="L358" s="2128"/>
      <c r="M358" s="2128"/>
      <c r="N358" s="2129"/>
      <c r="O358" s="2151"/>
    </row>
    <row r="359" customFormat="false" ht="15.75" hidden="false" customHeight="false" outlineLevel="0" collapsed="false">
      <c r="A359" s="2027"/>
      <c r="B359" s="2017"/>
      <c r="C359" s="2018" t="n">
        <v>33</v>
      </c>
      <c r="D359" s="2383" t="s">
        <v>67</v>
      </c>
      <c r="E359" s="1070" t="s">
        <v>1460</v>
      </c>
      <c r="F359" s="2071" t="n">
        <v>1</v>
      </c>
      <c r="G359" s="2053" t="n">
        <v>0.27</v>
      </c>
      <c r="H359" s="2053" t="n">
        <v>0.27</v>
      </c>
      <c r="I359" s="2053" t="n">
        <f aca="false">H359-G359</f>
        <v>0</v>
      </c>
      <c r="J359" s="2027" t="n">
        <v>1000</v>
      </c>
      <c r="K359" s="2024"/>
      <c r="L359" s="2128" t="n">
        <f aca="false">I359*F359*J359</f>
        <v>0</v>
      </c>
      <c r="M359" s="2128"/>
      <c r="N359" s="2129"/>
      <c r="O359" s="2151"/>
    </row>
    <row r="360" customFormat="false" ht="15.75" hidden="false" customHeight="false" outlineLevel="0" collapsed="false">
      <c r="A360" s="2027"/>
      <c r="B360" s="2189"/>
      <c r="C360" s="2190"/>
      <c r="D360" s="2191"/>
      <c r="E360" s="3150"/>
      <c r="F360" s="2511"/>
      <c r="G360" s="2193"/>
      <c r="H360" s="2193" t="n">
        <v>0</v>
      </c>
      <c r="I360" s="2204"/>
      <c r="J360" s="2142" t="s">
        <v>475</v>
      </c>
      <c r="K360" s="2130" t="n">
        <f aca="false">SUM(K354:K359)</f>
        <v>4384800</v>
      </c>
      <c r="L360" s="2130" t="n">
        <f aca="false">SUM(L354:L359)</f>
        <v>0</v>
      </c>
      <c r="M360" s="2130" t="n">
        <f aca="false">SUM(M354:M359)</f>
        <v>0</v>
      </c>
      <c r="N360" s="2205"/>
      <c r="O360" s="2151"/>
    </row>
    <row r="361" customFormat="false" ht="15.75" hidden="false" customHeight="false" outlineLevel="0" collapsed="false">
      <c r="A361" s="2027"/>
      <c r="B361" s="2058" t="s">
        <v>3995</v>
      </c>
      <c r="C361" s="2059"/>
      <c r="D361" s="2059"/>
      <c r="E361" s="3140"/>
      <c r="F361" s="2059"/>
      <c r="G361" s="2059"/>
      <c r="H361" s="2059" t="n">
        <v>0</v>
      </c>
      <c r="I361" s="2059"/>
      <c r="J361" s="2059"/>
      <c r="K361" s="2060"/>
      <c r="L361" s="2059"/>
      <c r="M361" s="2063"/>
      <c r="N361" s="2064"/>
      <c r="O361" s="2015"/>
    </row>
    <row r="362" customFormat="false" ht="15.75" hidden="false" customHeight="false" outlineLevel="0" collapsed="false">
      <c r="A362" s="2027"/>
      <c r="B362" s="2017" t="s">
        <v>1251</v>
      </c>
      <c r="C362" s="2018" t="n">
        <v>33</v>
      </c>
      <c r="D362" s="2065" t="s">
        <v>1108</v>
      </c>
      <c r="E362" s="3138"/>
      <c r="F362" s="2071"/>
      <c r="G362" s="2022"/>
      <c r="H362" s="2022" t="n">
        <v>0</v>
      </c>
      <c r="I362" s="2022"/>
      <c r="J362" s="2027"/>
      <c r="K362" s="2024"/>
      <c r="L362" s="2029" t="n">
        <f aca="false">J362*I362*F362</f>
        <v>0</v>
      </c>
      <c r="M362" s="2025"/>
      <c r="N362" s="2026"/>
      <c r="O362" s="2027"/>
    </row>
    <row r="363" customFormat="false" ht="15.75" hidden="false" customHeight="false" outlineLevel="0" collapsed="false">
      <c r="A363" s="2027"/>
      <c r="B363" s="2017" t="s">
        <v>1252</v>
      </c>
      <c r="C363" s="2018" t="n">
        <v>33</v>
      </c>
      <c r="D363" s="2065"/>
      <c r="E363" s="3138"/>
      <c r="F363" s="2071"/>
      <c r="G363" s="2022"/>
      <c r="H363" s="2022" t="n">
        <v>0</v>
      </c>
      <c r="I363" s="2022"/>
      <c r="J363" s="2027"/>
      <c r="K363" s="2024"/>
      <c r="L363" s="2029" t="n">
        <f aca="false">J363*I363*F363</f>
        <v>0</v>
      </c>
      <c r="M363" s="2029"/>
      <c r="N363" s="2030"/>
      <c r="O363" s="2027"/>
    </row>
    <row r="364" customFormat="false" ht="15.75" hidden="false" customHeight="false" outlineLevel="0" collapsed="false">
      <c r="A364" s="2027"/>
      <c r="B364" s="2037"/>
      <c r="C364" s="2038"/>
      <c r="D364" s="2038"/>
      <c r="E364" s="2728"/>
      <c r="F364" s="2041"/>
      <c r="G364" s="2041"/>
      <c r="H364" s="2041" t="n">
        <v>0</v>
      </c>
      <c r="I364" s="2041"/>
      <c r="J364" s="2037" t="s">
        <v>1110</v>
      </c>
      <c r="K364" s="2068"/>
      <c r="L364" s="2076" t="n">
        <f aca="false">SUM(L362:L363)</f>
        <v>0</v>
      </c>
      <c r="M364" s="2055"/>
      <c r="N364" s="2057"/>
      <c r="O364" s="2027"/>
    </row>
    <row r="365" customFormat="false" ht="15.75" hidden="false" customHeight="false" outlineLevel="0" collapsed="false">
      <c r="A365" s="2027"/>
      <c r="B365" s="2189"/>
      <c r="C365" s="2190"/>
      <c r="D365" s="2191"/>
      <c r="E365" s="3150"/>
      <c r="F365" s="2511"/>
      <c r="G365" s="2193"/>
      <c r="H365" s="2193" t="n">
        <v>0</v>
      </c>
      <c r="I365" s="2204"/>
      <c r="J365" s="2142"/>
      <c r="K365" s="2207"/>
      <c r="L365" s="2130"/>
      <c r="M365" s="2130"/>
      <c r="N365" s="2205"/>
      <c r="O365" s="2151"/>
    </row>
    <row r="366" customFormat="false" ht="15.75" hidden="false" customHeight="false" outlineLevel="0" collapsed="false">
      <c r="A366" s="2132"/>
      <c r="B366" s="2058" t="s">
        <v>3998</v>
      </c>
      <c r="C366" s="2059"/>
      <c r="D366" s="2059"/>
      <c r="E366" s="3140"/>
      <c r="F366" s="2059"/>
      <c r="G366" s="2059"/>
      <c r="H366" s="2059" t="n">
        <v>0</v>
      </c>
      <c r="I366" s="2059"/>
      <c r="J366" s="2208"/>
      <c r="K366" s="2209"/>
      <c r="L366" s="2210"/>
      <c r="M366" s="2210"/>
      <c r="N366" s="2064"/>
      <c r="O366" s="2151"/>
    </row>
    <row r="367" customFormat="false" ht="15.75" hidden="false" customHeight="true" outlineLevel="0" collapsed="false">
      <c r="A367" s="2027" t="n">
        <v>6</v>
      </c>
      <c r="B367" s="2017" t="s">
        <v>4103</v>
      </c>
      <c r="C367" s="2018" t="n">
        <v>33</v>
      </c>
      <c r="D367" s="2070" t="s">
        <v>67</v>
      </c>
      <c r="E367" s="1070" t="s">
        <v>1454</v>
      </c>
      <c r="F367" s="2071" t="n">
        <v>1</v>
      </c>
      <c r="G367" s="2212" t="n">
        <v>30305</v>
      </c>
      <c r="H367" s="2212" t="n">
        <v>37374</v>
      </c>
      <c r="I367" s="2212" t="n">
        <f aca="false">H367-G367</f>
        <v>7069</v>
      </c>
      <c r="J367" s="2213" t="n">
        <v>888.88</v>
      </c>
      <c r="K367" s="2214"/>
      <c r="L367" s="2128" t="n">
        <f aca="false">I367*F367*J367</f>
        <v>6283492.72</v>
      </c>
      <c r="M367" s="2128"/>
      <c r="N367" s="2131"/>
      <c r="O367" s="2151" t="s">
        <v>4104</v>
      </c>
    </row>
    <row r="368" customFormat="false" ht="15.75" hidden="false" customHeight="false" outlineLevel="0" collapsed="false">
      <c r="A368" s="2027" t="n">
        <v>10</v>
      </c>
      <c r="B368" s="2017" t="s">
        <v>4105</v>
      </c>
      <c r="C368" s="2018" t="n">
        <v>33</v>
      </c>
      <c r="D368" s="2070"/>
      <c r="E368" s="1070" t="s">
        <v>1458</v>
      </c>
      <c r="F368" s="2071" t="n">
        <v>1</v>
      </c>
      <c r="G368" s="2212" t="n">
        <v>94924</v>
      </c>
      <c r="H368" s="2212" t="n">
        <v>99683</v>
      </c>
      <c r="I368" s="2212" t="n">
        <f aca="false">H368-G368</f>
        <v>4759</v>
      </c>
      <c r="J368" s="2213" t="n">
        <v>888.88</v>
      </c>
      <c r="K368" s="2214"/>
      <c r="L368" s="2128" t="n">
        <f aca="false">I368*F368*J368</f>
        <v>4230179.92</v>
      </c>
      <c r="M368" s="2128"/>
      <c r="N368" s="2131"/>
      <c r="O368" s="2151"/>
    </row>
    <row r="369" customFormat="false" ht="15.75" hidden="false" customHeight="false" outlineLevel="0" collapsed="false">
      <c r="A369" s="2132"/>
      <c r="B369" s="2142"/>
      <c r="C369" s="2143"/>
      <c r="D369" s="2143"/>
      <c r="E369" s="2932"/>
      <c r="F369" s="2145"/>
      <c r="G369" s="2145"/>
      <c r="H369" s="2145"/>
      <c r="I369" s="2145"/>
      <c r="J369" s="2142" t="s">
        <v>475</v>
      </c>
      <c r="K369" s="2121"/>
      <c r="L369" s="2130" t="n">
        <f aca="false">SUM(L367:L368)</f>
        <v>10513672.64</v>
      </c>
      <c r="M369" s="2130" t="n">
        <f aca="false">SUM(M367:M368)</f>
        <v>0</v>
      </c>
      <c r="N369" s="2216" t="n">
        <f aca="false">(M369-L369)/L369*100</f>
        <v>-100</v>
      </c>
      <c r="O369" s="2151"/>
    </row>
    <row r="370" customFormat="false" ht="16.5" hidden="false" customHeight="false" outlineLevel="0" collapsed="false">
      <c r="A370" s="2080"/>
      <c r="B370" s="2217"/>
      <c r="C370" s="2218"/>
      <c r="D370" s="2218"/>
      <c r="E370" s="2933"/>
      <c r="F370" s="2220"/>
      <c r="G370" s="2220"/>
      <c r="H370" s="2220"/>
      <c r="I370" s="2220"/>
      <c r="J370" s="2217"/>
      <c r="K370" s="2221"/>
      <c r="L370" s="2222"/>
      <c r="M370" s="2222"/>
      <c r="N370" s="2194"/>
      <c r="O370" s="2223"/>
    </row>
    <row r="371" customFormat="false" ht="15.75" hidden="false" customHeight="false" outlineLevel="0" collapsed="false">
      <c r="A371" s="2080"/>
      <c r="B371" s="2081" t="s">
        <v>4003</v>
      </c>
      <c r="C371" s="2081"/>
      <c r="D371" s="2082" t="s">
        <v>212</v>
      </c>
      <c r="F371" s="2083" t="s">
        <v>1434</v>
      </c>
      <c r="G371" s="2083"/>
      <c r="H371" s="2083"/>
      <c r="I371" s="2082" t="s">
        <v>212</v>
      </c>
      <c r="J371" s="2077"/>
      <c r="K371" s="2084" t="s">
        <v>1260</v>
      </c>
      <c r="L371" s="2084"/>
      <c r="M371" s="2085" t="s">
        <v>212</v>
      </c>
      <c r="N371" s="2194"/>
      <c r="O371" s="2223"/>
    </row>
    <row r="372" customFormat="false" ht="15.75" hidden="false" customHeight="false" outlineLevel="0" collapsed="false">
      <c r="A372" s="2080"/>
      <c r="B372" s="2086" t="str">
        <f aca="false">B347</f>
        <v>MOTIJHEEL 33 KV SIDE</v>
      </c>
      <c r="C372" s="2086"/>
      <c r="D372" s="2089" t="n">
        <f aca="false">M352</f>
        <v>10666112.5118965</v>
      </c>
      <c r="F372" s="2088" t="s">
        <v>1124</v>
      </c>
      <c r="G372" s="2088"/>
      <c r="H372" s="2088"/>
      <c r="I372" s="2224" t="n">
        <f aca="false">L364</f>
        <v>0</v>
      </c>
      <c r="J372" s="2077"/>
      <c r="K372" s="2225" t="str">
        <f aca="false">F373</f>
        <v>33 KV NET IMPORT</v>
      </c>
      <c r="L372" s="2225"/>
      <c r="M372" s="2091" t="n">
        <f aca="false">I373</f>
        <v>10666112.5118965</v>
      </c>
      <c r="N372" s="2194"/>
      <c r="O372" s="2223"/>
    </row>
    <row r="373" customFormat="false" ht="15.75" hidden="false" customHeight="false" outlineLevel="0" collapsed="false">
      <c r="A373" s="2080"/>
      <c r="B373" s="2086" t="s">
        <v>1126</v>
      </c>
      <c r="C373" s="2086"/>
      <c r="D373" s="2226"/>
      <c r="F373" s="2088" t="s">
        <v>1434</v>
      </c>
      <c r="G373" s="2088"/>
      <c r="H373" s="2088"/>
      <c r="I373" s="2224" t="n">
        <f aca="false">D376-I372</f>
        <v>10666112.5118965</v>
      </c>
      <c r="J373" s="2077"/>
      <c r="K373" s="2227" t="s">
        <v>1261</v>
      </c>
      <c r="L373" s="2227"/>
      <c r="M373" s="2224" t="n">
        <f aca="false">L369</f>
        <v>10513672.64</v>
      </c>
      <c r="N373" s="2194"/>
      <c r="O373" s="2223"/>
    </row>
    <row r="374" customFormat="false" ht="15.75" hidden="false" customHeight="false" outlineLevel="0" collapsed="false">
      <c r="A374" s="2080"/>
      <c r="B374" s="2086" t="s">
        <v>1128</v>
      </c>
      <c r="C374" s="2086"/>
      <c r="D374" s="2092"/>
      <c r="J374" s="2077"/>
      <c r="K374" s="2088" t="s">
        <v>1262</v>
      </c>
      <c r="L374" s="2088"/>
      <c r="M374" s="2224" t="n">
        <f aca="false">M372-M373</f>
        <v>152439.87189652</v>
      </c>
      <c r="N374" s="2194"/>
      <c r="O374" s="2223"/>
    </row>
    <row r="375" customFormat="false" ht="16.5" hidden="false" customHeight="false" outlineLevel="0" collapsed="false">
      <c r="A375" s="2080"/>
      <c r="B375" s="2086" t="s">
        <v>1130</v>
      </c>
      <c r="C375" s="2086"/>
      <c r="D375" s="2095"/>
      <c r="J375" s="2077"/>
      <c r="K375" s="2228" t="s">
        <v>1131</v>
      </c>
      <c r="L375" s="2228"/>
      <c r="M375" s="2097" t="n">
        <f aca="false">M374/M372</f>
        <v>0.0142919804874077</v>
      </c>
      <c r="N375" s="2194"/>
      <c r="O375" s="2223"/>
    </row>
    <row r="376" customFormat="false" ht="16.5" hidden="false" customHeight="false" outlineLevel="0" collapsed="false">
      <c r="A376" s="2080"/>
      <c r="B376" s="2229" t="s">
        <v>1263</v>
      </c>
      <c r="C376" s="2229"/>
      <c r="D376" s="2230" t="n">
        <f aca="false">SUM(D372:D374)</f>
        <v>10666112.5118965</v>
      </c>
      <c r="F376" s="2077"/>
      <c r="G376" s="2077"/>
      <c r="H376" s="2077"/>
      <c r="I376" s="2077"/>
      <c r="J376" s="2077"/>
      <c r="K376" s="2080"/>
      <c r="L376" s="2077"/>
      <c r="M376" s="2077"/>
      <c r="N376" s="2194"/>
      <c r="O376" s="2223"/>
    </row>
    <row r="377" customFormat="false" ht="15.75" hidden="false" customHeight="false" outlineLevel="0" collapsed="false">
      <c r="A377" s="2080"/>
      <c r="B377" s="2217"/>
      <c r="C377" s="2218"/>
      <c r="D377" s="2218"/>
      <c r="E377" s="2933"/>
      <c r="F377" s="2220"/>
      <c r="G377" s="2220"/>
      <c r="H377" s="2220"/>
      <c r="I377" s="2220"/>
      <c r="J377" s="2217"/>
      <c r="K377" s="2221"/>
      <c r="L377" s="2222"/>
      <c r="M377" s="2222"/>
      <c r="N377" s="2194"/>
      <c r="O377" s="2223"/>
    </row>
    <row r="378" customFormat="false" ht="15" hidden="false" customHeight="false" outlineLevel="0" collapsed="false">
      <c r="A378" s="2077"/>
      <c r="B378" s="2051"/>
      <c r="C378" s="2077"/>
      <c r="D378" s="2516"/>
      <c r="E378" s="3151"/>
      <c r="F378" s="2077"/>
      <c r="G378" s="2077"/>
      <c r="H378" s="2077"/>
      <c r="I378" s="2077"/>
      <c r="J378" s="2077"/>
      <c r="K378" s="2080"/>
      <c r="L378" s="2077"/>
      <c r="M378" s="2077"/>
      <c r="N378" s="2077"/>
      <c r="O378" s="2077"/>
    </row>
    <row r="379" customFormat="false" ht="15" hidden="false" customHeight="false" outlineLevel="0" collapsed="false">
      <c r="A379" s="2077"/>
      <c r="B379" s="2051"/>
      <c r="C379" s="2077"/>
      <c r="D379" s="2516"/>
      <c r="E379" s="3151"/>
      <c r="F379" s="2077"/>
      <c r="G379" s="2077"/>
      <c r="H379" s="2077"/>
      <c r="I379" s="2077"/>
      <c r="J379" s="2077"/>
      <c r="K379" s="2080"/>
      <c r="L379" s="2077"/>
      <c r="M379" s="2077"/>
      <c r="N379" s="2077"/>
      <c r="O379" s="2077"/>
    </row>
    <row r="380" customFormat="false" ht="45" hidden="false" customHeight="false" outlineLevel="0" collapsed="false">
      <c r="A380" s="2270" t="s">
        <v>4106</v>
      </c>
      <c r="B380" s="2270"/>
      <c r="C380" s="2270"/>
      <c r="D380" s="2270"/>
      <c r="E380" s="2270"/>
      <c r="F380" s="2270"/>
      <c r="G380" s="2270"/>
      <c r="H380" s="2270"/>
      <c r="I380" s="2270"/>
      <c r="J380" s="2270"/>
      <c r="K380" s="2270"/>
      <c r="L380" s="2270"/>
      <c r="M380" s="2270"/>
      <c r="N380" s="2270"/>
      <c r="O380" s="1989" t="str">
        <f aca="false">$O$6</f>
        <v>Month June-2023</v>
      </c>
      <c r="R380" s="1990" t="s">
        <v>1069</v>
      </c>
      <c r="S380" s="1991" t="str">
        <f aca="false">O380</f>
        <v>Month June-2023</v>
      </c>
      <c r="T380" s="1990" t="s">
        <v>1070</v>
      </c>
      <c r="U380" s="1990" t="s">
        <v>1071</v>
      </c>
      <c r="V380" s="1990" t="s">
        <v>2997</v>
      </c>
      <c r="W380" s="1990" t="s">
        <v>1073</v>
      </c>
    </row>
    <row r="381" customFormat="false" ht="15.75" hidden="false" customHeight="true" outlineLevel="0" collapsed="false">
      <c r="A381" s="1992" t="s">
        <v>794</v>
      </c>
      <c r="B381" s="1993" t="s">
        <v>1074</v>
      </c>
      <c r="C381" s="1994" t="s">
        <v>1075</v>
      </c>
      <c r="D381" s="1994"/>
      <c r="E381" s="1994"/>
      <c r="F381" s="1996" t="s">
        <v>45</v>
      </c>
      <c r="G381" s="1996" t="s">
        <v>1076</v>
      </c>
      <c r="H381" s="1996"/>
      <c r="I381" s="1996"/>
      <c r="J381" s="1996" t="s">
        <v>29</v>
      </c>
      <c r="K381" s="1996" t="s">
        <v>1077</v>
      </c>
      <c r="L381" s="1996"/>
      <c r="M381" s="1994" t="s">
        <v>1134</v>
      </c>
      <c r="N381" s="1993"/>
      <c r="O381" s="1997" t="s">
        <v>479</v>
      </c>
    </row>
    <row r="382" customFormat="false" ht="15.75" hidden="false" customHeight="false" outlineLevel="0" collapsed="false">
      <c r="A382" s="1992"/>
      <c r="B382" s="1993"/>
      <c r="C382" s="1998" t="s">
        <v>1079</v>
      </c>
      <c r="D382" s="1998"/>
      <c r="E382" s="3135" t="s">
        <v>1080</v>
      </c>
      <c r="F382" s="1996"/>
      <c r="G382" s="2249" t="n">
        <f aca="false">'NORTH-1'!$H$8</f>
        <v>44929</v>
      </c>
      <c r="H382" s="2249" t="n">
        <f aca="false">'NORTH-1'!$H$8</f>
        <v>44929</v>
      </c>
      <c r="I382" s="2000" t="s">
        <v>47</v>
      </c>
      <c r="J382" s="1996"/>
      <c r="K382" s="2000" t="s">
        <v>1081</v>
      </c>
      <c r="L382" s="2000" t="s">
        <v>1082</v>
      </c>
      <c r="M382" s="1994" t="s">
        <v>1083</v>
      </c>
      <c r="N382" s="1998" t="s">
        <v>741</v>
      </c>
      <c r="O382" s="1997"/>
      <c r="S382" s="1441" t="n">
        <v>15283200.0000001</v>
      </c>
      <c r="T382" s="1441" t="n">
        <v>15283200.0000001</v>
      </c>
      <c r="U382" s="1441" t="n">
        <f aca="false">S382-T382</f>
        <v>0</v>
      </c>
      <c r="V382" s="2001" t="n">
        <f aca="false">U382/T382*100</f>
        <v>0</v>
      </c>
      <c r="W382" s="1441" t="str">
        <f aca="false">IF(V382&gt;40,"FAULT",IF(V382&lt;-40,"CHECK","OK"))</f>
        <v>OK</v>
      </c>
    </row>
    <row r="383" customFormat="false" ht="15.75" hidden="false" customHeight="false" outlineLevel="0" collapsed="false">
      <c r="A383" s="2002" t="n">
        <v>1</v>
      </c>
      <c r="B383" s="2003" t="n">
        <v>2</v>
      </c>
      <c r="C383" s="2004" t="n">
        <v>4</v>
      </c>
      <c r="D383" s="2004"/>
      <c r="E383" s="3136" t="n">
        <v>5</v>
      </c>
      <c r="F383" s="2002" t="n">
        <v>7</v>
      </c>
      <c r="G383" s="2002" t="n">
        <v>9</v>
      </c>
      <c r="H383" s="2002" t="n">
        <v>9</v>
      </c>
      <c r="I383" s="2002" t="s">
        <v>1084</v>
      </c>
      <c r="J383" s="2002" t="n">
        <v>11</v>
      </c>
      <c r="K383" s="2002" t="s">
        <v>1085</v>
      </c>
      <c r="L383" s="2002" t="s">
        <v>1086</v>
      </c>
      <c r="M383" s="2002" t="n">
        <v>14</v>
      </c>
      <c r="N383" s="2006" t="n">
        <v>15</v>
      </c>
      <c r="O383" s="2002" t="n">
        <v>16</v>
      </c>
      <c r="U383" s="1441"/>
      <c r="V383" s="2001"/>
      <c r="W383" s="1441"/>
    </row>
    <row r="384" customFormat="false" ht="15.75" hidden="false" customHeight="false" outlineLevel="0" collapsed="false">
      <c r="A384" s="2016"/>
      <c r="B384" s="2008" t="s">
        <v>3904</v>
      </c>
      <c r="C384" s="2009"/>
      <c r="D384" s="2009"/>
      <c r="E384" s="3139"/>
      <c r="F384" s="2009"/>
      <c r="G384" s="2009"/>
      <c r="H384" s="2009"/>
      <c r="I384" s="2009"/>
      <c r="J384" s="2009"/>
      <c r="K384" s="2010"/>
      <c r="L384" s="2009"/>
      <c r="M384" s="2013"/>
      <c r="N384" s="2014"/>
      <c r="O384" s="2027"/>
      <c r="U384" s="1441"/>
      <c r="V384" s="2001"/>
      <c r="W384" s="1441"/>
    </row>
    <row r="385" customFormat="false" ht="15.75" hidden="false" customHeight="false" outlineLevel="0" collapsed="false">
      <c r="A385" s="2016" t="n">
        <v>20</v>
      </c>
      <c r="B385" s="2017" t="s">
        <v>4107</v>
      </c>
      <c r="C385" s="2018" t="n">
        <v>11</v>
      </c>
      <c r="D385" s="2233" t="s">
        <v>76</v>
      </c>
      <c r="E385" s="1070" t="s">
        <v>4108</v>
      </c>
      <c r="F385" s="2071" t="n">
        <v>1</v>
      </c>
      <c r="G385" s="2212" t="n">
        <v>77487.94</v>
      </c>
      <c r="H385" s="2212" t="n">
        <v>77487.94</v>
      </c>
      <c r="I385" s="2212" t="n">
        <f aca="false">H385-G385</f>
        <v>0</v>
      </c>
      <c r="J385" s="2027" t="n">
        <v>1000</v>
      </c>
      <c r="K385" s="2024" t="n">
        <f aca="false">L367</f>
        <v>6283492.72</v>
      </c>
      <c r="L385" s="2128"/>
      <c r="M385" s="2128" t="n">
        <f aca="false">K385*$I$373/$K$387</f>
        <v>10666112.5118965</v>
      </c>
      <c r="N385" s="2129"/>
      <c r="O385" s="2027" t="n">
        <f aca="false">SUM(L376:L384)</f>
        <v>0</v>
      </c>
      <c r="U385" s="1441"/>
      <c r="V385" s="2001"/>
      <c r="W385" s="1441"/>
    </row>
    <row r="386" customFormat="false" ht="15.75" hidden="false" customHeight="false" outlineLevel="0" collapsed="false">
      <c r="A386" s="2016" t="n">
        <v>21</v>
      </c>
      <c r="B386" s="2017" t="s">
        <v>4109</v>
      </c>
      <c r="C386" s="2018" t="n">
        <v>11</v>
      </c>
      <c r="D386" s="2233"/>
      <c r="E386" s="1070" t="s">
        <v>4110</v>
      </c>
      <c r="F386" s="2071" t="n">
        <v>1</v>
      </c>
      <c r="G386" s="2212" t="n">
        <v>83870</v>
      </c>
      <c r="H386" s="2212" t="n">
        <v>83870</v>
      </c>
      <c r="I386" s="2212" t="n">
        <f aca="false">H386-G386</f>
        <v>0</v>
      </c>
      <c r="J386" s="2027" t="n">
        <v>1000</v>
      </c>
      <c r="K386" s="2024" t="n">
        <f aca="false">I386*F386*J386</f>
        <v>0</v>
      </c>
      <c r="L386" s="2128"/>
      <c r="M386" s="2128" t="n">
        <f aca="false">K386*$I$373/$K$387</f>
        <v>0</v>
      </c>
      <c r="N386" s="2129"/>
      <c r="O386" s="2027"/>
      <c r="U386" s="1441"/>
      <c r="V386" s="2001"/>
      <c r="W386" s="1441"/>
    </row>
    <row r="387" customFormat="false" ht="15.75" hidden="false" customHeight="false" outlineLevel="0" collapsed="false">
      <c r="A387" s="2016"/>
      <c r="B387" s="2189"/>
      <c r="C387" s="2190"/>
      <c r="D387" s="2191"/>
      <c r="E387" s="3150"/>
      <c r="F387" s="2511"/>
      <c r="G387" s="2193" t="n">
        <v>0</v>
      </c>
      <c r="H387" s="2193" t="n">
        <v>0</v>
      </c>
      <c r="I387" s="2193"/>
      <c r="J387" s="2234" t="s">
        <v>475</v>
      </c>
      <c r="K387" s="2121" t="n">
        <f aca="false">SUM(K385:K386)</f>
        <v>6283492.72</v>
      </c>
      <c r="L387" s="2235"/>
      <c r="M387" s="2121" t="n">
        <f aca="false">SUM(M385:M386)</f>
        <v>10666112.5118965</v>
      </c>
      <c r="N387" s="2205"/>
      <c r="O387" s="2027"/>
      <c r="U387" s="1441"/>
      <c r="V387" s="2001"/>
      <c r="W387" s="1441"/>
    </row>
    <row r="388" customFormat="false" ht="15.75" hidden="false" customHeight="false" outlineLevel="0" collapsed="false">
      <c r="A388" s="2016"/>
      <c r="B388" s="2058" t="s">
        <v>3904</v>
      </c>
      <c r="C388" s="2059"/>
      <c r="D388" s="2059"/>
      <c r="E388" s="3140"/>
      <c r="F388" s="2059"/>
      <c r="G388" s="2059" t="n">
        <v>0</v>
      </c>
      <c r="H388" s="2059" t="n">
        <v>0</v>
      </c>
      <c r="I388" s="2059"/>
      <c r="J388" s="2208"/>
      <c r="K388" s="2209"/>
      <c r="L388" s="2210"/>
      <c r="M388" s="2210"/>
      <c r="N388" s="2064"/>
      <c r="O388" s="2027"/>
      <c r="U388" s="1441"/>
      <c r="V388" s="2001"/>
      <c r="W388" s="1441"/>
    </row>
    <row r="389" customFormat="false" ht="15.75" hidden="false" customHeight="true" outlineLevel="0" collapsed="false">
      <c r="A389" s="2016" t="n">
        <v>12</v>
      </c>
      <c r="B389" s="2017" t="s">
        <v>4111</v>
      </c>
      <c r="C389" s="2152" t="n">
        <v>11</v>
      </c>
      <c r="D389" s="2626"/>
      <c r="E389" s="1070" t="s">
        <v>4112</v>
      </c>
      <c r="F389" s="2476" t="n">
        <v>1</v>
      </c>
      <c r="G389" s="2120" t="n">
        <v>37233</v>
      </c>
      <c r="H389" s="2120" t="n">
        <v>39265</v>
      </c>
      <c r="I389" s="2053" t="n">
        <f aca="false">H389-G389</f>
        <v>2032</v>
      </c>
      <c r="J389" s="2027" t="n">
        <v>1000</v>
      </c>
      <c r="K389" s="2135"/>
      <c r="L389" s="2128" t="n">
        <f aca="false">I389*F389*J389</f>
        <v>2032000</v>
      </c>
      <c r="M389" s="2128" t="n">
        <f aca="false">L389*$K$407/$L$407</f>
        <v>2044037.29255739</v>
      </c>
      <c r="N389" s="2474" t="s">
        <v>765</v>
      </c>
      <c r="O389" s="2155"/>
      <c r="R389" s="0" t="str">
        <f aca="false">B389</f>
        <v>Inner Circular Road  Feeder</v>
      </c>
      <c r="S389" s="2160" t="n">
        <f aca="false">M389</f>
        <v>2044037.29255739</v>
      </c>
      <c r="T389" s="0" t="n">
        <v>2028898.61317541</v>
      </c>
      <c r="U389" s="1441" t="n">
        <f aca="false">S389-T389</f>
        <v>15138.6793819806</v>
      </c>
      <c r="V389" s="2001" t="n">
        <f aca="false">U389/T389*100</f>
        <v>0.746152581685055</v>
      </c>
      <c r="W389" s="1441" t="str">
        <f aca="false">IF(V389&gt;40,"FAULT",IF(V389&lt;-40,"CHECK","OK"))</f>
        <v>OK</v>
      </c>
    </row>
    <row r="390" customFormat="false" ht="15.75" hidden="false" customHeight="true" outlineLevel="0" collapsed="false">
      <c r="A390" s="2016" t="n">
        <v>13</v>
      </c>
      <c r="B390" s="2017" t="s">
        <v>4113</v>
      </c>
      <c r="C390" s="2152" t="n">
        <v>11</v>
      </c>
      <c r="D390" s="2663"/>
      <c r="E390" s="1070" t="s">
        <v>4114</v>
      </c>
      <c r="F390" s="2476" t="n">
        <v>1</v>
      </c>
      <c r="G390" s="2120" t="n">
        <v>8779</v>
      </c>
      <c r="H390" s="2120" t="n">
        <v>9206</v>
      </c>
      <c r="I390" s="2053" t="n">
        <f aca="false">H390-G390</f>
        <v>427</v>
      </c>
      <c r="J390" s="2027" t="n">
        <v>1000</v>
      </c>
      <c r="K390" s="2135"/>
      <c r="L390" s="2128" t="n">
        <f aca="false">I390*F390*J390</f>
        <v>427000</v>
      </c>
      <c r="M390" s="2128" t="n">
        <f aca="false">L390*$K$407/$L$407</f>
        <v>429529.490119096</v>
      </c>
      <c r="N390" s="2474" t="s">
        <v>760</v>
      </c>
      <c r="O390" s="2155"/>
      <c r="R390" s="0" t="str">
        <f aca="false">B390</f>
        <v>NSI New Building  Expres Feeder</v>
      </c>
      <c r="S390" s="2160" t="n">
        <f aca="false">M390</f>
        <v>429529.490119096</v>
      </c>
      <c r="T390" s="0" t="n">
        <v>413128.64565882</v>
      </c>
      <c r="U390" s="1441" t="n">
        <f aca="false">S390-T390</f>
        <v>16400.8444602767</v>
      </c>
      <c r="V390" s="2001" t="n">
        <f aca="false">U390/T390*100</f>
        <v>3.96991218900401</v>
      </c>
      <c r="W390" s="1441" t="str">
        <f aca="false">IF(V390&gt;40,"FAULT",IF(V390&lt;-40,"CHECK","OK"))</f>
        <v>OK</v>
      </c>
    </row>
    <row r="391" customFormat="false" ht="15.75" hidden="false" customHeight="true" outlineLevel="0" collapsed="false">
      <c r="A391" s="2016" t="n">
        <v>14</v>
      </c>
      <c r="B391" s="2017" t="s">
        <v>4115</v>
      </c>
      <c r="C391" s="2152" t="n">
        <v>11</v>
      </c>
      <c r="D391" s="2663"/>
      <c r="E391" s="1070" t="s">
        <v>4116</v>
      </c>
      <c r="F391" s="2476" t="n">
        <v>1</v>
      </c>
      <c r="G391" s="2120" t="n">
        <v>3030</v>
      </c>
      <c r="H391" s="2120" t="n">
        <v>3211</v>
      </c>
      <c r="I391" s="2053" t="n">
        <f aca="false">H391-G391</f>
        <v>181</v>
      </c>
      <c r="J391" s="2027" t="n">
        <v>1000</v>
      </c>
      <c r="K391" s="2135"/>
      <c r="L391" s="2128" t="n">
        <f aca="false">I391*F391*J391</f>
        <v>181000</v>
      </c>
      <c r="M391" s="2128" t="n">
        <f aca="false">L391*$K$407/$L$407</f>
        <v>182072.219465003</v>
      </c>
      <c r="N391" s="2474" t="s">
        <v>1395</v>
      </c>
      <c r="O391" s="2155"/>
      <c r="R391" s="0" t="str">
        <f aca="false">B391</f>
        <v>Police Hospital RMU Feeder</v>
      </c>
      <c r="S391" s="2160" t="n">
        <f aca="false">M391</f>
        <v>182072.219465003</v>
      </c>
      <c r="T391" s="0" t="n">
        <v>167833.512298896</v>
      </c>
      <c r="U391" s="1441" t="n">
        <f aca="false">S391-T391</f>
        <v>14238.7071661079</v>
      </c>
      <c r="V391" s="2001" t="n">
        <f aca="false">U391/T391*100</f>
        <v>8.48382839104867</v>
      </c>
      <c r="W391" s="1441" t="str">
        <f aca="false">IF(V391&gt;40,"FAULT",IF(V391&lt;-40,"CHECK","OK"))</f>
        <v>OK</v>
      </c>
    </row>
    <row r="392" customFormat="false" ht="15.75" hidden="false" customHeight="true" outlineLevel="0" collapsed="false">
      <c r="A392" s="2016" t="n">
        <v>15</v>
      </c>
      <c r="B392" s="2017" t="s">
        <v>4117</v>
      </c>
      <c r="C392" s="2152" t="n">
        <v>11</v>
      </c>
      <c r="D392" s="2663"/>
      <c r="E392" s="1070" t="s">
        <v>4118</v>
      </c>
      <c r="F392" s="2476" t="n">
        <v>1</v>
      </c>
      <c r="G392" s="2120" t="n">
        <v>58.73</v>
      </c>
      <c r="H392" s="2120" t="n">
        <v>58.73</v>
      </c>
      <c r="I392" s="2053" t="n">
        <f aca="false">H392-G392</f>
        <v>0</v>
      </c>
      <c r="J392" s="2027" t="n">
        <v>1000</v>
      </c>
      <c r="K392" s="2135"/>
      <c r="L392" s="2128" t="n">
        <f aca="false">I392*F392*J392</f>
        <v>0</v>
      </c>
      <c r="M392" s="2128" t="n">
        <f aca="false">L392*$K$407/$L$407</f>
        <v>0</v>
      </c>
      <c r="N392" s="2154" t="s">
        <v>76</v>
      </c>
      <c r="O392" s="2155"/>
      <c r="R392" s="0" t="str">
        <f aca="false">B392</f>
        <v>Kakrail 33/11 kV Substation U/G Feeder</v>
      </c>
      <c r="S392" s="2160" t="n">
        <f aca="false">M392</f>
        <v>0</v>
      </c>
      <c r="T392" s="0" t="n">
        <v>0</v>
      </c>
      <c r="U392" s="1441" t="n">
        <f aca="false">S392-T392</f>
        <v>0</v>
      </c>
      <c r="V392" s="2001" t="e">
        <f aca="false">U392/T392*100</f>
        <v>#DIV/0!</v>
      </c>
      <c r="W392" s="1441" t="e">
        <f aca="false">IF(V392&gt;40,"FAULT",IF(V392&lt;-40,"CHECK","OK"))</f>
        <v>#DIV/0!</v>
      </c>
    </row>
    <row r="393" customFormat="false" ht="15.75" hidden="false" customHeight="true" outlineLevel="0" collapsed="false">
      <c r="A393" s="2016" t="n">
        <v>16</v>
      </c>
      <c r="B393" s="2017" t="s">
        <v>4119</v>
      </c>
      <c r="C393" s="2152" t="n">
        <v>11</v>
      </c>
      <c r="D393" s="2663"/>
      <c r="E393" s="1070" t="s">
        <v>4120</v>
      </c>
      <c r="F393" s="2476" t="n">
        <v>1</v>
      </c>
      <c r="G393" s="2120" t="n">
        <v>29424</v>
      </c>
      <c r="H393" s="2120" t="n">
        <v>30996</v>
      </c>
      <c r="I393" s="2053" t="n">
        <f aca="false">H393-G393</f>
        <v>1572</v>
      </c>
      <c r="J393" s="2027" t="n">
        <v>1000</v>
      </c>
      <c r="K393" s="2135"/>
      <c r="L393" s="2128" t="n">
        <f aca="false">I393*F393*J393</f>
        <v>1572000</v>
      </c>
      <c r="M393" s="2128" t="n">
        <f aca="false">L393*$K$407/$L$407</f>
        <v>1581312.31491152</v>
      </c>
      <c r="N393" s="2154" t="s">
        <v>1395</v>
      </c>
      <c r="O393" s="2155"/>
      <c r="R393" s="0" t="str">
        <f aca="false">B393</f>
        <v>Jonaki O/H  Feeder</v>
      </c>
      <c r="S393" s="2160" t="n">
        <f aca="false">M393</f>
        <v>1581312.31491152</v>
      </c>
      <c r="T393" s="0" t="n">
        <v>1420129.71945219</v>
      </c>
      <c r="U393" s="1441" t="n">
        <f aca="false">S393-T393</f>
        <v>161182.595459328</v>
      </c>
      <c r="V393" s="2001" t="n">
        <f aca="false">U393/T393*100</f>
        <v>11.3498501757645</v>
      </c>
      <c r="W393" s="1441" t="str">
        <f aca="false">IF(V393&gt;40,"FAULT",IF(V393&lt;-40,"CHECK","OK"))</f>
        <v>OK</v>
      </c>
    </row>
    <row r="394" customFormat="false" ht="15.75" hidden="false" customHeight="true" outlineLevel="0" collapsed="false">
      <c r="A394" s="2016" t="n">
        <v>17</v>
      </c>
      <c r="B394" s="2017" t="s">
        <v>4121</v>
      </c>
      <c r="C394" s="2152" t="n">
        <v>11</v>
      </c>
      <c r="D394" s="2663"/>
      <c r="E394" s="1070" t="s">
        <v>4122</v>
      </c>
      <c r="F394" s="2476" t="n">
        <v>1</v>
      </c>
      <c r="G394" s="2120" t="n">
        <v>21639</v>
      </c>
      <c r="H394" s="2120" t="n">
        <v>22642</v>
      </c>
      <c r="I394" s="2053" t="n">
        <f aca="false">H394-G394</f>
        <v>1003</v>
      </c>
      <c r="J394" s="2027" t="n">
        <v>1000</v>
      </c>
      <c r="K394" s="2135"/>
      <c r="L394" s="2128" t="n">
        <f aca="false">I394*F394*J394</f>
        <v>1003000</v>
      </c>
      <c r="M394" s="2128" t="n">
        <f aca="false">L394*$K$407/$L$407</f>
        <v>1008941.63604088</v>
      </c>
      <c r="N394" s="2154" t="s">
        <v>760</v>
      </c>
      <c r="O394" s="2155"/>
      <c r="R394" s="0" t="str">
        <f aca="false">B394</f>
        <v>Nayapalton Overhead Feeder</v>
      </c>
      <c r="S394" s="2160" t="n">
        <f aca="false">M394</f>
        <v>1008941.63604088</v>
      </c>
      <c r="T394" s="0" t="n">
        <v>976215.044910144</v>
      </c>
      <c r="U394" s="1441" t="n">
        <f aca="false">S394-T394</f>
        <v>32726.5911307314</v>
      </c>
      <c r="V394" s="2001" t="n">
        <f aca="false">U394/T394*100</f>
        <v>3.35239569410075</v>
      </c>
      <c r="W394" s="1441" t="str">
        <f aca="false">IF(V394&gt;40,"FAULT",IF(V394&lt;-40,"CHECK","OK"))</f>
        <v>OK</v>
      </c>
    </row>
    <row r="395" customFormat="false" ht="15.75" hidden="false" customHeight="true" outlineLevel="0" collapsed="false">
      <c r="A395" s="2016" t="n">
        <v>18</v>
      </c>
      <c r="B395" s="2017" t="s">
        <v>4123</v>
      </c>
      <c r="C395" s="2152" t="n">
        <v>11</v>
      </c>
      <c r="D395" s="2663"/>
      <c r="E395" s="1070" t="s">
        <v>4124</v>
      </c>
      <c r="F395" s="2476" t="n">
        <v>1</v>
      </c>
      <c r="G395" s="2120" t="n">
        <v>11857</v>
      </c>
      <c r="H395" s="2120" t="n">
        <v>12776</v>
      </c>
      <c r="I395" s="2053" t="n">
        <f aca="false">H395-G395</f>
        <v>919</v>
      </c>
      <c r="J395" s="2027" t="n">
        <v>1000</v>
      </c>
      <c r="K395" s="2135"/>
      <c r="L395" s="2128" t="n">
        <f aca="false">I395*F395*J395</f>
        <v>919000</v>
      </c>
      <c r="M395" s="2128" t="n">
        <f aca="false">L395*$K$407/$L$407</f>
        <v>924444.031427282</v>
      </c>
      <c r="N395" s="2154" t="s">
        <v>760</v>
      </c>
      <c r="O395" s="2155"/>
      <c r="R395" s="0" t="str">
        <f aca="false">B395</f>
        <v>Masjid Gali Over Head Feeder</v>
      </c>
      <c r="S395" s="2160" t="n">
        <f aca="false">M395</f>
        <v>924444.031427282</v>
      </c>
      <c r="T395" s="0" t="n">
        <v>878891.469730903</v>
      </c>
      <c r="U395" s="1441" t="n">
        <f aca="false">S395-T395</f>
        <v>45552.5616963798</v>
      </c>
      <c r="V395" s="2001" t="n">
        <f aca="false">U395/T395*100</f>
        <v>5.18295640192378</v>
      </c>
      <c r="W395" s="1441" t="str">
        <f aca="false">IF(V395&gt;40,"FAULT",IF(V395&lt;-40,"CHECK","OK"))</f>
        <v>OK</v>
      </c>
    </row>
    <row r="396" customFormat="false" ht="15.75" hidden="false" customHeight="true" outlineLevel="0" collapsed="false">
      <c r="A396" s="2016" t="n">
        <v>19</v>
      </c>
      <c r="B396" s="2017" t="s">
        <v>4125</v>
      </c>
      <c r="C396" s="2152" t="n">
        <v>11</v>
      </c>
      <c r="D396" s="2663"/>
      <c r="E396" s="1070" t="s">
        <v>4126</v>
      </c>
      <c r="F396" s="2476" t="n">
        <v>1</v>
      </c>
      <c r="G396" s="2120" t="n">
        <v>0</v>
      </c>
      <c r="H396" s="2120" t="n">
        <v>0</v>
      </c>
      <c r="I396" s="2053" t="n">
        <f aca="false">H396-G396</f>
        <v>0</v>
      </c>
      <c r="J396" s="2027" t="n">
        <v>1000</v>
      </c>
      <c r="K396" s="2135"/>
      <c r="L396" s="2128" t="n">
        <f aca="false">I396*F396*J396</f>
        <v>0</v>
      </c>
      <c r="M396" s="2128" t="n">
        <f aca="false">L396*$K$407/$L$407</f>
        <v>0</v>
      </c>
      <c r="N396" s="2154"/>
      <c r="O396" s="2155"/>
      <c r="R396" s="0" t="str">
        <f aca="false">B396</f>
        <v>Spare Feeder (Feeder-8)</v>
      </c>
      <c r="S396" s="2160" t="n">
        <f aca="false">M396</f>
        <v>0</v>
      </c>
      <c r="T396" s="0" t="n">
        <v>0</v>
      </c>
      <c r="U396" s="1441" t="n">
        <f aca="false">S396-T396</f>
        <v>0</v>
      </c>
      <c r="V396" s="2001" t="e">
        <f aca="false">U396/T396*100</f>
        <v>#DIV/0!</v>
      </c>
      <c r="W396" s="1441" t="e">
        <f aca="false">IF(V396&gt;40,"FAULT",IF(V396&lt;-40,"CHECK","OK"))</f>
        <v>#DIV/0!</v>
      </c>
    </row>
    <row r="397" customFormat="false" ht="15.75" hidden="false" customHeight="true" outlineLevel="0" collapsed="false">
      <c r="A397" s="2016" t="n">
        <v>22</v>
      </c>
      <c r="B397" s="2017" t="s">
        <v>4127</v>
      </c>
      <c r="C397" s="2152" t="n">
        <v>11</v>
      </c>
      <c r="D397" s="2626"/>
      <c r="E397" s="1070" t="s">
        <v>4128</v>
      </c>
      <c r="F397" s="2476" t="n">
        <v>1</v>
      </c>
      <c r="G397" s="2120" t="n">
        <v>12.18</v>
      </c>
      <c r="H397" s="2120" t="n">
        <v>12.18</v>
      </c>
      <c r="I397" s="2053" t="n">
        <f aca="false">H397-G397</f>
        <v>0</v>
      </c>
      <c r="J397" s="2027" t="n">
        <v>1000</v>
      </c>
      <c r="K397" s="2135"/>
      <c r="L397" s="2128" t="n">
        <f aca="false">I397*F397*J397</f>
        <v>0</v>
      </c>
      <c r="M397" s="2128" t="n">
        <f aca="false">L397*$K$407/$L$407</f>
        <v>0</v>
      </c>
      <c r="N397" s="2154" t="s">
        <v>76</v>
      </c>
      <c r="O397" s="2155"/>
      <c r="R397" s="0" t="str">
        <f aca="false">B397</f>
        <v>Bangabhaban 132/11 Substation (Feeder 9)</v>
      </c>
      <c r="S397" s="2160" t="n">
        <f aca="false">M397</f>
        <v>0</v>
      </c>
      <c r="T397" s="0" t="n">
        <v>0</v>
      </c>
      <c r="U397" s="1441" t="n">
        <f aca="false">S397-T397</f>
        <v>0</v>
      </c>
      <c r="V397" s="2001" t="e">
        <f aca="false">U397/T397*100</f>
        <v>#DIV/0!</v>
      </c>
      <c r="W397" s="1441" t="e">
        <f aca="false">IF(V397&gt;40,"FAULT",IF(V397&lt;-40,"CHECK","OK"))</f>
        <v>#DIV/0!</v>
      </c>
    </row>
    <row r="398" customFormat="false" ht="15.75" hidden="false" customHeight="true" outlineLevel="0" collapsed="false">
      <c r="A398" s="2016" t="n">
        <v>23</v>
      </c>
      <c r="B398" s="2017" t="s">
        <v>4129</v>
      </c>
      <c r="C398" s="2152" t="n">
        <v>11</v>
      </c>
      <c r="D398" s="2663"/>
      <c r="E398" s="1070" t="s">
        <v>4130</v>
      </c>
      <c r="F398" s="2476" t="n">
        <v>1</v>
      </c>
      <c r="G398" s="2120" t="n">
        <v>19862</v>
      </c>
      <c r="H398" s="2120" t="n">
        <v>20857</v>
      </c>
      <c r="I398" s="2053" t="n">
        <f aca="false">H398-G398</f>
        <v>995</v>
      </c>
      <c r="J398" s="2027" t="n">
        <v>1000</v>
      </c>
      <c r="K398" s="2135"/>
      <c r="L398" s="2128" t="n">
        <f aca="false">I398*F398*J398</f>
        <v>995000</v>
      </c>
      <c r="M398" s="2128" t="n">
        <f aca="false">L398*$K$407/$L$407</f>
        <v>1000894.2451253</v>
      </c>
      <c r="N398" s="2154" t="s">
        <v>760</v>
      </c>
      <c r="O398" s="2155"/>
      <c r="R398" s="0" t="str">
        <f aca="false">B398</f>
        <v>Mid Way Over Head Feeder</v>
      </c>
      <c r="S398" s="2160" t="n">
        <f aca="false">M398</f>
        <v>1000894.2451253</v>
      </c>
      <c r="T398" s="0" t="n">
        <v>972242.654086501</v>
      </c>
      <c r="U398" s="1441" t="n">
        <f aca="false">S398-T398</f>
        <v>28651.5910387938</v>
      </c>
      <c r="V398" s="2001" t="n">
        <f aca="false">U398/T398*100</f>
        <v>2.94695886035922</v>
      </c>
      <c r="W398" s="1441" t="str">
        <f aca="false">IF(V398&gt;40,"FAULT",IF(V398&lt;-40,"CHECK","OK"))</f>
        <v>OK</v>
      </c>
    </row>
    <row r="399" customFormat="false" ht="15.75" hidden="false" customHeight="true" outlineLevel="0" collapsed="false">
      <c r="A399" s="2016" t="n">
        <v>24</v>
      </c>
      <c r="B399" s="2017" t="s">
        <v>4131</v>
      </c>
      <c r="C399" s="2152" t="n">
        <v>11</v>
      </c>
      <c r="D399" s="2663"/>
      <c r="E399" s="1070" t="s">
        <v>4132</v>
      </c>
      <c r="F399" s="2476" t="n">
        <v>1</v>
      </c>
      <c r="G399" s="2120" t="n">
        <v>19551</v>
      </c>
      <c r="H399" s="2120" t="n">
        <v>20890</v>
      </c>
      <c r="I399" s="2053" t="n">
        <f aca="false">H399-G399</f>
        <v>1339</v>
      </c>
      <c r="J399" s="2027" t="n">
        <v>1000</v>
      </c>
      <c r="K399" s="2135"/>
      <c r="L399" s="2128" t="n">
        <f aca="false">I399*F399*J399</f>
        <v>1339000</v>
      </c>
      <c r="M399" s="2128" t="n">
        <f aca="false">L399*$K$407/$L$407</f>
        <v>1346932.05449525</v>
      </c>
      <c r="N399" s="2154" t="s">
        <v>1395</v>
      </c>
      <c r="O399" s="2155"/>
      <c r="R399" s="0" t="str">
        <f aca="false">B399</f>
        <v>Palton Thana Over Head Feeder</v>
      </c>
      <c r="S399" s="2160" t="n">
        <f aca="false">M399</f>
        <v>1346932.05449525</v>
      </c>
      <c r="T399" s="0" t="n">
        <v>1294006.31080154</v>
      </c>
      <c r="U399" s="1441" t="n">
        <f aca="false">S399-T399</f>
        <v>52925.7436937024</v>
      </c>
      <c r="V399" s="2001" t="n">
        <f aca="false">U399/T399*100</f>
        <v>4.09006843721795</v>
      </c>
      <c r="W399" s="1441" t="str">
        <f aca="false">IF(V399&gt;40,"FAULT",IF(V399&lt;-40,"CHECK","OK"))</f>
        <v>OK</v>
      </c>
    </row>
    <row r="400" customFormat="false" ht="15.75" hidden="false" customHeight="true" outlineLevel="0" collapsed="false">
      <c r="A400" s="2016" t="n">
        <v>25</v>
      </c>
      <c r="B400" s="2017" t="s">
        <v>4133</v>
      </c>
      <c r="C400" s="2152" t="n">
        <v>11</v>
      </c>
      <c r="D400" s="2663"/>
      <c r="E400" s="1070" t="s">
        <v>4134</v>
      </c>
      <c r="F400" s="2476" t="n">
        <v>1</v>
      </c>
      <c r="G400" s="2120" t="n">
        <v>11851</v>
      </c>
      <c r="H400" s="2120" t="n">
        <v>12022</v>
      </c>
      <c r="I400" s="2053" t="n">
        <f aca="false">H400-G400</f>
        <v>171</v>
      </c>
      <c r="J400" s="2027" t="n">
        <v>1000</v>
      </c>
      <c r="K400" s="2135"/>
      <c r="L400" s="2128" t="n">
        <f aca="false">I400*F400*J400</f>
        <v>171000</v>
      </c>
      <c r="M400" s="2128" t="n">
        <f aca="false">L400*$K$407/$L$407</f>
        <v>172012.980820528</v>
      </c>
      <c r="N400" s="2154" t="s">
        <v>1395</v>
      </c>
      <c r="O400" s="2155"/>
      <c r="R400" s="0" t="str">
        <f aca="false">B400</f>
        <v>Police Hospital (South) U/G Feeder 7</v>
      </c>
      <c r="S400" s="2160" t="n">
        <f aca="false">M400</f>
        <v>172012.980820528</v>
      </c>
      <c r="T400" s="0" t="n">
        <v>167833.512298896</v>
      </c>
      <c r="U400" s="1441" t="n">
        <f aca="false">S400-T400</f>
        <v>4179.46852163255</v>
      </c>
      <c r="V400" s="2001" t="n">
        <f aca="false">U400/T400*100</f>
        <v>2.49024671198521</v>
      </c>
      <c r="W400" s="1441" t="str">
        <f aca="false">IF(V400&gt;40,"FAULT",IF(V400&lt;-40,"CHECK","OK"))</f>
        <v>OK</v>
      </c>
    </row>
    <row r="401" customFormat="false" ht="15.75" hidden="false" customHeight="true" outlineLevel="0" collapsed="false">
      <c r="A401" s="2016" t="n">
        <v>26</v>
      </c>
      <c r="B401" s="2017" t="s">
        <v>4135</v>
      </c>
      <c r="C401" s="2152" t="n">
        <v>11</v>
      </c>
      <c r="D401" s="2663"/>
      <c r="E401" s="1070" t="s">
        <v>4136</v>
      </c>
      <c r="F401" s="2476" t="n">
        <v>1</v>
      </c>
      <c r="G401" s="2120" t="n">
        <v>5536</v>
      </c>
      <c r="H401" s="2120" t="n">
        <v>5830</v>
      </c>
      <c r="I401" s="2053" t="n">
        <f aca="false">H401-G401</f>
        <v>294</v>
      </c>
      <c r="J401" s="2027" t="n">
        <v>1000</v>
      </c>
      <c r="K401" s="2135"/>
      <c r="L401" s="2128" t="n">
        <f aca="false">I401*F401*J401</f>
        <v>294000</v>
      </c>
      <c r="M401" s="2128" t="n">
        <f aca="false">L401*$K$407/$L$407</f>
        <v>295741.616147575</v>
      </c>
      <c r="N401" s="2154" t="s">
        <v>760</v>
      </c>
      <c r="O401" s="2155"/>
      <c r="R401" s="0" t="str">
        <f aca="false">B401</f>
        <v>China Town Express Feeder</v>
      </c>
      <c r="S401" s="2160" t="n">
        <f aca="false">M401</f>
        <v>295741.616147575</v>
      </c>
      <c r="T401" s="0" t="n">
        <v>284025.943890439</v>
      </c>
      <c r="U401" s="1441" t="n">
        <f aca="false">S401-T401</f>
        <v>11715.672257136</v>
      </c>
      <c r="V401" s="2001" t="n">
        <f aca="false">U401/T401*100</f>
        <v>4.12485989718433</v>
      </c>
      <c r="W401" s="1441" t="str">
        <f aca="false">IF(V401&gt;40,"FAULT",IF(V401&lt;-40,"CHECK","OK"))</f>
        <v>OK</v>
      </c>
    </row>
    <row r="402" customFormat="false" ht="15.75" hidden="false" customHeight="true" outlineLevel="0" collapsed="false">
      <c r="A402" s="2016" t="n">
        <v>27</v>
      </c>
      <c r="B402" s="2017" t="s">
        <v>4137</v>
      </c>
      <c r="C402" s="2152" t="n">
        <v>11</v>
      </c>
      <c r="D402" s="2663"/>
      <c r="E402" s="1070" t="s">
        <v>4138</v>
      </c>
      <c r="F402" s="2476" t="n">
        <v>1</v>
      </c>
      <c r="G402" s="2120" t="n">
        <v>25196</v>
      </c>
      <c r="H402" s="2120" t="n">
        <v>26543</v>
      </c>
      <c r="I402" s="2053" t="n">
        <f aca="false">H402-G402</f>
        <v>1347</v>
      </c>
      <c r="J402" s="2027" t="n">
        <v>1000</v>
      </c>
      <c r="K402" s="2135"/>
      <c r="L402" s="2128" t="n">
        <f aca="false">I402*F402*J402</f>
        <v>1347000</v>
      </c>
      <c r="M402" s="2128" t="n">
        <f aca="false">L402*$K$407/$L$407</f>
        <v>1354979.44541083</v>
      </c>
      <c r="N402" s="2154" t="s">
        <v>765</v>
      </c>
      <c r="O402" s="2155"/>
      <c r="R402" s="0" t="str">
        <f aca="false">B402</f>
        <v>Fakirapul Bazar O/H Feeder</v>
      </c>
      <c r="S402" s="2160" t="n">
        <f aca="false">M402</f>
        <v>1354979.44541083</v>
      </c>
      <c r="T402" s="0" t="n">
        <v>1402253.9607458</v>
      </c>
      <c r="U402" s="1441" t="n">
        <f aca="false">S402-T402</f>
        <v>-47274.5153349754</v>
      </c>
      <c r="V402" s="2001" t="n">
        <f aca="false">U402/T402*100</f>
        <v>-3.37132335927452</v>
      </c>
      <c r="W402" s="1441" t="str">
        <f aca="false">IF(V402&gt;40,"FAULT",IF(V402&lt;-40,"CHECK","OK"))</f>
        <v>OK</v>
      </c>
    </row>
    <row r="403" customFormat="false" ht="15.75" hidden="false" customHeight="true" outlineLevel="0" collapsed="false">
      <c r="A403" s="2016" t="n">
        <v>28</v>
      </c>
      <c r="B403" s="2017" t="s">
        <v>4139</v>
      </c>
      <c r="C403" s="2152" t="n">
        <v>11</v>
      </c>
      <c r="D403" s="2663"/>
      <c r="E403" s="1070" t="s">
        <v>4140</v>
      </c>
      <c r="F403" s="2476" t="n">
        <v>1</v>
      </c>
      <c r="G403" s="2120" t="n">
        <v>1861</v>
      </c>
      <c r="H403" s="2120" t="n">
        <v>2011</v>
      </c>
      <c r="I403" s="2053" t="n">
        <f aca="false">H403-G403</f>
        <v>150</v>
      </c>
      <c r="J403" s="2027" t="n">
        <v>1000</v>
      </c>
      <c r="K403" s="2135"/>
      <c r="L403" s="2128" t="n">
        <f aca="false">I403*F403*J403</f>
        <v>150000</v>
      </c>
      <c r="M403" s="2128" t="n">
        <f aca="false">L403*$K$407/$L$407</f>
        <v>150888.57966713</v>
      </c>
      <c r="N403" s="2154" t="s">
        <v>765</v>
      </c>
      <c r="O403" s="2155"/>
      <c r="R403" s="0" t="str">
        <f aca="false">B403</f>
        <v>PWD Ouarter (RMU)</v>
      </c>
      <c r="S403" s="2160" t="n">
        <f aca="false">M403</f>
        <v>150888.57966713</v>
      </c>
      <c r="T403" s="0" t="n">
        <v>145985.362768862</v>
      </c>
      <c r="U403" s="1441" t="n">
        <f aca="false">S403-T403</f>
        <v>4903.21689826806</v>
      </c>
      <c r="V403" s="2001" t="n">
        <f aca="false">U403/T403*100</f>
        <v>3.35870446548214</v>
      </c>
      <c r="W403" s="1441" t="str">
        <f aca="false">IF(V403&gt;40,"FAULT",IF(V403&lt;-40,"CHECK","OK"))</f>
        <v>OK</v>
      </c>
    </row>
    <row r="404" customFormat="false" ht="15.75" hidden="false" customHeight="true" outlineLevel="0" collapsed="false">
      <c r="A404" s="2016" t="n">
        <v>29</v>
      </c>
      <c r="B404" s="2017" t="s">
        <v>4141</v>
      </c>
      <c r="C404" s="2152" t="n">
        <v>11</v>
      </c>
      <c r="D404" s="2663"/>
      <c r="E404" s="1070" t="s">
        <v>4142</v>
      </c>
      <c r="F404" s="2476" t="n">
        <v>1</v>
      </c>
      <c r="G404" s="2120" t="n">
        <v>2327</v>
      </c>
      <c r="H404" s="2120" t="n">
        <v>2500</v>
      </c>
      <c r="I404" s="2053" t="n">
        <f aca="false">H404-G404</f>
        <v>173</v>
      </c>
      <c r="J404" s="2027" t="n">
        <v>1000</v>
      </c>
      <c r="K404" s="2135"/>
      <c r="L404" s="2128" t="n">
        <f aca="false">I404*F404*J404</f>
        <v>173000</v>
      </c>
      <c r="M404" s="2128" t="n">
        <f aca="false">L404*$K$407/$L$407</f>
        <v>174024.828549423</v>
      </c>
      <c r="N404" s="2154" t="s">
        <v>765</v>
      </c>
      <c r="O404" s="2155"/>
      <c r="R404" s="0" t="str">
        <f aca="false">B404</f>
        <v>Postal Quarter RMU</v>
      </c>
      <c r="S404" s="2160" t="n">
        <f aca="false">M404</f>
        <v>174024.828549423</v>
      </c>
      <c r="T404" s="0" t="n">
        <v>164854.219181164</v>
      </c>
      <c r="U404" s="1441" t="n">
        <f aca="false">S404-T404</f>
        <v>9170.60936825947</v>
      </c>
      <c r="V404" s="2001" t="n">
        <f aca="false">U404/T404*100</f>
        <v>5.56285997034846</v>
      </c>
      <c r="W404" s="1441" t="str">
        <f aca="false">IF(V404&gt;40,"FAULT",IF(V404&lt;-40,"CHECK","OK"))</f>
        <v>OK</v>
      </c>
    </row>
    <row r="405" customFormat="false" ht="15.75" hidden="false" customHeight="true" outlineLevel="0" collapsed="false">
      <c r="A405" s="2016" t="n">
        <v>30</v>
      </c>
      <c r="B405" s="2017" t="s">
        <v>4143</v>
      </c>
      <c r="C405" s="2152" t="n">
        <v>0.415</v>
      </c>
      <c r="D405" s="2663"/>
      <c r="E405" s="1070" t="s">
        <v>4144</v>
      </c>
      <c r="F405" s="2476" t="n">
        <v>1</v>
      </c>
      <c r="G405" s="2120" t="n">
        <v>1313</v>
      </c>
      <c r="H405" s="2120" t="n">
        <v>1316</v>
      </c>
      <c r="I405" s="2053" t="n">
        <f aca="false">H405-G405</f>
        <v>3</v>
      </c>
      <c r="J405" s="2027" t="n">
        <v>100</v>
      </c>
      <c r="K405" s="2135"/>
      <c r="L405" s="2128" t="n">
        <f aca="false">I405*F405*J405</f>
        <v>300</v>
      </c>
      <c r="M405" s="2128" t="n">
        <f aca="false">L405*$K$407/$L$407</f>
        <v>301.77715933426</v>
      </c>
      <c r="N405" s="2154" t="s">
        <v>1395</v>
      </c>
      <c r="O405" s="2155"/>
      <c r="R405" s="0" t="str">
        <f aca="false">B405</f>
        <v>11/0.4 kV AT-1</v>
      </c>
      <c r="S405" s="2160" t="n">
        <f aca="false">M405</f>
        <v>301.77715933426</v>
      </c>
      <c r="T405" s="0" t="n">
        <v>0</v>
      </c>
      <c r="U405" s="1441" t="n">
        <f aca="false">S405-T405</f>
        <v>301.77715933426</v>
      </c>
      <c r="V405" s="2001" t="e">
        <f aca="false">U405/T405*100</f>
        <v>#DIV/0!</v>
      </c>
      <c r="W405" s="1441" t="e">
        <f aca="false">IF(V405&gt;40,"FAULT",IF(V405&lt;-40,"CHECK","OK"))</f>
        <v>#DIV/0!</v>
      </c>
    </row>
    <row r="406" customFormat="false" ht="15.75" hidden="false" customHeight="true" outlineLevel="0" collapsed="false">
      <c r="A406" s="2016" t="n">
        <v>31</v>
      </c>
      <c r="B406" s="2017" t="s">
        <v>4145</v>
      </c>
      <c r="C406" s="2152" t="n">
        <v>0.415</v>
      </c>
      <c r="D406" s="2663"/>
      <c r="E406" s="1070" t="s">
        <v>4146</v>
      </c>
      <c r="F406" s="2476" t="n">
        <v>1</v>
      </c>
      <c r="G406" s="2120" t="n">
        <v>454</v>
      </c>
      <c r="H406" s="2120" t="n">
        <v>454</v>
      </c>
      <c r="I406" s="2053" t="n">
        <f aca="false">H406-G406</f>
        <v>0</v>
      </c>
      <c r="J406" s="2027" t="n">
        <v>100</v>
      </c>
      <c r="K406" s="2135"/>
      <c r="L406" s="2128" t="n">
        <f aca="false">I406*F406*J406</f>
        <v>0</v>
      </c>
      <c r="M406" s="2128" t="n">
        <f aca="false">L406*$K$407/$L$407</f>
        <v>0</v>
      </c>
      <c r="N406" s="2154" t="s">
        <v>1395</v>
      </c>
      <c r="O406" s="2155"/>
      <c r="R406" s="0" t="str">
        <f aca="false">B406</f>
        <v>11/0.4 kV AT-2</v>
      </c>
      <c r="S406" s="2160" t="n">
        <f aca="false">M406</f>
        <v>0</v>
      </c>
      <c r="T406" s="0" t="n">
        <v>5362.72761191737</v>
      </c>
      <c r="U406" s="1441" t="n">
        <f aca="false">S406-T406</f>
        <v>-5362.72761191737</v>
      </c>
      <c r="V406" s="2001" t="n">
        <f aca="false">U406/T406*100</f>
        <v>-100</v>
      </c>
      <c r="W406" s="1441" t="str">
        <f aca="false">IF(V406&gt;40,"FAULT",IF(V406&lt;-40,"CHECK","OK"))</f>
        <v>CHECK</v>
      </c>
    </row>
    <row r="407" customFormat="false" ht="20.25" hidden="false" customHeight="false" outlineLevel="0" collapsed="false">
      <c r="A407" s="2132"/>
      <c r="B407" s="2142"/>
      <c r="C407" s="2143"/>
      <c r="D407" s="2143"/>
      <c r="E407" s="2932"/>
      <c r="F407" s="2145"/>
      <c r="G407" s="2145"/>
      <c r="H407" s="2145"/>
      <c r="I407" s="2145"/>
      <c r="J407" s="2239" t="s">
        <v>1187</v>
      </c>
      <c r="K407" s="2130" t="n">
        <f aca="false">M387</f>
        <v>10666112.5118965</v>
      </c>
      <c r="L407" s="2130" t="n">
        <f aca="false">SUM(L389:L406)</f>
        <v>10603300</v>
      </c>
      <c r="M407" s="2130" t="n">
        <f aca="false">SUM(M389:M406)</f>
        <v>10666112.5118965</v>
      </c>
      <c r="N407" s="2166" t="n">
        <f aca="false">(M407-L407)/L407*100</f>
        <v>0.592386444753245</v>
      </c>
      <c r="O407" s="2240"/>
    </row>
    <row r="409" customFormat="false" ht="15.75" hidden="false" customHeight="false" outlineLevel="0" collapsed="false">
      <c r="A409" s="2077"/>
      <c r="B409" s="2078"/>
      <c r="C409" s="2051"/>
      <c r="D409" s="2418"/>
      <c r="F409" s="2169" t="s">
        <v>1234</v>
      </c>
      <c r="G409" s="2169"/>
      <c r="H409" s="2169"/>
      <c r="I409" s="2170" t="s">
        <v>212</v>
      </c>
      <c r="J409" s="2077"/>
      <c r="L409" s="2077"/>
      <c r="M409" s="2077"/>
      <c r="N409" s="2051"/>
      <c r="O409" s="2077"/>
    </row>
    <row r="410" customFormat="false" ht="15.75" hidden="false" customHeight="false" outlineLevel="0" collapsed="false">
      <c r="A410" s="2077"/>
      <c r="B410" s="2078"/>
      <c r="C410" s="2051"/>
      <c r="D410" s="2418"/>
      <c r="F410" s="2129" t="s">
        <v>765</v>
      </c>
      <c r="G410" s="2017" t="s">
        <v>1367</v>
      </c>
      <c r="H410" s="2017"/>
      <c r="I410" s="2310" t="n">
        <f aca="false">SUM(M389,M402:M404)</f>
        <v>3723930.14618477</v>
      </c>
      <c r="J410" s="2077"/>
      <c r="L410" s="2077"/>
      <c r="M410" s="2077"/>
      <c r="N410" s="2051"/>
      <c r="O410" s="2077" t="s">
        <v>122</v>
      </c>
    </row>
    <row r="411" customFormat="false" ht="15.75" hidden="false" customHeight="false" outlineLevel="0" collapsed="false">
      <c r="A411" s="2077"/>
      <c r="B411" s="2078"/>
      <c r="C411" s="2051"/>
      <c r="D411" s="2418"/>
      <c r="F411" s="2129" t="s">
        <v>760</v>
      </c>
      <c r="G411" s="2017" t="s">
        <v>1367</v>
      </c>
      <c r="H411" s="2017"/>
      <c r="I411" s="2310" t="n">
        <f aca="false">SUM(M390,M394:M395,M398,M401)</f>
        <v>3659551.01886012</v>
      </c>
      <c r="J411" s="2077"/>
      <c r="L411" s="2077"/>
      <c r="M411" s="2077"/>
      <c r="N411" s="2051"/>
      <c r="O411" s="2077"/>
    </row>
    <row r="412" customFormat="false" ht="15.75" hidden="false" customHeight="false" outlineLevel="0" collapsed="false">
      <c r="A412" s="2077"/>
      <c r="B412" s="2078"/>
      <c r="C412" s="2051"/>
      <c r="D412" s="2418"/>
      <c r="F412" s="2129" t="s">
        <v>1395</v>
      </c>
      <c r="G412" s="2017" t="s">
        <v>1367</v>
      </c>
      <c r="H412" s="2017"/>
      <c r="I412" s="2310" t="n">
        <f aca="false">SUM(M391,M393,M399:M400,M405:M406)</f>
        <v>3282631.34685163</v>
      </c>
      <c r="J412" s="2077"/>
      <c r="L412" s="2077"/>
      <c r="M412" s="2077"/>
      <c r="N412" s="2051"/>
      <c r="O412" s="2077"/>
    </row>
    <row r="413" customFormat="false" ht="15.75" hidden="false" customHeight="false" outlineLevel="0" collapsed="false">
      <c r="A413" s="2077"/>
      <c r="B413" s="2078"/>
      <c r="C413" s="2051"/>
      <c r="D413" s="2418"/>
      <c r="E413" s="3134"/>
      <c r="F413" s="2129"/>
      <c r="G413" s="2017"/>
      <c r="H413" s="2017"/>
      <c r="I413" s="2171"/>
      <c r="J413" s="2077"/>
      <c r="L413" s="2077"/>
      <c r="M413" s="2077"/>
      <c r="N413" s="2051"/>
      <c r="O413" s="2077"/>
    </row>
    <row r="414" customFormat="false" ht="15.75" hidden="false" customHeight="false" outlineLevel="0" collapsed="false">
      <c r="F414" s="2260"/>
      <c r="G414" s="2017"/>
      <c r="H414" s="2017"/>
      <c r="I414" s="2171"/>
      <c r="J414" s="2077"/>
    </row>
    <row r="415" customFormat="false" ht="15.75" hidden="false" customHeight="true" outlineLevel="0" collapsed="false">
      <c r="A415" s="2077"/>
      <c r="B415" s="2078"/>
      <c r="C415" s="2051"/>
      <c r="D415" s="2418"/>
      <c r="F415" s="2241" t="s">
        <v>1239</v>
      </c>
      <c r="G415" s="2241"/>
      <c r="H415" s="2241"/>
      <c r="I415" s="2242" t="n">
        <f aca="false">SUM(I410:I414)</f>
        <v>10666112.5118965</v>
      </c>
      <c r="J415" s="2130" t="n">
        <f aca="false">I415-M407</f>
        <v>0</v>
      </c>
      <c r="L415" s="2077"/>
      <c r="M415" s="2077"/>
      <c r="N415" s="2051"/>
      <c r="O415" s="2077"/>
    </row>
    <row r="416" customFormat="false" ht="15" hidden="false" customHeight="false" outlineLevel="0" collapsed="false">
      <c r="A416" s="2077"/>
      <c r="B416" s="2078"/>
      <c r="C416" s="2051"/>
      <c r="D416" s="2418"/>
      <c r="F416" s="2103"/>
      <c r="G416" s="2077"/>
      <c r="H416" s="2077"/>
      <c r="I416" s="2077"/>
      <c r="J416" s="2077"/>
      <c r="L416" s="2077"/>
      <c r="M416" s="2077"/>
      <c r="N416" s="2051"/>
      <c r="O416" s="2077"/>
    </row>
    <row r="417" customFormat="false" ht="15" hidden="false" customHeight="false" outlineLevel="0" collapsed="false">
      <c r="A417" s="2077"/>
      <c r="B417" s="2078"/>
      <c r="C417" s="2051"/>
      <c r="D417" s="2418"/>
      <c r="E417" s="3151"/>
      <c r="F417" s="2077"/>
      <c r="G417" s="2077"/>
      <c r="H417" s="2077"/>
      <c r="I417" s="2077"/>
      <c r="J417" s="2080"/>
      <c r="K417" s="2077"/>
      <c r="L417" s="2077"/>
      <c r="M417" s="2077"/>
      <c r="N417" s="2051"/>
      <c r="O417" s="2077"/>
    </row>
    <row r="418" customFormat="false" ht="15" hidden="false" customHeight="false" outlineLevel="0" collapsed="false">
      <c r="A418" s="2077"/>
      <c r="B418" s="2078"/>
      <c r="C418" s="2051"/>
      <c r="D418" s="2418"/>
      <c r="E418" s="3134"/>
      <c r="F418" s="2077"/>
      <c r="G418" s="2077"/>
      <c r="H418" s="2077"/>
      <c r="I418" s="2077"/>
      <c r="J418" s="2077"/>
      <c r="K418" s="2080"/>
      <c r="L418" s="2077"/>
      <c r="M418" s="2077"/>
      <c r="N418" s="2051"/>
      <c r="O418" s="2077"/>
    </row>
    <row r="419" customFormat="false" ht="15" hidden="false" customHeight="false" outlineLevel="0" collapsed="false">
      <c r="A419" s="2077"/>
      <c r="B419" s="2078"/>
      <c r="C419" s="2051"/>
      <c r="D419" s="2418"/>
      <c r="E419" s="3134"/>
      <c r="F419" s="2077"/>
      <c r="G419" s="2077"/>
      <c r="H419" s="2077"/>
      <c r="I419" s="2077"/>
      <c r="J419" s="2077"/>
      <c r="K419" s="2080"/>
      <c r="L419" s="2077"/>
      <c r="M419" s="2077"/>
      <c r="N419" s="2051"/>
      <c r="O419" s="2077"/>
    </row>
    <row r="420" customFormat="false" ht="15" hidden="false" customHeight="false" outlineLevel="0" collapsed="false">
      <c r="A420" s="2077"/>
      <c r="B420" s="2051"/>
      <c r="C420" s="2051"/>
      <c r="D420" s="2418"/>
      <c r="E420" s="3134"/>
      <c r="F420" s="2077"/>
      <c r="G420" s="2077"/>
      <c r="H420" s="2077"/>
      <c r="I420" s="2077"/>
      <c r="J420" s="2077"/>
      <c r="K420" s="2080"/>
      <c r="L420" s="2077"/>
      <c r="M420" s="2077"/>
      <c r="N420" s="2051"/>
      <c r="O420" s="2077"/>
    </row>
    <row r="421" customFormat="false" ht="15" hidden="false" customHeight="false" outlineLevel="0" collapsed="false">
      <c r="A421" s="2077"/>
      <c r="B421" s="2051"/>
      <c r="C421" s="2051"/>
      <c r="D421" s="2418"/>
      <c r="E421" s="3134"/>
      <c r="F421" s="2077"/>
      <c r="G421" s="2077"/>
      <c r="H421" s="2077"/>
      <c r="I421" s="2077"/>
      <c r="J421" s="2077"/>
      <c r="K421" s="2080"/>
      <c r="L421" s="2077"/>
      <c r="M421" s="2077"/>
      <c r="N421" s="2051"/>
      <c r="O421" s="2077"/>
    </row>
    <row r="422" customFormat="false" ht="15" hidden="false" customHeight="false" outlineLevel="0" collapsed="false">
      <c r="A422" s="2077"/>
      <c r="B422" s="2078"/>
      <c r="C422" s="2051"/>
      <c r="D422" s="2418"/>
      <c r="E422" s="3134"/>
      <c r="F422" s="2077"/>
      <c r="G422" s="2077"/>
      <c r="H422" s="2077"/>
      <c r="I422" s="2077"/>
      <c r="J422" s="2077"/>
      <c r="K422" s="2080"/>
      <c r="L422" s="2077"/>
      <c r="M422" s="2077"/>
      <c r="N422" s="2051"/>
      <c r="O422" s="2077"/>
    </row>
    <row r="423" customFormat="false" ht="15" hidden="false" customHeight="false" outlineLevel="0" collapsed="false">
      <c r="A423" s="2077"/>
      <c r="B423" s="2078"/>
      <c r="C423" s="2051"/>
      <c r="D423" s="2418"/>
      <c r="E423" s="3134"/>
      <c r="F423" s="2077"/>
      <c r="G423" s="2077"/>
      <c r="H423" s="2077"/>
      <c r="I423" s="2077"/>
      <c r="J423" s="2077"/>
      <c r="K423" s="2080"/>
      <c r="L423" s="2077"/>
      <c r="M423" s="2077"/>
      <c r="N423" s="2051"/>
      <c r="O423" s="2077"/>
    </row>
    <row r="424" customFormat="false" ht="15" hidden="false" customHeight="false" outlineLevel="0" collapsed="false">
      <c r="A424" s="2077"/>
      <c r="B424" s="2078"/>
      <c r="C424" s="2051"/>
      <c r="D424" s="2418"/>
      <c r="E424" s="3134"/>
      <c r="F424" s="2077"/>
      <c r="G424" s="2077"/>
      <c r="H424" s="2077"/>
      <c r="I424" s="2077"/>
      <c r="J424" s="2077"/>
      <c r="K424" s="2080"/>
      <c r="L424" s="2077"/>
      <c r="M424" s="2077"/>
      <c r="N424" s="2051"/>
      <c r="O424" s="2077"/>
    </row>
    <row r="425" customFormat="false" ht="25.5" hidden="false" customHeight="false" outlineLevel="0" collapsed="false">
      <c r="A425" s="2174"/>
      <c r="B425" s="2175"/>
      <c r="C425" s="2175"/>
      <c r="D425" s="2175"/>
      <c r="E425" s="2175"/>
      <c r="F425" s="2175"/>
      <c r="G425" s="2175"/>
      <c r="H425" s="2175"/>
      <c r="I425" s="2175"/>
      <c r="J425" s="2175"/>
      <c r="K425" s="2175"/>
      <c r="L425" s="2175"/>
      <c r="M425" s="2175"/>
      <c r="N425" s="2051"/>
      <c r="O425" s="2077"/>
    </row>
    <row r="426" customFormat="false" ht="15" hidden="false" customHeight="false" outlineLevel="0" collapsed="false">
      <c r="A426" s="2077"/>
      <c r="B426" s="2078"/>
      <c r="C426" s="2051"/>
      <c r="D426" s="2418"/>
      <c r="E426" s="3134"/>
      <c r="F426" s="2077"/>
      <c r="G426" s="2077"/>
      <c r="H426" s="2077"/>
      <c r="I426" s="2077"/>
      <c r="J426" s="2077"/>
      <c r="K426" s="2080"/>
      <c r="L426" s="2077"/>
      <c r="M426" s="2077"/>
      <c r="N426" s="2051"/>
      <c r="O426" s="2077"/>
    </row>
    <row r="427" customFormat="false" ht="15" hidden="false" customHeight="false" outlineLevel="0" collapsed="false">
      <c r="A427" s="2077"/>
      <c r="B427" s="2078"/>
      <c r="C427" s="2051"/>
      <c r="D427" s="2418"/>
      <c r="E427" s="3134"/>
      <c r="F427" s="2077"/>
      <c r="G427" s="2077"/>
      <c r="H427" s="2077"/>
      <c r="I427" s="2077"/>
      <c r="J427" s="2077"/>
      <c r="K427" s="2080"/>
      <c r="L427" s="2077"/>
      <c r="M427" s="2077"/>
      <c r="N427" s="2051"/>
      <c r="O427" s="2077"/>
    </row>
    <row r="428" customFormat="false" ht="45" hidden="false" customHeight="false" outlineLevel="0" collapsed="false">
      <c r="A428" s="2270" t="s">
        <v>4147</v>
      </c>
      <c r="B428" s="2270"/>
      <c r="C428" s="2270"/>
      <c r="D428" s="2270"/>
      <c r="E428" s="2270"/>
      <c r="F428" s="2270"/>
      <c r="G428" s="2270"/>
      <c r="H428" s="2270"/>
      <c r="I428" s="2270"/>
      <c r="J428" s="2270"/>
      <c r="K428" s="2270"/>
      <c r="L428" s="2270"/>
      <c r="M428" s="2270"/>
      <c r="N428" s="2270"/>
      <c r="O428" s="1989" t="str">
        <f aca="false">$O$6</f>
        <v>Month June-2023</v>
      </c>
      <c r="R428" s="1990" t="s">
        <v>1069</v>
      </c>
      <c r="S428" s="1991" t="str">
        <f aca="false">O428</f>
        <v>Month June-2023</v>
      </c>
      <c r="T428" s="1990" t="s">
        <v>1070</v>
      </c>
      <c r="U428" s="1990" t="s">
        <v>1071</v>
      </c>
      <c r="V428" s="1990" t="s">
        <v>2997</v>
      </c>
      <c r="W428" s="1990" t="s">
        <v>1073</v>
      </c>
    </row>
    <row r="429" customFormat="false" ht="15.75" hidden="false" customHeight="true" outlineLevel="0" collapsed="false">
      <c r="A429" s="1992" t="s">
        <v>794</v>
      </c>
      <c r="B429" s="1993" t="s">
        <v>1074</v>
      </c>
      <c r="C429" s="1994" t="s">
        <v>1075</v>
      </c>
      <c r="D429" s="1994"/>
      <c r="E429" s="1994"/>
      <c r="F429" s="1996" t="s">
        <v>45</v>
      </c>
      <c r="G429" s="1996" t="s">
        <v>1076</v>
      </c>
      <c r="H429" s="1996"/>
      <c r="I429" s="1996"/>
      <c r="J429" s="1996" t="s">
        <v>29</v>
      </c>
      <c r="K429" s="1996" t="s">
        <v>1077</v>
      </c>
      <c r="L429" s="1996"/>
      <c r="M429" s="1994" t="s">
        <v>1134</v>
      </c>
      <c r="N429" s="1993"/>
      <c r="O429" s="1997" t="s">
        <v>479</v>
      </c>
    </row>
    <row r="430" customFormat="false" ht="15.75" hidden="false" customHeight="false" outlineLevel="0" collapsed="false">
      <c r="A430" s="1992"/>
      <c r="B430" s="1993"/>
      <c r="C430" s="1998" t="s">
        <v>1079</v>
      </c>
      <c r="D430" s="1998"/>
      <c r="E430" s="3135" t="s">
        <v>1080</v>
      </c>
      <c r="F430" s="1996"/>
      <c r="G430" s="2249" t="n">
        <f aca="false">'NORTH-1'!$H$8</f>
        <v>44929</v>
      </c>
      <c r="H430" s="2249" t="n">
        <f aca="false">'NORTH-1'!$H$8</f>
        <v>44929</v>
      </c>
      <c r="I430" s="2000" t="s">
        <v>47</v>
      </c>
      <c r="J430" s="1996"/>
      <c r="K430" s="2000" t="s">
        <v>1081</v>
      </c>
      <c r="L430" s="2000" t="s">
        <v>1082</v>
      </c>
      <c r="M430" s="1994" t="s">
        <v>1083</v>
      </c>
      <c r="N430" s="1998" t="s">
        <v>741</v>
      </c>
      <c r="O430" s="1997"/>
      <c r="S430" s="1441" t="n">
        <v>15283200.0000001</v>
      </c>
      <c r="T430" s="1441" t="n">
        <v>15283200.0000001</v>
      </c>
      <c r="U430" s="1441" t="n">
        <f aca="false">S430-T430</f>
        <v>0</v>
      </c>
      <c r="V430" s="2001" t="n">
        <f aca="false">U430/T430*100</f>
        <v>0</v>
      </c>
      <c r="W430" s="1441" t="str">
        <f aca="false">IF(V430&gt;40,"FAULT",IF(V430&lt;-40,"CHECK","OK"))</f>
        <v>OK</v>
      </c>
    </row>
    <row r="431" customFormat="false" ht="15.75" hidden="false" customHeight="false" outlineLevel="0" collapsed="false">
      <c r="A431" s="2002" t="n">
        <v>1</v>
      </c>
      <c r="B431" s="2003" t="n">
        <v>2</v>
      </c>
      <c r="C431" s="2004" t="n">
        <v>4</v>
      </c>
      <c r="D431" s="2004"/>
      <c r="E431" s="3136" t="n">
        <v>5</v>
      </c>
      <c r="F431" s="2002" t="n">
        <v>7</v>
      </c>
      <c r="G431" s="2002" t="n">
        <v>9</v>
      </c>
      <c r="H431" s="2002" t="n">
        <v>9</v>
      </c>
      <c r="I431" s="2002" t="s">
        <v>1084</v>
      </c>
      <c r="J431" s="2002" t="n">
        <v>11</v>
      </c>
      <c r="K431" s="2002" t="s">
        <v>1085</v>
      </c>
      <c r="L431" s="2002" t="s">
        <v>1086</v>
      </c>
      <c r="M431" s="2002" t="n">
        <v>14</v>
      </c>
      <c r="N431" s="2006" t="n">
        <v>15</v>
      </c>
      <c r="O431" s="2002" t="n">
        <v>16</v>
      </c>
    </row>
    <row r="432" customFormat="false" ht="15.75" hidden="false" customHeight="false" outlineLevel="0" collapsed="false">
      <c r="A432" s="2016"/>
      <c r="B432" s="2008" t="s">
        <v>1242</v>
      </c>
      <c r="C432" s="2009"/>
      <c r="D432" s="2009"/>
      <c r="E432" s="3139"/>
      <c r="F432" s="2009"/>
      <c r="G432" s="2009"/>
      <c r="H432" s="2009"/>
      <c r="I432" s="2009"/>
      <c r="J432" s="2009"/>
      <c r="K432" s="2010"/>
      <c r="L432" s="2009"/>
      <c r="M432" s="2013"/>
      <c r="N432" s="2014"/>
      <c r="O432" s="2027"/>
    </row>
    <row r="433" customFormat="false" ht="15.75" hidden="false" customHeight="false" outlineLevel="0" collapsed="false">
      <c r="A433" s="2176" t="n">
        <f aca="false">A270</f>
        <v>13</v>
      </c>
      <c r="B433" s="2177" t="str">
        <f aca="false">B270</f>
        <v>33 kV Kamlapur Circuit-1</v>
      </c>
      <c r="C433" s="2178" t="n">
        <f aca="false">C270</f>
        <v>33</v>
      </c>
      <c r="D433" s="2311" t="str">
        <f aca="false">D270</f>
        <v>Main</v>
      </c>
      <c r="E433" s="3149" t="n">
        <f aca="false">E270</f>
        <v>41812909530</v>
      </c>
      <c r="F433" s="2509" t="n">
        <f aca="false">F270</f>
        <v>1</v>
      </c>
      <c r="G433" s="2182" t="n">
        <f aca="false">G270</f>
        <v>174.02</v>
      </c>
      <c r="H433" s="2182" t="n">
        <f aca="false">H270</f>
        <v>191.2</v>
      </c>
      <c r="I433" s="2182" t="n">
        <f aca="false">I270</f>
        <v>17.18</v>
      </c>
      <c r="J433" s="2178" t="n">
        <f aca="false">J270</f>
        <v>360000</v>
      </c>
      <c r="K433" s="2184" t="n">
        <f aca="false">K270</f>
        <v>0</v>
      </c>
      <c r="L433" s="2186" t="n">
        <f aca="false">L270</f>
        <v>6184799.99999999</v>
      </c>
      <c r="M433" s="2186" t="n">
        <f aca="false">M270</f>
        <v>6176063.8002825</v>
      </c>
      <c r="N433" s="2129"/>
      <c r="O433" s="2187"/>
    </row>
    <row r="434" customFormat="false" ht="15.75" hidden="false" customHeight="false" outlineLevel="0" collapsed="false">
      <c r="A434" s="2176" t="n">
        <f aca="false">A271</f>
        <v>0</v>
      </c>
      <c r="B434" s="2177" t="n">
        <f aca="false">B271</f>
        <v>0</v>
      </c>
      <c r="C434" s="2178" t="n">
        <f aca="false">C271</f>
        <v>33</v>
      </c>
      <c r="D434" s="2312" t="str">
        <f aca="false">D271</f>
        <v>Backup</v>
      </c>
      <c r="E434" s="3149" t="n">
        <f aca="false">E271</f>
        <v>41812909595</v>
      </c>
      <c r="F434" s="2509" t="n">
        <f aca="false">F271</f>
        <v>1</v>
      </c>
      <c r="G434" s="2182" t="n">
        <f aca="false">G271</f>
        <v>174.09</v>
      </c>
      <c r="H434" s="2182" t="n">
        <f aca="false">H271</f>
        <v>191.27</v>
      </c>
      <c r="I434" s="2182" t="n">
        <f aca="false">I271</f>
        <v>17.18</v>
      </c>
      <c r="J434" s="2178" t="n">
        <f aca="false">J271</f>
        <v>360000</v>
      </c>
      <c r="K434" s="2184" t="n">
        <f aca="false">K271</f>
        <v>0</v>
      </c>
      <c r="L434" s="2186" t="n">
        <f aca="false">L271</f>
        <v>6184800</v>
      </c>
      <c r="M434" s="2186" t="n">
        <f aca="false">M271</f>
        <v>6176063.80028251</v>
      </c>
      <c r="N434" s="2129"/>
      <c r="O434" s="2187"/>
    </row>
    <row r="435" customFormat="false" ht="15.75" hidden="false" customHeight="false" outlineLevel="0" collapsed="false">
      <c r="A435" s="2188" t="n">
        <f aca="false">A272</f>
        <v>18</v>
      </c>
      <c r="B435" s="2177" t="str">
        <f aca="false">B272</f>
        <v>33 kV Kamlapur- 2  Feeder</v>
      </c>
      <c r="C435" s="2178" t="n">
        <f aca="false">C272</f>
        <v>33</v>
      </c>
      <c r="D435" s="2313" t="str">
        <f aca="false">D272</f>
        <v>Main</v>
      </c>
      <c r="E435" s="3149" t="n">
        <f aca="false">E272</f>
        <v>41812909552</v>
      </c>
      <c r="F435" s="2509" t="n">
        <f aca="false">F272</f>
        <v>1</v>
      </c>
      <c r="G435" s="2182" t="n">
        <f aca="false">G272</f>
        <v>57.18</v>
      </c>
      <c r="H435" s="2182" t="n">
        <f aca="false">H272</f>
        <v>66.37</v>
      </c>
      <c r="I435" s="2182" t="n">
        <f aca="false">I272</f>
        <v>9.19000000000001</v>
      </c>
      <c r="J435" s="2178" t="n">
        <f aca="false">J272</f>
        <v>360000</v>
      </c>
      <c r="K435" s="2184" t="n">
        <f aca="false">K272</f>
        <v>0</v>
      </c>
      <c r="L435" s="2186" t="n">
        <f aca="false">L272</f>
        <v>3308400</v>
      </c>
      <c r="M435" s="2186" t="n">
        <f aca="false">M272</f>
        <v>3303726.79421399</v>
      </c>
      <c r="N435" s="2129"/>
      <c r="O435" s="2027"/>
    </row>
    <row r="436" customFormat="false" ht="15.75" hidden="false" customHeight="false" outlineLevel="0" collapsed="false">
      <c r="A436" s="2188" t="n">
        <f aca="false">A273</f>
        <v>0</v>
      </c>
      <c r="B436" s="2198" t="n">
        <f aca="false">B273</f>
        <v>0</v>
      </c>
      <c r="C436" s="2199" t="n">
        <f aca="false">C273</f>
        <v>33</v>
      </c>
      <c r="D436" s="2609" t="str">
        <f aca="false">D273</f>
        <v>Backup</v>
      </c>
      <c r="E436" s="3153" t="n">
        <f aca="false">E273</f>
        <v>41621865733</v>
      </c>
      <c r="F436" s="3111" t="n">
        <f aca="false">F273</f>
        <v>1</v>
      </c>
      <c r="G436" s="2203" t="n">
        <f aca="false">G273</f>
        <v>57.19</v>
      </c>
      <c r="H436" s="2203" t="n">
        <f aca="false">H273</f>
        <v>66.38</v>
      </c>
      <c r="I436" s="2203" t="n">
        <f aca="false">I273</f>
        <v>9.19</v>
      </c>
      <c r="J436" s="2178" t="n">
        <f aca="false">J273</f>
        <v>360000</v>
      </c>
      <c r="K436" s="2184" t="n">
        <f aca="false">K273</f>
        <v>0</v>
      </c>
      <c r="L436" s="2186" t="n">
        <f aca="false">L273</f>
        <v>3308400</v>
      </c>
      <c r="M436" s="2186" t="n">
        <f aca="false">M273</f>
        <v>3303726.79421398</v>
      </c>
      <c r="N436" s="2654"/>
      <c r="O436" s="2027"/>
    </row>
    <row r="437" customFormat="false" ht="15.75" hidden="false" customHeight="false" outlineLevel="0" collapsed="false">
      <c r="A437" s="2016"/>
      <c r="B437" s="2189"/>
      <c r="C437" s="2190"/>
      <c r="D437" s="2191"/>
      <c r="E437" s="3150"/>
      <c r="F437" s="2511"/>
      <c r="G437" s="2193"/>
      <c r="H437" s="2193"/>
      <c r="I437" s="2193"/>
      <c r="J437" s="2142" t="s">
        <v>475</v>
      </c>
      <c r="K437" s="2262" t="n">
        <f aca="false">SUM(K433:K435)</f>
        <v>0</v>
      </c>
      <c r="L437" s="2130" t="n">
        <f aca="false">SUM(L434:L435)</f>
        <v>9493200</v>
      </c>
      <c r="M437" s="2130" t="n">
        <f aca="false">SUM(M434:M435)</f>
        <v>9479790.5944965</v>
      </c>
      <c r="N437" s="2194"/>
      <c r="O437" s="2027"/>
    </row>
    <row r="438" customFormat="false" ht="15.75" hidden="false" customHeight="false" outlineLevel="0" collapsed="false">
      <c r="A438" s="2027"/>
      <c r="B438" s="2008" t="s">
        <v>3990</v>
      </c>
      <c r="C438" s="2009"/>
      <c r="D438" s="2009"/>
      <c r="E438" s="3139"/>
      <c r="F438" s="2009"/>
      <c r="G438" s="2009"/>
      <c r="H438" s="2009"/>
      <c r="I438" s="2009"/>
      <c r="J438" s="2195"/>
      <c r="K438" s="2196"/>
      <c r="L438" s="2197"/>
      <c r="M438" s="2197"/>
      <c r="N438" s="2014"/>
      <c r="O438" s="2151"/>
    </row>
    <row r="439" customFormat="false" ht="15.75" hidden="false" customHeight="false" outlineLevel="0" collapsed="false">
      <c r="A439" s="2027" t="n">
        <v>2</v>
      </c>
      <c r="B439" s="2017" t="s">
        <v>4100</v>
      </c>
      <c r="C439" s="2018" t="n">
        <v>33</v>
      </c>
      <c r="D439" s="2381" t="s">
        <v>76</v>
      </c>
      <c r="E439" s="1070" t="n">
        <v>101</v>
      </c>
      <c r="F439" s="2071" t="n">
        <v>1</v>
      </c>
      <c r="G439" s="2212" t="n">
        <v>231.8</v>
      </c>
      <c r="H439" s="2212" t="n">
        <v>254.6</v>
      </c>
      <c r="I439" s="2053" t="n">
        <f aca="false">H439-G439</f>
        <v>22.8</v>
      </c>
      <c r="J439" s="2027" t="n">
        <v>270000</v>
      </c>
      <c r="K439" s="2024" t="n">
        <f aca="false">J439*F439*I439</f>
        <v>6156000</v>
      </c>
      <c r="L439" s="2128"/>
      <c r="M439" s="2128"/>
      <c r="N439" s="2129"/>
      <c r="O439" s="2151"/>
    </row>
    <row r="440" customFormat="false" ht="15.75" hidden="false" customHeight="false" outlineLevel="0" collapsed="false">
      <c r="A440" s="2027" t="n">
        <v>3</v>
      </c>
      <c r="B440" s="2017" t="s">
        <v>4148</v>
      </c>
      <c r="C440" s="2018" t="n">
        <v>33</v>
      </c>
      <c r="D440" s="2382" t="s">
        <v>76</v>
      </c>
      <c r="E440" s="1070" t="n">
        <v>102</v>
      </c>
      <c r="F440" s="2071" t="n">
        <v>1</v>
      </c>
      <c r="G440" s="2212" t="n">
        <v>0</v>
      </c>
      <c r="H440" s="2212" t="n">
        <v>0</v>
      </c>
      <c r="I440" s="2053" t="n">
        <f aca="false">H440-G440</f>
        <v>0</v>
      </c>
      <c r="J440" s="2027" t="n">
        <v>270000</v>
      </c>
      <c r="K440" s="2024" t="n">
        <f aca="false">J440*F440*I440</f>
        <v>0</v>
      </c>
      <c r="L440" s="2128"/>
      <c r="M440" s="2128"/>
      <c r="N440" s="2129"/>
      <c r="O440" s="2151"/>
    </row>
    <row r="441" customFormat="false" ht="15.75" hidden="false" customHeight="false" outlineLevel="0" collapsed="false">
      <c r="A441" s="2027" t="n">
        <v>6</v>
      </c>
      <c r="B441" s="2017" t="s">
        <v>4101</v>
      </c>
      <c r="C441" s="2018" t="n">
        <v>33</v>
      </c>
      <c r="D441" s="2383" t="s">
        <v>76</v>
      </c>
      <c r="E441" s="1070" t="n">
        <v>113</v>
      </c>
      <c r="F441" s="2071" t="n">
        <v>1</v>
      </c>
      <c r="G441" s="2212" t="n">
        <v>76.2</v>
      </c>
      <c r="H441" s="2212" t="n">
        <v>88.4</v>
      </c>
      <c r="I441" s="2053" t="n">
        <f aca="false">H441-G441</f>
        <v>12.2</v>
      </c>
      <c r="J441" s="2027" t="n">
        <v>270000</v>
      </c>
      <c r="K441" s="2024" t="n">
        <f aca="false">J441*F441*I441</f>
        <v>3294000</v>
      </c>
      <c r="L441" s="2128"/>
      <c r="M441" s="2128"/>
      <c r="N441" s="2129"/>
      <c r="O441" s="2151"/>
    </row>
    <row r="442" customFormat="false" ht="15.75" hidden="false" customHeight="false" outlineLevel="0" collapsed="false">
      <c r="A442" s="2027"/>
      <c r="B442" s="2189"/>
      <c r="C442" s="2190"/>
      <c r="D442" s="2191"/>
      <c r="E442" s="3150"/>
      <c r="F442" s="2511"/>
      <c r="G442" s="2193"/>
      <c r="H442" s="2193" t="n">
        <v>0</v>
      </c>
      <c r="I442" s="2204"/>
      <c r="J442" s="2142" t="s">
        <v>475</v>
      </c>
      <c r="K442" s="2262" t="n">
        <f aca="false">SUM(K439:K441)</f>
        <v>9450000</v>
      </c>
      <c r="L442" s="2130" t="n">
        <f aca="false">SUM(L439:L441)</f>
        <v>0</v>
      </c>
      <c r="M442" s="2130" t="n">
        <f aca="false">SUM(M439:M441)</f>
        <v>0</v>
      </c>
      <c r="N442" s="2205"/>
      <c r="O442" s="2151"/>
    </row>
    <row r="443" customFormat="false" ht="15.75" hidden="false" customHeight="false" outlineLevel="0" collapsed="false">
      <c r="A443" s="2027"/>
      <c r="B443" s="2058" t="s">
        <v>3995</v>
      </c>
      <c r="C443" s="2059"/>
      <c r="D443" s="2059"/>
      <c r="E443" s="3140"/>
      <c r="F443" s="2059"/>
      <c r="G443" s="2059"/>
      <c r="H443" s="2059" t="n">
        <v>0</v>
      </c>
      <c r="I443" s="2059"/>
      <c r="J443" s="2059"/>
      <c r="K443" s="2060"/>
      <c r="L443" s="2059"/>
      <c r="M443" s="2063"/>
      <c r="N443" s="2064"/>
      <c r="O443" s="2015"/>
    </row>
    <row r="444" customFormat="false" ht="15.75" hidden="false" customHeight="false" outlineLevel="0" collapsed="false">
      <c r="A444" s="2027"/>
      <c r="B444" s="2017"/>
      <c r="C444" s="2018"/>
      <c r="D444" s="2441"/>
      <c r="E444" s="3138"/>
      <c r="F444" s="2071"/>
      <c r="G444" s="2022"/>
      <c r="H444" s="2022" t="n">
        <v>0</v>
      </c>
      <c r="I444" s="2022"/>
      <c r="J444" s="2027"/>
      <c r="K444" s="2024"/>
      <c r="L444" s="2029"/>
      <c r="M444" s="2025"/>
      <c r="N444" s="2026"/>
      <c r="O444" s="2027"/>
    </row>
    <row r="445" customFormat="false" ht="15.75" hidden="false" customHeight="false" outlineLevel="0" collapsed="false">
      <c r="A445" s="2027"/>
      <c r="B445" s="2017"/>
      <c r="C445" s="2018"/>
      <c r="D445" s="2443"/>
      <c r="E445" s="3138"/>
      <c r="F445" s="2071"/>
      <c r="G445" s="2022"/>
      <c r="H445" s="2022" t="n">
        <v>0</v>
      </c>
      <c r="I445" s="2022"/>
      <c r="J445" s="2027"/>
      <c r="K445" s="2024"/>
      <c r="L445" s="2029"/>
      <c r="M445" s="2025"/>
      <c r="N445" s="2026"/>
      <c r="O445" s="2027"/>
    </row>
    <row r="446" customFormat="false" ht="15.75" hidden="false" customHeight="false" outlineLevel="0" collapsed="false">
      <c r="A446" s="2027"/>
      <c r="B446" s="2037"/>
      <c r="C446" s="2038"/>
      <c r="D446" s="2038"/>
      <c r="E446" s="2728"/>
      <c r="F446" s="2041"/>
      <c r="G446" s="2041"/>
      <c r="H446" s="2041" t="n">
        <v>0</v>
      </c>
      <c r="I446" s="2041"/>
      <c r="J446" s="2037" t="s">
        <v>1110</v>
      </c>
      <c r="K446" s="2130" t="n">
        <f aca="false">SUM(K444:K445)</f>
        <v>0</v>
      </c>
      <c r="L446" s="2076" t="n">
        <f aca="false">SUM(L444:L445)</f>
        <v>0</v>
      </c>
      <c r="M446" s="2055"/>
      <c r="N446" s="2057"/>
      <c r="O446" s="2027"/>
    </row>
    <row r="447" customFormat="false" ht="15.75" hidden="false" customHeight="false" outlineLevel="0" collapsed="false">
      <c r="A447" s="2027"/>
      <c r="B447" s="2189"/>
      <c r="C447" s="2190"/>
      <c r="D447" s="2191"/>
      <c r="E447" s="3150"/>
      <c r="F447" s="2511"/>
      <c r="G447" s="2193"/>
      <c r="H447" s="2193" t="n">
        <v>0</v>
      </c>
      <c r="I447" s="2204"/>
      <c r="J447" s="2142"/>
      <c r="K447" s="2207"/>
      <c r="L447" s="2130"/>
      <c r="M447" s="2130"/>
      <c r="N447" s="2205"/>
      <c r="O447" s="2151"/>
    </row>
    <row r="448" customFormat="false" ht="15.75" hidden="false" customHeight="false" outlineLevel="0" collapsed="false">
      <c r="A448" s="2132"/>
      <c r="B448" s="2058" t="s">
        <v>3998</v>
      </c>
      <c r="C448" s="2059"/>
      <c r="D448" s="2059"/>
      <c r="E448" s="3140"/>
      <c r="F448" s="2059"/>
      <c r="G448" s="2059"/>
      <c r="H448" s="2059" t="n">
        <v>0</v>
      </c>
      <c r="I448" s="2059"/>
      <c r="J448" s="2208"/>
      <c r="K448" s="2209"/>
      <c r="L448" s="2210"/>
      <c r="M448" s="2210"/>
      <c r="N448" s="2064"/>
      <c r="O448" s="2151"/>
    </row>
    <row r="449" customFormat="false" ht="15.75" hidden="false" customHeight="true" outlineLevel="0" collapsed="false">
      <c r="A449" s="2027" t="n">
        <v>1</v>
      </c>
      <c r="B449" s="2017" t="s">
        <v>4103</v>
      </c>
      <c r="C449" s="2018" t="n">
        <v>33</v>
      </c>
      <c r="D449" s="2070" t="s">
        <v>67</v>
      </c>
      <c r="E449" s="1070" t="n">
        <v>103</v>
      </c>
      <c r="F449" s="2071" t="n">
        <v>1</v>
      </c>
      <c r="G449" s="2212" t="n">
        <v>253.6</v>
      </c>
      <c r="H449" s="2212" t="n">
        <v>279.3</v>
      </c>
      <c r="I449" s="2212" t="n">
        <f aca="false">H449-G449</f>
        <v>25.7</v>
      </c>
      <c r="J449" s="2213" t="n">
        <v>240000</v>
      </c>
      <c r="K449" s="2214"/>
      <c r="L449" s="2128" t="n">
        <f aca="false">J449*F449*I449</f>
        <v>6168000</v>
      </c>
      <c r="M449" s="2128"/>
      <c r="N449" s="2131"/>
      <c r="O449" s="2151" t="e">
        <f aca="false">(K456-L484)/K456*100</f>
        <v>#VALUE!</v>
      </c>
    </row>
    <row r="450" customFormat="false" ht="15.75" hidden="false" customHeight="false" outlineLevel="0" collapsed="false">
      <c r="A450" s="2027" t="n">
        <v>4</v>
      </c>
      <c r="B450" s="2017" t="s">
        <v>4149</v>
      </c>
      <c r="C450" s="2018" t="n">
        <v>33</v>
      </c>
      <c r="D450" s="2070"/>
      <c r="E450" s="1070" t="n">
        <v>104</v>
      </c>
      <c r="F450" s="2071" t="n">
        <v>1</v>
      </c>
      <c r="G450" s="2212" t="n">
        <v>92.7</v>
      </c>
      <c r="H450" s="2212" t="n">
        <v>106.5</v>
      </c>
      <c r="I450" s="2212" t="n">
        <f aca="false">H450-G450</f>
        <v>13.8</v>
      </c>
      <c r="J450" s="2213" t="n">
        <v>240000</v>
      </c>
      <c r="K450" s="2214"/>
      <c r="L450" s="2128" t="n">
        <f aca="false">J450*F450*I450</f>
        <v>3312000</v>
      </c>
      <c r="M450" s="2128"/>
      <c r="N450" s="2131"/>
      <c r="O450" s="2151" t="e">
        <f aca="false">(K453-K481)/K453*100</f>
        <v>#VALUE!</v>
      </c>
    </row>
    <row r="451" customFormat="false" ht="15.75" hidden="false" customHeight="false" outlineLevel="0" collapsed="false">
      <c r="A451" s="2132"/>
      <c r="B451" s="2142"/>
      <c r="C451" s="2143"/>
      <c r="D451" s="2143"/>
      <c r="E451" s="2932"/>
      <c r="F451" s="2145"/>
      <c r="G451" s="2145"/>
      <c r="H451" s="2145"/>
      <c r="I451" s="2145"/>
      <c r="J451" s="2142" t="s">
        <v>475</v>
      </c>
      <c r="K451" s="2121"/>
      <c r="L451" s="2130" t="n">
        <f aca="false">SUM(L449:L450)</f>
        <v>9480000</v>
      </c>
      <c r="M451" s="2130" t="n">
        <f aca="false">SUM(M449:M450)</f>
        <v>0</v>
      </c>
      <c r="N451" s="2216" t="n">
        <f aca="false">(M451-L451)/L451*100</f>
        <v>-100</v>
      </c>
      <c r="O451" s="2151"/>
    </row>
    <row r="452" customFormat="false" ht="16.5" hidden="false" customHeight="false" outlineLevel="0" collapsed="false">
      <c r="A452" s="2080"/>
      <c r="B452" s="2217"/>
      <c r="C452" s="2218"/>
      <c r="D452" s="2218"/>
      <c r="E452" s="2933"/>
      <c r="F452" s="2220"/>
      <c r="G452" s="2220"/>
      <c r="H452" s="2220"/>
      <c r="I452" s="2220"/>
      <c r="J452" s="2217"/>
      <c r="K452" s="2221"/>
      <c r="L452" s="2222"/>
      <c r="M452" s="2222"/>
      <c r="N452" s="2194"/>
      <c r="O452" s="2223"/>
    </row>
    <row r="453" customFormat="false" ht="15.75" hidden="false" customHeight="false" outlineLevel="0" collapsed="false">
      <c r="A453" s="2080"/>
      <c r="B453" s="2081" t="s">
        <v>3364</v>
      </c>
      <c r="C453" s="2081"/>
      <c r="D453" s="2082" t="s">
        <v>212</v>
      </c>
      <c r="F453" s="2083" t="s">
        <v>1434</v>
      </c>
      <c r="G453" s="2083"/>
      <c r="H453" s="2083"/>
      <c r="I453" s="2082" t="s">
        <v>212</v>
      </c>
      <c r="J453" s="2077"/>
      <c r="K453" s="2084" t="s">
        <v>1260</v>
      </c>
      <c r="L453" s="2084"/>
      <c r="M453" s="2085" t="s">
        <v>212</v>
      </c>
      <c r="N453" s="2194"/>
      <c r="O453" s="2223"/>
    </row>
    <row r="454" customFormat="false" ht="15.75" hidden="false" customHeight="false" outlineLevel="0" collapsed="false">
      <c r="A454" s="2080"/>
      <c r="B454" s="2086" t="str">
        <f aca="false">B432</f>
        <v>MOGBAZAR 33 KV SIDE</v>
      </c>
      <c r="C454" s="2086"/>
      <c r="D454" s="2089" t="n">
        <f aca="false">M437</f>
        <v>9479790.5944965</v>
      </c>
      <c r="F454" s="2088" t="s">
        <v>1124</v>
      </c>
      <c r="G454" s="2088"/>
      <c r="H454" s="2088"/>
      <c r="I454" s="2224" t="n">
        <f aca="false">L446</f>
        <v>0</v>
      </c>
      <c r="J454" s="2077"/>
      <c r="K454" s="2225" t="str">
        <f aca="false">F455</f>
        <v>33 KV NET IMPORT</v>
      </c>
      <c r="L454" s="2225"/>
      <c r="M454" s="2091" t="n">
        <f aca="false">I455</f>
        <v>9479790.5944965</v>
      </c>
      <c r="N454" s="2194"/>
      <c r="O454" s="2223"/>
    </row>
    <row r="455" customFormat="false" ht="15.75" hidden="false" customHeight="false" outlineLevel="0" collapsed="false">
      <c r="A455" s="2080"/>
      <c r="B455" s="2086"/>
      <c r="C455" s="2086"/>
      <c r="D455" s="2226"/>
      <c r="F455" s="2088" t="s">
        <v>1434</v>
      </c>
      <c r="G455" s="2088"/>
      <c r="H455" s="2088"/>
      <c r="I455" s="2224" t="n">
        <f aca="false">D458-I454</f>
        <v>9479790.5944965</v>
      </c>
      <c r="J455" s="2077"/>
      <c r="K455" s="2227" t="s">
        <v>1261</v>
      </c>
      <c r="L455" s="2227"/>
      <c r="M455" s="2224" t="n">
        <f aca="false">L451</f>
        <v>9480000</v>
      </c>
      <c r="N455" s="2194"/>
      <c r="O455" s="2223"/>
    </row>
    <row r="456" customFormat="false" ht="15.75" hidden="false" customHeight="false" outlineLevel="0" collapsed="false">
      <c r="A456" s="2080"/>
      <c r="B456" s="2086"/>
      <c r="C456" s="2086"/>
      <c r="D456" s="2092"/>
      <c r="J456" s="2077"/>
      <c r="K456" s="2088" t="s">
        <v>1262</v>
      </c>
      <c r="L456" s="2088"/>
      <c r="M456" s="2224" t="n">
        <f aca="false">M454-M455</f>
        <v>-209.405503502116</v>
      </c>
      <c r="N456" s="2194"/>
      <c r="O456" s="2223"/>
    </row>
    <row r="457" customFormat="false" ht="16.5" hidden="false" customHeight="false" outlineLevel="0" collapsed="false">
      <c r="A457" s="2080"/>
      <c r="B457" s="2086"/>
      <c r="C457" s="2086"/>
      <c r="D457" s="2095"/>
      <c r="J457" s="2077"/>
      <c r="K457" s="2228" t="s">
        <v>1131</v>
      </c>
      <c r="L457" s="2228"/>
      <c r="M457" s="2097" t="n">
        <f aca="false">M456/M454</f>
        <v>-2.20896760761452E-005</v>
      </c>
      <c r="N457" s="2194"/>
      <c r="O457" s="2223"/>
    </row>
    <row r="458" customFormat="false" ht="16.5" hidden="false" customHeight="false" outlineLevel="0" collapsed="false">
      <c r="A458" s="2080"/>
      <c r="B458" s="2229" t="s">
        <v>1263</v>
      </c>
      <c r="C458" s="2229"/>
      <c r="D458" s="2230" t="n">
        <f aca="false">SUM(D454:D456)</f>
        <v>9479790.5944965</v>
      </c>
      <c r="F458" s="2077"/>
      <c r="G458" s="2077"/>
      <c r="H458" s="2077"/>
      <c r="I458" s="2077"/>
      <c r="J458" s="2077"/>
      <c r="K458" s="2080"/>
      <c r="L458" s="2077"/>
      <c r="M458" s="2077"/>
      <c r="N458" s="2194"/>
      <c r="O458" s="2223"/>
    </row>
    <row r="459" customFormat="false" ht="15.75" hidden="false" customHeight="false" outlineLevel="0" collapsed="false">
      <c r="A459" s="2080"/>
      <c r="B459" s="2217"/>
      <c r="C459" s="2218"/>
      <c r="D459" s="2218"/>
      <c r="E459" s="2933"/>
      <c r="F459" s="2220"/>
      <c r="G459" s="2220"/>
      <c r="H459" s="2220"/>
      <c r="I459" s="2220"/>
      <c r="J459" s="2217"/>
      <c r="K459" s="2221"/>
      <c r="L459" s="2222"/>
      <c r="M459" s="2222"/>
      <c r="N459" s="2194"/>
      <c r="O459" s="2223"/>
    </row>
    <row r="460" customFormat="false" ht="15" hidden="false" customHeight="false" outlineLevel="0" collapsed="false">
      <c r="A460" s="2077"/>
      <c r="B460" s="2051"/>
      <c r="C460" s="2077"/>
      <c r="D460" s="2516"/>
      <c r="E460" s="3151"/>
      <c r="F460" s="2077"/>
      <c r="G460" s="2077"/>
      <c r="H460" s="2077"/>
      <c r="I460" s="2077"/>
      <c r="J460" s="2077"/>
      <c r="K460" s="2080"/>
      <c r="L460" s="2077"/>
      <c r="M460" s="2077"/>
      <c r="N460" s="2077"/>
      <c r="O460" s="2077"/>
    </row>
    <row r="461" customFormat="false" ht="15" hidden="false" customHeight="false" outlineLevel="0" collapsed="false">
      <c r="A461" s="2077"/>
      <c r="B461" s="2051"/>
      <c r="C461" s="2077"/>
      <c r="D461" s="2516"/>
      <c r="E461" s="3151"/>
      <c r="F461" s="2077"/>
      <c r="G461" s="2077"/>
      <c r="H461" s="2077"/>
      <c r="I461" s="2077"/>
      <c r="J461" s="2077"/>
      <c r="K461" s="2080"/>
      <c r="L461" s="2077"/>
      <c r="M461" s="2077"/>
      <c r="N461" s="2077"/>
      <c r="O461" s="2077"/>
    </row>
    <row r="462" customFormat="false" ht="45" hidden="false" customHeight="false" outlineLevel="0" collapsed="false">
      <c r="A462" s="2270" t="s">
        <v>4150</v>
      </c>
      <c r="B462" s="2270"/>
      <c r="C462" s="2270"/>
      <c r="D462" s="2270"/>
      <c r="E462" s="2270"/>
      <c r="F462" s="2270"/>
      <c r="G462" s="2270"/>
      <c r="H462" s="2270"/>
      <c r="I462" s="2270"/>
      <c r="J462" s="2270"/>
      <c r="K462" s="2270"/>
      <c r="L462" s="2270"/>
      <c r="M462" s="2270"/>
      <c r="N462" s="2270"/>
      <c r="O462" s="1989" t="str">
        <f aca="false">$O$6</f>
        <v>Month June-2023</v>
      </c>
      <c r="R462" s="1990" t="s">
        <v>1069</v>
      </c>
      <c r="S462" s="1991" t="str">
        <f aca="false">O462</f>
        <v>Month June-2023</v>
      </c>
      <c r="T462" s="1990" t="s">
        <v>1070</v>
      </c>
      <c r="U462" s="1990" t="s">
        <v>1071</v>
      </c>
      <c r="V462" s="1990" t="s">
        <v>2997</v>
      </c>
      <c r="W462" s="1990" t="s">
        <v>1073</v>
      </c>
    </row>
    <row r="463" customFormat="false" ht="15.75" hidden="false" customHeight="true" outlineLevel="0" collapsed="false">
      <c r="A463" s="1992" t="s">
        <v>794</v>
      </c>
      <c r="B463" s="1993" t="s">
        <v>1074</v>
      </c>
      <c r="C463" s="1994" t="s">
        <v>1075</v>
      </c>
      <c r="D463" s="1994"/>
      <c r="E463" s="1994"/>
      <c r="F463" s="1996" t="s">
        <v>45</v>
      </c>
      <c r="G463" s="1996" t="s">
        <v>1076</v>
      </c>
      <c r="H463" s="1996"/>
      <c r="I463" s="1996"/>
      <c r="J463" s="1996" t="s">
        <v>29</v>
      </c>
      <c r="K463" s="1996" t="s">
        <v>1077</v>
      </c>
      <c r="L463" s="1996"/>
      <c r="M463" s="1994" t="s">
        <v>1134</v>
      </c>
      <c r="N463" s="1993"/>
      <c r="O463" s="1997" t="s">
        <v>479</v>
      </c>
    </row>
    <row r="464" customFormat="false" ht="15.75" hidden="false" customHeight="false" outlineLevel="0" collapsed="false">
      <c r="A464" s="1992"/>
      <c r="B464" s="1993"/>
      <c r="C464" s="1998" t="s">
        <v>1079</v>
      </c>
      <c r="D464" s="1998"/>
      <c r="E464" s="3135" t="s">
        <v>1080</v>
      </c>
      <c r="F464" s="1996"/>
      <c r="G464" s="2249" t="n">
        <f aca="false">'NORTH-1'!$H$8</f>
        <v>44929</v>
      </c>
      <c r="H464" s="2249" t="n">
        <f aca="false">'NORTH-1'!$H$8</f>
        <v>44929</v>
      </c>
      <c r="I464" s="2000" t="s">
        <v>47</v>
      </c>
      <c r="J464" s="1996"/>
      <c r="K464" s="2000" t="s">
        <v>1081</v>
      </c>
      <c r="L464" s="2000" t="s">
        <v>1082</v>
      </c>
      <c r="M464" s="1994" t="s">
        <v>1083</v>
      </c>
      <c r="N464" s="1998" t="s">
        <v>741</v>
      </c>
      <c r="O464" s="1997"/>
      <c r="S464" s="1441" t="n">
        <v>15283200.0000001</v>
      </c>
      <c r="T464" s="1441" t="n">
        <v>15283200.0000001</v>
      </c>
      <c r="U464" s="1441" t="n">
        <f aca="false">S464-T464</f>
        <v>0</v>
      </c>
      <c r="V464" s="2001" t="n">
        <f aca="false">U464/T464*100</f>
        <v>0</v>
      </c>
      <c r="W464" s="1441" t="str">
        <f aca="false">IF(V464&gt;40,"FAULT",IF(V464&lt;-40,"CHECK","OK"))</f>
        <v>OK</v>
      </c>
    </row>
    <row r="465" customFormat="false" ht="15.75" hidden="false" customHeight="false" outlineLevel="0" collapsed="false">
      <c r="A465" s="2002" t="n">
        <v>1</v>
      </c>
      <c r="B465" s="2003" t="n">
        <v>2</v>
      </c>
      <c r="C465" s="2004" t="n">
        <v>4</v>
      </c>
      <c r="D465" s="2004"/>
      <c r="E465" s="3136" t="n">
        <v>5</v>
      </c>
      <c r="F465" s="2002" t="n">
        <v>7</v>
      </c>
      <c r="G465" s="2002" t="n">
        <v>9</v>
      </c>
      <c r="H465" s="2002" t="n">
        <v>9</v>
      </c>
      <c r="I465" s="2002" t="s">
        <v>1084</v>
      </c>
      <c r="J465" s="2002" t="n">
        <v>11</v>
      </c>
      <c r="K465" s="2002" t="s">
        <v>1085</v>
      </c>
      <c r="L465" s="2002" t="s">
        <v>1086</v>
      </c>
      <c r="M465" s="2002" t="n">
        <v>14</v>
      </c>
      <c r="N465" s="2006" t="n">
        <v>15</v>
      </c>
      <c r="O465" s="2002" t="n">
        <v>16</v>
      </c>
    </row>
    <row r="466" customFormat="false" ht="15.75" hidden="false" customHeight="false" outlineLevel="0" collapsed="false">
      <c r="A466" s="2016"/>
      <c r="B466" s="2008" t="s">
        <v>4151</v>
      </c>
      <c r="C466" s="2009"/>
      <c r="D466" s="2009"/>
      <c r="E466" s="3139"/>
      <c r="F466" s="2009"/>
      <c r="G466" s="2009"/>
      <c r="H466" s="2009"/>
      <c r="I466" s="2009"/>
      <c r="J466" s="2009"/>
      <c r="K466" s="2010"/>
      <c r="L466" s="2009"/>
      <c r="M466" s="2013"/>
      <c r="N466" s="2014"/>
      <c r="O466" s="2027"/>
    </row>
    <row r="467" customFormat="false" ht="15.75" hidden="false" customHeight="false" outlineLevel="0" collapsed="false">
      <c r="A467" s="2016" t="n">
        <v>6</v>
      </c>
      <c r="B467" s="2017" t="s">
        <v>4152</v>
      </c>
      <c r="C467" s="2018" t="n">
        <v>11</v>
      </c>
      <c r="D467" s="2381" t="s">
        <v>76</v>
      </c>
      <c r="E467" s="1070" t="n">
        <v>42</v>
      </c>
      <c r="F467" s="2071" t="n">
        <v>1</v>
      </c>
      <c r="G467" s="2212" t="n">
        <v>301.8</v>
      </c>
      <c r="H467" s="2212" t="n">
        <v>332.5</v>
      </c>
      <c r="I467" s="2212" t="n">
        <f aca="false">H467-G467</f>
        <v>30.7</v>
      </c>
      <c r="J467" s="2027" t="n">
        <v>200000</v>
      </c>
      <c r="K467" s="2024" t="n">
        <f aca="false">J467*F467*I467</f>
        <v>6140000</v>
      </c>
      <c r="L467" s="2128"/>
      <c r="M467" s="2128" t="n">
        <f aca="false">K467*$I$455/$K$469</f>
        <v>6165880.74684412</v>
      </c>
      <c r="N467" s="2129"/>
      <c r="O467" s="2027" t="n">
        <f aca="false">SUM(L462:L470)</f>
        <v>0</v>
      </c>
    </row>
    <row r="468" customFormat="false" ht="15.75" hidden="false" customHeight="false" outlineLevel="0" collapsed="false">
      <c r="A468" s="2016" t="n">
        <v>10</v>
      </c>
      <c r="B468" s="2017" t="s">
        <v>4153</v>
      </c>
      <c r="C468" s="2018" t="n">
        <v>11</v>
      </c>
      <c r="D468" s="2383" t="s">
        <v>76</v>
      </c>
      <c r="E468" s="1070" t="n">
        <v>64</v>
      </c>
      <c r="F468" s="2071" t="n">
        <v>1</v>
      </c>
      <c r="G468" s="2212" t="n">
        <v>109.2</v>
      </c>
      <c r="H468" s="2212" t="n">
        <v>125.7</v>
      </c>
      <c r="I468" s="2212" t="n">
        <f aca="false">H468-G468</f>
        <v>16.5</v>
      </c>
      <c r="J468" s="2027" t="n">
        <v>200000</v>
      </c>
      <c r="K468" s="2024" t="n">
        <f aca="false">J468*F468*I468</f>
        <v>3300000</v>
      </c>
      <c r="L468" s="2128"/>
      <c r="M468" s="2128" t="n">
        <f aca="false">K468*$I$455/$K$469</f>
        <v>3313909.84765238</v>
      </c>
      <c r="N468" s="2129"/>
      <c r="O468" s="2027" t="n">
        <f aca="false">SUM(L469:L483)</f>
        <v>8704000</v>
      </c>
    </row>
    <row r="469" customFormat="false" ht="15.75" hidden="false" customHeight="false" outlineLevel="0" collapsed="false">
      <c r="A469" s="2016"/>
      <c r="B469" s="2189"/>
      <c r="C469" s="2190"/>
      <c r="D469" s="2191"/>
      <c r="E469" s="3150"/>
      <c r="F469" s="2511"/>
      <c r="G469" s="2193"/>
      <c r="H469" s="2193" t="n">
        <v>0</v>
      </c>
      <c r="I469" s="2193"/>
      <c r="J469" s="2234" t="s">
        <v>475</v>
      </c>
      <c r="K469" s="2130" t="n">
        <f aca="false">SUM(K467:K468)</f>
        <v>9440000</v>
      </c>
      <c r="L469" s="2235"/>
      <c r="M469" s="2130" t="n">
        <f aca="false">SUM(M467:M468)</f>
        <v>9479790.5944965</v>
      </c>
      <c r="N469" s="2205"/>
      <c r="O469" s="2027"/>
    </row>
    <row r="470" customFormat="false" ht="15.75" hidden="false" customHeight="false" outlineLevel="0" collapsed="false">
      <c r="A470" s="2016"/>
      <c r="B470" s="2058" t="s">
        <v>4151</v>
      </c>
      <c r="C470" s="2059"/>
      <c r="D470" s="2059"/>
      <c r="E470" s="3140"/>
      <c r="F470" s="2059"/>
      <c r="G470" s="2059"/>
      <c r="H470" s="2059" t="n">
        <v>0</v>
      </c>
      <c r="I470" s="2059"/>
      <c r="J470" s="2208"/>
      <c r="K470" s="2209"/>
      <c r="L470" s="2210"/>
      <c r="M470" s="2210"/>
      <c r="N470" s="2064"/>
      <c r="O470" s="2027"/>
    </row>
    <row r="471" customFormat="false" ht="15.75" hidden="false" customHeight="true" outlineLevel="0" collapsed="false">
      <c r="A471" s="2016" t="n">
        <v>1</v>
      </c>
      <c r="B471" s="2017" t="s">
        <v>4154</v>
      </c>
      <c r="C471" s="2152" t="n">
        <v>11</v>
      </c>
      <c r="D471" s="2579" t="s">
        <v>1395</v>
      </c>
      <c r="E471" s="1070" t="n">
        <v>112</v>
      </c>
      <c r="F471" s="2476" t="n">
        <v>1</v>
      </c>
      <c r="G471" s="2120" t="n">
        <v>315.7</v>
      </c>
      <c r="H471" s="2120" t="n">
        <v>349.8</v>
      </c>
      <c r="I471" s="2053" t="n">
        <f aca="false">H471-G471</f>
        <v>34.1</v>
      </c>
      <c r="J471" s="2027" t="n">
        <v>40000</v>
      </c>
      <c r="K471" s="2135"/>
      <c r="L471" s="2128" t="n">
        <f aca="false">J471*F471*I471</f>
        <v>1364000</v>
      </c>
      <c r="M471" s="2128" t="n">
        <f aca="false">L471*$K$489/$L$489</f>
        <v>1381038.22077982</v>
      </c>
      <c r="N471" s="2474" t="s">
        <v>1395</v>
      </c>
      <c r="O471" s="2155"/>
      <c r="R471" s="0" t="str">
        <f aca="false">B471</f>
        <v>Amtola O/H Feeder</v>
      </c>
      <c r="S471" s="2160" t="n">
        <f aca="false">M471</f>
        <v>1381038.22077982</v>
      </c>
      <c r="T471" s="0" t="n">
        <v>1302977.5669878</v>
      </c>
      <c r="U471" s="1441" t="n">
        <f aca="false">S471-T471</f>
        <v>78060.653792015</v>
      </c>
      <c r="V471" s="2001" t="n">
        <f aca="false">U471/T471*100</f>
        <v>5.9909438020851</v>
      </c>
      <c r="W471" s="1441" t="str">
        <f aca="false">IF(V471&gt;40,"FAULT",IF(V471&lt;-40,"CHECK","OK"))</f>
        <v>OK</v>
      </c>
    </row>
    <row r="472" customFormat="false" ht="15.75" hidden="false" customHeight="true" outlineLevel="0" collapsed="false">
      <c r="A472" s="2016" t="n">
        <v>2</v>
      </c>
      <c r="B472" s="2017" t="s">
        <v>4155</v>
      </c>
      <c r="C472" s="2152" t="n">
        <v>11</v>
      </c>
      <c r="D472" s="2580" t="s">
        <v>1395</v>
      </c>
      <c r="E472" s="1070" t="n">
        <v>130</v>
      </c>
      <c r="F472" s="2476" t="n">
        <v>1</v>
      </c>
      <c r="G472" s="2120" t="n">
        <v>53.6</v>
      </c>
      <c r="H472" s="2120" t="n">
        <v>58.9</v>
      </c>
      <c r="I472" s="2053" t="n">
        <f aca="false">H472-G472</f>
        <v>5.3</v>
      </c>
      <c r="J472" s="2027" t="n">
        <v>40000</v>
      </c>
      <c r="K472" s="2135"/>
      <c r="L472" s="2128" t="n">
        <f aca="false">J472*F472*I472</f>
        <v>212000</v>
      </c>
      <c r="M472" s="2128" t="n">
        <f aca="false">L472*$K$489/$L$489</f>
        <v>214648.169212112</v>
      </c>
      <c r="N472" s="2154" t="s">
        <v>1395</v>
      </c>
      <c r="O472" s="2155"/>
      <c r="R472" s="0" t="str">
        <f aca="false">B472</f>
        <v>Police Telecom</v>
      </c>
      <c r="S472" s="2160" t="n">
        <f aca="false">M472</f>
        <v>214648.169212112</v>
      </c>
      <c r="T472" s="0" t="n">
        <v>201076.785028982</v>
      </c>
      <c r="U472" s="1441" t="n">
        <f aca="false">S472-T472</f>
        <v>13571.3841831301</v>
      </c>
      <c r="V472" s="2001" t="n">
        <f aca="false">U472/T472*100</f>
        <v>6.74935407445171</v>
      </c>
      <c r="W472" s="1441" t="str">
        <f aca="false">IF(V472&gt;40,"FAULT",IF(V472&lt;-40,"CHECK","OK"))</f>
        <v>OK</v>
      </c>
    </row>
    <row r="473" customFormat="false" ht="15.75" hidden="false" customHeight="true" outlineLevel="0" collapsed="false">
      <c r="A473" s="2016" t="n">
        <v>3</v>
      </c>
      <c r="B473" s="2017" t="s">
        <v>4156</v>
      </c>
      <c r="C473" s="2152" t="n">
        <v>11</v>
      </c>
      <c r="D473" s="2580" t="s">
        <v>1395</v>
      </c>
      <c r="E473" s="1070" t="n">
        <v>177</v>
      </c>
      <c r="F473" s="2476" t="n">
        <v>1</v>
      </c>
      <c r="G473" s="2120" t="n">
        <v>221</v>
      </c>
      <c r="H473" s="2120" t="n">
        <v>242.4</v>
      </c>
      <c r="I473" s="2053" t="n">
        <f aca="false">H473-G473</f>
        <v>21.4</v>
      </c>
      <c r="J473" s="2027" t="n">
        <v>40000</v>
      </c>
      <c r="K473" s="2135"/>
      <c r="L473" s="2128" t="n">
        <f aca="false">J473*F473*I473</f>
        <v>856000</v>
      </c>
      <c r="M473" s="2128" t="n">
        <f aca="false">L473*$K$489/$L$489</f>
        <v>866692.607762115</v>
      </c>
      <c r="N473" s="2154" t="s">
        <v>1395</v>
      </c>
      <c r="O473" s="2155"/>
      <c r="R473" s="0" t="str">
        <f aca="false">B473</f>
        <v>Railway Colony O/H</v>
      </c>
      <c r="S473" s="2160" t="n">
        <f aca="false">M473</f>
        <v>866692.607762115</v>
      </c>
      <c r="T473" s="0" t="n">
        <v>735941.033206075</v>
      </c>
      <c r="U473" s="1441" t="n">
        <f aca="false">S473-T473</f>
        <v>130751.574556039</v>
      </c>
      <c r="V473" s="2001" t="n">
        <f aca="false">U473/T473*100</f>
        <v>17.7665830082105</v>
      </c>
      <c r="W473" s="1441" t="str">
        <f aca="false">IF(V473&gt;40,"FAULT",IF(V473&lt;-40,"CHECK","OK"))</f>
        <v>OK</v>
      </c>
    </row>
    <row r="474" customFormat="false" ht="15.75" hidden="false" customHeight="true" outlineLevel="0" collapsed="false">
      <c r="A474" s="2016" t="n">
        <v>4</v>
      </c>
      <c r="B474" s="2017" t="s">
        <v>4157</v>
      </c>
      <c r="C474" s="2152" t="n">
        <v>11</v>
      </c>
      <c r="D474" s="2580" t="s">
        <v>1395</v>
      </c>
      <c r="E474" s="1070" t="n">
        <v>12</v>
      </c>
      <c r="F474" s="2476" t="n">
        <v>1</v>
      </c>
      <c r="G474" s="2120" t="n">
        <v>562.4</v>
      </c>
      <c r="H474" s="2120" t="n">
        <v>617</v>
      </c>
      <c r="I474" s="2053" t="n">
        <f aca="false">H474-G474</f>
        <v>54.6</v>
      </c>
      <c r="J474" s="2027" t="n">
        <v>40000</v>
      </c>
      <c r="K474" s="2135"/>
      <c r="L474" s="2128" t="n">
        <f aca="false">J474*F474*I474</f>
        <v>2184000</v>
      </c>
      <c r="M474" s="2128" t="n">
        <f aca="false">L474*$K$489/$L$489</f>
        <v>2211281.13943044</v>
      </c>
      <c r="N474" s="2154" t="s">
        <v>1395</v>
      </c>
      <c r="O474" s="2155"/>
      <c r="R474" s="0" t="str">
        <f aca="false">B474</f>
        <v>Shahjahanpur O/H Feeder</v>
      </c>
      <c r="S474" s="2160" t="n">
        <f aca="false">M474</f>
        <v>2211281.13943044</v>
      </c>
      <c r="T474" s="0" t="n">
        <v>2079133.95719968</v>
      </c>
      <c r="U474" s="1441" t="n">
        <f aca="false">S474-T474</f>
        <v>132147.182230767</v>
      </c>
      <c r="V474" s="2001" t="n">
        <f aca="false">U474/T474*100</f>
        <v>6.3558762903739</v>
      </c>
      <c r="W474" s="1441" t="str">
        <f aca="false">IF(V474&gt;40,"FAULT",IF(V474&lt;-40,"CHECK","OK"))</f>
        <v>OK</v>
      </c>
    </row>
    <row r="475" customFormat="false" ht="15.75" hidden="false" customHeight="true" outlineLevel="0" collapsed="false">
      <c r="A475" s="2016" t="n">
        <v>5</v>
      </c>
      <c r="B475" s="2017" t="s">
        <v>4158</v>
      </c>
      <c r="C475" s="2152" t="n">
        <v>11</v>
      </c>
      <c r="D475" s="2580"/>
      <c r="E475" s="1070" t="n">
        <v>96</v>
      </c>
      <c r="F475" s="2476" t="n">
        <v>1</v>
      </c>
      <c r="G475" s="2120" t="n">
        <v>22.1</v>
      </c>
      <c r="H475" s="2120" t="n">
        <v>32</v>
      </c>
      <c r="I475" s="2053" t="n">
        <f aca="false">H475-G475</f>
        <v>9.9</v>
      </c>
      <c r="J475" s="2027" t="n">
        <v>40000</v>
      </c>
      <c r="K475" s="2135"/>
      <c r="L475" s="2128" t="n">
        <f aca="false">J475*F475*I475</f>
        <v>396000</v>
      </c>
      <c r="M475" s="2128" t="n">
        <f aca="false">L475*$K$489/$L$489</f>
        <v>400946.580226399</v>
      </c>
      <c r="N475" s="2154" t="s">
        <v>765</v>
      </c>
      <c r="O475" s="2155"/>
      <c r="R475" s="0" t="str">
        <f aca="false">B475</f>
        <v>11 KV Majar Feeder</v>
      </c>
      <c r="S475" s="2160" t="n">
        <f aca="false">M475</f>
        <v>400946.580226399</v>
      </c>
      <c r="T475" s="0" t="n">
        <v>382045.891555066</v>
      </c>
      <c r="U475" s="1441" t="n">
        <f aca="false">S475-T475</f>
        <v>18900.6886713324</v>
      </c>
      <c r="V475" s="2001" t="n">
        <f aca="false">U475/T475*100</f>
        <v>4.94722992423757</v>
      </c>
      <c r="W475" s="1441" t="str">
        <f aca="false">IF(V475&gt;40,"FAULT",IF(V475&lt;-40,"CHECK","OK"))</f>
        <v>OK</v>
      </c>
    </row>
    <row r="476" customFormat="false" ht="15.75" hidden="false" customHeight="true" outlineLevel="0" collapsed="false">
      <c r="A476" s="2016" t="n">
        <v>7</v>
      </c>
      <c r="B476" s="2017" t="s">
        <v>4159</v>
      </c>
      <c r="C476" s="2152" t="n">
        <v>11</v>
      </c>
      <c r="D476" s="2580"/>
      <c r="E476" s="1070" t="n">
        <v>11</v>
      </c>
      <c r="F476" s="2476" t="n">
        <v>1</v>
      </c>
      <c r="G476" s="2120" t="n">
        <v>0</v>
      </c>
      <c r="H476" s="2120" t="n">
        <v>0</v>
      </c>
      <c r="I476" s="2053" t="n">
        <f aca="false">H476-G476</f>
        <v>0</v>
      </c>
      <c r="J476" s="2027" t="n">
        <v>40000</v>
      </c>
      <c r="K476" s="2135"/>
      <c r="L476" s="2128" t="n">
        <f aca="false">J476*F476*I476</f>
        <v>0</v>
      </c>
      <c r="M476" s="2128" t="n">
        <f aca="false">L476*$K$489/$L$489</f>
        <v>0</v>
      </c>
      <c r="N476" s="2154"/>
      <c r="O476" s="2155"/>
      <c r="R476" s="0" t="str">
        <f aca="false">B476</f>
        <v>11 kV Feeder-6</v>
      </c>
      <c r="S476" s="2160" t="n">
        <f aca="false">M476</f>
        <v>0</v>
      </c>
      <c r="T476" s="0" t="n">
        <v>0</v>
      </c>
      <c r="U476" s="1441" t="n">
        <f aca="false">S476-T476</f>
        <v>0</v>
      </c>
      <c r="V476" s="2001" t="e">
        <f aca="false">U476/T476*100</f>
        <v>#DIV/0!</v>
      </c>
      <c r="W476" s="1441" t="e">
        <f aca="false">IF(V476&gt;40,"FAULT",IF(V476&lt;-40,"CHECK","OK"))</f>
        <v>#DIV/0!</v>
      </c>
    </row>
    <row r="477" customFormat="false" ht="15.75" hidden="false" customHeight="true" outlineLevel="0" collapsed="false">
      <c r="A477" s="2016" t="n">
        <v>8</v>
      </c>
      <c r="B477" s="2017" t="s">
        <v>4160</v>
      </c>
      <c r="C477" s="2152" t="n">
        <v>11</v>
      </c>
      <c r="D477" s="2580" t="s">
        <v>1395</v>
      </c>
      <c r="E477" s="1070" t="n">
        <v>107</v>
      </c>
      <c r="F477" s="2476" t="n">
        <v>1</v>
      </c>
      <c r="G477" s="2120" t="n">
        <v>278.1</v>
      </c>
      <c r="H477" s="2120" t="n">
        <v>304.8</v>
      </c>
      <c r="I477" s="2053" t="n">
        <f aca="false">H477-G477</f>
        <v>26.7</v>
      </c>
      <c r="J477" s="2027" t="n">
        <v>40000</v>
      </c>
      <c r="K477" s="2135"/>
      <c r="L477" s="2128" t="n">
        <f aca="false">J477*F477*I477</f>
        <v>1068000</v>
      </c>
      <c r="M477" s="2128" t="n">
        <f aca="false">L477*$K$489/$L$489</f>
        <v>1081340.77697423</v>
      </c>
      <c r="N477" s="2154" t="s">
        <v>1395</v>
      </c>
      <c r="O477" s="2155"/>
      <c r="R477" s="0" t="str">
        <f aca="false">B477</f>
        <v>Momenbagh O/H</v>
      </c>
      <c r="S477" s="2160" t="n">
        <f aca="false">M477</f>
        <v>1081340.77697423</v>
      </c>
      <c r="T477" s="0" t="n">
        <v>1001362.38944433</v>
      </c>
      <c r="U477" s="1441" t="n">
        <f aca="false">S477-T477</f>
        <v>79978.3875298935</v>
      </c>
      <c r="V477" s="2001" t="n">
        <f aca="false">U477/T477*100</f>
        <v>7.98695740652637</v>
      </c>
      <c r="W477" s="1441" t="str">
        <f aca="false">IF(V477&gt;40,"FAULT",IF(V477&lt;-40,"CHECK","OK"))</f>
        <v>OK</v>
      </c>
    </row>
    <row r="478" customFormat="false" ht="15.75" hidden="false" customHeight="true" outlineLevel="0" collapsed="false">
      <c r="A478" s="2016" t="n">
        <v>9</v>
      </c>
      <c r="B478" s="2017" t="s">
        <v>4161</v>
      </c>
      <c r="C478" s="2152" t="n">
        <v>11</v>
      </c>
      <c r="D478" s="2580"/>
      <c r="E478" s="1070" t="n">
        <v>179</v>
      </c>
      <c r="F478" s="2476" t="n">
        <v>1</v>
      </c>
      <c r="G478" s="2120" t="n">
        <v>0</v>
      </c>
      <c r="H478" s="2120" t="n">
        <v>0</v>
      </c>
      <c r="I478" s="2053" t="n">
        <f aca="false">H478-G478</f>
        <v>0</v>
      </c>
      <c r="J478" s="2027" t="n">
        <v>40000</v>
      </c>
      <c r="K478" s="2135"/>
      <c r="L478" s="2128" t="n">
        <f aca="false">J478*F478*I478</f>
        <v>0</v>
      </c>
      <c r="M478" s="2128" t="n">
        <f aca="false">L478*$K$489/$L$489</f>
        <v>0</v>
      </c>
      <c r="N478" s="2154"/>
      <c r="O478" s="2155"/>
      <c r="R478" s="0" t="str">
        <f aca="false">B478</f>
        <v>11 kV Feeder-8</v>
      </c>
      <c r="S478" s="2160" t="n">
        <f aca="false">M478</f>
        <v>0</v>
      </c>
      <c r="T478" s="0" t="n">
        <v>0</v>
      </c>
      <c r="U478" s="1441" t="n">
        <f aca="false">S478-T478</f>
        <v>0</v>
      </c>
      <c r="V478" s="2001" t="e">
        <f aca="false">U478/T478*100</f>
        <v>#DIV/0!</v>
      </c>
      <c r="W478" s="1441" t="e">
        <f aca="false">IF(V478&gt;40,"FAULT",IF(V478&lt;-40,"CHECK","OK"))</f>
        <v>#DIV/0!</v>
      </c>
    </row>
    <row r="479" customFormat="false" ht="15.75" hidden="false" customHeight="true" outlineLevel="0" collapsed="false">
      <c r="A479" s="2016" t="n">
        <v>11</v>
      </c>
      <c r="B479" s="2017" t="s">
        <v>4162</v>
      </c>
      <c r="C479" s="2152" t="n">
        <v>11</v>
      </c>
      <c r="D479" s="2580" t="s">
        <v>1395</v>
      </c>
      <c r="E479" s="1070" t="n">
        <v>169</v>
      </c>
      <c r="F479" s="2476" t="n">
        <v>1</v>
      </c>
      <c r="G479" s="2120" t="n">
        <v>190.2</v>
      </c>
      <c r="H479" s="2120" t="n">
        <v>198.6</v>
      </c>
      <c r="I479" s="2053" t="n">
        <f aca="false">H479-G479</f>
        <v>8.40000000000001</v>
      </c>
      <c r="J479" s="2027" t="n">
        <v>40000</v>
      </c>
      <c r="K479" s="2135"/>
      <c r="L479" s="2128" t="n">
        <f aca="false">J479*F479*I479</f>
        <v>336000</v>
      </c>
      <c r="M479" s="2128" t="n">
        <f aca="false">L479*$K$489/$L$489</f>
        <v>340197.098373914</v>
      </c>
      <c r="N479" s="2154" t="s">
        <v>1395</v>
      </c>
      <c r="O479" s="2155"/>
      <c r="R479" s="0" t="str">
        <f aca="false">B479</f>
        <v>11 kV Uttara Bank Goli  Feeder-9</v>
      </c>
      <c r="S479" s="2160" t="n">
        <f aca="false">M479</f>
        <v>340197.098373914</v>
      </c>
      <c r="T479" s="0" t="n">
        <v>337808.998848689</v>
      </c>
      <c r="U479" s="1441" t="n">
        <f aca="false">S479-T479</f>
        <v>2388.09952522512</v>
      </c>
      <c r="V479" s="2001" t="n">
        <f aca="false">U479/T479*100</f>
        <v>0.706937806086921</v>
      </c>
      <c r="W479" s="1441" t="str">
        <f aca="false">IF(V479&gt;40,"FAULT",IF(V479&lt;-40,"CHECK","OK"))</f>
        <v>OK</v>
      </c>
    </row>
    <row r="480" customFormat="false" ht="15.75" hidden="false" customHeight="true" outlineLevel="0" collapsed="false">
      <c r="A480" s="2016" t="n">
        <v>12</v>
      </c>
      <c r="B480" s="2017" t="s">
        <v>4163</v>
      </c>
      <c r="C480" s="2152" t="n">
        <v>11</v>
      </c>
      <c r="D480" s="2580" t="s">
        <v>1395</v>
      </c>
      <c r="E480" s="1070" t="n">
        <v>49</v>
      </c>
      <c r="F480" s="2476" t="n">
        <v>1</v>
      </c>
      <c r="G480" s="2120" t="n">
        <v>198.7</v>
      </c>
      <c r="H480" s="2120" t="n">
        <v>209.5</v>
      </c>
      <c r="I480" s="2053" t="n">
        <f aca="false">H480-G480</f>
        <v>10.8</v>
      </c>
      <c r="J480" s="2027" t="n">
        <v>40000</v>
      </c>
      <c r="K480" s="2135"/>
      <c r="L480" s="2128" t="n">
        <f aca="false">J480*F480*I480</f>
        <v>432000.000000001</v>
      </c>
      <c r="M480" s="2128" t="n">
        <f aca="false">L480*$K$489/$L$489</f>
        <v>437396.26933789</v>
      </c>
      <c r="N480" s="2154" t="s">
        <v>1395</v>
      </c>
      <c r="O480" s="2155"/>
      <c r="R480" s="0" t="str">
        <f aca="false">B480</f>
        <v>11 kV Baraka O/H Feeder-10</v>
      </c>
      <c r="S480" s="2160" t="n">
        <f aca="false">M480</f>
        <v>437396.26933789</v>
      </c>
      <c r="T480" s="0" t="n">
        <v>402153.570057964</v>
      </c>
      <c r="U480" s="1441" t="n">
        <f aca="false">S480-T480</f>
        <v>35242.6992799256</v>
      </c>
      <c r="V480" s="2001" t="n">
        <f aca="false">U480/T480*100</f>
        <v>8.76349283057362</v>
      </c>
      <c r="W480" s="1441" t="str">
        <f aca="false">IF(V480&gt;40,"FAULT",IF(V480&lt;-40,"CHECK","OK"))</f>
        <v>OK</v>
      </c>
    </row>
    <row r="481" customFormat="false" ht="15.75" hidden="false" customHeight="true" outlineLevel="0" collapsed="false">
      <c r="A481" s="2016" t="n">
        <v>13</v>
      </c>
      <c r="B481" s="2017" t="s">
        <v>4164</v>
      </c>
      <c r="C481" s="2152" t="n">
        <v>11</v>
      </c>
      <c r="D481" s="2580"/>
      <c r="E481" s="1070" t="n">
        <v>92</v>
      </c>
      <c r="F481" s="2476" t="n">
        <v>1</v>
      </c>
      <c r="G481" s="2120" t="n">
        <v>0</v>
      </c>
      <c r="H481" s="2120" t="n">
        <v>0</v>
      </c>
      <c r="I481" s="2053" t="n">
        <f aca="false">H481-G481</f>
        <v>0</v>
      </c>
      <c r="J481" s="2027" t="n">
        <v>40000</v>
      </c>
      <c r="K481" s="2135"/>
      <c r="L481" s="2128" t="n">
        <f aca="false">J481*F481*I481</f>
        <v>0</v>
      </c>
      <c r="M481" s="2128" t="n">
        <f aca="false">L481*$K$489/$L$489</f>
        <v>0</v>
      </c>
      <c r="N481" s="2154"/>
      <c r="O481" s="2155"/>
      <c r="R481" s="0" t="str">
        <f aca="false">B481</f>
        <v>11 kV Feeder-11</v>
      </c>
      <c r="S481" s="2160" t="n">
        <f aca="false">M481</f>
        <v>0</v>
      </c>
      <c r="T481" s="0" t="n">
        <v>0</v>
      </c>
      <c r="U481" s="1441" t="n">
        <f aca="false">S481-T481</f>
        <v>0</v>
      </c>
      <c r="V481" s="2001" t="e">
        <f aca="false">U481/T481*100</f>
        <v>#DIV/0!</v>
      </c>
      <c r="W481" s="1441" t="e">
        <f aca="false">IF(V481&gt;40,"FAULT",IF(V481&lt;-40,"CHECK","OK"))</f>
        <v>#DIV/0!</v>
      </c>
    </row>
    <row r="482" customFormat="false" ht="15.75" hidden="false" customHeight="true" outlineLevel="0" collapsed="false">
      <c r="A482" s="2016" t="n">
        <v>14</v>
      </c>
      <c r="B482" s="2017" t="s">
        <v>4165</v>
      </c>
      <c r="C482" s="2152" t="n">
        <v>11</v>
      </c>
      <c r="D482" s="2580" t="s">
        <v>765</v>
      </c>
      <c r="E482" s="1070" t="n">
        <v>150</v>
      </c>
      <c r="F482" s="2476" t="n">
        <v>1</v>
      </c>
      <c r="G482" s="2120" t="n">
        <v>48</v>
      </c>
      <c r="H482" s="2120" t="n">
        <v>53.5</v>
      </c>
      <c r="I482" s="2053" t="n">
        <f aca="false">H482-G482</f>
        <v>5.5</v>
      </c>
      <c r="J482" s="2027" t="n">
        <v>40000</v>
      </c>
      <c r="K482" s="2135"/>
      <c r="L482" s="2128" t="n">
        <f aca="false">J482*F482*I482</f>
        <v>220000</v>
      </c>
      <c r="M482" s="2128" t="n">
        <f aca="false">L482*$K$489/$L$489</f>
        <v>222748.100125777</v>
      </c>
      <c r="N482" s="2474" t="s">
        <v>765</v>
      </c>
      <c r="O482" s="2155"/>
      <c r="R482" s="0" t="str">
        <f aca="false">B482</f>
        <v>Dhaka Railway</v>
      </c>
      <c r="S482" s="2160" t="n">
        <f aca="false">M482</f>
        <v>222748.100125777</v>
      </c>
      <c r="T482" s="0" t="n">
        <v>217162.927831301</v>
      </c>
      <c r="U482" s="1441" t="n">
        <f aca="false">S482-T482</f>
        <v>5585.17229447636</v>
      </c>
      <c r="V482" s="2001" t="n">
        <f aca="false">U482/T482*100</f>
        <v>2.57188109879192</v>
      </c>
      <c r="W482" s="1441" t="str">
        <f aca="false">IF(V482&gt;40,"FAULT",IF(V482&lt;-40,"CHECK","OK"))</f>
        <v>OK</v>
      </c>
    </row>
    <row r="483" customFormat="false" ht="15.75" hidden="false" customHeight="true" outlineLevel="0" collapsed="false">
      <c r="A483" s="2016" t="n">
        <v>15</v>
      </c>
      <c r="B483" s="2017" t="s">
        <v>4166</v>
      </c>
      <c r="C483" s="2152" t="n">
        <v>11</v>
      </c>
      <c r="D483" s="2580"/>
      <c r="E483" s="1070" t="n">
        <v>91</v>
      </c>
      <c r="F483" s="2476" t="n">
        <v>1</v>
      </c>
      <c r="G483" s="2120" t="n">
        <v>71.8</v>
      </c>
      <c r="H483" s="2120" t="n">
        <v>112.7</v>
      </c>
      <c r="I483" s="2053" t="n">
        <f aca="false">H483-G483</f>
        <v>40.9</v>
      </c>
      <c r="J483" s="2027" t="n">
        <v>40000</v>
      </c>
      <c r="K483" s="2135"/>
      <c r="L483" s="2128" t="n">
        <f aca="false">J483*F483*I483</f>
        <v>1636000</v>
      </c>
      <c r="M483" s="2128" t="n">
        <f aca="false">L483*$K$489/$L$489</f>
        <v>1656435.87184442</v>
      </c>
      <c r="N483" s="2474" t="s">
        <v>765</v>
      </c>
      <c r="O483" s="2155"/>
      <c r="R483" s="0" t="str">
        <f aca="false">B483</f>
        <v>Jasimuddin Feeder-13</v>
      </c>
      <c r="S483" s="2160" t="n">
        <f aca="false">M483</f>
        <v>1656435.87184442</v>
      </c>
      <c r="T483" s="0" t="n">
        <v>1097879.24625824</v>
      </c>
      <c r="U483" s="1441" t="n">
        <f aca="false">S483-T483</f>
        <v>558556.625586172</v>
      </c>
      <c r="V483" s="2001" t="n">
        <f aca="false">U483/T483*100</f>
        <v>50.8759617680931</v>
      </c>
      <c r="W483" s="1441" t="str">
        <f aca="false">IF(V483&gt;40,"FAULT",IF(V483&lt;-40,"CHECK","OK"))</f>
        <v>FAULT</v>
      </c>
    </row>
    <row r="484" customFormat="false" ht="15.75" hidden="false" customHeight="true" outlineLevel="0" collapsed="false">
      <c r="A484" s="2016" t="n">
        <v>16</v>
      </c>
      <c r="B484" s="2017" t="s">
        <v>4167</v>
      </c>
      <c r="C484" s="2152" t="n">
        <v>11</v>
      </c>
      <c r="D484" s="2580"/>
      <c r="E484" s="1070" t="n">
        <v>18</v>
      </c>
      <c r="F484" s="2476" t="n">
        <v>1</v>
      </c>
      <c r="G484" s="2120" t="n">
        <v>36.4</v>
      </c>
      <c r="H484" s="2120" t="n">
        <v>52.8</v>
      </c>
      <c r="I484" s="2053" t="n">
        <f aca="false">H484-G484</f>
        <v>16.4</v>
      </c>
      <c r="J484" s="2027" t="n">
        <v>40000</v>
      </c>
      <c r="K484" s="2135"/>
      <c r="L484" s="2128" t="n">
        <f aca="false">J484*F484*I484</f>
        <v>656000</v>
      </c>
      <c r="M484" s="2128" t="n">
        <f aca="false">L484*$K$489/$L$489</f>
        <v>664194.334920499</v>
      </c>
      <c r="N484" s="2474" t="s">
        <v>765</v>
      </c>
      <c r="O484" s="2155"/>
      <c r="R484" s="0" t="str">
        <f aca="false">B484</f>
        <v>Police Box Feeder-14</v>
      </c>
      <c r="S484" s="2160" t="n">
        <f aca="false">M484</f>
        <v>664194.334920499</v>
      </c>
      <c r="T484" s="0" t="n">
        <v>643445.712092743</v>
      </c>
      <c r="U484" s="1441" t="n">
        <f aca="false">S484-T484</f>
        <v>20748.6228277558</v>
      </c>
      <c r="V484" s="2001" t="n">
        <f aca="false">U484/T484*100</f>
        <v>3.22461125123873</v>
      </c>
      <c r="W484" s="1441" t="str">
        <f aca="false">IF(V484&gt;40,"FAULT",IF(V484&lt;-40,"CHECK","OK"))</f>
        <v>OK</v>
      </c>
    </row>
    <row r="485" customFormat="false" ht="15.75" hidden="false" customHeight="true" outlineLevel="0" collapsed="false">
      <c r="A485" s="2016" t="n">
        <v>17</v>
      </c>
      <c r="B485" s="2017" t="s">
        <v>4168</v>
      </c>
      <c r="C485" s="2152" t="n">
        <v>11</v>
      </c>
      <c r="D485" s="2580"/>
      <c r="E485" s="1070" t="n">
        <v>171</v>
      </c>
      <c r="F485" s="2476" t="n">
        <v>1</v>
      </c>
      <c r="G485" s="2120" t="n">
        <v>0</v>
      </c>
      <c r="H485" s="2120" t="n">
        <v>0</v>
      </c>
      <c r="I485" s="2053" t="n">
        <f aca="false">H485-G485</f>
        <v>0</v>
      </c>
      <c r="J485" s="2027" t="n">
        <v>40000</v>
      </c>
      <c r="K485" s="2135"/>
      <c r="L485" s="2128" t="n">
        <f aca="false">J485*F485*I485</f>
        <v>0</v>
      </c>
      <c r="M485" s="2128" t="n">
        <f aca="false">L485*$K$489/$L$489</f>
        <v>0</v>
      </c>
      <c r="N485" s="2154"/>
      <c r="O485" s="2155"/>
      <c r="R485" s="0" t="str">
        <f aca="false">B485</f>
        <v>11 kV Feeder-15</v>
      </c>
      <c r="S485" s="2160" t="n">
        <f aca="false">M485</f>
        <v>0</v>
      </c>
      <c r="T485" s="0" t="n">
        <v>0</v>
      </c>
      <c r="U485" s="1441" t="n">
        <f aca="false">S485-T485</f>
        <v>0</v>
      </c>
      <c r="V485" s="2001" t="e">
        <f aca="false">U485/T485*100</f>
        <v>#DIV/0!</v>
      </c>
      <c r="W485" s="1441" t="e">
        <f aca="false">IF(V485&gt;40,"FAULT",IF(V485&lt;-40,"CHECK","OK"))</f>
        <v>#DIV/0!</v>
      </c>
    </row>
    <row r="486" customFormat="false" ht="15.75" hidden="false" customHeight="true" outlineLevel="0" collapsed="false">
      <c r="A486" s="2016" t="n">
        <v>18</v>
      </c>
      <c r="B486" s="2017" t="s">
        <v>4169</v>
      </c>
      <c r="C486" s="2152" t="n">
        <v>11</v>
      </c>
      <c r="D486" s="2580"/>
      <c r="E486" s="1070" t="n">
        <v>204</v>
      </c>
      <c r="F486" s="2476" t="n">
        <v>1</v>
      </c>
      <c r="G486" s="2120" t="n">
        <v>0</v>
      </c>
      <c r="H486" s="2120" t="n">
        <v>0</v>
      </c>
      <c r="I486" s="2053" t="n">
        <f aca="false">H486-G486</f>
        <v>0</v>
      </c>
      <c r="J486" s="2027" t="n">
        <v>40000</v>
      </c>
      <c r="K486" s="2135"/>
      <c r="L486" s="2128" t="n">
        <f aca="false">J486*F486*I486</f>
        <v>0</v>
      </c>
      <c r="M486" s="2128" t="n">
        <f aca="false">L486*$K$489/$L$489</f>
        <v>0</v>
      </c>
      <c r="N486" s="2154"/>
      <c r="O486" s="2155"/>
      <c r="R486" s="0" t="str">
        <f aca="false">B486</f>
        <v>11 kV Feeder-16</v>
      </c>
      <c r="S486" s="2160" t="n">
        <f aca="false">M486</f>
        <v>0</v>
      </c>
      <c r="T486" s="0" t="n">
        <v>0</v>
      </c>
      <c r="U486" s="1441" t="n">
        <f aca="false">S486-T486</f>
        <v>0</v>
      </c>
      <c r="V486" s="2001" t="e">
        <f aca="false">U486/T486*100</f>
        <v>#DIV/0!</v>
      </c>
      <c r="W486" s="1441" t="e">
        <f aca="false">IF(V486&gt;40,"FAULT",IF(V486&lt;-40,"CHECK","OK"))</f>
        <v>#DIV/0!</v>
      </c>
    </row>
    <row r="487" customFormat="false" ht="15.75" hidden="false" customHeight="true" outlineLevel="0" collapsed="false">
      <c r="A487" s="2016" t="n">
        <v>19</v>
      </c>
      <c r="B487" s="2017" t="s">
        <v>4170</v>
      </c>
      <c r="C487" s="2152" t="n">
        <v>0.415</v>
      </c>
      <c r="D487" s="2580"/>
      <c r="E487" s="1070" t="s">
        <v>4171</v>
      </c>
      <c r="F487" s="2476" t="n">
        <v>1</v>
      </c>
      <c r="G487" s="2120" t="n">
        <v>787.87</v>
      </c>
      <c r="H487" s="2120" t="n">
        <v>816.23</v>
      </c>
      <c r="I487" s="2053" t="n">
        <f aca="false">H487-G487</f>
        <v>28.36</v>
      </c>
      <c r="J487" s="2027" t="n">
        <v>100</v>
      </c>
      <c r="K487" s="2135"/>
      <c r="L487" s="2128" t="n">
        <f aca="false">J487*F487*I487</f>
        <v>2836</v>
      </c>
      <c r="M487" s="2128" t="n">
        <f aca="false">L487*$K$489/$L$489</f>
        <v>2871.42550889411</v>
      </c>
      <c r="N487" s="2154" t="s">
        <v>1395</v>
      </c>
      <c r="O487" s="2155"/>
      <c r="R487" s="0" t="str">
        <f aca="false">B487</f>
        <v>Auxiliary -1 (AT-1 )</v>
      </c>
      <c r="S487" s="2160" t="n">
        <f aca="false">M487</f>
        <v>2871.42550889411</v>
      </c>
      <c r="T487" s="0" t="n">
        <v>5128.46340216419</v>
      </c>
      <c r="U487" s="1441" t="n">
        <f aca="false">S487-T487</f>
        <v>-2257.03789327008</v>
      </c>
      <c r="V487" s="2001" t="n">
        <f aca="false">U487/T487*100</f>
        <v>-44.0100224234343</v>
      </c>
      <c r="W487" s="1441" t="str">
        <f aca="false">IF(V487&gt;40,"FAULT",IF(V487&lt;-40,"CHECK","OK"))</f>
        <v>CHECK</v>
      </c>
    </row>
    <row r="488" customFormat="false" ht="15.75" hidden="false" customHeight="true" outlineLevel="0" collapsed="false">
      <c r="A488" s="2016" t="n">
        <v>20</v>
      </c>
      <c r="B488" s="2017" t="s">
        <v>4172</v>
      </c>
      <c r="C488" s="2152" t="n">
        <v>0.415</v>
      </c>
      <c r="D488" s="2581"/>
      <c r="E488" s="1070" t="s">
        <v>4173</v>
      </c>
      <c r="F488" s="2476" t="n">
        <v>1</v>
      </c>
      <c r="G488" s="2120" t="n">
        <v>119.59</v>
      </c>
      <c r="H488" s="2120" t="n">
        <v>119.59</v>
      </c>
      <c r="I488" s="2053" t="n">
        <f aca="false">H488-G488</f>
        <v>0</v>
      </c>
      <c r="J488" s="2027" t="n">
        <v>100</v>
      </c>
      <c r="K488" s="2135"/>
      <c r="L488" s="2128" t="n">
        <f aca="false">J488*F488*I488</f>
        <v>0</v>
      </c>
      <c r="M488" s="2128" t="n">
        <f aca="false">L488*$K$489/$L$489</f>
        <v>0</v>
      </c>
      <c r="N488" s="2154" t="s">
        <v>1395</v>
      </c>
      <c r="O488" s="2155"/>
      <c r="R488" s="0" t="str">
        <f aca="false">B488</f>
        <v>Auxiliary -1 (AT-2 )</v>
      </c>
      <c r="S488" s="2160" t="n">
        <f aca="false">M488</f>
        <v>0</v>
      </c>
      <c r="T488" s="0" t="n">
        <v>0</v>
      </c>
      <c r="U488" s="1441" t="n">
        <f aca="false">S488-T488</f>
        <v>0</v>
      </c>
      <c r="V488" s="2001" t="e">
        <f aca="false">U488/T488*100</f>
        <v>#DIV/0!</v>
      </c>
      <c r="W488" s="1441" t="e">
        <f aca="false">IF(V488&gt;40,"FAULT",IF(V488&lt;-40,"CHECK","OK"))</f>
        <v>#DIV/0!</v>
      </c>
    </row>
    <row r="489" customFormat="false" ht="20.25" hidden="false" customHeight="false" outlineLevel="0" collapsed="false">
      <c r="A489" s="2132"/>
      <c r="B489" s="2142"/>
      <c r="C489" s="2143"/>
      <c r="D489" s="2143"/>
      <c r="E489" s="2932"/>
      <c r="F489" s="2145"/>
      <c r="G489" s="2145"/>
      <c r="H489" s="2145"/>
      <c r="I489" s="2145"/>
      <c r="J489" s="2239" t="s">
        <v>1187</v>
      </c>
      <c r="K489" s="2130" t="n">
        <f aca="false">M469</f>
        <v>9479790.5944965</v>
      </c>
      <c r="L489" s="2130" t="n">
        <f aca="false">SUM(L471:L488)</f>
        <v>9362836</v>
      </c>
      <c r="M489" s="2130" t="n">
        <f aca="false">SUM(M471:M488)</f>
        <v>9479790.5944965</v>
      </c>
      <c r="N489" s="2166" t="n">
        <f aca="false">(M489-L489)/L489*100</f>
        <v>1.24913642080775</v>
      </c>
      <c r="O489" s="2240"/>
    </row>
    <row r="491" customFormat="false" ht="15.75" hidden="false" customHeight="false" outlineLevel="0" collapsed="false">
      <c r="A491" s="2077"/>
      <c r="B491" s="2078"/>
      <c r="C491" s="2051"/>
      <c r="D491" s="2418"/>
      <c r="F491" s="2169" t="s">
        <v>1234</v>
      </c>
      <c r="G491" s="2169"/>
      <c r="H491" s="2169"/>
      <c r="I491" s="2170" t="s">
        <v>212</v>
      </c>
      <c r="J491" s="2077"/>
      <c r="L491" s="2077"/>
      <c r="M491" s="2077"/>
      <c r="N491" s="2051"/>
      <c r="O491" s="2077"/>
    </row>
    <row r="492" customFormat="false" ht="15.75" hidden="false" customHeight="false" outlineLevel="0" collapsed="false">
      <c r="A492" s="2077"/>
      <c r="B492" s="2078"/>
      <c r="C492" s="2051"/>
      <c r="D492" s="2418"/>
      <c r="F492" s="2129" t="s">
        <v>1395</v>
      </c>
      <c r="G492" s="2017" t="s">
        <v>1367</v>
      </c>
      <c r="H492" s="2017"/>
      <c r="I492" s="2310" t="n">
        <f aca="false">SUM(M471:M474,M477,M479:M480,M487:M488)</f>
        <v>6535465.70737941</v>
      </c>
      <c r="J492" s="2077"/>
      <c r="L492" s="2077"/>
      <c r="M492" s="2077"/>
      <c r="N492" s="2051"/>
      <c r="O492" s="2077"/>
    </row>
    <row r="493" customFormat="false" ht="15.75" hidden="false" customHeight="false" outlineLevel="0" collapsed="false">
      <c r="A493" s="2077"/>
      <c r="B493" s="2078"/>
      <c r="C493" s="2051"/>
      <c r="D493" s="2418"/>
      <c r="F493" s="2129" t="s">
        <v>765</v>
      </c>
      <c r="G493" s="2017" t="s">
        <v>1367</v>
      </c>
      <c r="H493" s="2017"/>
      <c r="I493" s="2310" t="n">
        <f aca="false">M482+M475+M483+M484</f>
        <v>2944324.88711709</v>
      </c>
      <c r="J493" s="2077"/>
      <c r="L493" s="2077"/>
      <c r="M493" s="2077"/>
      <c r="N493" s="2051"/>
      <c r="O493" s="2077" t="s">
        <v>122</v>
      </c>
    </row>
    <row r="494" customFormat="false" ht="15.75" hidden="false" customHeight="false" outlineLevel="0" collapsed="false">
      <c r="A494" s="2077"/>
      <c r="B494" s="2078"/>
      <c r="C494" s="2051"/>
      <c r="D494" s="2418"/>
      <c r="F494" s="2129"/>
      <c r="G494" s="2017"/>
      <c r="H494" s="2017"/>
      <c r="I494" s="2171"/>
      <c r="J494" s="2077"/>
      <c r="L494" s="2077"/>
      <c r="M494" s="2077"/>
      <c r="N494" s="2051"/>
      <c r="O494" s="2077"/>
    </row>
    <row r="495" customFormat="false" ht="15.75" hidden="false" customHeight="false" outlineLevel="0" collapsed="false">
      <c r="A495" s="2077"/>
      <c r="B495" s="2078"/>
      <c r="C495" s="2051"/>
      <c r="D495" s="2418"/>
      <c r="E495" s="3134"/>
      <c r="F495" s="2129"/>
      <c r="G495" s="2017"/>
      <c r="H495" s="2017"/>
      <c r="I495" s="2171"/>
      <c r="J495" s="2077"/>
      <c r="L495" s="2077"/>
      <c r="M495" s="2077"/>
      <c r="N495" s="2051"/>
      <c r="O495" s="2077"/>
    </row>
    <row r="496" customFormat="false" ht="15.75" hidden="false" customHeight="false" outlineLevel="0" collapsed="false">
      <c r="F496" s="2260"/>
      <c r="G496" s="2017"/>
      <c r="H496" s="2017"/>
      <c r="I496" s="2171"/>
      <c r="J496" s="2077"/>
    </row>
    <row r="497" customFormat="false" ht="15.75" hidden="false" customHeight="true" outlineLevel="0" collapsed="false">
      <c r="A497" s="2077"/>
      <c r="B497" s="2078"/>
      <c r="C497" s="2051"/>
      <c r="D497" s="2418"/>
      <c r="F497" s="2241" t="s">
        <v>1239</v>
      </c>
      <c r="G497" s="2241"/>
      <c r="H497" s="2241"/>
      <c r="I497" s="2242" t="n">
        <f aca="false">SUM(I492:I496)</f>
        <v>9479790.5944965</v>
      </c>
      <c r="J497" s="2130" t="n">
        <f aca="false">I497-M489</f>
        <v>0</v>
      </c>
      <c r="L497" s="2077"/>
      <c r="M497" s="2077"/>
      <c r="N497" s="2051"/>
      <c r="O497" s="2077"/>
    </row>
    <row r="498" customFormat="false" ht="15" hidden="false" customHeight="false" outlineLevel="0" collapsed="false">
      <c r="A498" s="2077"/>
      <c r="B498" s="2078"/>
      <c r="C498" s="2051"/>
      <c r="D498" s="2418"/>
      <c r="F498" s="2103"/>
      <c r="G498" s="2077"/>
      <c r="H498" s="2077"/>
      <c r="I498" s="2077"/>
      <c r="J498" s="2077"/>
      <c r="L498" s="2077"/>
      <c r="M498" s="2077"/>
      <c r="N498" s="2051"/>
      <c r="O498" s="2077"/>
    </row>
    <row r="499" customFormat="false" ht="15" hidden="false" customHeight="false" outlineLevel="0" collapsed="false">
      <c r="A499" s="2077"/>
      <c r="B499" s="2078"/>
      <c r="C499" s="2051"/>
      <c r="D499" s="2418"/>
      <c r="E499" s="3134"/>
      <c r="F499" s="2077"/>
      <c r="G499" s="2077"/>
      <c r="H499" s="2077"/>
      <c r="I499" s="2077"/>
      <c r="J499" s="2077"/>
      <c r="K499" s="2080"/>
      <c r="L499" s="2077"/>
      <c r="M499" s="2077"/>
      <c r="N499" s="2051"/>
      <c r="O499" s="2077"/>
    </row>
    <row r="500" customFormat="false" ht="15" hidden="false" customHeight="false" outlineLevel="0" collapsed="false">
      <c r="A500" s="2077"/>
      <c r="B500" s="2078"/>
      <c r="C500" s="2051"/>
      <c r="D500" s="2418"/>
      <c r="E500" s="3134"/>
      <c r="F500" s="2077"/>
      <c r="G500" s="2077"/>
      <c r="H500" s="2077"/>
      <c r="I500" s="2077"/>
      <c r="J500" s="2077"/>
      <c r="K500" s="2080"/>
      <c r="L500" s="2077"/>
      <c r="M500" s="2077"/>
      <c r="N500" s="2051"/>
      <c r="O500" s="2077"/>
    </row>
    <row r="501" customFormat="false" ht="15" hidden="false" customHeight="false" outlineLevel="0" collapsed="false">
      <c r="A501" s="2077"/>
      <c r="B501" s="2078"/>
      <c r="C501" s="2051"/>
      <c r="D501" s="2418"/>
      <c r="E501" s="3134"/>
      <c r="F501" s="2077"/>
      <c r="G501" s="2077"/>
      <c r="H501" s="2077"/>
      <c r="I501" s="2077"/>
      <c r="J501" s="2077"/>
      <c r="K501" s="2080"/>
      <c r="L501" s="2077"/>
      <c r="M501" s="2077"/>
      <c r="N501" s="2051"/>
      <c r="O501" s="2077"/>
    </row>
    <row r="502" customFormat="false" ht="15" hidden="false" customHeight="false" outlineLevel="0" collapsed="false">
      <c r="A502" s="2077"/>
      <c r="B502" s="2051"/>
      <c r="C502" s="2051"/>
      <c r="D502" s="2418"/>
      <c r="E502" s="3134"/>
      <c r="F502" s="2077"/>
      <c r="G502" s="2077"/>
      <c r="H502" s="2077"/>
      <c r="I502" s="2077"/>
      <c r="J502" s="2077"/>
      <c r="K502" s="2080"/>
      <c r="L502" s="2077"/>
      <c r="M502" s="2077"/>
      <c r="N502" s="2051"/>
      <c r="O502" s="2077"/>
    </row>
    <row r="503" customFormat="false" ht="15" hidden="false" customHeight="false" outlineLevel="0" collapsed="false">
      <c r="A503" s="2077"/>
      <c r="B503" s="2051"/>
      <c r="C503" s="2051"/>
      <c r="D503" s="2418"/>
      <c r="E503" s="3134"/>
      <c r="F503" s="2077"/>
      <c r="G503" s="2077"/>
      <c r="H503" s="2077"/>
      <c r="I503" s="2077"/>
      <c r="J503" s="2077"/>
      <c r="K503" s="2080"/>
      <c r="L503" s="2077"/>
      <c r="M503" s="2077"/>
      <c r="N503" s="2051"/>
      <c r="O503" s="2077"/>
    </row>
    <row r="504" customFormat="false" ht="15" hidden="false" customHeight="false" outlineLevel="0" collapsed="false">
      <c r="A504" s="2077"/>
      <c r="B504" s="2078"/>
      <c r="C504" s="2051"/>
      <c r="D504" s="2418"/>
      <c r="E504" s="3134"/>
      <c r="F504" s="2077"/>
      <c r="G504" s="2077"/>
      <c r="H504" s="2077"/>
      <c r="I504" s="2077"/>
      <c r="J504" s="2077"/>
      <c r="K504" s="2080"/>
      <c r="L504" s="2077"/>
      <c r="M504" s="2077"/>
      <c r="N504" s="2051"/>
      <c r="O504" s="2077"/>
    </row>
    <row r="505" customFormat="false" ht="15" hidden="false" customHeight="false" outlineLevel="0" collapsed="false">
      <c r="A505" s="2077"/>
      <c r="B505" s="2078"/>
      <c r="C505" s="2051"/>
      <c r="D505" s="2418"/>
      <c r="E505" s="3134"/>
      <c r="F505" s="2077"/>
      <c r="G505" s="2077"/>
      <c r="H505" s="2077"/>
      <c r="I505" s="2077"/>
      <c r="J505" s="2077"/>
      <c r="K505" s="2080"/>
      <c r="L505" s="2077"/>
      <c r="M505" s="2077"/>
      <c r="N505" s="2051"/>
      <c r="O505" s="2077"/>
    </row>
    <row r="506" customFormat="false" ht="15" hidden="false" customHeight="false" outlineLevel="0" collapsed="false">
      <c r="A506" s="2077"/>
      <c r="B506" s="2078"/>
      <c r="C506" s="2051"/>
      <c r="D506" s="2418"/>
      <c r="E506" s="3134"/>
      <c r="F506" s="2077"/>
      <c r="G506" s="2077"/>
      <c r="H506" s="2077"/>
      <c r="I506" s="2077"/>
      <c r="J506" s="2077"/>
      <c r="K506" s="2080"/>
      <c r="L506" s="2077"/>
      <c r="M506" s="2077"/>
      <c r="N506" s="2051"/>
      <c r="O506" s="2077"/>
    </row>
    <row r="507" customFormat="false" ht="25.5" hidden="false" customHeight="false" outlineLevel="0" collapsed="false">
      <c r="A507" s="2174"/>
      <c r="B507" s="2175"/>
      <c r="C507" s="2175"/>
      <c r="D507" s="2175"/>
      <c r="E507" s="2175"/>
      <c r="F507" s="2175"/>
      <c r="G507" s="2175"/>
      <c r="H507" s="2175"/>
      <c r="I507" s="2175"/>
      <c r="J507" s="2175"/>
      <c r="K507" s="2175"/>
      <c r="L507" s="2175"/>
      <c r="M507" s="2175"/>
      <c r="N507" s="2051"/>
      <c r="O507" s="2077"/>
    </row>
    <row r="508" customFormat="false" ht="15" hidden="false" customHeight="false" outlineLevel="0" collapsed="false">
      <c r="A508" s="2077"/>
      <c r="B508" s="2078"/>
      <c r="C508" s="2051"/>
      <c r="D508" s="2418"/>
      <c r="E508" s="3134"/>
      <c r="F508" s="2077"/>
      <c r="G508" s="2077"/>
      <c r="H508" s="2077"/>
      <c r="I508" s="2077"/>
      <c r="J508" s="2077"/>
      <c r="K508" s="2080"/>
      <c r="L508" s="2077"/>
      <c r="M508" s="2077"/>
      <c r="N508" s="2051"/>
      <c r="O508" s="2077"/>
    </row>
    <row r="509" customFormat="false" ht="15" hidden="false" customHeight="false" outlineLevel="0" collapsed="false">
      <c r="A509" s="2077"/>
      <c r="B509" s="2078"/>
      <c r="C509" s="2051"/>
      <c r="D509" s="2418"/>
      <c r="E509" s="3134"/>
      <c r="F509" s="2077"/>
      <c r="G509" s="2077"/>
      <c r="H509" s="2077"/>
      <c r="I509" s="2077"/>
      <c r="J509" s="2077"/>
      <c r="K509" s="2080"/>
      <c r="L509" s="2077"/>
      <c r="M509" s="2077"/>
      <c r="N509" s="2051"/>
      <c r="O509" s="2077"/>
    </row>
    <row r="510" customFormat="false" ht="45" hidden="false" customHeight="false" outlineLevel="0" collapsed="false">
      <c r="A510" s="2270" t="s">
        <v>4174</v>
      </c>
      <c r="B510" s="2270"/>
      <c r="C510" s="2270"/>
      <c r="D510" s="2270"/>
      <c r="E510" s="2270"/>
      <c r="F510" s="2270"/>
      <c r="G510" s="2270"/>
      <c r="H510" s="2270"/>
      <c r="I510" s="2270"/>
      <c r="J510" s="2270"/>
      <c r="K510" s="2270"/>
      <c r="L510" s="2270"/>
      <c r="M510" s="2270"/>
      <c r="N510" s="2270"/>
      <c r="O510" s="1989" t="str">
        <f aca="false">$O$6</f>
        <v>Month June-2023</v>
      </c>
      <c r="R510" s="1990" t="s">
        <v>1069</v>
      </c>
      <c r="S510" s="1991" t="str">
        <f aca="false">O510</f>
        <v>Month June-2023</v>
      </c>
      <c r="T510" s="1990" t="s">
        <v>1070</v>
      </c>
      <c r="U510" s="1990" t="s">
        <v>1071</v>
      </c>
      <c r="V510" s="1990" t="s">
        <v>2997</v>
      </c>
      <c r="W510" s="1990" t="s">
        <v>1073</v>
      </c>
    </row>
    <row r="511" customFormat="false" ht="15.75" hidden="false" customHeight="true" outlineLevel="0" collapsed="false">
      <c r="A511" s="1992" t="s">
        <v>794</v>
      </c>
      <c r="B511" s="1993" t="s">
        <v>1074</v>
      </c>
      <c r="C511" s="1994" t="s">
        <v>1075</v>
      </c>
      <c r="D511" s="1994"/>
      <c r="E511" s="1994"/>
      <c r="F511" s="1996" t="s">
        <v>45</v>
      </c>
      <c r="G511" s="1996" t="s">
        <v>1076</v>
      </c>
      <c r="H511" s="1996"/>
      <c r="I511" s="1996"/>
      <c r="J511" s="1996" t="s">
        <v>29</v>
      </c>
      <c r="K511" s="1996" t="s">
        <v>1077</v>
      </c>
      <c r="L511" s="1996"/>
      <c r="M511" s="1994" t="s">
        <v>1134</v>
      </c>
      <c r="N511" s="1993"/>
      <c r="O511" s="1997" t="s">
        <v>479</v>
      </c>
    </row>
    <row r="512" customFormat="false" ht="15.75" hidden="false" customHeight="false" outlineLevel="0" collapsed="false">
      <c r="A512" s="1992"/>
      <c r="B512" s="1993"/>
      <c r="C512" s="1998" t="s">
        <v>1079</v>
      </c>
      <c r="D512" s="1998"/>
      <c r="E512" s="3135" t="s">
        <v>1080</v>
      </c>
      <c r="F512" s="1996"/>
      <c r="G512" s="2249" t="n">
        <f aca="false">'NORTH-1'!$H$8</f>
        <v>44929</v>
      </c>
      <c r="H512" s="2249" t="n">
        <f aca="false">'NORTH-1'!$H$8</f>
        <v>44929</v>
      </c>
      <c r="I512" s="2000" t="s">
        <v>47</v>
      </c>
      <c r="J512" s="1996"/>
      <c r="K512" s="2000" t="s">
        <v>1081</v>
      </c>
      <c r="L512" s="2000" t="s">
        <v>1082</v>
      </c>
      <c r="M512" s="1994" t="s">
        <v>1083</v>
      </c>
      <c r="N512" s="1998" t="s">
        <v>741</v>
      </c>
      <c r="O512" s="1997"/>
      <c r="S512" s="1441" t="n">
        <v>15283200.0000001</v>
      </c>
      <c r="T512" s="1441" t="n">
        <v>15283200.0000001</v>
      </c>
      <c r="U512" s="1441" t="n">
        <f aca="false">S512-T512</f>
        <v>0</v>
      </c>
      <c r="V512" s="2001" t="n">
        <f aca="false">U512/T512*100</f>
        <v>0</v>
      </c>
      <c r="W512" s="1441" t="str">
        <f aca="false">IF(V512&gt;40,"FAULT",IF(V512&lt;-40,"CHECK","OK"))</f>
        <v>OK</v>
      </c>
    </row>
    <row r="513" customFormat="false" ht="15.75" hidden="false" customHeight="false" outlineLevel="0" collapsed="false">
      <c r="A513" s="2002" t="n">
        <v>1</v>
      </c>
      <c r="B513" s="2003" t="n">
        <v>2</v>
      </c>
      <c r="C513" s="2004" t="n">
        <v>4</v>
      </c>
      <c r="D513" s="2004"/>
      <c r="E513" s="3136" t="n">
        <v>5</v>
      </c>
      <c r="F513" s="2002" t="n">
        <v>7</v>
      </c>
      <c r="G513" s="2002" t="n">
        <v>9</v>
      </c>
      <c r="H513" s="2002" t="n">
        <v>9</v>
      </c>
      <c r="I513" s="2002" t="s">
        <v>1084</v>
      </c>
      <c r="J513" s="2002" t="n">
        <v>11</v>
      </c>
      <c r="K513" s="2002" t="s">
        <v>1085</v>
      </c>
      <c r="L513" s="2002" t="s">
        <v>1086</v>
      </c>
      <c r="M513" s="2002" t="n">
        <v>14</v>
      </c>
      <c r="N513" s="2006" t="n">
        <v>15</v>
      </c>
      <c r="O513" s="2002" t="n">
        <v>16</v>
      </c>
    </row>
    <row r="514" customFormat="false" ht="15.75" hidden="false" customHeight="false" outlineLevel="0" collapsed="false">
      <c r="A514" s="2016"/>
      <c r="B514" s="2008" t="s">
        <v>4175</v>
      </c>
      <c r="C514" s="2009"/>
      <c r="D514" s="2009"/>
      <c r="E514" s="3139"/>
      <c r="F514" s="2009"/>
      <c r="G514" s="2009"/>
      <c r="H514" s="2009"/>
      <c r="I514" s="2009"/>
      <c r="J514" s="2009"/>
      <c r="K514" s="2010"/>
      <c r="L514" s="2009"/>
      <c r="M514" s="2013"/>
      <c r="N514" s="2014"/>
      <c r="O514" s="2027"/>
    </row>
    <row r="515" customFormat="false" ht="15.75" hidden="false" customHeight="false" outlineLevel="0" collapsed="false">
      <c r="A515" s="2176" t="n">
        <f aca="false">A223</f>
        <v>3</v>
      </c>
      <c r="B515" s="2177" t="str">
        <f aca="false">B223</f>
        <v>132 kV Bangabhaban Circuit-1</v>
      </c>
      <c r="C515" s="2178" t="n">
        <f aca="false">C223</f>
        <v>132</v>
      </c>
      <c r="D515" s="2179" t="str">
        <f aca="false">D223</f>
        <v>Exp/Main</v>
      </c>
      <c r="E515" s="3149" t="n">
        <f aca="false">E223</f>
        <v>41812909556</v>
      </c>
      <c r="F515" s="2509" t="n">
        <f aca="false">F223</f>
        <v>1</v>
      </c>
      <c r="G515" s="2181" t="n">
        <f aca="false">G223</f>
        <v>32.12</v>
      </c>
      <c r="H515" s="2181" t="n">
        <f aca="false">H223</f>
        <v>34.19</v>
      </c>
      <c r="I515" s="2182" t="n">
        <f aca="false">I223</f>
        <v>2.07</v>
      </c>
      <c r="J515" s="2178" t="n">
        <f aca="false">J223</f>
        <v>1200000</v>
      </c>
      <c r="K515" s="2184" t="n">
        <f aca="false">K223</f>
        <v>0</v>
      </c>
      <c r="L515" s="2186" t="n">
        <f aca="false">L223</f>
        <v>2484000</v>
      </c>
      <c r="M515" s="2186" t="n">
        <f aca="false">M223</f>
        <v>0</v>
      </c>
      <c r="N515" s="2129" t="n">
        <f aca="false">N223</f>
        <v>0</v>
      </c>
      <c r="O515" s="2187" t="n">
        <f aca="false">O223</f>
        <v>0</v>
      </c>
    </row>
    <row r="516" customFormat="false" ht="15.75" hidden="false" customHeight="false" outlineLevel="0" collapsed="false">
      <c r="A516" s="2188" t="n">
        <f aca="false">A225</f>
        <v>7</v>
      </c>
      <c r="B516" s="2177" t="str">
        <f aca="false">B225</f>
        <v>132 kV Bangabhaban Circuit-2</v>
      </c>
      <c r="C516" s="2178" t="n">
        <f aca="false">C225</f>
        <v>132</v>
      </c>
      <c r="D516" s="2179"/>
      <c r="E516" s="3149" t="n">
        <f aca="false">E225</f>
        <v>41812909559</v>
      </c>
      <c r="F516" s="2509" t="n">
        <f aca="false">F225</f>
        <v>1</v>
      </c>
      <c r="G516" s="2181" t="n">
        <f aca="false">G225</f>
        <v>80.49</v>
      </c>
      <c r="H516" s="2181" t="n">
        <f aca="false">H225</f>
        <v>83.53</v>
      </c>
      <c r="I516" s="2182" t="n">
        <f aca="false">I225</f>
        <v>3.04000000000001</v>
      </c>
      <c r="J516" s="2178" t="n">
        <f aca="false">J225</f>
        <v>1200000</v>
      </c>
      <c r="K516" s="2184" t="n">
        <f aca="false">K225</f>
        <v>0</v>
      </c>
      <c r="L516" s="2186" t="n">
        <f aca="false">L225</f>
        <v>3648000.00000001</v>
      </c>
      <c r="M516" s="2186" t="n">
        <f aca="false">M225</f>
        <v>0</v>
      </c>
      <c r="N516" s="2129" t="n">
        <f aca="false">N225</f>
        <v>0</v>
      </c>
      <c r="O516" s="2027" t="n">
        <f aca="false">O225</f>
        <v>0</v>
      </c>
      <c r="R516" s="0" t="n">
        <f aca="false">K2977</f>
        <v>0</v>
      </c>
      <c r="V516" s="0" t="str">
        <f aca="false">B516</f>
        <v>132 kV Bangabhaban Circuit-2</v>
      </c>
    </row>
    <row r="517" customFormat="false" ht="15.75" hidden="false" customHeight="false" outlineLevel="0" collapsed="false">
      <c r="A517" s="2016"/>
      <c r="B517" s="2189"/>
      <c r="C517" s="2190"/>
      <c r="D517" s="2191"/>
      <c r="E517" s="3150"/>
      <c r="F517" s="2511"/>
      <c r="G517" s="2193"/>
      <c r="H517" s="2193"/>
      <c r="I517" s="2193"/>
      <c r="J517" s="2142" t="s">
        <v>475</v>
      </c>
      <c r="K517" s="2130" t="n">
        <f aca="false">SUM(K515:K516)</f>
        <v>0</v>
      </c>
      <c r="L517" s="2130" t="n">
        <f aca="false">SUM(L515:L516)</f>
        <v>6132000.00000001</v>
      </c>
      <c r="M517" s="2130" t="n">
        <f aca="false">SUM(M515:M516)</f>
        <v>0</v>
      </c>
      <c r="N517" s="2194"/>
      <c r="O517" s="2027"/>
    </row>
    <row r="518" customFormat="false" ht="15.75" hidden="false" customHeight="false" outlineLevel="0" collapsed="false">
      <c r="A518" s="2027"/>
      <c r="B518" s="2008" t="s">
        <v>4176</v>
      </c>
      <c r="C518" s="2009"/>
      <c r="D518" s="2009"/>
      <c r="E518" s="3139"/>
      <c r="F518" s="2009"/>
      <c r="G518" s="2009"/>
      <c r="H518" s="2009"/>
      <c r="I518" s="2009"/>
      <c r="J518" s="2195"/>
      <c r="K518" s="2196"/>
      <c r="L518" s="2197"/>
      <c r="M518" s="2197"/>
      <c r="N518" s="2014"/>
      <c r="O518" s="2151"/>
    </row>
    <row r="519" customFormat="false" ht="15.75" hidden="false" customHeight="false" outlineLevel="0" collapsed="false">
      <c r="A519" s="2027"/>
      <c r="B519" s="2017"/>
      <c r="C519" s="2018"/>
      <c r="D519" s="2233" t="s">
        <v>1306</v>
      </c>
      <c r="E519" s="1070"/>
      <c r="F519" s="2071"/>
      <c r="G519" s="2212"/>
      <c r="H519" s="2212"/>
      <c r="I519" s="2053"/>
      <c r="J519" s="2027"/>
      <c r="K519" s="2024"/>
      <c r="L519" s="2128"/>
      <c r="M519" s="2128"/>
      <c r="N519" s="2129"/>
      <c r="O519" s="2151"/>
    </row>
    <row r="520" customFormat="false" ht="15.75" hidden="false" customHeight="false" outlineLevel="0" collapsed="false">
      <c r="A520" s="2027"/>
      <c r="B520" s="2017"/>
      <c r="C520" s="2018"/>
      <c r="D520" s="2233"/>
      <c r="E520" s="1070"/>
      <c r="F520" s="2071"/>
      <c r="G520" s="2212"/>
      <c r="H520" s="2212"/>
      <c r="I520" s="2053"/>
      <c r="J520" s="2027"/>
      <c r="K520" s="2024"/>
      <c r="L520" s="2128"/>
      <c r="M520" s="2128"/>
      <c r="N520" s="2129"/>
      <c r="O520" s="2151"/>
    </row>
    <row r="521" customFormat="false" ht="15.75" hidden="false" customHeight="false" outlineLevel="0" collapsed="false">
      <c r="A521" s="2027"/>
      <c r="B521" s="2189"/>
      <c r="C521" s="2190"/>
      <c r="D521" s="2191"/>
      <c r="E521" s="3150"/>
      <c r="F521" s="2511"/>
      <c r="G521" s="2193"/>
      <c r="H521" s="2193"/>
      <c r="I521" s="2204"/>
      <c r="J521" s="2142" t="s">
        <v>475</v>
      </c>
      <c r="K521" s="2130" t="n">
        <f aca="false">K517</f>
        <v>0</v>
      </c>
      <c r="L521" s="2130" t="n">
        <f aca="false">SUM(L519:L520)</f>
        <v>0</v>
      </c>
      <c r="M521" s="2130" t="n">
        <f aca="false">SUM(M519:M520)</f>
        <v>0</v>
      </c>
      <c r="N521" s="2205"/>
      <c r="O521" s="2151"/>
    </row>
    <row r="522" customFormat="false" ht="15.75" hidden="false" customHeight="false" outlineLevel="0" collapsed="false">
      <c r="A522" s="2027"/>
      <c r="B522" s="2058" t="s">
        <v>4177</v>
      </c>
      <c r="C522" s="2059"/>
      <c r="D522" s="2059"/>
      <c r="E522" s="3140"/>
      <c r="F522" s="2059"/>
      <c r="G522" s="2059"/>
      <c r="H522" s="2059"/>
      <c r="I522" s="2059"/>
      <c r="J522" s="2059"/>
      <c r="K522" s="2060"/>
      <c r="L522" s="2059"/>
      <c r="M522" s="2063"/>
      <c r="N522" s="2064"/>
      <c r="O522" s="2015"/>
    </row>
    <row r="523" customFormat="false" ht="15.75" hidden="false" customHeight="false" outlineLevel="0" collapsed="false">
      <c r="A523" s="2027"/>
      <c r="B523" s="2017" t="s">
        <v>1251</v>
      </c>
      <c r="C523" s="2018" t="n">
        <v>132</v>
      </c>
      <c r="D523" s="2065" t="s">
        <v>1108</v>
      </c>
      <c r="E523" s="3138"/>
      <c r="F523" s="2071"/>
      <c r="G523" s="2022"/>
      <c r="H523" s="2022"/>
      <c r="I523" s="2022"/>
      <c r="J523" s="2027"/>
      <c r="K523" s="2024"/>
      <c r="L523" s="2029" t="n">
        <f aca="false">J523*I523*F523</f>
        <v>0</v>
      </c>
      <c r="M523" s="2025"/>
      <c r="N523" s="2026"/>
      <c r="O523" s="2027"/>
    </row>
    <row r="524" customFormat="false" ht="15.75" hidden="false" customHeight="false" outlineLevel="0" collapsed="false">
      <c r="A524" s="2027"/>
      <c r="B524" s="2017" t="s">
        <v>1252</v>
      </c>
      <c r="C524" s="2018" t="n">
        <v>132</v>
      </c>
      <c r="D524" s="2065"/>
      <c r="E524" s="3138"/>
      <c r="F524" s="2071"/>
      <c r="G524" s="2022"/>
      <c r="H524" s="2022"/>
      <c r="I524" s="2022"/>
      <c r="J524" s="2027"/>
      <c r="K524" s="2024"/>
      <c r="L524" s="2029" t="n">
        <f aca="false">J524*I524*F524</f>
        <v>0</v>
      </c>
      <c r="M524" s="2029"/>
      <c r="N524" s="2030"/>
      <c r="O524" s="2027"/>
    </row>
    <row r="525" customFormat="false" ht="15.75" hidden="false" customHeight="false" outlineLevel="0" collapsed="false">
      <c r="A525" s="2027"/>
      <c r="B525" s="2037"/>
      <c r="C525" s="2038"/>
      <c r="D525" s="2038"/>
      <c r="E525" s="2728"/>
      <c r="F525" s="2041"/>
      <c r="G525" s="2041"/>
      <c r="H525" s="2041"/>
      <c r="I525" s="2041"/>
      <c r="J525" s="2037" t="s">
        <v>1110</v>
      </c>
      <c r="K525" s="2068"/>
      <c r="L525" s="2076" t="n">
        <f aca="false">SUM(L523:L524)</f>
        <v>0</v>
      </c>
      <c r="M525" s="2055"/>
      <c r="N525" s="2057"/>
      <c r="O525" s="2027"/>
    </row>
    <row r="526" customFormat="false" ht="15.75" hidden="false" customHeight="false" outlineLevel="0" collapsed="false">
      <c r="A526" s="2027"/>
      <c r="B526" s="2189"/>
      <c r="C526" s="2190"/>
      <c r="D526" s="2191"/>
      <c r="E526" s="3150"/>
      <c r="F526" s="2511"/>
      <c r="G526" s="2193"/>
      <c r="H526" s="2193"/>
      <c r="I526" s="2204"/>
      <c r="J526" s="2142"/>
      <c r="K526" s="2207"/>
      <c r="L526" s="2130"/>
      <c r="M526" s="2130"/>
      <c r="N526" s="2205"/>
      <c r="O526" s="2151"/>
    </row>
    <row r="527" customFormat="false" ht="15.75" hidden="false" customHeight="false" outlineLevel="0" collapsed="false">
      <c r="A527" s="2132"/>
      <c r="B527" s="2058" t="s">
        <v>4178</v>
      </c>
      <c r="C527" s="2059"/>
      <c r="D527" s="2059"/>
      <c r="E527" s="3140"/>
      <c r="F527" s="2059"/>
      <c r="G527" s="2059"/>
      <c r="H527" s="2059"/>
      <c r="I527" s="2059"/>
      <c r="J527" s="2208"/>
      <c r="K527" s="2209"/>
      <c r="L527" s="2210"/>
      <c r="M527" s="2210"/>
      <c r="N527" s="2064"/>
      <c r="O527" s="2151"/>
    </row>
    <row r="528" customFormat="false" ht="15.75" hidden="false" customHeight="true" outlineLevel="0" collapsed="false">
      <c r="A528" s="2027"/>
      <c r="B528" s="2017"/>
      <c r="C528" s="2018" t="n">
        <v>132</v>
      </c>
      <c r="D528" s="2070" t="s">
        <v>1113</v>
      </c>
      <c r="E528" s="1070"/>
      <c r="F528" s="2071"/>
      <c r="G528" s="2212"/>
      <c r="H528" s="2212"/>
      <c r="I528" s="2212"/>
      <c r="J528" s="2213"/>
      <c r="K528" s="2214"/>
      <c r="L528" s="2029" t="n">
        <f aca="false">J528*I528*F528</f>
        <v>0</v>
      </c>
      <c r="M528" s="2128"/>
      <c r="N528" s="2131"/>
      <c r="O528" s="2151"/>
    </row>
    <row r="529" customFormat="false" ht="15.75" hidden="false" customHeight="false" outlineLevel="0" collapsed="false">
      <c r="A529" s="2027"/>
      <c r="B529" s="2017"/>
      <c r="C529" s="2018" t="n">
        <v>132</v>
      </c>
      <c r="D529" s="2070"/>
      <c r="E529" s="1070"/>
      <c r="F529" s="2071"/>
      <c r="G529" s="2212"/>
      <c r="H529" s="2212"/>
      <c r="I529" s="2212"/>
      <c r="J529" s="2213"/>
      <c r="K529" s="2214"/>
      <c r="L529" s="2029" t="n">
        <f aca="false">J529*I529*F529</f>
        <v>0</v>
      </c>
      <c r="M529" s="2128"/>
      <c r="N529" s="2131"/>
      <c r="O529" s="2151"/>
    </row>
    <row r="530" customFormat="false" ht="15.75" hidden="false" customHeight="false" outlineLevel="0" collapsed="false">
      <c r="A530" s="2132"/>
      <c r="B530" s="2142"/>
      <c r="C530" s="2143"/>
      <c r="D530" s="2143"/>
      <c r="E530" s="2932"/>
      <c r="F530" s="2145"/>
      <c r="G530" s="2145"/>
      <c r="H530" s="2145"/>
      <c r="I530" s="2145"/>
      <c r="J530" s="2142" t="s">
        <v>475</v>
      </c>
      <c r="K530" s="2121"/>
      <c r="L530" s="2130" t="n">
        <f aca="false">K517</f>
        <v>0</v>
      </c>
      <c r="M530" s="2130" t="n">
        <f aca="false">SUM(M528:M529)</f>
        <v>0</v>
      </c>
      <c r="N530" s="2216"/>
      <c r="O530" s="2151"/>
    </row>
    <row r="531" customFormat="false" ht="16.5" hidden="false" customHeight="false" outlineLevel="0" collapsed="false">
      <c r="A531" s="2080"/>
      <c r="B531" s="2217"/>
      <c r="C531" s="2218"/>
      <c r="D531" s="2218"/>
      <c r="E531" s="2933"/>
      <c r="F531" s="2220"/>
      <c r="G531" s="2220"/>
      <c r="H531" s="2220"/>
      <c r="I531" s="2220"/>
      <c r="J531" s="2217"/>
      <c r="K531" s="2221"/>
      <c r="L531" s="2222"/>
      <c r="M531" s="2222"/>
      <c r="N531" s="2194"/>
      <c r="O531" s="2223"/>
    </row>
    <row r="532" s="2077" customFormat="true" ht="15" hidden="false" customHeight="false" outlineLevel="0" collapsed="false">
      <c r="B532" s="2081" t="s">
        <v>4003</v>
      </c>
      <c r="C532" s="2081"/>
      <c r="D532" s="2082" t="s">
        <v>212</v>
      </c>
      <c r="E532" s="3133"/>
      <c r="F532" s="2083" t="s">
        <v>1259</v>
      </c>
      <c r="G532" s="2083"/>
      <c r="H532" s="2083"/>
      <c r="I532" s="2082" t="s">
        <v>212</v>
      </c>
      <c r="K532" s="2084" t="s">
        <v>1260</v>
      </c>
      <c r="L532" s="2084"/>
      <c r="M532" s="2085" t="s">
        <v>212</v>
      </c>
      <c r="N532" s="2051"/>
    </row>
    <row r="533" s="2077" customFormat="true" ht="15" hidden="false" customHeight="false" outlineLevel="0" collapsed="false">
      <c r="B533" s="2086" t="str">
        <f aca="false">B514</f>
        <v>132 KV SIDE MOTIJHEEL (SENDING)</v>
      </c>
      <c r="C533" s="2086"/>
      <c r="D533" s="2089" t="n">
        <f aca="false">L517</f>
        <v>6132000.00000001</v>
      </c>
      <c r="E533" s="3133"/>
      <c r="F533" s="2088" t="s">
        <v>1124</v>
      </c>
      <c r="G533" s="2088"/>
      <c r="H533" s="2088"/>
      <c r="I533" s="2089" t="n">
        <f aca="false">L525</f>
        <v>0</v>
      </c>
      <c r="K533" s="2279" t="s">
        <v>1125</v>
      </c>
      <c r="L533" s="2279"/>
      <c r="M533" s="2091" t="n">
        <f aca="false">I534</f>
        <v>6132000.00000001</v>
      </c>
      <c r="N533" s="2051"/>
    </row>
    <row r="534" s="2077" customFormat="true" ht="15" hidden="false" customHeight="false" outlineLevel="0" collapsed="false">
      <c r="B534" s="2086" t="s">
        <v>1126</v>
      </c>
      <c r="C534" s="2086"/>
      <c r="D534" s="2089"/>
      <c r="E534" s="3133"/>
      <c r="F534" s="2088" t="s">
        <v>1259</v>
      </c>
      <c r="G534" s="2088"/>
      <c r="H534" s="2088"/>
      <c r="I534" s="2091" t="n">
        <f aca="false">D537-I533</f>
        <v>6132000.00000001</v>
      </c>
      <c r="K534" s="2088" t="s">
        <v>4179</v>
      </c>
      <c r="L534" s="2088"/>
      <c r="M534" s="2094" t="n">
        <f aca="false">I534</f>
        <v>6132000.00000001</v>
      </c>
      <c r="N534" s="2051"/>
    </row>
    <row r="535" s="2077" customFormat="true" ht="15" hidden="false" customHeight="false" outlineLevel="0" collapsed="false">
      <c r="B535" s="2086" t="s">
        <v>1128</v>
      </c>
      <c r="C535" s="2086"/>
      <c r="D535" s="2089"/>
      <c r="E535" s="3133"/>
      <c r="K535" s="2279" t="s">
        <v>1129</v>
      </c>
      <c r="L535" s="2279"/>
      <c r="M535" s="2089" t="n">
        <f aca="false">M533-M534</f>
        <v>0</v>
      </c>
      <c r="N535" s="2051"/>
    </row>
    <row r="536" s="2077" customFormat="true" ht="15.75" hidden="false" customHeight="false" outlineLevel="0" collapsed="false">
      <c r="B536" s="2086" t="s">
        <v>1130</v>
      </c>
      <c r="C536" s="2086"/>
      <c r="D536" s="2095"/>
      <c r="E536" s="3133"/>
      <c r="K536" s="2228" t="s">
        <v>1131</v>
      </c>
      <c r="L536" s="2228"/>
      <c r="M536" s="2332" t="n">
        <f aca="false">M535/M533</f>
        <v>0</v>
      </c>
      <c r="N536" s="2051"/>
    </row>
    <row r="537" s="2077" customFormat="true" ht="15" hidden="false" customHeight="false" outlineLevel="0" collapsed="false">
      <c r="B537" s="2098" t="s">
        <v>1132</v>
      </c>
      <c r="C537" s="2098"/>
      <c r="D537" s="2099" t="n">
        <f aca="false">SUM(D533:D536)</f>
        <v>6132000.00000001</v>
      </c>
      <c r="E537" s="3133"/>
      <c r="K537" s="2080"/>
      <c r="N537" s="2051"/>
    </row>
    <row r="538" s="2077" customFormat="true" ht="15" hidden="false" customHeight="false" outlineLevel="0" collapsed="false">
      <c r="E538" s="3133"/>
      <c r="F538" s="2100"/>
      <c r="K538" s="2080"/>
      <c r="N538" s="2051"/>
    </row>
    <row r="539" s="2077" customFormat="true" ht="15" hidden="false" customHeight="false" outlineLevel="0" collapsed="false">
      <c r="E539" s="3133"/>
      <c r="F539" s="2100"/>
      <c r="K539" s="2080"/>
      <c r="N539" s="2051"/>
    </row>
    <row r="540" s="2077" customFormat="true" ht="15" hidden="false" customHeight="false" outlineLevel="0" collapsed="false">
      <c r="E540" s="3133"/>
      <c r="F540" s="2100"/>
      <c r="G540" s="2101"/>
      <c r="H540" s="2101"/>
      <c r="I540" s="2101"/>
      <c r="J540" s="2102"/>
      <c r="K540" s="2080"/>
      <c r="N540" s="2051"/>
    </row>
    <row r="541" customFormat="false" ht="15.75" hidden="false" customHeight="false" outlineLevel="0" collapsed="false">
      <c r="A541" s="2080"/>
      <c r="B541" s="2217"/>
      <c r="C541" s="2218"/>
      <c r="D541" s="2218"/>
      <c r="E541" s="2933"/>
      <c r="F541" s="2220"/>
      <c r="G541" s="2220"/>
      <c r="H541" s="2220"/>
      <c r="I541" s="2220"/>
      <c r="J541" s="2217"/>
      <c r="K541" s="2221"/>
      <c r="L541" s="2222"/>
      <c r="M541" s="2222"/>
      <c r="N541" s="2194"/>
      <c r="O541" s="2223"/>
    </row>
    <row r="542" customFormat="false" ht="15" hidden="false" customHeight="false" outlineLevel="0" collapsed="false">
      <c r="A542" s="2077"/>
      <c r="B542" s="2051"/>
      <c r="C542" s="2077"/>
      <c r="D542" s="2516"/>
      <c r="E542" s="3151"/>
      <c r="F542" s="2077"/>
      <c r="G542" s="2077"/>
      <c r="H542" s="2077"/>
      <c r="I542" s="2077"/>
      <c r="J542" s="2077"/>
      <c r="K542" s="2080"/>
      <c r="L542" s="2077"/>
      <c r="M542" s="2077"/>
      <c r="N542" s="2077"/>
      <c r="O542" s="2077"/>
    </row>
    <row r="543" customFormat="false" ht="15" hidden="false" customHeight="false" outlineLevel="0" collapsed="false">
      <c r="A543" s="2077"/>
      <c r="B543" s="2051"/>
      <c r="C543" s="2077"/>
      <c r="D543" s="2516"/>
      <c r="E543" s="3151"/>
      <c r="F543" s="2077"/>
      <c r="G543" s="2077"/>
      <c r="H543" s="2077"/>
      <c r="I543" s="2077"/>
      <c r="J543" s="2077"/>
      <c r="K543" s="2080"/>
      <c r="L543" s="2077"/>
      <c r="M543" s="2077"/>
      <c r="N543" s="2077"/>
      <c r="O543" s="2077"/>
    </row>
    <row r="544" customFormat="false" ht="45" hidden="false" customHeight="false" outlineLevel="0" collapsed="false">
      <c r="A544" s="2270" t="s">
        <v>4180</v>
      </c>
      <c r="B544" s="2270"/>
      <c r="C544" s="2270"/>
      <c r="D544" s="2270"/>
      <c r="E544" s="2270"/>
      <c r="F544" s="2270"/>
      <c r="G544" s="2270"/>
      <c r="H544" s="2270"/>
      <c r="I544" s="2270"/>
      <c r="J544" s="2270"/>
      <c r="K544" s="2270"/>
      <c r="L544" s="2270"/>
      <c r="M544" s="2270"/>
      <c r="N544" s="2270"/>
      <c r="O544" s="1989" t="str">
        <f aca="false">$O$6</f>
        <v>Month June-2023</v>
      </c>
      <c r="R544" s="1990" t="s">
        <v>1069</v>
      </c>
      <c r="S544" s="1991" t="str">
        <f aca="false">O544</f>
        <v>Month June-2023</v>
      </c>
      <c r="T544" s="1990" t="s">
        <v>1070</v>
      </c>
      <c r="U544" s="1990" t="s">
        <v>1071</v>
      </c>
      <c r="V544" s="1990" t="s">
        <v>2997</v>
      </c>
      <c r="W544" s="1990" t="s">
        <v>1073</v>
      </c>
    </row>
    <row r="545" customFormat="false" ht="15.75" hidden="false" customHeight="true" outlineLevel="0" collapsed="false">
      <c r="A545" s="1992" t="s">
        <v>794</v>
      </c>
      <c r="B545" s="1993" t="s">
        <v>1074</v>
      </c>
      <c r="C545" s="1994" t="s">
        <v>1075</v>
      </c>
      <c r="D545" s="1994"/>
      <c r="E545" s="1994"/>
      <c r="F545" s="1996" t="s">
        <v>45</v>
      </c>
      <c r="G545" s="1996" t="s">
        <v>1076</v>
      </c>
      <c r="H545" s="1996"/>
      <c r="I545" s="1996"/>
      <c r="J545" s="1996" t="s">
        <v>29</v>
      </c>
      <c r="K545" s="1996" t="s">
        <v>1077</v>
      </c>
      <c r="L545" s="1996"/>
      <c r="M545" s="1994" t="s">
        <v>1134</v>
      </c>
      <c r="N545" s="1993"/>
      <c r="O545" s="1997" t="s">
        <v>479</v>
      </c>
    </row>
    <row r="546" customFormat="false" ht="15.75" hidden="false" customHeight="false" outlineLevel="0" collapsed="false">
      <c r="A546" s="1992"/>
      <c r="B546" s="1993"/>
      <c r="C546" s="1998" t="s">
        <v>1079</v>
      </c>
      <c r="D546" s="1998"/>
      <c r="E546" s="3135" t="s">
        <v>1080</v>
      </c>
      <c r="F546" s="1996"/>
      <c r="G546" s="2249" t="n">
        <f aca="false">'NORTH-1'!$H$8</f>
        <v>44929</v>
      </c>
      <c r="H546" s="2249" t="n">
        <f aca="false">'NORTH-1'!$H$8</f>
        <v>44929</v>
      </c>
      <c r="I546" s="2000" t="s">
        <v>47</v>
      </c>
      <c r="J546" s="1996"/>
      <c r="K546" s="2000" t="s">
        <v>1081</v>
      </c>
      <c r="L546" s="2000" t="s">
        <v>1082</v>
      </c>
      <c r="M546" s="1994" t="s">
        <v>1083</v>
      </c>
      <c r="N546" s="1998" t="s">
        <v>741</v>
      </c>
      <c r="O546" s="1997"/>
      <c r="S546" s="1441" t="n">
        <v>15283200.0000001</v>
      </c>
      <c r="T546" s="1441" t="n">
        <v>15283200.0000001</v>
      </c>
      <c r="U546" s="1441" t="n">
        <f aca="false">S546-T546</f>
        <v>0</v>
      </c>
      <c r="V546" s="2001" t="n">
        <f aca="false">U546/T546*100</f>
        <v>0</v>
      </c>
      <c r="W546" s="1441" t="str">
        <f aca="false">IF(V546&gt;40,"FAULT",IF(V546&lt;-40,"CHECK","OK"))</f>
        <v>OK</v>
      </c>
    </row>
    <row r="547" customFormat="false" ht="15.75" hidden="false" customHeight="false" outlineLevel="0" collapsed="false">
      <c r="A547" s="2002" t="n">
        <v>1</v>
      </c>
      <c r="B547" s="2003" t="n">
        <v>2</v>
      </c>
      <c r="C547" s="2004" t="n">
        <v>4</v>
      </c>
      <c r="D547" s="2004"/>
      <c r="E547" s="3136" t="n">
        <v>5</v>
      </c>
      <c r="F547" s="2002" t="n">
        <v>7</v>
      </c>
      <c r="G547" s="2002" t="n">
        <v>9</v>
      </c>
      <c r="H547" s="2002" t="n">
        <v>9</v>
      </c>
      <c r="I547" s="2002" t="s">
        <v>1084</v>
      </c>
      <c r="J547" s="2002" t="n">
        <v>11</v>
      </c>
      <c r="K547" s="2002" t="s">
        <v>1085</v>
      </c>
      <c r="L547" s="2002" t="s">
        <v>1086</v>
      </c>
      <c r="M547" s="2002" t="n">
        <v>14</v>
      </c>
      <c r="N547" s="2006" t="n">
        <v>15</v>
      </c>
      <c r="O547" s="2002" t="n">
        <v>16</v>
      </c>
    </row>
    <row r="548" customFormat="false" ht="15.75" hidden="false" customHeight="false" outlineLevel="0" collapsed="false">
      <c r="A548" s="2016"/>
      <c r="B548" s="2008" t="s">
        <v>4181</v>
      </c>
      <c r="C548" s="2009"/>
      <c r="D548" s="2009"/>
      <c r="E548" s="3139"/>
      <c r="F548" s="2009"/>
      <c r="G548" s="2009"/>
      <c r="H548" s="2009"/>
      <c r="I548" s="2009"/>
      <c r="J548" s="2009"/>
      <c r="K548" s="2010"/>
      <c r="L548" s="2009"/>
      <c r="M548" s="2013"/>
      <c r="N548" s="2014"/>
      <c r="O548" s="2027"/>
    </row>
    <row r="549" customFormat="false" ht="15.75" hidden="false" customHeight="false" outlineLevel="0" collapsed="false">
      <c r="A549" s="2016" t="n">
        <v>11</v>
      </c>
      <c r="B549" s="2017" t="s">
        <v>4182</v>
      </c>
      <c r="C549" s="2018" t="n">
        <v>11</v>
      </c>
      <c r="D549" s="2233" t="s">
        <v>76</v>
      </c>
      <c r="E549" s="1070" t="n">
        <v>4150744</v>
      </c>
      <c r="F549" s="2071" t="n">
        <v>1</v>
      </c>
      <c r="G549" s="2212" t="n">
        <v>1509378.4</v>
      </c>
      <c r="H549" s="2212" t="n">
        <v>1513142.4</v>
      </c>
      <c r="I549" s="2212" t="n">
        <f aca="false">H549-G549</f>
        <v>3764</v>
      </c>
      <c r="J549" s="2027" t="n">
        <v>1000</v>
      </c>
      <c r="K549" s="2024" t="n">
        <f aca="false">J549*I549*F549</f>
        <v>3764000</v>
      </c>
      <c r="L549" s="2128"/>
      <c r="M549" s="2128" t="n">
        <f aca="false">K549*$I$534/$K$551</f>
        <v>3033281.81674817</v>
      </c>
      <c r="N549" s="2129"/>
      <c r="O549" s="2027"/>
    </row>
    <row r="550" customFormat="false" ht="15.75" hidden="false" customHeight="false" outlineLevel="0" collapsed="false">
      <c r="A550" s="2016" t="n">
        <v>12</v>
      </c>
      <c r="B550" s="2017" t="s">
        <v>4183</v>
      </c>
      <c r="C550" s="2018" t="n">
        <v>11</v>
      </c>
      <c r="D550" s="2233"/>
      <c r="E550" s="1070" t="n">
        <v>4150742</v>
      </c>
      <c r="F550" s="2071" t="n">
        <v>1</v>
      </c>
      <c r="G550" s="2212" t="n">
        <v>1433418</v>
      </c>
      <c r="H550" s="2212" t="n">
        <v>1437263.2</v>
      </c>
      <c r="I550" s="2212" t="n">
        <f aca="false">H550-G550</f>
        <v>3845.19999999995</v>
      </c>
      <c r="J550" s="2027" t="n">
        <v>1000</v>
      </c>
      <c r="K550" s="2024" t="n">
        <f aca="false">J550*I550*F550</f>
        <v>3845199.99999995</v>
      </c>
      <c r="L550" s="2128"/>
      <c r="M550" s="2128" t="n">
        <f aca="false">K550*$I$534/$K$551</f>
        <v>3098718.18325184</v>
      </c>
      <c r="N550" s="2129"/>
      <c r="O550" s="2027"/>
    </row>
    <row r="551" customFormat="false" ht="15.75" hidden="false" customHeight="false" outlineLevel="0" collapsed="false">
      <c r="A551" s="2016"/>
      <c r="B551" s="2189"/>
      <c r="C551" s="2190"/>
      <c r="D551" s="2191"/>
      <c r="E551" s="3150"/>
      <c r="F551" s="2511"/>
      <c r="G551" s="2193"/>
      <c r="H551" s="2193" t="n">
        <v>0</v>
      </c>
      <c r="I551" s="2193"/>
      <c r="J551" s="2234" t="s">
        <v>475</v>
      </c>
      <c r="K551" s="2094" t="n">
        <f aca="false">SUM(K549:K550)</f>
        <v>7609199.99999995</v>
      </c>
      <c r="L551" s="2235"/>
      <c r="M551" s="2091" t="n">
        <f aca="false">SUM(M549:M550)</f>
        <v>6132000.00000001</v>
      </c>
      <c r="N551" s="2205"/>
      <c r="O551" s="2027"/>
    </row>
    <row r="552" customFormat="false" ht="15.75" hidden="false" customHeight="false" outlineLevel="0" collapsed="false">
      <c r="A552" s="2016"/>
      <c r="B552" s="2058" t="s">
        <v>4181</v>
      </c>
      <c r="C552" s="2059"/>
      <c r="D552" s="2059"/>
      <c r="E552" s="3140"/>
      <c r="F552" s="2059"/>
      <c r="G552" s="2059"/>
      <c r="H552" s="2059" t="n">
        <v>0</v>
      </c>
      <c r="I552" s="2059"/>
      <c r="J552" s="2208"/>
      <c r="K552" s="2209"/>
      <c r="L552" s="2210"/>
      <c r="M552" s="2210"/>
      <c r="N552" s="2064"/>
      <c r="O552" s="2027"/>
    </row>
    <row r="553" customFormat="false" ht="15.75" hidden="false" customHeight="true" outlineLevel="0" collapsed="false">
      <c r="A553" s="2016" t="n">
        <v>1</v>
      </c>
      <c r="B553" s="2236" t="s">
        <v>4184</v>
      </c>
      <c r="C553" s="2152" t="n">
        <v>11</v>
      </c>
      <c r="D553" s="2579" t="s">
        <v>765</v>
      </c>
      <c r="E553" s="3154" t="n">
        <v>4150750</v>
      </c>
      <c r="F553" s="2476" t="n">
        <v>1</v>
      </c>
      <c r="G553" s="2120" t="n">
        <v>212943.22</v>
      </c>
      <c r="H553" s="2120" t="n">
        <v>214079.71</v>
      </c>
      <c r="I553" s="2053" t="n">
        <f aca="false">H553-G553</f>
        <v>1136.48999999999</v>
      </c>
      <c r="J553" s="2027" t="n">
        <v>1000</v>
      </c>
      <c r="K553" s="2135" t="s">
        <v>348</v>
      </c>
      <c r="L553" s="2237" t="n">
        <f aca="false">1.73*10.5*O553*0.9*24*31</f>
        <v>851429.88</v>
      </c>
      <c r="M553" s="2128" t="n">
        <f aca="false">L553*$K$575/$L$575</f>
        <v>830418.171402838</v>
      </c>
      <c r="N553" s="2474" t="s">
        <v>765</v>
      </c>
      <c r="O553" s="2155" t="n">
        <v>70</v>
      </c>
      <c r="P553" s="0" t="s">
        <v>4185</v>
      </c>
      <c r="R553" s="0" t="str">
        <f aca="false">B553</f>
        <v>11 kV DIT S/S-1 Feeder</v>
      </c>
      <c r="S553" s="2160" t="n">
        <f aca="false">M553</f>
        <v>830418.171402838</v>
      </c>
      <c r="T553" s="0" t="n">
        <v>860468.601648094</v>
      </c>
      <c r="U553" s="1441" t="n">
        <f aca="false">S553-T553</f>
        <v>-30050.4302452559</v>
      </c>
      <c r="V553" s="2001" t="n">
        <f aca="false">U553/T553*100</f>
        <v>-3.49233315285404</v>
      </c>
      <c r="W553" s="1441" t="str">
        <f aca="false">IF(V553&gt;40,"FAULT",IF(V553&lt;-40,"CHECK","OK"))</f>
        <v>OK</v>
      </c>
    </row>
    <row r="554" customFormat="false" ht="15" hidden="false" customHeight="true" outlineLevel="0" collapsed="false">
      <c r="A554" s="2016" t="n">
        <v>2</v>
      </c>
      <c r="B554" s="2017" t="s">
        <v>4186</v>
      </c>
      <c r="C554" s="2152" t="n">
        <v>11</v>
      </c>
      <c r="D554" s="2580" t="s">
        <v>765</v>
      </c>
      <c r="E554" s="1070" t="n">
        <v>4150743</v>
      </c>
      <c r="F554" s="2476" t="n">
        <v>1</v>
      </c>
      <c r="G554" s="2120" t="n">
        <v>23966.99</v>
      </c>
      <c r="H554" s="2120" t="n">
        <v>24049.87</v>
      </c>
      <c r="I554" s="2053" t="n">
        <f aca="false">H554-G554</f>
        <v>82.8799999999974</v>
      </c>
      <c r="J554" s="2027" t="n">
        <v>1000</v>
      </c>
      <c r="K554" s="2135"/>
      <c r="L554" s="2128" t="n">
        <f aca="false">J554*I554*F554</f>
        <v>82879.9999999974</v>
      </c>
      <c r="M554" s="2128" t="n">
        <f aca="false">L554*$K$575/$L$575</f>
        <v>80834.6754824543</v>
      </c>
      <c r="N554" s="2154" t="s">
        <v>765</v>
      </c>
      <c r="O554" s="2155"/>
      <c r="R554" s="0" t="str">
        <f aca="false">B554</f>
        <v>11 kV Bangabhaban Switching Circuit-1</v>
      </c>
      <c r="S554" s="2160" t="n">
        <f aca="false">M554</f>
        <v>80834.6754824543</v>
      </c>
      <c r="T554" s="0" t="n">
        <v>79020.059717503</v>
      </c>
      <c r="U554" s="1441" t="n">
        <f aca="false">S554-T554</f>
        <v>1814.61576495126</v>
      </c>
      <c r="V554" s="2001" t="n">
        <f aca="false">U554/T554*100</f>
        <v>2.29639887825764</v>
      </c>
      <c r="W554" s="1441" t="str">
        <f aca="false">IF(V554&gt;40,"FAULT",IF(V554&lt;-40,"CHECK","OK"))</f>
        <v>OK</v>
      </c>
    </row>
    <row r="555" customFormat="false" ht="15.75" hidden="false" customHeight="true" outlineLevel="0" collapsed="false">
      <c r="A555" s="2016" t="n">
        <v>3</v>
      </c>
      <c r="B555" s="2017" t="s">
        <v>4187</v>
      </c>
      <c r="C555" s="2152" t="n">
        <v>11</v>
      </c>
      <c r="D555" s="2580" t="s">
        <v>179</v>
      </c>
      <c r="E555" s="1070" t="n">
        <v>4150749</v>
      </c>
      <c r="F555" s="2476" t="n">
        <v>1</v>
      </c>
      <c r="G555" s="2120" t="n">
        <v>4129.6</v>
      </c>
      <c r="H555" s="2120" t="n">
        <v>4129.6</v>
      </c>
      <c r="I555" s="2053" t="n">
        <f aca="false">H555-G555</f>
        <v>0</v>
      </c>
      <c r="J555" s="2027" t="n">
        <v>1000</v>
      </c>
      <c r="K555" s="2135"/>
      <c r="L555" s="2128" t="n">
        <f aca="false">J555*I555*F555</f>
        <v>0</v>
      </c>
      <c r="M555" s="2128" t="n">
        <f aca="false">L555*$K$575/$L$575</f>
        <v>0</v>
      </c>
      <c r="N555" s="2474" t="s">
        <v>179</v>
      </c>
      <c r="O555" s="2155"/>
      <c r="R555" s="0" t="str">
        <f aca="false">B555</f>
        <v>11 kV Saidabad Water Treatment</v>
      </c>
      <c r="S555" s="2160" t="n">
        <f aca="false">M555</f>
        <v>0</v>
      </c>
      <c r="T555" s="0" t="n">
        <v>0</v>
      </c>
      <c r="U555" s="1441" t="n">
        <f aca="false">S555-T555</f>
        <v>0</v>
      </c>
      <c r="V555" s="2001" t="e">
        <f aca="false">U555/T555*100</f>
        <v>#DIV/0!</v>
      </c>
      <c r="W555" s="1441" t="e">
        <f aca="false">IF(V555&gt;40,"FAULT",IF(V555&lt;-40,"CHECK","OK"))</f>
        <v>#DIV/0!</v>
      </c>
    </row>
    <row r="556" customFormat="false" ht="18" hidden="false" customHeight="true" outlineLevel="0" collapsed="false">
      <c r="A556" s="2016" t="n">
        <v>4</v>
      </c>
      <c r="B556" s="2017" t="s">
        <v>4188</v>
      </c>
      <c r="C556" s="2152" t="n">
        <v>11</v>
      </c>
      <c r="D556" s="2580" t="s">
        <v>765</v>
      </c>
      <c r="E556" s="1070" t="n">
        <v>4150738</v>
      </c>
      <c r="F556" s="2476" t="n">
        <v>1</v>
      </c>
      <c r="G556" s="2120" t="n">
        <v>77077.43</v>
      </c>
      <c r="H556" s="2120" t="n">
        <v>77077.43</v>
      </c>
      <c r="I556" s="2053" t="n">
        <f aca="false">H556-G556</f>
        <v>0</v>
      </c>
      <c r="J556" s="2027" t="n">
        <v>1000</v>
      </c>
      <c r="K556" s="2135"/>
      <c r="L556" s="2128" t="n">
        <f aca="false">J556*I556*F556</f>
        <v>0</v>
      </c>
      <c r="M556" s="2128" t="n">
        <f aca="false">L556*$K$575/$L$575</f>
        <v>0</v>
      </c>
      <c r="N556" s="2154" t="s">
        <v>765</v>
      </c>
      <c r="O556" s="2155"/>
      <c r="R556" s="0" t="str">
        <f aca="false">B556</f>
        <v>11 kV Bangladesh Bank Feeder</v>
      </c>
      <c r="S556" s="2160" t="n">
        <f aca="false">M556</f>
        <v>0</v>
      </c>
      <c r="T556" s="0" t="n">
        <v>240728.7149854</v>
      </c>
      <c r="U556" s="1441" t="n">
        <f aca="false">S556-T556</f>
        <v>-240728.7149854</v>
      </c>
      <c r="V556" s="2001" t="n">
        <f aca="false">U556/T556*100</f>
        <v>-100</v>
      </c>
      <c r="W556" s="1441" t="str">
        <f aca="false">IF(V556&gt;40,"FAULT",IF(V556&lt;-40,"CHECK","OK"))</f>
        <v>CHECK</v>
      </c>
    </row>
    <row r="557" customFormat="false" ht="16.5" hidden="false" customHeight="true" outlineLevel="0" collapsed="false">
      <c r="A557" s="2016" t="n">
        <v>5</v>
      </c>
      <c r="B557" s="2017" t="s">
        <v>4189</v>
      </c>
      <c r="C557" s="2152" t="n">
        <v>11</v>
      </c>
      <c r="D557" s="2580" t="s">
        <v>765</v>
      </c>
      <c r="E557" s="1070" t="n">
        <v>4150751</v>
      </c>
      <c r="F557" s="2476" t="n">
        <v>1</v>
      </c>
      <c r="G557" s="2120" t="n">
        <v>376848.18</v>
      </c>
      <c r="H557" s="2120" t="n">
        <v>376848.18</v>
      </c>
      <c r="I557" s="2053" t="n">
        <f aca="false">H557-G557</f>
        <v>0</v>
      </c>
      <c r="J557" s="2027" t="n">
        <v>1000</v>
      </c>
      <c r="K557" s="2135"/>
      <c r="L557" s="2128" t="n">
        <f aca="false">J557*I557*F557</f>
        <v>0</v>
      </c>
      <c r="M557" s="2128" t="n">
        <f aca="false">L557*$K$575/$L$575</f>
        <v>0</v>
      </c>
      <c r="N557" s="2154" t="s">
        <v>765</v>
      </c>
      <c r="O557" s="2155"/>
      <c r="R557" s="0" t="str">
        <f aca="false">B557</f>
        <v>11 kV P &amp; T Substation</v>
      </c>
      <c r="S557" s="2160" t="n">
        <f aca="false">M557</f>
        <v>0</v>
      </c>
      <c r="T557" s="0" t="n">
        <v>0</v>
      </c>
      <c r="U557" s="1441" t="n">
        <f aca="false">S557-T557</f>
        <v>0</v>
      </c>
      <c r="V557" s="2001" t="e">
        <f aca="false">U557/T557*100</f>
        <v>#DIV/0!</v>
      </c>
      <c r="W557" s="1441" t="e">
        <f aca="false">IF(V557&gt;40,"FAULT",IF(V557&lt;-40,"CHECK","OK"))</f>
        <v>#DIV/0!</v>
      </c>
    </row>
    <row r="558" customFormat="false" ht="15.75" hidden="false" customHeight="true" outlineLevel="0" collapsed="false">
      <c r="A558" s="2016" t="n">
        <v>6</v>
      </c>
      <c r="B558" s="2236" t="s">
        <v>4190</v>
      </c>
      <c r="C558" s="2152" t="n">
        <v>11</v>
      </c>
      <c r="D558" s="2580" t="s">
        <v>760</v>
      </c>
      <c r="E558" s="1070" t="n">
        <v>4150754</v>
      </c>
      <c r="F558" s="2476" t="n">
        <v>1</v>
      </c>
      <c r="G558" s="2120" t="n">
        <v>33826.28</v>
      </c>
      <c r="H558" s="2120" t="n">
        <v>33840.33</v>
      </c>
      <c r="I558" s="2053" t="n">
        <f aca="false">H558-G558</f>
        <v>14.0500000000029</v>
      </c>
      <c r="J558" s="2027" t="n">
        <v>1000</v>
      </c>
      <c r="K558" s="2135" t="s">
        <v>348</v>
      </c>
      <c r="L558" s="2237" t="n">
        <v>20000</v>
      </c>
      <c r="M558" s="2128" t="n">
        <f aca="false">L558*$K$575/$L$575</f>
        <v>19506.4371337975</v>
      </c>
      <c r="N558" s="2474" t="s">
        <v>760</v>
      </c>
      <c r="O558" s="2155"/>
      <c r="R558" s="0" t="str">
        <f aca="false">B558</f>
        <v>11 kV Osmani Feeder</v>
      </c>
      <c r="S558" s="2160" t="n">
        <f aca="false">M558</f>
        <v>19506.4371337975</v>
      </c>
      <c r="T558" s="0" t="n">
        <v>20212.3186385729</v>
      </c>
      <c r="U558" s="1441" t="n">
        <f aca="false">S558-T558</f>
        <v>-705.881504775378</v>
      </c>
      <c r="V558" s="2001" t="n">
        <f aca="false">U558/T558*100</f>
        <v>-3.49233315285404</v>
      </c>
      <c r="W558" s="1441" t="str">
        <f aca="false">IF(V558&gt;40,"FAULT",IF(V558&lt;-40,"CHECK","OK"))</f>
        <v>OK</v>
      </c>
    </row>
    <row r="559" customFormat="false" ht="18" hidden="false" customHeight="true" outlineLevel="0" collapsed="false">
      <c r="A559" s="2016" t="n">
        <v>7</v>
      </c>
      <c r="B559" s="2236" t="s">
        <v>4191</v>
      </c>
      <c r="C559" s="2152" t="n">
        <v>11</v>
      </c>
      <c r="D559" s="2580" t="s">
        <v>765</v>
      </c>
      <c r="E559" s="1070" t="n">
        <v>4150741</v>
      </c>
      <c r="F559" s="2476" t="n">
        <v>1</v>
      </c>
      <c r="G559" s="2120" t="n">
        <v>48388.29</v>
      </c>
      <c r="H559" s="2120" t="n">
        <v>48388.29</v>
      </c>
      <c r="I559" s="2053" t="n">
        <f aca="false">H559-G559</f>
        <v>0</v>
      </c>
      <c r="J559" s="2027" t="n">
        <v>1000</v>
      </c>
      <c r="K559" s="2135" t="s">
        <v>348</v>
      </c>
      <c r="L559" s="2237" t="n">
        <f aca="false">1.73*10.5*O559*0.9*24*31</f>
        <v>729797.04</v>
      </c>
      <c r="M559" s="2128" t="n">
        <f aca="false">L559*$K$575/$L$575</f>
        <v>711787.004059575</v>
      </c>
      <c r="N559" s="2154" t="s">
        <v>765</v>
      </c>
      <c r="O559" s="2155" t="n">
        <v>60</v>
      </c>
      <c r="P559" s="0" t="s">
        <v>4185</v>
      </c>
      <c r="R559" s="0" t="str">
        <f aca="false">B559</f>
        <v>11 kV Modhumita via Ovisar</v>
      </c>
      <c r="S559" s="2160" t="n">
        <f aca="false">M559</f>
        <v>711787.004059575</v>
      </c>
      <c r="T559" s="0" t="n">
        <v>737544.515698366</v>
      </c>
      <c r="U559" s="1441" t="n">
        <f aca="false">S559-T559</f>
        <v>-25757.5116387909</v>
      </c>
      <c r="V559" s="2001" t="n">
        <f aca="false">U559/T559*100</f>
        <v>-3.49233315285406</v>
      </c>
      <c r="W559" s="1441" t="str">
        <f aca="false">IF(V559&gt;40,"FAULT",IF(V559&lt;-40,"CHECK","OK"))</f>
        <v>OK</v>
      </c>
    </row>
    <row r="560" customFormat="false" ht="15.75" hidden="false" customHeight="true" outlineLevel="0" collapsed="false">
      <c r="A560" s="2016" t="n">
        <v>8</v>
      </c>
      <c r="B560" s="2017" t="s">
        <v>4192</v>
      </c>
      <c r="C560" s="2152" t="n">
        <v>11</v>
      </c>
      <c r="D560" s="2580" t="s">
        <v>765</v>
      </c>
      <c r="E560" s="1070" t="n">
        <v>4150753</v>
      </c>
      <c r="F560" s="2476" t="n">
        <v>1</v>
      </c>
      <c r="G560" s="2120" t="n">
        <v>15661.1</v>
      </c>
      <c r="H560" s="2120" t="n">
        <v>15730.83</v>
      </c>
      <c r="I560" s="2053" t="n">
        <f aca="false">H560-G560</f>
        <v>69.7299999999996</v>
      </c>
      <c r="J560" s="2027" t="n">
        <v>1000</v>
      </c>
      <c r="K560" s="2135"/>
      <c r="L560" s="2128" t="n">
        <f aca="false">J560*I560*F560</f>
        <v>69729.9999999996</v>
      </c>
      <c r="M560" s="2128" t="n">
        <f aca="false">L560*$K$575/$L$575</f>
        <v>68009.1930669846</v>
      </c>
      <c r="N560" s="2154" t="s">
        <v>765</v>
      </c>
      <c r="O560" s="2155"/>
      <c r="R560" s="0" t="str">
        <f aca="false">B560</f>
        <v>11 kV Sugar Bhaban &amp; Car Parking</v>
      </c>
      <c r="S560" s="2160" t="n">
        <f aca="false">M560</f>
        <v>68009.1930669846</v>
      </c>
      <c r="T560" s="0" t="n">
        <v>76837.1293045355</v>
      </c>
      <c r="U560" s="1441" t="n">
        <f aca="false">S560-T560</f>
        <v>-8827.93623755089</v>
      </c>
      <c r="V560" s="2001" t="n">
        <f aca="false">U560/T560*100</f>
        <v>-11.489154159524</v>
      </c>
      <c r="W560" s="1441" t="str">
        <f aca="false">IF(V560&gt;40,"FAULT",IF(V560&lt;-40,"CHECK","OK"))</f>
        <v>OK</v>
      </c>
    </row>
    <row r="561" customFormat="false" ht="15.75" hidden="false" customHeight="true" outlineLevel="0" collapsed="false">
      <c r="A561" s="2016" t="n">
        <v>9</v>
      </c>
      <c r="B561" s="2017" t="s">
        <v>4193</v>
      </c>
      <c r="C561" s="2152" t="n">
        <v>11</v>
      </c>
      <c r="D561" s="2580" t="s">
        <v>4194</v>
      </c>
      <c r="E561" s="1070" t="n">
        <v>4150748</v>
      </c>
      <c r="F561" s="2476" t="n">
        <v>1</v>
      </c>
      <c r="G561" s="2120" t="n">
        <v>0</v>
      </c>
      <c r="H561" s="2120" t="n">
        <v>0</v>
      </c>
      <c r="I561" s="2053" t="n">
        <f aca="false">H561-G561</f>
        <v>0</v>
      </c>
      <c r="J561" s="2027" t="n">
        <v>1000</v>
      </c>
      <c r="K561" s="2135"/>
      <c r="L561" s="2128" t="n">
        <f aca="false">J561*I561*F561</f>
        <v>0</v>
      </c>
      <c r="M561" s="2128" t="n">
        <f aca="false">L561*$K$575/$L$575</f>
        <v>0</v>
      </c>
      <c r="N561" s="2154" t="s">
        <v>765</v>
      </c>
      <c r="O561" s="2155"/>
      <c r="R561" s="0" t="str">
        <f aca="false">B561</f>
        <v>11 kV Motijheel-1 Feeder</v>
      </c>
      <c r="S561" s="2160" t="n">
        <f aca="false">M561</f>
        <v>0</v>
      </c>
      <c r="T561" s="0" t="n">
        <v>0</v>
      </c>
      <c r="U561" s="1441" t="n">
        <f aca="false">S561-T561</f>
        <v>0</v>
      </c>
      <c r="V561" s="2001" t="e">
        <f aca="false">U561/T561*100</f>
        <v>#DIV/0!</v>
      </c>
      <c r="W561" s="1441" t="e">
        <f aca="false">IF(V561&gt;40,"FAULT",IF(V561&lt;-40,"CHECK","OK"))</f>
        <v>#DIV/0!</v>
      </c>
    </row>
    <row r="562" customFormat="false" ht="15.75" hidden="false" customHeight="true" outlineLevel="0" collapsed="false">
      <c r="A562" s="2016" t="n">
        <v>10</v>
      </c>
      <c r="B562" s="2017" t="s">
        <v>4195</v>
      </c>
      <c r="C562" s="2152" t="n">
        <v>11</v>
      </c>
      <c r="D562" s="2580" t="s">
        <v>765</v>
      </c>
      <c r="E562" s="1070" t="n">
        <v>4150752</v>
      </c>
      <c r="F562" s="2476" t="n">
        <v>1</v>
      </c>
      <c r="G562" s="2120" t="n">
        <v>244322.7</v>
      </c>
      <c r="H562" s="2120" t="n">
        <v>245496.9</v>
      </c>
      <c r="I562" s="2053" t="n">
        <f aca="false">H562-G562</f>
        <v>1174.19999999998</v>
      </c>
      <c r="J562" s="2027" t="n">
        <v>1000</v>
      </c>
      <c r="K562" s="2135"/>
      <c r="L562" s="2128" t="n">
        <f aca="false">J562*I562*F562</f>
        <v>1174199.99999998</v>
      </c>
      <c r="M562" s="2128" t="n">
        <f aca="false">L562*$K$575/$L$575</f>
        <v>1145222.92412523</v>
      </c>
      <c r="N562" s="2154" t="s">
        <v>765</v>
      </c>
      <c r="O562" s="2155"/>
      <c r="R562" s="0" t="str">
        <f aca="false">B562</f>
        <v>11 kV Navana O/H Feeder</v>
      </c>
      <c r="S562" s="2160" t="n">
        <f aca="false">M562</f>
        <v>1145222.92412523</v>
      </c>
      <c r="T562" s="0" t="n">
        <v>1217478.90703512</v>
      </c>
      <c r="U562" s="1441" t="n">
        <f aca="false">S562-T562</f>
        <v>-72255.9829098862</v>
      </c>
      <c r="V562" s="2001" t="n">
        <f aca="false">U562/T562*100</f>
        <v>-5.93488581135655</v>
      </c>
      <c r="W562" s="1441" t="str">
        <f aca="false">IF(V562&gt;40,"FAULT",IF(V562&lt;-40,"CHECK","OK"))</f>
        <v>OK</v>
      </c>
    </row>
    <row r="563" customFormat="false" ht="15.75" hidden="false" customHeight="true" outlineLevel="0" collapsed="false">
      <c r="A563" s="2016" t="n">
        <v>13</v>
      </c>
      <c r="B563" s="2017" t="s">
        <v>4196</v>
      </c>
      <c r="C563" s="2152" t="n">
        <v>11</v>
      </c>
      <c r="D563" s="2580" t="s">
        <v>765</v>
      </c>
      <c r="E563" s="1070" t="n">
        <v>4150737</v>
      </c>
      <c r="F563" s="2476" t="n">
        <v>1</v>
      </c>
      <c r="G563" s="2120" t="n">
        <v>14139.81</v>
      </c>
      <c r="H563" s="2120" t="n">
        <v>14313.16</v>
      </c>
      <c r="I563" s="2053" t="n">
        <f aca="false">H563-G563</f>
        <v>173.35</v>
      </c>
      <c r="J563" s="2027" t="n">
        <v>1000</v>
      </c>
      <c r="K563" s="2135"/>
      <c r="L563" s="2128" t="n">
        <f aca="false">J563*I563*F563</f>
        <v>173350</v>
      </c>
      <c r="M563" s="2128" t="n">
        <f aca="false">L563*$K$575/$L$575</f>
        <v>169072.04385719</v>
      </c>
      <c r="N563" s="2154" t="s">
        <v>765</v>
      </c>
      <c r="O563" s="2155"/>
      <c r="R563" s="0" t="str">
        <f aca="false">B563</f>
        <v>11 kV Bangabhaban Switching Circuit-2</v>
      </c>
      <c r="S563" s="2160" t="n">
        <f aca="false">M563</f>
        <v>169072.04385719</v>
      </c>
      <c r="T563" s="0" t="n">
        <v>171420.674373736</v>
      </c>
      <c r="U563" s="1441" t="n">
        <f aca="false">S563-T563</f>
        <v>-2348.63051654538</v>
      </c>
      <c r="V563" s="2001" t="n">
        <f aca="false">U563/T563*100</f>
        <v>-1.37009758310998</v>
      </c>
      <c r="W563" s="1441" t="str">
        <f aca="false">IF(V563&gt;40,"FAULT",IF(V563&lt;-40,"CHECK","OK"))</f>
        <v>OK</v>
      </c>
    </row>
    <row r="564" customFormat="false" ht="15.75" hidden="false" customHeight="true" outlineLevel="0" collapsed="false">
      <c r="A564" s="2016" t="n">
        <v>14</v>
      </c>
      <c r="B564" s="2017" t="s">
        <v>4197</v>
      </c>
      <c r="C564" s="2152" t="n">
        <v>11</v>
      </c>
      <c r="D564" s="2580" t="s">
        <v>4194</v>
      </c>
      <c r="E564" s="1070" t="n">
        <v>4150735</v>
      </c>
      <c r="F564" s="2476" t="n">
        <v>1</v>
      </c>
      <c r="G564" s="2120" t="n">
        <v>0</v>
      </c>
      <c r="H564" s="2120" t="n">
        <v>0</v>
      </c>
      <c r="I564" s="2053" t="n">
        <f aca="false">H564-G564</f>
        <v>0</v>
      </c>
      <c r="J564" s="2027" t="n">
        <v>1000</v>
      </c>
      <c r="K564" s="2135"/>
      <c r="L564" s="2128" t="n">
        <f aca="false">J564*I564*F564</f>
        <v>0</v>
      </c>
      <c r="M564" s="2128" t="n">
        <f aca="false">L564*$K$575/$L$575</f>
        <v>0</v>
      </c>
      <c r="N564" s="2154" t="s">
        <v>765</v>
      </c>
      <c r="O564" s="2155"/>
      <c r="R564" s="0" t="str">
        <f aca="false">B564</f>
        <v>11 kV Motijheel-2  Feeder</v>
      </c>
      <c r="S564" s="2160" t="n">
        <f aca="false">M564</f>
        <v>0</v>
      </c>
      <c r="T564" s="0" t="n">
        <v>0</v>
      </c>
      <c r="U564" s="1441" t="n">
        <f aca="false">S564-T564</f>
        <v>0</v>
      </c>
      <c r="V564" s="2001" t="e">
        <f aca="false">U564/T564*100</f>
        <v>#DIV/0!</v>
      </c>
      <c r="W564" s="1441" t="e">
        <f aca="false">IF(V564&gt;40,"FAULT",IF(V564&lt;-40,"CHECK","OK"))</f>
        <v>#DIV/0!</v>
      </c>
    </row>
    <row r="565" customFormat="false" ht="15.75" hidden="false" customHeight="true" outlineLevel="0" collapsed="false">
      <c r="A565" s="2016" t="n">
        <v>15</v>
      </c>
      <c r="B565" s="2236" t="s">
        <v>4198</v>
      </c>
      <c r="C565" s="2152" t="n">
        <v>11</v>
      </c>
      <c r="D565" s="2580" t="s">
        <v>765</v>
      </c>
      <c r="E565" s="1070" t="n">
        <v>4150736</v>
      </c>
      <c r="F565" s="2476" t="n">
        <v>1</v>
      </c>
      <c r="G565" s="2120" t="n">
        <v>94891.92</v>
      </c>
      <c r="H565" s="2120" t="n">
        <v>94938.39</v>
      </c>
      <c r="I565" s="2053" t="n">
        <f aca="false">H565-G565</f>
        <v>46.4700000000012</v>
      </c>
      <c r="J565" s="2027" t="n">
        <v>1000</v>
      </c>
      <c r="K565" s="2135" t="s">
        <v>348</v>
      </c>
      <c r="L565" s="2237" t="n">
        <f aca="false">1.73*10.5*O565*0.9*24*31</f>
        <v>243265.68</v>
      </c>
      <c r="M565" s="2128" t="n">
        <f aca="false">L565*$K$575/$L$575</f>
        <v>237262.334686525</v>
      </c>
      <c r="N565" s="2154" t="s">
        <v>765</v>
      </c>
      <c r="O565" s="2155" t="n">
        <v>20</v>
      </c>
      <c r="P565" s="0" t="s">
        <v>4185</v>
      </c>
      <c r="R565" s="0" t="str">
        <f aca="false">B565</f>
        <v>11 kV WAPDA building RMU Feeder</v>
      </c>
      <c r="S565" s="2160" t="n">
        <f aca="false">M565</f>
        <v>237262.334686525</v>
      </c>
      <c r="T565" s="0" t="n">
        <v>245848.171899455</v>
      </c>
      <c r="U565" s="1441" t="n">
        <f aca="false">S565-T565</f>
        <v>-8585.83721293026</v>
      </c>
      <c r="V565" s="2001" t="n">
        <f aca="false">U565/T565*100</f>
        <v>-3.49233315285404</v>
      </c>
      <c r="W565" s="1441" t="str">
        <f aca="false">IF(V565&gt;40,"FAULT",IF(V565&lt;-40,"CHECK","OK"))</f>
        <v>OK</v>
      </c>
    </row>
    <row r="566" customFormat="false" ht="15.75" hidden="false" customHeight="true" outlineLevel="0" collapsed="false">
      <c r="A566" s="2016" t="n">
        <v>16</v>
      </c>
      <c r="B566" s="2017" t="s">
        <v>4199</v>
      </c>
      <c r="C566" s="2152" t="n">
        <v>11</v>
      </c>
      <c r="D566" s="2580" t="s">
        <v>765</v>
      </c>
      <c r="E566" s="1070" t="n">
        <v>4150747</v>
      </c>
      <c r="F566" s="2476" t="n">
        <v>1</v>
      </c>
      <c r="G566" s="2120" t="n">
        <v>163076.15</v>
      </c>
      <c r="H566" s="2120" t="n">
        <v>163401.03</v>
      </c>
      <c r="I566" s="2053" t="n">
        <f aca="false">H566-G566</f>
        <v>324.880000000005</v>
      </c>
      <c r="J566" s="2027" t="n">
        <v>1000</v>
      </c>
      <c r="K566" s="2135"/>
      <c r="L566" s="2128" t="n">
        <f aca="false">J566*I566*F566</f>
        <v>324880.000000005</v>
      </c>
      <c r="M566" s="2128" t="n">
        <f aca="false">L566*$K$575/$L$575</f>
        <v>316862.564801411</v>
      </c>
      <c r="N566" s="2154" t="s">
        <v>765</v>
      </c>
      <c r="O566" s="2155"/>
      <c r="R566" s="0" t="str">
        <f aca="false">B566</f>
        <v>11 kV PDB Design Feeder</v>
      </c>
      <c r="S566" s="2160" t="n">
        <f aca="false">M566</f>
        <v>316862.564801411</v>
      </c>
      <c r="T566" s="0" t="n">
        <v>270087.10780793</v>
      </c>
      <c r="U566" s="1441" t="n">
        <f aca="false">S566-T566</f>
        <v>46775.456993481</v>
      </c>
      <c r="V566" s="2001" t="n">
        <f aca="false">U566/T566*100</f>
        <v>17.3186559599672</v>
      </c>
      <c r="W566" s="1441" t="str">
        <f aca="false">IF(V566&gt;40,"FAULT",IF(V566&lt;-40,"CHECK","OK"))</f>
        <v>OK</v>
      </c>
    </row>
    <row r="567" customFormat="false" ht="15.75" hidden="false" customHeight="true" outlineLevel="0" collapsed="false">
      <c r="A567" s="2016" t="n">
        <v>17</v>
      </c>
      <c r="B567" s="2236" t="s">
        <v>4200</v>
      </c>
      <c r="C567" s="2152" t="n">
        <v>11</v>
      </c>
      <c r="D567" s="2580" t="s">
        <v>765</v>
      </c>
      <c r="E567" s="1070" t="n">
        <v>4150739</v>
      </c>
      <c r="F567" s="2476" t="n">
        <v>1</v>
      </c>
      <c r="G567" s="2120" t="n">
        <v>20481.33</v>
      </c>
      <c r="H567" s="2120" t="n">
        <v>20538.85</v>
      </c>
      <c r="I567" s="2053" t="n">
        <f aca="false">H567-G567</f>
        <v>57.5199999999968</v>
      </c>
      <c r="J567" s="2027" t="n">
        <v>1000</v>
      </c>
      <c r="K567" s="2135" t="s">
        <v>348</v>
      </c>
      <c r="L567" s="2237" t="n">
        <f aca="false">1.73*10.5*O567*0.9*24*31</f>
        <v>243265.68</v>
      </c>
      <c r="M567" s="2128" t="n">
        <f aca="false">L567*$K$575/$L$575</f>
        <v>237262.334686525</v>
      </c>
      <c r="N567" s="2154" t="s">
        <v>765</v>
      </c>
      <c r="O567" s="2155" t="n">
        <v>20</v>
      </c>
      <c r="P567" s="0" t="s">
        <v>4185</v>
      </c>
      <c r="R567" s="0" t="str">
        <f aca="false">B567</f>
        <v>11 kV BB Hospital Zone RMU Feeder</v>
      </c>
      <c r="S567" s="2160" t="n">
        <f aca="false">M567</f>
        <v>237262.334686525</v>
      </c>
      <c r="T567" s="0" t="n">
        <v>245848.171899455</v>
      </c>
      <c r="U567" s="1441" t="n">
        <f aca="false">S567-T567</f>
        <v>-8585.83721293026</v>
      </c>
      <c r="V567" s="2001" t="n">
        <f aca="false">U567/T567*100</f>
        <v>-3.49233315285404</v>
      </c>
      <c r="W567" s="1441" t="str">
        <f aca="false">IF(V567&gt;40,"FAULT",IF(V567&lt;-40,"CHECK","OK"))</f>
        <v>OK</v>
      </c>
    </row>
    <row r="568" customFormat="false" ht="15.75" hidden="false" customHeight="true" outlineLevel="0" collapsed="false">
      <c r="A568" s="2016" t="n">
        <v>18</v>
      </c>
      <c r="B568" s="2236" t="s">
        <v>4201</v>
      </c>
      <c r="C568" s="2152" t="n">
        <v>11</v>
      </c>
      <c r="D568" s="2580" t="s">
        <v>765</v>
      </c>
      <c r="E568" s="1070" t="n">
        <v>4150746</v>
      </c>
      <c r="F568" s="2476" t="n">
        <v>1</v>
      </c>
      <c r="G568" s="2120" t="n">
        <v>82365.95</v>
      </c>
      <c r="H568" s="2120" t="n">
        <v>82365.95</v>
      </c>
      <c r="I568" s="2053" t="n">
        <f aca="false">H568-G568</f>
        <v>0</v>
      </c>
      <c r="J568" s="2027" t="n">
        <v>1000</v>
      </c>
      <c r="K568" s="2135" t="s">
        <v>348</v>
      </c>
      <c r="L568" s="2237" t="n">
        <f aca="false">1.73*10.5*O568*0.9*24*31</f>
        <v>364898.52</v>
      </c>
      <c r="M568" s="2128" t="n">
        <f aca="false">L568*$K$575/$L$575</f>
        <v>355893.502029787</v>
      </c>
      <c r="N568" s="2154" t="s">
        <v>765</v>
      </c>
      <c r="O568" s="2155" t="n">
        <v>30</v>
      </c>
      <c r="P568" s="0" t="s">
        <v>4185</v>
      </c>
      <c r="R568" s="0" t="str">
        <f aca="false">B568</f>
        <v>11 kV Sonali Bank RMU Feeder</v>
      </c>
      <c r="S568" s="2160" t="n">
        <f aca="false">M568</f>
        <v>355893.502029787</v>
      </c>
      <c r="T568" s="0" t="n">
        <v>368772.257849183</v>
      </c>
      <c r="U568" s="1441" t="n">
        <f aca="false">S568-T568</f>
        <v>-12878.7558193955</v>
      </c>
      <c r="V568" s="2001" t="n">
        <f aca="false">U568/T568*100</f>
        <v>-3.49233315285406</v>
      </c>
      <c r="W568" s="1441" t="str">
        <f aca="false">IF(V568&gt;40,"FAULT",IF(V568&lt;-40,"CHECK","OK"))</f>
        <v>OK</v>
      </c>
    </row>
    <row r="569" customFormat="false" ht="15.75" hidden="false" customHeight="true" outlineLevel="0" collapsed="false">
      <c r="A569" s="2016" t="n">
        <v>19</v>
      </c>
      <c r="B569" s="2017" t="s">
        <v>4202</v>
      </c>
      <c r="C569" s="2152" t="n">
        <v>11</v>
      </c>
      <c r="D569" s="2580" t="s">
        <v>765</v>
      </c>
      <c r="E569" s="1070" t="n">
        <v>4150755</v>
      </c>
      <c r="F569" s="2476" t="n">
        <v>1</v>
      </c>
      <c r="G569" s="2120" t="n">
        <v>122251.69</v>
      </c>
      <c r="H569" s="2120" t="n">
        <v>122597.98</v>
      </c>
      <c r="I569" s="2053" t="n">
        <f aca="false">H569-G569</f>
        <v>346.289999999994</v>
      </c>
      <c r="J569" s="2027" t="n">
        <v>1000</v>
      </c>
      <c r="K569" s="2135"/>
      <c r="L569" s="2128" t="n">
        <f aca="false">J569*I569*F569</f>
        <v>346289.999999994</v>
      </c>
      <c r="M569" s="2128" t="n">
        <f aca="false">L569*$K$575/$L$575</f>
        <v>337744.205753131</v>
      </c>
      <c r="N569" s="2154" t="s">
        <v>765</v>
      </c>
      <c r="O569" s="2155"/>
      <c r="P569" s="0" t="s">
        <v>4185</v>
      </c>
      <c r="R569" s="0" t="str">
        <f aca="false">B569</f>
        <v>11 kV Janata Bank Feeder</v>
      </c>
      <c r="S569" s="2160" t="n">
        <f aca="false">M569</f>
        <v>337744.205753131</v>
      </c>
      <c r="T569" s="0" t="n">
        <v>313139.346508096</v>
      </c>
      <c r="U569" s="1441" t="n">
        <f aca="false">S569-T569</f>
        <v>24604.8592450344</v>
      </c>
      <c r="V569" s="2001" t="n">
        <f aca="false">U569/T569*100</f>
        <v>7.85747927221859</v>
      </c>
      <c r="W569" s="1441" t="str">
        <f aca="false">IF(V569&gt;40,"FAULT",IF(V569&lt;-40,"CHECK","OK"))</f>
        <v>OK</v>
      </c>
    </row>
    <row r="570" customFormat="false" ht="15.75" hidden="false" customHeight="true" outlineLevel="0" collapsed="false">
      <c r="A570" s="2016" t="n">
        <v>20</v>
      </c>
      <c r="B570" s="2017" t="s">
        <v>4203</v>
      </c>
      <c r="C570" s="2152" t="n">
        <v>11</v>
      </c>
      <c r="D570" s="2580" t="s">
        <v>765</v>
      </c>
      <c r="E570" s="1070" t="n">
        <v>4150740</v>
      </c>
      <c r="F570" s="2476" t="n">
        <v>1</v>
      </c>
      <c r="G570" s="2120" t="n">
        <v>271490.95</v>
      </c>
      <c r="H570" s="2120" t="n">
        <v>272305.38</v>
      </c>
      <c r="I570" s="2053" t="n">
        <f aca="false">H570-G570</f>
        <v>814.429999999993</v>
      </c>
      <c r="J570" s="2027" t="n">
        <v>1000</v>
      </c>
      <c r="K570" s="2135"/>
      <c r="L570" s="2128" t="n">
        <f aca="false">J570*I570*F570</f>
        <v>814429.999999993</v>
      </c>
      <c r="M570" s="2128" t="n">
        <f aca="false">L570*$K$575/$L$575</f>
        <v>794331.379743928</v>
      </c>
      <c r="N570" s="2154" t="s">
        <v>765</v>
      </c>
      <c r="O570" s="2155"/>
      <c r="R570" s="0" t="str">
        <f aca="false">B570</f>
        <v>11 kV DIT S/S RMU Feeder</v>
      </c>
      <c r="S570" s="2160" t="n">
        <f aca="false">M570</f>
        <v>794331.379743928</v>
      </c>
      <c r="T570" s="0" t="n">
        <v>796304.717403858</v>
      </c>
      <c r="U570" s="1441" t="n">
        <f aca="false">S570-T570</f>
        <v>-1973.33765993</v>
      </c>
      <c r="V570" s="2001" t="n">
        <f aca="false">U570/T570*100</f>
        <v>-0.247811876132486</v>
      </c>
      <c r="W570" s="1441" t="str">
        <f aca="false">IF(V570&gt;40,"FAULT",IF(V570&lt;-40,"CHECK","OK"))</f>
        <v>OK</v>
      </c>
    </row>
    <row r="571" customFormat="false" ht="15.75" hidden="false" customHeight="true" outlineLevel="0" collapsed="false">
      <c r="A571" s="2016" t="n">
        <v>21</v>
      </c>
      <c r="B571" s="2017" t="s">
        <v>4204</v>
      </c>
      <c r="C571" s="2152" t="n">
        <v>11</v>
      </c>
      <c r="D571" s="2580" t="s">
        <v>765</v>
      </c>
      <c r="E571" s="1070" t="n">
        <v>4150745</v>
      </c>
      <c r="F571" s="2476" t="n">
        <v>1</v>
      </c>
      <c r="G571" s="2120" t="n">
        <v>79642.9</v>
      </c>
      <c r="H571" s="2120" t="n">
        <v>80121.74</v>
      </c>
      <c r="I571" s="2053" t="n">
        <f aca="false">H571-G571</f>
        <v>478.840000000011</v>
      </c>
      <c r="J571" s="2027" t="n">
        <v>1000</v>
      </c>
      <c r="K571" s="2135"/>
      <c r="L571" s="2128" t="n">
        <f aca="false">J571*I571*F571</f>
        <v>478840.000000011</v>
      </c>
      <c r="M571" s="2128" t="n">
        <f aca="false">L571*$K$575/$L$575</f>
        <v>467023.117857391</v>
      </c>
      <c r="N571" s="2154" t="s">
        <v>765</v>
      </c>
      <c r="O571" s="2155"/>
      <c r="R571" s="0" t="str">
        <f aca="false">B571</f>
        <v>11 kV Sena Kalyan Feeder</v>
      </c>
      <c r="S571" s="2160" t="n">
        <f aca="false">M571</f>
        <v>467023.117857391</v>
      </c>
      <c r="T571" s="0" t="n">
        <v>474463.967721856</v>
      </c>
      <c r="U571" s="1441" t="n">
        <f aca="false">S571-T571</f>
        <v>-7440.84986446507</v>
      </c>
      <c r="V571" s="2001" t="n">
        <f aca="false">U571/T571*100</f>
        <v>-1.5682644775308</v>
      </c>
      <c r="W571" s="1441" t="str">
        <f aca="false">IF(V571&gt;40,"FAULT",IF(V571&lt;-40,"CHECK","OK"))</f>
        <v>OK</v>
      </c>
    </row>
    <row r="572" customFormat="false" ht="15.75" hidden="false" customHeight="true" outlineLevel="0" collapsed="false">
      <c r="A572" s="2016" t="n">
        <v>22</v>
      </c>
      <c r="B572" s="2236" t="s">
        <v>4205</v>
      </c>
      <c r="C572" s="2152" t="n">
        <v>11</v>
      </c>
      <c r="D572" s="2580" t="s">
        <v>765</v>
      </c>
      <c r="E572" s="1070" t="n">
        <v>4150756</v>
      </c>
      <c r="F572" s="2476" t="n">
        <v>1</v>
      </c>
      <c r="G572" s="2120" t="n">
        <v>192345.5</v>
      </c>
      <c r="H572" s="2120" t="n">
        <v>192447.87</v>
      </c>
      <c r="I572" s="2053" t="n">
        <f aca="false">H572-G572</f>
        <v>102.369999999995</v>
      </c>
      <c r="J572" s="2027" t="n">
        <v>1000</v>
      </c>
      <c r="K572" s="2135" t="s">
        <v>348</v>
      </c>
      <c r="L572" s="2237" t="n">
        <f aca="false">1.73*10.5*O572*0.9*24*31</f>
        <v>364898.52</v>
      </c>
      <c r="M572" s="2128" t="n">
        <f aca="false">L572*$K$575/$L$575</f>
        <v>355893.502029787</v>
      </c>
      <c r="N572" s="2154" t="s">
        <v>765</v>
      </c>
      <c r="O572" s="2155" t="n">
        <v>30</v>
      </c>
      <c r="P572" s="0" t="s">
        <v>4185</v>
      </c>
      <c r="R572" s="0" t="str">
        <f aca="false">B572</f>
        <v>11 kV BCIC  Feeder</v>
      </c>
      <c r="S572" s="2160" t="n">
        <f aca="false">M572</f>
        <v>355893.502029787</v>
      </c>
      <c r="T572" s="0" t="n">
        <v>368772.257849183</v>
      </c>
      <c r="U572" s="1441" t="n">
        <f aca="false">S572-T572</f>
        <v>-12878.7558193955</v>
      </c>
      <c r="V572" s="2001" t="n">
        <f aca="false">U572/T572*100</f>
        <v>-3.49233315285406</v>
      </c>
      <c r="W572" s="1441" t="str">
        <f aca="false">IF(V572&gt;40,"FAULT",IF(V572&lt;-40,"CHECK","OK"))</f>
        <v>OK</v>
      </c>
    </row>
    <row r="573" customFormat="false" ht="15.75" hidden="false" customHeight="false" outlineLevel="0" collapsed="false">
      <c r="A573" s="2016" t="n">
        <v>23</v>
      </c>
      <c r="B573" s="2017" t="s">
        <v>4143</v>
      </c>
      <c r="C573" s="2152" t="n">
        <v>0.415</v>
      </c>
      <c r="D573" s="2580"/>
      <c r="E573" s="1070" t="n">
        <v>63412931</v>
      </c>
      <c r="F573" s="2476" t="n">
        <v>1</v>
      </c>
      <c r="G573" s="2120" t="n">
        <v>63258</v>
      </c>
      <c r="H573" s="2120" t="n">
        <v>63258</v>
      </c>
      <c r="I573" s="2053" t="n">
        <f aca="false">H573-G573</f>
        <v>0</v>
      </c>
      <c r="J573" s="2027" t="n">
        <v>1</v>
      </c>
      <c r="K573" s="2135"/>
      <c r="L573" s="2128" t="n">
        <f aca="false">J573*I573*F573</f>
        <v>0</v>
      </c>
      <c r="M573" s="2128" t="n">
        <f aca="false">L573*$K$575/$L$575</f>
        <v>0</v>
      </c>
      <c r="N573" s="2154" t="s">
        <v>765</v>
      </c>
      <c r="O573" s="2155"/>
      <c r="R573" s="0" t="str">
        <f aca="false">B573</f>
        <v>11/0.4 kV AT-1</v>
      </c>
      <c r="S573" s="2160" t="n">
        <f aca="false">M573</f>
        <v>0</v>
      </c>
      <c r="T573" s="0" t="n">
        <v>0</v>
      </c>
      <c r="U573" s="1441" t="n">
        <f aca="false">S573-T573</f>
        <v>0</v>
      </c>
      <c r="V573" s="2001" t="e">
        <f aca="false">U573/T573*100</f>
        <v>#DIV/0!</v>
      </c>
      <c r="W573" s="1441" t="e">
        <f aca="false">IF(V573&gt;40,"FAULT",IF(V573&lt;-40,"CHECK","OK"))</f>
        <v>#DIV/0!</v>
      </c>
    </row>
    <row r="574" customFormat="false" ht="15.75" hidden="false" customHeight="false" outlineLevel="0" collapsed="false">
      <c r="A574" s="2016" t="n">
        <v>24</v>
      </c>
      <c r="B574" s="2017" t="s">
        <v>4145</v>
      </c>
      <c r="C574" s="2152" t="n">
        <v>0.415</v>
      </c>
      <c r="D574" s="2580"/>
      <c r="E574" s="1070" t="n">
        <v>63403117</v>
      </c>
      <c r="F574" s="2476" t="n">
        <v>1</v>
      </c>
      <c r="G574" s="2120" t="n">
        <v>13772</v>
      </c>
      <c r="H574" s="2120" t="n">
        <v>13772</v>
      </c>
      <c r="I574" s="2053" t="n">
        <f aca="false">H574-G574</f>
        <v>0</v>
      </c>
      <c r="J574" s="2027" t="n">
        <v>1</v>
      </c>
      <c r="K574" s="2135" t="s">
        <v>348</v>
      </c>
      <c r="L574" s="2128" t="n">
        <v>5000</v>
      </c>
      <c r="M574" s="2128" t="n">
        <f aca="false">L574*$K$575/$L$575</f>
        <v>4876.60928344938</v>
      </c>
      <c r="N574" s="2154" t="s">
        <v>765</v>
      </c>
      <c r="O574" s="2155"/>
      <c r="R574" s="0" t="str">
        <f aca="false">B574</f>
        <v>11/0.4 kV AT-2</v>
      </c>
      <c r="S574" s="2160" t="n">
        <f aca="false">M574</f>
        <v>4876.60928344938</v>
      </c>
      <c r="T574" s="0" t="n">
        <v>5053.07965964322</v>
      </c>
      <c r="U574" s="1441" t="n">
        <f aca="false">S574-T574</f>
        <v>-176.470376193844</v>
      </c>
      <c r="V574" s="2001" t="n">
        <f aca="false">U574/T574*100</f>
        <v>-3.49233315285404</v>
      </c>
      <c r="W574" s="1441" t="str">
        <f aca="false">IF(V574&gt;40,"FAULT",IF(V574&lt;-40,"CHECK","OK"))</f>
        <v>OK</v>
      </c>
    </row>
    <row r="575" customFormat="false" ht="20.25" hidden="false" customHeight="false" outlineLevel="0" collapsed="false">
      <c r="A575" s="2132"/>
      <c r="B575" s="2142"/>
      <c r="C575" s="2143"/>
      <c r="D575" s="2143"/>
      <c r="E575" s="2932"/>
      <c r="F575" s="2145"/>
      <c r="G575" s="2145"/>
      <c r="H575" s="2145"/>
      <c r="I575" s="2145"/>
      <c r="J575" s="2239" t="s">
        <v>1187</v>
      </c>
      <c r="K575" s="2130" t="n">
        <f aca="false">M551</f>
        <v>6132000.00000001</v>
      </c>
      <c r="L575" s="2130" t="n">
        <f aca="false">SUM(L553:L574)</f>
        <v>6287155.31999998</v>
      </c>
      <c r="M575" s="2130" t="n">
        <f aca="false">SUM(M553:M574)</f>
        <v>6132000.00000001</v>
      </c>
      <c r="N575" s="2288" t="n">
        <f aca="false">(M575-L575)/L575*100</f>
        <v>-2.4678143310125</v>
      </c>
      <c r="O575" s="2240"/>
    </row>
    <row r="577" customFormat="false" ht="15.75" hidden="false" customHeight="false" outlineLevel="0" collapsed="false">
      <c r="A577" s="2077"/>
      <c r="B577" s="2078"/>
      <c r="C577" s="2051"/>
      <c r="D577" s="2418"/>
      <c r="F577" s="2169" t="s">
        <v>1234</v>
      </c>
      <c r="G577" s="2169"/>
      <c r="H577" s="2169"/>
      <c r="I577" s="2170" t="s">
        <v>212</v>
      </c>
      <c r="J577" s="2077"/>
      <c r="L577" s="2077"/>
      <c r="M577" s="2077"/>
      <c r="N577" s="2051"/>
      <c r="O577" s="2077"/>
    </row>
    <row r="578" customFormat="false" ht="15.75" hidden="false" customHeight="false" outlineLevel="0" collapsed="false">
      <c r="A578" s="2077"/>
      <c r="B578" s="2078"/>
      <c r="C578" s="2051"/>
      <c r="D578" s="2418"/>
      <c r="F578" s="2129" t="s">
        <v>179</v>
      </c>
      <c r="G578" s="2017" t="s">
        <v>1367</v>
      </c>
      <c r="H578" s="2017"/>
      <c r="I578" s="2310" t="n">
        <f aca="false">M555</f>
        <v>0</v>
      </c>
      <c r="J578" s="2077"/>
      <c r="L578" s="2077"/>
      <c r="M578" s="2077"/>
      <c r="N578" s="2051"/>
      <c r="O578" s="2077"/>
    </row>
    <row r="579" customFormat="false" ht="15.75" hidden="false" customHeight="false" outlineLevel="0" collapsed="false">
      <c r="A579" s="2077"/>
      <c r="B579" s="2078"/>
      <c r="C579" s="2051"/>
      <c r="D579" s="2418"/>
      <c r="F579" s="2129" t="s">
        <v>760</v>
      </c>
      <c r="G579" s="2017" t="s">
        <v>1367</v>
      </c>
      <c r="H579" s="2017"/>
      <c r="I579" s="2310" t="n">
        <f aca="false">M558</f>
        <v>19506.4371337975</v>
      </c>
      <c r="J579" s="2077"/>
      <c r="L579" s="2077"/>
      <c r="M579" s="2077"/>
      <c r="N579" s="2051"/>
      <c r="O579" s="2077"/>
    </row>
    <row r="580" customFormat="false" ht="15.75" hidden="false" customHeight="false" outlineLevel="0" collapsed="false">
      <c r="F580" s="0" t="s">
        <v>4083</v>
      </c>
      <c r="G580" s="2017" t="s">
        <v>1367</v>
      </c>
      <c r="H580" s="2017"/>
      <c r="I580" s="2310" t="n">
        <v>0</v>
      </c>
    </row>
    <row r="581" customFormat="false" ht="15.75" hidden="false" customHeight="false" outlineLevel="0" collapsed="false">
      <c r="A581" s="2077"/>
      <c r="B581" s="2078"/>
      <c r="C581" s="2051"/>
      <c r="D581" s="2418"/>
      <c r="F581" s="2129" t="s">
        <v>765</v>
      </c>
      <c r="G581" s="2017" t="s">
        <v>1367</v>
      </c>
      <c r="H581" s="2017"/>
      <c r="I581" s="2310" t="n">
        <f aca="false">SUM(M553:M554,M556:M557,M559:M574)</f>
        <v>6112493.56286621</v>
      </c>
      <c r="J581" s="2077"/>
      <c r="L581" s="2077"/>
      <c r="M581" s="2077"/>
      <c r="N581" s="2051"/>
      <c r="O581" s="2077" t="s">
        <v>122</v>
      </c>
    </row>
    <row r="582" customFormat="false" ht="15.75" hidden="false" customHeight="false" outlineLevel="0" collapsed="false">
      <c r="F582" s="2260"/>
      <c r="G582" s="2017"/>
      <c r="H582" s="2017"/>
      <c r="I582" s="2171"/>
      <c r="J582" s="2077"/>
    </row>
    <row r="583" customFormat="false" ht="15.75" hidden="false" customHeight="true" outlineLevel="0" collapsed="false">
      <c r="F583" s="2241" t="s">
        <v>1239</v>
      </c>
      <c r="G583" s="2241"/>
      <c r="H583" s="2241"/>
      <c r="I583" s="2242" t="n">
        <f aca="false">SUM(I578:I582)</f>
        <v>6132000.00000001</v>
      </c>
      <c r="J583" s="2130" t="n">
        <f aca="false">I583-M575</f>
        <v>0</v>
      </c>
    </row>
    <row r="584" customFormat="false" ht="15" hidden="false" customHeight="false" outlineLevel="0" collapsed="false">
      <c r="F584" s="2103"/>
      <c r="G584" s="2077"/>
      <c r="H584" s="2077"/>
      <c r="I584" s="2077"/>
      <c r="J584" s="2077"/>
    </row>
    <row r="588" customFormat="false" ht="15" hidden="false" customHeight="false" outlineLevel="0" collapsed="false">
      <c r="A588" s="2077"/>
      <c r="B588" s="2078"/>
      <c r="C588" s="2051"/>
      <c r="D588" s="2418"/>
      <c r="E588" s="3134"/>
      <c r="F588" s="2077"/>
      <c r="G588" s="2077"/>
      <c r="H588" s="2077"/>
      <c r="I588" s="2077"/>
      <c r="J588" s="2077"/>
      <c r="K588" s="2080"/>
      <c r="L588" s="2077"/>
      <c r="M588" s="2077"/>
      <c r="N588" s="2051"/>
      <c r="O588" s="2077"/>
    </row>
    <row r="589" customFormat="false" ht="15" hidden="false" customHeight="false" outlineLevel="0" collapsed="false">
      <c r="A589" s="2077"/>
      <c r="B589" s="2078"/>
      <c r="C589" s="2051"/>
      <c r="D589" s="2418"/>
      <c r="E589" s="3134"/>
      <c r="F589" s="2077"/>
      <c r="G589" s="2077"/>
      <c r="H589" s="2077"/>
      <c r="I589" s="2077"/>
      <c r="J589" s="2077"/>
      <c r="K589" s="2080"/>
      <c r="L589" s="2077"/>
      <c r="M589" s="2077"/>
      <c r="N589" s="2051"/>
      <c r="O589" s="2077"/>
    </row>
    <row r="590" customFormat="false" ht="25.5" hidden="false" customHeight="false" outlineLevel="0" collapsed="false">
      <c r="A590" s="2271"/>
      <c r="B590" s="2175"/>
      <c r="C590" s="2175"/>
      <c r="D590" s="2175"/>
      <c r="E590" s="2175"/>
      <c r="F590" s="2175"/>
      <c r="G590" s="2175"/>
      <c r="H590" s="2175"/>
      <c r="I590" s="2175"/>
      <c r="J590" s="2175"/>
      <c r="K590" s="2175"/>
      <c r="L590" s="2175"/>
      <c r="M590" s="2175"/>
      <c r="N590" s="2272"/>
      <c r="O590" s="2174"/>
    </row>
    <row r="591" customFormat="false" ht="15" hidden="false" customHeight="false" outlineLevel="0" collapsed="false">
      <c r="A591" s="2077"/>
      <c r="B591" s="2078"/>
      <c r="C591" s="2051"/>
      <c r="D591" s="2418"/>
      <c r="E591" s="3134"/>
      <c r="F591" s="2077"/>
      <c r="G591" s="2077"/>
      <c r="H591" s="2077"/>
      <c r="I591" s="2077"/>
      <c r="J591" s="2077"/>
      <c r="K591" s="2080"/>
      <c r="L591" s="2077"/>
      <c r="M591" s="2077"/>
      <c r="N591" s="2051"/>
      <c r="O591" s="2077"/>
    </row>
    <row r="592" customFormat="false" ht="15" hidden="false" customHeight="false" outlineLevel="0" collapsed="false">
      <c r="A592" s="2077"/>
      <c r="B592" s="2078"/>
      <c r="C592" s="2051"/>
      <c r="D592" s="2418"/>
      <c r="E592" s="3134"/>
      <c r="F592" s="2077"/>
      <c r="G592" s="2077"/>
      <c r="H592" s="2077"/>
      <c r="I592" s="2077"/>
      <c r="J592" s="2077"/>
      <c r="K592" s="2080"/>
      <c r="L592" s="2077"/>
      <c r="M592" s="2077"/>
      <c r="N592" s="2051"/>
      <c r="O592" s="2077"/>
    </row>
    <row r="593" customFormat="false" ht="45" hidden="false" customHeight="false" outlineLevel="0" collapsed="false">
      <c r="A593" s="2270" t="s">
        <v>4206</v>
      </c>
      <c r="B593" s="2270"/>
      <c r="C593" s="2270"/>
      <c r="D593" s="2270"/>
      <c r="E593" s="2270"/>
      <c r="F593" s="2270"/>
      <c r="G593" s="2270"/>
      <c r="H593" s="2270"/>
      <c r="I593" s="2270"/>
      <c r="J593" s="2270"/>
      <c r="K593" s="2270"/>
      <c r="L593" s="2270"/>
      <c r="M593" s="2270"/>
      <c r="N593" s="2270"/>
      <c r="O593" s="1989" t="str">
        <f aca="false">O6</f>
        <v>Month June-2023</v>
      </c>
      <c r="R593" s="1990" t="s">
        <v>1069</v>
      </c>
      <c r="S593" s="1991" t="str">
        <f aca="false">O593</f>
        <v>Month June-2023</v>
      </c>
      <c r="T593" s="1990" t="s">
        <v>1070</v>
      </c>
      <c r="U593" s="1990" t="s">
        <v>1071</v>
      </c>
      <c r="V593" s="1990" t="s">
        <v>2997</v>
      </c>
      <c r="W593" s="1990" t="s">
        <v>1073</v>
      </c>
    </row>
    <row r="594" customFormat="false" ht="15.75" hidden="false" customHeight="true" outlineLevel="0" collapsed="false">
      <c r="A594" s="1992" t="s">
        <v>794</v>
      </c>
      <c r="B594" s="1993" t="s">
        <v>1074</v>
      </c>
      <c r="C594" s="1994" t="s">
        <v>1075</v>
      </c>
      <c r="D594" s="1994"/>
      <c r="E594" s="1994"/>
      <c r="F594" s="1996" t="s">
        <v>45</v>
      </c>
      <c r="G594" s="1996" t="s">
        <v>1076</v>
      </c>
      <c r="H594" s="1996"/>
      <c r="I594" s="1996"/>
      <c r="J594" s="1996" t="s">
        <v>29</v>
      </c>
      <c r="K594" s="1994" t="s">
        <v>1077</v>
      </c>
      <c r="L594" s="1994"/>
      <c r="M594" s="1994" t="s">
        <v>1078</v>
      </c>
      <c r="N594" s="1993"/>
      <c r="O594" s="1997" t="s">
        <v>479</v>
      </c>
    </row>
    <row r="595" customFormat="false" ht="15.75" hidden="false" customHeight="false" outlineLevel="0" collapsed="false">
      <c r="A595" s="1992"/>
      <c r="B595" s="1993"/>
      <c r="C595" s="1998" t="s">
        <v>1079</v>
      </c>
      <c r="D595" s="1998"/>
      <c r="E595" s="3135" t="s">
        <v>1080</v>
      </c>
      <c r="F595" s="1996"/>
      <c r="G595" s="2249" t="n">
        <f aca="false">'NORTH-1'!$H$8</f>
        <v>44929</v>
      </c>
      <c r="H595" s="2249" t="n">
        <f aca="false">'NORTH-1'!$H$8</f>
        <v>44929</v>
      </c>
      <c r="I595" s="2000" t="s">
        <v>47</v>
      </c>
      <c r="J595" s="1996"/>
      <c r="K595" s="2000" t="s">
        <v>1081</v>
      </c>
      <c r="L595" s="2000" t="s">
        <v>1082</v>
      </c>
      <c r="M595" s="1994" t="s">
        <v>1083</v>
      </c>
      <c r="N595" s="1998" t="s">
        <v>741</v>
      </c>
      <c r="O595" s="1997"/>
      <c r="S595" s="1441" t="n">
        <v>15283200.0000001</v>
      </c>
      <c r="T595" s="1441" t="n">
        <v>15283200.0000001</v>
      </c>
      <c r="U595" s="1441" t="n">
        <f aca="false">S595-T595</f>
        <v>0</v>
      </c>
      <c r="V595" s="2001" t="n">
        <f aca="false">U595/T595*100</f>
        <v>0</v>
      </c>
      <c r="W595" s="1441" t="str">
        <f aca="false">IF(V595&gt;40,"FAULT",IF(V595&lt;-40,"CHECK","OK"))</f>
        <v>OK</v>
      </c>
    </row>
    <row r="596" customFormat="false" ht="15.75" hidden="false" customHeight="false" outlineLevel="0" collapsed="false">
      <c r="A596" s="2002" t="n">
        <v>1</v>
      </c>
      <c r="B596" s="2003" t="n">
        <v>2</v>
      </c>
      <c r="C596" s="2004" t="n">
        <v>4</v>
      </c>
      <c r="D596" s="2004"/>
      <c r="E596" s="3136" t="n">
        <v>5</v>
      </c>
      <c r="F596" s="2002" t="n">
        <v>7</v>
      </c>
      <c r="G596" s="2002" t="n">
        <v>9</v>
      </c>
      <c r="H596" s="2002" t="n">
        <v>9</v>
      </c>
      <c r="I596" s="2002" t="s">
        <v>1084</v>
      </c>
      <c r="J596" s="2002" t="n">
        <v>11</v>
      </c>
      <c r="K596" s="2002" t="s">
        <v>1085</v>
      </c>
      <c r="L596" s="2002" t="s">
        <v>1086</v>
      </c>
      <c r="M596" s="2002" t="n">
        <v>14</v>
      </c>
      <c r="N596" s="2006" t="n">
        <v>15</v>
      </c>
      <c r="O596" s="2002" t="n">
        <v>16</v>
      </c>
    </row>
    <row r="597" customFormat="false" ht="15.75" hidden="false" customHeight="false" outlineLevel="0" collapsed="false">
      <c r="A597" s="2007"/>
      <c r="B597" s="2008" t="s">
        <v>3925</v>
      </c>
      <c r="C597" s="2009"/>
      <c r="D597" s="2009"/>
      <c r="E597" s="3137"/>
      <c r="F597" s="2009"/>
      <c r="G597" s="2009"/>
      <c r="H597" s="2009"/>
      <c r="I597" s="2009"/>
      <c r="J597" s="2009"/>
      <c r="K597" s="2010"/>
      <c r="L597" s="2009"/>
      <c r="M597" s="2013"/>
      <c r="N597" s="2014"/>
      <c r="O597" s="2015"/>
    </row>
    <row r="598" customFormat="false" ht="15.75" hidden="false" customHeight="false" outlineLevel="0" collapsed="false">
      <c r="A598" s="2016" t="n">
        <v>1</v>
      </c>
      <c r="B598" s="2017" t="s">
        <v>4207</v>
      </c>
      <c r="C598" s="2018" t="n">
        <v>132</v>
      </c>
      <c r="D598" s="2153" t="s">
        <v>76</v>
      </c>
      <c r="E598" s="1070" t="n">
        <v>6604331</v>
      </c>
      <c r="F598" s="2071" t="n">
        <v>1</v>
      </c>
      <c r="G598" s="2022" t="n">
        <v>8792.35</v>
      </c>
      <c r="H598" s="2022" t="n">
        <v>8833.87</v>
      </c>
      <c r="I598" s="2022" t="n">
        <f aca="false">H598-G598</f>
        <v>41.5200000000004</v>
      </c>
      <c r="J598" s="2027" t="n">
        <v>480000</v>
      </c>
      <c r="K598" s="2024" t="n">
        <f aca="false">J598*I598*F598</f>
        <v>19929600.0000002</v>
      </c>
      <c r="L598" s="2025"/>
      <c r="M598" s="2025"/>
      <c r="N598" s="2026"/>
      <c r="O598" s="2027"/>
    </row>
    <row r="599" customFormat="false" ht="15.75" hidden="false" customHeight="false" outlineLevel="0" collapsed="false">
      <c r="A599" s="2016" t="n">
        <v>2</v>
      </c>
      <c r="B599" s="2017" t="s">
        <v>4208</v>
      </c>
      <c r="C599" s="2018" t="n">
        <v>132</v>
      </c>
      <c r="D599" s="2153"/>
      <c r="E599" s="1070"/>
      <c r="F599" s="2071" t="n">
        <v>1</v>
      </c>
      <c r="G599" s="2022" t="n">
        <v>8800.57</v>
      </c>
      <c r="H599" s="2022" t="n">
        <v>8842.46</v>
      </c>
      <c r="I599" s="2022" t="n">
        <f aca="false">H599-G599</f>
        <v>41.8899999999994</v>
      </c>
      <c r="J599" s="2027" t="n">
        <v>480000</v>
      </c>
      <c r="K599" s="2024" t="n">
        <f aca="false">J599*I599*F599</f>
        <v>20107199.9999997</v>
      </c>
      <c r="L599" s="2029"/>
      <c r="M599" s="2029"/>
      <c r="N599" s="2030"/>
      <c r="O599" s="2027"/>
    </row>
    <row r="600" customFormat="false" ht="15.75" hidden="false" customHeight="true" outlineLevel="0" collapsed="false">
      <c r="A600" s="2016"/>
      <c r="B600" s="2037"/>
      <c r="C600" s="2038"/>
      <c r="D600" s="2038"/>
      <c r="E600" s="2728"/>
      <c r="F600" s="2041"/>
      <c r="G600" s="2041"/>
      <c r="H600" s="2041"/>
      <c r="I600" s="2042" t="s">
        <v>1094</v>
      </c>
      <c r="J600" s="2042"/>
      <c r="K600" s="2043" t="n">
        <f aca="false">SUM(K598:K599)</f>
        <v>40036799.9999999</v>
      </c>
      <c r="L600" s="2044" t="n">
        <f aca="false">SUM(L598:L599)</f>
        <v>0</v>
      </c>
      <c r="M600" s="2045"/>
      <c r="N600" s="2046"/>
      <c r="O600" s="2027"/>
    </row>
    <row r="601" customFormat="false" ht="15.75" hidden="false" customHeight="false" outlineLevel="0" collapsed="false">
      <c r="A601" s="2016"/>
      <c r="B601" s="2037"/>
      <c r="C601" s="2038"/>
      <c r="D601" s="2038"/>
      <c r="E601" s="2728"/>
      <c r="F601" s="2041"/>
      <c r="G601" s="2041"/>
      <c r="H601" s="2041"/>
      <c r="I601" s="2047"/>
      <c r="J601" s="2047" t="s">
        <v>1095</v>
      </c>
      <c r="K601" s="2068" t="n">
        <f aca="false">K600-L600</f>
        <v>40036799.9999999</v>
      </c>
      <c r="L601" s="2049"/>
      <c r="M601" s="2050"/>
      <c r="N601" s="2051"/>
      <c r="O601" s="2027"/>
    </row>
    <row r="602" customFormat="false" ht="15.75" hidden="false" customHeight="false" outlineLevel="0" collapsed="false">
      <c r="A602" s="2016"/>
      <c r="B602" s="2008" t="s">
        <v>4209</v>
      </c>
      <c r="C602" s="2009"/>
      <c r="D602" s="2009"/>
      <c r="E602" s="3139"/>
      <c r="F602" s="2009"/>
      <c r="G602" s="2009"/>
      <c r="H602" s="2009"/>
      <c r="I602" s="2009"/>
      <c r="J602" s="2009"/>
      <c r="K602" s="2010"/>
      <c r="L602" s="2009"/>
      <c r="M602" s="2013"/>
      <c r="N602" s="2014"/>
      <c r="O602" s="2027"/>
    </row>
    <row r="603" customFormat="false" ht="15.75" hidden="false" customHeight="false" outlineLevel="0" collapsed="false">
      <c r="A603" s="2016"/>
      <c r="B603" s="2017"/>
      <c r="C603" s="2018"/>
      <c r="D603" s="2233"/>
      <c r="E603" s="1070"/>
      <c r="F603" s="2071"/>
      <c r="G603" s="2022"/>
      <c r="H603" s="2022"/>
      <c r="I603" s="2022"/>
      <c r="J603" s="2027"/>
      <c r="K603" s="2024"/>
      <c r="L603" s="2029"/>
      <c r="M603" s="2029"/>
      <c r="N603" s="2030"/>
      <c r="O603" s="2027"/>
    </row>
    <row r="604" customFormat="false" ht="15.75" hidden="false" customHeight="false" outlineLevel="0" collapsed="false">
      <c r="A604" s="2016"/>
      <c r="B604" s="2017"/>
      <c r="C604" s="2018"/>
      <c r="D604" s="2233"/>
      <c r="E604" s="1070"/>
      <c r="F604" s="2071"/>
      <c r="G604" s="2022"/>
      <c r="H604" s="2022"/>
      <c r="I604" s="2022"/>
      <c r="J604" s="2027"/>
      <c r="K604" s="2024"/>
      <c r="L604" s="2029"/>
      <c r="M604" s="2029"/>
      <c r="N604" s="2030"/>
      <c r="O604" s="2027"/>
    </row>
    <row r="605" customFormat="false" ht="15.75" hidden="false" customHeight="false" outlineLevel="0" collapsed="false">
      <c r="A605" s="2016"/>
      <c r="B605" s="2017"/>
      <c r="C605" s="2018"/>
      <c r="D605" s="2233"/>
      <c r="E605" s="1070"/>
      <c r="F605" s="2071"/>
      <c r="G605" s="2022"/>
      <c r="H605" s="2022"/>
      <c r="I605" s="2022"/>
      <c r="J605" s="2027"/>
      <c r="K605" s="2024"/>
      <c r="L605" s="2029"/>
      <c r="M605" s="2029"/>
      <c r="N605" s="2030"/>
      <c r="O605" s="2027"/>
    </row>
    <row r="606" customFormat="false" ht="15.75" hidden="false" customHeight="false" outlineLevel="0" collapsed="false">
      <c r="A606" s="2016"/>
      <c r="B606" s="2017"/>
      <c r="C606" s="2018"/>
      <c r="D606" s="2233"/>
      <c r="E606" s="1070"/>
      <c r="F606" s="2071"/>
      <c r="G606" s="2022"/>
      <c r="H606" s="2022"/>
      <c r="I606" s="2022"/>
      <c r="J606" s="2027"/>
      <c r="K606" s="2031"/>
      <c r="L606" s="2032"/>
      <c r="M606" s="2032"/>
      <c r="N606" s="2033"/>
      <c r="O606" s="2027"/>
    </row>
    <row r="607" customFormat="false" ht="15.75" hidden="false" customHeight="true" outlineLevel="0" collapsed="false">
      <c r="A607" s="2016"/>
      <c r="B607" s="2037"/>
      <c r="C607" s="2038"/>
      <c r="D607" s="2038"/>
      <c r="E607" s="2728"/>
      <c r="F607" s="2041"/>
      <c r="G607" s="2041"/>
      <c r="H607" s="2041"/>
      <c r="I607" s="2042" t="s">
        <v>1105</v>
      </c>
      <c r="J607" s="2042"/>
      <c r="K607" s="2043" t="n">
        <f aca="false">SUM(K603:K606)</f>
        <v>0</v>
      </c>
      <c r="L607" s="2044" t="n">
        <f aca="false">SUM(L603:L606)</f>
        <v>0</v>
      </c>
      <c r="M607" s="2045"/>
      <c r="N607" s="2046"/>
      <c r="O607" s="2055"/>
    </row>
    <row r="608" customFormat="false" ht="15.75" hidden="false" customHeight="true" outlineLevel="0" collapsed="false">
      <c r="A608" s="2016"/>
      <c r="B608" s="2037"/>
      <c r="C608" s="2038"/>
      <c r="D608" s="2038"/>
      <c r="E608" s="2728"/>
      <c r="F608" s="2041"/>
      <c r="G608" s="2041"/>
      <c r="H608" s="2041"/>
      <c r="I608" s="2042" t="s">
        <v>1095</v>
      </c>
      <c r="J608" s="2042"/>
      <c r="K608" s="2068" t="n">
        <f aca="false">K601</f>
        <v>40036799.9999999</v>
      </c>
      <c r="L608" s="2049"/>
      <c r="M608" s="2056"/>
      <c r="N608" s="2057"/>
      <c r="O608" s="2055"/>
    </row>
    <row r="609" customFormat="false" ht="15.75" hidden="false" customHeight="false" outlineLevel="0" collapsed="false">
      <c r="A609" s="2007"/>
      <c r="B609" s="2058" t="s">
        <v>4210</v>
      </c>
      <c r="C609" s="2059"/>
      <c r="D609" s="2059"/>
      <c r="E609" s="3140"/>
      <c r="F609" s="2059"/>
      <c r="G609" s="2059"/>
      <c r="H609" s="2059"/>
      <c r="I609" s="2059"/>
      <c r="J609" s="2059"/>
      <c r="K609" s="2060"/>
      <c r="L609" s="2059"/>
      <c r="M609" s="2063"/>
      <c r="N609" s="2064"/>
      <c r="O609" s="2015"/>
    </row>
    <row r="610" customFormat="false" ht="15.75" hidden="false" customHeight="false" outlineLevel="0" collapsed="false">
      <c r="A610" s="2016"/>
      <c r="B610" s="2017" t="s">
        <v>1251</v>
      </c>
      <c r="C610" s="2018" t="n">
        <v>132</v>
      </c>
      <c r="D610" s="2065" t="s">
        <v>1108</v>
      </c>
      <c r="E610" s="3138"/>
      <c r="F610" s="2071"/>
      <c r="G610" s="2022"/>
      <c r="H610" s="2022"/>
      <c r="I610" s="2022"/>
      <c r="J610" s="2027"/>
      <c r="K610" s="2024"/>
      <c r="L610" s="2029" t="n">
        <f aca="false">J610*I610*F610</f>
        <v>0</v>
      </c>
      <c r="M610" s="2025"/>
      <c r="N610" s="2026"/>
      <c r="O610" s="2027"/>
    </row>
    <row r="611" customFormat="false" ht="15.75" hidden="false" customHeight="false" outlineLevel="0" collapsed="false">
      <c r="A611" s="2016"/>
      <c r="B611" s="2017" t="s">
        <v>1252</v>
      </c>
      <c r="C611" s="2018" t="n">
        <v>132</v>
      </c>
      <c r="D611" s="2065"/>
      <c r="E611" s="3138"/>
      <c r="F611" s="2071"/>
      <c r="G611" s="2022"/>
      <c r="H611" s="2022"/>
      <c r="I611" s="2022"/>
      <c r="J611" s="2027"/>
      <c r="K611" s="2024"/>
      <c r="L611" s="2029" t="n">
        <f aca="false">J611*I611*F611</f>
        <v>0</v>
      </c>
      <c r="M611" s="2029"/>
      <c r="N611" s="2030"/>
      <c r="O611" s="2027"/>
    </row>
    <row r="612" customFormat="false" ht="15.75" hidden="false" customHeight="false" outlineLevel="0" collapsed="false">
      <c r="A612" s="2016"/>
      <c r="B612" s="2037"/>
      <c r="C612" s="2038"/>
      <c r="D612" s="2038"/>
      <c r="E612" s="2728"/>
      <c r="F612" s="2041"/>
      <c r="G612" s="2041"/>
      <c r="H612" s="2041"/>
      <c r="I612" s="2041"/>
      <c r="J612" s="2037" t="s">
        <v>1110</v>
      </c>
      <c r="K612" s="2068"/>
      <c r="L612" s="2076" t="n">
        <f aca="false">SUM(L610:L611)</f>
        <v>0</v>
      </c>
      <c r="M612" s="2055"/>
      <c r="N612" s="2057"/>
      <c r="O612" s="2027"/>
    </row>
    <row r="613" customFormat="false" ht="15.75" hidden="false" customHeight="false" outlineLevel="0" collapsed="false">
      <c r="A613" s="2007"/>
      <c r="B613" s="2058" t="s">
        <v>4211</v>
      </c>
      <c r="C613" s="2059"/>
      <c r="D613" s="2059"/>
      <c r="E613" s="3140"/>
      <c r="F613" s="2059"/>
      <c r="G613" s="2059"/>
      <c r="H613" s="2059"/>
      <c r="I613" s="2059"/>
      <c r="J613" s="2059"/>
      <c r="K613" s="2060"/>
      <c r="L613" s="2059"/>
      <c r="M613" s="2063"/>
      <c r="N613" s="2064"/>
      <c r="O613" s="2015"/>
    </row>
    <row r="614" customFormat="false" ht="15.75" hidden="false" customHeight="true" outlineLevel="0" collapsed="false">
      <c r="A614" s="2016"/>
      <c r="B614" s="2017" t="s">
        <v>2249</v>
      </c>
      <c r="C614" s="2018" t="n">
        <v>132</v>
      </c>
      <c r="D614" s="2211" t="s">
        <v>1113</v>
      </c>
      <c r="E614" s="3155"/>
      <c r="F614" s="2435"/>
      <c r="G614" s="2436"/>
      <c r="H614" s="2436"/>
      <c r="I614" s="2436"/>
      <c r="J614" s="2434"/>
      <c r="K614" s="2071"/>
      <c r="L614" s="2029" t="n">
        <f aca="false">J614*I614*F614</f>
        <v>0</v>
      </c>
      <c r="M614" s="2029"/>
      <c r="N614" s="2026"/>
      <c r="O614" s="2027"/>
    </row>
    <row r="615" customFormat="false" ht="15.75" hidden="false" customHeight="false" outlineLevel="0" collapsed="false">
      <c r="A615" s="2016"/>
      <c r="B615" s="2017" t="s">
        <v>2251</v>
      </c>
      <c r="C615" s="2018" t="n">
        <v>132</v>
      </c>
      <c r="D615" s="2211"/>
      <c r="E615" s="3155"/>
      <c r="F615" s="2435"/>
      <c r="G615" s="2436"/>
      <c r="H615" s="2436"/>
      <c r="I615" s="2436"/>
      <c r="J615" s="2434"/>
      <c r="K615" s="2071"/>
      <c r="L615" s="2029" t="n">
        <f aca="false">J615*I615*F615</f>
        <v>0</v>
      </c>
      <c r="M615" s="2029"/>
      <c r="N615" s="2026"/>
      <c r="O615" s="2027"/>
    </row>
    <row r="616" customFormat="false" ht="15.75" hidden="false" customHeight="false" outlineLevel="0" collapsed="false">
      <c r="A616" s="2016"/>
      <c r="B616" s="2037"/>
      <c r="C616" s="2038"/>
      <c r="D616" s="2038"/>
      <c r="E616" s="3081"/>
      <c r="F616" s="2072"/>
      <c r="G616" s="2072"/>
      <c r="H616" s="2072"/>
      <c r="I616" s="2072"/>
      <c r="J616" s="2037" t="s">
        <v>475</v>
      </c>
      <c r="K616" s="2074"/>
      <c r="L616" s="2076" t="n">
        <f aca="false">K608</f>
        <v>40036799.9999999</v>
      </c>
      <c r="M616" s="2076"/>
      <c r="N616" s="2026"/>
      <c r="O616" s="2027"/>
    </row>
    <row r="617" customFormat="false" ht="15.75" hidden="false" customHeight="false" outlineLevel="0" collapsed="false">
      <c r="A617" s="2077"/>
      <c r="B617" s="2078"/>
      <c r="C617" s="2051"/>
      <c r="D617" s="2418"/>
      <c r="K617" s="2080"/>
      <c r="L617" s="2077"/>
      <c r="M617" s="2077"/>
      <c r="N617" s="2051"/>
      <c r="O617" s="2077"/>
    </row>
    <row r="618" s="2077" customFormat="true" ht="15" hidden="false" customHeight="false" outlineLevel="0" collapsed="false">
      <c r="B618" s="2081" t="s">
        <v>1121</v>
      </c>
      <c r="C618" s="2081"/>
      <c r="D618" s="2082" t="s">
        <v>212</v>
      </c>
      <c r="E618" s="3133"/>
      <c r="F618" s="2083" t="s">
        <v>1125</v>
      </c>
      <c r="G618" s="2083"/>
      <c r="H618" s="2083"/>
      <c r="I618" s="2082" t="s">
        <v>212</v>
      </c>
      <c r="K618" s="2084" t="s">
        <v>1123</v>
      </c>
      <c r="L618" s="2084"/>
      <c r="M618" s="2085" t="s">
        <v>212</v>
      </c>
      <c r="N618" s="2051"/>
    </row>
    <row r="619" s="2077" customFormat="true" ht="15" hidden="false" customHeight="false" outlineLevel="0" collapsed="false">
      <c r="B619" s="2086" t="str">
        <f aca="false">B597</f>
        <v>MANIKNAGAR 132 KV SIDE</v>
      </c>
      <c r="C619" s="2086"/>
      <c r="D619" s="2089" t="n">
        <f aca="false">K601</f>
        <v>40036799.9999999</v>
      </c>
      <c r="E619" s="3133"/>
      <c r="F619" s="2088" t="s">
        <v>1124</v>
      </c>
      <c r="G619" s="2088"/>
      <c r="H619" s="2088"/>
      <c r="I619" s="2089" t="n">
        <f aca="false">L612</f>
        <v>0</v>
      </c>
      <c r="K619" s="2279" t="s">
        <v>1125</v>
      </c>
      <c r="L619" s="2279"/>
      <c r="M619" s="2091" t="n">
        <f aca="false">I620</f>
        <v>40036799.9999999</v>
      </c>
      <c r="N619" s="2051"/>
    </row>
    <row r="620" s="2077" customFormat="true" ht="15" hidden="false" customHeight="false" outlineLevel="0" collapsed="false">
      <c r="B620" s="2086" t="s">
        <v>1126</v>
      </c>
      <c r="C620" s="2086"/>
      <c r="D620" s="2089"/>
      <c r="E620" s="3133"/>
      <c r="F620" s="2088" t="s">
        <v>1125</v>
      </c>
      <c r="G620" s="2088"/>
      <c r="H620" s="2088"/>
      <c r="I620" s="2091" t="n">
        <f aca="false">L616</f>
        <v>40036799.9999999</v>
      </c>
      <c r="K620" s="2088" t="s">
        <v>1259</v>
      </c>
      <c r="L620" s="2088"/>
      <c r="M620" s="2094" t="n">
        <f aca="false">K637</f>
        <v>40233600.0000007</v>
      </c>
      <c r="N620" s="2051"/>
    </row>
    <row r="621" s="2077" customFormat="true" ht="15" hidden="false" customHeight="false" outlineLevel="0" collapsed="false">
      <c r="B621" s="2086" t="s">
        <v>1128</v>
      </c>
      <c r="C621" s="2086"/>
      <c r="D621" s="2089"/>
      <c r="E621" s="3133"/>
      <c r="K621" s="2279" t="s">
        <v>1129</v>
      </c>
      <c r="L621" s="2279"/>
      <c r="M621" s="2089" t="n">
        <f aca="false">M619-M620</f>
        <v>-196800.000000805</v>
      </c>
      <c r="N621" s="2051"/>
    </row>
    <row r="622" s="2077" customFormat="true" ht="15.75" hidden="false" customHeight="false" outlineLevel="0" collapsed="false">
      <c r="B622" s="2086" t="s">
        <v>1130</v>
      </c>
      <c r="C622" s="2086"/>
      <c r="D622" s="2095"/>
      <c r="E622" s="3133"/>
      <c r="K622" s="2228" t="s">
        <v>1131</v>
      </c>
      <c r="L622" s="2228"/>
      <c r="M622" s="2332" t="n">
        <f aca="false">M621/M619</f>
        <v>-0.00491547776048048</v>
      </c>
      <c r="N622" s="2051"/>
    </row>
    <row r="623" s="2077" customFormat="true" ht="15" hidden="false" customHeight="false" outlineLevel="0" collapsed="false">
      <c r="B623" s="2098" t="s">
        <v>1132</v>
      </c>
      <c r="C623" s="2098"/>
      <c r="D623" s="2099" t="n">
        <f aca="false">SUM(D619:D622)</f>
        <v>40036799.9999999</v>
      </c>
      <c r="E623" s="3133"/>
      <c r="K623" s="2080"/>
      <c r="N623" s="2051"/>
    </row>
    <row r="624" s="2077" customFormat="true" ht="15" hidden="false" customHeight="false" outlineLevel="0" collapsed="false">
      <c r="E624" s="3133"/>
      <c r="F624" s="2100"/>
      <c r="K624" s="2080"/>
      <c r="N624" s="2051"/>
    </row>
    <row r="625" s="2077" customFormat="true" ht="15" hidden="false" customHeight="false" outlineLevel="0" collapsed="false">
      <c r="E625" s="3133"/>
      <c r="F625" s="2100"/>
      <c r="K625" s="2080"/>
      <c r="N625" s="2051"/>
    </row>
    <row r="626" s="2077" customFormat="true" ht="15" hidden="false" customHeight="false" outlineLevel="0" collapsed="false">
      <c r="E626" s="3133"/>
      <c r="F626" s="2100"/>
      <c r="G626" s="2101"/>
      <c r="H626" s="2101"/>
      <c r="I626" s="2101"/>
      <c r="J626" s="2102"/>
      <c r="K626" s="2080"/>
      <c r="N626" s="2051"/>
    </row>
    <row r="627" customFormat="false" ht="15" hidden="false" customHeight="false" outlineLevel="0" collapsed="false">
      <c r="A627" s="2077"/>
      <c r="B627" s="2078"/>
      <c r="C627" s="2051"/>
      <c r="D627" s="2418"/>
      <c r="G627" s="2101"/>
      <c r="H627" s="2101"/>
      <c r="I627" s="2101"/>
      <c r="J627" s="2102"/>
      <c r="K627" s="2080"/>
      <c r="L627" s="2077"/>
      <c r="M627" s="2077"/>
      <c r="N627" s="2051"/>
      <c r="O627" s="2077"/>
    </row>
    <row r="628" customFormat="false" ht="15" hidden="false" customHeight="false" outlineLevel="0" collapsed="false">
      <c r="A628" s="2077"/>
      <c r="B628" s="2078"/>
      <c r="C628" s="2051"/>
      <c r="D628" s="2418"/>
      <c r="G628" s="2101"/>
      <c r="H628" s="2101"/>
      <c r="I628" s="2101"/>
      <c r="J628" s="2102"/>
      <c r="K628" s="2080"/>
      <c r="L628" s="2077"/>
      <c r="M628" s="2077"/>
      <c r="N628" s="2051"/>
      <c r="O628" s="2077"/>
    </row>
    <row r="629" customFormat="false" ht="15" hidden="false" customHeight="false" outlineLevel="0" collapsed="false">
      <c r="A629" s="2077"/>
      <c r="B629" s="2078"/>
      <c r="C629" s="2051"/>
      <c r="D629" s="2418"/>
      <c r="E629" s="3134"/>
      <c r="F629" s="2077"/>
      <c r="G629" s="2077"/>
      <c r="H629" s="2077"/>
      <c r="I629" s="2077"/>
      <c r="J629" s="2077"/>
      <c r="K629" s="2080"/>
      <c r="L629" s="2077"/>
      <c r="M629" s="2077"/>
      <c r="N629" s="2051"/>
      <c r="O629" s="2077"/>
    </row>
    <row r="630" customFormat="false" ht="45" hidden="false" customHeight="false" outlineLevel="0" collapsed="false">
      <c r="A630" s="2270" t="s">
        <v>4212</v>
      </c>
      <c r="B630" s="2270"/>
      <c r="C630" s="2270"/>
      <c r="D630" s="2270"/>
      <c r="E630" s="2270"/>
      <c r="F630" s="2270"/>
      <c r="G630" s="2270"/>
      <c r="H630" s="2270"/>
      <c r="I630" s="2270"/>
      <c r="J630" s="2270"/>
      <c r="K630" s="2270"/>
      <c r="L630" s="2270"/>
      <c r="M630" s="2270"/>
      <c r="N630" s="2270"/>
      <c r="O630" s="1989" t="str">
        <f aca="false">$O$6</f>
        <v>Month June-2023</v>
      </c>
      <c r="R630" s="1990" t="s">
        <v>1069</v>
      </c>
      <c r="S630" s="1991" t="str">
        <f aca="false">O630</f>
        <v>Month June-2023</v>
      </c>
      <c r="T630" s="1990" t="s">
        <v>1070</v>
      </c>
      <c r="U630" s="1990" t="s">
        <v>1071</v>
      </c>
      <c r="V630" s="1990" t="s">
        <v>2997</v>
      </c>
      <c r="W630" s="1990" t="s">
        <v>1073</v>
      </c>
    </row>
    <row r="631" customFormat="false" ht="15.75" hidden="false" customHeight="true" outlineLevel="0" collapsed="false">
      <c r="A631" s="2105" t="s">
        <v>794</v>
      </c>
      <c r="B631" s="2106" t="s">
        <v>1074</v>
      </c>
      <c r="C631" s="1994" t="s">
        <v>1075</v>
      </c>
      <c r="D631" s="1994"/>
      <c r="E631" s="1994"/>
      <c r="F631" s="2108" t="s">
        <v>45</v>
      </c>
      <c r="G631" s="1996" t="s">
        <v>1076</v>
      </c>
      <c r="H631" s="1996"/>
      <c r="I631" s="1996"/>
      <c r="J631" s="2108" t="s">
        <v>29</v>
      </c>
      <c r="K631" s="1996" t="s">
        <v>1077</v>
      </c>
      <c r="L631" s="1996"/>
      <c r="M631" s="1994" t="s">
        <v>1134</v>
      </c>
      <c r="N631" s="1993"/>
      <c r="O631" s="2109" t="s">
        <v>479</v>
      </c>
    </row>
    <row r="632" customFormat="false" ht="15.75" hidden="false" customHeight="false" outlineLevel="0" collapsed="false">
      <c r="A632" s="2105"/>
      <c r="B632" s="2106"/>
      <c r="C632" s="1998" t="s">
        <v>1079</v>
      </c>
      <c r="D632" s="1998"/>
      <c r="E632" s="3141" t="s">
        <v>1080</v>
      </c>
      <c r="F632" s="2108"/>
      <c r="G632" s="2249" t="n">
        <f aca="false">'NORTH-1'!$H$8</f>
        <v>44929</v>
      </c>
      <c r="H632" s="2249" t="n">
        <f aca="false">'NORTH-1'!$H$8</f>
        <v>44929</v>
      </c>
      <c r="I632" s="2111" t="s">
        <v>47</v>
      </c>
      <c r="J632" s="2108"/>
      <c r="K632" s="2111" t="s">
        <v>1081</v>
      </c>
      <c r="L632" s="2111" t="s">
        <v>1082</v>
      </c>
      <c r="M632" s="2112" t="s">
        <v>1083</v>
      </c>
      <c r="N632" s="2110" t="s">
        <v>741</v>
      </c>
      <c r="O632" s="2109"/>
      <c r="S632" s="1441" t="n">
        <v>15283200.0000001</v>
      </c>
      <c r="T632" s="1441" t="n">
        <v>15283200.0000001</v>
      </c>
      <c r="U632" s="1441" t="n">
        <f aca="false">S632-T632</f>
        <v>0</v>
      </c>
      <c r="V632" s="2001" t="n">
        <f aca="false">U632/T632*100</f>
        <v>0</v>
      </c>
      <c r="W632" s="1441" t="str">
        <f aca="false">IF(V632&gt;40,"FAULT",IF(V632&lt;-40,"CHECK","OK"))</f>
        <v>OK</v>
      </c>
    </row>
    <row r="633" customFormat="false" ht="15.75" hidden="false" customHeight="false" outlineLevel="0" collapsed="false">
      <c r="A633" s="2113" t="n">
        <v>1</v>
      </c>
      <c r="B633" s="2004" t="n">
        <v>2</v>
      </c>
      <c r="C633" s="2004" t="n">
        <v>4</v>
      </c>
      <c r="D633" s="2004"/>
      <c r="E633" s="3142" t="n">
        <v>5</v>
      </c>
      <c r="F633" s="2113" t="n">
        <v>7</v>
      </c>
      <c r="G633" s="2113" t="n">
        <v>9</v>
      </c>
      <c r="H633" s="2113" t="n">
        <v>9</v>
      </c>
      <c r="I633" s="2113" t="s">
        <v>1084</v>
      </c>
      <c r="J633" s="2113" t="n">
        <v>11</v>
      </c>
      <c r="K633" s="2113" t="s">
        <v>1085</v>
      </c>
      <c r="L633" s="2113" t="s">
        <v>1086</v>
      </c>
      <c r="M633" s="2113" t="n">
        <v>14</v>
      </c>
      <c r="N633" s="2004" t="n">
        <v>15</v>
      </c>
      <c r="O633" s="2113" t="n">
        <v>16</v>
      </c>
    </row>
    <row r="634" customFormat="false" ht="15.75" hidden="false" customHeight="false" outlineLevel="0" collapsed="false">
      <c r="A634" s="2007"/>
      <c r="B634" s="2008" t="s">
        <v>1304</v>
      </c>
      <c r="C634" s="2009"/>
      <c r="D634" s="2009"/>
      <c r="E634" s="3139"/>
      <c r="F634" s="2009"/>
      <c r="G634" s="2009"/>
      <c r="H634" s="2009"/>
      <c r="I634" s="2009"/>
      <c r="J634" s="2009"/>
      <c r="K634" s="2010"/>
      <c r="L634" s="2009"/>
      <c r="M634" s="2013"/>
      <c r="N634" s="2014"/>
      <c r="O634" s="2015"/>
    </row>
    <row r="635" customFormat="false" ht="15.75" hidden="false" customHeight="false" outlineLevel="0" collapsed="false">
      <c r="A635" s="2016" t="n">
        <v>6</v>
      </c>
      <c r="B635" s="2017" t="s">
        <v>4213</v>
      </c>
      <c r="C635" s="2018" t="n">
        <v>33</v>
      </c>
      <c r="D635" s="2153" t="s">
        <v>76</v>
      </c>
      <c r="E635" s="1070" t="s">
        <v>4214</v>
      </c>
      <c r="F635" s="2071" t="n">
        <v>1</v>
      </c>
      <c r="G635" s="2022" t="n">
        <v>9167</v>
      </c>
      <c r="H635" s="2022" t="n">
        <v>9208.93</v>
      </c>
      <c r="I635" s="2022" t="n">
        <f aca="false">H635-G635</f>
        <v>41.9300000000003</v>
      </c>
      <c r="J635" s="2027" t="n">
        <v>480000</v>
      </c>
      <c r="K635" s="2024" t="n">
        <f aca="false">J635*I635*F635</f>
        <v>20126400.0000001</v>
      </c>
      <c r="L635" s="2025"/>
      <c r="M635" s="2025"/>
      <c r="N635" s="2026"/>
      <c r="O635" s="2027"/>
    </row>
    <row r="636" customFormat="false" ht="15.75" hidden="false" customHeight="false" outlineLevel="0" collapsed="false">
      <c r="A636" s="2016" t="n">
        <v>7</v>
      </c>
      <c r="B636" s="2017" t="s">
        <v>4215</v>
      </c>
      <c r="C636" s="2018" t="n">
        <v>33</v>
      </c>
      <c r="D636" s="2153"/>
      <c r="E636" s="1070" t="s">
        <v>4216</v>
      </c>
      <c r="F636" s="2071" t="n">
        <v>1</v>
      </c>
      <c r="G636" s="2022" t="n">
        <v>8991.14</v>
      </c>
      <c r="H636" s="2022" t="n">
        <v>9033.03</v>
      </c>
      <c r="I636" s="2022" t="n">
        <f aca="false">H636-G636</f>
        <v>41.8900000000012</v>
      </c>
      <c r="J636" s="2027" t="n">
        <v>480000</v>
      </c>
      <c r="K636" s="2024" t="n">
        <f aca="false">J636*I636*F636</f>
        <v>20107200.0000006</v>
      </c>
      <c r="L636" s="2025"/>
      <c r="M636" s="2025"/>
      <c r="N636" s="2026"/>
      <c r="O636" s="2027"/>
    </row>
    <row r="637" customFormat="false" ht="15.75" hidden="false" customHeight="false" outlineLevel="0" collapsed="false">
      <c r="A637" s="2016"/>
      <c r="B637" s="2037"/>
      <c r="C637" s="2038"/>
      <c r="D637" s="2038"/>
      <c r="E637" s="2728"/>
      <c r="F637" s="2041"/>
      <c r="G637" s="2041"/>
      <c r="H637" s="2041" t="n">
        <v>0</v>
      </c>
      <c r="I637" s="2041"/>
      <c r="J637" s="2037" t="s">
        <v>475</v>
      </c>
      <c r="K637" s="2094" t="n">
        <f aca="false">SUM(K635:K636)</f>
        <v>40233600.0000007</v>
      </c>
      <c r="L637" s="2049"/>
      <c r="M637" s="2049" t="n">
        <f aca="false">SUM(M635:M636)</f>
        <v>0</v>
      </c>
      <c r="N637" s="2026"/>
      <c r="O637" s="2027"/>
    </row>
    <row r="638" customFormat="false" ht="15.75" hidden="false" customHeight="false" outlineLevel="0" collapsed="false">
      <c r="A638" s="2016"/>
      <c r="B638" s="2058" t="s">
        <v>4217</v>
      </c>
      <c r="C638" s="2059"/>
      <c r="D638" s="2059"/>
      <c r="E638" s="3140"/>
      <c r="F638" s="2059"/>
      <c r="G638" s="2059"/>
      <c r="H638" s="2059" t="n">
        <v>0</v>
      </c>
      <c r="I638" s="2059"/>
      <c r="J638" s="2059"/>
      <c r="K638" s="2060"/>
      <c r="L638" s="2059"/>
      <c r="M638" s="2063"/>
      <c r="N638" s="2064"/>
      <c r="O638" s="2027"/>
    </row>
    <row r="639" customFormat="false" ht="15.75" hidden="false" customHeight="false" outlineLevel="0" collapsed="false">
      <c r="A639" s="2016"/>
      <c r="B639" s="2118" t="s">
        <v>1145</v>
      </c>
      <c r="C639" s="2018"/>
      <c r="D639" s="2441" t="s">
        <v>1108</v>
      </c>
      <c r="E639" s="1070"/>
      <c r="F639" s="2071"/>
      <c r="G639" s="2022"/>
      <c r="H639" s="2022" t="n">
        <v>0</v>
      </c>
      <c r="I639" s="2120"/>
      <c r="J639" s="2027"/>
      <c r="K639" s="2024"/>
      <c r="L639" s="2025"/>
      <c r="M639" s="2025"/>
      <c r="N639" s="2026"/>
      <c r="O639" s="2027"/>
      <c r="R639" s="0" t="str">
        <f aca="false">B639</f>
        <v>33/11 KV Transforfers</v>
      </c>
      <c r="S639" s="2124" t="n">
        <f aca="false">M639</f>
        <v>0</v>
      </c>
      <c r="T639" s="0" t="n">
        <v>0</v>
      </c>
      <c r="U639" s="1441" t="n">
        <f aca="false">S639-T639</f>
        <v>0</v>
      </c>
      <c r="V639" s="2001" t="e">
        <f aca="false">U639/T639*100</f>
        <v>#DIV/0!</v>
      </c>
      <c r="W639" s="1441" t="e">
        <f aca="false">IF(V639&gt;40,"FAULT",IF(V639&lt;-40,"CHECK","OK"))</f>
        <v>#DIV/0!</v>
      </c>
    </row>
    <row r="640" customFormat="false" ht="19.5" hidden="false" customHeight="true" outlineLevel="0" collapsed="false">
      <c r="A640" s="2007" t="n">
        <v>5</v>
      </c>
      <c r="B640" s="2017" t="s">
        <v>4218</v>
      </c>
      <c r="C640" s="2125" t="n">
        <v>33</v>
      </c>
      <c r="D640" s="2443" t="s">
        <v>67</v>
      </c>
      <c r="E640" s="3143" t="s">
        <v>4219</v>
      </c>
      <c r="F640" s="2071" t="n">
        <v>1</v>
      </c>
      <c r="G640" s="2212" t="n">
        <v>9620.96</v>
      </c>
      <c r="H640" s="2212" t="n">
        <v>9670.71</v>
      </c>
      <c r="I640" s="2212" t="n">
        <f aca="false">H640-G640</f>
        <v>49.75</v>
      </c>
      <c r="J640" s="2027" t="n">
        <v>180000</v>
      </c>
      <c r="K640" s="2024"/>
      <c r="L640" s="2128" t="n">
        <f aca="false">F640*I640*J640</f>
        <v>8955000</v>
      </c>
      <c r="M640" s="2128" t="n">
        <f aca="false">L640*$K$651/$L$651</f>
        <v>8986994.60141059</v>
      </c>
      <c r="N640" s="2129"/>
      <c r="O640" s="2121" t="n">
        <f aca="false">M642</f>
        <v>17908957.6840973</v>
      </c>
      <c r="P640" s="2324" t="s">
        <v>4220</v>
      </c>
      <c r="Q640" s="2187"/>
      <c r="R640" s="0" t="str">
        <f aca="false">B640</f>
        <v>33 kV 20/28 MVA  Transformer T-3</v>
      </c>
      <c r="S640" s="2124" t="n">
        <f aca="false">M640</f>
        <v>8986994.60141059</v>
      </c>
      <c r="T640" s="0" t="n">
        <v>8311261.31293496</v>
      </c>
      <c r="U640" s="1441" t="n">
        <f aca="false">S640-T640</f>
        <v>675733.288475633</v>
      </c>
      <c r="V640" s="2001" t="n">
        <f aca="false">U640/T640*100</f>
        <v>8.1303338089488</v>
      </c>
      <c r="W640" s="1441" t="str">
        <f aca="false">IF(V640&gt;40,"FAULT",IF(V640&lt;-40,"CHECK","OK"))</f>
        <v>OK</v>
      </c>
    </row>
    <row r="641" customFormat="false" ht="19.5" hidden="false" customHeight="true" outlineLevel="0" collapsed="false">
      <c r="A641" s="2016" t="n">
        <v>8</v>
      </c>
      <c r="B641" s="2017" t="s">
        <v>4221</v>
      </c>
      <c r="C641" s="2125" t="n">
        <v>33</v>
      </c>
      <c r="D641" s="2443" t="s">
        <v>67</v>
      </c>
      <c r="E641" s="3143" t="s">
        <v>4222</v>
      </c>
      <c r="F641" s="2071" t="n">
        <v>1</v>
      </c>
      <c r="G641" s="2212" t="n">
        <v>9750.28</v>
      </c>
      <c r="H641" s="2212" t="n">
        <v>9799.67</v>
      </c>
      <c r="I641" s="2212" t="n">
        <f aca="false">H641-G641</f>
        <v>49.3899999999994</v>
      </c>
      <c r="J641" s="2027" t="n">
        <v>180000</v>
      </c>
      <c r="K641" s="2024"/>
      <c r="L641" s="2128" t="n">
        <f aca="false">F641*I641*J641</f>
        <v>8890199.9999999</v>
      </c>
      <c r="M641" s="2128" t="n">
        <f aca="false">L641*$K$651/$L$651</f>
        <v>8921963.08268671</v>
      </c>
      <c r="N641" s="2129"/>
      <c r="O641" s="2121"/>
      <c r="P641" s="2324"/>
      <c r="Q641" s="2187"/>
      <c r="R641" s="0" t="str">
        <f aca="false">B641</f>
        <v>33 kV 20/28 MVA Transformer T-4</v>
      </c>
      <c r="S641" s="2124" t="n">
        <f aca="false">M641</f>
        <v>8921963.08268671</v>
      </c>
      <c r="T641" s="0" t="n">
        <v>8266228.47097097</v>
      </c>
      <c r="U641" s="1441" t="n">
        <f aca="false">S641-T641</f>
        <v>655734.611715747</v>
      </c>
      <c r="V641" s="2001" t="n">
        <f aca="false">U641/T641*100</f>
        <v>7.93269402144559</v>
      </c>
      <c r="W641" s="1441" t="str">
        <f aca="false">IF(V641&gt;40,"FAULT",IF(V641&lt;-40,"CHECK","OK"))</f>
        <v>OK</v>
      </c>
    </row>
    <row r="642" customFormat="false" ht="15.75" hidden="false" customHeight="false" outlineLevel="0" collapsed="false">
      <c r="A642" s="2027"/>
      <c r="B642" s="2118" t="s">
        <v>1151</v>
      </c>
      <c r="C642" s="2038"/>
      <c r="D642" s="2443"/>
      <c r="E642" s="2728"/>
      <c r="F642" s="2041"/>
      <c r="G642" s="2041"/>
      <c r="H642" s="2041" t="n">
        <v>0</v>
      </c>
      <c r="I642" s="2041"/>
      <c r="J642" s="2037" t="s">
        <v>475</v>
      </c>
      <c r="K642" s="2024"/>
      <c r="L642" s="2130" t="n">
        <f aca="false">SUM(L640:L641)</f>
        <v>17845199.9999999</v>
      </c>
      <c r="M642" s="2130" t="n">
        <f aca="false">SUM(M640:M641)</f>
        <v>17908957.6840973</v>
      </c>
      <c r="N642" s="2131"/>
      <c r="O642" s="3156"/>
      <c r="P642" s="3156"/>
      <c r="Q642" s="3156"/>
      <c r="R642" s="0" t="str">
        <f aca="false">B642</f>
        <v>33 KV Feeders</v>
      </c>
      <c r="S642" s="2124" t="n">
        <f aca="false">M642</f>
        <v>17908957.6840973</v>
      </c>
      <c r="T642" s="0" t="n">
        <v>16577489.7839059</v>
      </c>
      <c r="U642" s="1441" t="n">
        <f aca="false">S642-T642</f>
        <v>1331467.90019138</v>
      </c>
      <c r="V642" s="2001" t="n">
        <f aca="false">U642/T642*100</f>
        <v>8.03178235998083</v>
      </c>
      <c r="W642" s="1441" t="str">
        <f aca="false">IF(V642&gt;40,"FAULT",IF(V642&lt;-40,"CHECK","OK"))</f>
        <v>OK</v>
      </c>
    </row>
    <row r="643" customFormat="false" ht="18.75" hidden="false" customHeight="true" outlineLevel="0" collapsed="false">
      <c r="A643" s="2132" t="n">
        <v>1</v>
      </c>
      <c r="B643" s="2017" t="s">
        <v>4223</v>
      </c>
      <c r="C643" s="2125" t="n">
        <v>33</v>
      </c>
      <c r="D643" s="2445" t="s">
        <v>67</v>
      </c>
      <c r="E643" s="3143" t="s">
        <v>4224</v>
      </c>
      <c r="F643" s="2071" t="n">
        <v>1</v>
      </c>
      <c r="G643" s="2120" t="n">
        <v>29254</v>
      </c>
      <c r="H643" s="2120" t="n">
        <v>29254</v>
      </c>
      <c r="I643" s="2053" t="n">
        <f aca="false">H643-G643</f>
        <v>0</v>
      </c>
      <c r="J643" s="2027" t="n">
        <v>1000</v>
      </c>
      <c r="K643" s="2135" t="s">
        <v>1696</v>
      </c>
      <c r="L643" s="2128" t="n">
        <f aca="false">1.73*32*42*0.9*24*31</f>
        <v>1556900.352</v>
      </c>
      <c r="M643" s="2128" t="n">
        <f aca="false">L643*$K$651/$L$651</f>
        <v>1562462.87642192</v>
      </c>
      <c r="N643" s="2129"/>
      <c r="O643" s="3157" t="n">
        <f aca="false">M643</f>
        <v>1562462.87642192</v>
      </c>
      <c r="P643" s="3158" t="s">
        <v>1154</v>
      </c>
      <c r="Q643" s="3159"/>
      <c r="R643" s="0" t="str">
        <f aca="false">B643</f>
        <v>33 kV New Ramna Feeder</v>
      </c>
      <c r="S643" s="2124" t="n">
        <f aca="false">M643</f>
        <v>1562462.87642192</v>
      </c>
      <c r="T643" s="0" t="n">
        <v>1558036.61124026</v>
      </c>
      <c r="U643" s="1441" t="n">
        <f aca="false">S643-T643</f>
        <v>4426.26518165809</v>
      </c>
      <c r="V643" s="2001" t="n">
        <f aca="false">U643/T643*100</f>
        <v>0.284092501403713</v>
      </c>
      <c r="W643" s="1441" t="str">
        <f aca="false">IF(V643&gt;40,"FAULT",IF(V643&lt;-40,"CHECK","OK"))</f>
        <v>OK</v>
      </c>
    </row>
    <row r="644" customFormat="false" ht="18.75" hidden="false" customHeight="true" outlineLevel="0" collapsed="false">
      <c r="A644" s="2132" t="n">
        <v>2</v>
      </c>
      <c r="B644" s="2017" t="s">
        <v>4225</v>
      </c>
      <c r="C644" s="2125" t="n">
        <v>33</v>
      </c>
      <c r="D644" s="2445" t="s">
        <v>67</v>
      </c>
      <c r="E644" s="3143" t="s">
        <v>4226</v>
      </c>
      <c r="F644" s="2071" t="n">
        <v>1</v>
      </c>
      <c r="G644" s="2120" t="n">
        <v>2613.5</v>
      </c>
      <c r="H644" s="2120" t="n">
        <v>2613.5</v>
      </c>
      <c r="I644" s="2053" t="n">
        <f aca="false">H644-G644</f>
        <v>0</v>
      </c>
      <c r="J644" s="2027" t="n">
        <v>180000</v>
      </c>
      <c r="K644" s="2135"/>
      <c r="L644" s="2128" t="n">
        <f aca="false">F644*I644*J644</f>
        <v>0</v>
      </c>
      <c r="M644" s="2128" t="n">
        <f aca="false">L644*$K$651/$L$651</f>
        <v>0</v>
      </c>
      <c r="N644" s="2129"/>
      <c r="O644" s="3157"/>
      <c r="P644" s="3158"/>
      <c r="Q644" s="3159"/>
      <c r="R644" s="0" t="str">
        <f aca="false">B644</f>
        <v>33 kV Bangshal-1 Feeder</v>
      </c>
      <c r="S644" s="2124" t="n">
        <f aca="false">M644</f>
        <v>0</v>
      </c>
      <c r="T644" s="0" t="n">
        <v>0</v>
      </c>
      <c r="U644" s="1441" t="n">
        <f aca="false">S644-T644</f>
        <v>0</v>
      </c>
      <c r="V644" s="2001" t="e">
        <f aca="false">U644/T644*100</f>
        <v>#DIV/0!</v>
      </c>
      <c r="W644" s="1441" t="e">
        <f aca="false">IF(V644&gt;40,"FAULT",IF(V644&lt;-40,"CHECK","OK"))</f>
        <v>#DIV/0!</v>
      </c>
    </row>
    <row r="645" customFormat="false" ht="18.75" hidden="false" customHeight="true" outlineLevel="0" collapsed="false">
      <c r="A645" s="2132" t="n">
        <v>3</v>
      </c>
      <c r="B645" s="2017" t="s">
        <v>4227</v>
      </c>
      <c r="C645" s="2125" t="n">
        <v>33</v>
      </c>
      <c r="D645" s="2445" t="s">
        <v>67</v>
      </c>
      <c r="E645" s="3143" t="s">
        <v>4228</v>
      </c>
      <c r="F645" s="2071" t="n">
        <v>1</v>
      </c>
      <c r="G645" s="2120" t="n">
        <v>4114.51</v>
      </c>
      <c r="H645" s="2120" t="n">
        <v>4114.51</v>
      </c>
      <c r="I645" s="2053" t="n">
        <f aca="false">H645-G645</f>
        <v>0</v>
      </c>
      <c r="J645" s="2027" t="n">
        <v>180000</v>
      </c>
      <c r="K645" s="2138"/>
      <c r="L645" s="2128" t="n">
        <f aca="false">F645*I645*J645</f>
        <v>0</v>
      </c>
      <c r="M645" s="2128" t="n">
        <f aca="false">L645*$K$651/$L$651</f>
        <v>0</v>
      </c>
      <c r="N645" s="2129"/>
      <c r="O645" s="3157" t="n">
        <f aca="false">M644+M649</f>
        <v>10270427.7520458</v>
      </c>
      <c r="P645" s="3158" t="s">
        <v>4229</v>
      </c>
      <c r="Q645" s="3159"/>
      <c r="R645" s="0" t="str">
        <f aca="false">B645</f>
        <v>33 kV Kazla-1  Feeder</v>
      </c>
      <c r="S645" s="2124" t="n">
        <f aca="false">M645</f>
        <v>0</v>
      </c>
      <c r="T645" s="0" t="n">
        <v>0</v>
      </c>
      <c r="U645" s="1441" t="n">
        <f aca="false">S645-T645</f>
        <v>0</v>
      </c>
      <c r="V645" s="2001" t="e">
        <f aca="false">U645/T645*100</f>
        <v>#DIV/0!</v>
      </c>
      <c r="W645" s="1441" t="e">
        <f aca="false">IF(V645&gt;40,"FAULT",IF(V645&lt;-40,"CHECK","OK"))</f>
        <v>#DIV/0!</v>
      </c>
    </row>
    <row r="646" customFormat="false" ht="18.75" hidden="false" customHeight="true" outlineLevel="0" collapsed="false">
      <c r="A646" s="2132" t="n">
        <v>4</v>
      </c>
      <c r="B646" s="2017" t="s">
        <v>4230</v>
      </c>
      <c r="C646" s="2125" t="n">
        <v>33</v>
      </c>
      <c r="D646" s="2445" t="s">
        <v>67</v>
      </c>
      <c r="E646" s="3143" t="s">
        <v>4231</v>
      </c>
      <c r="F646" s="2071" t="n">
        <v>1</v>
      </c>
      <c r="G646" s="2120" t="n">
        <v>5618.07</v>
      </c>
      <c r="H646" s="2120" t="n">
        <v>5643.19</v>
      </c>
      <c r="I646" s="2053" t="n">
        <f aca="false">H646-G646</f>
        <v>25.1199999999999</v>
      </c>
      <c r="J646" s="2027" t="n">
        <v>180000</v>
      </c>
      <c r="K646" s="2138"/>
      <c r="L646" s="2128" t="n">
        <f aca="false">F646*I646*J646</f>
        <v>4521599.99999998</v>
      </c>
      <c r="M646" s="2128" t="n">
        <f aca="false">L646*$K$651/$L$651</f>
        <v>4537754.86205896</v>
      </c>
      <c r="N646" s="2129"/>
      <c r="O646" s="3157"/>
      <c r="P646" s="3158"/>
      <c r="Q646" s="3159"/>
      <c r="R646" s="0" t="str">
        <f aca="false">B646</f>
        <v>33 kV Kumertully-1 Feeder</v>
      </c>
      <c r="S646" s="2124" t="n">
        <f aca="false">M646</f>
        <v>4537754.86205896</v>
      </c>
      <c r="T646" s="0" t="n">
        <v>4539310.47000351</v>
      </c>
      <c r="U646" s="1441" t="n">
        <f aca="false">S646-T646</f>
        <v>-1555.60794455744</v>
      </c>
      <c r="V646" s="2001" t="n">
        <f aca="false">U646/T646*100</f>
        <v>-0.034269697013173</v>
      </c>
      <c r="W646" s="1441" t="str">
        <f aca="false">IF(V646&gt;40,"FAULT",IF(V646&lt;-40,"CHECK","OK"))</f>
        <v>OK</v>
      </c>
    </row>
    <row r="647" customFormat="false" ht="18.75" hidden="false" customHeight="true" outlineLevel="0" collapsed="false">
      <c r="A647" s="2132" t="n">
        <v>9</v>
      </c>
      <c r="B647" s="2017" t="s">
        <v>4232</v>
      </c>
      <c r="C647" s="2125" t="n">
        <v>33</v>
      </c>
      <c r="D647" s="2445" t="s">
        <v>67</v>
      </c>
      <c r="E647" s="3143" t="s">
        <v>4233</v>
      </c>
      <c r="F647" s="2071" t="n">
        <v>1</v>
      </c>
      <c r="G647" s="2120" t="n">
        <v>5474.62</v>
      </c>
      <c r="H647" s="2120" t="n">
        <v>5507.58</v>
      </c>
      <c r="I647" s="2053" t="n">
        <f aca="false">H647-G647</f>
        <v>32.96</v>
      </c>
      <c r="J647" s="2027" t="n">
        <v>180000</v>
      </c>
      <c r="K647" s="2135"/>
      <c r="L647" s="2128" t="n">
        <f aca="false">F647*I647*J647</f>
        <v>5932800.00000001</v>
      </c>
      <c r="M647" s="2128" t="n">
        <f aca="false">L647*$K$651/$L$651</f>
        <v>5953996.82537675</v>
      </c>
      <c r="N647" s="2129"/>
      <c r="O647" s="3157" t="n">
        <f aca="false">M645+M648</f>
        <v>0</v>
      </c>
      <c r="P647" s="3158" t="s">
        <v>3955</v>
      </c>
      <c r="Q647" s="3159"/>
      <c r="R647" s="0" t="str">
        <f aca="false">B647</f>
        <v>33 kV Kumertully-2 Feeder</v>
      </c>
      <c r="S647" s="2124" t="n">
        <f aca="false">M647</f>
        <v>5953996.82537675</v>
      </c>
      <c r="T647" s="0" t="n">
        <v>5803832.67236172</v>
      </c>
      <c r="U647" s="1441" t="n">
        <f aca="false">S647-T647</f>
        <v>150164.15301503</v>
      </c>
      <c r="V647" s="2001" t="n">
        <f aca="false">U647/T647*100</f>
        <v>2.58732740056622</v>
      </c>
      <c r="W647" s="1441" t="str">
        <f aca="false">IF(V647&gt;40,"FAULT",IF(V647&lt;-40,"CHECK","OK"))</f>
        <v>OK</v>
      </c>
    </row>
    <row r="648" customFormat="false" ht="18.75" hidden="false" customHeight="true" outlineLevel="0" collapsed="false">
      <c r="A648" s="2132" t="n">
        <v>10</v>
      </c>
      <c r="B648" s="2017" t="s">
        <v>4234</v>
      </c>
      <c r="C648" s="2125" t="n">
        <v>33</v>
      </c>
      <c r="D648" s="2445" t="s">
        <v>67</v>
      </c>
      <c r="E648" s="3143" t="s">
        <v>4235</v>
      </c>
      <c r="F648" s="2071" t="n">
        <v>1</v>
      </c>
      <c r="G648" s="2120" t="n">
        <v>1828.4</v>
      </c>
      <c r="H648" s="2120" t="n">
        <v>1828.4</v>
      </c>
      <c r="I648" s="2053" t="n">
        <f aca="false">H648-G648</f>
        <v>0</v>
      </c>
      <c r="J648" s="2027" t="n">
        <v>180000</v>
      </c>
      <c r="K648" s="2138"/>
      <c r="L648" s="2128" t="n">
        <f aca="false">F648*I648*J648</f>
        <v>0</v>
      </c>
      <c r="M648" s="2128" t="n">
        <f aca="false">L648*$K$651/$L$651</f>
        <v>0</v>
      </c>
      <c r="N648" s="2129"/>
      <c r="O648" s="3157"/>
      <c r="P648" s="3158"/>
      <c r="Q648" s="3159"/>
      <c r="R648" s="0" t="str">
        <f aca="false">B648</f>
        <v>33 kV Kazla-2  Feeder</v>
      </c>
      <c r="S648" s="2124" t="n">
        <f aca="false">M648</f>
        <v>0</v>
      </c>
      <c r="T648" s="0" t="n">
        <v>0</v>
      </c>
      <c r="U648" s="1441" t="n">
        <f aca="false">S648-T648</f>
        <v>0</v>
      </c>
      <c r="V648" s="2001" t="e">
        <f aca="false">U648/T648*100</f>
        <v>#DIV/0!</v>
      </c>
      <c r="W648" s="1441" t="e">
        <f aca="false">IF(V648&gt;40,"FAULT",IF(V648&lt;-40,"CHECK","OK"))</f>
        <v>#DIV/0!</v>
      </c>
    </row>
    <row r="649" customFormat="false" ht="18.75" hidden="false" customHeight="true" outlineLevel="0" collapsed="false">
      <c r="A649" s="2132" t="n">
        <v>11</v>
      </c>
      <c r="B649" s="2017" t="s">
        <v>4236</v>
      </c>
      <c r="C649" s="2125" t="n">
        <v>33</v>
      </c>
      <c r="D649" s="2445" t="s">
        <v>67</v>
      </c>
      <c r="E649" s="3143" t="s">
        <v>4237</v>
      </c>
      <c r="F649" s="2071" t="n">
        <v>1</v>
      </c>
      <c r="G649" s="2120" t="n">
        <v>0</v>
      </c>
      <c r="H649" s="2120" t="n">
        <v>0</v>
      </c>
      <c r="I649" s="2053" t="n">
        <f aca="false">H649-G649</f>
        <v>0</v>
      </c>
      <c r="J649" s="2027" t="n">
        <v>180000</v>
      </c>
      <c r="K649" s="2135" t="s">
        <v>4238</v>
      </c>
      <c r="L649" s="2237" t="n">
        <f aca="false">$K$837</f>
        <v>10233864</v>
      </c>
      <c r="M649" s="2128" t="n">
        <f aca="false">L649*$K$651/$L$651</f>
        <v>10270427.7520458</v>
      </c>
      <c r="N649" s="2129"/>
      <c r="O649" s="3157" t="n">
        <f aca="false">M646+M647</f>
        <v>10491751.6874357</v>
      </c>
      <c r="P649" s="3158" t="s">
        <v>4239</v>
      </c>
      <c r="Q649" s="3159"/>
      <c r="R649" s="0" t="str">
        <f aca="false">B649</f>
        <v>33 kV Bangshal-2 Feeder</v>
      </c>
      <c r="S649" s="2124" t="n">
        <f aca="false">M649</f>
        <v>10270427.7520458</v>
      </c>
      <c r="T649" s="0" t="n">
        <v>9460530.462489</v>
      </c>
      <c r="U649" s="1441" t="n">
        <f aca="false">S649-T649</f>
        <v>809897.289556811</v>
      </c>
      <c r="V649" s="2001" t="n">
        <f aca="false">U649/T649*100</f>
        <v>8.56080208998907</v>
      </c>
      <c r="W649" s="1441" t="str">
        <f aca="false">IF(V649&gt;40,"FAULT",IF(V649&lt;-40,"CHECK","OK"))</f>
        <v>OK</v>
      </c>
    </row>
    <row r="650" customFormat="false" ht="15.75" hidden="false" customHeight="false" outlineLevel="0" collapsed="false">
      <c r="A650" s="2132"/>
      <c r="B650" s="2142"/>
      <c r="C650" s="2143"/>
      <c r="D650" s="2143"/>
      <c r="E650" s="2932"/>
      <c r="F650" s="2145"/>
      <c r="G650" s="2145"/>
      <c r="H650" s="2145"/>
      <c r="I650" s="2145"/>
      <c r="J650" s="2037" t="s">
        <v>475</v>
      </c>
      <c r="K650" s="2024"/>
      <c r="L650" s="2130" t="n">
        <f aca="false">SUM(L643:L649)</f>
        <v>22245164.352</v>
      </c>
      <c r="M650" s="2130" t="n">
        <f aca="false">SUM(M643:M649)</f>
        <v>22324642.3159034</v>
      </c>
      <c r="N650" s="2131"/>
      <c r="O650" s="3157"/>
      <c r="P650" s="3158"/>
      <c r="Q650" s="3159"/>
      <c r="R650" s="0" t="n">
        <f aca="false">B650</f>
        <v>0</v>
      </c>
      <c r="S650" s="2124" t="n">
        <f aca="false">M650</f>
        <v>22324642.3159034</v>
      </c>
      <c r="T650" s="0" t="n">
        <v>21361710.2160945</v>
      </c>
      <c r="U650" s="1441" t="n">
        <f aca="false">S650-T650</f>
        <v>962932.099808943</v>
      </c>
      <c r="V650" s="2001" t="n">
        <f aca="false">U650/T650*100</f>
        <v>4.50774816280133</v>
      </c>
      <c r="W650" s="1441" t="str">
        <f aca="false">IF(V650&gt;40,"FAULT",IF(V650&lt;-40,"CHECK","OK"))</f>
        <v>OK</v>
      </c>
    </row>
    <row r="651" customFormat="false" ht="20.25" hidden="false" customHeight="true" outlineLevel="0" collapsed="false">
      <c r="A651" s="2132"/>
      <c r="B651" s="2142"/>
      <c r="C651" s="2143"/>
      <c r="D651" s="2143"/>
      <c r="E651" s="2932"/>
      <c r="F651" s="2145"/>
      <c r="G651" s="2145"/>
      <c r="H651" s="2145"/>
      <c r="I651" s="2146" t="s">
        <v>1187</v>
      </c>
      <c r="J651" s="2146"/>
      <c r="K651" s="2043" t="n">
        <f aca="false">K637</f>
        <v>40233600.0000007</v>
      </c>
      <c r="L651" s="2287" t="n">
        <f aca="false">L642+L650</f>
        <v>40090364.3519999</v>
      </c>
      <c r="M651" s="2287" t="n">
        <f aca="false">M650+M642</f>
        <v>40233600.0000007</v>
      </c>
      <c r="N651" s="3147" t="n">
        <f aca="false">(M651-L651)/L651*100</f>
        <v>0.357281981134486</v>
      </c>
      <c r="O651" s="2240"/>
    </row>
    <row r="652" customFormat="false" ht="15" hidden="false" customHeight="false" outlineLevel="0" collapsed="false">
      <c r="A652" s="2077"/>
      <c r="B652" s="2078"/>
      <c r="C652" s="2051"/>
      <c r="D652" s="2418"/>
      <c r="K652" s="2080"/>
      <c r="L652" s="2077"/>
      <c r="M652" s="2077"/>
      <c r="N652" s="2051"/>
      <c r="O652" s="2077"/>
    </row>
    <row r="653" customFormat="false" ht="15" hidden="false" customHeight="false" outlineLevel="0" collapsed="false">
      <c r="A653" s="2077"/>
      <c r="D653" s="2462"/>
      <c r="N653" s="2051"/>
      <c r="O653" s="2077"/>
    </row>
    <row r="654" customFormat="false" ht="15" hidden="false" customHeight="false" outlineLevel="0" collapsed="false">
      <c r="A654" s="2077"/>
      <c r="D654" s="2462"/>
      <c r="N654" s="2051"/>
      <c r="O654" s="2077"/>
    </row>
    <row r="655" customFormat="false" ht="15" hidden="false" customHeight="false" outlineLevel="0" collapsed="false">
      <c r="A655" s="2077"/>
      <c r="D655" s="2462"/>
      <c r="N655" s="2051"/>
      <c r="O655" s="2077"/>
    </row>
    <row r="656" customFormat="false" ht="15" hidden="false" customHeight="false" outlineLevel="0" collapsed="false">
      <c r="A656" s="2077"/>
      <c r="D656" s="2462"/>
      <c r="N656" s="2051"/>
      <c r="O656" s="2077"/>
    </row>
    <row r="657" customFormat="false" ht="15" hidden="false" customHeight="false" outlineLevel="0" collapsed="false">
      <c r="A657" s="2077"/>
      <c r="D657" s="2462"/>
      <c r="N657" s="2051"/>
      <c r="O657" s="2077"/>
    </row>
    <row r="658" customFormat="false" ht="15" hidden="false" customHeight="false" outlineLevel="0" collapsed="false">
      <c r="A658" s="2077"/>
      <c r="B658" s="2078"/>
      <c r="C658" s="2051"/>
      <c r="D658" s="2418"/>
      <c r="N658" s="2051"/>
      <c r="O658" s="2077"/>
    </row>
    <row r="659" customFormat="false" ht="15" hidden="false" customHeight="false" outlineLevel="0" collapsed="false">
      <c r="A659" s="2077"/>
      <c r="B659" s="2078"/>
      <c r="C659" s="2051"/>
      <c r="D659" s="2418"/>
      <c r="L659" s="2160"/>
      <c r="N659" s="2051"/>
      <c r="O659" s="2077"/>
    </row>
    <row r="660" customFormat="false" ht="15" hidden="false" customHeight="false" outlineLevel="0" collapsed="false">
      <c r="A660" s="2077"/>
      <c r="B660" s="2078"/>
      <c r="C660" s="2051"/>
      <c r="D660" s="2418"/>
      <c r="N660" s="2051"/>
      <c r="O660" s="2077"/>
    </row>
    <row r="661" customFormat="false" ht="15" hidden="false" customHeight="false" outlineLevel="0" collapsed="false">
      <c r="A661" s="2077"/>
      <c r="B661" s="2078"/>
      <c r="C661" s="2051"/>
      <c r="D661" s="2418"/>
      <c r="N661" s="2051"/>
      <c r="O661" s="2077"/>
    </row>
    <row r="662" customFormat="false" ht="15" hidden="false" customHeight="false" outlineLevel="0" collapsed="false">
      <c r="A662" s="2077"/>
      <c r="B662" s="2078"/>
      <c r="C662" s="2051"/>
      <c r="D662" s="2418"/>
      <c r="N662" s="2051"/>
      <c r="O662" s="2077"/>
    </row>
    <row r="663" customFormat="false" ht="15" hidden="false" customHeight="false" outlineLevel="0" collapsed="false">
      <c r="A663" s="2077"/>
      <c r="B663" s="2078"/>
      <c r="C663" s="2051"/>
      <c r="D663" s="2418"/>
      <c r="E663" s="3134"/>
      <c r="F663" s="2077"/>
      <c r="G663" s="2077"/>
      <c r="H663" s="2077"/>
      <c r="I663" s="2077"/>
      <c r="J663" s="2077"/>
      <c r="K663" s="2080"/>
      <c r="L663" s="2077"/>
      <c r="M663" s="2077"/>
      <c r="N663" s="2051"/>
      <c r="O663" s="2077"/>
    </row>
    <row r="664" customFormat="false" ht="45" hidden="false" customHeight="false" outlineLevel="0" collapsed="false">
      <c r="A664" s="2270" t="s">
        <v>4240</v>
      </c>
      <c r="B664" s="2270"/>
      <c r="C664" s="2270"/>
      <c r="D664" s="2270"/>
      <c r="E664" s="2270"/>
      <c r="F664" s="2270"/>
      <c r="G664" s="2270"/>
      <c r="H664" s="2270"/>
      <c r="I664" s="2270"/>
      <c r="J664" s="2270"/>
      <c r="K664" s="2270"/>
      <c r="L664" s="2270"/>
      <c r="M664" s="2270"/>
      <c r="N664" s="2270"/>
      <c r="O664" s="1989" t="str">
        <f aca="false">$O$6</f>
        <v>Month June-2023</v>
      </c>
      <c r="R664" s="1990" t="s">
        <v>1069</v>
      </c>
      <c r="S664" s="1991" t="str">
        <f aca="false">O664</f>
        <v>Month June-2023</v>
      </c>
      <c r="T664" s="1990" t="s">
        <v>1070</v>
      </c>
      <c r="U664" s="1990" t="s">
        <v>1071</v>
      </c>
      <c r="V664" s="1990" t="s">
        <v>2997</v>
      </c>
      <c r="W664" s="1990" t="s">
        <v>1073</v>
      </c>
    </row>
    <row r="665" customFormat="false" ht="15.75" hidden="false" customHeight="true" outlineLevel="0" collapsed="false">
      <c r="A665" s="1992" t="s">
        <v>794</v>
      </c>
      <c r="B665" s="1993" t="s">
        <v>1074</v>
      </c>
      <c r="C665" s="1994" t="s">
        <v>1075</v>
      </c>
      <c r="D665" s="1994"/>
      <c r="E665" s="1994"/>
      <c r="F665" s="1996" t="s">
        <v>45</v>
      </c>
      <c r="G665" s="1996" t="s">
        <v>1076</v>
      </c>
      <c r="H665" s="1996"/>
      <c r="I665" s="1996"/>
      <c r="J665" s="1996" t="s">
        <v>29</v>
      </c>
      <c r="K665" s="1996" t="s">
        <v>1077</v>
      </c>
      <c r="L665" s="1996"/>
      <c r="M665" s="1994" t="s">
        <v>1134</v>
      </c>
      <c r="N665" s="1993"/>
      <c r="O665" s="1997" t="s">
        <v>479</v>
      </c>
    </row>
    <row r="666" customFormat="false" ht="15.75" hidden="false" customHeight="false" outlineLevel="0" collapsed="false">
      <c r="A666" s="1992"/>
      <c r="B666" s="1993"/>
      <c r="C666" s="1998" t="s">
        <v>1079</v>
      </c>
      <c r="D666" s="1998"/>
      <c r="E666" s="3135" t="s">
        <v>1080</v>
      </c>
      <c r="F666" s="1996"/>
      <c r="G666" s="2249" t="n">
        <f aca="false">'NORTH-1'!$H$8</f>
        <v>44929</v>
      </c>
      <c r="H666" s="2249" t="n">
        <f aca="false">'NORTH-1'!$H$8</f>
        <v>44929</v>
      </c>
      <c r="I666" s="2000" t="s">
        <v>47</v>
      </c>
      <c r="J666" s="1996"/>
      <c r="K666" s="2000" t="s">
        <v>1081</v>
      </c>
      <c r="L666" s="2000" t="s">
        <v>1082</v>
      </c>
      <c r="M666" s="1994" t="s">
        <v>1083</v>
      </c>
      <c r="N666" s="1998" t="s">
        <v>741</v>
      </c>
      <c r="O666" s="1997"/>
      <c r="S666" s="1441" t="n">
        <v>15283200.0000001</v>
      </c>
      <c r="T666" s="1441" t="n">
        <v>15283200.0000001</v>
      </c>
      <c r="U666" s="1441" t="n">
        <f aca="false">S666-T666</f>
        <v>0</v>
      </c>
      <c r="V666" s="2001" t="n">
        <f aca="false">U666/T666*100</f>
        <v>0</v>
      </c>
      <c r="W666" s="1441" t="str">
        <f aca="false">IF(V666&gt;40,"FAULT",IF(V666&lt;-40,"CHECK","OK"))</f>
        <v>OK</v>
      </c>
    </row>
    <row r="667" customFormat="false" ht="15.75" hidden="false" customHeight="false" outlineLevel="0" collapsed="false">
      <c r="A667" s="2002" t="n">
        <v>1</v>
      </c>
      <c r="B667" s="2003" t="n">
        <v>2</v>
      </c>
      <c r="C667" s="2004" t="n">
        <v>4</v>
      </c>
      <c r="D667" s="2004"/>
      <c r="E667" s="3136" t="n">
        <v>5</v>
      </c>
      <c r="F667" s="2002" t="n">
        <v>7</v>
      </c>
      <c r="G667" s="2002" t="n">
        <v>9</v>
      </c>
      <c r="H667" s="2002" t="n">
        <v>9</v>
      </c>
      <c r="I667" s="2002" t="s">
        <v>1084</v>
      </c>
      <c r="J667" s="2002" t="n">
        <v>11</v>
      </c>
      <c r="K667" s="2002" t="s">
        <v>1085</v>
      </c>
      <c r="L667" s="2002" t="s">
        <v>1086</v>
      </c>
      <c r="M667" s="2002" t="n">
        <v>14</v>
      </c>
      <c r="N667" s="2006" t="n">
        <v>15</v>
      </c>
      <c r="O667" s="2002" t="n">
        <v>16</v>
      </c>
    </row>
    <row r="668" customFormat="false" ht="15.75" hidden="false" customHeight="false" outlineLevel="0" collapsed="false">
      <c r="A668" s="2132"/>
      <c r="B668" s="2008" t="s">
        <v>4241</v>
      </c>
      <c r="C668" s="2009"/>
      <c r="D668" s="2009"/>
      <c r="E668" s="3139"/>
      <c r="F668" s="2009"/>
      <c r="G668" s="2009"/>
      <c r="H668" s="2009"/>
      <c r="I668" s="2009"/>
      <c r="J668" s="2009"/>
      <c r="K668" s="2010"/>
      <c r="L668" s="2009"/>
      <c r="M668" s="2013"/>
      <c r="N668" s="2014"/>
      <c r="O668" s="2151"/>
    </row>
    <row r="669" customFormat="false" ht="15.75" hidden="false" customHeight="true" outlineLevel="0" collapsed="false">
      <c r="A669" s="2027" t="n">
        <v>8</v>
      </c>
      <c r="B669" s="2017" t="s">
        <v>4242</v>
      </c>
      <c r="C669" s="2152" t="n">
        <v>11</v>
      </c>
      <c r="D669" s="2289" t="s">
        <v>76</v>
      </c>
      <c r="E669" s="1070" t="s">
        <v>4243</v>
      </c>
      <c r="F669" s="2476" t="n">
        <v>1</v>
      </c>
      <c r="G669" s="2022" t="n">
        <v>10819.45</v>
      </c>
      <c r="H669" s="2022" t="n">
        <v>10875.13</v>
      </c>
      <c r="I669" s="2212" t="n">
        <f aca="false">H669-G669</f>
        <v>55.6799999999985</v>
      </c>
      <c r="J669" s="2027" t="n">
        <v>160000</v>
      </c>
      <c r="K669" s="2214" t="n">
        <f aca="false">J669*I669*F669</f>
        <v>8908799.99999976</v>
      </c>
      <c r="L669" s="2128"/>
      <c r="M669" s="2128" t="n">
        <f aca="false">K669*$M$642/$K$671</f>
        <v>8998923.95858239</v>
      </c>
      <c r="N669" s="2131"/>
      <c r="O669" s="2151" t="n">
        <f aca="false">SUM(L662:L668)</f>
        <v>0</v>
      </c>
    </row>
    <row r="670" customFormat="false" ht="15.75" hidden="false" customHeight="false" outlineLevel="0" collapsed="false">
      <c r="A670" s="2027" t="n">
        <v>9</v>
      </c>
      <c r="B670" s="2017" t="s">
        <v>4244</v>
      </c>
      <c r="C670" s="2152" t="n">
        <v>11</v>
      </c>
      <c r="D670" s="2289"/>
      <c r="E670" s="1070" t="s">
        <v>4245</v>
      </c>
      <c r="F670" s="2476" t="n">
        <v>1</v>
      </c>
      <c r="G670" s="2022" t="n">
        <v>11151.06</v>
      </c>
      <c r="H670" s="2022" t="n">
        <v>11206.19</v>
      </c>
      <c r="I670" s="2212" t="n">
        <f aca="false">H670-G670</f>
        <v>55.130000000001</v>
      </c>
      <c r="J670" s="2027" t="n">
        <v>160000</v>
      </c>
      <c r="K670" s="2214" t="n">
        <f aca="false">J670*I670*F670</f>
        <v>8820800.00000016</v>
      </c>
      <c r="L670" s="2128"/>
      <c r="M670" s="2128" t="n">
        <f aca="false">K670*$M$642/$K$671</f>
        <v>8910033.72551491</v>
      </c>
      <c r="N670" s="2131"/>
      <c r="O670" s="2151"/>
    </row>
    <row r="671" customFormat="false" ht="15.75" hidden="false" customHeight="false" outlineLevel="0" collapsed="false">
      <c r="A671" s="2132"/>
      <c r="B671" s="2142"/>
      <c r="C671" s="2143"/>
      <c r="D671" s="2143"/>
      <c r="E671" s="2932"/>
      <c r="F671" s="2145"/>
      <c r="G671" s="2145"/>
      <c r="H671" s="2145" t="n">
        <v>0</v>
      </c>
      <c r="I671" s="2145"/>
      <c r="J671" s="2142" t="s">
        <v>475</v>
      </c>
      <c r="K671" s="2121" t="n">
        <f aca="false">SUM(K669:K670)</f>
        <v>17729599.9999999</v>
      </c>
      <c r="L671" s="2130"/>
      <c r="M671" s="2130" t="n">
        <f aca="false">SUM(M669:M670)</f>
        <v>17908957.6840973</v>
      </c>
      <c r="N671" s="2131"/>
      <c r="O671" s="2151"/>
    </row>
    <row r="672" customFormat="false" ht="15.75" hidden="false" customHeight="false" outlineLevel="0" collapsed="false">
      <c r="A672" s="2016"/>
      <c r="B672" s="2058" t="s">
        <v>4246</v>
      </c>
      <c r="C672" s="2059"/>
      <c r="D672" s="2059"/>
      <c r="E672" s="3140"/>
      <c r="F672" s="2059"/>
      <c r="G672" s="2059"/>
      <c r="H672" s="2059" t="n">
        <v>0</v>
      </c>
      <c r="I672" s="2059"/>
      <c r="J672" s="2059"/>
      <c r="K672" s="2060"/>
      <c r="L672" s="2059"/>
      <c r="M672" s="2063"/>
      <c r="N672" s="2064"/>
      <c r="O672" s="2027"/>
    </row>
    <row r="673" customFormat="false" ht="19.5" hidden="false" customHeight="true" outlineLevel="0" collapsed="false">
      <c r="A673" s="2016" t="n">
        <v>1</v>
      </c>
      <c r="B673" s="2017" t="s">
        <v>4247</v>
      </c>
      <c r="C673" s="2152" t="n">
        <v>11</v>
      </c>
      <c r="D673" s="2579" t="s">
        <v>770</v>
      </c>
      <c r="E673" s="1070" t="s">
        <v>4248</v>
      </c>
      <c r="F673" s="2476" t="n">
        <v>1</v>
      </c>
      <c r="G673" s="2120" t="n">
        <v>24474.94</v>
      </c>
      <c r="H673" s="2120" t="n">
        <v>24616.19</v>
      </c>
      <c r="I673" s="2053" t="n">
        <f aca="false">H673-G673</f>
        <v>141.25</v>
      </c>
      <c r="J673" s="2027" t="n">
        <v>8000</v>
      </c>
      <c r="K673" s="2135"/>
      <c r="L673" s="2128" t="n">
        <f aca="false">J673*I673*F673</f>
        <v>1130000</v>
      </c>
      <c r="M673" s="2128" t="n">
        <f aca="false">L673*$K$691/$L$691</f>
        <v>1151332.00933903</v>
      </c>
      <c r="N673" s="2474" t="s">
        <v>770</v>
      </c>
      <c r="O673" s="2155"/>
      <c r="R673" s="0" t="str">
        <f aca="false">B673</f>
        <v>11 kV  Bonogram Feeder</v>
      </c>
      <c r="S673" s="2160" t="n">
        <f aca="false">M673</f>
        <v>1151332.00933903</v>
      </c>
      <c r="T673" s="0" t="n">
        <v>1096395.27318249</v>
      </c>
      <c r="U673" s="1441" t="n">
        <f aca="false">S673-T673</f>
        <v>54936.7361565332</v>
      </c>
      <c r="V673" s="2001" t="n">
        <f aca="false">U673/T673*100</f>
        <v>5.01066882540172</v>
      </c>
      <c r="W673" s="1441" t="str">
        <f aca="false">IF(V673&gt;40,"FAULT",IF(V673&lt;-40,"CHECK","OK"))</f>
        <v>OK</v>
      </c>
    </row>
    <row r="674" customFormat="false" ht="19.5" hidden="false" customHeight="true" outlineLevel="0" collapsed="false">
      <c r="A674" s="2016" t="n">
        <v>2</v>
      </c>
      <c r="B674" s="2017" t="s">
        <v>4249</v>
      </c>
      <c r="C674" s="2152" t="n">
        <v>11</v>
      </c>
      <c r="D674" s="2580" t="s">
        <v>770</v>
      </c>
      <c r="E674" s="1070" t="s">
        <v>4250</v>
      </c>
      <c r="F674" s="2476" t="n">
        <v>1</v>
      </c>
      <c r="G674" s="2120" t="n">
        <v>16557.29</v>
      </c>
      <c r="H674" s="2120" t="n">
        <v>16642.26</v>
      </c>
      <c r="I674" s="2053" t="n">
        <f aca="false">H674-G674</f>
        <v>84.9699999999975</v>
      </c>
      <c r="J674" s="2027" t="n">
        <v>8000</v>
      </c>
      <c r="K674" s="2135" t="s">
        <v>4251</v>
      </c>
      <c r="L674" s="2128" t="n">
        <f aca="false">J674*I674*F674</f>
        <v>679759.99999998</v>
      </c>
      <c r="M674" s="2128" t="n">
        <f aca="false">L674*$K$691/$L$691</f>
        <v>692592.430679889</v>
      </c>
      <c r="N674" s="2474" t="s">
        <v>4083</v>
      </c>
      <c r="O674" s="2155"/>
      <c r="R674" s="0" t="str">
        <f aca="false">B674</f>
        <v>11 kV Sha Saheb Len Feeder</v>
      </c>
      <c r="S674" s="2160" t="n">
        <f aca="false">M674</f>
        <v>692592.430679889</v>
      </c>
      <c r="T674" s="0" t="n">
        <v>629657.047060158</v>
      </c>
      <c r="U674" s="1441" t="n">
        <f aca="false">S674-T674</f>
        <v>62935.3836197313</v>
      </c>
      <c r="V674" s="2001" t="n">
        <f aca="false">U674/T674*100</f>
        <v>9.9951845077529</v>
      </c>
      <c r="W674" s="1441" t="str">
        <f aca="false">IF(V674&gt;40,"FAULT",IF(V674&lt;-40,"CHECK","OK"))</f>
        <v>OK</v>
      </c>
    </row>
    <row r="675" customFormat="false" ht="19.5" hidden="false" customHeight="true" outlineLevel="0" collapsed="false">
      <c r="A675" s="2016" t="n">
        <v>3</v>
      </c>
      <c r="B675" s="2017" t="s">
        <v>4252</v>
      </c>
      <c r="C675" s="2152" t="n">
        <v>11</v>
      </c>
      <c r="D675" s="2580" t="s">
        <v>179</v>
      </c>
      <c r="E675" s="1070" t="s">
        <v>4253</v>
      </c>
      <c r="F675" s="2476" t="n">
        <v>1</v>
      </c>
      <c r="G675" s="2120" t="n">
        <v>471.15</v>
      </c>
      <c r="H675" s="2120" t="n">
        <v>487.34</v>
      </c>
      <c r="I675" s="2053" t="n">
        <f aca="false">H675-G675</f>
        <v>16.19</v>
      </c>
      <c r="J675" s="2027" t="n">
        <v>40000</v>
      </c>
      <c r="K675" s="2135" t="n">
        <v>133686</v>
      </c>
      <c r="L675" s="2128" t="n">
        <f aca="false">J675*I675*F675</f>
        <v>647600</v>
      </c>
      <c r="M675" s="2128" t="n">
        <f aca="false">L675*$K$691/$L$691</f>
        <v>659825.317918544</v>
      </c>
      <c r="N675" s="2474" t="s">
        <v>179</v>
      </c>
      <c r="O675" s="2155"/>
      <c r="R675" s="0" t="str">
        <f aca="false">B675</f>
        <v>11 kV Sadiabad Water Treatment</v>
      </c>
      <c r="S675" s="2160" t="n">
        <f aca="false">M675</f>
        <v>659825.317918544</v>
      </c>
      <c r="T675" s="0" t="n">
        <v>492385.842487802</v>
      </c>
      <c r="U675" s="1441" t="n">
        <f aca="false">S675-T675</f>
        <v>167439.475430741</v>
      </c>
      <c r="V675" s="2001" t="n">
        <f aca="false">U675/T675*100</f>
        <v>34.0057452880338</v>
      </c>
      <c r="W675" s="1441" t="str">
        <f aca="false">IF(V675&gt;40,"FAULT",IF(V675&lt;-40,"CHECK","OK"))</f>
        <v>OK</v>
      </c>
    </row>
    <row r="676" customFormat="false" ht="19.5" hidden="false" customHeight="true" outlineLevel="0" collapsed="false">
      <c r="A676" s="2016" t="n">
        <v>4</v>
      </c>
      <c r="B676" s="2017" t="s">
        <v>4254</v>
      </c>
      <c r="C676" s="2152" t="n">
        <v>11</v>
      </c>
      <c r="D676" s="2580" t="s">
        <v>770</v>
      </c>
      <c r="E676" s="1070" t="s">
        <v>4255</v>
      </c>
      <c r="F676" s="2476" t="n">
        <v>1</v>
      </c>
      <c r="G676" s="2120" t="n">
        <v>5473.81</v>
      </c>
      <c r="H676" s="2120" t="n">
        <v>5501.64</v>
      </c>
      <c r="I676" s="2053" t="n">
        <f aca="false">H676-G676</f>
        <v>27.8299999999999</v>
      </c>
      <c r="J676" s="2027" t="n">
        <v>40000</v>
      </c>
      <c r="K676" s="2135"/>
      <c r="L676" s="2128" t="n">
        <f aca="false">J676*I676*F676</f>
        <v>1113200</v>
      </c>
      <c r="M676" s="2128" t="n">
        <f aca="false">L676*$K$691/$L$691</f>
        <v>1134214.8608816</v>
      </c>
      <c r="N676" s="2154" t="s">
        <v>770</v>
      </c>
      <c r="O676" s="2155"/>
      <c r="R676" s="0" t="str">
        <f aca="false">B676</f>
        <v>11 kV Manashi Feeder</v>
      </c>
      <c r="S676" s="2160" t="n">
        <f aca="false">M676</f>
        <v>1134214.8608816</v>
      </c>
      <c r="T676" s="0" t="n">
        <v>1066634.3598528</v>
      </c>
      <c r="U676" s="1441" t="n">
        <f aca="false">S676-T676</f>
        <v>67580.5010287904</v>
      </c>
      <c r="V676" s="2001" t="n">
        <f aca="false">U676/T676*100</f>
        <v>6.33586386980038</v>
      </c>
      <c r="W676" s="1441" t="str">
        <f aca="false">IF(V676&gt;40,"FAULT",IF(V676&lt;-40,"CHECK","OK"))</f>
        <v>OK</v>
      </c>
    </row>
    <row r="677" customFormat="false" ht="19.5" hidden="false" customHeight="true" outlineLevel="0" collapsed="false">
      <c r="A677" s="2016" t="n">
        <v>5</v>
      </c>
      <c r="B677" s="2017" t="s">
        <v>4256</v>
      </c>
      <c r="C677" s="2152" t="n">
        <v>11</v>
      </c>
      <c r="D677" s="2580" t="s">
        <v>179</v>
      </c>
      <c r="E677" s="1070" t="s">
        <v>4257</v>
      </c>
      <c r="F677" s="2476" t="n">
        <v>1</v>
      </c>
      <c r="G677" s="2120" t="n">
        <v>3323.44</v>
      </c>
      <c r="H677" s="2120" t="n">
        <v>3373.76</v>
      </c>
      <c r="I677" s="2053" t="n">
        <f aca="false">H677-G677</f>
        <v>50.3200000000002</v>
      </c>
      <c r="J677" s="2027" t="n">
        <v>40000</v>
      </c>
      <c r="K677" s="2135" t="s">
        <v>122</v>
      </c>
      <c r="L677" s="2128" t="n">
        <f aca="false">J677*I677*F677</f>
        <v>2012800.00000001</v>
      </c>
      <c r="M677" s="2128" t="n">
        <f aca="false">L677*$K$691/$L$691</f>
        <v>2050797.4056616</v>
      </c>
      <c r="N677" s="2154" t="s">
        <v>4083</v>
      </c>
      <c r="O677" s="2155" t="s">
        <v>4258</v>
      </c>
      <c r="R677" s="0" t="str">
        <f aca="false">B677</f>
        <v>11 kV Jatrabari Feeder</v>
      </c>
      <c r="S677" s="2160" t="n">
        <f aca="false">M677</f>
        <v>2050797.4056616</v>
      </c>
      <c r="T677" s="0" t="n">
        <v>1913892.88161107</v>
      </c>
      <c r="U677" s="1441" t="n">
        <f aca="false">S677-T677</f>
        <v>136904.524050527</v>
      </c>
      <c r="V677" s="2001" t="n">
        <f aca="false">U677/T677*100</f>
        <v>7.15319678368227</v>
      </c>
      <c r="W677" s="1441" t="str">
        <f aca="false">IF(V677&gt;40,"FAULT",IF(V677&lt;-40,"CHECK","OK"))</f>
        <v>OK</v>
      </c>
    </row>
    <row r="678" customFormat="false" ht="19.5" hidden="false" customHeight="true" outlineLevel="0" collapsed="false">
      <c r="A678" s="2016" t="n">
        <v>6</v>
      </c>
      <c r="B678" s="2017" t="s">
        <v>4259</v>
      </c>
      <c r="C678" s="2152" t="n">
        <v>11</v>
      </c>
      <c r="D678" s="2580" t="s">
        <v>4083</v>
      </c>
      <c r="E678" s="1070" t="s">
        <v>4260</v>
      </c>
      <c r="F678" s="2476" t="n">
        <v>1</v>
      </c>
      <c r="G678" s="2120" t="n">
        <v>8477.29</v>
      </c>
      <c r="H678" s="2120" t="n">
        <v>8518.25</v>
      </c>
      <c r="I678" s="2053" t="n">
        <f aca="false">H678-G678</f>
        <v>40.9599999999991</v>
      </c>
      <c r="J678" s="2027" t="n">
        <v>40000</v>
      </c>
      <c r="K678" s="2135"/>
      <c r="L678" s="2128" t="n">
        <f aca="false">J678*I678*F678</f>
        <v>1638399.99999997</v>
      </c>
      <c r="M678" s="2128" t="n">
        <f aca="false">L678*$K$691/$L$691</f>
        <v>1669329.52575312</v>
      </c>
      <c r="N678" s="2154" t="s">
        <v>770</v>
      </c>
      <c r="O678" s="2155" t="s">
        <v>4261</v>
      </c>
      <c r="R678" s="0" t="str">
        <f aca="false">B678</f>
        <v>11 kV Wari Feeder</v>
      </c>
      <c r="S678" s="2160" t="n">
        <f aca="false">M678</f>
        <v>1669329.52575312</v>
      </c>
      <c r="T678" s="0" t="n">
        <v>1532808.01580356</v>
      </c>
      <c r="U678" s="1441" t="n">
        <f aca="false">S678-T678</f>
        <v>136521.509949555</v>
      </c>
      <c r="V678" s="2001" t="n">
        <f aca="false">U678/T678*100</f>
        <v>8.90662813228991</v>
      </c>
      <c r="W678" s="1441" t="str">
        <f aca="false">IF(V678&gt;40,"FAULT",IF(V678&lt;-40,"CHECK","OK"))</f>
        <v>OK</v>
      </c>
    </row>
    <row r="679" customFormat="false" ht="19.5" hidden="false" customHeight="true" outlineLevel="0" collapsed="false">
      <c r="A679" s="2016" t="n">
        <v>7</v>
      </c>
      <c r="B679" s="2017" t="s">
        <v>4262</v>
      </c>
      <c r="C679" s="2152" t="n">
        <v>11</v>
      </c>
      <c r="D679" s="2580" t="s">
        <v>770</v>
      </c>
      <c r="E679" s="1070" t="s">
        <v>4263</v>
      </c>
      <c r="F679" s="2476" t="n">
        <v>1</v>
      </c>
      <c r="G679" s="2120" t="n">
        <v>7223.58</v>
      </c>
      <c r="H679" s="2120" t="n">
        <v>7262.99</v>
      </c>
      <c r="I679" s="2053" t="n">
        <f aca="false">H679-G679</f>
        <v>39.4099999999999</v>
      </c>
      <c r="J679" s="2027" t="n">
        <v>40000</v>
      </c>
      <c r="K679" s="2135"/>
      <c r="L679" s="2128" t="n">
        <f aca="false">J679*I679*F679</f>
        <v>1576399.99999999</v>
      </c>
      <c r="M679" s="2128" t="n">
        <f aca="false">L679*$K$691/$L$691</f>
        <v>1606159.09692216</v>
      </c>
      <c r="N679" s="2154" t="s">
        <v>770</v>
      </c>
      <c r="O679" s="2155"/>
      <c r="R679" s="0" t="str">
        <f aca="false">B679</f>
        <v>11 kV Narinda Feeder</v>
      </c>
      <c r="S679" s="2160" t="n">
        <f aca="false">M679</f>
        <v>1606159.09692216</v>
      </c>
      <c r="T679" s="0" t="n">
        <v>1585232.38887758</v>
      </c>
      <c r="U679" s="1441" t="n">
        <f aca="false">S679-T679</f>
        <v>20926.7080445739</v>
      </c>
      <c r="V679" s="2001" t="n">
        <f aca="false">U679/T679*100</f>
        <v>1.32010348712285</v>
      </c>
      <c r="W679" s="1441" t="str">
        <f aca="false">IF(V679&gt;40,"FAULT",IF(V679&lt;-40,"CHECK","OK"))</f>
        <v>OK</v>
      </c>
    </row>
    <row r="680" customFormat="false" ht="19.5" hidden="false" customHeight="true" outlineLevel="0" collapsed="false">
      <c r="A680" s="2016" t="n">
        <v>10</v>
      </c>
      <c r="B680" s="2017" t="s">
        <v>4264</v>
      </c>
      <c r="C680" s="2152" t="n">
        <v>11</v>
      </c>
      <c r="D680" s="2580" t="s">
        <v>4083</v>
      </c>
      <c r="E680" s="1070" t="s">
        <v>4265</v>
      </c>
      <c r="F680" s="2476" t="n">
        <v>1</v>
      </c>
      <c r="G680" s="2120" t="n">
        <v>5932.66</v>
      </c>
      <c r="H680" s="2120" t="n">
        <v>5965.54</v>
      </c>
      <c r="I680" s="2053" t="n">
        <f aca="false">H680-G680</f>
        <v>32.8800000000001</v>
      </c>
      <c r="J680" s="2027" t="n">
        <v>40000</v>
      </c>
      <c r="K680" s="2135"/>
      <c r="L680" s="2128" t="n">
        <f aca="false">J680*I680*F680</f>
        <v>1315200</v>
      </c>
      <c r="M680" s="2128" t="n">
        <f aca="false">L680*$K$691/$L$691</f>
        <v>1340028.19352451</v>
      </c>
      <c r="N680" s="2154" t="s">
        <v>4083</v>
      </c>
      <c r="O680" s="2155"/>
      <c r="R680" s="0" t="str">
        <f aca="false">B680</f>
        <v>11 kV Distillary Feeder</v>
      </c>
      <c r="S680" s="2160" t="n">
        <f aca="false">M680</f>
        <v>1340028.19352451</v>
      </c>
      <c r="T680" s="0" t="n">
        <v>1271895.94365809</v>
      </c>
      <c r="U680" s="1441" t="n">
        <f aca="false">S680-T680</f>
        <v>68132.2498664176</v>
      </c>
      <c r="V680" s="2001" t="n">
        <f aca="false">U680/T680*100</f>
        <v>5.35674716207231</v>
      </c>
      <c r="W680" s="1441" t="str">
        <f aca="false">IF(V680&gt;40,"FAULT",IF(V680&lt;-40,"CHECK","OK"))</f>
        <v>OK</v>
      </c>
    </row>
    <row r="681" customFormat="false" ht="19.5" hidden="false" customHeight="true" outlineLevel="0" collapsed="false">
      <c r="A681" s="2016" t="n">
        <v>11</v>
      </c>
      <c r="B681" s="2017" t="s">
        <v>4266</v>
      </c>
      <c r="C681" s="2152" t="n">
        <v>11</v>
      </c>
      <c r="D681" s="2580" t="s">
        <v>770</v>
      </c>
      <c r="E681" s="1070" t="s">
        <v>4267</v>
      </c>
      <c r="F681" s="2476" t="n">
        <v>1</v>
      </c>
      <c r="G681" s="2120" t="n">
        <v>4979.47</v>
      </c>
      <c r="H681" s="2120" t="n">
        <v>5006.32</v>
      </c>
      <c r="I681" s="2053" t="n">
        <f aca="false">H681-G681</f>
        <v>26.8499999999995</v>
      </c>
      <c r="J681" s="2027" t="n">
        <v>40000</v>
      </c>
      <c r="K681" s="2135"/>
      <c r="L681" s="2128" t="n">
        <f aca="false">J681*I681*F681</f>
        <v>1073999.99999998</v>
      </c>
      <c r="M681" s="2128" t="n">
        <f aca="false">L681*$K$691/$L$691</f>
        <v>1094274.84781424</v>
      </c>
      <c r="N681" s="2154" t="s">
        <v>770</v>
      </c>
      <c r="O681" s="2155"/>
      <c r="R681" s="0" t="str">
        <f aca="false">B681</f>
        <v>11 kV Thatari Bazar Feeder</v>
      </c>
      <c r="S681" s="2160" t="n">
        <f aca="false">M681</f>
        <v>1094274.84781424</v>
      </c>
      <c r="T681" s="0" t="n">
        <v>1015016.51559525</v>
      </c>
      <c r="U681" s="1441" t="n">
        <f aca="false">S681-T681</f>
        <v>79258.3322189867</v>
      </c>
      <c r="V681" s="2001" t="n">
        <f aca="false">U681/T681*100</f>
        <v>7.80857562426026</v>
      </c>
      <c r="W681" s="1441" t="str">
        <f aca="false">IF(V681&gt;40,"FAULT",IF(V681&lt;-40,"CHECK","OK"))</f>
        <v>OK</v>
      </c>
    </row>
    <row r="682" customFormat="false" ht="19.5" hidden="false" customHeight="true" outlineLevel="0" collapsed="false">
      <c r="A682" s="2016" t="n">
        <v>12</v>
      </c>
      <c r="B682" s="2017" t="s">
        <v>4268</v>
      </c>
      <c r="C682" s="2152" t="n">
        <v>11</v>
      </c>
      <c r="D682" s="2580" t="s">
        <v>4083</v>
      </c>
      <c r="E682" s="1070" t="s">
        <v>4269</v>
      </c>
      <c r="F682" s="2476" t="n">
        <v>1</v>
      </c>
      <c r="G682" s="2120" t="n">
        <v>7734.95</v>
      </c>
      <c r="H682" s="2120" t="n">
        <v>7762.22</v>
      </c>
      <c r="I682" s="2053" t="n">
        <f aca="false">H682-G682</f>
        <v>27.2700000000004</v>
      </c>
      <c r="J682" s="2027" t="n">
        <v>40000</v>
      </c>
      <c r="K682" s="2135"/>
      <c r="L682" s="2128" t="n">
        <f aca="false">J682*I682*F682</f>
        <v>1090800.00000002</v>
      </c>
      <c r="M682" s="2128" t="n">
        <f aca="false">L682*$K$691/$L$691</f>
        <v>1111391.99627171</v>
      </c>
      <c r="N682" s="2154" t="s">
        <v>4083</v>
      </c>
      <c r="O682" s="2155"/>
      <c r="R682" s="0" t="str">
        <f aca="false">B682</f>
        <v>11 kV  Swamibagh Feeder</v>
      </c>
      <c r="S682" s="2160" t="n">
        <f aca="false">M682</f>
        <v>1111391.99627171</v>
      </c>
      <c r="T682" s="0" t="n">
        <v>886375.16935968</v>
      </c>
      <c r="U682" s="1441" t="n">
        <f aca="false">S682-T682</f>
        <v>225016.826912029</v>
      </c>
      <c r="V682" s="2001" t="n">
        <f aca="false">U682/T682*100</f>
        <v>25.3861834909683</v>
      </c>
      <c r="W682" s="1441" t="str">
        <f aca="false">IF(V682&gt;40,"FAULT",IF(V682&lt;-40,"CHECK","OK"))</f>
        <v>OK</v>
      </c>
    </row>
    <row r="683" customFormat="false" ht="19.5" hidden="false" customHeight="true" outlineLevel="0" collapsed="false">
      <c r="A683" s="2016" t="n">
        <v>13</v>
      </c>
      <c r="B683" s="2017" t="s">
        <v>4270</v>
      </c>
      <c r="C683" s="2152" t="n">
        <v>11</v>
      </c>
      <c r="D683" s="2580" t="s">
        <v>770</v>
      </c>
      <c r="E683" s="1070" t="s">
        <v>4271</v>
      </c>
      <c r="F683" s="2476" t="n">
        <v>1</v>
      </c>
      <c r="G683" s="2120" t="n">
        <v>6319.72</v>
      </c>
      <c r="H683" s="2120" t="n">
        <v>6347.36</v>
      </c>
      <c r="I683" s="2053" t="n">
        <f aca="false">H683-G683</f>
        <v>27.6399999999994</v>
      </c>
      <c r="J683" s="2027" t="n">
        <v>40000</v>
      </c>
      <c r="K683" s="2135"/>
      <c r="L683" s="2128" t="n">
        <f aca="false">J683*I683*F683</f>
        <v>1105599.99999998</v>
      </c>
      <c r="M683" s="2128" t="n">
        <f aca="false">L683*$K$691/$L$691</f>
        <v>1126471.38896036</v>
      </c>
      <c r="N683" s="2154" t="s">
        <v>770</v>
      </c>
      <c r="O683" s="2155"/>
      <c r="R683" s="0" t="str">
        <f aca="false">B683</f>
        <v>11 kV Tipu Sultan Feeder</v>
      </c>
      <c r="S683" s="2160" t="n">
        <f aca="false">M683</f>
        <v>1126471.38896036</v>
      </c>
      <c r="T683" s="0" t="n">
        <v>1101315.09896332</v>
      </c>
      <c r="U683" s="1441" t="n">
        <f aca="false">S683-T683</f>
        <v>25156.2899970394</v>
      </c>
      <c r="V683" s="2001" t="n">
        <f aca="false">U683/T683*100</f>
        <v>2.28420458601896</v>
      </c>
      <c r="W683" s="1441" t="str">
        <f aca="false">IF(V683&gt;40,"FAULT",IF(V683&lt;-40,"CHECK","OK"))</f>
        <v>OK</v>
      </c>
    </row>
    <row r="684" customFormat="false" ht="19.5" hidden="false" customHeight="true" outlineLevel="0" collapsed="false">
      <c r="A684" s="2016" t="n">
        <v>14</v>
      </c>
      <c r="B684" s="2017" t="s">
        <v>3725</v>
      </c>
      <c r="C684" s="2152" t="n">
        <v>11</v>
      </c>
      <c r="D684" s="2580" t="s">
        <v>770</v>
      </c>
      <c r="E684" s="1070" t="s">
        <v>4272</v>
      </c>
      <c r="F684" s="2476" t="n">
        <v>1</v>
      </c>
      <c r="G684" s="2120" t="n">
        <v>7330.46</v>
      </c>
      <c r="H684" s="2120" t="n">
        <v>7330.46</v>
      </c>
      <c r="I684" s="2053" t="n">
        <f aca="false">H684-G684</f>
        <v>0</v>
      </c>
      <c r="J684" s="2027" t="n">
        <v>40000</v>
      </c>
      <c r="K684" s="2135"/>
      <c r="L684" s="2128" t="n">
        <f aca="false">J684*I684*F684</f>
        <v>0</v>
      </c>
      <c r="M684" s="2128" t="n">
        <f aca="false">L684*$K$691/$L$691</f>
        <v>0</v>
      </c>
      <c r="N684" s="2154" t="s">
        <v>770</v>
      </c>
      <c r="O684" s="2155" t="s">
        <v>4273</v>
      </c>
      <c r="R684" s="0" t="str">
        <f aca="false">B684</f>
        <v>11 kV Spare</v>
      </c>
      <c r="S684" s="2160" t="n">
        <f aca="false">M684</f>
        <v>0</v>
      </c>
      <c r="T684" s="0" t="n">
        <v>0</v>
      </c>
      <c r="U684" s="1441" t="n">
        <f aca="false">S684-T684</f>
        <v>0</v>
      </c>
      <c r="V684" s="2001" t="e">
        <f aca="false">U684/T684*100</f>
        <v>#DIV/0!</v>
      </c>
      <c r="W684" s="1441" t="e">
        <f aca="false">IF(V684&gt;40,"FAULT",IF(V684&lt;-40,"CHECK","OK"))</f>
        <v>#DIV/0!</v>
      </c>
    </row>
    <row r="685" customFormat="false" ht="19.5" hidden="false" customHeight="true" outlineLevel="0" collapsed="false">
      <c r="A685" s="2016" t="n">
        <v>15</v>
      </c>
      <c r="B685" s="2017" t="s">
        <v>4274</v>
      </c>
      <c r="C685" s="2152" t="n">
        <v>11</v>
      </c>
      <c r="D685" s="2580" t="s">
        <v>770</v>
      </c>
      <c r="E685" s="1070" t="s">
        <v>4275</v>
      </c>
      <c r="F685" s="2476" t="n">
        <v>1</v>
      </c>
      <c r="G685" s="2120" t="n">
        <v>22163.2</v>
      </c>
      <c r="H685" s="2120" t="n">
        <v>26064.5</v>
      </c>
      <c r="I685" s="2053" t="n">
        <f aca="false">H685-G685</f>
        <v>3901.3</v>
      </c>
      <c r="J685" s="2027" t="n">
        <v>444.44</v>
      </c>
      <c r="K685" s="2135"/>
      <c r="L685" s="2128" t="n">
        <f aca="false">J685*I685*F685</f>
        <v>1733893.772</v>
      </c>
      <c r="M685" s="2128" t="n">
        <f aca="false">L685*$K$691/$L$691</f>
        <v>1766626.0181391</v>
      </c>
      <c r="N685" s="2154" t="s">
        <v>770</v>
      </c>
      <c r="O685" s="2155"/>
      <c r="R685" s="0" t="str">
        <f aca="false">B685</f>
        <v>11 kV Folder Street Feeder</v>
      </c>
      <c r="S685" s="2160" t="n">
        <f aca="false">M685</f>
        <v>1766626.0181391</v>
      </c>
      <c r="T685" s="0" t="n">
        <v>1624153.56615504</v>
      </c>
      <c r="U685" s="1441" t="n">
        <f aca="false">S685-T685</f>
        <v>142472.451984066</v>
      </c>
      <c r="V685" s="2001" t="n">
        <f aca="false">U685/T685*100</f>
        <v>8.7721047413854</v>
      </c>
      <c r="W685" s="1441" t="str">
        <f aca="false">IF(V685&gt;40,"FAULT",IF(V685&lt;-40,"CHECK","OK"))</f>
        <v>OK</v>
      </c>
    </row>
    <row r="686" customFormat="false" ht="19.5" hidden="false" customHeight="true" outlineLevel="0" collapsed="false">
      <c r="A686" s="2016" t="n">
        <v>16</v>
      </c>
      <c r="B686" s="2017" t="s">
        <v>4276</v>
      </c>
      <c r="C686" s="2152" t="n">
        <v>11</v>
      </c>
      <c r="D686" s="2580" t="s">
        <v>770</v>
      </c>
      <c r="E686" s="1070" t="s">
        <v>4277</v>
      </c>
      <c r="F686" s="2476" t="n">
        <v>1</v>
      </c>
      <c r="G686" s="2120" t="n">
        <v>374036</v>
      </c>
      <c r="H686" s="2120" t="n">
        <v>384194</v>
      </c>
      <c r="I686" s="2053" t="n">
        <f aca="false">H686-G686</f>
        <v>10158</v>
      </c>
      <c r="J686" s="2027" t="n">
        <v>80</v>
      </c>
      <c r="K686" s="2135"/>
      <c r="L686" s="2128" t="n">
        <f aca="false">J686*I686*F686</f>
        <v>812640</v>
      </c>
      <c r="M686" s="2128" t="n">
        <f aca="false">L686*$K$691/$L$691</f>
        <v>827980.923955104</v>
      </c>
      <c r="N686" s="2154" t="s">
        <v>770</v>
      </c>
      <c r="O686" s="2155"/>
      <c r="R686" s="0" t="str">
        <f aca="false">B686</f>
        <v>11 kV Bhajohari Feeder</v>
      </c>
      <c r="S686" s="2160" t="n">
        <f aca="false">M686</f>
        <v>827980.923955104</v>
      </c>
      <c r="T686" s="0" t="n">
        <v>775800.06861428</v>
      </c>
      <c r="U686" s="1441" t="n">
        <f aca="false">S686-T686</f>
        <v>52180.8553408245</v>
      </c>
      <c r="V686" s="2001" t="n">
        <f aca="false">U686/T686*100</f>
        <v>6.72606995691931</v>
      </c>
      <c r="W686" s="1441" t="str">
        <f aca="false">IF(V686&gt;40,"FAULT",IF(V686&lt;-40,"CHECK","OK"))</f>
        <v>OK</v>
      </c>
    </row>
    <row r="687" customFormat="false" ht="19.5" hidden="false" customHeight="true" outlineLevel="0" collapsed="false">
      <c r="A687" s="2016" t="n">
        <v>17</v>
      </c>
      <c r="B687" s="2139" t="s">
        <v>4278</v>
      </c>
      <c r="C687" s="2152" t="n">
        <v>11</v>
      </c>
      <c r="D687" s="2580" t="s">
        <v>770</v>
      </c>
      <c r="E687" s="1070" t="s">
        <v>4279</v>
      </c>
      <c r="F687" s="2476" t="n">
        <v>1</v>
      </c>
      <c r="G687" s="2120" t="n">
        <v>29470.6</v>
      </c>
      <c r="H687" s="2120" t="n">
        <v>31907.7</v>
      </c>
      <c r="I687" s="2053" t="n">
        <f aca="false">H687-G687</f>
        <v>2437.1</v>
      </c>
      <c r="J687" s="2027" t="n">
        <v>444.44</v>
      </c>
      <c r="K687" s="2135"/>
      <c r="L687" s="2128" t="n">
        <f aca="false">J687*I687*F687</f>
        <v>1083144.724</v>
      </c>
      <c r="M687" s="2128" t="n">
        <f aca="false">L687*$K$691/$L$691</f>
        <v>1103592.20485654</v>
      </c>
      <c r="N687" s="2154" t="s">
        <v>770</v>
      </c>
      <c r="O687" s="2155"/>
      <c r="R687" s="0" t="str">
        <f aca="false">B687</f>
        <v>11 kV Lal mohon shaha Feeder</v>
      </c>
      <c r="S687" s="2160" t="n">
        <f aca="false">M687</f>
        <v>1103592.20485654</v>
      </c>
      <c r="T687" s="0" t="n">
        <v>1048880.23698199</v>
      </c>
      <c r="U687" s="1441" t="n">
        <f aca="false">S687-T687</f>
        <v>54711.9678745465</v>
      </c>
      <c r="V687" s="2001" t="n">
        <f aca="false">U687/T687*100</f>
        <v>5.21622640464394</v>
      </c>
      <c r="W687" s="1441" t="str">
        <f aca="false">IF(V687&gt;40,"FAULT",IF(V687&lt;-40,"CHECK","OK"))</f>
        <v>OK</v>
      </c>
    </row>
    <row r="688" customFormat="false" ht="19.5" hidden="false" customHeight="true" outlineLevel="0" collapsed="false">
      <c r="A688" s="2016" t="n">
        <v>18</v>
      </c>
      <c r="B688" s="2017" t="s">
        <v>4280</v>
      </c>
      <c r="C688" s="2152" t="n">
        <v>11</v>
      </c>
      <c r="D688" s="2580" t="s">
        <v>4083</v>
      </c>
      <c r="E688" s="1070" t="s">
        <v>4281</v>
      </c>
      <c r="F688" s="2476" t="n">
        <v>1</v>
      </c>
      <c r="G688" s="2120" t="n">
        <v>35683.5</v>
      </c>
      <c r="H688" s="2120" t="n">
        <v>36247.2</v>
      </c>
      <c r="I688" s="2053" t="n">
        <f aca="false">H688-G688</f>
        <v>563.699999999997</v>
      </c>
      <c r="J688" s="2027" t="n">
        <v>1000</v>
      </c>
      <c r="K688" s="2135"/>
      <c r="L688" s="2128" t="n">
        <f aca="false">J688*I688*F688</f>
        <v>563699.999999997</v>
      </c>
      <c r="M688" s="2128" t="n">
        <f aca="false">L688*$K$691/$L$691</f>
        <v>574341.463419829</v>
      </c>
      <c r="N688" s="2154" t="s">
        <v>4083</v>
      </c>
      <c r="O688" s="2155"/>
      <c r="R688" s="0" t="str">
        <f aca="false">B688</f>
        <v>11 kV Dupkhola Feeder</v>
      </c>
      <c r="S688" s="2160" t="n">
        <f aca="false">M688</f>
        <v>574341.463419829</v>
      </c>
      <c r="T688" s="0" t="n">
        <v>537047.375702807</v>
      </c>
      <c r="U688" s="1441" t="n">
        <f aca="false">S688-T688</f>
        <v>37294.0877170213</v>
      </c>
      <c r="V688" s="2001" t="n">
        <f aca="false">U688/T688*100</f>
        <v>6.94428264698555</v>
      </c>
      <c r="W688" s="1441" t="str">
        <f aca="false">IF(V688&gt;40,"FAULT",IF(V688&lt;-40,"CHECK","OK"))</f>
        <v>OK</v>
      </c>
    </row>
    <row r="689" customFormat="false" ht="19.5" hidden="false" customHeight="true" outlineLevel="0" collapsed="false">
      <c r="A689" s="2055" t="n">
        <v>1</v>
      </c>
      <c r="B689" s="2139" t="s">
        <v>4282</v>
      </c>
      <c r="C689" s="2152" t="n">
        <v>0.415</v>
      </c>
      <c r="D689" s="2580"/>
      <c r="E689" s="1070" t="s">
        <v>4283</v>
      </c>
      <c r="F689" s="2476" t="n">
        <v>1</v>
      </c>
      <c r="G689" s="2120" t="n">
        <v>127912</v>
      </c>
      <c r="H689" s="2120" t="n">
        <v>127912</v>
      </c>
      <c r="I689" s="2053" t="n">
        <f aca="false">H689-G689</f>
        <v>0</v>
      </c>
      <c r="J689" s="2027" t="n">
        <v>4</v>
      </c>
      <c r="K689" s="2140"/>
      <c r="L689" s="2128" t="n">
        <f aca="false">J689*I689*F689</f>
        <v>0</v>
      </c>
      <c r="M689" s="2128" t="n">
        <f aca="false">L689*$K$691/$L$691</f>
        <v>0</v>
      </c>
      <c r="N689" s="2154" t="s">
        <v>770</v>
      </c>
      <c r="O689" s="2167"/>
      <c r="R689" s="0" t="str">
        <f aca="false">B689</f>
        <v>11/0.4 kV Aux Transformer-1</v>
      </c>
      <c r="S689" s="2160" t="n">
        <f aca="false">M689</f>
        <v>0</v>
      </c>
      <c r="T689" s="0" t="n">
        <v>0</v>
      </c>
      <c r="U689" s="1441" t="n">
        <f aca="false">S689-T689</f>
        <v>0</v>
      </c>
      <c r="V689" s="2001" t="e">
        <f aca="false">U689/T689*100</f>
        <v>#DIV/0!</v>
      </c>
      <c r="W689" s="1441" t="e">
        <f aca="false">IF(V689&gt;40,"FAULT",IF(V689&lt;-40,"CHECK","OK"))</f>
        <v>#DIV/0!</v>
      </c>
    </row>
    <row r="690" customFormat="false" ht="19.5" hidden="false" customHeight="true" outlineLevel="0" collapsed="false">
      <c r="A690" s="2055" t="n">
        <v>2</v>
      </c>
      <c r="B690" s="2017" t="s">
        <v>4284</v>
      </c>
      <c r="C690" s="2152" t="n">
        <v>0.415</v>
      </c>
      <c r="D690" s="2581"/>
      <c r="E690" s="1070" t="s">
        <v>4285</v>
      </c>
      <c r="F690" s="2476" t="n">
        <v>1</v>
      </c>
      <c r="G690" s="2120" t="n">
        <v>214733</v>
      </c>
      <c r="H690" s="2120" t="n">
        <v>214733</v>
      </c>
      <c r="I690" s="2053" t="n">
        <f aca="false">H690-G690</f>
        <v>0</v>
      </c>
      <c r="J690" s="2027" t="n">
        <v>4</v>
      </c>
      <c r="K690" s="2140"/>
      <c r="L690" s="2128" t="n">
        <f aca="false">J690*I690*F690</f>
        <v>0</v>
      </c>
      <c r="M690" s="2128" t="n">
        <f aca="false">L690*$K$691/$L$691</f>
        <v>0</v>
      </c>
      <c r="N690" s="2154" t="s">
        <v>770</v>
      </c>
      <c r="O690" s="2167"/>
      <c r="R690" s="0" t="str">
        <f aca="false">B690</f>
        <v>11/0.4 kV Aux Transformer-2</v>
      </c>
      <c r="S690" s="2160" t="n">
        <f aca="false">M690</f>
        <v>0</v>
      </c>
      <c r="T690" s="0" t="n">
        <v>0</v>
      </c>
      <c r="U690" s="1441" t="n">
        <f aca="false">S690-T690</f>
        <v>0</v>
      </c>
      <c r="V690" s="2001" t="e">
        <f aca="false">U690/T690*100</f>
        <v>#DIV/0!</v>
      </c>
      <c r="W690" s="1441" t="e">
        <f aca="false">IF(V690&gt;40,"FAULT",IF(V690&lt;-40,"CHECK","OK"))</f>
        <v>#DIV/0!</v>
      </c>
    </row>
    <row r="691" customFormat="false" ht="20.25" hidden="false" customHeight="false" outlineLevel="0" collapsed="false">
      <c r="A691" s="2132"/>
      <c r="B691" s="2142"/>
      <c r="C691" s="2143"/>
      <c r="D691" s="2143"/>
      <c r="E691" s="2932"/>
      <c r="F691" s="2145"/>
      <c r="G691" s="2145"/>
      <c r="H691" s="2145"/>
      <c r="I691" s="2145"/>
      <c r="J691" s="2142" t="s">
        <v>475</v>
      </c>
      <c r="K691" s="2121" t="n">
        <f aca="false">M671</f>
        <v>17908957.6840973</v>
      </c>
      <c r="L691" s="2130" t="n">
        <f aca="false">SUM(L673:L690)</f>
        <v>17577138.4959999</v>
      </c>
      <c r="M691" s="2130" t="n">
        <f aca="false">SUM(M673:M690)</f>
        <v>17908957.6840973</v>
      </c>
      <c r="N691" s="2166" t="n">
        <f aca="false">(M691-L691)/L691*100</f>
        <v>1.88778843708211</v>
      </c>
      <c r="O691" s="2167"/>
    </row>
    <row r="692" customFormat="false" ht="15" hidden="false" customHeight="false" outlineLevel="0" collapsed="false">
      <c r="D692" s="2462"/>
      <c r="K692" s="1441"/>
    </row>
    <row r="693" customFormat="false" ht="15.75" hidden="false" customHeight="false" outlineLevel="0" collapsed="false">
      <c r="A693" s="2077"/>
      <c r="B693" s="2078"/>
      <c r="C693" s="2051"/>
      <c r="D693" s="2418"/>
      <c r="F693" s="2169" t="s">
        <v>1234</v>
      </c>
      <c r="G693" s="2169"/>
      <c r="H693" s="2169"/>
      <c r="I693" s="2170" t="s">
        <v>212</v>
      </c>
      <c r="J693" s="2077"/>
      <c r="L693" s="2077"/>
      <c r="M693" s="2077"/>
      <c r="N693" s="2051"/>
      <c r="O693" s="2077"/>
    </row>
    <row r="694" customFormat="false" ht="15.75" hidden="false" customHeight="false" outlineLevel="0" collapsed="false">
      <c r="A694" s="2077"/>
      <c r="B694" s="2078"/>
      <c r="C694" s="2051"/>
      <c r="D694" s="2418"/>
      <c r="F694" s="2129" t="s">
        <v>770</v>
      </c>
      <c r="G694" s="2017" t="s">
        <v>1367</v>
      </c>
      <c r="H694" s="2017"/>
      <c r="I694" s="2310" t="n">
        <f aca="false">SUM(M673,M676,M679,M681,M683:M687,M689:M690,M678)-K675</f>
        <v>11346294.8766212</v>
      </c>
      <c r="J694" s="2077"/>
      <c r="L694" s="2077"/>
      <c r="M694" s="2077"/>
      <c r="N694" s="2051"/>
      <c r="O694" s="2077" t="s">
        <v>122</v>
      </c>
    </row>
    <row r="695" customFormat="false" ht="15.75" hidden="false" customHeight="false" outlineLevel="0" collapsed="false">
      <c r="A695" s="2077"/>
      <c r="B695" s="2078"/>
      <c r="C695" s="2051"/>
      <c r="D695" s="2418"/>
      <c r="F695" s="2129" t="s">
        <v>179</v>
      </c>
      <c r="G695" s="2017" t="s">
        <v>1367</v>
      </c>
      <c r="H695" s="2017"/>
      <c r="I695" s="2310" t="n">
        <f aca="false">SUM(M675)</f>
        <v>659825.317918544</v>
      </c>
      <c r="J695" s="2077"/>
      <c r="L695" s="2519"/>
      <c r="M695" s="2077"/>
      <c r="N695" s="2051"/>
      <c r="O695" s="2077"/>
    </row>
    <row r="696" customFormat="false" ht="15.75" hidden="false" customHeight="false" outlineLevel="0" collapsed="false">
      <c r="A696" s="2077"/>
      <c r="B696" s="2078"/>
      <c r="C696" s="2051"/>
      <c r="D696" s="2418"/>
      <c r="F696" s="2129" t="s">
        <v>4083</v>
      </c>
      <c r="G696" s="2017" t="s">
        <v>1367</v>
      </c>
      <c r="H696" s="2017"/>
      <c r="I696" s="2310" t="n">
        <f aca="false">SUM(M674,M680,M682,M688,M677)</f>
        <v>5769151.48955753</v>
      </c>
      <c r="J696" s="2077"/>
      <c r="L696" s="2077"/>
      <c r="M696" s="2077"/>
      <c r="N696" s="2051"/>
      <c r="O696" s="2077"/>
    </row>
    <row r="698" customFormat="false" ht="15.75" hidden="false" customHeight="false" outlineLevel="0" collapsed="false">
      <c r="A698" s="2077"/>
      <c r="B698" s="2078"/>
      <c r="C698" s="2051"/>
      <c r="D698" s="2418"/>
      <c r="E698" s="3134"/>
      <c r="F698" s="2129"/>
      <c r="G698" s="2017"/>
      <c r="H698" s="2017"/>
      <c r="I698" s="2171"/>
      <c r="J698" s="2077"/>
      <c r="L698" s="2077"/>
      <c r="M698" s="2077"/>
      <c r="N698" s="2051"/>
      <c r="O698" s="2077"/>
    </row>
    <row r="699" customFormat="false" ht="15.75" hidden="false" customHeight="false" outlineLevel="0" collapsed="false">
      <c r="A699" s="2077"/>
      <c r="B699" s="2078"/>
      <c r="C699" s="2051"/>
      <c r="D699" s="2418"/>
      <c r="F699" s="2260"/>
      <c r="G699" s="2017"/>
      <c r="H699" s="2017"/>
      <c r="I699" s="2171"/>
      <c r="J699" s="2077"/>
      <c r="L699" s="2077"/>
      <c r="M699" s="2077"/>
      <c r="N699" s="2051"/>
      <c r="O699" s="2077"/>
    </row>
    <row r="700" customFormat="false" ht="15.75" hidden="false" customHeight="true" outlineLevel="0" collapsed="false">
      <c r="F700" s="2241" t="s">
        <v>1239</v>
      </c>
      <c r="G700" s="2241"/>
      <c r="H700" s="2241"/>
      <c r="I700" s="2242" t="n">
        <f aca="false">SUM(I694:I699)</f>
        <v>17775271.6840973</v>
      </c>
      <c r="J700" s="2130" t="n">
        <f aca="false">I700-M691</f>
        <v>-133686</v>
      </c>
    </row>
    <row r="701" customFormat="false" ht="15" hidden="false" customHeight="false" outlineLevel="0" collapsed="false">
      <c r="F701" s="2103"/>
      <c r="G701" s="2077"/>
      <c r="H701" s="2077"/>
      <c r="I701" s="2077"/>
      <c r="J701" s="2077"/>
    </row>
    <row r="702" customFormat="false" ht="15" hidden="false" customHeight="false" outlineLevel="0" collapsed="false">
      <c r="A702" s="2077"/>
      <c r="B702" s="2078"/>
      <c r="C702" s="2051"/>
      <c r="D702" s="2418"/>
      <c r="E702" s="3134"/>
      <c r="F702" s="2077"/>
      <c r="G702" s="2077"/>
      <c r="H702" s="2077"/>
      <c r="I702" s="2077"/>
      <c r="J702" s="2077"/>
      <c r="K702" s="2080"/>
      <c r="L702" s="2077"/>
      <c r="M702" s="2077"/>
      <c r="N702" s="2051"/>
      <c r="O702" s="2077"/>
    </row>
    <row r="703" customFormat="false" ht="15" hidden="false" customHeight="false" outlineLevel="0" collapsed="false">
      <c r="A703" s="2077"/>
      <c r="B703" s="2078"/>
      <c r="C703" s="2051"/>
      <c r="D703" s="2418"/>
      <c r="E703" s="3134"/>
      <c r="F703" s="2077"/>
      <c r="G703" s="2077"/>
      <c r="H703" s="2077"/>
      <c r="I703" s="2077"/>
      <c r="J703" s="2077"/>
      <c r="K703" s="2080"/>
      <c r="L703" s="2077"/>
      <c r="M703" s="2077"/>
      <c r="N703" s="2051"/>
      <c r="O703" s="2077"/>
    </row>
    <row r="704" customFormat="false" ht="15" hidden="false" customHeight="false" outlineLevel="0" collapsed="false">
      <c r="A704" s="2077"/>
      <c r="B704" s="2078"/>
      <c r="C704" s="2051"/>
      <c r="D704" s="2418"/>
      <c r="E704" s="3134"/>
      <c r="F704" s="2077"/>
      <c r="G704" s="2077"/>
      <c r="H704" s="2077"/>
      <c r="I704" s="2077"/>
      <c r="J704" s="2077"/>
      <c r="K704" s="2080"/>
      <c r="L704" s="2077"/>
      <c r="M704" s="2077"/>
      <c r="N704" s="2051"/>
      <c r="O704" s="2077"/>
    </row>
    <row r="705" customFormat="false" ht="15" hidden="false" customHeight="false" outlineLevel="0" collapsed="false">
      <c r="A705" s="2077"/>
      <c r="B705" s="2078"/>
      <c r="C705" s="2051"/>
      <c r="D705" s="2418"/>
      <c r="E705" s="3134"/>
      <c r="F705" s="2077"/>
      <c r="G705" s="2077"/>
      <c r="H705" s="2077"/>
      <c r="I705" s="2077"/>
      <c r="J705" s="2077"/>
      <c r="K705" s="2080"/>
      <c r="L705" s="2077"/>
      <c r="M705" s="2077"/>
      <c r="N705" s="2051"/>
      <c r="O705" s="2077"/>
    </row>
    <row r="706" customFormat="false" ht="15" hidden="false" customHeight="false" outlineLevel="0" collapsed="false">
      <c r="A706" s="2077"/>
      <c r="B706" s="2078"/>
      <c r="C706" s="2051"/>
      <c r="D706" s="2418"/>
      <c r="E706" s="3134"/>
      <c r="F706" s="2077"/>
      <c r="G706" s="2077"/>
      <c r="H706" s="2077"/>
      <c r="I706" s="2077"/>
      <c r="J706" s="2077"/>
      <c r="K706" s="2080"/>
      <c r="L706" s="2077"/>
      <c r="M706" s="2077"/>
      <c r="N706" s="2051"/>
      <c r="O706" s="2077"/>
    </row>
    <row r="707" customFormat="false" ht="15" hidden="false" customHeight="false" outlineLevel="0" collapsed="false">
      <c r="A707" s="2077"/>
      <c r="B707" s="2051"/>
      <c r="C707" s="2051"/>
      <c r="D707" s="2418"/>
      <c r="E707" s="3134"/>
      <c r="F707" s="2077"/>
      <c r="G707" s="2077"/>
      <c r="H707" s="2077"/>
      <c r="I707" s="2077"/>
      <c r="J707" s="2077"/>
      <c r="K707" s="2080"/>
      <c r="L707" s="2077"/>
      <c r="M707" s="2077"/>
      <c r="N707" s="2051"/>
      <c r="O707" s="2077"/>
    </row>
    <row r="708" customFormat="false" ht="15" hidden="false" customHeight="false" outlineLevel="0" collapsed="false">
      <c r="A708" s="2077"/>
      <c r="B708" s="2051"/>
      <c r="C708" s="2051"/>
      <c r="D708" s="2418"/>
      <c r="E708" s="3134"/>
      <c r="F708" s="2077"/>
      <c r="G708" s="2077"/>
      <c r="H708" s="2077"/>
      <c r="I708" s="2077"/>
      <c r="J708" s="2077"/>
      <c r="K708" s="2080"/>
      <c r="L708" s="2077"/>
      <c r="M708" s="2077"/>
      <c r="N708" s="2051"/>
      <c r="O708" s="2077"/>
    </row>
    <row r="709" customFormat="false" ht="15" hidden="false" customHeight="false" outlineLevel="0" collapsed="false">
      <c r="A709" s="2077"/>
      <c r="B709" s="2078"/>
      <c r="C709" s="2051"/>
      <c r="D709" s="2418"/>
      <c r="E709" s="3134"/>
      <c r="F709" s="2077"/>
      <c r="G709" s="2077"/>
      <c r="H709" s="2077"/>
      <c r="I709" s="2077"/>
      <c r="J709" s="2077"/>
      <c r="K709" s="2080"/>
      <c r="L709" s="2077"/>
      <c r="M709" s="2077"/>
      <c r="N709" s="2051"/>
      <c r="O709" s="2077"/>
    </row>
    <row r="710" customFormat="false" ht="15" hidden="false" customHeight="false" outlineLevel="0" collapsed="false">
      <c r="A710" s="2077"/>
      <c r="B710" s="2078"/>
      <c r="C710" s="2051"/>
      <c r="D710" s="2418"/>
      <c r="E710" s="3134"/>
      <c r="F710" s="2077"/>
      <c r="G710" s="2077"/>
      <c r="H710" s="2077"/>
      <c r="I710" s="2077"/>
      <c r="J710" s="2077"/>
      <c r="K710" s="2080"/>
      <c r="L710" s="2077"/>
      <c r="M710" s="2077"/>
      <c r="N710" s="2051"/>
      <c r="O710" s="2077"/>
    </row>
    <row r="711" customFormat="false" ht="15" hidden="false" customHeight="false" outlineLevel="0" collapsed="false">
      <c r="A711" s="2077"/>
      <c r="B711" s="2078"/>
      <c r="C711" s="2051"/>
      <c r="D711" s="2418"/>
      <c r="E711" s="3134"/>
      <c r="F711" s="2077"/>
      <c r="G711" s="2077"/>
      <c r="H711" s="2077"/>
      <c r="I711" s="2077"/>
      <c r="J711" s="2077"/>
      <c r="K711" s="2080"/>
      <c r="L711" s="2077"/>
      <c r="M711" s="2077"/>
      <c r="N711" s="2051"/>
      <c r="O711" s="2077"/>
    </row>
    <row r="712" customFormat="false" ht="25.5" hidden="false" customHeight="false" outlineLevel="0" collapsed="false">
      <c r="A712" s="2174"/>
      <c r="B712" s="2175"/>
      <c r="C712" s="2175"/>
      <c r="D712" s="2175"/>
      <c r="E712" s="2175"/>
      <c r="F712" s="2175"/>
      <c r="G712" s="2175"/>
      <c r="H712" s="2175"/>
      <c r="I712" s="2175"/>
      <c r="J712" s="2175"/>
      <c r="K712" s="2175"/>
      <c r="L712" s="2175"/>
      <c r="M712" s="2175"/>
      <c r="N712" s="2051"/>
      <c r="O712" s="2077"/>
    </row>
    <row r="713" customFormat="false" ht="15" hidden="false" customHeight="false" outlineLevel="0" collapsed="false">
      <c r="A713" s="2077"/>
      <c r="B713" s="2078"/>
      <c r="C713" s="2051"/>
      <c r="D713" s="2418"/>
      <c r="E713" s="3134"/>
      <c r="F713" s="2077"/>
      <c r="G713" s="2077"/>
      <c r="H713" s="2077"/>
      <c r="I713" s="2077"/>
      <c r="J713" s="2077"/>
      <c r="K713" s="2080"/>
      <c r="L713" s="2077"/>
      <c r="M713" s="2077"/>
      <c r="N713" s="2051"/>
      <c r="O713" s="2077"/>
    </row>
    <row r="714" customFormat="false" ht="15" hidden="false" customHeight="false" outlineLevel="0" collapsed="false">
      <c r="A714" s="2077"/>
      <c r="B714" s="2078"/>
      <c r="C714" s="2051"/>
      <c r="D714" s="2418"/>
      <c r="E714" s="3134"/>
      <c r="F714" s="2077"/>
      <c r="G714" s="2077"/>
      <c r="H714" s="2077"/>
      <c r="I714" s="2077"/>
      <c r="J714" s="2077"/>
      <c r="K714" s="2080"/>
      <c r="L714" s="2077"/>
      <c r="M714" s="2077"/>
      <c r="N714" s="2051"/>
      <c r="O714" s="2077"/>
    </row>
    <row r="715" customFormat="false" ht="45" hidden="false" customHeight="false" outlineLevel="0" collapsed="false">
      <c r="A715" s="2270" t="s">
        <v>4286</v>
      </c>
      <c r="B715" s="2270"/>
      <c r="C715" s="2270"/>
      <c r="D715" s="2270"/>
      <c r="E715" s="2270"/>
      <c r="F715" s="2270"/>
      <c r="G715" s="2270"/>
      <c r="H715" s="2270"/>
      <c r="I715" s="2270"/>
      <c r="J715" s="2270"/>
      <c r="K715" s="2270"/>
      <c r="L715" s="2270"/>
      <c r="M715" s="2270"/>
      <c r="N715" s="2270"/>
      <c r="O715" s="1989" t="str">
        <f aca="false">$O$6</f>
        <v>Month June-2023</v>
      </c>
      <c r="R715" s="1990" t="s">
        <v>1069</v>
      </c>
      <c r="S715" s="1991" t="str">
        <f aca="false">O715</f>
        <v>Month June-2023</v>
      </c>
      <c r="T715" s="1990" t="s">
        <v>1070</v>
      </c>
      <c r="U715" s="1990" t="s">
        <v>1071</v>
      </c>
      <c r="V715" s="1990" t="s">
        <v>2997</v>
      </c>
      <c r="W715" s="1990" t="s">
        <v>1073</v>
      </c>
    </row>
    <row r="716" customFormat="false" ht="15.75" hidden="false" customHeight="true" outlineLevel="0" collapsed="false">
      <c r="A716" s="1992" t="s">
        <v>794</v>
      </c>
      <c r="B716" s="1993" t="s">
        <v>1074</v>
      </c>
      <c r="C716" s="1994" t="s">
        <v>1075</v>
      </c>
      <c r="D716" s="1994"/>
      <c r="E716" s="1994"/>
      <c r="F716" s="1996" t="s">
        <v>45</v>
      </c>
      <c r="G716" s="1996" t="s">
        <v>1076</v>
      </c>
      <c r="H716" s="1996"/>
      <c r="I716" s="1996"/>
      <c r="J716" s="1996" t="s">
        <v>29</v>
      </c>
      <c r="K716" s="1996" t="s">
        <v>1077</v>
      </c>
      <c r="L716" s="1996"/>
      <c r="M716" s="1994" t="s">
        <v>1134</v>
      </c>
      <c r="N716" s="1993"/>
      <c r="O716" s="1997" t="s">
        <v>479</v>
      </c>
    </row>
    <row r="717" customFormat="false" ht="15.75" hidden="false" customHeight="false" outlineLevel="0" collapsed="false">
      <c r="A717" s="1992"/>
      <c r="B717" s="1993"/>
      <c r="C717" s="1998" t="s">
        <v>1079</v>
      </c>
      <c r="D717" s="1998"/>
      <c r="E717" s="3135" t="s">
        <v>1080</v>
      </c>
      <c r="F717" s="1996"/>
      <c r="G717" s="2249" t="n">
        <f aca="false">'NORTH-1'!$H$8</f>
        <v>44929</v>
      </c>
      <c r="H717" s="2249" t="n">
        <f aca="false">'NORTH-1'!$H$8</f>
        <v>44929</v>
      </c>
      <c r="I717" s="2000" t="s">
        <v>47</v>
      </c>
      <c r="J717" s="1996"/>
      <c r="K717" s="2000" t="s">
        <v>1081</v>
      </c>
      <c r="L717" s="2000" t="s">
        <v>1082</v>
      </c>
      <c r="M717" s="1994" t="s">
        <v>1083</v>
      </c>
      <c r="N717" s="1998" t="s">
        <v>741</v>
      </c>
      <c r="O717" s="1997"/>
      <c r="S717" s="1441" t="n">
        <v>15283200.0000001</v>
      </c>
      <c r="T717" s="1441" t="n">
        <v>15283200.0000001</v>
      </c>
      <c r="U717" s="1441" t="n">
        <f aca="false">S717-T717</f>
        <v>0</v>
      </c>
      <c r="V717" s="2001" t="n">
        <f aca="false">U717/T717*100</f>
        <v>0</v>
      </c>
      <c r="W717" s="1441" t="str">
        <f aca="false">IF(V717&gt;40,"FAULT",IF(V717&lt;-40,"CHECK","OK"))</f>
        <v>OK</v>
      </c>
    </row>
    <row r="718" customFormat="false" ht="15.75" hidden="false" customHeight="false" outlineLevel="0" collapsed="false">
      <c r="A718" s="2002" t="n">
        <v>1</v>
      </c>
      <c r="B718" s="2003" t="n">
        <v>2</v>
      </c>
      <c r="C718" s="2004" t="n">
        <v>4</v>
      </c>
      <c r="D718" s="2004"/>
      <c r="E718" s="3136" t="n">
        <v>5</v>
      </c>
      <c r="F718" s="2002" t="n">
        <v>7</v>
      </c>
      <c r="G718" s="2002" t="n">
        <v>9</v>
      </c>
      <c r="H718" s="2002" t="n">
        <v>9</v>
      </c>
      <c r="I718" s="2002" t="s">
        <v>1084</v>
      </c>
      <c r="J718" s="2002" t="n">
        <v>11</v>
      </c>
      <c r="K718" s="2002" t="s">
        <v>1085</v>
      </c>
      <c r="L718" s="2002" t="s">
        <v>1086</v>
      </c>
      <c r="M718" s="2002" t="n">
        <v>14</v>
      </c>
      <c r="N718" s="2006" t="n">
        <v>15</v>
      </c>
      <c r="O718" s="2002" t="n">
        <v>16</v>
      </c>
    </row>
    <row r="719" customFormat="false" ht="15.75" hidden="false" customHeight="false" outlineLevel="0" collapsed="false">
      <c r="A719" s="2016"/>
      <c r="B719" s="2008" t="s">
        <v>1304</v>
      </c>
      <c r="C719" s="2009"/>
      <c r="D719" s="2009"/>
      <c r="E719" s="3139"/>
      <c r="F719" s="2009"/>
      <c r="G719" s="2009"/>
      <c r="H719" s="2009"/>
      <c r="I719" s="2009"/>
      <c r="J719" s="2009"/>
      <c r="K719" s="2010"/>
      <c r="L719" s="2009"/>
      <c r="M719" s="2013"/>
      <c r="N719" s="2014"/>
      <c r="O719" s="2027"/>
    </row>
    <row r="720" customFormat="false" ht="15.75" hidden="false" customHeight="false" outlineLevel="0" collapsed="false">
      <c r="A720" s="2176" t="n">
        <f aca="false">A646</f>
        <v>4</v>
      </c>
      <c r="B720" s="2177" t="str">
        <f aca="false">B646</f>
        <v>33 kV Kumertully-1 Feeder</v>
      </c>
      <c r="C720" s="2178" t="n">
        <f aca="false">C646</f>
        <v>33</v>
      </c>
      <c r="D720" s="2311" t="str">
        <f aca="false">D646</f>
        <v>Export</v>
      </c>
      <c r="E720" s="3149" t="str">
        <f aca="false">E646</f>
        <v>06604318</v>
      </c>
      <c r="F720" s="2509" t="n">
        <f aca="false">F646</f>
        <v>1</v>
      </c>
      <c r="G720" s="2181" t="n">
        <f aca="false">G646</f>
        <v>5618.07</v>
      </c>
      <c r="H720" s="2181" t="n">
        <f aca="false">H646</f>
        <v>5643.19</v>
      </c>
      <c r="I720" s="2181" t="n">
        <f aca="false">I646</f>
        <v>25.1199999999999</v>
      </c>
      <c r="J720" s="2178" t="n">
        <f aca="false">J646</f>
        <v>180000</v>
      </c>
      <c r="K720" s="2184" t="n">
        <f aca="false">K646</f>
        <v>0</v>
      </c>
      <c r="L720" s="2186" t="n">
        <f aca="false">L646</f>
        <v>4521599.99999998</v>
      </c>
      <c r="M720" s="2186" t="n">
        <f aca="false">M646</f>
        <v>4537754.86205896</v>
      </c>
      <c r="N720" s="2129"/>
      <c r="O720" s="2187"/>
    </row>
    <row r="721" customFormat="false" ht="15.75" hidden="false" customHeight="false" outlineLevel="0" collapsed="false">
      <c r="A721" s="2176" t="n">
        <f aca="false">A647</f>
        <v>9</v>
      </c>
      <c r="B721" s="2177" t="str">
        <f aca="false">B647</f>
        <v>33 kV Kumertully-2 Feeder</v>
      </c>
      <c r="C721" s="2178" t="n">
        <f aca="false">C647</f>
        <v>33</v>
      </c>
      <c r="D721" s="2312" t="str">
        <f aca="false">D647</f>
        <v>Export</v>
      </c>
      <c r="E721" s="3149" t="str">
        <f aca="false">E647</f>
        <v>06604290</v>
      </c>
      <c r="F721" s="2509" t="n">
        <f aca="false">F647</f>
        <v>1</v>
      </c>
      <c r="G721" s="2181" t="n">
        <f aca="false">G647</f>
        <v>5474.62</v>
      </c>
      <c r="H721" s="2181" t="n">
        <f aca="false">H647</f>
        <v>5507.58</v>
      </c>
      <c r="I721" s="2181" t="n">
        <f aca="false">I647</f>
        <v>32.96</v>
      </c>
      <c r="J721" s="2178" t="n">
        <f aca="false">J647</f>
        <v>180000</v>
      </c>
      <c r="K721" s="2184" t="n">
        <f aca="false">K647</f>
        <v>0</v>
      </c>
      <c r="L721" s="2186" t="n">
        <f aca="false">L647</f>
        <v>5932800.00000001</v>
      </c>
      <c r="M721" s="2186" t="n">
        <f aca="false">M647</f>
        <v>5953996.82537675</v>
      </c>
      <c r="N721" s="2129"/>
      <c r="O721" s="2187"/>
    </row>
    <row r="722" customFormat="false" ht="15.75" hidden="false" customHeight="false" outlineLevel="0" collapsed="false">
      <c r="A722" s="2007"/>
      <c r="B722" s="2008" t="s">
        <v>4287</v>
      </c>
      <c r="C722" s="2018"/>
      <c r="D722" s="2382"/>
      <c r="E722" s="1070"/>
      <c r="F722" s="2071"/>
      <c r="G722" s="2212"/>
      <c r="H722" s="2212"/>
      <c r="I722" s="2212"/>
      <c r="J722" s="2027"/>
      <c r="K722" s="2024"/>
      <c r="L722" s="2130" t="n">
        <f aca="false">SUM(L720:L721)</f>
        <v>10454400</v>
      </c>
      <c r="M722" s="2130" t="n">
        <f aca="false">SUM(M720:M721)</f>
        <v>10491751.6874357</v>
      </c>
      <c r="N722" s="2129"/>
      <c r="O722" s="2187"/>
    </row>
    <row r="723" customFormat="false" ht="15.75" hidden="false" customHeight="false" outlineLevel="0" collapsed="false">
      <c r="A723" s="2176" t="n">
        <f aca="false">'NORTH-1'!A697</f>
        <v>1</v>
      </c>
      <c r="B723" s="2177" t="str">
        <f aca="false">'NORTH-1'!B697</f>
        <v>Kumartuly Circuit-1</v>
      </c>
      <c r="C723" s="2178" t="n">
        <f aca="false">'NORTH-1'!C697</f>
        <v>33</v>
      </c>
      <c r="D723" s="2312" t="n">
        <f aca="false">'NORTH-1'!D697</f>
        <v>0</v>
      </c>
      <c r="E723" s="3149" t="str">
        <f aca="false">'NORTH-1'!E697</f>
        <v>DHK-66493</v>
      </c>
      <c r="F723" s="2509" t="n">
        <f aca="false">'NORTH-1'!F697</f>
        <v>1</v>
      </c>
      <c r="G723" s="2181" t="n">
        <f aca="false">'NORTH-1'!G697</f>
        <v>1284426</v>
      </c>
      <c r="H723" s="2181" t="n">
        <f aca="false">'NORTH-1'!H697</f>
        <v>1285151</v>
      </c>
      <c r="I723" s="2181" t="n">
        <f aca="false">'NORTH-1'!I697</f>
        <v>725</v>
      </c>
      <c r="J723" s="2178" t="n">
        <f aca="false">'NORTH-1'!J697</f>
        <v>180</v>
      </c>
      <c r="K723" s="2184" t="n">
        <f aca="false">'NORTH-1'!K697</f>
        <v>0</v>
      </c>
      <c r="L723" s="2186" t="n">
        <f aca="false">'NORTH-1'!L697</f>
        <v>130500</v>
      </c>
      <c r="M723" s="2186" t="n">
        <f aca="false">L723</f>
        <v>130500</v>
      </c>
      <c r="N723" s="2129"/>
      <c r="O723" s="2187"/>
    </row>
    <row r="724" customFormat="false" ht="15.75" hidden="false" customHeight="false" outlineLevel="0" collapsed="false">
      <c r="A724" s="2188" t="n">
        <f aca="false">'NORTH-1'!A698</f>
        <v>6</v>
      </c>
      <c r="B724" s="2177" t="str">
        <f aca="false">'NORTH-1'!B698</f>
        <v>Kumartuly Circuit-2</v>
      </c>
      <c r="C724" s="2178" t="n">
        <f aca="false">'NORTH-1'!C698</f>
        <v>33</v>
      </c>
      <c r="D724" s="2313" t="n">
        <f aca="false">'NORTH-1'!D698</f>
        <v>0</v>
      </c>
      <c r="E724" s="3149" t="str">
        <f aca="false">'NORTH-1'!E698</f>
        <v>DHK-60914</v>
      </c>
      <c r="F724" s="2509" t="n">
        <f aca="false">'NORTH-1'!F698</f>
        <v>1</v>
      </c>
      <c r="G724" s="2181" t="n">
        <f aca="false">'NORTH-1'!G698</f>
        <v>759468.5</v>
      </c>
      <c r="H724" s="2181" t="n">
        <f aca="false">'NORTH-1'!H698</f>
        <v>759469.7</v>
      </c>
      <c r="I724" s="2181" t="n">
        <f aca="false">'NORTH-1'!I698</f>
        <v>1.19999999995343</v>
      </c>
      <c r="J724" s="2178" t="n">
        <f aca="false">'NORTH-1'!J698</f>
        <v>180</v>
      </c>
      <c r="K724" s="2184" t="n">
        <f aca="false">'NORTH-1'!K698</f>
        <v>0</v>
      </c>
      <c r="L724" s="2186" t="n">
        <f aca="false">'NORTH-1'!L698</f>
        <v>215.999999991618</v>
      </c>
      <c r="M724" s="2186" t="n">
        <f aca="false">L724</f>
        <v>215.999999991618</v>
      </c>
      <c r="N724" s="2129"/>
      <c r="O724" s="2027"/>
    </row>
    <row r="725" customFormat="false" ht="15.75" hidden="false" customHeight="false" outlineLevel="0" collapsed="false">
      <c r="A725" s="2016"/>
      <c r="B725" s="2189"/>
      <c r="C725" s="2190"/>
      <c r="D725" s="2191"/>
      <c r="E725" s="3150"/>
      <c r="F725" s="2511"/>
      <c r="G725" s="2193"/>
      <c r="H725" s="2193"/>
      <c r="I725" s="2193"/>
      <c r="J725" s="2142" t="s">
        <v>475</v>
      </c>
      <c r="K725" s="2130"/>
      <c r="L725" s="2130" t="n">
        <f aca="false">SUM(L723:L724)</f>
        <v>130715.999999992</v>
      </c>
      <c r="M725" s="2130" t="n">
        <f aca="false">SUM(M723:M724)</f>
        <v>130715.999999992</v>
      </c>
      <c r="N725" s="2194"/>
      <c r="O725" s="2027"/>
    </row>
    <row r="726" customFormat="false" ht="15.75" hidden="false" customHeight="false" outlineLevel="0" collapsed="false">
      <c r="A726" s="2027"/>
      <c r="B726" s="2008" t="s">
        <v>4288</v>
      </c>
      <c r="C726" s="2009"/>
      <c r="D726" s="2009"/>
      <c r="E726" s="3139"/>
      <c r="F726" s="2009"/>
      <c r="G726" s="2009"/>
      <c r="H726" s="2009"/>
      <c r="I726" s="2009"/>
      <c r="J726" s="2195"/>
      <c r="K726" s="2196"/>
      <c r="L726" s="2197"/>
      <c r="M726" s="2197"/>
      <c r="N726" s="2014"/>
      <c r="O726" s="2151"/>
    </row>
    <row r="727" customFormat="false" ht="15.75" hidden="false" customHeight="false" outlineLevel="0" collapsed="false">
      <c r="A727" s="2027" t="n">
        <v>5</v>
      </c>
      <c r="B727" s="2017" t="s">
        <v>4289</v>
      </c>
      <c r="C727" s="2018" t="n">
        <v>33</v>
      </c>
      <c r="D727" s="2381" t="s">
        <v>76</v>
      </c>
      <c r="E727" s="1070" t="s">
        <v>4290</v>
      </c>
      <c r="F727" s="2071" t="n">
        <v>1</v>
      </c>
      <c r="G727" s="2212" t="n">
        <v>278764.4</v>
      </c>
      <c r="H727" s="2212" t="n">
        <v>279488</v>
      </c>
      <c r="I727" s="2053" t="n">
        <f aca="false">H727-G727</f>
        <v>723.599999999977</v>
      </c>
      <c r="J727" s="2027" t="n">
        <v>180</v>
      </c>
      <c r="K727" s="2024" t="n">
        <f aca="false">F727*I727*J727</f>
        <v>130247.999999996</v>
      </c>
      <c r="L727" s="2128"/>
      <c r="M727" s="2128"/>
      <c r="N727" s="2129"/>
      <c r="O727" s="2151"/>
    </row>
    <row r="728" customFormat="false" ht="15.75" hidden="false" customHeight="false" outlineLevel="0" collapsed="false">
      <c r="A728" s="2027" t="n">
        <v>6</v>
      </c>
      <c r="B728" s="2017" t="s">
        <v>4291</v>
      </c>
      <c r="C728" s="2018" t="n">
        <v>33</v>
      </c>
      <c r="D728" s="2382" t="s">
        <v>76</v>
      </c>
      <c r="E728" s="1070" t="s">
        <v>4292</v>
      </c>
      <c r="F728" s="2071" t="n">
        <v>1</v>
      </c>
      <c r="G728" s="2212" t="n">
        <v>965418</v>
      </c>
      <c r="H728" s="2212" t="n">
        <v>973808</v>
      </c>
      <c r="I728" s="2053" t="n">
        <f aca="false">H728-G728</f>
        <v>8390</v>
      </c>
      <c r="J728" s="2027" t="n">
        <v>540</v>
      </c>
      <c r="K728" s="2024" t="n">
        <f aca="false">F728*I728*J728</f>
        <v>4530600</v>
      </c>
      <c r="L728" s="2128"/>
      <c r="M728" s="2128"/>
      <c r="N728" s="2129"/>
      <c r="O728" s="2151"/>
    </row>
    <row r="729" customFormat="false" ht="15.75" hidden="false" customHeight="false" outlineLevel="0" collapsed="false">
      <c r="A729" s="2027" t="n">
        <v>9</v>
      </c>
      <c r="B729" s="2017" t="s">
        <v>4293</v>
      </c>
      <c r="C729" s="2018" t="n">
        <v>33</v>
      </c>
      <c r="D729" s="2382" t="s">
        <v>76</v>
      </c>
      <c r="E729" s="1070" t="s">
        <v>4294</v>
      </c>
      <c r="F729" s="2071" t="n">
        <v>1</v>
      </c>
      <c r="G729" s="2212" t="n">
        <v>1760.52</v>
      </c>
      <c r="H729" s="2212" t="n">
        <v>1760.52</v>
      </c>
      <c r="I729" s="2053" t="n">
        <f aca="false">H729-G729</f>
        <v>0</v>
      </c>
      <c r="J729" s="2027" t="n">
        <v>180000</v>
      </c>
      <c r="K729" s="2024" t="n">
        <f aca="false">F729*I729*J729</f>
        <v>0</v>
      </c>
      <c r="L729" s="2128"/>
      <c r="M729" s="2128"/>
      <c r="N729" s="2129"/>
      <c r="O729" s="2151"/>
    </row>
    <row r="730" customFormat="false" ht="15.75" hidden="false" customHeight="false" outlineLevel="0" collapsed="false">
      <c r="A730" s="2027" t="n">
        <v>10</v>
      </c>
      <c r="B730" s="2017" t="s">
        <v>4295</v>
      </c>
      <c r="C730" s="2018" t="n">
        <v>33</v>
      </c>
      <c r="D730" s="2383" t="s">
        <v>76</v>
      </c>
      <c r="E730" s="1070" t="s">
        <v>4296</v>
      </c>
      <c r="F730" s="2071" t="n">
        <v>1</v>
      </c>
      <c r="G730" s="2212" t="n">
        <v>871496.3</v>
      </c>
      <c r="H730" s="2212" t="n">
        <v>882448.2</v>
      </c>
      <c r="I730" s="2053" t="n">
        <f aca="false">H730-G730</f>
        <v>10951.8999999999</v>
      </c>
      <c r="J730" s="2027" t="n">
        <v>540</v>
      </c>
      <c r="K730" s="2024" t="n">
        <f aca="false">F730*I730*J730</f>
        <v>5914025.99999995</v>
      </c>
      <c r="L730" s="2128"/>
      <c r="M730" s="2128"/>
      <c r="N730" s="2129"/>
      <c r="O730" s="2151"/>
    </row>
    <row r="731" customFormat="false" ht="15.75" hidden="false" customHeight="false" outlineLevel="0" collapsed="false">
      <c r="A731" s="2027"/>
      <c r="B731" s="2189"/>
      <c r="C731" s="2190"/>
      <c r="D731" s="2191"/>
      <c r="E731" s="3150"/>
      <c r="F731" s="2511"/>
      <c r="G731" s="2193"/>
      <c r="H731" s="2193" t="n">
        <v>0</v>
      </c>
      <c r="I731" s="2204"/>
      <c r="J731" s="2142" t="s">
        <v>475</v>
      </c>
      <c r="K731" s="2130" t="n">
        <f aca="false">SUM(K727:K730)</f>
        <v>10574873.9999999</v>
      </c>
      <c r="L731" s="2130" t="n">
        <f aca="false">SUM(L727:L730)</f>
        <v>0</v>
      </c>
      <c r="M731" s="2130" t="n">
        <f aca="false">SUM(M727:M730)</f>
        <v>0</v>
      </c>
      <c r="N731" s="2205"/>
      <c r="O731" s="2151"/>
    </row>
    <row r="732" customFormat="false" ht="15.75" hidden="false" customHeight="false" outlineLevel="0" collapsed="false">
      <c r="A732" s="2027"/>
      <c r="B732" s="2058" t="s">
        <v>4297</v>
      </c>
      <c r="C732" s="2059"/>
      <c r="D732" s="2059"/>
      <c r="E732" s="3140"/>
      <c r="F732" s="2059"/>
      <c r="G732" s="2059"/>
      <c r="H732" s="2059" t="n">
        <v>0</v>
      </c>
      <c r="I732" s="2059"/>
      <c r="J732" s="2059"/>
      <c r="K732" s="2060"/>
      <c r="L732" s="2059"/>
      <c r="M732" s="2063"/>
      <c r="N732" s="2064"/>
      <c r="O732" s="2015"/>
    </row>
    <row r="733" customFormat="false" ht="15.75" hidden="false" customHeight="false" outlineLevel="0" collapsed="false">
      <c r="A733" s="2027"/>
      <c r="B733" s="2017" t="s">
        <v>1251</v>
      </c>
      <c r="C733" s="2018" t="n">
        <v>132</v>
      </c>
      <c r="D733" s="2065" t="s">
        <v>1108</v>
      </c>
      <c r="E733" s="3138"/>
      <c r="F733" s="2071"/>
      <c r="G733" s="2022" t="n">
        <v>0</v>
      </c>
      <c r="H733" s="2022" t="n">
        <v>0</v>
      </c>
      <c r="I733" s="2022"/>
      <c r="J733" s="2027"/>
      <c r="K733" s="2024"/>
      <c r="L733" s="2029" t="n">
        <f aca="false">J733*I733*F733</f>
        <v>0</v>
      </c>
      <c r="M733" s="2025"/>
      <c r="N733" s="2026"/>
      <c r="O733" s="2027"/>
    </row>
    <row r="734" customFormat="false" ht="15.75" hidden="false" customHeight="false" outlineLevel="0" collapsed="false">
      <c r="A734" s="2027"/>
      <c r="B734" s="2017" t="s">
        <v>1252</v>
      </c>
      <c r="C734" s="2018" t="n">
        <v>132</v>
      </c>
      <c r="D734" s="2065"/>
      <c r="E734" s="3138"/>
      <c r="F734" s="2071"/>
      <c r="G734" s="2022" t="n">
        <v>0</v>
      </c>
      <c r="H734" s="2022" t="n">
        <v>0</v>
      </c>
      <c r="I734" s="2022"/>
      <c r="J734" s="2027"/>
      <c r="K734" s="2024"/>
      <c r="L734" s="2029" t="n">
        <f aca="false">J734*I734*F734</f>
        <v>0</v>
      </c>
      <c r="M734" s="2029"/>
      <c r="N734" s="2030"/>
      <c r="O734" s="2027"/>
    </row>
    <row r="735" customFormat="false" ht="15.75" hidden="false" customHeight="false" outlineLevel="0" collapsed="false">
      <c r="A735" s="2027"/>
      <c r="B735" s="2037"/>
      <c r="C735" s="2038"/>
      <c r="D735" s="2038"/>
      <c r="E735" s="2728"/>
      <c r="F735" s="2041"/>
      <c r="G735" s="2041"/>
      <c r="H735" s="2041" t="n">
        <v>0</v>
      </c>
      <c r="I735" s="2041"/>
      <c r="J735" s="2037" t="s">
        <v>1110</v>
      </c>
      <c r="K735" s="2068"/>
      <c r="L735" s="2076" t="n">
        <f aca="false">SUM(L733:L734)</f>
        <v>0</v>
      </c>
      <c r="M735" s="2055"/>
      <c r="N735" s="2057"/>
      <c r="O735" s="2027"/>
    </row>
    <row r="736" customFormat="false" ht="15.75" hidden="false" customHeight="false" outlineLevel="0" collapsed="false">
      <c r="A736" s="2027"/>
      <c r="B736" s="2189"/>
      <c r="C736" s="2190"/>
      <c r="D736" s="2191"/>
      <c r="E736" s="3150"/>
      <c r="F736" s="2511"/>
      <c r="G736" s="2193"/>
      <c r="H736" s="2193" t="n">
        <v>0</v>
      </c>
      <c r="I736" s="2204"/>
      <c r="J736" s="2142"/>
      <c r="K736" s="2207"/>
      <c r="L736" s="2130"/>
      <c r="M736" s="2130"/>
      <c r="N736" s="2205"/>
      <c r="O736" s="2151"/>
    </row>
    <row r="737" customFormat="false" ht="15.75" hidden="false" customHeight="false" outlineLevel="0" collapsed="false">
      <c r="A737" s="2132"/>
      <c r="B737" s="2058" t="s">
        <v>4298</v>
      </c>
      <c r="C737" s="2059"/>
      <c r="D737" s="2059"/>
      <c r="E737" s="3140"/>
      <c r="F737" s="2059"/>
      <c r="G737" s="2059"/>
      <c r="H737" s="2059" t="n">
        <v>0</v>
      </c>
      <c r="I737" s="2059"/>
      <c r="J737" s="2208"/>
      <c r="K737" s="2209"/>
      <c r="L737" s="2210"/>
      <c r="M737" s="2210"/>
      <c r="N737" s="2064"/>
      <c r="O737" s="2151"/>
    </row>
    <row r="738" customFormat="false" ht="15.75" hidden="false" customHeight="false" outlineLevel="0" collapsed="false">
      <c r="A738" s="2027" t="n">
        <v>7</v>
      </c>
      <c r="B738" s="2017" t="s">
        <v>4299</v>
      </c>
      <c r="C738" s="2018" t="n">
        <v>33</v>
      </c>
      <c r="D738" s="2513" t="s">
        <v>67</v>
      </c>
      <c r="E738" s="1070" t="s">
        <v>4300</v>
      </c>
      <c r="F738" s="2071" t="n">
        <v>1</v>
      </c>
      <c r="G738" s="2212" t="n">
        <v>1044895.6</v>
      </c>
      <c r="H738" s="2212" t="n">
        <v>1044895.6</v>
      </c>
      <c r="I738" s="2212" t="n">
        <f aca="false">H738-G738</f>
        <v>0</v>
      </c>
      <c r="J738" s="2213" t="n">
        <v>180</v>
      </c>
      <c r="K738" s="2214"/>
      <c r="L738" s="2128" t="n">
        <f aca="false">F738*I738*J738</f>
        <v>0</v>
      </c>
      <c r="M738" s="2128"/>
      <c r="N738" s="2131"/>
      <c r="O738" s="2151"/>
    </row>
    <row r="739" customFormat="false" ht="15.75" hidden="false" customHeight="false" outlineLevel="0" collapsed="false">
      <c r="A739" s="2027" t="n">
        <v>8</v>
      </c>
      <c r="B739" s="2017" t="s">
        <v>4301</v>
      </c>
      <c r="C739" s="2018" t="n">
        <v>33</v>
      </c>
      <c r="D739" s="2514" t="s">
        <v>67</v>
      </c>
      <c r="E739" s="1070" t="s">
        <v>4302</v>
      </c>
      <c r="F739" s="2071" t="n">
        <v>1</v>
      </c>
      <c r="G739" s="2212" t="n">
        <v>228896.8</v>
      </c>
      <c r="H739" s="2212" t="n">
        <v>261765.4</v>
      </c>
      <c r="I739" s="2212" t="n">
        <f aca="false">H739-G739</f>
        <v>32868.6</v>
      </c>
      <c r="J739" s="2213" t="n">
        <v>180</v>
      </c>
      <c r="K739" s="2214"/>
      <c r="L739" s="2128" t="n">
        <f aca="false">F739*I739*J739</f>
        <v>5916348</v>
      </c>
      <c r="M739" s="2128"/>
      <c r="N739" s="2131"/>
      <c r="O739" s="2151"/>
    </row>
    <row r="740" customFormat="false" ht="15.75" hidden="false" customHeight="false" outlineLevel="0" collapsed="false">
      <c r="A740" s="2132"/>
      <c r="B740" s="2142"/>
      <c r="C740" s="2143"/>
      <c r="D740" s="2143"/>
      <c r="E740" s="2932"/>
      <c r="F740" s="2145"/>
      <c r="G740" s="2145"/>
      <c r="H740" s="2145"/>
      <c r="I740" s="2145"/>
      <c r="J740" s="2142" t="s">
        <v>475</v>
      </c>
      <c r="K740" s="2121"/>
      <c r="L740" s="2130" t="n">
        <f aca="false">SUM(L738:L739)</f>
        <v>5916348</v>
      </c>
      <c r="M740" s="2130" t="n">
        <f aca="false">SUM(M738:M739)</f>
        <v>0</v>
      </c>
      <c r="N740" s="2216" t="n">
        <f aca="false">(M740-L740)/L740*100</f>
        <v>-100</v>
      </c>
      <c r="O740" s="2151"/>
    </row>
    <row r="741" customFormat="false" ht="16.5" hidden="false" customHeight="false" outlineLevel="0" collapsed="false">
      <c r="A741" s="2080"/>
      <c r="B741" s="2217"/>
      <c r="C741" s="2218"/>
      <c r="D741" s="2218"/>
      <c r="E741" s="2933"/>
      <c r="F741" s="2220"/>
      <c r="G741" s="2220"/>
      <c r="H741" s="2220"/>
      <c r="I741" s="2220"/>
      <c r="J741" s="2217"/>
      <c r="K741" s="2221"/>
      <c r="L741" s="2222"/>
      <c r="M741" s="2222"/>
      <c r="N741" s="2194"/>
      <c r="O741" s="2223"/>
    </row>
    <row r="742" customFormat="false" ht="15.75" hidden="false" customHeight="false" outlineLevel="0" collapsed="false">
      <c r="A742" s="2080"/>
      <c r="B742" s="2081" t="s">
        <v>4303</v>
      </c>
      <c r="C742" s="2081"/>
      <c r="D742" s="2082" t="s">
        <v>212</v>
      </c>
      <c r="F742" s="2083" t="s">
        <v>1434</v>
      </c>
      <c r="G742" s="2083"/>
      <c r="H742" s="2083"/>
      <c r="I742" s="2082" t="s">
        <v>212</v>
      </c>
      <c r="J742" s="2077"/>
      <c r="K742" s="2084" t="s">
        <v>1260</v>
      </c>
      <c r="L742" s="2084"/>
      <c r="M742" s="2085" t="s">
        <v>212</v>
      </c>
      <c r="N742" s="2194"/>
      <c r="O742" s="2223"/>
    </row>
    <row r="743" customFormat="false" ht="15.75" hidden="false" customHeight="false" outlineLevel="0" collapsed="false">
      <c r="A743" s="2080"/>
      <c r="B743" s="2086" t="str">
        <f aca="false">B719</f>
        <v>NARINDA 33 KV SIDE</v>
      </c>
      <c r="C743" s="2086"/>
      <c r="D743" s="2089" t="n">
        <f aca="false">M722</f>
        <v>10491751.6874357</v>
      </c>
      <c r="F743" s="2088" t="s">
        <v>1124</v>
      </c>
      <c r="G743" s="2088"/>
      <c r="H743" s="2088"/>
      <c r="I743" s="2224" t="n">
        <f aca="false">L735</f>
        <v>0</v>
      </c>
      <c r="J743" s="2077"/>
      <c r="K743" s="2225" t="str">
        <f aca="false">F744</f>
        <v>33 KV NET IMPORT</v>
      </c>
      <c r="L743" s="2225"/>
      <c r="M743" s="2091" t="n">
        <f aca="false">I744</f>
        <v>10622467.6874357</v>
      </c>
      <c r="N743" s="2194"/>
      <c r="O743" s="2223"/>
    </row>
    <row r="744" customFormat="false" ht="15.75" hidden="false" customHeight="false" outlineLevel="0" collapsed="false">
      <c r="A744" s="2080"/>
      <c r="B744" s="2086" t="str">
        <f aca="false">$B$722</f>
        <v>MITFORD 33 KV SIDE</v>
      </c>
      <c r="C744" s="2086"/>
      <c r="D744" s="2226" t="n">
        <f aca="false">M725</f>
        <v>130715.999999992</v>
      </c>
      <c r="F744" s="2088" t="s">
        <v>1434</v>
      </c>
      <c r="G744" s="2088"/>
      <c r="H744" s="2088"/>
      <c r="I744" s="2224" t="n">
        <f aca="false">D747-I743</f>
        <v>10622467.6874357</v>
      </c>
      <c r="J744" s="2077"/>
      <c r="K744" s="2227" t="s">
        <v>1261</v>
      </c>
      <c r="L744" s="2227"/>
      <c r="M744" s="2224" t="n">
        <f aca="false">K731</f>
        <v>10574873.9999999</v>
      </c>
      <c r="N744" s="2194"/>
      <c r="O744" s="2223"/>
    </row>
    <row r="745" customFormat="false" ht="15.75" hidden="false" customHeight="false" outlineLevel="0" collapsed="false">
      <c r="A745" s="2080"/>
      <c r="B745" s="2086" t="s">
        <v>1128</v>
      </c>
      <c r="C745" s="2086"/>
      <c r="D745" s="2092"/>
      <c r="J745" s="2077"/>
      <c r="K745" s="2088" t="s">
        <v>1262</v>
      </c>
      <c r="L745" s="2088"/>
      <c r="M745" s="2224" t="n">
        <f aca="false">M743-M744</f>
        <v>47593.6874357555</v>
      </c>
      <c r="N745" s="2194"/>
      <c r="O745" s="2223"/>
    </row>
    <row r="746" customFormat="false" ht="16.5" hidden="false" customHeight="false" outlineLevel="0" collapsed="false">
      <c r="A746" s="2080"/>
      <c r="B746" s="2086" t="s">
        <v>1130</v>
      </c>
      <c r="C746" s="2086"/>
      <c r="D746" s="2095"/>
      <c r="J746" s="2077"/>
      <c r="K746" s="2228" t="s">
        <v>1131</v>
      </c>
      <c r="L746" s="2228"/>
      <c r="M746" s="2097" t="n">
        <f aca="false">M745/M743</f>
        <v>0.00448047373135806</v>
      </c>
      <c r="N746" s="2194"/>
      <c r="O746" s="2223"/>
    </row>
    <row r="747" customFormat="false" ht="16.5" hidden="false" customHeight="false" outlineLevel="0" collapsed="false">
      <c r="A747" s="2080"/>
      <c r="B747" s="2229" t="s">
        <v>1263</v>
      </c>
      <c r="C747" s="2229"/>
      <c r="D747" s="2230" t="n">
        <f aca="false">SUM(D743:D745)</f>
        <v>10622467.6874357</v>
      </c>
      <c r="F747" s="2077"/>
      <c r="G747" s="2077"/>
      <c r="H747" s="2077"/>
      <c r="I747" s="2077"/>
      <c r="J747" s="2077"/>
      <c r="K747" s="2080"/>
      <c r="L747" s="2077"/>
      <c r="M747" s="2077"/>
      <c r="N747" s="2194"/>
      <c r="O747" s="2223"/>
    </row>
    <row r="748" customFormat="false" ht="15.75" hidden="false" customHeight="false" outlineLevel="0" collapsed="false">
      <c r="A748" s="2080"/>
      <c r="B748" s="2217"/>
      <c r="C748" s="2218"/>
      <c r="D748" s="2218"/>
      <c r="E748" s="2933"/>
      <c r="F748" s="2220"/>
      <c r="G748" s="2220"/>
      <c r="H748" s="2220"/>
      <c r="I748" s="2220"/>
      <c r="J748" s="2217"/>
      <c r="K748" s="2221"/>
      <c r="L748" s="2222"/>
      <c r="M748" s="2222"/>
      <c r="N748" s="2194"/>
      <c r="O748" s="2223"/>
    </row>
    <row r="749" customFormat="false" ht="15" hidden="false" customHeight="false" outlineLevel="0" collapsed="false">
      <c r="A749" s="2077"/>
      <c r="B749" s="2051"/>
      <c r="C749" s="2077"/>
      <c r="D749" s="2516"/>
      <c r="E749" s="3151"/>
      <c r="F749" s="2077"/>
      <c r="G749" s="2077"/>
      <c r="H749" s="2077"/>
      <c r="I749" s="2077"/>
      <c r="J749" s="2077"/>
      <c r="K749" s="2080"/>
      <c r="L749" s="2077"/>
      <c r="M749" s="2077"/>
      <c r="N749" s="2077"/>
      <c r="O749" s="2077"/>
    </row>
    <row r="750" customFormat="false" ht="15" hidden="false" customHeight="false" outlineLevel="0" collapsed="false">
      <c r="A750" s="2077"/>
      <c r="B750" s="2051"/>
      <c r="C750" s="2077"/>
      <c r="D750" s="2516"/>
      <c r="E750" s="3151"/>
      <c r="F750" s="2077"/>
      <c r="G750" s="2077"/>
      <c r="H750" s="2077"/>
      <c r="I750" s="2077"/>
      <c r="J750" s="2077"/>
      <c r="K750" s="2080"/>
      <c r="L750" s="2077"/>
      <c r="M750" s="2077"/>
      <c r="N750" s="2077"/>
      <c r="O750" s="2077"/>
    </row>
    <row r="751" customFormat="false" ht="45" hidden="false" customHeight="false" outlineLevel="0" collapsed="false">
      <c r="A751" s="2270" t="s">
        <v>4304</v>
      </c>
      <c r="B751" s="2270"/>
      <c r="C751" s="2270"/>
      <c r="D751" s="2270"/>
      <c r="E751" s="2270"/>
      <c r="F751" s="2270"/>
      <c r="G751" s="2270"/>
      <c r="H751" s="2270"/>
      <c r="I751" s="2270"/>
      <c r="J751" s="2270"/>
      <c r="K751" s="2270"/>
      <c r="L751" s="2270"/>
      <c r="M751" s="2270"/>
      <c r="N751" s="2270"/>
      <c r="O751" s="1989" t="str">
        <f aca="false">$O$6</f>
        <v>Month June-2023</v>
      </c>
      <c r="R751" s="1990" t="s">
        <v>1069</v>
      </c>
      <c r="S751" s="1991" t="str">
        <f aca="false">O751</f>
        <v>Month June-2023</v>
      </c>
      <c r="T751" s="1990" t="s">
        <v>1070</v>
      </c>
      <c r="U751" s="1990" t="s">
        <v>1071</v>
      </c>
      <c r="V751" s="1990" t="s">
        <v>2997</v>
      </c>
      <c r="W751" s="1990" t="s">
        <v>1073</v>
      </c>
    </row>
    <row r="752" customFormat="false" ht="15.75" hidden="false" customHeight="true" outlineLevel="0" collapsed="false">
      <c r="A752" s="1992" t="s">
        <v>794</v>
      </c>
      <c r="B752" s="1993" t="s">
        <v>1074</v>
      </c>
      <c r="C752" s="1994" t="s">
        <v>1075</v>
      </c>
      <c r="D752" s="1994"/>
      <c r="E752" s="1994"/>
      <c r="F752" s="1996" t="s">
        <v>45</v>
      </c>
      <c r="G752" s="1996" t="s">
        <v>1076</v>
      </c>
      <c r="H752" s="1996"/>
      <c r="I752" s="1996"/>
      <c r="J752" s="1996" t="s">
        <v>29</v>
      </c>
      <c r="K752" s="1996" t="s">
        <v>1077</v>
      </c>
      <c r="L752" s="1996"/>
      <c r="M752" s="1994" t="s">
        <v>1134</v>
      </c>
      <c r="N752" s="1993"/>
      <c r="O752" s="1997" t="s">
        <v>479</v>
      </c>
    </row>
    <row r="753" customFormat="false" ht="15.75" hidden="false" customHeight="false" outlineLevel="0" collapsed="false">
      <c r="A753" s="1992"/>
      <c r="B753" s="1993"/>
      <c r="C753" s="1998" t="s">
        <v>1079</v>
      </c>
      <c r="D753" s="1998"/>
      <c r="E753" s="3135" t="s">
        <v>1080</v>
      </c>
      <c r="F753" s="1996"/>
      <c r="G753" s="2249" t="n">
        <f aca="false">'NORTH-1'!$H$8</f>
        <v>44929</v>
      </c>
      <c r="H753" s="2249" t="n">
        <f aca="false">'NORTH-1'!$H$8</f>
        <v>44929</v>
      </c>
      <c r="I753" s="2000" t="s">
        <v>47</v>
      </c>
      <c r="J753" s="1996"/>
      <c r="K753" s="2000" t="s">
        <v>1081</v>
      </c>
      <c r="L753" s="2000" t="s">
        <v>1082</v>
      </c>
      <c r="M753" s="1994" t="s">
        <v>1083</v>
      </c>
      <c r="N753" s="1998" t="s">
        <v>741</v>
      </c>
      <c r="O753" s="1997"/>
      <c r="S753" s="1441" t="n">
        <v>15283200.0000001</v>
      </c>
      <c r="T753" s="1441" t="n">
        <v>15283200.0000001</v>
      </c>
      <c r="U753" s="1441" t="n">
        <f aca="false">S753-T753</f>
        <v>0</v>
      </c>
      <c r="V753" s="2001" t="n">
        <f aca="false">U753/T753*100</f>
        <v>0</v>
      </c>
      <c r="W753" s="1441" t="str">
        <f aca="false">IF(V753&gt;40,"FAULT",IF(V753&lt;-40,"CHECK","OK"))</f>
        <v>OK</v>
      </c>
    </row>
    <row r="754" customFormat="false" ht="15.75" hidden="false" customHeight="false" outlineLevel="0" collapsed="false">
      <c r="A754" s="2002" t="n">
        <v>1</v>
      </c>
      <c r="B754" s="2003" t="n">
        <v>2</v>
      </c>
      <c r="C754" s="2004" t="n">
        <v>4</v>
      </c>
      <c r="D754" s="2004"/>
      <c r="E754" s="3136" t="n">
        <v>5</v>
      </c>
      <c r="F754" s="2002" t="n">
        <v>7</v>
      </c>
      <c r="G754" s="2002" t="n">
        <v>9</v>
      </c>
      <c r="H754" s="2002" t="n">
        <v>9</v>
      </c>
      <c r="I754" s="2002" t="s">
        <v>1084</v>
      </c>
      <c r="J754" s="2002" t="n">
        <v>11</v>
      </c>
      <c r="K754" s="2002" t="s">
        <v>1085</v>
      </c>
      <c r="L754" s="2002" t="s">
        <v>1086</v>
      </c>
      <c r="M754" s="2002" t="n">
        <v>14</v>
      </c>
      <c r="N754" s="2006" t="n">
        <v>15</v>
      </c>
      <c r="O754" s="2002" t="n">
        <v>16</v>
      </c>
    </row>
    <row r="755" customFormat="false" ht="15.75" hidden="false" customHeight="false" outlineLevel="0" collapsed="false">
      <c r="A755" s="2016"/>
      <c r="B755" s="2008" t="s">
        <v>4305</v>
      </c>
      <c r="C755" s="2009"/>
      <c r="D755" s="2009"/>
      <c r="E755" s="3139"/>
      <c r="F755" s="2009"/>
      <c r="G755" s="2009"/>
      <c r="H755" s="2009"/>
      <c r="I755" s="2009"/>
      <c r="J755" s="2009"/>
      <c r="K755" s="2010"/>
      <c r="L755" s="2009"/>
      <c r="M755" s="2013"/>
      <c r="N755" s="2014"/>
      <c r="O755" s="2027"/>
    </row>
    <row r="756" customFormat="false" ht="15.75" hidden="false" customHeight="false" outlineLevel="0" collapsed="false">
      <c r="A756" s="2016" t="n">
        <v>19</v>
      </c>
      <c r="B756" s="2017" t="s">
        <v>4306</v>
      </c>
      <c r="C756" s="2018" t="n">
        <v>11</v>
      </c>
      <c r="D756" s="2233" t="s">
        <v>76</v>
      </c>
      <c r="E756" s="1070" t="s">
        <v>4307</v>
      </c>
      <c r="F756" s="2071" t="n">
        <v>1</v>
      </c>
      <c r="G756" s="2212" t="n">
        <v>7218.92</v>
      </c>
      <c r="H756" s="2212" t="n">
        <v>7219.28</v>
      </c>
      <c r="I756" s="2212" t="n">
        <f aca="false">H756-G756</f>
        <v>0.359999999999673</v>
      </c>
      <c r="J756" s="2027" t="n">
        <v>160000</v>
      </c>
      <c r="K756" s="2024" t="n">
        <f aca="false">F756*I756*J756</f>
        <v>57599.9999999476</v>
      </c>
      <c r="L756" s="2128"/>
      <c r="M756" s="2128" t="n">
        <f aca="false">K756*$I$744/$K$758</f>
        <v>102687.657558362</v>
      </c>
      <c r="N756" s="2129"/>
      <c r="O756" s="2027" t="n">
        <f aca="false">SUM(L748:L755)</f>
        <v>0</v>
      </c>
    </row>
    <row r="757" customFormat="false" ht="15.75" hidden="false" customHeight="false" outlineLevel="0" collapsed="false">
      <c r="A757" s="2016" t="n">
        <v>20</v>
      </c>
      <c r="B757" s="2017" t="s">
        <v>4308</v>
      </c>
      <c r="C757" s="2018" t="n">
        <v>11</v>
      </c>
      <c r="D757" s="2233"/>
      <c r="E757" s="1070" t="s">
        <v>4309</v>
      </c>
      <c r="F757" s="2071" t="n">
        <v>1</v>
      </c>
      <c r="G757" s="2212" t="n">
        <v>6592.14</v>
      </c>
      <c r="H757" s="2212" t="n">
        <v>6629.02</v>
      </c>
      <c r="I757" s="2212" t="n">
        <f aca="false">H757-G757</f>
        <v>36.8800000000001</v>
      </c>
      <c r="J757" s="2027" t="n">
        <v>160000</v>
      </c>
      <c r="K757" s="2024" t="n">
        <f aca="false">F757*I757*J757</f>
        <v>5900800.00000002</v>
      </c>
      <c r="L757" s="2128"/>
      <c r="M757" s="2128" t="n">
        <f aca="false">K757*$I$744/$K$758</f>
        <v>10519780.0298773</v>
      </c>
      <c r="N757" s="2129"/>
      <c r="O757" s="2027"/>
      <c r="P757" s="0" t="s">
        <v>4310</v>
      </c>
    </row>
    <row r="758" customFormat="false" ht="15.75" hidden="false" customHeight="false" outlineLevel="0" collapsed="false">
      <c r="A758" s="2016"/>
      <c r="B758" s="2189"/>
      <c r="C758" s="2190"/>
      <c r="D758" s="2191"/>
      <c r="E758" s="3150"/>
      <c r="F758" s="2511"/>
      <c r="G758" s="2193"/>
      <c r="H758" s="2193" t="n">
        <v>0</v>
      </c>
      <c r="I758" s="2193"/>
      <c r="J758" s="2234" t="s">
        <v>475</v>
      </c>
      <c r="K758" s="2130" t="n">
        <f aca="false">SUM(K756:K757)</f>
        <v>5958399.99999997</v>
      </c>
      <c r="L758" s="2235"/>
      <c r="M758" s="2130" t="n">
        <f aca="false">SUM(M756:M757)</f>
        <v>10622467.6874357</v>
      </c>
      <c r="N758" s="2205"/>
      <c r="O758" s="2027"/>
    </row>
    <row r="759" customFormat="false" ht="15.75" hidden="false" customHeight="false" outlineLevel="0" collapsed="false">
      <c r="A759" s="2016"/>
      <c r="B759" s="2058" t="s">
        <v>4305</v>
      </c>
      <c r="C759" s="2059"/>
      <c r="D759" s="2059"/>
      <c r="E759" s="3140"/>
      <c r="F759" s="2059"/>
      <c r="G759" s="2059"/>
      <c r="H759" s="2059" t="n">
        <v>0</v>
      </c>
      <c r="I759" s="2059"/>
      <c r="J759" s="2208"/>
      <c r="K759" s="2209"/>
      <c r="L759" s="2210"/>
      <c r="M759" s="2210"/>
      <c r="N759" s="2064"/>
      <c r="O759" s="2027"/>
    </row>
    <row r="760" customFormat="false" ht="15.75" hidden="false" customHeight="true" outlineLevel="0" collapsed="false">
      <c r="A760" s="2016" t="n">
        <v>11</v>
      </c>
      <c r="B760" s="2236" t="s">
        <v>4311</v>
      </c>
      <c r="C760" s="2152" t="n">
        <v>11</v>
      </c>
      <c r="D760" s="2579" t="s">
        <v>768</v>
      </c>
      <c r="E760" s="1070" t="s">
        <v>4312</v>
      </c>
      <c r="F760" s="2476" t="n">
        <v>1</v>
      </c>
      <c r="G760" s="2120" t="n">
        <v>62100</v>
      </c>
      <c r="H760" s="2120" t="n">
        <v>62362.9</v>
      </c>
      <c r="I760" s="2053" t="n">
        <f aca="false">H760-G760</f>
        <v>262.900000000001</v>
      </c>
      <c r="J760" s="2027" t="n">
        <v>2222.22</v>
      </c>
      <c r="K760" s="2135" t="s">
        <v>348</v>
      </c>
      <c r="L760" s="2237" t="n">
        <f aca="false">1.73*10.5*O760*0.9*24*31</f>
        <v>547347.78</v>
      </c>
      <c r="M760" s="2128" t="n">
        <f aca="false">L760*$K$776/$L$776</f>
        <v>567413.824504663</v>
      </c>
      <c r="N760" s="2154" t="s">
        <v>768</v>
      </c>
      <c r="O760" s="2155" t="n">
        <v>45</v>
      </c>
      <c r="R760" s="0" t="str">
        <f aca="false">B760</f>
        <v>11kV Babubazar Feeder</v>
      </c>
      <c r="S760" s="2160" t="n">
        <f aca="false">M760</f>
        <v>567413.824504663</v>
      </c>
      <c r="T760" s="0" t="n">
        <v>555416.43512134</v>
      </c>
      <c r="U760" s="1441" t="n">
        <f aca="false">S760-T760</f>
        <v>11997.3893833228</v>
      </c>
      <c r="V760" s="2001" t="n">
        <f aca="false">U760/T760*100</f>
        <v>2.16007100702768</v>
      </c>
      <c r="W760" s="1441" t="str">
        <f aca="false">IF(V760&gt;40,"FAULT",IF(V760&lt;-40,"CHECK","OK"))</f>
        <v>OK</v>
      </c>
    </row>
    <row r="761" customFormat="false" ht="15.75" hidden="false" customHeight="true" outlineLevel="0" collapsed="false">
      <c r="A761" s="2016" t="n">
        <v>12</v>
      </c>
      <c r="B761" s="2236" t="s">
        <v>4313</v>
      </c>
      <c r="C761" s="2152" t="n">
        <v>11</v>
      </c>
      <c r="D761" s="2580" t="s">
        <v>768</v>
      </c>
      <c r="E761" s="1070" t="s">
        <v>4314</v>
      </c>
      <c r="F761" s="2476" t="n">
        <v>1</v>
      </c>
      <c r="G761" s="2120" t="n">
        <v>4531.4</v>
      </c>
      <c r="H761" s="2120" t="n">
        <v>4560.66</v>
      </c>
      <c r="I761" s="2053" t="n">
        <f aca="false">H761-G761</f>
        <v>29.2600000000002</v>
      </c>
      <c r="J761" s="2027" t="n">
        <v>40000</v>
      </c>
      <c r="K761" s="2135" t="s">
        <v>348</v>
      </c>
      <c r="L761" s="2237" t="n">
        <f aca="false">1.73*10.5*O761*0.9*24*31</f>
        <v>1459594.08</v>
      </c>
      <c r="M761" s="2128" t="n">
        <f aca="false">L761*$K$776/$L$776</f>
        <v>1513103.53201243</v>
      </c>
      <c r="N761" s="2159" t="s">
        <v>768</v>
      </c>
      <c r="O761" s="2155" t="n">
        <v>120</v>
      </c>
      <c r="R761" s="0" t="str">
        <f aca="false">B761</f>
        <v>11kV Islampur Feeder</v>
      </c>
      <c r="S761" s="2160" t="n">
        <f aca="false">M761</f>
        <v>1513103.53201243</v>
      </c>
      <c r="T761" s="0" t="n">
        <v>1481110.49365691</v>
      </c>
      <c r="U761" s="1441" t="n">
        <f aca="false">S761-T761</f>
        <v>31993.0383555274</v>
      </c>
      <c r="V761" s="2001" t="n">
        <f aca="false">U761/T761*100</f>
        <v>2.16007100702768</v>
      </c>
      <c r="W761" s="1441" t="str">
        <f aca="false">IF(V761&gt;40,"FAULT",IF(V761&lt;-40,"CHECK","OK"))</f>
        <v>OK</v>
      </c>
    </row>
    <row r="762" customFormat="false" ht="15.75" hidden="false" customHeight="true" outlineLevel="0" collapsed="false">
      <c r="A762" s="2016" t="n">
        <v>13</v>
      </c>
      <c r="B762" s="2017" t="s">
        <v>4315</v>
      </c>
      <c r="C762" s="2152" t="n">
        <v>11</v>
      </c>
      <c r="D762" s="2580" t="s">
        <v>1334</v>
      </c>
      <c r="E762" s="1070" t="s">
        <v>4316</v>
      </c>
      <c r="F762" s="2476" t="n">
        <v>1</v>
      </c>
      <c r="G762" s="2120" t="n">
        <v>903.15</v>
      </c>
      <c r="H762" s="2120" t="n">
        <v>903.15</v>
      </c>
      <c r="I762" s="2053" t="n">
        <f aca="false">H762-G762</f>
        <v>0</v>
      </c>
      <c r="J762" s="2027" t="n">
        <v>40000</v>
      </c>
      <c r="K762" s="2135"/>
      <c r="L762" s="2128" t="n">
        <f aca="false">F762*I762*J762</f>
        <v>0</v>
      </c>
      <c r="M762" s="2128" t="n">
        <f aca="false">L762*$K$776/$L$776</f>
        <v>0</v>
      </c>
      <c r="N762" s="2159" t="s">
        <v>1334</v>
      </c>
      <c r="O762" s="2155"/>
      <c r="R762" s="0" t="str">
        <f aca="false">B762</f>
        <v>11kV Champatully Feeder</v>
      </c>
      <c r="S762" s="2160" t="n">
        <f aca="false">M762</f>
        <v>0</v>
      </c>
      <c r="T762" s="0" t="n">
        <v>0</v>
      </c>
      <c r="U762" s="1441" t="n">
        <f aca="false">S762-T762</f>
        <v>0</v>
      </c>
      <c r="V762" s="2001" t="e">
        <f aca="false">U762/T762*100</f>
        <v>#DIV/0!</v>
      </c>
      <c r="W762" s="1441" t="e">
        <f aca="false">IF(V762&gt;40,"FAULT",IF(V762&lt;-40,"CHECK","OK"))</f>
        <v>#DIV/0!</v>
      </c>
    </row>
    <row r="763" customFormat="false" ht="15.75" hidden="false" customHeight="true" outlineLevel="0" collapsed="false">
      <c r="A763" s="2016" t="n">
        <v>14</v>
      </c>
      <c r="B763" s="2236" t="s">
        <v>4317</v>
      </c>
      <c r="C763" s="2152" t="n">
        <v>11</v>
      </c>
      <c r="D763" s="2580" t="s">
        <v>768</v>
      </c>
      <c r="E763" s="1070" t="s">
        <v>4318</v>
      </c>
      <c r="F763" s="2476" t="n">
        <v>1</v>
      </c>
      <c r="G763" s="2120" t="n">
        <v>5121.51</v>
      </c>
      <c r="H763" s="2120" t="n">
        <v>5132.38</v>
      </c>
      <c r="I763" s="2053" t="n">
        <f aca="false">H763-G763</f>
        <v>10.8699999999999</v>
      </c>
      <c r="J763" s="2027" t="n">
        <v>40000</v>
      </c>
      <c r="K763" s="2135" t="s">
        <v>348</v>
      </c>
      <c r="L763" s="2237" t="n">
        <f aca="false">1.73*10.5*O763*0.9*24*31</f>
        <v>486531.36</v>
      </c>
      <c r="M763" s="2128" t="n">
        <f aca="false">L763*$K$776/$L$776</f>
        <v>504367.844004145</v>
      </c>
      <c r="N763" s="2154" t="s">
        <v>768</v>
      </c>
      <c r="O763" s="2155" t="n">
        <v>40</v>
      </c>
      <c r="R763" s="0" t="str">
        <f aca="false">B763</f>
        <v>11kV Majar O/H Feeder</v>
      </c>
      <c r="S763" s="2160" t="n">
        <f aca="false">M763</f>
        <v>504367.844004145</v>
      </c>
      <c r="T763" s="0" t="n">
        <v>493703.497885636</v>
      </c>
      <c r="U763" s="1441" t="n">
        <f aca="false">S763-T763</f>
        <v>10664.3461185092</v>
      </c>
      <c r="V763" s="2001" t="n">
        <f aca="false">U763/T763*100</f>
        <v>2.16007100702769</v>
      </c>
      <c r="W763" s="1441" t="str">
        <f aca="false">IF(V763&gt;40,"FAULT",IF(V763&lt;-40,"CHECK","OK"))</f>
        <v>OK</v>
      </c>
    </row>
    <row r="764" customFormat="false" ht="15.75" hidden="false" customHeight="true" outlineLevel="0" collapsed="false">
      <c r="A764" s="2016" t="n">
        <v>15</v>
      </c>
      <c r="B764" s="2017" t="s">
        <v>4319</v>
      </c>
      <c r="C764" s="2152" t="n">
        <v>11</v>
      </c>
      <c r="D764" s="2580" t="s">
        <v>768</v>
      </c>
      <c r="E764" s="1070" t="s">
        <v>4320</v>
      </c>
      <c r="F764" s="2476" t="n">
        <v>1</v>
      </c>
      <c r="G764" s="2120" t="n">
        <v>0</v>
      </c>
      <c r="H764" s="2120" t="n">
        <v>0</v>
      </c>
      <c r="I764" s="2053" t="n">
        <f aca="false">H764-G764</f>
        <v>0</v>
      </c>
      <c r="J764" s="2027" t="n">
        <v>40000</v>
      </c>
      <c r="K764" s="2135"/>
      <c r="L764" s="2128" t="n">
        <f aca="false">F764*I764*J764</f>
        <v>0</v>
      </c>
      <c r="M764" s="2128" t="n">
        <f aca="false">L764*$K$776/$L$776</f>
        <v>0</v>
      </c>
      <c r="N764" s="2154"/>
      <c r="O764" s="2155"/>
      <c r="R764" s="0" t="str">
        <f aca="false">B764</f>
        <v>11kV Spare</v>
      </c>
      <c r="S764" s="2160" t="n">
        <f aca="false">M764</f>
        <v>0</v>
      </c>
      <c r="T764" s="0" t="n">
        <v>0</v>
      </c>
      <c r="U764" s="1441" t="n">
        <f aca="false">S764-T764</f>
        <v>0</v>
      </c>
      <c r="V764" s="2001" t="e">
        <f aca="false">U764/T764*100</f>
        <v>#DIV/0!</v>
      </c>
      <c r="W764" s="1441" t="e">
        <f aca="false">IF(V764&gt;40,"FAULT",IF(V764&lt;-40,"CHECK","OK"))</f>
        <v>#DIV/0!</v>
      </c>
    </row>
    <row r="765" customFormat="false" ht="15.75" hidden="false" customHeight="true" outlineLevel="0" collapsed="false">
      <c r="A765" s="2016" t="n">
        <v>16</v>
      </c>
      <c r="B765" s="2236" t="s">
        <v>4321</v>
      </c>
      <c r="C765" s="2152" t="n">
        <v>11</v>
      </c>
      <c r="D765" s="2580" t="s">
        <v>768</v>
      </c>
      <c r="E765" s="1070" t="s">
        <v>4322</v>
      </c>
      <c r="F765" s="2476" t="n">
        <v>1</v>
      </c>
      <c r="G765" s="2120" t="n">
        <v>5393.48</v>
      </c>
      <c r="H765" s="2120" t="n">
        <v>5420.2</v>
      </c>
      <c r="I765" s="2053" t="n">
        <f aca="false">H765-G765</f>
        <v>26.7200000000003</v>
      </c>
      <c r="J765" s="2027" t="n">
        <v>40000</v>
      </c>
      <c r="K765" s="2135" t="s">
        <v>348</v>
      </c>
      <c r="L765" s="2237" t="n">
        <f aca="false">1.73*10.5*O765*0.9*24*31</f>
        <v>1398777.66</v>
      </c>
      <c r="M765" s="2128" t="n">
        <f aca="false">L765*$K$776/$L$776</f>
        <v>1450057.55151192</v>
      </c>
      <c r="N765" s="2154" t="s">
        <v>768</v>
      </c>
      <c r="O765" s="2155" t="n">
        <v>115</v>
      </c>
      <c r="R765" s="0" t="str">
        <f aca="false">B765</f>
        <v>11kV Sadarghat Feeder</v>
      </c>
      <c r="S765" s="2160" t="n">
        <f aca="false">M765</f>
        <v>1450057.55151192</v>
      </c>
      <c r="T765" s="0" t="n">
        <v>1419397.5564212</v>
      </c>
      <c r="U765" s="1441" t="n">
        <f aca="false">S765-T765</f>
        <v>30659.9950907137</v>
      </c>
      <c r="V765" s="2001" t="n">
        <f aca="false">U765/T765*100</f>
        <v>2.16007100702768</v>
      </c>
      <c r="W765" s="1441" t="str">
        <f aca="false">IF(V765&gt;40,"FAULT",IF(V765&lt;-40,"CHECK","OK"))</f>
        <v>OK</v>
      </c>
    </row>
    <row r="766" customFormat="false" ht="15.75" hidden="false" customHeight="true" outlineLevel="0" collapsed="false">
      <c r="A766" s="2016" t="n">
        <v>17</v>
      </c>
      <c r="B766" s="2236" t="s">
        <v>4323</v>
      </c>
      <c r="C766" s="2152" t="n">
        <v>11</v>
      </c>
      <c r="D766" s="2580" t="s">
        <v>1334</v>
      </c>
      <c r="E766" s="1070" t="s">
        <v>4324</v>
      </c>
      <c r="F766" s="2476" t="n">
        <v>1</v>
      </c>
      <c r="G766" s="2120" t="n">
        <v>1013.7</v>
      </c>
      <c r="H766" s="2120" t="n">
        <v>1013.7</v>
      </c>
      <c r="I766" s="2053" t="n">
        <f aca="false">H766-G766</f>
        <v>0</v>
      </c>
      <c r="J766" s="2027" t="n">
        <v>40000</v>
      </c>
      <c r="K766" s="2135"/>
      <c r="L766" s="2237" t="n">
        <v>0</v>
      </c>
      <c r="M766" s="2128" t="n">
        <f aca="false">L766*$K$776/$L$776</f>
        <v>0</v>
      </c>
      <c r="N766" s="2154" t="s">
        <v>1334</v>
      </c>
      <c r="O766" s="2155" t="s">
        <v>2645</v>
      </c>
      <c r="R766" s="0" t="str">
        <f aca="false">B766</f>
        <v>11kV Mitford Hospital Feeder</v>
      </c>
      <c r="S766" s="2160" t="n">
        <f aca="false">M766</f>
        <v>0</v>
      </c>
      <c r="T766" s="0" t="n">
        <v>0</v>
      </c>
      <c r="U766" s="1441" t="n">
        <f aca="false">S766-T766</f>
        <v>0</v>
      </c>
      <c r="V766" s="2001" t="e">
        <f aca="false">U766/T766*100</f>
        <v>#DIV/0!</v>
      </c>
      <c r="W766" s="1441" t="e">
        <f aca="false">IF(V766&gt;40,"FAULT",IF(V766&lt;-40,"CHECK","OK"))</f>
        <v>#DIV/0!</v>
      </c>
    </row>
    <row r="767" customFormat="false" ht="15.75" hidden="false" customHeight="true" outlineLevel="0" collapsed="false">
      <c r="A767" s="2016" t="n">
        <v>18</v>
      </c>
      <c r="B767" s="2236" t="s">
        <v>4325</v>
      </c>
      <c r="C767" s="2152" t="n">
        <v>11</v>
      </c>
      <c r="D767" s="2580" t="s">
        <v>768</v>
      </c>
      <c r="E767" s="1070" t="s">
        <v>4326</v>
      </c>
      <c r="F767" s="2476" t="n">
        <v>1</v>
      </c>
      <c r="G767" s="2120" t="n">
        <v>4023.81</v>
      </c>
      <c r="H767" s="2120" t="n">
        <v>4052.11</v>
      </c>
      <c r="I767" s="2053" t="n">
        <f aca="false">H767-G767</f>
        <v>28.3000000000002</v>
      </c>
      <c r="J767" s="2027" t="n">
        <v>40000</v>
      </c>
      <c r="K767" s="2135" t="s">
        <v>348</v>
      </c>
      <c r="L767" s="2237" t="n">
        <f aca="false">1.73*10.5*O767*0.9*24*31</f>
        <v>729797.04</v>
      </c>
      <c r="M767" s="2128" t="n">
        <f aca="false">L767*$K$776/$L$776</f>
        <v>756551.766006217</v>
      </c>
      <c r="N767" s="2154" t="s">
        <v>768</v>
      </c>
      <c r="O767" s="2155" t="n">
        <v>60</v>
      </c>
      <c r="R767" s="0" t="str">
        <f aca="false">B767</f>
        <v>11kV Zindabahar  Feeder</v>
      </c>
      <c r="S767" s="2160" t="n">
        <f aca="false">M767</f>
        <v>756551.766006217</v>
      </c>
      <c r="T767" s="0" t="n">
        <v>740555.246828454</v>
      </c>
      <c r="U767" s="1441" t="n">
        <f aca="false">S767-T767</f>
        <v>15996.5191777637</v>
      </c>
      <c r="V767" s="2001" t="n">
        <f aca="false">U767/T767*100</f>
        <v>2.16007100702768</v>
      </c>
      <c r="W767" s="1441" t="str">
        <f aca="false">IF(V767&gt;40,"FAULT",IF(V767&lt;-40,"CHECK","OK"))</f>
        <v>OK</v>
      </c>
    </row>
    <row r="768" customFormat="false" ht="17.25" hidden="false" customHeight="true" outlineLevel="0" collapsed="false">
      <c r="A768" s="2016" t="n">
        <v>21</v>
      </c>
      <c r="B768" s="2236" t="s">
        <v>4327</v>
      </c>
      <c r="C768" s="2152" t="n">
        <v>11</v>
      </c>
      <c r="D768" s="2580" t="s">
        <v>768</v>
      </c>
      <c r="E768" s="1070" t="s">
        <v>4328</v>
      </c>
      <c r="F768" s="2476" t="n">
        <v>1</v>
      </c>
      <c r="G768" s="2120" t="n">
        <v>5739.2</v>
      </c>
      <c r="H768" s="2120" t="n">
        <v>5739.2</v>
      </c>
      <c r="I768" s="2053" t="n">
        <f aca="false">H768-G768</f>
        <v>0</v>
      </c>
      <c r="J768" s="2027" t="n">
        <v>40000</v>
      </c>
      <c r="K768" s="2135" t="s">
        <v>348</v>
      </c>
      <c r="L768" s="2237" t="n">
        <f aca="false">1.73*10.5*O768*0.9*24*31</f>
        <v>912246.3</v>
      </c>
      <c r="M768" s="2128" t="n">
        <f aca="false">L768*$K$776/$L$776</f>
        <v>945689.707507772</v>
      </c>
      <c r="N768" s="2154" t="s">
        <v>768</v>
      </c>
      <c r="O768" s="2155" t="n">
        <v>75</v>
      </c>
      <c r="R768" s="0" t="str">
        <f aca="false">B768</f>
        <v>11kV Police fari Feeder</v>
      </c>
      <c r="S768" s="2160" t="n">
        <f aca="false">M768</f>
        <v>945689.707507772</v>
      </c>
      <c r="T768" s="0" t="n">
        <v>925694.058535567</v>
      </c>
      <c r="U768" s="1441" t="n">
        <f aca="false">S768-T768</f>
        <v>19995.6489722045</v>
      </c>
      <c r="V768" s="2001" t="n">
        <f aca="false">U768/T768*100</f>
        <v>2.16007100702767</v>
      </c>
      <c r="W768" s="1441" t="str">
        <f aca="false">IF(V768&gt;40,"FAULT",IF(V768&lt;-40,"CHECK","OK"))</f>
        <v>OK</v>
      </c>
    </row>
    <row r="769" customFormat="false" ht="17.25" hidden="false" customHeight="true" outlineLevel="0" collapsed="false">
      <c r="A769" s="2016" t="n">
        <v>22</v>
      </c>
      <c r="B769" s="2017" t="s">
        <v>4329</v>
      </c>
      <c r="C769" s="2152" t="n">
        <v>11</v>
      </c>
      <c r="D769" s="2580" t="s">
        <v>768</v>
      </c>
      <c r="E769" s="1070" t="s">
        <v>4330</v>
      </c>
      <c r="F769" s="2476" t="n">
        <v>1</v>
      </c>
      <c r="G769" s="2120" t="n">
        <v>5853.24</v>
      </c>
      <c r="H769" s="2120" t="n">
        <v>5878.45</v>
      </c>
      <c r="I769" s="2053" t="n">
        <f aca="false">H769-G769</f>
        <v>25.21</v>
      </c>
      <c r="J769" s="2027" t="n">
        <v>40000</v>
      </c>
      <c r="K769" s="2135"/>
      <c r="L769" s="2128" t="n">
        <f aca="false">F769*I769*J769</f>
        <v>1008400</v>
      </c>
      <c r="M769" s="2128" t="n">
        <f aca="false">L769*$K$776/$L$776</f>
        <v>1045368.45044024</v>
      </c>
      <c r="N769" s="2154" t="s">
        <v>768</v>
      </c>
      <c r="O769" s="2155"/>
      <c r="R769" s="0" t="str">
        <f aca="false">B769</f>
        <v>11kV Patuatully Feeder</v>
      </c>
      <c r="S769" s="2160" t="n">
        <f aca="false">M769</f>
        <v>1045368.45044024</v>
      </c>
      <c r="T769" s="0" t="n">
        <v>1019206.230152</v>
      </c>
      <c r="U769" s="1441" t="n">
        <f aca="false">S769-T769</f>
        <v>26162.2202882344</v>
      </c>
      <c r="V769" s="2001" t="n">
        <f aca="false">U769/T769*100</f>
        <v>2.56692115042631</v>
      </c>
      <c r="W769" s="1441" t="str">
        <f aca="false">IF(V769&gt;40,"FAULT",IF(V769&lt;-40,"CHECK","OK"))</f>
        <v>OK</v>
      </c>
    </row>
    <row r="770" customFormat="false" ht="17.25" hidden="false" customHeight="true" outlineLevel="0" collapsed="false">
      <c r="A770" s="2016" t="n">
        <v>23</v>
      </c>
      <c r="B770" s="2017" t="s">
        <v>4331</v>
      </c>
      <c r="C770" s="2152" t="n">
        <v>11</v>
      </c>
      <c r="D770" s="2580" t="s">
        <v>768</v>
      </c>
      <c r="E770" s="1070" t="s">
        <v>4332</v>
      </c>
      <c r="F770" s="2476" t="n">
        <v>1</v>
      </c>
      <c r="G770" s="2120" t="n">
        <v>8098.57</v>
      </c>
      <c r="H770" s="2120" t="n">
        <v>8147.67</v>
      </c>
      <c r="I770" s="2053" t="n">
        <f aca="false">H770-G770</f>
        <v>49.1000000000004</v>
      </c>
      <c r="J770" s="2027" t="n">
        <v>40000</v>
      </c>
      <c r="K770" s="2135"/>
      <c r="L770" s="2128" t="n">
        <f aca="false">F770*I770*J770</f>
        <v>1964000.00000001</v>
      </c>
      <c r="M770" s="2128" t="n">
        <f aca="false">L770*$K$776/$L$776</f>
        <v>2036001.22636318</v>
      </c>
      <c r="N770" s="2154" t="s">
        <v>768</v>
      </c>
      <c r="O770" s="2155"/>
      <c r="R770" s="0" t="str">
        <f aca="false">B770</f>
        <v>11kV Laxmibazar Feeder</v>
      </c>
      <c r="S770" s="2160" t="n">
        <f aca="false">M770</f>
        <v>2036001.22636318</v>
      </c>
      <c r="T770" s="0" t="n">
        <v>1947085.7371721</v>
      </c>
      <c r="U770" s="1441" t="n">
        <f aca="false">S770-T770</f>
        <v>88915.4891910828</v>
      </c>
      <c r="V770" s="2001" t="n">
        <f aca="false">U770/T770*100</f>
        <v>4.56659342182956</v>
      </c>
      <c r="W770" s="1441" t="str">
        <f aca="false">IF(V770&gt;40,"FAULT",IF(V770&lt;-40,"CHECK","OK"))</f>
        <v>OK</v>
      </c>
    </row>
    <row r="771" customFormat="false" ht="17.25" hidden="false" customHeight="true" outlineLevel="0" collapsed="false">
      <c r="A771" s="2016" t="n">
        <v>24</v>
      </c>
      <c r="B771" s="2017" t="s">
        <v>4333</v>
      </c>
      <c r="C771" s="2152" t="n">
        <v>11</v>
      </c>
      <c r="D771" s="2580" t="s">
        <v>768</v>
      </c>
      <c r="E771" s="1070" t="s">
        <v>4334</v>
      </c>
      <c r="F771" s="2476" t="n">
        <v>1</v>
      </c>
      <c r="G771" s="2120" t="n">
        <v>3736.6</v>
      </c>
      <c r="H771" s="2120" t="n">
        <v>3746.74</v>
      </c>
      <c r="I771" s="2053" t="n">
        <f aca="false">H771-G771</f>
        <v>10.1399999999999</v>
      </c>
      <c r="J771" s="2027" t="n">
        <v>40000</v>
      </c>
      <c r="K771" s="2135"/>
      <c r="L771" s="2128" t="n">
        <f aca="false">F771*I771*J771</f>
        <v>405599.999999995</v>
      </c>
      <c r="M771" s="2128" t="n">
        <f aca="false">L771*$K$776/$L$776</f>
        <v>420469.499701065</v>
      </c>
      <c r="N771" s="2154" t="s">
        <v>768</v>
      </c>
      <c r="O771" s="2155"/>
      <c r="R771" s="0" t="str">
        <f aca="false">B771</f>
        <v>11kV Jhonson Road Feeder</v>
      </c>
      <c r="S771" s="2160" t="n">
        <f aca="false">M771</f>
        <v>420469.499701065</v>
      </c>
      <c r="T771" s="0" t="n">
        <v>427409.064257286</v>
      </c>
      <c r="U771" s="1441" t="n">
        <f aca="false">S771-T771</f>
        <v>-6939.5645562213</v>
      </c>
      <c r="V771" s="2001" t="n">
        <f aca="false">U771/T771*100</f>
        <v>-1.62363532656479</v>
      </c>
      <c r="W771" s="1441" t="str">
        <f aca="false">IF(V771&gt;40,"FAULT",IF(V771&lt;-40,"CHECK","OK"))</f>
        <v>OK</v>
      </c>
    </row>
    <row r="772" customFormat="false" ht="17.25" hidden="false" customHeight="true" outlineLevel="0" collapsed="false">
      <c r="A772" s="2016" t="n">
        <v>25</v>
      </c>
      <c r="B772" s="2236" t="s">
        <v>4335</v>
      </c>
      <c r="C772" s="2152" t="n">
        <v>11</v>
      </c>
      <c r="D772" s="2580" t="s">
        <v>768</v>
      </c>
      <c r="E772" s="1070" t="s">
        <v>4336</v>
      </c>
      <c r="F772" s="2476" t="n">
        <v>1</v>
      </c>
      <c r="G772" s="2120" t="n">
        <v>7172.56</v>
      </c>
      <c r="H772" s="2120" t="n">
        <v>7200.1</v>
      </c>
      <c r="I772" s="2053" t="n">
        <f aca="false">H772-G772</f>
        <v>27.54</v>
      </c>
      <c r="J772" s="2027" t="n">
        <v>40000</v>
      </c>
      <c r="K772" s="2135" t="s">
        <v>348</v>
      </c>
      <c r="L772" s="2237" t="n">
        <f aca="false">1.73*10.5*O772*0.9*24*31</f>
        <v>1058205.708</v>
      </c>
      <c r="M772" s="2128" t="n">
        <f aca="false">L772*$K$776/$L$776</f>
        <v>1097000.06070902</v>
      </c>
      <c r="N772" s="2154" t="s">
        <v>768</v>
      </c>
      <c r="O772" s="2155" t="n">
        <v>87</v>
      </c>
      <c r="R772" s="0" t="str">
        <f aca="false">B772</f>
        <v>11kV Dholaikhal Feeder</v>
      </c>
      <c r="S772" s="2160" t="n">
        <f aca="false">M772</f>
        <v>1097000.06070902</v>
      </c>
      <c r="T772" s="0" t="n">
        <v>1073805.10790126</v>
      </c>
      <c r="U772" s="1441" t="n">
        <f aca="false">S772-T772</f>
        <v>23194.9528077573</v>
      </c>
      <c r="V772" s="2001" t="n">
        <f aca="false">U772/T772*100</f>
        <v>2.16007100702767</v>
      </c>
      <c r="W772" s="1441" t="str">
        <f aca="false">IF(V772&gt;40,"FAULT",IF(V772&lt;-40,"CHECK","OK"))</f>
        <v>OK</v>
      </c>
    </row>
    <row r="773" customFormat="false" ht="17.25" hidden="false" customHeight="true" outlineLevel="0" collapsed="false">
      <c r="A773" s="2016" t="n">
        <v>26</v>
      </c>
      <c r="B773" s="2017" t="s">
        <v>4337</v>
      </c>
      <c r="C773" s="2152" t="n">
        <v>11</v>
      </c>
      <c r="D773" s="2580" t="s">
        <v>768</v>
      </c>
      <c r="E773" s="1070" t="s">
        <v>4338</v>
      </c>
      <c r="F773" s="2476" t="n">
        <v>1</v>
      </c>
      <c r="G773" s="2120" t="n">
        <v>3572.31</v>
      </c>
      <c r="H773" s="2120" t="n">
        <v>3579.1</v>
      </c>
      <c r="I773" s="2053" t="n">
        <f aca="false">H773-G773</f>
        <v>6.78999999999996</v>
      </c>
      <c r="J773" s="2027" t="n">
        <v>40000</v>
      </c>
      <c r="K773" s="2135"/>
      <c r="L773" s="2128" t="n">
        <f aca="false">F773*I773*J773</f>
        <v>271599.999999999</v>
      </c>
      <c r="M773" s="2128" t="n">
        <f aca="false">L773*$K$776/$L$776</f>
        <v>281556.992403378</v>
      </c>
      <c r="N773" s="2154" t="s">
        <v>768</v>
      </c>
      <c r="O773" s="2155"/>
      <c r="R773" s="0" t="str">
        <f aca="false">B773</f>
        <v>11kV Bikrompur Garden City Feeder</v>
      </c>
      <c r="S773" s="2160" t="n">
        <f aca="false">M773</f>
        <v>281556.992403378</v>
      </c>
      <c r="T773" s="0" t="n">
        <v>281286.307246248</v>
      </c>
      <c r="U773" s="1441" t="n">
        <f aca="false">S773-T773</f>
        <v>270.685157129483</v>
      </c>
      <c r="V773" s="2001" t="n">
        <f aca="false">U773/T773*100</f>
        <v>0.096231188705718</v>
      </c>
      <c r="W773" s="1441" t="str">
        <f aca="false">IF(V773&gt;40,"FAULT",IF(V773&lt;-40,"CHECK","OK"))</f>
        <v>OK</v>
      </c>
    </row>
    <row r="774" customFormat="false" ht="15.75" hidden="false" customHeight="false" outlineLevel="0" collapsed="false">
      <c r="A774" s="2016" t="n">
        <v>27</v>
      </c>
      <c r="B774" s="2017" t="s">
        <v>4143</v>
      </c>
      <c r="C774" s="2152" t="n">
        <v>0.415</v>
      </c>
      <c r="D774" s="2580"/>
      <c r="E774" s="1070" t="s">
        <v>4339</v>
      </c>
      <c r="F774" s="2476" t="n">
        <v>1</v>
      </c>
      <c r="G774" s="2120" t="n">
        <v>0</v>
      </c>
      <c r="H774" s="2120" t="n">
        <v>0</v>
      </c>
      <c r="I774" s="2053" t="n">
        <f aca="false">H774-G774</f>
        <v>0</v>
      </c>
      <c r="J774" s="2027" t="n">
        <v>2</v>
      </c>
      <c r="K774" s="2135"/>
      <c r="L774" s="2128" t="n">
        <f aca="false">F774*I774*J774</f>
        <v>0</v>
      </c>
      <c r="M774" s="2128" t="n">
        <f aca="false">L774*$K$776/$L$776</f>
        <v>0</v>
      </c>
      <c r="N774" s="2154" t="s">
        <v>768</v>
      </c>
      <c r="O774" s="2155"/>
      <c r="R774" s="0" t="str">
        <f aca="false">B774</f>
        <v>11/0.4 kV AT-1</v>
      </c>
      <c r="S774" s="2160" t="n">
        <f aca="false">M774</f>
        <v>0</v>
      </c>
      <c r="T774" s="0" t="n">
        <v>0</v>
      </c>
      <c r="U774" s="1441" t="n">
        <f aca="false">S774-T774</f>
        <v>0</v>
      </c>
      <c r="V774" s="2001" t="e">
        <f aca="false">U774/T774*100</f>
        <v>#DIV/0!</v>
      </c>
      <c r="W774" s="1441" t="e">
        <f aca="false">IF(V774&gt;40,"FAULT",IF(V774&lt;-40,"CHECK","OK"))</f>
        <v>#DIV/0!</v>
      </c>
    </row>
    <row r="775" customFormat="false" ht="15.75" hidden="false" customHeight="false" outlineLevel="0" collapsed="false">
      <c r="A775" s="2016" t="n">
        <v>28</v>
      </c>
      <c r="B775" s="2017" t="s">
        <v>4145</v>
      </c>
      <c r="C775" s="2152" t="n">
        <v>0.415</v>
      </c>
      <c r="D775" s="2581"/>
      <c r="E775" s="1070" t="s">
        <v>4340</v>
      </c>
      <c r="F775" s="2476" t="n">
        <v>1</v>
      </c>
      <c r="G775" s="2120" t="n">
        <v>163007.6</v>
      </c>
      <c r="H775" s="2120" t="n">
        <v>165364.8</v>
      </c>
      <c r="I775" s="2053" t="n">
        <f aca="false">H775-G775</f>
        <v>2357.19999999998</v>
      </c>
      <c r="J775" s="2027" t="n">
        <v>2</v>
      </c>
      <c r="K775" s="2135"/>
      <c r="L775" s="2128" t="n">
        <f aca="false">F775*I775*J775</f>
        <v>4714.39999999997</v>
      </c>
      <c r="M775" s="2128" t="n">
        <f aca="false">L775*$K$776/$L$776</f>
        <v>4887.23227167335</v>
      </c>
      <c r="N775" s="2154" t="s">
        <v>768</v>
      </c>
      <c r="O775" s="2155"/>
      <c r="R775" s="0" t="str">
        <f aca="false">B775</f>
        <v>11/0.4 kV AT-2</v>
      </c>
      <c r="S775" s="2160" t="n">
        <f aca="false">M775</f>
        <v>4887.23227167335</v>
      </c>
      <c r="T775" s="0" t="n">
        <v>4915.40718723253</v>
      </c>
      <c r="U775" s="1441" t="n">
        <f aca="false">S775-T775</f>
        <v>-28.174915559187</v>
      </c>
      <c r="V775" s="2001" t="n">
        <f aca="false">U775/T775*100</f>
        <v>-0.573195962938117</v>
      </c>
      <c r="W775" s="1441" t="str">
        <f aca="false">IF(V775&gt;40,"FAULT",IF(V775&lt;-40,"CHECK","OK"))</f>
        <v>OK</v>
      </c>
    </row>
    <row r="776" customFormat="false" ht="20.25" hidden="false" customHeight="false" outlineLevel="0" collapsed="false">
      <c r="A776" s="2132"/>
      <c r="B776" s="2142"/>
      <c r="C776" s="2143"/>
      <c r="D776" s="2143"/>
      <c r="E776" s="2932"/>
      <c r="F776" s="2145"/>
      <c r="G776" s="2145"/>
      <c r="H776" s="2145"/>
      <c r="I776" s="2145"/>
      <c r="J776" s="2239" t="s">
        <v>1187</v>
      </c>
      <c r="K776" s="2130" t="n">
        <f aca="false">M758</f>
        <v>10622467.6874357</v>
      </c>
      <c r="L776" s="2130" t="n">
        <f aca="false">SUM(L760:L775)</f>
        <v>10246814.328</v>
      </c>
      <c r="M776" s="2130" t="n">
        <f aca="false">SUM(M760:M775)</f>
        <v>10622467.6874357</v>
      </c>
      <c r="N776" s="2166" t="n">
        <f aca="false">(M776-L776)/L776*100</f>
        <v>3.66605022215727</v>
      </c>
      <c r="O776" s="2240"/>
    </row>
    <row r="778" customFormat="false" ht="15.75" hidden="false" customHeight="false" outlineLevel="0" collapsed="false">
      <c r="A778" s="2077"/>
      <c r="B778" s="2078"/>
      <c r="C778" s="2051"/>
      <c r="D778" s="2418"/>
      <c r="F778" s="2169" t="s">
        <v>1234</v>
      </c>
      <c r="G778" s="2169"/>
      <c r="H778" s="2169"/>
      <c r="I778" s="2170" t="s">
        <v>212</v>
      </c>
      <c r="J778" s="2077"/>
      <c r="L778" s="2077"/>
      <c r="M778" s="2077"/>
      <c r="N778" s="2051"/>
      <c r="O778" s="2077"/>
    </row>
    <row r="779" customFormat="false" ht="15.75" hidden="false" customHeight="false" outlineLevel="0" collapsed="false">
      <c r="A779" s="2077"/>
      <c r="B779" s="2078"/>
      <c r="C779" s="2051"/>
      <c r="D779" s="2418"/>
      <c r="F779" s="2129" t="s">
        <v>1334</v>
      </c>
      <c r="G779" s="2017" t="s">
        <v>1367</v>
      </c>
      <c r="H779" s="2017"/>
      <c r="I779" s="2310" t="n">
        <f aca="false">M762+M766</f>
        <v>0</v>
      </c>
      <c r="J779" s="2077"/>
      <c r="L779" s="2077"/>
      <c r="M779" s="2077"/>
      <c r="N779" s="2051"/>
      <c r="O779" s="2077"/>
    </row>
    <row r="780" customFormat="false" ht="15.75" hidden="false" customHeight="false" outlineLevel="0" collapsed="false">
      <c r="A780" s="2077"/>
      <c r="B780" s="2078"/>
      <c r="C780" s="2051"/>
      <c r="D780" s="2418"/>
      <c r="F780" s="2129" t="s">
        <v>768</v>
      </c>
      <c r="G780" s="2017" t="s">
        <v>1367</v>
      </c>
      <c r="H780" s="2017"/>
      <c r="I780" s="2310" t="n">
        <f aca="false">SUM(M760:M761,M763,M765,M767:M775)</f>
        <v>10622467.6874357</v>
      </c>
      <c r="J780" s="2077"/>
      <c r="L780" s="2077"/>
      <c r="M780" s="2077"/>
      <c r="N780" s="2051"/>
      <c r="O780" s="2077" t="s">
        <v>122</v>
      </c>
    </row>
    <row r="782" customFormat="false" ht="15.75" hidden="false" customHeight="false" outlineLevel="0" collapsed="false">
      <c r="A782" s="2077"/>
      <c r="B782" s="2078"/>
      <c r="C782" s="2051"/>
      <c r="D782" s="2418"/>
      <c r="F782" s="2129"/>
      <c r="G782" s="2017"/>
      <c r="H782" s="2017"/>
      <c r="I782" s="2171"/>
      <c r="J782" s="2077"/>
      <c r="L782" s="2077"/>
      <c r="M782" s="2077"/>
      <c r="N782" s="2051"/>
      <c r="O782" s="2077"/>
    </row>
    <row r="783" customFormat="false" ht="15.75" hidden="false" customHeight="false" outlineLevel="0" collapsed="false">
      <c r="A783" s="2077"/>
      <c r="B783" s="2078"/>
      <c r="C783" s="2051"/>
      <c r="D783" s="2418"/>
      <c r="E783" s="3134"/>
      <c r="F783" s="2129"/>
      <c r="G783" s="2017"/>
      <c r="H783" s="2017"/>
      <c r="I783" s="2171"/>
      <c r="J783" s="2077"/>
      <c r="L783" s="2077"/>
      <c r="M783" s="2077"/>
      <c r="N783" s="2051"/>
      <c r="O783" s="2077"/>
    </row>
    <row r="784" customFormat="false" ht="15.75" hidden="false" customHeight="false" outlineLevel="0" collapsed="false">
      <c r="F784" s="2260"/>
      <c r="G784" s="2017"/>
      <c r="H784" s="2017"/>
      <c r="I784" s="2171"/>
      <c r="J784" s="2077"/>
    </row>
    <row r="785" customFormat="false" ht="15.75" hidden="false" customHeight="true" outlineLevel="0" collapsed="false">
      <c r="F785" s="2241" t="s">
        <v>1239</v>
      </c>
      <c r="G785" s="2241"/>
      <c r="H785" s="2241"/>
      <c r="I785" s="2242" t="n">
        <f aca="false">SUM(I779:I784)</f>
        <v>10622467.6874357</v>
      </c>
      <c r="J785" s="2130" t="n">
        <f aca="false">I785-M776</f>
        <v>0</v>
      </c>
    </row>
    <row r="786" customFormat="false" ht="15" hidden="false" customHeight="false" outlineLevel="0" collapsed="false">
      <c r="A786" s="2077"/>
      <c r="B786" s="2078"/>
      <c r="C786" s="2051"/>
      <c r="D786" s="2418"/>
      <c r="F786" s="2103"/>
      <c r="G786" s="2077"/>
      <c r="H786" s="2077"/>
      <c r="I786" s="2077"/>
      <c r="J786" s="2077"/>
      <c r="L786" s="2077"/>
      <c r="M786" s="2077"/>
      <c r="N786" s="2051"/>
      <c r="O786" s="2077"/>
    </row>
    <row r="787" customFormat="false" ht="15" hidden="false" customHeight="false" outlineLevel="0" collapsed="false">
      <c r="A787" s="2077"/>
      <c r="B787" s="2078"/>
      <c r="C787" s="2051"/>
      <c r="D787" s="2418"/>
      <c r="E787" s="3134"/>
      <c r="F787" s="2077"/>
      <c r="G787" s="2077"/>
      <c r="H787" s="2077"/>
      <c r="I787" s="2077"/>
      <c r="J787" s="2077"/>
      <c r="K787" s="2080"/>
      <c r="L787" s="2077"/>
      <c r="M787" s="2077"/>
      <c r="N787" s="2051"/>
      <c r="O787" s="2077"/>
    </row>
    <row r="788" customFormat="false" ht="15" hidden="false" customHeight="false" outlineLevel="0" collapsed="false">
      <c r="A788" s="2077"/>
      <c r="B788" s="2078"/>
      <c r="C788" s="2051"/>
      <c r="D788" s="2418"/>
      <c r="E788" s="3134"/>
      <c r="F788" s="2077"/>
      <c r="G788" s="2077"/>
      <c r="H788" s="2077"/>
      <c r="I788" s="2077"/>
      <c r="J788" s="2077"/>
      <c r="K788" s="2080"/>
      <c r="L788" s="2077"/>
      <c r="M788" s="2077"/>
      <c r="N788" s="2051"/>
      <c r="O788" s="2077"/>
    </row>
    <row r="789" customFormat="false" ht="15" hidden="false" customHeight="false" outlineLevel="0" collapsed="false">
      <c r="A789" s="2077"/>
      <c r="B789" s="2078"/>
      <c r="C789" s="2051"/>
      <c r="D789" s="2418"/>
      <c r="E789" s="3134"/>
      <c r="F789" s="2077"/>
      <c r="G789" s="2077"/>
      <c r="H789" s="2077"/>
      <c r="I789" s="2077"/>
      <c r="J789" s="2077"/>
      <c r="K789" s="2080"/>
      <c r="L789" s="2077"/>
      <c r="M789" s="2077"/>
      <c r="N789" s="2051"/>
      <c r="O789" s="2077"/>
    </row>
    <row r="790" customFormat="false" ht="15" hidden="false" customHeight="false" outlineLevel="0" collapsed="false">
      <c r="A790" s="2077"/>
      <c r="B790" s="2078"/>
      <c r="C790" s="2051"/>
      <c r="D790" s="2418"/>
      <c r="E790" s="3134"/>
      <c r="F790" s="2077"/>
      <c r="G790" s="2077"/>
      <c r="H790" s="2077"/>
      <c r="I790" s="2077"/>
      <c r="J790" s="2077"/>
      <c r="K790" s="2080"/>
      <c r="L790" s="2077"/>
      <c r="M790" s="2077"/>
      <c r="N790" s="2051"/>
      <c r="O790" s="2077"/>
    </row>
    <row r="791" customFormat="false" ht="15" hidden="false" customHeight="false" outlineLevel="0" collapsed="false">
      <c r="A791" s="2077"/>
      <c r="B791" s="2051"/>
      <c r="C791" s="2051"/>
      <c r="D791" s="2418"/>
      <c r="E791" s="3134"/>
      <c r="F791" s="2077"/>
      <c r="G791" s="2077"/>
      <c r="H791" s="2077"/>
      <c r="I791" s="2077"/>
      <c r="J791" s="2077"/>
      <c r="K791" s="2080"/>
      <c r="L791" s="2077"/>
      <c r="M791" s="2077"/>
      <c r="N791" s="2051"/>
      <c r="O791" s="2077"/>
    </row>
    <row r="792" customFormat="false" ht="15" hidden="false" customHeight="false" outlineLevel="0" collapsed="false">
      <c r="A792" s="2077"/>
      <c r="B792" s="2051"/>
      <c r="C792" s="2051"/>
      <c r="D792" s="2418"/>
      <c r="E792" s="3134"/>
      <c r="F792" s="2077"/>
      <c r="G792" s="2077"/>
      <c r="H792" s="2077"/>
      <c r="I792" s="2077"/>
      <c r="J792" s="2077"/>
      <c r="K792" s="2080"/>
      <c r="L792" s="2077"/>
      <c r="M792" s="2077"/>
      <c r="N792" s="2051"/>
      <c r="O792" s="2077"/>
    </row>
    <row r="793" customFormat="false" ht="15" hidden="false" customHeight="false" outlineLevel="0" collapsed="false">
      <c r="A793" s="2077"/>
      <c r="B793" s="2078"/>
      <c r="C793" s="2051"/>
      <c r="D793" s="2418"/>
      <c r="E793" s="3134"/>
      <c r="F793" s="2077"/>
      <c r="G793" s="2077"/>
      <c r="H793" s="2077"/>
      <c r="I793" s="2077"/>
      <c r="J793" s="2077"/>
      <c r="K793" s="2080"/>
      <c r="L793" s="2077"/>
      <c r="M793" s="2077"/>
      <c r="N793" s="2051"/>
      <c r="O793" s="2077"/>
    </row>
    <row r="794" customFormat="false" ht="15" hidden="false" customHeight="false" outlineLevel="0" collapsed="false">
      <c r="A794" s="2077"/>
      <c r="B794" s="2078"/>
      <c r="C794" s="2051"/>
      <c r="D794" s="2418"/>
      <c r="E794" s="3134"/>
      <c r="F794" s="2077"/>
      <c r="G794" s="2077"/>
      <c r="H794" s="2077"/>
      <c r="I794" s="2077"/>
      <c r="J794" s="2077"/>
      <c r="K794" s="2080"/>
      <c r="L794" s="2077"/>
      <c r="M794" s="2077"/>
      <c r="N794" s="2051"/>
      <c r="O794" s="2077"/>
    </row>
    <row r="795" customFormat="false" ht="15" hidden="false" customHeight="false" outlineLevel="0" collapsed="false">
      <c r="A795" s="2077"/>
      <c r="B795" s="2078"/>
      <c r="C795" s="2051"/>
      <c r="D795" s="2418"/>
      <c r="E795" s="3134"/>
      <c r="F795" s="2077"/>
      <c r="G795" s="2077"/>
      <c r="H795" s="2077"/>
      <c r="I795" s="2077"/>
      <c r="J795" s="2077"/>
      <c r="K795" s="2080"/>
      <c r="L795" s="2077"/>
      <c r="M795" s="2077"/>
      <c r="N795" s="2051"/>
      <c r="O795" s="2077"/>
    </row>
    <row r="796" customFormat="false" ht="25.5" hidden="false" customHeight="false" outlineLevel="0" collapsed="false">
      <c r="A796" s="2174"/>
      <c r="B796" s="2175"/>
      <c r="C796" s="2175"/>
      <c r="D796" s="2175"/>
      <c r="E796" s="2175"/>
      <c r="F796" s="2175"/>
      <c r="G796" s="2175"/>
      <c r="H796" s="2175"/>
      <c r="I796" s="2175"/>
      <c r="J796" s="2175"/>
      <c r="K796" s="2175"/>
      <c r="L796" s="2175"/>
      <c r="M796" s="2175"/>
      <c r="N796" s="2051"/>
      <c r="O796" s="2077"/>
    </row>
    <row r="797" customFormat="false" ht="15" hidden="false" customHeight="false" outlineLevel="0" collapsed="false">
      <c r="A797" s="2077"/>
      <c r="B797" s="2078"/>
      <c r="C797" s="2051"/>
      <c r="D797" s="2418"/>
      <c r="E797" s="3134"/>
      <c r="F797" s="2077"/>
      <c r="G797" s="2077"/>
      <c r="H797" s="2077"/>
      <c r="I797" s="2077"/>
      <c r="J797" s="2077"/>
      <c r="K797" s="2080"/>
      <c r="L797" s="2077"/>
      <c r="M797" s="2077"/>
      <c r="N797" s="2051"/>
      <c r="O797" s="2077"/>
    </row>
    <row r="798" customFormat="false" ht="15" hidden="false" customHeight="false" outlineLevel="0" collapsed="false">
      <c r="A798" s="2077"/>
      <c r="B798" s="2078"/>
      <c r="C798" s="2051"/>
      <c r="D798" s="2418"/>
      <c r="E798" s="3134"/>
      <c r="F798" s="2077"/>
      <c r="G798" s="2077"/>
      <c r="H798" s="2077"/>
      <c r="I798" s="2077"/>
      <c r="J798" s="2077"/>
      <c r="K798" s="2080"/>
      <c r="L798" s="2077"/>
      <c r="M798" s="2077"/>
      <c r="N798" s="2051"/>
      <c r="O798" s="2077"/>
    </row>
    <row r="799" customFormat="false" ht="45" hidden="false" customHeight="false" outlineLevel="0" collapsed="false">
      <c r="A799" s="2270" t="s">
        <v>4341</v>
      </c>
      <c r="B799" s="2270"/>
      <c r="C799" s="2270"/>
      <c r="D799" s="2270"/>
      <c r="E799" s="2270"/>
      <c r="F799" s="2270"/>
      <c r="G799" s="2270"/>
      <c r="H799" s="2270"/>
      <c r="I799" s="2270"/>
      <c r="J799" s="2270"/>
      <c r="K799" s="2270"/>
      <c r="L799" s="2270"/>
      <c r="M799" s="2270"/>
      <c r="N799" s="2270"/>
      <c r="O799" s="1989" t="str">
        <f aca="false">$O$6</f>
        <v>Month June-2023</v>
      </c>
      <c r="R799" s="1990" t="s">
        <v>1069</v>
      </c>
      <c r="S799" s="1991" t="str">
        <f aca="false">O799</f>
        <v>Month June-2023</v>
      </c>
      <c r="T799" s="1990" t="s">
        <v>1070</v>
      </c>
      <c r="U799" s="1990" t="s">
        <v>1071</v>
      </c>
      <c r="V799" s="1990" t="s">
        <v>2997</v>
      </c>
      <c r="W799" s="1990" t="s">
        <v>1073</v>
      </c>
    </row>
    <row r="800" customFormat="false" ht="15.75" hidden="false" customHeight="true" outlineLevel="0" collapsed="false">
      <c r="A800" s="1992" t="s">
        <v>794</v>
      </c>
      <c r="B800" s="1993" t="s">
        <v>1074</v>
      </c>
      <c r="C800" s="1994" t="s">
        <v>1075</v>
      </c>
      <c r="D800" s="1994"/>
      <c r="E800" s="1994"/>
      <c r="F800" s="1996" t="s">
        <v>45</v>
      </c>
      <c r="G800" s="1996" t="s">
        <v>1076</v>
      </c>
      <c r="H800" s="1996"/>
      <c r="I800" s="1996"/>
      <c r="J800" s="1996" t="s">
        <v>29</v>
      </c>
      <c r="K800" s="1996" t="s">
        <v>1077</v>
      </c>
      <c r="L800" s="1996"/>
      <c r="M800" s="1994" t="s">
        <v>1134</v>
      </c>
      <c r="N800" s="1993"/>
      <c r="O800" s="1997" t="s">
        <v>479</v>
      </c>
    </row>
    <row r="801" customFormat="false" ht="15.75" hidden="false" customHeight="false" outlineLevel="0" collapsed="false">
      <c r="A801" s="1992"/>
      <c r="B801" s="1993"/>
      <c r="C801" s="1998" t="s">
        <v>1079</v>
      </c>
      <c r="D801" s="1998"/>
      <c r="E801" s="3135" t="s">
        <v>1080</v>
      </c>
      <c r="F801" s="1996"/>
      <c r="G801" s="2249" t="n">
        <f aca="false">'NORTH-1'!$H$8</f>
        <v>44929</v>
      </c>
      <c r="H801" s="2249" t="n">
        <f aca="false">'NORTH-1'!$H$8</f>
        <v>44929</v>
      </c>
      <c r="I801" s="2000" t="s">
        <v>47</v>
      </c>
      <c r="J801" s="1996"/>
      <c r="K801" s="2000" t="s">
        <v>1081</v>
      </c>
      <c r="L801" s="2000" t="s">
        <v>1082</v>
      </c>
      <c r="M801" s="1994" t="s">
        <v>1083</v>
      </c>
      <c r="N801" s="1998" t="s">
        <v>741</v>
      </c>
      <c r="O801" s="1997"/>
      <c r="S801" s="1441" t="n">
        <v>15283200.0000001</v>
      </c>
      <c r="T801" s="1441" t="n">
        <v>15283200.0000001</v>
      </c>
      <c r="U801" s="1441" t="n">
        <f aca="false">S801-T801</f>
        <v>0</v>
      </c>
      <c r="V801" s="2001" t="n">
        <f aca="false">U801/T801*100</f>
        <v>0</v>
      </c>
      <c r="W801" s="1441" t="str">
        <f aca="false">IF(V801&gt;40,"FAULT",IF(V801&lt;-40,"CHECK","OK"))</f>
        <v>OK</v>
      </c>
    </row>
    <row r="802" customFormat="false" ht="15.75" hidden="false" customHeight="false" outlineLevel="0" collapsed="false">
      <c r="A802" s="2002" t="n">
        <v>1</v>
      </c>
      <c r="B802" s="2003" t="n">
        <v>2</v>
      </c>
      <c r="C802" s="2004" t="n">
        <v>4</v>
      </c>
      <c r="D802" s="2004"/>
      <c r="E802" s="3136" t="n">
        <v>5</v>
      </c>
      <c r="F802" s="2002" t="n">
        <v>7</v>
      </c>
      <c r="G802" s="2002" t="n">
        <v>9</v>
      </c>
      <c r="H802" s="2002" t="n">
        <v>9</v>
      </c>
      <c r="I802" s="2002" t="s">
        <v>1084</v>
      </c>
      <c r="J802" s="2002" t="n">
        <v>11</v>
      </c>
      <c r="K802" s="2002" t="s">
        <v>1085</v>
      </c>
      <c r="L802" s="2002" t="s">
        <v>1086</v>
      </c>
      <c r="M802" s="2002" t="n">
        <v>14</v>
      </c>
      <c r="N802" s="2006" t="n">
        <v>15</v>
      </c>
      <c r="O802" s="2002" t="n">
        <v>16</v>
      </c>
    </row>
    <row r="803" customFormat="false" ht="15.75" hidden="false" customHeight="false" outlineLevel="0" collapsed="false">
      <c r="A803" s="2016"/>
      <c r="B803" s="2008" t="s">
        <v>1304</v>
      </c>
      <c r="C803" s="2009"/>
      <c r="D803" s="2009"/>
      <c r="E803" s="3139"/>
      <c r="F803" s="2009"/>
      <c r="G803" s="2009"/>
      <c r="H803" s="2009"/>
      <c r="I803" s="2009"/>
      <c r="J803" s="2009"/>
      <c r="K803" s="2010"/>
      <c r="L803" s="2009"/>
      <c r="M803" s="2013"/>
      <c r="N803" s="2014"/>
      <c r="O803" s="2027"/>
    </row>
    <row r="804" customFormat="false" ht="15.75" hidden="false" customHeight="false" outlineLevel="0" collapsed="false">
      <c r="A804" s="2176" t="n">
        <f aca="false">A644</f>
        <v>2</v>
      </c>
      <c r="B804" s="2177" t="str">
        <f aca="false">B644</f>
        <v>33 kV Bangshal-1 Feeder</v>
      </c>
      <c r="C804" s="2178" t="n">
        <f aca="false">C644</f>
        <v>33</v>
      </c>
      <c r="D804" s="2179" t="str">
        <f aca="false">D644</f>
        <v>Export</v>
      </c>
      <c r="E804" s="3149" t="str">
        <f aca="false">E644</f>
        <v>06604293</v>
      </c>
      <c r="F804" s="2509" t="n">
        <f aca="false">F644</f>
        <v>1</v>
      </c>
      <c r="G804" s="2181" t="n">
        <f aca="false">G644</f>
        <v>2613.5</v>
      </c>
      <c r="H804" s="2181" t="n">
        <f aca="false">H644</f>
        <v>2613.5</v>
      </c>
      <c r="I804" s="2181" t="n">
        <f aca="false">I644</f>
        <v>0</v>
      </c>
      <c r="J804" s="2178" t="n">
        <f aca="false">J644</f>
        <v>180000</v>
      </c>
      <c r="K804" s="2184" t="n">
        <f aca="false">K644</f>
        <v>0</v>
      </c>
      <c r="L804" s="2186" t="n">
        <f aca="false">L644</f>
        <v>0</v>
      </c>
      <c r="M804" s="2186" t="n">
        <f aca="false">M644</f>
        <v>0</v>
      </c>
      <c r="N804" s="2129"/>
      <c r="O804" s="2187"/>
    </row>
    <row r="805" customFormat="false" ht="15.75" hidden="false" customHeight="false" outlineLevel="0" collapsed="false">
      <c r="A805" s="2188" t="n">
        <f aca="false">A649</f>
        <v>11</v>
      </c>
      <c r="B805" s="2177" t="str">
        <f aca="false">B649</f>
        <v>33 kV Bangshal-2 Feeder</v>
      </c>
      <c r="C805" s="2178" t="n">
        <f aca="false">C649</f>
        <v>33</v>
      </c>
      <c r="D805" s="2179"/>
      <c r="E805" s="3149" t="str">
        <f aca="false">E649</f>
        <v>06604328</v>
      </c>
      <c r="F805" s="2509" t="n">
        <f aca="false">F649</f>
        <v>1</v>
      </c>
      <c r="G805" s="2181" t="n">
        <f aca="false">G649</f>
        <v>0</v>
      </c>
      <c r="H805" s="2181" t="n">
        <f aca="false">H649</f>
        <v>0</v>
      </c>
      <c r="I805" s="2181" t="n">
        <f aca="false">I649</f>
        <v>0</v>
      </c>
      <c r="J805" s="2178" t="n">
        <f aca="false">J649</f>
        <v>180000</v>
      </c>
      <c r="K805" s="2184" t="str">
        <f aca="false">K649</f>
        <v>Estimated SS End</v>
      </c>
      <c r="L805" s="2186" t="n">
        <f aca="false">L649</f>
        <v>10233864</v>
      </c>
      <c r="M805" s="2186" t="n">
        <f aca="false">M649</f>
        <v>10270427.7520458</v>
      </c>
      <c r="N805" s="2129"/>
      <c r="O805" s="2027"/>
    </row>
    <row r="806" customFormat="false" ht="15.75" hidden="false" customHeight="false" outlineLevel="0" collapsed="false">
      <c r="A806" s="2016"/>
      <c r="B806" s="2189"/>
      <c r="C806" s="2190"/>
      <c r="D806" s="2191"/>
      <c r="E806" s="3150"/>
      <c r="F806" s="2511"/>
      <c r="G806" s="2193"/>
      <c r="H806" s="2193"/>
      <c r="I806" s="2193"/>
      <c r="J806" s="2142" t="s">
        <v>475</v>
      </c>
      <c r="K806" s="2130" t="n">
        <f aca="false">SUM(K804:K805)</f>
        <v>0</v>
      </c>
      <c r="L806" s="2130" t="n">
        <f aca="false">SUM(L804:L805)</f>
        <v>10233864</v>
      </c>
      <c r="M806" s="2130" t="n">
        <f aca="false">SUM(M804:M805)</f>
        <v>10270427.7520458</v>
      </c>
      <c r="N806" s="2194"/>
      <c r="O806" s="2027"/>
    </row>
    <row r="807" customFormat="false" ht="15.75" hidden="false" customHeight="false" outlineLevel="0" collapsed="false">
      <c r="A807" s="2027"/>
      <c r="B807" s="2008" t="s">
        <v>4342</v>
      </c>
      <c r="C807" s="2009"/>
      <c r="D807" s="2009"/>
      <c r="E807" s="3139"/>
      <c r="F807" s="2009"/>
      <c r="G807" s="2009"/>
      <c r="H807" s="2009"/>
      <c r="I807" s="2009"/>
      <c r="J807" s="2195"/>
      <c r="K807" s="2196"/>
      <c r="L807" s="2197"/>
      <c r="M807" s="2197"/>
      <c r="N807" s="2014"/>
      <c r="O807" s="2151"/>
    </row>
    <row r="808" customFormat="false" ht="15.75" hidden="false" customHeight="false" outlineLevel="0" collapsed="false">
      <c r="A808" s="2027" t="n">
        <v>2</v>
      </c>
      <c r="B808" s="2017" t="s">
        <v>4291</v>
      </c>
      <c r="C808" s="2018" t="n">
        <v>33</v>
      </c>
      <c r="D808" s="2381" t="s">
        <v>76</v>
      </c>
      <c r="E808" s="1070" t="s">
        <v>4343</v>
      </c>
      <c r="F808" s="2071" t="n">
        <v>1</v>
      </c>
      <c r="G808" s="2212" t="n">
        <v>111908100</v>
      </c>
      <c r="H808" s="2212" t="n">
        <v>114810700</v>
      </c>
      <c r="I808" s="2053" t="n">
        <f aca="false">H808-G808</f>
        <v>2902600</v>
      </c>
      <c r="J808" s="2027" t="n">
        <v>1</v>
      </c>
      <c r="K808" s="2024" t="n">
        <f aca="false">F808*I808*J808</f>
        <v>2902600</v>
      </c>
      <c r="L808" s="2128"/>
      <c r="M808" s="2128"/>
      <c r="N808" s="2129"/>
      <c r="O808" s="2151"/>
    </row>
    <row r="809" customFormat="false" ht="15.75" hidden="false" customHeight="false" outlineLevel="0" collapsed="false">
      <c r="A809" s="2027" t="n">
        <v>5</v>
      </c>
      <c r="B809" s="2017" t="s">
        <v>4295</v>
      </c>
      <c r="C809" s="2018" t="n">
        <v>33</v>
      </c>
      <c r="D809" s="2382" t="s">
        <v>76</v>
      </c>
      <c r="E809" s="1070" t="s">
        <v>4344</v>
      </c>
      <c r="F809" s="2071" t="n">
        <v>1</v>
      </c>
      <c r="G809" s="2212" t="n">
        <v>221969900</v>
      </c>
      <c r="H809" s="2212" t="n">
        <v>229270900</v>
      </c>
      <c r="I809" s="2053" t="n">
        <f aca="false">H809-G809</f>
        <v>7301000</v>
      </c>
      <c r="J809" s="2027" t="n">
        <v>1</v>
      </c>
      <c r="K809" s="2024" t="n">
        <f aca="false">F809*I809*J809</f>
        <v>7301000</v>
      </c>
      <c r="L809" s="2128"/>
      <c r="M809" s="2128"/>
      <c r="N809" s="2129"/>
      <c r="O809" s="2151"/>
    </row>
    <row r="810" customFormat="false" ht="15.75" hidden="false" customHeight="false" outlineLevel="0" collapsed="false">
      <c r="A810" s="2027"/>
      <c r="B810" s="2189"/>
      <c r="C810" s="2190"/>
      <c r="D810" s="2191"/>
      <c r="E810" s="3150"/>
      <c r="F810" s="2511"/>
      <c r="G810" s="2193"/>
      <c r="H810" s="2193" t="n">
        <v>0</v>
      </c>
      <c r="I810" s="2204"/>
      <c r="J810" s="2142" t="s">
        <v>475</v>
      </c>
      <c r="K810" s="2130" t="n">
        <f aca="false">SUM(K808:K809)</f>
        <v>10203600</v>
      </c>
      <c r="L810" s="2130" t="n">
        <f aca="false">SUM(L808:L809)</f>
        <v>0</v>
      </c>
      <c r="M810" s="2130" t="n">
        <f aca="false">SUM(M808:M809)</f>
        <v>0</v>
      </c>
      <c r="N810" s="2205"/>
      <c r="O810" s="2151"/>
    </row>
    <row r="811" customFormat="false" ht="15.75" hidden="false" customHeight="false" outlineLevel="0" collapsed="false">
      <c r="A811" s="2027"/>
      <c r="B811" s="2058" t="s">
        <v>3995</v>
      </c>
      <c r="C811" s="2059"/>
      <c r="D811" s="2059"/>
      <c r="E811" s="3140"/>
      <c r="F811" s="2059"/>
      <c r="G811" s="2059"/>
      <c r="H811" s="2059" t="n">
        <v>0</v>
      </c>
      <c r="I811" s="2059"/>
      <c r="J811" s="2059"/>
      <c r="K811" s="2060"/>
      <c r="L811" s="2059"/>
      <c r="M811" s="2063"/>
      <c r="N811" s="2064"/>
      <c r="O811" s="2015"/>
    </row>
    <row r="812" customFormat="false" ht="15.75" hidden="false" customHeight="false" outlineLevel="0" collapsed="false">
      <c r="A812" s="2027"/>
      <c r="B812" s="2017" t="s">
        <v>1251</v>
      </c>
      <c r="C812" s="2018" t="n">
        <v>33</v>
      </c>
      <c r="D812" s="2065" t="s">
        <v>1108</v>
      </c>
      <c r="E812" s="3138"/>
      <c r="F812" s="2071"/>
      <c r="G812" s="2022" t="n">
        <v>0</v>
      </c>
      <c r="H812" s="2022" t="n">
        <v>0</v>
      </c>
      <c r="I812" s="2022"/>
      <c r="J812" s="2027"/>
      <c r="K812" s="2024"/>
      <c r="L812" s="2029" t="n">
        <f aca="false">J812*I812*F812</f>
        <v>0</v>
      </c>
      <c r="M812" s="2025"/>
      <c r="N812" s="2026"/>
      <c r="O812" s="2027"/>
    </row>
    <row r="813" customFormat="false" ht="15.75" hidden="false" customHeight="false" outlineLevel="0" collapsed="false">
      <c r="A813" s="2027"/>
      <c r="B813" s="2017" t="s">
        <v>1252</v>
      </c>
      <c r="C813" s="2018" t="n">
        <v>33</v>
      </c>
      <c r="D813" s="2065"/>
      <c r="E813" s="3138"/>
      <c r="F813" s="2071"/>
      <c r="G813" s="2022" t="n">
        <v>0</v>
      </c>
      <c r="H813" s="2022" t="n">
        <v>0</v>
      </c>
      <c r="I813" s="2022"/>
      <c r="J813" s="2027"/>
      <c r="K813" s="2024"/>
      <c r="L813" s="2029" t="n">
        <f aca="false">J813*I813*F813</f>
        <v>0</v>
      </c>
      <c r="M813" s="2029"/>
      <c r="N813" s="2030"/>
      <c r="O813" s="2027"/>
    </row>
    <row r="814" customFormat="false" ht="15.75" hidden="false" customHeight="false" outlineLevel="0" collapsed="false">
      <c r="A814" s="2027"/>
      <c r="B814" s="2037"/>
      <c r="C814" s="2038"/>
      <c r="D814" s="2038"/>
      <c r="E814" s="2728"/>
      <c r="F814" s="2041"/>
      <c r="G814" s="2041"/>
      <c r="H814" s="2041" t="n">
        <v>0</v>
      </c>
      <c r="I814" s="2041"/>
      <c r="J814" s="2037" t="s">
        <v>1110</v>
      </c>
      <c r="K814" s="2068"/>
      <c r="L814" s="2076" t="n">
        <f aca="false">SUM(L812:L813)</f>
        <v>0</v>
      </c>
      <c r="M814" s="2055"/>
      <c r="N814" s="2057"/>
      <c r="O814" s="2027"/>
    </row>
    <row r="815" customFormat="false" ht="15.75" hidden="false" customHeight="false" outlineLevel="0" collapsed="false">
      <c r="A815" s="2027"/>
      <c r="B815" s="2189"/>
      <c r="C815" s="2190"/>
      <c r="D815" s="2191"/>
      <c r="E815" s="3150"/>
      <c r="F815" s="2511"/>
      <c r="G815" s="2193"/>
      <c r="H815" s="2193" t="n">
        <v>0</v>
      </c>
      <c r="I815" s="2204"/>
      <c r="J815" s="2142"/>
      <c r="K815" s="2207"/>
      <c r="L815" s="2130"/>
      <c r="M815" s="2130"/>
      <c r="N815" s="2205"/>
      <c r="O815" s="2151"/>
    </row>
    <row r="816" customFormat="false" ht="15.75" hidden="false" customHeight="false" outlineLevel="0" collapsed="false">
      <c r="A816" s="2132"/>
      <c r="B816" s="2058" t="s">
        <v>3998</v>
      </c>
      <c r="C816" s="2059"/>
      <c r="D816" s="2059"/>
      <c r="E816" s="3140"/>
      <c r="F816" s="2059"/>
      <c r="G816" s="2059"/>
      <c r="H816" s="2059" t="n">
        <v>0</v>
      </c>
      <c r="I816" s="2059"/>
      <c r="J816" s="2208"/>
      <c r="K816" s="2209"/>
      <c r="L816" s="2210"/>
      <c r="M816" s="2210"/>
      <c r="N816" s="2064"/>
      <c r="O816" s="2151"/>
    </row>
    <row r="817" customFormat="false" ht="15.75" hidden="false" customHeight="false" outlineLevel="0" collapsed="false">
      <c r="A817" s="2027" t="n">
        <v>3</v>
      </c>
      <c r="B817" s="2017" t="s">
        <v>4345</v>
      </c>
      <c r="C817" s="2018" t="n">
        <v>33</v>
      </c>
      <c r="D817" s="2513" t="s">
        <v>67</v>
      </c>
      <c r="E817" s="1070" t="s">
        <v>4346</v>
      </c>
      <c r="F817" s="2071" t="n">
        <v>1</v>
      </c>
      <c r="G817" s="2212" t="n">
        <v>119054000</v>
      </c>
      <c r="H817" s="2212" t="n">
        <v>121964700</v>
      </c>
      <c r="I817" s="2212" t="n">
        <f aca="false">H817-G817</f>
        <v>2910700</v>
      </c>
      <c r="J817" s="2213" t="n">
        <v>1</v>
      </c>
      <c r="K817" s="2214"/>
      <c r="L817" s="2128" t="n">
        <f aca="false">F817*I817*J817</f>
        <v>2910700</v>
      </c>
      <c r="M817" s="2128"/>
      <c r="N817" s="2131"/>
      <c r="O817" s="2151" t="s">
        <v>4347</v>
      </c>
    </row>
    <row r="818" customFormat="false" ht="15.75" hidden="false" customHeight="false" outlineLevel="0" collapsed="false">
      <c r="A818" s="2027" t="n">
        <v>4</v>
      </c>
      <c r="B818" s="2017" t="s">
        <v>4348</v>
      </c>
      <c r="C818" s="2018" t="n">
        <v>33</v>
      </c>
      <c r="D818" s="2514" t="s">
        <v>67</v>
      </c>
      <c r="E818" s="1070" t="s">
        <v>4349</v>
      </c>
      <c r="F818" s="2071" t="n">
        <v>1</v>
      </c>
      <c r="G818" s="2212" t="n">
        <v>219485000</v>
      </c>
      <c r="H818" s="2212" t="n">
        <v>226792500</v>
      </c>
      <c r="I818" s="2212" t="n">
        <f aca="false">H818-G818</f>
        <v>7307500</v>
      </c>
      <c r="J818" s="2213" t="n">
        <v>1</v>
      </c>
      <c r="K818" s="2214"/>
      <c r="L818" s="2128" t="n">
        <f aca="false">F818*I818*J818</f>
        <v>7307500</v>
      </c>
      <c r="M818" s="2128"/>
      <c r="N818" s="2131"/>
      <c r="O818" s="2151" t="e">
        <f aca="false">(K821-L836)/K821*100</f>
        <v>#VALUE!</v>
      </c>
    </row>
    <row r="819" customFormat="false" ht="15.75" hidden="false" customHeight="false" outlineLevel="0" collapsed="false">
      <c r="A819" s="2132"/>
      <c r="B819" s="2142"/>
      <c r="C819" s="2143"/>
      <c r="D819" s="2143"/>
      <c r="E819" s="2932"/>
      <c r="F819" s="2145"/>
      <c r="G819" s="2145"/>
      <c r="H819" s="2145"/>
      <c r="I819" s="2145"/>
      <c r="J819" s="2142" t="s">
        <v>475</v>
      </c>
      <c r="K819" s="2121"/>
      <c r="L819" s="2130" t="n">
        <f aca="false">SUM(L817:L818)</f>
        <v>10218200</v>
      </c>
      <c r="M819" s="2130" t="n">
        <f aca="false">SUM(M817:M818)</f>
        <v>0</v>
      </c>
      <c r="N819" s="2216" t="n">
        <f aca="false">(M819-L819)/L819*100</f>
        <v>-100</v>
      </c>
      <c r="O819" s="2151"/>
    </row>
    <row r="820" customFormat="false" ht="16.5" hidden="false" customHeight="false" outlineLevel="0" collapsed="false">
      <c r="A820" s="2080"/>
      <c r="B820" s="2217"/>
      <c r="C820" s="2218"/>
      <c r="D820" s="2218"/>
      <c r="E820" s="2933"/>
      <c r="F820" s="2220"/>
      <c r="G820" s="2220"/>
      <c r="H820" s="2220"/>
      <c r="I820" s="2220"/>
      <c r="J820" s="2217"/>
      <c r="K820" s="2221"/>
      <c r="L820" s="2222"/>
      <c r="M820" s="2222"/>
      <c r="N820" s="2194"/>
      <c r="O820" s="2223"/>
    </row>
    <row r="821" customFormat="false" ht="15.75" hidden="false" customHeight="false" outlineLevel="0" collapsed="false">
      <c r="A821" s="2080"/>
      <c r="B821" s="2081" t="s">
        <v>4003</v>
      </c>
      <c r="C821" s="2081"/>
      <c r="D821" s="2082" t="s">
        <v>212</v>
      </c>
      <c r="F821" s="2083" t="s">
        <v>1434</v>
      </c>
      <c r="G821" s="2083"/>
      <c r="H821" s="2083"/>
      <c r="I821" s="2082" t="s">
        <v>212</v>
      </c>
      <c r="J821" s="2077"/>
      <c r="K821" s="2084" t="s">
        <v>1260</v>
      </c>
      <c r="L821" s="2084"/>
      <c r="M821" s="2085" t="s">
        <v>212</v>
      </c>
      <c r="N821" s="2194"/>
      <c r="O821" s="2223"/>
    </row>
    <row r="822" customFormat="false" ht="15.75" hidden="false" customHeight="false" outlineLevel="0" collapsed="false">
      <c r="A822" s="2080"/>
      <c r="B822" s="2086" t="str">
        <f aca="false">B803</f>
        <v>NARINDA 33 KV SIDE</v>
      </c>
      <c r="C822" s="2086"/>
      <c r="D822" s="2089" t="n">
        <f aca="false">M806</f>
        <v>10270427.7520458</v>
      </c>
      <c r="F822" s="2088" t="s">
        <v>1124</v>
      </c>
      <c r="G822" s="2088"/>
      <c r="H822" s="2088"/>
      <c r="I822" s="2224" t="n">
        <f aca="false">L814</f>
        <v>0</v>
      </c>
      <c r="J822" s="2077"/>
      <c r="K822" s="2225" t="str">
        <f aca="false">F823</f>
        <v>33 KV NET IMPORT</v>
      </c>
      <c r="L822" s="2225"/>
      <c r="M822" s="2091" t="n">
        <f aca="false">I823</f>
        <v>10270427.7520458</v>
      </c>
      <c r="N822" s="2194"/>
      <c r="O822" s="2223"/>
    </row>
    <row r="823" customFormat="false" ht="15.75" hidden="false" customHeight="false" outlineLevel="0" collapsed="false">
      <c r="A823" s="2080"/>
      <c r="B823" s="2086"/>
      <c r="C823" s="2086"/>
      <c r="D823" s="2226"/>
      <c r="F823" s="2088" t="s">
        <v>1434</v>
      </c>
      <c r="G823" s="2088"/>
      <c r="H823" s="2088"/>
      <c r="I823" s="2224" t="n">
        <f aca="false">D826-I822</f>
        <v>10270427.7520458</v>
      </c>
      <c r="J823" s="2077"/>
      <c r="K823" s="2227" t="s">
        <v>1261</v>
      </c>
      <c r="L823" s="2227"/>
      <c r="M823" s="2224" t="n">
        <f aca="false">L819</f>
        <v>10218200</v>
      </c>
      <c r="N823" s="2194"/>
      <c r="O823" s="2223"/>
    </row>
    <row r="824" customFormat="false" ht="15.75" hidden="false" customHeight="false" outlineLevel="0" collapsed="false">
      <c r="A824" s="2080"/>
      <c r="B824" s="2086"/>
      <c r="C824" s="2086"/>
      <c r="D824" s="2092"/>
      <c r="J824" s="2077"/>
      <c r="K824" s="2088" t="s">
        <v>1262</v>
      </c>
      <c r="L824" s="2088"/>
      <c r="M824" s="2224" t="n">
        <f aca="false">M822-M823</f>
        <v>52227.7520458084</v>
      </c>
      <c r="N824" s="2194"/>
      <c r="O824" s="2223"/>
    </row>
    <row r="825" customFormat="false" ht="16.5" hidden="false" customHeight="false" outlineLevel="0" collapsed="false">
      <c r="A825" s="2080"/>
      <c r="B825" s="2086"/>
      <c r="C825" s="2086"/>
      <c r="D825" s="2095"/>
      <c r="J825" s="2077"/>
      <c r="K825" s="2228" t="s">
        <v>1131</v>
      </c>
      <c r="L825" s="2228"/>
      <c r="M825" s="2097" t="n">
        <f aca="false">M824/M822</f>
        <v>0.00508525577577866</v>
      </c>
      <c r="N825" s="2194"/>
      <c r="O825" s="2223"/>
    </row>
    <row r="826" customFormat="false" ht="16.5" hidden="false" customHeight="false" outlineLevel="0" collapsed="false">
      <c r="A826" s="2080"/>
      <c r="B826" s="2229" t="s">
        <v>1263</v>
      </c>
      <c r="C826" s="2229"/>
      <c r="D826" s="2230" t="n">
        <f aca="false">SUM(D822:D824)</f>
        <v>10270427.7520458</v>
      </c>
      <c r="F826" s="2077"/>
      <c r="G826" s="2077"/>
      <c r="H826" s="2077"/>
      <c r="I826" s="2077"/>
      <c r="J826" s="2077"/>
      <c r="K826" s="2080"/>
      <c r="L826" s="2077"/>
      <c r="M826" s="2077"/>
      <c r="N826" s="2194"/>
      <c r="O826" s="2223"/>
    </row>
    <row r="827" customFormat="false" ht="15.75" hidden="false" customHeight="false" outlineLevel="0" collapsed="false">
      <c r="A827" s="2080"/>
      <c r="B827" s="2217"/>
      <c r="C827" s="2218"/>
      <c r="D827" s="2218"/>
      <c r="E827" s="2933"/>
      <c r="F827" s="2220"/>
      <c r="G827" s="2220"/>
      <c r="H827" s="2220"/>
      <c r="I827" s="2220"/>
      <c r="J827" s="2217"/>
      <c r="K827" s="2221"/>
      <c r="L827" s="2222"/>
      <c r="M827" s="2222"/>
      <c r="N827" s="2194"/>
      <c r="O827" s="2223"/>
    </row>
    <row r="828" customFormat="false" ht="15" hidden="false" customHeight="false" outlineLevel="0" collapsed="false">
      <c r="A828" s="2077"/>
      <c r="B828" s="2051"/>
      <c r="C828" s="2077"/>
      <c r="D828" s="2516"/>
      <c r="E828" s="3151"/>
      <c r="F828" s="2077"/>
      <c r="G828" s="2077"/>
      <c r="H828" s="2077"/>
      <c r="I828" s="2077"/>
      <c r="J828" s="2077"/>
      <c r="K828" s="2080"/>
      <c r="L828" s="2077"/>
      <c r="M828" s="2077"/>
      <c r="N828" s="2077"/>
      <c r="O828" s="2077"/>
    </row>
    <row r="829" customFormat="false" ht="15" hidden="false" customHeight="false" outlineLevel="0" collapsed="false">
      <c r="A829" s="2077"/>
      <c r="B829" s="2051"/>
      <c r="C829" s="2077"/>
      <c r="D829" s="2516"/>
      <c r="E829" s="3151"/>
      <c r="F829" s="2077"/>
      <c r="G829" s="2077"/>
      <c r="H829" s="2077"/>
      <c r="I829" s="2077"/>
      <c r="J829" s="2077"/>
      <c r="K829" s="2080"/>
      <c r="L829" s="2077"/>
      <c r="M829" s="2077"/>
      <c r="N829" s="2077"/>
      <c r="O829" s="2077"/>
    </row>
    <row r="830" customFormat="false" ht="45" hidden="false" customHeight="false" outlineLevel="0" collapsed="false">
      <c r="A830" s="2270" t="s">
        <v>4350</v>
      </c>
      <c r="B830" s="2270"/>
      <c r="C830" s="2270"/>
      <c r="D830" s="2270"/>
      <c r="E830" s="2270"/>
      <c r="F830" s="2270"/>
      <c r="G830" s="2270"/>
      <c r="H830" s="2270"/>
      <c r="I830" s="2270"/>
      <c r="J830" s="2270"/>
      <c r="K830" s="2270"/>
      <c r="L830" s="2270"/>
      <c r="M830" s="2270"/>
      <c r="N830" s="2270"/>
      <c r="O830" s="1989" t="str">
        <f aca="false">$O$6</f>
        <v>Month June-2023</v>
      </c>
      <c r="R830" s="1990" t="s">
        <v>1069</v>
      </c>
      <c r="S830" s="1991" t="str">
        <f aca="false">O830</f>
        <v>Month June-2023</v>
      </c>
      <c r="T830" s="1990" t="s">
        <v>1070</v>
      </c>
      <c r="U830" s="1990" t="s">
        <v>1071</v>
      </c>
      <c r="V830" s="1990" t="s">
        <v>2997</v>
      </c>
      <c r="W830" s="1990" t="s">
        <v>1073</v>
      </c>
    </row>
    <row r="831" customFormat="false" ht="15.75" hidden="false" customHeight="true" outlineLevel="0" collapsed="false">
      <c r="A831" s="1992" t="s">
        <v>794</v>
      </c>
      <c r="B831" s="1993" t="s">
        <v>1074</v>
      </c>
      <c r="C831" s="1994" t="s">
        <v>1075</v>
      </c>
      <c r="D831" s="1994"/>
      <c r="E831" s="1994"/>
      <c r="F831" s="1996" t="s">
        <v>45</v>
      </c>
      <c r="G831" s="1996" t="s">
        <v>1076</v>
      </c>
      <c r="H831" s="1996"/>
      <c r="I831" s="1996"/>
      <c r="J831" s="1996" t="s">
        <v>29</v>
      </c>
      <c r="K831" s="1996" t="s">
        <v>1077</v>
      </c>
      <c r="L831" s="1996"/>
      <c r="M831" s="1994" t="s">
        <v>1134</v>
      </c>
      <c r="N831" s="1993"/>
      <c r="O831" s="1997" t="s">
        <v>479</v>
      </c>
    </row>
    <row r="832" customFormat="false" ht="15.75" hidden="false" customHeight="false" outlineLevel="0" collapsed="false">
      <c r="A832" s="1992"/>
      <c r="B832" s="1993"/>
      <c r="C832" s="1998" t="s">
        <v>1079</v>
      </c>
      <c r="D832" s="1998"/>
      <c r="E832" s="3135" t="s">
        <v>1080</v>
      </c>
      <c r="F832" s="1996"/>
      <c r="G832" s="2249" t="n">
        <f aca="false">'NORTH-1'!$H$8</f>
        <v>44929</v>
      </c>
      <c r="H832" s="2249" t="n">
        <f aca="false">'NORTH-1'!$H$8</f>
        <v>44929</v>
      </c>
      <c r="I832" s="2000" t="s">
        <v>47</v>
      </c>
      <c r="J832" s="1996"/>
      <c r="K832" s="2000" t="s">
        <v>1081</v>
      </c>
      <c r="L832" s="2000" t="s">
        <v>1082</v>
      </c>
      <c r="M832" s="1994" t="s">
        <v>1083</v>
      </c>
      <c r="N832" s="1998" t="s">
        <v>741</v>
      </c>
      <c r="O832" s="1997"/>
      <c r="S832" s="1441" t="n">
        <v>15283200.0000001</v>
      </c>
      <c r="T832" s="1441" t="n">
        <v>15283200.0000001</v>
      </c>
      <c r="U832" s="1441" t="n">
        <f aca="false">S832-T832</f>
        <v>0</v>
      </c>
      <c r="V832" s="2001" t="n">
        <f aca="false">U832/T832*100</f>
        <v>0</v>
      </c>
      <c r="W832" s="1441" t="str">
        <f aca="false">IF(V832&gt;40,"FAULT",IF(V832&lt;-40,"CHECK","OK"))</f>
        <v>OK</v>
      </c>
    </row>
    <row r="833" customFormat="false" ht="15.75" hidden="false" customHeight="false" outlineLevel="0" collapsed="false">
      <c r="A833" s="2002" t="n">
        <v>1</v>
      </c>
      <c r="B833" s="2003" t="n">
        <v>2</v>
      </c>
      <c r="C833" s="2004" t="n">
        <v>4</v>
      </c>
      <c r="D833" s="2004"/>
      <c r="E833" s="3136" t="n">
        <v>5</v>
      </c>
      <c r="F833" s="2002" t="n">
        <v>7</v>
      </c>
      <c r="G833" s="2002" t="n">
        <v>9</v>
      </c>
      <c r="H833" s="2002" t="n">
        <v>9</v>
      </c>
      <c r="I833" s="2002" t="s">
        <v>1084</v>
      </c>
      <c r="J833" s="2002" t="n">
        <v>11</v>
      </c>
      <c r="K833" s="2002" t="s">
        <v>1085</v>
      </c>
      <c r="L833" s="2002" t="s">
        <v>1086</v>
      </c>
      <c r="M833" s="2002" t="n">
        <v>14</v>
      </c>
      <c r="N833" s="2006" t="n">
        <v>15</v>
      </c>
      <c r="O833" s="2002" t="n">
        <v>16</v>
      </c>
    </row>
    <row r="834" customFormat="false" ht="15.75" hidden="false" customHeight="false" outlineLevel="0" collapsed="false">
      <c r="A834" s="2016"/>
      <c r="B834" s="2008" t="s">
        <v>4351</v>
      </c>
      <c r="C834" s="2009"/>
      <c r="D834" s="2009"/>
      <c r="E834" s="3139"/>
      <c r="F834" s="2009"/>
      <c r="G834" s="2009"/>
      <c r="H834" s="2009"/>
      <c r="I834" s="2009"/>
      <c r="J834" s="2009"/>
      <c r="K834" s="2010"/>
      <c r="L834" s="2009"/>
      <c r="M834" s="2013"/>
      <c r="N834" s="2014"/>
      <c r="O834" s="2027"/>
    </row>
    <row r="835" customFormat="false" ht="15.75" hidden="false" customHeight="false" outlineLevel="0" collapsed="false">
      <c r="A835" s="2016" t="n">
        <v>6</v>
      </c>
      <c r="B835" s="2017" t="s">
        <v>4352</v>
      </c>
      <c r="C835" s="2018" t="n">
        <v>11</v>
      </c>
      <c r="D835" s="2233" t="s">
        <v>76</v>
      </c>
      <c r="E835" s="1035" t="n">
        <v>340180016886</v>
      </c>
      <c r="F835" s="2071" t="n">
        <v>1</v>
      </c>
      <c r="G835" s="2212" t="n">
        <v>119075109</v>
      </c>
      <c r="H835" s="2212" t="n">
        <v>121982461</v>
      </c>
      <c r="I835" s="2212" t="n">
        <f aca="false">H835-G835</f>
        <v>2907352</v>
      </c>
      <c r="J835" s="2027" t="n">
        <v>1</v>
      </c>
      <c r="K835" s="2024" t="n">
        <f aca="false">F835*I835*J835</f>
        <v>2907352</v>
      </c>
      <c r="L835" s="2128"/>
      <c r="M835" s="2128" t="n">
        <f aca="false">K835*$I$823/$K$837</f>
        <v>2917739.44482415</v>
      </c>
      <c r="N835" s="2129"/>
      <c r="O835" s="2027" t="n">
        <f aca="false">SUM(L830:L834)</f>
        <v>0</v>
      </c>
    </row>
    <row r="836" customFormat="false" ht="15.75" hidden="false" customHeight="false" outlineLevel="0" collapsed="false">
      <c r="A836" s="2016" t="n">
        <v>7</v>
      </c>
      <c r="B836" s="2017" t="s">
        <v>4353</v>
      </c>
      <c r="C836" s="2018" t="n">
        <v>11</v>
      </c>
      <c r="D836" s="2233"/>
      <c r="E836" s="1035" t="n">
        <v>340180012685</v>
      </c>
      <c r="F836" s="2071" t="n">
        <v>1</v>
      </c>
      <c r="G836" s="2212" t="n">
        <v>222771288</v>
      </c>
      <c r="H836" s="2212" t="n">
        <v>230097800</v>
      </c>
      <c r="I836" s="2212" t="n">
        <f aca="false">H836-G836</f>
        <v>7326512</v>
      </c>
      <c r="J836" s="2027" t="n">
        <v>1</v>
      </c>
      <c r="K836" s="2024" t="n">
        <f aca="false">F836*I836*J836</f>
        <v>7326512</v>
      </c>
      <c r="L836" s="2128"/>
      <c r="M836" s="2128" t="n">
        <f aca="false">K836*$I$823/$K$837</f>
        <v>7352688.30722166</v>
      </c>
      <c r="N836" s="2129"/>
      <c r="O836" s="2027"/>
    </row>
    <row r="837" customFormat="false" ht="15.75" hidden="false" customHeight="false" outlineLevel="0" collapsed="false">
      <c r="A837" s="2016"/>
      <c r="B837" s="2189"/>
      <c r="C837" s="2190"/>
      <c r="D837" s="2191"/>
      <c r="E837" s="3150"/>
      <c r="F837" s="2511"/>
      <c r="G837" s="2193"/>
      <c r="H837" s="2193" t="n">
        <v>0</v>
      </c>
      <c r="I837" s="2193"/>
      <c r="J837" s="2234" t="s">
        <v>475</v>
      </c>
      <c r="K837" s="2130" t="n">
        <f aca="false">SUM(K835:K836)</f>
        <v>10233864</v>
      </c>
      <c r="L837" s="2235"/>
      <c r="M837" s="2130" t="n">
        <f aca="false">SUM(M835:M836)</f>
        <v>10270427.7520458</v>
      </c>
      <c r="N837" s="2205"/>
      <c r="O837" s="2027"/>
    </row>
    <row r="838" customFormat="false" ht="15.75" hidden="false" customHeight="false" outlineLevel="0" collapsed="false">
      <c r="A838" s="2016"/>
      <c r="B838" s="2058" t="s">
        <v>4354</v>
      </c>
      <c r="C838" s="2059"/>
      <c r="D838" s="2059"/>
      <c r="E838" s="3140"/>
      <c r="F838" s="2059"/>
      <c r="G838" s="2059"/>
      <c r="H838" s="2059" t="n">
        <v>0</v>
      </c>
      <c r="I838" s="2059"/>
      <c r="J838" s="2208"/>
      <c r="K838" s="2209"/>
      <c r="L838" s="2210"/>
      <c r="M838" s="2210"/>
      <c r="N838" s="2064"/>
      <c r="O838" s="2027"/>
    </row>
    <row r="839" customFormat="false" ht="18" hidden="false" customHeight="true" outlineLevel="0" collapsed="false">
      <c r="A839" s="2016" t="n">
        <v>1</v>
      </c>
      <c r="B839" s="2017" t="s">
        <v>4355</v>
      </c>
      <c r="C839" s="2152" t="n">
        <v>11</v>
      </c>
      <c r="D839" s="2579" t="s">
        <v>1334</v>
      </c>
      <c r="E839" s="1035" t="n">
        <v>340180017728</v>
      </c>
      <c r="F839" s="2476" t="n">
        <v>1</v>
      </c>
      <c r="G839" s="2120" t="n">
        <v>36815436</v>
      </c>
      <c r="H839" s="2120" t="n">
        <v>37591630</v>
      </c>
      <c r="I839" s="2053" t="n">
        <f aca="false">H839-G839</f>
        <v>776194</v>
      </c>
      <c r="J839" s="2027" t="n">
        <v>1</v>
      </c>
      <c r="K839" s="2135"/>
      <c r="L839" s="2128" t="n">
        <f aca="false">F839*I839*J839</f>
        <v>776194</v>
      </c>
      <c r="M839" s="2128" t="n">
        <f aca="false">L839*$K$851/$L$851</f>
        <v>778016.980129578</v>
      </c>
      <c r="N839" s="2159" t="s">
        <v>1334</v>
      </c>
      <c r="O839" s="2155"/>
      <c r="R839" s="0" t="str">
        <f aca="false">B839</f>
        <v>11 kV Bangladesh Math Feeder</v>
      </c>
      <c r="S839" s="2160" t="n">
        <f aca="false">M839</f>
        <v>778016.980129578</v>
      </c>
      <c r="T839" s="0" t="n">
        <v>716311.391832313</v>
      </c>
      <c r="U839" s="1441" t="n">
        <f aca="false">S839-T839</f>
        <v>61705.588297265</v>
      </c>
      <c r="V839" s="2001" t="n">
        <f aca="false">U839/T839*100</f>
        <v>8.61435250100143</v>
      </c>
      <c r="W839" s="1441" t="str">
        <f aca="false">IF(V839&gt;40,"FAULT",IF(V839&lt;-40,"CHECK","OK"))</f>
        <v>OK</v>
      </c>
    </row>
    <row r="840" customFormat="false" ht="18" hidden="false" customHeight="true" outlineLevel="0" collapsed="false">
      <c r="A840" s="2016" t="n">
        <v>2</v>
      </c>
      <c r="B840" s="2017" t="s">
        <v>3468</v>
      </c>
      <c r="C840" s="2152" t="n">
        <v>11</v>
      </c>
      <c r="D840" s="2580" t="s">
        <v>1334</v>
      </c>
      <c r="E840" s="1035" t="n">
        <v>340180025257</v>
      </c>
      <c r="F840" s="2476" t="n">
        <v>1</v>
      </c>
      <c r="G840" s="2120" t="n">
        <v>0</v>
      </c>
      <c r="H840" s="2120" t="n">
        <v>0</v>
      </c>
      <c r="I840" s="2053" t="n">
        <f aca="false">H840-G840</f>
        <v>0</v>
      </c>
      <c r="J840" s="2027" t="n">
        <v>1</v>
      </c>
      <c r="K840" s="2135"/>
      <c r="L840" s="2128" t="n">
        <f aca="false">F840*I840*J840</f>
        <v>0</v>
      </c>
      <c r="M840" s="2128" t="n">
        <f aca="false">L840*$K$851/$L$851</f>
        <v>0</v>
      </c>
      <c r="N840" s="2154" t="s">
        <v>1334</v>
      </c>
      <c r="O840" s="2155"/>
      <c r="R840" s="0" t="str">
        <f aca="false">B840</f>
        <v>11 kV Spare Feeder</v>
      </c>
      <c r="S840" s="2160" t="n">
        <f aca="false">M840</f>
        <v>0</v>
      </c>
      <c r="T840" s="0" t="n">
        <v>0</v>
      </c>
      <c r="U840" s="1441" t="n">
        <f aca="false">S840-T840</f>
        <v>0</v>
      </c>
      <c r="V840" s="2001" t="e">
        <f aca="false">U840/T840*100</f>
        <v>#DIV/0!</v>
      </c>
      <c r="W840" s="1441" t="e">
        <f aca="false">IF(V840&gt;40,"FAULT",IF(V840&lt;-40,"CHECK","OK"))</f>
        <v>#DIV/0!</v>
      </c>
    </row>
    <row r="841" customFormat="false" ht="18" hidden="false" customHeight="true" outlineLevel="0" collapsed="false">
      <c r="A841" s="2016" t="n">
        <v>3</v>
      </c>
      <c r="B841" s="2017" t="s">
        <v>4356</v>
      </c>
      <c r="C841" s="2152" t="n">
        <v>11</v>
      </c>
      <c r="D841" s="2580" t="s">
        <v>1334</v>
      </c>
      <c r="E841" s="1035" t="n">
        <v>340180016897</v>
      </c>
      <c r="F841" s="2476" t="n">
        <v>1</v>
      </c>
      <c r="G841" s="2120" t="n">
        <v>0</v>
      </c>
      <c r="H841" s="2120" t="n">
        <v>0</v>
      </c>
      <c r="I841" s="2053" t="n">
        <f aca="false">H841-G841</f>
        <v>0</v>
      </c>
      <c r="J841" s="2027" t="n">
        <v>1</v>
      </c>
      <c r="K841" s="2135"/>
      <c r="L841" s="2128" t="n">
        <f aca="false">F841*I841*J841</f>
        <v>0</v>
      </c>
      <c r="M841" s="2128" t="n">
        <f aca="false">L841*$K$851/$L$851</f>
        <v>0</v>
      </c>
      <c r="N841" s="2154" t="s">
        <v>1334</v>
      </c>
      <c r="O841" s="2155"/>
      <c r="R841" s="0" t="str">
        <f aca="false">B841</f>
        <v>11 kV Siddikbazar Feeder</v>
      </c>
      <c r="S841" s="2160" t="n">
        <f aca="false">M841</f>
        <v>0</v>
      </c>
      <c r="T841" s="0" t="n">
        <v>0</v>
      </c>
      <c r="U841" s="1441" t="n">
        <f aca="false">S841-T841</f>
        <v>0</v>
      </c>
      <c r="V841" s="2001" t="e">
        <f aca="false">U841/T841*100</f>
        <v>#DIV/0!</v>
      </c>
      <c r="W841" s="1441" t="e">
        <f aca="false">IF(V841&gt;40,"FAULT",IF(V841&lt;-40,"CHECK","OK"))</f>
        <v>#DIV/0!</v>
      </c>
    </row>
    <row r="842" customFormat="false" ht="18" hidden="false" customHeight="true" outlineLevel="0" collapsed="false">
      <c r="A842" s="2016" t="n">
        <v>4</v>
      </c>
      <c r="B842" s="2017" t="s">
        <v>4357</v>
      </c>
      <c r="C842" s="2152" t="n">
        <v>11</v>
      </c>
      <c r="D842" s="2663" t="s">
        <v>768</v>
      </c>
      <c r="E842" s="1035" t="n">
        <v>340180016042</v>
      </c>
      <c r="F842" s="2476" t="n">
        <v>1</v>
      </c>
      <c r="G842" s="2120" t="n">
        <v>46867285</v>
      </c>
      <c r="H842" s="2120" t="n">
        <v>48292149</v>
      </c>
      <c r="I842" s="2053" t="n">
        <f aca="false">H842-G842</f>
        <v>1424864</v>
      </c>
      <c r="J842" s="2027" t="n">
        <v>1</v>
      </c>
      <c r="K842" s="2135"/>
      <c r="L842" s="2128" t="n">
        <f aca="false">F842*I842*J842</f>
        <v>1424864</v>
      </c>
      <c r="M842" s="2128" t="n">
        <f aca="false">L842*$K$851/$L$851</f>
        <v>1428210.45560176</v>
      </c>
      <c r="N842" s="2159" t="s">
        <v>768</v>
      </c>
      <c r="O842" s="2155"/>
      <c r="R842" s="0" t="str">
        <f aca="false">B842</f>
        <v>11 kV Tatibazar feeder</v>
      </c>
      <c r="S842" s="2160" t="n">
        <f aca="false">M842</f>
        <v>1428210.45560176</v>
      </c>
      <c r="T842" s="0" t="n">
        <v>1353751.61575441</v>
      </c>
      <c r="U842" s="1441" t="n">
        <f aca="false">S842-T842</f>
        <v>74458.8398473486</v>
      </c>
      <c r="V842" s="2001" t="n">
        <f aca="false">U842/T842*100</f>
        <v>5.50018474444108</v>
      </c>
      <c r="W842" s="1441" t="str">
        <f aca="false">IF(V842&gt;40,"FAULT",IF(V842&lt;-40,"CHECK","OK"))</f>
        <v>OK</v>
      </c>
    </row>
    <row r="843" customFormat="false" ht="18" hidden="false" customHeight="true" outlineLevel="0" collapsed="false">
      <c r="A843" s="2016" t="n">
        <v>5</v>
      </c>
      <c r="B843" s="2017" t="s">
        <v>4358</v>
      </c>
      <c r="C843" s="2152" t="n">
        <v>11</v>
      </c>
      <c r="D843" s="2663" t="s">
        <v>1334</v>
      </c>
      <c r="E843" s="1035" t="n">
        <v>340180015747</v>
      </c>
      <c r="F843" s="2476" t="n">
        <v>1</v>
      </c>
      <c r="G843" s="2120" t="n">
        <v>19159807</v>
      </c>
      <c r="H843" s="2120" t="n">
        <v>19895217</v>
      </c>
      <c r="I843" s="2053" t="n">
        <f aca="false">H843-G843</f>
        <v>735410</v>
      </c>
      <c r="J843" s="2027" t="n">
        <v>1</v>
      </c>
      <c r="K843" s="2135"/>
      <c r="L843" s="2128" t="n">
        <f aca="false">F843*I843*J843</f>
        <v>735410</v>
      </c>
      <c r="M843" s="2128" t="n">
        <f aca="false">L843*$K$851/$L$851</f>
        <v>737137.194254391</v>
      </c>
      <c r="N843" s="2154" t="s">
        <v>1334</v>
      </c>
      <c r="O843" s="2155"/>
      <c r="R843" s="0" t="str">
        <f aca="false">B843</f>
        <v>11 kV Bangsal Road Feeder</v>
      </c>
      <c r="S843" s="2160" t="n">
        <f aca="false">M843</f>
        <v>737137.194254391</v>
      </c>
      <c r="T843" s="0" t="n">
        <v>715455.672099863</v>
      </c>
      <c r="U843" s="1441" t="n">
        <f aca="false">S843-T843</f>
        <v>21681.5221545288</v>
      </c>
      <c r="V843" s="2001" t="n">
        <f aca="false">U843/T843*100</f>
        <v>3.0304494044884</v>
      </c>
      <c r="W843" s="1441" t="str">
        <f aca="false">IF(V843&gt;40,"FAULT",IF(V843&lt;-40,"CHECK","OK"))</f>
        <v>OK</v>
      </c>
    </row>
    <row r="844" customFormat="false" ht="18" hidden="false" customHeight="true" outlineLevel="0" collapsed="false">
      <c r="A844" s="2016" t="n">
        <v>8</v>
      </c>
      <c r="B844" s="2017" t="s">
        <v>4359</v>
      </c>
      <c r="C844" s="2152" t="n">
        <v>11</v>
      </c>
      <c r="D844" s="2663" t="s">
        <v>1334</v>
      </c>
      <c r="E844" s="1035" t="n">
        <v>340180012709</v>
      </c>
      <c r="F844" s="2476" t="n">
        <v>1</v>
      </c>
      <c r="G844" s="2120" t="n">
        <v>43501879</v>
      </c>
      <c r="H844" s="2120" t="n">
        <v>45156791</v>
      </c>
      <c r="I844" s="2053" t="n">
        <f aca="false">H844-G844</f>
        <v>1654912</v>
      </c>
      <c r="J844" s="2027" t="n">
        <v>1</v>
      </c>
      <c r="K844" s="2135"/>
      <c r="L844" s="2128" t="n">
        <f aca="false">F844*I844*J844</f>
        <v>1654912</v>
      </c>
      <c r="M844" s="2128" t="n">
        <f aca="false">L844*$K$851/$L$851</f>
        <v>1658798.74956544</v>
      </c>
      <c r="N844" s="2154" t="s">
        <v>1334</v>
      </c>
      <c r="O844" s="2155"/>
      <c r="R844" s="0" t="str">
        <f aca="false">B844</f>
        <v>11 kV Hazi Osman Gani Feeder</v>
      </c>
      <c r="S844" s="2160" t="n">
        <f aca="false">M844</f>
        <v>1658798.74956544</v>
      </c>
      <c r="T844" s="0" t="n">
        <v>1409457.3708608</v>
      </c>
      <c r="U844" s="1441" t="n">
        <f aca="false">S844-T844</f>
        <v>249341.378704644</v>
      </c>
      <c r="V844" s="2001" t="n">
        <f aca="false">U844/T844*100</f>
        <v>17.6905938313241</v>
      </c>
      <c r="W844" s="1441" t="str">
        <f aca="false">IF(V844&gt;40,"FAULT",IF(V844&lt;-40,"CHECK","OK"))</f>
        <v>OK</v>
      </c>
    </row>
    <row r="845" customFormat="false" ht="18" hidden="false" customHeight="true" outlineLevel="0" collapsed="false">
      <c r="A845" s="2016" t="n">
        <v>9</v>
      </c>
      <c r="B845" s="2017" t="s">
        <v>4360</v>
      </c>
      <c r="C845" s="2152" t="n">
        <v>11</v>
      </c>
      <c r="D845" s="2663" t="s">
        <v>1334</v>
      </c>
      <c r="E845" s="1035" t="n">
        <v>340180016889</v>
      </c>
      <c r="F845" s="2476" t="n">
        <v>1</v>
      </c>
      <c r="G845" s="2120" t="n">
        <v>59902495</v>
      </c>
      <c r="H845" s="2120" t="n">
        <v>61068329</v>
      </c>
      <c r="I845" s="2053" t="n">
        <f aca="false">H845-G845</f>
        <v>1165834</v>
      </c>
      <c r="J845" s="2027" t="n">
        <v>1</v>
      </c>
      <c r="K845" s="2135"/>
      <c r="L845" s="2128" t="n">
        <f aca="false">F845*I845*J845</f>
        <v>1165834</v>
      </c>
      <c r="M845" s="2128" t="n">
        <f aca="false">L845*$K$851/$L$851</f>
        <v>1168572.09410584</v>
      </c>
      <c r="N845" s="2154" t="s">
        <v>1334</v>
      </c>
      <c r="O845" s="2155"/>
      <c r="R845" s="0" t="str">
        <f aca="false">B845</f>
        <v>11 kV French Road Feeder</v>
      </c>
      <c r="S845" s="2160" t="n">
        <f aca="false">M845</f>
        <v>1168572.09410584</v>
      </c>
      <c r="T845" s="0" t="n">
        <v>1127796.62112118</v>
      </c>
      <c r="U845" s="1441" t="n">
        <f aca="false">S845-T845</f>
        <v>40775.4729846628</v>
      </c>
      <c r="V845" s="2001" t="n">
        <f aca="false">U845/T845*100</f>
        <v>3.61549877176673</v>
      </c>
      <c r="W845" s="1441" t="str">
        <f aca="false">IF(V845&gt;40,"FAULT",IF(V845&lt;-40,"CHECK","OK"))</f>
        <v>OK</v>
      </c>
    </row>
    <row r="846" customFormat="false" ht="18" hidden="false" customHeight="true" outlineLevel="0" collapsed="false">
      <c r="A846" s="2016" t="n">
        <v>10</v>
      </c>
      <c r="B846" s="2017" t="s">
        <v>4361</v>
      </c>
      <c r="C846" s="2152" t="n">
        <v>11</v>
      </c>
      <c r="D846" s="2663" t="s">
        <v>1334</v>
      </c>
      <c r="E846" s="1035" t="n">
        <v>340180015534</v>
      </c>
      <c r="F846" s="2476" t="n">
        <v>1</v>
      </c>
      <c r="G846" s="2120" t="n">
        <v>27364546</v>
      </c>
      <c r="H846" s="2120" t="n">
        <v>28992386</v>
      </c>
      <c r="I846" s="2053" t="n">
        <f aca="false">H846-G846</f>
        <v>1627840</v>
      </c>
      <c r="J846" s="2027" t="n">
        <v>1</v>
      </c>
      <c r="K846" s="2135"/>
      <c r="L846" s="2128" t="n">
        <f aca="false">F846*I846*J846</f>
        <v>1627840</v>
      </c>
      <c r="M846" s="2128" t="n">
        <f aca="false">L846*$K$851/$L$851</f>
        <v>1631663.16788603</v>
      </c>
      <c r="N846" s="2154" t="s">
        <v>1334</v>
      </c>
      <c r="O846" s="2155"/>
      <c r="R846" s="0" t="str">
        <f aca="false">B846</f>
        <v>11 kV North-South Road Feeder</v>
      </c>
      <c r="S846" s="2160" t="n">
        <f aca="false">M846</f>
        <v>1631663.16788603</v>
      </c>
      <c r="T846" s="0" t="n">
        <v>1486833.0285844</v>
      </c>
      <c r="U846" s="1441" t="n">
        <f aca="false">S846-T846</f>
        <v>144830.139301636</v>
      </c>
      <c r="V846" s="2001" t="n">
        <f aca="false">U846/T846*100</f>
        <v>9.74084759467093</v>
      </c>
      <c r="W846" s="1441" t="str">
        <f aca="false">IF(V846&gt;40,"FAULT",IF(V846&lt;-40,"CHECK","OK"))</f>
        <v>OK</v>
      </c>
    </row>
    <row r="847" customFormat="false" ht="18" hidden="false" customHeight="true" outlineLevel="0" collapsed="false">
      <c r="A847" s="2016" t="n">
        <v>11</v>
      </c>
      <c r="B847" s="2017" t="s">
        <v>4362</v>
      </c>
      <c r="C847" s="2152" t="n">
        <v>11</v>
      </c>
      <c r="D847" s="2663" t="s">
        <v>1334</v>
      </c>
      <c r="E847" s="1035" t="n">
        <v>340180025261</v>
      </c>
      <c r="F847" s="2476" t="n">
        <v>1</v>
      </c>
      <c r="G847" s="2120" t="n">
        <v>59668688</v>
      </c>
      <c r="H847" s="2120" t="n">
        <v>61260126</v>
      </c>
      <c r="I847" s="2053" t="n">
        <f aca="false">H847-G847</f>
        <v>1591438</v>
      </c>
      <c r="J847" s="2027" t="n">
        <v>1</v>
      </c>
      <c r="K847" s="2135"/>
      <c r="L847" s="2128" t="n">
        <f aca="false">F847*I847*J847</f>
        <v>1591438</v>
      </c>
      <c r="M847" s="2128" t="n">
        <f aca="false">L847*$K$851/$L$851</f>
        <v>1595175.67363759</v>
      </c>
      <c r="N847" s="2154" t="s">
        <v>1334</v>
      </c>
      <c r="O847" s="2155"/>
      <c r="R847" s="0" t="str">
        <f aca="false">B847</f>
        <v>11 kV Nazirabazar Feeder</v>
      </c>
      <c r="S847" s="2160" t="n">
        <f aca="false">M847</f>
        <v>1595175.67363759</v>
      </c>
      <c r="T847" s="0" t="n">
        <v>1498407.23776934</v>
      </c>
      <c r="U847" s="1441" t="n">
        <f aca="false">S847-T847</f>
        <v>96768.4358682486</v>
      </c>
      <c r="V847" s="2001" t="n">
        <f aca="false">U847/T847*100</f>
        <v>6.4580865220797</v>
      </c>
      <c r="W847" s="1441" t="str">
        <f aca="false">IF(V847&gt;40,"FAULT",IF(V847&lt;-40,"CHECK","OK"))</f>
        <v>OK</v>
      </c>
    </row>
    <row r="848" customFormat="false" ht="18" hidden="false" customHeight="true" outlineLevel="0" collapsed="false">
      <c r="A848" s="2016" t="n">
        <v>12</v>
      </c>
      <c r="B848" s="2017" t="s">
        <v>4363</v>
      </c>
      <c r="C848" s="2152" t="n">
        <v>11</v>
      </c>
      <c r="D848" s="2663" t="s">
        <v>770</v>
      </c>
      <c r="E848" s="1035" t="n">
        <v>340180025212</v>
      </c>
      <c r="F848" s="2476" t="n">
        <v>1</v>
      </c>
      <c r="G848" s="2120" t="n">
        <v>47860599</v>
      </c>
      <c r="H848" s="2120" t="n">
        <v>49123470</v>
      </c>
      <c r="I848" s="2053" t="n">
        <f aca="false">H848-G848</f>
        <v>1262871</v>
      </c>
      <c r="J848" s="2027" t="n">
        <v>1</v>
      </c>
      <c r="K848" s="2135"/>
      <c r="L848" s="2128" t="n">
        <f aca="false">F848*I848*J848</f>
        <v>1262871</v>
      </c>
      <c r="M848" s="2128" t="n">
        <f aca="false">L848*$K$851/$L$851</f>
        <v>1265836.99656686</v>
      </c>
      <c r="N848" s="2159" t="s">
        <v>770</v>
      </c>
      <c r="O848" s="2155"/>
      <c r="R848" s="0" t="str">
        <f aca="false">B848</f>
        <v>11 kV Suritolla Feeder</v>
      </c>
      <c r="S848" s="2160" t="n">
        <f aca="false">M848</f>
        <v>1265836.99656686</v>
      </c>
      <c r="T848" s="0" t="n">
        <v>1145519.81637423</v>
      </c>
      <c r="U848" s="1441" t="n">
        <f aca="false">S848-T848</f>
        <v>120317.180192635</v>
      </c>
      <c r="V848" s="2001" t="n">
        <f aca="false">U848/T848*100</f>
        <v>10.5032823066701</v>
      </c>
      <c r="W848" s="1441" t="str">
        <f aca="false">IF(V848&gt;40,"FAULT",IF(V848&lt;-40,"CHECK","OK"))</f>
        <v>OK</v>
      </c>
    </row>
    <row r="849" customFormat="false" ht="18" hidden="false" customHeight="true" outlineLevel="0" collapsed="false">
      <c r="A849" s="2016" t="n">
        <v>13</v>
      </c>
      <c r="B849" s="2017" t="s">
        <v>2281</v>
      </c>
      <c r="C849" s="2152" t="n">
        <v>0.415</v>
      </c>
      <c r="D849" s="2580"/>
      <c r="E849" s="1035" t="s">
        <v>4364</v>
      </c>
      <c r="F849" s="2476" t="n">
        <v>1</v>
      </c>
      <c r="G849" s="2120" t="n">
        <v>685.05</v>
      </c>
      <c r="H849" s="2120" t="n">
        <v>727.72</v>
      </c>
      <c r="I849" s="2053" t="n">
        <f aca="false">H849-G849</f>
        <v>42.6700000000001</v>
      </c>
      <c r="J849" s="2027" t="n">
        <v>100</v>
      </c>
      <c r="K849" s="2135"/>
      <c r="L849" s="2128"/>
      <c r="M849" s="2128" t="n">
        <f aca="false">L849*$K$851/$L$851</f>
        <v>0</v>
      </c>
      <c r="N849" s="2154" t="s">
        <v>1334</v>
      </c>
      <c r="O849" s="2155"/>
      <c r="R849" s="0" t="str">
        <f aca="false">B849</f>
        <v>AT-1</v>
      </c>
      <c r="S849" s="2160" t="n">
        <f aca="false">M849</f>
        <v>0</v>
      </c>
      <c r="T849" s="0" t="n">
        <v>0</v>
      </c>
      <c r="U849" s="1441" t="n">
        <f aca="false">S849-T849</f>
        <v>0</v>
      </c>
      <c r="V849" s="2001" t="e">
        <f aca="false">U849/T849*100</f>
        <v>#DIV/0!</v>
      </c>
      <c r="W849" s="1441" t="e">
        <f aca="false">IF(V849&gt;40,"FAULT",IF(V849&lt;-40,"CHECK","OK"))</f>
        <v>#DIV/0!</v>
      </c>
    </row>
    <row r="850" customFormat="false" ht="18" hidden="false" customHeight="true" outlineLevel="0" collapsed="false">
      <c r="A850" s="2016" t="n">
        <v>14</v>
      </c>
      <c r="B850" s="2017" t="s">
        <v>2282</v>
      </c>
      <c r="C850" s="2152" t="n">
        <v>0.415</v>
      </c>
      <c r="D850" s="2581"/>
      <c r="E850" s="1035" t="s">
        <v>4365</v>
      </c>
      <c r="F850" s="2476" t="n">
        <v>1</v>
      </c>
      <c r="G850" s="2120" t="n">
        <v>658.98</v>
      </c>
      <c r="H850" s="2120" t="n">
        <v>659.01</v>
      </c>
      <c r="I850" s="2053" t="n">
        <f aca="false">H850-G850</f>
        <v>0.0299999999999727</v>
      </c>
      <c r="J850" s="2027" t="n">
        <v>100</v>
      </c>
      <c r="K850" s="2135"/>
      <c r="L850" s="2128" t="n">
        <v>7000</v>
      </c>
      <c r="M850" s="2128" t="n">
        <f aca="false">L850*$K$851/$L$851</f>
        <v>7016.44029831079</v>
      </c>
      <c r="N850" s="2154" t="s">
        <v>1334</v>
      </c>
      <c r="O850" s="2155"/>
      <c r="R850" s="0" t="str">
        <f aca="false">B850</f>
        <v>AT-2</v>
      </c>
      <c r="S850" s="2160" t="n">
        <f aca="false">M850</f>
        <v>7016.44029831079</v>
      </c>
      <c r="T850" s="0" t="n">
        <v>6997.70809246886</v>
      </c>
      <c r="U850" s="1441" t="n">
        <f aca="false">S850-T850</f>
        <v>18.7322058419322</v>
      </c>
      <c r="V850" s="2001" t="n">
        <f aca="false">U850/T850*100</f>
        <v>0.267690586609241</v>
      </c>
      <c r="W850" s="1441" t="str">
        <f aca="false">IF(V850&gt;40,"FAULT",IF(V850&lt;-40,"CHECK","OK"))</f>
        <v>OK</v>
      </c>
    </row>
    <row r="851" customFormat="false" ht="20.25" hidden="false" customHeight="false" outlineLevel="0" collapsed="false">
      <c r="A851" s="2132"/>
      <c r="B851" s="2142"/>
      <c r="C851" s="2143"/>
      <c r="D851" s="2143"/>
      <c r="E851" s="2932"/>
      <c r="F851" s="2145"/>
      <c r="G851" s="2145"/>
      <c r="H851" s="2145"/>
      <c r="I851" s="2145"/>
      <c r="J851" s="2239" t="s">
        <v>1187</v>
      </c>
      <c r="K851" s="2130" t="n">
        <f aca="false">M837</f>
        <v>10270427.7520458</v>
      </c>
      <c r="L851" s="2130" t="n">
        <f aca="false">SUM(L839:L850)</f>
        <v>10246363</v>
      </c>
      <c r="M851" s="2130" t="n">
        <f aca="false">SUM(M839:M850)</f>
        <v>10270427.7520458</v>
      </c>
      <c r="N851" s="2166" t="n">
        <f aca="false">(M851-L851)/L851*100</f>
        <v>0.234861404439881</v>
      </c>
      <c r="O851" s="2240"/>
    </row>
    <row r="853" customFormat="false" ht="15.75" hidden="false" customHeight="false" outlineLevel="0" collapsed="false">
      <c r="A853" s="2077"/>
      <c r="B853" s="2078"/>
      <c r="C853" s="2051"/>
      <c r="D853" s="2418"/>
      <c r="F853" s="2169" t="s">
        <v>1234</v>
      </c>
      <c r="G853" s="2169"/>
      <c r="H853" s="2169"/>
      <c r="I853" s="2170" t="s">
        <v>212</v>
      </c>
      <c r="J853" s="2077"/>
      <c r="L853" s="2077"/>
      <c r="M853" s="2077"/>
      <c r="N853" s="2051"/>
      <c r="O853" s="2077"/>
    </row>
    <row r="854" customFormat="false" ht="15.75" hidden="false" customHeight="false" outlineLevel="0" collapsed="false">
      <c r="A854" s="2077"/>
      <c r="B854" s="2078"/>
      <c r="C854" s="2051"/>
      <c r="D854" s="2418"/>
      <c r="F854" s="2129" t="s">
        <v>1334</v>
      </c>
      <c r="G854" s="2017" t="s">
        <v>1367</v>
      </c>
      <c r="H854" s="2017"/>
      <c r="I854" s="2310" t="n">
        <f aca="false">SUM(M839:M841,M843:M847,M849:M850)</f>
        <v>7576380.29987719</v>
      </c>
      <c r="J854" s="2077"/>
      <c r="L854" s="2077"/>
      <c r="M854" s="2077"/>
      <c r="N854" s="2051"/>
      <c r="O854" s="2077" t="s">
        <v>122</v>
      </c>
    </row>
    <row r="855" customFormat="false" ht="15.75" hidden="false" customHeight="false" outlineLevel="0" collapsed="false">
      <c r="A855" s="2077"/>
      <c r="B855" s="2078"/>
      <c r="C855" s="2051"/>
      <c r="D855" s="2418"/>
      <c r="F855" s="2129" t="s">
        <v>768</v>
      </c>
      <c r="G855" s="2017" t="s">
        <v>1367</v>
      </c>
      <c r="H855" s="2017"/>
      <c r="I855" s="2310" t="n">
        <f aca="false">SUM(M842)</f>
        <v>1428210.45560176</v>
      </c>
      <c r="J855" s="2077"/>
      <c r="L855" s="2077"/>
      <c r="M855" s="2077"/>
      <c r="N855" s="2051"/>
      <c r="O855" s="2077"/>
    </row>
    <row r="856" customFormat="false" ht="15.75" hidden="false" customHeight="false" outlineLevel="0" collapsed="false">
      <c r="A856" s="2077"/>
      <c r="B856" s="2078"/>
      <c r="C856" s="2051"/>
      <c r="D856" s="2418"/>
      <c r="F856" s="2129" t="s">
        <v>770</v>
      </c>
      <c r="G856" s="2017" t="s">
        <v>1367</v>
      </c>
      <c r="H856" s="2017"/>
      <c r="I856" s="2310" t="n">
        <f aca="false">M848</f>
        <v>1265836.99656686</v>
      </c>
      <c r="J856" s="2077"/>
      <c r="L856" s="2077"/>
      <c r="M856" s="2077"/>
      <c r="N856" s="2051"/>
      <c r="O856" s="2077"/>
    </row>
    <row r="857" customFormat="false" ht="15.75" hidden="false" customHeight="false" outlineLevel="0" collapsed="false">
      <c r="A857" s="2077"/>
      <c r="B857" s="2078"/>
      <c r="C857" s="2051"/>
      <c r="D857" s="2418"/>
      <c r="E857" s="3134"/>
      <c r="F857" s="2129"/>
      <c r="G857" s="2017"/>
      <c r="H857" s="2017"/>
      <c r="I857" s="2171"/>
      <c r="J857" s="2077"/>
      <c r="L857" s="2077"/>
      <c r="M857" s="2077"/>
      <c r="N857" s="2051"/>
      <c r="O857" s="2077"/>
    </row>
    <row r="858" customFormat="false" ht="15.75" hidden="false" customHeight="false" outlineLevel="0" collapsed="false">
      <c r="F858" s="2260"/>
      <c r="G858" s="2017"/>
      <c r="H858" s="2017"/>
      <c r="I858" s="2171"/>
      <c r="J858" s="2077"/>
    </row>
    <row r="859" customFormat="false" ht="15.75" hidden="false" customHeight="true" outlineLevel="0" collapsed="false">
      <c r="F859" s="2241" t="s">
        <v>1239</v>
      </c>
      <c r="G859" s="2241"/>
      <c r="H859" s="2241"/>
      <c r="I859" s="2242" t="n">
        <f aca="false">SUM(I854:I858)</f>
        <v>10270427.7520458</v>
      </c>
      <c r="J859" s="2130" t="n">
        <f aca="false">I859-M851</f>
        <v>0</v>
      </c>
    </row>
    <row r="860" customFormat="false" ht="15" hidden="false" customHeight="false" outlineLevel="0" collapsed="false">
      <c r="F860" s="2103"/>
      <c r="G860" s="2077"/>
      <c r="H860" s="2077"/>
      <c r="I860" s="2077"/>
      <c r="J860" s="2077"/>
    </row>
    <row r="865" customFormat="false" ht="15" hidden="false" customHeight="false" outlineLevel="0" collapsed="false">
      <c r="A865" s="2077"/>
      <c r="B865" s="2078"/>
      <c r="C865" s="2051"/>
      <c r="D865" s="2418"/>
      <c r="E865" s="3134"/>
      <c r="F865" s="2077"/>
      <c r="G865" s="2077"/>
      <c r="H865" s="2077"/>
      <c r="I865" s="2077"/>
      <c r="J865" s="2077"/>
      <c r="K865" s="2080"/>
      <c r="L865" s="2077"/>
      <c r="M865" s="2077"/>
      <c r="N865" s="2051"/>
      <c r="O865" s="2077"/>
    </row>
    <row r="866" customFormat="false" ht="15" hidden="false" customHeight="false" outlineLevel="0" collapsed="false">
      <c r="A866" s="2077"/>
      <c r="B866" s="2078"/>
      <c r="C866" s="2051"/>
      <c r="D866" s="2418"/>
      <c r="E866" s="3134"/>
      <c r="F866" s="2077"/>
      <c r="G866" s="2077"/>
      <c r="H866" s="2077"/>
      <c r="I866" s="2077"/>
      <c r="J866" s="2077"/>
      <c r="K866" s="2080"/>
      <c r="L866" s="2077"/>
      <c r="M866" s="2077"/>
      <c r="N866" s="2051"/>
      <c r="O866" s="2077"/>
    </row>
    <row r="867" customFormat="false" ht="25.5" hidden="false" customHeight="false" outlineLevel="0" collapsed="false">
      <c r="A867" s="2271"/>
      <c r="B867" s="2175"/>
      <c r="C867" s="2175"/>
      <c r="D867" s="2175"/>
      <c r="E867" s="2175"/>
      <c r="F867" s="2175"/>
      <c r="G867" s="2175"/>
      <c r="H867" s="2175"/>
      <c r="I867" s="2175"/>
      <c r="J867" s="2175"/>
      <c r="K867" s="2175"/>
      <c r="L867" s="2175"/>
      <c r="M867" s="2175"/>
      <c r="N867" s="2272"/>
      <c r="O867" s="2174"/>
    </row>
    <row r="868" customFormat="false" ht="15" hidden="false" customHeight="false" outlineLevel="0" collapsed="false">
      <c r="A868" s="2077"/>
      <c r="B868" s="2078"/>
      <c r="C868" s="2051"/>
      <c r="D868" s="2418"/>
      <c r="E868" s="3134"/>
      <c r="F868" s="2077"/>
      <c r="G868" s="2077"/>
      <c r="H868" s="2077"/>
      <c r="I868" s="2077"/>
      <c r="J868" s="2077"/>
      <c r="K868" s="2080"/>
      <c r="L868" s="2077"/>
      <c r="M868" s="2077"/>
      <c r="N868" s="2051"/>
      <c r="O868" s="2077"/>
    </row>
    <row r="869" customFormat="false" ht="15" hidden="false" customHeight="false" outlineLevel="0" collapsed="false">
      <c r="A869" s="2077"/>
      <c r="B869" s="2078"/>
      <c r="C869" s="2051"/>
      <c r="D869" s="2418"/>
      <c r="E869" s="3134"/>
      <c r="F869" s="2077"/>
      <c r="G869" s="2077"/>
      <c r="H869" s="2077"/>
      <c r="I869" s="2077"/>
      <c r="J869" s="2077"/>
      <c r="K869" s="2080"/>
      <c r="L869" s="2077"/>
      <c r="M869" s="2077"/>
      <c r="N869" s="2051"/>
      <c r="O869" s="2077"/>
    </row>
    <row r="870" customFormat="false" ht="45" hidden="false" customHeight="false" outlineLevel="0" collapsed="false">
      <c r="A870" s="2270" t="s">
        <v>4366</v>
      </c>
      <c r="B870" s="2270"/>
      <c r="C870" s="2270"/>
      <c r="D870" s="2270"/>
      <c r="E870" s="2270"/>
      <c r="F870" s="2270"/>
      <c r="G870" s="2270"/>
      <c r="H870" s="2270"/>
      <c r="I870" s="2270"/>
      <c r="J870" s="2270"/>
      <c r="K870" s="2270"/>
      <c r="L870" s="2270"/>
      <c r="M870" s="2270"/>
      <c r="N870" s="2270"/>
      <c r="O870" s="1989" t="str">
        <f aca="false">O6</f>
        <v>Month June-2023</v>
      </c>
      <c r="R870" s="1990" t="s">
        <v>1069</v>
      </c>
      <c r="S870" s="1991" t="str">
        <f aca="false">O870</f>
        <v>Month June-2023</v>
      </c>
      <c r="T870" s="1990" t="s">
        <v>1070</v>
      </c>
      <c r="U870" s="1990" t="s">
        <v>1071</v>
      </c>
      <c r="V870" s="1990" t="s">
        <v>2997</v>
      </c>
      <c r="W870" s="1990" t="s">
        <v>1073</v>
      </c>
    </row>
    <row r="871" customFormat="false" ht="15.75" hidden="false" customHeight="true" outlineLevel="0" collapsed="false">
      <c r="A871" s="1992" t="s">
        <v>794</v>
      </c>
      <c r="B871" s="1993" t="s">
        <v>1074</v>
      </c>
      <c r="C871" s="1994" t="s">
        <v>1075</v>
      </c>
      <c r="D871" s="1994"/>
      <c r="E871" s="1994"/>
      <c r="F871" s="1996" t="s">
        <v>45</v>
      </c>
      <c r="G871" s="1996" t="s">
        <v>1076</v>
      </c>
      <c r="H871" s="1996"/>
      <c r="I871" s="1996"/>
      <c r="J871" s="1996" t="s">
        <v>29</v>
      </c>
      <c r="K871" s="1994" t="s">
        <v>1077</v>
      </c>
      <c r="L871" s="1994"/>
      <c r="M871" s="1994" t="s">
        <v>1078</v>
      </c>
      <c r="N871" s="1993"/>
      <c r="O871" s="1997" t="s">
        <v>479</v>
      </c>
    </row>
    <row r="872" customFormat="false" ht="15.75" hidden="false" customHeight="false" outlineLevel="0" collapsed="false">
      <c r="A872" s="1992"/>
      <c r="B872" s="1993"/>
      <c r="C872" s="1998" t="s">
        <v>1079</v>
      </c>
      <c r="D872" s="1998"/>
      <c r="E872" s="3135" t="s">
        <v>1080</v>
      </c>
      <c r="F872" s="1996"/>
      <c r="G872" s="2249" t="n">
        <f aca="false">'NORTH-1'!$H$8</f>
        <v>44929</v>
      </c>
      <c r="H872" s="2249" t="n">
        <f aca="false">'NORTH-1'!$H$8</f>
        <v>44929</v>
      </c>
      <c r="I872" s="2000" t="s">
        <v>47</v>
      </c>
      <c r="J872" s="1996"/>
      <c r="K872" s="2000" t="s">
        <v>1081</v>
      </c>
      <c r="L872" s="2000" t="s">
        <v>1082</v>
      </c>
      <c r="M872" s="1994" t="s">
        <v>1083</v>
      </c>
      <c r="N872" s="1998" t="s">
        <v>741</v>
      </c>
      <c r="O872" s="1997"/>
      <c r="S872" s="1441" t="n">
        <v>15283200.0000001</v>
      </c>
      <c r="T872" s="1441" t="n">
        <v>15283200.0000001</v>
      </c>
      <c r="U872" s="1441" t="n">
        <f aca="false">S872-T872</f>
        <v>0</v>
      </c>
      <c r="V872" s="2001" t="n">
        <f aca="false">U872/T872*100</f>
        <v>0</v>
      </c>
      <c r="W872" s="1441" t="str">
        <f aca="false">IF(V872&gt;40,"FAULT",IF(V872&lt;-40,"CHECK","OK"))</f>
        <v>OK</v>
      </c>
    </row>
    <row r="873" customFormat="false" ht="15.75" hidden="false" customHeight="false" outlineLevel="0" collapsed="false">
      <c r="A873" s="2002" t="n">
        <v>1</v>
      </c>
      <c r="B873" s="2003" t="n">
        <v>2</v>
      </c>
      <c r="C873" s="2004" t="n">
        <v>4</v>
      </c>
      <c r="D873" s="2004"/>
      <c r="E873" s="3136" t="n">
        <v>5</v>
      </c>
      <c r="F873" s="2002" t="n">
        <v>7</v>
      </c>
      <c r="G873" s="2002" t="n">
        <v>9</v>
      </c>
      <c r="H873" s="2002" t="n">
        <v>9</v>
      </c>
      <c r="I873" s="2002" t="s">
        <v>1084</v>
      </c>
      <c r="J873" s="2002" t="n">
        <v>11</v>
      </c>
      <c r="K873" s="2002" t="s">
        <v>1085</v>
      </c>
      <c r="L873" s="2002" t="s">
        <v>1086</v>
      </c>
      <c r="M873" s="2002" t="n">
        <v>14</v>
      </c>
      <c r="N873" s="2006" t="n">
        <v>15</v>
      </c>
      <c r="O873" s="2002" t="n">
        <v>16</v>
      </c>
    </row>
    <row r="874" customFormat="false" ht="15.75" hidden="false" customHeight="false" outlineLevel="0" collapsed="false">
      <c r="A874" s="2007"/>
      <c r="B874" s="2008" t="s">
        <v>1758</v>
      </c>
      <c r="C874" s="2009"/>
      <c r="D874" s="2009"/>
      <c r="E874" s="3137"/>
      <c r="F874" s="2009"/>
      <c r="G874" s="2009"/>
      <c r="H874" s="2009"/>
      <c r="I874" s="2009"/>
      <c r="J874" s="2009"/>
      <c r="K874" s="2010"/>
      <c r="L874" s="2009"/>
      <c r="M874" s="2013"/>
      <c r="N874" s="2014"/>
      <c r="O874" s="2015"/>
    </row>
    <row r="875" customFormat="false" ht="15.75" hidden="false" customHeight="false" outlineLevel="0" collapsed="false">
      <c r="A875" s="2016" t="n">
        <v>1</v>
      </c>
      <c r="B875" s="2017" t="s">
        <v>4367</v>
      </c>
      <c r="C875" s="2018" t="n">
        <v>132</v>
      </c>
      <c r="D875" s="2153" t="s">
        <v>76</v>
      </c>
      <c r="E875" s="1070" t="s">
        <v>3922</v>
      </c>
      <c r="F875" s="2071" t="n">
        <v>1</v>
      </c>
      <c r="G875" s="2022" t="n">
        <v>681650</v>
      </c>
      <c r="H875" s="2022" t="n">
        <v>714735</v>
      </c>
      <c r="I875" s="2022" t="n">
        <f aca="false">H875-G875</f>
        <v>33085</v>
      </c>
      <c r="J875" s="2027" t="n">
        <f aca="false">J395</f>
        <v>1000</v>
      </c>
      <c r="K875" s="2024" t="n">
        <f aca="false">F875*I875*J875</f>
        <v>33085000</v>
      </c>
      <c r="L875" s="2025"/>
      <c r="M875" s="2025"/>
      <c r="N875" s="2026"/>
      <c r="O875" s="2027" t="s">
        <v>4368</v>
      </c>
    </row>
    <row r="876" customFormat="false" ht="15.75" hidden="false" customHeight="false" outlineLevel="0" collapsed="false">
      <c r="A876" s="2016" t="n">
        <v>2</v>
      </c>
      <c r="B876" s="2017" t="s">
        <v>4369</v>
      </c>
      <c r="C876" s="2018" t="n">
        <v>132</v>
      </c>
      <c r="D876" s="2153"/>
      <c r="E876" s="1070"/>
      <c r="F876" s="2071" t="n">
        <v>1</v>
      </c>
      <c r="G876" s="2022" t="n">
        <v>514116</v>
      </c>
      <c r="H876" s="2022" t="n">
        <v>536435</v>
      </c>
      <c r="I876" s="2022" t="n">
        <f aca="false">H876-G876</f>
        <v>22319</v>
      </c>
      <c r="J876" s="2027" t="n">
        <f aca="false">J395</f>
        <v>1000</v>
      </c>
      <c r="K876" s="2024" t="n">
        <f aca="false">F876*I876*J876</f>
        <v>22319000</v>
      </c>
      <c r="L876" s="2029"/>
      <c r="M876" s="2029"/>
      <c r="N876" s="2030"/>
      <c r="O876" s="2027" t="n">
        <f aca="false">(K877-K890)/K877*100</f>
        <v>100</v>
      </c>
    </row>
    <row r="877" customFormat="false" ht="15.75" hidden="false" customHeight="true" outlineLevel="0" collapsed="false">
      <c r="A877" s="2016"/>
      <c r="B877" s="2037"/>
      <c r="C877" s="2038"/>
      <c r="D877" s="2038"/>
      <c r="E877" s="2728"/>
      <c r="F877" s="2041"/>
      <c r="G877" s="2041"/>
      <c r="H877" s="2041" t="n">
        <v>0</v>
      </c>
      <c r="I877" s="2042" t="s">
        <v>1094</v>
      </c>
      <c r="J877" s="2042"/>
      <c r="K877" s="2043" t="n">
        <f aca="false">SUM(K875:K876)</f>
        <v>55404000</v>
      </c>
      <c r="L877" s="2044" t="n">
        <f aca="false">SUM(L875:L876)</f>
        <v>0</v>
      </c>
      <c r="M877" s="2045"/>
      <c r="N877" s="2046"/>
      <c r="O877" s="2027"/>
    </row>
    <row r="878" customFormat="false" ht="15.75" hidden="false" customHeight="false" outlineLevel="0" collapsed="false">
      <c r="A878" s="2016"/>
      <c r="B878" s="2037"/>
      <c r="C878" s="2038"/>
      <c r="D878" s="2038"/>
      <c r="E878" s="2728"/>
      <c r="F878" s="2041"/>
      <c r="G878" s="2041"/>
      <c r="H878" s="2041" t="n">
        <v>0</v>
      </c>
      <c r="I878" s="2047"/>
      <c r="J878" s="2047" t="s">
        <v>1095</v>
      </c>
      <c r="K878" s="2068" t="n">
        <f aca="false">K877-L877</f>
        <v>55404000</v>
      </c>
      <c r="L878" s="2049"/>
      <c r="M878" s="2050"/>
      <c r="N878" s="2051"/>
      <c r="O878" s="2027"/>
    </row>
    <row r="879" customFormat="false" ht="15.75" hidden="false" customHeight="false" outlineLevel="0" collapsed="false">
      <c r="A879" s="2016"/>
      <c r="B879" s="2008" t="s">
        <v>4370</v>
      </c>
      <c r="C879" s="2009"/>
      <c r="D879" s="2009"/>
      <c r="E879" s="3139"/>
      <c r="F879" s="2009"/>
      <c r="G879" s="2009"/>
      <c r="H879" s="2009" t="n">
        <v>0</v>
      </c>
      <c r="I879" s="2009"/>
      <c r="J879" s="2009"/>
      <c r="K879" s="2010"/>
      <c r="L879" s="2009"/>
      <c r="M879" s="2013"/>
      <c r="N879" s="2014"/>
      <c r="O879" s="2027"/>
    </row>
    <row r="880" customFormat="false" ht="15.75" hidden="false" customHeight="false" outlineLevel="0" collapsed="false">
      <c r="A880" s="2016" t="n">
        <v>3</v>
      </c>
      <c r="B880" s="2017" t="s">
        <v>4371</v>
      </c>
      <c r="C880" s="2018" t="n">
        <v>132</v>
      </c>
      <c r="D880" s="2381" t="s">
        <v>3498</v>
      </c>
      <c r="E880" s="1070" t="n">
        <v>41812909505</v>
      </c>
      <c r="F880" s="2071" t="n">
        <v>1</v>
      </c>
      <c r="G880" s="2022" t="n">
        <v>568.24</v>
      </c>
      <c r="H880" s="2022" t="n">
        <v>595.84</v>
      </c>
      <c r="I880" s="2022" t="n">
        <f aca="false">H880-G880</f>
        <v>27.6</v>
      </c>
      <c r="J880" s="2027" t="n">
        <v>1200000</v>
      </c>
      <c r="K880" s="2024" t="n">
        <f aca="false">F880*I880*J880</f>
        <v>33120000</v>
      </c>
      <c r="L880" s="2029"/>
      <c r="M880" s="2029"/>
      <c r="N880" s="2030"/>
      <c r="O880" s="2027"/>
    </row>
    <row r="881" customFormat="false" ht="15.75" hidden="false" customHeight="false" outlineLevel="0" collapsed="false">
      <c r="A881" s="2016"/>
      <c r="B881" s="2017"/>
      <c r="C881" s="2018" t="n">
        <v>132</v>
      </c>
      <c r="D881" s="2382" t="s">
        <v>3316</v>
      </c>
      <c r="E881" s="1070"/>
      <c r="F881" s="2071" t="n">
        <v>1</v>
      </c>
      <c r="G881" s="2022" t="n">
        <v>568.22</v>
      </c>
      <c r="H881" s="2022" t="n">
        <v>595.82</v>
      </c>
      <c r="I881" s="2022" t="n">
        <f aca="false">H881-G881</f>
        <v>27.6</v>
      </c>
      <c r="J881" s="2027" t="n">
        <v>1200000</v>
      </c>
      <c r="K881" s="2024" t="n">
        <f aca="false">F881*I881*J881</f>
        <v>33120000</v>
      </c>
      <c r="L881" s="2029"/>
      <c r="M881" s="2029"/>
      <c r="N881" s="2030"/>
      <c r="O881" s="2027" t="s">
        <v>4372</v>
      </c>
    </row>
    <row r="882" customFormat="false" ht="15.75" hidden="false" customHeight="false" outlineLevel="0" collapsed="false">
      <c r="A882" s="2016" t="n">
        <v>6</v>
      </c>
      <c r="B882" s="2017" t="s">
        <v>4373</v>
      </c>
      <c r="C882" s="2018" t="n">
        <v>132</v>
      </c>
      <c r="D882" s="2382" t="s">
        <v>3498</v>
      </c>
      <c r="E882" s="1070" t="n">
        <v>41812909540</v>
      </c>
      <c r="F882" s="2071" t="n">
        <v>1</v>
      </c>
      <c r="G882" s="2022" t="n">
        <v>427.53</v>
      </c>
      <c r="H882" s="2022" t="n">
        <v>446.1</v>
      </c>
      <c r="I882" s="2022" t="n">
        <f aca="false">H882-G882</f>
        <v>18.5700000000001</v>
      </c>
      <c r="J882" s="2027" t="n">
        <v>1200000</v>
      </c>
      <c r="K882" s="2024" t="n">
        <f aca="false">F882*I882*J882</f>
        <v>22284000.0000001</v>
      </c>
      <c r="L882" s="2029"/>
      <c r="M882" s="2029"/>
      <c r="N882" s="2030"/>
      <c r="O882" s="2027"/>
    </row>
    <row r="883" customFormat="false" ht="15.75" hidden="false" customHeight="false" outlineLevel="0" collapsed="false">
      <c r="A883" s="2016"/>
      <c r="B883" s="2017"/>
      <c r="C883" s="2018" t="n">
        <v>132</v>
      </c>
      <c r="D883" s="2383" t="s">
        <v>3316</v>
      </c>
      <c r="E883" s="1070"/>
      <c r="F883" s="2071" t="n">
        <v>1</v>
      </c>
      <c r="G883" s="2022" t="n">
        <v>427.54</v>
      </c>
      <c r="H883" s="2022" t="n">
        <v>446.12</v>
      </c>
      <c r="I883" s="2022" t="n">
        <f aca="false">H883-G883</f>
        <v>18.58</v>
      </c>
      <c r="J883" s="2027" t="n">
        <v>1200000</v>
      </c>
      <c r="K883" s="2031" t="n">
        <f aca="false">F883*I883*J883</f>
        <v>22296000</v>
      </c>
      <c r="L883" s="2032"/>
      <c r="M883" s="2032"/>
      <c r="N883" s="2033"/>
      <c r="O883" s="2027" t="s">
        <v>4374</v>
      </c>
    </row>
    <row r="884" customFormat="false" ht="15.75" hidden="false" customHeight="true" outlineLevel="0" collapsed="false">
      <c r="A884" s="2016"/>
      <c r="B884" s="2037"/>
      <c r="C884" s="2038"/>
      <c r="D884" s="2038"/>
      <c r="E884" s="2728"/>
      <c r="F884" s="2041"/>
      <c r="G884" s="2041"/>
      <c r="H884" s="2041" t="n">
        <v>0</v>
      </c>
      <c r="I884" s="2042" t="s">
        <v>1105</v>
      </c>
      <c r="J884" s="2042"/>
      <c r="K884" s="2043" t="n">
        <f aca="false">K880+K882</f>
        <v>55404000.0000001</v>
      </c>
      <c r="L884" s="2044" t="n">
        <f aca="false">SUM(L880:L883)</f>
        <v>0</v>
      </c>
      <c r="M884" s="2045"/>
      <c r="N884" s="2046"/>
      <c r="O884" s="2055"/>
    </row>
    <row r="885" customFormat="false" ht="15.75" hidden="false" customHeight="true" outlineLevel="0" collapsed="false">
      <c r="A885" s="2016"/>
      <c r="B885" s="2037"/>
      <c r="C885" s="2038"/>
      <c r="D885" s="2038"/>
      <c r="E885" s="2728"/>
      <c r="F885" s="2041"/>
      <c r="G885" s="2041"/>
      <c r="H885" s="2041" t="n">
        <v>0</v>
      </c>
      <c r="I885" s="2042" t="s">
        <v>1095</v>
      </c>
      <c r="J885" s="2042"/>
      <c r="K885" s="2068" t="n">
        <f aca="false">K884-L884</f>
        <v>55404000.0000001</v>
      </c>
      <c r="L885" s="2049"/>
      <c r="M885" s="2056"/>
      <c r="N885" s="2057"/>
      <c r="O885" s="2055"/>
    </row>
    <row r="886" customFormat="false" ht="15.75" hidden="false" customHeight="false" outlineLevel="0" collapsed="false">
      <c r="A886" s="2007"/>
      <c r="B886" s="2058" t="s">
        <v>4375</v>
      </c>
      <c r="C886" s="2059"/>
      <c r="D886" s="2059"/>
      <c r="E886" s="3140"/>
      <c r="F886" s="2059"/>
      <c r="G886" s="2059"/>
      <c r="H886" s="2059" t="n">
        <v>0</v>
      </c>
      <c r="I886" s="2059"/>
      <c r="J886" s="2059"/>
      <c r="K886" s="2060"/>
      <c r="L886" s="2059"/>
      <c r="M886" s="2063"/>
      <c r="N886" s="2064"/>
      <c r="O886" s="2015"/>
    </row>
    <row r="887" customFormat="false" ht="15.75" hidden="false" customHeight="false" outlineLevel="0" collapsed="false">
      <c r="A887" s="2016"/>
      <c r="B887" s="2017" t="s">
        <v>1251</v>
      </c>
      <c r="C887" s="2018" t="n">
        <v>132</v>
      </c>
      <c r="D887" s="2065" t="s">
        <v>1108</v>
      </c>
      <c r="E887" s="3138"/>
      <c r="F887" s="2071"/>
      <c r="G887" s="2022" t="n">
        <v>0</v>
      </c>
      <c r="H887" s="2022" t="n">
        <v>0</v>
      </c>
      <c r="I887" s="2022"/>
      <c r="J887" s="2027"/>
      <c r="K887" s="2024"/>
      <c r="L887" s="2029" t="n">
        <f aca="false">J887*I887*F887</f>
        <v>0</v>
      </c>
      <c r="M887" s="2025"/>
      <c r="N887" s="2026"/>
      <c r="O887" s="2027"/>
    </row>
    <row r="888" customFormat="false" ht="15.75" hidden="false" customHeight="false" outlineLevel="0" collapsed="false">
      <c r="A888" s="2016"/>
      <c r="B888" s="2017" t="s">
        <v>1252</v>
      </c>
      <c r="C888" s="2018" t="n">
        <v>132</v>
      </c>
      <c r="D888" s="2065"/>
      <c r="E888" s="3138"/>
      <c r="F888" s="2071"/>
      <c r="G888" s="2022" t="n">
        <v>0</v>
      </c>
      <c r="H888" s="2022" t="n">
        <v>0</v>
      </c>
      <c r="I888" s="2022"/>
      <c r="J888" s="2027"/>
      <c r="K888" s="2024"/>
      <c r="L888" s="2029" t="n">
        <f aca="false">J888*I888*F888</f>
        <v>0</v>
      </c>
      <c r="M888" s="2029"/>
      <c r="N888" s="2030"/>
      <c r="O888" s="2027"/>
    </row>
    <row r="889" customFormat="false" ht="15.75" hidden="false" customHeight="false" outlineLevel="0" collapsed="false">
      <c r="A889" s="2016"/>
      <c r="B889" s="2037"/>
      <c r="C889" s="2038"/>
      <c r="D889" s="2038"/>
      <c r="E889" s="2728"/>
      <c r="F889" s="2041"/>
      <c r="G889" s="2041"/>
      <c r="H889" s="2041" t="n">
        <v>0</v>
      </c>
      <c r="I889" s="2041"/>
      <c r="J889" s="2037" t="s">
        <v>1110</v>
      </c>
      <c r="K889" s="2068"/>
      <c r="L889" s="2076" t="n">
        <f aca="false">SUM(L887:L888)</f>
        <v>0</v>
      </c>
      <c r="M889" s="2055"/>
      <c r="N889" s="2057"/>
      <c r="O889" s="2027"/>
    </row>
    <row r="890" customFormat="false" ht="15.75" hidden="false" customHeight="false" outlineLevel="0" collapsed="false">
      <c r="A890" s="2007"/>
      <c r="B890" s="2058" t="s">
        <v>4376</v>
      </c>
      <c r="C890" s="2059"/>
      <c r="D890" s="2059"/>
      <c r="E890" s="3140"/>
      <c r="F890" s="2059"/>
      <c r="G890" s="2059"/>
      <c r="H890" s="2059" t="n">
        <v>0</v>
      </c>
      <c r="I890" s="2059"/>
      <c r="J890" s="2059"/>
      <c r="K890" s="2060"/>
      <c r="L890" s="2059"/>
      <c r="M890" s="2063"/>
      <c r="N890" s="2064"/>
      <c r="O890" s="2015"/>
    </row>
    <row r="891" customFormat="false" ht="15.75" hidden="false" customHeight="false" outlineLevel="0" collapsed="false">
      <c r="A891" s="2016" t="n">
        <v>4</v>
      </c>
      <c r="B891" s="2017" t="s">
        <v>4377</v>
      </c>
      <c r="C891" s="2018" t="n">
        <v>132</v>
      </c>
      <c r="D891" s="2381" t="s">
        <v>3498</v>
      </c>
      <c r="E891" s="1070" t="n">
        <v>41812909542</v>
      </c>
      <c r="F891" s="2071" t="n">
        <v>1</v>
      </c>
      <c r="G891" s="2022" t="n">
        <v>568.57</v>
      </c>
      <c r="H891" s="2022" t="n">
        <v>596.18</v>
      </c>
      <c r="I891" s="2022" t="n">
        <f aca="false">H891-G891</f>
        <v>27.6099999999999</v>
      </c>
      <c r="J891" s="2027" t="n">
        <v>1200000</v>
      </c>
      <c r="K891" s="2024"/>
      <c r="L891" s="2029" t="n">
        <f aca="false">F891*I891*J891</f>
        <v>33131999.9999999</v>
      </c>
      <c r="M891" s="2029"/>
      <c r="N891" s="2030"/>
      <c r="O891" s="2027" t="e">
        <f aca="false">(K888-L901)/K888*100</f>
        <v>#DIV/0!</v>
      </c>
    </row>
    <row r="892" customFormat="false" ht="15.75" hidden="false" customHeight="false" outlineLevel="0" collapsed="false">
      <c r="A892" s="2016"/>
      <c r="B892" s="2017"/>
      <c r="C892" s="2018" t="n">
        <v>132</v>
      </c>
      <c r="D892" s="2382" t="s">
        <v>3316</v>
      </c>
      <c r="E892" s="1070"/>
      <c r="F892" s="2071" t="n">
        <v>1</v>
      </c>
      <c r="G892" s="2022" t="n">
        <v>568.9</v>
      </c>
      <c r="H892" s="2022" t="n">
        <v>596.53</v>
      </c>
      <c r="I892" s="2022" t="n">
        <f aca="false">H892-G892</f>
        <v>27.63</v>
      </c>
      <c r="J892" s="2027" t="n">
        <v>1200000</v>
      </c>
      <c r="K892" s="2024"/>
      <c r="L892" s="2029" t="n">
        <f aca="false">F892*I892*J892</f>
        <v>33156000</v>
      </c>
      <c r="M892" s="2029"/>
      <c r="N892" s="2030"/>
      <c r="O892" s="2027"/>
    </row>
    <row r="893" customFormat="false" ht="15.75" hidden="false" customHeight="false" outlineLevel="0" collapsed="false">
      <c r="A893" s="2016" t="n">
        <v>7</v>
      </c>
      <c r="B893" s="2017" t="s">
        <v>4378</v>
      </c>
      <c r="C893" s="2018" t="n">
        <v>132</v>
      </c>
      <c r="D893" s="2382" t="s">
        <v>3498</v>
      </c>
      <c r="E893" s="1070" t="n">
        <v>41812909501</v>
      </c>
      <c r="F893" s="2071" t="n">
        <v>1</v>
      </c>
      <c r="G893" s="2022" t="n">
        <v>427.37</v>
      </c>
      <c r="H893" s="2022" t="n">
        <v>445.95</v>
      </c>
      <c r="I893" s="2022" t="n">
        <f aca="false">H893-G893</f>
        <v>18.58</v>
      </c>
      <c r="J893" s="2027" t="n">
        <v>1200000</v>
      </c>
      <c r="K893" s="2024"/>
      <c r="L893" s="2029" t="n">
        <f aca="false">F893*I893*J893</f>
        <v>22296000</v>
      </c>
      <c r="M893" s="2029"/>
      <c r="N893" s="2030"/>
      <c r="O893" s="2027" t="n">
        <f aca="false">(K884-L940)/K884*100</f>
        <v>100</v>
      </c>
    </row>
    <row r="894" customFormat="false" ht="15.75" hidden="false" customHeight="false" outlineLevel="0" collapsed="false">
      <c r="A894" s="2016"/>
      <c r="B894" s="2017"/>
      <c r="C894" s="2018" t="n">
        <v>132</v>
      </c>
      <c r="D894" s="2383" t="s">
        <v>3316</v>
      </c>
      <c r="E894" s="1070"/>
      <c r="F894" s="2071" t="n">
        <v>1</v>
      </c>
      <c r="G894" s="2022" t="n">
        <v>427.32</v>
      </c>
      <c r="H894" s="2022" t="n">
        <v>445.89</v>
      </c>
      <c r="I894" s="2022" t="n">
        <f aca="false">H894-G894</f>
        <v>18.57</v>
      </c>
      <c r="J894" s="2027" t="n">
        <v>1200000</v>
      </c>
      <c r="K894" s="2031"/>
      <c r="L894" s="2032" t="n">
        <f aca="false">F894*I894*J894</f>
        <v>22284000</v>
      </c>
      <c r="M894" s="2032"/>
      <c r="N894" s="2033"/>
      <c r="O894" s="2027"/>
    </row>
    <row r="895" customFormat="false" ht="15.75" hidden="false" customHeight="false" outlineLevel="0" collapsed="false">
      <c r="A895" s="2016"/>
      <c r="B895" s="2037"/>
      <c r="C895" s="2038"/>
      <c r="D895" s="2038"/>
      <c r="E895" s="3081"/>
      <c r="F895" s="2072"/>
      <c r="G895" s="2072"/>
      <c r="H895" s="2072"/>
      <c r="I895" s="2072"/>
      <c r="J895" s="2037" t="s">
        <v>475</v>
      </c>
      <c r="K895" s="2074"/>
      <c r="L895" s="2068" t="n">
        <f aca="false">L893+L891</f>
        <v>55427999.9999999</v>
      </c>
      <c r="M895" s="2076"/>
      <c r="N895" s="2026"/>
      <c r="O895" s="2027"/>
    </row>
    <row r="896" customFormat="false" ht="15.75" hidden="false" customHeight="false" outlineLevel="0" collapsed="false">
      <c r="A896" s="2077"/>
      <c r="B896" s="2078"/>
      <c r="C896" s="2051"/>
      <c r="D896" s="2418"/>
      <c r="K896" s="2080"/>
      <c r="L896" s="2077"/>
      <c r="M896" s="2077"/>
      <c r="N896" s="2051"/>
      <c r="O896" s="2077"/>
    </row>
    <row r="897" s="2077" customFormat="true" ht="15" hidden="false" customHeight="false" outlineLevel="0" collapsed="false">
      <c r="B897" s="2081" t="s">
        <v>1121</v>
      </c>
      <c r="C897" s="2081"/>
      <c r="D897" s="2082" t="s">
        <v>212</v>
      </c>
      <c r="E897" s="3133"/>
      <c r="F897" s="2083" t="s">
        <v>1125</v>
      </c>
      <c r="G897" s="2083"/>
      <c r="H897" s="2083"/>
      <c r="I897" s="2082" t="s">
        <v>212</v>
      </c>
      <c r="K897" s="2084" t="s">
        <v>1123</v>
      </c>
      <c r="L897" s="2084"/>
      <c r="M897" s="2085" t="s">
        <v>212</v>
      </c>
      <c r="N897" s="2051"/>
    </row>
    <row r="898" s="2077" customFormat="true" ht="15" hidden="false" customHeight="false" outlineLevel="0" collapsed="false">
      <c r="B898" s="2086" t="str">
        <f aca="false">B874</f>
        <v>132 KV SIDE (SENDING)</v>
      </c>
      <c r="C898" s="2086"/>
      <c r="D898" s="2089" t="n">
        <f aca="false">K878</f>
        <v>55404000</v>
      </c>
      <c r="E898" s="3133"/>
      <c r="F898" s="2088" t="s">
        <v>1124</v>
      </c>
      <c r="G898" s="2088"/>
      <c r="H898" s="2088"/>
      <c r="I898" s="2089" t="n">
        <f aca="false">L889</f>
        <v>0</v>
      </c>
      <c r="K898" s="2279" t="s">
        <v>1125</v>
      </c>
      <c r="L898" s="2279"/>
      <c r="M898" s="2091" t="n">
        <f aca="false">I899</f>
        <v>55404000</v>
      </c>
      <c r="N898" s="2051"/>
    </row>
    <row r="899" s="2077" customFormat="true" ht="15" hidden="false" customHeight="false" outlineLevel="0" collapsed="false">
      <c r="B899" s="2086" t="s">
        <v>1126</v>
      </c>
      <c r="C899" s="2086"/>
      <c r="D899" s="2089"/>
      <c r="E899" s="3133"/>
      <c r="F899" s="2088" t="s">
        <v>1125</v>
      </c>
      <c r="G899" s="2088"/>
      <c r="H899" s="2088"/>
      <c r="I899" s="2091" t="n">
        <f aca="false">D902-I898</f>
        <v>55404000</v>
      </c>
      <c r="K899" s="2088" t="s">
        <v>1259</v>
      </c>
      <c r="L899" s="2088"/>
      <c r="M899" s="2094" t="n">
        <f aca="false">K924</f>
        <v>55224000</v>
      </c>
      <c r="N899" s="2051"/>
    </row>
    <row r="900" s="2077" customFormat="true" ht="15" hidden="false" customHeight="false" outlineLevel="0" collapsed="false">
      <c r="B900" s="2086" t="s">
        <v>1128</v>
      </c>
      <c r="C900" s="2086"/>
      <c r="D900" s="2089"/>
      <c r="E900" s="3133"/>
      <c r="K900" s="2279" t="s">
        <v>1129</v>
      </c>
      <c r="L900" s="2279"/>
      <c r="M900" s="2089" t="n">
        <f aca="false">M898-M899</f>
        <v>179999.99999997</v>
      </c>
      <c r="N900" s="2051"/>
    </row>
    <row r="901" s="2077" customFormat="true" ht="15.75" hidden="false" customHeight="false" outlineLevel="0" collapsed="false">
      <c r="B901" s="2086" t="s">
        <v>1130</v>
      </c>
      <c r="C901" s="2086"/>
      <c r="D901" s="2095"/>
      <c r="E901" s="3133"/>
      <c r="K901" s="2228" t="s">
        <v>1131</v>
      </c>
      <c r="L901" s="2228"/>
      <c r="M901" s="2332" t="n">
        <f aca="false">M900/M898</f>
        <v>0.00324886289798517</v>
      </c>
      <c r="N901" s="2051"/>
    </row>
    <row r="902" s="2077" customFormat="true" ht="15" hidden="false" customHeight="false" outlineLevel="0" collapsed="false">
      <c r="B902" s="2098" t="s">
        <v>1132</v>
      </c>
      <c r="C902" s="2098"/>
      <c r="D902" s="2099" t="n">
        <f aca="false">SUM(D898:D901)</f>
        <v>55404000</v>
      </c>
      <c r="E902" s="3133"/>
      <c r="K902" s="2080"/>
      <c r="N902" s="2051"/>
    </row>
    <row r="903" s="2077" customFormat="true" ht="15" hidden="false" customHeight="false" outlineLevel="0" collapsed="false">
      <c r="E903" s="3133"/>
      <c r="F903" s="2100"/>
      <c r="K903" s="2080"/>
      <c r="N903" s="2051"/>
    </row>
    <row r="904" s="2077" customFormat="true" ht="15" hidden="false" customHeight="false" outlineLevel="0" collapsed="false">
      <c r="E904" s="3133"/>
      <c r="F904" s="2100"/>
      <c r="K904" s="2080"/>
      <c r="N904" s="2051"/>
    </row>
    <row r="905" s="2077" customFormat="true" ht="15" hidden="false" customHeight="false" outlineLevel="0" collapsed="false">
      <c r="E905" s="3133"/>
      <c r="F905" s="2100"/>
      <c r="G905" s="2101"/>
      <c r="H905" s="2101"/>
      <c r="I905" s="2101"/>
      <c r="J905" s="2102"/>
      <c r="K905" s="2080"/>
      <c r="N905" s="2051"/>
    </row>
    <row r="906" customFormat="false" ht="15" hidden="false" customHeight="false" outlineLevel="0" collapsed="false">
      <c r="A906" s="2077"/>
      <c r="B906" s="2078"/>
      <c r="C906" s="2051"/>
      <c r="D906" s="2418"/>
      <c r="G906" s="2101"/>
      <c r="H906" s="2101"/>
      <c r="I906" s="2101"/>
      <c r="J906" s="2102"/>
      <c r="K906" s="2080"/>
      <c r="L906" s="2077"/>
      <c r="M906" s="2077"/>
      <c r="N906" s="2051"/>
      <c r="O906" s="2077"/>
    </row>
    <row r="907" customFormat="false" ht="15" hidden="false" customHeight="false" outlineLevel="0" collapsed="false">
      <c r="A907" s="2077"/>
      <c r="B907" s="2078"/>
      <c r="C907" s="2051"/>
      <c r="D907" s="2418"/>
      <c r="G907" s="2101"/>
      <c r="H907" s="2101"/>
      <c r="I907" s="2101"/>
      <c r="J907" s="2102"/>
      <c r="K907" s="2080"/>
      <c r="L907" s="2077"/>
      <c r="M907" s="2077"/>
      <c r="N907" s="2051"/>
      <c r="O907" s="2077"/>
    </row>
    <row r="908" customFormat="false" ht="15" hidden="false" customHeight="false" outlineLevel="0" collapsed="false">
      <c r="A908" s="2077"/>
      <c r="B908" s="2078"/>
      <c r="C908" s="2051"/>
      <c r="D908" s="2418"/>
      <c r="E908" s="3134"/>
      <c r="F908" s="2077"/>
      <c r="G908" s="2077"/>
      <c r="H908" s="2077"/>
      <c r="I908" s="2077"/>
      <c r="J908" s="2077"/>
      <c r="K908" s="2080"/>
      <c r="L908" s="2077"/>
      <c r="M908" s="2077"/>
      <c r="N908" s="2051"/>
      <c r="O908" s="2077"/>
    </row>
    <row r="909" customFormat="false" ht="45" hidden="false" customHeight="false" outlineLevel="0" collapsed="false">
      <c r="A909" s="2270" t="s">
        <v>4379</v>
      </c>
      <c r="B909" s="2270"/>
      <c r="C909" s="2270"/>
      <c r="D909" s="2270"/>
      <c r="E909" s="2270"/>
      <c r="F909" s="2270"/>
      <c r="G909" s="2270"/>
      <c r="H909" s="2270"/>
      <c r="I909" s="2270"/>
      <c r="J909" s="2270"/>
      <c r="K909" s="2270"/>
      <c r="L909" s="2270"/>
      <c r="M909" s="2270"/>
      <c r="N909" s="2270"/>
      <c r="O909" s="1989" t="str">
        <f aca="false">$O$6</f>
        <v>Month June-2023</v>
      </c>
      <c r="R909" s="1990" t="s">
        <v>1069</v>
      </c>
      <c r="S909" s="1991" t="str">
        <f aca="false">O909</f>
        <v>Month June-2023</v>
      </c>
      <c r="T909" s="1990" t="s">
        <v>1070</v>
      </c>
      <c r="U909" s="1990" t="s">
        <v>1071</v>
      </c>
      <c r="V909" s="1990" t="s">
        <v>2997</v>
      </c>
      <c r="W909" s="1990" t="s">
        <v>1073</v>
      </c>
    </row>
    <row r="910" customFormat="false" ht="15.75" hidden="false" customHeight="true" outlineLevel="0" collapsed="false">
      <c r="A910" s="2105" t="s">
        <v>794</v>
      </c>
      <c r="B910" s="2106" t="s">
        <v>1074</v>
      </c>
      <c r="C910" s="1994" t="s">
        <v>1075</v>
      </c>
      <c r="D910" s="1994"/>
      <c r="E910" s="1994"/>
      <c r="F910" s="2108" t="s">
        <v>45</v>
      </c>
      <c r="G910" s="1996" t="s">
        <v>1076</v>
      </c>
      <c r="H910" s="1996"/>
      <c r="I910" s="1996"/>
      <c r="J910" s="2108" t="s">
        <v>29</v>
      </c>
      <c r="K910" s="1996" t="s">
        <v>1077</v>
      </c>
      <c r="L910" s="1996"/>
      <c r="M910" s="1994" t="s">
        <v>1134</v>
      </c>
      <c r="N910" s="1993"/>
      <c r="O910" s="2109" t="s">
        <v>479</v>
      </c>
    </row>
    <row r="911" customFormat="false" ht="15.75" hidden="false" customHeight="false" outlineLevel="0" collapsed="false">
      <c r="A911" s="2105"/>
      <c r="B911" s="2106"/>
      <c r="C911" s="1998" t="s">
        <v>1079</v>
      </c>
      <c r="D911" s="1998"/>
      <c r="E911" s="3141" t="s">
        <v>1080</v>
      </c>
      <c r="F911" s="2108"/>
      <c r="G911" s="2249" t="n">
        <f aca="false">'NORTH-1'!$H$8</f>
        <v>44929</v>
      </c>
      <c r="H911" s="2249" t="n">
        <f aca="false">'NORTH-1'!$H$8</f>
        <v>44929</v>
      </c>
      <c r="I911" s="2111" t="s">
        <v>47</v>
      </c>
      <c r="J911" s="2108"/>
      <c r="K911" s="2111" t="s">
        <v>1081</v>
      </c>
      <c r="L911" s="2111" t="s">
        <v>1082</v>
      </c>
      <c r="M911" s="2112" t="s">
        <v>1083</v>
      </c>
      <c r="N911" s="2110" t="s">
        <v>741</v>
      </c>
      <c r="O911" s="2109"/>
      <c r="S911" s="1441" t="n">
        <v>15283200.0000001</v>
      </c>
      <c r="T911" s="1441" t="n">
        <v>15283200.0000001</v>
      </c>
      <c r="U911" s="1441" t="n">
        <f aca="false">S911-T911</f>
        <v>0</v>
      </c>
      <c r="V911" s="2001" t="n">
        <f aca="false">U911/T911*100</f>
        <v>0</v>
      </c>
      <c r="W911" s="1441" t="str">
        <f aca="false">IF(V911&gt;40,"FAULT",IF(V911&lt;-40,"CHECK","OK"))</f>
        <v>OK</v>
      </c>
    </row>
    <row r="912" customFormat="false" ht="15.75" hidden="false" customHeight="false" outlineLevel="0" collapsed="false">
      <c r="A912" s="2113" t="n">
        <v>1</v>
      </c>
      <c r="B912" s="2004" t="n">
        <v>2</v>
      </c>
      <c r="C912" s="2004" t="n">
        <v>4</v>
      </c>
      <c r="D912" s="2004"/>
      <c r="E912" s="3142" t="n">
        <v>5</v>
      </c>
      <c r="F912" s="2113" t="n">
        <v>7</v>
      </c>
      <c r="G912" s="2113" t="n">
        <v>9</v>
      </c>
      <c r="H912" s="2113" t="n">
        <v>9</v>
      </c>
      <c r="I912" s="2113" t="s">
        <v>1084</v>
      </c>
      <c r="J912" s="2113" t="n">
        <v>11</v>
      </c>
      <c r="K912" s="2113" t="s">
        <v>1085</v>
      </c>
      <c r="L912" s="2113" t="s">
        <v>1086</v>
      </c>
      <c r="M912" s="2113" t="n">
        <v>14</v>
      </c>
      <c r="N912" s="2004" t="n">
        <v>15</v>
      </c>
      <c r="O912" s="2113" t="n">
        <v>16</v>
      </c>
    </row>
    <row r="913" customFormat="false" ht="15.75" hidden="false" customHeight="false" outlineLevel="0" collapsed="false">
      <c r="A913" s="2007"/>
      <c r="B913" s="2008" t="s">
        <v>4380</v>
      </c>
      <c r="C913" s="2009"/>
      <c r="D913" s="2009"/>
      <c r="E913" s="3139"/>
      <c r="F913" s="2009"/>
      <c r="G913" s="2009"/>
      <c r="H913" s="2009"/>
      <c r="I913" s="2009"/>
      <c r="J913" s="2009"/>
      <c r="K913" s="2010"/>
      <c r="L913" s="2009"/>
      <c r="M913" s="2013"/>
      <c r="N913" s="2014"/>
      <c r="O913" s="2015"/>
    </row>
    <row r="914" customFormat="false" ht="15" hidden="false" customHeight="false" outlineLevel="0" collapsed="false">
      <c r="A914" s="3160" t="n">
        <f aca="false">A645</f>
        <v>3</v>
      </c>
      <c r="B914" s="3160" t="str">
        <f aca="false">B645</f>
        <v>33 kV Kazla-1  Feeder</v>
      </c>
      <c r="C914" s="3161" t="n">
        <f aca="false">C645</f>
        <v>33</v>
      </c>
      <c r="D914" s="3160" t="str">
        <f aca="false">D645</f>
        <v>Export</v>
      </c>
      <c r="E914" s="3162" t="str">
        <f aca="false">E645</f>
        <v>06604297</v>
      </c>
      <c r="F914" s="3160" t="n">
        <f aca="false">F645</f>
        <v>1</v>
      </c>
      <c r="G914" s="3160" t="n">
        <f aca="false">G645</f>
        <v>4114.51</v>
      </c>
      <c r="H914" s="3160" t="n">
        <f aca="false">H645</f>
        <v>4114.51</v>
      </c>
      <c r="I914" s="3160" t="n">
        <f aca="false">I645</f>
        <v>0</v>
      </c>
      <c r="J914" s="3160" t="n">
        <f aca="false">J645</f>
        <v>180000</v>
      </c>
      <c r="K914" s="3160" t="n">
        <f aca="false">K645</f>
        <v>0</v>
      </c>
      <c r="L914" s="3160" t="n">
        <f aca="false">L645</f>
        <v>0</v>
      </c>
      <c r="M914" s="3160" t="n">
        <f aca="false">M645</f>
        <v>0</v>
      </c>
      <c r="N914" s="941"/>
      <c r="O914" s="941"/>
    </row>
    <row r="915" customFormat="false" ht="15" hidden="false" customHeight="false" outlineLevel="0" collapsed="false">
      <c r="A915" s="3160" t="n">
        <f aca="false">A648</f>
        <v>10</v>
      </c>
      <c r="B915" s="3160" t="str">
        <f aca="false">B648</f>
        <v>33 kV Kazla-2  Feeder</v>
      </c>
      <c r="C915" s="3161" t="n">
        <f aca="false">C648</f>
        <v>33</v>
      </c>
      <c r="D915" s="3160" t="str">
        <f aca="false">D648</f>
        <v>Export</v>
      </c>
      <c r="E915" s="3162" t="str">
        <f aca="false">E648</f>
        <v>06604326</v>
      </c>
      <c r="F915" s="3160" t="n">
        <f aca="false">F648</f>
        <v>1</v>
      </c>
      <c r="G915" s="3160" t="n">
        <f aca="false">G648</f>
        <v>1828.4</v>
      </c>
      <c r="H915" s="3160" t="n">
        <f aca="false">H648</f>
        <v>1828.4</v>
      </c>
      <c r="I915" s="3160" t="n">
        <f aca="false">I648</f>
        <v>0</v>
      </c>
      <c r="J915" s="3160" t="n">
        <f aca="false">J648</f>
        <v>180000</v>
      </c>
      <c r="K915" s="3160" t="n">
        <f aca="false">K648</f>
        <v>0</v>
      </c>
      <c r="L915" s="3160" t="n">
        <f aca="false">L648</f>
        <v>0</v>
      </c>
      <c r="M915" s="3160" t="n">
        <f aca="false">M648</f>
        <v>0</v>
      </c>
      <c r="N915" s="941"/>
      <c r="O915" s="941"/>
    </row>
    <row r="916" customFormat="false" ht="15.75" hidden="false" customHeight="false" outlineLevel="0" collapsed="false">
      <c r="A916" s="3160"/>
      <c r="B916" s="2008" t="s">
        <v>4381</v>
      </c>
      <c r="C916" s="3161"/>
      <c r="D916" s="3160"/>
      <c r="E916" s="3162"/>
      <c r="F916" s="3160"/>
      <c r="G916" s="3160"/>
      <c r="H916" s="3160"/>
      <c r="I916" s="3160"/>
      <c r="J916" s="3160"/>
      <c r="K916" s="3160"/>
      <c r="L916" s="3160"/>
      <c r="M916" s="3160"/>
      <c r="N916" s="941"/>
      <c r="O916" s="941"/>
    </row>
    <row r="917" customFormat="false" ht="15" hidden="false" customHeight="false" outlineLevel="0" collapsed="false">
      <c r="A917" s="3160" t="n">
        <f aca="false">A65</f>
        <v>5</v>
      </c>
      <c r="B917" s="3160" t="str">
        <f aca="false">B65</f>
        <v>33kV Kazla-1 Feeder</v>
      </c>
      <c r="C917" s="3161" t="n">
        <f aca="false">C65</f>
        <v>33</v>
      </c>
      <c r="D917" s="3160" t="str">
        <f aca="false">D65</f>
        <v>Digital</v>
      </c>
      <c r="E917" s="3162" t="str">
        <f aca="false">E65</f>
        <v>ABB03917</v>
      </c>
      <c r="F917" s="3160" t="n">
        <f aca="false">F65</f>
        <v>1</v>
      </c>
      <c r="G917" s="3160" t="n">
        <f aca="false">G65</f>
        <v>311310</v>
      </c>
      <c r="H917" s="3160" t="n">
        <f aca="false">H65</f>
        <v>311310</v>
      </c>
      <c r="I917" s="3160" t="n">
        <f aca="false">I65</f>
        <v>0</v>
      </c>
      <c r="J917" s="3160" t="n">
        <f aca="false">J65</f>
        <v>2000</v>
      </c>
      <c r="K917" s="3160" t="n">
        <f aca="false">K65</f>
        <v>0</v>
      </c>
      <c r="L917" s="3160" t="n">
        <f aca="false">L65</f>
        <v>0</v>
      </c>
      <c r="M917" s="3160" t="n">
        <f aca="false">M65</f>
        <v>0</v>
      </c>
      <c r="N917" s="941"/>
      <c r="O917" s="941"/>
    </row>
    <row r="918" customFormat="false" ht="15" hidden="false" customHeight="false" outlineLevel="0" collapsed="false">
      <c r="A918" s="3160" t="n">
        <f aca="false">A68</f>
        <v>10</v>
      </c>
      <c r="B918" s="3160" t="str">
        <f aca="false">B68</f>
        <v>33kV Kazla-2 Feeder</v>
      </c>
      <c r="C918" s="3161" t="n">
        <f aca="false">C68</f>
        <v>33</v>
      </c>
      <c r="D918" s="3160" t="str">
        <f aca="false">D68</f>
        <v>Digital</v>
      </c>
      <c r="E918" s="3162" t="str">
        <f aca="false">E68</f>
        <v>ABB03920</v>
      </c>
      <c r="F918" s="3160" t="n">
        <f aca="false">F68</f>
        <v>1</v>
      </c>
      <c r="G918" s="3160" t="n">
        <f aca="false">G68</f>
        <v>525397</v>
      </c>
      <c r="H918" s="3160" t="n">
        <f aca="false">H68</f>
        <v>525397</v>
      </c>
      <c r="I918" s="3160" t="n">
        <f aca="false">I68</f>
        <v>0</v>
      </c>
      <c r="J918" s="3160" t="n">
        <f aca="false">J68</f>
        <v>2000</v>
      </c>
      <c r="K918" s="3160" t="n">
        <f aca="false">K68</f>
        <v>0</v>
      </c>
      <c r="L918" s="3160" t="n">
        <f aca="false">L68</f>
        <v>0</v>
      </c>
      <c r="M918" s="3160" t="n">
        <f aca="false">M68</f>
        <v>0</v>
      </c>
      <c r="N918" s="941"/>
      <c r="O918" s="941"/>
    </row>
    <row r="919" customFormat="false" ht="15.75" hidden="false" customHeight="false" outlineLevel="0" collapsed="false">
      <c r="A919" s="3160"/>
      <c r="B919" s="2008" t="s">
        <v>4382</v>
      </c>
      <c r="C919" s="3160"/>
      <c r="D919" s="3163"/>
      <c r="E919" s="3162"/>
      <c r="F919" s="3160"/>
      <c r="G919" s="3160"/>
      <c r="H919" s="3160"/>
      <c r="I919" s="3160"/>
      <c r="J919" s="3160"/>
      <c r="K919" s="3160"/>
      <c r="L919" s="3160"/>
      <c r="M919" s="3160"/>
      <c r="N919" s="941"/>
      <c r="O919" s="941"/>
    </row>
    <row r="920" customFormat="false" ht="15.75" hidden="false" customHeight="false" outlineLevel="0" collapsed="false">
      <c r="A920" s="2016" t="n">
        <v>15</v>
      </c>
      <c r="B920" s="2017" t="s">
        <v>4383</v>
      </c>
      <c r="C920" s="2018" t="n">
        <v>33</v>
      </c>
      <c r="D920" s="2381" t="s">
        <v>3498</v>
      </c>
      <c r="E920" s="1070" t="n">
        <v>41812909533</v>
      </c>
      <c r="F920" s="2071" t="n">
        <v>1</v>
      </c>
      <c r="G920" s="2022" t="n">
        <v>943.91</v>
      </c>
      <c r="H920" s="2022" t="n">
        <v>989.76</v>
      </c>
      <c r="I920" s="2022" t="n">
        <f aca="false">H920-G920</f>
        <v>45.85</v>
      </c>
      <c r="J920" s="2027" t="n">
        <v>720000</v>
      </c>
      <c r="K920" s="2024" t="n">
        <f aca="false">F920*I920*J920</f>
        <v>33012000</v>
      </c>
      <c r="L920" s="2025"/>
      <c r="M920" s="2025"/>
      <c r="N920" s="2026"/>
      <c r="O920" s="2027"/>
    </row>
    <row r="921" customFormat="false" ht="15.75" hidden="false" customHeight="false" outlineLevel="0" collapsed="false">
      <c r="A921" s="2016"/>
      <c r="B921" s="2017"/>
      <c r="C921" s="2018" t="n">
        <v>33</v>
      </c>
      <c r="D921" s="2382" t="s">
        <v>3316</v>
      </c>
      <c r="E921" s="1070" t="n">
        <v>41812909582</v>
      </c>
      <c r="F921" s="2071" t="n">
        <v>1</v>
      </c>
      <c r="G921" s="2022" t="n">
        <v>943.98</v>
      </c>
      <c r="H921" s="2022" t="n">
        <v>989.83</v>
      </c>
      <c r="I921" s="2022" t="n">
        <f aca="false">H921-G921</f>
        <v>45.85</v>
      </c>
      <c r="J921" s="2027" t="n">
        <v>720000</v>
      </c>
      <c r="K921" s="2024" t="n">
        <f aca="false">F921*I921*J921</f>
        <v>33012000</v>
      </c>
      <c r="L921" s="2025"/>
      <c r="M921" s="2025"/>
      <c r="N921" s="2026"/>
      <c r="O921" s="2027"/>
    </row>
    <row r="922" customFormat="false" ht="15.75" hidden="false" customHeight="false" outlineLevel="0" collapsed="false">
      <c r="A922" s="2016" t="n">
        <v>16</v>
      </c>
      <c r="B922" s="2017" t="s">
        <v>4384</v>
      </c>
      <c r="C922" s="2018" t="n">
        <v>33</v>
      </c>
      <c r="D922" s="2382" t="s">
        <v>3498</v>
      </c>
      <c r="E922" s="1070" t="n">
        <v>41812909479</v>
      </c>
      <c r="F922" s="2071" t="n">
        <v>1</v>
      </c>
      <c r="G922" s="2022" t="n">
        <v>709.98</v>
      </c>
      <c r="H922" s="2022" t="n">
        <v>740.83</v>
      </c>
      <c r="I922" s="2022" t="n">
        <f aca="false">H922-G922</f>
        <v>30.85</v>
      </c>
      <c r="J922" s="2027" t="n">
        <v>720000</v>
      </c>
      <c r="K922" s="2024" t="n">
        <f aca="false">F922*I922*J922</f>
        <v>22212000</v>
      </c>
      <c r="L922" s="2025"/>
      <c r="M922" s="2025"/>
      <c r="N922" s="2026"/>
      <c r="O922" s="2027"/>
    </row>
    <row r="923" customFormat="false" ht="15.75" hidden="false" customHeight="false" outlineLevel="0" collapsed="false">
      <c r="A923" s="2016"/>
      <c r="B923" s="2017"/>
      <c r="C923" s="2018" t="n">
        <v>33</v>
      </c>
      <c r="D923" s="2383" t="s">
        <v>3316</v>
      </c>
      <c r="E923" s="1070" t="n">
        <v>41812909622</v>
      </c>
      <c r="F923" s="2071" t="n">
        <v>1</v>
      </c>
      <c r="G923" s="2022" t="n">
        <v>709.89</v>
      </c>
      <c r="H923" s="2022" t="n">
        <v>740.73</v>
      </c>
      <c r="I923" s="2022" t="n">
        <f aca="false">H923-G923</f>
        <v>30.84</v>
      </c>
      <c r="J923" s="2027" t="n">
        <v>720000</v>
      </c>
      <c r="K923" s="2024" t="n">
        <f aca="false">F923*I923*J923</f>
        <v>22204800</v>
      </c>
      <c r="L923" s="2025"/>
      <c r="M923" s="2025"/>
      <c r="N923" s="2026"/>
      <c r="O923" s="2027"/>
    </row>
    <row r="924" customFormat="false" ht="15.75" hidden="false" customHeight="false" outlineLevel="0" collapsed="false">
      <c r="A924" s="2016"/>
      <c r="B924" s="2037"/>
      <c r="C924" s="2038"/>
      <c r="D924" s="2038"/>
      <c r="E924" s="2728"/>
      <c r="F924" s="2041"/>
      <c r="G924" s="2041"/>
      <c r="H924" s="2041" t="n">
        <v>0</v>
      </c>
      <c r="I924" s="2041"/>
      <c r="J924" s="2037" t="s">
        <v>475</v>
      </c>
      <c r="K924" s="2094" t="n">
        <f aca="false">K922+K920</f>
        <v>55224000</v>
      </c>
      <c r="L924" s="2049"/>
      <c r="M924" s="2049" t="n">
        <f aca="false">SUM(M920:M923)</f>
        <v>0</v>
      </c>
      <c r="N924" s="2026"/>
      <c r="O924" s="2027"/>
    </row>
    <row r="925" customFormat="false" ht="15.75" hidden="false" customHeight="false" outlineLevel="0" collapsed="false">
      <c r="A925" s="2016"/>
      <c r="B925" s="2058" t="s">
        <v>4385</v>
      </c>
      <c r="C925" s="2059"/>
      <c r="D925" s="2059"/>
      <c r="E925" s="3140"/>
      <c r="F925" s="2059"/>
      <c r="G925" s="2059"/>
      <c r="H925" s="2059" t="n">
        <v>0</v>
      </c>
      <c r="I925" s="2059"/>
      <c r="J925" s="2059"/>
      <c r="K925" s="2060"/>
      <c r="L925" s="2059"/>
      <c r="M925" s="2063"/>
      <c r="N925" s="2064"/>
      <c r="O925" s="2027"/>
    </row>
    <row r="926" customFormat="false" ht="15.75" hidden="false" customHeight="false" outlineLevel="0" collapsed="false">
      <c r="A926" s="2016"/>
      <c r="B926" s="2118" t="s">
        <v>1145</v>
      </c>
      <c r="C926" s="2018"/>
      <c r="D926" s="2441" t="s">
        <v>1108</v>
      </c>
      <c r="E926" s="1070"/>
      <c r="F926" s="2071"/>
      <c r="G926" s="2022"/>
      <c r="H926" s="2022" t="n">
        <v>0</v>
      </c>
      <c r="I926" s="2120"/>
      <c r="J926" s="2027"/>
      <c r="K926" s="2024"/>
      <c r="L926" s="2025"/>
      <c r="M926" s="2025"/>
      <c r="N926" s="2026"/>
      <c r="O926" s="2027"/>
      <c r="R926" s="0" t="str">
        <f aca="false">B926</f>
        <v>33/11 KV Transforfers</v>
      </c>
      <c r="S926" s="2124" t="n">
        <f aca="false">M926</f>
        <v>0</v>
      </c>
      <c r="T926" s="0" t="n">
        <v>0</v>
      </c>
      <c r="U926" s="1441" t="n">
        <f aca="false">S926-T926</f>
        <v>0</v>
      </c>
      <c r="V926" s="2001" t="e">
        <f aca="false">U926/T926*100</f>
        <v>#DIV/0!</v>
      </c>
      <c r="W926" s="1441" t="e">
        <f aca="false">IF(V926&gt;40,"FAULT",IF(V926&lt;-40,"CHECK","OK"))</f>
        <v>#DIV/0!</v>
      </c>
    </row>
    <row r="927" customFormat="false" ht="15.75" hidden="false" customHeight="true" outlineLevel="0" collapsed="false">
      <c r="A927" s="2007" t="n">
        <v>9</v>
      </c>
      <c r="B927" s="2017" t="s">
        <v>4386</v>
      </c>
      <c r="C927" s="2125" t="n">
        <v>33</v>
      </c>
      <c r="D927" s="2141" t="s">
        <v>3498</v>
      </c>
      <c r="E927" s="3143" t="n">
        <v>41812909465</v>
      </c>
      <c r="F927" s="2071" t="n">
        <v>1</v>
      </c>
      <c r="G927" s="2212" t="n">
        <v>942.09</v>
      </c>
      <c r="H927" s="2212" t="n">
        <v>990.49</v>
      </c>
      <c r="I927" s="2212" t="n">
        <f aca="false">H927-G927</f>
        <v>48.4</v>
      </c>
      <c r="J927" s="2027" t="n">
        <v>240000</v>
      </c>
      <c r="K927" s="2024"/>
      <c r="L927" s="2668" t="n">
        <f aca="false">F927*I927*J927</f>
        <v>11616000</v>
      </c>
      <c r="M927" s="2128" t="n">
        <f aca="false">L927*$K$954/$L$954</f>
        <v>11609794.9909258</v>
      </c>
      <c r="N927" s="2129"/>
      <c r="O927" s="2121" t="n">
        <f aca="false">M937</f>
        <v>38938388.8610946</v>
      </c>
      <c r="P927" s="2282" t="s">
        <v>3955</v>
      </c>
      <c r="Q927" s="2074" t="n">
        <f aca="false">$N$1008</f>
        <v>10.1717573704013</v>
      </c>
      <c r="R927" s="0" t="str">
        <f aca="false">B927</f>
        <v>33/11 kV 20/28 MVA T-1</v>
      </c>
      <c r="S927" s="2124" t="n">
        <f aca="false">M927</f>
        <v>11609794.9909258</v>
      </c>
      <c r="T927" s="0" t="n">
        <v>11426857.2870133</v>
      </c>
      <c r="U927" s="1441" t="n">
        <f aca="false">S927-T927</f>
        <v>182937.703912444</v>
      </c>
      <c r="V927" s="2001" t="n">
        <f aca="false">U927/T927*100</f>
        <v>1.60094503079472</v>
      </c>
      <c r="W927" s="1441" t="str">
        <f aca="false">IF(V927&gt;40,"FAULT",IF(V927&lt;-40,"CHECK","OK"))</f>
        <v>OK</v>
      </c>
    </row>
    <row r="928" customFormat="false" ht="15.75" hidden="false" customHeight="false" outlineLevel="0" collapsed="false">
      <c r="A928" s="2007"/>
      <c r="B928" s="2017"/>
      <c r="C928" s="2125" t="n">
        <v>33</v>
      </c>
      <c r="D928" s="2141" t="s">
        <v>3316</v>
      </c>
      <c r="E928" s="3143" t="n">
        <v>41812909596</v>
      </c>
      <c r="F928" s="2071" t="n">
        <v>1</v>
      </c>
      <c r="G928" s="2212" t="n">
        <v>941.85</v>
      </c>
      <c r="H928" s="2212" t="n">
        <v>990.24</v>
      </c>
      <c r="I928" s="2212" t="n">
        <f aca="false">H928-G928</f>
        <v>48.39</v>
      </c>
      <c r="J928" s="2027" t="n">
        <v>240000</v>
      </c>
      <c r="K928" s="2024"/>
      <c r="L928" s="2128" t="n">
        <f aca="false">F928*I928*J928</f>
        <v>11613600</v>
      </c>
      <c r="M928" s="2128" t="n">
        <f aca="false">L928*$K$954/$L$954</f>
        <v>11607396.2729524</v>
      </c>
      <c r="N928" s="2129"/>
      <c r="O928" s="2121"/>
      <c r="P928" s="2282"/>
      <c r="Q928" s="2074"/>
      <c r="R928" s="0" t="n">
        <f aca="false">B928</f>
        <v>0</v>
      </c>
      <c r="S928" s="2124" t="n">
        <f aca="false">M928</f>
        <v>11607396.2729524</v>
      </c>
      <c r="T928" s="0" t="n">
        <v>11424454.6677351</v>
      </c>
      <c r="U928" s="1441" t="n">
        <f aca="false">S928-T928</f>
        <v>182941.605217291</v>
      </c>
      <c r="V928" s="2001" t="n">
        <f aca="false">U928/T928*100</f>
        <v>1.60131586616518</v>
      </c>
      <c r="W928" s="1441" t="str">
        <f aca="false">IF(V928&gt;40,"FAULT",IF(V928&lt;-40,"CHECK","OK"))</f>
        <v>OK</v>
      </c>
    </row>
    <row r="929" customFormat="false" ht="15.75" hidden="false" customHeight="false" outlineLevel="0" collapsed="false">
      <c r="A929" s="2007" t="n">
        <v>13</v>
      </c>
      <c r="B929" s="2017" t="s">
        <v>4387</v>
      </c>
      <c r="C929" s="2125" t="n">
        <v>33</v>
      </c>
      <c r="D929" s="2141" t="s">
        <v>3498</v>
      </c>
      <c r="E929" s="3143" t="n">
        <v>41812909536</v>
      </c>
      <c r="F929" s="2071" t="n">
        <v>1</v>
      </c>
      <c r="G929" s="2212" t="n">
        <v>94.27</v>
      </c>
      <c r="H929" s="2212" t="n">
        <v>104.99</v>
      </c>
      <c r="I929" s="2212" t="n">
        <f aca="false">H929-G929</f>
        <v>10.72</v>
      </c>
      <c r="J929" s="2027" t="n">
        <v>360000</v>
      </c>
      <c r="K929" s="2024"/>
      <c r="L929" s="2668" t="n">
        <f aca="false">F929*I929*J929</f>
        <v>3859200</v>
      </c>
      <c r="M929" s="2128" t="n">
        <f aca="false">L929*$K$954/$L$954</f>
        <v>3857138.50111749</v>
      </c>
      <c r="N929" s="2129"/>
      <c r="O929" s="2121"/>
      <c r="P929" s="2282"/>
      <c r="Q929" s="2074"/>
      <c r="R929" s="0" t="str">
        <f aca="false">B929</f>
        <v>33/11 kV 28/35 MVA T-5</v>
      </c>
      <c r="S929" s="2124" t="n">
        <f aca="false">M929</f>
        <v>3857138.50111749</v>
      </c>
      <c r="T929" s="0" t="n">
        <v>2648887.75419095</v>
      </c>
      <c r="U929" s="1441" t="n">
        <f aca="false">S929-T929</f>
        <v>1208250.74692654</v>
      </c>
      <c r="V929" s="2001" t="n">
        <f aca="false">U929/T929*100</f>
        <v>45.6135125021775</v>
      </c>
      <c r="W929" s="1441" t="str">
        <f aca="false">IF(V929&gt;40,"FAULT",IF(V929&lt;-40,"CHECK","OK"))</f>
        <v>FAULT</v>
      </c>
    </row>
    <row r="930" customFormat="false" ht="15.75" hidden="false" customHeight="false" outlineLevel="0" collapsed="false">
      <c r="A930" s="2007"/>
      <c r="B930" s="2017"/>
      <c r="C930" s="2125" t="n">
        <v>33</v>
      </c>
      <c r="D930" s="2141" t="s">
        <v>3316</v>
      </c>
      <c r="E930" s="3143" t="n">
        <v>41812909578</v>
      </c>
      <c r="F930" s="2071" t="n">
        <v>1</v>
      </c>
      <c r="G930" s="2212" t="n">
        <v>94.28</v>
      </c>
      <c r="H930" s="2212" t="n">
        <v>105</v>
      </c>
      <c r="I930" s="2212" t="n">
        <f aca="false">H930-G930</f>
        <v>10.72</v>
      </c>
      <c r="J930" s="2027" t="n">
        <v>360000</v>
      </c>
      <c r="K930" s="2024"/>
      <c r="L930" s="2128" t="n">
        <f aca="false">F930*I930*J930</f>
        <v>3859200</v>
      </c>
      <c r="M930" s="2128" t="n">
        <f aca="false">L930*$K$954/$L$954</f>
        <v>3857138.50111749</v>
      </c>
      <c r="N930" s="2129"/>
      <c r="O930" s="2121"/>
      <c r="P930" s="2282"/>
      <c r="Q930" s="2074"/>
      <c r="R930" s="0" t="n">
        <f aca="false">B930</f>
        <v>0</v>
      </c>
      <c r="S930" s="2124" t="n">
        <f aca="false">M930</f>
        <v>3857138.50111749</v>
      </c>
      <c r="T930" s="0" t="n">
        <v>2648887.75419095</v>
      </c>
      <c r="U930" s="1441" t="n">
        <f aca="false">S930-T930</f>
        <v>1208250.74692654</v>
      </c>
      <c r="V930" s="2001" t="n">
        <f aca="false">U930/T930*100</f>
        <v>45.6135125021775</v>
      </c>
      <c r="W930" s="1441" t="str">
        <f aca="false">IF(V930&gt;40,"FAULT",IF(V930&lt;-40,"CHECK","OK"))</f>
        <v>FAULT</v>
      </c>
    </row>
    <row r="931" customFormat="false" ht="15.75" hidden="false" customHeight="false" outlineLevel="0" collapsed="false">
      <c r="A931" s="2007" t="n">
        <v>14</v>
      </c>
      <c r="B931" s="2017" t="s">
        <v>1149</v>
      </c>
      <c r="C931" s="2125" t="n">
        <v>33</v>
      </c>
      <c r="D931" s="2141" t="s">
        <v>3498</v>
      </c>
      <c r="E931" s="3143" t="n">
        <v>41812909554</v>
      </c>
      <c r="F931" s="2071" t="n">
        <v>1</v>
      </c>
      <c r="G931" s="2212" t="n">
        <v>953.56</v>
      </c>
      <c r="H931" s="2212" t="n">
        <v>996.99</v>
      </c>
      <c r="I931" s="2212" t="n">
        <f aca="false">H931-G931</f>
        <v>43.4300000000001</v>
      </c>
      <c r="J931" s="2027" t="n">
        <v>240000</v>
      </c>
      <c r="K931" s="2024"/>
      <c r="L931" s="2668" t="n">
        <f aca="false">F931*I931*J931</f>
        <v>10423200</v>
      </c>
      <c r="M931" s="2128" t="n">
        <f aca="false">L931*$K$954/$L$954</f>
        <v>10417632.1581799</v>
      </c>
      <c r="N931" s="2129"/>
      <c r="O931" s="2121"/>
      <c r="P931" s="2282"/>
      <c r="Q931" s="2074"/>
      <c r="R931" s="0" t="str">
        <f aca="false">B931</f>
        <v>33/11 kV 20/28 MVA T-2</v>
      </c>
      <c r="S931" s="2124" t="n">
        <f aca="false">M931</f>
        <v>10417632.1581799</v>
      </c>
      <c r="T931" s="0" t="n">
        <v>10396133.6166751</v>
      </c>
      <c r="U931" s="1441" t="n">
        <f aca="false">S931-T931</f>
        <v>21498.5415048413</v>
      </c>
      <c r="V931" s="2001" t="n">
        <f aca="false">U931/T931*100</f>
        <v>0.206793624413968</v>
      </c>
      <c r="W931" s="1441" t="str">
        <f aca="false">IF(V931&gt;40,"FAULT",IF(V931&lt;-40,"CHECK","OK"))</f>
        <v>OK</v>
      </c>
    </row>
    <row r="932" customFormat="false" ht="15.75" hidden="false" customHeight="false" outlineLevel="0" collapsed="false">
      <c r="A932" s="2016"/>
      <c r="B932" s="2017"/>
      <c r="C932" s="2125" t="n">
        <v>33</v>
      </c>
      <c r="D932" s="2141" t="s">
        <v>3316</v>
      </c>
      <c r="E932" s="3143" t="n">
        <v>41812909613</v>
      </c>
      <c r="F932" s="2071" t="n">
        <v>1</v>
      </c>
      <c r="G932" s="2212" t="n">
        <v>952.62</v>
      </c>
      <c r="H932" s="2212" t="n">
        <v>996.01</v>
      </c>
      <c r="I932" s="2212" t="n">
        <f aca="false">H932-G932</f>
        <v>43.39</v>
      </c>
      <c r="J932" s="2027" t="n">
        <v>240000</v>
      </c>
      <c r="K932" s="2024"/>
      <c r="L932" s="2128" t="n">
        <f aca="false">F932*I932*J932</f>
        <v>10413600</v>
      </c>
      <c r="M932" s="2128" t="n">
        <f aca="false">L932*$K$954/$L$954</f>
        <v>10408037.2862865</v>
      </c>
      <c r="N932" s="2129"/>
      <c r="O932" s="2121"/>
      <c r="P932" s="2282"/>
      <c r="Q932" s="2074"/>
      <c r="R932" s="0" t="n">
        <f aca="false">B932</f>
        <v>0</v>
      </c>
      <c r="S932" s="2124" t="n">
        <f aca="false">M932</f>
        <v>10408037.2862865</v>
      </c>
      <c r="T932" s="0" t="n">
        <v>10381717.901006</v>
      </c>
      <c r="U932" s="1441" t="n">
        <f aca="false">S932-T932</f>
        <v>26319.3852805495</v>
      </c>
      <c r="V932" s="2001" t="n">
        <f aca="false">U932/T932*100</f>
        <v>0.253516667776141</v>
      </c>
      <c r="W932" s="1441" t="str">
        <f aca="false">IF(V932&gt;40,"FAULT",IF(V932&lt;-40,"CHECK","OK"))</f>
        <v>OK</v>
      </c>
    </row>
    <row r="933" customFormat="false" ht="15.75" hidden="false" customHeight="false" outlineLevel="0" collapsed="false">
      <c r="A933" s="2016" t="n">
        <v>17</v>
      </c>
      <c r="B933" s="2017" t="s">
        <v>4388</v>
      </c>
      <c r="C933" s="2125" t="n">
        <v>33</v>
      </c>
      <c r="D933" s="2141" t="s">
        <v>3498</v>
      </c>
      <c r="E933" s="3143" t="n">
        <v>41812909544</v>
      </c>
      <c r="F933" s="2071" t="n">
        <v>1</v>
      </c>
      <c r="G933" s="2212" t="n">
        <v>836.01</v>
      </c>
      <c r="H933" s="2212" t="n">
        <v>869.25</v>
      </c>
      <c r="I933" s="2212" t="n">
        <f aca="false">H933-G933</f>
        <v>33.24</v>
      </c>
      <c r="J933" s="2027" t="n">
        <v>240000</v>
      </c>
      <c r="K933" s="2024"/>
      <c r="L933" s="2668" t="n">
        <f aca="false">F933*I933*J933</f>
        <v>7977600</v>
      </c>
      <c r="M933" s="2128" t="n">
        <f aca="false">L933*$K$954/$L$954</f>
        <v>7973338.5433548</v>
      </c>
      <c r="N933" s="2129"/>
      <c r="O933" s="2121"/>
      <c r="P933" s="2282"/>
      <c r="Q933" s="2074"/>
      <c r="R933" s="0" t="str">
        <f aca="false">B933</f>
        <v>33/11 kV 20/28 MVA T-3</v>
      </c>
      <c r="S933" s="2124" t="n">
        <f aca="false">M933</f>
        <v>7973338.5433548</v>
      </c>
      <c r="T933" s="0" t="n">
        <v>7916630.52159564</v>
      </c>
      <c r="U933" s="1441" t="n">
        <f aca="false">S933-T933</f>
        <v>56708.0217591599</v>
      </c>
      <c r="V933" s="2001" t="n">
        <f aca="false">U933/T933*100</f>
        <v>0.716315124274993</v>
      </c>
      <c r="W933" s="1441" t="str">
        <f aca="false">IF(V933&gt;40,"FAULT",IF(V933&lt;-40,"CHECK","OK"))</f>
        <v>OK</v>
      </c>
    </row>
    <row r="934" customFormat="false" ht="15.75" hidden="false" customHeight="false" outlineLevel="0" collapsed="false">
      <c r="A934" s="2016"/>
      <c r="B934" s="2017"/>
      <c r="C934" s="2125" t="n">
        <v>33</v>
      </c>
      <c r="D934" s="2141" t="s">
        <v>3316</v>
      </c>
      <c r="E934" s="3143" t="n">
        <v>41812909614</v>
      </c>
      <c r="F934" s="2071" t="n">
        <v>1</v>
      </c>
      <c r="G934" s="2212" t="n">
        <v>836.04</v>
      </c>
      <c r="H934" s="2212" t="n">
        <v>869.27</v>
      </c>
      <c r="I934" s="2212" t="n">
        <f aca="false">H934-G934</f>
        <v>33.23</v>
      </c>
      <c r="J934" s="2027" t="n">
        <v>240000</v>
      </c>
      <c r="K934" s="2024"/>
      <c r="L934" s="2128" t="n">
        <f aca="false">F934*I934*J934</f>
        <v>7975200</v>
      </c>
      <c r="M934" s="2128" t="n">
        <f aca="false">L934*$K$954/$L$954</f>
        <v>7970939.82538148</v>
      </c>
      <c r="N934" s="2129"/>
      <c r="O934" s="2121"/>
      <c r="P934" s="2282"/>
      <c r="Q934" s="2074"/>
      <c r="R934" s="0" t="n">
        <f aca="false">B934</f>
        <v>0</v>
      </c>
      <c r="S934" s="2124" t="n">
        <f aca="false">M934</f>
        <v>7970939.82538148</v>
      </c>
      <c r="T934" s="0" t="n">
        <v>7919033.14087379</v>
      </c>
      <c r="U934" s="1441" t="n">
        <f aca="false">S934-T934</f>
        <v>51906.6845076848</v>
      </c>
      <c r="V934" s="2001" t="n">
        <f aca="false">U934/T934*100</f>
        <v>0.655467448920884</v>
      </c>
      <c r="W934" s="1441" t="str">
        <f aca="false">IF(V934&gt;40,"FAULT",IF(V934&lt;-40,"CHECK","OK"))</f>
        <v>OK</v>
      </c>
    </row>
    <row r="935" customFormat="false" ht="15.75" hidden="false" customHeight="false" outlineLevel="0" collapsed="false">
      <c r="A935" s="2027" t="n">
        <v>22</v>
      </c>
      <c r="B935" s="2017" t="s">
        <v>4389</v>
      </c>
      <c r="C935" s="2125" t="n">
        <v>33</v>
      </c>
      <c r="D935" s="2141" t="s">
        <v>3498</v>
      </c>
      <c r="E935" s="3143" t="n">
        <v>41812909506</v>
      </c>
      <c r="F935" s="2071" t="n">
        <v>1</v>
      </c>
      <c r="G935" s="2212" t="n">
        <v>428.08</v>
      </c>
      <c r="H935" s="2212" t="n">
        <v>449.26</v>
      </c>
      <c r="I935" s="2212" t="n">
        <f aca="false">H935-G935</f>
        <v>21.18</v>
      </c>
      <c r="J935" s="2027" t="n">
        <v>240000</v>
      </c>
      <c r="K935" s="2024"/>
      <c r="L935" s="2668" t="n">
        <f aca="false">F935*I935*J935</f>
        <v>5083200</v>
      </c>
      <c r="M935" s="2128" t="n">
        <f aca="false">L935*$K$954/$L$954</f>
        <v>5080484.66751669</v>
      </c>
      <c r="N935" s="2129"/>
      <c r="O935" s="2121"/>
      <c r="P935" s="2282"/>
      <c r="Q935" s="2074"/>
      <c r="R935" s="0" t="str">
        <f aca="false">B935</f>
        <v>33/11 kV 10/14 MVA T-4</v>
      </c>
      <c r="S935" s="2124" t="n">
        <f aca="false">M935</f>
        <v>5080484.66751669</v>
      </c>
      <c r="T935" s="0" t="n">
        <v>5807130.79535557</v>
      </c>
      <c r="U935" s="1441" t="n">
        <f aca="false">S935-T935</f>
        <v>-726646.127838882</v>
      </c>
      <c r="V935" s="2001" t="n">
        <f aca="false">U935/T935*100</f>
        <v>-12.5129974413533</v>
      </c>
      <c r="W935" s="1441" t="str">
        <f aca="false">IF(V935&gt;40,"FAULT",IF(V935&lt;-40,"CHECK","OK"))</f>
        <v>OK</v>
      </c>
    </row>
    <row r="936" customFormat="false" ht="15.75" hidden="false" customHeight="false" outlineLevel="0" collapsed="false">
      <c r="A936" s="2027"/>
      <c r="B936" s="2017"/>
      <c r="C936" s="2125" t="n">
        <v>33</v>
      </c>
      <c r="D936" s="2141" t="s">
        <v>3316</v>
      </c>
      <c r="E936" s="3143" t="n">
        <v>41812909602</v>
      </c>
      <c r="F936" s="2071" t="n">
        <v>1</v>
      </c>
      <c r="G936" s="2212" t="n">
        <v>428.14</v>
      </c>
      <c r="H936" s="2212" t="n">
        <v>449.4</v>
      </c>
      <c r="I936" s="2212" t="n">
        <f aca="false">H936-G936</f>
        <v>21.26</v>
      </c>
      <c r="J936" s="2027" t="n">
        <v>240000</v>
      </c>
      <c r="K936" s="2024"/>
      <c r="L936" s="2128" t="n">
        <f aca="false">F936*I936*J936</f>
        <v>5102400</v>
      </c>
      <c r="M936" s="2128" t="n">
        <f aca="false">L936*$K$954/$L$954</f>
        <v>5099674.41130334</v>
      </c>
      <c r="N936" s="2129"/>
      <c r="O936" s="2121"/>
      <c r="P936" s="2282"/>
      <c r="Q936" s="2074"/>
      <c r="R936" s="0" t="n">
        <f aca="false">B936</f>
        <v>0</v>
      </c>
      <c r="S936" s="2124" t="n">
        <f aca="false">M936</f>
        <v>5099674.41130334</v>
      </c>
      <c r="T936" s="0" t="n">
        <v>5797520.31824287</v>
      </c>
      <c r="U936" s="1441" t="n">
        <f aca="false">S936-T936</f>
        <v>-697845.90693953</v>
      </c>
      <c r="V936" s="2001" t="n">
        <f aca="false">U936/T936*100</f>
        <v>-12.0369721645242</v>
      </c>
      <c r="W936" s="1441" t="str">
        <f aca="false">IF(V936&gt;40,"FAULT",IF(V936&lt;-40,"CHECK","OK"))</f>
        <v>OK</v>
      </c>
    </row>
    <row r="937" customFormat="false" ht="15.75" hidden="false" customHeight="false" outlineLevel="0" collapsed="false">
      <c r="A937" s="2027"/>
      <c r="B937" s="2118" t="s">
        <v>1151</v>
      </c>
      <c r="C937" s="2038"/>
      <c r="D937" s="2443"/>
      <c r="E937" s="2728"/>
      <c r="F937" s="2041"/>
      <c r="G937" s="2041"/>
      <c r="H937" s="2041" t="n">
        <v>0</v>
      </c>
      <c r="I937" s="2041"/>
      <c r="J937" s="2037" t="s">
        <v>475</v>
      </c>
      <c r="K937" s="2024"/>
      <c r="L937" s="2130" t="n">
        <f aca="false">L927+L929+L931+L933+L935</f>
        <v>38959200</v>
      </c>
      <c r="M937" s="2130" t="n">
        <f aca="false">M927+M929+M931+M933+M935</f>
        <v>38938388.8610946</v>
      </c>
      <c r="N937" s="2131"/>
      <c r="O937" s="2151"/>
      <c r="R937" s="0" t="str">
        <f aca="false">B937</f>
        <v>33 KV Feeders</v>
      </c>
      <c r="S937" s="2124" t="n">
        <f aca="false">M937</f>
        <v>38938388.8610946</v>
      </c>
      <c r="T937" s="0" t="n">
        <v>38195639.9748305</v>
      </c>
      <c r="U937" s="1441" t="n">
        <f aca="false">S937-T937</f>
        <v>742748.886264093</v>
      </c>
      <c r="V937" s="2001" t="n">
        <f aca="false">U937/T937*100</f>
        <v>1.94459076154644</v>
      </c>
      <c r="W937" s="1441" t="str">
        <f aca="false">IF(V937&gt;40,"FAULT",IF(V937&lt;-40,"CHECK","OK"))</f>
        <v>OK</v>
      </c>
    </row>
    <row r="938" customFormat="false" ht="15.75" hidden="false" customHeight="false" outlineLevel="0" collapsed="false">
      <c r="A938" s="2132" t="n">
        <v>10</v>
      </c>
      <c r="B938" s="2017" t="s">
        <v>4390</v>
      </c>
      <c r="C938" s="2125" t="n">
        <v>33</v>
      </c>
      <c r="D938" s="2443" t="s">
        <v>3498</v>
      </c>
      <c r="E938" s="3143" t="n">
        <v>41812909534</v>
      </c>
      <c r="F938" s="2071" t="n">
        <v>1</v>
      </c>
      <c r="G938" s="2120" t="n">
        <v>531.04</v>
      </c>
      <c r="H938" s="2120" t="n">
        <v>550.9</v>
      </c>
      <c r="I938" s="2053" t="n">
        <f aca="false">H938-G938</f>
        <v>19.86</v>
      </c>
      <c r="J938" s="2027" t="n">
        <v>360000</v>
      </c>
      <c r="K938" s="2135"/>
      <c r="L938" s="2668" t="n">
        <f aca="false">F938*I938*J938</f>
        <v>7149600.00000001</v>
      </c>
      <c r="M938" s="2128" t="n">
        <f aca="false">L938*$K$954/$L$954</f>
        <v>7145780.84255535</v>
      </c>
      <c r="N938" s="2129"/>
      <c r="O938" s="2155"/>
      <c r="R938" s="0" t="str">
        <f aca="false">B938</f>
        <v>33 kV Shahriar Steel Feeder</v>
      </c>
      <c r="S938" s="2124" t="n">
        <f aca="false">M938</f>
        <v>7145780.84255535</v>
      </c>
      <c r="T938" s="0" t="n">
        <v>8991802.64858016</v>
      </c>
      <c r="U938" s="1441" t="n">
        <f aca="false">S938-T938</f>
        <v>-1846021.80602482</v>
      </c>
      <c r="V938" s="2001" t="n">
        <f aca="false">U938/T938*100</f>
        <v>-20.530052517515</v>
      </c>
      <c r="W938" s="1441" t="str">
        <f aca="false">IF(V938&gt;40,"FAULT",IF(V938&lt;-40,"CHECK","OK"))</f>
        <v>OK</v>
      </c>
    </row>
    <row r="939" customFormat="false" ht="15.75" hidden="false" customHeight="false" outlineLevel="0" collapsed="false">
      <c r="A939" s="2132"/>
      <c r="B939" s="2017"/>
      <c r="C939" s="2125" t="n">
        <v>33</v>
      </c>
      <c r="D939" s="2443" t="s">
        <v>3316</v>
      </c>
      <c r="E939" s="3143" t="n">
        <v>41812909580</v>
      </c>
      <c r="F939" s="2071" t="n">
        <v>1</v>
      </c>
      <c r="G939" s="2120" t="n">
        <v>531</v>
      </c>
      <c r="H939" s="2120" t="n">
        <v>550.86</v>
      </c>
      <c r="I939" s="2053" t="n">
        <f aca="false">H939-G939</f>
        <v>19.86</v>
      </c>
      <c r="J939" s="2027" t="n">
        <v>360000</v>
      </c>
      <c r="K939" s="2138"/>
      <c r="L939" s="2128" t="n">
        <f aca="false">F939*I939*J939</f>
        <v>7149600.00000001</v>
      </c>
      <c r="M939" s="2128" t="n">
        <f aca="false">L939*$K$954/$L$954</f>
        <v>7145780.84255535</v>
      </c>
      <c r="N939" s="2129"/>
      <c r="O939" s="2326"/>
      <c r="R939" s="0" t="n">
        <f aca="false">B939</f>
        <v>0</v>
      </c>
      <c r="S939" s="2124" t="n">
        <f aca="false">M939</f>
        <v>7145780.84255535</v>
      </c>
      <c r="T939" s="0" t="n">
        <v>8991802.64858016</v>
      </c>
      <c r="U939" s="1441" t="n">
        <f aca="false">S939-T939</f>
        <v>-1846021.80602482</v>
      </c>
      <c r="V939" s="2001" t="n">
        <f aca="false">U939/T939*100</f>
        <v>-20.530052517515</v>
      </c>
      <c r="W939" s="1441" t="str">
        <f aca="false">IF(V939&gt;40,"FAULT",IF(V939&lt;-40,"CHECK","OK"))</f>
        <v>OK</v>
      </c>
    </row>
    <row r="940" s="3166" customFormat="true" ht="15.75" hidden="false" customHeight="false" outlineLevel="0" collapsed="false">
      <c r="A940" s="2394" t="n">
        <v>11</v>
      </c>
      <c r="B940" s="2337" t="s">
        <v>4391</v>
      </c>
      <c r="C940" s="2395" t="n">
        <v>33</v>
      </c>
      <c r="D940" s="3144" t="s">
        <v>3498</v>
      </c>
      <c r="E940" s="3145" t="n">
        <v>41812909531</v>
      </c>
      <c r="F940" s="2490" t="n">
        <v>1</v>
      </c>
      <c r="G940" s="2134" t="n">
        <v>0</v>
      </c>
      <c r="H940" s="2134" t="n">
        <v>0</v>
      </c>
      <c r="I940" s="2052" t="n">
        <f aca="false">H940-G940</f>
        <v>0</v>
      </c>
      <c r="J940" s="2398" t="n">
        <v>360000</v>
      </c>
      <c r="K940" s="2399"/>
      <c r="L940" s="2338" t="n">
        <f aca="false">F940*I940*J940</f>
        <v>0</v>
      </c>
      <c r="M940" s="2338" t="n">
        <f aca="false">L940*$K$954/$L$954</f>
        <v>0</v>
      </c>
      <c r="N940" s="3164" t="s">
        <v>772</v>
      </c>
      <c r="O940" s="3165"/>
      <c r="R940" s="3166" t="str">
        <f aca="false">B940</f>
        <v>33 kV Kazla Outdoor Bus (Shahriar steel)</v>
      </c>
      <c r="S940" s="3167" t="n">
        <f aca="false">M940</f>
        <v>0</v>
      </c>
      <c r="T940" s="3166" t="n">
        <v>0</v>
      </c>
      <c r="U940" s="2622" t="n">
        <f aca="false">S940-T940</f>
        <v>0</v>
      </c>
      <c r="V940" s="2623" t="e">
        <f aca="false">U940/T940*100</f>
        <v>#DIV/0!</v>
      </c>
      <c r="W940" s="2622" t="e">
        <f aca="false">IF(V940&gt;40,"FAULT",IF(V940&lt;-40,"CHECK","OK"))</f>
        <v>#DIV/0!</v>
      </c>
    </row>
    <row r="941" customFormat="false" ht="15.75" hidden="false" customHeight="false" outlineLevel="0" collapsed="false">
      <c r="A941" s="2132"/>
      <c r="B941" s="2017"/>
      <c r="C941" s="2125" t="n">
        <v>33</v>
      </c>
      <c r="D941" s="2443" t="s">
        <v>3316</v>
      </c>
      <c r="E941" s="3143" t="n">
        <v>41812909581</v>
      </c>
      <c r="F941" s="2071" t="n">
        <v>1</v>
      </c>
      <c r="G941" s="2120" t="n">
        <v>0</v>
      </c>
      <c r="H941" s="2120" t="n">
        <v>0</v>
      </c>
      <c r="I941" s="2053" t="n">
        <f aca="false">H941-G941</f>
        <v>0</v>
      </c>
      <c r="J941" s="2027" t="n">
        <v>360000</v>
      </c>
      <c r="K941" s="2138"/>
      <c r="L941" s="2128" t="n">
        <f aca="false">F941*I941*J941</f>
        <v>0</v>
      </c>
      <c r="M941" s="2128" t="n">
        <f aca="false">L941*$K$954/$L$954</f>
        <v>0</v>
      </c>
      <c r="N941" s="2129"/>
      <c r="O941" s="2326"/>
      <c r="R941" s="0" t="n">
        <f aca="false">B941</f>
        <v>0</v>
      </c>
      <c r="S941" s="2124" t="n">
        <f aca="false">M941</f>
        <v>0</v>
      </c>
      <c r="T941" s="0" t="n">
        <v>0</v>
      </c>
      <c r="U941" s="1441" t="n">
        <f aca="false">S941-T941</f>
        <v>0</v>
      </c>
      <c r="V941" s="2001" t="e">
        <f aca="false">U941/T941*100</f>
        <v>#DIV/0!</v>
      </c>
      <c r="W941" s="1441" t="e">
        <f aca="false">IF(V941&gt;40,"FAULT",IF(V941&lt;-40,"CHECK","OK"))</f>
        <v>#DIV/0!</v>
      </c>
    </row>
    <row r="942" customFormat="false" ht="15.75" hidden="false" customHeight="false" outlineLevel="0" collapsed="false">
      <c r="A942" s="2132" t="n">
        <v>12</v>
      </c>
      <c r="B942" s="2017" t="s">
        <v>4392</v>
      </c>
      <c r="C942" s="2125" t="n">
        <v>33</v>
      </c>
      <c r="D942" s="2443" t="s">
        <v>3498</v>
      </c>
      <c r="E942" s="3143" t="n">
        <v>41812909529</v>
      </c>
      <c r="F942" s="2071" t="n">
        <v>1</v>
      </c>
      <c r="G942" s="2120" t="n">
        <v>0</v>
      </c>
      <c r="H942" s="2120" t="n">
        <v>0</v>
      </c>
      <c r="I942" s="2053" t="n">
        <f aca="false">H942-G942</f>
        <v>0</v>
      </c>
      <c r="J942" s="2027" t="n">
        <v>360000</v>
      </c>
      <c r="K942" s="2135"/>
      <c r="L942" s="2128" t="n">
        <f aca="false">F942*I942*J942</f>
        <v>0</v>
      </c>
      <c r="M942" s="2128" t="n">
        <f aca="false">L942*$K$954/$L$954</f>
        <v>0</v>
      </c>
      <c r="N942" s="2129"/>
      <c r="O942" s="2155"/>
      <c r="R942" s="0" t="str">
        <f aca="false">B942</f>
        <v>33 kV Spare Feeder 3</v>
      </c>
      <c r="S942" s="2124" t="n">
        <f aca="false">M942</f>
        <v>0</v>
      </c>
      <c r="T942" s="0" t="n">
        <v>0</v>
      </c>
      <c r="U942" s="1441" t="n">
        <f aca="false">S942-T942</f>
        <v>0</v>
      </c>
      <c r="V942" s="2001" t="e">
        <f aca="false">U942/T942*100</f>
        <v>#DIV/0!</v>
      </c>
      <c r="W942" s="1441" t="e">
        <f aca="false">IF(V942&gt;40,"FAULT",IF(V942&lt;-40,"CHECK","OK"))</f>
        <v>#DIV/0!</v>
      </c>
    </row>
    <row r="943" customFormat="false" ht="15.75" hidden="false" customHeight="false" outlineLevel="0" collapsed="false">
      <c r="A943" s="2132"/>
      <c r="B943" s="2017"/>
      <c r="C943" s="2125" t="n">
        <v>33</v>
      </c>
      <c r="D943" s="2443" t="s">
        <v>3316</v>
      </c>
      <c r="E943" s="3143" t="n">
        <v>41812909574</v>
      </c>
      <c r="F943" s="2071" t="n">
        <v>1</v>
      </c>
      <c r="G943" s="2120" t="n">
        <v>0</v>
      </c>
      <c r="H943" s="2120" t="n">
        <v>0</v>
      </c>
      <c r="I943" s="2053" t="n">
        <f aca="false">H943-G943</f>
        <v>0</v>
      </c>
      <c r="J943" s="2027" t="n">
        <v>360000</v>
      </c>
      <c r="K943" s="2138"/>
      <c r="L943" s="2128" t="n">
        <f aca="false">F943*I943*J943</f>
        <v>0</v>
      </c>
      <c r="M943" s="2128" t="n">
        <f aca="false">L943*$K$954/$L$954</f>
        <v>0</v>
      </c>
      <c r="N943" s="2129"/>
      <c r="O943" s="2330"/>
      <c r="R943" s="0" t="n">
        <f aca="false">B943</f>
        <v>0</v>
      </c>
      <c r="S943" s="2124" t="n">
        <f aca="false">M943</f>
        <v>0</v>
      </c>
      <c r="T943" s="0" t="n">
        <v>0</v>
      </c>
      <c r="U943" s="1441" t="n">
        <f aca="false">S943-T943</f>
        <v>0</v>
      </c>
      <c r="V943" s="2001" t="e">
        <f aca="false">U943/T943*100</f>
        <v>#DIV/0!</v>
      </c>
      <c r="W943" s="1441" t="e">
        <f aca="false">IF(V943&gt;40,"FAULT",IF(V943&lt;-40,"CHECK","OK"))</f>
        <v>#DIV/0!</v>
      </c>
    </row>
    <row r="944" customFormat="false" ht="15.75" hidden="false" customHeight="false" outlineLevel="0" collapsed="false">
      <c r="A944" s="2132" t="n">
        <v>18</v>
      </c>
      <c r="B944" s="2017" t="s">
        <v>4393</v>
      </c>
      <c r="C944" s="2125" t="n">
        <v>33</v>
      </c>
      <c r="D944" s="2443" t="s">
        <v>3498</v>
      </c>
      <c r="E944" s="3143" t="n">
        <v>41812909545</v>
      </c>
      <c r="F944" s="2071" t="n">
        <v>1</v>
      </c>
      <c r="G944" s="2120" t="n">
        <v>0</v>
      </c>
      <c r="H944" s="2120" t="n">
        <v>0</v>
      </c>
      <c r="I944" s="2053" t="n">
        <f aca="false">H944-G944</f>
        <v>0</v>
      </c>
      <c r="J944" s="2027" t="n">
        <v>360000</v>
      </c>
      <c r="K944" s="2135"/>
      <c r="L944" s="2128" t="n">
        <f aca="false">F944*I944*J944</f>
        <v>0</v>
      </c>
      <c r="M944" s="2128" t="n">
        <f aca="false">L944*$K$954/$L$954</f>
        <v>0</v>
      </c>
      <c r="N944" s="2129"/>
      <c r="O944" s="2167"/>
      <c r="R944" s="0" t="str">
        <f aca="false">B944</f>
        <v>33 kV Spare Feeder 5</v>
      </c>
      <c r="S944" s="2124" t="n">
        <f aca="false">M944</f>
        <v>0</v>
      </c>
      <c r="T944" s="0" t="n">
        <v>0</v>
      </c>
      <c r="U944" s="1441" t="n">
        <f aca="false">S944-T944</f>
        <v>0</v>
      </c>
      <c r="V944" s="2001" t="e">
        <f aca="false">U944/T944*100</f>
        <v>#DIV/0!</v>
      </c>
      <c r="W944" s="1441" t="e">
        <f aca="false">IF(V944&gt;40,"FAULT",IF(V944&lt;-40,"CHECK","OK"))</f>
        <v>#DIV/0!</v>
      </c>
    </row>
    <row r="945" customFormat="false" ht="15.75" hidden="false" customHeight="false" outlineLevel="0" collapsed="false">
      <c r="A945" s="2132"/>
      <c r="B945" s="2017"/>
      <c r="C945" s="2125" t="n">
        <v>33</v>
      </c>
      <c r="D945" s="2443" t="s">
        <v>3316</v>
      </c>
      <c r="E945" s="3143" t="n">
        <v>41812909618</v>
      </c>
      <c r="F945" s="2071" t="n">
        <v>1</v>
      </c>
      <c r="G945" s="2120" t="n">
        <v>0</v>
      </c>
      <c r="H945" s="2120" t="n">
        <v>0</v>
      </c>
      <c r="I945" s="2053" t="n">
        <f aca="false">H945-G945</f>
        <v>0</v>
      </c>
      <c r="J945" s="2027" t="n">
        <v>360000</v>
      </c>
      <c r="K945" s="2135"/>
      <c r="L945" s="2128" t="n">
        <f aca="false">F945*I945*J945</f>
        <v>0</v>
      </c>
      <c r="M945" s="2128" t="n">
        <f aca="false">L945*$K$954/$L$954</f>
        <v>0</v>
      </c>
      <c r="N945" s="2129"/>
      <c r="O945" s="2167"/>
      <c r="R945" s="0" t="n">
        <f aca="false">B945</f>
        <v>0</v>
      </c>
      <c r="S945" s="2124" t="n">
        <f aca="false">M945</f>
        <v>0</v>
      </c>
      <c r="T945" s="0" t="n">
        <v>0</v>
      </c>
      <c r="U945" s="1441" t="n">
        <f aca="false">S945-T945</f>
        <v>0</v>
      </c>
      <c r="V945" s="2001" t="e">
        <f aca="false">U945/T945*100</f>
        <v>#DIV/0!</v>
      </c>
      <c r="W945" s="1441" t="e">
        <f aca="false">IF(V945&gt;40,"FAULT",IF(V945&lt;-40,"CHECK","OK"))</f>
        <v>#DIV/0!</v>
      </c>
    </row>
    <row r="946" customFormat="false" ht="15.75" hidden="false" customHeight="false" outlineLevel="0" collapsed="false">
      <c r="A946" s="2132" t="n">
        <v>19</v>
      </c>
      <c r="B946" s="2017" t="s">
        <v>4394</v>
      </c>
      <c r="C946" s="2125" t="n">
        <v>33</v>
      </c>
      <c r="D946" s="2443" t="s">
        <v>3498</v>
      </c>
      <c r="E946" s="3143" t="n">
        <v>41812909481</v>
      </c>
      <c r="F946" s="2071" t="n">
        <v>1</v>
      </c>
      <c r="G946" s="2120" t="n">
        <v>0</v>
      </c>
      <c r="H946" s="2120" t="n">
        <v>0</v>
      </c>
      <c r="I946" s="2053" t="n">
        <f aca="false">H946-G946</f>
        <v>0</v>
      </c>
      <c r="J946" s="2027" t="n">
        <v>360000</v>
      </c>
      <c r="K946" s="2135"/>
      <c r="L946" s="2128" t="n">
        <f aca="false">F946*I946*J946</f>
        <v>0</v>
      </c>
      <c r="M946" s="2128" t="n">
        <f aca="false">L946*$K$954/$L$954</f>
        <v>0</v>
      </c>
      <c r="N946" s="2129"/>
      <c r="O946" s="2167"/>
      <c r="R946" s="0" t="str">
        <f aca="false">B946</f>
        <v>33 kV Spare Feeder 6</v>
      </c>
      <c r="S946" s="2124" t="n">
        <f aca="false">M946</f>
        <v>0</v>
      </c>
      <c r="T946" s="0" t="n">
        <v>0</v>
      </c>
      <c r="U946" s="1441" t="n">
        <f aca="false">S946-T946</f>
        <v>0</v>
      </c>
      <c r="V946" s="2001" t="e">
        <f aca="false">U946/T946*100</f>
        <v>#DIV/0!</v>
      </c>
      <c r="W946" s="1441" t="e">
        <f aca="false">IF(V946&gt;40,"FAULT",IF(V946&lt;-40,"CHECK","OK"))</f>
        <v>#DIV/0!</v>
      </c>
    </row>
    <row r="947" customFormat="false" ht="15.75" hidden="false" customHeight="false" outlineLevel="0" collapsed="false">
      <c r="A947" s="2132"/>
      <c r="B947" s="2017"/>
      <c r="C947" s="2125" t="n">
        <v>33</v>
      </c>
      <c r="D947" s="2443" t="s">
        <v>3316</v>
      </c>
      <c r="E947" s="3143" t="n">
        <v>41812909560</v>
      </c>
      <c r="F947" s="2071" t="n">
        <v>1</v>
      </c>
      <c r="G947" s="2120" t="n">
        <v>0</v>
      </c>
      <c r="H947" s="2120" t="n">
        <v>0</v>
      </c>
      <c r="I947" s="2053" t="n">
        <f aca="false">H947-G947</f>
        <v>0</v>
      </c>
      <c r="J947" s="2027" t="n">
        <v>360000</v>
      </c>
      <c r="K947" s="2135"/>
      <c r="L947" s="2128" t="n">
        <f aca="false">F947*I947*J947</f>
        <v>0</v>
      </c>
      <c r="M947" s="2128" t="n">
        <f aca="false">L947*$K$954/$L$954</f>
        <v>0</v>
      </c>
      <c r="N947" s="2129"/>
      <c r="O947" s="2167"/>
      <c r="R947" s="0" t="n">
        <f aca="false">B947</f>
        <v>0</v>
      </c>
      <c r="S947" s="2124" t="n">
        <f aca="false">M947</f>
        <v>0</v>
      </c>
      <c r="T947" s="0" t="n">
        <v>0</v>
      </c>
      <c r="U947" s="1441" t="n">
        <f aca="false">S947-T947</f>
        <v>0</v>
      </c>
      <c r="V947" s="2001" t="e">
        <f aca="false">U947/T947*100</f>
        <v>#DIV/0!</v>
      </c>
      <c r="W947" s="1441" t="e">
        <f aca="false">IF(V947&gt;40,"FAULT",IF(V947&lt;-40,"CHECK","OK"))</f>
        <v>#DIV/0!</v>
      </c>
    </row>
    <row r="948" customFormat="false" ht="15.75" hidden="false" customHeight="false" outlineLevel="0" collapsed="false">
      <c r="A948" s="2132" t="n">
        <v>20</v>
      </c>
      <c r="B948" s="2139" t="s">
        <v>4395</v>
      </c>
      <c r="C948" s="2125" t="n">
        <v>33</v>
      </c>
      <c r="D948" s="2443" t="s">
        <v>3498</v>
      </c>
      <c r="E948" s="3143" t="n">
        <v>41812909523</v>
      </c>
      <c r="F948" s="2071" t="n">
        <v>1</v>
      </c>
      <c r="G948" s="2120" t="n">
        <v>0</v>
      </c>
      <c r="H948" s="2120" t="n">
        <v>0</v>
      </c>
      <c r="I948" s="2053" t="n">
        <f aca="false">H948-G948</f>
        <v>0</v>
      </c>
      <c r="J948" s="2027" t="n">
        <v>360000</v>
      </c>
      <c r="K948" s="2140"/>
      <c r="L948" s="2128" t="n">
        <f aca="false">F948*I948*J948</f>
        <v>0</v>
      </c>
      <c r="M948" s="2128" t="n">
        <f aca="false">L948*$K$954/$L$954</f>
        <v>0</v>
      </c>
      <c r="N948" s="2129"/>
      <c r="O948" s="2325"/>
      <c r="R948" s="0" t="str">
        <f aca="false">B948</f>
        <v>33 kV Spare Feeder 7</v>
      </c>
      <c r="S948" s="2124" t="n">
        <f aca="false">M948</f>
        <v>0</v>
      </c>
      <c r="T948" s="0" t="n">
        <v>0</v>
      </c>
      <c r="U948" s="1441" t="n">
        <f aca="false">S948-T948</f>
        <v>0</v>
      </c>
      <c r="V948" s="2001" t="e">
        <f aca="false">U948/T948*100</f>
        <v>#DIV/0!</v>
      </c>
      <c r="W948" s="1441" t="e">
        <f aca="false">IF(V948&gt;40,"FAULT",IF(V948&lt;-40,"CHECK","OK"))</f>
        <v>#DIV/0!</v>
      </c>
    </row>
    <row r="949" customFormat="false" ht="15.75" hidden="false" customHeight="false" outlineLevel="0" collapsed="false">
      <c r="A949" s="2132"/>
      <c r="B949" s="2017"/>
      <c r="C949" s="2125" t="n">
        <v>33</v>
      </c>
      <c r="D949" s="2443" t="s">
        <v>3316</v>
      </c>
      <c r="E949" s="3143" t="n">
        <v>41812909565</v>
      </c>
      <c r="F949" s="2071" t="n">
        <v>1</v>
      </c>
      <c r="G949" s="2120" t="n">
        <v>0</v>
      </c>
      <c r="H949" s="2120" t="n">
        <v>0</v>
      </c>
      <c r="I949" s="2053" t="n">
        <f aca="false">H949-G949</f>
        <v>0</v>
      </c>
      <c r="J949" s="2027" t="n">
        <v>360000</v>
      </c>
      <c r="K949" s="2024"/>
      <c r="L949" s="2128" t="n">
        <f aca="false">F949*I949*J949</f>
        <v>0</v>
      </c>
      <c r="M949" s="2128" t="n">
        <f aca="false">L949*$K$954/$L$954</f>
        <v>0</v>
      </c>
      <c r="N949" s="2129"/>
      <c r="O949" s="2027"/>
      <c r="R949" s="0" t="n">
        <f aca="false">B949</f>
        <v>0</v>
      </c>
      <c r="S949" s="2124" t="n">
        <f aca="false">M949</f>
        <v>0</v>
      </c>
      <c r="T949" s="0" t="n">
        <v>0</v>
      </c>
      <c r="U949" s="1441" t="n">
        <f aca="false">S949-T949</f>
        <v>0</v>
      </c>
      <c r="V949" s="2001" t="e">
        <f aca="false">U949/T949*100</f>
        <v>#DIV/0!</v>
      </c>
      <c r="W949" s="1441" t="e">
        <f aca="false">IF(V949&gt;40,"FAULT",IF(V949&lt;-40,"CHECK","OK"))</f>
        <v>#DIV/0!</v>
      </c>
    </row>
    <row r="950" s="3166" customFormat="true" ht="15.75" hidden="false" customHeight="false" outlineLevel="0" collapsed="false">
      <c r="A950" s="2394" t="n">
        <v>21</v>
      </c>
      <c r="B950" s="2477" t="s">
        <v>4396</v>
      </c>
      <c r="C950" s="2395" t="n">
        <v>33</v>
      </c>
      <c r="D950" s="3144" t="s">
        <v>3498</v>
      </c>
      <c r="E950" s="3145" t="n">
        <v>41812909521</v>
      </c>
      <c r="F950" s="2490" t="n">
        <v>1</v>
      </c>
      <c r="G950" s="2134" t="n">
        <v>577.58</v>
      </c>
      <c r="H950" s="2134" t="n">
        <v>602.93</v>
      </c>
      <c r="I950" s="2052" t="n">
        <f aca="false">H950-G950</f>
        <v>25.3499999999999</v>
      </c>
      <c r="J950" s="2398" t="n">
        <v>360000</v>
      </c>
      <c r="K950" s="2496"/>
      <c r="L950" s="2668" t="n">
        <f aca="false">F950*I950*J950</f>
        <v>9125999.99999997</v>
      </c>
      <c r="M950" s="2338" t="n">
        <f aca="false">L950*$K$954/$L$954</f>
        <v>9121125.09359402</v>
      </c>
      <c r="N950" s="3164" t="s">
        <v>772</v>
      </c>
      <c r="O950" s="3168"/>
      <c r="R950" s="3166" t="str">
        <f aca="false">B950</f>
        <v>33 kV Zahir Steel</v>
      </c>
      <c r="S950" s="3167" t="n">
        <f aca="false">M950</f>
        <v>9121125.09359402</v>
      </c>
      <c r="T950" s="3166" t="n">
        <v>10343275.9925552</v>
      </c>
      <c r="U950" s="2622" t="n">
        <f aca="false">S950-T950</f>
        <v>-1222150.89896114</v>
      </c>
      <c r="V950" s="2623" t="n">
        <f aca="false">U950/T950*100</f>
        <v>-11.8158975922214</v>
      </c>
      <c r="W950" s="2622" t="str">
        <f aca="false">IF(V950&gt;40,"FAULT",IF(V950&lt;-40,"CHECK","OK"))</f>
        <v>OK</v>
      </c>
    </row>
    <row r="951" customFormat="false" ht="15.75" hidden="false" customHeight="false" outlineLevel="0" collapsed="false">
      <c r="A951" s="2132"/>
      <c r="B951" s="2017"/>
      <c r="C951" s="2125" t="n">
        <v>33</v>
      </c>
      <c r="D951" s="2453" t="s">
        <v>3316</v>
      </c>
      <c r="E951" s="3143" t="n">
        <v>41812909563</v>
      </c>
      <c r="F951" s="2071" t="n">
        <v>1</v>
      </c>
      <c r="G951" s="2120" t="n">
        <v>577.77</v>
      </c>
      <c r="H951" s="2120" t="n">
        <v>603.14</v>
      </c>
      <c r="I951" s="2053" t="n">
        <f aca="false">H951-G951</f>
        <v>25.37</v>
      </c>
      <c r="J951" s="2027" t="n">
        <v>360000</v>
      </c>
      <c r="K951" s="2024"/>
      <c r="L951" s="2128" t="n">
        <f aca="false">F951*I951*J951</f>
        <v>9133200</v>
      </c>
      <c r="M951" s="2128" t="n">
        <f aca="false">L951*$K$954/$L$954</f>
        <v>9128321.24751405</v>
      </c>
      <c r="N951" s="2129"/>
      <c r="O951" s="2027"/>
      <c r="R951" s="0" t="n">
        <f aca="false">B951</f>
        <v>0</v>
      </c>
      <c r="S951" s="2124" t="n">
        <f aca="false">M951</f>
        <v>9128321.24751405</v>
      </c>
      <c r="T951" s="0" t="n">
        <v>10343275.9925551</v>
      </c>
      <c r="U951" s="1441" t="n">
        <f aca="false">S951-T951</f>
        <v>-1214954.74504107</v>
      </c>
      <c r="V951" s="2001" t="n">
        <f aca="false">U951/T951*100</f>
        <v>-11.7463243358832</v>
      </c>
      <c r="W951" s="1441" t="str">
        <f aca="false">IF(V951&gt;40,"FAULT",IF(V951&lt;-40,"CHECK","OK"))</f>
        <v>OK</v>
      </c>
    </row>
    <row r="952" customFormat="false" ht="15.75" hidden="false" customHeight="false" outlineLevel="0" collapsed="false">
      <c r="A952" s="2132"/>
      <c r="B952" s="2017" t="s">
        <v>4397</v>
      </c>
      <c r="C952" s="2125" t="n">
        <v>0.415</v>
      </c>
      <c r="D952" s="2453"/>
      <c r="E952" s="3143"/>
      <c r="F952" s="2071" t="n">
        <v>1</v>
      </c>
      <c r="G952" s="2120" t="n">
        <v>2173.65</v>
      </c>
      <c r="H952" s="2120" t="n">
        <v>2290.62</v>
      </c>
      <c r="I952" s="2053" t="n">
        <f aca="false">H952-G952</f>
        <v>116.97</v>
      </c>
      <c r="J952" s="2117" t="n">
        <v>160</v>
      </c>
      <c r="K952" s="2024"/>
      <c r="L952" s="2128" t="n">
        <f aca="false">F952*I952*J952</f>
        <v>18715.2</v>
      </c>
      <c r="M952" s="2128" t="n">
        <f aca="false">L952*$K$954/$L$954</f>
        <v>18705.2027560411</v>
      </c>
      <c r="N952" s="2129"/>
      <c r="O952" s="2027"/>
      <c r="S952" s="2124" t="n">
        <f aca="false">M952</f>
        <v>18705.2027560411</v>
      </c>
      <c r="T952" s="0" t="n">
        <v>18881.3840341061</v>
      </c>
      <c r="U952" s="1441"/>
      <c r="V952" s="2001"/>
      <c r="W952" s="1441"/>
    </row>
    <row r="953" customFormat="false" ht="15.75" hidden="false" customHeight="false" outlineLevel="0" collapsed="false">
      <c r="A953" s="2132"/>
      <c r="B953" s="2142"/>
      <c r="C953" s="2143"/>
      <c r="D953" s="2143"/>
      <c r="E953" s="2932"/>
      <c r="F953" s="2145"/>
      <c r="G953" s="2145"/>
      <c r="H953" s="2145"/>
      <c r="I953" s="2145"/>
      <c r="J953" s="2037" t="s">
        <v>475</v>
      </c>
      <c r="K953" s="2024"/>
      <c r="L953" s="2130" t="n">
        <f aca="false">L938+L940+L942+L944+L946+L948+L950+L952</f>
        <v>16294315.2</v>
      </c>
      <c r="M953" s="2130" t="n">
        <f aca="false">M938+M940+M942+M944+M946+M948+M950+M952</f>
        <v>16285611.1389054</v>
      </c>
      <c r="N953" s="2131"/>
      <c r="O953" s="2167"/>
      <c r="R953" s="0" t="n">
        <f aca="false">B953</f>
        <v>0</v>
      </c>
      <c r="S953" s="2124" t="n">
        <f aca="false">M953</f>
        <v>16285611.1389054</v>
      </c>
      <c r="T953" s="0" t="n">
        <v>19353960.0251694</v>
      </c>
      <c r="U953" s="1441" t="n">
        <f aca="false">S953-T953</f>
        <v>-3068348.88626402</v>
      </c>
      <c r="V953" s="2001" t="n">
        <f aca="false">U953/T953*100</f>
        <v>-15.8538556567942</v>
      </c>
      <c r="W953" s="1441" t="str">
        <f aca="false">IF(V953&gt;40,"FAULT",IF(V953&lt;-40,"CHECK","OK"))</f>
        <v>OK</v>
      </c>
    </row>
    <row r="954" customFormat="false" ht="20.25" hidden="false" customHeight="true" outlineLevel="0" collapsed="false">
      <c r="A954" s="2132"/>
      <c r="B954" s="2142"/>
      <c r="C954" s="2143"/>
      <c r="D954" s="2143"/>
      <c r="E954" s="2932"/>
      <c r="F954" s="2145"/>
      <c r="G954" s="2145"/>
      <c r="H954" s="2145"/>
      <c r="I954" s="2146" t="s">
        <v>1187</v>
      </c>
      <c r="J954" s="2146"/>
      <c r="K954" s="2043" t="n">
        <f aca="false">K924</f>
        <v>55224000</v>
      </c>
      <c r="L954" s="2287" t="n">
        <f aca="false">L937+L953</f>
        <v>55253515.2</v>
      </c>
      <c r="M954" s="2287" t="n">
        <f aca="false">M953+M937</f>
        <v>55224000</v>
      </c>
      <c r="N954" s="2288" t="n">
        <f aca="false">(M954-L954)/L954*100</f>
        <v>-0.0534177778429126</v>
      </c>
      <c r="O954" s="2240"/>
    </row>
    <row r="955" customFormat="false" ht="15" hidden="false" customHeight="false" outlineLevel="0" collapsed="false">
      <c r="A955" s="2077"/>
      <c r="B955" s="2078"/>
      <c r="C955" s="2051"/>
      <c r="D955" s="2418"/>
      <c r="K955" s="2080"/>
      <c r="L955" s="2077"/>
      <c r="M955" s="2077"/>
      <c r="N955" s="2051"/>
      <c r="O955" s="2077"/>
    </row>
    <row r="956" customFormat="false" ht="15.75" hidden="false" customHeight="false" outlineLevel="0" collapsed="false">
      <c r="A956" s="2077"/>
      <c r="D956" s="2462"/>
      <c r="G956" s="2169" t="s">
        <v>2283</v>
      </c>
      <c r="H956" s="2169"/>
      <c r="I956" s="2169"/>
      <c r="J956" s="2170" t="s">
        <v>212</v>
      </c>
      <c r="K956" s="2463" t="s">
        <v>2284</v>
      </c>
      <c r="L956" s="3169"/>
      <c r="M956" s="2077"/>
      <c r="N956" s="2051"/>
      <c r="O956" s="2077"/>
    </row>
    <row r="957" customFormat="false" ht="18.75" hidden="false" customHeight="true" outlineLevel="0" collapsed="false">
      <c r="A957" s="2077"/>
      <c r="D957" s="2462"/>
      <c r="G957" s="3170" t="s">
        <v>4398</v>
      </c>
      <c r="H957" s="3170"/>
      <c r="I957" s="3170"/>
      <c r="J957" s="3171" t="n">
        <f aca="false">M938+M950</f>
        <v>16266905.9361494</v>
      </c>
      <c r="K957" s="3172"/>
      <c r="L957" s="2077"/>
      <c r="M957" s="2077"/>
      <c r="N957" s="2051"/>
      <c r="O957" s="2077"/>
    </row>
    <row r="958" customFormat="false" ht="18.75" hidden="false" customHeight="true" outlineLevel="0" collapsed="false">
      <c r="A958" s="2077"/>
      <c r="D958" s="2462"/>
      <c r="G958" s="3170" t="s">
        <v>4399</v>
      </c>
      <c r="H958" s="3170"/>
      <c r="I958" s="3170"/>
      <c r="J958" s="3173" t="n">
        <f aca="false">M937</f>
        <v>38938388.8610946</v>
      </c>
      <c r="K958" s="3172"/>
      <c r="L958" s="2077"/>
      <c r="M958" s="2077"/>
      <c r="N958" s="2051"/>
      <c r="O958" s="2077"/>
    </row>
    <row r="959" customFormat="false" ht="18.75" hidden="false" customHeight="false" outlineLevel="0" collapsed="false">
      <c r="A959" s="2077"/>
      <c r="D959" s="2462"/>
      <c r="G959" s="3170"/>
      <c r="H959" s="3170"/>
      <c r="I959" s="3170"/>
      <c r="J959" s="3173"/>
      <c r="K959" s="3172"/>
      <c r="L959" s="2077"/>
      <c r="M959" s="2077"/>
      <c r="N959" s="2051"/>
      <c r="O959" s="2077"/>
    </row>
    <row r="960" customFormat="false" ht="18.75" hidden="false" customHeight="false" outlineLevel="0" collapsed="false">
      <c r="A960" s="2077"/>
      <c r="D960" s="2462"/>
      <c r="G960" s="3170"/>
      <c r="H960" s="3170"/>
      <c r="I960" s="3170"/>
      <c r="J960" s="3173"/>
      <c r="K960" s="3172"/>
      <c r="L960" s="2077"/>
      <c r="M960" s="2077"/>
      <c r="N960" s="2051"/>
      <c r="O960" s="2077"/>
    </row>
    <row r="961" customFormat="false" ht="18.75" hidden="false" customHeight="false" outlineLevel="0" collapsed="false">
      <c r="A961" s="2077"/>
      <c r="B961" s="2078"/>
      <c r="C961" s="2051"/>
      <c r="D961" s="2418"/>
      <c r="G961" s="3170"/>
      <c r="H961" s="3170"/>
      <c r="I961" s="3170"/>
      <c r="J961" s="3173"/>
      <c r="K961" s="3172"/>
      <c r="L961" s="2077"/>
      <c r="M961" s="2077"/>
      <c r="N961" s="2051"/>
      <c r="O961" s="2077"/>
    </row>
    <row r="962" customFormat="false" ht="18.75" hidden="false" customHeight="false" outlineLevel="0" collapsed="false">
      <c r="A962" s="2077"/>
      <c r="B962" s="2078"/>
      <c r="C962" s="2051"/>
      <c r="D962" s="2418"/>
      <c r="G962" s="3170"/>
      <c r="H962" s="3170"/>
      <c r="I962" s="3170"/>
      <c r="J962" s="3173"/>
      <c r="K962" s="3172"/>
      <c r="L962" s="2077"/>
      <c r="M962" s="2077"/>
      <c r="N962" s="2051"/>
      <c r="O962" s="2077"/>
    </row>
    <row r="963" customFormat="false" ht="15" hidden="false" customHeight="false" outlineLevel="0" collapsed="false">
      <c r="A963" s="2077"/>
      <c r="B963" s="2078"/>
      <c r="C963" s="2051"/>
      <c r="D963" s="2418"/>
      <c r="G963" s="2464"/>
      <c r="H963" s="2464"/>
      <c r="I963" s="2464"/>
      <c r="J963" s="2465"/>
      <c r="K963" s="2466"/>
      <c r="L963" s="2077"/>
      <c r="M963" s="2077"/>
      <c r="N963" s="2051"/>
      <c r="O963" s="2077"/>
    </row>
    <row r="964" customFormat="false" ht="18.75" hidden="false" customHeight="false" outlineLevel="0" collapsed="false">
      <c r="A964" s="2077"/>
      <c r="B964" s="2078"/>
      <c r="C964" s="2051"/>
      <c r="D964" s="2418"/>
      <c r="E964" s="3134"/>
      <c r="F964" s="2077"/>
      <c r="G964" s="3170"/>
      <c r="H964" s="3170"/>
      <c r="I964" s="3170"/>
      <c r="J964" s="3173"/>
      <c r="K964" s="3174"/>
      <c r="L964" s="2077"/>
      <c r="M964" s="2077"/>
      <c r="N964" s="2051"/>
      <c r="O964" s="2077"/>
    </row>
    <row r="965" customFormat="false" ht="15.75" hidden="false" customHeight="false" outlineLevel="0" collapsed="false">
      <c r="A965" s="2077"/>
      <c r="B965" s="2078"/>
      <c r="C965" s="2051"/>
      <c r="D965" s="2418"/>
      <c r="E965" s="3134"/>
      <c r="F965" s="2077"/>
      <c r="G965" s="2077"/>
      <c r="H965" s="2077"/>
      <c r="I965" s="2467" t="s">
        <v>1239</v>
      </c>
      <c r="J965" s="3175" t="n">
        <f aca="false">SUM(J957:J964)</f>
        <v>55205294.797244</v>
      </c>
      <c r="K965" s="3175" t="n">
        <f aca="false">J965-M954</f>
        <v>-18705.2027560398</v>
      </c>
      <c r="L965" s="2077"/>
      <c r="M965" s="2077"/>
      <c r="N965" s="2051"/>
      <c r="O965" s="2077"/>
    </row>
    <row r="966" customFormat="false" ht="15" hidden="false" customHeight="false" outlineLevel="0" collapsed="false">
      <c r="A966" s="2077"/>
      <c r="B966" s="2078"/>
      <c r="C966" s="2051"/>
      <c r="D966" s="2418"/>
      <c r="E966" s="3134"/>
      <c r="F966" s="2077"/>
      <c r="G966" s="2077"/>
      <c r="H966" s="2077"/>
      <c r="I966" s="2077"/>
      <c r="J966" s="2077"/>
      <c r="K966" s="2080"/>
      <c r="L966" s="2077"/>
      <c r="M966" s="2077"/>
      <c r="N966" s="2051"/>
      <c r="O966" s="2077"/>
    </row>
    <row r="967" customFormat="false" ht="45" hidden="false" customHeight="false" outlineLevel="0" collapsed="false">
      <c r="A967" s="2270" t="s">
        <v>4400</v>
      </c>
      <c r="B967" s="2270"/>
      <c r="C967" s="2270"/>
      <c r="D967" s="2270"/>
      <c r="E967" s="2270"/>
      <c r="F967" s="2270"/>
      <c r="G967" s="2270"/>
      <c r="H967" s="2270"/>
      <c r="I967" s="2270"/>
      <c r="J967" s="2270"/>
      <c r="K967" s="2270"/>
      <c r="L967" s="2270"/>
      <c r="M967" s="2270"/>
      <c r="N967" s="2270"/>
      <c r="O967" s="1989" t="str">
        <f aca="false">$O$6</f>
        <v>Month June-2023</v>
      </c>
      <c r="R967" s="1990" t="s">
        <v>1069</v>
      </c>
      <c r="S967" s="1991" t="str">
        <f aca="false">O967</f>
        <v>Month June-2023</v>
      </c>
      <c r="T967" s="1990" t="s">
        <v>1070</v>
      </c>
      <c r="U967" s="1990" t="s">
        <v>1071</v>
      </c>
      <c r="V967" s="1990" t="s">
        <v>2997</v>
      </c>
      <c r="W967" s="1990" t="s">
        <v>1073</v>
      </c>
    </row>
    <row r="968" customFormat="false" ht="15.75" hidden="false" customHeight="true" outlineLevel="0" collapsed="false">
      <c r="A968" s="1992" t="s">
        <v>794</v>
      </c>
      <c r="B968" s="1993" t="s">
        <v>1074</v>
      </c>
      <c r="C968" s="1994" t="s">
        <v>1075</v>
      </c>
      <c r="D968" s="1994"/>
      <c r="E968" s="1994"/>
      <c r="F968" s="1996" t="s">
        <v>45</v>
      </c>
      <c r="G968" s="1996" t="s">
        <v>1076</v>
      </c>
      <c r="H968" s="1996"/>
      <c r="I968" s="1996"/>
      <c r="J968" s="1996" t="s">
        <v>29</v>
      </c>
      <c r="K968" s="1996" t="s">
        <v>1077</v>
      </c>
      <c r="L968" s="1996"/>
      <c r="M968" s="1994" t="s">
        <v>1134</v>
      </c>
      <c r="N968" s="1993"/>
      <c r="O968" s="1997" t="s">
        <v>479</v>
      </c>
    </row>
    <row r="969" customFormat="false" ht="15.75" hidden="false" customHeight="false" outlineLevel="0" collapsed="false">
      <c r="A969" s="1992"/>
      <c r="B969" s="1993"/>
      <c r="C969" s="1998" t="s">
        <v>1079</v>
      </c>
      <c r="D969" s="1998"/>
      <c r="E969" s="3135" t="s">
        <v>1080</v>
      </c>
      <c r="F969" s="1996"/>
      <c r="G969" s="2249" t="n">
        <f aca="false">'NORTH-1'!$H$8</f>
        <v>44929</v>
      </c>
      <c r="H969" s="2249" t="n">
        <f aca="false">'NORTH-1'!$H$8</f>
        <v>44929</v>
      </c>
      <c r="I969" s="2000" t="s">
        <v>47</v>
      </c>
      <c r="J969" s="1996"/>
      <c r="K969" s="2000" t="s">
        <v>1081</v>
      </c>
      <c r="L969" s="2000" t="s">
        <v>1082</v>
      </c>
      <c r="M969" s="1994" t="s">
        <v>1083</v>
      </c>
      <c r="N969" s="1998" t="s">
        <v>741</v>
      </c>
      <c r="O969" s="1997"/>
      <c r="S969" s="1441" t="n">
        <v>15283200.0000001</v>
      </c>
      <c r="T969" s="1441" t="n">
        <v>15283200.0000001</v>
      </c>
      <c r="U969" s="1441" t="n">
        <f aca="false">S969-T969</f>
        <v>0</v>
      </c>
      <c r="V969" s="2001" t="n">
        <f aca="false">U969/T969*100</f>
        <v>0</v>
      </c>
      <c r="W969" s="1441" t="str">
        <f aca="false">IF(V969&gt;40,"FAULT",IF(V969&lt;-40,"CHECK","OK"))</f>
        <v>OK</v>
      </c>
    </row>
    <row r="970" customFormat="false" ht="15.75" hidden="false" customHeight="false" outlineLevel="0" collapsed="false">
      <c r="A970" s="2002" t="n">
        <v>1</v>
      </c>
      <c r="B970" s="2003" t="n">
        <v>2</v>
      </c>
      <c r="C970" s="2004" t="n">
        <v>4</v>
      </c>
      <c r="D970" s="2004"/>
      <c r="E970" s="3136" t="n">
        <v>5</v>
      </c>
      <c r="F970" s="2002" t="n">
        <v>7</v>
      </c>
      <c r="G970" s="2002" t="n">
        <v>9</v>
      </c>
      <c r="H970" s="2002" t="n">
        <v>9</v>
      </c>
      <c r="I970" s="2002" t="s">
        <v>1084</v>
      </c>
      <c r="J970" s="2002" t="n">
        <v>11</v>
      </c>
      <c r="K970" s="2002" t="s">
        <v>1085</v>
      </c>
      <c r="L970" s="2002" t="s">
        <v>1086</v>
      </c>
      <c r="M970" s="2002" t="n">
        <v>14</v>
      </c>
      <c r="N970" s="2006" t="n">
        <v>15</v>
      </c>
      <c r="O970" s="2002" t="n">
        <v>16</v>
      </c>
    </row>
    <row r="971" customFormat="false" ht="15.75" hidden="false" customHeight="false" outlineLevel="0" collapsed="false">
      <c r="A971" s="2132"/>
      <c r="B971" s="2008" t="s">
        <v>4401</v>
      </c>
      <c r="C971" s="2009"/>
      <c r="D971" s="2009"/>
      <c r="E971" s="3139"/>
      <c r="F971" s="2009"/>
      <c r="G971" s="2009"/>
      <c r="H971" s="2009"/>
      <c r="I971" s="2009"/>
      <c r="J971" s="2009"/>
      <c r="K971" s="2010"/>
      <c r="L971" s="2009"/>
      <c r="M971" s="2013"/>
      <c r="N971" s="2014"/>
      <c r="O971" s="2151"/>
    </row>
    <row r="972" customFormat="false" ht="15.75" hidden="false" customHeight="false" outlineLevel="0" collapsed="false">
      <c r="A972" s="2027" t="n">
        <v>16</v>
      </c>
      <c r="B972" s="2017" t="s">
        <v>4306</v>
      </c>
      <c r="C972" s="2152" t="n">
        <v>11</v>
      </c>
      <c r="D972" s="2470"/>
      <c r="E972" s="1070" t="s">
        <v>4402</v>
      </c>
      <c r="F972" s="2476" t="n">
        <v>1</v>
      </c>
      <c r="G972" s="2022" t="n">
        <v>7704264</v>
      </c>
      <c r="H972" s="2022" t="n">
        <v>7767478</v>
      </c>
      <c r="I972" s="2212" t="n">
        <f aca="false">H972-G972</f>
        <v>63214</v>
      </c>
      <c r="J972" s="2027" t="n">
        <v>180</v>
      </c>
      <c r="K972" s="2128" t="n">
        <f aca="false">F972*I972*J972</f>
        <v>11378520</v>
      </c>
      <c r="L972" s="2128"/>
      <c r="M972" s="2128" t="n">
        <f aca="false">$M$927</f>
        <v>11609794.9909258</v>
      </c>
      <c r="N972" s="2131"/>
      <c r="O972" s="2151"/>
    </row>
    <row r="973" customFormat="false" ht="15.75" hidden="false" customHeight="false" outlineLevel="0" collapsed="false">
      <c r="A973" s="2027" t="n">
        <v>30</v>
      </c>
      <c r="B973" s="2017" t="s">
        <v>4403</v>
      </c>
      <c r="C973" s="2152" t="n">
        <v>11</v>
      </c>
      <c r="D973" s="2471"/>
      <c r="E973" s="1070" t="s">
        <v>4404</v>
      </c>
      <c r="F973" s="2476" t="n">
        <v>1</v>
      </c>
      <c r="G973" s="2022" t="n">
        <v>696229.7</v>
      </c>
      <c r="H973" s="2022" t="n">
        <v>752227.8</v>
      </c>
      <c r="I973" s="2212" t="n">
        <f aca="false">H973-G973</f>
        <v>55998.1000000001</v>
      </c>
      <c r="J973" s="2027" t="n">
        <v>180</v>
      </c>
      <c r="K973" s="2128" t="n">
        <f aca="false">F973*I973*J973</f>
        <v>10079658</v>
      </c>
      <c r="L973" s="2128"/>
      <c r="M973" s="2128" t="n">
        <f aca="false">$M$931</f>
        <v>10417632.1581799</v>
      </c>
      <c r="N973" s="2131"/>
      <c r="O973" s="2151"/>
    </row>
    <row r="974" customFormat="false" ht="15.75" hidden="false" customHeight="false" outlineLevel="0" collapsed="false">
      <c r="A974" s="2027" t="n">
        <v>24</v>
      </c>
      <c r="B974" s="2017" t="s">
        <v>4242</v>
      </c>
      <c r="C974" s="2152" t="n">
        <v>11</v>
      </c>
      <c r="D974" s="2471"/>
      <c r="E974" s="1070" t="s">
        <v>4405</v>
      </c>
      <c r="F974" s="2476" t="n">
        <v>1</v>
      </c>
      <c r="G974" s="2022" t="n">
        <v>349719.9</v>
      </c>
      <c r="H974" s="2022" t="n">
        <v>393834.4</v>
      </c>
      <c r="I974" s="2212" t="n">
        <f aca="false">H974-G974</f>
        <v>44114.5</v>
      </c>
      <c r="J974" s="2027" t="n">
        <v>180</v>
      </c>
      <c r="K974" s="2128" t="n">
        <f aca="false">F974*I974*J974</f>
        <v>7940610</v>
      </c>
      <c r="L974" s="2128"/>
      <c r="M974" s="2128" t="n">
        <f aca="false">$M$933</f>
        <v>7973338.5433548</v>
      </c>
      <c r="N974" s="2131"/>
      <c r="O974" s="2151"/>
    </row>
    <row r="975" customFormat="false" ht="15.75" hidden="false" customHeight="false" outlineLevel="0" collapsed="false">
      <c r="A975" s="2027" t="n">
        <v>39</v>
      </c>
      <c r="B975" s="2017" t="s">
        <v>4406</v>
      </c>
      <c r="C975" s="2152" t="n">
        <v>11</v>
      </c>
      <c r="D975" s="2471"/>
      <c r="E975" s="1070" t="s">
        <v>4407</v>
      </c>
      <c r="F975" s="2476" t="n">
        <v>1</v>
      </c>
      <c r="G975" s="2022" t="n">
        <v>25488.7</v>
      </c>
      <c r="H975" s="2022" t="n">
        <v>26726</v>
      </c>
      <c r="I975" s="2212" t="n">
        <f aca="false">H975-G975</f>
        <v>1237.3</v>
      </c>
      <c r="J975" s="2027" t="n">
        <v>4000</v>
      </c>
      <c r="K975" s="2128" t="n">
        <f aca="false">F975*I975*J975</f>
        <v>4949200</v>
      </c>
      <c r="L975" s="2128"/>
      <c r="M975" s="2128" t="n">
        <f aca="false">$M$935</f>
        <v>5080484.66751669</v>
      </c>
      <c r="N975" s="2131"/>
      <c r="O975" s="2151"/>
    </row>
    <row r="976" customFormat="false" ht="15.75" hidden="false" customHeight="false" outlineLevel="0" collapsed="false">
      <c r="A976" s="2027" t="n">
        <v>42</v>
      </c>
      <c r="B976" s="2017" t="s">
        <v>4408</v>
      </c>
      <c r="C976" s="2152" t="n">
        <v>11</v>
      </c>
      <c r="D976" s="2472"/>
      <c r="E976" s="1070" t="s">
        <v>4409</v>
      </c>
      <c r="F976" s="2476" t="n">
        <v>1</v>
      </c>
      <c r="G976" s="2022" t="n">
        <v>96519.7</v>
      </c>
      <c r="H976" s="2022" t="n">
        <v>100858.5</v>
      </c>
      <c r="I976" s="2212" t="n">
        <f aca="false">H976-G976</f>
        <v>4338.8</v>
      </c>
      <c r="J976" s="2027" t="n">
        <v>888.8</v>
      </c>
      <c r="K976" s="2128" t="n">
        <f aca="false">F976*I976*J976</f>
        <v>3856325.44</v>
      </c>
      <c r="L976" s="2128"/>
      <c r="M976" s="2128" t="n">
        <f aca="false">$M$929</f>
        <v>3857138.50111749</v>
      </c>
      <c r="N976" s="2131"/>
      <c r="O976" s="2151"/>
    </row>
    <row r="977" customFormat="false" ht="15.75" hidden="false" customHeight="false" outlineLevel="0" collapsed="false">
      <c r="A977" s="2132"/>
      <c r="B977" s="2142"/>
      <c r="C977" s="2143"/>
      <c r="D977" s="2143"/>
      <c r="E977" s="2932"/>
      <c r="F977" s="2145"/>
      <c r="G977" s="2145"/>
      <c r="H977" s="2145" t="n">
        <v>0</v>
      </c>
      <c r="I977" s="2145"/>
      <c r="J977" s="2142" t="s">
        <v>475</v>
      </c>
      <c r="K977" s="2130" t="n">
        <f aca="false">SUM(K972:K976)</f>
        <v>38204313.44</v>
      </c>
      <c r="L977" s="2130"/>
      <c r="M977" s="2130" t="n">
        <f aca="false">SUM(M972:M976)</f>
        <v>38938388.8610946</v>
      </c>
      <c r="N977" s="2131"/>
      <c r="O977" s="2151"/>
    </row>
    <row r="978" customFormat="false" ht="15.75" hidden="false" customHeight="false" outlineLevel="0" collapsed="false">
      <c r="A978" s="2016"/>
      <c r="B978" s="2058" t="s">
        <v>4410</v>
      </c>
      <c r="C978" s="2059"/>
      <c r="D978" s="2059"/>
      <c r="E978" s="3140"/>
      <c r="F978" s="2059"/>
      <c r="G978" s="2059"/>
      <c r="H978" s="2059" t="n">
        <v>0</v>
      </c>
      <c r="I978" s="2059"/>
      <c r="J978" s="2059"/>
      <c r="K978" s="2060"/>
      <c r="L978" s="2059"/>
      <c r="M978" s="2063"/>
      <c r="N978" s="2064"/>
      <c r="O978" s="2027"/>
    </row>
    <row r="979" customFormat="false" ht="15.75" hidden="false" customHeight="false" outlineLevel="0" collapsed="false">
      <c r="A979" s="2016" t="n">
        <v>17</v>
      </c>
      <c r="B979" s="2017" t="s">
        <v>4411</v>
      </c>
      <c r="C979" s="2152" t="n">
        <v>11</v>
      </c>
      <c r="D979" s="2579" t="s">
        <v>772</v>
      </c>
      <c r="E979" s="1070" t="s">
        <v>4412</v>
      </c>
      <c r="F979" s="2476" t="n">
        <v>1</v>
      </c>
      <c r="G979" s="2120" t="n">
        <v>783779.8</v>
      </c>
      <c r="H979" s="2120" t="n">
        <v>813181.6</v>
      </c>
      <c r="I979" s="2053" t="n">
        <f aca="false">H979-G979</f>
        <v>29401.7999999999</v>
      </c>
      <c r="J979" s="2027" t="n">
        <v>60</v>
      </c>
      <c r="K979" s="2135"/>
      <c r="L979" s="2128" t="n">
        <f aca="false">F979*I979*J979</f>
        <v>1764108</v>
      </c>
      <c r="M979" s="2128" t="n">
        <f aca="false">L979*$K$1008/$L$1008</f>
        <v>1943548.78551183</v>
      </c>
      <c r="N979" s="2159" t="s">
        <v>772</v>
      </c>
      <c r="O979" s="2155"/>
      <c r="R979" s="0" t="str">
        <f aca="false">B979</f>
        <v>11 kV Nayanagor Feeder</v>
      </c>
      <c r="S979" s="2160" t="n">
        <f aca="false">M979</f>
        <v>1943548.78551183</v>
      </c>
      <c r="T979" s="0" t="n">
        <v>1710856.46394292</v>
      </c>
      <c r="U979" s="1441" t="n">
        <f aca="false">S979-T979</f>
        <v>232692.321568911</v>
      </c>
      <c r="V979" s="2001" t="n">
        <f aca="false">U979/T979*100</f>
        <v>13.6009259965992</v>
      </c>
      <c r="W979" s="1441" t="str">
        <f aca="false">IF(V979&gt;40,"FAULT",IF(V979&lt;-40,"CHECK","OK"))</f>
        <v>OK</v>
      </c>
    </row>
    <row r="980" customFormat="false" ht="15.75" hidden="false" customHeight="false" outlineLevel="0" collapsed="false">
      <c r="A980" s="2016" t="n">
        <v>18</v>
      </c>
      <c r="B980" s="2236" t="s">
        <v>4413</v>
      </c>
      <c r="C980" s="2152" t="n">
        <v>11</v>
      </c>
      <c r="D980" s="2580" t="s">
        <v>772</v>
      </c>
      <c r="E980" s="1070" t="s">
        <v>4414</v>
      </c>
      <c r="F980" s="2476" t="n">
        <v>3</v>
      </c>
      <c r="G980" s="2120" t="n">
        <v>38764513</v>
      </c>
      <c r="H980" s="2120" t="n">
        <v>38764513</v>
      </c>
      <c r="I980" s="2053" t="n">
        <f aca="false">H980-G980</f>
        <v>0</v>
      </c>
      <c r="J980" s="2027" t="n">
        <v>1</v>
      </c>
      <c r="K980" s="2135" t="s">
        <v>348</v>
      </c>
      <c r="L980" s="2237" t="n">
        <f aca="false">1.73*10.5*O980*0.9*24*31</f>
        <v>1824492.6</v>
      </c>
      <c r="M980" s="2128" t="n">
        <f aca="false">L980*$K$1008/$L$1008</f>
        <v>2010075.56051293</v>
      </c>
      <c r="N980" s="2154" t="s">
        <v>772</v>
      </c>
      <c r="O980" s="2155" t="n">
        <v>150</v>
      </c>
      <c r="R980" s="0" t="str">
        <f aca="false">B980</f>
        <v>11 kV Madrasa Bazar Feeder</v>
      </c>
      <c r="S980" s="2160" t="n">
        <f aca="false">M980</f>
        <v>2010075.56051293</v>
      </c>
      <c r="T980" s="0" t="n">
        <v>1855425.2354919</v>
      </c>
      <c r="U980" s="1441" t="n">
        <f aca="false">S980-T980</f>
        <v>154650.325021029</v>
      </c>
      <c r="V980" s="2001" t="n">
        <f aca="false">U980/T980*100</f>
        <v>8.33503404301972</v>
      </c>
      <c r="W980" s="1441" t="str">
        <f aca="false">IF(V980&gt;40,"FAULT",IF(V980&lt;-40,"CHECK","OK"))</f>
        <v>OK</v>
      </c>
    </row>
    <row r="981" customFormat="false" ht="15.75" hidden="false" customHeight="false" outlineLevel="0" collapsed="false">
      <c r="A981" s="2016" t="n">
        <v>19</v>
      </c>
      <c r="B981" s="2236" t="s">
        <v>4415</v>
      </c>
      <c r="C981" s="2152" t="n">
        <v>11</v>
      </c>
      <c r="D981" s="2580" t="s">
        <v>772</v>
      </c>
      <c r="E981" s="1070" t="s">
        <v>4416</v>
      </c>
      <c r="F981" s="2476" t="n">
        <v>1</v>
      </c>
      <c r="G981" s="2120" t="n">
        <v>94698216</v>
      </c>
      <c r="H981" s="2120" t="n">
        <v>94698216</v>
      </c>
      <c r="I981" s="2053" t="n">
        <f aca="false">H981-G981</f>
        <v>0</v>
      </c>
      <c r="J981" s="2027" t="n">
        <v>1</v>
      </c>
      <c r="K981" s="2135" t="s">
        <v>348</v>
      </c>
      <c r="L981" s="2237" t="n">
        <f aca="false">1.73*10.5*O981*0.9*24*31</f>
        <v>2919188.16</v>
      </c>
      <c r="M981" s="2128" t="n">
        <f aca="false">L981*$K$1008/$L$1008</f>
        <v>3216120.89682068</v>
      </c>
      <c r="N981" s="2154" t="s">
        <v>772</v>
      </c>
      <c r="O981" s="2155" t="n">
        <v>240</v>
      </c>
      <c r="R981" s="0" t="str">
        <f aca="false">B981</f>
        <v>11 kV Kazla Feeder</v>
      </c>
      <c r="S981" s="2160" t="n">
        <f aca="false">M981</f>
        <v>3216120.89682068</v>
      </c>
      <c r="T981" s="0" t="n">
        <v>2968680.37678704</v>
      </c>
      <c r="U981" s="1441" t="n">
        <f aca="false">S981-T981</f>
        <v>247440.520033645</v>
      </c>
      <c r="V981" s="2001" t="n">
        <f aca="false">U981/T981*100</f>
        <v>8.33503404301971</v>
      </c>
      <c r="W981" s="1441" t="str">
        <f aca="false">IF(V981&gt;40,"FAULT",IF(V981&lt;-40,"CHECK","OK"))</f>
        <v>OK</v>
      </c>
    </row>
    <row r="982" customFormat="false" ht="15.75" hidden="false" customHeight="true" outlineLevel="0" collapsed="false">
      <c r="A982" s="2016" t="n">
        <v>20</v>
      </c>
      <c r="B982" s="2236" t="s">
        <v>4417</v>
      </c>
      <c r="C982" s="2152" t="n">
        <v>11</v>
      </c>
      <c r="D982" s="2580" t="s">
        <v>179</v>
      </c>
      <c r="E982" s="1070" t="s">
        <v>4418</v>
      </c>
      <c r="F982" s="2476" t="n">
        <v>1</v>
      </c>
      <c r="G982" s="2120" t="n">
        <v>36963851</v>
      </c>
      <c r="H982" s="2120" t="n">
        <v>36963854</v>
      </c>
      <c r="I982" s="2053" t="n">
        <f aca="false">H982-G982</f>
        <v>3</v>
      </c>
      <c r="J982" s="2027" t="n">
        <v>1000</v>
      </c>
      <c r="K982" s="2135" t="s">
        <v>348</v>
      </c>
      <c r="L982" s="2237" t="n">
        <f aca="false">1.73*10.5*O982*0.9*24*31</f>
        <v>547347.78</v>
      </c>
      <c r="M982" s="2128" t="n">
        <f aca="false">L982*$K$1008/$L$1008</f>
        <v>603022.668153878</v>
      </c>
      <c r="N982" s="2159" t="s">
        <v>179</v>
      </c>
      <c r="O982" s="2155" t="n">
        <v>45</v>
      </c>
      <c r="R982" s="0" t="str">
        <f aca="false">B982</f>
        <v>11 kV Sayedabad Feeder</v>
      </c>
      <c r="S982" s="2160" t="n">
        <f aca="false">M982</f>
        <v>603022.668153878</v>
      </c>
      <c r="T982" s="0" t="n">
        <v>556627.57064757</v>
      </c>
      <c r="U982" s="1441" t="n">
        <f aca="false">S982-T982</f>
        <v>46395.0975063086</v>
      </c>
      <c r="V982" s="2001" t="n">
        <f aca="false">U982/T982*100</f>
        <v>8.33503404301972</v>
      </c>
      <c r="W982" s="1441" t="str">
        <f aca="false">IF(V982&gt;40,"FAULT",IF(V982&lt;-40,"CHECK","OK"))</f>
        <v>OK</v>
      </c>
    </row>
    <row r="983" customFormat="false" ht="15.75" hidden="false" customHeight="false" outlineLevel="0" collapsed="false">
      <c r="A983" s="2016" t="n">
        <v>21</v>
      </c>
      <c r="B983" s="2017" t="s">
        <v>4419</v>
      </c>
      <c r="C983" s="2152" t="n">
        <v>11</v>
      </c>
      <c r="D983" s="2580" t="s">
        <v>772</v>
      </c>
      <c r="E983" s="1070" t="s">
        <v>4420</v>
      </c>
      <c r="F983" s="2476" t="n">
        <v>1</v>
      </c>
      <c r="G983" s="2120" t="n">
        <v>4111597</v>
      </c>
      <c r="H983" s="2120" t="n">
        <v>4111597</v>
      </c>
      <c r="I983" s="2053" t="n">
        <f aca="false">H983-G983</f>
        <v>0</v>
      </c>
      <c r="J983" s="2027" t="n">
        <v>1</v>
      </c>
      <c r="K983" s="2135"/>
      <c r="L983" s="2128" t="n">
        <f aca="false">F983*I983*J983</f>
        <v>0</v>
      </c>
      <c r="M983" s="2128" t="n">
        <f aca="false">L983*$K$1008/$L$1008</f>
        <v>0</v>
      </c>
      <c r="N983" s="2154" t="s">
        <v>772</v>
      </c>
      <c r="O983" s="2155"/>
      <c r="R983" s="0" t="str">
        <f aca="false">B983</f>
        <v>11 kV Zenith Feeder</v>
      </c>
      <c r="S983" s="2160" t="n">
        <f aca="false">M983</f>
        <v>0</v>
      </c>
      <c r="T983" s="0" t="n">
        <v>0</v>
      </c>
      <c r="U983" s="1441" t="n">
        <f aca="false">S983-T983</f>
        <v>0</v>
      </c>
      <c r="V983" s="2001" t="e">
        <f aca="false">U983/T983*100</f>
        <v>#DIV/0!</v>
      </c>
      <c r="W983" s="1441" t="e">
        <f aca="false">IF(V983&gt;40,"FAULT",IF(V983&lt;-40,"CHECK","OK"))</f>
        <v>#DIV/0!</v>
      </c>
    </row>
    <row r="984" customFormat="false" ht="15.75" hidden="false" customHeight="false" outlineLevel="0" collapsed="false">
      <c r="A984" s="2016" t="n">
        <v>22</v>
      </c>
      <c r="B984" s="2017" t="s">
        <v>4421</v>
      </c>
      <c r="C984" s="2152" t="n">
        <v>11</v>
      </c>
      <c r="D984" s="2580" t="s">
        <v>775</v>
      </c>
      <c r="E984" s="1070" t="s">
        <v>4422</v>
      </c>
      <c r="F984" s="2476" t="n">
        <v>1</v>
      </c>
      <c r="G984" s="2120" t="n">
        <v>110052.4</v>
      </c>
      <c r="H984" s="2120" t="n">
        <v>112225.6</v>
      </c>
      <c r="I984" s="2053" t="n">
        <f aca="false">H984-G984</f>
        <v>2173.20000000001</v>
      </c>
      <c r="J984" s="2027" t="n">
        <v>1000</v>
      </c>
      <c r="K984" s="2135"/>
      <c r="L984" s="2128" t="n">
        <f aca="false">F984*I984*J984</f>
        <v>2173200.00000001</v>
      </c>
      <c r="M984" s="2128" t="n">
        <f aca="false">L984*$K$1008/$L$1008</f>
        <v>2394252.63117357</v>
      </c>
      <c r="N984" s="2159" t="s">
        <v>775</v>
      </c>
      <c r="O984" s="2155"/>
      <c r="R984" s="0" t="str">
        <f aca="false">B984</f>
        <v>11 kV Paterbagh Feeder</v>
      </c>
      <c r="S984" s="2160" t="n">
        <f aca="false">M984</f>
        <v>2394252.63117357</v>
      </c>
      <c r="T984" s="0" t="n">
        <v>2092993.23941673</v>
      </c>
      <c r="U984" s="1441" t="n">
        <f aca="false">S984-T984</f>
        <v>301259.39175684</v>
      </c>
      <c r="V984" s="2001" t="n">
        <f aca="false">U984/T984*100</f>
        <v>14.3937106954437</v>
      </c>
      <c r="W984" s="1441" t="str">
        <f aca="false">IF(V984&gt;40,"FAULT",IF(V984&lt;-40,"CHECK","OK"))</f>
        <v>OK</v>
      </c>
    </row>
    <row r="985" customFormat="false" ht="15.75" hidden="false" customHeight="false" outlineLevel="0" collapsed="false">
      <c r="A985" s="2016" t="n">
        <v>23</v>
      </c>
      <c r="B985" s="2236" t="s">
        <v>4423</v>
      </c>
      <c r="C985" s="2152" t="n">
        <v>11</v>
      </c>
      <c r="D985" s="2580" t="s">
        <v>772</v>
      </c>
      <c r="E985" s="1070" t="s">
        <v>4424</v>
      </c>
      <c r="F985" s="2476" t="n">
        <v>1</v>
      </c>
      <c r="G985" s="2120" t="n">
        <v>41024544</v>
      </c>
      <c r="H985" s="2120" t="n">
        <v>41024544</v>
      </c>
      <c r="I985" s="2053" t="n">
        <f aca="false">H985-G985</f>
        <v>0</v>
      </c>
      <c r="J985" s="2027" t="n">
        <v>1</v>
      </c>
      <c r="K985" s="2135" t="s">
        <v>348</v>
      </c>
      <c r="L985" s="2237" t="n">
        <f aca="false">1.73*10.5*O985*0.9*24*31</f>
        <v>1824492.6</v>
      </c>
      <c r="M985" s="2128" t="n">
        <f aca="false">L985*$K$1008/$L$1008</f>
        <v>2010075.56051293</v>
      </c>
      <c r="N985" s="2154" t="s">
        <v>772</v>
      </c>
      <c r="O985" s="2155" t="n">
        <v>150</v>
      </c>
      <c r="R985" s="0" t="str">
        <f aca="false">B985</f>
        <v>11 kV Matuail Feeder</v>
      </c>
      <c r="S985" s="2160" t="n">
        <f aca="false">M985</f>
        <v>2010075.56051293</v>
      </c>
      <c r="T985" s="0" t="n">
        <v>1855425.2354919</v>
      </c>
      <c r="U985" s="1441" t="n">
        <f aca="false">S985-T985</f>
        <v>154650.325021029</v>
      </c>
      <c r="V985" s="2001" t="n">
        <f aca="false">U985/T985*100</f>
        <v>8.33503404301972</v>
      </c>
      <c r="W985" s="1441" t="str">
        <f aca="false">IF(V985&gt;40,"FAULT",IF(V985&lt;-40,"CHECK","OK"))</f>
        <v>OK</v>
      </c>
    </row>
    <row r="986" customFormat="false" ht="15.75" hidden="false" customHeight="false" outlineLevel="0" collapsed="false">
      <c r="A986" s="2016" t="n">
        <v>25</v>
      </c>
      <c r="B986" s="2017" t="s">
        <v>4425</v>
      </c>
      <c r="C986" s="2152" t="n">
        <v>11</v>
      </c>
      <c r="D986" s="2580" t="s">
        <v>775</v>
      </c>
      <c r="E986" s="1070" t="s">
        <v>4426</v>
      </c>
      <c r="F986" s="2476" t="n">
        <v>1</v>
      </c>
      <c r="G986" s="2120" t="n">
        <v>647129.1</v>
      </c>
      <c r="H986" s="2120" t="n">
        <v>684518.2</v>
      </c>
      <c r="I986" s="2053" t="n">
        <f aca="false">H986-G986</f>
        <v>37389.1</v>
      </c>
      <c r="J986" s="2027" t="n">
        <v>60</v>
      </c>
      <c r="K986" s="2135"/>
      <c r="L986" s="2128" t="n">
        <f aca="false">F986*I986*J986</f>
        <v>2243346</v>
      </c>
      <c r="M986" s="2128" t="n">
        <f aca="false">L986*$K$1008/$L$1008</f>
        <v>2471533.7120986</v>
      </c>
      <c r="N986" s="2154" t="s">
        <v>775</v>
      </c>
      <c r="O986" s="2155"/>
      <c r="R986" s="0" t="str">
        <f aca="false">B986</f>
        <v>11 kV Kutubkhali Feeder</v>
      </c>
      <c r="S986" s="2160" t="n">
        <f aca="false">M986</f>
        <v>2471533.7120986</v>
      </c>
      <c r="T986" s="0" t="n">
        <v>2232712.56363008</v>
      </c>
      <c r="U986" s="1441" t="n">
        <f aca="false">S986-T986</f>
        <v>238821.148468522</v>
      </c>
      <c r="V986" s="2001" t="n">
        <f aca="false">U986/T986*100</f>
        <v>10.6964574105425</v>
      </c>
      <c r="W986" s="1441" t="str">
        <f aca="false">IF(V986&gt;40,"FAULT",IF(V986&lt;-40,"CHECK","OK"))</f>
        <v>OK</v>
      </c>
    </row>
    <row r="987" customFormat="false" ht="15.75" hidden="false" customHeight="false" outlineLevel="0" collapsed="false">
      <c r="A987" s="2016" t="n">
        <v>26</v>
      </c>
      <c r="B987" s="2017" t="s">
        <v>4427</v>
      </c>
      <c r="C987" s="2152" t="n">
        <v>11</v>
      </c>
      <c r="D987" s="2580" t="s">
        <v>772</v>
      </c>
      <c r="E987" s="1070" t="s">
        <v>4428</v>
      </c>
      <c r="F987" s="2476" t="n">
        <v>1</v>
      </c>
      <c r="G987" s="2120" t="n">
        <v>579724.6</v>
      </c>
      <c r="H987" s="2120" t="n">
        <v>602385.9</v>
      </c>
      <c r="I987" s="2053" t="n">
        <f aca="false">H987-G987</f>
        <v>22661.3</v>
      </c>
      <c r="J987" s="2027" t="n">
        <v>60</v>
      </c>
      <c r="K987" s="2135"/>
      <c r="L987" s="2128" t="n">
        <f aca="false">F987*I987*J987</f>
        <v>1359678</v>
      </c>
      <c r="M987" s="2128" t="n">
        <f aca="false">L987*$K$1008/$L$1008</f>
        <v>1497981.14717873</v>
      </c>
      <c r="N987" s="2154" t="s">
        <v>772</v>
      </c>
      <c r="O987" s="2155"/>
      <c r="R987" s="0" t="str">
        <f aca="false">B987</f>
        <v>11 kV Mridhabari Feeder</v>
      </c>
      <c r="S987" s="2160" t="n">
        <f aca="false">M987</f>
        <v>1497981.14717873</v>
      </c>
      <c r="T987" s="0" t="n">
        <v>1371332.09929367</v>
      </c>
      <c r="U987" s="1441" t="n">
        <f aca="false">S987-T987</f>
        <v>126649.047885061</v>
      </c>
      <c r="V987" s="2001" t="n">
        <f aca="false">U987/T987*100</f>
        <v>9.2354760710622</v>
      </c>
      <c r="W987" s="1441" t="str">
        <f aca="false">IF(V987&gt;40,"FAULT",IF(V987&lt;-40,"CHECK","OK"))</f>
        <v>OK</v>
      </c>
    </row>
    <row r="988" customFormat="false" ht="15.75" hidden="false" customHeight="false" outlineLevel="0" collapsed="false">
      <c r="A988" s="2016" t="n">
        <v>27</v>
      </c>
      <c r="B988" s="2017" t="s">
        <v>4429</v>
      </c>
      <c r="C988" s="2152" t="n">
        <v>11</v>
      </c>
      <c r="D988" s="2580" t="s">
        <v>772</v>
      </c>
      <c r="E988" s="1070" t="s">
        <v>4430</v>
      </c>
      <c r="F988" s="2476" t="n">
        <v>1</v>
      </c>
      <c r="G988" s="2120" t="n">
        <v>947647</v>
      </c>
      <c r="H988" s="2120" t="n">
        <v>986124.4</v>
      </c>
      <c r="I988" s="2053" t="n">
        <f aca="false">H988-G988</f>
        <v>38477.4</v>
      </c>
      <c r="J988" s="2027" t="n">
        <v>60</v>
      </c>
      <c r="K988" s="2135"/>
      <c r="L988" s="2128" t="n">
        <f aca="false">F988*I988*J988</f>
        <v>2308644</v>
      </c>
      <c r="M988" s="2128" t="n">
        <f aca="false">L988*$K$1008/$L$1008</f>
        <v>2543473.66622633</v>
      </c>
      <c r="N988" s="2154" t="s">
        <v>772</v>
      </c>
      <c r="O988" s="2155"/>
      <c r="R988" s="0" t="str">
        <f aca="false">B988</f>
        <v>11 kV Muslim Nagar Feeder</v>
      </c>
      <c r="S988" s="2160" t="n">
        <f aca="false">M988</f>
        <v>2543473.66622633</v>
      </c>
      <c r="T988" s="0" t="n">
        <v>2459477.05733695</v>
      </c>
      <c r="U988" s="1441" t="n">
        <f aca="false">S988-T988</f>
        <v>83996.6088893819</v>
      </c>
      <c r="V988" s="2001" t="n">
        <f aca="false">U988/T988*100</f>
        <v>3.41522229852923</v>
      </c>
      <c r="W988" s="1441" t="str">
        <f aca="false">IF(V988&gt;40,"FAULT",IF(V988&lt;-40,"CHECK","OK"))</f>
        <v>OK</v>
      </c>
    </row>
    <row r="989" customFormat="false" ht="15.75" hidden="false" customHeight="false" outlineLevel="0" collapsed="false">
      <c r="A989" s="2016" t="n">
        <v>28</v>
      </c>
      <c r="B989" s="2017" t="s">
        <v>4431</v>
      </c>
      <c r="C989" s="2152" t="n">
        <v>11</v>
      </c>
      <c r="D989" s="2580" t="s">
        <v>772</v>
      </c>
      <c r="E989" s="1070" t="s">
        <v>4432</v>
      </c>
      <c r="F989" s="2476" t="n">
        <v>1</v>
      </c>
      <c r="G989" s="2120" t="n">
        <v>104864.1</v>
      </c>
      <c r="H989" s="2120" t="n">
        <v>104864.1</v>
      </c>
      <c r="I989" s="2053" t="n">
        <f aca="false">H989-G989</f>
        <v>0</v>
      </c>
      <c r="J989" s="2027" t="n">
        <v>60</v>
      </c>
      <c r="K989" s="2135"/>
      <c r="L989" s="2128" t="n">
        <f aca="false">F989*I989*J989</f>
        <v>0</v>
      </c>
      <c r="M989" s="2128" t="n">
        <f aca="false">L989*$K$1008/$L$1008</f>
        <v>0</v>
      </c>
      <c r="N989" s="2154" t="s">
        <v>772</v>
      </c>
      <c r="O989" s="2155"/>
      <c r="R989" s="0" t="str">
        <f aca="false">B989</f>
        <v>11 kV Jatrabari Thana Feeder</v>
      </c>
      <c r="S989" s="2160" t="n">
        <f aca="false">M989</f>
        <v>0</v>
      </c>
      <c r="T989" s="0" t="n">
        <v>0</v>
      </c>
      <c r="U989" s="1441" t="n">
        <f aca="false">S989-T989</f>
        <v>0</v>
      </c>
      <c r="V989" s="2001" t="e">
        <f aca="false">U989/T989*100</f>
        <v>#DIV/0!</v>
      </c>
      <c r="W989" s="1441" t="e">
        <f aca="false">IF(V989&gt;40,"FAULT",IF(V989&lt;-40,"CHECK","OK"))</f>
        <v>#DIV/0!</v>
      </c>
    </row>
    <row r="990" customFormat="false" ht="13.5" hidden="false" customHeight="true" outlineLevel="0" collapsed="false">
      <c r="A990" s="2016" t="n">
        <v>29</v>
      </c>
      <c r="B990" s="2017" t="s">
        <v>4433</v>
      </c>
      <c r="C990" s="2152" t="n">
        <v>11</v>
      </c>
      <c r="D990" s="2580" t="s">
        <v>4083</v>
      </c>
      <c r="E990" s="1070" t="s">
        <v>4434</v>
      </c>
      <c r="F990" s="2476" t="n">
        <v>1</v>
      </c>
      <c r="G990" s="2120" t="n">
        <v>178496.3</v>
      </c>
      <c r="H990" s="2120" t="n">
        <v>212446.1</v>
      </c>
      <c r="I990" s="2053" t="n">
        <f aca="false">H990-G990</f>
        <v>33949.8</v>
      </c>
      <c r="J990" s="2027" t="n">
        <v>60</v>
      </c>
      <c r="K990" s="2135"/>
      <c r="L990" s="2128" t="n">
        <f aca="false">F990*I990*J990</f>
        <v>2036988</v>
      </c>
      <c r="M990" s="2128" t="n">
        <f aca="false">L990*$K$1008/$L$1008</f>
        <v>2244185.47702419</v>
      </c>
      <c r="N990" s="2159" t="s">
        <v>4083</v>
      </c>
      <c r="O990" s="2155"/>
      <c r="R990" s="0" t="str">
        <f aca="false">B990</f>
        <v>11 kV Mirhazirbag Feeder</v>
      </c>
      <c r="S990" s="2160" t="n">
        <f aca="false">M990</f>
        <v>2244185.47702419</v>
      </c>
      <c r="T990" s="0" t="n">
        <v>1962979.72516259</v>
      </c>
      <c r="U990" s="1441" t="n">
        <f aca="false">S990-T990</f>
        <v>281205.751861602</v>
      </c>
      <c r="V990" s="2001" t="n">
        <f aca="false">U990/T990*100</f>
        <v>14.3254537098344</v>
      </c>
      <c r="W990" s="1441" t="str">
        <f aca="false">IF(V990&gt;40,"FAULT",IF(V990&lt;-40,"CHECK","OK"))</f>
        <v>OK</v>
      </c>
    </row>
    <row r="991" customFormat="false" ht="15.75" hidden="false" customHeight="false" outlineLevel="0" collapsed="false">
      <c r="A991" s="2016" t="n">
        <v>31</v>
      </c>
      <c r="B991" s="2017" t="s">
        <v>4435</v>
      </c>
      <c r="C991" s="2152" t="n">
        <v>11</v>
      </c>
      <c r="D991" s="2580" t="s">
        <v>775</v>
      </c>
      <c r="E991" s="1070" t="s">
        <v>4436</v>
      </c>
      <c r="F991" s="2476" t="n">
        <v>1</v>
      </c>
      <c r="G991" s="2120" t="n">
        <v>1033062</v>
      </c>
      <c r="H991" s="2120" t="n">
        <v>1033062</v>
      </c>
      <c r="I991" s="2053" t="n">
        <f aca="false">H991-G991</f>
        <v>0</v>
      </c>
      <c r="J991" s="2027" t="n">
        <v>60</v>
      </c>
      <c r="K991" s="2135"/>
      <c r="L991" s="2128" t="n">
        <f aca="false">F991*I991*J991</f>
        <v>0</v>
      </c>
      <c r="M991" s="2128" t="n">
        <f aca="false">L991*$K$1008/$L$1008</f>
        <v>0</v>
      </c>
      <c r="N991" s="2154" t="s">
        <v>775</v>
      </c>
      <c r="O991" s="2155"/>
      <c r="R991" s="0" t="str">
        <f aca="false">B991</f>
        <v>11 kV Mukti Sharani Feeder</v>
      </c>
      <c r="S991" s="2160" t="n">
        <f aca="false">M991</f>
        <v>0</v>
      </c>
      <c r="T991" s="0" t="n">
        <v>2370251.53824655</v>
      </c>
      <c r="U991" s="1441" t="n">
        <f aca="false">S991-T991</f>
        <v>-2370251.53824655</v>
      </c>
      <c r="V991" s="2001" t="n">
        <f aca="false">U991/T991*100</f>
        <v>-100</v>
      </c>
      <c r="W991" s="1441" t="str">
        <f aca="false">IF(V991&gt;40,"FAULT",IF(V991&lt;-40,"CHECK","OK"))</f>
        <v>CHECK</v>
      </c>
    </row>
    <row r="992" customFormat="false" ht="15" hidden="false" customHeight="true" outlineLevel="0" collapsed="false">
      <c r="A992" s="2016" t="n">
        <v>32</v>
      </c>
      <c r="B992" s="2017" t="s">
        <v>4437</v>
      </c>
      <c r="C992" s="2152" t="n">
        <v>11</v>
      </c>
      <c r="D992" s="2580" t="s">
        <v>4438</v>
      </c>
      <c r="E992" s="1070" t="s">
        <v>4439</v>
      </c>
      <c r="F992" s="2476" t="n">
        <v>1</v>
      </c>
      <c r="G992" s="2120" t="n">
        <v>249904.8</v>
      </c>
      <c r="H992" s="2120" t="n">
        <v>290452</v>
      </c>
      <c r="I992" s="2053" t="n">
        <f aca="false">H992-G992</f>
        <v>40547.2</v>
      </c>
      <c r="J992" s="2027" t="n">
        <v>60</v>
      </c>
      <c r="K992" s="2135"/>
      <c r="L992" s="2128" t="n">
        <f aca="false">F992*I992*J992</f>
        <v>2432832</v>
      </c>
      <c r="M992" s="2128" t="n">
        <f aca="false">L992*$K$1008/$L$1008</f>
        <v>2680293.76826948</v>
      </c>
      <c r="N992" s="2159" t="s">
        <v>773</v>
      </c>
      <c r="O992" s="2155"/>
      <c r="R992" s="0" t="str">
        <f aca="false">B992</f>
        <v>11 kV Kadamtali Feeder</v>
      </c>
      <c r="S992" s="2160" t="n">
        <f aca="false">M992</f>
        <v>2680293.76826948</v>
      </c>
      <c r="T992" s="0" t="n">
        <v>3092469.96921808</v>
      </c>
      <c r="U992" s="1441" t="n">
        <f aca="false">S992-T992</f>
        <v>-412176.200948595</v>
      </c>
      <c r="V992" s="2001" t="n">
        <f aca="false">U992/T992*100</f>
        <v>-13.3283816836162</v>
      </c>
      <c r="W992" s="1441" t="str">
        <f aca="false">IF(V992&gt;40,"FAULT",IF(V992&lt;-40,"CHECK","OK"))</f>
        <v>OK</v>
      </c>
    </row>
    <row r="993" customFormat="false" ht="15" hidden="false" customHeight="true" outlineLevel="0" collapsed="false">
      <c r="A993" s="2016" t="n">
        <v>33</v>
      </c>
      <c r="B993" s="2139" t="s">
        <v>4440</v>
      </c>
      <c r="C993" s="2152" t="n">
        <v>11</v>
      </c>
      <c r="D993" s="2580" t="s">
        <v>117</v>
      </c>
      <c r="E993" s="1070" t="s">
        <v>4441</v>
      </c>
      <c r="F993" s="2476" t="n">
        <v>1</v>
      </c>
      <c r="G993" s="2120" t="n">
        <v>362270.4</v>
      </c>
      <c r="H993" s="2120" t="n">
        <v>383226.2</v>
      </c>
      <c r="I993" s="2053" t="n">
        <f aca="false">H993-G993</f>
        <v>20955.8</v>
      </c>
      <c r="J993" s="2027" t="n">
        <v>60</v>
      </c>
      <c r="K993" s="2135"/>
      <c r="L993" s="2128" t="n">
        <f aca="false">F993*I993*J993</f>
        <v>1257348</v>
      </c>
      <c r="M993" s="2128" t="n">
        <f aca="false">L993*$K$1008/$L$1008</f>
        <v>1385242.38786159</v>
      </c>
      <c r="N993" s="2159" t="s">
        <v>117</v>
      </c>
      <c r="O993" s="2155"/>
      <c r="R993" s="0" t="str">
        <f aca="false">B993</f>
        <v>11kV Rayerbagh Feeder</v>
      </c>
      <c r="S993" s="2160" t="n">
        <f aca="false">M993</f>
        <v>1385242.38786159</v>
      </c>
      <c r="T993" s="0" t="n">
        <v>837095.600356396</v>
      </c>
      <c r="U993" s="1441" t="n">
        <f aca="false">S993-T993</f>
        <v>548146.787505197</v>
      </c>
      <c r="V993" s="2001" t="n">
        <f aca="false">U993/T993*100</f>
        <v>65.4819816603769</v>
      </c>
      <c r="W993" s="1441" t="str">
        <f aca="false">IF(V993&gt;40,"FAULT",IF(V993&lt;-40,"CHECK","OK"))</f>
        <v>FAULT</v>
      </c>
    </row>
    <row r="994" customFormat="false" ht="15.75" hidden="false" customHeight="false" outlineLevel="0" collapsed="false">
      <c r="A994" s="2016" t="n">
        <v>34</v>
      </c>
      <c r="B994" s="2017" t="s">
        <v>4442</v>
      </c>
      <c r="C994" s="2152" t="n">
        <v>11</v>
      </c>
      <c r="D994" s="2580" t="s">
        <v>775</v>
      </c>
      <c r="E994" s="1070" t="s">
        <v>4443</v>
      </c>
      <c r="F994" s="2476" t="n">
        <v>1</v>
      </c>
      <c r="G994" s="2120" t="n">
        <v>1912724</v>
      </c>
      <c r="H994" s="2120" t="n">
        <v>1945817</v>
      </c>
      <c r="I994" s="2053" t="n">
        <f aca="false">H994-G994</f>
        <v>33093</v>
      </c>
      <c r="J994" s="2027" t="n">
        <v>60</v>
      </c>
      <c r="K994" s="2135"/>
      <c r="L994" s="2128" t="n">
        <f aca="false">F994*I994*J994</f>
        <v>1985580</v>
      </c>
      <c r="M994" s="2128" t="n">
        <f aca="false">L994*$K$1008/$L$1008</f>
        <v>2187548.37999521</v>
      </c>
      <c r="N994" s="2154" t="s">
        <v>775</v>
      </c>
      <c r="O994" s="2155"/>
      <c r="R994" s="0" t="str">
        <f aca="false">B994</f>
        <v>11 kV Donia Feeder</v>
      </c>
      <c r="S994" s="2160" t="n">
        <f aca="false">M994</f>
        <v>2187548.37999521</v>
      </c>
      <c r="T994" s="0" t="n">
        <v>1952856.96402117</v>
      </c>
      <c r="U994" s="1441" t="n">
        <f aca="false">S994-T994</f>
        <v>234691.415974044</v>
      </c>
      <c r="V994" s="2001" t="n">
        <f aca="false">U994/T994*100</f>
        <v>12.0178497605265</v>
      </c>
      <c r="W994" s="1441" t="str">
        <f aca="false">IF(V994&gt;40,"FAULT",IF(V994&lt;-40,"CHECK","OK"))</f>
        <v>OK</v>
      </c>
    </row>
    <row r="995" customFormat="false" ht="15.75" hidden="false" customHeight="false" outlineLevel="0" collapsed="false">
      <c r="A995" s="2016" t="n">
        <v>35</v>
      </c>
      <c r="B995" s="2017" t="s">
        <v>4444</v>
      </c>
      <c r="C995" s="2152" t="n">
        <v>11</v>
      </c>
      <c r="D995" s="2580" t="s">
        <v>772</v>
      </c>
      <c r="E995" s="1070" t="s">
        <v>4445</v>
      </c>
      <c r="F995" s="2476" t="n">
        <v>1</v>
      </c>
      <c r="G995" s="2120" t="n">
        <v>26329191</v>
      </c>
      <c r="H995" s="2120" t="n">
        <v>27937314</v>
      </c>
      <c r="I995" s="2053" t="n">
        <f aca="false">H995-G995</f>
        <v>1608123</v>
      </c>
      <c r="J995" s="2027" t="n">
        <v>1</v>
      </c>
      <c r="K995" s="2135"/>
      <c r="L995" s="2128" t="n">
        <f aca="false">F995*I995*J995</f>
        <v>1608123</v>
      </c>
      <c r="M995" s="2128" t="n">
        <f aca="false">L995*$K$1008/$L$1008</f>
        <v>1771697.36977762</v>
      </c>
      <c r="N995" s="2154" t="s">
        <v>772</v>
      </c>
      <c r="O995" s="2155"/>
      <c r="R995" s="0" t="str">
        <f aca="false">B995</f>
        <v>11 kV Nimtoli Feeder</v>
      </c>
      <c r="S995" s="2160" t="n">
        <f aca="false">M995</f>
        <v>1771697.36977762</v>
      </c>
      <c r="T995" s="0" t="n">
        <v>1591423.34017654</v>
      </c>
      <c r="U995" s="1441" t="n">
        <f aca="false">S995-T995</f>
        <v>180274.029601074</v>
      </c>
      <c r="V995" s="2001" t="n">
        <f aca="false">U995/T995*100</f>
        <v>11.327848791075</v>
      </c>
      <c r="W995" s="1441" t="str">
        <f aca="false">IF(V995&gt;40,"FAULT",IF(V995&lt;-40,"CHECK","OK"))</f>
        <v>OK</v>
      </c>
    </row>
    <row r="996" customFormat="false" ht="15.75" hidden="false" customHeight="false" outlineLevel="0" collapsed="false">
      <c r="A996" s="2016" t="n">
        <v>36</v>
      </c>
      <c r="B996" s="2017" t="s">
        <v>4446</v>
      </c>
      <c r="C996" s="2152" t="n">
        <v>11</v>
      </c>
      <c r="D996" s="2580" t="s">
        <v>772</v>
      </c>
      <c r="E996" s="1070" t="s">
        <v>4447</v>
      </c>
      <c r="F996" s="2476" t="n">
        <v>1</v>
      </c>
      <c r="G996" s="2120" t="n">
        <v>25278265</v>
      </c>
      <c r="H996" s="2120" t="n">
        <v>25965046</v>
      </c>
      <c r="I996" s="2053" t="n">
        <f aca="false">H996-G996</f>
        <v>686781</v>
      </c>
      <c r="J996" s="2027" t="n">
        <v>1</v>
      </c>
      <c r="K996" s="2135"/>
      <c r="L996" s="2128" t="n">
        <f aca="false">F996*I996*J996</f>
        <v>686781</v>
      </c>
      <c r="M996" s="2128" t="n">
        <f aca="false">L996*$K$1008/$L$1008</f>
        <v>756638.696986016</v>
      </c>
      <c r="N996" s="2154" t="s">
        <v>772</v>
      </c>
      <c r="O996" s="2155"/>
      <c r="R996" s="0" t="str">
        <f aca="false">B996</f>
        <v>11 kV Gobindapur Feeder</v>
      </c>
      <c r="S996" s="2160" t="n">
        <f aca="false">M996</f>
        <v>756638.696986016</v>
      </c>
      <c r="T996" s="0" t="n">
        <v>686441.985627435</v>
      </c>
      <c r="U996" s="1441" t="n">
        <f aca="false">S996-T996</f>
        <v>70196.7113585813</v>
      </c>
      <c r="V996" s="2001" t="n">
        <f aca="false">U996/T996*100</f>
        <v>10.2261680999041</v>
      </c>
      <c r="W996" s="1441" t="str">
        <f aca="false">IF(V996&gt;40,"FAULT",IF(V996&lt;-40,"CHECK","OK"))</f>
        <v>OK</v>
      </c>
    </row>
    <row r="997" customFormat="false" ht="15.75" hidden="false" customHeight="false" outlineLevel="0" collapsed="false">
      <c r="A997" s="2016" t="n">
        <v>37</v>
      </c>
      <c r="B997" s="2017" t="s">
        <v>4448</v>
      </c>
      <c r="C997" s="2152" t="n">
        <v>11</v>
      </c>
      <c r="D997" s="2580" t="s">
        <v>772</v>
      </c>
      <c r="E997" s="1070" t="s">
        <v>4449</v>
      </c>
      <c r="F997" s="2476" t="n">
        <v>1</v>
      </c>
      <c r="G997" s="2120" t="n">
        <v>2894.5</v>
      </c>
      <c r="H997" s="2120" t="n">
        <v>3086.1</v>
      </c>
      <c r="I997" s="2053" t="n">
        <f aca="false">H997-G997</f>
        <v>191.6</v>
      </c>
      <c r="J997" s="2027" t="n">
        <v>10000</v>
      </c>
      <c r="K997" s="2135"/>
      <c r="L997" s="2128" t="n">
        <f aca="false">F997*I997*J997</f>
        <v>1916000</v>
      </c>
      <c r="M997" s="2128" t="n">
        <f aca="false">L997*$K$1008/$L$1008</f>
        <v>2110890.87121689</v>
      </c>
      <c r="N997" s="2154" t="s">
        <v>772</v>
      </c>
      <c r="O997" s="2155"/>
      <c r="R997" s="0" t="str">
        <f aca="false">B997</f>
        <v>11 kV Eidgaon (Kabarsthan) Feeder</v>
      </c>
      <c r="S997" s="2160" t="n">
        <f aca="false">M997</f>
        <v>2110890.87121689</v>
      </c>
      <c r="T997" s="0" t="n">
        <v>1703398.1225514</v>
      </c>
      <c r="U997" s="1441" t="n">
        <f aca="false">S997-T997</f>
        <v>407492.748665484</v>
      </c>
      <c r="V997" s="2001" t="n">
        <f aca="false">U997/T997*100</f>
        <v>23.9223434187616</v>
      </c>
      <c r="W997" s="1441" t="str">
        <f aca="false">IF(V997&gt;40,"FAULT",IF(V997&lt;-40,"CHECK","OK"))</f>
        <v>OK</v>
      </c>
    </row>
    <row r="998" customFormat="false" ht="15.75" hidden="false" customHeight="false" outlineLevel="0" collapsed="false">
      <c r="A998" s="2055" t="n">
        <v>38</v>
      </c>
      <c r="B998" s="2017" t="s">
        <v>4450</v>
      </c>
      <c r="C998" s="2152" t="n">
        <v>11</v>
      </c>
      <c r="D998" s="2580" t="s">
        <v>772</v>
      </c>
      <c r="E998" s="1070" t="s">
        <v>4451</v>
      </c>
      <c r="F998" s="2476" t="n">
        <v>1</v>
      </c>
      <c r="G998" s="2120" t="n">
        <v>15354.9</v>
      </c>
      <c r="H998" s="2120" t="n">
        <v>15354.9</v>
      </c>
      <c r="I998" s="2053" t="n">
        <f aca="false">H998-G998</f>
        <v>0</v>
      </c>
      <c r="J998" s="2027" t="n">
        <v>4000</v>
      </c>
      <c r="K998" s="2138"/>
      <c r="L998" s="2128" t="n">
        <f aca="false">F998*I998*J998</f>
        <v>0</v>
      </c>
      <c r="M998" s="2128" t="n">
        <f aca="false">L998*$K$1008/$L$1008</f>
        <v>0</v>
      </c>
      <c r="N998" s="2154" t="s">
        <v>772</v>
      </c>
      <c r="O998" s="2326"/>
      <c r="R998" s="0" t="str">
        <f aca="false">B998</f>
        <v>11 kV Samad Nagar Gate (Old)</v>
      </c>
      <c r="S998" s="2160" t="n">
        <f aca="false">M998</f>
        <v>0</v>
      </c>
      <c r="T998" s="0" t="n">
        <v>0</v>
      </c>
      <c r="U998" s="1441" t="n">
        <f aca="false">S998-T998</f>
        <v>0</v>
      </c>
      <c r="V998" s="2001" t="e">
        <f aca="false">U998/T998*100</f>
        <v>#DIV/0!</v>
      </c>
      <c r="W998" s="1441" t="e">
        <f aca="false">IF(V998&gt;40,"FAULT",IF(V998&lt;-40,"CHECK","OK"))</f>
        <v>#DIV/0!</v>
      </c>
    </row>
    <row r="999" customFormat="false" ht="15.75" hidden="false" customHeight="false" outlineLevel="0" collapsed="false">
      <c r="A999" s="2055" t="n">
        <v>40</v>
      </c>
      <c r="B999" s="2017" t="s">
        <v>4452</v>
      </c>
      <c r="C999" s="2152" t="n">
        <v>11</v>
      </c>
      <c r="D999" s="2580" t="s">
        <v>772</v>
      </c>
      <c r="E999" s="1070" t="s">
        <v>4453</v>
      </c>
      <c r="F999" s="2476" t="n">
        <v>1</v>
      </c>
      <c r="G999" s="2120" t="n">
        <v>808.3</v>
      </c>
      <c r="H999" s="2120" t="n">
        <v>808.3</v>
      </c>
      <c r="I999" s="2053" t="n">
        <f aca="false">H999-G999</f>
        <v>0</v>
      </c>
      <c r="J999" s="2027" t="n">
        <v>4000</v>
      </c>
      <c r="K999" s="2138"/>
      <c r="L999" s="2128" t="n">
        <f aca="false">F999*I999*J999</f>
        <v>0</v>
      </c>
      <c r="M999" s="2128" t="n">
        <f aca="false">L999*$K$1008/$L$1008</f>
        <v>0</v>
      </c>
      <c r="N999" s="2154" t="s">
        <v>772</v>
      </c>
      <c r="O999" s="2326"/>
      <c r="R999" s="0" t="str">
        <f aca="false">B999</f>
        <v>11 kV Dharmik Para</v>
      </c>
      <c r="S999" s="2160" t="n">
        <f aca="false">M999</f>
        <v>0</v>
      </c>
      <c r="T999" s="0" t="n">
        <v>1140208.94030127</v>
      </c>
      <c r="U999" s="1441" t="n">
        <f aca="false">S999-T999</f>
        <v>-1140208.94030127</v>
      </c>
      <c r="V999" s="2001" t="n">
        <f aca="false">U999/T999*100</f>
        <v>-100</v>
      </c>
      <c r="W999" s="1441" t="str">
        <f aca="false">IF(V999&gt;40,"FAULT",IF(V999&lt;-40,"CHECK","OK"))</f>
        <v>CHECK</v>
      </c>
    </row>
    <row r="1000" customFormat="false" ht="15.75" hidden="false" customHeight="false" outlineLevel="0" collapsed="false">
      <c r="A1000" s="2055" t="n">
        <v>41</v>
      </c>
      <c r="B1000" s="2017" t="s">
        <v>4454</v>
      </c>
      <c r="C1000" s="2152" t="n">
        <v>11</v>
      </c>
      <c r="D1000" s="2580" t="s">
        <v>772</v>
      </c>
      <c r="E1000" s="1070" t="s">
        <v>4455</v>
      </c>
      <c r="F1000" s="2476" t="n">
        <v>1</v>
      </c>
      <c r="G1000" s="2120" t="n">
        <v>12649</v>
      </c>
      <c r="H1000" s="2120" t="n">
        <v>13448.4</v>
      </c>
      <c r="I1000" s="2053" t="n">
        <f aca="false">H1000-G1000</f>
        <v>799.4</v>
      </c>
      <c r="J1000" s="2027" t="n">
        <v>4000</v>
      </c>
      <c r="K1000" s="2138"/>
      <c r="L1000" s="2128" t="n">
        <f aca="false">F1000*I1000*J1000</f>
        <v>3197600</v>
      </c>
      <c r="M1000" s="2128" t="n">
        <f aca="false">L1000*$K$1008/$L$1008</f>
        <v>3522852.11367595</v>
      </c>
      <c r="N1000" s="2154" t="s">
        <v>772</v>
      </c>
      <c r="O1000" s="2326"/>
      <c r="R1000" s="0" t="str">
        <f aca="false">B1000</f>
        <v>11 kV Sheikhdi Feeder</v>
      </c>
      <c r="S1000" s="2160" t="n">
        <f aca="false">M1000</f>
        <v>3522852.11367595</v>
      </c>
      <c r="T1000" s="0" t="n">
        <v>3103743.92240411</v>
      </c>
      <c r="U1000" s="1441" t="n">
        <f aca="false">S1000-T1000</f>
        <v>419108.19127184</v>
      </c>
      <c r="V1000" s="2001" t="n">
        <f aca="false">U1000/T1000*100</f>
        <v>13.5033108964481</v>
      </c>
      <c r="W1000" s="1441" t="str">
        <f aca="false">IF(V1000&gt;40,"FAULT",IF(V1000&lt;-40,"CHECK","OK"))</f>
        <v>OK</v>
      </c>
    </row>
    <row r="1001" customFormat="false" ht="15.75" hidden="false" customHeight="false" outlineLevel="0" collapsed="false">
      <c r="A1001" s="2055" t="n">
        <v>43</v>
      </c>
      <c r="B1001" s="2017" t="s">
        <v>3468</v>
      </c>
      <c r="C1001" s="2152" t="n">
        <v>11</v>
      </c>
      <c r="D1001" s="2580"/>
      <c r="E1001" s="1070"/>
      <c r="F1001" s="2476" t="n">
        <v>1</v>
      </c>
      <c r="G1001" s="2120" t="n">
        <v>0</v>
      </c>
      <c r="H1001" s="2120" t="n">
        <v>0</v>
      </c>
      <c r="I1001" s="2053" t="n">
        <f aca="false">H1001-G1001</f>
        <v>0</v>
      </c>
      <c r="J1001" s="2027" t="n">
        <v>1000</v>
      </c>
      <c r="K1001" s="2135"/>
      <c r="L1001" s="2128" t="n">
        <f aca="false">F1001*I1001*J1001</f>
        <v>0</v>
      </c>
      <c r="M1001" s="2128" t="n">
        <f aca="false">L1001*$K$1008/$L$1008</f>
        <v>0</v>
      </c>
      <c r="N1001" s="2154" t="s">
        <v>772</v>
      </c>
      <c r="O1001" s="2155"/>
      <c r="R1001" s="0" t="str">
        <f aca="false">B1001</f>
        <v>11 kV Spare Feeder</v>
      </c>
      <c r="S1001" s="2160" t="n">
        <f aca="false">M1001</f>
        <v>0</v>
      </c>
      <c r="T1001" s="0" t="n">
        <v>0</v>
      </c>
      <c r="U1001" s="1441" t="n">
        <f aca="false">S1001-T1001</f>
        <v>0</v>
      </c>
      <c r="V1001" s="2001" t="e">
        <f aca="false">U1001/T1001*100</f>
        <v>#DIV/0!</v>
      </c>
      <c r="W1001" s="1441" t="e">
        <f aca="false">IF(V1001&gt;40,"FAULT",IF(V1001&lt;-40,"CHECK","OK"))</f>
        <v>#DIV/0!</v>
      </c>
    </row>
    <row r="1002" customFormat="false" ht="15.75" hidden="false" customHeight="false" outlineLevel="0" collapsed="false">
      <c r="A1002" s="2055" t="n">
        <v>44</v>
      </c>
      <c r="B1002" s="2017" t="s">
        <v>4456</v>
      </c>
      <c r="C1002" s="2152" t="n">
        <v>11</v>
      </c>
      <c r="D1002" s="2580" t="s">
        <v>772</v>
      </c>
      <c r="E1002" s="1070" t="n">
        <v>61903661</v>
      </c>
      <c r="F1002" s="2476" t="n">
        <v>1</v>
      </c>
      <c r="G1002" s="2120" t="n">
        <v>19756.3</v>
      </c>
      <c r="H1002" s="2120" t="n">
        <v>20312.3</v>
      </c>
      <c r="I1002" s="2053" t="n">
        <f aca="false">H1002-G1002</f>
        <v>556</v>
      </c>
      <c r="J1002" s="2027" t="n">
        <v>1000</v>
      </c>
      <c r="K1002" s="2138"/>
      <c r="L1002" s="2128" t="n">
        <f aca="false">F1002*I1002*J1002</f>
        <v>556000</v>
      </c>
      <c r="M1002" s="2128" t="n">
        <f aca="false">L1002*$K$1008/$L$1008</f>
        <v>612554.970979431</v>
      </c>
      <c r="N1002" s="2154" t="s">
        <v>772</v>
      </c>
      <c r="O1002" s="2330" t="s">
        <v>2645</v>
      </c>
      <c r="R1002" s="0" t="str">
        <f aca="false">B1002</f>
        <v>11 kV Jenith Feeder</v>
      </c>
      <c r="S1002" s="2160" t="n">
        <f aca="false">M1002</f>
        <v>612554.970979431</v>
      </c>
      <c r="T1002" s="0" t="n">
        <v>0</v>
      </c>
      <c r="U1002" s="1441" t="n">
        <f aca="false">S1002-T1002</f>
        <v>612554.970979431</v>
      </c>
      <c r="V1002" s="2001" t="e">
        <f aca="false">U1002/T1002*100</f>
        <v>#DIV/0!</v>
      </c>
      <c r="W1002" s="1441" t="e">
        <f aca="false">IF(V1002&gt;40,"FAULT",IF(V1002&lt;-40,"CHECK","OK"))</f>
        <v>#DIV/0!</v>
      </c>
    </row>
    <row r="1003" customFormat="false" ht="15.75" hidden="false" customHeight="false" outlineLevel="0" collapsed="false">
      <c r="A1003" s="2055" t="n">
        <v>45</v>
      </c>
      <c r="B1003" s="2139" t="s">
        <v>4457</v>
      </c>
      <c r="C1003" s="2152" t="n">
        <v>11</v>
      </c>
      <c r="D1003" s="2580" t="s">
        <v>772</v>
      </c>
      <c r="E1003" s="1070" t="n">
        <v>61903675</v>
      </c>
      <c r="F1003" s="2476" t="n">
        <v>1</v>
      </c>
      <c r="G1003" s="2120" t="n">
        <v>16523.9</v>
      </c>
      <c r="H1003" s="2120" t="n">
        <v>17160.4</v>
      </c>
      <c r="I1003" s="2053" t="n">
        <f aca="false">H1003-G1003</f>
        <v>636.5</v>
      </c>
      <c r="J1003" s="2027" t="n">
        <v>2000</v>
      </c>
      <c r="K1003" s="2135"/>
      <c r="L1003" s="2128" t="n">
        <f aca="false">F1003*I1003*J1003</f>
        <v>1273000</v>
      </c>
      <c r="M1003" s="2128" t="n">
        <f aca="false">L1003*$K$1008/$L$1008</f>
        <v>1402486.47132521</v>
      </c>
      <c r="N1003" s="2154" t="s">
        <v>772</v>
      </c>
      <c r="O1003" s="2167"/>
      <c r="R1003" s="0" t="str">
        <f aca="false">B1003</f>
        <v>11 KV Samad Nagor Gate</v>
      </c>
      <c r="S1003" s="2160" t="n">
        <f aca="false">M1003</f>
        <v>1402486.47132521</v>
      </c>
      <c r="T1003" s="0" t="n">
        <v>1288887.63016218</v>
      </c>
      <c r="U1003" s="1441" t="n">
        <f aca="false">S1003-T1003</f>
        <v>113598.841163029</v>
      </c>
      <c r="V1003" s="2001" t="n">
        <f aca="false">U1003/T1003*100</f>
        <v>8.81371180113928</v>
      </c>
      <c r="W1003" s="1441" t="str">
        <f aca="false">IF(V1003&gt;40,"FAULT",IF(V1003&lt;-40,"CHECK","OK"))</f>
        <v>OK</v>
      </c>
    </row>
    <row r="1004" customFormat="false" ht="15.75" hidden="false" customHeight="true" outlineLevel="0" collapsed="false">
      <c r="A1004" s="2055" t="n">
        <v>46</v>
      </c>
      <c r="B1004" s="2017" t="s">
        <v>4458</v>
      </c>
      <c r="C1004" s="2152" t="n">
        <v>11</v>
      </c>
      <c r="D1004" s="2580" t="s">
        <v>179</v>
      </c>
      <c r="E1004" s="1070" t="n">
        <v>61903557</v>
      </c>
      <c r="F1004" s="2476" t="n">
        <v>1</v>
      </c>
      <c r="G1004" s="2120" t="n">
        <v>34893.9</v>
      </c>
      <c r="H1004" s="2120" t="n">
        <v>35605.2</v>
      </c>
      <c r="I1004" s="2053" t="n">
        <f aca="false">H1004-G1004</f>
        <v>711.299999999996</v>
      </c>
      <c r="J1004" s="2027" t="n">
        <v>2000</v>
      </c>
      <c r="K1004" s="2140"/>
      <c r="L1004" s="2128" t="n">
        <f aca="false">F1004*I1004*J1004</f>
        <v>1422599.99999999</v>
      </c>
      <c r="M1004" s="2128" t="n">
        <f aca="false">L1004*$K$1008/$L$1008</f>
        <v>1567303.42035132</v>
      </c>
      <c r="N1004" s="2154" t="s">
        <v>179</v>
      </c>
      <c r="O1004" s="2325"/>
      <c r="R1004" s="0" t="str">
        <f aca="false">B1004</f>
        <v>11 KV Bibir Bagicha</v>
      </c>
      <c r="S1004" s="2160" t="n">
        <f aca="false">M1004</f>
        <v>1567303.42035132</v>
      </c>
      <c r="T1004" s="0" t="n">
        <v>1356006.60096123</v>
      </c>
      <c r="U1004" s="1441" t="n">
        <f aca="false">S1004-T1004</f>
        <v>211296.819390091</v>
      </c>
      <c r="V1004" s="2001" t="n">
        <f aca="false">U1004/T1004*100</f>
        <v>15.5822854579255</v>
      </c>
      <c r="W1004" s="1441" t="str">
        <f aca="false">IF(V1004&gt;40,"FAULT",IF(V1004&lt;-40,"CHECK","OK"))</f>
        <v>OK</v>
      </c>
    </row>
    <row r="1005" customFormat="false" ht="15.75" hidden="false" customHeight="false" outlineLevel="0" collapsed="false">
      <c r="A1005" s="2055" t="n">
        <v>47</v>
      </c>
      <c r="B1005" s="2139" t="s">
        <v>4459</v>
      </c>
      <c r="C1005" s="2259" t="n">
        <v>0.415</v>
      </c>
      <c r="D1005" s="2580"/>
      <c r="E1005" s="1070" t="n">
        <v>503043</v>
      </c>
      <c r="F1005" s="2476" t="n">
        <v>1</v>
      </c>
      <c r="G1005" s="2120" t="n">
        <v>96204</v>
      </c>
      <c r="H1005" s="2120" t="n">
        <v>96204</v>
      </c>
      <c r="I1005" s="2053" t="n">
        <f aca="false">H1005-G1005</f>
        <v>0</v>
      </c>
      <c r="J1005" s="2027" t="n">
        <v>10</v>
      </c>
      <c r="K1005" s="2024"/>
      <c r="L1005" s="2128" t="n">
        <f aca="false">F1005*I1005*J1005</f>
        <v>0</v>
      </c>
      <c r="M1005" s="2128" t="n">
        <f aca="false">L1005*$K$1008/$L$1008</f>
        <v>0</v>
      </c>
      <c r="N1005" s="2154" t="s">
        <v>772</v>
      </c>
      <c r="O1005" s="2027"/>
      <c r="R1005" s="0" t="str">
        <f aca="false">B1005</f>
        <v>33/0.4 kV AT-1</v>
      </c>
      <c r="S1005" s="2160" t="n">
        <f aca="false">M1005</f>
        <v>0</v>
      </c>
      <c r="T1005" s="0" t="n">
        <v>244.068984723783</v>
      </c>
      <c r="U1005" s="1441" t="n">
        <f aca="false">S1005-T1005</f>
        <v>-244.068984723783</v>
      </c>
      <c r="V1005" s="2001" t="n">
        <f aca="false">U1005/T1005*100</f>
        <v>-100</v>
      </c>
      <c r="W1005" s="1441" t="str">
        <f aca="false">IF(V1005&gt;40,"FAULT",IF(V1005&lt;-40,"CHECK","OK"))</f>
        <v>CHECK</v>
      </c>
    </row>
    <row r="1006" customFormat="false" ht="15.75" hidden="false" customHeight="false" outlineLevel="0" collapsed="false">
      <c r="A1006" s="2055" t="n">
        <v>48</v>
      </c>
      <c r="B1006" s="2139" t="s">
        <v>4460</v>
      </c>
      <c r="C1006" s="2259" t="n">
        <v>0.415</v>
      </c>
      <c r="D1006" s="2580"/>
      <c r="E1006" s="1070" t="n">
        <v>503044</v>
      </c>
      <c r="F1006" s="2476" t="n">
        <v>1</v>
      </c>
      <c r="G1006" s="2120" t="n">
        <v>92456</v>
      </c>
      <c r="H1006" s="2120" t="n">
        <v>93292</v>
      </c>
      <c r="I1006" s="2053" t="n">
        <f aca="false">H1006-G1006</f>
        <v>836</v>
      </c>
      <c r="J1006" s="2027" t="n">
        <v>10</v>
      </c>
      <c r="K1006" s="2140"/>
      <c r="L1006" s="2128" t="n">
        <v>6000</v>
      </c>
      <c r="M1006" s="2128" t="n">
        <f aca="false">L1006*$K$1008/$L$1008</f>
        <v>6610.30544222408</v>
      </c>
      <c r="N1006" s="2154" t="s">
        <v>772</v>
      </c>
      <c r="O1006" s="2167"/>
      <c r="R1006" s="0" t="str">
        <f aca="false">B1006</f>
        <v>33/0.4 kV AT-2</v>
      </c>
      <c r="S1006" s="2160" t="n">
        <f aca="false">M1006</f>
        <v>6610.30544222408</v>
      </c>
      <c r="T1006" s="0" t="n">
        <v>6101.72461809458</v>
      </c>
      <c r="U1006" s="1441" t="n">
        <f aca="false">S1006-T1006</f>
        <v>508.580824129497</v>
      </c>
      <c r="V1006" s="2001" t="n">
        <f aca="false">U1006/T1006*100</f>
        <v>8.3350340430197</v>
      </c>
      <c r="W1006" s="1441" t="str">
        <f aca="false">IF(V1006&gt;40,"FAULT",IF(V1006&lt;-40,"CHECK","OK"))</f>
        <v>OK</v>
      </c>
    </row>
    <row r="1007" customFormat="false" ht="15.75" hidden="false" customHeight="false" outlineLevel="0" collapsed="false">
      <c r="A1007" s="2055" t="n">
        <v>23</v>
      </c>
      <c r="B1007" s="2017" t="s">
        <v>4461</v>
      </c>
      <c r="C1007" s="2259" t="n">
        <v>0.415</v>
      </c>
      <c r="D1007" s="2581"/>
      <c r="E1007" s="1070" t="n">
        <v>41901920685</v>
      </c>
      <c r="F1007" s="2476" t="n">
        <v>1</v>
      </c>
      <c r="G1007" s="2120" t="n">
        <v>2173.65</v>
      </c>
      <c r="H1007" s="2120" t="n">
        <v>2290.62</v>
      </c>
      <c r="I1007" s="2053" t="n">
        <f aca="false">H1007-G1007</f>
        <v>116.97</v>
      </c>
      <c r="J1007" s="2027" t="n">
        <v>160</v>
      </c>
      <c r="K1007" s="2140"/>
      <c r="L1007" s="2128"/>
      <c r="M1007" s="2128" t="n">
        <f aca="false">L1007*$K$1008/$L$1008</f>
        <v>0</v>
      </c>
      <c r="N1007" s="2154" t="s">
        <v>772</v>
      </c>
      <c r="O1007" s="2167"/>
      <c r="R1007" s="0" t="str">
        <f aca="false">B1007</f>
        <v>Auxiliary Transformer</v>
      </c>
      <c r="S1007" s="2160" t="n">
        <f aca="false">M1007</f>
        <v>0</v>
      </c>
      <c r="T1007" s="0" t="n">
        <v>0</v>
      </c>
      <c r="U1007" s="1441" t="n">
        <f aca="false">S1007-T1007</f>
        <v>0</v>
      </c>
      <c r="V1007" s="2001" t="e">
        <f aca="false">U1007/T1007*100</f>
        <v>#DIV/0!</v>
      </c>
      <c r="W1007" s="1441" t="e">
        <f aca="false">IF(V1007&gt;40,"FAULT",IF(V1007&lt;-40,"CHECK","OK"))</f>
        <v>#DIV/0!</v>
      </c>
    </row>
    <row r="1008" customFormat="false" ht="20.25" hidden="false" customHeight="false" outlineLevel="0" collapsed="false">
      <c r="A1008" s="2132"/>
      <c r="B1008" s="2142"/>
      <c r="C1008" s="2143"/>
      <c r="D1008" s="2143"/>
      <c r="E1008" s="2932"/>
      <c r="F1008" s="2145"/>
      <c r="G1008" s="2145"/>
      <c r="H1008" s="2145"/>
      <c r="I1008" s="2145"/>
      <c r="J1008" s="2142" t="s">
        <v>475</v>
      </c>
      <c r="K1008" s="3176" t="n">
        <f aca="false">M977</f>
        <v>38938388.8610946</v>
      </c>
      <c r="L1008" s="2262" t="n">
        <f aca="false">SUM(L979:L1007)</f>
        <v>35343349.14</v>
      </c>
      <c r="M1008" s="2130" t="n">
        <f aca="false">SUM(M979:M1007)</f>
        <v>38938388.8610946</v>
      </c>
      <c r="N1008" s="2166" t="n">
        <f aca="false">(M1008-L1008)/L1008*100</f>
        <v>10.1717573704013</v>
      </c>
      <c r="O1008" s="2167"/>
    </row>
    <row r="1009" customFormat="false" ht="15" hidden="false" customHeight="false" outlineLevel="0" collapsed="false">
      <c r="D1009" s="2462"/>
      <c r="K1009" s="1441"/>
    </row>
    <row r="1010" customFormat="false" ht="15.75" hidden="false" customHeight="false" outlineLevel="0" collapsed="false">
      <c r="A1010" s="2077"/>
      <c r="B1010" s="2078"/>
      <c r="C1010" s="2051"/>
      <c r="D1010" s="2418"/>
      <c r="F1010" s="2169" t="s">
        <v>1234</v>
      </c>
      <c r="G1010" s="2169"/>
      <c r="H1010" s="2169"/>
      <c r="I1010" s="2170" t="s">
        <v>212</v>
      </c>
      <c r="J1010" s="2077"/>
      <c r="L1010" s="2077"/>
      <c r="M1010" s="2077"/>
      <c r="N1010" s="2051"/>
      <c r="O1010" s="2077"/>
    </row>
    <row r="1011" customFormat="false" ht="15.75" hidden="false" customHeight="false" outlineLevel="0" collapsed="false">
      <c r="A1011" s="2077"/>
      <c r="B1011" s="2078"/>
      <c r="C1011" s="2051"/>
      <c r="D1011" s="2418"/>
      <c r="F1011" s="2260" t="s">
        <v>117</v>
      </c>
      <c r="G1011" s="2017" t="s">
        <v>1367</v>
      </c>
      <c r="H1011" s="2017"/>
      <c r="I1011" s="2310" t="n">
        <f aca="false">M993</f>
        <v>1385242.38786159</v>
      </c>
      <c r="J1011" s="2077"/>
      <c r="L1011" s="2077"/>
      <c r="M1011" s="2077"/>
      <c r="N1011" s="2051"/>
      <c r="O1011" s="2077"/>
    </row>
    <row r="1012" customFormat="false" ht="15.75" hidden="false" customHeight="false" outlineLevel="0" collapsed="false">
      <c r="A1012" s="2077"/>
      <c r="B1012" s="2078"/>
      <c r="C1012" s="2051"/>
      <c r="D1012" s="2418"/>
      <c r="F1012" s="2129" t="s">
        <v>775</v>
      </c>
      <c r="G1012" s="2017" t="s">
        <v>1367</v>
      </c>
      <c r="H1012" s="2017"/>
      <c r="I1012" s="2310" t="n">
        <f aca="false">M984+M986+M991+M994</f>
        <v>7053334.72326739</v>
      </c>
      <c r="J1012" s="2077"/>
      <c r="L1012" s="2077"/>
      <c r="M1012" s="2077"/>
      <c r="N1012" s="2051"/>
      <c r="O1012" s="2077"/>
    </row>
    <row r="1013" customFormat="false" ht="15.75" hidden="false" customHeight="false" outlineLevel="0" collapsed="false">
      <c r="A1013" s="2077"/>
      <c r="B1013" s="2078"/>
      <c r="C1013" s="2051"/>
      <c r="D1013" s="2418"/>
      <c r="E1013" s="3134"/>
      <c r="F1013" s="2129" t="s">
        <v>4083</v>
      </c>
      <c r="G1013" s="2017" t="s">
        <v>1367</v>
      </c>
      <c r="H1013" s="2017"/>
      <c r="I1013" s="2310" t="n">
        <f aca="false">M990</f>
        <v>2244185.47702419</v>
      </c>
      <c r="J1013" s="2077"/>
      <c r="L1013" s="2077"/>
      <c r="M1013" s="2077"/>
      <c r="N1013" s="2051"/>
      <c r="O1013" s="2077"/>
    </row>
    <row r="1014" customFormat="false" ht="15.75" hidden="false" customHeight="false" outlineLevel="0" collapsed="false">
      <c r="A1014" s="2077"/>
      <c r="B1014" s="2078"/>
      <c r="C1014" s="2051"/>
      <c r="D1014" s="2418"/>
      <c r="F1014" s="2129" t="s">
        <v>179</v>
      </c>
      <c r="G1014" s="2017" t="s">
        <v>1367</v>
      </c>
      <c r="H1014" s="2017"/>
      <c r="I1014" s="2310" t="n">
        <f aca="false">M982+M1004</f>
        <v>2170326.0885052</v>
      </c>
      <c r="J1014" s="2077"/>
      <c r="L1014" s="2077"/>
      <c r="M1014" s="2077"/>
      <c r="N1014" s="2051"/>
      <c r="O1014" s="2077"/>
    </row>
    <row r="1015" customFormat="false" ht="15.75" hidden="false" customHeight="false" outlineLevel="0" collapsed="false">
      <c r="A1015" s="2077"/>
      <c r="B1015" s="2078"/>
      <c r="C1015" s="2051"/>
      <c r="D1015" s="2418"/>
      <c r="E1015" s="3134"/>
      <c r="F1015" s="2260" t="s">
        <v>773</v>
      </c>
      <c r="G1015" s="2017" t="s">
        <v>1367</v>
      </c>
      <c r="H1015" s="2017"/>
      <c r="I1015" s="2310" t="n">
        <f aca="false">M992</f>
        <v>2680293.76826948</v>
      </c>
      <c r="J1015" s="2077"/>
      <c r="L1015" s="2077"/>
      <c r="M1015" s="2077"/>
      <c r="N1015" s="2051"/>
      <c r="O1015" s="2077"/>
    </row>
    <row r="1016" customFormat="false" ht="15.75" hidden="false" customHeight="false" outlineLevel="0" collapsed="false">
      <c r="A1016" s="2077"/>
      <c r="B1016" s="2078"/>
      <c r="C1016" s="2051"/>
      <c r="D1016" s="2418"/>
      <c r="F1016" s="2129" t="s">
        <v>772</v>
      </c>
      <c r="G1016" s="2017" t="s">
        <v>1367</v>
      </c>
      <c r="H1016" s="2017"/>
      <c r="I1016" s="2310" t="n">
        <f aca="false">SUM(M979:M981,M983,M985,M987:M989,M995:M1003,M1005:M1007)</f>
        <v>23405006.4161668</v>
      </c>
      <c r="J1016" s="2077"/>
      <c r="L1016" s="2077"/>
      <c r="M1016" s="2077"/>
      <c r="N1016" s="2051"/>
      <c r="O1016" s="2077" t="s">
        <v>122</v>
      </c>
    </row>
    <row r="1017" customFormat="false" ht="15.75" hidden="false" customHeight="true" outlineLevel="0" collapsed="false">
      <c r="F1017" s="2241" t="s">
        <v>1239</v>
      </c>
      <c r="G1017" s="2241"/>
      <c r="H1017" s="2241"/>
      <c r="I1017" s="2242" t="n">
        <f aca="false">SUM(I1011:I1016)</f>
        <v>38938388.8610946</v>
      </c>
      <c r="J1017" s="2130" t="n">
        <f aca="false">I1017-M1008</f>
        <v>0</v>
      </c>
    </row>
    <row r="1018" customFormat="false" ht="15" hidden="false" customHeight="false" outlineLevel="0" collapsed="false">
      <c r="F1018" s="2103"/>
      <c r="G1018" s="2077"/>
      <c r="H1018" s="2077"/>
      <c r="I1018" s="2077"/>
      <c r="J1018" s="2077"/>
    </row>
    <row r="1024" customFormat="false" ht="15" hidden="false" customHeight="false" outlineLevel="0" collapsed="false">
      <c r="A1024" s="2077"/>
      <c r="B1024" s="2078"/>
      <c r="C1024" s="2051"/>
      <c r="D1024" s="2418"/>
      <c r="E1024" s="3134"/>
      <c r="F1024" s="2077"/>
      <c r="G1024" s="2077"/>
      <c r="H1024" s="2077"/>
      <c r="I1024" s="2077"/>
      <c r="J1024" s="2077"/>
      <c r="K1024" s="2080"/>
      <c r="L1024" s="2077"/>
      <c r="M1024" s="2077"/>
      <c r="N1024" s="2051"/>
      <c r="O1024" s="2077"/>
    </row>
    <row r="1025" customFormat="false" ht="15" hidden="false" customHeight="false" outlineLevel="0" collapsed="false">
      <c r="A1025" s="2077"/>
      <c r="B1025" s="2078"/>
      <c r="C1025" s="2051"/>
      <c r="D1025" s="2418"/>
      <c r="E1025" s="3134"/>
      <c r="F1025" s="2077"/>
      <c r="G1025" s="2077"/>
      <c r="H1025" s="2077"/>
      <c r="I1025" s="2077"/>
      <c r="J1025" s="2077"/>
      <c r="K1025" s="2080"/>
      <c r="L1025" s="2077"/>
      <c r="M1025" s="2077"/>
      <c r="N1025" s="2051"/>
      <c r="O1025" s="2077"/>
    </row>
    <row r="1026" customFormat="false" ht="25.5" hidden="false" customHeight="false" outlineLevel="0" collapsed="false">
      <c r="A1026" s="2271"/>
      <c r="B1026" s="2175"/>
      <c r="C1026" s="2175"/>
      <c r="D1026" s="2175"/>
      <c r="E1026" s="2175"/>
      <c r="F1026" s="2175"/>
      <c r="G1026" s="2175"/>
      <c r="H1026" s="2175"/>
      <c r="I1026" s="2175"/>
      <c r="J1026" s="2175"/>
      <c r="K1026" s="2175"/>
      <c r="L1026" s="2175"/>
      <c r="M1026" s="2175"/>
      <c r="N1026" s="2272"/>
      <c r="O1026" s="2174"/>
    </row>
    <row r="1027" customFormat="false" ht="15" hidden="false" customHeight="false" outlineLevel="0" collapsed="false">
      <c r="A1027" s="2077"/>
      <c r="B1027" s="2078"/>
      <c r="C1027" s="2051"/>
      <c r="D1027" s="2418"/>
      <c r="E1027" s="3134"/>
      <c r="F1027" s="2077"/>
      <c r="G1027" s="2077"/>
      <c r="H1027" s="2077"/>
      <c r="I1027" s="2077"/>
      <c r="J1027" s="2077"/>
      <c r="K1027" s="2080"/>
      <c r="L1027" s="2077"/>
      <c r="M1027" s="2077"/>
      <c r="N1027" s="2051"/>
      <c r="O1027" s="2077"/>
    </row>
    <row r="1028" customFormat="false" ht="15" hidden="false" customHeight="false" outlineLevel="0" collapsed="false">
      <c r="A1028" s="2077"/>
      <c r="B1028" s="2078"/>
      <c r="C1028" s="2051"/>
      <c r="D1028" s="2418"/>
      <c r="E1028" s="3134"/>
      <c r="F1028" s="2077"/>
      <c r="G1028" s="2077"/>
      <c r="H1028" s="2077"/>
      <c r="I1028" s="2077"/>
      <c r="J1028" s="2077"/>
      <c r="K1028" s="2080"/>
      <c r="L1028" s="2077"/>
      <c r="M1028" s="2077"/>
      <c r="N1028" s="2051"/>
      <c r="O1028" s="2077"/>
    </row>
    <row r="1029" customFormat="false" ht="45" hidden="false" customHeight="false" outlineLevel="0" collapsed="false">
      <c r="A1029" s="2270" t="s">
        <v>4462</v>
      </c>
      <c r="B1029" s="2270"/>
      <c r="C1029" s="2270"/>
      <c r="D1029" s="2270"/>
      <c r="E1029" s="2270"/>
      <c r="F1029" s="2270"/>
      <c r="G1029" s="2270"/>
      <c r="H1029" s="2270"/>
      <c r="I1029" s="2270"/>
      <c r="J1029" s="2270"/>
      <c r="K1029" s="2270"/>
      <c r="L1029" s="2270"/>
      <c r="M1029" s="2270"/>
      <c r="N1029" s="2270"/>
      <c r="O1029" s="1989" t="str">
        <f aca="false">O6</f>
        <v>Month June-2023</v>
      </c>
      <c r="R1029" s="1990" t="s">
        <v>1069</v>
      </c>
      <c r="S1029" s="1991" t="str">
        <f aca="false">O1029</f>
        <v>Month June-2023</v>
      </c>
      <c r="T1029" s="1990" t="s">
        <v>1070</v>
      </c>
      <c r="U1029" s="1990" t="s">
        <v>1071</v>
      </c>
      <c r="V1029" s="1990" t="s">
        <v>2997</v>
      </c>
      <c r="W1029" s="1990" t="s">
        <v>1073</v>
      </c>
    </row>
    <row r="1030" customFormat="false" ht="15.75" hidden="false" customHeight="true" outlineLevel="0" collapsed="false">
      <c r="A1030" s="1992" t="s">
        <v>794</v>
      </c>
      <c r="B1030" s="1993" t="s">
        <v>1074</v>
      </c>
      <c r="C1030" s="1994" t="s">
        <v>1075</v>
      </c>
      <c r="D1030" s="1994"/>
      <c r="E1030" s="1994"/>
      <c r="F1030" s="1996" t="s">
        <v>45</v>
      </c>
      <c r="G1030" s="1996" t="s">
        <v>1076</v>
      </c>
      <c r="H1030" s="1996"/>
      <c r="I1030" s="1996"/>
      <c r="J1030" s="1996" t="s">
        <v>29</v>
      </c>
      <c r="K1030" s="1994" t="s">
        <v>1077</v>
      </c>
      <c r="L1030" s="1994"/>
      <c r="M1030" s="1994" t="s">
        <v>1078</v>
      </c>
      <c r="N1030" s="1993"/>
      <c r="O1030" s="1997" t="s">
        <v>479</v>
      </c>
    </row>
    <row r="1031" customFormat="false" ht="15.75" hidden="false" customHeight="false" outlineLevel="0" collapsed="false">
      <c r="A1031" s="1992"/>
      <c r="B1031" s="1993"/>
      <c r="C1031" s="1998" t="s">
        <v>1079</v>
      </c>
      <c r="D1031" s="1998"/>
      <c r="E1031" s="3135" t="s">
        <v>1080</v>
      </c>
      <c r="F1031" s="1996"/>
      <c r="G1031" s="2249" t="n">
        <f aca="false">'NORTH-1'!$H$8</f>
        <v>44929</v>
      </c>
      <c r="H1031" s="2249" t="n">
        <f aca="false">'NORTH-1'!$H$8</f>
        <v>44929</v>
      </c>
      <c r="I1031" s="2000" t="s">
        <v>47</v>
      </c>
      <c r="J1031" s="1996"/>
      <c r="K1031" s="2000" t="s">
        <v>1081</v>
      </c>
      <c r="L1031" s="2000" t="s">
        <v>1082</v>
      </c>
      <c r="M1031" s="1994" t="s">
        <v>1083</v>
      </c>
      <c r="N1031" s="1998" t="s">
        <v>741</v>
      </c>
      <c r="O1031" s="1997"/>
      <c r="S1031" s="1441" t="n">
        <v>15283200.0000001</v>
      </c>
      <c r="T1031" s="1441" t="n">
        <v>15283200.0000001</v>
      </c>
      <c r="U1031" s="1441" t="n">
        <f aca="false">S1031-T1031</f>
        <v>0</v>
      </c>
      <c r="V1031" s="2001" t="n">
        <f aca="false">U1031/T1031*100</f>
        <v>0</v>
      </c>
      <c r="W1031" s="1441" t="str">
        <f aca="false">IF(V1031&gt;40,"FAULT",IF(V1031&lt;-40,"CHECK","OK"))</f>
        <v>OK</v>
      </c>
    </row>
    <row r="1032" customFormat="false" ht="15.75" hidden="false" customHeight="false" outlineLevel="0" collapsed="false">
      <c r="A1032" s="2002" t="n">
        <v>1</v>
      </c>
      <c r="B1032" s="2003" t="n">
        <v>2</v>
      </c>
      <c r="C1032" s="2004" t="n">
        <v>4</v>
      </c>
      <c r="D1032" s="2004"/>
      <c r="E1032" s="3136" t="n">
        <v>5</v>
      </c>
      <c r="F1032" s="2002" t="n">
        <v>7</v>
      </c>
      <c r="G1032" s="2002" t="n">
        <v>9</v>
      </c>
      <c r="H1032" s="2002" t="n">
        <v>9</v>
      </c>
      <c r="I1032" s="2002" t="s">
        <v>1084</v>
      </c>
      <c r="J1032" s="2002" t="n">
        <v>11</v>
      </c>
      <c r="K1032" s="2002" t="s">
        <v>1085</v>
      </c>
      <c r="L1032" s="2002" t="s">
        <v>1086</v>
      </c>
      <c r="M1032" s="2002" t="n">
        <v>14</v>
      </c>
      <c r="N1032" s="2006" t="n">
        <v>15</v>
      </c>
      <c r="O1032" s="2002" t="n">
        <v>16</v>
      </c>
    </row>
    <row r="1033" customFormat="false" ht="15.75" hidden="false" customHeight="false" outlineLevel="0" collapsed="false">
      <c r="A1033" s="2007"/>
      <c r="B1033" s="2008" t="s">
        <v>4463</v>
      </c>
      <c r="C1033" s="2009"/>
      <c r="D1033" s="2009"/>
      <c r="E1033" s="3137"/>
      <c r="F1033" s="2009"/>
      <c r="G1033" s="2009"/>
      <c r="H1033" s="2009"/>
      <c r="I1033" s="2009"/>
      <c r="J1033" s="2009"/>
      <c r="K1033" s="2010"/>
      <c r="L1033" s="2009"/>
      <c r="M1033" s="2013"/>
      <c r="N1033" s="2014"/>
      <c r="O1033" s="2015"/>
    </row>
    <row r="1034" customFormat="false" ht="15.75" hidden="false" customHeight="true" outlineLevel="0" collapsed="false">
      <c r="A1034" s="2016"/>
      <c r="B1034" s="2122" t="s">
        <v>4464</v>
      </c>
      <c r="C1034" s="2018" t="n">
        <v>132</v>
      </c>
      <c r="D1034" s="2381"/>
      <c r="E1034" s="1070" t="n">
        <v>8993532</v>
      </c>
      <c r="F1034" s="2071" t="n">
        <v>1</v>
      </c>
      <c r="G1034" s="2274" t="n">
        <f aca="false">'PDB Bill AMR'!J7</f>
        <v>2226.297</v>
      </c>
      <c r="H1034" s="2274" t="n">
        <f aca="false">'PDB Bill AMR'!K7</f>
        <v>2227.617</v>
      </c>
      <c r="I1034" s="2274" t="n">
        <f aca="false">'PDB Bill AMR'!L7</f>
        <v>1.32000000000016</v>
      </c>
      <c r="J1034" s="2183" t="n">
        <f aca="false">'PDB Bill AMR'!I7</f>
        <v>960000</v>
      </c>
      <c r="K1034" s="2184" t="n">
        <f aca="false">'PDB Bill AMR'!M7</f>
        <v>0</v>
      </c>
      <c r="L1034" s="2184" t="n">
        <f aca="false">'PDB Bill AMR'!N7</f>
        <v>1267200.00000016</v>
      </c>
      <c r="M1034" s="2025"/>
      <c r="N1034" s="2026"/>
      <c r="O1034" s="2027"/>
    </row>
    <row r="1035" customFormat="false" ht="15.75" hidden="false" customHeight="false" outlineLevel="0" collapsed="false">
      <c r="A1035" s="2016"/>
      <c r="B1035" s="2122"/>
      <c r="C1035" s="2018" t="n">
        <v>132</v>
      </c>
      <c r="D1035" s="2382"/>
      <c r="E1035" s="1070"/>
      <c r="F1035" s="2071" t="n">
        <v>1</v>
      </c>
      <c r="G1035" s="2274" t="n">
        <f aca="false">'PDB Bill AMR'!J8</f>
        <v>666.114</v>
      </c>
      <c r="H1035" s="2274" t="n">
        <f aca="false">'PDB Bill AMR'!K8</f>
        <v>666.456</v>
      </c>
      <c r="I1035" s="2274" t="n">
        <f aca="false">'PDB Bill AMR'!L8</f>
        <v>0.341999999999985</v>
      </c>
      <c r="J1035" s="2183" t="n">
        <f aca="false">'PDB Bill AMR'!I8</f>
        <v>960000</v>
      </c>
      <c r="K1035" s="2184" t="n">
        <f aca="false">'PDB Bill AMR'!M8</f>
        <v>328319.999999985</v>
      </c>
      <c r="L1035" s="2184" t="n">
        <f aca="false">'PDB Bill AMR'!N8</f>
        <v>0</v>
      </c>
      <c r="M1035" s="2029"/>
      <c r="N1035" s="2030"/>
      <c r="O1035" s="2027"/>
    </row>
    <row r="1036" customFormat="false" ht="15.75" hidden="false" customHeight="false" outlineLevel="0" collapsed="false">
      <c r="A1036" s="2016" t="n">
        <v>1</v>
      </c>
      <c r="B1036" s="2018" t="s">
        <v>4465</v>
      </c>
      <c r="C1036" s="2018" t="n">
        <v>132</v>
      </c>
      <c r="D1036" s="2381"/>
      <c r="E1036" s="1070" t="n">
        <v>38992560</v>
      </c>
      <c r="F1036" s="2071" t="n">
        <v>1</v>
      </c>
      <c r="G1036" s="2274" t="n">
        <f aca="false">'PDB Bill AMR'!J57</f>
        <v>1376.368</v>
      </c>
      <c r="H1036" s="2274" t="n">
        <f aca="false">'PDB Bill AMR'!K57</f>
        <v>1408.991</v>
      </c>
      <c r="I1036" s="2274" t="n">
        <f aca="false">'PDB Bill AMR'!L57</f>
        <v>32.623</v>
      </c>
      <c r="J1036" s="2183" t="n">
        <f aca="false">'PDB Bill AMR'!I57</f>
        <v>1920000</v>
      </c>
      <c r="K1036" s="2184" t="n">
        <f aca="false">'PDB Bill AMR'!M57</f>
        <v>0</v>
      </c>
      <c r="L1036" s="2275" t="n">
        <f aca="false">'PDB Bill AMR'!N57</f>
        <v>62636160.0000001</v>
      </c>
      <c r="M1036" s="2025"/>
      <c r="N1036" s="2026"/>
      <c r="O1036" s="2027"/>
    </row>
    <row r="1037" customFormat="false" ht="15.75" hidden="false" customHeight="false" outlineLevel="0" collapsed="false">
      <c r="A1037" s="2016"/>
      <c r="B1037" s="2018"/>
      <c r="C1037" s="2018" t="n">
        <v>132</v>
      </c>
      <c r="D1037" s="2382"/>
      <c r="E1037" s="1070" t="s">
        <v>186</v>
      </c>
      <c r="F1037" s="2071" t="n">
        <v>1</v>
      </c>
      <c r="G1037" s="2274" t="n">
        <f aca="false">'PDB Bill AMR'!J58</f>
        <v>0.245</v>
      </c>
      <c r="H1037" s="2274" t="n">
        <f aca="false">'PDB Bill AMR'!K58</f>
        <v>0.245</v>
      </c>
      <c r="I1037" s="2274" t="n">
        <f aca="false">'PDB Bill AMR'!L58</f>
        <v>0</v>
      </c>
      <c r="J1037" s="2183" t="n">
        <f aca="false">'PDB Bill AMR'!I58</f>
        <v>1920000</v>
      </c>
      <c r="K1037" s="2184" t="n">
        <f aca="false">'PDB Bill AMR'!M58</f>
        <v>0</v>
      </c>
      <c r="L1037" s="2185" t="n">
        <f aca="false">'PDB Bill AMR'!N58</f>
        <v>0</v>
      </c>
      <c r="M1037" s="2029"/>
      <c r="N1037" s="2030"/>
      <c r="O1037" s="2027"/>
    </row>
    <row r="1038" customFormat="false" ht="15.75" hidden="false" customHeight="false" outlineLevel="0" collapsed="false">
      <c r="A1038" s="2016" t="n">
        <v>2</v>
      </c>
      <c r="B1038" s="2018" t="s">
        <v>4466</v>
      </c>
      <c r="C1038" s="2018" t="n">
        <v>132</v>
      </c>
      <c r="D1038" s="2382"/>
      <c r="E1038" s="1070" t="n">
        <v>38992559</v>
      </c>
      <c r="F1038" s="2071" t="n">
        <v>1</v>
      </c>
      <c r="G1038" s="2274" t="n">
        <f aca="false">'PDB Bill AMR'!J59</f>
        <v>0.216</v>
      </c>
      <c r="H1038" s="2274" t="n">
        <f aca="false">'PDB Bill AMR'!K59</f>
        <v>0.216</v>
      </c>
      <c r="I1038" s="2274" t="n">
        <f aca="false">'PDB Bill AMR'!L59</f>
        <v>0</v>
      </c>
      <c r="J1038" s="2183" t="n">
        <f aca="false">'PDB Bill AMR'!I59</f>
        <v>1920000</v>
      </c>
      <c r="K1038" s="2184" t="n">
        <f aca="false">'PDB Bill AMR'!M59</f>
        <v>0</v>
      </c>
      <c r="L1038" s="2275" t="n">
        <f aca="false">'PDB Bill AMR'!N59</f>
        <v>0</v>
      </c>
      <c r="M1038" s="2025"/>
      <c r="N1038" s="2026"/>
      <c r="O1038" s="2027"/>
    </row>
    <row r="1039" customFormat="false" ht="15.75" hidden="false" customHeight="false" outlineLevel="0" collapsed="false">
      <c r="A1039" s="2016"/>
      <c r="B1039" s="2018"/>
      <c r="C1039" s="2018" t="n">
        <v>132</v>
      </c>
      <c r="D1039" s="2383"/>
      <c r="E1039" s="1070" t="n">
        <v>38992559</v>
      </c>
      <c r="F1039" s="2071" t="n">
        <v>1</v>
      </c>
      <c r="G1039" s="2274" t="n">
        <f aca="false">'PDB Bill AMR'!J60</f>
        <v>1467.736</v>
      </c>
      <c r="H1039" s="2274" t="n">
        <f aca="false">'PDB Bill AMR'!K60</f>
        <v>1500.185</v>
      </c>
      <c r="I1039" s="2274" t="n">
        <f aca="false">'PDB Bill AMR'!L60</f>
        <v>32.4489999999998</v>
      </c>
      <c r="J1039" s="2183" t="n">
        <f aca="false">'PDB Bill AMR'!I60</f>
        <v>1920000</v>
      </c>
      <c r="K1039" s="2276" t="n">
        <f aca="false">'PDB Bill AMR'!M60</f>
        <v>0</v>
      </c>
      <c r="L1039" s="2277" t="n">
        <f aca="false">'PDB Bill AMR'!N60</f>
        <v>62302079.9999997</v>
      </c>
      <c r="M1039" s="2032"/>
      <c r="N1039" s="2033"/>
      <c r="O1039" s="2027"/>
    </row>
    <row r="1040" customFormat="false" ht="15.75" hidden="false" customHeight="true" outlineLevel="0" collapsed="false">
      <c r="A1040" s="2016"/>
      <c r="B1040" s="3177" t="s">
        <v>85</v>
      </c>
      <c r="C1040" s="2018" t="n">
        <v>132</v>
      </c>
      <c r="D1040" s="2617"/>
      <c r="E1040" s="3150" t="s">
        <v>87</v>
      </c>
      <c r="F1040" s="2071" t="n">
        <v>1</v>
      </c>
      <c r="G1040" s="2316" t="n">
        <f aca="false">'PDB Bill AMR'!J13</f>
        <v>363.871</v>
      </c>
      <c r="H1040" s="2316" t="n">
        <f aca="false">'PDB Bill AMR'!K13</f>
        <v>363.871</v>
      </c>
      <c r="I1040" s="2316" t="n">
        <f aca="false">'PDB Bill AMR'!L13</f>
        <v>0</v>
      </c>
      <c r="J1040" s="3178" t="n">
        <f aca="false">'PDB Bill AMR'!I13</f>
        <v>960000</v>
      </c>
      <c r="K1040" s="2276" t="n">
        <f aca="false">'PDB Bill AMR'!M13</f>
        <v>0</v>
      </c>
      <c r="L1040" s="2277" t="n">
        <f aca="false">'PDB Bill AMR'!N13</f>
        <v>0</v>
      </c>
      <c r="M1040" s="2034"/>
      <c r="N1040" s="2035"/>
      <c r="O1040" s="2027"/>
    </row>
    <row r="1041" customFormat="false" ht="15.75" hidden="false" customHeight="false" outlineLevel="0" collapsed="false">
      <c r="A1041" s="2016"/>
      <c r="B1041" s="3177"/>
      <c r="C1041" s="2018" t="n">
        <v>132</v>
      </c>
      <c r="D1041" s="2617"/>
      <c r="E1041" s="3150"/>
      <c r="F1041" s="2071" t="n">
        <v>1</v>
      </c>
      <c r="G1041" s="2316" t="n">
        <f aca="false">'PDB Bill AMR'!J14</f>
        <v>5.419</v>
      </c>
      <c r="H1041" s="2316" t="n">
        <f aca="false">'PDB Bill AMR'!K14</f>
        <v>5.419</v>
      </c>
      <c r="I1041" s="2316" t="n">
        <f aca="false">'PDB Bill AMR'!L14</f>
        <v>0</v>
      </c>
      <c r="J1041" s="3178" t="n">
        <f aca="false">'PDB Bill AMR'!I14</f>
        <v>960000</v>
      </c>
      <c r="K1041" s="2276" t="n">
        <f aca="false">'PDB Bill AMR'!M14</f>
        <v>0</v>
      </c>
      <c r="L1041" s="2277" t="n">
        <f aca="false">'PDB Bill AMR'!N14</f>
        <v>0</v>
      </c>
      <c r="M1041" s="2034"/>
      <c r="N1041" s="2035"/>
      <c r="O1041" s="2027"/>
    </row>
    <row r="1042" customFormat="false" ht="15.75" hidden="false" customHeight="false" outlineLevel="0" collapsed="false">
      <c r="A1042" s="2016"/>
      <c r="B1042" s="2189" t="s">
        <v>202</v>
      </c>
      <c r="C1042" s="2018" t="n">
        <v>132</v>
      </c>
      <c r="D1042" s="2617"/>
      <c r="E1042" s="3179" t="n">
        <v>38992544</v>
      </c>
      <c r="F1042" s="2071" t="n">
        <v>1</v>
      </c>
      <c r="G1042" s="2316" t="n">
        <f aca="false">'PDB Bill AMR'!J71</f>
        <v>32.177</v>
      </c>
      <c r="H1042" s="2316" t="n">
        <f aca="false">'PDB Bill AMR'!K71</f>
        <v>32.177</v>
      </c>
      <c r="I1042" s="2316" t="n">
        <f aca="false">'PDB Bill AMR'!L71</f>
        <v>0</v>
      </c>
      <c r="J1042" s="2317" t="n">
        <f aca="false">'PDB Bill AMR'!I71</f>
        <v>960000</v>
      </c>
      <c r="K1042" s="2276" t="n">
        <f aca="false">'PDB Bill AMR'!M71</f>
        <v>0</v>
      </c>
      <c r="L1042" s="2277" t="n">
        <f aca="false">'PDB Bill AMR'!N71</f>
        <v>0</v>
      </c>
      <c r="M1042" s="2034"/>
      <c r="N1042" s="2035"/>
      <c r="O1042" s="2027"/>
    </row>
    <row r="1043" customFormat="false" ht="15.75" hidden="false" customHeight="false" outlineLevel="0" collapsed="false">
      <c r="A1043" s="2016"/>
      <c r="B1043" s="2189" t="s">
        <v>204</v>
      </c>
      <c r="C1043" s="2018" t="n">
        <v>132</v>
      </c>
      <c r="D1043" s="2617"/>
      <c r="E1043" s="3179" t="n">
        <v>38992544</v>
      </c>
      <c r="F1043" s="2071" t="n">
        <v>1</v>
      </c>
      <c r="G1043" s="2316" t="n">
        <f aca="false">'PDB Bill AMR'!J72</f>
        <v>18.041</v>
      </c>
      <c r="H1043" s="2316" t="n">
        <f aca="false">'PDB Bill AMR'!K72</f>
        <v>18.041</v>
      </c>
      <c r="I1043" s="2316" t="n">
        <f aca="false">'PDB Bill AMR'!L72</f>
        <v>0</v>
      </c>
      <c r="J1043" s="2317" t="n">
        <f aca="false">'PDB Bill AMR'!I72</f>
        <v>960000</v>
      </c>
      <c r="K1043" s="2276" t="n">
        <f aca="false">'PDB Bill AMR'!M72</f>
        <v>0</v>
      </c>
      <c r="L1043" s="2277" t="n">
        <f aca="false">'PDB Bill AMR'!N72</f>
        <v>0</v>
      </c>
      <c r="M1043" s="2034"/>
      <c r="N1043" s="2035"/>
      <c r="O1043" s="2027"/>
    </row>
    <row r="1044" customFormat="false" ht="15.75" hidden="false" customHeight="false" outlineLevel="0" collapsed="false">
      <c r="A1044" s="2016"/>
      <c r="B1044" s="2189"/>
      <c r="C1044" s="2190"/>
      <c r="D1044" s="2617"/>
      <c r="E1044" s="3179"/>
      <c r="F1044" s="2511"/>
      <c r="G1044" s="2316"/>
      <c r="H1044" s="2316"/>
      <c r="I1044" s="2316"/>
      <c r="J1044" s="3178"/>
      <c r="K1044" s="2276"/>
      <c r="L1044" s="2277"/>
      <c r="M1044" s="2034"/>
      <c r="N1044" s="2035"/>
      <c r="O1044" s="2027"/>
    </row>
    <row r="1045" customFormat="false" ht="15.75" hidden="false" customHeight="true" outlineLevel="0" collapsed="false">
      <c r="A1045" s="2016"/>
      <c r="B1045" s="2037"/>
      <c r="C1045" s="2038"/>
      <c r="D1045" s="2038"/>
      <c r="E1045" s="2728"/>
      <c r="F1045" s="2041"/>
      <c r="G1045" s="2041"/>
      <c r="H1045" s="2041"/>
      <c r="I1045" s="2042" t="s">
        <v>1094</v>
      </c>
      <c r="J1045" s="2042"/>
      <c r="K1045" s="2043" t="n">
        <f aca="false">SUM(K1034:K1044)</f>
        <v>328319.999999985</v>
      </c>
      <c r="L1045" s="2044" t="n">
        <f aca="false">SUM(L1034:L1044)</f>
        <v>126205440</v>
      </c>
      <c r="M1045" s="2045"/>
      <c r="N1045" s="2046"/>
      <c r="O1045" s="2027"/>
    </row>
    <row r="1046" customFormat="false" ht="15.75" hidden="false" customHeight="false" outlineLevel="0" collapsed="false">
      <c r="A1046" s="2016"/>
      <c r="B1046" s="2037"/>
      <c r="C1046" s="2038"/>
      <c r="D1046" s="2038"/>
      <c r="E1046" s="2728"/>
      <c r="F1046" s="2041"/>
      <c r="G1046" s="2041"/>
      <c r="H1046" s="2041"/>
      <c r="I1046" s="2047"/>
      <c r="J1046" s="2047" t="s">
        <v>1095</v>
      </c>
      <c r="K1046" s="2068" t="n">
        <f aca="false">L1045-K1045</f>
        <v>125877120</v>
      </c>
      <c r="L1046" s="2049"/>
      <c r="M1046" s="2050"/>
      <c r="N1046" s="2051"/>
      <c r="O1046" s="2027"/>
    </row>
    <row r="1047" customFormat="false" ht="15.75" hidden="false" customHeight="false" outlineLevel="0" collapsed="false">
      <c r="A1047" s="2016"/>
      <c r="B1047" s="2008" t="s">
        <v>4467</v>
      </c>
      <c r="C1047" s="2009"/>
      <c r="D1047" s="2009"/>
      <c r="E1047" s="3139"/>
      <c r="F1047" s="2009"/>
      <c r="G1047" s="2009"/>
      <c r="H1047" s="2009"/>
      <c r="I1047" s="2009"/>
      <c r="J1047" s="2009"/>
      <c r="K1047" s="2010"/>
      <c r="L1047" s="2009"/>
      <c r="M1047" s="2013"/>
      <c r="N1047" s="2014"/>
      <c r="O1047" s="2027"/>
    </row>
    <row r="1048" customFormat="false" ht="15.75" hidden="false" customHeight="false" outlineLevel="0" collapsed="false">
      <c r="A1048" s="2016" t="n">
        <v>3</v>
      </c>
      <c r="B1048" s="2017" t="s">
        <v>4468</v>
      </c>
      <c r="C1048" s="2018" t="n">
        <v>132</v>
      </c>
      <c r="D1048" s="2381" t="s">
        <v>76</v>
      </c>
      <c r="E1048" s="1070" t="n">
        <v>8993727</v>
      </c>
      <c r="F1048" s="2071" t="n">
        <v>1</v>
      </c>
      <c r="G1048" s="2022" t="n">
        <v>8945.468</v>
      </c>
      <c r="H1048" s="2022" t="n">
        <v>9008.629</v>
      </c>
      <c r="I1048" s="2022" t="n">
        <f aca="false">SUM(H1048-G1048)</f>
        <v>63.1610000000001</v>
      </c>
      <c r="J1048" s="2027" t="n">
        <v>720000</v>
      </c>
      <c r="K1048" s="2024" t="n">
        <f aca="false">F1048*I1048*J1048</f>
        <v>45475920</v>
      </c>
      <c r="L1048" s="2029"/>
      <c r="M1048" s="2029"/>
      <c r="N1048" s="2030"/>
      <c r="O1048" s="2027"/>
    </row>
    <row r="1049" customFormat="false" ht="15.75" hidden="false" customHeight="false" outlineLevel="0" collapsed="false">
      <c r="A1049" s="2016"/>
      <c r="B1049" s="2017"/>
      <c r="C1049" s="2018" t="n">
        <v>132</v>
      </c>
      <c r="D1049" s="2382" t="s">
        <v>67</v>
      </c>
      <c r="E1049" s="1070"/>
      <c r="F1049" s="2071" t="n">
        <v>1</v>
      </c>
      <c r="G1049" s="2022" t="n">
        <v>1.333</v>
      </c>
      <c r="H1049" s="2022" t="n">
        <v>1.333</v>
      </c>
      <c r="I1049" s="2022" t="n">
        <f aca="false">SUM(H1049-G1049)</f>
        <v>0</v>
      </c>
      <c r="J1049" s="2027" t="n">
        <v>720000</v>
      </c>
      <c r="K1049" s="2024"/>
      <c r="L1049" s="2029" t="n">
        <f aca="false">F1049*I1049*J1049</f>
        <v>0</v>
      </c>
      <c r="M1049" s="2029"/>
      <c r="N1049" s="2030"/>
      <c r="O1049" s="2027"/>
    </row>
    <row r="1050" customFormat="false" ht="15.75" hidden="false" customHeight="false" outlineLevel="0" collapsed="false">
      <c r="A1050" s="2016" t="n">
        <v>4</v>
      </c>
      <c r="B1050" s="2017" t="s">
        <v>4469</v>
      </c>
      <c r="C1050" s="2018" t="n">
        <v>132</v>
      </c>
      <c r="D1050" s="2382" t="s">
        <v>76</v>
      </c>
      <c r="E1050" s="1070" t="n">
        <v>8993726</v>
      </c>
      <c r="F1050" s="2071" t="n">
        <v>1</v>
      </c>
      <c r="G1050" s="2022" t="n">
        <v>6705.919</v>
      </c>
      <c r="H1050" s="2022" t="n">
        <v>6766.127</v>
      </c>
      <c r="I1050" s="2022" t="n">
        <f aca="false">SUM(H1050-G1050)</f>
        <v>60.2080000000005</v>
      </c>
      <c r="J1050" s="2027" t="n">
        <v>720000</v>
      </c>
      <c r="K1050" s="2024" t="n">
        <f aca="false">F1050*I1050*J1050</f>
        <v>43349760.0000004</v>
      </c>
      <c r="L1050" s="2029"/>
      <c r="M1050" s="2029"/>
      <c r="N1050" s="2030"/>
      <c r="O1050" s="2027"/>
    </row>
    <row r="1051" customFormat="false" ht="15.75" hidden="false" customHeight="false" outlineLevel="0" collapsed="false">
      <c r="A1051" s="2016"/>
      <c r="B1051" s="2017"/>
      <c r="C1051" s="2018" t="n">
        <v>132</v>
      </c>
      <c r="D1051" s="2383" t="s">
        <v>67</v>
      </c>
      <c r="E1051" s="1070"/>
      <c r="F1051" s="2071" t="n">
        <v>1</v>
      </c>
      <c r="G1051" s="2022" t="n">
        <v>118.73</v>
      </c>
      <c r="H1051" s="2022" t="n">
        <v>118.73</v>
      </c>
      <c r="I1051" s="2022" t="n">
        <f aca="false">SUM(H1051-G1051)</f>
        <v>0</v>
      </c>
      <c r="J1051" s="2027" t="n">
        <v>720000</v>
      </c>
      <c r="K1051" s="2031"/>
      <c r="L1051" s="2032" t="n">
        <f aca="false">F1051*I1051*J1051</f>
        <v>0</v>
      </c>
      <c r="M1051" s="2032"/>
      <c r="N1051" s="2033"/>
      <c r="O1051" s="2027"/>
    </row>
    <row r="1052" customFormat="false" ht="15.75" hidden="false" customHeight="true" outlineLevel="0" collapsed="false">
      <c r="A1052" s="2016"/>
      <c r="B1052" s="2037"/>
      <c r="C1052" s="2038"/>
      <c r="D1052" s="2038"/>
      <c r="E1052" s="2728"/>
      <c r="F1052" s="2041"/>
      <c r="G1052" s="2041"/>
      <c r="H1052" s="2041" t="n">
        <v>0</v>
      </c>
      <c r="I1052" s="2042" t="s">
        <v>1105</v>
      </c>
      <c r="J1052" s="2042"/>
      <c r="K1052" s="2043" t="n">
        <f aca="false">SUM(K1048:K1051)</f>
        <v>88825680.0000004</v>
      </c>
      <c r="L1052" s="2044" t="n">
        <f aca="false">SUM(L1048:L1051)</f>
        <v>0</v>
      </c>
      <c r="M1052" s="2045"/>
      <c r="N1052" s="2046"/>
      <c r="O1052" s="2055"/>
    </row>
    <row r="1053" customFormat="false" ht="15.75" hidden="false" customHeight="true" outlineLevel="0" collapsed="false">
      <c r="A1053" s="2016"/>
      <c r="B1053" s="2037"/>
      <c r="C1053" s="2038"/>
      <c r="D1053" s="2038"/>
      <c r="E1053" s="2728"/>
      <c r="F1053" s="2041"/>
      <c r="G1053" s="2041"/>
      <c r="H1053" s="2041" t="n">
        <v>0</v>
      </c>
      <c r="I1053" s="2042" t="s">
        <v>1095</v>
      </c>
      <c r="J1053" s="2042"/>
      <c r="K1053" s="2068" t="n">
        <f aca="false">K1052-L1052</f>
        <v>88825680.0000004</v>
      </c>
      <c r="L1053" s="2049"/>
      <c r="M1053" s="2056"/>
      <c r="N1053" s="2057"/>
      <c r="O1053" s="2055"/>
    </row>
    <row r="1054" customFormat="false" ht="15.75" hidden="false" customHeight="false" outlineLevel="0" collapsed="false">
      <c r="A1054" s="2007"/>
      <c r="B1054" s="2058" t="s">
        <v>4470</v>
      </c>
      <c r="C1054" s="2059"/>
      <c r="D1054" s="2059"/>
      <c r="E1054" s="3140"/>
      <c r="F1054" s="2059"/>
      <c r="G1054" s="2059"/>
      <c r="H1054" s="2059" t="n">
        <v>0</v>
      </c>
      <c r="I1054" s="2059"/>
      <c r="J1054" s="2059"/>
      <c r="K1054" s="2060"/>
      <c r="L1054" s="2059"/>
      <c r="M1054" s="2063"/>
      <c r="N1054" s="2064"/>
      <c r="O1054" s="2015"/>
    </row>
    <row r="1055" customFormat="false" ht="15.75" hidden="false" customHeight="false" outlineLevel="0" collapsed="false">
      <c r="A1055" s="2016"/>
      <c r="B1055" s="2017"/>
      <c r="C1055" s="2018" t="n">
        <v>132</v>
      </c>
      <c r="D1055" s="2065"/>
      <c r="E1055" s="3138"/>
      <c r="F1055" s="2071"/>
      <c r="G1055" s="2022" t="n">
        <v>0</v>
      </c>
      <c r="H1055" s="2022" t="n">
        <v>0</v>
      </c>
      <c r="I1055" s="2022"/>
      <c r="J1055" s="2027"/>
      <c r="K1055" s="2024"/>
      <c r="L1055" s="2029"/>
      <c r="M1055" s="2025"/>
      <c r="N1055" s="2026"/>
      <c r="O1055" s="2027"/>
    </row>
    <row r="1056" customFormat="false" ht="15.75" hidden="false" customHeight="false" outlineLevel="0" collapsed="false">
      <c r="A1056" s="2016"/>
      <c r="B1056" s="2017"/>
      <c r="C1056" s="2018" t="n">
        <v>132</v>
      </c>
      <c r="D1056" s="2065"/>
      <c r="E1056" s="3138"/>
      <c r="F1056" s="2071"/>
      <c r="G1056" s="2022" t="n">
        <v>0</v>
      </c>
      <c r="H1056" s="2022" t="n">
        <v>0</v>
      </c>
      <c r="I1056" s="2022"/>
      <c r="J1056" s="2027"/>
      <c r="K1056" s="2024"/>
      <c r="L1056" s="2029"/>
      <c r="M1056" s="2029"/>
      <c r="N1056" s="2030"/>
      <c r="O1056" s="2027"/>
    </row>
    <row r="1057" customFormat="false" ht="15.75" hidden="false" customHeight="false" outlineLevel="0" collapsed="false">
      <c r="A1057" s="2016"/>
      <c r="B1057" s="2189"/>
      <c r="C1057" s="2190"/>
      <c r="D1057" s="3180"/>
      <c r="E1057" s="3181"/>
      <c r="F1057" s="2511"/>
      <c r="G1057" s="3182" t="n">
        <v>0</v>
      </c>
      <c r="H1057" s="3182" t="n">
        <v>0</v>
      </c>
      <c r="I1057" s="3182"/>
      <c r="J1057" s="2117"/>
      <c r="K1057" s="2024"/>
      <c r="L1057" s="2029"/>
      <c r="M1057" s="2029"/>
      <c r="N1057" s="2030"/>
      <c r="O1057" s="2027"/>
    </row>
    <row r="1058" customFormat="false" ht="15.75" hidden="false" customHeight="false" outlineLevel="0" collapsed="false">
      <c r="A1058" s="2016"/>
      <c r="B1058" s="2189"/>
      <c r="C1058" s="2190"/>
      <c r="D1058" s="3180"/>
      <c r="E1058" s="3181"/>
      <c r="F1058" s="2511"/>
      <c r="G1058" s="3182" t="n">
        <v>0</v>
      </c>
      <c r="H1058" s="3182" t="n">
        <v>0</v>
      </c>
      <c r="I1058" s="3182"/>
      <c r="J1058" s="2117"/>
      <c r="K1058" s="2024"/>
      <c r="L1058" s="2029"/>
      <c r="M1058" s="2029"/>
      <c r="N1058" s="2030"/>
      <c r="O1058" s="2027"/>
    </row>
    <row r="1059" customFormat="false" ht="15.75" hidden="false" customHeight="false" outlineLevel="0" collapsed="false">
      <c r="A1059" s="2016"/>
      <c r="B1059" s="2037"/>
      <c r="C1059" s="2038"/>
      <c r="D1059" s="2038"/>
      <c r="E1059" s="2728"/>
      <c r="F1059" s="2041"/>
      <c r="G1059" s="2041"/>
      <c r="H1059" s="2041" t="n">
        <v>0</v>
      </c>
      <c r="I1059" s="2041"/>
      <c r="J1059" s="2037" t="s">
        <v>1110</v>
      </c>
      <c r="K1059" s="2068"/>
      <c r="L1059" s="2076" t="n">
        <f aca="false">'SOUTH-1'!$L$722</f>
        <v>37068000.0000001</v>
      </c>
      <c r="M1059" s="2055"/>
      <c r="N1059" s="2057"/>
      <c r="O1059" s="2027"/>
    </row>
    <row r="1060" customFormat="false" ht="15.75" hidden="false" customHeight="false" outlineLevel="0" collapsed="false">
      <c r="A1060" s="2007"/>
      <c r="B1060" s="2058" t="s">
        <v>4471</v>
      </c>
      <c r="C1060" s="2059"/>
      <c r="D1060" s="2059"/>
      <c r="E1060" s="3140"/>
      <c r="F1060" s="2059"/>
      <c r="G1060" s="2059"/>
      <c r="H1060" s="2059" t="n">
        <v>0</v>
      </c>
      <c r="I1060" s="2059"/>
      <c r="J1060" s="2059"/>
      <c r="K1060" s="2060"/>
      <c r="L1060" s="2059"/>
      <c r="M1060" s="2063"/>
      <c r="N1060" s="2064"/>
      <c r="O1060" s="2015"/>
    </row>
    <row r="1061" customFormat="false" ht="15.75" hidden="false" customHeight="false" outlineLevel="0" collapsed="false">
      <c r="A1061" s="2016" t="n">
        <v>5</v>
      </c>
      <c r="B1061" s="2017" t="s">
        <v>4472</v>
      </c>
      <c r="C1061" s="2018" t="n">
        <v>132</v>
      </c>
      <c r="D1061" s="2381" t="s">
        <v>67</v>
      </c>
      <c r="E1061" s="1070" t="s">
        <v>3927</v>
      </c>
      <c r="F1061" s="2071" t="n">
        <v>1</v>
      </c>
      <c r="G1061" s="2022" t="n">
        <v>0</v>
      </c>
      <c r="H1061" s="2022" t="n">
        <v>0</v>
      </c>
      <c r="I1061" s="2022" t="n">
        <f aca="false">SUM(H1061-G1061)</f>
        <v>0</v>
      </c>
      <c r="J1061" s="2027"/>
      <c r="K1061" s="2024"/>
      <c r="L1061" s="2029" t="n">
        <f aca="false">F1061*I1061*J1061</f>
        <v>0</v>
      </c>
      <c r="M1061" s="2029"/>
      <c r="N1061" s="2030"/>
      <c r="O1061" s="2027"/>
    </row>
    <row r="1062" customFormat="false" ht="15.75" hidden="false" customHeight="false" outlineLevel="0" collapsed="false">
      <c r="A1062" s="2016" t="n">
        <v>6</v>
      </c>
      <c r="B1062" s="2017" t="s">
        <v>4473</v>
      </c>
      <c r="C1062" s="2018" t="n">
        <v>132</v>
      </c>
      <c r="D1062" s="2382" t="s">
        <v>67</v>
      </c>
      <c r="E1062" s="1070"/>
      <c r="F1062" s="2071" t="n">
        <v>1</v>
      </c>
      <c r="G1062" s="2022" t="n">
        <v>0</v>
      </c>
      <c r="H1062" s="2022" t="n">
        <v>0</v>
      </c>
      <c r="I1062" s="2022" t="n">
        <f aca="false">SUM(H1062-G1062)</f>
        <v>0</v>
      </c>
      <c r="J1062" s="2027"/>
      <c r="K1062" s="2024"/>
      <c r="L1062" s="2029" t="n">
        <f aca="false">F1062*I1062*J1062</f>
        <v>0</v>
      </c>
      <c r="M1062" s="2029"/>
      <c r="N1062" s="2030"/>
      <c r="O1062" s="2027"/>
    </row>
    <row r="1063" customFormat="false" ht="15.75" hidden="false" customHeight="false" outlineLevel="0" collapsed="false">
      <c r="A1063" s="2016" t="n">
        <v>7</v>
      </c>
      <c r="B1063" s="2017" t="s">
        <v>4474</v>
      </c>
      <c r="C1063" s="2018" t="n">
        <v>132</v>
      </c>
      <c r="D1063" s="2382" t="s">
        <v>67</v>
      </c>
      <c r="E1063" s="1070" t="s">
        <v>3927</v>
      </c>
      <c r="F1063" s="2071" t="n">
        <v>1</v>
      </c>
      <c r="G1063" s="2022" t="n">
        <v>0</v>
      </c>
      <c r="H1063" s="2022" t="n">
        <v>0</v>
      </c>
      <c r="I1063" s="2022" t="n">
        <f aca="false">SUM(H1063-G1063)</f>
        <v>0</v>
      </c>
      <c r="J1063" s="2027"/>
      <c r="K1063" s="2024"/>
      <c r="L1063" s="2029" t="n">
        <f aca="false">F1063*I1063*J1063</f>
        <v>0</v>
      </c>
      <c r="M1063" s="2029"/>
      <c r="N1063" s="2030"/>
      <c r="O1063" s="2027"/>
    </row>
    <row r="1064" customFormat="false" ht="15.75" hidden="false" customHeight="false" outlineLevel="0" collapsed="false">
      <c r="A1064" s="2016" t="n">
        <v>8</v>
      </c>
      <c r="B1064" s="2017" t="s">
        <v>4475</v>
      </c>
      <c r="C1064" s="2018" t="n">
        <v>132</v>
      </c>
      <c r="D1064" s="2383" t="s">
        <v>67</v>
      </c>
      <c r="E1064" s="1070"/>
      <c r="F1064" s="2071" t="n">
        <v>1</v>
      </c>
      <c r="G1064" s="2022" t="n">
        <v>1735597.5</v>
      </c>
      <c r="H1064" s="2022" t="n">
        <v>1883170.2</v>
      </c>
      <c r="I1064" s="2022" t="n">
        <f aca="false">SUM(H1064-G1064)</f>
        <v>147572.7</v>
      </c>
      <c r="J1064" s="2027" t="n">
        <v>1300</v>
      </c>
      <c r="K1064" s="2031"/>
      <c r="L1064" s="2032" t="n">
        <f aca="false">F1064*I1064*J1064</f>
        <v>191844510</v>
      </c>
      <c r="M1064" s="2032"/>
      <c r="N1064" s="2033"/>
      <c r="O1064" s="2027"/>
    </row>
    <row r="1065" customFormat="false" ht="15.75" hidden="false" customHeight="false" outlineLevel="0" collapsed="false">
      <c r="A1065" s="2016"/>
      <c r="B1065" s="2037"/>
      <c r="C1065" s="2038"/>
      <c r="D1065" s="2038"/>
      <c r="E1065" s="3081"/>
      <c r="F1065" s="2072"/>
      <c r="G1065" s="2072"/>
      <c r="H1065" s="2072"/>
      <c r="I1065" s="2072"/>
      <c r="J1065" s="2037" t="s">
        <v>475</v>
      </c>
      <c r="K1065" s="2074"/>
      <c r="L1065" s="2130" t="n">
        <f aca="false">K1053-L1059</f>
        <v>51757680.0000003</v>
      </c>
      <c r="M1065" s="2076"/>
      <c r="N1065" s="2026"/>
      <c r="O1065" s="2027"/>
    </row>
    <row r="1066" customFormat="false" ht="15.75" hidden="false" customHeight="false" outlineLevel="0" collapsed="false">
      <c r="A1066" s="2077"/>
      <c r="B1066" s="2078"/>
      <c r="C1066" s="2051"/>
      <c r="D1066" s="2418"/>
      <c r="K1066" s="2080"/>
      <c r="L1066" s="2077"/>
      <c r="M1066" s="2077"/>
      <c r="N1066" s="2051"/>
      <c r="O1066" s="2077"/>
    </row>
    <row r="1067" s="2077" customFormat="true" ht="15" hidden="false" customHeight="false" outlineLevel="0" collapsed="false">
      <c r="B1067" s="2081" t="s">
        <v>1121</v>
      </c>
      <c r="C1067" s="2081"/>
      <c r="D1067" s="2082" t="s">
        <v>212</v>
      </c>
      <c r="E1067" s="3133"/>
      <c r="F1067" s="2083" t="s">
        <v>1125</v>
      </c>
      <c r="G1067" s="2083"/>
      <c r="H1067" s="2083"/>
      <c r="I1067" s="2082" t="s">
        <v>212</v>
      </c>
      <c r="K1067" s="2084" t="s">
        <v>1123</v>
      </c>
      <c r="L1067" s="2084"/>
      <c r="M1067" s="2085" t="s">
        <v>212</v>
      </c>
      <c r="N1067" s="2051"/>
    </row>
    <row r="1068" s="2077" customFormat="true" ht="15" hidden="false" customHeight="false" outlineLevel="0" collapsed="false">
      <c r="B1068" s="2086" t="str">
        <f aca="false">B1033</f>
        <v>132 KV SIDE (SENDNG)</v>
      </c>
      <c r="C1068" s="2086"/>
      <c r="D1068" s="2089" t="n">
        <f aca="false">K1046</f>
        <v>125877120</v>
      </c>
      <c r="E1068" s="3133"/>
      <c r="F1068" s="2088" t="s">
        <v>1124</v>
      </c>
      <c r="G1068" s="2088"/>
      <c r="H1068" s="2088"/>
      <c r="I1068" s="2089" t="n">
        <f aca="false">L1059</f>
        <v>37068000.0000001</v>
      </c>
      <c r="K1068" s="2279" t="s">
        <v>1125</v>
      </c>
      <c r="L1068" s="2279"/>
      <c r="M1068" s="2091" t="n">
        <f aca="false">I1069</f>
        <v>88809119.9999998</v>
      </c>
      <c r="N1068" s="2051"/>
    </row>
    <row r="1069" s="2077" customFormat="true" ht="15" hidden="false" customHeight="false" outlineLevel="0" collapsed="false">
      <c r="B1069" s="2086" t="s">
        <v>1126</v>
      </c>
      <c r="C1069" s="2086"/>
      <c r="D1069" s="2089"/>
      <c r="E1069" s="3133"/>
      <c r="F1069" s="2088" t="s">
        <v>1125</v>
      </c>
      <c r="G1069" s="2088"/>
      <c r="H1069" s="2088"/>
      <c r="I1069" s="2091" t="n">
        <f aca="false">D1072-I1068</f>
        <v>88809119.9999998</v>
      </c>
      <c r="K1069" s="2088" t="s">
        <v>1259</v>
      </c>
      <c r="L1069" s="2088"/>
      <c r="M1069" s="2094" t="n">
        <f aca="false">K1088</f>
        <v>88672752.0000002</v>
      </c>
      <c r="N1069" s="2051"/>
    </row>
    <row r="1070" s="2077" customFormat="true" ht="15" hidden="false" customHeight="false" outlineLevel="0" collapsed="false">
      <c r="B1070" s="2086" t="s">
        <v>1128</v>
      </c>
      <c r="C1070" s="2086"/>
      <c r="D1070" s="2089"/>
      <c r="E1070" s="3133"/>
      <c r="K1070" s="2279" t="s">
        <v>1129</v>
      </c>
      <c r="L1070" s="2279"/>
      <c r="M1070" s="2089" t="n">
        <f aca="false">M1068-M1069</f>
        <v>136367.999999657</v>
      </c>
      <c r="N1070" s="2051"/>
    </row>
    <row r="1071" s="2077" customFormat="true" ht="15.75" hidden="false" customHeight="false" outlineLevel="0" collapsed="false">
      <c r="B1071" s="2086" t="s">
        <v>1130</v>
      </c>
      <c r="C1071" s="2086"/>
      <c r="D1071" s="2095"/>
      <c r="E1071" s="3133"/>
      <c r="K1071" s="2228" t="s">
        <v>1131</v>
      </c>
      <c r="L1071" s="2228"/>
      <c r="M1071" s="2332" t="n">
        <f aca="false">M1070/M1068</f>
        <v>0.00153551797382586</v>
      </c>
      <c r="N1071" s="2051"/>
    </row>
    <row r="1072" s="2077" customFormat="true" ht="15" hidden="false" customHeight="false" outlineLevel="0" collapsed="false">
      <c r="B1072" s="2098" t="s">
        <v>1132</v>
      </c>
      <c r="C1072" s="2098"/>
      <c r="D1072" s="2099" t="n">
        <f aca="false">SUM(D1068:D1071)</f>
        <v>125877120</v>
      </c>
      <c r="E1072" s="3133"/>
      <c r="K1072" s="2080"/>
      <c r="N1072" s="2051"/>
    </row>
    <row r="1073" s="2077" customFormat="true" ht="15" hidden="false" customHeight="false" outlineLevel="0" collapsed="false">
      <c r="E1073" s="3133"/>
      <c r="F1073" s="2100"/>
      <c r="K1073" s="2080"/>
      <c r="N1073" s="2051"/>
    </row>
    <row r="1074" s="2077" customFormat="true" ht="15" hidden="false" customHeight="false" outlineLevel="0" collapsed="false">
      <c r="E1074" s="3133"/>
      <c r="F1074" s="2100"/>
      <c r="K1074" s="2080"/>
      <c r="N1074" s="2051"/>
    </row>
    <row r="1075" s="2077" customFormat="true" ht="15" hidden="false" customHeight="false" outlineLevel="0" collapsed="false">
      <c r="E1075" s="3133"/>
      <c r="F1075" s="2100"/>
      <c r="G1075" s="2101"/>
      <c r="H1075" s="2101"/>
      <c r="I1075" s="2101"/>
      <c r="J1075" s="2102"/>
      <c r="K1075" s="2080"/>
      <c r="N1075" s="2051"/>
    </row>
    <row r="1076" customFormat="false" ht="15" hidden="false" customHeight="false" outlineLevel="0" collapsed="false">
      <c r="A1076" s="2077"/>
      <c r="B1076" s="2078"/>
      <c r="C1076" s="2051"/>
      <c r="D1076" s="2418"/>
      <c r="G1076" s="2101"/>
      <c r="H1076" s="2101"/>
      <c r="I1076" s="2101"/>
      <c r="J1076" s="2102"/>
      <c r="K1076" s="2080"/>
      <c r="L1076" s="2077"/>
      <c r="M1076" s="2077"/>
      <c r="N1076" s="2051"/>
      <c r="O1076" s="2077"/>
    </row>
    <row r="1077" customFormat="false" ht="15" hidden="false" customHeight="false" outlineLevel="0" collapsed="false">
      <c r="A1077" s="2077"/>
      <c r="B1077" s="2078"/>
      <c r="C1077" s="2051"/>
      <c r="D1077" s="2418"/>
      <c r="G1077" s="2101"/>
      <c r="H1077" s="2101"/>
      <c r="I1077" s="2101"/>
      <c r="J1077" s="2102"/>
      <c r="K1077" s="2080"/>
      <c r="L1077" s="2077"/>
      <c r="M1077" s="2077"/>
      <c r="N1077" s="2051"/>
      <c r="O1077" s="2077"/>
    </row>
    <row r="1078" customFormat="false" ht="15" hidden="false" customHeight="false" outlineLevel="0" collapsed="false">
      <c r="A1078" s="2077"/>
      <c r="B1078" s="2078"/>
      <c r="C1078" s="2051"/>
      <c r="D1078" s="2418"/>
      <c r="E1078" s="3134"/>
      <c r="F1078" s="2077"/>
      <c r="G1078" s="2077"/>
      <c r="H1078" s="2077"/>
      <c r="I1078" s="2077"/>
      <c r="J1078" s="2077"/>
      <c r="K1078" s="2080"/>
      <c r="L1078" s="2077"/>
      <c r="M1078" s="2077"/>
      <c r="N1078" s="2051"/>
      <c r="O1078" s="2077"/>
    </row>
    <row r="1079" customFormat="false" ht="45" hidden="false" customHeight="false" outlineLevel="0" collapsed="false">
      <c r="A1079" s="2270" t="s">
        <v>4476</v>
      </c>
      <c r="B1079" s="2270"/>
      <c r="C1079" s="2270"/>
      <c r="D1079" s="2270"/>
      <c r="E1079" s="2270"/>
      <c r="F1079" s="2270"/>
      <c r="G1079" s="2270"/>
      <c r="H1079" s="2270"/>
      <c r="I1079" s="2270"/>
      <c r="J1079" s="2270"/>
      <c r="K1079" s="2270"/>
      <c r="L1079" s="2270"/>
      <c r="M1079" s="2270"/>
      <c r="N1079" s="2270"/>
      <c r="O1079" s="1989" t="str">
        <f aca="false">$O$6</f>
        <v>Month June-2023</v>
      </c>
      <c r="R1079" s="1990" t="s">
        <v>1069</v>
      </c>
      <c r="S1079" s="1991" t="str">
        <f aca="false">O1079</f>
        <v>Month June-2023</v>
      </c>
      <c r="T1079" s="1990" t="s">
        <v>1070</v>
      </c>
      <c r="U1079" s="1990" t="s">
        <v>1071</v>
      </c>
      <c r="V1079" s="1990" t="s">
        <v>2997</v>
      </c>
      <c r="W1079" s="1990" t="s">
        <v>1073</v>
      </c>
    </row>
    <row r="1080" customFormat="false" ht="15.75" hidden="false" customHeight="true" outlineLevel="0" collapsed="false">
      <c r="A1080" s="2105" t="s">
        <v>794</v>
      </c>
      <c r="B1080" s="2106" t="s">
        <v>1074</v>
      </c>
      <c r="C1080" s="1994" t="s">
        <v>1075</v>
      </c>
      <c r="D1080" s="1994"/>
      <c r="E1080" s="1994"/>
      <c r="F1080" s="2108" t="s">
        <v>45</v>
      </c>
      <c r="G1080" s="1996" t="s">
        <v>1076</v>
      </c>
      <c r="H1080" s="1996"/>
      <c r="I1080" s="1996"/>
      <c r="J1080" s="2108" t="s">
        <v>29</v>
      </c>
      <c r="K1080" s="1996" t="s">
        <v>1077</v>
      </c>
      <c r="L1080" s="1996"/>
      <c r="M1080" s="1994" t="s">
        <v>1134</v>
      </c>
      <c r="N1080" s="1993"/>
      <c r="O1080" s="2109" t="s">
        <v>479</v>
      </c>
    </row>
    <row r="1081" customFormat="false" ht="15.75" hidden="false" customHeight="false" outlineLevel="0" collapsed="false">
      <c r="A1081" s="2105"/>
      <c r="B1081" s="2106"/>
      <c r="C1081" s="1998" t="s">
        <v>1079</v>
      </c>
      <c r="D1081" s="1998"/>
      <c r="E1081" s="3141" t="s">
        <v>1080</v>
      </c>
      <c r="F1081" s="2108"/>
      <c r="G1081" s="2249" t="n">
        <f aca="false">'NORTH-1'!$H$8</f>
        <v>44929</v>
      </c>
      <c r="H1081" s="2249" t="n">
        <f aca="false">'NORTH-1'!$H$8</f>
        <v>44929</v>
      </c>
      <c r="I1081" s="2111" t="s">
        <v>47</v>
      </c>
      <c r="J1081" s="2108"/>
      <c r="K1081" s="2111" t="s">
        <v>1081</v>
      </c>
      <c r="L1081" s="2111" t="s">
        <v>1082</v>
      </c>
      <c r="M1081" s="2112" t="s">
        <v>1083</v>
      </c>
      <c r="N1081" s="2110" t="s">
        <v>741</v>
      </c>
      <c r="O1081" s="2109"/>
      <c r="S1081" s="1441" t="n">
        <v>15283200.0000001</v>
      </c>
      <c r="T1081" s="1441" t="n">
        <v>15283200.0000001</v>
      </c>
      <c r="U1081" s="1441" t="n">
        <f aca="false">S1081-T1081</f>
        <v>0</v>
      </c>
      <c r="V1081" s="2001" t="n">
        <f aca="false">U1081/T1081*100</f>
        <v>0</v>
      </c>
      <c r="W1081" s="1441" t="str">
        <f aca="false">IF(V1081&gt;40,"FAULT",IF(V1081&lt;-40,"CHECK","OK"))</f>
        <v>OK</v>
      </c>
    </row>
    <row r="1082" customFormat="false" ht="15.75" hidden="false" customHeight="false" outlineLevel="0" collapsed="false">
      <c r="A1082" s="2113" t="n">
        <v>1</v>
      </c>
      <c r="B1082" s="2004" t="n">
        <v>2</v>
      </c>
      <c r="C1082" s="2004" t="n">
        <v>4</v>
      </c>
      <c r="D1082" s="2004"/>
      <c r="E1082" s="3142" t="n">
        <v>5</v>
      </c>
      <c r="F1082" s="2113" t="n">
        <v>7</v>
      </c>
      <c r="G1082" s="2113" t="n">
        <v>9</v>
      </c>
      <c r="H1082" s="2113" t="n">
        <v>9</v>
      </c>
      <c r="I1082" s="2113" t="s">
        <v>1084</v>
      </c>
      <c r="J1082" s="2113" t="n">
        <v>11</v>
      </c>
      <c r="K1082" s="2113" t="s">
        <v>1085</v>
      </c>
      <c r="L1082" s="2113" t="s">
        <v>1086</v>
      </c>
      <c r="M1082" s="2113" t="n">
        <v>14</v>
      </c>
      <c r="N1082" s="2004" t="n">
        <v>15</v>
      </c>
      <c r="O1082" s="2113" t="n">
        <v>16</v>
      </c>
    </row>
    <row r="1083" customFormat="false" ht="15.75" hidden="false" customHeight="false" outlineLevel="0" collapsed="false">
      <c r="A1083" s="2007"/>
      <c r="B1083" s="2008" t="s">
        <v>4477</v>
      </c>
      <c r="C1083" s="2009"/>
      <c r="D1083" s="2009"/>
      <c r="E1083" s="3139"/>
      <c r="F1083" s="2009"/>
      <c r="G1083" s="2009"/>
      <c r="H1083" s="2009"/>
      <c r="I1083" s="2009"/>
      <c r="J1083" s="2009"/>
      <c r="K1083" s="2010"/>
      <c r="L1083" s="2009"/>
      <c r="M1083" s="2013"/>
      <c r="N1083" s="2014"/>
      <c r="O1083" s="2015"/>
    </row>
    <row r="1084" customFormat="false" ht="15.75" hidden="false" customHeight="false" outlineLevel="0" collapsed="false">
      <c r="A1084" s="2016" t="n">
        <v>3</v>
      </c>
      <c r="B1084" s="2017" t="s">
        <v>4478</v>
      </c>
      <c r="C1084" s="2018" t="n">
        <v>33</v>
      </c>
      <c r="D1084" s="2233" t="s">
        <v>76</v>
      </c>
      <c r="E1084" s="1070" t="s">
        <v>4479</v>
      </c>
      <c r="F1084" s="2071" t="n">
        <v>1</v>
      </c>
      <c r="G1084" s="2022" t="n">
        <v>3292.028</v>
      </c>
      <c r="H1084" s="2022" t="n">
        <v>3337.1699</v>
      </c>
      <c r="I1084" s="2022" t="n">
        <f aca="false">H1084-G1084</f>
        <v>45.1419000000001</v>
      </c>
      <c r="J1084" s="2027" t="n">
        <v>480000</v>
      </c>
      <c r="K1084" s="2024" t="n">
        <f aca="false">F1084*I1084*J1084</f>
        <v>21668112</v>
      </c>
      <c r="L1084" s="2025"/>
      <c r="M1084" s="2025"/>
      <c r="N1084" s="2026"/>
      <c r="O1084" s="2027"/>
    </row>
    <row r="1085" customFormat="false" ht="15.75" hidden="false" customHeight="false" outlineLevel="0" collapsed="false">
      <c r="A1085" s="2016" t="n">
        <v>9</v>
      </c>
      <c r="B1085" s="2017" t="s">
        <v>4480</v>
      </c>
      <c r="C1085" s="2018" t="n">
        <v>33</v>
      </c>
      <c r="D1085" s="2233"/>
      <c r="E1085" s="1070" t="s">
        <v>4481</v>
      </c>
      <c r="F1085" s="2071" t="n">
        <v>1</v>
      </c>
      <c r="G1085" s="2022" t="n">
        <v>3348.8759</v>
      </c>
      <c r="H1085" s="2022" t="n">
        <v>3394.1149</v>
      </c>
      <c r="I1085" s="2022" t="n">
        <f aca="false">H1085-G1085</f>
        <v>45.239</v>
      </c>
      <c r="J1085" s="2027" t="n">
        <v>480000</v>
      </c>
      <c r="K1085" s="2024" t="n">
        <f aca="false">F1085*I1085*J1085</f>
        <v>21714720</v>
      </c>
      <c r="L1085" s="2025"/>
      <c r="M1085" s="2025"/>
      <c r="N1085" s="2026"/>
      <c r="O1085" s="2027"/>
    </row>
    <row r="1086" customFormat="false" ht="15.75" hidden="false" customHeight="false" outlineLevel="0" collapsed="false">
      <c r="A1086" s="2016" t="n">
        <v>15</v>
      </c>
      <c r="B1086" s="2017" t="s">
        <v>4482</v>
      </c>
      <c r="C1086" s="2018" t="n">
        <v>33</v>
      </c>
      <c r="D1086" s="2233"/>
      <c r="E1086" s="1070" t="s">
        <v>4483</v>
      </c>
      <c r="F1086" s="2071" t="n">
        <v>1</v>
      </c>
      <c r="G1086" s="2022" t="n">
        <v>2834.593</v>
      </c>
      <c r="H1086" s="2022" t="n">
        <v>2881.364</v>
      </c>
      <c r="I1086" s="2022" t="n">
        <f aca="false">H1086-G1086</f>
        <v>46.7710000000002</v>
      </c>
      <c r="J1086" s="2027" t="n">
        <v>480000</v>
      </c>
      <c r="K1086" s="2024" t="n">
        <f aca="false">F1086*I1086*J1086</f>
        <v>22450080.0000001</v>
      </c>
      <c r="L1086" s="2025"/>
      <c r="M1086" s="2025"/>
      <c r="N1086" s="2026"/>
      <c r="O1086" s="2027"/>
    </row>
    <row r="1087" customFormat="false" ht="15.75" hidden="false" customHeight="false" outlineLevel="0" collapsed="false">
      <c r="A1087" s="2016" t="n">
        <v>21</v>
      </c>
      <c r="B1087" s="2017" t="s">
        <v>4484</v>
      </c>
      <c r="C1087" s="2018" t="n">
        <v>33</v>
      </c>
      <c r="D1087" s="2233"/>
      <c r="E1087" s="1070" t="s">
        <v>4485</v>
      </c>
      <c r="F1087" s="2071" t="n">
        <v>1</v>
      </c>
      <c r="G1087" s="2022" t="n">
        <v>3713.1411</v>
      </c>
      <c r="H1087" s="2022" t="n">
        <v>3760.7241</v>
      </c>
      <c r="I1087" s="2022" t="n">
        <f aca="false">H1087-G1087</f>
        <v>47.5830000000001</v>
      </c>
      <c r="J1087" s="2027" t="n">
        <v>480000</v>
      </c>
      <c r="K1087" s="2024" t="n">
        <f aca="false">F1087*I1087*J1087</f>
        <v>22839840</v>
      </c>
      <c r="L1087" s="2025"/>
      <c r="M1087" s="2025"/>
      <c r="N1087" s="2026"/>
      <c r="O1087" s="2027"/>
    </row>
    <row r="1088" customFormat="false" ht="15.75" hidden="false" customHeight="false" outlineLevel="0" collapsed="false">
      <c r="A1088" s="2016"/>
      <c r="B1088" s="2037"/>
      <c r="C1088" s="2038"/>
      <c r="D1088" s="2038"/>
      <c r="E1088" s="2728"/>
      <c r="F1088" s="2041"/>
      <c r="G1088" s="2041"/>
      <c r="H1088" s="2041" t="n">
        <v>0</v>
      </c>
      <c r="I1088" s="2041"/>
      <c r="J1088" s="2037" t="s">
        <v>475</v>
      </c>
      <c r="K1088" s="2094" t="n">
        <f aca="false">SUM(K1084:K1087)</f>
        <v>88672752.0000002</v>
      </c>
      <c r="L1088" s="2049"/>
      <c r="M1088" s="2049"/>
      <c r="N1088" s="2026"/>
      <c r="O1088" s="2027"/>
    </row>
    <row r="1089" customFormat="false" ht="15.75" hidden="false" customHeight="false" outlineLevel="0" collapsed="false">
      <c r="A1089" s="2016"/>
      <c r="B1089" s="2058" t="s">
        <v>4486</v>
      </c>
      <c r="C1089" s="2059"/>
      <c r="D1089" s="2059"/>
      <c r="E1089" s="3140"/>
      <c r="F1089" s="2059"/>
      <c r="G1089" s="2059"/>
      <c r="H1089" s="2059" t="n">
        <v>0</v>
      </c>
      <c r="I1089" s="2059"/>
      <c r="J1089" s="2059"/>
      <c r="K1089" s="2060"/>
      <c r="L1089" s="2059"/>
      <c r="M1089" s="2063"/>
      <c r="N1089" s="2064"/>
      <c r="O1089" s="2027"/>
    </row>
    <row r="1090" customFormat="false" ht="15.75" hidden="false" customHeight="false" outlineLevel="0" collapsed="false">
      <c r="A1090" s="2016"/>
      <c r="B1090" s="2118" t="s">
        <v>1145</v>
      </c>
      <c r="C1090" s="2018"/>
      <c r="D1090" s="2441" t="s">
        <v>1108</v>
      </c>
      <c r="E1090" s="1070"/>
      <c r="F1090" s="2071"/>
      <c r="G1090" s="2022"/>
      <c r="H1090" s="2022" t="n">
        <v>0</v>
      </c>
      <c r="I1090" s="2120"/>
      <c r="J1090" s="2027"/>
      <c r="K1090" s="2024"/>
      <c r="L1090" s="2025"/>
      <c r="M1090" s="2025"/>
      <c r="N1090" s="2026"/>
      <c r="O1090" s="2027"/>
      <c r="R1090" s="0" t="str">
        <f aca="false">B1090</f>
        <v>33/11 KV Transforfers</v>
      </c>
      <c r="S1090" s="2124" t="n">
        <f aca="false">M1090</f>
        <v>0</v>
      </c>
      <c r="T1090" s="0" t="n">
        <v>0</v>
      </c>
      <c r="U1090" s="1441" t="n">
        <f aca="false">S1090-T1090</f>
        <v>0</v>
      </c>
      <c r="V1090" s="2001" t="e">
        <f aca="false">U1090/T1090*100</f>
        <v>#DIV/0!</v>
      </c>
      <c r="W1090" s="1441" t="e">
        <f aca="false">IF(V1090&gt;40,"FAULT",IF(V1090&lt;-40,"CHECK","OK"))</f>
        <v>#DIV/0!</v>
      </c>
    </row>
    <row r="1091" customFormat="false" ht="15.75" hidden="false" customHeight="true" outlineLevel="0" collapsed="false">
      <c r="A1091" s="2007" t="n">
        <v>4</v>
      </c>
      <c r="B1091" s="2017" t="s">
        <v>4487</v>
      </c>
      <c r="C1091" s="2125" t="n">
        <v>33</v>
      </c>
      <c r="D1091" s="2443" t="s">
        <v>67</v>
      </c>
      <c r="E1091" s="3143" t="s">
        <v>4488</v>
      </c>
      <c r="F1091" s="2071" t="n">
        <v>1</v>
      </c>
      <c r="G1091" s="2212" t="n">
        <v>2056.104</v>
      </c>
      <c r="H1091" s="2212" t="n">
        <v>2087.2119</v>
      </c>
      <c r="I1091" s="2212" t="n">
        <f aca="false">H1091-G1091</f>
        <v>31.1079</v>
      </c>
      <c r="J1091" s="2027" t="n">
        <v>240000</v>
      </c>
      <c r="K1091" s="2024" t="s">
        <v>4489</v>
      </c>
      <c r="L1091" s="2237" t="n">
        <f aca="false">K1133</f>
        <v>7443328.00000004</v>
      </c>
      <c r="M1091" s="2128" t="n">
        <f aca="false">L1091*$K$1115/$L$1115</f>
        <v>7451204.21874163</v>
      </c>
      <c r="N1091" s="2129"/>
      <c r="O1091" s="2121" t="n">
        <f aca="false">SUM(M1091:M1094)</f>
        <v>25523475.3269409</v>
      </c>
      <c r="P1091" s="1512" t="s">
        <v>4490</v>
      </c>
      <c r="Q1091" s="1453"/>
      <c r="R1091" s="0" t="str">
        <f aca="false">B1091</f>
        <v>33 kV 20/28 MVA Transformer-1 (T-1)</v>
      </c>
      <c r="S1091" s="2124" t="n">
        <f aca="false">M1091</f>
        <v>7451204.21874163</v>
      </c>
      <c r="T1091" s="0" t="n">
        <v>7973517.19862125</v>
      </c>
      <c r="U1091" s="1441" t="n">
        <f aca="false">S1091-T1091</f>
        <v>-522312.979879621</v>
      </c>
      <c r="V1091" s="2001" t="n">
        <f aca="false">U1091/T1091*100</f>
        <v>-6.55059701846429</v>
      </c>
      <c r="W1091" s="1441" t="str">
        <f aca="false">IF(V1091&gt;40,"FAULT",IF(V1091&lt;-40,"CHECK","OK"))</f>
        <v>OK</v>
      </c>
    </row>
    <row r="1092" customFormat="false" ht="15.75" hidden="false" customHeight="false" outlineLevel="0" collapsed="false">
      <c r="A1092" s="2016" t="n">
        <v>10</v>
      </c>
      <c r="B1092" s="2017" t="s">
        <v>4491</v>
      </c>
      <c r="C1092" s="2125" t="n">
        <v>33</v>
      </c>
      <c r="D1092" s="2443" t="s">
        <v>67</v>
      </c>
      <c r="E1092" s="3143" t="s">
        <v>4492</v>
      </c>
      <c r="F1092" s="2071" t="n">
        <v>1</v>
      </c>
      <c r="G1092" s="2212" t="n">
        <v>1868.6779</v>
      </c>
      <c r="H1092" s="2212" t="n">
        <v>1894.634</v>
      </c>
      <c r="I1092" s="2212" t="n">
        <f aca="false">H1092-G1092</f>
        <v>25.9561000000001</v>
      </c>
      <c r="J1092" s="2027" t="n">
        <v>240000</v>
      </c>
      <c r="K1092" s="2024" t="s">
        <v>4489</v>
      </c>
      <c r="L1092" s="2237" t="n">
        <f aca="false">K1134</f>
        <v>7412527.99999995</v>
      </c>
      <c r="M1092" s="2128" t="n">
        <f aca="false">L1092*$K$1115/$L$1115</f>
        <v>7420371.62746822</v>
      </c>
      <c r="N1092" s="2129"/>
      <c r="O1092" s="2121"/>
      <c r="P1092" s="1512"/>
      <c r="Q1092" s="1453"/>
      <c r="R1092" s="0" t="str">
        <f aca="false">B1092</f>
        <v>33 kV 20/28 MVA Transformer-2 (T-2)</v>
      </c>
      <c r="S1092" s="2124" t="n">
        <f aca="false">M1092</f>
        <v>7420371.62746822</v>
      </c>
      <c r="T1092" s="0" t="n">
        <v>7943090.0391969</v>
      </c>
      <c r="U1092" s="1441" t="n">
        <f aca="false">S1092-T1092</f>
        <v>-522718.411728676</v>
      </c>
      <c r="V1092" s="2001" t="n">
        <f aca="false">U1092/T1092*100</f>
        <v>-6.58079423938554</v>
      </c>
      <c r="W1092" s="1441" t="str">
        <f aca="false">IF(V1092&gt;40,"FAULT",IF(V1092&lt;-40,"CHECK","OK"))</f>
        <v>OK</v>
      </c>
    </row>
    <row r="1093" customFormat="false" ht="15.75" hidden="false" customHeight="false" outlineLevel="0" collapsed="false">
      <c r="A1093" s="2027" t="n">
        <v>16</v>
      </c>
      <c r="B1093" s="2017" t="s">
        <v>4493</v>
      </c>
      <c r="C1093" s="2125" t="n">
        <v>33</v>
      </c>
      <c r="D1093" s="2443" t="s">
        <v>67</v>
      </c>
      <c r="E1093" s="3143" t="s">
        <v>4494</v>
      </c>
      <c r="F1093" s="2071" t="n">
        <v>1</v>
      </c>
      <c r="G1093" s="2212" t="n">
        <v>1374.781</v>
      </c>
      <c r="H1093" s="2212" t="n">
        <v>1398.6889</v>
      </c>
      <c r="I1093" s="2212" t="n">
        <f aca="false">H1093-G1093</f>
        <v>23.9079000000002</v>
      </c>
      <c r="J1093" s="2027" t="n">
        <v>240000</v>
      </c>
      <c r="K1093" s="2024"/>
      <c r="L1093" s="2128" t="n">
        <f aca="false">F1093*I1093*J1093</f>
        <v>5737896.00000004</v>
      </c>
      <c r="M1093" s="2128" t="n">
        <f aca="false">L1093*$K$1115/$L$1115</f>
        <v>5743967.60184434</v>
      </c>
      <c r="N1093" s="2129"/>
      <c r="O1093" s="2121"/>
      <c r="P1093" s="1512"/>
      <c r="Q1093" s="1453"/>
      <c r="R1093" s="0" t="str">
        <f aca="false">B1093</f>
        <v>33 kV 20/28 MVA Transformer-3 (T-3)</v>
      </c>
      <c r="S1093" s="2124" t="n">
        <f aca="false">M1093</f>
        <v>5743967.60184434</v>
      </c>
      <c r="T1093" s="0" t="n">
        <v>6651296.97868918</v>
      </c>
      <c r="U1093" s="1441" t="n">
        <f aca="false">S1093-T1093</f>
        <v>-907329.376844845</v>
      </c>
      <c r="V1093" s="2001" t="n">
        <f aca="false">U1093/T1093*100</f>
        <v>-13.6413902394065</v>
      </c>
      <c r="W1093" s="1441" t="str">
        <f aca="false">IF(V1093&gt;40,"FAULT",IF(V1093&lt;-40,"CHECK","OK"))</f>
        <v>OK</v>
      </c>
    </row>
    <row r="1094" customFormat="false" ht="15.75" hidden="false" customHeight="false" outlineLevel="0" collapsed="false">
      <c r="A1094" s="2027" t="n">
        <v>22</v>
      </c>
      <c r="B1094" s="2017" t="s">
        <v>4495</v>
      </c>
      <c r="C1094" s="2125" t="n">
        <v>33</v>
      </c>
      <c r="D1094" s="2443" t="s">
        <v>67</v>
      </c>
      <c r="E1094" s="3143" t="s">
        <v>4496</v>
      </c>
      <c r="F1094" s="2071" t="n">
        <v>1</v>
      </c>
      <c r="G1094" s="2212" t="n">
        <v>1240.6878</v>
      </c>
      <c r="H1094" s="2212" t="n">
        <v>1261.1159</v>
      </c>
      <c r="I1094" s="2212" t="n">
        <f aca="false">H1094-G1094</f>
        <v>20.4281000000001</v>
      </c>
      <c r="J1094" s="2027" t="n">
        <v>240000</v>
      </c>
      <c r="K1094" s="2024"/>
      <c r="L1094" s="2128" t="n">
        <f aca="false">F1094*I1094*J1094</f>
        <v>4902744.00000002</v>
      </c>
      <c r="M1094" s="2128" t="n">
        <f aca="false">L1094*$K$1115/$L$1115</f>
        <v>4907931.87888673</v>
      </c>
      <c r="N1094" s="2129"/>
      <c r="O1094" s="2121"/>
      <c r="P1094" s="1512"/>
      <c r="Q1094" s="1453"/>
      <c r="R1094" s="0" t="str">
        <f aca="false">B1094</f>
        <v>33 kV 20/28 MVA Transformer-4 (T-4)</v>
      </c>
      <c r="S1094" s="2124" t="n">
        <f aca="false">M1094</f>
        <v>4907931.87888673</v>
      </c>
      <c r="T1094" s="0" t="n">
        <v>3663702.23769628</v>
      </c>
      <c r="U1094" s="1441" t="n">
        <f aca="false">S1094-T1094</f>
        <v>1244229.64119045</v>
      </c>
      <c r="V1094" s="2001" t="n">
        <f aca="false">U1094/T1094*100</f>
        <v>33.9609924733626</v>
      </c>
      <c r="W1094" s="1441" t="str">
        <f aca="false">IF(V1094&gt;40,"FAULT",IF(V1094&lt;-40,"CHECK","OK"))</f>
        <v>OK</v>
      </c>
    </row>
    <row r="1095" customFormat="false" ht="15.75" hidden="false" customHeight="false" outlineLevel="0" collapsed="false">
      <c r="A1095" s="2027"/>
      <c r="B1095" s="2118" t="s">
        <v>1151</v>
      </c>
      <c r="C1095" s="2038"/>
      <c r="D1095" s="2443"/>
      <c r="E1095" s="2728"/>
      <c r="F1095" s="2041"/>
      <c r="G1095" s="2041"/>
      <c r="H1095" s="2041" t="n">
        <v>0</v>
      </c>
      <c r="I1095" s="2041"/>
      <c r="J1095" s="2037" t="s">
        <v>475</v>
      </c>
      <c r="K1095" s="2024"/>
      <c r="L1095" s="2130" t="n">
        <f aca="false">SUM(L1091:L1094)</f>
        <v>25496496</v>
      </c>
      <c r="M1095" s="2130" t="n">
        <f aca="false">SUM(M1091:M1094)</f>
        <v>25523475.3269409</v>
      </c>
      <c r="N1095" s="2131"/>
      <c r="O1095" s="2151"/>
      <c r="P1095" s="941"/>
      <c r="Q1095" s="941"/>
      <c r="R1095" s="0" t="str">
        <f aca="false">B1095</f>
        <v>33 KV Feeders</v>
      </c>
      <c r="S1095" s="2124" t="n">
        <f aca="false">M1095</f>
        <v>25523475.3269409</v>
      </c>
      <c r="T1095" s="0" t="n">
        <v>26231606.4542036</v>
      </c>
      <c r="U1095" s="1441" t="n">
        <f aca="false">S1095-T1095</f>
        <v>-708131.127262693</v>
      </c>
      <c r="V1095" s="2001" t="n">
        <f aca="false">U1095/T1095*100</f>
        <v>-2.69953397058995</v>
      </c>
      <c r="W1095" s="1441" t="str">
        <f aca="false">IF(V1095&gt;40,"FAULT",IF(V1095&lt;-40,"CHECK","OK"))</f>
        <v>OK</v>
      </c>
    </row>
    <row r="1096" customFormat="false" ht="15.75" hidden="false" customHeight="false" outlineLevel="0" collapsed="false">
      <c r="A1096" s="2132" t="n">
        <v>1</v>
      </c>
      <c r="B1096" s="2017" t="s">
        <v>4497</v>
      </c>
      <c r="C1096" s="2125" t="n">
        <v>33</v>
      </c>
      <c r="D1096" s="2445" t="s">
        <v>67</v>
      </c>
      <c r="E1096" s="3143" t="s">
        <v>4498</v>
      </c>
      <c r="F1096" s="2071" t="n">
        <v>1</v>
      </c>
      <c r="G1096" s="2120" t="n">
        <v>705.0729</v>
      </c>
      <c r="H1096" s="2120" t="n">
        <v>715.3204</v>
      </c>
      <c r="I1096" s="2053" t="n">
        <f aca="false">H1096-G1096</f>
        <v>10.2474999999999</v>
      </c>
      <c r="J1096" s="2027" t="n">
        <v>240000</v>
      </c>
      <c r="K1096" s="2135"/>
      <c r="L1096" s="2128" t="n">
        <f aca="false">F1096*I1096*J1096</f>
        <v>2459399.99999999</v>
      </c>
      <c r="M1096" s="2128" t="n">
        <f aca="false">L1096*$K$1115/$L$1115</f>
        <v>2462002.43433757</v>
      </c>
      <c r="N1096" s="2154" t="s">
        <v>773</v>
      </c>
      <c r="O1096" s="2155"/>
      <c r="P1096" s="941"/>
      <c r="Q1096" s="941"/>
      <c r="R1096" s="0" t="str">
        <f aca="false">B1096</f>
        <v>33 kV Rani RRM Feeder</v>
      </c>
      <c r="S1096" s="2124" t="n">
        <f aca="false">M1096</f>
        <v>2462002.43433757</v>
      </c>
      <c r="T1096" s="0" t="n">
        <v>3061628.8241607</v>
      </c>
      <c r="U1096" s="1441" t="n">
        <f aca="false">S1096-T1096</f>
        <v>-599626.389823134</v>
      </c>
      <c r="V1096" s="2001" t="n">
        <f aca="false">U1096/T1096*100</f>
        <v>-19.5852085364238</v>
      </c>
      <c r="W1096" s="1441" t="str">
        <f aca="false">IF(V1096&gt;40,"FAULT",IF(V1096&lt;-40,"CHECK","OK"))</f>
        <v>OK</v>
      </c>
    </row>
    <row r="1097" customFormat="false" ht="15.75" hidden="false" customHeight="true" outlineLevel="0" collapsed="false">
      <c r="A1097" s="2132" t="n">
        <v>2</v>
      </c>
      <c r="B1097" s="2017" t="s">
        <v>4499</v>
      </c>
      <c r="C1097" s="2125" t="n">
        <v>33</v>
      </c>
      <c r="D1097" s="2445" t="s">
        <v>67</v>
      </c>
      <c r="E1097" s="3143" t="s">
        <v>4500</v>
      </c>
      <c r="F1097" s="2071" t="n">
        <v>1</v>
      </c>
      <c r="G1097" s="2120" t="n">
        <v>1564.54</v>
      </c>
      <c r="H1097" s="2120" t="n">
        <v>1564.541</v>
      </c>
      <c r="I1097" s="2053" t="n">
        <f aca="false">H1097-G1097</f>
        <v>0.000999999999976353</v>
      </c>
      <c r="J1097" s="2027" t="n">
        <v>240000</v>
      </c>
      <c r="K1097" s="2138"/>
      <c r="L1097" s="2128" t="n">
        <f aca="false">F1097*I1097*J1097</f>
        <v>239.999999994325</v>
      </c>
      <c r="M1097" s="2128" t="n">
        <f aca="false">L1097*$K$1115/$L$1115</f>
        <v>240.253957968223</v>
      </c>
      <c r="N1097" s="2129"/>
      <c r="O1097" s="2283" t="n">
        <f aca="false">M1097+M1101</f>
        <v>720.761873904668</v>
      </c>
      <c r="P1097" s="1512" t="s">
        <v>4501</v>
      </c>
      <c r="Q1097" s="1473"/>
      <c r="R1097" s="0" t="str">
        <f aca="false">B1097</f>
        <v>33 kV Postogola  Feeder-1.</v>
      </c>
      <c r="S1097" s="2124" t="n">
        <f aca="false">M1097</f>
        <v>240.253957968223</v>
      </c>
      <c r="T1097" s="0" t="n">
        <v>0</v>
      </c>
      <c r="U1097" s="1441" t="n">
        <f aca="false">S1097-T1097</f>
        <v>240.253957968223</v>
      </c>
      <c r="V1097" s="2001" t="e">
        <f aca="false">U1097/T1097*100</f>
        <v>#DIV/0!</v>
      </c>
      <c r="W1097" s="1441" t="e">
        <f aca="false">IF(V1097&gt;40,"FAULT",IF(V1097&lt;-40,"CHECK","OK"))</f>
        <v>#DIV/0!</v>
      </c>
    </row>
    <row r="1098" customFormat="false" ht="15.75" hidden="false" customHeight="false" outlineLevel="0" collapsed="false">
      <c r="A1098" s="2132" t="n">
        <v>5</v>
      </c>
      <c r="B1098" s="2017" t="s">
        <v>4502</v>
      </c>
      <c r="C1098" s="2125" t="n">
        <v>33</v>
      </c>
      <c r="D1098" s="2445" t="s">
        <v>67</v>
      </c>
      <c r="E1098" s="3143" t="s">
        <v>4503</v>
      </c>
      <c r="F1098" s="2071" t="n">
        <v>1</v>
      </c>
      <c r="G1098" s="2120" t="n">
        <v>510.6365</v>
      </c>
      <c r="H1098" s="2120" t="n">
        <v>510.6365</v>
      </c>
      <c r="I1098" s="2053" t="n">
        <f aca="false">H1098-G1098</f>
        <v>0</v>
      </c>
      <c r="J1098" s="2027" t="n">
        <v>240000</v>
      </c>
      <c r="K1098" s="2135"/>
      <c r="L1098" s="2128" t="n">
        <f aca="false">F1098*I1098*J1098</f>
        <v>0</v>
      </c>
      <c r="M1098" s="2128" t="n">
        <f aca="false">L1098*$K$1115/$L$1115</f>
        <v>0</v>
      </c>
      <c r="N1098" s="2154" t="s">
        <v>3325</v>
      </c>
      <c r="O1098" s="2283"/>
      <c r="P1098" s="1512"/>
      <c r="Q1098" s="1473"/>
      <c r="R1098" s="0" t="str">
        <f aca="false">B1098</f>
        <v>33 kV Prime Textile Feeder.</v>
      </c>
      <c r="S1098" s="2124" t="n">
        <f aca="false">M1098</f>
        <v>0</v>
      </c>
      <c r="T1098" s="0" t="n">
        <v>0</v>
      </c>
      <c r="U1098" s="1441" t="n">
        <f aca="false">S1098-T1098</f>
        <v>0</v>
      </c>
      <c r="V1098" s="2001" t="e">
        <f aca="false">U1098/T1098*100</f>
        <v>#DIV/0!</v>
      </c>
      <c r="W1098" s="1441" t="e">
        <f aca="false">IF(V1098&gt;40,"FAULT",IF(V1098&lt;-40,"CHECK","OK"))</f>
        <v>#DIV/0!</v>
      </c>
    </row>
    <row r="1099" customFormat="false" ht="15.75" hidden="false" customHeight="true" outlineLevel="0" collapsed="false">
      <c r="A1099" s="2132" t="n">
        <v>6</v>
      </c>
      <c r="B1099" s="2017" t="s">
        <v>4504</v>
      </c>
      <c r="C1099" s="2125" t="n">
        <v>33</v>
      </c>
      <c r="D1099" s="2445" t="s">
        <v>67</v>
      </c>
      <c r="E1099" s="3143" t="s">
        <v>4505</v>
      </c>
      <c r="F1099" s="2071" t="n">
        <v>1</v>
      </c>
      <c r="G1099" s="2120" t="n">
        <v>1218.187</v>
      </c>
      <c r="H1099" s="2120" t="n">
        <v>1248.0069</v>
      </c>
      <c r="I1099" s="2053" t="n">
        <f aca="false">H1099-G1099</f>
        <v>29.8199000000002</v>
      </c>
      <c r="J1099" s="2027" t="n">
        <v>240000</v>
      </c>
      <c r="K1099" s="2138" t="s">
        <v>4489</v>
      </c>
      <c r="L1099" s="2237" t="n">
        <f aca="false">$K$1314</f>
        <v>7117632</v>
      </c>
      <c r="M1099" s="2128" t="n">
        <f aca="false">L1099*$K$1115/$L$1115</f>
        <v>7125163.58084047</v>
      </c>
      <c r="N1099" s="2129"/>
      <c r="O1099" s="2283" t="n">
        <f aca="false">M1099+M1100</f>
        <v>12859809.3291154</v>
      </c>
      <c r="P1099" s="1512" t="s">
        <v>4506</v>
      </c>
      <c r="Q1099" s="1473"/>
      <c r="R1099" s="0" t="str">
        <f aca="false">B1099</f>
        <v>33 kV Nondolalpur -1 feeder</v>
      </c>
      <c r="S1099" s="2124" t="n">
        <f aca="false">M1099</f>
        <v>7125163.58084047</v>
      </c>
      <c r="T1099" s="0" t="n">
        <v>7117136.78947591</v>
      </c>
      <c r="U1099" s="1441" t="n">
        <f aca="false">S1099-T1099</f>
        <v>8026.79136456642</v>
      </c>
      <c r="V1099" s="2001" t="n">
        <f aca="false">U1099/T1099*100</f>
        <v>0.112781187182402</v>
      </c>
      <c r="W1099" s="1441" t="str">
        <f aca="false">IF(V1099&gt;40,"FAULT",IF(V1099&lt;-40,"CHECK","OK"))</f>
        <v>OK</v>
      </c>
    </row>
    <row r="1100" customFormat="false" ht="15.75" hidden="false" customHeight="false" outlineLevel="0" collapsed="false">
      <c r="A1100" s="2132" t="n">
        <v>7</v>
      </c>
      <c r="B1100" s="2017" t="s">
        <v>4507</v>
      </c>
      <c r="C1100" s="2125" t="n">
        <v>33</v>
      </c>
      <c r="D1100" s="2445" t="s">
        <v>67</v>
      </c>
      <c r="E1100" s="3143" t="s">
        <v>4508</v>
      </c>
      <c r="F1100" s="2071" t="n">
        <v>1</v>
      </c>
      <c r="G1100" s="2120" t="n">
        <v>1061.5839</v>
      </c>
      <c r="H1100" s="2120" t="n">
        <v>1085.453</v>
      </c>
      <c r="I1100" s="2053" t="n">
        <f aca="false">H1100-G1100</f>
        <v>23.8690999999999</v>
      </c>
      <c r="J1100" s="2027" t="n">
        <v>240000</v>
      </c>
      <c r="K1100" s="2138"/>
      <c r="L1100" s="2128" t="n">
        <f aca="false">F1100*I1100*J1100</f>
        <v>5728583.99999997</v>
      </c>
      <c r="M1100" s="2128" t="n">
        <f aca="false">L1100*$K$1115/$L$1115</f>
        <v>5734645.74827488</v>
      </c>
      <c r="N1100" s="2129"/>
      <c r="O1100" s="2283"/>
      <c r="P1100" s="1512"/>
      <c r="Q1100" s="1473"/>
      <c r="R1100" s="0" t="str">
        <f aca="false">B1100</f>
        <v>33 kV Nondolalpur -2 feeder</v>
      </c>
      <c r="S1100" s="2124" t="n">
        <f aca="false">M1100</f>
        <v>5734645.74827488</v>
      </c>
      <c r="T1100" s="0" t="n">
        <v>6069017.23307392</v>
      </c>
      <c r="U1100" s="1441" t="n">
        <f aca="false">S1100-T1100</f>
        <v>-334371.484799034</v>
      </c>
      <c r="V1100" s="2001" t="n">
        <f aca="false">U1100/T1100*100</f>
        <v>-5.50948319897383</v>
      </c>
      <c r="W1100" s="1441" t="str">
        <f aca="false">IF(V1100&gt;40,"FAULT",IF(V1100&lt;-40,"CHECK","OK"))</f>
        <v>OK</v>
      </c>
    </row>
    <row r="1101" customFormat="false" ht="15.75" hidden="false" customHeight="false" outlineLevel="0" collapsed="false">
      <c r="A1101" s="2132" t="n">
        <v>8</v>
      </c>
      <c r="B1101" s="2017" t="s">
        <v>4509</v>
      </c>
      <c r="C1101" s="2125" t="n">
        <v>33</v>
      </c>
      <c r="D1101" s="2445" t="s">
        <v>67</v>
      </c>
      <c r="E1101" s="3143" t="s">
        <v>4510</v>
      </c>
      <c r="F1101" s="2071" t="n">
        <v>1</v>
      </c>
      <c r="G1101" s="2120" t="n">
        <v>2131.892</v>
      </c>
      <c r="H1101" s="2120" t="n">
        <v>2131.894</v>
      </c>
      <c r="I1101" s="2053" t="n">
        <f aca="false">H1101-G1101</f>
        <v>0.00199999999995271</v>
      </c>
      <c r="J1101" s="2027" t="n">
        <v>240000</v>
      </c>
      <c r="K1101" s="2138"/>
      <c r="L1101" s="2128" t="n">
        <f aca="false">F1101*I1101*J1101</f>
        <v>479.99999998865</v>
      </c>
      <c r="M1101" s="2128" t="n">
        <f aca="false">L1101*$K$1115/$L$1115</f>
        <v>480.507915936445</v>
      </c>
      <c r="N1101" s="2129"/>
      <c r="O1101" s="3159"/>
      <c r="P1101" s="941"/>
      <c r="Q1101" s="941"/>
      <c r="R1101" s="0" t="str">
        <f aca="false">B1101</f>
        <v>33 kV Postogola Feeder-2.</v>
      </c>
      <c r="S1101" s="2124" t="n">
        <f aca="false">M1101</f>
        <v>480.507915936445</v>
      </c>
      <c r="T1101" s="0" t="n">
        <v>2762225.57542511</v>
      </c>
      <c r="U1101" s="1441" t="n">
        <f aca="false">S1101-T1101</f>
        <v>-2761745.06750918</v>
      </c>
      <c r="V1101" s="2001" t="n">
        <f aca="false">U1101/T1101*100</f>
        <v>-99.9826043202188</v>
      </c>
      <c r="W1101" s="1441" t="str">
        <f aca="false">IF(V1101&gt;40,"FAULT",IF(V1101&lt;-40,"CHECK","OK"))</f>
        <v>CHECK</v>
      </c>
    </row>
    <row r="1102" customFormat="false" ht="15.75" hidden="false" customHeight="false" outlineLevel="0" collapsed="false">
      <c r="A1102" s="2132" t="n">
        <v>11</v>
      </c>
      <c r="B1102" s="2017" t="s">
        <v>4511</v>
      </c>
      <c r="C1102" s="2125" t="n">
        <v>33</v>
      </c>
      <c r="D1102" s="2445" t="s">
        <v>67</v>
      </c>
      <c r="E1102" s="3143" t="s">
        <v>4512</v>
      </c>
      <c r="F1102" s="2071" t="n">
        <v>1</v>
      </c>
      <c r="G1102" s="2120" t="n">
        <v>619.8515</v>
      </c>
      <c r="H1102" s="2120" t="n">
        <v>629.3505</v>
      </c>
      <c r="I1102" s="2053" t="n">
        <f aca="false">H1102-G1102</f>
        <v>9.49900000000002</v>
      </c>
      <c r="J1102" s="2027" t="n">
        <v>240000</v>
      </c>
      <c r="K1102" s="2135"/>
      <c r="L1102" s="2128" t="n">
        <f aca="false">F1102*I1102*J1102</f>
        <v>2279760.00000001</v>
      </c>
      <c r="M1102" s="2128" t="n">
        <f aca="false">L1102*$K$1115/$L$1115</f>
        <v>2282172.34679412</v>
      </c>
      <c r="N1102" s="2154" t="s">
        <v>773</v>
      </c>
      <c r="O1102" s="3159"/>
      <c r="P1102" s="941"/>
      <c r="Q1102" s="941"/>
      <c r="R1102" s="0" t="str">
        <f aca="false">B1102</f>
        <v>33 kV Rahima Steel feeder</v>
      </c>
      <c r="S1102" s="2124" t="n">
        <f aca="false">M1102</f>
        <v>2282172.34679412</v>
      </c>
      <c r="T1102" s="0" t="n">
        <v>2550860.9103398</v>
      </c>
      <c r="U1102" s="1441" t="n">
        <f aca="false">S1102-T1102</f>
        <v>-268688.563545679</v>
      </c>
      <c r="V1102" s="2001" t="n">
        <f aca="false">U1102/T1102*100</f>
        <v>-10.5332502629431</v>
      </c>
      <c r="W1102" s="1441" t="str">
        <f aca="false">IF(V1102&gt;40,"FAULT",IF(V1102&lt;-40,"CHECK","OK"))</f>
        <v>OK</v>
      </c>
    </row>
    <row r="1103" customFormat="false" ht="15.75" hidden="false" customHeight="false" outlineLevel="0" collapsed="false">
      <c r="A1103" s="2132" t="n">
        <v>12</v>
      </c>
      <c r="B1103" s="2017" t="s">
        <v>4513</v>
      </c>
      <c r="C1103" s="2125" t="n">
        <v>33</v>
      </c>
      <c r="D1103" s="2445" t="s">
        <v>67</v>
      </c>
      <c r="E1103" s="3143" t="s">
        <v>4514</v>
      </c>
      <c r="F1103" s="2071" t="n">
        <v>1</v>
      </c>
      <c r="G1103" s="2120" t="n">
        <v>1058.144</v>
      </c>
      <c r="H1103" s="2120" t="n">
        <v>1102.925</v>
      </c>
      <c r="I1103" s="2053" t="n">
        <f aca="false">H1103-G1103</f>
        <v>44.781</v>
      </c>
      <c r="J1103" s="2027" t="n">
        <v>240000</v>
      </c>
      <c r="K1103" s="2135"/>
      <c r="L1103" s="2128" t="n">
        <f aca="false">F1103*I1103*J1103</f>
        <v>10747440</v>
      </c>
      <c r="M1103" s="2128" t="n">
        <f aca="false">L1103*$K$1115/$L$1115</f>
        <v>10758812.4920294</v>
      </c>
      <c r="N1103" s="2154" t="s">
        <v>773</v>
      </c>
      <c r="O1103" s="3159"/>
      <c r="P1103" s="941"/>
      <c r="Q1103" s="941"/>
      <c r="R1103" s="0" t="str">
        <f aca="false">B1103</f>
        <v>33 kV Salam Steel Feeder</v>
      </c>
      <c r="S1103" s="2124" t="n">
        <f aca="false">M1103</f>
        <v>10758812.4920294</v>
      </c>
      <c r="T1103" s="0" t="n">
        <v>11226204.5625252</v>
      </c>
      <c r="U1103" s="1441" t="n">
        <f aca="false">S1103-T1103</f>
        <v>-467392.070495803</v>
      </c>
      <c r="V1103" s="2001" t="n">
        <f aca="false">U1103/T1103*100</f>
        <v>-4.16340240276781</v>
      </c>
      <c r="W1103" s="1441" t="str">
        <f aca="false">IF(V1103&gt;40,"FAULT",IF(V1103&lt;-40,"CHECK","OK"))</f>
        <v>OK</v>
      </c>
    </row>
    <row r="1104" customFormat="false" ht="15.75" hidden="false" customHeight="true" outlineLevel="0" collapsed="false">
      <c r="A1104" s="2132" t="n">
        <v>13</v>
      </c>
      <c r="B1104" s="2017" t="s">
        <v>4515</v>
      </c>
      <c r="C1104" s="2125" t="n">
        <v>33</v>
      </c>
      <c r="D1104" s="2445" t="s">
        <v>67</v>
      </c>
      <c r="E1104" s="3143" t="s">
        <v>4516</v>
      </c>
      <c r="F1104" s="2071" t="n">
        <v>1</v>
      </c>
      <c r="G1104" s="2120" t="n">
        <v>1604.13</v>
      </c>
      <c r="H1104" s="2120" t="n">
        <v>1604.13</v>
      </c>
      <c r="I1104" s="2053" t="n">
        <f aca="false">H1104-G1104</f>
        <v>0</v>
      </c>
      <c r="J1104" s="2027" t="n">
        <v>240000</v>
      </c>
      <c r="K1104" s="2135"/>
      <c r="L1104" s="2128" t="n">
        <f aca="false">F1104*I1104*J1104</f>
        <v>0</v>
      </c>
      <c r="M1104" s="2128" t="n">
        <f aca="false">L1104*$K$1115/$L$1115</f>
        <v>0</v>
      </c>
      <c r="N1104" s="2129"/>
      <c r="O1104" s="2283" t="n">
        <f aca="false">M1104+M1106</f>
        <v>674849.342552897</v>
      </c>
      <c r="P1104" s="1512" t="s">
        <v>4517</v>
      </c>
      <c r="Q1104" s="1473"/>
      <c r="R1104" s="0" t="str">
        <f aca="false">B1104</f>
        <v>33 kV Fatullah Feeder-2.</v>
      </c>
      <c r="S1104" s="2124" t="n">
        <f aca="false">M1104</f>
        <v>0</v>
      </c>
      <c r="T1104" s="0" t="n">
        <v>0</v>
      </c>
      <c r="U1104" s="1441" t="n">
        <f aca="false">S1104-T1104</f>
        <v>0</v>
      </c>
      <c r="V1104" s="2001" t="e">
        <f aca="false">U1104/T1104*100</f>
        <v>#DIV/0!</v>
      </c>
      <c r="W1104" s="1441" t="e">
        <f aca="false">IF(V1104&gt;40,"FAULT",IF(V1104&lt;-40,"CHECK","OK"))</f>
        <v>#DIV/0!</v>
      </c>
    </row>
    <row r="1105" customFormat="false" ht="15.75" hidden="false" customHeight="false" outlineLevel="0" collapsed="false">
      <c r="A1105" s="2132" t="n">
        <v>14</v>
      </c>
      <c r="B1105" s="2017" t="s">
        <v>4518</v>
      </c>
      <c r="C1105" s="2125" t="n">
        <v>33</v>
      </c>
      <c r="D1105" s="2445" t="s">
        <v>67</v>
      </c>
      <c r="E1105" s="3143" t="s">
        <v>4519</v>
      </c>
      <c r="F1105" s="2071" t="n">
        <v>1.02</v>
      </c>
      <c r="G1105" s="2120" t="n">
        <v>2476.4919</v>
      </c>
      <c r="H1105" s="2120" t="n">
        <v>2510.5759</v>
      </c>
      <c r="I1105" s="2053" t="n">
        <f aca="false">H1105-G1105</f>
        <v>34.0839999999998</v>
      </c>
      <c r="J1105" s="2027" t="n">
        <v>240000</v>
      </c>
      <c r="K1105" s="2135"/>
      <c r="L1105" s="2128" t="n">
        <f aca="false">F1105*I1105*J1105</f>
        <v>8343763.19999996</v>
      </c>
      <c r="M1105" s="2128" t="n">
        <f aca="false">L1105*$K$1115/$L$1115</f>
        <v>8352592.22165415</v>
      </c>
      <c r="N1105" s="2129"/>
      <c r="O1105" s="2283"/>
      <c r="P1105" s="1512"/>
      <c r="Q1105" s="1473"/>
      <c r="R1105" s="0" t="str">
        <f aca="false">B1105</f>
        <v>33 kV Shyampur BSCIC-1.</v>
      </c>
      <c r="S1105" s="2124" t="n">
        <f aca="false">M1105</f>
        <v>8352592.22165415</v>
      </c>
      <c r="T1105" s="0" t="n">
        <v>8159147.37298022</v>
      </c>
      <c r="U1105" s="1441" t="n">
        <f aca="false">S1105-T1105</f>
        <v>193444.848673935</v>
      </c>
      <c r="V1105" s="2001" t="n">
        <f aca="false">U1105/T1105*100</f>
        <v>2.37089538687027</v>
      </c>
      <c r="W1105" s="1441" t="str">
        <f aca="false">IF(V1105&gt;40,"FAULT",IF(V1105&lt;-40,"CHECK","OK"))</f>
        <v>OK</v>
      </c>
    </row>
    <row r="1106" customFormat="false" ht="15.75" hidden="false" customHeight="true" outlineLevel="0" collapsed="false">
      <c r="A1106" s="2132" t="n">
        <v>17</v>
      </c>
      <c r="B1106" s="2017" t="s">
        <v>4520</v>
      </c>
      <c r="C1106" s="2125" t="n">
        <v>33</v>
      </c>
      <c r="D1106" s="2445" t="s">
        <v>67</v>
      </c>
      <c r="E1106" s="3143" t="s">
        <v>4521</v>
      </c>
      <c r="F1106" s="2071" t="n">
        <v>1</v>
      </c>
      <c r="G1106" s="2120" t="n">
        <v>669.723</v>
      </c>
      <c r="H1106" s="2120" t="n">
        <v>672.5319</v>
      </c>
      <c r="I1106" s="2053" t="n">
        <f aca="false">H1106-G1106</f>
        <v>2.80889999999999</v>
      </c>
      <c r="J1106" s="2027" t="n">
        <v>240000</v>
      </c>
      <c r="K1106" s="2135" t="s">
        <v>4522</v>
      </c>
      <c r="L1106" s="2128" t="n">
        <f aca="false">F1106*I1106*J1106</f>
        <v>674135.999999999</v>
      </c>
      <c r="M1106" s="2128" t="n">
        <f aca="false">L1106*$K$1115/$L$1115</f>
        <v>674849.342552897</v>
      </c>
      <c r="N1106" s="2154" t="s">
        <v>3325</v>
      </c>
      <c r="O1106" s="2283" t="n">
        <f aca="false">M1105+M1110</f>
        <v>17497378.6240149</v>
      </c>
      <c r="P1106" s="1512" t="s">
        <v>4523</v>
      </c>
      <c r="Q1106" s="1473" t="s">
        <v>4524</v>
      </c>
      <c r="R1106" s="0" t="str">
        <f aca="false">B1106</f>
        <v>33 kV Akhter Steel Feeder</v>
      </c>
      <c r="S1106" s="2124" t="n">
        <f aca="false">M1106</f>
        <v>674849.342552897</v>
      </c>
      <c r="T1106" s="0" t="n">
        <v>553357.929867753</v>
      </c>
      <c r="U1106" s="1441" t="n">
        <f aca="false">S1106-T1106</f>
        <v>121491.412685144</v>
      </c>
      <c r="V1106" s="2001" t="n">
        <f aca="false">U1106/T1106*100</f>
        <v>21.9553034532603</v>
      </c>
      <c r="W1106" s="1441" t="str">
        <f aca="false">IF(V1106&gt;40,"FAULT",IF(V1106&lt;-40,"CHECK","OK"))</f>
        <v>OK</v>
      </c>
    </row>
    <row r="1107" customFormat="false" ht="15.75" hidden="false" customHeight="false" outlineLevel="0" collapsed="false">
      <c r="A1107" s="2132" t="n">
        <v>18</v>
      </c>
      <c r="B1107" s="2017" t="s">
        <v>4525</v>
      </c>
      <c r="C1107" s="2125" t="n">
        <v>33</v>
      </c>
      <c r="D1107" s="2445" t="s">
        <v>67</v>
      </c>
      <c r="E1107" s="3143" t="s">
        <v>4526</v>
      </c>
      <c r="F1107" s="2071" t="n">
        <v>1</v>
      </c>
      <c r="G1107" s="2120" t="n">
        <v>123.986</v>
      </c>
      <c r="H1107" s="2120" t="n">
        <v>129.9924</v>
      </c>
      <c r="I1107" s="2053" t="n">
        <f aca="false">H1107-G1107</f>
        <v>6.0064</v>
      </c>
      <c r="J1107" s="2027" t="n">
        <v>240000</v>
      </c>
      <c r="K1107" s="2135"/>
      <c r="L1107" s="2128" t="n">
        <f aca="false">F1107*I1107*J1107</f>
        <v>1441536</v>
      </c>
      <c r="M1107" s="2128" t="n">
        <f aca="false">L1107*$K$1115/$L$1115</f>
        <v>1443061.37317446</v>
      </c>
      <c r="N1107" s="2154" t="s">
        <v>773</v>
      </c>
      <c r="O1107" s="2283"/>
      <c r="P1107" s="1512"/>
      <c r="Q1107" s="1473"/>
      <c r="R1107" s="0" t="str">
        <f aca="false">B1107</f>
        <v>33 kV  Steel Famus feeder</v>
      </c>
      <c r="S1107" s="2124" t="n">
        <f aca="false">M1107</f>
        <v>1443061.37317446</v>
      </c>
      <c r="T1107" s="0" t="n">
        <v>1281447.82630343</v>
      </c>
      <c r="U1107" s="1441" t="n">
        <f aca="false">S1107-T1107</f>
        <v>161613.546871031</v>
      </c>
      <c r="V1107" s="2001" t="n">
        <f aca="false">U1107/T1107*100</f>
        <v>12.611792969928</v>
      </c>
      <c r="W1107" s="1441" t="str">
        <f aca="false">IF(V1107&gt;40,"FAULT",IF(V1107&lt;-40,"CHECK","OK"))</f>
        <v>OK</v>
      </c>
    </row>
    <row r="1108" customFormat="false" ht="15.75" hidden="false" customHeight="true" outlineLevel="0" collapsed="false">
      <c r="A1108" s="2132" t="n">
        <v>19</v>
      </c>
      <c r="B1108" s="2017" t="s">
        <v>4527</v>
      </c>
      <c r="C1108" s="2125" t="n">
        <v>33</v>
      </c>
      <c r="D1108" s="2445" t="s">
        <v>67</v>
      </c>
      <c r="E1108" s="3143" t="s">
        <v>4528</v>
      </c>
      <c r="F1108" s="2071" t="n">
        <v>1</v>
      </c>
      <c r="G1108" s="2120" t="n">
        <v>1544.89</v>
      </c>
      <c r="H1108" s="2120" t="n">
        <v>1544.89</v>
      </c>
      <c r="I1108" s="2053" t="n">
        <f aca="false">H1108-G1108</f>
        <v>0</v>
      </c>
      <c r="J1108" s="2027" t="n">
        <v>240000</v>
      </c>
      <c r="K1108" s="2135"/>
      <c r="L1108" s="2128" t="n">
        <f aca="false">F1108*I1108*J1108</f>
        <v>0</v>
      </c>
      <c r="M1108" s="2128" t="n">
        <f aca="false">L1108*$K$1115/$L$1115</f>
        <v>0</v>
      </c>
      <c r="N1108" s="2129"/>
      <c r="O1108" s="2283" t="n">
        <f aca="false">M1108</f>
        <v>0</v>
      </c>
      <c r="P1108" s="1512" t="s">
        <v>4529</v>
      </c>
      <c r="Q1108" s="1473"/>
      <c r="R1108" s="0" t="str">
        <f aca="false">B1108</f>
        <v>33 kV IG Gate Feeder.</v>
      </c>
      <c r="S1108" s="2124" t="n">
        <f aca="false">M1108</f>
        <v>0</v>
      </c>
      <c r="T1108" s="0" t="n">
        <v>240.214416556909</v>
      </c>
      <c r="U1108" s="1441" t="n">
        <f aca="false">S1108-T1108</f>
        <v>-240.214416556909</v>
      </c>
      <c r="V1108" s="2001" t="n">
        <f aca="false">U1108/T1108*100</f>
        <v>-100</v>
      </c>
      <c r="W1108" s="1441" t="str">
        <f aca="false">IF(V1108&gt;40,"FAULT",IF(V1108&lt;-40,"CHECK","OK"))</f>
        <v>CHECK</v>
      </c>
    </row>
    <row r="1109" customFormat="false" ht="15.75" hidden="false" customHeight="false" outlineLevel="0" collapsed="false">
      <c r="A1109" s="2132" t="n">
        <v>20</v>
      </c>
      <c r="B1109" s="2017" t="s">
        <v>4530</v>
      </c>
      <c r="C1109" s="2125" t="n">
        <v>33</v>
      </c>
      <c r="D1109" s="2445" t="s">
        <v>67</v>
      </c>
      <c r="E1109" s="3143" t="s">
        <v>4531</v>
      </c>
      <c r="F1109" s="2071" t="n">
        <v>1</v>
      </c>
      <c r="G1109" s="2120" t="n">
        <v>1461.395</v>
      </c>
      <c r="H1109" s="2120" t="n">
        <v>1488.4699</v>
      </c>
      <c r="I1109" s="2053" t="n">
        <f aca="false">H1109-G1109</f>
        <v>27.0749000000001</v>
      </c>
      <c r="J1109" s="2027" t="n">
        <v>240000</v>
      </c>
      <c r="K1109" s="2135"/>
      <c r="L1109" s="2128" t="n">
        <f aca="false">F1109*I1109*J1109</f>
        <v>6497976.00000002</v>
      </c>
      <c r="M1109" s="2128" t="n">
        <f aca="false">L1109*$K$1115/$L$1115</f>
        <v>6504851.88674767</v>
      </c>
      <c r="N1109" s="2154" t="s">
        <v>773</v>
      </c>
      <c r="O1109" s="2283"/>
      <c r="P1109" s="1512"/>
      <c r="Q1109" s="1473"/>
      <c r="R1109" s="0" t="str">
        <f aca="false">B1109</f>
        <v>33 kV Rani Kamal  Steel Feeder</v>
      </c>
      <c r="S1109" s="2124" t="n">
        <f aca="false">M1109</f>
        <v>6504851.88674767</v>
      </c>
      <c r="T1109" s="0" t="n">
        <v>5773073.07193605</v>
      </c>
      <c r="U1109" s="1441" t="n">
        <f aca="false">S1109-T1109</f>
        <v>731778.814811619</v>
      </c>
      <c r="V1109" s="2001" t="n">
        <f aca="false">U1109/T1109*100</f>
        <v>12.6757241021065</v>
      </c>
      <c r="W1109" s="1441" t="str">
        <f aca="false">IF(V1109&gt;40,"FAULT",IF(V1109&lt;-40,"CHECK","OK"))</f>
        <v>OK</v>
      </c>
    </row>
    <row r="1110" customFormat="false" ht="15.75" hidden="false" customHeight="false" outlineLevel="0" collapsed="false">
      <c r="A1110" s="2132" t="n">
        <v>23</v>
      </c>
      <c r="B1110" s="2017" t="s">
        <v>4532</v>
      </c>
      <c r="C1110" s="2125" t="n">
        <v>33</v>
      </c>
      <c r="D1110" s="2445" t="s">
        <v>67</v>
      </c>
      <c r="E1110" s="3143" t="s">
        <v>4533</v>
      </c>
      <c r="F1110" s="2071" t="n">
        <v>1</v>
      </c>
      <c r="G1110" s="2120" t="n">
        <v>2385.1049</v>
      </c>
      <c r="H1110" s="2120" t="n">
        <v>2423.1679</v>
      </c>
      <c r="I1110" s="2053" t="n">
        <f aca="false">H1110-G1110</f>
        <v>38.0630000000001</v>
      </c>
      <c r="J1110" s="2027" t="n">
        <v>240000</v>
      </c>
      <c r="K1110" s="2138"/>
      <c r="L1110" s="2128" t="n">
        <f aca="false">F1110*I1110*J1110</f>
        <v>9135120.00000002</v>
      </c>
      <c r="M1110" s="2128" t="n">
        <f aca="false">L1110*$K$1115/$L$1115</f>
        <v>9144786.40236073</v>
      </c>
      <c r="N1110" s="2129"/>
      <c r="O1110" s="2330"/>
      <c r="P1110" s="941"/>
      <c r="Q1110" s="941"/>
      <c r="R1110" s="0" t="str">
        <f aca="false">B1110</f>
        <v>33 kV Shyampur BSCIC-2.</v>
      </c>
      <c r="S1110" s="2124" t="n">
        <f aca="false">M1110</f>
        <v>9144786.40236073</v>
      </c>
      <c r="T1110" s="0" t="n">
        <v>9808915.48368646</v>
      </c>
      <c r="U1110" s="1441" t="n">
        <f aca="false">S1110-T1110</f>
        <v>-664129.081325727</v>
      </c>
      <c r="V1110" s="2001" t="n">
        <f aca="false">U1110/T1110*100</f>
        <v>-6.7706677912585</v>
      </c>
      <c r="W1110" s="1441" t="str">
        <f aca="false">IF(V1110&gt;40,"FAULT",IF(V1110&lt;-40,"CHECK","OK"))</f>
        <v>OK</v>
      </c>
    </row>
    <row r="1111" customFormat="false" ht="15.75" hidden="false" customHeight="false" outlineLevel="0" collapsed="false">
      <c r="A1111" s="2132" t="n">
        <v>24</v>
      </c>
      <c r="B1111" s="2017" t="s">
        <v>4534</v>
      </c>
      <c r="C1111" s="2125" t="n">
        <v>33</v>
      </c>
      <c r="D1111" s="2445" t="s">
        <v>67</v>
      </c>
      <c r="E1111" s="3143" t="s">
        <v>4535</v>
      </c>
      <c r="F1111" s="2071" t="n">
        <v>1</v>
      </c>
      <c r="G1111" s="2120" t="n">
        <v>2295.02</v>
      </c>
      <c r="H1111" s="2120" t="n">
        <v>2331.0006</v>
      </c>
      <c r="I1111" s="2053" t="n">
        <f aca="false">H1111-G1111</f>
        <v>35.9805999999999</v>
      </c>
      <c r="J1111" s="2027" t="n">
        <v>240000</v>
      </c>
      <c r="K1111" s="2135"/>
      <c r="L1111" s="2128" t="n">
        <f aca="false">F1111*I1111*J1111</f>
        <v>8635343.99999997</v>
      </c>
      <c r="M1111" s="2128" t="n">
        <f aca="false">L1111*$K$1115/$L$1115</f>
        <v>8644481.56027582</v>
      </c>
      <c r="N1111" s="2154" t="s">
        <v>773</v>
      </c>
      <c r="O1111" s="2167"/>
      <c r="P1111" s="941"/>
      <c r="Q1111" s="941"/>
      <c r="R1111" s="0" t="str">
        <f aca="false">B1111</f>
        <v>33 kV  Chakda Steel Feeder</v>
      </c>
      <c r="S1111" s="2124" t="n">
        <f aca="false">M1111</f>
        <v>8644481.56027582</v>
      </c>
      <c r="T1111" s="0" t="n">
        <v>8425760.87343361</v>
      </c>
      <c r="U1111" s="1441" t="n">
        <f aca="false">S1111-T1111</f>
        <v>218720.686842212</v>
      </c>
      <c r="V1111" s="2001" t="n">
        <f aca="false">U1111/T1111*100</f>
        <v>2.59585680305547</v>
      </c>
      <c r="W1111" s="1441" t="str">
        <f aca="false">IF(V1111&gt;40,"FAULT",IF(V1111&lt;-40,"CHECK","OK"))</f>
        <v>OK</v>
      </c>
    </row>
    <row r="1112" customFormat="false" ht="15.75" hidden="false" customHeight="false" outlineLevel="0" collapsed="false">
      <c r="A1112" s="3183" t="n">
        <v>23</v>
      </c>
      <c r="B1112" s="2177" t="s">
        <v>295</v>
      </c>
      <c r="C1112" s="3184" t="s">
        <v>297</v>
      </c>
      <c r="D1112" s="2445" t="s">
        <v>67</v>
      </c>
      <c r="E1112" s="3185" t="s">
        <v>298</v>
      </c>
      <c r="F1112" s="2071" t="n">
        <f aca="false">'PDB Bill AMR'!G124</f>
        <v>1.025</v>
      </c>
      <c r="G1112" s="2406" t="n">
        <f aca="false">'PDB Bill AMR'!J124</f>
        <v>337.075</v>
      </c>
      <c r="H1112" s="2406" t="n">
        <f aca="false">'PDB Bill AMR'!K124</f>
        <v>341.169</v>
      </c>
      <c r="I1112" s="2182" t="n">
        <f aca="false">'PDB Bill AMR'!L124</f>
        <v>4.09399999999999</v>
      </c>
      <c r="J1112" s="3184" t="n">
        <f aca="false">'PDB Bill AMR'!I124</f>
        <v>2400</v>
      </c>
      <c r="K1112" s="2184"/>
      <c r="L1112" s="2186" t="n">
        <f aca="false">'PDB Bill AMR'!N124</f>
        <v>10071.24</v>
      </c>
      <c r="M1112" s="2186" t="n">
        <f aca="false">'PDB Bill AMR'!N124</f>
        <v>10071.24</v>
      </c>
      <c r="N1112" s="2154" t="s">
        <v>3325</v>
      </c>
      <c r="O1112" s="2167"/>
      <c r="P1112" s="941"/>
      <c r="Q1112" s="941"/>
      <c r="S1112" s="2124"/>
      <c r="U1112" s="1441"/>
      <c r="V1112" s="2001"/>
      <c r="W1112" s="1441"/>
    </row>
    <row r="1113" customFormat="false" ht="15.75" hidden="false" customHeight="false" outlineLevel="0" collapsed="false">
      <c r="A1113" s="3183" t="n">
        <v>24</v>
      </c>
      <c r="B1113" s="2177" t="s">
        <v>302</v>
      </c>
      <c r="C1113" s="3184" t="s">
        <v>297</v>
      </c>
      <c r="D1113" s="2445" t="s">
        <v>67</v>
      </c>
      <c r="E1113" s="3185" t="s">
        <v>304</v>
      </c>
      <c r="F1113" s="2071" t="n">
        <f aca="false">'PDB Bill AMR'!G125</f>
        <v>1.025</v>
      </c>
      <c r="G1113" s="2406" t="n">
        <f aca="false">'PDB Bill AMR'!J125</f>
        <v>82.99</v>
      </c>
      <c r="H1113" s="2406" t="n">
        <f aca="false">'PDB Bill AMR'!K125</f>
        <v>87.479</v>
      </c>
      <c r="I1113" s="2182" t="n">
        <f aca="false">'PDB Bill AMR'!L125</f>
        <v>4.489</v>
      </c>
      <c r="J1113" s="3184" t="n">
        <f aca="false">'PDB Bill AMR'!I125</f>
        <v>2400</v>
      </c>
      <c r="K1113" s="2184"/>
      <c r="L1113" s="2186" t="n">
        <f aca="false">'PDB Bill AMR'!N125</f>
        <v>11042.94</v>
      </c>
      <c r="M1113" s="2186" t="n">
        <f aca="false">'PDB Bill AMR'!N125</f>
        <v>11042.94</v>
      </c>
      <c r="N1113" s="2154" t="s">
        <v>3325</v>
      </c>
      <c r="O1113" s="2167"/>
      <c r="P1113" s="941"/>
      <c r="Q1113" s="941"/>
      <c r="S1113" s="2124"/>
      <c r="U1113" s="1441"/>
      <c r="V1113" s="2001"/>
      <c r="W1113" s="1441"/>
    </row>
    <row r="1114" customFormat="false" ht="15.75" hidden="false" customHeight="false" outlineLevel="0" collapsed="false">
      <c r="A1114" s="2132"/>
      <c r="B1114" s="2142"/>
      <c r="C1114" s="2143"/>
      <c r="D1114" s="2143"/>
      <c r="E1114" s="2932"/>
      <c r="F1114" s="2145"/>
      <c r="G1114" s="2145"/>
      <c r="H1114" s="2145"/>
      <c r="I1114" s="2145"/>
      <c r="J1114" s="2037" t="s">
        <v>475</v>
      </c>
      <c r="K1114" s="2024"/>
      <c r="L1114" s="2130" t="n">
        <f aca="false">SUM(L1096:L1113)</f>
        <v>63082525.3799999</v>
      </c>
      <c r="M1114" s="2130" t="n">
        <f aca="false">SUM(M1096:M1113)</f>
        <v>63149254.3309161</v>
      </c>
      <c r="N1114" s="2131"/>
      <c r="O1114" s="2167"/>
      <c r="P1114" s="941"/>
      <c r="Q1114" s="941"/>
      <c r="R1114" s="0" t="n">
        <f aca="false">B1114</f>
        <v>0</v>
      </c>
      <c r="S1114" s="2124" t="n">
        <f aca="false">M1114</f>
        <v>63149254.3309161</v>
      </c>
      <c r="T1114" s="0" t="n">
        <v>66810662.2076247</v>
      </c>
      <c r="U1114" s="1441" t="n">
        <f aca="false">S1114-T1114</f>
        <v>-3661407.87670863</v>
      </c>
      <c r="V1114" s="2001" t="n">
        <f aca="false">U1114/T1114*100</f>
        <v>-5.48027478807234</v>
      </c>
      <c r="W1114" s="1441" t="str">
        <f aca="false">IF(V1114&gt;40,"FAULT",IF(V1114&lt;-40,"CHECK","OK"))</f>
        <v>OK</v>
      </c>
    </row>
    <row r="1115" customFormat="false" ht="20.25" hidden="false" customHeight="true" outlineLevel="0" collapsed="false">
      <c r="A1115" s="2132"/>
      <c r="B1115" s="2142"/>
      <c r="C1115" s="2143"/>
      <c r="D1115" s="2143"/>
      <c r="E1115" s="2932"/>
      <c r="F1115" s="2145"/>
      <c r="G1115" s="2145"/>
      <c r="H1115" s="2145"/>
      <c r="I1115" s="2146" t="s">
        <v>1187</v>
      </c>
      <c r="J1115" s="2146"/>
      <c r="K1115" s="2043" t="n">
        <f aca="false">K1088</f>
        <v>88672752.0000002</v>
      </c>
      <c r="L1115" s="2287" t="n">
        <f aca="false">L1095+L1114</f>
        <v>88579021.3799999</v>
      </c>
      <c r="M1115" s="2287" t="n">
        <f aca="false">M1114+M1095</f>
        <v>88672729.657857</v>
      </c>
      <c r="N1115" s="3147" t="n">
        <f aca="false">(M1115-L1115)/L1115*100</f>
        <v>0.105790599621812</v>
      </c>
      <c r="O1115" s="2240"/>
      <c r="P1115" s="941"/>
      <c r="Q1115" s="941"/>
    </row>
    <row r="1116" customFormat="false" ht="15" hidden="false" customHeight="false" outlineLevel="0" collapsed="false">
      <c r="A1116" s="2077"/>
      <c r="B1116" s="2078"/>
      <c r="C1116" s="2051"/>
      <c r="D1116" s="2418"/>
      <c r="K1116" s="2080"/>
      <c r="L1116" s="2077"/>
      <c r="M1116" s="2077"/>
      <c r="N1116" s="2051"/>
      <c r="O1116" s="2077"/>
    </row>
    <row r="1117" customFormat="false" ht="15.75" hidden="false" customHeight="false" outlineLevel="0" collapsed="false">
      <c r="A1117" s="2077"/>
      <c r="D1117" s="2462"/>
      <c r="F1117" s="2169" t="s">
        <v>1234</v>
      </c>
      <c r="G1117" s="2169"/>
      <c r="H1117" s="2169"/>
      <c r="I1117" s="2170" t="s">
        <v>212</v>
      </c>
      <c r="J1117" s="2077"/>
      <c r="N1117" s="2051"/>
      <c r="O1117" s="2077"/>
    </row>
    <row r="1118" customFormat="false" ht="15.75" hidden="false" customHeight="false" outlineLevel="0" collapsed="false">
      <c r="A1118" s="2077"/>
      <c r="D1118" s="2462"/>
      <c r="F1118" s="2129" t="s">
        <v>773</v>
      </c>
      <c r="G1118" s="2017" t="s">
        <v>1367</v>
      </c>
      <c r="H1118" s="2017"/>
      <c r="I1118" s="2310" t="n">
        <f aca="false">M1096+M1102+M1103+M1107+M1109+M1111</f>
        <v>32095382.093359</v>
      </c>
      <c r="J1118" s="2077"/>
      <c r="N1118" s="2051"/>
      <c r="O1118" s="2077"/>
    </row>
    <row r="1119" customFormat="false" ht="15.75" hidden="false" customHeight="false" outlineLevel="0" collapsed="false">
      <c r="A1119" s="2077"/>
      <c r="D1119" s="2462"/>
      <c r="F1119" s="2129" t="s">
        <v>3325</v>
      </c>
      <c r="G1119" s="2017" t="s">
        <v>1367</v>
      </c>
      <c r="H1119" s="2017"/>
      <c r="I1119" s="2310" t="n">
        <f aca="false">M1098+M1112+M1113+M1106</f>
        <v>695963.522552897</v>
      </c>
      <c r="J1119" s="2077"/>
      <c r="N1119" s="2051"/>
      <c r="O1119" s="2077"/>
    </row>
    <row r="1120" customFormat="false" ht="15.75" hidden="false" customHeight="false" outlineLevel="0" collapsed="false">
      <c r="A1120" s="2077"/>
      <c r="D1120" s="2462"/>
      <c r="F1120" s="2129"/>
      <c r="G1120" s="2017" t="s">
        <v>4536</v>
      </c>
      <c r="H1120" s="2017"/>
      <c r="I1120" s="2171" t="n">
        <f aca="false">SUM(M1095,M1097,M1099:M1101,M1104:M1105,M1108,M1110)</f>
        <v>55881384.0419451</v>
      </c>
      <c r="J1120" s="2077"/>
      <c r="N1120" s="2051"/>
      <c r="O1120" s="2077"/>
    </row>
    <row r="1121" customFormat="false" ht="15.75" hidden="false" customHeight="false" outlineLevel="0" collapsed="false">
      <c r="A1121" s="2077"/>
      <c r="D1121" s="2462"/>
      <c r="E1121" s="3134"/>
      <c r="F1121" s="2129"/>
      <c r="G1121" s="2017"/>
      <c r="H1121" s="2017"/>
      <c r="I1121" s="2171"/>
      <c r="J1121" s="2077"/>
      <c r="N1121" s="2051"/>
      <c r="O1121" s="2077"/>
    </row>
    <row r="1122" customFormat="false" ht="15.75" hidden="false" customHeight="false" outlineLevel="0" collapsed="false">
      <c r="A1122" s="2077"/>
      <c r="B1122" s="2078"/>
      <c r="C1122" s="2051"/>
      <c r="D1122" s="2418"/>
      <c r="E1122" s="3134"/>
      <c r="F1122" s="2260"/>
      <c r="G1122" s="2017"/>
      <c r="H1122" s="2017"/>
      <c r="I1122" s="2171"/>
      <c r="J1122" s="2077"/>
      <c r="N1122" s="2051"/>
      <c r="O1122" s="2077"/>
    </row>
    <row r="1123" customFormat="false" ht="15.75" hidden="false" customHeight="false" outlineLevel="0" collapsed="false">
      <c r="A1123" s="2077"/>
      <c r="B1123" s="2078"/>
      <c r="C1123" s="2051"/>
      <c r="D1123" s="2418"/>
      <c r="F1123" s="2260"/>
      <c r="G1123" s="2017"/>
      <c r="H1123" s="2017"/>
      <c r="I1123" s="2171"/>
      <c r="J1123" s="2077"/>
      <c r="N1123" s="2051"/>
      <c r="O1123" s="2077"/>
    </row>
    <row r="1124" customFormat="false" ht="15.75" hidden="false" customHeight="true" outlineLevel="0" collapsed="false">
      <c r="A1124" s="2077"/>
      <c r="B1124" s="2078"/>
      <c r="C1124" s="2051"/>
      <c r="D1124" s="2418"/>
      <c r="F1124" s="2241" t="s">
        <v>1239</v>
      </c>
      <c r="G1124" s="2241"/>
      <c r="H1124" s="2241"/>
      <c r="I1124" s="2242" t="n">
        <f aca="false">SUM(I1118:I1123)</f>
        <v>88672729.657857</v>
      </c>
      <c r="J1124" s="2130" t="n">
        <f aca="false">I1124-M1115</f>
        <v>0</v>
      </c>
      <c r="N1124" s="2051"/>
      <c r="O1124" s="2077"/>
    </row>
    <row r="1125" customFormat="false" ht="15" hidden="false" customHeight="false" outlineLevel="0" collapsed="false">
      <c r="A1125" s="2077"/>
      <c r="B1125" s="2078"/>
      <c r="C1125" s="2051"/>
      <c r="D1125" s="2418"/>
      <c r="F1125" s="2103"/>
      <c r="G1125" s="2077"/>
      <c r="H1125" s="2077"/>
      <c r="I1125" s="2077"/>
      <c r="J1125" s="2077"/>
      <c r="N1125" s="2051"/>
      <c r="O1125" s="2077"/>
    </row>
    <row r="1126" customFormat="false" ht="15" hidden="false" customHeight="false" outlineLevel="0" collapsed="false">
      <c r="A1126" s="2077"/>
      <c r="B1126" s="2078"/>
      <c r="C1126" s="2051"/>
      <c r="D1126" s="2418"/>
      <c r="E1126" s="3134"/>
      <c r="N1126" s="2051"/>
      <c r="O1126" s="2077"/>
    </row>
    <row r="1127" customFormat="false" ht="15" hidden="false" customHeight="false" outlineLevel="0" collapsed="false">
      <c r="A1127" s="2077"/>
      <c r="B1127" s="2078"/>
      <c r="C1127" s="2051"/>
      <c r="D1127" s="2418"/>
      <c r="E1127" s="3134"/>
      <c r="F1127" s="2077"/>
      <c r="G1127" s="2077"/>
      <c r="H1127" s="2077"/>
      <c r="I1127" s="2077"/>
      <c r="J1127" s="2077"/>
      <c r="K1127" s="2080"/>
      <c r="L1127" s="2077"/>
      <c r="M1127" s="2077"/>
      <c r="N1127" s="2051"/>
      <c r="O1127" s="2077"/>
    </row>
    <row r="1128" customFormat="false" ht="45" hidden="false" customHeight="false" outlineLevel="0" collapsed="false">
      <c r="A1128" s="2270" t="s">
        <v>4537</v>
      </c>
      <c r="B1128" s="2270"/>
      <c r="C1128" s="2270"/>
      <c r="D1128" s="2270"/>
      <c r="E1128" s="2270"/>
      <c r="F1128" s="2270"/>
      <c r="G1128" s="2270"/>
      <c r="H1128" s="2270"/>
      <c r="I1128" s="2270"/>
      <c r="J1128" s="2270"/>
      <c r="K1128" s="2270"/>
      <c r="L1128" s="2270"/>
      <c r="M1128" s="2270"/>
      <c r="N1128" s="2270"/>
      <c r="O1128" s="1989" t="str">
        <f aca="false">$O$6</f>
        <v>Month June-2023</v>
      </c>
      <c r="R1128" s="1990" t="s">
        <v>1069</v>
      </c>
      <c r="S1128" s="1991" t="str">
        <f aca="false">O1128</f>
        <v>Month June-2023</v>
      </c>
      <c r="T1128" s="1990" t="s">
        <v>1070</v>
      </c>
      <c r="U1128" s="1990" t="s">
        <v>1071</v>
      </c>
      <c r="V1128" s="1990" t="s">
        <v>2997</v>
      </c>
      <c r="W1128" s="1990" t="s">
        <v>1073</v>
      </c>
    </row>
    <row r="1129" customFormat="false" ht="15.75" hidden="false" customHeight="true" outlineLevel="0" collapsed="false">
      <c r="A1129" s="1992" t="s">
        <v>794</v>
      </c>
      <c r="B1129" s="1993" t="s">
        <v>1074</v>
      </c>
      <c r="C1129" s="1994" t="s">
        <v>1075</v>
      </c>
      <c r="D1129" s="1994"/>
      <c r="E1129" s="1994"/>
      <c r="F1129" s="1996" t="s">
        <v>45</v>
      </c>
      <c r="G1129" s="1996" t="s">
        <v>1076</v>
      </c>
      <c r="H1129" s="1996"/>
      <c r="I1129" s="1996"/>
      <c r="J1129" s="1996" t="s">
        <v>29</v>
      </c>
      <c r="K1129" s="1996" t="s">
        <v>1077</v>
      </c>
      <c r="L1129" s="1996"/>
      <c r="M1129" s="1994" t="s">
        <v>1134</v>
      </c>
      <c r="N1129" s="1993"/>
      <c r="O1129" s="1997" t="s">
        <v>479</v>
      </c>
    </row>
    <row r="1130" customFormat="false" ht="15.75" hidden="false" customHeight="false" outlineLevel="0" collapsed="false">
      <c r="A1130" s="1992"/>
      <c r="B1130" s="1993"/>
      <c r="C1130" s="1998" t="s">
        <v>1079</v>
      </c>
      <c r="D1130" s="1998"/>
      <c r="E1130" s="3135" t="s">
        <v>1080</v>
      </c>
      <c r="F1130" s="1996"/>
      <c r="G1130" s="2249" t="n">
        <f aca="false">'NORTH-1'!$H$8</f>
        <v>44929</v>
      </c>
      <c r="H1130" s="2249" t="n">
        <f aca="false">'NORTH-1'!$H$8</f>
        <v>44929</v>
      </c>
      <c r="I1130" s="2000" t="s">
        <v>47</v>
      </c>
      <c r="J1130" s="1996"/>
      <c r="K1130" s="2000" t="s">
        <v>1081</v>
      </c>
      <c r="L1130" s="2000" t="s">
        <v>1082</v>
      </c>
      <c r="M1130" s="1994" t="s">
        <v>1083</v>
      </c>
      <c r="N1130" s="1998" t="s">
        <v>741</v>
      </c>
      <c r="O1130" s="1997"/>
      <c r="S1130" s="1441" t="n">
        <v>15283200.0000001</v>
      </c>
      <c r="T1130" s="1441" t="n">
        <v>15283200.0000001</v>
      </c>
      <c r="U1130" s="1441" t="n">
        <f aca="false">S1130-T1130</f>
        <v>0</v>
      </c>
      <c r="V1130" s="2001" t="n">
        <f aca="false">U1130/T1130*100</f>
        <v>0</v>
      </c>
      <c r="W1130" s="1441" t="str">
        <f aca="false">IF(V1130&gt;40,"FAULT",IF(V1130&lt;-40,"CHECK","OK"))</f>
        <v>OK</v>
      </c>
    </row>
    <row r="1131" customFormat="false" ht="15.75" hidden="false" customHeight="false" outlineLevel="0" collapsed="false">
      <c r="A1131" s="2002" t="n">
        <v>1</v>
      </c>
      <c r="B1131" s="2003" t="n">
        <v>2</v>
      </c>
      <c r="C1131" s="2004" t="n">
        <v>4</v>
      </c>
      <c r="D1131" s="2004"/>
      <c r="E1131" s="3136" t="n">
        <v>5</v>
      </c>
      <c r="F1131" s="2002" t="n">
        <v>7</v>
      </c>
      <c r="G1131" s="2002" t="n">
        <v>9</v>
      </c>
      <c r="H1131" s="2002" t="n">
        <v>9</v>
      </c>
      <c r="I1131" s="2002" t="s">
        <v>1084</v>
      </c>
      <c r="J1131" s="2002" t="n">
        <v>11</v>
      </c>
      <c r="K1131" s="2002" t="s">
        <v>1085</v>
      </c>
      <c r="L1131" s="2002" t="s">
        <v>1086</v>
      </c>
      <c r="M1131" s="2002" t="n">
        <v>14</v>
      </c>
      <c r="N1131" s="2006" t="n">
        <v>15</v>
      </c>
      <c r="O1131" s="2002" t="n">
        <v>16</v>
      </c>
    </row>
    <row r="1132" customFormat="false" ht="15.75" hidden="false" customHeight="false" outlineLevel="0" collapsed="false">
      <c r="A1132" s="2132"/>
      <c r="B1132" s="2008" t="s">
        <v>4538</v>
      </c>
      <c r="C1132" s="2009"/>
      <c r="D1132" s="2009"/>
      <c r="E1132" s="3139"/>
      <c r="F1132" s="2009"/>
      <c r="G1132" s="2009"/>
      <c r="H1132" s="2009"/>
      <c r="I1132" s="2009"/>
      <c r="J1132" s="2009"/>
      <c r="K1132" s="2010"/>
      <c r="L1132" s="2009"/>
      <c r="M1132" s="2013"/>
      <c r="N1132" s="2014"/>
      <c r="O1132" s="2151"/>
    </row>
    <row r="1133" customFormat="false" ht="15.75" hidden="false" customHeight="true" outlineLevel="0" collapsed="false">
      <c r="A1133" s="2027" t="n">
        <v>9</v>
      </c>
      <c r="B1133" s="2017" t="s">
        <v>4539</v>
      </c>
      <c r="C1133" s="2152" t="n">
        <v>11</v>
      </c>
      <c r="D1133" s="3186" t="s">
        <v>76</v>
      </c>
      <c r="E1133" s="1070" t="s">
        <v>4540</v>
      </c>
      <c r="F1133" s="2476" t="n">
        <v>1</v>
      </c>
      <c r="G1133" s="2022" t="n">
        <v>2773.52</v>
      </c>
      <c r="H1133" s="2022" t="n">
        <v>2820.0408</v>
      </c>
      <c r="I1133" s="2212" t="n">
        <f aca="false">H1133-G1133</f>
        <v>46.5208000000002</v>
      </c>
      <c r="J1133" s="2027" t="n">
        <v>160000</v>
      </c>
      <c r="K1133" s="2214" t="n">
        <f aca="false">F1133*I1133*J1133</f>
        <v>7443328.00000004</v>
      </c>
      <c r="L1133" s="2128"/>
      <c r="M1133" s="2128" t="n">
        <f aca="false">K1133*$M$1095/$K$1137</f>
        <v>7463165.65852026</v>
      </c>
      <c r="N1133" s="2131"/>
      <c r="O1133" s="2151" t="n">
        <f aca="false">K1133+K1140</f>
        <v>7443328.00000004</v>
      </c>
    </row>
    <row r="1134" customFormat="false" ht="31.5" hidden="false" customHeight="true" outlineLevel="0" collapsed="false">
      <c r="A1134" s="2027" t="n">
        <v>16</v>
      </c>
      <c r="B1134" s="2017" t="s">
        <v>4541</v>
      </c>
      <c r="C1134" s="2152" t="n">
        <v>11</v>
      </c>
      <c r="D1134" s="3186"/>
      <c r="E1134" s="1070" t="s">
        <v>4542</v>
      </c>
      <c r="F1134" s="2476" t="n">
        <v>1</v>
      </c>
      <c r="G1134" s="2022" t="n">
        <v>2786.63</v>
      </c>
      <c r="H1134" s="2022" t="n">
        <v>2832.9583</v>
      </c>
      <c r="I1134" s="2212" t="n">
        <f aca="false">H1134-G1134</f>
        <v>46.3282999999997</v>
      </c>
      <c r="J1134" s="2027" t="n">
        <v>160000</v>
      </c>
      <c r="K1134" s="2214" t="n">
        <f aca="false">F1134*I1134*J1134</f>
        <v>7412527.99999995</v>
      </c>
      <c r="L1134" s="2128"/>
      <c r="M1134" s="2128" t="n">
        <f aca="false">K1134*$M$1095/$K$1137</f>
        <v>7432283.57159851</v>
      </c>
      <c r="N1134" s="2131"/>
      <c r="O1134" s="2151"/>
    </row>
    <row r="1135" customFormat="false" ht="31.5" hidden="false" customHeight="true" outlineLevel="0" collapsed="false">
      <c r="A1135" s="2027" t="n">
        <v>27</v>
      </c>
      <c r="B1135" s="2017" t="s">
        <v>4543</v>
      </c>
      <c r="C1135" s="2152" t="n">
        <v>11</v>
      </c>
      <c r="D1135" s="3186"/>
      <c r="E1135" s="1070" t="s">
        <v>4544</v>
      </c>
      <c r="F1135" s="2476" t="n">
        <v>1</v>
      </c>
      <c r="G1135" s="2022" t="n">
        <v>1927.01</v>
      </c>
      <c r="H1135" s="2022" t="n">
        <v>1962.7445</v>
      </c>
      <c r="I1135" s="2212" t="n">
        <f aca="false">H1135-G1135</f>
        <v>35.7345</v>
      </c>
      <c r="J1135" s="2027" t="n">
        <v>160000</v>
      </c>
      <c r="K1135" s="2214" t="n">
        <f aca="false">F1135*I1135*J1135</f>
        <v>5717520</v>
      </c>
      <c r="L1135" s="2128"/>
      <c r="M1135" s="2128" t="n">
        <f aca="false">K1135*$M$1095/$K$1137</f>
        <v>5732758.10442622</v>
      </c>
      <c r="N1135" s="2131"/>
      <c r="O1135" s="2151" t="n">
        <f aca="false">SUM(L1131:L1139)</f>
        <v>1327456</v>
      </c>
    </row>
    <row r="1136" customFormat="false" ht="31.5" hidden="false" customHeight="true" outlineLevel="0" collapsed="false">
      <c r="A1136" s="2027" t="n">
        <v>36</v>
      </c>
      <c r="B1136" s="2017" t="s">
        <v>4545</v>
      </c>
      <c r="C1136" s="2152" t="n">
        <v>11</v>
      </c>
      <c r="D1136" s="3186"/>
      <c r="E1136" s="1070" t="s">
        <v>4544</v>
      </c>
      <c r="F1136" s="2476" t="n">
        <v>1</v>
      </c>
      <c r="G1136" s="2022" t="n">
        <v>1856.84</v>
      </c>
      <c r="H1136" s="2022" t="n">
        <v>1887.3541</v>
      </c>
      <c r="I1136" s="2212" t="n">
        <f aca="false">H1136-G1136</f>
        <v>30.5141000000001</v>
      </c>
      <c r="J1136" s="2027" t="n">
        <v>160000</v>
      </c>
      <c r="K1136" s="2214" t="n">
        <f aca="false">F1136*I1136*J1136</f>
        <v>4882256.00000002</v>
      </c>
      <c r="L1136" s="2128"/>
      <c r="M1136" s="2128" t="n">
        <f aca="false">K1136*$M$1095/$K$1137</f>
        <v>4895267.99239593</v>
      </c>
      <c r="N1136" s="2131"/>
      <c r="O1136" s="2151" t="n">
        <f aca="false">SUM(L1132:L1140)</f>
        <v>1327456</v>
      </c>
    </row>
    <row r="1137" customFormat="false" ht="15.75" hidden="false" customHeight="false" outlineLevel="0" collapsed="false">
      <c r="A1137" s="2132"/>
      <c r="B1137" s="2142"/>
      <c r="C1137" s="2143"/>
      <c r="D1137" s="2143"/>
      <c r="E1137" s="2932"/>
      <c r="F1137" s="2145"/>
      <c r="G1137" s="2145"/>
      <c r="H1137" s="2145" t="n">
        <v>0</v>
      </c>
      <c r="I1137" s="2145"/>
      <c r="J1137" s="2142" t="s">
        <v>475</v>
      </c>
      <c r="K1137" s="2121" t="n">
        <f aca="false">SUM(K1133:K1136)</f>
        <v>25455632</v>
      </c>
      <c r="L1137" s="2130"/>
      <c r="M1137" s="2130" t="n">
        <f aca="false">SUM(M1133:M1136)</f>
        <v>25523475.3269409</v>
      </c>
      <c r="N1137" s="2131"/>
      <c r="O1137" s="2151"/>
    </row>
    <row r="1138" customFormat="false" ht="15.75" hidden="false" customHeight="false" outlineLevel="0" collapsed="false">
      <c r="A1138" s="2016"/>
      <c r="B1138" s="2058" t="s">
        <v>4546</v>
      </c>
      <c r="C1138" s="2059"/>
      <c r="D1138" s="2059"/>
      <c r="E1138" s="3140"/>
      <c r="F1138" s="2059"/>
      <c r="G1138" s="2059"/>
      <c r="H1138" s="2059" t="n">
        <v>0</v>
      </c>
      <c r="I1138" s="2059"/>
      <c r="J1138" s="2059"/>
      <c r="K1138" s="2060"/>
      <c r="L1138" s="2059"/>
      <c r="M1138" s="2063"/>
      <c r="N1138" s="2064"/>
      <c r="O1138" s="2027"/>
    </row>
    <row r="1139" customFormat="false" ht="15" hidden="false" customHeight="true" outlineLevel="0" collapsed="false">
      <c r="A1139" s="2016" t="n">
        <v>5</v>
      </c>
      <c r="B1139" s="2017" t="s">
        <v>4547</v>
      </c>
      <c r="C1139" s="2152" t="n">
        <v>11</v>
      </c>
      <c r="D1139" s="2579" t="s">
        <v>4438</v>
      </c>
      <c r="E1139" s="1070"/>
      <c r="F1139" s="2476" t="n">
        <v>1</v>
      </c>
      <c r="G1139" s="2120" t="n">
        <v>546.49</v>
      </c>
      <c r="H1139" s="2120" t="n">
        <v>579.6764</v>
      </c>
      <c r="I1139" s="2053" t="n">
        <f aca="false">H1139-G1139</f>
        <v>33.1863999999999</v>
      </c>
      <c r="J1139" s="2027" t="n">
        <v>40000</v>
      </c>
      <c r="K1139" s="2135"/>
      <c r="L1139" s="2128" t="n">
        <f aca="false">F1139*I1139*J1139</f>
        <v>1327456</v>
      </c>
      <c r="M1139" s="2128" t="n">
        <f aca="false">L1139*$K$1175/$L$1175</f>
        <v>1329589.56143046</v>
      </c>
      <c r="N1139" s="2154" t="s">
        <v>773</v>
      </c>
      <c r="O1139" s="2155"/>
      <c r="R1139" s="0" t="str">
        <f aca="false">B1139</f>
        <v>11 kV HR (Hajrat_Rahima) Steel Express</v>
      </c>
      <c r="S1139" s="2160" t="n">
        <f aca="false">M1139</f>
        <v>1329589.56143046</v>
      </c>
      <c r="T1139" s="0" t="n">
        <v>1796570.088826</v>
      </c>
      <c r="U1139" s="1441" t="n">
        <f aca="false">S1139-T1139</f>
        <v>-466980.527395545</v>
      </c>
      <c r="V1139" s="2001" t="n">
        <f aca="false">U1139/T1139*100</f>
        <v>-25.9928922506274</v>
      </c>
      <c r="W1139" s="1441" t="str">
        <f aca="false">IF(V1139&gt;40,"FAULT",IF(V1139&lt;-40,"CHECK","OK"))</f>
        <v>OK</v>
      </c>
    </row>
    <row r="1140" customFormat="false" ht="15" hidden="false" customHeight="true" outlineLevel="0" collapsed="false">
      <c r="A1140" s="2016" t="n">
        <v>6</v>
      </c>
      <c r="B1140" s="2017" t="s">
        <v>3468</v>
      </c>
      <c r="C1140" s="2152" t="n">
        <v>11</v>
      </c>
      <c r="D1140" s="2580"/>
      <c r="E1140" s="1070"/>
      <c r="F1140" s="2476" t="n">
        <v>1</v>
      </c>
      <c r="G1140" s="2120" t="n">
        <v>0</v>
      </c>
      <c r="H1140" s="2120" t="n">
        <v>0</v>
      </c>
      <c r="I1140" s="2053" t="n">
        <f aca="false">H1140-G1140</f>
        <v>0</v>
      </c>
      <c r="J1140" s="2027" t="n">
        <v>40000</v>
      </c>
      <c r="K1140" s="2135"/>
      <c r="L1140" s="2128" t="n">
        <f aca="false">F1140*I1140*J1140</f>
        <v>0</v>
      </c>
      <c r="M1140" s="2128" t="n">
        <f aca="false">L1140*$K$1175/$L$1175</f>
        <v>0</v>
      </c>
      <c r="N1140" s="2154" t="s">
        <v>773</v>
      </c>
      <c r="O1140" s="2155"/>
      <c r="R1140" s="0" t="str">
        <f aca="false">B1140</f>
        <v>11 kV Spare Feeder</v>
      </c>
      <c r="S1140" s="2160" t="n">
        <f aca="false">M1140</f>
        <v>0</v>
      </c>
      <c r="T1140" s="0" t="n">
        <v>0</v>
      </c>
      <c r="U1140" s="1441" t="n">
        <f aca="false">S1140-T1140</f>
        <v>0</v>
      </c>
      <c r="V1140" s="2001" t="e">
        <f aca="false">U1140/T1140*100</f>
        <v>#DIV/0!</v>
      </c>
      <c r="W1140" s="1441" t="e">
        <f aca="false">IF(V1140&gt;40,"FAULT",IF(V1140&lt;-40,"CHECK","OK"))</f>
        <v>#DIV/0!</v>
      </c>
    </row>
    <row r="1141" customFormat="false" ht="15" hidden="false" customHeight="true" outlineLevel="0" collapsed="false">
      <c r="A1141" s="2016" t="n">
        <v>7</v>
      </c>
      <c r="B1141" s="2017" t="s">
        <v>4548</v>
      </c>
      <c r="C1141" s="2152" t="n">
        <v>11</v>
      </c>
      <c r="D1141" s="2580"/>
      <c r="E1141" s="1070" t="s">
        <v>4549</v>
      </c>
      <c r="F1141" s="2476" t="n">
        <v>1</v>
      </c>
      <c r="G1141" s="2120" t="n">
        <v>1013.14</v>
      </c>
      <c r="H1141" s="2120" t="n">
        <v>1030.3488</v>
      </c>
      <c r="I1141" s="2053" t="n">
        <f aca="false">H1141-G1141</f>
        <v>17.2088</v>
      </c>
      <c r="J1141" s="2027" t="n">
        <v>40000</v>
      </c>
      <c r="K1141" s="2135"/>
      <c r="L1141" s="2128" t="n">
        <f aca="false">F1141*I1141*J1141</f>
        <v>688352</v>
      </c>
      <c r="M1141" s="2128" t="n">
        <f aca="false">L1141*$K$1175/$L$1175</f>
        <v>689458.357783445</v>
      </c>
      <c r="N1141" s="2154" t="s">
        <v>773</v>
      </c>
      <c r="O1141" s="2155"/>
      <c r="R1141" s="0" t="str">
        <f aca="false">B1141</f>
        <v>11 kV Road No.-21 Feeder</v>
      </c>
      <c r="S1141" s="2160" t="n">
        <f aca="false">M1141</f>
        <v>689458.357783445</v>
      </c>
      <c r="T1141" s="0" t="n">
        <v>726162.168403462</v>
      </c>
      <c r="U1141" s="1441" t="n">
        <f aca="false">S1141-T1141</f>
        <v>-36703.8106200171</v>
      </c>
      <c r="V1141" s="2001" t="n">
        <f aca="false">U1141/T1141*100</f>
        <v>-5.05449226316953</v>
      </c>
      <c r="W1141" s="1441" t="str">
        <f aca="false">IF(V1141&gt;40,"FAULT",IF(V1141&lt;-40,"CHECK","OK"))</f>
        <v>OK</v>
      </c>
    </row>
    <row r="1142" customFormat="false" ht="15" hidden="false" customHeight="true" outlineLevel="0" collapsed="false">
      <c r="A1142" s="2016" t="n">
        <v>8</v>
      </c>
      <c r="B1142" s="2017" t="s">
        <v>4550</v>
      </c>
      <c r="C1142" s="2152" t="n">
        <v>11</v>
      </c>
      <c r="D1142" s="2580" t="s">
        <v>4438</v>
      </c>
      <c r="E1142" s="1070" t="s">
        <v>4551</v>
      </c>
      <c r="F1142" s="2476" t="n">
        <v>1</v>
      </c>
      <c r="G1142" s="2120" t="n">
        <v>1490.83</v>
      </c>
      <c r="H1142" s="2120" t="n">
        <v>1510.017</v>
      </c>
      <c r="I1142" s="2053" t="n">
        <f aca="false">H1142-G1142</f>
        <v>19.1870000000001</v>
      </c>
      <c r="J1142" s="2027" t="n">
        <v>40000</v>
      </c>
      <c r="K1142" s="2135"/>
      <c r="L1142" s="2128" t="n">
        <f aca="false">F1142*I1142*J1142</f>
        <v>767480.000000005</v>
      </c>
      <c r="M1142" s="2128" t="n">
        <f aca="false">L1142*$K$1175/$L$1175</f>
        <v>768713.536724876</v>
      </c>
      <c r="N1142" s="2154" t="s">
        <v>773</v>
      </c>
      <c r="O1142" s="2155"/>
      <c r="R1142" s="0" t="str">
        <f aca="false">B1142</f>
        <v>11 kV New Chakda Feeder</v>
      </c>
      <c r="S1142" s="2160" t="n">
        <f aca="false">M1142</f>
        <v>768713.536724876</v>
      </c>
      <c r="T1142" s="0" t="n">
        <v>842780.927236467</v>
      </c>
      <c r="U1142" s="1441" t="n">
        <f aca="false">S1142-T1142</f>
        <v>-74067.390511591</v>
      </c>
      <c r="V1142" s="2001" t="n">
        <f aca="false">U1142/T1142*100</f>
        <v>-8.7884511998228</v>
      </c>
      <c r="W1142" s="1441" t="str">
        <f aca="false">IF(V1142&gt;40,"FAULT",IF(V1142&lt;-40,"CHECK","OK"))</f>
        <v>OK</v>
      </c>
    </row>
    <row r="1143" customFormat="false" ht="15" hidden="false" customHeight="true" outlineLevel="0" collapsed="false">
      <c r="A1143" s="2016" t="n">
        <v>10</v>
      </c>
      <c r="B1143" s="2017" t="s">
        <v>4552</v>
      </c>
      <c r="C1143" s="2152" t="n">
        <v>11</v>
      </c>
      <c r="D1143" s="2580" t="s">
        <v>4438</v>
      </c>
      <c r="E1143" s="1070" t="s">
        <v>4553</v>
      </c>
      <c r="F1143" s="2476" t="n">
        <v>1</v>
      </c>
      <c r="G1143" s="2120" t="n">
        <v>1383.34</v>
      </c>
      <c r="H1143" s="2120" t="n">
        <v>1400.2733</v>
      </c>
      <c r="I1143" s="2053" t="n">
        <f aca="false">H1143-G1143</f>
        <v>16.9333000000001</v>
      </c>
      <c r="J1143" s="2027" t="n">
        <v>40000</v>
      </c>
      <c r="K1143" s="2135"/>
      <c r="L1143" s="2128" t="n">
        <f aca="false">F1143*I1143*J1143</f>
        <v>677332.000000006</v>
      </c>
      <c r="M1143" s="2128" t="n">
        <f aca="false">L1143*$K$1175/$L$1175</f>
        <v>678420.645823911</v>
      </c>
      <c r="N1143" s="2154" t="s">
        <v>773</v>
      </c>
      <c r="O1143" s="2155"/>
      <c r="R1143" s="0" t="str">
        <f aca="false">B1143</f>
        <v>11 kV Burigonga Feeder</v>
      </c>
      <c r="S1143" s="2160" t="n">
        <f aca="false">M1143</f>
        <v>678420.645823911</v>
      </c>
      <c r="T1143" s="0" t="n">
        <v>664045.64737557</v>
      </c>
      <c r="U1143" s="1441" t="n">
        <f aca="false">S1143-T1143</f>
        <v>14374.9984483412</v>
      </c>
      <c r="V1143" s="2001" t="n">
        <f aca="false">U1143/T1143*100</f>
        <v>2.16476058613648</v>
      </c>
      <c r="W1143" s="1441" t="str">
        <f aca="false">IF(V1143&gt;40,"FAULT",IF(V1143&lt;-40,"CHECK","OK"))</f>
        <v>OK</v>
      </c>
    </row>
    <row r="1144" s="3198" customFormat="true" ht="15" hidden="false" customHeight="true" outlineLevel="0" collapsed="false">
      <c r="A1144" s="3187" t="n">
        <v>11</v>
      </c>
      <c r="B1144" s="2379" t="s">
        <v>4554</v>
      </c>
      <c r="C1144" s="3188" t="n">
        <v>11</v>
      </c>
      <c r="D1144" s="3189" t="s">
        <v>780</v>
      </c>
      <c r="E1144" s="3190" t="s">
        <v>4555</v>
      </c>
      <c r="F1144" s="3191" t="n">
        <v>1</v>
      </c>
      <c r="G1144" s="3192" t="n">
        <v>1259.97</v>
      </c>
      <c r="H1144" s="3192" t="n">
        <v>1286.4505</v>
      </c>
      <c r="I1144" s="3193" t="n">
        <f aca="false">H1144-G1144</f>
        <v>26.4804999999999</v>
      </c>
      <c r="J1144" s="3194" t="n">
        <v>40000</v>
      </c>
      <c r="K1144" s="3195"/>
      <c r="L1144" s="3196" t="n">
        <f aca="false">F1144*I1144*J1144</f>
        <v>1059220</v>
      </c>
      <c r="M1144" s="2128" t="n">
        <f aca="false">L1144*$K$1175/$L$1175</f>
        <v>1060922.43754849</v>
      </c>
      <c r="N1144" s="2159" t="s">
        <v>3325</v>
      </c>
      <c r="O1144" s="3197"/>
      <c r="R1144" s="3198" t="str">
        <f aca="false">B1144</f>
        <v>11 kV Dapa-Pagla Feeder</v>
      </c>
      <c r="S1144" s="3199" t="n">
        <f aca="false">M1144</f>
        <v>1060922.43754849</v>
      </c>
      <c r="T1144" s="3198" t="n">
        <v>1011898.16513176</v>
      </c>
      <c r="U1144" s="1441" t="n">
        <f aca="false">S1144-T1144</f>
        <v>49024.2724167339</v>
      </c>
      <c r="V1144" s="2001" t="n">
        <f aca="false">U1144/T1144*100</f>
        <v>4.84478321100134</v>
      </c>
      <c r="W1144" s="1441" t="str">
        <f aca="false">IF(V1144&gt;40,"FAULT",IF(V1144&lt;-40,"CHECK","OK"))</f>
        <v>OK</v>
      </c>
    </row>
    <row r="1145" customFormat="false" ht="15" hidden="false" customHeight="true" outlineLevel="0" collapsed="false">
      <c r="A1145" s="2016" t="n">
        <v>12</v>
      </c>
      <c r="B1145" s="2017" t="s">
        <v>4556</v>
      </c>
      <c r="C1145" s="2152" t="n">
        <v>11</v>
      </c>
      <c r="D1145" s="2580" t="s">
        <v>4438</v>
      </c>
      <c r="E1145" s="1070" t="s">
        <v>4557</v>
      </c>
      <c r="F1145" s="2476" t="n">
        <v>1</v>
      </c>
      <c r="G1145" s="2120" t="n">
        <v>3181.56</v>
      </c>
      <c r="H1145" s="2120" t="n">
        <v>3240.1803</v>
      </c>
      <c r="I1145" s="2053" t="n">
        <f aca="false">H1145-G1145</f>
        <v>58.6203</v>
      </c>
      <c r="J1145" s="2027" t="n">
        <v>40000</v>
      </c>
      <c r="K1145" s="2135"/>
      <c r="L1145" s="2128" t="n">
        <f aca="false">F1145*I1145*J1145</f>
        <v>2344812</v>
      </c>
      <c r="M1145" s="2128" t="n">
        <f aca="false">L1145*$K$1175/$L$1175</f>
        <v>2348580.71281977</v>
      </c>
      <c r="N1145" s="2154" t="s">
        <v>773</v>
      </c>
      <c r="O1145" s="2155"/>
      <c r="R1145" s="0" t="str">
        <f aca="false">B1145</f>
        <v>11 kV S. R. Steel Feeder.</v>
      </c>
      <c r="S1145" s="2160" t="n">
        <f aca="false">M1145</f>
        <v>2348580.71281977</v>
      </c>
      <c r="T1145" s="0" t="n">
        <v>2415731.54036206</v>
      </c>
      <c r="U1145" s="1441" t="n">
        <f aca="false">S1145-T1145</f>
        <v>-67150.827542285</v>
      </c>
      <c r="V1145" s="2001" t="n">
        <f aca="false">U1145/T1145*100</f>
        <v>-2.77973054622703</v>
      </c>
      <c r="W1145" s="1441" t="str">
        <f aca="false">IF(V1145&gt;40,"FAULT",IF(V1145&lt;-40,"CHECK","OK"))</f>
        <v>OK</v>
      </c>
    </row>
    <row r="1146" customFormat="false" ht="15" hidden="false" customHeight="true" outlineLevel="0" collapsed="false">
      <c r="A1146" s="2016" t="n">
        <v>13</v>
      </c>
      <c r="B1146" s="2017" t="s">
        <v>4558</v>
      </c>
      <c r="C1146" s="2152" t="n">
        <v>11</v>
      </c>
      <c r="D1146" s="2580" t="s">
        <v>4438</v>
      </c>
      <c r="E1146" s="1070" t="s">
        <v>4559</v>
      </c>
      <c r="F1146" s="2476" t="n">
        <v>1</v>
      </c>
      <c r="G1146" s="2120" t="n">
        <v>191.09</v>
      </c>
      <c r="H1146" s="2120" t="n">
        <v>191.09</v>
      </c>
      <c r="I1146" s="2053" t="n">
        <f aca="false">H1146-G1146</f>
        <v>0</v>
      </c>
      <c r="J1146" s="2027" t="n">
        <v>40000</v>
      </c>
      <c r="K1146" s="2135"/>
      <c r="L1146" s="2128" t="n">
        <f aca="false">F1146*I1146*J1146</f>
        <v>0</v>
      </c>
      <c r="M1146" s="2128" t="n">
        <f aca="false">L1146*$K$1175/$L$1175</f>
        <v>0</v>
      </c>
      <c r="N1146" s="2154" t="s">
        <v>773</v>
      </c>
      <c r="O1146" s="2155"/>
      <c r="R1146" s="0" t="str">
        <f aca="false">B1146</f>
        <v>11 kV Rahima Steel Feeder.</v>
      </c>
      <c r="S1146" s="2160" t="n">
        <f aca="false">M1146</f>
        <v>0</v>
      </c>
      <c r="T1146" s="0" t="n">
        <v>0</v>
      </c>
      <c r="U1146" s="1441" t="n">
        <f aca="false">S1146-T1146</f>
        <v>0</v>
      </c>
      <c r="V1146" s="2001" t="e">
        <f aca="false">U1146/T1146*100</f>
        <v>#DIV/0!</v>
      </c>
      <c r="W1146" s="1441" t="e">
        <f aca="false">IF(V1146&gt;40,"FAULT",IF(V1146&lt;-40,"CHECK","OK"))</f>
        <v>#DIV/0!</v>
      </c>
    </row>
    <row r="1147" customFormat="false" ht="15" hidden="false" customHeight="true" outlineLevel="0" collapsed="false">
      <c r="A1147" s="2016" t="n">
        <v>14</v>
      </c>
      <c r="B1147" s="2017" t="s">
        <v>4560</v>
      </c>
      <c r="C1147" s="2152" t="n">
        <v>11</v>
      </c>
      <c r="D1147" s="2580" t="s">
        <v>4438</v>
      </c>
      <c r="E1147" s="1070" t="s">
        <v>4561</v>
      </c>
      <c r="F1147" s="2476" t="n">
        <v>1</v>
      </c>
      <c r="G1147" s="2120" t="n">
        <v>2064.33</v>
      </c>
      <c r="H1147" s="2120" t="n">
        <v>2102.0425</v>
      </c>
      <c r="I1147" s="2053" t="n">
        <f aca="false">H1147-G1147</f>
        <v>37.7125000000001</v>
      </c>
      <c r="J1147" s="2027" t="n">
        <v>40000</v>
      </c>
      <c r="K1147" s="2135"/>
      <c r="L1147" s="2128" t="n">
        <f aca="false">F1147*I1147*J1147</f>
        <v>1508500</v>
      </c>
      <c r="M1147" s="2128" t="n">
        <f aca="false">L1147*$K$1175/$L$1175</f>
        <v>1510924.54545978</v>
      </c>
      <c r="N1147" s="2154" t="s">
        <v>773</v>
      </c>
      <c r="O1147" s="2155"/>
      <c r="R1147" s="0" t="str">
        <f aca="false">B1147</f>
        <v>11 kV Chand Textile Feeder</v>
      </c>
      <c r="S1147" s="2160" t="n">
        <f aca="false">M1147</f>
        <v>1510924.54545978</v>
      </c>
      <c r="T1147" s="0" t="n">
        <v>1400226.6094932</v>
      </c>
      <c r="U1147" s="1441" t="n">
        <f aca="false">S1147-T1147</f>
        <v>110697.935966576</v>
      </c>
      <c r="V1147" s="2001" t="n">
        <f aca="false">U1147/T1147*100</f>
        <v>7.90571577600871</v>
      </c>
      <c r="W1147" s="1441" t="str">
        <f aca="false">IF(V1147&gt;40,"FAULT",IF(V1147&lt;-40,"CHECK","OK"))</f>
        <v>OK</v>
      </c>
    </row>
    <row r="1148" s="3198" customFormat="true" ht="15" hidden="false" customHeight="true" outlineLevel="0" collapsed="false">
      <c r="A1148" s="3187" t="n">
        <v>15</v>
      </c>
      <c r="B1148" s="2379" t="s">
        <v>4562</v>
      </c>
      <c r="C1148" s="3188" t="n">
        <v>11</v>
      </c>
      <c r="D1148" s="3189" t="s">
        <v>780</v>
      </c>
      <c r="E1148" s="3190" t="s">
        <v>4563</v>
      </c>
      <c r="F1148" s="3191" t="n">
        <v>1</v>
      </c>
      <c r="G1148" s="3192" t="n">
        <v>481.32</v>
      </c>
      <c r="H1148" s="3192" t="n">
        <v>484.1231</v>
      </c>
      <c r="I1148" s="3193" t="n">
        <f aca="false">H1148-G1148</f>
        <v>2.80310000000003</v>
      </c>
      <c r="J1148" s="3194" t="n">
        <v>40000</v>
      </c>
      <c r="K1148" s="3195"/>
      <c r="L1148" s="3196" t="n">
        <f aca="false">F1148*I1148*J1148</f>
        <v>112124.000000001</v>
      </c>
      <c r="M1148" s="2128" t="n">
        <f aca="false">L1148*$K$1175/$L$1175</f>
        <v>112304.211955674</v>
      </c>
      <c r="N1148" s="2159" t="s">
        <v>3325</v>
      </c>
      <c r="O1148" s="3197"/>
      <c r="R1148" s="3198" t="str">
        <f aca="false">B1148</f>
        <v>11 kV Kamalpur Feeder</v>
      </c>
      <c r="S1148" s="3199" t="n">
        <f aca="false">M1148</f>
        <v>112304.211955674</v>
      </c>
      <c r="T1148" s="3198" t="n">
        <v>96981.9231532224</v>
      </c>
      <c r="U1148" s="1441" t="n">
        <f aca="false">S1148-T1148</f>
        <v>15322.2888024512</v>
      </c>
      <c r="V1148" s="2001" t="n">
        <f aca="false">U1148/T1148*100</f>
        <v>15.7991183349122</v>
      </c>
      <c r="W1148" s="1441" t="str">
        <f aca="false">IF(V1148&gt;40,"FAULT",IF(V1148&lt;-40,"CHECK","OK"))</f>
        <v>OK</v>
      </c>
    </row>
    <row r="1149" customFormat="false" ht="15" hidden="false" customHeight="true" outlineLevel="0" collapsed="false">
      <c r="A1149" s="2016" t="n">
        <v>17</v>
      </c>
      <c r="B1149" s="2017" t="s">
        <v>4564</v>
      </c>
      <c r="C1149" s="2152" t="n">
        <v>11</v>
      </c>
      <c r="D1149" s="2580" t="s">
        <v>4438</v>
      </c>
      <c r="E1149" s="1070" t="s">
        <v>4565</v>
      </c>
      <c r="F1149" s="2476" t="n">
        <v>1</v>
      </c>
      <c r="G1149" s="2120" t="n">
        <v>3028.5</v>
      </c>
      <c r="H1149" s="2120" t="n">
        <v>3076.6439</v>
      </c>
      <c r="I1149" s="2053" t="n">
        <f aca="false">H1149-G1149</f>
        <v>48.1439</v>
      </c>
      <c r="J1149" s="2027" t="n">
        <v>40000</v>
      </c>
      <c r="K1149" s="2135"/>
      <c r="L1149" s="2128" t="n">
        <f aca="false">F1149*I1149*J1149</f>
        <v>1925756</v>
      </c>
      <c r="M1149" s="2128" t="n">
        <f aca="false">L1149*$K$1175/$L$1175</f>
        <v>1928851.1826095</v>
      </c>
      <c r="N1149" s="2154" t="s">
        <v>773</v>
      </c>
      <c r="O1149" s="2155"/>
      <c r="R1149" s="0" t="str">
        <f aca="false">B1149</f>
        <v>11 kV Alizan Steel Feeder</v>
      </c>
      <c r="S1149" s="2160" t="n">
        <f aca="false">M1149</f>
        <v>1928851.1826095</v>
      </c>
      <c r="T1149" s="0" t="n">
        <v>1824622.7112257</v>
      </c>
      <c r="U1149" s="1441" t="n">
        <f aca="false">S1149-T1149</f>
        <v>104228.471383799</v>
      </c>
      <c r="V1149" s="2001" t="n">
        <f aca="false">U1149/T1149*100</f>
        <v>5.71233004733251</v>
      </c>
      <c r="W1149" s="1441" t="str">
        <f aca="false">IF(V1149&gt;40,"FAULT",IF(V1149&lt;-40,"CHECK","OK"))</f>
        <v>OK</v>
      </c>
    </row>
    <row r="1150" customFormat="false" ht="15" hidden="false" customHeight="true" outlineLevel="0" collapsed="false">
      <c r="A1150" s="2016" t="n">
        <v>18</v>
      </c>
      <c r="B1150" s="2017" t="s">
        <v>4566</v>
      </c>
      <c r="C1150" s="2152" t="n">
        <v>11</v>
      </c>
      <c r="D1150" s="2580" t="s">
        <v>4438</v>
      </c>
      <c r="E1150" s="1070" t="s">
        <v>4561</v>
      </c>
      <c r="F1150" s="2476" t="n">
        <v>1</v>
      </c>
      <c r="G1150" s="2120" t="n">
        <v>1879.48</v>
      </c>
      <c r="H1150" s="2120" t="n">
        <v>1921.3681</v>
      </c>
      <c r="I1150" s="2053" t="n">
        <f aca="false">H1150-G1150</f>
        <v>41.8880999999999</v>
      </c>
      <c r="J1150" s="2027" t="n">
        <v>40000</v>
      </c>
      <c r="K1150" s="2135"/>
      <c r="L1150" s="2128" t="n">
        <f aca="false">F1150*I1150*J1150</f>
        <v>1675524</v>
      </c>
      <c r="M1150" s="2128" t="n">
        <f aca="false">L1150*$K$1175/$L$1175</f>
        <v>1678216.99576197</v>
      </c>
      <c r="N1150" s="2154" t="s">
        <v>773</v>
      </c>
      <c r="O1150" s="2155"/>
      <c r="R1150" s="0" t="str">
        <f aca="false">B1150</f>
        <v>11 kV Redwan Steel Feeder</v>
      </c>
      <c r="S1150" s="2160" t="n">
        <f aca="false">M1150</f>
        <v>1678216.99576197</v>
      </c>
      <c r="T1150" s="0" t="n">
        <v>1601003.2355253</v>
      </c>
      <c r="U1150" s="1441" t="n">
        <f aca="false">S1150-T1150</f>
        <v>77213.7602366791</v>
      </c>
      <c r="V1150" s="2001" t="n">
        <f aca="false">U1150/T1150*100</f>
        <v>4.82283598954408</v>
      </c>
      <c r="W1150" s="1441" t="str">
        <f aca="false">IF(V1150&gt;40,"FAULT",IF(V1150&lt;-40,"CHECK","OK"))</f>
        <v>OK</v>
      </c>
    </row>
    <row r="1151" customFormat="false" ht="15" hidden="false" customHeight="true" outlineLevel="0" collapsed="false">
      <c r="A1151" s="2016" t="n">
        <v>19</v>
      </c>
      <c r="B1151" s="2017" t="s">
        <v>4567</v>
      </c>
      <c r="C1151" s="2152" t="n">
        <v>11</v>
      </c>
      <c r="D1151" s="2580" t="s">
        <v>4438</v>
      </c>
      <c r="E1151" s="1070" t="s">
        <v>4568</v>
      </c>
      <c r="F1151" s="2476" t="n">
        <v>1</v>
      </c>
      <c r="G1151" s="2120" t="n">
        <v>1372.48</v>
      </c>
      <c r="H1151" s="2120" t="n">
        <v>1406.4167</v>
      </c>
      <c r="I1151" s="2053" t="n">
        <f aca="false">H1151-G1151</f>
        <v>33.9367</v>
      </c>
      <c r="J1151" s="2027" t="n">
        <v>40000</v>
      </c>
      <c r="K1151" s="2135"/>
      <c r="L1151" s="2128" t="n">
        <f aca="false">F1151*I1151*J1151</f>
        <v>1357468</v>
      </c>
      <c r="M1151" s="2128" t="n">
        <f aca="false">L1151*$K$1175/$L$1175</f>
        <v>1359649.79839323</v>
      </c>
      <c r="N1151" s="2154" t="s">
        <v>773</v>
      </c>
      <c r="O1151" s="2155"/>
      <c r="R1151" s="0" t="str">
        <f aca="false">B1151</f>
        <v>11 kV Kadamtolly Steel Feeder</v>
      </c>
      <c r="S1151" s="2160" t="n">
        <f aca="false">M1151</f>
        <v>1359649.79839323</v>
      </c>
      <c r="T1151" s="0" t="n">
        <v>1887540.73575072</v>
      </c>
      <c r="U1151" s="1441" t="n">
        <f aca="false">S1151-T1151</f>
        <v>-527890.937357487</v>
      </c>
      <c r="V1151" s="2001" t="n">
        <f aca="false">U1151/T1151*100</f>
        <v>-27.9671281980324</v>
      </c>
      <c r="W1151" s="1441" t="str">
        <f aca="false">IF(V1151&gt;40,"FAULT",IF(V1151&lt;-40,"CHECK","OK"))</f>
        <v>OK</v>
      </c>
    </row>
    <row r="1152" customFormat="false" ht="15" hidden="false" customHeight="true" outlineLevel="0" collapsed="false">
      <c r="A1152" s="2016" t="n">
        <v>20</v>
      </c>
      <c r="B1152" s="2017" t="s">
        <v>3468</v>
      </c>
      <c r="C1152" s="2152" t="n">
        <v>11</v>
      </c>
      <c r="D1152" s="2580"/>
      <c r="E1152" s="1070"/>
      <c r="F1152" s="2476" t="n">
        <v>1</v>
      </c>
      <c r="G1152" s="2120" t="n">
        <v>0</v>
      </c>
      <c r="H1152" s="2120" t="n">
        <v>0</v>
      </c>
      <c r="I1152" s="2053" t="n">
        <f aca="false">H1152-G1152</f>
        <v>0</v>
      </c>
      <c r="J1152" s="2027" t="n">
        <v>40000</v>
      </c>
      <c r="K1152" s="2135"/>
      <c r="L1152" s="2128" t="n">
        <f aca="false">F1152*I1152*J1152</f>
        <v>0</v>
      </c>
      <c r="M1152" s="2128" t="n">
        <f aca="false">L1152*$K$1175/$L$1175</f>
        <v>0</v>
      </c>
      <c r="N1152" s="2154" t="s">
        <v>773</v>
      </c>
      <c r="O1152" s="2155"/>
      <c r="R1152" s="0" t="str">
        <f aca="false">B1152</f>
        <v>11 kV Spare Feeder</v>
      </c>
      <c r="S1152" s="2160" t="n">
        <f aca="false">M1152</f>
        <v>0</v>
      </c>
      <c r="T1152" s="0" t="n">
        <v>0</v>
      </c>
      <c r="U1152" s="1441" t="n">
        <f aca="false">S1152-T1152</f>
        <v>0</v>
      </c>
      <c r="V1152" s="2001" t="e">
        <f aca="false">U1152/T1152*100</f>
        <v>#DIV/0!</v>
      </c>
      <c r="W1152" s="1441" t="e">
        <f aca="false">IF(V1152&gt;40,"FAULT",IF(V1152&lt;-40,"CHECK","OK"))</f>
        <v>#DIV/0!</v>
      </c>
    </row>
    <row r="1153" customFormat="false" ht="15" hidden="false" customHeight="true" outlineLevel="0" collapsed="false">
      <c r="A1153" s="2016" t="n">
        <v>21</v>
      </c>
      <c r="B1153" s="2017" t="s">
        <v>4569</v>
      </c>
      <c r="C1153" s="2152" t="n">
        <v>11</v>
      </c>
      <c r="D1153" s="2580" t="s">
        <v>4438</v>
      </c>
      <c r="E1153" s="1070" t="s">
        <v>4570</v>
      </c>
      <c r="F1153" s="2476" t="n">
        <v>1</v>
      </c>
      <c r="G1153" s="2120" t="n">
        <v>793.62</v>
      </c>
      <c r="H1153" s="2120" t="n">
        <v>807.729</v>
      </c>
      <c r="I1153" s="2053" t="n">
        <f aca="false">H1153-G1153</f>
        <v>14.109</v>
      </c>
      <c r="J1153" s="2027" t="n">
        <v>40000</v>
      </c>
      <c r="K1153" s="2135"/>
      <c r="L1153" s="2128" t="n">
        <f aca="false">F1153*I1153*J1153</f>
        <v>564360.000000002</v>
      </c>
      <c r="M1153" s="2128" t="n">
        <f aca="false">L1153*$K$1175/$L$1175</f>
        <v>565267.070915268</v>
      </c>
      <c r="N1153" s="2154" t="s">
        <v>773</v>
      </c>
      <c r="O1153" s="2155"/>
      <c r="R1153" s="0" t="str">
        <f aca="false">B1153</f>
        <v>11 kV Orient-Al-Islam  Feeder</v>
      </c>
      <c r="S1153" s="2160" t="n">
        <f aca="false">M1153</f>
        <v>565267.070915268</v>
      </c>
      <c r="T1153" s="0" t="n">
        <v>552636.661273936</v>
      </c>
      <c r="U1153" s="1441" t="n">
        <f aca="false">S1153-T1153</f>
        <v>12630.4096413316</v>
      </c>
      <c r="V1153" s="2001" t="n">
        <f aca="false">U1153/T1153*100</f>
        <v>2.28548167836279</v>
      </c>
      <c r="W1153" s="1441" t="str">
        <f aca="false">IF(V1153&gt;40,"FAULT",IF(V1153&lt;-40,"CHECK","OK"))</f>
        <v>OK</v>
      </c>
    </row>
    <row r="1154" customFormat="false" ht="15" hidden="false" customHeight="true" outlineLevel="0" collapsed="false">
      <c r="A1154" s="2016" t="n">
        <v>22</v>
      </c>
      <c r="B1154" s="2017" t="s">
        <v>4571</v>
      </c>
      <c r="C1154" s="2152" t="n">
        <v>11</v>
      </c>
      <c r="D1154" s="2580" t="s">
        <v>4438</v>
      </c>
      <c r="E1154" s="1070" t="s">
        <v>4572</v>
      </c>
      <c r="F1154" s="2476" t="n">
        <v>1</v>
      </c>
      <c r="G1154" s="2120" t="n">
        <v>1274.85</v>
      </c>
      <c r="H1154" s="2120" t="n">
        <v>1294.1832</v>
      </c>
      <c r="I1154" s="2053" t="n">
        <f aca="false">H1154-G1154</f>
        <v>19.3332</v>
      </c>
      <c r="J1154" s="2027" t="n">
        <v>40000</v>
      </c>
      <c r="K1154" s="2135"/>
      <c r="L1154" s="2128" t="n">
        <f aca="false">F1154*I1154*J1154</f>
        <v>773328.000000001</v>
      </c>
      <c r="M1154" s="2128" t="n">
        <f aca="false">L1154*$K$1175/$L$1175</f>
        <v>774570.935957123</v>
      </c>
      <c r="N1154" s="2154" t="s">
        <v>773</v>
      </c>
      <c r="O1154" s="2155"/>
      <c r="R1154" s="0" t="str">
        <f aca="false">B1154</f>
        <v>11 kV Delpara  Feeder</v>
      </c>
      <c r="S1154" s="2160" t="n">
        <f aca="false">M1154</f>
        <v>774570.935957123</v>
      </c>
      <c r="T1154" s="0" t="n">
        <v>1030332.74556583</v>
      </c>
      <c r="U1154" s="1441" t="n">
        <f aca="false">S1154-T1154</f>
        <v>-255761.809608709</v>
      </c>
      <c r="V1154" s="2001" t="n">
        <f aca="false">U1154/T1154*100</f>
        <v>-24.8232244106977</v>
      </c>
      <c r="W1154" s="1441" t="str">
        <f aca="false">IF(V1154&gt;40,"FAULT",IF(V1154&lt;-40,"CHECK","OK"))</f>
        <v>OK</v>
      </c>
    </row>
    <row r="1155" customFormat="false" ht="15" hidden="false" customHeight="true" outlineLevel="0" collapsed="false">
      <c r="A1155" s="2016" t="n">
        <v>23</v>
      </c>
      <c r="B1155" s="2017" t="s">
        <v>4573</v>
      </c>
      <c r="C1155" s="2152" t="n">
        <v>11</v>
      </c>
      <c r="D1155" s="2580" t="s">
        <v>4438</v>
      </c>
      <c r="E1155" s="1070" t="s">
        <v>4574</v>
      </c>
      <c r="F1155" s="2476" t="n">
        <v>1</v>
      </c>
      <c r="G1155" s="2120" t="n">
        <v>2850.41</v>
      </c>
      <c r="H1155" s="2120" t="n">
        <v>2914.5187</v>
      </c>
      <c r="I1155" s="2053" t="n">
        <f aca="false">H1155-G1155</f>
        <v>64.1087000000002</v>
      </c>
      <c r="J1155" s="2027" t="n">
        <v>40000</v>
      </c>
      <c r="K1155" s="2135"/>
      <c r="L1155" s="2128" t="n">
        <f aca="false">F1155*I1155*J1155</f>
        <v>2564348.00000001</v>
      </c>
      <c r="M1155" s="2128" t="n">
        <f aca="false">L1155*$K$1175/$L$1175</f>
        <v>2568469.56334153</v>
      </c>
      <c r="N1155" s="2154" t="s">
        <v>773</v>
      </c>
      <c r="O1155" s="2155"/>
      <c r="R1155" s="0" t="str">
        <f aca="false">B1155</f>
        <v>11 kV Wasa Feeder</v>
      </c>
      <c r="S1155" s="2160" t="n">
        <f aca="false">M1155</f>
        <v>2568469.56334153</v>
      </c>
      <c r="T1155" s="0" t="n">
        <v>2104748.18347405</v>
      </c>
      <c r="U1155" s="1441" t="n">
        <f aca="false">S1155-T1155</f>
        <v>463721.379867477</v>
      </c>
      <c r="V1155" s="2001" t="n">
        <f aca="false">U1155/T1155*100</f>
        <v>22.0321548919011</v>
      </c>
      <c r="W1155" s="1441" t="str">
        <f aca="false">IF(V1155&gt;40,"FAULT",IF(V1155&lt;-40,"CHECK","OK"))</f>
        <v>OK</v>
      </c>
    </row>
    <row r="1156" customFormat="false" ht="15" hidden="false" customHeight="true" outlineLevel="0" collapsed="false">
      <c r="A1156" s="2016" t="n">
        <v>24</v>
      </c>
      <c r="B1156" s="2017" t="s">
        <v>3468</v>
      </c>
      <c r="C1156" s="2152" t="n">
        <v>11</v>
      </c>
      <c r="D1156" s="2580"/>
      <c r="E1156" s="1070"/>
      <c r="F1156" s="2476" t="n">
        <v>1</v>
      </c>
      <c r="G1156" s="2120" t="n">
        <v>0</v>
      </c>
      <c r="H1156" s="2120" t="n">
        <v>0</v>
      </c>
      <c r="I1156" s="2053" t="n">
        <f aca="false">H1156-G1156</f>
        <v>0</v>
      </c>
      <c r="J1156" s="2027" t="n">
        <v>40000</v>
      </c>
      <c r="K1156" s="2135"/>
      <c r="L1156" s="2128" t="n">
        <f aca="false">F1156*I1156*J1156</f>
        <v>0</v>
      </c>
      <c r="M1156" s="2128" t="n">
        <f aca="false">L1156*$K$1175/$L$1175</f>
        <v>0</v>
      </c>
      <c r="N1156" s="2154" t="s">
        <v>773</v>
      </c>
      <c r="O1156" s="2155"/>
      <c r="R1156" s="0" t="str">
        <f aca="false">B1156</f>
        <v>11 kV Spare Feeder</v>
      </c>
      <c r="S1156" s="2160" t="n">
        <f aca="false">M1156</f>
        <v>0</v>
      </c>
      <c r="T1156" s="0" t="n">
        <v>0</v>
      </c>
      <c r="U1156" s="1441" t="n">
        <f aca="false">S1156-T1156</f>
        <v>0</v>
      </c>
      <c r="V1156" s="2001" t="e">
        <f aca="false">U1156/T1156*100</f>
        <v>#DIV/0!</v>
      </c>
      <c r="W1156" s="1441" t="e">
        <f aca="false">IF(V1156&gt;40,"FAULT",IF(V1156&lt;-40,"CHECK","OK"))</f>
        <v>#DIV/0!</v>
      </c>
    </row>
    <row r="1157" customFormat="false" ht="15" hidden="false" customHeight="true" outlineLevel="0" collapsed="false">
      <c r="A1157" s="2016" t="n">
        <v>25</v>
      </c>
      <c r="B1157" s="2017" t="s">
        <v>4575</v>
      </c>
      <c r="C1157" s="2152" t="n">
        <v>11</v>
      </c>
      <c r="D1157" s="2580" t="s">
        <v>4438</v>
      </c>
      <c r="E1157" s="1070" t="s">
        <v>4576</v>
      </c>
      <c r="F1157" s="2476" t="n">
        <v>1</v>
      </c>
      <c r="G1157" s="2120" t="n">
        <v>1090.91</v>
      </c>
      <c r="H1157" s="2120" t="n">
        <v>1098.2827</v>
      </c>
      <c r="I1157" s="2053" t="n">
        <f aca="false">H1157-G1157</f>
        <v>7.3726999999999</v>
      </c>
      <c r="J1157" s="2027" t="n">
        <v>40000</v>
      </c>
      <c r="K1157" s="2135"/>
      <c r="L1157" s="2128" t="n">
        <f aca="false">F1157*I1157*J1157</f>
        <v>294907.999999996</v>
      </c>
      <c r="M1157" s="2128" t="n">
        <f aca="false">L1157*$K$1175/$L$1175</f>
        <v>295381.992610172</v>
      </c>
      <c r="N1157" s="2154" t="s">
        <v>773</v>
      </c>
      <c r="O1157" s="2155"/>
      <c r="R1157" s="0" t="str">
        <f aca="false">B1157</f>
        <v>11 kV Al Noor-Femous Steel Feeder</v>
      </c>
      <c r="S1157" s="2160" t="n">
        <f aca="false">M1157</f>
        <v>295381.992610172</v>
      </c>
      <c r="T1157" s="0" t="n">
        <v>251271.346351528</v>
      </c>
      <c r="U1157" s="1441" t="n">
        <f aca="false">S1157-T1157</f>
        <v>44110.646258644</v>
      </c>
      <c r="V1157" s="2001" t="n">
        <f aca="false">U1157/T1157*100</f>
        <v>17.5549846407609</v>
      </c>
      <c r="W1157" s="1441" t="str">
        <f aca="false">IF(V1157&gt;40,"FAULT",IF(V1157&lt;-40,"CHECK","OK"))</f>
        <v>OK</v>
      </c>
    </row>
    <row r="1158" customFormat="false" ht="15" hidden="false" customHeight="true" outlineLevel="0" collapsed="false">
      <c r="A1158" s="2016" t="n">
        <v>26</v>
      </c>
      <c r="B1158" s="2017" t="s">
        <v>4577</v>
      </c>
      <c r="C1158" s="2152" t="n">
        <v>11</v>
      </c>
      <c r="D1158" s="2580" t="s">
        <v>4438</v>
      </c>
      <c r="E1158" s="1070" t="s">
        <v>4578</v>
      </c>
      <c r="F1158" s="2476" t="n">
        <v>1</v>
      </c>
      <c r="G1158" s="2120" t="n">
        <v>1882.3</v>
      </c>
      <c r="H1158" s="2120" t="n">
        <v>1916.4054</v>
      </c>
      <c r="I1158" s="2053" t="n">
        <f aca="false">H1158-G1158</f>
        <v>34.1054000000001</v>
      </c>
      <c r="J1158" s="2027" t="n">
        <v>40000</v>
      </c>
      <c r="K1158" s="2135"/>
      <c r="L1158" s="2128" t="n">
        <f aca="false">F1158*I1158*J1158</f>
        <v>1364216.00000001</v>
      </c>
      <c r="M1158" s="2128" t="n">
        <f aca="false">L1158*$K$1175/$L$1175</f>
        <v>1366408.64415576</v>
      </c>
      <c r="N1158" s="2154" t="s">
        <v>773</v>
      </c>
      <c r="O1158" s="2155"/>
      <c r="R1158" s="0" t="str">
        <f aca="false">B1158</f>
        <v>11 kV Shyampur Bazar Feeder</v>
      </c>
      <c r="S1158" s="2160" t="n">
        <f aca="false">M1158</f>
        <v>1366408.64415576</v>
      </c>
      <c r="T1158" s="0" t="n">
        <v>1428279.2318929</v>
      </c>
      <c r="U1158" s="1441" t="n">
        <f aca="false">S1158-T1158</f>
        <v>-61870.5877371386</v>
      </c>
      <c r="V1158" s="2001" t="n">
        <f aca="false">U1158/T1158*100</f>
        <v>-4.3318271634561</v>
      </c>
      <c r="W1158" s="1441" t="str">
        <f aca="false">IF(V1158&gt;40,"FAULT",IF(V1158&lt;-40,"CHECK","OK"))</f>
        <v>OK</v>
      </c>
    </row>
    <row r="1159" customFormat="false" ht="15" hidden="false" customHeight="true" outlineLevel="0" collapsed="false">
      <c r="A1159" s="2016" t="n">
        <v>28</v>
      </c>
      <c r="B1159" s="2017" t="s">
        <v>3468</v>
      </c>
      <c r="C1159" s="2152" t="n">
        <v>11</v>
      </c>
      <c r="D1159" s="2580" t="s">
        <v>4438</v>
      </c>
      <c r="E1159" s="1070"/>
      <c r="F1159" s="2476" t="n">
        <v>1</v>
      </c>
      <c r="G1159" s="2120" t="n">
        <v>0</v>
      </c>
      <c r="H1159" s="2120" t="n">
        <v>0</v>
      </c>
      <c r="I1159" s="2053" t="n">
        <f aca="false">H1159-G1159</f>
        <v>0</v>
      </c>
      <c r="J1159" s="2027" t="n">
        <v>40000</v>
      </c>
      <c r="K1159" s="2135"/>
      <c r="L1159" s="2128" t="n">
        <f aca="false">F1159*I1159*J1159</f>
        <v>0</v>
      </c>
      <c r="M1159" s="2128" t="n">
        <f aca="false">L1159*$K$1175/$L$1175</f>
        <v>0</v>
      </c>
      <c r="N1159" s="2154" t="s">
        <v>773</v>
      </c>
      <c r="O1159" s="2155"/>
      <c r="R1159" s="0" t="str">
        <f aca="false">B1159</f>
        <v>11 kV Spare Feeder</v>
      </c>
      <c r="S1159" s="2160" t="n">
        <f aca="false">M1159</f>
        <v>0</v>
      </c>
      <c r="T1159" s="0" t="n">
        <v>0</v>
      </c>
      <c r="U1159" s="1441" t="n">
        <f aca="false">S1159-T1159</f>
        <v>0</v>
      </c>
      <c r="V1159" s="2001" t="e">
        <f aca="false">U1159/T1159*100</f>
        <v>#DIV/0!</v>
      </c>
      <c r="W1159" s="1441" t="e">
        <f aca="false">IF(V1159&gt;40,"FAULT",IF(V1159&lt;-40,"CHECK","OK"))</f>
        <v>#DIV/0!</v>
      </c>
    </row>
    <row r="1160" customFormat="false" ht="15" hidden="false" customHeight="true" outlineLevel="0" collapsed="false">
      <c r="A1160" s="2016" t="n">
        <v>29</v>
      </c>
      <c r="B1160" s="2017" t="s">
        <v>4579</v>
      </c>
      <c r="C1160" s="2152" t="n">
        <v>11</v>
      </c>
      <c r="D1160" s="2580" t="s">
        <v>4438</v>
      </c>
      <c r="E1160" s="1070" t="s">
        <v>4580</v>
      </c>
      <c r="F1160" s="2476" t="n">
        <v>1</v>
      </c>
      <c r="G1160" s="2120" t="n">
        <v>1321.48</v>
      </c>
      <c r="H1160" s="2120" t="n">
        <v>1335.0577</v>
      </c>
      <c r="I1160" s="2053" t="n">
        <f aca="false">H1160-G1160</f>
        <v>13.5777000000001</v>
      </c>
      <c r="J1160" s="2027" t="n">
        <v>40000</v>
      </c>
      <c r="K1160" s="2135"/>
      <c r="L1160" s="2128" t="n">
        <f aca="false">F1160*I1160*J1160</f>
        <v>543108.000000002</v>
      </c>
      <c r="M1160" s="2128" t="n">
        <f aca="false">L1160*$K$1175/$L$1175</f>
        <v>543980.913513802</v>
      </c>
      <c r="N1160" s="2154" t="s">
        <v>773</v>
      </c>
      <c r="O1160" s="2155"/>
      <c r="R1160" s="0" t="str">
        <f aca="false">B1160</f>
        <v>11 kV Binimoy Feeder</v>
      </c>
      <c r="S1160" s="2160" t="n">
        <f aca="false">M1160</f>
        <v>543980.913513802</v>
      </c>
      <c r="T1160" s="0" t="n">
        <v>732574.196380534</v>
      </c>
      <c r="U1160" s="1441" t="n">
        <f aca="false">S1160-T1160</f>
        <v>-188593.282866732</v>
      </c>
      <c r="V1160" s="2001" t="n">
        <f aca="false">U1160/T1160*100</f>
        <v>-25.74391560589</v>
      </c>
      <c r="W1160" s="1441" t="str">
        <f aca="false">IF(V1160&gt;40,"FAULT",IF(V1160&lt;-40,"CHECK","OK"))</f>
        <v>OK</v>
      </c>
    </row>
    <row r="1161" customFormat="false" ht="15" hidden="false" customHeight="true" outlineLevel="0" collapsed="false">
      <c r="A1161" s="2016" t="n">
        <v>30</v>
      </c>
      <c r="B1161" s="2139" t="s">
        <v>4581</v>
      </c>
      <c r="C1161" s="2152" t="n">
        <v>11</v>
      </c>
      <c r="D1161" s="2580" t="s">
        <v>4438</v>
      </c>
      <c r="E1161" s="1070" t="s">
        <v>4582</v>
      </c>
      <c r="F1161" s="2476" t="n">
        <v>1</v>
      </c>
      <c r="G1161" s="2120" t="n">
        <v>1273.64</v>
      </c>
      <c r="H1161" s="2120" t="n">
        <v>1300.6173</v>
      </c>
      <c r="I1161" s="2053" t="n">
        <f aca="false">H1161-G1161</f>
        <v>26.9772999999998</v>
      </c>
      <c r="J1161" s="2027" t="n">
        <v>40000</v>
      </c>
      <c r="K1161" s="2135"/>
      <c r="L1161" s="2128" t="n">
        <f aca="false">F1161*I1161*J1161</f>
        <v>1079091.99999999</v>
      </c>
      <c r="M1161" s="2128" t="n">
        <f aca="false">L1161*$K$1175/$L$1175</f>
        <v>1080826.37693687</v>
      </c>
      <c r="N1161" s="2154" t="s">
        <v>773</v>
      </c>
      <c r="O1161" s="2155"/>
      <c r="R1161" s="0" t="str">
        <f aca="false">B1161</f>
        <v>11 kV Akbar-Nabi Steel</v>
      </c>
      <c r="S1161" s="2160" t="n">
        <f aca="false">M1161</f>
        <v>1080826.37693687</v>
      </c>
      <c r="T1161" s="0" t="n">
        <v>971021.486777919</v>
      </c>
      <c r="U1161" s="1441" t="n">
        <f aca="false">S1161-T1161</f>
        <v>109804.89015895</v>
      </c>
      <c r="V1161" s="2001" t="n">
        <f aca="false">U1161/T1161*100</f>
        <v>11.3081833568182</v>
      </c>
      <c r="W1161" s="1441" t="str">
        <f aca="false">IF(V1161&gt;40,"FAULT",IF(V1161&lt;-40,"CHECK","OK"))</f>
        <v>OK</v>
      </c>
    </row>
    <row r="1162" customFormat="false" ht="15" hidden="false" customHeight="true" outlineLevel="0" collapsed="false">
      <c r="A1162" s="2016" t="n">
        <v>31</v>
      </c>
      <c r="B1162" s="2017" t="s">
        <v>3468</v>
      </c>
      <c r="C1162" s="2152" t="n">
        <v>11</v>
      </c>
      <c r="D1162" s="2580"/>
      <c r="E1162" s="1070"/>
      <c r="F1162" s="2476" t="n">
        <v>1</v>
      </c>
      <c r="G1162" s="2120" t="n">
        <v>0</v>
      </c>
      <c r="H1162" s="2120" t="n">
        <v>0</v>
      </c>
      <c r="I1162" s="2053" t="n">
        <f aca="false">H1162-G1162</f>
        <v>0</v>
      </c>
      <c r="J1162" s="2027" t="n">
        <v>40000</v>
      </c>
      <c r="K1162" s="2135"/>
      <c r="L1162" s="2128" t="n">
        <f aca="false">F1162*I1162*J1162</f>
        <v>0</v>
      </c>
      <c r="M1162" s="2128" t="n">
        <f aca="false">L1162*$K$1175/$L$1175</f>
        <v>0</v>
      </c>
      <c r="N1162" s="2154" t="s">
        <v>773</v>
      </c>
      <c r="O1162" s="2155"/>
      <c r="R1162" s="0" t="str">
        <f aca="false">B1162</f>
        <v>11 kV Spare Feeder</v>
      </c>
      <c r="S1162" s="2160" t="n">
        <f aca="false">M1162</f>
        <v>0</v>
      </c>
      <c r="T1162" s="0" t="n">
        <v>0</v>
      </c>
      <c r="U1162" s="1441" t="n">
        <f aca="false">S1162-T1162</f>
        <v>0</v>
      </c>
      <c r="V1162" s="2001" t="e">
        <f aca="false">U1162/T1162*100</f>
        <v>#DIV/0!</v>
      </c>
      <c r="W1162" s="1441" t="e">
        <f aca="false">IF(V1162&gt;40,"FAULT",IF(V1162&lt;-40,"CHECK","OK"))</f>
        <v>#DIV/0!</v>
      </c>
    </row>
    <row r="1163" customFormat="false" ht="15" hidden="false" customHeight="true" outlineLevel="0" collapsed="false">
      <c r="A1163" s="2016" t="n">
        <v>32</v>
      </c>
      <c r="B1163" s="2017" t="s">
        <v>3468</v>
      </c>
      <c r="C1163" s="2152" t="n">
        <v>11</v>
      </c>
      <c r="D1163" s="2580"/>
      <c r="E1163" s="1070"/>
      <c r="F1163" s="2476" t="n">
        <v>1</v>
      </c>
      <c r="G1163" s="2120" t="n">
        <v>0</v>
      </c>
      <c r="H1163" s="2120" t="n">
        <v>0</v>
      </c>
      <c r="I1163" s="2053" t="n">
        <f aca="false">H1163-G1163</f>
        <v>0</v>
      </c>
      <c r="J1163" s="2027" t="n">
        <v>40000</v>
      </c>
      <c r="K1163" s="2135"/>
      <c r="L1163" s="2128" t="n">
        <f aca="false">F1163*I1163*J1163</f>
        <v>0</v>
      </c>
      <c r="M1163" s="2128" t="n">
        <f aca="false">L1163*$K$1175/$L$1175</f>
        <v>0</v>
      </c>
      <c r="N1163" s="2154" t="s">
        <v>773</v>
      </c>
      <c r="O1163" s="2155"/>
      <c r="R1163" s="0" t="str">
        <f aca="false">B1163</f>
        <v>11 kV Spare Feeder</v>
      </c>
      <c r="S1163" s="2160" t="n">
        <f aca="false">M1163</f>
        <v>0</v>
      </c>
      <c r="T1163" s="0" t="n">
        <v>0</v>
      </c>
      <c r="U1163" s="1441" t="n">
        <f aca="false">S1163-T1163</f>
        <v>0</v>
      </c>
      <c r="V1163" s="2001" t="e">
        <f aca="false">U1163/T1163*100</f>
        <v>#DIV/0!</v>
      </c>
      <c r="W1163" s="1441" t="e">
        <f aca="false">IF(V1163&gt;40,"FAULT",IF(V1163&lt;-40,"CHECK","OK"))</f>
        <v>#DIV/0!</v>
      </c>
    </row>
    <row r="1164" customFormat="false" ht="15" hidden="false" customHeight="true" outlineLevel="0" collapsed="false">
      <c r="A1164" s="2016" t="n">
        <v>33</v>
      </c>
      <c r="B1164" s="2017" t="s">
        <v>3468</v>
      </c>
      <c r="C1164" s="2152" t="n">
        <v>11</v>
      </c>
      <c r="D1164" s="2580"/>
      <c r="E1164" s="1070"/>
      <c r="F1164" s="2476" t="n">
        <v>1</v>
      </c>
      <c r="G1164" s="2120" t="n">
        <v>0</v>
      </c>
      <c r="H1164" s="2120" t="n">
        <v>0</v>
      </c>
      <c r="I1164" s="2053" t="n">
        <f aca="false">H1164-G1164</f>
        <v>0</v>
      </c>
      <c r="J1164" s="2027" t="n">
        <v>40000</v>
      </c>
      <c r="K1164" s="2135"/>
      <c r="L1164" s="2128" t="n">
        <f aca="false">F1164*I1164*J1164</f>
        <v>0</v>
      </c>
      <c r="M1164" s="2128" t="n">
        <f aca="false">L1164*$K$1175/$L$1175</f>
        <v>0</v>
      </c>
      <c r="N1164" s="2154" t="s">
        <v>773</v>
      </c>
      <c r="O1164" s="2155"/>
      <c r="R1164" s="0" t="str">
        <f aca="false">B1164</f>
        <v>11 kV Spare Feeder</v>
      </c>
      <c r="S1164" s="2160" t="n">
        <f aca="false">M1164</f>
        <v>0</v>
      </c>
      <c r="T1164" s="0" t="n">
        <v>0</v>
      </c>
      <c r="U1164" s="1441" t="n">
        <f aca="false">S1164-T1164</f>
        <v>0</v>
      </c>
      <c r="V1164" s="2001" t="e">
        <f aca="false">U1164/T1164*100</f>
        <v>#DIV/0!</v>
      </c>
      <c r="W1164" s="1441" t="e">
        <f aca="false">IF(V1164&gt;40,"FAULT",IF(V1164&lt;-40,"CHECK","OK"))</f>
        <v>#DIV/0!</v>
      </c>
    </row>
    <row r="1165" customFormat="false" ht="15" hidden="false" customHeight="true" outlineLevel="0" collapsed="false">
      <c r="A1165" s="2016" t="n">
        <v>34</v>
      </c>
      <c r="B1165" s="2017" t="s">
        <v>4583</v>
      </c>
      <c r="C1165" s="2152" t="n">
        <v>11</v>
      </c>
      <c r="D1165" s="2580" t="s">
        <v>4438</v>
      </c>
      <c r="E1165" s="1070" t="s">
        <v>4549</v>
      </c>
      <c r="F1165" s="2476" t="n">
        <v>1</v>
      </c>
      <c r="G1165" s="2120" t="n">
        <v>2161.1</v>
      </c>
      <c r="H1165" s="2120" t="n">
        <v>2199.2196</v>
      </c>
      <c r="I1165" s="2053" t="n">
        <f aca="false">H1165-G1165</f>
        <v>38.1196</v>
      </c>
      <c r="J1165" s="2027" t="n">
        <v>40000</v>
      </c>
      <c r="K1165" s="2135"/>
      <c r="L1165" s="2338" t="n">
        <f aca="false">F1165*I1165*J1165</f>
        <v>1524784</v>
      </c>
      <c r="M1165" s="2128" t="n">
        <f aca="false">L1165*$K$1175/$L$1175</f>
        <v>1527234.71801414</v>
      </c>
      <c r="N1165" s="2154" t="s">
        <v>773</v>
      </c>
      <c r="O1165" s="2155"/>
      <c r="R1165" s="0" t="str">
        <f aca="false">B1165</f>
        <v>11 kV Rasulpur Feeder</v>
      </c>
      <c r="S1165" s="2160" t="n">
        <f aca="false">M1165</f>
        <v>1527234.71801414</v>
      </c>
      <c r="T1165" s="0" t="n">
        <v>1250345.45552913</v>
      </c>
      <c r="U1165" s="1441" t="n">
        <f aca="false">S1165-T1165</f>
        <v>276889.262485012</v>
      </c>
      <c r="V1165" s="2001" t="n">
        <f aca="false">U1165/T1165*100</f>
        <v>22.14502090287</v>
      </c>
      <c r="W1165" s="1441" t="str">
        <f aca="false">IF(V1165&gt;40,"FAULT",IF(V1165&lt;-40,"CHECK","OK"))</f>
        <v>OK</v>
      </c>
    </row>
    <row r="1166" customFormat="false" ht="15" hidden="false" customHeight="true" outlineLevel="0" collapsed="false">
      <c r="A1166" s="2055" t="n">
        <v>35</v>
      </c>
      <c r="B1166" s="2017" t="s">
        <v>4584</v>
      </c>
      <c r="C1166" s="2152" t="n">
        <v>11</v>
      </c>
      <c r="D1166" s="2580" t="s">
        <v>4438</v>
      </c>
      <c r="E1166" s="1070" t="s">
        <v>4585</v>
      </c>
      <c r="F1166" s="2476" t="n">
        <v>1</v>
      </c>
      <c r="G1166" s="2120" t="n">
        <v>168.36</v>
      </c>
      <c r="H1166" s="2120" t="n">
        <v>170.7545</v>
      </c>
      <c r="I1166" s="2053" t="n">
        <f aca="false">H1166-G1166</f>
        <v>2.39449999999999</v>
      </c>
      <c r="J1166" s="2027" t="n">
        <v>40000</v>
      </c>
      <c r="K1166" s="2138"/>
      <c r="L1166" s="2128" t="n">
        <f aca="false">F1166*I1166*J1166</f>
        <v>95779.9999999997</v>
      </c>
      <c r="M1166" s="2128" t="n">
        <f aca="false">L1166*$K$1175/$L$1175</f>
        <v>95933.9429659509</v>
      </c>
      <c r="N1166" s="2154" t="s">
        <v>773</v>
      </c>
      <c r="O1166" s="2326"/>
      <c r="R1166" s="0" t="str">
        <f aca="false">B1166</f>
        <v>11 Kv  Pioneer Steel Feeder</v>
      </c>
      <c r="S1166" s="2160" t="n">
        <f aca="false">M1166</f>
        <v>95933.9429659509</v>
      </c>
      <c r="T1166" s="0" t="n">
        <v>84558.6189476443</v>
      </c>
      <c r="U1166" s="1441" t="n">
        <f aca="false">S1166-T1166</f>
        <v>11375.3240183066</v>
      </c>
      <c r="V1166" s="2001" t="n">
        <f aca="false">U1166/T1166*100</f>
        <v>13.4525896471296</v>
      </c>
      <c r="W1166" s="1441" t="str">
        <f aca="false">IF(V1166&gt;40,"FAULT",IF(V1166&lt;-40,"CHECK","OK"))</f>
        <v>OK</v>
      </c>
    </row>
    <row r="1167" customFormat="false" ht="15" hidden="false" customHeight="true" outlineLevel="0" collapsed="false">
      <c r="A1167" s="2055" t="n">
        <v>37</v>
      </c>
      <c r="B1167" s="2017" t="s">
        <v>3468</v>
      </c>
      <c r="C1167" s="2152" t="n">
        <v>11</v>
      </c>
      <c r="D1167" s="2580"/>
      <c r="E1167" s="1070"/>
      <c r="F1167" s="2476" t="n">
        <v>1</v>
      </c>
      <c r="G1167" s="2120" t="n">
        <v>0</v>
      </c>
      <c r="H1167" s="2120" t="n">
        <v>0</v>
      </c>
      <c r="I1167" s="2053" t="n">
        <f aca="false">H1167-G1167</f>
        <v>0</v>
      </c>
      <c r="J1167" s="2027" t="n">
        <v>40000</v>
      </c>
      <c r="K1167" s="2138"/>
      <c r="L1167" s="2128" t="n">
        <f aca="false">F1167*I1167*J1167</f>
        <v>0</v>
      </c>
      <c r="M1167" s="2128" t="n">
        <f aca="false">L1167*$K$1175/$L$1175</f>
        <v>0</v>
      </c>
      <c r="N1167" s="2154" t="s">
        <v>773</v>
      </c>
      <c r="O1167" s="2326"/>
      <c r="R1167" s="0" t="str">
        <f aca="false">B1167</f>
        <v>11 kV Spare Feeder</v>
      </c>
      <c r="S1167" s="2160" t="n">
        <f aca="false">M1167</f>
        <v>0</v>
      </c>
      <c r="T1167" s="0" t="n">
        <v>0</v>
      </c>
      <c r="U1167" s="1441" t="n">
        <f aca="false">S1167-T1167</f>
        <v>0</v>
      </c>
      <c r="V1167" s="2001" t="e">
        <f aca="false">U1167/T1167*100</f>
        <v>#DIV/0!</v>
      </c>
      <c r="W1167" s="1441" t="e">
        <f aca="false">IF(V1167&gt;40,"FAULT",IF(V1167&lt;-40,"CHECK","OK"))</f>
        <v>#DIV/0!</v>
      </c>
    </row>
    <row r="1168" customFormat="false" ht="15" hidden="false" customHeight="true" outlineLevel="0" collapsed="false">
      <c r="A1168" s="2055" t="n">
        <v>38</v>
      </c>
      <c r="B1168" s="2017" t="s">
        <v>4586</v>
      </c>
      <c r="C1168" s="2152" t="n">
        <v>11</v>
      </c>
      <c r="D1168" s="2580" t="s">
        <v>4438</v>
      </c>
      <c r="E1168" s="1070" t="s">
        <v>4587</v>
      </c>
      <c r="F1168" s="2476" t="n">
        <v>1</v>
      </c>
      <c r="G1168" s="2120" t="n">
        <v>1150.73</v>
      </c>
      <c r="H1168" s="2120" t="n">
        <v>1172.4449</v>
      </c>
      <c r="I1168" s="2053" t="n">
        <f aca="false">H1168-G1168</f>
        <v>21.7148999999999</v>
      </c>
      <c r="J1168" s="2027" t="n">
        <v>40000</v>
      </c>
      <c r="K1168" s="2138"/>
      <c r="L1168" s="2128" t="n">
        <f aca="false">F1168*I1168*J1168</f>
        <v>868595.999999998</v>
      </c>
      <c r="M1168" s="2128" t="n">
        <f aca="false">L1168*$K$1175/$L$1175</f>
        <v>869992.056008071</v>
      </c>
      <c r="N1168" s="2154" t="s">
        <v>773</v>
      </c>
      <c r="O1168" s="2326"/>
      <c r="R1168" s="0" t="str">
        <f aca="false">B1168</f>
        <v>11 kV Sun Steel Feeder</v>
      </c>
      <c r="S1168" s="2160" t="n">
        <f aca="false">M1168</f>
        <v>869992.056008071</v>
      </c>
      <c r="T1168" s="0" t="n">
        <v>875642.570618961</v>
      </c>
      <c r="U1168" s="1441" t="n">
        <f aca="false">S1168-T1168</f>
        <v>-5650.51461089018</v>
      </c>
      <c r="V1168" s="2001" t="n">
        <f aca="false">U1168/T1168*100</f>
        <v>-0.645299212313996</v>
      </c>
      <c r="W1168" s="1441" t="str">
        <f aca="false">IF(V1168&gt;40,"FAULT",IF(V1168&lt;-40,"CHECK","OK"))</f>
        <v>OK</v>
      </c>
    </row>
    <row r="1169" customFormat="false" ht="15" hidden="false" customHeight="true" outlineLevel="0" collapsed="false">
      <c r="A1169" s="2055" t="n">
        <v>39</v>
      </c>
      <c r="B1169" s="2017" t="s">
        <v>4588</v>
      </c>
      <c r="C1169" s="2152" t="n">
        <v>11</v>
      </c>
      <c r="D1169" s="2580" t="s">
        <v>4438</v>
      </c>
      <c r="E1169" s="1070" t="s">
        <v>4580</v>
      </c>
      <c r="F1169" s="2476" t="n">
        <v>1</v>
      </c>
      <c r="G1169" s="2120" t="n">
        <v>3585.78</v>
      </c>
      <c r="H1169" s="2120" t="n">
        <v>3633.3532</v>
      </c>
      <c r="I1169" s="2053" t="n">
        <f aca="false">H1169-G1169</f>
        <v>47.5731999999998</v>
      </c>
      <c r="J1169" s="2027" t="n">
        <v>40000</v>
      </c>
      <c r="K1169" s="2135"/>
      <c r="L1169" s="2128" t="n">
        <f aca="false">F1169*I1169*J1169</f>
        <v>1902927.99999999</v>
      </c>
      <c r="M1169" s="2128" t="n">
        <f aca="false">L1169*$K$1175/$L$1175</f>
        <v>1905986.4921728</v>
      </c>
      <c r="N1169" s="2154" t="s">
        <v>773</v>
      </c>
      <c r="O1169" s="2155"/>
      <c r="R1169" s="0" t="str">
        <f aca="false">B1169</f>
        <v>11 kV Taher Steel Feeder</v>
      </c>
      <c r="S1169" s="2160" t="n">
        <f aca="false">M1169</f>
        <v>1905986.4921728</v>
      </c>
      <c r="T1169" s="0" t="n">
        <v>2092324.87926848</v>
      </c>
      <c r="U1169" s="1441" t="n">
        <f aca="false">S1169-T1169</f>
        <v>-186338.387095676</v>
      </c>
      <c r="V1169" s="2001" t="n">
        <f aca="false">U1169/T1169*100</f>
        <v>-8.90580563955365</v>
      </c>
      <c r="W1169" s="1441" t="str">
        <f aca="false">IF(V1169&gt;40,"FAULT",IF(V1169&lt;-40,"CHECK","OK"))</f>
        <v>OK</v>
      </c>
    </row>
    <row r="1170" customFormat="false" ht="15" hidden="false" customHeight="true" outlineLevel="0" collapsed="false">
      <c r="A1170" s="2055" t="n">
        <v>40</v>
      </c>
      <c r="B1170" s="2017" t="s">
        <v>4589</v>
      </c>
      <c r="C1170" s="2152" t="n">
        <v>11</v>
      </c>
      <c r="D1170" s="2580" t="s">
        <v>4438</v>
      </c>
      <c r="E1170" s="1070" t="s">
        <v>4580</v>
      </c>
      <c r="F1170" s="2476" t="n">
        <v>1</v>
      </c>
      <c r="G1170" s="2120" t="n">
        <v>1064.5</v>
      </c>
      <c r="H1170" s="2120" t="n">
        <v>1076.07616</v>
      </c>
      <c r="I1170" s="2053" t="n">
        <f aca="false">H1170-G1170</f>
        <v>11.5761600000001</v>
      </c>
      <c r="J1170" s="2027" t="n">
        <v>40000</v>
      </c>
      <c r="K1170" s="2138"/>
      <c r="L1170" s="2128" t="n">
        <f aca="false">F1170*I1170*J1170</f>
        <v>463046.400000003</v>
      </c>
      <c r="M1170" s="2128" t="n">
        <f aca="false">L1170*$K$1175/$L$1175</f>
        <v>463790.634038309</v>
      </c>
      <c r="N1170" s="2154" t="s">
        <v>773</v>
      </c>
      <c r="O1170" s="2330"/>
      <c r="R1170" s="0" t="str">
        <f aca="false">B1170</f>
        <v>11 kV Igloo Feeder</v>
      </c>
      <c r="S1170" s="2160" t="n">
        <f aca="false">M1170</f>
        <v>463790.634038309</v>
      </c>
      <c r="T1170" s="0" t="n">
        <v>590307.325639239</v>
      </c>
      <c r="U1170" s="1441" t="n">
        <f aca="false">S1170-T1170</f>
        <v>-126516.69160093</v>
      </c>
      <c r="V1170" s="2001" t="n">
        <f aca="false">U1170/T1170*100</f>
        <v>-21.4323431381994</v>
      </c>
      <c r="W1170" s="1441" t="str">
        <f aca="false">IF(V1170&gt;40,"FAULT",IF(V1170&lt;-40,"CHECK","OK"))</f>
        <v>OK</v>
      </c>
    </row>
    <row r="1171" customFormat="false" ht="15" hidden="false" customHeight="true" outlineLevel="0" collapsed="false">
      <c r="A1171" s="2055" t="n">
        <v>41</v>
      </c>
      <c r="B1171" s="2139" t="s">
        <v>4590</v>
      </c>
      <c r="C1171" s="2152" t="n">
        <v>0.415</v>
      </c>
      <c r="D1171" s="2580" t="s">
        <v>13</v>
      </c>
      <c r="E1171" s="1070" t="s">
        <v>4591</v>
      </c>
      <c r="F1171" s="2476" t="n">
        <v>1</v>
      </c>
      <c r="G1171" s="2120" t="n">
        <v>504582.2</v>
      </c>
      <c r="H1171" s="2120" t="n">
        <v>504582.2</v>
      </c>
      <c r="I1171" s="2053" t="n">
        <f aca="false">SUM(H1171-G1171)</f>
        <v>0</v>
      </c>
      <c r="J1171" s="2027" t="n">
        <v>1</v>
      </c>
      <c r="K1171" s="2135"/>
      <c r="L1171" s="2128"/>
      <c r="M1171" s="2128" t="n">
        <f aca="false">L1171*$K$1175/$L$1175</f>
        <v>0</v>
      </c>
      <c r="N1171" s="2154" t="s">
        <v>773</v>
      </c>
      <c r="O1171" s="2167"/>
      <c r="R1171" s="0" t="str">
        <f aca="false">B1171</f>
        <v>11/0.4 kV Aux Transformer, T-1</v>
      </c>
      <c r="S1171" s="2160" t="n">
        <f aca="false">M1171</f>
        <v>0</v>
      </c>
      <c r="T1171" s="0" t="n">
        <v>0</v>
      </c>
      <c r="U1171" s="1441" t="n">
        <f aca="false">S1171-T1171</f>
        <v>0</v>
      </c>
      <c r="V1171" s="2001" t="e">
        <f aca="false">U1171/T1171*100</f>
        <v>#DIV/0!</v>
      </c>
      <c r="W1171" s="1441" t="e">
        <f aca="false">IF(V1171&gt;40,"FAULT",IF(V1171&lt;-40,"CHECK","OK"))</f>
        <v>#DIV/0!</v>
      </c>
    </row>
    <row r="1172" customFormat="false" ht="15" hidden="false" customHeight="true" outlineLevel="0" collapsed="false">
      <c r="A1172" s="2055" t="n">
        <v>42</v>
      </c>
      <c r="B1172" s="2017" t="s">
        <v>4592</v>
      </c>
      <c r="C1172" s="2152" t="n">
        <v>0.415</v>
      </c>
      <c r="D1172" s="2580" t="s">
        <v>13</v>
      </c>
      <c r="E1172" s="1070" t="s">
        <v>4593</v>
      </c>
      <c r="F1172" s="2476" t="n">
        <v>1</v>
      </c>
      <c r="G1172" s="2120" t="n">
        <v>62985.9</v>
      </c>
      <c r="H1172" s="2120" t="n">
        <v>63432.6</v>
      </c>
      <c r="I1172" s="2053" t="n">
        <f aca="false">SUM(H1172-G1172)</f>
        <v>446.699999999997</v>
      </c>
      <c r="J1172" s="2027" t="n">
        <v>1</v>
      </c>
      <c r="K1172" s="2140"/>
      <c r="L1172" s="2128"/>
      <c r="M1172" s="2128" t="n">
        <f aca="false">L1172*$K$1175/$L$1175</f>
        <v>0</v>
      </c>
      <c r="N1172" s="2154" t="s">
        <v>773</v>
      </c>
      <c r="O1172" s="2325"/>
      <c r="R1172" s="0" t="str">
        <f aca="false">B1172</f>
        <v>33/0.4 kV Aux TR, GT-4 (At 11 kV)</v>
      </c>
      <c r="S1172" s="2160" t="n">
        <f aca="false">M1172</f>
        <v>0</v>
      </c>
      <c r="T1172" s="0" t="n">
        <v>0</v>
      </c>
      <c r="U1172" s="1441" t="n">
        <f aca="false">S1172-T1172</f>
        <v>0</v>
      </c>
      <c r="V1172" s="2001" t="e">
        <f aca="false">U1172/T1172*100</f>
        <v>#DIV/0!</v>
      </c>
      <c r="W1172" s="1441" t="e">
        <f aca="false">IF(V1172&gt;40,"FAULT",IF(V1172&lt;-40,"CHECK","OK"))</f>
        <v>#DIV/0!</v>
      </c>
    </row>
    <row r="1173" customFormat="false" ht="15" hidden="false" customHeight="true" outlineLevel="0" collapsed="false">
      <c r="A1173" s="2055" t="n">
        <v>25</v>
      </c>
      <c r="B1173" s="2139" t="s">
        <v>4594</v>
      </c>
      <c r="C1173" s="2152" t="n">
        <v>0.415</v>
      </c>
      <c r="D1173" s="2580"/>
      <c r="E1173" s="1070"/>
      <c r="F1173" s="2476" t="n">
        <v>1</v>
      </c>
      <c r="G1173" s="2120" t="n">
        <v>578955</v>
      </c>
      <c r="H1173" s="2120" t="n">
        <v>586899</v>
      </c>
      <c r="I1173" s="2053" t="n">
        <f aca="false">H1173-G1173</f>
        <v>7944</v>
      </c>
      <c r="J1173" s="2027" t="n">
        <v>1</v>
      </c>
      <c r="K1173" s="2140"/>
      <c r="L1173" s="2128"/>
      <c r="M1173" s="2128" t="n">
        <f aca="false">L1173*$K$1175/$L$1175</f>
        <v>0</v>
      </c>
      <c r="N1173" s="2154" t="s">
        <v>773</v>
      </c>
      <c r="O1173" s="2167"/>
      <c r="R1173" s="0" t="str">
        <f aca="false">B1173</f>
        <v>33/0.4 kV Aux TR, GT-3 (At-33 kV)</v>
      </c>
      <c r="S1173" s="2160" t="n">
        <f aca="false">M1173</f>
        <v>0</v>
      </c>
      <c r="T1173" s="0" t="n">
        <v>0</v>
      </c>
      <c r="U1173" s="1441" t="n">
        <f aca="false">S1173-T1173</f>
        <v>0</v>
      </c>
      <c r="V1173" s="2001" t="e">
        <f aca="false">U1173/T1173*100</f>
        <v>#DIV/0!</v>
      </c>
      <c r="W1173" s="1441" t="e">
        <f aca="false">IF(V1173&gt;40,"FAULT",IF(V1173&lt;-40,"CHECK","OK"))</f>
        <v>#DIV/0!</v>
      </c>
    </row>
    <row r="1174" customFormat="false" ht="15" hidden="false" customHeight="true" outlineLevel="0" collapsed="false">
      <c r="A1174" s="2055" t="n">
        <v>26</v>
      </c>
      <c r="B1174" s="2017" t="s">
        <v>4595</v>
      </c>
      <c r="C1174" s="2152" t="n">
        <v>0.415</v>
      </c>
      <c r="D1174" s="2581"/>
      <c r="E1174" s="1070" t="s">
        <v>4591</v>
      </c>
      <c r="F1174" s="2476" t="n">
        <v>1</v>
      </c>
      <c r="G1174" s="2120" t="n">
        <v>0</v>
      </c>
      <c r="H1174" s="2120" t="n">
        <v>0</v>
      </c>
      <c r="I1174" s="2053" t="n">
        <f aca="false">H1174-G1174</f>
        <v>0</v>
      </c>
      <c r="J1174" s="2027" t="n">
        <v>1</v>
      </c>
      <c r="K1174" s="2140" t="n">
        <f aca="false">F1174*I1174*J1174</f>
        <v>0</v>
      </c>
      <c r="L1174" s="2128"/>
      <c r="M1174" s="2128" t="n">
        <f aca="false">L1174*$K$1175/$L$1175</f>
        <v>0</v>
      </c>
      <c r="N1174" s="2154" t="s">
        <v>773</v>
      </c>
      <c r="O1174" s="2167"/>
      <c r="R1174" s="0" t="str">
        <f aca="false">B1174</f>
        <v>11/0.4 kV Aux Transformer, T-2</v>
      </c>
      <c r="S1174" s="2160" t="n">
        <f aca="false">M1174</f>
        <v>0</v>
      </c>
      <c r="T1174" s="0" t="n">
        <v>0</v>
      </c>
      <c r="U1174" s="1441" t="n">
        <f aca="false">S1174-T1174</f>
        <v>0</v>
      </c>
      <c r="V1174" s="2001" t="e">
        <f aca="false">U1174/T1174*100</f>
        <v>#DIV/0!</v>
      </c>
      <c r="W1174" s="1441" t="e">
        <f aca="false">IF(V1174&gt;40,"FAULT",IF(V1174&lt;-40,"CHECK","OK"))</f>
        <v>#DIV/0!</v>
      </c>
    </row>
    <row r="1175" customFormat="false" ht="20.25" hidden="false" customHeight="false" outlineLevel="0" collapsed="false">
      <c r="A1175" s="2132"/>
      <c r="B1175" s="2142"/>
      <c r="C1175" s="2143"/>
      <c r="D1175" s="2143"/>
      <c r="E1175" s="2932"/>
      <c r="F1175" s="2145"/>
      <c r="G1175" s="2145"/>
      <c r="H1175" s="2145"/>
      <c r="I1175" s="2145"/>
      <c r="J1175" s="2142" t="s">
        <v>475</v>
      </c>
      <c r="K1175" s="2130" t="n">
        <f aca="false">M1137</f>
        <v>25523475.3269409</v>
      </c>
      <c r="L1175" s="2130" t="n">
        <f aca="false">SUM(L1139:L1174)</f>
        <v>25482518.4</v>
      </c>
      <c r="M1175" s="2130" t="n">
        <f aca="false">SUM(M1139:M1174)</f>
        <v>25523475.3269409</v>
      </c>
      <c r="N1175" s="2166" t="n">
        <f aca="false">(M1175-L1175)/L1175*100</f>
        <v>0.160725585666223</v>
      </c>
      <c r="O1175" s="2167"/>
    </row>
    <row r="1176" customFormat="false" ht="15" hidden="false" customHeight="false" outlineLevel="0" collapsed="false">
      <c r="D1176" s="2462"/>
      <c r="K1176" s="1441"/>
    </row>
    <row r="1177" customFormat="false" ht="15.75" hidden="false" customHeight="false" outlineLevel="0" collapsed="false">
      <c r="A1177" s="2077"/>
      <c r="B1177" s="2078"/>
      <c r="C1177" s="2051"/>
      <c r="D1177" s="2418"/>
      <c r="F1177" s="2169" t="s">
        <v>1234</v>
      </c>
      <c r="G1177" s="2169"/>
      <c r="H1177" s="2169"/>
      <c r="I1177" s="2170" t="s">
        <v>212</v>
      </c>
      <c r="J1177" s="2077"/>
      <c r="L1177" s="2077"/>
      <c r="M1177" s="2077"/>
      <c r="N1177" s="2051"/>
      <c r="O1177" s="2077"/>
    </row>
    <row r="1178" customFormat="false" ht="15.75" hidden="false" customHeight="false" outlineLevel="0" collapsed="false">
      <c r="A1178" s="2077"/>
      <c r="B1178" s="2078"/>
      <c r="C1178" s="2051"/>
      <c r="D1178" s="2418"/>
      <c r="F1178" s="2129" t="s">
        <v>3325</v>
      </c>
      <c r="G1178" s="2017" t="s">
        <v>1367</v>
      </c>
      <c r="H1178" s="2017"/>
      <c r="I1178" s="2310" t="n">
        <f aca="false">M1144+M1148</f>
        <v>1173226.64950416</v>
      </c>
      <c r="J1178" s="2077"/>
      <c r="L1178" s="2077"/>
      <c r="M1178" s="2077"/>
      <c r="N1178" s="2051"/>
      <c r="O1178" s="2077"/>
    </row>
    <row r="1179" customFormat="false" ht="15.75" hidden="false" customHeight="false" outlineLevel="0" collapsed="false">
      <c r="A1179" s="2077"/>
      <c r="B1179" s="2078"/>
      <c r="C1179" s="2051"/>
      <c r="D1179" s="2418"/>
      <c r="F1179" s="2129" t="s">
        <v>773</v>
      </c>
      <c r="G1179" s="2017" t="s">
        <v>1367</v>
      </c>
      <c r="H1179" s="2017"/>
      <c r="I1179" s="2310" t="n">
        <f aca="false">SUM(M1139:M1143,M1145:M1147,M1149:M1174)</f>
        <v>24350248.6774367</v>
      </c>
      <c r="J1179" s="2077"/>
      <c r="L1179" s="2519"/>
      <c r="M1179" s="2077"/>
      <c r="N1179" s="2051"/>
      <c r="O1179" s="2077" t="s">
        <v>122</v>
      </c>
    </row>
    <row r="1180" customFormat="false" ht="15.75" hidden="false" customHeight="false" outlineLevel="0" collapsed="false">
      <c r="A1180" s="2077"/>
      <c r="B1180" s="2078"/>
      <c r="C1180" s="2051"/>
      <c r="D1180" s="2418"/>
      <c r="F1180" s="2129"/>
      <c r="G1180" s="2017"/>
      <c r="H1180" s="2017"/>
      <c r="I1180" s="2171"/>
      <c r="J1180" s="2077"/>
      <c r="L1180" s="2077"/>
      <c r="M1180" s="2077"/>
      <c r="N1180" s="2051"/>
      <c r="O1180" s="2077"/>
    </row>
    <row r="1181" customFormat="false" ht="15.75" hidden="false" customHeight="false" outlineLevel="0" collapsed="false">
      <c r="A1181" s="2077"/>
      <c r="B1181" s="2078"/>
      <c r="C1181" s="2051"/>
      <c r="D1181" s="2418"/>
      <c r="E1181" s="3134"/>
      <c r="F1181" s="2129"/>
      <c r="G1181" s="2017"/>
      <c r="H1181" s="2017"/>
      <c r="I1181" s="2171"/>
      <c r="J1181" s="2077"/>
      <c r="L1181" s="2077"/>
      <c r="M1181" s="2077"/>
      <c r="N1181" s="2051"/>
      <c r="O1181" s="2077"/>
    </row>
    <row r="1182" customFormat="false" ht="15.75" hidden="false" customHeight="false" outlineLevel="0" collapsed="false">
      <c r="A1182" s="2077"/>
      <c r="B1182" s="2078"/>
      <c r="C1182" s="2051"/>
      <c r="D1182" s="2418"/>
      <c r="E1182" s="3134"/>
      <c r="F1182" s="2260"/>
      <c r="G1182" s="2017"/>
      <c r="H1182" s="2017"/>
      <c r="I1182" s="2171"/>
      <c r="J1182" s="2077"/>
      <c r="L1182" s="2077"/>
      <c r="M1182" s="2077"/>
      <c r="N1182" s="2051"/>
      <c r="O1182" s="2077"/>
    </row>
    <row r="1183" customFormat="false" ht="15.75" hidden="false" customHeight="false" outlineLevel="0" collapsed="false">
      <c r="F1183" s="2260"/>
      <c r="G1183" s="2017"/>
      <c r="H1183" s="2017"/>
      <c r="I1183" s="2171"/>
      <c r="J1183" s="2077"/>
    </row>
    <row r="1184" customFormat="false" ht="15.75" hidden="false" customHeight="true" outlineLevel="0" collapsed="false">
      <c r="F1184" s="2241" t="s">
        <v>1239</v>
      </c>
      <c r="G1184" s="2241"/>
      <c r="H1184" s="2241"/>
      <c r="I1184" s="2242" t="n">
        <f aca="false">SUM(I1178:I1183)</f>
        <v>25523475.3269409</v>
      </c>
      <c r="J1184" s="2130" t="n">
        <f aca="false">I1184-M1175</f>
        <v>0</v>
      </c>
    </row>
    <row r="1185" customFormat="false" ht="15" hidden="false" customHeight="false" outlineLevel="0" collapsed="false">
      <c r="F1185" s="2103"/>
      <c r="G1185" s="2077"/>
      <c r="H1185" s="2077"/>
      <c r="I1185" s="2077"/>
      <c r="J1185" s="2077"/>
    </row>
    <row r="1186" customFormat="false" ht="15" hidden="false" customHeight="false" outlineLevel="0" collapsed="false">
      <c r="A1186" s="2077"/>
      <c r="B1186" s="2078"/>
      <c r="C1186" s="2051"/>
      <c r="D1186" s="2418"/>
      <c r="E1186" s="3134"/>
      <c r="F1186" s="2077"/>
      <c r="G1186" s="2077"/>
      <c r="H1186" s="2077"/>
      <c r="I1186" s="2077"/>
      <c r="J1186" s="2077"/>
      <c r="K1186" s="2080"/>
      <c r="L1186" s="2077"/>
      <c r="M1186" s="2077"/>
      <c r="N1186" s="2051"/>
      <c r="O1186" s="2077"/>
    </row>
    <row r="1187" customFormat="false" ht="15" hidden="false" customHeight="false" outlineLevel="0" collapsed="false">
      <c r="A1187" s="2077"/>
      <c r="B1187" s="2078"/>
      <c r="C1187" s="2051"/>
      <c r="D1187" s="2418"/>
      <c r="E1187" s="3134"/>
      <c r="F1187" s="2077"/>
      <c r="G1187" s="2077"/>
      <c r="H1187" s="2077"/>
      <c r="I1187" s="2077"/>
      <c r="J1187" s="2077"/>
      <c r="K1187" s="2080"/>
      <c r="L1187" s="2077"/>
      <c r="M1187" s="2077"/>
      <c r="N1187" s="2051"/>
      <c r="O1187" s="2077"/>
    </row>
    <row r="1188" customFormat="false" ht="15" hidden="false" customHeight="false" outlineLevel="0" collapsed="false">
      <c r="A1188" s="2077"/>
      <c r="B1188" s="2078"/>
      <c r="C1188" s="2051"/>
      <c r="D1188" s="2418"/>
      <c r="E1188" s="3134"/>
      <c r="F1188" s="2077"/>
      <c r="G1188" s="2077"/>
      <c r="H1188" s="2077"/>
      <c r="I1188" s="2077"/>
      <c r="J1188" s="2077"/>
      <c r="K1188" s="2080"/>
      <c r="L1188" s="2077"/>
      <c r="M1188" s="2077"/>
      <c r="N1188" s="2051"/>
      <c r="O1188" s="2077"/>
    </row>
    <row r="1189" customFormat="false" ht="15" hidden="false" customHeight="false" outlineLevel="0" collapsed="false">
      <c r="A1189" s="2077"/>
      <c r="B1189" s="2078"/>
      <c r="C1189" s="2051"/>
      <c r="D1189" s="2418"/>
      <c r="E1189" s="3134"/>
      <c r="F1189" s="2077"/>
      <c r="G1189" s="2077"/>
      <c r="H1189" s="2077"/>
      <c r="I1189" s="2077"/>
      <c r="J1189" s="2077"/>
      <c r="K1189" s="2080"/>
      <c r="L1189" s="2077"/>
      <c r="M1189" s="2077"/>
      <c r="N1189" s="2051"/>
      <c r="O1189" s="2077"/>
    </row>
    <row r="1190" customFormat="false" ht="15" hidden="false" customHeight="false" outlineLevel="0" collapsed="false">
      <c r="A1190" s="2077"/>
      <c r="B1190" s="2078"/>
      <c r="C1190" s="2051"/>
      <c r="D1190" s="2418"/>
      <c r="E1190" s="3134"/>
      <c r="F1190" s="2077"/>
      <c r="G1190" s="2077"/>
      <c r="H1190" s="2077"/>
      <c r="I1190" s="2077"/>
      <c r="J1190" s="2077"/>
      <c r="K1190" s="2080"/>
      <c r="L1190" s="2077"/>
      <c r="M1190" s="2077"/>
      <c r="N1190" s="2051"/>
      <c r="O1190" s="2077"/>
    </row>
    <row r="1191" customFormat="false" ht="15" hidden="false" customHeight="false" outlineLevel="0" collapsed="false">
      <c r="A1191" s="2077"/>
      <c r="B1191" s="2051"/>
      <c r="C1191" s="2051"/>
      <c r="D1191" s="2418"/>
      <c r="E1191" s="3134"/>
      <c r="F1191" s="2077"/>
      <c r="G1191" s="2077"/>
      <c r="H1191" s="2077"/>
      <c r="I1191" s="2077"/>
      <c r="J1191" s="2077"/>
      <c r="K1191" s="2080"/>
      <c r="L1191" s="2077"/>
      <c r="M1191" s="2077"/>
      <c r="N1191" s="2051"/>
      <c r="O1191" s="2077"/>
    </row>
    <row r="1192" customFormat="false" ht="15" hidden="false" customHeight="false" outlineLevel="0" collapsed="false">
      <c r="A1192" s="2077"/>
      <c r="B1192" s="2051"/>
      <c r="C1192" s="2051"/>
      <c r="D1192" s="2418"/>
      <c r="E1192" s="3134"/>
      <c r="F1192" s="2077"/>
      <c r="G1192" s="2077"/>
      <c r="H1192" s="2077"/>
      <c r="I1192" s="2077"/>
      <c r="J1192" s="2077"/>
      <c r="K1192" s="2080"/>
      <c r="L1192" s="2077"/>
      <c r="M1192" s="2077"/>
      <c r="N1192" s="2051"/>
      <c r="O1192" s="2077"/>
    </row>
    <row r="1193" customFormat="false" ht="15" hidden="false" customHeight="false" outlineLevel="0" collapsed="false">
      <c r="A1193" s="2077"/>
      <c r="B1193" s="2078"/>
      <c r="C1193" s="2051"/>
      <c r="D1193" s="2418"/>
      <c r="E1193" s="3134"/>
      <c r="F1193" s="2077"/>
      <c r="G1193" s="2077"/>
      <c r="H1193" s="2077"/>
      <c r="I1193" s="2077"/>
      <c r="J1193" s="2077"/>
      <c r="K1193" s="2080"/>
      <c r="L1193" s="2077"/>
      <c r="M1193" s="2077"/>
      <c r="N1193" s="2051"/>
      <c r="O1193" s="2077"/>
    </row>
    <row r="1194" customFormat="false" ht="15" hidden="false" customHeight="false" outlineLevel="0" collapsed="false">
      <c r="A1194" s="2077"/>
      <c r="B1194" s="2078"/>
      <c r="C1194" s="2051"/>
      <c r="D1194" s="2418"/>
      <c r="E1194" s="3134"/>
      <c r="F1194" s="2077"/>
      <c r="G1194" s="2077"/>
      <c r="H1194" s="2077"/>
      <c r="I1194" s="2077"/>
      <c r="J1194" s="2077"/>
      <c r="K1194" s="2080"/>
      <c r="L1194" s="2077"/>
      <c r="M1194" s="2077"/>
      <c r="N1194" s="2051"/>
      <c r="O1194" s="2077"/>
    </row>
    <row r="1195" customFormat="false" ht="15" hidden="false" customHeight="false" outlineLevel="0" collapsed="false">
      <c r="A1195" s="2077"/>
      <c r="B1195" s="2078"/>
      <c r="C1195" s="2051"/>
      <c r="D1195" s="2418"/>
      <c r="E1195" s="3134"/>
      <c r="F1195" s="2077"/>
      <c r="G1195" s="2077"/>
      <c r="H1195" s="2077"/>
      <c r="I1195" s="2077"/>
      <c r="J1195" s="2077"/>
      <c r="K1195" s="2080"/>
      <c r="L1195" s="2077"/>
      <c r="M1195" s="2077"/>
      <c r="N1195" s="2051"/>
      <c r="O1195" s="2077"/>
    </row>
    <row r="1196" customFormat="false" ht="25.5" hidden="false" customHeight="false" outlineLevel="0" collapsed="false">
      <c r="A1196" s="2174"/>
      <c r="B1196" s="2175"/>
      <c r="C1196" s="2175"/>
      <c r="D1196" s="2175"/>
      <c r="E1196" s="2175"/>
      <c r="F1196" s="2175"/>
      <c r="G1196" s="2175"/>
      <c r="H1196" s="2175"/>
      <c r="I1196" s="2175"/>
      <c r="J1196" s="2175"/>
      <c r="K1196" s="2175"/>
      <c r="L1196" s="2175"/>
      <c r="M1196" s="2175"/>
      <c r="N1196" s="2051"/>
      <c r="O1196" s="2077"/>
    </row>
    <row r="1197" customFormat="false" ht="15" hidden="false" customHeight="false" outlineLevel="0" collapsed="false">
      <c r="A1197" s="2077"/>
      <c r="B1197" s="2078"/>
      <c r="C1197" s="2051"/>
      <c r="D1197" s="2418"/>
      <c r="E1197" s="3134"/>
      <c r="F1197" s="2077"/>
      <c r="G1197" s="2077"/>
      <c r="H1197" s="2077"/>
      <c r="I1197" s="2077"/>
      <c r="J1197" s="2077"/>
      <c r="K1197" s="2080"/>
      <c r="L1197" s="2077"/>
      <c r="M1197" s="2077"/>
      <c r="N1197" s="2051"/>
      <c r="O1197" s="2077"/>
    </row>
    <row r="1198" customFormat="false" ht="15" hidden="false" customHeight="false" outlineLevel="0" collapsed="false">
      <c r="A1198" s="2077"/>
      <c r="B1198" s="2078"/>
      <c r="C1198" s="2051"/>
      <c r="D1198" s="2418"/>
      <c r="E1198" s="3134"/>
      <c r="F1198" s="2077"/>
      <c r="G1198" s="2077"/>
      <c r="H1198" s="2077"/>
      <c r="I1198" s="2077"/>
      <c r="J1198" s="2077"/>
      <c r="K1198" s="2080"/>
      <c r="L1198" s="2077"/>
      <c r="M1198" s="2077"/>
      <c r="N1198" s="2051"/>
      <c r="O1198" s="2077"/>
    </row>
    <row r="1199" customFormat="false" ht="45" hidden="false" customHeight="false" outlineLevel="0" collapsed="false">
      <c r="A1199" s="2270" t="s">
        <v>4596</v>
      </c>
      <c r="B1199" s="2270"/>
      <c r="C1199" s="2270"/>
      <c r="D1199" s="2270"/>
      <c r="E1199" s="2270"/>
      <c r="F1199" s="2270"/>
      <c r="G1199" s="2270"/>
      <c r="H1199" s="2270"/>
      <c r="I1199" s="2270"/>
      <c r="J1199" s="2270"/>
      <c r="K1199" s="2270"/>
      <c r="L1199" s="2270"/>
      <c r="M1199" s="2270"/>
      <c r="N1199" s="2270"/>
      <c r="O1199" s="1989" t="str">
        <f aca="false">$O$6</f>
        <v>Month June-2023</v>
      </c>
      <c r="R1199" s="1990" t="s">
        <v>1069</v>
      </c>
      <c r="S1199" s="1991" t="str">
        <f aca="false">O1199</f>
        <v>Month June-2023</v>
      </c>
      <c r="T1199" s="1990" t="s">
        <v>1070</v>
      </c>
      <c r="U1199" s="1990" t="s">
        <v>1071</v>
      </c>
      <c r="V1199" s="1990" t="s">
        <v>2997</v>
      </c>
      <c r="W1199" s="1990" t="s">
        <v>1073</v>
      </c>
    </row>
    <row r="1200" customFormat="false" ht="15.75" hidden="false" customHeight="true" outlineLevel="0" collapsed="false">
      <c r="A1200" s="1992" t="s">
        <v>794</v>
      </c>
      <c r="B1200" s="1993" t="s">
        <v>1074</v>
      </c>
      <c r="C1200" s="1994" t="s">
        <v>1075</v>
      </c>
      <c r="D1200" s="1994"/>
      <c r="E1200" s="1994"/>
      <c r="F1200" s="1996" t="s">
        <v>45</v>
      </c>
      <c r="G1200" s="1996" t="s">
        <v>1076</v>
      </c>
      <c r="H1200" s="1996"/>
      <c r="I1200" s="1996"/>
      <c r="J1200" s="1996" t="s">
        <v>29</v>
      </c>
      <c r="K1200" s="1996" t="s">
        <v>1077</v>
      </c>
      <c r="L1200" s="1996"/>
      <c r="M1200" s="1994" t="s">
        <v>1134</v>
      </c>
      <c r="N1200" s="1993"/>
      <c r="O1200" s="1997" t="s">
        <v>479</v>
      </c>
    </row>
    <row r="1201" customFormat="false" ht="15.75" hidden="false" customHeight="false" outlineLevel="0" collapsed="false">
      <c r="A1201" s="1992"/>
      <c r="B1201" s="1993"/>
      <c r="C1201" s="1998" t="s">
        <v>1079</v>
      </c>
      <c r="D1201" s="1998"/>
      <c r="E1201" s="3135" t="s">
        <v>1080</v>
      </c>
      <c r="F1201" s="1996"/>
      <c r="G1201" s="2249" t="n">
        <f aca="false">'NORTH-1'!$H$8</f>
        <v>44929</v>
      </c>
      <c r="H1201" s="2249" t="n">
        <f aca="false">'NORTH-1'!$H$8</f>
        <v>44929</v>
      </c>
      <c r="I1201" s="2000" t="s">
        <v>47</v>
      </c>
      <c r="J1201" s="1996"/>
      <c r="K1201" s="2000" t="s">
        <v>1081</v>
      </c>
      <c r="L1201" s="2000" t="s">
        <v>1082</v>
      </c>
      <c r="M1201" s="1994" t="s">
        <v>1083</v>
      </c>
      <c r="N1201" s="1998" t="s">
        <v>741</v>
      </c>
      <c r="O1201" s="1997"/>
      <c r="S1201" s="1441" t="n">
        <v>15283200.0000001</v>
      </c>
      <c r="T1201" s="1441" t="n">
        <v>15283200.0000001</v>
      </c>
      <c r="U1201" s="1441" t="n">
        <f aca="false">S1201-T1201</f>
        <v>0</v>
      </c>
      <c r="V1201" s="2001" t="n">
        <f aca="false">U1201/T1201*100</f>
        <v>0</v>
      </c>
      <c r="W1201" s="1441" t="str">
        <f aca="false">IF(V1201&gt;40,"FAULT",IF(V1201&lt;-40,"CHECK","OK"))</f>
        <v>OK</v>
      </c>
    </row>
    <row r="1202" customFormat="false" ht="15.75" hidden="false" customHeight="false" outlineLevel="0" collapsed="false">
      <c r="A1202" s="2002" t="n">
        <v>1</v>
      </c>
      <c r="B1202" s="2003" t="n">
        <v>2</v>
      </c>
      <c r="C1202" s="2004" t="n">
        <v>4</v>
      </c>
      <c r="D1202" s="2004"/>
      <c r="E1202" s="3136" t="n">
        <v>5</v>
      </c>
      <c r="F1202" s="2002" t="n">
        <v>7</v>
      </c>
      <c r="G1202" s="2002" t="n">
        <v>9</v>
      </c>
      <c r="H1202" s="2002" t="n">
        <v>9</v>
      </c>
      <c r="I1202" s="2002" t="s">
        <v>1084</v>
      </c>
      <c r="J1202" s="2002" t="n">
        <v>11</v>
      </c>
      <c r="K1202" s="2002" t="s">
        <v>1085</v>
      </c>
      <c r="L1202" s="2002" t="s">
        <v>1086</v>
      </c>
      <c r="M1202" s="2002" t="n">
        <v>14</v>
      </c>
      <c r="N1202" s="2006" t="n">
        <v>15</v>
      </c>
      <c r="O1202" s="2002" t="n">
        <v>16</v>
      </c>
    </row>
    <row r="1203" customFormat="false" ht="15.75" hidden="false" customHeight="false" outlineLevel="0" collapsed="false">
      <c r="A1203" s="2016"/>
      <c r="B1203" s="2008" t="s">
        <v>2137</v>
      </c>
      <c r="C1203" s="2009"/>
      <c r="D1203" s="2009"/>
      <c r="E1203" s="3139"/>
      <c r="F1203" s="2009"/>
      <c r="G1203" s="2009"/>
      <c r="H1203" s="2009"/>
      <c r="I1203" s="2009"/>
      <c r="J1203" s="2009"/>
      <c r="K1203" s="2010"/>
      <c r="L1203" s="2009"/>
      <c r="M1203" s="2013"/>
      <c r="N1203" s="2014"/>
      <c r="O1203" s="2027"/>
    </row>
    <row r="1204" customFormat="false" ht="15.75" hidden="false" customHeight="false" outlineLevel="0" collapsed="false">
      <c r="A1204" s="2176" t="n">
        <f aca="false">A1105</f>
        <v>14</v>
      </c>
      <c r="B1204" s="2177" t="str">
        <f aca="false">B1105</f>
        <v>33 kV Shyampur BSCIC-1.</v>
      </c>
      <c r="C1204" s="2178" t="n">
        <f aca="false">C1105</f>
        <v>33</v>
      </c>
      <c r="D1204" s="2179" t="str">
        <f aca="false">D1105</f>
        <v>Export</v>
      </c>
      <c r="E1204" s="3149" t="str">
        <f aca="false">E1105</f>
        <v>BD001805</v>
      </c>
      <c r="F1204" s="2509" t="n">
        <f aca="false">F1105</f>
        <v>1.02</v>
      </c>
      <c r="G1204" s="2181" t="n">
        <f aca="false">G1105</f>
        <v>2476.4919</v>
      </c>
      <c r="H1204" s="2181" t="n">
        <f aca="false">H1105</f>
        <v>2510.5759</v>
      </c>
      <c r="I1204" s="2181" t="n">
        <f aca="false">I1105</f>
        <v>34.0839999999998</v>
      </c>
      <c r="J1204" s="2178" t="n">
        <f aca="false">J1105</f>
        <v>240000</v>
      </c>
      <c r="K1204" s="2184" t="n">
        <f aca="false">K1105</f>
        <v>0</v>
      </c>
      <c r="L1204" s="2186" t="n">
        <f aca="false">L1105</f>
        <v>8343763.19999996</v>
      </c>
      <c r="M1204" s="2186" t="n">
        <f aca="false">M1105</f>
        <v>8352592.22165415</v>
      </c>
      <c r="N1204" s="2129"/>
      <c r="O1204" s="2187"/>
    </row>
    <row r="1205" customFormat="false" ht="15.75" hidden="false" customHeight="false" outlineLevel="0" collapsed="false">
      <c r="A1205" s="2188" t="n">
        <f aca="false">A1110</f>
        <v>23</v>
      </c>
      <c r="B1205" s="2177" t="str">
        <f aca="false">B1110</f>
        <v>33 kV Shyampur BSCIC-2.</v>
      </c>
      <c r="C1205" s="2178" t="n">
        <f aca="false">C1110</f>
        <v>33</v>
      </c>
      <c r="D1205" s="2179"/>
      <c r="E1205" s="3149" t="str">
        <f aca="false">E1110</f>
        <v>BD001827</v>
      </c>
      <c r="F1205" s="2509" t="n">
        <f aca="false">F1110</f>
        <v>1</v>
      </c>
      <c r="G1205" s="2181" t="n">
        <f aca="false">G1110</f>
        <v>2385.1049</v>
      </c>
      <c r="H1205" s="2181" t="n">
        <f aca="false">H1110</f>
        <v>2423.1679</v>
      </c>
      <c r="I1205" s="2181" t="n">
        <f aca="false">I1110</f>
        <v>38.0630000000001</v>
      </c>
      <c r="J1205" s="2178" t="n">
        <f aca="false">J1110</f>
        <v>240000</v>
      </c>
      <c r="K1205" s="2184" t="n">
        <f aca="false">K1110</f>
        <v>0</v>
      </c>
      <c r="L1205" s="2186" t="n">
        <f aca="false">L1110</f>
        <v>9135120.00000002</v>
      </c>
      <c r="M1205" s="2186" t="n">
        <f aca="false">M1110</f>
        <v>9144786.40236073</v>
      </c>
      <c r="N1205" s="2129"/>
      <c r="O1205" s="2027"/>
    </row>
    <row r="1206" customFormat="false" ht="15.75" hidden="false" customHeight="false" outlineLevel="0" collapsed="false">
      <c r="A1206" s="2016"/>
      <c r="B1206" s="2189"/>
      <c r="C1206" s="2190"/>
      <c r="D1206" s="2191"/>
      <c r="E1206" s="3150"/>
      <c r="F1206" s="2511"/>
      <c r="G1206" s="2193"/>
      <c r="H1206" s="2193"/>
      <c r="I1206" s="2193"/>
      <c r="J1206" s="2142" t="s">
        <v>475</v>
      </c>
      <c r="K1206" s="2262" t="n">
        <f aca="false">SUM(K1204:K1205)</f>
        <v>0</v>
      </c>
      <c r="L1206" s="2130" t="n">
        <f aca="false">SUM(L1204:L1205)</f>
        <v>17478883.2</v>
      </c>
      <c r="M1206" s="2130" t="n">
        <f aca="false">SUM(M1204:M1205)</f>
        <v>17497378.6240149</v>
      </c>
      <c r="N1206" s="2194"/>
      <c r="O1206" s="2027"/>
    </row>
    <row r="1207" customFormat="false" ht="15.75" hidden="false" customHeight="false" outlineLevel="0" collapsed="false">
      <c r="A1207" s="2027"/>
      <c r="B1207" s="2008" t="s">
        <v>4597</v>
      </c>
      <c r="C1207" s="2009"/>
      <c r="D1207" s="2009"/>
      <c r="E1207" s="3139"/>
      <c r="F1207" s="2009"/>
      <c r="G1207" s="2009"/>
      <c r="H1207" s="2009"/>
      <c r="I1207" s="2009"/>
      <c r="J1207" s="2195"/>
      <c r="K1207" s="2196"/>
      <c r="L1207" s="2197"/>
      <c r="M1207" s="2197"/>
      <c r="N1207" s="2014"/>
      <c r="O1207" s="2151"/>
    </row>
    <row r="1208" customFormat="false" ht="15.75" hidden="false" customHeight="false" outlineLevel="0" collapsed="false">
      <c r="A1208" s="2027" t="n">
        <v>1</v>
      </c>
      <c r="B1208" s="2017" t="s">
        <v>4598</v>
      </c>
      <c r="C1208" s="2018" t="n">
        <v>33</v>
      </c>
      <c r="D1208" s="2153" t="s">
        <v>76</v>
      </c>
      <c r="E1208" s="1070" t="s">
        <v>4599</v>
      </c>
      <c r="F1208" s="2071" t="n">
        <v>1</v>
      </c>
      <c r="G1208" s="2212" t="n">
        <v>857567.5</v>
      </c>
      <c r="H1208" s="2212" t="n">
        <v>887930.8</v>
      </c>
      <c r="I1208" s="2053" t="n">
        <f aca="false">H1208-G1208</f>
        <v>30363.3</v>
      </c>
      <c r="J1208" s="2027" t="n">
        <v>270</v>
      </c>
      <c r="K1208" s="2024" t="n">
        <f aca="false">F1208*I1208*J1208</f>
        <v>8198091.00000001</v>
      </c>
      <c r="L1208" s="2128"/>
      <c r="M1208" s="2128"/>
      <c r="N1208" s="2129"/>
      <c r="O1208" s="2151"/>
    </row>
    <row r="1209" customFormat="false" ht="15.75" hidden="false" customHeight="false" outlineLevel="0" collapsed="false">
      <c r="A1209" s="2027" t="n">
        <v>5</v>
      </c>
      <c r="B1209" s="2017" t="s">
        <v>4600</v>
      </c>
      <c r="C1209" s="2018" t="n">
        <v>33</v>
      </c>
      <c r="D1209" s="2153"/>
      <c r="E1209" s="1070" t="s">
        <v>4601</v>
      </c>
      <c r="F1209" s="2071" t="n">
        <v>1</v>
      </c>
      <c r="G1209" s="2212" t="n">
        <v>642122.8</v>
      </c>
      <c r="H1209" s="2212" t="n">
        <v>676108.4</v>
      </c>
      <c r="I1209" s="2053" t="n">
        <f aca="false">H1209-G1209</f>
        <v>33985.6</v>
      </c>
      <c r="J1209" s="2027" t="n">
        <v>270</v>
      </c>
      <c r="K1209" s="2024" t="n">
        <f aca="false">F1209*I1209*J1209</f>
        <v>9176111.99999999</v>
      </c>
      <c r="L1209" s="2128"/>
      <c r="M1209" s="2128"/>
      <c r="N1209" s="2129"/>
      <c r="O1209" s="2151"/>
    </row>
    <row r="1210" customFormat="false" ht="15.75" hidden="false" customHeight="false" outlineLevel="0" collapsed="false">
      <c r="A1210" s="2027"/>
      <c r="B1210" s="2189"/>
      <c r="C1210" s="2190"/>
      <c r="D1210" s="2191"/>
      <c r="E1210" s="3150"/>
      <c r="F1210" s="2511"/>
      <c r="G1210" s="2193"/>
      <c r="H1210" s="2193" t="n">
        <v>0</v>
      </c>
      <c r="I1210" s="2204"/>
      <c r="J1210" s="2142" t="s">
        <v>475</v>
      </c>
      <c r="K1210" s="2262" t="n">
        <f aca="false">SUM(K1208:K1209)</f>
        <v>17374203</v>
      </c>
      <c r="L1210" s="2130" t="n">
        <f aca="false">SUM(L1208:L1209)</f>
        <v>0</v>
      </c>
      <c r="M1210" s="2130" t="n">
        <f aca="false">SUM(M1208:M1209)</f>
        <v>0</v>
      </c>
      <c r="N1210" s="2130"/>
      <c r="O1210" s="2130"/>
    </row>
    <row r="1211" customFormat="false" ht="15.75" hidden="false" customHeight="false" outlineLevel="0" collapsed="false">
      <c r="A1211" s="2027"/>
      <c r="B1211" s="2058" t="s">
        <v>4602</v>
      </c>
      <c r="C1211" s="2059"/>
      <c r="D1211" s="2059"/>
      <c r="E1211" s="3140"/>
      <c r="F1211" s="2059"/>
      <c r="G1211" s="2059"/>
      <c r="H1211" s="2059" t="n">
        <v>0</v>
      </c>
      <c r="I1211" s="2059"/>
      <c r="J1211" s="2059"/>
      <c r="K1211" s="2060"/>
      <c r="L1211" s="2059"/>
      <c r="M1211" s="2063"/>
      <c r="N1211" s="2064"/>
      <c r="O1211" s="2015"/>
    </row>
    <row r="1212" customFormat="false" ht="15.75" hidden="false" customHeight="false" outlineLevel="0" collapsed="false">
      <c r="A1212" s="2027"/>
      <c r="B1212" s="2017" t="s">
        <v>1251</v>
      </c>
      <c r="C1212" s="2018" t="n">
        <v>33</v>
      </c>
      <c r="D1212" s="2065" t="s">
        <v>1108</v>
      </c>
      <c r="E1212" s="3138"/>
      <c r="F1212" s="2071"/>
      <c r="G1212" s="2022" t="n">
        <v>0</v>
      </c>
      <c r="H1212" s="2022" t="n">
        <v>0</v>
      </c>
      <c r="I1212" s="2022"/>
      <c r="J1212" s="2027"/>
      <c r="K1212" s="2024"/>
      <c r="L1212" s="2029" t="n">
        <f aca="false">J1212*I1212*F1212</f>
        <v>0</v>
      </c>
      <c r="M1212" s="2025"/>
      <c r="N1212" s="2026"/>
      <c r="O1212" s="2027"/>
    </row>
    <row r="1213" customFormat="false" ht="15.75" hidden="false" customHeight="false" outlineLevel="0" collapsed="false">
      <c r="A1213" s="2027"/>
      <c r="B1213" s="2017" t="s">
        <v>1252</v>
      </c>
      <c r="C1213" s="2018" t="n">
        <v>33</v>
      </c>
      <c r="D1213" s="2065"/>
      <c r="E1213" s="3138"/>
      <c r="F1213" s="2071"/>
      <c r="G1213" s="2022" t="n">
        <v>0</v>
      </c>
      <c r="H1213" s="2022" t="n">
        <v>0</v>
      </c>
      <c r="I1213" s="2022"/>
      <c r="J1213" s="2027"/>
      <c r="K1213" s="2024"/>
      <c r="L1213" s="2029" t="n">
        <f aca="false">J1213*I1213*F1213</f>
        <v>0</v>
      </c>
      <c r="M1213" s="2029"/>
      <c r="N1213" s="2030"/>
      <c r="O1213" s="2027"/>
    </row>
    <row r="1214" customFormat="false" ht="15.75" hidden="false" customHeight="false" outlineLevel="0" collapsed="false">
      <c r="A1214" s="2027"/>
      <c r="B1214" s="2037"/>
      <c r="C1214" s="2038"/>
      <c r="D1214" s="2038"/>
      <c r="E1214" s="2728"/>
      <c r="F1214" s="2041"/>
      <c r="G1214" s="2041"/>
      <c r="H1214" s="2041" t="n">
        <v>0</v>
      </c>
      <c r="I1214" s="2041"/>
      <c r="J1214" s="2037" t="s">
        <v>1110</v>
      </c>
      <c r="K1214" s="2068"/>
      <c r="L1214" s="2076" t="n">
        <f aca="false">SUM(L1212:L1213)</f>
        <v>0</v>
      </c>
      <c r="M1214" s="2055"/>
      <c r="N1214" s="2057"/>
      <c r="O1214" s="2027"/>
    </row>
    <row r="1215" customFormat="false" ht="15.75" hidden="false" customHeight="false" outlineLevel="0" collapsed="false">
      <c r="A1215" s="2027"/>
      <c r="B1215" s="2189"/>
      <c r="C1215" s="2190"/>
      <c r="D1215" s="2191"/>
      <c r="E1215" s="3150"/>
      <c r="F1215" s="2511"/>
      <c r="G1215" s="2193"/>
      <c r="H1215" s="2193" t="n">
        <v>0</v>
      </c>
      <c r="I1215" s="2204"/>
      <c r="J1215" s="2142"/>
      <c r="K1215" s="2207"/>
      <c r="L1215" s="2130"/>
      <c r="M1215" s="2130"/>
      <c r="N1215" s="2205"/>
      <c r="O1215" s="2151"/>
    </row>
    <row r="1216" customFormat="false" ht="15.75" hidden="false" customHeight="false" outlineLevel="0" collapsed="false">
      <c r="A1216" s="2132"/>
      <c r="B1216" s="2058" t="s">
        <v>4603</v>
      </c>
      <c r="C1216" s="2059"/>
      <c r="D1216" s="2059"/>
      <c r="E1216" s="3140"/>
      <c r="F1216" s="2059"/>
      <c r="G1216" s="2059"/>
      <c r="H1216" s="2059" t="n">
        <v>0</v>
      </c>
      <c r="I1216" s="2059"/>
      <c r="J1216" s="2208"/>
      <c r="K1216" s="2209"/>
      <c r="L1216" s="2210"/>
      <c r="M1216" s="2210"/>
      <c r="N1216" s="2064"/>
      <c r="O1216" s="2151"/>
    </row>
    <row r="1217" customFormat="false" ht="15.75" hidden="false" customHeight="true" outlineLevel="0" collapsed="false">
      <c r="A1217" s="2027" t="n">
        <v>2</v>
      </c>
      <c r="B1217" s="2017" t="s">
        <v>4604</v>
      </c>
      <c r="C1217" s="2018" t="n">
        <v>33</v>
      </c>
      <c r="D1217" s="2513" t="s">
        <v>67</v>
      </c>
      <c r="E1217" s="1070" t="s">
        <v>4605</v>
      </c>
      <c r="F1217" s="2071" t="n">
        <v>1</v>
      </c>
      <c r="G1217" s="2212" t="n">
        <v>799750</v>
      </c>
      <c r="H1217" s="2212" t="n">
        <v>845345.2</v>
      </c>
      <c r="I1217" s="2212" t="n">
        <f aca="false">H1217-G1217</f>
        <v>45595.2</v>
      </c>
      <c r="J1217" s="2213" t="n">
        <v>180</v>
      </c>
      <c r="K1217" s="2214"/>
      <c r="L1217" s="2128" t="n">
        <f aca="false">F1217*I1217*J1217</f>
        <v>8207135.99999999</v>
      </c>
      <c r="M1217" s="2128"/>
      <c r="N1217" s="2131"/>
      <c r="O1217" s="2151"/>
    </row>
    <row r="1218" customFormat="false" ht="15.75" hidden="false" customHeight="false" outlineLevel="0" collapsed="false">
      <c r="A1218" s="2027" t="n">
        <v>3</v>
      </c>
      <c r="B1218" s="2017" t="s">
        <v>4606</v>
      </c>
      <c r="C1218" s="2018" t="n">
        <v>33</v>
      </c>
      <c r="D1218" s="2514" t="s">
        <v>67</v>
      </c>
      <c r="E1218" s="1070" t="s">
        <v>4607</v>
      </c>
      <c r="F1218" s="2071" t="n">
        <v>1</v>
      </c>
      <c r="G1218" s="2212" t="n">
        <v>457508.2</v>
      </c>
      <c r="H1218" s="2212" t="n">
        <v>508484</v>
      </c>
      <c r="I1218" s="2212" t="n">
        <f aca="false">H1218-G1218</f>
        <v>50975.8</v>
      </c>
      <c r="J1218" s="2213" t="n">
        <v>180</v>
      </c>
      <c r="K1218" s="2214"/>
      <c r="L1218" s="2128" t="n">
        <f aca="false">F1218*I1218*J1218</f>
        <v>9175644</v>
      </c>
      <c r="M1218" s="2128"/>
      <c r="N1218" s="2131"/>
      <c r="O1218" s="2151"/>
    </row>
    <row r="1219" customFormat="false" ht="15.75" hidden="false" customHeight="false" outlineLevel="0" collapsed="false">
      <c r="A1219" s="2132"/>
      <c r="B1219" s="2142"/>
      <c r="C1219" s="2143"/>
      <c r="D1219" s="2143"/>
      <c r="E1219" s="2932"/>
      <c r="F1219" s="2145"/>
      <c r="G1219" s="2145"/>
      <c r="H1219" s="2145"/>
      <c r="I1219" s="2145"/>
      <c r="J1219" s="2142" t="s">
        <v>475</v>
      </c>
      <c r="K1219" s="2121"/>
      <c r="L1219" s="2130" t="n">
        <f aca="false">SUM(L1217:L1218)</f>
        <v>17382780</v>
      </c>
      <c r="M1219" s="2130" t="n">
        <f aca="false">SUM(M1217:M1218)</f>
        <v>0</v>
      </c>
      <c r="N1219" s="2216"/>
      <c r="O1219" s="2151"/>
    </row>
    <row r="1220" customFormat="false" ht="16.5" hidden="false" customHeight="false" outlineLevel="0" collapsed="false">
      <c r="A1220" s="2080"/>
      <c r="B1220" s="2217"/>
      <c r="C1220" s="2218"/>
      <c r="D1220" s="2218"/>
      <c r="E1220" s="2933"/>
      <c r="F1220" s="2220"/>
      <c r="G1220" s="2220"/>
      <c r="H1220" s="2220"/>
      <c r="I1220" s="2220"/>
      <c r="J1220" s="2217"/>
      <c r="K1220" s="2221"/>
      <c r="L1220" s="2222"/>
      <c r="M1220" s="2222"/>
      <c r="N1220" s="2194"/>
      <c r="O1220" s="2223"/>
    </row>
    <row r="1221" customFormat="false" ht="15.75" hidden="false" customHeight="false" outlineLevel="0" collapsed="false">
      <c r="A1221" s="2080"/>
      <c r="B1221" s="2081" t="s">
        <v>4003</v>
      </c>
      <c r="C1221" s="2081"/>
      <c r="D1221" s="2082" t="s">
        <v>212</v>
      </c>
      <c r="F1221" s="2083" t="s">
        <v>1434</v>
      </c>
      <c r="G1221" s="2083"/>
      <c r="H1221" s="2083"/>
      <c r="I1221" s="2082" t="s">
        <v>212</v>
      </c>
      <c r="J1221" s="2077"/>
      <c r="K1221" s="2084" t="s">
        <v>1260</v>
      </c>
      <c r="L1221" s="2084"/>
      <c r="M1221" s="2085" t="s">
        <v>212</v>
      </c>
      <c r="N1221" s="2194"/>
      <c r="O1221" s="2223"/>
    </row>
    <row r="1222" customFormat="false" ht="15.75" hidden="false" customHeight="false" outlineLevel="0" collapsed="false">
      <c r="A1222" s="2080"/>
      <c r="B1222" s="2086" t="str">
        <f aca="false">B1203</f>
        <v>33 KV SIDE</v>
      </c>
      <c r="C1222" s="2086"/>
      <c r="D1222" s="2089" t="n">
        <f aca="false">M1206</f>
        <v>17497378.6240149</v>
      </c>
      <c r="F1222" s="2088" t="s">
        <v>1124</v>
      </c>
      <c r="G1222" s="2088"/>
      <c r="H1222" s="2088"/>
      <c r="I1222" s="2224" t="n">
        <f aca="false">L1214</f>
        <v>0</v>
      </c>
      <c r="J1222" s="2077"/>
      <c r="K1222" s="2225" t="str">
        <f aca="false">F1223</f>
        <v>33 KV NET IMPORT</v>
      </c>
      <c r="L1222" s="2225"/>
      <c r="M1222" s="2091" t="n">
        <f aca="false">I1223</f>
        <v>17497378.6240149</v>
      </c>
      <c r="N1222" s="2194"/>
      <c r="O1222" s="2223"/>
    </row>
    <row r="1223" customFormat="false" ht="15.75" hidden="false" customHeight="false" outlineLevel="0" collapsed="false">
      <c r="A1223" s="2080"/>
      <c r="B1223" s="2086" t="s">
        <v>1126</v>
      </c>
      <c r="C1223" s="2086"/>
      <c r="D1223" s="2226"/>
      <c r="F1223" s="2088" t="s">
        <v>1434</v>
      </c>
      <c r="G1223" s="2088"/>
      <c r="H1223" s="2088"/>
      <c r="I1223" s="2224" t="n">
        <f aca="false">D1226-I1222</f>
        <v>17497378.6240149</v>
      </c>
      <c r="J1223" s="2077"/>
      <c r="K1223" s="2227" t="s">
        <v>1261</v>
      </c>
      <c r="L1223" s="2227"/>
      <c r="M1223" s="2224" t="n">
        <f aca="false">L1219</f>
        <v>17382780</v>
      </c>
      <c r="N1223" s="2194"/>
      <c r="O1223" s="2223"/>
    </row>
    <row r="1224" customFormat="false" ht="15.75" hidden="false" customHeight="false" outlineLevel="0" collapsed="false">
      <c r="A1224" s="2080"/>
      <c r="B1224" s="2086" t="s">
        <v>1128</v>
      </c>
      <c r="C1224" s="2086"/>
      <c r="D1224" s="2092"/>
      <c r="J1224" s="2077"/>
      <c r="K1224" s="2088" t="s">
        <v>1262</v>
      </c>
      <c r="L1224" s="2088"/>
      <c r="M1224" s="2224" t="n">
        <f aca="false">M1222-M1223</f>
        <v>114598.624014895</v>
      </c>
      <c r="N1224" s="2194"/>
      <c r="O1224" s="2223"/>
    </row>
    <row r="1225" customFormat="false" ht="16.5" hidden="false" customHeight="false" outlineLevel="0" collapsed="false">
      <c r="A1225" s="2080"/>
      <c r="B1225" s="2086" t="s">
        <v>1130</v>
      </c>
      <c r="C1225" s="2086"/>
      <c r="D1225" s="2095"/>
      <c r="J1225" s="2077"/>
      <c r="K1225" s="2228" t="s">
        <v>1131</v>
      </c>
      <c r="L1225" s="2228"/>
      <c r="M1225" s="2097" t="n">
        <f aca="false">M1224/M1222</f>
        <v>0.00654947386562297</v>
      </c>
      <c r="N1225" s="2194"/>
      <c r="O1225" s="2223"/>
    </row>
    <row r="1226" customFormat="false" ht="16.5" hidden="false" customHeight="false" outlineLevel="0" collapsed="false">
      <c r="A1226" s="2080"/>
      <c r="B1226" s="2229" t="s">
        <v>1263</v>
      </c>
      <c r="C1226" s="2229"/>
      <c r="D1226" s="2230" t="n">
        <f aca="false">SUM(D1222:D1224)</f>
        <v>17497378.6240149</v>
      </c>
      <c r="F1226" s="2077"/>
      <c r="G1226" s="2077"/>
      <c r="H1226" s="2077"/>
      <c r="I1226" s="2077"/>
      <c r="J1226" s="2077"/>
      <c r="K1226" s="2080"/>
      <c r="L1226" s="2077"/>
      <c r="M1226" s="2077"/>
      <c r="N1226" s="2194"/>
      <c r="O1226" s="2223"/>
    </row>
    <row r="1227" customFormat="false" ht="15.75" hidden="false" customHeight="false" outlineLevel="0" collapsed="false">
      <c r="A1227" s="2080"/>
      <c r="B1227" s="2217"/>
      <c r="C1227" s="2218"/>
      <c r="D1227" s="2218"/>
      <c r="E1227" s="2933"/>
      <c r="F1227" s="2220"/>
      <c r="G1227" s="2220"/>
      <c r="H1227" s="2220"/>
      <c r="I1227" s="2220"/>
      <c r="J1227" s="2217"/>
      <c r="K1227" s="2221"/>
      <c r="L1227" s="2222"/>
      <c r="M1227" s="2222"/>
      <c r="N1227" s="2194"/>
      <c r="O1227" s="2223"/>
    </row>
    <row r="1228" customFormat="false" ht="15" hidden="false" customHeight="false" outlineLevel="0" collapsed="false">
      <c r="A1228" s="2077"/>
      <c r="B1228" s="2051"/>
      <c r="C1228" s="2077"/>
      <c r="D1228" s="2516"/>
      <c r="E1228" s="3151"/>
      <c r="F1228" s="2077"/>
      <c r="G1228" s="2077"/>
      <c r="H1228" s="2077"/>
      <c r="I1228" s="2077"/>
      <c r="J1228" s="2077"/>
      <c r="K1228" s="2080"/>
      <c r="L1228" s="2077"/>
      <c r="M1228" s="2077"/>
      <c r="N1228" s="2077"/>
      <c r="O1228" s="2077"/>
    </row>
    <row r="1229" customFormat="false" ht="15" hidden="false" customHeight="false" outlineLevel="0" collapsed="false">
      <c r="A1229" s="2077"/>
      <c r="B1229" s="2051"/>
      <c r="C1229" s="2077"/>
      <c r="D1229" s="2516"/>
      <c r="E1229" s="3151"/>
      <c r="F1229" s="2077"/>
      <c r="G1229" s="2077"/>
      <c r="H1229" s="2077"/>
      <c r="I1229" s="2077"/>
      <c r="J1229" s="2077"/>
      <c r="K1229" s="2080"/>
      <c r="L1229" s="2077"/>
      <c r="M1229" s="2077"/>
      <c r="N1229" s="2077"/>
      <c r="O1229" s="2077"/>
    </row>
    <row r="1230" customFormat="false" ht="45" hidden="false" customHeight="false" outlineLevel="0" collapsed="false">
      <c r="A1230" s="2270" t="s">
        <v>4608</v>
      </c>
      <c r="B1230" s="2270"/>
      <c r="C1230" s="2270"/>
      <c r="D1230" s="2270"/>
      <c r="E1230" s="2270"/>
      <c r="F1230" s="2270"/>
      <c r="G1230" s="2270"/>
      <c r="H1230" s="2270"/>
      <c r="I1230" s="2270"/>
      <c r="J1230" s="2270"/>
      <c r="K1230" s="2270"/>
      <c r="L1230" s="2270"/>
      <c r="M1230" s="2270"/>
      <c r="N1230" s="2270"/>
      <c r="O1230" s="1989" t="str">
        <f aca="false">$O$6</f>
        <v>Month June-2023</v>
      </c>
      <c r="R1230" s="1990" t="s">
        <v>1069</v>
      </c>
      <c r="S1230" s="1991" t="str">
        <f aca="false">O1230</f>
        <v>Month June-2023</v>
      </c>
      <c r="T1230" s="1990" t="s">
        <v>1070</v>
      </c>
      <c r="U1230" s="1990" t="s">
        <v>1071</v>
      </c>
      <c r="V1230" s="1990" t="s">
        <v>2997</v>
      </c>
      <c r="W1230" s="1990" t="s">
        <v>1073</v>
      </c>
    </row>
    <row r="1231" customFormat="false" ht="15.75" hidden="false" customHeight="true" outlineLevel="0" collapsed="false">
      <c r="A1231" s="1992" t="s">
        <v>794</v>
      </c>
      <c r="B1231" s="1993" t="s">
        <v>1074</v>
      </c>
      <c r="C1231" s="1994" t="s">
        <v>1075</v>
      </c>
      <c r="D1231" s="1994"/>
      <c r="E1231" s="1994"/>
      <c r="F1231" s="1996" t="s">
        <v>45</v>
      </c>
      <c r="G1231" s="1996" t="s">
        <v>1076</v>
      </c>
      <c r="H1231" s="1996"/>
      <c r="I1231" s="1996"/>
      <c r="J1231" s="1996" t="s">
        <v>29</v>
      </c>
      <c r="K1231" s="1996" t="s">
        <v>1077</v>
      </c>
      <c r="L1231" s="1996"/>
      <c r="M1231" s="1994" t="s">
        <v>1134</v>
      </c>
      <c r="N1231" s="1993"/>
      <c r="O1231" s="1997" t="s">
        <v>479</v>
      </c>
    </row>
    <row r="1232" customFormat="false" ht="15.75" hidden="false" customHeight="false" outlineLevel="0" collapsed="false">
      <c r="A1232" s="1992"/>
      <c r="B1232" s="1993"/>
      <c r="C1232" s="1998" t="s">
        <v>1079</v>
      </c>
      <c r="D1232" s="1998"/>
      <c r="E1232" s="3135" t="s">
        <v>1080</v>
      </c>
      <c r="F1232" s="1996"/>
      <c r="G1232" s="2249" t="n">
        <f aca="false">'NORTH-1'!$H$8</f>
        <v>44929</v>
      </c>
      <c r="H1232" s="2249" t="n">
        <f aca="false">'NORTH-1'!$H$8</f>
        <v>44929</v>
      </c>
      <c r="I1232" s="2000" t="s">
        <v>47</v>
      </c>
      <c r="J1232" s="1996"/>
      <c r="K1232" s="2000" t="s">
        <v>1081</v>
      </c>
      <c r="L1232" s="2000" t="s">
        <v>1082</v>
      </c>
      <c r="M1232" s="1994" t="s">
        <v>1083</v>
      </c>
      <c r="N1232" s="1998" t="s">
        <v>741</v>
      </c>
      <c r="O1232" s="1997"/>
      <c r="S1232" s="1441" t="n">
        <v>15283200.0000001</v>
      </c>
      <c r="T1232" s="1441" t="n">
        <v>15283200.0000001</v>
      </c>
      <c r="U1232" s="1441" t="n">
        <f aca="false">S1232-T1232</f>
        <v>0</v>
      </c>
      <c r="V1232" s="2001" t="n">
        <f aca="false">U1232/T1232*100</f>
        <v>0</v>
      </c>
      <c r="W1232" s="1441" t="str">
        <f aca="false">IF(V1232&gt;40,"FAULT",IF(V1232&lt;-40,"CHECK","OK"))</f>
        <v>OK</v>
      </c>
    </row>
    <row r="1233" customFormat="false" ht="15.75" hidden="false" customHeight="false" outlineLevel="0" collapsed="false">
      <c r="A1233" s="2002" t="n">
        <v>1</v>
      </c>
      <c r="B1233" s="2003" t="n">
        <v>2</v>
      </c>
      <c r="C1233" s="2004" t="n">
        <v>4</v>
      </c>
      <c r="D1233" s="2004"/>
      <c r="E1233" s="3136" t="n">
        <v>5</v>
      </c>
      <c r="F1233" s="2002" t="n">
        <v>7</v>
      </c>
      <c r="G1233" s="2002" t="n">
        <v>9</v>
      </c>
      <c r="H1233" s="2002" t="n">
        <v>9</v>
      </c>
      <c r="I1233" s="2002" t="s">
        <v>1084</v>
      </c>
      <c r="J1233" s="2002" t="n">
        <v>11</v>
      </c>
      <c r="K1233" s="2002" t="s">
        <v>1085</v>
      </c>
      <c r="L1233" s="2002" t="s">
        <v>1086</v>
      </c>
      <c r="M1233" s="2002" t="n">
        <v>14</v>
      </c>
      <c r="N1233" s="2006" t="n">
        <v>15</v>
      </c>
      <c r="O1233" s="2002" t="n">
        <v>16</v>
      </c>
    </row>
    <row r="1234" customFormat="false" ht="15.75" hidden="false" customHeight="false" outlineLevel="0" collapsed="false">
      <c r="A1234" s="2016"/>
      <c r="B1234" s="2008" t="s">
        <v>4609</v>
      </c>
      <c r="C1234" s="2009"/>
      <c r="D1234" s="2009"/>
      <c r="E1234" s="3139"/>
      <c r="F1234" s="2009"/>
      <c r="G1234" s="2009"/>
      <c r="H1234" s="2009"/>
      <c r="I1234" s="2009"/>
      <c r="J1234" s="2009"/>
      <c r="K1234" s="2010"/>
      <c r="L1234" s="2009"/>
      <c r="M1234" s="2013"/>
      <c r="N1234" s="2014"/>
      <c r="O1234" s="2027"/>
    </row>
    <row r="1235" customFormat="false" ht="15.75" hidden="false" customHeight="false" outlineLevel="0" collapsed="false">
      <c r="A1235" s="2016" t="n">
        <v>10</v>
      </c>
      <c r="B1235" s="2017" t="s">
        <v>4306</v>
      </c>
      <c r="C1235" s="2018" t="n">
        <v>11</v>
      </c>
      <c r="D1235" s="2381"/>
      <c r="E1235" s="1070" t="s">
        <v>4610</v>
      </c>
      <c r="F1235" s="2071" t="n">
        <v>1.05</v>
      </c>
      <c r="G1235" s="2212" t="n">
        <v>929250.4</v>
      </c>
      <c r="H1235" s="2212" t="n">
        <v>959640.9</v>
      </c>
      <c r="I1235" s="2212" t="n">
        <f aca="false">H1235-G1235</f>
        <v>30390.5</v>
      </c>
      <c r="J1235" s="2027" t="n">
        <v>180</v>
      </c>
      <c r="K1235" s="2024" t="n">
        <f aca="false">F1235*I1235*J1235</f>
        <v>5743804.5</v>
      </c>
      <c r="L1235" s="2128"/>
      <c r="M1235" s="2128" t="n">
        <f aca="false">K1235*$I$1223/$K$1237</f>
        <v>6795097.61610426</v>
      </c>
      <c r="N1235" s="2129"/>
      <c r="O1235" s="2027" t="n">
        <f aca="false">SUM(L1225:L1234)</f>
        <v>0</v>
      </c>
    </row>
    <row r="1236" customFormat="false" ht="15.75" hidden="false" customHeight="false" outlineLevel="0" collapsed="false">
      <c r="A1236" s="2016" t="n">
        <v>11</v>
      </c>
      <c r="B1236" s="2017" t="s">
        <v>4403</v>
      </c>
      <c r="C1236" s="2018" t="n">
        <v>11</v>
      </c>
      <c r="D1236" s="2383"/>
      <c r="E1236" s="1070" t="s">
        <v>4611</v>
      </c>
      <c r="F1236" s="2071" t="n">
        <v>1</v>
      </c>
      <c r="G1236" s="2212" t="n">
        <v>581500</v>
      </c>
      <c r="H1236" s="2212" t="n">
        <v>631758.3</v>
      </c>
      <c r="I1236" s="2212" t="n">
        <f aca="false">H1236-G1236</f>
        <v>50258.3</v>
      </c>
      <c r="J1236" s="2027" t="n">
        <v>180</v>
      </c>
      <c r="K1236" s="2024" t="n">
        <f aca="false">F1236*I1236*J1236</f>
        <v>9046494.00000001</v>
      </c>
      <c r="L1236" s="2128"/>
      <c r="M1236" s="2128" t="n">
        <f aca="false">K1236*$I$1223/$K$1237</f>
        <v>10702281.0079106</v>
      </c>
      <c r="N1236" s="2129"/>
      <c r="O1236" s="2027"/>
    </row>
    <row r="1237" customFormat="false" ht="15.75" hidden="false" customHeight="false" outlineLevel="0" collapsed="false">
      <c r="A1237" s="2016"/>
      <c r="B1237" s="2189"/>
      <c r="C1237" s="2190"/>
      <c r="D1237" s="2191"/>
      <c r="E1237" s="3150"/>
      <c r="F1237" s="2511"/>
      <c r="G1237" s="2193"/>
      <c r="H1237" s="2193" t="n">
        <v>0</v>
      </c>
      <c r="I1237" s="2193"/>
      <c r="J1237" s="2234" t="s">
        <v>475</v>
      </c>
      <c r="K1237" s="2130" t="n">
        <f aca="false">SUM(K1235:K1236)</f>
        <v>14790298.5</v>
      </c>
      <c r="L1237" s="2235"/>
      <c r="M1237" s="2130" t="n">
        <f aca="false">SUM(M1235:M1236)</f>
        <v>17497378.6240149</v>
      </c>
      <c r="N1237" s="2205"/>
      <c r="O1237" s="2027"/>
    </row>
    <row r="1238" customFormat="false" ht="15.75" hidden="false" customHeight="false" outlineLevel="0" collapsed="false">
      <c r="A1238" s="2016"/>
      <c r="B1238" s="2058" t="s">
        <v>4609</v>
      </c>
      <c r="C1238" s="2059"/>
      <c r="D1238" s="2059"/>
      <c r="E1238" s="3140"/>
      <c r="F1238" s="2059"/>
      <c r="G1238" s="2059"/>
      <c r="H1238" s="2059" t="n">
        <v>0</v>
      </c>
      <c r="I1238" s="2059"/>
      <c r="J1238" s="2208"/>
      <c r="K1238" s="2209"/>
      <c r="L1238" s="2210"/>
      <c r="M1238" s="2210"/>
      <c r="N1238" s="2064"/>
      <c r="O1238" s="2027"/>
    </row>
    <row r="1239" customFormat="false" ht="15.75" hidden="false" customHeight="true" outlineLevel="0" collapsed="false">
      <c r="A1239" s="2016" t="n">
        <v>1</v>
      </c>
      <c r="B1239" s="2017" t="s">
        <v>4612</v>
      </c>
      <c r="C1239" s="2152" t="n">
        <v>11</v>
      </c>
      <c r="D1239" s="2579" t="s">
        <v>4438</v>
      </c>
      <c r="E1239" s="1070" t="s">
        <v>4613</v>
      </c>
      <c r="F1239" s="2476" t="n">
        <v>1</v>
      </c>
      <c r="G1239" s="2120" t="n">
        <v>33561211</v>
      </c>
      <c r="H1239" s="2120" t="n">
        <v>35723650</v>
      </c>
      <c r="I1239" s="2053" t="n">
        <f aca="false">H1239-G1239</f>
        <v>2162439</v>
      </c>
      <c r="J1239" s="2027" t="n">
        <v>1</v>
      </c>
      <c r="K1239" s="2135"/>
      <c r="L1239" s="2128" t="n">
        <f aca="false">F1239*I1239*J1239</f>
        <v>2162439</v>
      </c>
      <c r="M1239" s="2128" t="n">
        <f aca="false">L1239*$K$1255/$L$1255</f>
        <v>2098992.26741764</v>
      </c>
      <c r="N1239" s="2159" t="s">
        <v>773</v>
      </c>
      <c r="O1239" s="2155"/>
      <c r="R1239" s="0" t="str">
        <f aca="false">B1239</f>
        <v>11 kV Nama shyampur Feeder</v>
      </c>
      <c r="S1239" s="2160" t="n">
        <f aca="false">M1239</f>
        <v>2098992.26741764</v>
      </c>
      <c r="T1239" s="0" t="n">
        <v>2051822.57741966</v>
      </c>
      <c r="U1239" s="1441" t="n">
        <f aca="false">S1239-T1239</f>
        <v>47169.6899979792</v>
      </c>
      <c r="V1239" s="2001" t="n">
        <f aca="false">U1239/T1239*100</f>
        <v>2.29891660795053</v>
      </c>
      <c r="W1239" s="1441" t="str">
        <f aca="false">IF(V1239&gt;40,"FAULT",IF(V1239&lt;-40,"CHECK","OK"))</f>
        <v>OK</v>
      </c>
    </row>
    <row r="1240" customFormat="false" ht="15.75" hidden="false" customHeight="false" outlineLevel="0" collapsed="false">
      <c r="A1240" s="2016" t="n">
        <v>2</v>
      </c>
      <c r="B1240" s="2017" t="s">
        <v>4614</v>
      </c>
      <c r="C1240" s="2152" t="n">
        <v>11</v>
      </c>
      <c r="D1240" s="2580" t="s">
        <v>775</v>
      </c>
      <c r="E1240" s="1070" t="s">
        <v>4615</v>
      </c>
      <c r="F1240" s="2476" t="n">
        <v>1</v>
      </c>
      <c r="G1240" s="2120" t="n">
        <v>19777200</v>
      </c>
      <c r="H1240" s="2120" t="n">
        <v>20537911</v>
      </c>
      <c r="I1240" s="2053" t="n">
        <f aca="false">H1240-G1240</f>
        <v>760711</v>
      </c>
      <c r="J1240" s="2027" t="n">
        <v>1</v>
      </c>
      <c r="K1240" s="2135"/>
      <c r="L1240" s="2128" t="n">
        <f aca="false">F1240*I1240*J1240</f>
        <v>760711</v>
      </c>
      <c r="M1240" s="2128" t="n">
        <f aca="false">L1240*$K$1255/$L$1255</f>
        <v>738391.467569508</v>
      </c>
      <c r="N1240" s="2159" t="s">
        <v>775</v>
      </c>
      <c r="O1240" s="2155"/>
      <c r="R1240" s="0" t="str">
        <f aca="false">B1240</f>
        <v>11 kV  Bombay SweetsFeeder</v>
      </c>
      <c r="S1240" s="2160" t="n">
        <f aca="false">M1240</f>
        <v>738391.467569508</v>
      </c>
      <c r="T1240" s="0" t="n">
        <v>731764.975271516</v>
      </c>
      <c r="U1240" s="1441" t="n">
        <f aca="false">S1240-T1240</f>
        <v>6626.49229799211</v>
      </c>
      <c r="V1240" s="2001" t="n">
        <f aca="false">U1240/T1240*100</f>
        <v>0.905549257196056</v>
      </c>
      <c r="W1240" s="1441" t="str">
        <f aca="false">IF(V1240&gt;40,"FAULT",IF(V1240&lt;-40,"CHECK","OK"))</f>
        <v>OK</v>
      </c>
    </row>
    <row r="1241" customFormat="false" ht="15.75" hidden="false" customHeight="true" outlineLevel="0" collapsed="false">
      <c r="A1241" s="2016" t="n">
        <v>3</v>
      </c>
      <c r="B1241" s="2017" t="s">
        <v>4616</v>
      </c>
      <c r="C1241" s="2152" t="n">
        <v>11</v>
      </c>
      <c r="D1241" s="2580" t="s">
        <v>4438</v>
      </c>
      <c r="E1241" s="1070" t="s">
        <v>4617</v>
      </c>
      <c r="F1241" s="2476" t="n">
        <v>1</v>
      </c>
      <c r="G1241" s="2120" t="n">
        <v>24410033</v>
      </c>
      <c r="H1241" s="2120" t="n">
        <v>24410033</v>
      </c>
      <c r="I1241" s="2053" t="n">
        <f aca="false">H1241-G1241</f>
        <v>0</v>
      </c>
      <c r="J1241" s="2027" t="n">
        <v>1</v>
      </c>
      <c r="K1241" s="2135"/>
      <c r="L1241" s="2128" t="n">
        <f aca="false">F1241*I1241*J1241</f>
        <v>0</v>
      </c>
      <c r="M1241" s="2128" t="n">
        <f aca="false">L1241*$K$1255/$L$1255</f>
        <v>0</v>
      </c>
      <c r="N1241" s="2154" t="s">
        <v>773</v>
      </c>
      <c r="O1241" s="2155"/>
      <c r="R1241" s="0" t="str">
        <f aca="false">B1241</f>
        <v>11 kV  H. R Steel</v>
      </c>
      <c r="S1241" s="2160" t="n">
        <f aca="false">M1241</f>
        <v>0</v>
      </c>
      <c r="T1241" s="0" t="n">
        <v>0</v>
      </c>
      <c r="U1241" s="1441" t="n">
        <f aca="false">S1241-T1241</f>
        <v>0</v>
      </c>
      <c r="V1241" s="2001" t="e">
        <f aca="false">U1241/T1241*100</f>
        <v>#DIV/0!</v>
      </c>
      <c r="W1241" s="1441" t="e">
        <f aca="false">IF(V1241&gt;40,"FAULT",IF(V1241&lt;-40,"CHECK","OK"))</f>
        <v>#DIV/0!</v>
      </c>
    </row>
    <row r="1242" customFormat="false" ht="15" hidden="false" customHeight="true" outlineLevel="0" collapsed="false">
      <c r="A1242" s="2016" t="n">
        <v>4</v>
      </c>
      <c r="B1242" s="2017" t="s">
        <v>4618</v>
      </c>
      <c r="C1242" s="2152" t="n">
        <v>11</v>
      </c>
      <c r="D1242" s="2580" t="s">
        <v>76</v>
      </c>
      <c r="E1242" s="1070" t="s">
        <v>4619</v>
      </c>
      <c r="F1242" s="2476" t="n">
        <v>1</v>
      </c>
      <c r="G1242" s="2120" t="n">
        <v>9697.2</v>
      </c>
      <c r="H1242" s="2120" t="n">
        <v>9697.2</v>
      </c>
      <c r="I1242" s="2053" t="n">
        <f aca="false">H1242-G1242</f>
        <v>0</v>
      </c>
      <c r="J1242" s="2027" t="n">
        <v>60</v>
      </c>
      <c r="K1242" s="2135" t="n">
        <f aca="false">F1242*I1242*J1242</f>
        <v>0</v>
      </c>
      <c r="L1242" s="2128" t="n">
        <f aca="false">F1242*I1242*J1242</f>
        <v>0</v>
      </c>
      <c r="M1242" s="2128" t="n">
        <f aca="false">L1242*$K$1255/$L$1255</f>
        <v>0</v>
      </c>
      <c r="N1242" s="2154" t="s">
        <v>775</v>
      </c>
      <c r="O1242" s="2155"/>
      <c r="R1242" s="0" t="str">
        <f aca="false">B1242</f>
        <v>11 kV Shyampur Incoming (F1)</v>
      </c>
      <c r="S1242" s="2160" t="n">
        <f aca="false">M1242</f>
        <v>0</v>
      </c>
      <c r="T1242" s="0" t="n">
        <v>0</v>
      </c>
      <c r="U1242" s="1441" t="n">
        <f aca="false">S1242-T1242</f>
        <v>0</v>
      </c>
      <c r="V1242" s="2001" t="e">
        <f aca="false">U1242/T1242*100</f>
        <v>#DIV/0!</v>
      </c>
      <c r="W1242" s="1441" t="e">
        <f aca="false">IF(V1242&gt;40,"FAULT",IF(V1242&lt;-40,"CHECK","OK"))</f>
        <v>#DIV/0!</v>
      </c>
    </row>
    <row r="1243" customFormat="false" ht="15.75" hidden="false" customHeight="false" outlineLevel="0" collapsed="false">
      <c r="A1243" s="2016" t="n">
        <v>5</v>
      </c>
      <c r="B1243" s="2017" t="s">
        <v>4620</v>
      </c>
      <c r="C1243" s="2152" t="n">
        <v>11</v>
      </c>
      <c r="D1243" s="2580" t="s">
        <v>775</v>
      </c>
      <c r="E1243" s="1070" t="s">
        <v>4621</v>
      </c>
      <c r="F1243" s="2476" t="n">
        <v>1</v>
      </c>
      <c r="G1243" s="2120" t="n">
        <v>377188.5</v>
      </c>
      <c r="H1243" s="2120" t="n">
        <v>410183.5</v>
      </c>
      <c r="I1243" s="2053" t="n">
        <f aca="false">H1243-G1243</f>
        <v>32995</v>
      </c>
      <c r="J1243" s="2027" t="n">
        <v>60</v>
      </c>
      <c r="K1243" s="2135"/>
      <c r="L1243" s="2128" t="n">
        <f aca="false">F1243*I1243*J1243</f>
        <v>1979700</v>
      </c>
      <c r="M1243" s="2128" t="n">
        <f aca="false">L1243*$K$1255/$L$1255</f>
        <v>1921614.89494349</v>
      </c>
      <c r="N1243" s="2154" t="s">
        <v>775</v>
      </c>
      <c r="O1243" s="2155"/>
      <c r="R1243" s="0" t="str">
        <f aca="false">B1243</f>
        <v>11 kV Ali Bahar Feeder (F2)</v>
      </c>
      <c r="S1243" s="2160" t="n">
        <f aca="false">M1243</f>
        <v>1921614.89494349</v>
      </c>
      <c r="T1243" s="0" t="n">
        <v>1940683.71889</v>
      </c>
      <c r="U1243" s="1441" t="n">
        <f aca="false">S1243-T1243</f>
        <v>-19068.8239465149</v>
      </c>
      <c r="V1243" s="2001" t="n">
        <f aca="false">U1243/T1243*100</f>
        <v>-0.982582775385034</v>
      </c>
      <c r="W1243" s="1441" t="str">
        <f aca="false">IF(V1243&gt;40,"FAULT",IF(V1243&lt;-40,"CHECK","OK"))</f>
        <v>OK</v>
      </c>
    </row>
    <row r="1244" customFormat="false" ht="15.75" hidden="false" customHeight="false" outlineLevel="0" collapsed="false">
      <c r="A1244" s="2016" t="n">
        <v>6</v>
      </c>
      <c r="B1244" s="2017" t="s">
        <v>4622</v>
      </c>
      <c r="C1244" s="2152" t="n">
        <v>11</v>
      </c>
      <c r="D1244" s="2580" t="s">
        <v>775</v>
      </c>
      <c r="E1244" s="1070" t="s">
        <v>4623</v>
      </c>
      <c r="F1244" s="2476" t="n">
        <v>1</v>
      </c>
      <c r="G1244" s="2120" t="n">
        <v>550150</v>
      </c>
      <c r="H1244" s="2120" t="n">
        <v>575495.8</v>
      </c>
      <c r="I1244" s="2053" t="n">
        <f aca="false">H1244-G1244</f>
        <v>25345.8</v>
      </c>
      <c r="J1244" s="2027" t="n">
        <v>60</v>
      </c>
      <c r="K1244" s="2135"/>
      <c r="L1244" s="2128" t="n">
        <f aca="false">F1244*I1244*J1244</f>
        <v>1520748</v>
      </c>
      <c r="M1244" s="2128" t="n">
        <f aca="false">L1244*$K$1255/$L$1255</f>
        <v>1476128.71053974</v>
      </c>
      <c r="N1244" s="2154" t="s">
        <v>775</v>
      </c>
      <c r="O1244" s="2155"/>
      <c r="R1244" s="0" t="str">
        <f aca="false">B1244</f>
        <v>11 kV Mosjid Road Feeder (F3)</v>
      </c>
      <c r="S1244" s="2160" t="n">
        <f aca="false">M1244</f>
        <v>1476128.71053974</v>
      </c>
      <c r="T1244" s="0" t="n">
        <v>1381608.01850607</v>
      </c>
      <c r="U1244" s="1441" t="n">
        <f aca="false">S1244-T1244</f>
        <v>94520.6920336678</v>
      </c>
      <c r="V1244" s="2001" t="n">
        <f aca="false">U1244/T1244*100</f>
        <v>6.84135375356845</v>
      </c>
      <c r="W1244" s="1441" t="str">
        <f aca="false">IF(V1244&gt;40,"FAULT",IF(V1244&lt;-40,"CHECK","OK"))</f>
        <v>OK</v>
      </c>
    </row>
    <row r="1245" customFormat="false" ht="15.75" hidden="false" customHeight="false" outlineLevel="0" collapsed="false">
      <c r="A1245" s="2016" t="n">
        <v>7</v>
      </c>
      <c r="B1245" s="2017" t="s">
        <v>4624</v>
      </c>
      <c r="C1245" s="2152" t="n">
        <v>11</v>
      </c>
      <c r="D1245" s="2580" t="s">
        <v>775</v>
      </c>
      <c r="E1245" s="1070" t="s">
        <v>4625</v>
      </c>
      <c r="F1245" s="2476" t="n">
        <v>1</v>
      </c>
      <c r="G1245" s="2120" t="n">
        <v>570335.4</v>
      </c>
      <c r="H1245" s="2120" t="n">
        <v>594888.2</v>
      </c>
      <c r="I1245" s="2053" t="n">
        <f aca="false">H1245-G1245</f>
        <v>24552.7999999999</v>
      </c>
      <c r="J1245" s="2027" t="n">
        <v>60</v>
      </c>
      <c r="K1245" s="2135"/>
      <c r="L1245" s="2128" t="n">
        <f aca="false">F1245*I1245*J1245</f>
        <v>1473168</v>
      </c>
      <c r="M1245" s="2128" t="n">
        <f aca="false">L1245*$K$1255/$L$1255</f>
        <v>1429944.72473309</v>
      </c>
      <c r="N1245" s="2154" t="s">
        <v>775</v>
      </c>
      <c r="O1245" s="2155"/>
      <c r="R1245" s="0" t="str">
        <f aca="false">B1245</f>
        <v>11 kV Shyampur O/H Feeder (F4)</v>
      </c>
      <c r="S1245" s="2160" t="n">
        <f aca="false">M1245</f>
        <v>1429944.72473309</v>
      </c>
      <c r="T1245" s="0" t="n">
        <v>1378277.42961502</v>
      </c>
      <c r="U1245" s="1441" t="n">
        <f aca="false">S1245-T1245</f>
        <v>51667.2951180732</v>
      </c>
      <c r="V1245" s="2001" t="n">
        <f aca="false">U1245/T1245*100</f>
        <v>3.74868615040044</v>
      </c>
      <c r="W1245" s="1441" t="str">
        <f aca="false">IF(V1245&gt;40,"FAULT",IF(V1245&lt;-40,"CHECK","OK"))</f>
        <v>OK</v>
      </c>
    </row>
    <row r="1246" customFormat="false" ht="15.75" hidden="false" customHeight="true" outlineLevel="0" collapsed="false">
      <c r="A1246" s="2016" t="n">
        <v>8</v>
      </c>
      <c r="B1246" s="2017" t="s">
        <v>4626</v>
      </c>
      <c r="C1246" s="2152" t="n">
        <v>11</v>
      </c>
      <c r="D1246" s="2580" t="s">
        <v>4438</v>
      </c>
      <c r="E1246" s="1070" t="s">
        <v>4627</v>
      </c>
      <c r="F1246" s="2476" t="n">
        <v>1</v>
      </c>
      <c r="G1246" s="2120" t="n">
        <v>320655.9</v>
      </c>
      <c r="H1246" s="2120" t="n">
        <v>337050</v>
      </c>
      <c r="I1246" s="2053" t="n">
        <f aca="false">H1246-G1246</f>
        <v>16394.1</v>
      </c>
      <c r="J1246" s="2027" t="n">
        <v>60</v>
      </c>
      <c r="K1246" s="2135"/>
      <c r="L1246" s="2128" t="n">
        <f aca="false">F1246*I1246*J1246</f>
        <v>983645.999999999</v>
      </c>
      <c r="M1246" s="2128" t="n">
        <f aca="false">L1246*$K$1255/$L$1255</f>
        <v>954785.475047521</v>
      </c>
      <c r="N1246" s="2154" t="s">
        <v>773</v>
      </c>
      <c r="O1246" s="2155"/>
      <c r="R1246" s="0" t="str">
        <f aca="false">B1246</f>
        <v>11 kV Road No-11 Feeder (F5)</v>
      </c>
      <c r="S1246" s="2160" t="n">
        <f aca="false">M1246</f>
        <v>954785.475047521</v>
      </c>
      <c r="T1246" s="0" t="n">
        <v>1019394.74917768</v>
      </c>
      <c r="U1246" s="1441" t="n">
        <f aca="false">S1246-T1246</f>
        <v>-64609.2741301557</v>
      </c>
      <c r="V1246" s="2001" t="n">
        <f aca="false">U1246/T1246*100</f>
        <v>-6.33800342627569</v>
      </c>
      <c r="W1246" s="1441" t="str">
        <f aca="false">IF(V1246&gt;40,"FAULT",IF(V1246&lt;-40,"CHECK","OK"))</f>
        <v>OK</v>
      </c>
    </row>
    <row r="1247" customFormat="false" ht="15.75" hidden="false" customHeight="false" outlineLevel="0" collapsed="false">
      <c r="A1247" s="2016" t="n">
        <v>9</v>
      </c>
      <c r="B1247" s="2017" t="s">
        <v>4628</v>
      </c>
      <c r="C1247" s="2152" t="n">
        <v>11</v>
      </c>
      <c r="D1247" s="2580" t="s">
        <v>775</v>
      </c>
      <c r="E1247" s="1070" t="s">
        <v>4629</v>
      </c>
      <c r="F1247" s="2476" t="n">
        <v>1</v>
      </c>
      <c r="G1247" s="2120" t="n">
        <v>511384.5</v>
      </c>
      <c r="H1247" s="2120" t="n">
        <v>511525.1</v>
      </c>
      <c r="I1247" s="2053" t="n">
        <f aca="false">H1247-G1247</f>
        <v>140.599999999977</v>
      </c>
      <c r="J1247" s="2027" t="n">
        <v>60</v>
      </c>
      <c r="K1247" s="2135"/>
      <c r="L1247" s="2128" t="n">
        <f aca="false">F1247*I1247*J1247</f>
        <v>8435.9999999986</v>
      </c>
      <c r="M1247" s="2128" t="n">
        <f aca="false">L1247*$K$1255/$L$1255</f>
        <v>8188.48474705287</v>
      </c>
      <c r="N1247" s="2154" t="s">
        <v>775</v>
      </c>
      <c r="O1247" s="2155"/>
      <c r="R1247" s="0" t="str">
        <f aca="false">B1247</f>
        <v>11 kV Hanif Express Feeder (F6)</v>
      </c>
      <c r="S1247" s="2160" t="n">
        <f aca="false">M1247</f>
        <v>8188.48474705287</v>
      </c>
      <c r="T1247" s="0" t="n">
        <v>8596.20301812062</v>
      </c>
      <c r="U1247" s="1441" t="n">
        <f aca="false">S1247-T1247</f>
        <v>-407.718271067747</v>
      </c>
      <c r="V1247" s="2001" t="n">
        <f aca="false">U1247/T1247*100</f>
        <v>-4.74300421021101</v>
      </c>
      <c r="W1247" s="1441" t="str">
        <f aca="false">IF(V1247&gt;40,"FAULT",IF(V1247&lt;-40,"CHECK","OK"))</f>
        <v>OK</v>
      </c>
    </row>
    <row r="1248" customFormat="false" ht="15.75" hidden="false" customHeight="false" outlineLevel="0" collapsed="false">
      <c r="A1248" s="2016" t="n">
        <v>12</v>
      </c>
      <c r="B1248" s="2017" t="s">
        <v>4630</v>
      </c>
      <c r="C1248" s="2152" t="n">
        <v>11</v>
      </c>
      <c r="D1248" s="2580" t="s">
        <v>775</v>
      </c>
      <c r="E1248" s="1070" t="s">
        <v>4631</v>
      </c>
      <c r="F1248" s="2476" t="n">
        <v>1</v>
      </c>
      <c r="G1248" s="2120" t="n">
        <v>778535.8</v>
      </c>
      <c r="H1248" s="2120" t="n">
        <v>824930.4</v>
      </c>
      <c r="I1248" s="2053" t="n">
        <f aca="false">H1248-G1248</f>
        <v>46394.6</v>
      </c>
      <c r="J1248" s="2027" t="n">
        <v>60</v>
      </c>
      <c r="K1248" s="2135"/>
      <c r="L1248" s="2128" t="n">
        <f aca="false">F1248*I1248*J1248</f>
        <v>2783676</v>
      </c>
      <c r="M1248" s="2128" t="n">
        <f aca="false">L1248*$K$1255/$L$1255</f>
        <v>2702001.95196075</v>
      </c>
      <c r="N1248" s="2154" t="s">
        <v>775</v>
      </c>
      <c r="O1248" s="2155"/>
      <c r="R1248" s="0" t="str">
        <f aca="false">B1248</f>
        <v>11 kV  Zia Sharani Road Feeder(F7)</v>
      </c>
      <c r="S1248" s="2160" t="n">
        <f aca="false">M1248</f>
        <v>2702001.95196075</v>
      </c>
      <c r="T1248" s="0" t="n">
        <v>2561826.81964693</v>
      </c>
      <c r="U1248" s="1441" t="n">
        <f aca="false">S1248-T1248</f>
        <v>140175.13231382</v>
      </c>
      <c r="V1248" s="2001" t="n">
        <f aca="false">U1248/T1248*100</f>
        <v>5.47168650272536</v>
      </c>
      <c r="W1248" s="1441" t="str">
        <f aca="false">IF(V1248&gt;40,"FAULT",IF(V1248&lt;-40,"CHECK","OK"))</f>
        <v>OK</v>
      </c>
    </row>
    <row r="1249" customFormat="false" ht="15.75" hidden="false" customHeight="true" outlineLevel="0" collapsed="false">
      <c r="A1249" s="2016" t="n">
        <v>13</v>
      </c>
      <c r="B1249" s="2017" t="s">
        <v>4632</v>
      </c>
      <c r="C1249" s="2152" t="n">
        <v>11</v>
      </c>
      <c r="D1249" s="2580" t="s">
        <v>4438</v>
      </c>
      <c r="E1249" s="1070" t="s">
        <v>4633</v>
      </c>
      <c r="F1249" s="2476" t="n">
        <v>1</v>
      </c>
      <c r="G1249" s="2120" t="n">
        <v>214982.3</v>
      </c>
      <c r="H1249" s="2120" t="n">
        <v>236095.8</v>
      </c>
      <c r="I1249" s="2053" t="n">
        <f aca="false">H1249-G1249</f>
        <v>21113.5</v>
      </c>
      <c r="J1249" s="2027" t="n">
        <v>60</v>
      </c>
      <c r="K1249" s="2135"/>
      <c r="L1249" s="2128" t="n">
        <f aca="false">F1249*I1249*J1249</f>
        <v>1266810</v>
      </c>
      <c r="M1249" s="2128" t="n">
        <f aca="false">L1249*$K$1255/$L$1255</f>
        <v>1229641.34215455</v>
      </c>
      <c r="N1249" s="2154" t="s">
        <v>773</v>
      </c>
      <c r="O1249" s="2155"/>
      <c r="R1249" s="0" t="str">
        <f aca="false">B1249</f>
        <v>11 kV Road-12 &amp; 13 Feeder(F8)</v>
      </c>
      <c r="S1249" s="2160" t="n">
        <f aca="false">M1249</f>
        <v>1229641.34215455</v>
      </c>
      <c r="T1249" s="0" t="n">
        <v>1284557.70735127</v>
      </c>
      <c r="U1249" s="1441" t="n">
        <f aca="false">S1249-T1249</f>
        <v>-54916.3651967237</v>
      </c>
      <c r="V1249" s="2001" t="n">
        <f aca="false">U1249/T1249*100</f>
        <v>-4.27511857835955</v>
      </c>
      <c r="W1249" s="1441" t="str">
        <f aca="false">IF(V1249&gt;40,"FAULT",IF(V1249&lt;-40,"CHECK","OK"))</f>
        <v>OK</v>
      </c>
    </row>
    <row r="1250" customFormat="false" ht="15.75" hidden="false" customHeight="false" outlineLevel="0" collapsed="false">
      <c r="A1250" s="2016" t="n">
        <v>14</v>
      </c>
      <c r="B1250" s="2017" t="s">
        <v>4634</v>
      </c>
      <c r="C1250" s="2152" t="n">
        <v>11</v>
      </c>
      <c r="D1250" s="2580" t="s">
        <v>775</v>
      </c>
      <c r="E1250" s="1070" t="s">
        <v>4635</v>
      </c>
      <c r="F1250" s="2476" t="n">
        <v>1</v>
      </c>
      <c r="G1250" s="2120" t="n">
        <v>435544</v>
      </c>
      <c r="H1250" s="2120" t="n">
        <v>443790.5</v>
      </c>
      <c r="I1250" s="2053" t="n">
        <f aca="false">H1250-G1250</f>
        <v>8246.5</v>
      </c>
      <c r="J1250" s="2027" t="n">
        <v>60</v>
      </c>
      <c r="K1250" s="2135"/>
      <c r="L1250" s="2128" t="n">
        <f aca="false">F1250*I1250*J1250</f>
        <v>494790</v>
      </c>
      <c r="M1250" s="2128" t="n">
        <f aca="false">L1250*$K$1255/$L$1255</f>
        <v>480272.684684087</v>
      </c>
      <c r="N1250" s="2154" t="s">
        <v>775</v>
      </c>
      <c r="O1250" s="2155"/>
      <c r="R1250" s="0" t="str">
        <f aca="false">B1250</f>
        <v>11 kV Rahman and Baset (F9).</v>
      </c>
      <c r="S1250" s="2160" t="n">
        <f aca="false">M1250</f>
        <v>480272.684684087</v>
      </c>
      <c r="T1250" s="0" t="n">
        <v>1215195.84820982</v>
      </c>
      <c r="U1250" s="1441" t="n">
        <f aca="false">S1250-T1250</f>
        <v>-734923.163525735</v>
      </c>
      <c r="V1250" s="2001" t="n">
        <f aca="false">U1250/T1250*100</f>
        <v>-60.477754644109</v>
      </c>
      <c r="W1250" s="1441" t="str">
        <f aca="false">IF(V1250&gt;40,"FAULT",IF(V1250&lt;-40,"CHECK","OK"))</f>
        <v>CHECK</v>
      </c>
    </row>
    <row r="1251" customFormat="false" ht="15.75" hidden="false" customHeight="false" outlineLevel="0" collapsed="false">
      <c r="A1251" s="2016" t="n">
        <v>15</v>
      </c>
      <c r="B1251" s="2017" t="s">
        <v>4636</v>
      </c>
      <c r="C1251" s="2152" t="n">
        <v>11</v>
      </c>
      <c r="D1251" s="2580" t="s">
        <v>775</v>
      </c>
      <c r="E1251" s="1070" t="s">
        <v>4619</v>
      </c>
      <c r="F1251" s="2476" t="n">
        <v>1</v>
      </c>
      <c r="G1251" s="2120" t="n">
        <v>439242.7</v>
      </c>
      <c r="H1251" s="2120" t="n">
        <v>482640.9</v>
      </c>
      <c r="I1251" s="2053" t="n">
        <f aca="false">H1251-G1251</f>
        <v>43398.2</v>
      </c>
      <c r="J1251" s="2027" t="n">
        <v>60</v>
      </c>
      <c r="K1251" s="2135"/>
      <c r="L1251" s="2128" t="n">
        <f aca="false">F1251*I1251*J1251</f>
        <v>2603892</v>
      </c>
      <c r="M1251" s="2128" t="n">
        <f aca="false">L1251*$K$1255/$L$1255</f>
        <v>2527492.87873121</v>
      </c>
      <c r="N1251" s="2154" t="s">
        <v>775</v>
      </c>
      <c r="O1251" s="2155"/>
      <c r="R1251" s="0" t="str">
        <f aca="false">B1251</f>
        <v>11 kV Sabujbagh Feeder (F10)</v>
      </c>
      <c r="S1251" s="2160" t="n">
        <f aca="false">M1251</f>
        <v>2527492.87873121</v>
      </c>
      <c r="T1251" s="0" t="n">
        <v>2465450.83546832</v>
      </c>
      <c r="U1251" s="1441" t="n">
        <f aca="false">S1251-T1251</f>
        <v>62042.043262898</v>
      </c>
      <c r="V1251" s="2001" t="n">
        <f aca="false">U1251/T1251*100</f>
        <v>2.51645834385957</v>
      </c>
      <c r="W1251" s="1441" t="str">
        <f aca="false">IF(V1251&gt;40,"FAULT",IF(V1251&lt;-40,"CHECK","OK"))</f>
        <v>OK</v>
      </c>
    </row>
    <row r="1252" customFormat="false" ht="15.75" hidden="false" customHeight="false" outlineLevel="0" collapsed="false">
      <c r="A1252" s="2016" t="n">
        <v>16</v>
      </c>
      <c r="B1252" s="2017" t="s">
        <v>4637</v>
      </c>
      <c r="C1252" s="2152" t="n">
        <v>11</v>
      </c>
      <c r="D1252" s="2580" t="s">
        <v>775</v>
      </c>
      <c r="E1252" s="1070" t="s">
        <v>4638</v>
      </c>
      <c r="F1252" s="2476" t="n">
        <v>1</v>
      </c>
      <c r="G1252" s="2120" t="n">
        <v>833590.5</v>
      </c>
      <c r="H1252" s="2120" t="n">
        <v>845435.7</v>
      </c>
      <c r="I1252" s="2053" t="n">
        <f aca="false">H1252-G1252</f>
        <v>11845.2</v>
      </c>
      <c r="J1252" s="2027" t="n">
        <v>60</v>
      </c>
      <c r="K1252" s="2135"/>
      <c r="L1252" s="2128" t="n">
        <f aca="false">F1252*I1252*J1252</f>
        <v>710711.999999997</v>
      </c>
      <c r="M1252" s="2128" t="n">
        <f aca="false">L1252*$K$1255/$L$1255</f>
        <v>689859.456086816</v>
      </c>
      <c r="N1252" s="2154" t="s">
        <v>775</v>
      </c>
      <c r="O1252" s="2155"/>
      <c r="R1252" s="0" t="str">
        <f aca="false">B1252</f>
        <v>11 kV Road No-7 &amp; 8 Feeder(F11)</v>
      </c>
      <c r="S1252" s="2160" t="n">
        <f aca="false">M1252</f>
        <v>689859.456086816</v>
      </c>
      <c r="T1252" s="0" t="n">
        <v>725640.327213923</v>
      </c>
      <c r="U1252" s="1441" t="n">
        <f aca="false">S1252-T1252</f>
        <v>-35780.8711271072</v>
      </c>
      <c r="V1252" s="2001" t="n">
        <f aca="false">U1252/T1252*100</f>
        <v>-4.93093751617787</v>
      </c>
      <c r="W1252" s="1441" t="str">
        <f aca="false">IF(V1252&gt;40,"FAULT",IF(V1252&lt;-40,"CHECK","OK"))</f>
        <v>OK</v>
      </c>
    </row>
    <row r="1253" customFormat="false" ht="15.75" hidden="false" customHeight="true" outlineLevel="0" collapsed="false">
      <c r="A1253" s="2016" t="n">
        <v>17</v>
      </c>
      <c r="B1253" s="2017" t="s">
        <v>4639</v>
      </c>
      <c r="C1253" s="2152" t="n">
        <v>11</v>
      </c>
      <c r="D1253" s="2580" t="s">
        <v>4438</v>
      </c>
      <c r="E1253" s="1070" t="s">
        <v>4640</v>
      </c>
      <c r="F1253" s="2476" t="n">
        <v>1</v>
      </c>
      <c r="G1253" s="2120" t="n">
        <v>917620.2</v>
      </c>
      <c r="H1253" s="2120" t="n">
        <v>938845.6</v>
      </c>
      <c r="I1253" s="2053" t="n">
        <f aca="false">H1253-G1253</f>
        <v>21225.4</v>
      </c>
      <c r="J1253" s="2027" t="n">
        <v>60</v>
      </c>
      <c r="K1253" s="2135"/>
      <c r="L1253" s="2128" t="n">
        <f aca="false">F1253*I1253*J1253</f>
        <v>1273524</v>
      </c>
      <c r="M1253" s="2128" t="n">
        <f aca="false">L1253*$K$1255/$L$1255</f>
        <v>1236158.35099662</v>
      </c>
      <c r="N1253" s="2154" t="s">
        <v>773</v>
      </c>
      <c r="O1253" s="2155"/>
      <c r="R1253" s="0" t="str">
        <f aca="false">B1253</f>
        <v>11 kV Hossain Express Feeder(F12)</v>
      </c>
      <c r="S1253" s="2160" t="n">
        <f aca="false">M1253</f>
        <v>1236158.35099662</v>
      </c>
      <c r="T1253" s="0" t="n">
        <v>1199610.09949074</v>
      </c>
      <c r="U1253" s="1441" t="n">
        <f aca="false">S1253-T1253</f>
        <v>36548.2515058797</v>
      </c>
      <c r="V1253" s="2001" t="n">
        <f aca="false">U1253/T1253*100</f>
        <v>3.04667754309464</v>
      </c>
      <c r="W1253" s="1441" t="str">
        <f aca="false">IF(V1253&gt;40,"FAULT",IF(V1253&lt;-40,"CHECK","OK"))</f>
        <v>OK</v>
      </c>
    </row>
    <row r="1254" customFormat="false" ht="15.75" hidden="false" customHeight="false" outlineLevel="0" collapsed="false">
      <c r="A1254" s="2016" t="n">
        <v>18</v>
      </c>
      <c r="B1254" s="2017" t="s">
        <v>4641</v>
      </c>
      <c r="C1254" s="2152" t="n">
        <v>0.415</v>
      </c>
      <c r="D1254" s="2581"/>
      <c r="E1254" s="1070" t="s">
        <v>3471</v>
      </c>
      <c r="F1254" s="2476" t="n">
        <v>1</v>
      </c>
      <c r="G1254" s="2120" t="n">
        <v>600880</v>
      </c>
      <c r="H1254" s="2120" t="n">
        <v>604904</v>
      </c>
      <c r="I1254" s="2053" t="n">
        <f aca="false">H1254-G1254</f>
        <v>4024</v>
      </c>
      <c r="J1254" s="2027" t="n">
        <v>1</v>
      </c>
      <c r="K1254" s="2135"/>
      <c r="L1254" s="2128" t="n">
        <f aca="false">F1254*I1254*J1254</f>
        <v>4024</v>
      </c>
      <c r="M1254" s="2128" t="n">
        <f aca="false">L1254*$K$1255/$L$1255</f>
        <v>3905.93440281486</v>
      </c>
      <c r="N1254" s="2154" t="s">
        <v>773</v>
      </c>
      <c r="O1254" s="2155"/>
      <c r="R1254" s="0" t="str">
        <f aca="false">B1254</f>
        <v>11/0.415  kV, 200 kVA AT-1+2</v>
      </c>
      <c r="S1254" s="2160" t="n">
        <f aca="false">M1254</f>
        <v>3905.93440281486</v>
      </c>
      <c r="T1254" s="0" t="n">
        <v>3633.54738760545</v>
      </c>
      <c r="U1254" s="1441" t="n">
        <f aca="false">S1254-T1254</f>
        <v>272.387015209416</v>
      </c>
      <c r="V1254" s="2001" t="n">
        <f aca="false">U1254/T1254*100</f>
        <v>7.49644868093828</v>
      </c>
      <c r="W1254" s="1441" t="str">
        <f aca="false">IF(V1254&gt;40,"FAULT",IF(V1254&lt;-40,"CHECK","OK"))</f>
        <v>OK</v>
      </c>
    </row>
    <row r="1255" customFormat="false" ht="20.25" hidden="false" customHeight="false" outlineLevel="0" collapsed="false">
      <c r="A1255" s="2132"/>
      <c r="B1255" s="2142"/>
      <c r="C1255" s="2143"/>
      <c r="D1255" s="2143"/>
      <c r="E1255" s="2932"/>
      <c r="F1255" s="2145"/>
      <c r="G1255" s="2145"/>
      <c r="H1255" s="2145"/>
      <c r="I1255" s="2145"/>
      <c r="J1255" s="2239" t="s">
        <v>1187</v>
      </c>
      <c r="K1255" s="2130" t="n">
        <f aca="false">M1237</f>
        <v>17497378.6240149</v>
      </c>
      <c r="L1255" s="2130" t="n">
        <f aca="false">SUM(L1239:L1254)</f>
        <v>18026276</v>
      </c>
      <c r="M1255" s="2130" t="n">
        <f aca="false">SUM(M1239:M1254)</f>
        <v>17497378.6240149</v>
      </c>
      <c r="N1255" s="2166" t="n">
        <f aca="false">(M1255-L1255)/L1255*100</f>
        <v>-2.93403571533631</v>
      </c>
      <c r="O1255" s="2240"/>
    </row>
    <row r="1257" customFormat="false" ht="15.75" hidden="false" customHeight="false" outlineLevel="0" collapsed="false">
      <c r="A1257" s="2077"/>
      <c r="B1257" s="2078"/>
      <c r="C1257" s="2051"/>
      <c r="D1257" s="2418"/>
      <c r="F1257" s="2169" t="s">
        <v>1234</v>
      </c>
      <c r="G1257" s="2169"/>
      <c r="H1257" s="2169"/>
      <c r="I1257" s="2170" t="s">
        <v>212</v>
      </c>
      <c r="J1257" s="2077"/>
      <c r="L1257" s="2519"/>
      <c r="M1257" s="2077"/>
      <c r="N1257" s="2051"/>
      <c r="O1257" s="2077"/>
    </row>
    <row r="1258" customFormat="false" ht="15.75" hidden="false" customHeight="false" outlineLevel="0" collapsed="false">
      <c r="A1258" s="2077"/>
      <c r="B1258" s="2078"/>
      <c r="C1258" s="2051"/>
      <c r="D1258" s="2418"/>
      <c r="F1258" s="2129" t="s">
        <v>773</v>
      </c>
      <c r="G1258" s="2017" t="s">
        <v>1367</v>
      </c>
      <c r="H1258" s="2017"/>
      <c r="I1258" s="2310" t="n">
        <f aca="false">SUM(M1239,M1241,M1246,M1249,M1253:M1254)</f>
        <v>5523483.37001914</v>
      </c>
      <c r="J1258" s="2077"/>
      <c r="L1258" s="2077"/>
      <c r="M1258" s="2077"/>
      <c r="N1258" s="2051"/>
      <c r="O1258" s="2077" t="s">
        <v>122</v>
      </c>
    </row>
    <row r="1259" customFormat="false" ht="15.75" hidden="false" customHeight="false" outlineLevel="0" collapsed="false">
      <c r="A1259" s="2077"/>
      <c r="B1259" s="2078"/>
      <c r="C1259" s="2051"/>
      <c r="D1259" s="2418"/>
      <c r="F1259" s="2129" t="s">
        <v>775</v>
      </c>
      <c r="G1259" s="2017" t="s">
        <v>1367</v>
      </c>
      <c r="H1259" s="2017"/>
      <c r="I1259" s="2310" t="n">
        <f aca="false">SUM(M1240,M1242:M1245,M1247:M1248,M1250:M1252)</f>
        <v>11973895.2539957</v>
      </c>
      <c r="J1259" s="2077"/>
      <c r="L1259" s="2077"/>
      <c r="M1259" s="2077"/>
      <c r="N1259" s="2051"/>
      <c r="O1259" s="2077"/>
    </row>
    <row r="1260" customFormat="false" ht="15.75" hidden="false" customHeight="false" outlineLevel="0" collapsed="false">
      <c r="A1260" s="2077"/>
      <c r="B1260" s="2078"/>
      <c r="C1260" s="2051"/>
      <c r="D1260" s="2418"/>
      <c r="F1260" s="2129"/>
      <c r="G1260" s="2017"/>
      <c r="H1260" s="2017"/>
      <c r="I1260" s="2171"/>
      <c r="J1260" s="2077"/>
      <c r="L1260" s="2519"/>
      <c r="M1260" s="2077"/>
      <c r="N1260" s="2051"/>
      <c r="O1260" s="2077"/>
    </row>
    <row r="1261" customFormat="false" ht="15.75" hidden="false" customHeight="false" outlineLevel="0" collapsed="false">
      <c r="A1261" s="2077"/>
      <c r="B1261" s="2078"/>
      <c r="C1261" s="2051"/>
      <c r="D1261" s="2418"/>
      <c r="E1261" s="3134"/>
      <c r="F1261" s="2129"/>
      <c r="G1261" s="2017"/>
      <c r="H1261" s="2017"/>
      <c r="I1261" s="2171"/>
      <c r="J1261" s="2077"/>
      <c r="L1261" s="2077"/>
      <c r="M1261" s="2077"/>
      <c r="N1261" s="2051"/>
      <c r="O1261" s="2077"/>
    </row>
    <row r="1262" customFormat="false" ht="15.75" hidden="false" customHeight="false" outlineLevel="0" collapsed="false">
      <c r="E1262" s="3134"/>
      <c r="F1262" s="2260"/>
      <c r="G1262" s="2017"/>
      <c r="H1262" s="2017"/>
      <c r="I1262" s="2171"/>
      <c r="J1262" s="2077"/>
    </row>
    <row r="1263" customFormat="false" ht="15.75" hidden="false" customHeight="false" outlineLevel="0" collapsed="false">
      <c r="F1263" s="2260"/>
      <c r="G1263" s="2017"/>
      <c r="H1263" s="2017"/>
      <c r="I1263" s="2171"/>
      <c r="J1263" s="2077"/>
    </row>
    <row r="1264" customFormat="false" ht="15.75" hidden="false" customHeight="true" outlineLevel="0" collapsed="false">
      <c r="F1264" s="2241" t="s">
        <v>1239</v>
      </c>
      <c r="G1264" s="2241"/>
      <c r="H1264" s="2241"/>
      <c r="I1264" s="2242" t="n">
        <f aca="false">SUM(I1258:I1263)</f>
        <v>17497378.6240149</v>
      </c>
      <c r="J1264" s="2130" t="n">
        <f aca="false">I1264-M1255</f>
        <v>0</v>
      </c>
    </row>
    <row r="1265" customFormat="false" ht="15" hidden="false" customHeight="false" outlineLevel="0" collapsed="false">
      <c r="A1265" s="2077"/>
      <c r="B1265" s="2078"/>
      <c r="C1265" s="2051"/>
      <c r="D1265" s="2418"/>
      <c r="F1265" s="2103"/>
      <c r="G1265" s="2077"/>
      <c r="H1265" s="2077"/>
      <c r="I1265" s="2077"/>
      <c r="J1265" s="2077"/>
      <c r="L1265" s="2077"/>
      <c r="M1265" s="2077"/>
      <c r="N1265" s="2051"/>
      <c r="O1265" s="2077"/>
    </row>
    <row r="1266" customFormat="false" ht="15" hidden="false" customHeight="false" outlineLevel="0" collapsed="false">
      <c r="A1266" s="2077"/>
      <c r="B1266" s="2078"/>
      <c r="C1266" s="2051"/>
      <c r="D1266" s="2418"/>
      <c r="E1266" s="3134"/>
      <c r="F1266" s="2077"/>
      <c r="G1266" s="2077"/>
      <c r="H1266" s="2077"/>
      <c r="I1266" s="2077"/>
      <c r="J1266" s="2077"/>
      <c r="K1266" s="2080"/>
      <c r="L1266" s="2077"/>
      <c r="M1266" s="2077"/>
      <c r="N1266" s="2051"/>
      <c r="O1266" s="2077"/>
    </row>
    <row r="1267" customFormat="false" ht="15" hidden="false" customHeight="false" outlineLevel="0" collapsed="false">
      <c r="A1267" s="2077"/>
      <c r="B1267" s="2078"/>
      <c r="C1267" s="2051"/>
      <c r="D1267" s="2418"/>
      <c r="E1267" s="3134"/>
      <c r="F1267" s="2077"/>
      <c r="G1267" s="2077"/>
      <c r="H1267" s="2077"/>
      <c r="I1267" s="2077"/>
      <c r="J1267" s="2077"/>
      <c r="K1267" s="2080"/>
      <c r="L1267" s="2077"/>
      <c r="M1267" s="2077"/>
      <c r="N1267" s="2051"/>
      <c r="O1267" s="2077"/>
    </row>
    <row r="1268" customFormat="false" ht="15" hidden="false" customHeight="false" outlineLevel="0" collapsed="false">
      <c r="A1268" s="2077"/>
      <c r="B1268" s="2078"/>
      <c r="C1268" s="2051"/>
      <c r="D1268" s="2418"/>
      <c r="E1268" s="3134"/>
      <c r="F1268" s="2077"/>
      <c r="G1268" s="2077"/>
      <c r="H1268" s="2077"/>
      <c r="I1268" s="2077"/>
      <c r="J1268" s="2077"/>
      <c r="K1268" s="2080"/>
      <c r="L1268" s="2077"/>
      <c r="M1268" s="2077"/>
      <c r="N1268" s="2051"/>
      <c r="O1268" s="2077"/>
    </row>
    <row r="1269" customFormat="false" ht="15" hidden="false" customHeight="false" outlineLevel="0" collapsed="false">
      <c r="A1269" s="2077"/>
      <c r="B1269" s="2078"/>
      <c r="C1269" s="2051"/>
      <c r="D1269" s="2418"/>
      <c r="E1269" s="3134"/>
      <c r="F1269" s="2077"/>
      <c r="G1269" s="2077"/>
      <c r="H1269" s="2077"/>
      <c r="I1269" s="2077"/>
      <c r="J1269" s="2077"/>
      <c r="K1269" s="2080"/>
      <c r="L1269" s="2077"/>
      <c r="M1269" s="2077"/>
      <c r="N1269" s="2051"/>
      <c r="O1269" s="2077"/>
    </row>
    <row r="1270" customFormat="false" ht="15" hidden="false" customHeight="false" outlineLevel="0" collapsed="false">
      <c r="A1270" s="2077"/>
      <c r="B1270" s="2051"/>
      <c r="C1270" s="2051"/>
      <c r="D1270" s="2418"/>
      <c r="E1270" s="3134"/>
      <c r="F1270" s="2077"/>
      <c r="G1270" s="2077"/>
      <c r="H1270" s="2077"/>
      <c r="I1270" s="2077"/>
      <c r="J1270" s="2077"/>
      <c r="K1270" s="2080"/>
      <c r="L1270" s="2077"/>
      <c r="M1270" s="2077"/>
      <c r="N1270" s="2051"/>
      <c r="O1270" s="2077"/>
    </row>
    <row r="1271" customFormat="false" ht="15" hidden="false" customHeight="false" outlineLevel="0" collapsed="false">
      <c r="A1271" s="2077"/>
      <c r="B1271" s="2051"/>
      <c r="C1271" s="2051"/>
      <c r="D1271" s="2418"/>
      <c r="E1271" s="3134"/>
      <c r="F1271" s="2077"/>
      <c r="G1271" s="2077"/>
      <c r="H1271" s="2077"/>
      <c r="I1271" s="2077"/>
      <c r="J1271" s="2077"/>
      <c r="K1271" s="2080"/>
      <c r="L1271" s="2077"/>
      <c r="M1271" s="2077"/>
      <c r="N1271" s="2051"/>
      <c r="O1271" s="2077"/>
    </row>
    <row r="1272" customFormat="false" ht="15" hidden="false" customHeight="false" outlineLevel="0" collapsed="false">
      <c r="A1272" s="2077"/>
      <c r="B1272" s="2078"/>
      <c r="C1272" s="2051"/>
      <c r="D1272" s="2418"/>
      <c r="E1272" s="3134"/>
      <c r="F1272" s="2077"/>
      <c r="G1272" s="2077"/>
      <c r="H1272" s="2077"/>
      <c r="I1272" s="2077"/>
      <c r="J1272" s="2077"/>
      <c r="K1272" s="2080"/>
      <c r="L1272" s="2077"/>
      <c r="M1272" s="2077"/>
      <c r="N1272" s="2051"/>
      <c r="O1272" s="2077"/>
    </row>
    <row r="1273" customFormat="false" ht="15" hidden="false" customHeight="false" outlineLevel="0" collapsed="false">
      <c r="A1273" s="2077"/>
      <c r="B1273" s="2078"/>
      <c r="C1273" s="2051"/>
      <c r="D1273" s="2418"/>
      <c r="E1273" s="3134"/>
      <c r="F1273" s="2077"/>
      <c r="G1273" s="2077"/>
      <c r="H1273" s="2077"/>
      <c r="I1273" s="2077"/>
      <c r="J1273" s="2077"/>
      <c r="K1273" s="2080"/>
      <c r="L1273" s="2077"/>
      <c r="M1273" s="2077"/>
      <c r="N1273" s="2051"/>
      <c r="O1273" s="2077"/>
    </row>
    <row r="1274" customFormat="false" ht="15" hidden="false" customHeight="false" outlineLevel="0" collapsed="false">
      <c r="A1274" s="2077"/>
      <c r="B1274" s="2078"/>
      <c r="C1274" s="2051"/>
      <c r="D1274" s="2418"/>
      <c r="E1274" s="3134"/>
      <c r="F1274" s="2077"/>
      <c r="G1274" s="2077"/>
      <c r="H1274" s="2077"/>
      <c r="I1274" s="2077"/>
      <c r="J1274" s="2077"/>
      <c r="K1274" s="2080"/>
      <c r="L1274" s="2077"/>
      <c r="M1274" s="2077"/>
      <c r="N1274" s="2051"/>
      <c r="O1274" s="2077"/>
    </row>
    <row r="1275" customFormat="false" ht="25.5" hidden="false" customHeight="false" outlineLevel="0" collapsed="false">
      <c r="A1275" s="2174"/>
      <c r="B1275" s="2175"/>
      <c r="C1275" s="2175"/>
      <c r="D1275" s="2175"/>
      <c r="E1275" s="2175"/>
      <c r="F1275" s="2175"/>
      <c r="G1275" s="2175"/>
      <c r="H1275" s="2175"/>
      <c r="I1275" s="2175"/>
      <c r="J1275" s="2175"/>
      <c r="K1275" s="2175"/>
      <c r="L1275" s="2175"/>
      <c r="M1275" s="2175"/>
      <c r="N1275" s="2051"/>
      <c r="O1275" s="2077"/>
    </row>
    <row r="1276" customFormat="false" ht="15" hidden="false" customHeight="false" outlineLevel="0" collapsed="false">
      <c r="A1276" s="2077"/>
      <c r="B1276" s="2078"/>
      <c r="C1276" s="2051"/>
      <c r="D1276" s="2418"/>
      <c r="E1276" s="3134"/>
      <c r="F1276" s="2077"/>
      <c r="G1276" s="2077"/>
      <c r="H1276" s="2077"/>
      <c r="I1276" s="2077"/>
      <c r="J1276" s="2077"/>
      <c r="K1276" s="2080"/>
      <c r="L1276" s="2077"/>
      <c r="M1276" s="2077"/>
      <c r="N1276" s="2051"/>
      <c r="O1276" s="2077"/>
    </row>
    <row r="1277" customFormat="false" ht="15" hidden="false" customHeight="false" outlineLevel="0" collapsed="false">
      <c r="A1277" s="2077"/>
      <c r="B1277" s="2078"/>
      <c r="C1277" s="2051"/>
      <c r="D1277" s="2418"/>
      <c r="E1277" s="3134"/>
      <c r="F1277" s="2077"/>
      <c r="G1277" s="2077"/>
      <c r="H1277" s="2077"/>
      <c r="I1277" s="2077"/>
      <c r="J1277" s="2077"/>
      <c r="K1277" s="2080"/>
      <c r="L1277" s="2077"/>
      <c r="M1277" s="2077"/>
      <c r="N1277" s="2051"/>
      <c r="O1277" s="2077"/>
    </row>
    <row r="1278" customFormat="false" ht="45" hidden="false" customHeight="false" outlineLevel="0" collapsed="false">
      <c r="A1278" s="2270" t="s">
        <v>4642</v>
      </c>
      <c r="B1278" s="2270"/>
      <c r="C1278" s="2270"/>
      <c r="D1278" s="2270"/>
      <c r="E1278" s="2270"/>
      <c r="F1278" s="2270"/>
      <c r="G1278" s="2270"/>
      <c r="H1278" s="2270"/>
      <c r="I1278" s="2270"/>
      <c r="J1278" s="2270"/>
      <c r="K1278" s="2270"/>
      <c r="L1278" s="2270"/>
      <c r="M1278" s="2270"/>
      <c r="N1278" s="2270"/>
      <c r="O1278" s="1989" t="str">
        <f aca="false">$O$6</f>
        <v>Month June-2023</v>
      </c>
      <c r="R1278" s="1990" t="s">
        <v>1069</v>
      </c>
      <c r="S1278" s="1991" t="str">
        <f aca="false">O1278</f>
        <v>Month June-2023</v>
      </c>
      <c r="T1278" s="1990" t="s">
        <v>1070</v>
      </c>
      <c r="U1278" s="1990" t="s">
        <v>1071</v>
      </c>
      <c r="V1278" s="1990" t="s">
        <v>2997</v>
      </c>
      <c r="W1278" s="1990" t="s">
        <v>1073</v>
      </c>
    </row>
    <row r="1279" customFormat="false" ht="15.75" hidden="false" customHeight="true" outlineLevel="0" collapsed="false">
      <c r="A1279" s="1992" t="s">
        <v>794</v>
      </c>
      <c r="B1279" s="1993" t="s">
        <v>1074</v>
      </c>
      <c r="C1279" s="1994" t="s">
        <v>1075</v>
      </c>
      <c r="D1279" s="1994"/>
      <c r="E1279" s="1994"/>
      <c r="F1279" s="1996" t="s">
        <v>45</v>
      </c>
      <c r="G1279" s="1996" t="s">
        <v>1076</v>
      </c>
      <c r="H1279" s="1996"/>
      <c r="I1279" s="1996"/>
      <c r="J1279" s="1996" t="s">
        <v>29</v>
      </c>
      <c r="K1279" s="1996" t="s">
        <v>1077</v>
      </c>
      <c r="L1279" s="1996"/>
      <c r="M1279" s="1994" t="s">
        <v>1134</v>
      </c>
      <c r="N1279" s="1993"/>
      <c r="O1279" s="1997" t="s">
        <v>479</v>
      </c>
    </row>
    <row r="1280" customFormat="false" ht="15.75" hidden="false" customHeight="false" outlineLevel="0" collapsed="false">
      <c r="A1280" s="1992"/>
      <c r="B1280" s="1993"/>
      <c r="C1280" s="1998" t="s">
        <v>1079</v>
      </c>
      <c r="D1280" s="1998"/>
      <c r="E1280" s="3135" t="s">
        <v>1080</v>
      </c>
      <c r="F1280" s="1996"/>
      <c r="G1280" s="2249" t="n">
        <f aca="false">'NORTH-1'!$H$8</f>
        <v>44929</v>
      </c>
      <c r="H1280" s="2249" t="n">
        <f aca="false">'NORTH-1'!$H$8</f>
        <v>44929</v>
      </c>
      <c r="I1280" s="2000" t="s">
        <v>47</v>
      </c>
      <c r="J1280" s="1996"/>
      <c r="K1280" s="2000" t="s">
        <v>1081</v>
      </c>
      <c r="L1280" s="2000" t="s">
        <v>1082</v>
      </c>
      <c r="M1280" s="1994" t="s">
        <v>1083</v>
      </c>
      <c r="N1280" s="1998" t="s">
        <v>741</v>
      </c>
      <c r="O1280" s="1997"/>
      <c r="S1280" s="1441" t="n">
        <v>15283200.0000001</v>
      </c>
      <c r="T1280" s="1441" t="n">
        <v>15283200.0000001</v>
      </c>
      <c r="U1280" s="1441" t="n">
        <f aca="false">S1280-T1280</f>
        <v>0</v>
      </c>
      <c r="V1280" s="2001" t="n">
        <f aca="false">U1280/T1280*100</f>
        <v>0</v>
      </c>
      <c r="W1280" s="1441" t="str">
        <f aca="false">IF(V1280&gt;40,"FAULT",IF(V1280&lt;-40,"CHECK","OK"))</f>
        <v>OK</v>
      </c>
    </row>
    <row r="1281" customFormat="false" ht="15.75" hidden="false" customHeight="false" outlineLevel="0" collapsed="false">
      <c r="A1281" s="2002" t="n">
        <v>1</v>
      </c>
      <c r="B1281" s="2003" t="n">
        <v>2</v>
      </c>
      <c r="C1281" s="2004" t="n">
        <v>4</v>
      </c>
      <c r="D1281" s="2004"/>
      <c r="E1281" s="3136" t="n">
        <v>5</v>
      </c>
      <c r="F1281" s="2002" t="n">
        <v>7</v>
      </c>
      <c r="G1281" s="2002" t="n">
        <v>9</v>
      </c>
      <c r="H1281" s="2002" t="n">
        <v>9</v>
      </c>
      <c r="I1281" s="2002" t="s">
        <v>1084</v>
      </c>
      <c r="J1281" s="2002" t="n">
        <v>11</v>
      </c>
      <c r="K1281" s="2002" t="s">
        <v>1085</v>
      </c>
      <c r="L1281" s="2002" t="s">
        <v>1086</v>
      </c>
      <c r="M1281" s="2002" t="n">
        <v>14</v>
      </c>
      <c r="N1281" s="2006" t="n">
        <v>15</v>
      </c>
      <c r="O1281" s="2002" t="n">
        <v>16</v>
      </c>
    </row>
    <row r="1282" customFormat="false" ht="15.75" hidden="false" customHeight="false" outlineLevel="0" collapsed="false">
      <c r="A1282" s="2016"/>
      <c r="B1282" s="2008" t="s">
        <v>4643</v>
      </c>
      <c r="C1282" s="2009"/>
      <c r="D1282" s="2009"/>
      <c r="E1282" s="3139"/>
      <c r="F1282" s="2009"/>
      <c r="G1282" s="2009"/>
      <c r="H1282" s="2009"/>
      <c r="I1282" s="2009"/>
      <c r="J1282" s="2009"/>
      <c r="K1282" s="2010"/>
      <c r="L1282" s="2009"/>
      <c r="M1282" s="2013"/>
      <c r="N1282" s="2014"/>
      <c r="O1282" s="2027"/>
    </row>
    <row r="1283" customFormat="false" ht="15.75" hidden="false" customHeight="false" outlineLevel="0" collapsed="false">
      <c r="A1283" s="2176" t="n">
        <f aca="false">A1099</f>
        <v>6</v>
      </c>
      <c r="B1283" s="2177" t="str">
        <f aca="false">B1099</f>
        <v>33 kV Nondolalpur -1 feeder</v>
      </c>
      <c r="C1283" s="2178" t="n">
        <f aca="false">C1099</f>
        <v>33</v>
      </c>
      <c r="D1283" s="2179" t="str">
        <f aca="false">D1099</f>
        <v>Export</v>
      </c>
      <c r="E1283" s="3149" t="str">
        <f aca="false">E1099</f>
        <v>BD001801</v>
      </c>
      <c r="F1283" s="2509" t="n">
        <f aca="false">F1099</f>
        <v>1</v>
      </c>
      <c r="G1283" s="2181" t="n">
        <f aca="false">G1099</f>
        <v>1218.187</v>
      </c>
      <c r="H1283" s="2181" t="n">
        <f aca="false">H1099</f>
        <v>1248.0069</v>
      </c>
      <c r="I1283" s="2181" t="n">
        <f aca="false">I1099</f>
        <v>29.8199000000002</v>
      </c>
      <c r="J1283" s="2178" t="n">
        <f aca="false">J1099</f>
        <v>240000</v>
      </c>
      <c r="K1283" s="2184" t="str">
        <f aca="false">K1099</f>
        <v>From Downstream</v>
      </c>
      <c r="L1283" s="2186" t="n">
        <f aca="false">L1099</f>
        <v>7117632</v>
      </c>
      <c r="M1283" s="2186" t="n">
        <f aca="false">M1099</f>
        <v>7125163.58084047</v>
      </c>
      <c r="N1283" s="2129"/>
      <c r="O1283" s="2187"/>
    </row>
    <row r="1284" customFormat="false" ht="15.75" hidden="false" customHeight="false" outlineLevel="0" collapsed="false">
      <c r="A1284" s="2188" t="n">
        <f aca="false">A1100</f>
        <v>7</v>
      </c>
      <c r="B1284" s="2177" t="str">
        <f aca="false">B1100</f>
        <v>33 kV Nondolalpur -2 feeder</v>
      </c>
      <c r="C1284" s="2178" t="n">
        <f aca="false">C1100</f>
        <v>33</v>
      </c>
      <c r="D1284" s="2179"/>
      <c r="E1284" s="3149" t="str">
        <f aca="false">E1100</f>
        <v>BD001807</v>
      </c>
      <c r="F1284" s="2509" t="n">
        <f aca="false">F1100</f>
        <v>1</v>
      </c>
      <c r="G1284" s="2181" t="n">
        <f aca="false">G1100</f>
        <v>1061.5839</v>
      </c>
      <c r="H1284" s="2181" t="n">
        <f aca="false">H1100</f>
        <v>1085.453</v>
      </c>
      <c r="I1284" s="2181" t="n">
        <f aca="false">I1100</f>
        <v>23.8690999999999</v>
      </c>
      <c r="J1284" s="2178" t="n">
        <f aca="false">J1100</f>
        <v>240000</v>
      </c>
      <c r="K1284" s="2184" t="n">
        <f aca="false">K1100</f>
        <v>0</v>
      </c>
      <c r="L1284" s="2186" t="n">
        <f aca="false">L1100</f>
        <v>5728583.99999997</v>
      </c>
      <c r="M1284" s="2186" t="n">
        <f aca="false">M1100</f>
        <v>5734645.74827488</v>
      </c>
      <c r="N1284" s="2129"/>
      <c r="O1284" s="2027"/>
    </row>
    <row r="1285" customFormat="false" ht="15.75" hidden="false" customHeight="false" outlineLevel="0" collapsed="false">
      <c r="A1285" s="2016"/>
      <c r="B1285" s="2189"/>
      <c r="C1285" s="2190"/>
      <c r="D1285" s="2191"/>
      <c r="E1285" s="3150"/>
      <c r="F1285" s="2511"/>
      <c r="G1285" s="2193"/>
      <c r="H1285" s="2193"/>
      <c r="I1285" s="2193"/>
      <c r="J1285" s="2142" t="s">
        <v>475</v>
      </c>
      <c r="K1285" s="2130" t="n">
        <f aca="false">SUM(K1283:K1284)</f>
        <v>0</v>
      </c>
      <c r="L1285" s="2130" t="n">
        <f aca="false">SUM(L1283:L1284)</f>
        <v>12846216</v>
      </c>
      <c r="M1285" s="2130" t="n">
        <f aca="false">SUM(M1283:M1284)</f>
        <v>12859809.3291154</v>
      </c>
      <c r="N1285" s="2194"/>
      <c r="O1285" s="2027"/>
    </row>
    <row r="1286" customFormat="false" ht="15.75" hidden="false" customHeight="false" outlineLevel="0" collapsed="false">
      <c r="A1286" s="2027"/>
      <c r="B1286" s="2008" t="s">
        <v>4644</v>
      </c>
      <c r="C1286" s="2009"/>
      <c r="D1286" s="2009"/>
      <c r="E1286" s="3139"/>
      <c r="F1286" s="2009"/>
      <c r="G1286" s="2009"/>
      <c r="H1286" s="2009"/>
      <c r="I1286" s="2009"/>
      <c r="J1286" s="2195"/>
      <c r="K1286" s="2196"/>
      <c r="L1286" s="2197"/>
      <c r="M1286" s="2197"/>
      <c r="N1286" s="2014"/>
      <c r="O1286" s="2151"/>
    </row>
    <row r="1287" customFormat="false" ht="15.75" hidden="false" customHeight="false" outlineLevel="0" collapsed="false">
      <c r="A1287" s="2027" t="n">
        <v>3</v>
      </c>
      <c r="B1287" s="2017" t="s">
        <v>4645</v>
      </c>
      <c r="C1287" s="2018" t="n">
        <v>33</v>
      </c>
      <c r="D1287" s="2153" t="s">
        <v>76</v>
      </c>
      <c r="E1287" s="1070" t="s">
        <v>4646</v>
      </c>
      <c r="F1287" s="2071" t="n">
        <v>1</v>
      </c>
      <c r="G1287" s="2212" t="n">
        <v>292336064</v>
      </c>
      <c r="H1287" s="2212" t="n">
        <v>292336064</v>
      </c>
      <c r="I1287" s="2053" t="n">
        <f aca="false">H1287-G1287</f>
        <v>0</v>
      </c>
      <c r="J1287" s="2027" t="n">
        <v>1</v>
      </c>
      <c r="K1287" s="2024" t="n">
        <f aca="false">F1287*I1287*J1287</f>
        <v>0</v>
      </c>
      <c r="L1287" s="2128"/>
      <c r="M1287" s="2128"/>
      <c r="N1287" s="2129"/>
      <c r="O1287" s="2151"/>
    </row>
    <row r="1288" customFormat="false" ht="15.75" hidden="false" customHeight="false" outlineLevel="0" collapsed="false">
      <c r="A1288" s="2027" t="n">
        <v>6</v>
      </c>
      <c r="B1288" s="2017" t="s">
        <v>4647</v>
      </c>
      <c r="C1288" s="2018" t="n">
        <v>33</v>
      </c>
      <c r="D1288" s="2153"/>
      <c r="E1288" s="1070" t="s">
        <v>4648</v>
      </c>
      <c r="F1288" s="2071" t="n">
        <v>1</v>
      </c>
      <c r="G1288" s="2212" t="n">
        <v>275297536</v>
      </c>
      <c r="H1288" s="2212" t="n">
        <v>275297536</v>
      </c>
      <c r="I1288" s="2053" t="n">
        <f aca="false">H1288-G1288</f>
        <v>0</v>
      </c>
      <c r="J1288" s="2027" t="n">
        <v>1</v>
      </c>
      <c r="K1288" s="2024" t="n">
        <f aca="false">F1288*I1288*J1288</f>
        <v>0</v>
      </c>
      <c r="L1288" s="2128"/>
      <c r="M1288" s="2128"/>
      <c r="N1288" s="2129"/>
      <c r="O1288" s="2151"/>
    </row>
    <row r="1289" customFormat="false" ht="15.75" hidden="false" customHeight="false" outlineLevel="0" collapsed="false">
      <c r="A1289" s="2027"/>
      <c r="B1289" s="2189"/>
      <c r="C1289" s="2190"/>
      <c r="D1289" s="2191"/>
      <c r="E1289" s="3150"/>
      <c r="F1289" s="2511"/>
      <c r="G1289" s="2193"/>
      <c r="H1289" s="2193"/>
      <c r="I1289" s="2204"/>
      <c r="J1289" s="2142" t="s">
        <v>475</v>
      </c>
      <c r="K1289" s="2130" t="n">
        <f aca="false">SUM(K1287:K1288)</f>
        <v>0</v>
      </c>
      <c r="L1289" s="2130" t="n">
        <f aca="false">SUM(L1287:L1288)</f>
        <v>0</v>
      </c>
      <c r="M1289" s="2130" t="n">
        <f aca="false">SUM(M1287:M1288)</f>
        <v>0</v>
      </c>
      <c r="N1289" s="2205"/>
      <c r="O1289" s="2151"/>
    </row>
    <row r="1290" customFormat="false" ht="15.75" hidden="false" customHeight="false" outlineLevel="0" collapsed="false">
      <c r="A1290" s="2027"/>
      <c r="B1290" s="2058" t="s">
        <v>4649</v>
      </c>
      <c r="C1290" s="2059"/>
      <c r="D1290" s="2059"/>
      <c r="E1290" s="3140"/>
      <c r="F1290" s="2059"/>
      <c r="G1290" s="2059"/>
      <c r="H1290" s="2059"/>
      <c r="I1290" s="2059"/>
      <c r="J1290" s="2059"/>
      <c r="K1290" s="2060"/>
      <c r="L1290" s="2059"/>
      <c r="M1290" s="2063"/>
      <c r="N1290" s="2064"/>
      <c r="O1290" s="2015"/>
    </row>
    <row r="1291" customFormat="false" ht="15.75" hidden="false" customHeight="false" outlineLevel="0" collapsed="false">
      <c r="A1291" s="2027"/>
      <c r="B1291" s="2017" t="s">
        <v>1251</v>
      </c>
      <c r="C1291" s="2018" t="n">
        <v>33</v>
      </c>
      <c r="D1291" s="2065" t="s">
        <v>1108</v>
      </c>
      <c r="E1291" s="3138"/>
      <c r="F1291" s="2071"/>
      <c r="G1291" s="2022" t="n">
        <v>0</v>
      </c>
      <c r="H1291" s="2022" t="n">
        <v>0</v>
      </c>
      <c r="I1291" s="2022"/>
      <c r="J1291" s="2027"/>
      <c r="K1291" s="2024"/>
      <c r="L1291" s="2029" t="n">
        <f aca="false">J1291*I1291*F1291</f>
        <v>0</v>
      </c>
      <c r="M1291" s="2025"/>
      <c r="N1291" s="2026"/>
      <c r="O1291" s="2027"/>
    </row>
    <row r="1292" customFormat="false" ht="15.75" hidden="false" customHeight="false" outlineLevel="0" collapsed="false">
      <c r="A1292" s="2027"/>
      <c r="B1292" s="2017" t="s">
        <v>1252</v>
      </c>
      <c r="C1292" s="2018" t="n">
        <v>33</v>
      </c>
      <c r="D1292" s="2065"/>
      <c r="E1292" s="3138"/>
      <c r="F1292" s="2071"/>
      <c r="G1292" s="2022" t="n">
        <v>0</v>
      </c>
      <c r="H1292" s="2022" t="n">
        <v>0</v>
      </c>
      <c r="I1292" s="2022"/>
      <c r="J1292" s="2027"/>
      <c r="K1292" s="2024"/>
      <c r="L1292" s="2029" t="n">
        <f aca="false">J1292*I1292*F1292</f>
        <v>0</v>
      </c>
      <c r="M1292" s="2029"/>
      <c r="N1292" s="2030"/>
      <c r="O1292" s="2027"/>
    </row>
    <row r="1293" customFormat="false" ht="15.75" hidden="false" customHeight="false" outlineLevel="0" collapsed="false">
      <c r="A1293" s="2027"/>
      <c r="B1293" s="2037"/>
      <c r="C1293" s="2038"/>
      <c r="D1293" s="2038"/>
      <c r="E1293" s="2728"/>
      <c r="F1293" s="2041"/>
      <c r="G1293" s="2041"/>
      <c r="H1293" s="2041"/>
      <c r="I1293" s="2041"/>
      <c r="J1293" s="2037" t="s">
        <v>1110</v>
      </c>
      <c r="K1293" s="2068"/>
      <c r="L1293" s="2076" t="n">
        <f aca="false">SUM(L1291:L1292)</f>
        <v>0</v>
      </c>
      <c r="M1293" s="2055"/>
      <c r="N1293" s="2057"/>
      <c r="O1293" s="2027"/>
    </row>
    <row r="1294" customFormat="false" ht="15.75" hidden="false" customHeight="false" outlineLevel="0" collapsed="false">
      <c r="A1294" s="2027"/>
      <c r="B1294" s="2189"/>
      <c r="C1294" s="2190"/>
      <c r="D1294" s="2191"/>
      <c r="E1294" s="3150"/>
      <c r="F1294" s="2511"/>
      <c r="G1294" s="2193"/>
      <c r="H1294" s="2193"/>
      <c r="I1294" s="2204"/>
      <c r="J1294" s="2142"/>
      <c r="K1294" s="2207"/>
      <c r="L1294" s="2130"/>
      <c r="M1294" s="2130"/>
      <c r="N1294" s="2205"/>
      <c r="O1294" s="2151"/>
    </row>
    <row r="1295" customFormat="false" ht="15.75" hidden="false" customHeight="false" outlineLevel="0" collapsed="false">
      <c r="A1295" s="2132"/>
      <c r="B1295" s="2058" t="s">
        <v>4650</v>
      </c>
      <c r="C1295" s="2059"/>
      <c r="D1295" s="2059"/>
      <c r="E1295" s="3140"/>
      <c r="F1295" s="2059"/>
      <c r="G1295" s="2059"/>
      <c r="H1295" s="2059"/>
      <c r="I1295" s="2059"/>
      <c r="J1295" s="2208"/>
      <c r="K1295" s="2209"/>
      <c r="L1295" s="2210"/>
      <c r="M1295" s="2210"/>
      <c r="N1295" s="2064"/>
      <c r="O1295" s="2151"/>
    </row>
    <row r="1296" customFormat="false" ht="15.75" hidden="false" customHeight="true" outlineLevel="0" collapsed="false">
      <c r="A1296" s="2027" t="n">
        <v>4</v>
      </c>
      <c r="B1296" s="2017" t="s">
        <v>4651</v>
      </c>
      <c r="C1296" s="2018" t="n">
        <v>33</v>
      </c>
      <c r="D1296" s="2513" t="s">
        <v>67</v>
      </c>
      <c r="E1296" s="1070" t="s">
        <v>4652</v>
      </c>
      <c r="F1296" s="2071" t="n">
        <v>1</v>
      </c>
      <c r="G1296" s="2212" t="n">
        <v>292542016</v>
      </c>
      <c r="H1296" s="2212" t="n">
        <v>292542016</v>
      </c>
      <c r="I1296" s="2212" t="n">
        <f aca="false">H1296-G1296</f>
        <v>0</v>
      </c>
      <c r="J1296" s="2213" t="n">
        <v>1</v>
      </c>
      <c r="K1296" s="2214"/>
      <c r="L1296" s="2128" t="n">
        <f aca="false">J1296*I1296*F1296</f>
        <v>0</v>
      </c>
      <c r="M1296" s="2128"/>
      <c r="N1296" s="2131"/>
      <c r="O1296" s="2151"/>
    </row>
    <row r="1297" customFormat="false" ht="15.75" hidden="false" customHeight="false" outlineLevel="0" collapsed="false">
      <c r="A1297" s="2027" t="n">
        <v>5</v>
      </c>
      <c r="B1297" s="2017" t="s">
        <v>4653</v>
      </c>
      <c r="C1297" s="2018" t="n">
        <v>33</v>
      </c>
      <c r="D1297" s="2514" t="s">
        <v>67</v>
      </c>
      <c r="E1297" s="1070" t="s">
        <v>4654</v>
      </c>
      <c r="F1297" s="2071" t="n">
        <v>1</v>
      </c>
      <c r="G1297" s="2212" t="n">
        <v>274750112</v>
      </c>
      <c r="H1297" s="2212" t="n">
        <v>274750112</v>
      </c>
      <c r="I1297" s="2212" t="n">
        <f aca="false">H1297-G1297</f>
        <v>0</v>
      </c>
      <c r="J1297" s="2213" t="n">
        <v>1</v>
      </c>
      <c r="K1297" s="2214"/>
      <c r="L1297" s="2128" t="n">
        <f aca="false">J1297*I1297*F1297</f>
        <v>0</v>
      </c>
      <c r="M1297" s="2128"/>
      <c r="N1297" s="2131"/>
      <c r="O1297" s="2151"/>
    </row>
    <row r="1298" customFormat="false" ht="15.75" hidden="false" customHeight="false" outlineLevel="0" collapsed="false">
      <c r="A1298" s="2132"/>
      <c r="B1298" s="2142"/>
      <c r="C1298" s="2143"/>
      <c r="D1298" s="2143"/>
      <c r="E1298" s="2932"/>
      <c r="F1298" s="2145"/>
      <c r="G1298" s="2145"/>
      <c r="H1298" s="2145"/>
      <c r="I1298" s="2145"/>
      <c r="J1298" s="2142" t="s">
        <v>475</v>
      </c>
      <c r="K1298" s="2121"/>
      <c r="L1298" s="2130" t="n">
        <f aca="false">SUM(L1296:L1297)</f>
        <v>0</v>
      </c>
      <c r="M1298" s="2130" t="n">
        <f aca="false">SUM(M1296:M1297)</f>
        <v>0</v>
      </c>
      <c r="N1298" s="2216"/>
      <c r="O1298" s="2151"/>
    </row>
    <row r="1299" customFormat="false" ht="16.5" hidden="false" customHeight="false" outlineLevel="0" collapsed="false">
      <c r="A1299" s="2080"/>
      <c r="B1299" s="2217"/>
      <c r="C1299" s="2218"/>
      <c r="D1299" s="2218"/>
      <c r="E1299" s="2933"/>
      <c r="F1299" s="2220"/>
      <c r="G1299" s="2220"/>
      <c r="H1299" s="2220"/>
      <c r="I1299" s="2220"/>
      <c r="J1299" s="2217"/>
      <c r="K1299" s="2221"/>
      <c r="L1299" s="2222"/>
      <c r="M1299" s="2222"/>
      <c r="N1299" s="2194"/>
      <c r="O1299" s="2223"/>
    </row>
    <row r="1300" customFormat="false" ht="15.75" hidden="false" customHeight="false" outlineLevel="0" collapsed="false">
      <c r="A1300" s="2080"/>
      <c r="B1300" s="2081" t="s">
        <v>4003</v>
      </c>
      <c r="C1300" s="2081"/>
      <c r="D1300" s="2082" t="s">
        <v>212</v>
      </c>
      <c r="F1300" s="2083" t="s">
        <v>1434</v>
      </c>
      <c r="G1300" s="2083"/>
      <c r="H1300" s="2083"/>
      <c r="I1300" s="2082" t="s">
        <v>212</v>
      </c>
      <c r="J1300" s="2077"/>
      <c r="K1300" s="2084" t="s">
        <v>1123</v>
      </c>
      <c r="L1300" s="2084"/>
      <c r="M1300" s="2085" t="s">
        <v>212</v>
      </c>
      <c r="N1300" s="2194"/>
      <c r="O1300" s="2223"/>
    </row>
    <row r="1301" customFormat="false" ht="15.75" hidden="false" customHeight="false" outlineLevel="0" collapsed="false">
      <c r="A1301" s="2080"/>
      <c r="B1301" s="2086" t="str">
        <f aca="false">B1282</f>
        <v>SHYAMPUR 33 KV SIDE</v>
      </c>
      <c r="C1301" s="2086"/>
      <c r="D1301" s="2089" t="n">
        <f aca="false">M1285</f>
        <v>12859809.3291154</v>
      </c>
      <c r="F1301" s="2088" t="s">
        <v>1124</v>
      </c>
      <c r="G1301" s="2088"/>
      <c r="H1301" s="2088"/>
      <c r="I1301" s="2224" t="n">
        <f aca="false">L1293</f>
        <v>0</v>
      </c>
      <c r="J1301" s="2077"/>
      <c r="K1301" s="2225" t="str">
        <f aca="false">F1302</f>
        <v>33 KV NET IMPORT</v>
      </c>
      <c r="L1301" s="2225"/>
      <c r="M1301" s="2091" t="n">
        <f aca="false">I1302</f>
        <v>12859809.3291154</v>
      </c>
      <c r="N1301" s="2194"/>
      <c r="O1301" s="2223"/>
    </row>
    <row r="1302" customFormat="false" ht="15.75" hidden="false" customHeight="false" outlineLevel="0" collapsed="false">
      <c r="A1302" s="2080"/>
      <c r="B1302" s="2086" t="s">
        <v>1126</v>
      </c>
      <c r="C1302" s="2086"/>
      <c r="D1302" s="2226"/>
      <c r="F1302" s="2088" t="s">
        <v>1434</v>
      </c>
      <c r="G1302" s="2088"/>
      <c r="H1302" s="2088"/>
      <c r="I1302" s="2224" t="n">
        <f aca="false">D1305-I1301</f>
        <v>12859809.3291154</v>
      </c>
      <c r="J1302" s="2077"/>
      <c r="K1302" s="2227" t="s">
        <v>1261</v>
      </c>
      <c r="L1302" s="2227"/>
      <c r="M1302" s="2224" t="n">
        <f aca="false">L1298</f>
        <v>0</v>
      </c>
      <c r="N1302" s="2194"/>
      <c r="O1302" s="2223"/>
    </row>
    <row r="1303" customFormat="false" ht="15.75" hidden="false" customHeight="false" outlineLevel="0" collapsed="false">
      <c r="A1303" s="2080"/>
      <c r="B1303" s="2086" t="s">
        <v>1128</v>
      </c>
      <c r="C1303" s="2086"/>
      <c r="D1303" s="2092"/>
      <c r="J1303" s="2077"/>
      <c r="K1303" s="2088" t="s">
        <v>1262</v>
      </c>
      <c r="L1303" s="2088"/>
      <c r="M1303" s="2224" t="n">
        <f aca="false">M1301-M1302</f>
        <v>12859809.3291154</v>
      </c>
      <c r="N1303" s="2194"/>
      <c r="O1303" s="2223"/>
    </row>
    <row r="1304" customFormat="false" ht="16.5" hidden="false" customHeight="false" outlineLevel="0" collapsed="false">
      <c r="A1304" s="2080"/>
      <c r="B1304" s="2086" t="s">
        <v>1130</v>
      </c>
      <c r="C1304" s="2086"/>
      <c r="D1304" s="2095"/>
      <c r="J1304" s="2077"/>
      <c r="K1304" s="2228" t="s">
        <v>1131</v>
      </c>
      <c r="L1304" s="2228"/>
      <c r="M1304" s="2097" t="n">
        <f aca="false">M1303/M1301</f>
        <v>1</v>
      </c>
      <c r="N1304" s="2194"/>
      <c r="O1304" s="2223"/>
    </row>
    <row r="1305" customFormat="false" ht="16.5" hidden="false" customHeight="false" outlineLevel="0" collapsed="false">
      <c r="A1305" s="2080"/>
      <c r="B1305" s="2229" t="s">
        <v>1263</v>
      </c>
      <c r="C1305" s="2229"/>
      <c r="D1305" s="2230" t="n">
        <f aca="false">SUM(D1301:D1303)</f>
        <v>12859809.3291154</v>
      </c>
      <c r="F1305" s="2077"/>
      <c r="G1305" s="2077"/>
      <c r="H1305" s="2077"/>
      <c r="I1305" s="2077"/>
      <c r="J1305" s="2077"/>
      <c r="K1305" s="2080"/>
      <c r="L1305" s="2077"/>
      <c r="M1305" s="2077"/>
      <c r="N1305" s="2194"/>
      <c r="O1305" s="2223"/>
    </row>
    <row r="1306" customFormat="false" ht="15.75" hidden="false" customHeight="false" outlineLevel="0" collapsed="false">
      <c r="A1306" s="2080"/>
      <c r="B1306" s="2217"/>
      <c r="C1306" s="2218"/>
      <c r="D1306" s="2218"/>
      <c r="E1306" s="2933"/>
      <c r="F1306" s="2220"/>
      <c r="G1306" s="2220"/>
      <c r="H1306" s="2220"/>
      <c r="I1306" s="2220"/>
      <c r="J1306" s="2217"/>
      <c r="K1306" s="2221"/>
      <c r="L1306" s="2222"/>
      <c r="M1306" s="2222"/>
      <c r="N1306" s="2194"/>
      <c r="O1306" s="2223"/>
    </row>
    <row r="1307" customFormat="false" ht="15" hidden="false" customHeight="false" outlineLevel="0" collapsed="false">
      <c r="A1307" s="2077"/>
      <c r="B1307" s="2051"/>
      <c r="C1307" s="2077"/>
      <c r="D1307" s="2516"/>
      <c r="E1307" s="3151"/>
      <c r="F1307" s="2077"/>
      <c r="G1307" s="2077"/>
      <c r="H1307" s="2077"/>
      <c r="I1307" s="2077"/>
      <c r="J1307" s="2077"/>
      <c r="K1307" s="2080"/>
      <c r="L1307" s="2077"/>
      <c r="M1307" s="2077"/>
      <c r="N1307" s="2077"/>
      <c r="O1307" s="2077"/>
    </row>
    <row r="1308" customFormat="false" ht="15" hidden="false" customHeight="false" outlineLevel="0" collapsed="false">
      <c r="A1308" s="2077"/>
      <c r="B1308" s="2051"/>
      <c r="C1308" s="2077"/>
      <c r="D1308" s="2516"/>
      <c r="E1308" s="3151"/>
      <c r="F1308" s="2077"/>
      <c r="G1308" s="2077"/>
      <c r="H1308" s="2077"/>
      <c r="I1308" s="2077"/>
      <c r="J1308" s="2077"/>
      <c r="K1308" s="2080"/>
      <c r="L1308" s="2077"/>
      <c r="M1308" s="2077"/>
      <c r="N1308" s="2077"/>
      <c r="O1308" s="2077"/>
    </row>
    <row r="1309" customFormat="false" ht="45" hidden="false" customHeight="false" outlineLevel="0" collapsed="false">
      <c r="A1309" s="2270" t="s">
        <v>4655</v>
      </c>
      <c r="B1309" s="2270"/>
      <c r="C1309" s="2270"/>
      <c r="D1309" s="2270"/>
      <c r="E1309" s="2270"/>
      <c r="F1309" s="2270"/>
      <c r="G1309" s="2270"/>
      <c r="H1309" s="2270"/>
      <c r="I1309" s="2270"/>
      <c r="J1309" s="2270"/>
      <c r="K1309" s="2270"/>
      <c r="L1309" s="2270"/>
      <c r="M1309" s="2270"/>
      <c r="N1309" s="2270"/>
      <c r="O1309" s="1989" t="str">
        <f aca="false">$O$6</f>
        <v>Month June-2023</v>
      </c>
      <c r="R1309" s="1990" t="s">
        <v>1069</v>
      </c>
      <c r="S1309" s="1991" t="str">
        <f aca="false">O1309</f>
        <v>Month June-2023</v>
      </c>
      <c r="T1309" s="1990" t="s">
        <v>1070</v>
      </c>
      <c r="U1309" s="1990" t="s">
        <v>1071</v>
      </c>
      <c r="V1309" s="1990" t="s">
        <v>2997</v>
      </c>
      <c r="W1309" s="1990" t="s">
        <v>1073</v>
      </c>
    </row>
    <row r="1310" customFormat="false" ht="15.75" hidden="false" customHeight="true" outlineLevel="0" collapsed="false">
      <c r="A1310" s="1992" t="s">
        <v>794</v>
      </c>
      <c r="B1310" s="1993" t="s">
        <v>1074</v>
      </c>
      <c r="C1310" s="1994" t="s">
        <v>1075</v>
      </c>
      <c r="D1310" s="1994"/>
      <c r="E1310" s="1994"/>
      <c r="F1310" s="1996" t="s">
        <v>45</v>
      </c>
      <c r="G1310" s="1996" t="s">
        <v>1076</v>
      </c>
      <c r="H1310" s="1996"/>
      <c r="I1310" s="1996"/>
      <c r="J1310" s="1996" t="s">
        <v>29</v>
      </c>
      <c r="K1310" s="1996" t="s">
        <v>1077</v>
      </c>
      <c r="L1310" s="1996"/>
      <c r="M1310" s="1994" t="s">
        <v>1134</v>
      </c>
      <c r="N1310" s="1993"/>
      <c r="O1310" s="1997" t="s">
        <v>479</v>
      </c>
    </row>
    <row r="1311" customFormat="false" ht="15.75" hidden="false" customHeight="false" outlineLevel="0" collapsed="false">
      <c r="A1311" s="1992"/>
      <c r="B1311" s="1993"/>
      <c r="C1311" s="1998" t="s">
        <v>1079</v>
      </c>
      <c r="D1311" s="1998"/>
      <c r="E1311" s="3135" t="s">
        <v>1080</v>
      </c>
      <c r="F1311" s="1996"/>
      <c r="G1311" s="2249" t="n">
        <f aca="false">'NORTH-1'!$H$8</f>
        <v>44929</v>
      </c>
      <c r="H1311" s="2249" t="n">
        <f aca="false">'NORTH-1'!$H$8</f>
        <v>44929</v>
      </c>
      <c r="I1311" s="2000" t="s">
        <v>47</v>
      </c>
      <c r="J1311" s="1996"/>
      <c r="K1311" s="2000" t="s">
        <v>1081</v>
      </c>
      <c r="L1311" s="2000" t="s">
        <v>1082</v>
      </c>
      <c r="M1311" s="1994" t="s">
        <v>1083</v>
      </c>
      <c r="N1311" s="1998" t="s">
        <v>741</v>
      </c>
      <c r="O1311" s="1997"/>
      <c r="S1311" s="1441" t="n">
        <v>15283200.0000001</v>
      </c>
      <c r="T1311" s="1441" t="n">
        <v>15283200.0000001</v>
      </c>
      <c r="U1311" s="1441" t="n">
        <f aca="false">S1311-T1311</f>
        <v>0</v>
      </c>
      <c r="V1311" s="2001" t="n">
        <f aca="false">U1311/T1311*100</f>
        <v>0</v>
      </c>
      <c r="W1311" s="1441" t="str">
        <f aca="false">IF(V1311&gt;40,"FAULT",IF(V1311&lt;-40,"CHECK","OK"))</f>
        <v>OK</v>
      </c>
    </row>
    <row r="1312" customFormat="false" ht="15.75" hidden="false" customHeight="false" outlineLevel="0" collapsed="false">
      <c r="A1312" s="2002" t="n">
        <v>1</v>
      </c>
      <c r="B1312" s="2003" t="n">
        <v>2</v>
      </c>
      <c r="C1312" s="2004" t="n">
        <v>4</v>
      </c>
      <c r="D1312" s="2004"/>
      <c r="E1312" s="3136" t="n">
        <v>5</v>
      </c>
      <c r="F1312" s="2002" t="n">
        <v>7</v>
      </c>
      <c r="G1312" s="2002" t="n">
        <v>9</v>
      </c>
      <c r="H1312" s="2002" t="n">
        <v>9</v>
      </c>
      <c r="I1312" s="2002" t="s">
        <v>1084</v>
      </c>
      <c r="J1312" s="2002" t="n">
        <v>11</v>
      </c>
      <c r="K1312" s="2002" t="s">
        <v>1085</v>
      </c>
      <c r="L1312" s="2002" t="s">
        <v>1086</v>
      </c>
      <c r="M1312" s="2002" t="n">
        <v>14</v>
      </c>
      <c r="N1312" s="2006" t="n">
        <v>15</v>
      </c>
      <c r="O1312" s="2002" t="n">
        <v>16</v>
      </c>
    </row>
    <row r="1313" customFormat="false" ht="15.75" hidden="false" customHeight="false" outlineLevel="0" collapsed="false">
      <c r="A1313" s="2016"/>
      <c r="B1313" s="2008" t="s">
        <v>4656</v>
      </c>
      <c r="C1313" s="2009"/>
      <c r="D1313" s="2009"/>
      <c r="E1313" s="3139"/>
      <c r="F1313" s="2009"/>
      <c r="G1313" s="2009"/>
      <c r="H1313" s="2009"/>
      <c r="I1313" s="2009"/>
      <c r="J1313" s="2009"/>
      <c r="K1313" s="2010"/>
      <c r="L1313" s="2009"/>
      <c r="M1313" s="2013"/>
      <c r="N1313" s="2014"/>
      <c r="O1313" s="2027"/>
    </row>
    <row r="1314" customFormat="false" ht="15.75" hidden="false" customHeight="false" outlineLevel="0" collapsed="false">
      <c r="A1314" s="2016" t="n">
        <v>16</v>
      </c>
      <c r="B1314" s="2017" t="s">
        <v>4657</v>
      </c>
      <c r="C1314" s="2018" t="n">
        <v>11</v>
      </c>
      <c r="D1314" s="2233"/>
      <c r="E1314" s="1070" t="s">
        <v>4658</v>
      </c>
      <c r="F1314" s="2071" t="n">
        <v>1</v>
      </c>
      <c r="G1314" s="2212" t="n">
        <v>290754528</v>
      </c>
      <c r="H1314" s="2212" t="n">
        <v>297872160</v>
      </c>
      <c r="I1314" s="2212" t="n">
        <f aca="false">H1314-G1314</f>
        <v>7117632</v>
      </c>
      <c r="J1314" s="2027" t="n">
        <v>1</v>
      </c>
      <c r="K1314" s="2024" t="n">
        <f aca="false">F1314*I1314*J1314</f>
        <v>7117632</v>
      </c>
      <c r="L1314" s="2128"/>
      <c r="M1314" s="2128" t="n">
        <f aca="false">K1314*$I$1302/$K$1316</f>
        <v>7138486.7538597</v>
      </c>
      <c r="N1314" s="2129"/>
      <c r="O1314" s="2027" t="n">
        <f aca="false">SUM(L1306:L1313)</f>
        <v>0</v>
      </c>
    </row>
    <row r="1315" customFormat="false" ht="15.75" hidden="false" customHeight="false" outlineLevel="0" collapsed="false">
      <c r="A1315" s="2016" t="n">
        <v>17</v>
      </c>
      <c r="B1315" s="2017" t="s">
        <v>4659</v>
      </c>
      <c r="C1315" s="2018" t="n">
        <v>11</v>
      </c>
      <c r="D1315" s="2233"/>
      <c r="E1315" s="1070" t="s">
        <v>4660</v>
      </c>
      <c r="F1315" s="2071" t="n">
        <v>1</v>
      </c>
      <c r="G1315" s="2212" t="n">
        <v>273555328</v>
      </c>
      <c r="H1315" s="2212" t="n">
        <v>279259936</v>
      </c>
      <c r="I1315" s="2212" t="n">
        <f aca="false">H1315-G1315</f>
        <v>5704608</v>
      </c>
      <c r="J1315" s="2027" t="n">
        <v>1</v>
      </c>
      <c r="K1315" s="2024" t="n">
        <f aca="false">F1315*I1315*J1315</f>
        <v>5704608</v>
      </c>
      <c r="L1315" s="2128"/>
      <c r="M1315" s="2128" t="n">
        <f aca="false">K1315*$I$1302/$K$1316</f>
        <v>5721322.57525566</v>
      </c>
      <c r="N1315" s="2129"/>
      <c r="O1315" s="2027"/>
    </row>
    <row r="1316" customFormat="false" ht="15.75" hidden="false" customHeight="false" outlineLevel="0" collapsed="false">
      <c r="A1316" s="2016"/>
      <c r="B1316" s="2189"/>
      <c r="C1316" s="2190"/>
      <c r="D1316" s="2191"/>
      <c r="E1316" s="3150"/>
      <c r="F1316" s="2511"/>
      <c r="G1316" s="2193"/>
      <c r="H1316" s="2193" t="n">
        <v>0</v>
      </c>
      <c r="I1316" s="2193"/>
      <c r="J1316" s="2234" t="s">
        <v>475</v>
      </c>
      <c r="K1316" s="2262" t="n">
        <f aca="false">SUM(K1314:K1315)</f>
        <v>12822240</v>
      </c>
      <c r="L1316" s="2235"/>
      <c r="M1316" s="2130" t="n">
        <f aca="false">SUM(M1314:M1315)</f>
        <v>12859809.3291154</v>
      </c>
      <c r="N1316" s="2205"/>
      <c r="O1316" s="2027"/>
    </row>
    <row r="1317" customFormat="false" ht="15.75" hidden="false" customHeight="false" outlineLevel="0" collapsed="false">
      <c r="A1317" s="2016"/>
      <c r="B1317" s="2058" t="s">
        <v>4656</v>
      </c>
      <c r="C1317" s="2059"/>
      <c r="D1317" s="2059"/>
      <c r="E1317" s="3140"/>
      <c r="F1317" s="2059"/>
      <c r="G1317" s="2059"/>
      <c r="H1317" s="2059" t="n">
        <v>0</v>
      </c>
      <c r="I1317" s="2059"/>
      <c r="J1317" s="2208"/>
      <c r="K1317" s="2209"/>
      <c r="L1317" s="2210"/>
      <c r="M1317" s="2210"/>
      <c r="N1317" s="2064"/>
      <c r="O1317" s="2027"/>
    </row>
    <row r="1318" customFormat="false" ht="15.75" hidden="false" customHeight="true" outlineLevel="0" collapsed="false">
      <c r="A1318" s="2016" t="n">
        <v>8</v>
      </c>
      <c r="B1318" s="2017" t="s">
        <v>3725</v>
      </c>
      <c r="C1318" s="2152" t="n">
        <v>11</v>
      </c>
      <c r="D1318" s="2579"/>
      <c r="E1318" s="1070" t="s">
        <v>4661</v>
      </c>
      <c r="F1318" s="2476" t="n">
        <v>1</v>
      </c>
      <c r="G1318" s="2120"/>
      <c r="H1318" s="2120" t="n">
        <v>0</v>
      </c>
      <c r="I1318" s="2053" t="n">
        <f aca="false">H1318-G1318</f>
        <v>0</v>
      </c>
      <c r="J1318" s="2027" t="n">
        <v>1</v>
      </c>
      <c r="K1318" s="2135"/>
      <c r="L1318" s="2128" t="n">
        <f aca="false">J1318*I1318*F1318</f>
        <v>0</v>
      </c>
      <c r="M1318" s="2128" t="n">
        <f aca="false">L1318*$K$1336/$L$1336</f>
        <v>0</v>
      </c>
      <c r="N1318" s="2154"/>
      <c r="O1318" s="2155"/>
      <c r="R1318" s="0" t="str">
        <f aca="false">B1318</f>
        <v>11 kV Spare</v>
      </c>
      <c r="S1318" s="2160" t="n">
        <f aca="false">M1318</f>
        <v>0</v>
      </c>
      <c r="T1318" s="0" t="n">
        <v>0</v>
      </c>
      <c r="U1318" s="1441" t="n">
        <f aca="false">S1318-T1318</f>
        <v>0</v>
      </c>
      <c r="V1318" s="2001" t="e">
        <f aca="false">U1318/T1318*100</f>
        <v>#DIV/0!</v>
      </c>
      <c r="W1318" s="1441" t="e">
        <f aca="false">IF(V1318&gt;40,"FAULT",IF(V1318&lt;-40,"CHECK","OK"))</f>
        <v>#DIV/0!</v>
      </c>
    </row>
    <row r="1319" customFormat="false" ht="15" hidden="false" customHeight="true" outlineLevel="0" collapsed="false">
      <c r="A1319" s="2016" t="n">
        <v>9</v>
      </c>
      <c r="B1319" s="2017" t="s">
        <v>4662</v>
      </c>
      <c r="C1319" s="2152" t="n">
        <v>11</v>
      </c>
      <c r="D1319" s="2663"/>
      <c r="E1319" s="1070" t="s">
        <v>4663</v>
      </c>
      <c r="F1319" s="2476" t="n">
        <v>1</v>
      </c>
      <c r="G1319" s="2120" t="n">
        <v>4014750</v>
      </c>
      <c r="H1319" s="2120" t="n">
        <v>4686068</v>
      </c>
      <c r="I1319" s="2053" t="n">
        <f aca="false">H1319-G1319</f>
        <v>671318</v>
      </c>
      <c r="J1319" s="2027" t="n">
        <v>1</v>
      </c>
      <c r="K1319" s="2135"/>
      <c r="L1319" s="2128" t="n">
        <f aca="false">J1319*I1319*F1319</f>
        <v>671318</v>
      </c>
      <c r="M1319" s="2128" t="n">
        <f aca="false">L1319*$K$1336/$L$1336</f>
        <v>676432.406048103</v>
      </c>
      <c r="N1319" s="2159" t="s">
        <v>3325</v>
      </c>
      <c r="O1319" s="2155"/>
      <c r="R1319" s="0" t="str">
        <f aca="false">B1319</f>
        <v>11 kV Khaza Moinuddin</v>
      </c>
      <c r="S1319" s="2160" t="n">
        <f aca="false">M1319</f>
        <v>676432.406048103</v>
      </c>
      <c r="T1319" s="0" t="n">
        <v>672821.652580635</v>
      </c>
      <c r="U1319" s="1441" t="n">
        <f aca="false">S1319-T1319</f>
        <v>3610.75346746808</v>
      </c>
      <c r="V1319" s="2001" t="n">
        <f aca="false">U1319/T1319*100</f>
        <v>0.536658333396211</v>
      </c>
      <c r="W1319" s="1441" t="str">
        <f aca="false">IF(V1319&gt;40,"FAULT",IF(V1319&lt;-40,"CHECK","OK"))</f>
        <v>OK</v>
      </c>
    </row>
    <row r="1320" customFormat="false" ht="15" hidden="false" customHeight="true" outlineLevel="0" collapsed="false">
      <c r="A1320" s="2016" t="n">
        <v>10</v>
      </c>
      <c r="B1320" s="2017" t="s">
        <v>4664</v>
      </c>
      <c r="C1320" s="2152" t="n">
        <v>11</v>
      </c>
      <c r="D1320" s="2663"/>
      <c r="E1320" s="1070" t="s">
        <v>4665</v>
      </c>
      <c r="F1320" s="2476" t="n">
        <v>1</v>
      </c>
      <c r="G1320" s="2120" t="n">
        <v>31727122</v>
      </c>
      <c r="H1320" s="2120" t="n">
        <v>32447880</v>
      </c>
      <c r="I1320" s="2053" t="n">
        <f aca="false">H1320-G1320</f>
        <v>720758</v>
      </c>
      <c r="J1320" s="2027" t="n">
        <v>1</v>
      </c>
      <c r="K1320" s="2135"/>
      <c r="L1320" s="2128" t="n">
        <f aca="false">J1320*I1320*F1320</f>
        <v>720758</v>
      </c>
      <c r="M1320" s="2128" t="n">
        <f aca="false">L1320*$K$1336/$L$1336</f>
        <v>726249.062468783</v>
      </c>
      <c r="N1320" s="2159" t="s">
        <v>773</v>
      </c>
      <c r="O1320" s="2155"/>
      <c r="R1320" s="0" t="str">
        <f aca="false">B1320</f>
        <v>11 kV Chitashal</v>
      </c>
      <c r="S1320" s="2160" t="n">
        <f aca="false">M1320</f>
        <v>726249.062468783</v>
      </c>
      <c r="T1320" s="0" t="n">
        <v>676035.088949762</v>
      </c>
      <c r="U1320" s="1441" t="n">
        <f aca="false">S1320-T1320</f>
        <v>50213.9735190206</v>
      </c>
      <c r="V1320" s="2001" t="n">
        <f aca="false">U1320/T1320*100</f>
        <v>7.42771704306492</v>
      </c>
      <c r="W1320" s="1441" t="str">
        <f aca="false">IF(V1320&gt;40,"FAULT",IF(V1320&lt;-40,"CHECK","OK"))</f>
        <v>OK</v>
      </c>
    </row>
    <row r="1321" customFormat="false" ht="15" hidden="false" customHeight="true" outlineLevel="0" collapsed="false">
      <c r="A1321" s="2016" t="n">
        <v>11</v>
      </c>
      <c r="B1321" s="2017" t="s">
        <v>3122</v>
      </c>
      <c r="C1321" s="2152" t="n">
        <v>11</v>
      </c>
      <c r="D1321" s="2663"/>
      <c r="E1321" s="1070" t="s">
        <v>4666</v>
      </c>
      <c r="F1321" s="2476" t="n">
        <v>1.5</v>
      </c>
      <c r="G1321" s="2120" t="n">
        <v>18012236</v>
      </c>
      <c r="H1321" s="2120" t="n">
        <v>18223956</v>
      </c>
      <c r="I1321" s="2053" t="n">
        <f aca="false">H1321-G1321</f>
        <v>211720</v>
      </c>
      <c r="J1321" s="2027" t="n">
        <v>1</v>
      </c>
      <c r="K1321" s="2135" t="s">
        <v>348</v>
      </c>
      <c r="L1321" s="2237" t="n">
        <f aca="false">1.73*10.5*O1321*0.9*24*31</f>
        <v>608164.2</v>
      </c>
      <c r="M1321" s="2128" t="n">
        <f aca="false">L1321*$K$1336/$L$1336</f>
        <v>612797.471657723</v>
      </c>
      <c r="N1321" s="2154" t="s">
        <v>773</v>
      </c>
      <c r="O1321" s="2155" t="n">
        <v>50</v>
      </c>
      <c r="R1321" s="0" t="str">
        <f aca="false">B1321</f>
        <v>11 kV Local Feeder</v>
      </c>
      <c r="S1321" s="2160" t="n">
        <f aca="false">M1321</f>
        <v>612797.471657723</v>
      </c>
      <c r="T1321" s="0" t="n">
        <v>610908.708559403</v>
      </c>
      <c r="U1321" s="1441" t="n">
        <f aca="false">S1321-T1321</f>
        <v>1888.76309832034</v>
      </c>
      <c r="V1321" s="2001" t="n">
        <f aca="false">U1321/T1321*100</f>
        <v>0.309172724476997</v>
      </c>
      <c r="W1321" s="1441" t="str">
        <f aca="false">IF(V1321&gt;40,"FAULT",IF(V1321&lt;-40,"CHECK","OK"))</f>
        <v>OK</v>
      </c>
    </row>
    <row r="1322" customFormat="false" ht="15" hidden="false" customHeight="true" outlineLevel="0" collapsed="false">
      <c r="A1322" s="2016" t="n">
        <v>12</v>
      </c>
      <c r="B1322" s="2017" t="s">
        <v>4667</v>
      </c>
      <c r="C1322" s="2152" t="n">
        <v>11</v>
      </c>
      <c r="D1322" s="2663"/>
      <c r="E1322" s="1070" t="s">
        <v>4668</v>
      </c>
      <c r="F1322" s="2476" t="n">
        <v>1</v>
      </c>
      <c r="G1322" s="2120" t="n">
        <v>0</v>
      </c>
      <c r="H1322" s="2120" t="n">
        <v>0</v>
      </c>
      <c r="I1322" s="2053" t="n">
        <f aca="false">H1322-G1322</f>
        <v>0</v>
      </c>
      <c r="J1322" s="2027" t="n">
        <v>1</v>
      </c>
      <c r="K1322" s="2135"/>
      <c r="L1322" s="2128" t="n">
        <f aca="false">J1322*I1322*F1322</f>
        <v>0</v>
      </c>
      <c r="M1322" s="2128" t="n">
        <f aca="false">L1322*$K$1336/$L$1336</f>
        <v>0</v>
      </c>
      <c r="N1322" s="2154" t="s">
        <v>3325</v>
      </c>
      <c r="O1322" s="2155"/>
      <c r="R1322" s="0" t="str">
        <f aca="false">B1322</f>
        <v>11 kV Rasel Germants</v>
      </c>
      <c r="S1322" s="2160" t="n">
        <f aca="false">M1322</f>
        <v>0</v>
      </c>
      <c r="T1322" s="0" t="n">
        <v>0</v>
      </c>
      <c r="U1322" s="1441" t="n">
        <f aca="false">S1322-T1322</f>
        <v>0</v>
      </c>
      <c r="V1322" s="2001" t="e">
        <f aca="false">U1322/T1322*100</f>
        <v>#DIV/0!</v>
      </c>
      <c r="W1322" s="1441" t="e">
        <f aca="false">IF(V1322&gt;40,"FAULT",IF(V1322&lt;-40,"CHECK","OK"))</f>
        <v>#DIV/0!</v>
      </c>
    </row>
    <row r="1323" customFormat="false" ht="15" hidden="false" customHeight="true" outlineLevel="0" collapsed="false">
      <c r="A1323" s="2016" t="n">
        <v>13</v>
      </c>
      <c r="B1323" s="2017" t="s">
        <v>4669</v>
      </c>
      <c r="C1323" s="2152" t="n">
        <v>11</v>
      </c>
      <c r="D1323" s="2663"/>
      <c r="E1323" s="1070" t="s">
        <v>4670</v>
      </c>
      <c r="F1323" s="2476" t="n">
        <v>1</v>
      </c>
      <c r="G1323" s="2120" t="n">
        <v>68316432</v>
      </c>
      <c r="H1323" s="2120" t="n">
        <v>70737224</v>
      </c>
      <c r="I1323" s="2053" t="n">
        <f aca="false">H1323-G1323</f>
        <v>2420792</v>
      </c>
      <c r="J1323" s="2027" t="n">
        <v>1</v>
      </c>
      <c r="K1323" s="2135"/>
      <c r="L1323" s="2128" t="n">
        <f aca="false">J1323*I1323*F1323</f>
        <v>2420792</v>
      </c>
      <c r="M1323" s="2128" t="n">
        <f aca="false">L1323*$K$1336/$L$1336</f>
        <v>2439234.69518469</v>
      </c>
      <c r="N1323" s="2159" t="s">
        <v>117</v>
      </c>
      <c r="O1323" s="2155"/>
      <c r="R1323" s="0" t="str">
        <f aca="false">B1323</f>
        <v>11 kV Matuail Medical (Adorsho nagar)</v>
      </c>
      <c r="S1323" s="2160" t="n">
        <f aca="false">M1323</f>
        <v>2439234.69518469</v>
      </c>
      <c r="T1323" s="0" t="n">
        <v>2521439.57217386</v>
      </c>
      <c r="U1323" s="1441" t="n">
        <f aca="false">S1323-T1323</f>
        <v>-82204.8769891695</v>
      </c>
      <c r="V1323" s="2001" t="n">
        <f aca="false">U1323/T1323*100</f>
        <v>-3.26023585480164</v>
      </c>
      <c r="W1323" s="1441" t="str">
        <f aca="false">IF(V1323&gt;40,"FAULT",IF(V1323&lt;-40,"CHECK","OK"))</f>
        <v>OK</v>
      </c>
    </row>
    <row r="1324" customFormat="false" ht="15" hidden="false" customHeight="true" outlineLevel="0" collapsed="false">
      <c r="A1324" s="2016" t="n">
        <v>14</v>
      </c>
      <c r="B1324" s="2017" t="s">
        <v>4671</v>
      </c>
      <c r="C1324" s="2152" t="n">
        <v>11</v>
      </c>
      <c r="D1324" s="2663"/>
      <c r="E1324" s="1070" t="s">
        <v>4672</v>
      </c>
      <c r="F1324" s="2476" t="n">
        <v>1</v>
      </c>
      <c r="G1324" s="2120" t="n">
        <v>82071400</v>
      </c>
      <c r="H1324" s="2120" t="n">
        <v>82993360</v>
      </c>
      <c r="I1324" s="2053" t="n">
        <f aca="false">H1324-G1324</f>
        <v>921960</v>
      </c>
      <c r="J1324" s="2027" t="n">
        <v>1</v>
      </c>
      <c r="K1324" s="2135"/>
      <c r="L1324" s="2128" t="n">
        <f aca="false">J1324*I1324*F1324</f>
        <v>921960</v>
      </c>
      <c r="M1324" s="2128" t="n">
        <f aca="false">L1324*$K$1336/$L$1336</f>
        <v>928983.910873995</v>
      </c>
      <c r="N1324" s="2154" t="s">
        <v>3325</v>
      </c>
      <c r="O1324" s="2155"/>
      <c r="R1324" s="0" t="str">
        <f aca="false">B1324</f>
        <v>11 kV Nandalalpur</v>
      </c>
      <c r="S1324" s="2160" t="n">
        <f aca="false">M1324</f>
        <v>928983.910873995</v>
      </c>
      <c r="T1324" s="0" t="n">
        <v>892208.247283319</v>
      </c>
      <c r="U1324" s="1441" t="n">
        <f aca="false">S1324-T1324</f>
        <v>36775.6635906766</v>
      </c>
      <c r="V1324" s="2001" t="n">
        <f aca="false">U1324/T1324*100</f>
        <v>4.12186994489848</v>
      </c>
      <c r="W1324" s="1441" t="str">
        <f aca="false">IF(V1324&gt;40,"FAULT",IF(V1324&lt;-40,"CHECK","OK"))</f>
        <v>OK</v>
      </c>
    </row>
    <row r="1325" customFormat="false" ht="15" hidden="false" customHeight="true" outlineLevel="0" collapsed="false">
      <c r="A1325" s="2016" t="n">
        <v>15</v>
      </c>
      <c r="B1325" s="2017" t="s">
        <v>4673</v>
      </c>
      <c r="C1325" s="2152" t="n">
        <v>11</v>
      </c>
      <c r="D1325" s="2663"/>
      <c r="E1325" s="1070" t="s">
        <v>4674</v>
      </c>
      <c r="F1325" s="2476" t="n">
        <v>1</v>
      </c>
      <c r="G1325" s="2120" t="n">
        <v>68478392</v>
      </c>
      <c r="H1325" s="2120" t="n">
        <v>70183192</v>
      </c>
      <c r="I1325" s="2053" t="n">
        <f aca="false">H1325-G1325</f>
        <v>1704800</v>
      </c>
      <c r="J1325" s="2027" t="n">
        <v>1</v>
      </c>
      <c r="K1325" s="2135"/>
      <c r="L1325" s="2128" t="n">
        <f aca="false">J1325*I1325*F1325</f>
        <v>1704800</v>
      </c>
      <c r="M1325" s="2128" t="n">
        <f aca="false">L1325*$K$1336/$L$1336</f>
        <v>1717787.94227297</v>
      </c>
      <c r="N1325" s="2154" t="s">
        <v>773</v>
      </c>
      <c r="O1325" s="2155"/>
      <c r="R1325" s="0" t="str">
        <f aca="false">B1325</f>
        <v>11 kV  Sharif Bagh</v>
      </c>
      <c r="S1325" s="2160" t="n">
        <f aca="false">M1325</f>
        <v>1717787.94227297</v>
      </c>
      <c r="T1325" s="0" t="n">
        <v>1682233.43698203</v>
      </c>
      <c r="U1325" s="1441" t="n">
        <f aca="false">S1325-T1325</f>
        <v>35554.5052909395</v>
      </c>
      <c r="V1325" s="2001" t="n">
        <f aca="false">U1325/T1325*100</f>
        <v>2.11352981752195</v>
      </c>
      <c r="W1325" s="1441" t="str">
        <f aca="false">IF(V1325&gt;40,"FAULT",IF(V1325&lt;-40,"CHECK","OK"))</f>
        <v>OK</v>
      </c>
    </row>
    <row r="1326" customFormat="false" ht="15" hidden="false" customHeight="true" outlineLevel="0" collapsed="false">
      <c r="A1326" s="2016" t="n">
        <v>18</v>
      </c>
      <c r="B1326" s="2017" t="s">
        <v>3725</v>
      </c>
      <c r="C1326" s="2152" t="n">
        <v>11</v>
      </c>
      <c r="D1326" s="2663"/>
      <c r="E1326" s="1070" t="s">
        <v>3737</v>
      </c>
      <c r="F1326" s="2476" t="n">
        <v>1</v>
      </c>
      <c r="G1326" s="2120" t="n">
        <v>0</v>
      </c>
      <c r="H1326" s="2120" t="n">
        <v>0</v>
      </c>
      <c r="I1326" s="2053" t="n">
        <f aca="false">H1326-G1326</f>
        <v>0</v>
      </c>
      <c r="J1326" s="2027" t="n">
        <v>1</v>
      </c>
      <c r="K1326" s="2135"/>
      <c r="L1326" s="2128" t="n">
        <f aca="false">J1326*I1326*F1326</f>
        <v>0</v>
      </c>
      <c r="M1326" s="2128" t="n">
        <f aca="false">L1326*$K$1336/$L$1336</f>
        <v>0</v>
      </c>
      <c r="N1326" s="2154"/>
      <c r="O1326" s="2155"/>
      <c r="R1326" s="0" t="str">
        <f aca="false">B1326</f>
        <v>11 kV Spare</v>
      </c>
      <c r="S1326" s="2160" t="n">
        <f aca="false">M1326</f>
        <v>0</v>
      </c>
      <c r="T1326" s="0" t="n">
        <v>0</v>
      </c>
      <c r="U1326" s="1441" t="n">
        <f aca="false">S1326-T1326</f>
        <v>0</v>
      </c>
      <c r="V1326" s="2001" t="e">
        <f aca="false">U1326/T1326*100</f>
        <v>#DIV/0!</v>
      </c>
      <c r="W1326" s="1441" t="e">
        <f aca="false">IF(V1326&gt;40,"FAULT",IF(V1326&lt;-40,"CHECK","OK"))</f>
        <v>#DIV/0!</v>
      </c>
    </row>
    <row r="1327" customFormat="false" ht="15" hidden="false" customHeight="true" outlineLevel="0" collapsed="false">
      <c r="A1327" s="2016" t="n">
        <v>19</v>
      </c>
      <c r="B1327" s="2017" t="s">
        <v>4675</v>
      </c>
      <c r="C1327" s="2152" t="n">
        <v>11</v>
      </c>
      <c r="D1327" s="2663"/>
      <c r="E1327" s="1070" t="s">
        <v>4676</v>
      </c>
      <c r="F1327" s="2476" t="n">
        <v>1</v>
      </c>
      <c r="G1327" s="2120" t="n">
        <v>62900248</v>
      </c>
      <c r="H1327" s="2120" t="n">
        <v>64037524</v>
      </c>
      <c r="I1327" s="2053" t="n">
        <f aca="false">H1327-G1327</f>
        <v>1137276</v>
      </c>
      <c r="J1327" s="2027" t="n">
        <v>1</v>
      </c>
      <c r="K1327" s="2135"/>
      <c r="L1327" s="2128" t="n">
        <f aca="false">J1327*I1327*F1327</f>
        <v>1137276</v>
      </c>
      <c r="M1327" s="2128" t="n">
        <f aca="false">L1327*$K$1336/$L$1336</f>
        <v>1145940.28615464</v>
      </c>
      <c r="N1327" s="2154" t="s">
        <v>3325</v>
      </c>
      <c r="O1327" s="2155"/>
      <c r="R1327" s="0" t="str">
        <f aca="false">B1327</f>
        <v>11 KV Nayamati</v>
      </c>
      <c r="S1327" s="2160" t="n">
        <f aca="false">M1327</f>
        <v>1145940.28615464</v>
      </c>
      <c r="T1327" s="0" t="n">
        <v>1037983.14127764</v>
      </c>
      <c r="U1327" s="1441" t="n">
        <f aca="false">S1327-T1327</f>
        <v>107957.144877003</v>
      </c>
      <c r="V1327" s="2001" t="n">
        <f aca="false">U1327/T1327*100</f>
        <v>10.4006645757387</v>
      </c>
      <c r="W1327" s="1441" t="str">
        <f aca="false">IF(V1327&gt;40,"FAULT",IF(V1327&lt;-40,"CHECK","OK"))</f>
        <v>OK</v>
      </c>
    </row>
    <row r="1328" customFormat="false" ht="15" hidden="false" customHeight="true" outlineLevel="0" collapsed="false">
      <c r="A1328" s="2016" t="n">
        <v>20</v>
      </c>
      <c r="B1328" s="2017" t="s">
        <v>4677</v>
      </c>
      <c r="C1328" s="2152" t="n">
        <v>11</v>
      </c>
      <c r="D1328" s="2663"/>
      <c r="E1328" s="1070" t="s">
        <v>4678</v>
      </c>
      <c r="F1328" s="2476" t="n">
        <v>1</v>
      </c>
      <c r="G1328" s="2120" t="n">
        <v>6177345</v>
      </c>
      <c r="H1328" s="2120" t="n">
        <v>6979983</v>
      </c>
      <c r="I1328" s="2053" t="n">
        <f aca="false">H1328-G1328</f>
        <v>802638</v>
      </c>
      <c r="J1328" s="2027" t="n">
        <v>1</v>
      </c>
      <c r="K1328" s="2135"/>
      <c r="L1328" s="2128" t="n">
        <f aca="false">J1328*I1328*F1328</f>
        <v>802638</v>
      </c>
      <c r="M1328" s="2128" t="n">
        <f aca="false">L1328*$K$1336/$L$1336</f>
        <v>808752.861573259</v>
      </c>
      <c r="N1328" s="2154" t="s">
        <v>3325</v>
      </c>
      <c r="O1328" s="2155"/>
      <c r="R1328" s="0" t="str">
        <f aca="false">B1328</f>
        <v>11 kV Pulpar</v>
      </c>
      <c r="S1328" s="2160" t="n">
        <f aca="false">M1328</f>
        <v>808752.861573259</v>
      </c>
      <c r="T1328" s="0" t="n">
        <v>916555.627938186</v>
      </c>
      <c r="U1328" s="1441" t="n">
        <f aca="false">S1328-T1328</f>
        <v>-107802.766364927</v>
      </c>
      <c r="V1328" s="2001" t="n">
        <f aca="false">U1328/T1328*100</f>
        <v>-11.7617265203457</v>
      </c>
      <c r="W1328" s="1441" t="str">
        <f aca="false">IF(V1328&gt;40,"FAULT",IF(V1328&lt;-40,"CHECK","OK"))</f>
        <v>OK</v>
      </c>
    </row>
    <row r="1329" customFormat="false" ht="15" hidden="false" customHeight="true" outlineLevel="0" collapsed="false">
      <c r="A1329" s="2016" t="n">
        <v>21</v>
      </c>
      <c r="B1329" s="2017" t="s">
        <v>4679</v>
      </c>
      <c r="C1329" s="2152" t="n">
        <v>11</v>
      </c>
      <c r="D1329" s="2663"/>
      <c r="E1329" s="1070" t="s">
        <v>4680</v>
      </c>
      <c r="F1329" s="2476" t="n">
        <v>1</v>
      </c>
      <c r="G1329" s="2120" t="n">
        <v>39279104</v>
      </c>
      <c r="H1329" s="2120" t="n">
        <v>40057984</v>
      </c>
      <c r="I1329" s="2053" t="n">
        <f aca="false">H1329-G1329</f>
        <v>778880</v>
      </c>
      <c r="J1329" s="2027" t="n">
        <v>1</v>
      </c>
      <c r="K1329" s="2135"/>
      <c r="L1329" s="2128" t="n">
        <f aca="false">J1329*I1329*F1329</f>
        <v>778880</v>
      </c>
      <c r="M1329" s="2128" t="n">
        <f aca="false">L1329*$K$1336/$L$1336</f>
        <v>784813.862316735</v>
      </c>
      <c r="N1329" s="2154" t="s">
        <v>773</v>
      </c>
      <c r="O1329" s="2155"/>
      <c r="R1329" s="0" t="str">
        <f aca="false">B1329</f>
        <v>11 kV Shahi Bazar</v>
      </c>
      <c r="S1329" s="2160" t="n">
        <f aca="false">M1329</f>
        <v>784813.862316735</v>
      </c>
      <c r="T1329" s="0" t="n">
        <v>785444.611441999</v>
      </c>
      <c r="U1329" s="1441" t="n">
        <f aca="false">S1329-T1329</f>
        <v>-630.749125263537</v>
      </c>
      <c r="V1329" s="2001" t="n">
        <f aca="false">U1329/T1329*100</f>
        <v>-0.080304723729092</v>
      </c>
      <c r="W1329" s="1441" t="str">
        <f aca="false">IF(V1329&gt;40,"FAULT",IF(V1329&lt;-40,"CHECK","OK"))</f>
        <v>OK</v>
      </c>
    </row>
    <row r="1330" customFormat="false" ht="15" hidden="false" customHeight="true" outlineLevel="0" collapsed="false">
      <c r="A1330" s="2016" t="n">
        <v>22</v>
      </c>
      <c r="B1330" s="2017" t="s">
        <v>4681</v>
      </c>
      <c r="C1330" s="2152" t="n">
        <v>11</v>
      </c>
      <c r="D1330" s="2663"/>
      <c r="E1330" s="1070" t="s">
        <v>4682</v>
      </c>
      <c r="F1330" s="2476" t="n">
        <v>1</v>
      </c>
      <c r="G1330" s="2120" t="n">
        <v>48692680</v>
      </c>
      <c r="H1330" s="2120" t="n">
        <v>49521320</v>
      </c>
      <c r="I1330" s="2053" t="n">
        <f aca="false">H1330-G1330</f>
        <v>828640</v>
      </c>
      <c r="J1330" s="2027" t="n">
        <v>1</v>
      </c>
      <c r="K1330" s="2135"/>
      <c r="L1330" s="2128" t="n">
        <f aca="false">J1330*I1330*F1330</f>
        <v>828640</v>
      </c>
      <c r="M1330" s="2128" t="n">
        <f aca="false">L1330*$K$1336/$L$1336</f>
        <v>834952.956643051</v>
      </c>
      <c r="N1330" s="2154" t="s">
        <v>3325</v>
      </c>
      <c r="O1330" s="2155"/>
      <c r="R1330" s="0" t="str">
        <f aca="false">B1330</f>
        <v>11 kV Pagla Bazar</v>
      </c>
      <c r="S1330" s="2160" t="n">
        <f aca="false">M1330</f>
        <v>834952.956643051</v>
      </c>
      <c r="T1330" s="0" t="n">
        <v>783154.322313643</v>
      </c>
      <c r="U1330" s="1441" t="n">
        <f aca="false">S1330-T1330</f>
        <v>51798.6343294084</v>
      </c>
      <c r="V1330" s="2001" t="n">
        <f aca="false">U1330/T1330*100</f>
        <v>6.61410310248709</v>
      </c>
      <c r="W1330" s="1441" t="str">
        <f aca="false">IF(V1330&gt;40,"FAULT",IF(V1330&lt;-40,"CHECK","OK"))</f>
        <v>OK</v>
      </c>
    </row>
    <row r="1331" customFormat="false" ht="15" hidden="false" customHeight="true" outlineLevel="0" collapsed="false">
      <c r="A1331" s="2016" t="n">
        <v>23</v>
      </c>
      <c r="B1331" s="2017" t="s">
        <v>4683</v>
      </c>
      <c r="C1331" s="2152" t="n">
        <v>11</v>
      </c>
      <c r="D1331" s="2663"/>
      <c r="E1331" s="1070" t="s">
        <v>4684</v>
      </c>
      <c r="F1331" s="2476" t="n">
        <v>1</v>
      </c>
      <c r="G1331" s="2120" t="n">
        <v>76134976</v>
      </c>
      <c r="H1331" s="2120" t="n">
        <v>77632408</v>
      </c>
      <c r="I1331" s="2053" t="n">
        <f aca="false">H1331-G1331</f>
        <v>1497432</v>
      </c>
      <c r="J1331" s="2027" t="n">
        <v>1</v>
      </c>
      <c r="K1331" s="2135"/>
      <c r="L1331" s="2128" t="n">
        <f aca="false">J1331*I1331*F1331</f>
        <v>1497432</v>
      </c>
      <c r="M1331" s="2128" t="n">
        <f aca="false">L1331*$K$1336/$L$1336</f>
        <v>1508840.11847354</v>
      </c>
      <c r="N1331" s="2154" t="s">
        <v>773</v>
      </c>
      <c r="O1331" s="2155"/>
      <c r="R1331" s="0" t="str">
        <f aca="false">B1331</f>
        <v>11 kV Delpara bazar</v>
      </c>
      <c r="S1331" s="2160" t="n">
        <f aca="false">M1331</f>
        <v>1508840.11847354</v>
      </c>
      <c r="T1331" s="0" t="n">
        <v>1527622.84861358</v>
      </c>
      <c r="U1331" s="1441" t="n">
        <f aca="false">S1331-T1331</f>
        <v>-18782.7301400343</v>
      </c>
      <c r="V1331" s="2001" t="n">
        <f aca="false">U1331/T1331*100</f>
        <v>-1.22953974909978</v>
      </c>
      <c r="W1331" s="1441" t="str">
        <f aca="false">IF(V1331&gt;40,"FAULT",IF(V1331&lt;-40,"CHECK","OK"))</f>
        <v>OK</v>
      </c>
    </row>
    <row r="1332" customFormat="false" ht="15" hidden="false" customHeight="true" outlineLevel="0" collapsed="false">
      <c r="A1332" s="2016" t="n">
        <v>24</v>
      </c>
      <c r="B1332" s="2017" t="s">
        <v>4685</v>
      </c>
      <c r="C1332" s="2152" t="n">
        <v>11</v>
      </c>
      <c r="D1332" s="2663"/>
      <c r="E1332" s="1070" t="s">
        <v>4686</v>
      </c>
      <c r="F1332" s="2476" t="n">
        <v>1</v>
      </c>
      <c r="G1332" s="2120" t="n">
        <v>42387696</v>
      </c>
      <c r="H1332" s="2120" t="n">
        <v>43051416</v>
      </c>
      <c r="I1332" s="2053" t="n">
        <f aca="false">H1332-G1332</f>
        <v>663720</v>
      </c>
      <c r="J1332" s="2027" t="n">
        <v>1</v>
      </c>
      <c r="K1332" s="2135"/>
      <c r="L1332" s="2128" t="n">
        <f aca="false">J1332*I1332*F1332</f>
        <v>663720</v>
      </c>
      <c r="M1332" s="2128" t="n">
        <f aca="false">L1332*$K$1336/$L$1336</f>
        <v>668776.521026171</v>
      </c>
      <c r="N1332" s="2154" t="s">
        <v>117</v>
      </c>
      <c r="O1332" s="2155"/>
      <c r="R1332" s="0" t="str">
        <f aca="false">B1332</f>
        <v>11 kV Bhuighor (Board mill)</v>
      </c>
      <c r="S1332" s="2160" t="n">
        <f aca="false">M1332</f>
        <v>668776.521026171</v>
      </c>
      <c r="T1332" s="0" t="n">
        <v>1074021.04161488</v>
      </c>
      <c r="U1332" s="1441" t="n">
        <f aca="false">S1332-T1332</f>
        <v>-405244.520588708</v>
      </c>
      <c r="V1332" s="2001" t="n">
        <f aca="false">U1332/T1332*100</f>
        <v>-37.7315252575862</v>
      </c>
      <c r="W1332" s="1441" t="str">
        <f aca="false">IF(V1332&gt;40,"FAULT",IF(V1332&lt;-40,"CHECK","OK"))</f>
        <v>OK</v>
      </c>
    </row>
    <row r="1333" customFormat="false" ht="15.75" hidden="false" customHeight="false" outlineLevel="0" collapsed="false">
      <c r="A1333" s="2016" t="n">
        <v>25</v>
      </c>
      <c r="B1333" s="2017" t="s">
        <v>3725</v>
      </c>
      <c r="C1333" s="2152" t="n">
        <v>11</v>
      </c>
      <c r="D1333" s="2663"/>
      <c r="E1333" s="1070" t="s">
        <v>4687</v>
      </c>
      <c r="F1333" s="2476" t="n">
        <v>1</v>
      </c>
      <c r="G1333" s="2120" t="n">
        <v>0</v>
      </c>
      <c r="H1333" s="2120" t="n">
        <v>0</v>
      </c>
      <c r="I1333" s="2053" t="n">
        <f aca="false">H1333-G1333</f>
        <v>0</v>
      </c>
      <c r="J1333" s="2027" t="n">
        <v>1</v>
      </c>
      <c r="K1333" s="2135"/>
      <c r="L1333" s="2128" t="n">
        <f aca="false">J1333*I1333*F1333</f>
        <v>0</v>
      </c>
      <c r="M1333" s="2128" t="n">
        <f aca="false">L1333*$K$1336/$L$1336</f>
        <v>0</v>
      </c>
      <c r="N1333" s="2154"/>
      <c r="O1333" s="2155"/>
      <c r="R1333" s="0" t="str">
        <f aca="false">B1333</f>
        <v>11 kV Spare</v>
      </c>
      <c r="S1333" s="2160" t="n">
        <f aca="false">M1333</f>
        <v>0</v>
      </c>
      <c r="T1333" s="0" t="n">
        <v>0</v>
      </c>
      <c r="U1333" s="1441" t="n">
        <f aca="false">S1333-T1333</f>
        <v>0</v>
      </c>
      <c r="V1333" s="2001" t="e">
        <f aca="false">U1333/T1333*100</f>
        <v>#DIV/0!</v>
      </c>
      <c r="W1333" s="1441" t="e">
        <f aca="false">IF(V1333&gt;40,"FAULT",IF(V1333&lt;-40,"CHECK","OK"))</f>
        <v>#DIV/0!</v>
      </c>
    </row>
    <row r="1334" customFormat="false" ht="15.75" hidden="false" customHeight="false" outlineLevel="0" collapsed="false">
      <c r="A1334" s="2016" t="n">
        <v>26</v>
      </c>
      <c r="B1334" s="2017" t="s">
        <v>4688</v>
      </c>
      <c r="C1334" s="2152" t="n">
        <v>11</v>
      </c>
      <c r="D1334" s="2663"/>
      <c r="E1334" s="1070" t="n">
        <v>7803</v>
      </c>
      <c r="F1334" s="2476" t="n">
        <v>1</v>
      </c>
      <c r="G1334" s="2120" t="n">
        <v>2309</v>
      </c>
      <c r="H1334" s="2120" t="n">
        <v>2371</v>
      </c>
      <c r="I1334" s="2053" t="n">
        <f aca="false">H1334-G1334</f>
        <v>62</v>
      </c>
      <c r="J1334" s="2027" t="n">
        <v>100</v>
      </c>
      <c r="K1334" s="2135"/>
      <c r="L1334" s="2128" t="n">
        <f aca="false">J1334*I1334*F1334</f>
        <v>6200</v>
      </c>
      <c r="M1334" s="2128" t="n">
        <f aca="false">L1334*$K$1336/$L$1336</f>
        <v>6247.23442168724</v>
      </c>
      <c r="N1334" s="2154" t="s">
        <v>773</v>
      </c>
      <c r="O1334" s="2155"/>
      <c r="R1334" s="0" t="str">
        <f aca="false">B1334</f>
        <v>33/0.415  kV, 200 kVA AT-1</v>
      </c>
      <c r="S1334" s="2160" t="n">
        <f aca="false">M1334</f>
        <v>6247.23442168724</v>
      </c>
      <c r="T1334" s="0" t="n">
        <v>5725.72282089047</v>
      </c>
      <c r="U1334" s="1441" t="n">
        <f aca="false">S1334-T1334</f>
        <v>521.511600796771</v>
      </c>
      <c r="V1334" s="2001" t="n">
        <f aca="false">U1334/T1334*100</f>
        <v>9.1082229634662</v>
      </c>
      <c r="W1334" s="1441" t="str">
        <f aca="false">IF(V1334&gt;40,"FAULT",IF(V1334&lt;-40,"CHECK","OK"))</f>
        <v>OK</v>
      </c>
    </row>
    <row r="1335" customFormat="false" ht="15.75" hidden="false" customHeight="false" outlineLevel="0" collapsed="false">
      <c r="A1335" s="2016" t="n">
        <v>27</v>
      </c>
      <c r="B1335" s="2017" t="s">
        <v>4689</v>
      </c>
      <c r="C1335" s="2152" t="n">
        <v>11</v>
      </c>
      <c r="D1335" s="3108"/>
      <c r="E1335" s="1070" t="n">
        <v>7805</v>
      </c>
      <c r="F1335" s="2476" t="n">
        <v>1</v>
      </c>
      <c r="G1335" s="2120" t="n">
        <v>51</v>
      </c>
      <c r="H1335" s="2120" t="n">
        <v>51</v>
      </c>
      <c r="I1335" s="2053" t="n">
        <f aca="false">H1335-G1335</f>
        <v>0</v>
      </c>
      <c r="J1335" s="2027" t="n">
        <v>100</v>
      </c>
      <c r="K1335" s="2135" t="n">
        <f aca="false">F1335*I1335*J1335</f>
        <v>0</v>
      </c>
      <c r="L1335" s="2128" t="n">
        <f aca="false">J1335*I1335*F1335</f>
        <v>0</v>
      </c>
      <c r="M1335" s="2128" t="n">
        <f aca="false">L1335*$K$1336/$L$1336</f>
        <v>0</v>
      </c>
      <c r="N1335" s="2154" t="s">
        <v>773</v>
      </c>
      <c r="O1335" s="2155"/>
      <c r="R1335" s="0" t="str">
        <f aca="false">B1335</f>
        <v>33/0.415  kV, 200 kVA AT-2</v>
      </c>
      <c r="S1335" s="2160" t="n">
        <f aca="false">M1335</f>
        <v>0</v>
      </c>
      <c r="T1335" s="0" t="n">
        <v>0</v>
      </c>
      <c r="U1335" s="1441" t="n">
        <f aca="false">S1335-T1335</f>
        <v>0</v>
      </c>
      <c r="V1335" s="2001" t="e">
        <f aca="false">U1335/T1335*100</f>
        <v>#DIV/0!</v>
      </c>
      <c r="W1335" s="1441" t="e">
        <f aca="false">IF(V1335&gt;40,"FAULT",IF(V1335&lt;-40,"CHECK","OK"))</f>
        <v>#DIV/0!</v>
      </c>
    </row>
    <row r="1336" customFormat="false" ht="20.25" hidden="false" customHeight="false" outlineLevel="0" collapsed="false">
      <c r="A1336" s="2132"/>
      <c r="B1336" s="2142"/>
      <c r="C1336" s="2143"/>
      <c r="D1336" s="2143"/>
      <c r="E1336" s="2932"/>
      <c r="F1336" s="2145"/>
      <c r="G1336" s="2145"/>
      <c r="H1336" s="2145"/>
      <c r="I1336" s="2145"/>
      <c r="J1336" s="2239" t="s">
        <v>1187</v>
      </c>
      <c r="K1336" s="2262" t="n">
        <f aca="false">M1316</f>
        <v>12859809.3291154</v>
      </c>
      <c r="L1336" s="2262" t="n">
        <f aca="false">SUM(L1318:L1335)</f>
        <v>12762578.2</v>
      </c>
      <c r="M1336" s="2130" t="n">
        <f aca="false">SUM(M1318:M1335)</f>
        <v>12859809.3291154</v>
      </c>
      <c r="N1336" s="2166" t="n">
        <f aca="false">(M1336-L1336)/L1336*100</f>
        <v>0.761845511084571</v>
      </c>
      <c r="O1336" s="2240"/>
    </row>
    <row r="1338" customFormat="false" ht="15.75" hidden="false" customHeight="false" outlineLevel="0" collapsed="false">
      <c r="A1338" s="2077"/>
      <c r="B1338" s="2078"/>
      <c r="C1338" s="2051"/>
      <c r="D1338" s="2418"/>
      <c r="F1338" s="2169" t="s">
        <v>1234</v>
      </c>
      <c r="G1338" s="2169"/>
      <c r="H1338" s="2169"/>
      <c r="I1338" s="2170" t="s">
        <v>212</v>
      </c>
      <c r="J1338" s="2077"/>
      <c r="L1338" s="2077"/>
      <c r="M1338" s="2077"/>
      <c r="N1338" s="2051"/>
      <c r="O1338" s="2077"/>
    </row>
    <row r="1339" customFormat="false" ht="15.75" hidden="false" customHeight="false" outlineLevel="0" collapsed="false">
      <c r="A1339" s="2077"/>
      <c r="B1339" s="2078"/>
      <c r="C1339" s="2051"/>
      <c r="D1339" s="2418"/>
      <c r="F1339" s="2129" t="s">
        <v>773</v>
      </c>
      <c r="G1339" s="2017" t="s">
        <v>1367</v>
      </c>
      <c r="H1339" s="2017"/>
      <c r="I1339" s="2310" t="n">
        <f aca="false">SUM(M1320:M1321,M1325,M1329,M1331,M1334:M1335)</f>
        <v>5356735.69161144</v>
      </c>
      <c r="J1339" s="2077"/>
      <c r="L1339" s="2077"/>
      <c r="M1339" s="2077"/>
      <c r="N1339" s="2051"/>
      <c r="O1339" s="2077"/>
    </row>
    <row r="1340" customFormat="false" ht="15.75" hidden="false" customHeight="false" outlineLevel="0" collapsed="false">
      <c r="A1340" s="2077"/>
      <c r="B1340" s="2078"/>
      <c r="C1340" s="2051"/>
      <c r="D1340" s="2418"/>
      <c r="F1340" s="2129" t="s">
        <v>3325</v>
      </c>
      <c r="G1340" s="2017" t="s">
        <v>1367</v>
      </c>
      <c r="H1340" s="2017"/>
      <c r="I1340" s="2310" t="n">
        <f aca="false">SUM(M1319,M1322,M1324,M1327,M1328,M1330)</f>
        <v>4395062.42129305</v>
      </c>
      <c r="J1340" s="2077"/>
      <c r="L1340" s="2077"/>
      <c r="M1340" s="2077"/>
      <c r="N1340" s="2051"/>
      <c r="O1340" s="2077" t="s">
        <v>122</v>
      </c>
    </row>
    <row r="1341" customFormat="false" ht="15.75" hidden="false" customHeight="false" outlineLevel="0" collapsed="false">
      <c r="A1341" s="2077"/>
      <c r="B1341" s="2078"/>
      <c r="C1341" s="2051"/>
      <c r="D1341" s="2418"/>
      <c r="F1341" s="2129" t="s">
        <v>117</v>
      </c>
      <c r="G1341" s="2017" t="s">
        <v>1367</v>
      </c>
      <c r="H1341" s="2017"/>
      <c r="I1341" s="2310" t="n">
        <f aca="false">M1323+M1332</f>
        <v>3108011.21621087</v>
      </c>
      <c r="J1341" s="2077"/>
      <c r="L1341" s="2077"/>
      <c r="M1341" s="2077"/>
      <c r="N1341" s="2051"/>
      <c r="O1341" s="2077"/>
    </row>
    <row r="1342" customFormat="false" ht="15.75" hidden="false" customHeight="false" outlineLevel="0" collapsed="false">
      <c r="A1342" s="2077"/>
      <c r="B1342" s="2078"/>
      <c r="C1342" s="2051"/>
      <c r="D1342" s="2418"/>
      <c r="E1342" s="3134"/>
      <c r="F1342" s="2129"/>
      <c r="G1342" s="2017"/>
      <c r="H1342" s="2017"/>
      <c r="I1342" s="2171"/>
      <c r="J1342" s="2077"/>
      <c r="L1342" s="2077"/>
      <c r="M1342" s="2077"/>
      <c r="N1342" s="2051"/>
      <c r="O1342" s="2077"/>
    </row>
    <row r="1343" customFormat="false" ht="15.75" hidden="false" customHeight="false" outlineLevel="0" collapsed="false">
      <c r="E1343" s="3134"/>
      <c r="F1343" s="2260"/>
      <c r="G1343" s="2017"/>
      <c r="H1343" s="2017"/>
      <c r="I1343" s="2171"/>
      <c r="J1343" s="2077"/>
    </row>
    <row r="1344" customFormat="false" ht="15.75" hidden="false" customHeight="false" outlineLevel="0" collapsed="false">
      <c r="F1344" s="2260"/>
      <c r="G1344" s="2017"/>
      <c r="H1344" s="2017"/>
      <c r="I1344" s="2171"/>
      <c r="J1344" s="2077"/>
    </row>
    <row r="1345" customFormat="false" ht="15.75" hidden="false" customHeight="true" outlineLevel="0" collapsed="false">
      <c r="F1345" s="2241" t="s">
        <v>1239</v>
      </c>
      <c r="G1345" s="2241"/>
      <c r="H1345" s="2241"/>
      <c r="I1345" s="2242" t="n">
        <f aca="false">SUM(I1339:I1344)</f>
        <v>12859809.3291154</v>
      </c>
      <c r="J1345" s="2130" t="n">
        <f aca="false">I1345-M1336</f>
        <v>0</v>
      </c>
    </row>
    <row r="1346" customFormat="false" ht="15" hidden="false" customHeight="false" outlineLevel="0" collapsed="false">
      <c r="F1346" s="2103"/>
      <c r="G1346" s="2077"/>
      <c r="H1346" s="2077"/>
      <c r="I1346" s="2077"/>
      <c r="J1346" s="2077"/>
    </row>
    <row r="1351" customFormat="false" ht="15" hidden="false" customHeight="false" outlineLevel="0" collapsed="false">
      <c r="A1351" s="2077"/>
      <c r="B1351" s="2078"/>
      <c r="C1351" s="2051"/>
      <c r="D1351" s="2418"/>
      <c r="E1351" s="3134"/>
      <c r="F1351" s="2077"/>
      <c r="G1351" s="2077"/>
      <c r="H1351" s="2077"/>
      <c r="I1351" s="2077"/>
      <c r="J1351" s="2077"/>
      <c r="K1351" s="2080"/>
      <c r="L1351" s="2077"/>
      <c r="M1351" s="2077"/>
      <c r="N1351" s="2051"/>
      <c r="O1351" s="2077"/>
    </row>
    <row r="1352" customFormat="false" ht="15" hidden="false" customHeight="false" outlineLevel="0" collapsed="false">
      <c r="A1352" s="2077"/>
      <c r="B1352" s="2078"/>
      <c r="C1352" s="2051"/>
      <c r="D1352" s="2418"/>
      <c r="E1352" s="3134"/>
      <c r="F1352" s="2077"/>
      <c r="G1352" s="2077"/>
      <c r="H1352" s="2077"/>
      <c r="I1352" s="2077"/>
      <c r="J1352" s="2077"/>
      <c r="K1352" s="2080"/>
      <c r="L1352" s="2077"/>
      <c r="M1352" s="2077"/>
      <c r="N1352" s="2051"/>
      <c r="O1352" s="2077"/>
    </row>
    <row r="1353" customFormat="false" ht="25.5" hidden="false" customHeight="false" outlineLevel="0" collapsed="false">
      <c r="A1353" s="2271"/>
      <c r="B1353" s="2175"/>
      <c r="C1353" s="2175"/>
      <c r="D1353" s="2175"/>
      <c r="E1353" s="2175"/>
      <c r="F1353" s="2175"/>
      <c r="G1353" s="2175"/>
      <c r="H1353" s="2175"/>
      <c r="I1353" s="2175"/>
      <c r="J1353" s="2175"/>
      <c r="K1353" s="2175"/>
      <c r="L1353" s="2175"/>
      <c r="M1353" s="2175"/>
      <c r="N1353" s="2272"/>
      <c r="O1353" s="2174"/>
    </row>
    <row r="1354" customFormat="false" ht="15" hidden="false" customHeight="false" outlineLevel="0" collapsed="false">
      <c r="A1354" s="2077"/>
      <c r="B1354" s="2078"/>
      <c r="C1354" s="2051"/>
      <c r="D1354" s="2418"/>
      <c r="E1354" s="3134"/>
      <c r="F1354" s="2077"/>
      <c r="G1354" s="2077"/>
      <c r="H1354" s="2077"/>
      <c r="I1354" s="2077"/>
      <c r="J1354" s="2077"/>
      <c r="K1354" s="2080"/>
      <c r="L1354" s="2077"/>
      <c r="M1354" s="2077"/>
      <c r="N1354" s="2051"/>
      <c r="O1354" s="2077"/>
    </row>
    <row r="1355" customFormat="false" ht="15" hidden="false" customHeight="false" outlineLevel="0" collapsed="false">
      <c r="A1355" s="2077"/>
      <c r="B1355" s="2078"/>
      <c r="C1355" s="2051"/>
      <c r="D1355" s="2418"/>
      <c r="E1355" s="3134"/>
      <c r="F1355" s="2077"/>
      <c r="G1355" s="2077"/>
      <c r="H1355" s="2077"/>
      <c r="I1355" s="2077"/>
      <c r="J1355" s="2077"/>
      <c r="K1355" s="2080"/>
      <c r="L1355" s="2077"/>
      <c r="M1355" s="2077"/>
      <c r="N1355" s="2051"/>
      <c r="O1355" s="2077"/>
    </row>
    <row r="1356" customFormat="false" ht="45" hidden="false" customHeight="false" outlineLevel="0" collapsed="false">
      <c r="A1356" s="2270" t="s">
        <v>4690</v>
      </c>
      <c r="B1356" s="2270"/>
      <c r="C1356" s="2270"/>
      <c r="D1356" s="2270"/>
      <c r="E1356" s="2270"/>
      <c r="F1356" s="2270"/>
      <c r="G1356" s="2270"/>
      <c r="H1356" s="2270"/>
      <c r="I1356" s="2270"/>
      <c r="J1356" s="2270"/>
      <c r="K1356" s="2270"/>
      <c r="L1356" s="2270"/>
      <c r="M1356" s="2270"/>
      <c r="N1356" s="2270"/>
      <c r="O1356" s="1989" t="str">
        <f aca="false">O6</f>
        <v>Month June-2023</v>
      </c>
      <c r="R1356" s="1990" t="s">
        <v>1069</v>
      </c>
      <c r="S1356" s="1991" t="str">
        <f aca="false">O1356</f>
        <v>Month June-2023</v>
      </c>
      <c r="T1356" s="1990" t="s">
        <v>1070</v>
      </c>
      <c r="U1356" s="1990" t="s">
        <v>1071</v>
      </c>
      <c r="V1356" s="1990" t="s">
        <v>2997</v>
      </c>
      <c r="W1356" s="1990" t="s">
        <v>1073</v>
      </c>
    </row>
    <row r="1357" customFormat="false" ht="15.75" hidden="false" customHeight="true" outlineLevel="0" collapsed="false">
      <c r="A1357" s="1992" t="s">
        <v>794</v>
      </c>
      <c r="B1357" s="1993" t="s">
        <v>1074</v>
      </c>
      <c r="C1357" s="1994" t="s">
        <v>1075</v>
      </c>
      <c r="D1357" s="1994"/>
      <c r="E1357" s="1994"/>
      <c r="F1357" s="1996" t="s">
        <v>45</v>
      </c>
      <c r="G1357" s="1996" t="s">
        <v>1076</v>
      </c>
      <c r="H1357" s="1996"/>
      <c r="I1357" s="1996"/>
      <c r="J1357" s="1996" t="s">
        <v>29</v>
      </c>
      <c r="K1357" s="1994" t="s">
        <v>1077</v>
      </c>
      <c r="L1357" s="1994"/>
      <c r="M1357" s="1994" t="s">
        <v>1078</v>
      </c>
      <c r="N1357" s="1993"/>
      <c r="O1357" s="1997" t="s">
        <v>479</v>
      </c>
    </row>
    <row r="1358" customFormat="false" ht="15.75" hidden="false" customHeight="false" outlineLevel="0" collapsed="false">
      <c r="A1358" s="1992"/>
      <c r="B1358" s="1993"/>
      <c r="C1358" s="1998" t="s">
        <v>1079</v>
      </c>
      <c r="D1358" s="1998"/>
      <c r="E1358" s="3135" t="s">
        <v>1080</v>
      </c>
      <c r="F1358" s="1996"/>
      <c r="G1358" s="2249" t="n">
        <f aca="false">'NORTH-1'!$H$8</f>
        <v>44929</v>
      </c>
      <c r="H1358" s="2249" t="n">
        <f aca="false">'NORTH-1'!$H$8</f>
        <v>44929</v>
      </c>
      <c r="I1358" s="2000" t="s">
        <v>47</v>
      </c>
      <c r="J1358" s="1996"/>
      <c r="K1358" s="2000" t="s">
        <v>1081</v>
      </c>
      <c r="L1358" s="2000" t="s">
        <v>1082</v>
      </c>
      <c r="M1358" s="1994" t="s">
        <v>1083</v>
      </c>
      <c r="N1358" s="1998" t="s">
        <v>741</v>
      </c>
      <c r="O1358" s="1997"/>
      <c r="S1358" s="1441" t="n">
        <v>15283200.0000001</v>
      </c>
      <c r="T1358" s="1441" t="n">
        <v>15283200.0000001</v>
      </c>
      <c r="U1358" s="1441" t="n">
        <f aca="false">S1358-T1358</f>
        <v>0</v>
      </c>
      <c r="V1358" s="2001" t="n">
        <f aca="false">U1358/T1358*100</f>
        <v>0</v>
      </c>
      <c r="W1358" s="1441" t="str">
        <f aca="false">IF(V1358&gt;40,"FAULT",IF(V1358&lt;-40,"CHECK","OK"))</f>
        <v>OK</v>
      </c>
    </row>
    <row r="1359" customFormat="false" ht="15.75" hidden="false" customHeight="false" outlineLevel="0" collapsed="false">
      <c r="A1359" s="2002" t="n">
        <v>1</v>
      </c>
      <c r="B1359" s="2003" t="n">
        <v>2</v>
      </c>
      <c r="C1359" s="2004" t="n">
        <v>4</v>
      </c>
      <c r="D1359" s="2004"/>
      <c r="E1359" s="3136" t="n">
        <v>5</v>
      </c>
      <c r="F1359" s="2002" t="n">
        <v>7</v>
      </c>
      <c r="G1359" s="2002" t="n">
        <v>9</v>
      </c>
      <c r="H1359" s="2002" t="n">
        <v>9</v>
      </c>
      <c r="I1359" s="2002" t="s">
        <v>1084</v>
      </c>
      <c r="J1359" s="2002" t="n">
        <v>11</v>
      </c>
      <c r="K1359" s="2002" t="s">
        <v>1085</v>
      </c>
      <c r="L1359" s="2002" t="s">
        <v>1086</v>
      </c>
      <c r="M1359" s="2002" t="n">
        <v>14</v>
      </c>
      <c r="N1359" s="2006" t="n">
        <v>15</v>
      </c>
      <c r="O1359" s="2002" t="n">
        <v>16</v>
      </c>
    </row>
    <row r="1360" customFormat="false" ht="15.75" hidden="false" customHeight="false" outlineLevel="0" collapsed="false">
      <c r="A1360" s="2007"/>
      <c r="B1360" s="2008" t="s">
        <v>1758</v>
      </c>
      <c r="C1360" s="2009"/>
      <c r="D1360" s="2381"/>
      <c r="E1360" s="3137"/>
      <c r="F1360" s="2009"/>
      <c r="G1360" s="2009"/>
      <c r="H1360" s="2009"/>
      <c r="I1360" s="2009"/>
      <c r="J1360" s="2009"/>
      <c r="K1360" s="2010"/>
      <c r="L1360" s="2009"/>
      <c r="M1360" s="2013"/>
      <c r="N1360" s="2014"/>
      <c r="O1360" s="2015"/>
    </row>
    <row r="1361" customFormat="false" ht="15.75" hidden="false" customHeight="false" outlineLevel="0" collapsed="false">
      <c r="A1361" s="2016" t="n">
        <v>1</v>
      </c>
      <c r="B1361" s="2178" t="str">
        <f aca="false">'PDB Bill AMR'!B9</f>
        <v>Hasnabad to Postogola-1</v>
      </c>
      <c r="C1361" s="2018" t="n">
        <v>132</v>
      </c>
      <c r="D1361" s="2233" t="s">
        <v>76</v>
      </c>
      <c r="E1361" s="3200" t="n">
        <f aca="false">'PDB Bill AMR'!F9</f>
        <v>42627826</v>
      </c>
      <c r="F1361" s="2071" t="n">
        <v>1</v>
      </c>
      <c r="G1361" s="2274" t="n">
        <f aca="false">'PDB Bill AMR'!J9</f>
        <v>231.085</v>
      </c>
      <c r="H1361" s="2274" t="n">
        <f aca="false">'PDB Bill AMR'!K9</f>
        <v>260.441</v>
      </c>
      <c r="I1361" s="2274" t="n">
        <f aca="false">'PDB Bill AMR'!L9</f>
        <v>29.356</v>
      </c>
      <c r="J1361" s="2178" t="n">
        <f aca="false">'PDB Bill AMR'!I9</f>
        <v>960000</v>
      </c>
      <c r="K1361" s="2184" t="n">
        <f aca="false">'PDB Bill AMR'!M9</f>
        <v>0</v>
      </c>
      <c r="L1361" s="2275" t="n">
        <f aca="false">'PDB Bill AMR'!N9</f>
        <v>28181760</v>
      </c>
      <c r="M1361" s="2025"/>
      <c r="N1361" s="2026"/>
      <c r="O1361" s="2027"/>
    </row>
    <row r="1362" customFormat="false" ht="15.75" hidden="false" customHeight="false" outlineLevel="0" collapsed="false">
      <c r="A1362" s="2016"/>
      <c r="B1362" s="2178"/>
      <c r="C1362" s="2018"/>
      <c r="D1362" s="2233"/>
      <c r="E1362" s="3200"/>
      <c r="F1362" s="2071" t="n">
        <v>1</v>
      </c>
      <c r="G1362" s="2274" t="n">
        <f aca="false">'PDB Bill AMR'!J10</f>
        <v>0</v>
      </c>
      <c r="H1362" s="2274" t="n">
        <f aca="false">'PDB Bill AMR'!K10</f>
        <v>0</v>
      </c>
      <c r="I1362" s="2274" t="n">
        <f aca="false">'PDB Bill AMR'!L10</f>
        <v>0</v>
      </c>
      <c r="J1362" s="2178" t="n">
        <f aca="false">'PDB Bill AMR'!I10</f>
        <v>960000</v>
      </c>
      <c r="K1362" s="2184" t="n">
        <f aca="false">'PDB Bill AMR'!M10</f>
        <v>0</v>
      </c>
      <c r="L1362" s="2275" t="n">
        <f aca="false">'PDB Bill AMR'!N10</f>
        <v>0</v>
      </c>
      <c r="M1362" s="2025"/>
      <c r="N1362" s="2026"/>
      <c r="O1362" s="2027"/>
    </row>
    <row r="1363" customFormat="false" ht="15.75" hidden="false" customHeight="false" outlineLevel="0" collapsed="false">
      <c r="A1363" s="2016"/>
      <c r="B1363" s="2178" t="str">
        <f aca="false">'PDB Bill AMR'!B11</f>
        <v>Hasnabad to Postogola-2</v>
      </c>
      <c r="C1363" s="2018" t="n">
        <v>132</v>
      </c>
      <c r="D1363" s="2233"/>
      <c r="E1363" s="3201" t="n">
        <f aca="false">'PDB Bill AMR'!F11</f>
        <v>42627815</v>
      </c>
      <c r="F1363" s="2071" t="n">
        <v>1</v>
      </c>
      <c r="G1363" s="2274" t="n">
        <f aca="false">'PDB Bill AMR'!J11</f>
        <v>117.004</v>
      </c>
      <c r="H1363" s="2274" t="n">
        <f aca="false">'PDB Bill AMR'!K11</f>
        <v>125.28</v>
      </c>
      <c r="I1363" s="2274" t="n">
        <f aca="false">'PDB Bill AMR'!L11</f>
        <v>8.276</v>
      </c>
      <c r="J1363" s="2178" t="n">
        <f aca="false">'PDB Bill AMR'!I11</f>
        <v>960000</v>
      </c>
      <c r="K1363" s="2184" t="n">
        <f aca="false">'PDB Bill AMR'!M11</f>
        <v>0</v>
      </c>
      <c r="L1363" s="2275" t="n">
        <f aca="false">'PDB Bill AMR'!N11</f>
        <v>7944960</v>
      </c>
      <c r="M1363" s="2025"/>
      <c r="N1363" s="2026"/>
      <c r="O1363" s="2027"/>
    </row>
    <row r="1364" customFormat="false" ht="15.75" hidden="false" customHeight="false" outlineLevel="0" collapsed="false">
      <c r="A1364" s="2016" t="n">
        <v>2</v>
      </c>
      <c r="B1364" s="2178"/>
      <c r="C1364" s="2018"/>
      <c r="D1364" s="2233"/>
      <c r="E1364" s="3201"/>
      <c r="F1364" s="2071" t="n">
        <v>1</v>
      </c>
      <c r="G1364" s="2274" t="n">
        <f aca="false">'PDB Bill AMR'!J12</f>
        <v>0</v>
      </c>
      <c r="H1364" s="2274" t="n">
        <f aca="false">'PDB Bill AMR'!K12</f>
        <v>0</v>
      </c>
      <c r="I1364" s="2274" t="n">
        <f aca="false">'PDB Bill AMR'!L12</f>
        <v>0</v>
      </c>
      <c r="J1364" s="2178" t="n">
        <f aca="false">'PDB Bill AMR'!I12</f>
        <v>960000</v>
      </c>
      <c r="K1364" s="2184" t="n">
        <f aca="false">'PDB Bill AMR'!M12</f>
        <v>0</v>
      </c>
      <c r="L1364" s="2185" t="n">
        <f aca="false">'PDB Bill AMR'!N12</f>
        <v>0</v>
      </c>
      <c r="M1364" s="2029"/>
      <c r="N1364" s="2030"/>
      <c r="O1364" s="2027"/>
    </row>
    <row r="1365" customFormat="false" ht="15.75" hidden="false" customHeight="true" outlineLevel="0" collapsed="false">
      <c r="A1365" s="2016"/>
      <c r="B1365" s="2037"/>
      <c r="C1365" s="2038"/>
      <c r="D1365" s="2038"/>
      <c r="E1365" s="2728"/>
      <c r="F1365" s="2041"/>
      <c r="G1365" s="2041"/>
      <c r="H1365" s="2041"/>
      <c r="I1365" s="2042" t="s">
        <v>1094</v>
      </c>
      <c r="J1365" s="2042"/>
      <c r="K1365" s="2043" t="n">
        <f aca="false">SUM(K1361:K1364)</f>
        <v>0</v>
      </c>
      <c r="L1365" s="2044" t="n">
        <f aca="false">SUM(L1361:L1364)</f>
        <v>36126720</v>
      </c>
      <c r="M1365" s="2045"/>
      <c r="N1365" s="2046"/>
      <c r="O1365" s="2027"/>
    </row>
    <row r="1366" customFormat="false" ht="15.75" hidden="false" customHeight="false" outlineLevel="0" collapsed="false">
      <c r="A1366" s="2016"/>
      <c r="B1366" s="2037"/>
      <c r="C1366" s="2038"/>
      <c r="D1366" s="2038"/>
      <c r="E1366" s="2728"/>
      <c r="F1366" s="2041"/>
      <c r="G1366" s="2041"/>
      <c r="H1366" s="2041"/>
      <c r="I1366" s="2047"/>
      <c r="J1366" s="2047" t="s">
        <v>1095</v>
      </c>
      <c r="K1366" s="2068" t="n">
        <f aca="false">L1365-K1365</f>
        <v>36126720</v>
      </c>
      <c r="L1366" s="2049"/>
      <c r="M1366" s="2050"/>
      <c r="N1366" s="2051"/>
      <c r="O1366" s="2027"/>
    </row>
    <row r="1367" customFormat="false" ht="15.75" hidden="false" customHeight="false" outlineLevel="0" collapsed="false">
      <c r="A1367" s="2016"/>
      <c r="B1367" s="2008" t="s">
        <v>4691</v>
      </c>
      <c r="C1367" s="2009"/>
      <c r="D1367" s="2009"/>
      <c r="E1367" s="3139"/>
      <c r="F1367" s="2009"/>
      <c r="G1367" s="2009"/>
      <c r="H1367" s="2009"/>
      <c r="I1367" s="2009"/>
      <c r="J1367" s="2009"/>
      <c r="K1367" s="2010"/>
      <c r="L1367" s="2009"/>
      <c r="M1367" s="2013"/>
      <c r="N1367" s="2014"/>
      <c r="O1367" s="2027"/>
    </row>
    <row r="1368" customFormat="false" ht="15.75" hidden="false" customHeight="false" outlineLevel="0" collapsed="false">
      <c r="A1368" s="2016" t="n">
        <v>1</v>
      </c>
      <c r="B1368" s="2017" t="s">
        <v>4692</v>
      </c>
      <c r="C1368" s="2018" t="n">
        <v>132</v>
      </c>
      <c r="D1368" s="2381" t="s">
        <v>3498</v>
      </c>
      <c r="E1368" s="1070" t="n">
        <v>41808902823</v>
      </c>
      <c r="F1368" s="2071" t="n">
        <v>1</v>
      </c>
      <c r="G1368" s="2022" t="n">
        <v>184.09</v>
      </c>
      <c r="H1368" s="2022" t="n">
        <v>208.22</v>
      </c>
      <c r="I1368" s="2022" t="n">
        <f aca="false">H1368-G1368</f>
        <v>24.13</v>
      </c>
      <c r="J1368" s="2027" t="n">
        <v>1200000</v>
      </c>
      <c r="K1368" s="2024" t="n">
        <f aca="false">I1368*F1368*J1368</f>
        <v>28956000</v>
      </c>
      <c r="L1368" s="2029"/>
      <c r="M1368" s="2029"/>
      <c r="N1368" s="2030"/>
      <c r="O1368" s="2027"/>
    </row>
    <row r="1369" customFormat="false" ht="15.75" hidden="false" customHeight="false" outlineLevel="0" collapsed="false">
      <c r="A1369" s="2016"/>
      <c r="B1369" s="2017"/>
      <c r="C1369" s="2018" t="n">
        <v>132</v>
      </c>
      <c r="D1369" s="2382" t="s">
        <v>3316</v>
      </c>
      <c r="E1369" s="1070"/>
      <c r="F1369" s="2071" t="n">
        <v>1</v>
      </c>
      <c r="G1369" s="2022" t="n">
        <v>184.09</v>
      </c>
      <c r="H1369" s="2022" t="n">
        <v>208.22</v>
      </c>
      <c r="I1369" s="2022" t="n">
        <f aca="false">H1369-G1369</f>
        <v>24.13</v>
      </c>
      <c r="J1369" s="2027" t="n">
        <v>1200000</v>
      </c>
      <c r="K1369" s="2024" t="n">
        <f aca="false">I1369*F1369*J1369</f>
        <v>28956000</v>
      </c>
      <c r="L1369" s="2029"/>
      <c r="M1369" s="2029"/>
      <c r="N1369" s="2030"/>
      <c r="O1369" s="2027"/>
    </row>
    <row r="1370" customFormat="false" ht="15.75" hidden="false" customHeight="false" outlineLevel="0" collapsed="false">
      <c r="A1370" s="2016" t="n">
        <v>4</v>
      </c>
      <c r="B1370" s="2017" t="s">
        <v>4693</v>
      </c>
      <c r="C1370" s="2018" t="n">
        <v>132</v>
      </c>
      <c r="D1370" s="2382" t="s">
        <v>4047</v>
      </c>
      <c r="E1370" s="1070" t="n">
        <v>41808902845</v>
      </c>
      <c r="F1370" s="2071" t="n">
        <v>1</v>
      </c>
      <c r="G1370" s="2022" t="n">
        <v>93.51</v>
      </c>
      <c r="H1370" s="2022" t="n">
        <v>100.14</v>
      </c>
      <c r="I1370" s="2022" t="n">
        <f aca="false">H1370-G1370</f>
        <v>6.63</v>
      </c>
      <c r="J1370" s="2027" t="n">
        <v>1200000</v>
      </c>
      <c r="K1370" s="2024" t="n">
        <f aca="false">I1370*F1370*J1370</f>
        <v>7955999.99999999</v>
      </c>
      <c r="L1370" s="2029"/>
      <c r="M1370" s="2029"/>
      <c r="N1370" s="2030"/>
      <c r="O1370" s="2027"/>
    </row>
    <row r="1371" customFormat="false" ht="15.75" hidden="false" customHeight="false" outlineLevel="0" collapsed="false">
      <c r="A1371" s="2016"/>
      <c r="B1371" s="2017"/>
      <c r="C1371" s="2018" t="n">
        <v>132</v>
      </c>
      <c r="D1371" s="2383" t="s">
        <v>4048</v>
      </c>
      <c r="E1371" s="1070"/>
      <c r="F1371" s="2071" t="n">
        <v>1</v>
      </c>
      <c r="G1371" s="2022" t="n">
        <v>93.51</v>
      </c>
      <c r="H1371" s="2022" t="n">
        <v>100.14</v>
      </c>
      <c r="I1371" s="2022" t="n">
        <f aca="false">H1371-G1371</f>
        <v>6.63</v>
      </c>
      <c r="J1371" s="2027" t="n">
        <v>1200000</v>
      </c>
      <c r="K1371" s="2031" t="n">
        <f aca="false">I1371*F1371*J1371</f>
        <v>7955999.99999999</v>
      </c>
      <c r="L1371" s="2032"/>
      <c r="M1371" s="2032"/>
      <c r="N1371" s="2033"/>
      <c r="O1371" s="2027"/>
    </row>
    <row r="1372" customFormat="false" ht="15.75" hidden="false" customHeight="true" outlineLevel="0" collapsed="false">
      <c r="A1372" s="2016"/>
      <c r="B1372" s="2037"/>
      <c r="C1372" s="2038"/>
      <c r="D1372" s="2038"/>
      <c r="E1372" s="2728"/>
      <c r="F1372" s="2041"/>
      <c r="G1372" s="2041"/>
      <c r="H1372" s="2041" t="n">
        <v>0</v>
      </c>
      <c r="I1372" s="2042" t="s">
        <v>1105</v>
      </c>
      <c r="J1372" s="2042"/>
      <c r="K1372" s="2043" t="n">
        <f aca="false">K1368+K1370</f>
        <v>36912000</v>
      </c>
      <c r="L1372" s="2044" t="n">
        <f aca="false">SUM(L1368:L1371)</f>
        <v>0</v>
      </c>
      <c r="M1372" s="2045"/>
      <c r="N1372" s="2046"/>
      <c r="O1372" s="2055"/>
    </row>
    <row r="1373" customFormat="false" ht="15.75" hidden="false" customHeight="true" outlineLevel="0" collapsed="false">
      <c r="A1373" s="2016"/>
      <c r="B1373" s="2037"/>
      <c r="C1373" s="2038"/>
      <c r="D1373" s="2038"/>
      <c r="E1373" s="2728"/>
      <c r="F1373" s="2041"/>
      <c r="G1373" s="2041"/>
      <c r="H1373" s="2041" t="n">
        <v>0</v>
      </c>
      <c r="I1373" s="2042" t="s">
        <v>1095</v>
      </c>
      <c r="J1373" s="2042"/>
      <c r="K1373" s="2068" t="n">
        <f aca="false">K1372-L1372</f>
        <v>36912000</v>
      </c>
      <c r="L1373" s="2049"/>
      <c r="M1373" s="2056"/>
      <c r="N1373" s="2057"/>
      <c r="O1373" s="2055"/>
    </row>
    <row r="1374" customFormat="false" ht="15.75" hidden="false" customHeight="false" outlineLevel="0" collapsed="false">
      <c r="A1374" s="2007"/>
      <c r="B1374" s="2058" t="s">
        <v>4694</v>
      </c>
      <c r="C1374" s="2059"/>
      <c r="D1374" s="2059"/>
      <c r="E1374" s="3140"/>
      <c r="F1374" s="2059"/>
      <c r="G1374" s="2059"/>
      <c r="H1374" s="2059" t="n">
        <v>0</v>
      </c>
      <c r="I1374" s="2059"/>
      <c r="J1374" s="2059"/>
      <c r="K1374" s="2060"/>
      <c r="L1374" s="2059"/>
      <c r="M1374" s="2063"/>
      <c r="N1374" s="2064"/>
      <c r="O1374" s="2015"/>
    </row>
    <row r="1375" customFormat="false" ht="15.75" hidden="false" customHeight="false" outlineLevel="0" collapsed="false">
      <c r="A1375" s="2016"/>
      <c r="B1375" s="2017" t="s">
        <v>1251</v>
      </c>
      <c r="C1375" s="2018" t="n">
        <v>132</v>
      </c>
      <c r="D1375" s="2065" t="s">
        <v>1108</v>
      </c>
      <c r="E1375" s="3138"/>
      <c r="F1375" s="2071"/>
      <c r="G1375" s="2022" t="n">
        <v>0</v>
      </c>
      <c r="H1375" s="2022" t="n">
        <v>0</v>
      </c>
      <c r="I1375" s="2022"/>
      <c r="J1375" s="2027"/>
      <c r="K1375" s="2024"/>
      <c r="L1375" s="2029" t="n">
        <f aca="false">J1375*I1375*F1375</f>
        <v>0</v>
      </c>
      <c r="M1375" s="2025"/>
      <c r="N1375" s="2026"/>
      <c r="O1375" s="2027"/>
    </row>
    <row r="1376" customFormat="false" ht="15.75" hidden="false" customHeight="false" outlineLevel="0" collapsed="false">
      <c r="A1376" s="2016"/>
      <c r="B1376" s="2017" t="s">
        <v>1252</v>
      </c>
      <c r="C1376" s="2018" t="n">
        <v>132</v>
      </c>
      <c r="D1376" s="2065"/>
      <c r="E1376" s="3138"/>
      <c r="F1376" s="2071"/>
      <c r="G1376" s="2022" t="n">
        <v>0</v>
      </c>
      <c r="H1376" s="2022" t="n">
        <v>0</v>
      </c>
      <c r="I1376" s="2022"/>
      <c r="J1376" s="2027"/>
      <c r="K1376" s="2024"/>
      <c r="L1376" s="2029" t="n">
        <f aca="false">J1376*I1376*F1376</f>
        <v>0</v>
      </c>
      <c r="M1376" s="2029"/>
      <c r="N1376" s="2030"/>
      <c r="O1376" s="2027"/>
    </row>
    <row r="1377" customFormat="false" ht="15.75" hidden="false" customHeight="false" outlineLevel="0" collapsed="false">
      <c r="A1377" s="2016"/>
      <c r="B1377" s="2037"/>
      <c r="C1377" s="2038"/>
      <c r="D1377" s="2038"/>
      <c r="E1377" s="2728"/>
      <c r="F1377" s="2041"/>
      <c r="G1377" s="2041"/>
      <c r="H1377" s="2041" t="n">
        <v>0</v>
      </c>
      <c r="I1377" s="2041"/>
      <c r="J1377" s="2037" t="s">
        <v>1110</v>
      </c>
      <c r="K1377" s="2068"/>
      <c r="L1377" s="2076" t="n">
        <f aca="false">SUM(L1375:L1376)</f>
        <v>0</v>
      </c>
      <c r="M1377" s="2055"/>
      <c r="N1377" s="2057"/>
      <c r="O1377" s="2027"/>
    </row>
    <row r="1378" customFormat="false" ht="15.75" hidden="false" customHeight="false" outlineLevel="0" collapsed="false">
      <c r="A1378" s="2007"/>
      <c r="B1378" s="2058" t="s">
        <v>4695</v>
      </c>
      <c r="C1378" s="2059"/>
      <c r="D1378" s="2059"/>
      <c r="E1378" s="3140"/>
      <c r="F1378" s="2059"/>
      <c r="G1378" s="2059"/>
      <c r="H1378" s="2059" t="n">
        <v>0</v>
      </c>
      <c r="I1378" s="2059"/>
      <c r="J1378" s="2059"/>
      <c r="K1378" s="2060"/>
      <c r="L1378" s="2059"/>
      <c r="M1378" s="2063"/>
      <c r="N1378" s="2064"/>
      <c r="O1378" s="2015"/>
    </row>
    <row r="1379" customFormat="false" ht="15.75" hidden="false" customHeight="false" outlineLevel="0" collapsed="false">
      <c r="A1379" s="2016" t="n">
        <v>2</v>
      </c>
      <c r="B1379" s="2017" t="s">
        <v>4377</v>
      </c>
      <c r="C1379" s="2018" t="n">
        <v>132</v>
      </c>
      <c r="D1379" s="2381" t="s">
        <v>4052</v>
      </c>
      <c r="E1379" s="1070" t="n">
        <v>41808902871</v>
      </c>
      <c r="F1379" s="2071" t="n">
        <v>1</v>
      </c>
      <c r="G1379" s="2022" t="n">
        <v>195.88</v>
      </c>
      <c r="H1379" s="2022" t="n">
        <v>219.39</v>
      </c>
      <c r="I1379" s="2022" t="n">
        <f aca="false">H1379-G1379</f>
        <v>23.51</v>
      </c>
      <c r="J1379" s="2027" t="n">
        <v>1200000</v>
      </c>
      <c r="K1379" s="2024"/>
      <c r="L1379" s="2029" t="n">
        <f aca="false">I1379*F1379*J1379</f>
        <v>28212000</v>
      </c>
      <c r="M1379" s="2029"/>
      <c r="N1379" s="2030"/>
      <c r="O1379" s="2027"/>
    </row>
    <row r="1380" customFormat="false" ht="15.75" hidden="false" customHeight="false" outlineLevel="0" collapsed="false">
      <c r="A1380" s="2016"/>
      <c r="B1380" s="2017"/>
      <c r="C1380" s="2018" t="n">
        <v>132</v>
      </c>
      <c r="D1380" s="2382" t="s">
        <v>4053</v>
      </c>
      <c r="E1380" s="1070"/>
      <c r="F1380" s="2071" t="n">
        <v>1</v>
      </c>
      <c r="G1380" s="2022" t="n">
        <v>195.88</v>
      </c>
      <c r="H1380" s="2022" t="n">
        <v>219.39</v>
      </c>
      <c r="I1380" s="2022" t="n">
        <f aca="false">H1380-G1380</f>
        <v>23.51</v>
      </c>
      <c r="J1380" s="2027" t="n">
        <v>1200000</v>
      </c>
      <c r="K1380" s="2024"/>
      <c r="L1380" s="2029" t="n">
        <f aca="false">I1380*F1380*J1380</f>
        <v>28212000</v>
      </c>
      <c r="M1380" s="2029"/>
      <c r="N1380" s="2030"/>
      <c r="O1380" s="2027"/>
    </row>
    <row r="1381" customFormat="false" ht="15.75" hidden="false" customHeight="false" outlineLevel="0" collapsed="false">
      <c r="A1381" s="2016" t="n">
        <v>5</v>
      </c>
      <c r="B1381" s="2017" t="s">
        <v>4378</v>
      </c>
      <c r="C1381" s="2018" t="n">
        <v>132</v>
      </c>
      <c r="D1381" s="2382" t="s">
        <v>4052</v>
      </c>
      <c r="E1381" s="1070" t="n">
        <v>41808902846</v>
      </c>
      <c r="F1381" s="2071" t="n">
        <v>1</v>
      </c>
      <c r="G1381" s="2022" t="n">
        <v>82.23</v>
      </c>
      <c r="H1381" s="2022" t="n">
        <v>88.86</v>
      </c>
      <c r="I1381" s="2022" t="n">
        <f aca="false">H1381-G1381</f>
        <v>6.63</v>
      </c>
      <c r="J1381" s="2027" t="n">
        <v>1200000</v>
      </c>
      <c r="K1381" s="2024"/>
      <c r="L1381" s="2029" t="n">
        <f aca="false">I1381*F1381*J1381</f>
        <v>7955999.99999999</v>
      </c>
      <c r="M1381" s="2029"/>
      <c r="N1381" s="2030"/>
      <c r="O1381" s="2027"/>
    </row>
    <row r="1382" customFormat="false" ht="15.75" hidden="false" customHeight="false" outlineLevel="0" collapsed="false">
      <c r="A1382" s="2016"/>
      <c r="B1382" s="2017"/>
      <c r="C1382" s="2018" t="n">
        <v>132</v>
      </c>
      <c r="D1382" s="2383" t="s">
        <v>4053</v>
      </c>
      <c r="E1382" s="1070"/>
      <c r="F1382" s="2071" t="n">
        <v>1</v>
      </c>
      <c r="G1382" s="2022" t="n">
        <v>82.23</v>
      </c>
      <c r="H1382" s="2022" t="n">
        <v>88.86</v>
      </c>
      <c r="I1382" s="2022" t="n">
        <f aca="false">H1382-G1382</f>
        <v>6.63</v>
      </c>
      <c r="J1382" s="2027" t="n">
        <v>1200000</v>
      </c>
      <c r="K1382" s="2031"/>
      <c r="L1382" s="2032" t="n">
        <f aca="false">I1382*F1382*J1382</f>
        <v>7955999.99999999</v>
      </c>
      <c r="M1382" s="2032"/>
      <c r="N1382" s="2033"/>
      <c r="O1382" s="2027"/>
    </row>
    <row r="1383" customFormat="false" ht="15.75" hidden="false" customHeight="false" outlineLevel="0" collapsed="false">
      <c r="A1383" s="2016"/>
      <c r="B1383" s="2037"/>
      <c r="C1383" s="2038"/>
      <c r="D1383" s="2038"/>
      <c r="E1383" s="3081"/>
      <c r="F1383" s="2072"/>
      <c r="G1383" s="2072"/>
      <c r="H1383" s="2072"/>
      <c r="I1383" s="2072"/>
      <c r="J1383" s="2037" t="s">
        <v>475</v>
      </c>
      <c r="K1383" s="2074"/>
      <c r="L1383" s="2068" t="n">
        <f aca="false">L1379+L1381</f>
        <v>36168000</v>
      </c>
      <c r="M1383" s="2076"/>
      <c r="N1383" s="2026"/>
      <c r="O1383" s="2027"/>
    </row>
    <row r="1384" customFormat="false" ht="15.75" hidden="false" customHeight="false" outlineLevel="0" collapsed="false">
      <c r="A1384" s="2077"/>
      <c r="B1384" s="2078"/>
      <c r="C1384" s="2051"/>
      <c r="D1384" s="2418"/>
      <c r="K1384" s="2080"/>
      <c r="L1384" s="2077"/>
      <c r="M1384" s="2077"/>
      <c r="N1384" s="2051"/>
      <c r="O1384" s="2077"/>
    </row>
    <row r="1385" s="2077" customFormat="true" ht="15" hidden="false" customHeight="false" outlineLevel="0" collapsed="false">
      <c r="B1385" s="2081" t="s">
        <v>1121</v>
      </c>
      <c r="C1385" s="2081"/>
      <c r="D1385" s="2082" t="s">
        <v>212</v>
      </c>
      <c r="E1385" s="3133"/>
      <c r="F1385" s="2083" t="s">
        <v>1125</v>
      </c>
      <c r="G1385" s="2083"/>
      <c r="H1385" s="2083"/>
      <c r="I1385" s="2082" t="s">
        <v>212</v>
      </c>
      <c r="K1385" s="2084" t="s">
        <v>1123</v>
      </c>
      <c r="L1385" s="2084"/>
      <c r="M1385" s="2085" t="s">
        <v>212</v>
      </c>
      <c r="N1385" s="2051"/>
    </row>
    <row r="1386" s="2077" customFormat="true" ht="15" hidden="false" customHeight="false" outlineLevel="0" collapsed="false">
      <c r="B1386" s="2086" t="str">
        <f aca="false">B1360</f>
        <v>132 KV SIDE (SENDING)</v>
      </c>
      <c r="C1386" s="2086"/>
      <c r="D1386" s="2089" t="n">
        <f aca="false">K1366</f>
        <v>36126720</v>
      </c>
      <c r="E1386" s="3133"/>
      <c r="F1386" s="2088" t="s">
        <v>1124</v>
      </c>
      <c r="G1386" s="2088"/>
      <c r="H1386" s="2088"/>
      <c r="I1386" s="2089" t="n">
        <f aca="false">L1377</f>
        <v>0</v>
      </c>
      <c r="K1386" s="2279" t="s">
        <v>1125</v>
      </c>
      <c r="L1386" s="2279"/>
      <c r="M1386" s="2091" t="n">
        <f aca="false">I1387</f>
        <v>36126720</v>
      </c>
      <c r="N1386" s="2051"/>
    </row>
    <row r="1387" s="2077" customFormat="true" ht="15" hidden="false" customHeight="false" outlineLevel="0" collapsed="false">
      <c r="B1387" s="2086"/>
      <c r="C1387" s="2086"/>
      <c r="D1387" s="2089"/>
      <c r="E1387" s="3133"/>
      <c r="F1387" s="2088" t="s">
        <v>1125</v>
      </c>
      <c r="G1387" s="2088"/>
      <c r="H1387" s="2088"/>
      <c r="I1387" s="2091" t="n">
        <f aca="false">D1390-I1386</f>
        <v>36126720</v>
      </c>
      <c r="K1387" s="2088" t="s">
        <v>1259</v>
      </c>
      <c r="L1387" s="2088"/>
      <c r="M1387" s="2094" t="n">
        <f aca="false">K1406</f>
        <v>36043200</v>
      </c>
      <c r="N1387" s="2051"/>
    </row>
    <row r="1388" s="2077" customFormat="true" ht="15" hidden="false" customHeight="false" outlineLevel="0" collapsed="false">
      <c r="B1388" s="2086"/>
      <c r="C1388" s="2086"/>
      <c r="D1388" s="2089"/>
      <c r="E1388" s="3133"/>
      <c r="K1388" s="2279" t="s">
        <v>1129</v>
      </c>
      <c r="L1388" s="2279"/>
      <c r="M1388" s="2089" t="n">
        <f aca="false">M1386-M1387</f>
        <v>83519.9999999628</v>
      </c>
      <c r="N1388" s="2051"/>
    </row>
    <row r="1389" s="2077" customFormat="true" ht="15.75" hidden="false" customHeight="false" outlineLevel="0" collapsed="false">
      <c r="B1389" s="2086"/>
      <c r="C1389" s="2086"/>
      <c r="D1389" s="2095"/>
      <c r="E1389" s="3133"/>
      <c r="K1389" s="2228" t="s">
        <v>1131</v>
      </c>
      <c r="L1389" s="2228"/>
      <c r="M1389" s="2332" t="n">
        <f aca="false">M1388/M1386</f>
        <v>0.00231186224489693</v>
      </c>
      <c r="N1389" s="2051"/>
    </row>
    <row r="1390" s="2077" customFormat="true" ht="15" hidden="false" customHeight="false" outlineLevel="0" collapsed="false">
      <c r="B1390" s="2098" t="s">
        <v>1132</v>
      </c>
      <c r="C1390" s="2098"/>
      <c r="D1390" s="2099" t="n">
        <f aca="false">SUM(D1386:D1389)</f>
        <v>36126720</v>
      </c>
      <c r="E1390" s="3133"/>
      <c r="K1390" s="2080"/>
      <c r="N1390" s="2051"/>
    </row>
    <row r="1391" s="2077" customFormat="true" ht="15" hidden="false" customHeight="false" outlineLevel="0" collapsed="false">
      <c r="E1391" s="3133"/>
      <c r="F1391" s="2100"/>
      <c r="K1391" s="2080"/>
      <c r="N1391" s="2051"/>
    </row>
    <row r="1392" s="2077" customFormat="true" ht="15" hidden="false" customHeight="false" outlineLevel="0" collapsed="false">
      <c r="E1392" s="3133"/>
      <c r="F1392" s="2100"/>
      <c r="K1392" s="2080"/>
      <c r="N1392" s="2051"/>
    </row>
    <row r="1393" s="2077" customFormat="true" ht="15" hidden="false" customHeight="false" outlineLevel="0" collapsed="false">
      <c r="E1393" s="3133"/>
      <c r="F1393" s="2100"/>
      <c r="G1393" s="2101"/>
      <c r="H1393" s="2101"/>
      <c r="I1393" s="2101"/>
      <c r="J1393" s="2102"/>
      <c r="K1393" s="2080"/>
      <c r="N1393" s="2051"/>
    </row>
    <row r="1394" customFormat="false" ht="15" hidden="false" customHeight="false" outlineLevel="0" collapsed="false">
      <c r="A1394" s="2077"/>
      <c r="B1394" s="2078"/>
      <c r="C1394" s="2051"/>
      <c r="D1394" s="2418"/>
      <c r="G1394" s="2101"/>
      <c r="H1394" s="2101"/>
      <c r="I1394" s="2101"/>
      <c r="J1394" s="2102"/>
      <c r="K1394" s="2080"/>
      <c r="L1394" s="2077"/>
      <c r="M1394" s="2077"/>
      <c r="N1394" s="2051"/>
      <c r="O1394" s="2077"/>
    </row>
    <row r="1395" customFormat="false" ht="15" hidden="false" customHeight="false" outlineLevel="0" collapsed="false">
      <c r="A1395" s="2077"/>
      <c r="B1395" s="2078"/>
      <c r="C1395" s="2051"/>
      <c r="D1395" s="2418"/>
      <c r="G1395" s="2101"/>
      <c r="H1395" s="2101"/>
      <c r="I1395" s="2101"/>
      <c r="J1395" s="2102"/>
      <c r="K1395" s="2080"/>
      <c r="L1395" s="2077"/>
      <c r="M1395" s="2077"/>
      <c r="N1395" s="2051"/>
      <c r="O1395" s="2077"/>
    </row>
    <row r="1396" customFormat="false" ht="15" hidden="false" customHeight="false" outlineLevel="0" collapsed="false">
      <c r="A1396" s="2077"/>
      <c r="B1396" s="2078"/>
      <c r="C1396" s="2051"/>
      <c r="D1396" s="2418"/>
      <c r="E1396" s="3134"/>
      <c r="F1396" s="2077"/>
      <c r="G1396" s="2077"/>
      <c r="H1396" s="2077"/>
      <c r="I1396" s="2077"/>
      <c r="J1396" s="2077"/>
      <c r="K1396" s="2080"/>
      <c r="L1396" s="2077"/>
      <c r="M1396" s="2077"/>
      <c r="N1396" s="2051"/>
      <c r="O1396" s="2077"/>
    </row>
    <row r="1397" customFormat="false" ht="45" hidden="false" customHeight="false" outlineLevel="0" collapsed="false">
      <c r="A1397" s="2270" t="s">
        <v>4696</v>
      </c>
      <c r="B1397" s="2270"/>
      <c r="C1397" s="2270"/>
      <c r="D1397" s="2270"/>
      <c r="E1397" s="2270"/>
      <c r="F1397" s="2270"/>
      <c r="G1397" s="2270"/>
      <c r="H1397" s="2270"/>
      <c r="I1397" s="2270"/>
      <c r="J1397" s="2270"/>
      <c r="K1397" s="2270"/>
      <c r="L1397" s="2270"/>
      <c r="M1397" s="2270"/>
      <c r="N1397" s="2270"/>
      <c r="O1397" s="1989" t="str">
        <f aca="false">$O$6</f>
        <v>Month June-2023</v>
      </c>
      <c r="R1397" s="1990" t="s">
        <v>1069</v>
      </c>
      <c r="S1397" s="1991" t="str">
        <f aca="false">O1397</f>
        <v>Month June-2023</v>
      </c>
      <c r="T1397" s="1990" t="s">
        <v>1070</v>
      </c>
      <c r="U1397" s="1990" t="s">
        <v>1071</v>
      </c>
      <c r="V1397" s="1990" t="s">
        <v>2997</v>
      </c>
      <c r="W1397" s="1990" t="s">
        <v>1073</v>
      </c>
    </row>
    <row r="1398" customFormat="false" ht="15.75" hidden="false" customHeight="true" outlineLevel="0" collapsed="false">
      <c r="A1398" s="2105" t="s">
        <v>794</v>
      </c>
      <c r="B1398" s="2106" t="s">
        <v>1074</v>
      </c>
      <c r="C1398" s="1994" t="s">
        <v>1075</v>
      </c>
      <c r="D1398" s="1994"/>
      <c r="E1398" s="1994"/>
      <c r="F1398" s="2108" t="s">
        <v>45</v>
      </c>
      <c r="G1398" s="1996" t="s">
        <v>1076</v>
      </c>
      <c r="H1398" s="1996"/>
      <c r="I1398" s="1996"/>
      <c r="J1398" s="2108" t="s">
        <v>29</v>
      </c>
      <c r="K1398" s="1996" t="s">
        <v>1077</v>
      </c>
      <c r="L1398" s="1996"/>
      <c r="M1398" s="1994" t="s">
        <v>1134</v>
      </c>
      <c r="N1398" s="1993"/>
      <c r="O1398" s="2109" t="s">
        <v>479</v>
      </c>
    </row>
    <row r="1399" customFormat="false" ht="15.75" hidden="false" customHeight="false" outlineLevel="0" collapsed="false">
      <c r="A1399" s="2105"/>
      <c r="B1399" s="2106"/>
      <c r="C1399" s="1998" t="s">
        <v>1079</v>
      </c>
      <c r="D1399" s="1998"/>
      <c r="E1399" s="3141" t="s">
        <v>1080</v>
      </c>
      <c r="F1399" s="2108"/>
      <c r="G1399" s="2249" t="n">
        <f aca="false">'NORTH-1'!$H$8</f>
        <v>44929</v>
      </c>
      <c r="H1399" s="2249" t="n">
        <f aca="false">'NORTH-1'!$H$8</f>
        <v>44929</v>
      </c>
      <c r="I1399" s="2111" t="s">
        <v>47</v>
      </c>
      <c r="J1399" s="2108"/>
      <c r="K1399" s="2111" t="s">
        <v>1081</v>
      </c>
      <c r="L1399" s="2111" t="s">
        <v>1082</v>
      </c>
      <c r="M1399" s="2112" t="s">
        <v>1083</v>
      </c>
      <c r="N1399" s="2110" t="s">
        <v>741</v>
      </c>
      <c r="O1399" s="2109"/>
      <c r="S1399" s="1441" t="n">
        <v>15283200.0000001</v>
      </c>
      <c r="T1399" s="1441" t="n">
        <v>15283200.0000001</v>
      </c>
      <c r="U1399" s="1441" t="n">
        <f aca="false">S1399-T1399</f>
        <v>0</v>
      </c>
      <c r="V1399" s="2001" t="n">
        <f aca="false">U1399/T1399*100</f>
        <v>0</v>
      </c>
      <c r="W1399" s="1441" t="str">
        <f aca="false">IF(V1399&gt;40,"FAULT",IF(V1399&lt;-40,"CHECK","OK"))</f>
        <v>OK</v>
      </c>
    </row>
    <row r="1400" customFormat="false" ht="15.75" hidden="false" customHeight="false" outlineLevel="0" collapsed="false">
      <c r="A1400" s="2113" t="n">
        <v>1</v>
      </c>
      <c r="B1400" s="2004" t="n">
        <v>2</v>
      </c>
      <c r="C1400" s="2004" t="n">
        <v>4</v>
      </c>
      <c r="D1400" s="2004"/>
      <c r="E1400" s="3142" t="n">
        <v>5</v>
      </c>
      <c r="F1400" s="2113" t="n">
        <v>7</v>
      </c>
      <c r="G1400" s="2113" t="n">
        <v>9</v>
      </c>
      <c r="H1400" s="2113" t="n">
        <v>9</v>
      </c>
      <c r="I1400" s="2113" t="s">
        <v>1084</v>
      </c>
      <c r="J1400" s="2113" t="n">
        <v>11</v>
      </c>
      <c r="K1400" s="2113" t="s">
        <v>1085</v>
      </c>
      <c r="L1400" s="2113" t="s">
        <v>1086</v>
      </c>
      <c r="M1400" s="2113" t="n">
        <v>14</v>
      </c>
      <c r="N1400" s="2004" t="n">
        <v>15</v>
      </c>
      <c r="O1400" s="2113" t="n">
        <v>16</v>
      </c>
    </row>
    <row r="1401" customFormat="false" ht="15.75" hidden="false" customHeight="false" outlineLevel="0" collapsed="false">
      <c r="A1401" s="2016"/>
      <c r="B1401" s="2008" t="s">
        <v>4697</v>
      </c>
      <c r="C1401" s="2038"/>
      <c r="D1401" s="2038"/>
      <c r="E1401" s="2728"/>
      <c r="F1401" s="2041"/>
      <c r="G1401" s="2041"/>
      <c r="H1401" s="2041"/>
      <c r="I1401" s="2041"/>
      <c r="J1401" s="2037" t="s">
        <v>475</v>
      </c>
      <c r="L1401" s="2049"/>
      <c r="M1401" s="2049"/>
      <c r="N1401" s="2026"/>
      <c r="O1401" s="2027"/>
    </row>
    <row r="1402" customFormat="false" ht="15.75" hidden="false" customHeight="false" outlineLevel="0" collapsed="false">
      <c r="A1402" s="2016" t="n">
        <v>11</v>
      </c>
      <c r="B1402" s="2017" t="s">
        <v>4060</v>
      </c>
      <c r="C1402" s="2018" t="n">
        <v>33</v>
      </c>
      <c r="D1402" s="2381" t="s">
        <v>3498</v>
      </c>
      <c r="E1402" s="1070" t="n">
        <v>41808902807</v>
      </c>
      <c r="F1402" s="2071" t="n">
        <v>1</v>
      </c>
      <c r="G1402" s="2022" t="n">
        <v>325.26</v>
      </c>
      <c r="H1402" s="2022" t="n">
        <v>364.32</v>
      </c>
      <c r="I1402" s="2022" t="n">
        <f aca="false">H1402-G1402</f>
        <v>39.06</v>
      </c>
      <c r="J1402" s="2027" t="n">
        <v>720000</v>
      </c>
      <c r="K1402" s="2024" t="n">
        <f aca="false">I1402*F1402*J1402</f>
        <v>28123200</v>
      </c>
      <c r="L1402" s="2025"/>
      <c r="M1402" s="2025"/>
      <c r="N1402" s="2026"/>
      <c r="O1402" s="2027"/>
    </row>
    <row r="1403" customFormat="false" ht="15.75" hidden="false" customHeight="false" outlineLevel="0" collapsed="false">
      <c r="A1403" s="2016"/>
      <c r="B1403" s="2017"/>
      <c r="C1403" s="2018" t="n">
        <v>33</v>
      </c>
      <c r="D1403" s="2382" t="s">
        <v>3316</v>
      </c>
      <c r="E1403" s="1070" t="n">
        <v>41808904286</v>
      </c>
      <c r="F1403" s="2071" t="n">
        <v>1</v>
      </c>
      <c r="G1403" s="2022" t="n">
        <v>325.26</v>
      </c>
      <c r="H1403" s="2022" t="n">
        <v>364.32</v>
      </c>
      <c r="I1403" s="2022" t="n">
        <f aca="false">H1403-G1403</f>
        <v>39.06</v>
      </c>
      <c r="J1403" s="2027" t="n">
        <v>720000</v>
      </c>
      <c r="K1403" s="2024" t="n">
        <f aca="false">I1403*F1403*J1403</f>
        <v>28123200</v>
      </c>
      <c r="L1403" s="2025"/>
      <c r="M1403" s="2025"/>
      <c r="N1403" s="2026"/>
      <c r="O1403" s="2027"/>
    </row>
    <row r="1404" customFormat="false" ht="15.75" hidden="false" customHeight="false" outlineLevel="0" collapsed="false">
      <c r="A1404" s="2016" t="n">
        <v>12</v>
      </c>
      <c r="B1404" s="2017" t="s">
        <v>4061</v>
      </c>
      <c r="C1404" s="2018" t="n">
        <v>33</v>
      </c>
      <c r="D1404" s="2382" t="s">
        <v>3498</v>
      </c>
      <c r="E1404" s="1070" t="n">
        <v>41808902869</v>
      </c>
      <c r="F1404" s="2071" t="n">
        <v>1</v>
      </c>
      <c r="G1404" s="2022" t="n">
        <v>136.08</v>
      </c>
      <c r="H1404" s="2022" t="n">
        <v>147.08</v>
      </c>
      <c r="I1404" s="2022" t="n">
        <f aca="false">H1404-G1404</f>
        <v>11</v>
      </c>
      <c r="J1404" s="2027" t="n">
        <v>720000</v>
      </c>
      <c r="K1404" s="2024" t="n">
        <f aca="false">I1404*F1404*J1404</f>
        <v>7920000</v>
      </c>
      <c r="L1404" s="2025"/>
      <c r="M1404" s="2025"/>
      <c r="N1404" s="2026"/>
      <c r="O1404" s="2027"/>
    </row>
    <row r="1405" customFormat="false" ht="15.75" hidden="false" customHeight="false" outlineLevel="0" collapsed="false">
      <c r="A1405" s="2016"/>
      <c r="B1405" s="2017"/>
      <c r="C1405" s="2018" t="n">
        <v>33</v>
      </c>
      <c r="D1405" s="2383" t="s">
        <v>3316</v>
      </c>
      <c r="E1405" s="1070" t="n">
        <v>41808904268</v>
      </c>
      <c r="F1405" s="2071" t="n">
        <v>1</v>
      </c>
      <c r="G1405" s="2022" t="n">
        <v>136.08</v>
      </c>
      <c r="H1405" s="2022" t="n">
        <v>147.08</v>
      </c>
      <c r="I1405" s="2022" t="n">
        <f aca="false">H1405-G1405</f>
        <v>11</v>
      </c>
      <c r="J1405" s="2027" t="n">
        <v>720000</v>
      </c>
      <c r="K1405" s="2024" t="n">
        <f aca="false">I1405*F1405*J1405</f>
        <v>7920000</v>
      </c>
      <c r="L1405" s="2025"/>
      <c r="M1405" s="2025"/>
      <c r="N1405" s="2026"/>
      <c r="O1405" s="2027"/>
    </row>
    <row r="1406" customFormat="false" ht="15.75" hidden="false" customHeight="false" outlineLevel="0" collapsed="false">
      <c r="A1406" s="2016"/>
      <c r="B1406" s="2037"/>
      <c r="C1406" s="2038"/>
      <c r="D1406" s="2038"/>
      <c r="E1406" s="2728"/>
      <c r="F1406" s="2041"/>
      <c r="G1406" s="2041"/>
      <c r="H1406" s="2041" t="n">
        <v>0</v>
      </c>
      <c r="I1406" s="2041"/>
      <c r="J1406" s="2037" t="s">
        <v>475</v>
      </c>
      <c r="K1406" s="2094" t="n">
        <f aca="false">K1402+K1404</f>
        <v>36043200</v>
      </c>
      <c r="L1406" s="2049"/>
      <c r="M1406" s="2049" t="n">
        <f aca="false">SUM(M1402:M1405)</f>
        <v>0</v>
      </c>
      <c r="N1406" s="2026"/>
      <c r="O1406" s="2027"/>
    </row>
    <row r="1407" customFormat="false" ht="15.75" hidden="false" customHeight="false" outlineLevel="0" collapsed="false">
      <c r="A1407" s="2016"/>
      <c r="B1407" s="2058" t="s">
        <v>4698</v>
      </c>
      <c r="C1407" s="2059"/>
      <c r="D1407" s="2059"/>
      <c r="E1407" s="3140"/>
      <c r="F1407" s="2059"/>
      <c r="G1407" s="2059"/>
      <c r="H1407" s="2059" t="n">
        <v>0</v>
      </c>
      <c r="I1407" s="2059"/>
      <c r="J1407" s="2059"/>
      <c r="K1407" s="2060"/>
      <c r="L1407" s="2059"/>
      <c r="M1407" s="2063"/>
      <c r="N1407" s="2064"/>
      <c r="O1407" s="2027"/>
    </row>
    <row r="1408" customFormat="false" ht="15.75" hidden="false" customHeight="false" outlineLevel="0" collapsed="false">
      <c r="A1408" s="2016"/>
      <c r="B1408" s="2118" t="s">
        <v>1145</v>
      </c>
      <c r="C1408" s="2018"/>
      <c r="D1408" s="2441" t="s">
        <v>1108</v>
      </c>
      <c r="E1408" s="1070"/>
      <c r="F1408" s="2071"/>
      <c r="G1408" s="2022"/>
      <c r="H1408" s="2022" t="n">
        <v>0</v>
      </c>
      <c r="I1408" s="2120"/>
      <c r="J1408" s="2027"/>
      <c r="K1408" s="2024"/>
      <c r="L1408" s="2025"/>
      <c r="M1408" s="2025"/>
      <c r="N1408" s="2026"/>
      <c r="O1408" s="2027"/>
      <c r="R1408" s="0" t="str">
        <f aca="false">B1408</f>
        <v>33/11 KV Transforfers</v>
      </c>
      <c r="S1408" s="2124" t="n">
        <f aca="false">M1408</f>
        <v>0</v>
      </c>
      <c r="T1408" s="0" t="n">
        <v>0</v>
      </c>
      <c r="U1408" s="1441" t="n">
        <f aca="false">S1408-T1408</f>
        <v>0</v>
      </c>
      <c r="V1408" s="2001" t="e">
        <f aca="false">U1408/T1408*100</f>
        <v>#DIV/0!</v>
      </c>
      <c r="W1408" s="1441" t="e">
        <f aca="false">IF(V1408&gt;40,"FAULT",IF(V1408&lt;-40,"CHECK","OK"))</f>
        <v>#DIV/0!</v>
      </c>
    </row>
    <row r="1409" customFormat="false" ht="15.75" hidden="false" customHeight="true" outlineLevel="0" collapsed="false">
      <c r="A1409" s="2007" t="n">
        <v>10</v>
      </c>
      <c r="B1409" s="2017" t="s">
        <v>4699</v>
      </c>
      <c r="C1409" s="2125" t="n">
        <v>33</v>
      </c>
      <c r="D1409" s="2443" t="s">
        <v>3498</v>
      </c>
      <c r="E1409" s="3143" t="n">
        <v>41812909528</v>
      </c>
      <c r="F1409" s="2071" t="n">
        <v>1</v>
      </c>
      <c r="G1409" s="2212" t="n">
        <v>0.01</v>
      </c>
      <c r="H1409" s="2212" t="n">
        <v>0.01</v>
      </c>
      <c r="I1409" s="2212" t="n">
        <f aca="false">H1409-G1409</f>
        <v>0</v>
      </c>
      <c r="J1409" s="2027" t="n">
        <v>360000</v>
      </c>
      <c r="K1409" s="2024"/>
      <c r="L1409" s="2128" t="n">
        <f aca="false">I1409*F1409*J1409</f>
        <v>0</v>
      </c>
      <c r="M1409" s="2128" t="n">
        <f aca="false">L1409*$K$1429/$L$1429</f>
        <v>0</v>
      </c>
      <c r="N1409" s="2129"/>
      <c r="O1409" s="2187" t="n">
        <f aca="false">M1413</f>
        <v>0</v>
      </c>
      <c r="P1409" s="2282" t="s">
        <v>4700</v>
      </c>
      <c r="Q1409" s="2187"/>
      <c r="R1409" s="0" t="str">
        <f aca="false">B1409</f>
        <v>33 kV  28/35 MVA Transformer-1</v>
      </c>
      <c r="S1409" s="2124" t="n">
        <f aca="false">M1409</f>
        <v>0</v>
      </c>
      <c r="T1409" s="0" t="n">
        <v>0</v>
      </c>
      <c r="U1409" s="1441" t="n">
        <f aca="false">S1409-T1409</f>
        <v>0</v>
      </c>
      <c r="V1409" s="2001" t="e">
        <f aca="false">U1409/T1409*100</f>
        <v>#DIV/0!</v>
      </c>
      <c r="W1409" s="1441" t="e">
        <f aca="false">IF(V1409&gt;40,"FAULT",IF(V1409&lt;-40,"CHECK","OK"))</f>
        <v>#DIV/0!</v>
      </c>
    </row>
    <row r="1410" customFormat="false" ht="15.75" hidden="false" customHeight="false" outlineLevel="0" collapsed="false">
      <c r="A1410" s="2016"/>
      <c r="B1410" s="2017"/>
      <c r="C1410" s="2125" t="n">
        <v>33</v>
      </c>
      <c r="D1410" s="2443" t="s">
        <v>3316</v>
      </c>
      <c r="E1410" s="3143" t="n">
        <v>41808904284</v>
      </c>
      <c r="F1410" s="2071" t="n">
        <v>1</v>
      </c>
      <c r="G1410" s="2212" t="n">
        <v>0.01</v>
      </c>
      <c r="H1410" s="2212" t="n">
        <v>0.01</v>
      </c>
      <c r="I1410" s="2212" t="n">
        <f aca="false">H1410-G1410</f>
        <v>0</v>
      </c>
      <c r="J1410" s="2027" t="n">
        <v>360000</v>
      </c>
      <c r="K1410" s="2024"/>
      <c r="L1410" s="2128" t="n">
        <f aca="false">I1410*F1410*J1410</f>
        <v>0</v>
      </c>
      <c r="M1410" s="2128" t="n">
        <f aca="false">L1410*$K$1429/$L$1429</f>
        <v>0</v>
      </c>
      <c r="N1410" s="2129"/>
      <c r="O1410" s="2187"/>
      <c r="P1410" s="2282"/>
      <c r="Q1410" s="2187"/>
      <c r="R1410" s="0" t="n">
        <f aca="false">B1410</f>
        <v>0</v>
      </c>
      <c r="S1410" s="2124" t="n">
        <f aca="false">M1410</f>
        <v>0</v>
      </c>
      <c r="T1410" s="0" t="n">
        <v>0</v>
      </c>
      <c r="U1410" s="1441" t="n">
        <f aca="false">S1410-T1410</f>
        <v>0</v>
      </c>
      <c r="V1410" s="2001" t="e">
        <f aca="false">U1410/T1410*100</f>
        <v>#DIV/0!</v>
      </c>
      <c r="W1410" s="1441" t="e">
        <f aca="false">IF(V1410&gt;40,"FAULT",IF(V1410&lt;-40,"CHECK","OK"))</f>
        <v>#DIV/0!</v>
      </c>
    </row>
    <row r="1411" customFormat="false" ht="15.75" hidden="false" customHeight="false" outlineLevel="0" collapsed="false">
      <c r="A1411" s="2027" t="n">
        <v>13</v>
      </c>
      <c r="B1411" s="2017" t="s">
        <v>4064</v>
      </c>
      <c r="C1411" s="2125" t="n">
        <v>33</v>
      </c>
      <c r="D1411" s="2443" t="s">
        <v>3498</v>
      </c>
      <c r="E1411" s="3143" t="n">
        <v>41808902809</v>
      </c>
      <c r="F1411" s="2071" t="n">
        <v>1</v>
      </c>
      <c r="G1411" s="2212" t="n">
        <v>0.02</v>
      </c>
      <c r="H1411" s="2212" t="n">
        <v>0.02</v>
      </c>
      <c r="I1411" s="2212" t="n">
        <f aca="false">H1411-G1411</f>
        <v>0</v>
      </c>
      <c r="J1411" s="2027" t="n">
        <v>240000</v>
      </c>
      <c r="K1411" s="2024"/>
      <c r="L1411" s="2128" t="n">
        <f aca="false">I1411*F1411*J1411</f>
        <v>0</v>
      </c>
      <c r="M1411" s="2128" t="n">
        <f aca="false">L1411*$K$1429/$L$1429</f>
        <v>0</v>
      </c>
      <c r="N1411" s="2129"/>
      <c r="O1411" s="2187"/>
      <c r="P1411" s="2282"/>
      <c r="Q1411" s="2187"/>
      <c r="R1411" s="0" t="str">
        <f aca="false">B1411</f>
        <v>33 kV  28/35 MVA Transformer-2</v>
      </c>
      <c r="S1411" s="2124" t="n">
        <f aca="false">M1411</f>
        <v>0</v>
      </c>
      <c r="T1411" s="0" t="n">
        <v>0</v>
      </c>
      <c r="U1411" s="1441" t="n">
        <f aca="false">S1411-T1411</f>
        <v>0</v>
      </c>
      <c r="V1411" s="2001" t="e">
        <f aca="false">U1411/T1411*100</f>
        <v>#DIV/0!</v>
      </c>
      <c r="W1411" s="1441" t="e">
        <f aca="false">IF(V1411&gt;40,"FAULT",IF(V1411&lt;-40,"CHECK","OK"))</f>
        <v>#DIV/0!</v>
      </c>
    </row>
    <row r="1412" customFormat="false" ht="15.75" hidden="false" customHeight="false" outlineLevel="0" collapsed="false">
      <c r="A1412" s="2027"/>
      <c r="B1412" s="2017"/>
      <c r="C1412" s="2125" t="n">
        <v>33</v>
      </c>
      <c r="D1412" s="2443" t="s">
        <v>3316</v>
      </c>
      <c r="E1412" s="3143" t="n">
        <v>41808904275</v>
      </c>
      <c r="F1412" s="2071" t="n">
        <v>1</v>
      </c>
      <c r="G1412" s="2212" t="n">
        <v>0.02</v>
      </c>
      <c r="H1412" s="2212" t="n">
        <v>0.02</v>
      </c>
      <c r="I1412" s="2212" t="n">
        <f aca="false">H1412-G1412</f>
        <v>0</v>
      </c>
      <c r="J1412" s="2027" t="n">
        <v>240000</v>
      </c>
      <c r="K1412" s="2024"/>
      <c r="L1412" s="2128" t="n">
        <f aca="false">I1412*F1412*J1412</f>
        <v>0</v>
      </c>
      <c r="M1412" s="2128" t="n">
        <f aca="false">L1412*$K$1429/$L$1429</f>
        <v>0</v>
      </c>
      <c r="N1412" s="2129"/>
      <c r="O1412" s="2187"/>
      <c r="P1412" s="2282"/>
      <c r="Q1412" s="2187"/>
      <c r="R1412" s="0" t="n">
        <f aca="false">B1412</f>
        <v>0</v>
      </c>
      <c r="S1412" s="2124" t="n">
        <f aca="false">M1412</f>
        <v>0</v>
      </c>
      <c r="T1412" s="0" t="n">
        <v>0</v>
      </c>
      <c r="U1412" s="1441" t="n">
        <f aca="false">S1412-T1412</f>
        <v>0</v>
      </c>
      <c r="V1412" s="2001" t="e">
        <f aca="false">U1412/T1412*100</f>
        <v>#DIV/0!</v>
      </c>
      <c r="W1412" s="1441" t="e">
        <f aca="false">IF(V1412&gt;40,"FAULT",IF(V1412&lt;-40,"CHECK","OK"))</f>
        <v>#DIV/0!</v>
      </c>
    </row>
    <row r="1413" customFormat="false" ht="15.75" hidden="false" customHeight="false" outlineLevel="0" collapsed="false">
      <c r="A1413" s="2027"/>
      <c r="B1413" s="2118" t="s">
        <v>1151</v>
      </c>
      <c r="C1413" s="2038"/>
      <c r="D1413" s="2443"/>
      <c r="E1413" s="2728"/>
      <c r="F1413" s="2041"/>
      <c r="G1413" s="2041"/>
      <c r="H1413" s="2041" t="n">
        <v>0</v>
      </c>
      <c r="I1413" s="2041"/>
      <c r="J1413" s="2037" t="s">
        <v>475</v>
      </c>
      <c r="K1413" s="2024"/>
      <c r="L1413" s="2130" t="n">
        <f aca="false">L1409+L1411</f>
        <v>0</v>
      </c>
      <c r="M1413" s="2130" t="n">
        <f aca="false">M1409+M1411</f>
        <v>0</v>
      </c>
      <c r="N1413" s="2131"/>
      <c r="O1413" s="1989"/>
      <c r="R1413" s="0" t="str">
        <f aca="false">B1413</f>
        <v>33 KV Feeders</v>
      </c>
      <c r="S1413" s="2124" t="n">
        <f aca="false">M1413</f>
        <v>0</v>
      </c>
      <c r="T1413" s="0" t="n">
        <v>0</v>
      </c>
      <c r="U1413" s="1441" t="n">
        <f aca="false">S1413-T1413</f>
        <v>0</v>
      </c>
      <c r="V1413" s="2001" t="e">
        <f aca="false">U1413/T1413*100</f>
        <v>#DIV/0!</v>
      </c>
      <c r="W1413" s="1441" t="e">
        <f aca="false">IF(V1413&gt;40,"FAULT",IF(V1413&lt;-40,"CHECK","OK"))</f>
        <v>#DIV/0!</v>
      </c>
    </row>
    <row r="1414" customFormat="false" ht="15.75" hidden="false" customHeight="true" outlineLevel="0" collapsed="false">
      <c r="A1414" s="2394" t="n">
        <v>7</v>
      </c>
      <c r="B1414" s="2337" t="s">
        <v>4701</v>
      </c>
      <c r="C1414" s="2395" t="n">
        <v>33</v>
      </c>
      <c r="D1414" s="3144" t="s">
        <v>3498</v>
      </c>
      <c r="E1414" s="3145" t="n">
        <v>41808902815</v>
      </c>
      <c r="F1414" s="2490" t="n">
        <v>1</v>
      </c>
      <c r="G1414" s="2134" t="n">
        <v>335.74</v>
      </c>
      <c r="H1414" s="2134" t="n">
        <v>363.42</v>
      </c>
      <c r="I1414" s="2052" t="n">
        <f aca="false">H1414-G1414</f>
        <v>27.68</v>
      </c>
      <c r="J1414" s="2398" t="n">
        <v>360000</v>
      </c>
      <c r="K1414" s="2401"/>
      <c r="L1414" s="2338" t="n">
        <f aca="false">I1414*F1414*J1414</f>
        <v>9964800</v>
      </c>
      <c r="M1414" s="2338" t="n">
        <f aca="false">L1414*$K$1429/$L$1429</f>
        <v>9957837.8680507</v>
      </c>
      <c r="N1414" s="2129"/>
      <c r="O1414" s="2283" t="n">
        <f aca="false">M1414+M1426</f>
        <v>17886694.3207905</v>
      </c>
      <c r="P1414" s="2282" t="s">
        <v>4702</v>
      </c>
      <c r="Q1414" s="1989"/>
      <c r="R1414" s="0" t="str">
        <f aca="false">B1414</f>
        <v>33 kV IG Gate Ckt-2</v>
      </c>
      <c r="S1414" s="2124" t="n">
        <f aca="false">M1414</f>
        <v>9957837.8680507</v>
      </c>
      <c r="T1414" s="0" t="n">
        <v>9802531.81076672</v>
      </c>
      <c r="U1414" s="1441" t="n">
        <f aca="false">S1414-T1414</f>
        <v>155306.057283977</v>
      </c>
      <c r="V1414" s="2001" t="n">
        <f aca="false">U1414/T1414*100</f>
        <v>1.58434637379493</v>
      </c>
      <c r="W1414" s="1441" t="str">
        <f aca="false">IF(V1414&gt;40,"FAULT",IF(V1414&lt;-40,"CHECK","OK"))</f>
        <v>OK</v>
      </c>
    </row>
    <row r="1415" customFormat="false" ht="15.75" hidden="false" customHeight="false" outlineLevel="0" collapsed="false">
      <c r="A1415" s="2132"/>
      <c r="B1415" s="2017"/>
      <c r="C1415" s="2125" t="n">
        <v>33</v>
      </c>
      <c r="D1415" s="2443" t="s">
        <v>3316</v>
      </c>
      <c r="E1415" s="3143" t="n">
        <v>41808904225</v>
      </c>
      <c r="F1415" s="2490" t="n">
        <v>1</v>
      </c>
      <c r="G1415" s="2120" t="n">
        <v>335.74</v>
      </c>
      <c r="H1415" s="2120" t="n">
        <v>363.42</v>
      </c>
      <c r="I1415" s="2053" t="n">
        <f aca="false">H1415-G1415</f>
        <v>27.68</v>
      </c>
      <c r="J1415" s="2027" t="n">
        <v>360000</v>
      </c>
      <c r="K1415" s="2138"/>
      <c r="L1415" s="2128" t="n">
        <f aca="false">I1415*F1415*J1415</f>
        <v>9964800</v>
      </c>
      <c r="M1415" s="2128" t="n">
        <f aca="false">L1415*$K$1429/$L$1429</f>
        <v>9957837.8680507</v>
      </c>
      <c r="N1415" s="2129"/>
      <c r="O1415" s="2283"/>
      <c r="P1415" s="2282"/>
      <c r="Q1415" s="1989"/>
      <c r="R1415" s="0" t="n">
        <f aca="false">B1415</f>
        <v>0</v>
      </c>
      <c r="S1415" s="2124" t="n">
        <f aca="false">M1415</f>
        <v>9957837.8680507</v>
      </c>
      <c r="T1415" s="0" t="n">
        <v>9802531.81076672</v>
      </c>
      <c r="U1415" s="1441" t="n">
        <f aca="false">S1415-T1415</f>
        <v>155306.057283977</v>
      </c>
      <c r="V1415" s="2001" t="n">
        <f aca="false">U1415/T1415*100</f>
        <v>1.58434637379493</v>
      </c>
      <c r="W1415" s="1441" t="str">
        <f aca="false">IF(V1415&gt;40,"FAULT",IF(V1415&lt;-40,"CHECK","OK"))</f>
        <v>OK</v>
      </c>
    </row>
    <row r="1416" customFormat="false" ht="15.75" hidden="false" customHeight="false" outlineLevel="0" collapsed="false">
      <c r="A1416" s="2132" t="n">
        <v>8</v>
      </c>
      <c r="B1416" s="2017" t="s">
        <v>4066</v>
      </c>
      <c r="C1416" s="2125" t="n">
        <v>33</v>
      </c>
      <c r="D1416" s="2443" t="s">
        <v>3498</v>
      </c>
      <c r="E1416" s="3143" t="n">
        <v>41808902814</v>
      </c>
      <c r="F1416" s="2071" t="n">
        <v>1</v>
      </c>
      <c r="G1416" s="2120" t="n">
        <v>0.01</v>
      </c>
      <c r="H1416" s="2120" t="n">
        <v>0.01</v>
      </c>
      <c r="I1416" s="2053" t="n">
        <f aca="false">H1416-G1416</f>
        <v>0</v>
      </c>
      <c r="J1416" s="2027" t="n">
        <v>360000</v>
      </c>
      <c r="K1416" s="2138"/>
      <c r="L1416" s="2128" t="n">
        <f aca="false">I1416*F1416*J1416</f>
        <v>0</v>
      </c>
      <c r="M1416" s="2128" t="n">
        <f aca="false">L1416*$K$1429/$L$1429</f>
        <v>0</v>
      </c>
      <c r="N1416" s="2129"/>
      <c r="O1416" s="2283"/>
      <c r="P1416" s="2282"/>
      <c r="Q1416" s="1989"/>
      <c r="R1416" s="0" t="str">
        <f aca="false">B1416</f>
        <v>33 kV Spare Feeder 2</v>
      </c>
      <c r="S1416" s="2124" t="n">
        <f aca="false">M1416</f>
        <v>0</v>
      </c>
      <c r="T1416" s="0" t="n">
        <v>0</v>
      </c>
      <c r="U1416" s="1441" t="n">
        <f aca="false">S1416-T1416</f>
        <v>0</v>
      </c>
      <c r="V1416" s="2001" t="e">
        <f aca="false">U1416/T1416*100</f>
        <v>#DIV/0!</v>
      </c>
      <c r="W1416" s="1441" t="e">
        <f aca="false">IF(V1416&gt;40,"FAULT",IF(V1416&lt;-40,"CHECK","OK"))</f>
        <v>#DIV/0!</v>
      </c>
    </row>
    <row r="1417" customFormat="false" ht="15.75" hidden="false" customHeight="false" outlineLevel="0" collapsed="false">
      <c r="A1417" s="2132"/>
      <c r="B1417" s="2017"/>
      <c r="C1417" s="2125" t="n">
        <v>33</v>
      </c>
      <c r="D1417" s="2443" t="s">
        <v>3316</v>
      </c>
      <c r="E1417" s="3143" t="n">
        <v>41808904226</v>
      </c>
      <c r="F1417" s="2071" t="n">
        <v>1</v>
      </c>
      <c r="G1417" s="2120" t="n">
        <v>0.01</v>
      </c>
      <c r="H1417" s="2120" t="n">
        <v>0.01</v>
      </c>
      <c r="I1417" s="2053" t="n">
        <f aca="false">H1417-G1417</f>
        <v>0</v>
      </c>
      <c r="J1417" s="2027" t="n">
        <v>360000</v>
      </c>
      <c r="K1417" s="2138"/>
      <c r="L1417" s="2128" t="n">
        <f aca="false">I1417*F1417*J1417</f>
        <v>0</v>
      </c>
      <c r="M1417" s="2128" t="n">
        <f aca="false">L1417*$K$1429/$L$1429</f>
        <v>0</v>
      </c>
      <c r="N1417" s="2129"/>
      <c r="O1417" s="1989"/>
      <c r="R1417" s="0" t="n">
        <f aca="false">B1417</f>
        <v>0</v>
      </c>
      <c r="S1417" s="2124" t="n">
        <f aca="false">M1417</f>
        <v>0</v>
      </c>
      <c r="T1417" s="0" t="n">
        <v>0</v>
      </c>
      <c r="U1417" s="1441" t="n">
        <f aca="false">S1417-T1417</f>
        <v>0</v>
      </c>
      <c r="V1417" s="2001" t="e">
        <f aca="false">U1417/T1417*100</f>
        <v>#DIV/0!</v>
      </c>
      <c r="W1417" s="1441" t="e">
        <f aca="false">IF(V1417&gt;40,"FAULT",IF(V1417&lt;-40,"CHECK","OK"))</f>
        <v>#DIV/0!</v>
      </c>
    </row>
    <row r="1418" customFormat="false" ht="15.75" hidden="false" customHeight="false" outlineLevel="0" collapsed="false">
      <c r="A1418" s="2132" t="n">
        <v>9</v>
      </c>
      <c r="B1418" s="2017" t="s">
        <v>4703</v>
      </c>
      <c r="C1418" s="2125" t="n">
        <v>33</v>
      </c>
      <c r="D1418" s="2443" t="s">
        <v>3498</v>
      </c>
      <c r="E1418" s="3143" t="n">
        <v>41808902810</v>
      </c>
      <c r="F1418" s="2071" t="n">
        <v>1</v>
      </c>
      <c r="G1418" s="2120" t="n">
        <v>315.39</v>
      </c>
      <c r="H1418" s="2120" t="n">
        <v>365.86</v>
      </c>
      <c r="I1418" s="2053" t="n">
        <f aca="false">H1418-G1418</f>
        <v>50.47</v>
      </c>
      <c r="J1418" s="2027" t="n">
        <v>360000</v>
      </c>
      <c r="K1418" s="2138"/>
      <c r="L1418" s="2128" t="n">
        <f aca="false">I1418*F1418*J1418</f>
        <v>18169200</v>
      </c>
      <c r="M1418" s="2128" t="n">
        <f aca="false">L1418*$K$1429/$L$1429</f>
        <v>18156505.6792095</v>
      </c>
      <c r="N1418" s="2129"/>
      <c r="O1418" s="1989"/>
      <c r="R1418" s="0" t="str">
        <f aca="false">B1418</f>
        <v>33kV Postogola circuit-1</v>
      </c>
      <c r="S1418" s="2124" t="n">
        <f aca="false">M1418</f>
        <v>18156505.6792095</v>
      </c>
      <c r="T1418" s="0" t="n">
        <v>15234393.4747145</v>
      </c>
      <c r="U1418" s="1441" t="n">
        <f aca="false">S1418-T1418</f>
        <v>2922112.20449499</v>
      </c>
      <c r="V1418" s="2001" t="n">
        <f aca="false">U1418/T1418*100</f>
        <v>19.181020953312</v>
      </c>
      <c r="W1418" s="1441" t="str">
        <f aca="false">IF(V1418&gt;40,"FAULT",IF(V1418&lt;-40,"CHECK","OK"))</f>
        <v>OK</v>
      </c>
    </row>
    <row r="1419" customFormat="false" ht="15.75" hidden="false" customHeight="false" outlineLevel="0" collapsed="false">
      <c r="A1419" s="2132"/>
      <c r="B1419" s="2017"/>
      <c r="C1419" s="2125" t="n">
        <v>33</v>
      </c>
      <c r="D1419" s="2443" t="s">
        <v>3316</v>
      </c>
      <c r="E1419" s="3143" t="n">
        <v>41808904252</v>
      </c>
      <c r="F1419" s="2071" t="n">
        <v>1</v>
      </c>
      <c r="G1419" s="2120" t="n">
        <v>315.39</v>
      </c>
      <c r="H1419" s="2120" t="n">
        <v>365.86</v>
      </c>
      <c r="I1419" s="2053" t="n">
        <f aca="false">H1419-G1419</f>
        <v>50.47</v>
      </c>
      <c r="J1419" s="2027" t="n">
        <v>360000</v>
      </c>
      <c r="K1419" s="2138"/>
      <c r="L1419" s="2128" t="n">
        <f aca="false">I1419*F1419*J1419</f>
        <v>18169200</v>
      </c>
      <c r="M1419" s="2128" t="n">
        <f aca="false">L1419*$K$1429/$L$1429</f>
        <v>18156505.6792095</v>
      </c>
      <c r="N1419" s="2129"/>
      <c r="O1419" s="1989"/>
      <c r="R1419" s="0" t="n">
        <f aca="false">B1419</f>
        <v>0</v>
      </c>
      <c r="S1419" s="2124" t="n">
        <f aca="false">M1419</f>
        <v>18156505.6792095</v>
      </c>
      <c r="T1419" s="0" t="n">
        <v>15234393.4747145</v>
      </c>
      <c r="U1419" s="1441" t="n">
        <f aca="false">S1419-T1419</f>
        <v>2922112.20449499</v>
      </c>
      <c r="V1419" s="2001" t="n">
        <f aca="false">U1419/T1419*100</f>
        <v>19.181020953312</v>
      </c>
      <c r="W1419" s="1441" t="str">
        <f aca="false">IF(V1419&gt;40,"FAULT",IF(V1419&lt;-40,"CHECK","OK"))</f>
        <v>OK</v>
      </c>
    </row>
    <row r="1420" customFormat="false" ht="15.75" hidden="false" customHeight="false" outlineLevel="0" collapsed="false">
      <c r="A1420" s="2132" t="n">
        <v>14</v>
      </c>
      <c r="B1420" s="2017" t="s">
        <v>4704</v>
      </c>
      <c r="C1420" s="2125" t="n">
        <v>33</v>
      </c>
      <c r="D1420" s="2443" t="s">
        <v>3498</v>
      </c>
      <c r="E1420" s="3143" t="n">
        <v>41808902750</v>
      </c>
      <c r="F1420" s="2071" t="n">
        <v>1</v>
      </c>
      <c r="G1420" s="2120" t="n">
        <v>0.01</v>
      </c>
      <c r="H1420" s="2120" t="n">
        <v>0.01</v>
      </c>
      <c r="I1420" s="2053" t="n">
        <f aca="false">H1420-G1420</f>
        <v>0</v>
      </c>
      <c r="J1420" s="2027" t="n">
        <v>360000</v>
      </c>
      <c r="K1420" s="2138"/>
      <c r="L1420" s="2128" t="n">
        <f aca="false">I1420*F1420*J1420</f>
        <v>0</v>
      </c>
      <c r="M1420" s="2128" t="n">
        <f aca="false">L1420*$K$1429/$L$1429</f>
        <v>0</v>
      </c>
      <c r="N1420" s="2129"/>
      <c r="O1420" s="1989"/>
      <c r="R1420" s="0" t="str">
        <f aca="false">B1420</f>
        <v>31 kV Spare Feeder 4</v>
      </c>
      <c r="S1420" s="2124" t="n">
        <f aca="false">M1420</f>
        <v>0</v>
      </c>
      <c r="T1420" s="0" t="n">
        <v>0</v>
      </c>
      <c r="U1420" s="1441" t="n">
        <f aca="false">S1420-T1420</f>
        <v>0</v>
      </c>
      <c r="V1420" s="2001" t="e">
        <f aca="false">U1420/T1420*100</f>
        <v>#DIV/0!</v>
      </c>
      <c r="W1420" s="1441" t="e">
        <f aca="false">IF(V1420&gt;40,"FAULT",IF(V1420&lt;-40,"CHECK","OK"))</f>
        <v>#DIV/0!</v>
      </c>
    </row>
    <row r="1421" customFormat="false" ht="15.75" hidden="false" customHeight="false" outlineLevel="0" collapsed="false">
      <c r="A1421" s="2132"/>
      <c r="B1421" s="2017"/>
      <c r="C1421" s="2125" t="n">
        <v>33</v>
      </c>
      <c r="D1421" s="2443" t="s">
        <v>3316</v>
      </c>
      <c r="E1421" s="3143" t="n">
        <v>41808904289</v>
      </c>
      <c r="F1421" s="2071" t="n">
        <v>1</v>
      </c>
      <c r="G1421" s="2120" t="n">
        <v>0.01</v>
      </c>
      <c r="H1421" s="2120" t="n">
        <v>0.01</v>
      </c>
      <c r="I1421" s="2053" t="n">
        <f aca="false">H1421-G1421</f>
        <v>0</v>
      </c>
      <c r="J1421" s="2027" t="n">
        <v>360000</v>
      </c>
      <c r="K1421" s="2135"/>
      <c r="L1421" s="2128" t="n">
        <f aca="false">I1421*F1421*J1421</f>
        <v>0</v>
      </c>
      <c r="M1421" s="2128" t="n">
        <f aca="false">L1421*$K$1429/$L$1429</f>
        <v>0</v>
      </c>
      <c r="N1421" s="2129"/>
      <c r="O1421" s="1989"/>
      <c r="R1421" s="0" t="n">
        <f aca="false">B1421</f>
        <v>0</v>
      </c>
      <c r="S1421" s="2124" t="n">
        <f aca="false">M1421</f>
        <v>0</v>
      </c>
      <c r="T1421" s="0" t="n">
        <v>0</v>
      </c>
      <c r="U1421" s="1441" t="n">
        <f aca="false">S1421-T1421</f>
        <v>0</v>
      </c>
      <c r="V1421" s="2001" t="e">
        <f aca="false">U1421/T1421*100</f>
        <v>#DIV/0!</v>
      </c>
      <c r="W1421" s="1441" t="e">
        <f aca="false">IF(V1421&gt;40,"FAULT",IF(V1421&lt;-40,"CHECK","OK"))</f>
        <v>#DIV/0!</v>
      </c>
    </row>
    <row r="1422" customFormat="false" ht="15.75" hidden="false" customHeight="false" outlineLevel="0" collapsed="false">
      <c r="A1422" s="2132" t="n">
        <v>15</v>
      </c>
      <c r="B1422" s="2017" t="s">
        <v>4705</v>
      </c>
      <c r="C1422" s="2125" t="n">
        <v>33</v>
      </c>
      <c r="D1422" s="2443" t="s">
        <v>3498</v>
      </c>
      <c r="E1422" s="3143" t="n">
        <v>41808902831</v>
      </c>
      <c r="F1422" s="2071" t="n">
        <v>1</v>
      </c>
      <c r="G1422" s="2120" t="n">
        <v>0.01</v>
      </c>
      <c r="H1422" s="2120" t="n">
        <v>0.01</v>
      </c>
      <c r="I1422" s="2053" t="n">
        <f aca="false">H1422-G1422</f>
        <v>0</v>
      </c>
      <c r="J1422" s="2027" t="n">
        <v>360000</v>
      </c>
      <c r="K1422" s="2138"/>
      <c r="L1422" s="2128" t="n">
        <f aca="false">I1422*F1422*J1422</f>
        <v>0</v>
      </c>
      <c r="M1422" s="2128" t="n">
        <f aca="false">L1422*$K$1429/$L$1429</f>
        <v>0</v>
      </c>
      <c r="N1422" s="2129"/>
      <c r="O1422" s="1989"/>
      <c r="R1422" s="0" t="str">
        <f aca="false">B1422</f>
        <v>32 kV Spare Feeder 5</v>
      </c>
      <c r="S1422" s="2124" t="n">
        <f aca="false">M1422</f>
        <v>0</v>
      </c>
      <c r="T1422" s="0" t="n">
        <v>0</v>
      </c>
      <c r="U1422" s="1441" t="n">
        <f aca="false">S1422-T1422</f>
        <v>0</v>
      </c>
      <c r="V1422" s="2001" t="e">
        <f aca="false">U1422/T1422*100</f>
        <v>#DIV/0!</v>
      </c>
      <c r="W1422" s="1441" t="e">
        <f aca="false">IF(V1422&gt;40,"FAULT",IF(V1422&lt;-40,"CHECK","OK"))</f>
        <v>#DIV/0!</v>
      </c>
    </row>
    <row r="1423" customFormat="false" ht="15.75" hidden="false" customHeight="false" outlineLevel="0" collapsed="false">
      <c r="A1423" s="2132"/>
      <c r="B1423" s="2017"/>
      <c r="C1423" s="2125" t="n">
        <v>33</v>
      </c>
      <c r="D1423" s="2443" t="s">
        <v>3316</v>
      </c>
      <c r="E1423" s="3143" t="n">
        <v>41808904265</v>
      </c>
      <c r="F1423" s="2071" t="n">
        <v>1</v>
      </c>
      <c r="G1423" s="2120" t="n">
        <v>0.01</v>
      </c>
      <c r="H1423" s="2120" t="n">
        <v>0.01</v>
      </c>
      <c r="I1423" s="2053" t="n">
        <f aca="false">H1423-G1423</f>
        <v>0</v>
      </c>
      <c r="J1423" s="2027" t="n">
        <v>360000</v>
      </c>
      <c r="K1423" s="2135"/>
      <c r="L1423" s="2128" t="n">
        <f aca="false">I1423*F1423*J1423</f>
        <v>0</v>
      </c>
      <c r="M1423" s="2128" t="n">
        <f aca="false">L1423*$K$1429/$L$1429</f>
        <v>0</v>
      </c>
      <c r="N1423" s="2129"/>
      <c r="O1423" s="1989"/>
      <c r="R1423" s="0" t="n">
        <f aca="false">B1423</f>
        <v>0</v>
      </c>
      <c r="S1423" s="2124" t="n">
        <f aca="false">M1423</f>
        <v>0</v>
      </c>
      <c r="T1423" s="0" t="n">
        <v>0</v>
      </c>
      <c r="U1423" s="1441" t="n">
        <f aca="false">S1423-T1423</f>
        <v>0</v>
      </c>
      <c r="V1423" s="2001" t="e">
        <f aca="false">U1423/T1423*100</f>
        <v>#DIV/0!</v>
      </c>
      <c r="W1423" s="1441" t="e">
        <f aca="false">IF(V1423&gt;40,"FAULT",IF(V1423&lt;-40,"CHECK","OK"))</f>
        <v>#DIV/0!</v>
      </c>
    </row>
    <row r="1424" customFormat="false" ht="15.75" hidden="false" customHeight="false" outlineLevel="0" collapsed="false">
      <c r="A1424" s="2132" t="n">
        <v>16</v>
      </c>
      <c r="B1424" s="2139" t="s">
        <v>4706</v>
      </c>
      <c r="C1424" s="2125" t="n">
        <v>33</v>
      </c>
      <c r="D1424" s="2443" t="s">
        <v>3498</v>
      </c>
      <c r="E1424" s="3143" t="n">
        <v>41812909525</v>
      </c>
      <c r="F1424" s="2071" t="n">
        <v>1</v>
      </c>
      <c r="G1424" s="2120" t="n">
        <v>0.01</v>
      </c>
      <c r="H1424" s="2120" t="n">
        <v>0.01</v>
      </c>
      <c r="I1424" s="2053" t="n">
        <f aca="false">H1424-G1424</f>
        <v>0</v>
      </c>
      <c r="J1424" s="2027" t="n">
        <v>360000</v>
      </c>
      <c r="K1424" s="2140"/>
      <c r="L1424" s="2128" t="n">
        <f aca="false">I1424*F1424*J1424</f>
        <v>0</v>
      </c>
      <c r="M1424" s="2128" t="n">
        <f aca="false">L1424*$K$1429/$L$1429</f>
        <v>0</v>
      </c>
      <c r="N1424" s="2129"/>
      <c r="O1424" s="1989"/>
      <c r="R1424" s="0" t="str">
        <f aca="false">B1424</f>
        <v>33 kV Spare Feeder 7</v>
      </c>
      <c r="S1424" s="2124" t="n">
        <f aca="false">M1424</f>
        <v>0</v>
      </c>
      <c r="T1424" s="0" t="n">
        <v>0</v>
      </c>
      <c r="U1424" s="1441" t="n">
        <f aca="false">S1424-T1424</f>
        <v>0</v>
      </c>
      <c r="V1424" s="2001" t="e">
        <f aca="false">U1424/T1424*100</f>
        <v>#DIV/0!</v>
      </c>
      <c r="W1424" s="1441" t="e">
        <f aca="false">IF(V1424&gt;40,"FAULT",IF(V1424&lt;-40,"CHECK","OK"))</f>
        <v>#DIV/0!</v>
      </c>
    </row>
    <row r="1425" customFormat="false" ht="15.75" hidden="false" customHeight="false" outlineLevel="0" collapsed="false">
      <c r="A1425" s="2132"/>
      <c r="B1425" s="2017"/>
      <c r="C1425" s="2125" t="n">
        <v>33</v>
      </c>
      <c r="D1425" s="2443" t="s">
        <v>3316</v>
      </c>
      <c r="E1425" s="3143" t="n">
        <v>41812909577</v>
      </c>
      <c r="F1425" s="2071" t="n">
        <v>1</v>
      </c>
      <c r="G1425" s="2120" t="n">
        <v>0.01</v>
      </c>
      <c r="H1425" s="2120" t="n">
        <v>0.01</v>
      </c>
      <c r="I1425" s="2053" t="n">
        <f aca="false">H1425-G1425</f>
        <v>0</v>
      </c>
      <c r="J1425" s="2027" t="n">
        <v>360000</v>
      </c>
      <c r="K1425" s="2024"/>
      <c r="L1425" s="2128" t="n">
        <f aca="false">I1425*F1425*J1425</f>
        <v>0</v>
      </c>
      <c r="M1425" s="2128" t="n">
        <f aca="false">L1425*$K$1429/$L$1429</f>
        <v>0</v>
      </c>
      <c r="N1425" s="2129"/>
      <c r="O1425" s="1989"/>
      <c r="R1425" s="0" t="n">
        <f aca="false">B1425</f>
        <v>0</v>
      </c>
      <c r="S1425" s="2124" t="n">
        <f aca="false">M1425</f>
        <v>0</v>
      </c>
      <c r="T1425" s="0" t="n">
        <v>0</v>
      </c>
      <c r="U1425" s="1441" t="n">
        <f aca="false">S1425-T1425</f>
        <v>0</v>
      </c>
      <c r="V1425" s="2001" t="e">
        <f aca="false">U1425/T1425*100</f>
        <v>#DIV/0!</v>
      </c>
      <c r="W1425" s="1441" t="e">
        <f aca="false">IF(V1425&gt;40,"FAULT",IF(V1425&lt;-40,"CHECK","OK"))</f>
        <v>#DIV/0!</v>
      </c>
    </row>
    <row r="1426" customFormat="false" ht="15.75" hidden="false" customHeight="false" outlineLevel="0" collapsed="false">
      <c r="A1426" s="2394" t="n">
        <v>17</v>
      </c>
      <c r="B1426" s="2477" t="s">
        <v>4707</v>
      </c>
      <c r="C1426" s="2395" t="n">
        <v>33</v>
      </c>
      <c r="D1426" s="3144" t="s">
        <v>3498</v>
      </c>
      <c r="E1426" s="3145" t="n">
        <v>41812909470</v>
      </c>
      <c r="F1426" s="2490" t="n">
        <v>1</v>
      </c>
      <c r="G1426" s="2134" t="n">
        <v>271.63</v>
      </c>
      <c r="H1426" s="2134" t="n">
        <v>293.67</v>
      </c>
      <c r="I1426" s="2052" t="n">
        <f aca="false">H1426-G1426</f>
        <v>22.04</v>
      </c>
      <c r="J1426" s="2398" t="n">
        <v>360000</v>
      </c>
      <c r="K1426" s="2496"/>
      <c r="L1426" s="2338" t="n">
        <f aca="false">I1426*F1426*J1426</f>
        <v>7934400.00000001</v>
      </c>
      <c r="M1426" s="2338" t="n">
        <f aca="false">L1426*$K$1429/$L$1429</f>
        <v>7928856.4527398</v>
      </c>
      <c r="N1426" s="2129"/>
      <c r="O1426" s="1989"/>
      <c r="R1426" s="0" t="str">
        <f aca="false">B1426</f>
        <v>33 kV IG Gate Ckt-1</v>
      </c>
      <c r="S1426" s="2124" t="n">
        <f aca="false">M1426</f>
        <v>7928856.4527398</v>
      </c>
      <c r="T1426" s="0" t="n">
        <v>8039874.71451876</v>
      </c>
      <c r="U1426" s="1441" t="n">
        <f aca="false">S1426-T1426</f>
        <v>-111018.261778965</v>
      </c>
      <c r="V1426" s="2001" t="n">
        <f aca="false">U1426/T1426*100</f>
        <v>-1.38084566888192</v>
      </c>
      <c r="W1426" s="1441" t="str">
        <f aca="false">IF(V1426&gt;40,"FAULT",IF(V1426&lt;-40,"CHECK","OK"))</f>
        <v>OK</v>
      </c>
    </row>
    <row r="1427" customFormat="false" ht="15.75" hidden="false" customHeight="false" outlineLevel="0" collapsed="false">
      <c r="A1427" s="2132"/>
      <c r="B1427" s="2017"/>
      <c r="C1427" s="2125" t="n">
        <v>33</v>
      </c>
      <c r="D1427" s="2453" t="s">
        <v>3316</v>
      </c>
      <c r="E1427" s="3143" t="n">
        <v>41812909573</v>
      </c>
      <c r="F1427" s="2490" t="n">
        <v>1</v>
      </c>
      <c r="G1427" s="2120" t="n">
        <v>271.63</v>
      </c>
      <c r="H1427" s="2120" t="n">
        <v>293.67</v>
      </c>
      <c r="I1427" s="2053" t="n">
        <f aca="false">H1427-G1427</f>
        <v>22.04</v>
      </c>
      <c r="J1427" s="2027" t="n">
        <v>360000</v>
      </c>
      <c r="K1427" s="2024"/>
      <c r="L1427" s="2128" t="n">
        <f aca="false">I1427*F1427*J1427</f>
        <v>7934400.00000001</v>
      </c>
      <c r="M1427" s="2128" t="n">
        <f aca="false">L1427*$K$1429/$L$1429</f>
        <v>7928856.4527398</v>
      </c>
      <c r="N1427" s="2129"/>
      <c r="O1427" s="1989"/>
      <c r="R1427" s="0" t="n">
        <f aca="false">B1427</f>
        <v>0</v>
      </c>
      <c r="S1427" s="2124" t="n">
        <f aca="false">M1427</f>
        <v>7928856.4527398</v>
      </c>
      <c r="T1427" s="0" t="n">
        <v>8039874.71451876</v>
      </c>
      <c r="U1427" s="1441" t="n">
        <f aca="false">S1427-T1427</f>
        <v>-111018.261778965</v>
      </c>
      <c r="V1427" s="2001" t="n">
        <f aca="false">U1427/T1427*100</f>
        <v>-1.38084566888192</v>
      </c>
      <c r="W1427" s="1441" t="str">
        <f aca="false">IF(V1427&gt;40,"FAULT",IF(V1427&lt;-40,"CHECK","OK"))</f>
        <v>OK</v>
      </c>
    </row>
    <row r="1428" customFormat="false" ht="15.75" hidden="false" customHeight="false" outlineLevel="0" collapsed="false">
      <c r="A1428" s="2132"/>
      <c r="B1428" s="2142"/>
      <c r="C1428" s="2143"/>
      <c r="D1428" s="2143"/>
      <c r="E1428" s="2932"/>
      <c r="F1428" s="2145"/>
      <c r="G1428" s="2145"/>
      <c r="H1428" s="2145"/>
      <c r="I1428" s="2145"/>
      <c r="J1428" s="2037" t="s">
        <v>475</v>
      </c>
      <c r="K1428" s="2024"/>
      <c r="L1428" s="2130" t="n">
        <f aca="false">L1414+L1416+L1418+L1420+L1422+L1424+L1426</f>
        <v>36068400</v>
      </c>
      <c r="M1428" s="2130" t="n">
        <f aca="false">M1414+M1416+M1418+M1420+M1422+M1424+M1426</f>
        <v>36043200</v>
      </c>
      <c r="N1428" s="2131"/>
      <c r="O1428" s="1989"/>
      <c r="R1428" s="0" t="n">
        <f aca="false">B1428</f>
        <v>0</v>
      </c>
      <c r="S1428" s="2124" t="n">
        <f aca="false">M1428</f>
        <v>36043200</v>
      </c>
      <c r="T1428" s="0" t="n">
        <v>33076800</v>
      </c>
      <c r="U1428" s="1441" t="n">
        <f aca="false">S1428-T1428</f>
        <v>2966400.00000001</v>
      </c>
      <c r="V1428" s="2001" t="n">
        <f aca="false">U1428/T1428*100</f>
        <v>8.96821941663041</v>
      </c>
      <c r="W1428" s="1441" t="str">
        <f aca="false">IF(V1428&gt;40,"FAULT",IF(V1428&lt;-40,"CHECK","OK"))</f>
        <v>OK</v>
      </c>
    </row>
    <row r="1429" customFormat="false" ht="20.25" hidden="false" customHeight="true" outlineLevel="0" collapsed="false">
      <c r="A1429" s="2132"/>
      <c r="B1429" s="2142"/>
      <c r="C1429" s="2143"/>
      <c r="D1429" s="2143"/>
      <c r="E1429" s="2932"/>
      <c r="F1429" s="2145"/>
      <c r="G1429" s="2145"/>
      <c r="H1429" s="2145"/>
      <c r="I1429" s="2146" t="s">
        <v>1187</v>
      </c>
      <c r="J1429" s="2146"/>
      <c r="K1429" s="2043" t="n">
        <f aca="false">K1406</f>
        <v>36043200</v>
      </c>
      <c r="L1429" s="2287" t="n">
        <f aca="false">L1413+L1428</f>
        <v>36068400</v>
      </c>
      <c r="M1429" s="2287" t="n">
        <f aca="false">M1428+M1413</f>
        <v>36043200</v>
      </c>
      <c r="N1429" s="2166" t="n">
        <f aca="false">(M1429-L1429)/L1429*100</f>
        <v>-0.0698672522208424</v>
      </c>
      <c r="O1429" s="2240"/>
    </row>
    <row r="1430" customFormat="false" ht="15" hidden="false" customHeight="false" outlineLevel="0" collapsed="false">
      <c r="A1430" s="2077"/>
      <c r="B1430" s="2078"/>
      <c r="C1430" s="2051"/>
      <c r="D1430" s="2418"/>
      <c r="K1430" s="2080"/>
      <c r="L1430" s="2077"/>
      <c r="M1430" s="2077"/>
      <c r="N1430" s="2051"/>
      <c r="O1430" s="2077"/>
    </row>
    <row r="1431" customFormat="false" ht="15" hidden="false" customHeight="false" outlineLevel="0" collapsed="false">
      <c r="A1431" s="2077"/>
      <c r="D1431" s="2462"/>
      <c r="O1431" s="2077"/>
    </row>
    <row r="1432" customFormat="false" ht="15" hidden="false" customHeight="false" outlineLevel="0" collapsed="false">
      <c r="A1432" s="2077"/>
      <c r="D1432" s="2462"/>
      <c r="O1432" s="2077"/>
    </row>
    <row r="1433" customFormat="false" ht="15" hidden="false" customHeight="false" outlineLevel="0" collapsed="false">
      <c r="A1433" s="2077"/>
      <c r="D1433" s="2462"/>
      <c r="O1433" s="2077"/>
    </row>
    <row r="1434" customFormat="false" ht="15" hidden="false" customHeight="false" outlineLevel="0" collapsed="false">
      <c r="A1434" s="2077"/>
      <c r="D1434" s="2462"/>
      <c r="O1434" s="2077"/>
    </row>
    <row r="1435" customFormat="false" ht="15" hidden="false" customHeight="false" outlineLevel="0" collapsed="false">
      <c r="A1435" s="2077"/>
      <c r="D1435" s="2462"/>
      <c r="O1435" s="2077"/>
    </row>
    <row r="1436" customFormat="false" ht="15" hidden="false" customHeight="false" outlineLevel="0" collapsed="false">
      <c r="A1436" s="2077"/>
      <c r="B1436" s="2078"/>
      <c r="C1436" s="2051"/>
      <c r="D1436" s="2418"/>
      <c r="O1436" s="2077"/>
    </row>
    <row r="1437" customFormat="false" ht="15" hidden="false" customHeight="false" outlineLevel="0" collapsed="false">
      <c r="A1437" s="2077"/>
      <c r="B1437" s="2078"/>
      <c r="C1437" s="2051"/>
      <c r="D1437" s="2418"/>
      <c r="O1437" s="2077"/>
    </row>
    <row r="1438" customFormat="false" ht="15" hidden="false" customHeight="false" outlineLevel="0" collapsed="false">
      <c r="A1438" s="2077"/>
      <c r="B1438" s="2078"/>
      <c r="C1438" s="2051"/>
      <c r="D1438" s="2418"/>
      <c r="O1438" s="2077"/>
    </row>
    <row r="1439" customFormat="false" ht="15" hidden="false" customHeight="false" outlineLevel="0" collapsed="false">
      <c r="A1439" s="2077"/>
      <c r="B1439" s="2078"/>
      <c r="C1439" s="2051"/>
      <c r="D1439" s="2418"/>
      <c r="E1439" s="3134"/>
      <c r="O1439" s="2077"/>
    </row>
    <row r="1440" customFormat="false" ht="15" hidden="false" customHeight="false" outlineLevel="0" collapsed="false">
      <c r="A1440" s="2077"/>
      <c r="B1440" s="2078"/>
      <c r="C1440" s="2051"/>
      <c r="D1440" s="2418"/>
      <c r="E1440" s="3134"/>
      <c r="O1440" s="2077"/>
    </row>
    <row r="1441" customFormat="false" ht="15" hidden="false" customHeight="false" outlineLevel="0" collapsed="false">
      <c r="A1441" s="2077"/>
      <c r="B1441" s="2078"/>
      <c r="C1441" s="2051"/>
      <c r="D1441" s="2418"/>
      <c r="E1441" s="3134"/>
      <c r="F1441" s="2077"/>
      <c r="G1441" s="2077"/>
      <c r="H1441" s="2077"/>
      <c r="I1441" s="2077"/>
      <c r="J1441" s="2077"/>
      <c r="K1441" s="2080"/>
      <c r="L1441" s="2077"/>
      <c r="M1441" s="2077"/>
      <c r="N1441" s="2051"/>
      <c r="O1441" s="2077"/>
    </row>
    <row r="1442" customFormat="false" ht="45" hidden="false" customHeight="false" outlineLevel="0" collapsed="false">
      <c r="A1442" s="2270" t="s">
        <v>4708</v>
      </c>
      <c r="B1442" s="2270"/>
      <c r="C1442" s="2270"/>
      <c r="D1442" s="2270"/>
      <c r="E1442" s="2270"/>
      <c r="F1442" s="2270"/>
      <c r="G1442" s="2270"/>
      <c r="H1442" s="2270"/>
      <c r="I1442" s="2270"/>
      <c r="J1442" s="2270"/>
      <c r="K1442" s="2270"/>
      <c r="L1442" s="2270"/>
      <c r="M1442" s="2270"/>
      <c r="N1442" s="2270"/>
      <c r="O1442" s="1989" t="str">
        <f aca="false">$O$6</f>
        <v>Month June-2023</v>
      </c>
      <c r="R1442" s="1990" t="s">
        <v>1069</v>
      </c>
      <c r="S1442" s="1991" t="str">
        <f aca="false">O1442</f>
        <v>Month June-2023</v>
      </c>
      <c r="T1442" s="1990" t="s">
        <v>1070</v>
      </c>
      <c r="U1442" s="1990" t="s">
        <v>1071</v>
      </c>
      <c r="V1442" s="1990" t="s">
        <v>2997</v>
      </c>
      <c r="W1442" s="1990" t="s">
        <v>1073</v>
      </c>
    </row>
    <row r="1443" customFormat="false" ht="15.75" hidden="false" customHeight="true" outlineLevel="0" collapsed="false">
      <c r="A1443" s="1992" t="s">
        <v>794</v>
      </c>
      <c r="B1443" s="1993" t="s">
        <v>1074</v>
      </c>
      <c r="C1443" s="1994" t="s">
        <v>1075</v>
      </c>
      <c r="D1443" s="1994"/>
      <c r="E1443" s="1994"/>
      <c r="F1443" s="1996" t="s">
        <v>45</v>
      </c>
      <c r="G1443" s="1996" t="s">
        <v>1076</v>
      </c>
      <c r="H1443" s="1996"/>
      <c r="I1443" s="1996"/>
      <c r="J1443" s="1996" t="s">
        <v>29</v>
      </c>
      <c r="K1443" s="1996" t="s">
        <v>1077</v>
      </c>
      <c r="L1443" s="1996"/>
      <c r="M1443" s="1994" t="s">
        <v>1134</v>
      </c>
      <c r="N1443" s="1993"/>
      <c r="O1443" s="1997" t="s">
        <v>479</v>
      </c>
    </row>
    <row r="1444" customFormat="false" ht="15.75" hidden="false" customHeight="false" outlineLevel="0" collapsed="false">
      <c r="A1444" s="1992"/>
      <c r="B1444" s="1993"/>
      <c r="C1444" s="1998" t="s">
        <v>1079</v>
      </c>
      <c r="D1444" s="1998"/>
      <c r="E1444" s="3135" t="s">
        <v>1080</v>
      </c>
      <c r="F1444" s="1996"/>
      <c r="G1444" s="2249" t="n">
        <f aca="false">'NORTH-1'!$H$8</f>
        <v>44929</v>
      </c>
      <c r="H1444" s="2249" t="n">
        <f aca="false">'NORTH-1'!$H$8</f>
        <v>44929</v>
      </c>
      <c r="I1444" s="2000" t="s">
        <v>47</v>
      </c>
      <c r="J1444" s="1996"/>
      <c r="K1444" s="2000" t="s">
        <v>1081</v>
      </c>
      <c r="L1444" s="2000" t="s">
        <v>1082</v>
      </c>
      <c r="M1444" s="1994" t="s">
        <v>1083</v>
      </c>
      <c r="N1444" s="1998" t="s">
        <v>741</v>
      </c>
      <c r="O1444" s="1997"/>
      <c r="S1444" s="1441" t="n">
        <v>15283200.0000001</v>
      </c>
      <c r="T1444" s="1441" t="n">
        <v>15283200.0000001</v>
      </c>
      <c r="U1444" s="1441" t="n">
        <f aca="false">S1444-T1444</f>
        <v>0</v>
      </c>
      <c r="V1444" s="2001" t="n">
        <f aca="false">U1444/T1444*100</f>
        <v>0</v>
      </c>
      <c r="W1444" s="1441" t="str">
        <f aca="false">IF(V1444&gt;40,"FAULT",IF(V1444&lt;-40,"CHECK","OK"))</f>
        <v>OK</v>
      </c>
    </row>
    <row r="1445" customFormat="false" ht="15.75" hidden="false" customHeight="false" outlineLevel="0" collapsed="false">
      <c r="A1445" s="2002" t="n">
        <v>1</v>
      </c>
      <c r="B1445" s="2003" t="n">
        <v>2</v>
      </c>
      <c r="C1445" s="2004" t="n">
        <v>4</v>
      </c>
      <c r="D1445" s="2004"/>
      <c r="E1445" s="3136" t="n">
        <v>5</v>
      </c>
      <c r="F1445" s="2002" t="n">
        <v>7</v>
      </c>
      <c r="G1445" s="2002" t="n">
        <v>9</v>
      </c>
      <c r="H1445" s="2002" t="n">
        <v>9</v>
      </c>
      <c r="I1445" s="2002" t="s">
        <v>1084</v>
      </c>
      <c r="J1445" s="2002" t="n">
        <v>11</v>
      </c>
      <c r="K1445" s="2002" t="s">
        <v>1085</v>
      </c>
      <c r="L1445" s="2002" t="s">
        <v>1086</v>
      </c>
      <c r="M1445" s="2002" t="n">
        <v>14</v>
      </c>
      <c r="N1445" s="2006" t="n">
        <v>15</v>
      </c>
      <c r="O1445" s="2002" t="n">
        <v>16</v>
      </c>
    </row>
    <row r="1446" customFormat="false" ht="15.75" hidden="false" customHeight="false" outlineLevel="0" collapsed="false">
      <c r="A1446" s="2007"/>
      <c r="B1446" s="2008" t="s">
        <v>4709</v>
      </c>
      <c r="C1446" s="2009"/>
      <c r="D1446" s="2009"/>
      <c r="E1446" s="3137"/>
      <c r="F1446" s="2009"/>
      <c r="G1446" s="2009"/>
      <c r="H1446" s="2009"/>
      <c r="I1446" s="2009"/>
      <c r="J1446" s="2009"/>
      <c r="K1446" s="2010"/>
      <c r="L1446" s="2009"/>
      <c r="M1446" s="2013"/>
      <c r="N1446" s="2014"/>
      <c r="O1446" s="2015"/>
    </row>
    <row r="1447" customFormat="false" ht="15.75" hidden="false" customHeight="false" outlineLevel="0" collapsed="false">
      <c r="A1447" s="2016" t="n">
        <v>1</v>
      </c>
      <c r="B1447" s="2017" t="s">
        <v>4710</v>
      </c>
      <c r="C1447" s="2018" t="n">
        <v>33</v>
      </c>
      <c r="D1447" s="2153" t="s">
        <v>76</v>
      </c>
      <c r="E1447" s="3202" t="s">
        <v>4500</v>
      </c>
      <c r="F1447" s="2071" t="n">
        <v>1</v>
      </c>
      <c r="G1447" s="2022" t="n">
        <v>315.39</v>
      </c>
      <c r="H1447" s="2022" t="n">
        <v>365.86</v>
      </c>
      <c r="I1447" s="2022" t="n">
        <f aca="false">SUM(H1447-G1447)</f>
        <v>50.47</v>
      </c>
      <c r="J1447" s="2027" t="n">
        <f aca="false">J1415</f>
        <v>360000</v>
      </c>
      <c r="K1447" s="2024" t="n">
        <f aca="false">J1447*I1447*F1447</f>
        <v>18169200</v>
      </c>
      <c r="L1447" s="2025"/>
      <c r="M1447" s="2029" t="n">
        <f aca="false">M1419</f>
        <v>18156505.6792095</v>
      </c>
      <c r="N1447" s="2026"/>
      <c r="O1447" s="2027"/>
    </row>
    <row r="1448" customFormat="false" ht="15.75" hidden="false" customHeight="false" outlineLevel="0" collapsed="false">
      <c r="A1448" s="2016" t="n">
        <v>2</v>
      </c>
      <c r="B1448" s="2017" t="s">
        <v>4711</v>
      </c>
      <c r="C1448" s="2018" t="n">
        <v>33</v>
      </c>
      <c r="D1448" s="2153"/>
      <c r="E1448" s="3203" t="s">
        <v>4510</v>
      </c>
      <c r="F1448" s="2071" t="n">
        <v>1</v>
      </c>
      <c r="G1448" s="2022" t="n">
        <v>2131.892</v>
      </c>
      <c r="H1448" s="2022" t="n">
        <v>2131.894</v>
      </c>
      <c r="I1448" s="2022" t="n">
        <f aca="false">SUM(H1448-G1448)</f>
        <v>0.00199999999995271</v>
      </c>
      <c r="J1448" s="2027" t="n">
        <v>240000</v>
      </c>
      <c r="K1448" s="2024" t="n">
        <f aca="false">J1448*I1448*F1448</f>
        <v>479.99999998865</v>
      </c>
      <c r="L1448" s="2029"/>
      <c r="M1448" s="2024" t="n">
        <f aca="false">$M$1101</f>
        <v>480.507915936445</v>
      </c>
      <c r="N1448" s="2030"/>
      <c r="O1448" s="2027"/>
    </row>
    <row r="1449" customFormat="false" ht="15.75" hidden="false" customHeight="false" outlineLevel="0" collapsed="false">
      <c r="A1449" s="2016"/>
      <c r="B1449" s="2037"/>
      <c r="C1449" s="2038"/>
      <c r="D1449" s="2038"/>
      <c r="E1449" s="2728"/>
      <c r="F1449" s="2041"/>
      <c r="G1449" s="2041"/>
      <c r="H1449" s="2041" t="n">
        <v>0</v>
      </c>
      <c r="I1449" s="2047"/>
      <c r="J1449" s="3204" t="s">
        <v>475</v>
      </c>
      <c r="K1449" s="2068" t="n">
        <f aca="false">SUM(K1447:K1448)</f>
        <v>18169680</v>
      </c>
      <c r="L1449" s="2049"/>
      <c r="M1449" s="2068" t="n">
        <f aca="false">SUM(M1447:M1448)</f>
        <v>18156986.1871254</v>
      </c>
      <c r="N1449" s="2051"/>
      <c r="O1449" s="2027"/>
    </row>
    <row r="1450" customFormat="false" ht="15.75" hidden="false" customHeight="false" outlineLevel="0" collapsed="false">
      <c r="A1450" s="2016"/>
      <c r="B1450" s="2008" t="s">
        <v>4712</v>
      </c>
      <c r="C1450" s="2009"/>
      <c r="D1450" s="2009"/>
      <c r="E1450" s="3139"/>
      <c r="F1450" s="2009"/>
      <c r="G1450" s="2009"/>
      <c r="H1450" s="2009" t="n">
        <v>0</v>
      </c>
      <c r="I1450" s="2009"/>
      <c r="J1450" s="2010"/>
      <c r="K1450" s="2010"/>
      <c r="L1450" s="2009"/>
      <c r="M1450" s="2013"/>
      <c r="N1450" s="2014"/>
      <c r="O1450" s="2027"/>
    </row>
    <row r="1451" customFormat="false" ht="15.75" hidden="false" customHeight="false" outlineLevel="0" collapsed="false">
      <c r="A1451" s="2016" t="n">
        <v>1</v>
      </c>
      <c r="B1451" s="2017" t="s">
        <v>4713</v>
      </c>
      <c r="C1451" s="2018" t="n">
        <v>33</v>
      </c>
      <c r="D1451" s="2381" t="s">
        <v>67</v>
      </c>
      <c r="E1451" s="3202" t="s">
        <v>4714</v>
      </c>
      <c r="F1451" s="2071" t="n">
        <v>1</v>
      </c>
      <c r="G1451" s="2022" t="n">
        <v>1016684.5</v>
      </c>
      <c r="H1451" s="2022" t="n">
        <v>1016684.5</v>
      </c>
      <c r="I1451" s="2022" t="n">
        <f aca="false">H1451-G1451</f>
        <v>0</v>
      </c>
      <c r="J1451" s="2027" t="n">
        <v>270</v>
      </c>
      <c r="K1451" s="2024" t="n">
        <f aca="false">J1451*I1451*F1451</f>
        <v>0</v>
      </c>
      <c r="L1451" s="2029"/>
      <c r="M1451" s="2029"/>
      <c r="N1451" s="2030"/>
      <c r="O1451" s="2027"/>
    </row>
    <row r="1452" customFormat="false" ht="15.75" hidden="false" customHeight="false" outlineLevel="0" collapsed="false">
      <c r="A1452" s="2016" t="n">
        <v>5</v>
      </c>
      <c r="B1452" s="2017" t="s">
        <v>4715</v>
      </c>
      <c r="C1452" s="2018" t="n">
        <v>33</v>
      </c>
      <c r="D1452" s="2382" t="s">
        <v>76</v>
      </c>
      <c r="E1452" s="3203" t="s">
        <v>4716</v>
      </c>
      <c r="F1452" s="2071" t="n">
        <v>1</v>
      </c>
      <c r="G1452" s="2022" t="n">
        <v>101410</v>
      </c>
      <c r="H1452" s="2022" t="n">
        <v>101410</v>
      </c>
      <c r="I1452" s="2022" t="n">
        <f aca="false">H1452-G1452</f>
        <v>0</v>
      </c>
      <c r="J1452" s="2027" t="n">
        <v>270</v>
      </c>
      <c r="K1452" s="2024" t="n">
        <f aca="false">J1452*I1452*F1452</f>
        <v>0</v>
      </c>
      <c r="L1452" s="2029"/>
      <c r="M1452" s="2029"/>
      <c r="N1452" s="2030"/>
      <c r="O1452" s="2027"/>
    </row>
    <row r="1453" customFormat="false" ht="15.75" hidden="false" customHeight="false" outlineLevel="0" collapsed="false">
      <c r="A1453" s="2016"/>
      <c r="B1453" s="2189" t="s">
        <v>4717</v>
      </c>
      <c r="C1453" s="2190"/>
      <c r="D1453" s="2535"/>
      <c r="E1453" s="3179" t="s">
        <v>4718</v>
      </c>
      <c r="F1453" s="2071" t="n">
        <v>1</v>
      </c>
      <c r="G1453" s="3182" t="n">
        <v>309310.3</v>
      </c>
      <c r="H1453" s="3182" t="n">
        <v>309310.3</v>
      </c>
      <c r="I1453" s="2022" t="n">
        <f aca="false">H1453-G1453</f>
        <v>0</v>
      </c>
      <c r="J1453" s="2027" t="n">
        <v>270</v>
      </c>
      <c r="K1453" s="2024" t="n">
        <f aca="false">J1453*I1453*F1453</f>
        <v>0</v>
      </c>
      <c r="L1453" s="2029"/>
      <c r="M1453" s="2045"/>
      <c r="N1453" s="2030"/>
      <c r="O1453" s="2027"/>
    </row>
    <row r="1454" customFormat="false" ht="15.75" hidden="false" customHeight="false" outlineLevel="0" collapsed="false">
      <c r="A1454" s="2016"/>
      <c r="B1454" s="2037"/>
      <c r="C1454" s="2038"/>
      <c r="D1454" s="2038"/>
      <c r="E1454" s="2728"/>
      <c r="F1454" s="2041"/>
      <c r="G1454" s="2041"/>
      <c r="H1454" s="2041" t="n">
        <v>0</v>
      </c>
      <c r="I1454" s="2047"/>
      <c r="J1454" s="3204" t="s">
        <v>475</v>
      </c>
      <c r="K1454" s="2068" t="n">
        <f aca="false">SUM(K1451:K1453)</f>
        <v>0</v>
      </c>
      <c r="L1454" s="2049"/>
      <c r="M1454" s="2056"/>
      <c r="N1454" s="2057"/>
      <c r="O1454" s="2055"/>
    </row>
    <row r="1455" customFormat="false" ht="15.75" hidden="false" customHeight="false" outlineLevel="0" collapsed="false">
      <c r="A1455" s="2007"/>
      <c r="B1455" s="2058" t="s">
        <v>4697</v>
      </c>
      <c r="C1455" s="2059"/>
      <c r="D1455" s="2059"/>
      <c r="E1455" s="3140"/>
      <c r="F1455" s="2059"/>
      <c r="G1455" s="2059"/>
      <c r="H1455" s="2059" t="n">
        <v>0</v>
      </c>
      <c r="I1455" s="2059"/>
      <c r="J1455" s="2060"/>
      <c r="K1455" s="2060"/>
      <c r="L1455" s="2059"/>
      <c r="M1455" s="2063"/>
      <c r="N1455" s="2064"/>
      <c r="O1455" s="2015"/>
    </row>
    <row r="1456" customFormat="false" ht="15.75" hidden="false" customHeight="false" outlineLevel="0" collapsed="false">
      <c r="A1456" s="2016" t="n">
        <v>3</v>
      </c>
      <c r="B1456" s="2017" t="s">
        <v>4719</v>
      </c>
      <c r="C1456" s="2018" t="n">
        <v>33</v>
      </c>
      <c r="D1456" s="2381" t="s">
        <v>67</v>
      </c>
      <c r="E1456" s="1070" t="s">
        <v>4720</v>
      </c>
      <c r="F1456" s="2071" t="n">
        <v>1</v>
      </c>
      <c r="G1456" s="2022" t="n">
        <v>156623</v>
      </c>
      <c r="H1456" s="2022" t="n">
        <v>200581.5</v>
      </c>
      <c r="I1456" s="2022" t="n">
        <f aca="false">H1456-G1456</f>
        <v>43958.5</v>
      </c>
      <c r="J1456" s="2027" t="n">
        <v>180</v>
      </c>
      <c r="K1456" s="2024"/>
      <c r="L1456" s="2029" t="n">
        <f aca="false">J1456*I1456*F1456</f>
        <v>7912530</v>
      </c>
      <c r="M1456" s="2029"/>
      <c r="N1456" s="2030"/>
      <c r="O1456" s="2027" t="e">
        <f aca="false">(K1463-L1463)/K1463*100</f>
        <v>#DIV/0!</v>
      </c>
    </row>
    <row r="1457" customFormat="false" ht="15.75" hidden="false" customHeight="false" outlineLevel="0" collapsed="false">
      <c r="A1457" s="2016" t="n">
        <v>4</v>
      </c>
      <c r="B1457" s="2017" t="s">
        <v>4721</v>
      </c>
      <c r="C1457" s="2018" t="n">
        <v>33</v>
      </c>
      <c r="D1457" s="2382" t="s">
        <v>67</v>
      </c>
      <c r="E1457" s="1070"/>
      <c r="F1457" s="2071" t="n">
        <v>1</v>
      </c>
      <c r="G1457" s="2022" t="n">
        <v>559287.3</v>
      </c>
      <c r="H1457" s="2022" t="n">
        <v>616186</v>
      </c>
      <c r="I1457" s="2022" t="n">
        <f aca="false">H1457-G1457</f>
        <v>56898.7</v>
      </c>
      <c r="J1457" s="2027" t="n">
        <v>180</v>
      </c>
      <c r="K1457" s="2024"/>
      <c r="L1457" s="2029" t="n">
        <f aca="false">J1457*I1457*F1457</f>
        <v>10241766</v>
      </c>
      <c r="M1457" s="2029"/>
      <c r="N1457" s="2030"/>
      <c r="O1457" s="2027"/>
    </row>
    <row r="1458" customFormat="false" ht="15.75" hidden="false" customHeight="false" outlineLevel="0" collapsed="false">
      <c r="A1458" s="2016"/>
      <c r="B1458" s="2037"/>
      <c r="C1458" s="2038"/>
      <c r="D1458" s="2038"/>
      <c r="E1458" s="3081"/>
      <c r="F1458" s="2072"/>
      <c r="G1458" s="2072"/>
      <c r="H1458" s="2072" t="n">
        <v>0</v>
      </c>
      <c r="I1458" s="2072"/>
      <c r="J1458" s="2037" t="s">
        <v>475</v>
      </c>
      <c r="K1458" s="2074"/>
      <c r="L1458" s="2068" t="n">
        <f aca="false">SUM(L1456:L1457)</f>
        <v>18154296</v>
      </c>
      <c r="M1458" s="2076"/>
      <c r="N1458" s="2026"/>
      <c r="O1458" s="2027"/>
    </row>
    <row r="1459" customFormat="false" ht="15.75" hidden="false" customHeight="false" outlineLevel="0" collapsed="false">
      <c r="A1459" s="2016"/>
      <c r="B1459" s="2008" t="s">
        <v>4722</v>
      </c>
      <c r="C1459" s="2009"/>
      <c r="D1459" s="2009"/>
      <c r="E1459" s="3139"/>
      <c r="F1459" s="2009"/>
      <c r="G1459" s="2009"/>
      <c r="H1459" s="2009" t="n">
        <v>0</v>
      </c>
      <c r="I1459" s="2009"/>
      <c r="J1459" s="2009"/>
      <c r="K1459" s="2010"/>
      <c r="L1459" s="2009"/>
      <c r="M1459" s="2013"/>
      <c r="N1459" s="2014"/>
      <c r="O1459" s="2027"/>
    </row>
    <row r="1460" customFormat="false" ht="15.75" hidden="false" customHeight="false" outlineLevel="0" collapsed="false">
      <c r="A1460" s="2016" t="n">
        <v>8</v>
      </c>
      <c r="B1460" s="2017" t="s">
        <v>4723</v>
      </c>
      <c r="C1460" s="2018" t="n">
        <v>11</v>
      </c>
      <c r="D1460" s="2233"/>
      <c r="E1460" s="1070" t="s">
        <v>4724</v>
      </c>
      <c r="F1460" s="2071" t="n">
        <v>1.165</v>
      </c>
      <c r="G1460" s="2212" t="n">
        <v>759820.5</v>
      </c>
      <c r="H1460" s="2212" t="n">
        <v>799441.5</v>
      </c>
      <c r="I1460" s="2212" t="n">
        <f aca="false">H1460-G1460</f>
        <v>39621</v>
      </c>
      <c r="J1460" s="2027" t="n">
        <v>180</v>
      </c>
      <c r="K1460" s="2024" t="n">
        <f aca="false">J1460*I1460*F1460</f>
        <v>8308523.7</v>
      </c>
      <c r="L1460" s="2128"/>
      <c r="M1460" s="2128" t="n">
        <f aca="false">K1460*$M$1449/$K$1462</f>
        <v>8178471.13903324</v>
      </c>
      <c r="N1460" s="2129"/>
      <c r="O1460" s="2027" t="n">
        <f aca="false">SUM(L1452:L1459)</f>
        <v>36308592</v>
      </c>
    </row>
    <row r="1461" customFormat="false" ht="15.75" hidden="false" customHeight="false" outlineLevel="0" collapsed="false">
      <c r="A1461" s="2016" t="n">
        <v>9</v>
      </c>
      <c r="B1461" s="2017" t="s">
        <v>4725</v>
      </c>
      <c r="C1461" s="2018" t="n">
        <v>11</v>
      </c>
      <c r="D1461" s="2233"/>
      <c r="E1461" s="1070" t="s">
        <v>4726</v>
      </c>
      <c r="F1461" s="2071" t="n">
        <v>1.165</v>
      </c>
      <c r="G1461" s="2212" t="n">
        <v>794200.3</v>
      </c>
      <c r="H1461" s="2212" t="n">
        <v>842541.7</v>
      </c>
      <c r="I1461" s="2212" t="n">
        <f aca="false">H1461-G1461</f>
        <v>48341.3999999999</v>
      </c>
      <c r="J1461" s="2027" t="n">
        <v>180</v>
      </c>
      <c r="K1461" s="2024" t="n">
        <f aca="false">J1461*I1461*F1461</f>
        <v>10137191.58</v>
      </c>
      <c r="L1461" s="2128"/>
      <c r="M1461" s="2128" t="n">
        <f aca="false">K1461*$M$1449/$K$1462</f>
        <v>9978515.04809219</v>
      </c>
      <c r="N1461" s="2129"/>
      <c r="O1461" s="2027"/>
    </row>
    <row r="1462" customFormat="false" ht="15.75" hidden="false" customHeight="false" outlineLevel="0" collapsed="false">
      <c r="A1462" s="2016"/>
      <c r="B1462" s="2189"/>
      <c r="C1462" s="2190"/>
      <c r="D1462" s="2191"/>
      <c r="E1462" s="3150"/>
      <c r="F1462" s="2511"/>
      <c r="G1462" s="2193"/>
      <c r="H1462" s="2193" t="n">
        <v>0</v>
      </c>
      <c r="I1462" s="2193"/>
      <c r="J1462" s="2234" t="s">
        <v>475</v>
      </c>
      <c r="K1462" s="2262" t="n">
        <f aca="false">SUM(K1460:K1461)</f>
        <v>18445715.28</v>
      </c>
      <c r="L1462" s="2235"/>
      <c r="M1462" s="2130" t="n">
        <f aca="false">SUM(M1460:M1461)</f>
        <v>18156986.1871254</v>
      </c>
      <c r="N1462" s="2205"/>
      <c r="O1462" s="2027"/>
    </row>
    <row r="1463" customFormat="false" ht="15.75" hidden="false" customHeight="false" outlineLevel="0" collapsed="false">
      <c r="A1463" s="2016"/>
      <c r="B1463" s="2058" t="s">
        <v>4727</v>
      </c>
      <c r="C1463" s="2059"/>
      <c r="D1463" s="2059"/>
      <c r="E1463" s="3140"/>
      <c r="F1463" s="2059"/>
      <c r="G1463" s="2059"/>
      <c r="H1463" s="2059" t="n">
        <v>0</v>
      </c>
      <c r="I1463" s="2059"/>
      <c r="J1463" s="2059"/>
      <c r="K1463" s="2060"/>
      <c r="L1463" s="2059"/>
      <c r="M1463" s="2063"/>
      <c r="N1463" s="2064"/>
      <c r="O1463" s="2027"/>
    </row>
    <row r="1464" customFormat="false" ht="15.75" hidden="false" customHeight="true" outlineLevel="0" collapsed="false">
      <c r="A1464" s="2016" t="n">
        <v>1</v>
      </c>
      <c r="B1464" s="2017" t="s">
        <v>4728</v>
      </c>
      <c r="C1464" s="2152" t="n">
        <v>11</v>
      </c>
      <c r="D1464" s="2579" t="s">
        <v>774</v>
      </c>
      <c r="E1464" s="1070" t="s">
        <v>4729</v>
      </c>
      <c r="F1464" s="2476" t="n">
        <v>1</v>
      </c>
      <c r="G1464" s="2120" t="n">
        <v>59733520</v>
      </c>
      <c r="H1464" s="2120" t="n">
        <v>61037936</v>
      </c>
      <c r="I1464" s="2053" t="n">
        <f aca="false">H1464-G1464</f>
        <v>1304416</v>
      </c>
      <c r="J1464" s="2027" t="n">
        <v>1</v>
      </c>
      <c r="K1464" s="2135"/>
      <c r="L1464" s="2128" t="n">
        <f aca="false">J1464*I1464*F1464</f>
        <v>1304416</v>
      </c>
      <c r="M1464" s="2128" t="n">
        <f aca="false">L1464*$K$1479/$L$1479</f>
        <v>1307497.26144564</v>
      </c>
      <c r="N1464" s="2159" t="s">
        <v>774</v>
      </c>
      <c r="O1464" s="2155"/>
      <c r="R1464" s="0" t="str">
        <f aca="false">B1464</f>
        <v>11 kV Station Road Feeder</v>
      </c>
      <c r="S1464" s="2160" t="n">
        <f aca="false">M1464</f>
        <v>1307497.26144564</v>
      </c>
      <c r="T1464" s="0" t="n">
        <v>1269812.34259555</v>
      </c>
      <c r="U1464" s="1441" t="n">
        <f aca="false">S1464-T1464</f>
        <v>37684.9188500938</v>
      </c>
      <c r="V1464" s="2001" t="n">
        <f aca="false">U1464/T1464*100</f>
        <v>2.96775496551439</v>
      </c>
      <c r="W1464" s="1441" t="str">
        <f aca="false">IF(V1464&gt;40,"FAULT",IF(V1464&lt;-40,"CHECK","OK"))</f>
        <v>OK</v>
      </c>
    </row>
    <row r="1465" customFormat="false" ht="15.75" hidden="false" customHeight="false" outlineLevel="0" collapsed="false">
      <c r="A1465" s="2016" t="n">
        <v>2</v>
      </c>
      <c r="B1465" s="2017" t="s">
        <v>4730</v>
      </c>
      <c r="C1465" s="2152" t="n">
        <v>11</v>
      </c>
      <c r="D1465" s="2580" t="s">
        <v>775</v>
      </c>
      <c r="E1465" s="1070" t="s">
        <v>4731</v>
      </c>
      <c r="F1465" s="2476" t="n">
        <v>1</v>
      </c>
      <c r="G1465" s="2120" t="n">
        <v>6981957</v>
      </c>
      <c r="H1465" s="2120" t="n">
        <v>8339686</v>
      </c>
      <c r="I1465" s="2053" t="n">
        <f aca="false">H1465-G1465</f>
        <v>1357729</v>
      </c>
      <c r="J1465" s="2027" t="n">
        <v>1</v>
      </c>
      <c r="K1465" s="2135"/>
      <c r="L1465" s="2128" t="n">
        <f aca="false">J1465*I1465*F1465</f>
        <v>1357729</v>
      </c>
      <c r="M1465" s="2128" t="n">
        <f aca="false">L1465*$K$1479/$L$1479</f>
        <v>1360936.1961869</v>
      </c>
      <c r="N1465" s="2159" t="s">
        <v>775</v>
      </c>
      <c r="O1465" s="2155"/>
      <c r="R1465" s="0" t="str">
        <f aca="false">B1465</f>
        <v>11 kV Samon &amp; Sons Feeder.</v>
      </c>
      <c r="S1465" s="2160" t="n">
        <f aca="false">M1465</f>
        <v>1360936.1961869</v>
      </c>
      <c r="T1465" s="0" t="n">
        <v>1367079.58221004</v>
      </c>
      <c r="U1465" s="1441" t="n">
        <f aca="false">S1465-T1465</f>
        <v>-6143.3860231468</v>
      </c>
      <c r="V1465" s="2001" t="n">
        <f aca="false">U1465/T1465*100</f>
        <v>-0.44938027771692</v>
      </c>
      <c r="W1465" s="1441" t="str">
        <f aca="false">IF(V1465&gt;40,"FAULT",IF(V1465&lt;-40,"CHECK","OK"))</f>
        <v>OK</v>
      </c>
    </row>
    <row r="1466" customFormat="false" ht="15.75" hidden="false" customHeight="true" outlineLevel="0" collapsed="false">
      <c r="A1466" s="2016" t="n">
        <v>3</v>
      </c>
      <c r="B1466" s="2017" t="s">
        <v>4732</v>
      </c>
      <c r="C1466" s="2152" t="n">
        <v>11</v>
      </c>
      <c r="D1466" s="2580" t="s">
        <v>774</v>
      </c>
      <c r="E1466" s="1070" t="s">
        <v>4733</v>
      </c>
      <c r="F1466" s="2476" t="n">
        <v>1</v>
      </c>
      <c r="G1466" s="2120" t="n">
        <v>23055333</v>
      </c>
      <c r="H1466" s="2120" t="n">
        <v>23596442</v>
      </c>
      <c r="I1466" s="2053" t="n">
        <f aca="false">H1466-G1466</f>
        <v>541109</v>
      </c>
      <c r="J1466" s="2027" t="n">
        <v>1</v>
      </c>
      <c r="K1466" s="2135"/>
      <c r="L1466" s="2128" t="n">
        <f aca="false">J1466*I1466*F1466</f>
        <v>541109</v>
      </c>
      <c r="M1466" s="2128" t="n">
        <f aca="false">L1466*$K$1479/$L$1479</f>
        <v>542387.195222681</v>
      </c>
      <c r="N1466" s="2154" t="s">
        <v>775</v>
      </c>
      <c r="O1466" s="2155"/>
      <c r="R1466" s="0" t="str">
        <f aca="false">B1466</f>
        <v>11 kV Alam Bagh Feeder.</v>
      </c>
      <c r="S1466" s="2160" t="n">
        <f aca="false">M1466</f>
        <v>542387.195222681</v>
      </c>
      <c r="T1466" s="0" t="n">
        <v>435813.54355229</v>
      </c>
      <c r="U1466" s="1441" t="n">
        <f aca="false">S1466-T1466</f>
        <v>106573.651670391</v>
      </c>
      <c r="V1466" s="2001" t="n">
        <f aca="false">U1466/T1466*100</f>
        <v>24.4539558825354</v>
      </c>
      <c r="W1466" s="1441" t="str">
        <f aca="false">IF(V1466&gt;40,"FAULT",IF(V1466&lt;-40,"CHECK","OK"))</f>
        <v>OK</v>
      </c>
    </row>
    <row r="1467" customFormat="false" ht="14.25" hidden="false" customHeight="true" outlineLevel="0" collapsed="false">
      <c r="A1467" s="2016" t="n">
        <v>4</v>
      </c>
      <c r="B1467" s="2017" t="s">
        <v>4734</v>
      </c>
      <c r="C1467" s="2152" t="n">
        <v>11</v>
      </c>
      <c r="D1467" s="2580" t="s">
        <v>774</v>
      </c>
      <c r="E1467" s="1070" t="s">
        <v>4735</v>
      </c>
      <c r="F1467" s="2476" t="n">
        <v>1</v>
      </c>
      <c r="G1467" s="2120" t="n">
        <v>71243020</v>
      </c>
      <c r="H1467" s="2120" t="n">
        <v>72786262</v>
      </c>
      <c r="I1467" s="2053" t="n">
        <f aca="false">H1467-G1467</f>
        <v>1543242</v>
      </c>
      <c r="J1467" s="2027" t="n">
        <v>1</v>
      </c>
      <c r="K1467" s="2135"/>
      <c r="L1467" s="2128" t="n">
        <f aca="false">J1467*I1467*F1467</f>
        <v>1543242</v>
      </c>
      <c r="M1467" s="2128" t="n">
        <f aca="false">L1467*$K$1479/$L$1479</f>
        <v>1546887.41072472</v>
      </c>
      <c r="N1467" s="2154" t="s">
        <v>774</v>
      </c>
      <c r="O1467" s="2155"/>
      <c r="R1467" s="0" t="str">
        <f aca="false">B1467</f>
        <v>11 kV Majar O/H Feeder</v>
      </c>
      <c r="S1467" s="2160" t="n">
        <f aca="false">M1467</f>
        <v>1546887.41072472</v>
      </c>
      <c r="T1467" s="0" t="n">
        <v>1509702.70571001</v>
      </c>
      <c r="U1467" s="1441" t="n">
        <f aca="false">S1467-T1467</f>
        <v>37184.7050147047</v>
      </c>
      <c r="V1467" s="2001" t="n">
        <f aca="false">U1467/T1467*100</f>
        <v>2.46304817988763</v>
      </c>
      <c r="W1467" s="1441" t="str">
        <f aca="false">IF(V1467&gt;40,"FAULT",IF(V1467&lt;-40,"CHECK","OK"))</f>
        <v>OK</v>
      </c>
    </row>
    <row r="1468" customFormat="false" ht="18.75" hidden="false" customHeight="true" outlineLevel="0" collapsed="false">
      <c r="A1468" s="2016" t="n">
        <v>5</v>
      </c>
      <c r="B1468" s="2017" t="s">
        <v>4736</v>
      </c>
      <c r="C1468" s="2152" t="n">
        <v>11</v>
      </c>
      <c r="D1468" s="2580" t="s">
        <v>774</v>
      </c>
      <c r="E1468" s="1070" t="s">
        <v>4737</v>
      </c>
      <c r="F1468" s="2476" t="n">
        <v>1</v>
      </c>
      <c r="G1468" s="2120" t="n">
        <v>407058.9</v>
      </c>
      <c r="H1468" s="2120" t="n">
        <v>418110.9</v>
      </c>
      <c r="I1468" s="2053" t="n">
        <f aca="false">H1468-G1468</f>
        <v>11052</v>
      </c>
      <c r="J1468" s="2027" t="n">
        <v>60</v>
      </c>
      <c r="K1468" s="2135"/>
      <c r="L1468" s="2128" t="n">
        <f aca="false">J1468*I1468*F1468</f>
        <v>663120</v>
      </c>
      <c r="M1468" s="2128" t="n">
        <f aca="false">L1468*$K$1479/$L$1479</f>
        <v>664686.406798009</v>
      </c>
      <c r="N1468" s="2154" t="s">
        <v>774</v>
      </c>
      <c r="O1468" s="2155"/>
      <c r="R1468" s="0" t="str">
        <f aca="false">B1468</f>
        <v>11 kV Cyca Feeder</v>
      </c>
      <c r="S1468" s="2160" t="n">
        <f aca="false">M1468</f>
        <v>664686.406798009</v>
      </c>
      <c r="T1468" s="0" t="n">
        <v>678488.327790884</v>
      </c>
      <c r="U1468" s="1441" t="n">
        <f aca="false">S1468-T1468</f>
        <v>-13801.9209928747</v>
      </c>
      <c r="V1468" s="2001" t="n">
        <f aca="false">U1468/T1468*100</f>
        <v>-2.03421642312003</v>
      </c>
      <c r="W1468" s="1441" t="str">
        <f aca="false">IF(V1468&gt;40,"FAULT",IF(V1468&lt;-40,"CHECK","OK"))</f>
        <v>OK</v>
      </c>
    </row>
    <row r="1469" customFormat="false" ht="18.75" hidden="false" customHeight="true" outlineLevel="0" collapsed="false">
      <c r="A1469" s="2016" t="n">
        <v>6</v>
      </c>
      <c r="B1469" s="2017" t="s">
        <v>4738</v>
      </c>
      <c r="C1469" s="2152" t="n">
        <v>11</v>
      </c>
      <c r="D1469" s="2580" t="s">
        <v>774</v>
      </c>
      <c r="E1469" s="1070" t="s">
        <v>4739</v>
      </c>
      <c r="F1469" s="2476" t="n">
        <v>1</v>
      </c>
      <c r="G1469" s="2120" t="n">
        <v>824597.3</v>
      </c>
      <c r="H1469" s="2120" t="n">
        <v>845528</v>
      </c>
      <c r="I1469" s="2053" t="n">
        <f aca="false">H1469-G1469</f>
        <v>20930.7</v>
      </c>
      <c r="J1469" s="2027" t="n">
        <v>60</v>
      </c>
      <c r="K1469" s="2135"/>
      <c r="L1469" s="2128" t="n">
        <f aca="false">J1469*I1469*F1469</f>
        <v>1255842</v>
      </c>
      <c r="M1469" s="2128" t="n">
        <f aca="false">L1469*$K$1479/$L$1479</f>
        <v>1258808.52106108</v>
      </c>
      <c r="N1469" s="2154" t="s">
        <v>774</v>
      </c>
      <c r="O1469" s="2155"/>
      <c r="R1469" s="0" t="str">
        <f aca="false">B1469</f>
        <v>11 kV Housing O/H Feeder.</v>
      </c>
      <c r="S1469" s="2160" t="n">
        <f aca="false">M1469</f>
        <v>1258808.52106108</v>
      </c>
      <c r="T1469" s="0" t="n">
        <v>1186933.45124581</v>
      </c>
      <c r="U1469" s="1441" t="n">
        <f aca="false">S1469-T1469</f>
        <v>71875.0698152706</v>
      </c>
      <c r="V1469" s="2001" t="n">
        <f aca="false">U1469/T1469*100</f>
        <v>6.05552651160267</v>
      </c>
      <c r="W1469" s="1441" t="str">
        <f aca="false">IF(V1469&gt;40,"FAULT",IF(V1469&lt;-40,"CHECK","OK"))</f>
        <v>OK</v>
      </c>
    </row>
    <row r="1470" customFormat="false" ht="18.75" hidden="false" customHeight="true" outlineLevel="0" collapsed="false">
      <c r="A1470" s="2016" t="n">
        <v>7</v>
      </c>
      <c r="B1470" s="2017" t="s">
        <v>4740</v>
      </c>
      <c r="C1470" s="2152" t="n">
        <v>11</v>
      </c>
      <c r="D1470" s="2580" t="s">
        <v>774</v>
      </c>
      <c r="E1470" s="1070" t="s">
        <v>4741</v>
      </c>
      <c r="F1470" s="2476" t="n">
        <v>1</v>
      </c>
      <c r="G1470" s="2120" t="n">
        <v>706742.8</v>
      </c>
      <c r="H1470" s="2120" t="n">
        <v>727154.9</v>
      </c>
      <c r="I1470" s="2053" t="n">
        <f aca="false">H1470-G1470</f>
        <v>20412.1</v>
      </c>
      <c r="J1470" s="2027" t="n">
        <v>60</v>
      </c>
      <c r="K1470" s="2135"/>
      <c r="L1470" s="2128" t="n">
        <f aca="false">J1470*I1470*F1470</f>
        <v>1224726</v>
      </c>
      <c r="M1470" s="2128" t="n">
        <f aca="false">L1470*$K$1479/$L$1479</f>
        <v>1227619.01956222</v>
      </c>
      <c r="N1470" s="2154" t="s">
        <v>774</v>
      </c>
      <c r="O1470" s="2155"/>
      <c r="R1470" s="0" t="str">
        <f aca="false">B1470</f>
        <v>11 kV Munshi Bari</v>
      </c>
      <c r="S1470" s="2160" t="n">
        <f aca="false">M1470</f>
        <v>1227619.01956222</v>
      </c>
      <c r="T1470" s="0" t="n">
        <v>1164704.20518102</v>
      </c>
      <c r="U1470" s="1441" t="n">
        <f aca="false">S1470-T1470</f>
        <v>62914.8143812004</v>
      </c>
      <c r="V1470" s="2001" t="n">
        <f aca="false">U1470/T1470*100</f>
        <v>5.40178477087427</v>
      </c>
      <c r="W1470" s="1441" t="str">
        <f aca="false">IF(V1470&gt;40,"FAULT",IF(V1470&lt;-40,"CHECK","OK"))</f>
        <v>OK</v>
      </c>
    </row>
    <row r="1471" customFormat="false" ht="15.75" hidden="false" customHeight="false" outlineLevel="0" collapsed="false">
      <c r="A1471" s="2016" t="n">
        <v>8</v>
      </c>
      <c r="B1471" s="2017" t="s">
        <v>4742</v>
      </c>
      <c r="C1471" s="2152" t="n">
        <v>11</v>
      </c>
      <c r="D1471" s="2580" t="s">
        <v>775</v>
      </c>
      <c r="E1471" s="1070" t="s">
        <v>4743</v>
      </c>
      <c r="F1471" s="2476" t="n">
        <v>1</v>
      </c>
      <c r="G1471" s="2120" t="n">
        <v>515784.4</v>
      </c>
      <c r="H1471" s="2120" t="n">
        <v>517862.7</v>
      </c>
      <c r="I1471" s="2053" t="n">
        <f aca="false">H1471-G1471</f>
        <v>2078.29999999999</v>
      </c>
      <c r="J1471" s="2027" t="n">
        <v>60</v>
      </c>
      <c r="K1471" s="2135"/>
      <c r="L1471" s="2128" t="n">
        <f aca="false">J1471*I1471*F1471</f>
        <v>124697.999999999</v>
      </c>
      <c r="M1471" s="2128" t="n">
        <f aca="false">L1471*$K$1479/$L$1479</f>
        <v>124992.558744869</v>
      </c>
      <c r="N1471" s="2154" t="s">
        <v>774</v>
      </c>
      <c r="O1471" s="2155"/>
      <c r="R1471" s="0" t="str">
        <f aca="false">B1471</f>
        <v>11 kV Cantonment Feeder</v>
      </c>
      <c r="S1471" s="2160" t="n">
        <f aca="false">M1471</f>
        <v>124992.558744869</v>
      </c>
      <c r="T1471" s="0" t="n">
        <v>126222.411822848</v>
      </c>
      <c r="U1471" s="1441" t="n">
        <f aca="false">S1471-T1471</f>
        <v>-1229.85307797855</v>
      </c>
      <c r="V1471" s="2001" t="n">
        <f aca="false">U1471/T1471*100</f>
        <v>-0.974353967902816</v>
      </c>
      <c r="W1471" s="1441" t="str">
        <f aca="false">IF(V1471&gt;40,"FAULT",IF(V1471&lt;-40,"CHECK","OK"))</f>
        <v>OK</v>
      </c>
    </row>
    <row r="1472" customFormat="false" ht="16.5" hidden="false" customHeight="true" outlineLevel="0" collapsed="false">
      <c r="A1472" s="2016" t="n">
        <v>9</v>
      </c>
      <c r="B1472" s="2017" t="s">
        <v>4744</v>
      </c>
      <c r="C1472" s="2152" t="n">
        <v>11</v>
      </c>
      <c r="D1472" s="2580" t="s">
        <v>774</v>
      </c>
      <c r="E1472" s="1070" t="s">
        <v>4745</v>
      </c>
      <c r="F1472" s="2476" t="n">
        <v>1</v>
      </c>
      <c r="G1472" s="2120" t="n">
        <v>797566.5</v>
      </c>
      <c r="H1472" s="2120" t="n">
        <v>819569.4</v>
      </c>
      <c r="I1472" s="2053" t="n">
        <f aca="false">H1472-G1472</f>
        <v>22002.9</v>
      </c>
      <c r="J1472" s="2027" t="n">
        <v>60</v>
      </c>
      <c r="K1472" s="2135"/>
      <c r="L1472" s="2128" t="n">
        <f aca="false">J1472*I1472*F1472</f>
        <v>1320174</v>
      </c>
      <c r="M1472" s="2128" t="n">
        <f aca="false">L1472*$K$1479/$L$1479</f>
        <v>1323292.48463047</v>
      </c>
      <c r="N1472" s="2154" t="s">
        <v>774</v>
      </c>
      <c r="O1472" s="2155"/>
      <c r="R1472" s="0" t="str">
        <f aca="false">B1472</f>
        <v>11 kV DIT Feeder.</v>
      </c>
      <c r="S1472" s="2160" t="n">
        <f aca="false">M1472</f>
        <v>1323292.48463047</v>
      </c>
      <c r="T1472" s="0" t="n">
        <v>1331811.58486755</v>
      </c>
      <c r="U1472" s="1441" t="n">
        <f aca="false">S1472-T1472</f>
        <v>-8519.10023708129</v>
      </c>
      <c r="V1472" s="2001" t="n">
        <f aca="false">U1472/T1472*100</f>
        <v>-0.639662571934192</v>
      </c>
      <c r="W1472" s="1441" t="str">
        <f aca="false">IF(V1472&gt;40,"FAULT",IF(V1472&lt;-40,"CHECK","OK"))</f>
        <v>OK</v>
      </c>
    </row>
    <row r="1473" customFormat="false" ht="15.75" hidden="false" customHeight="false" outlineLevel="0" collapsed="false">
      <c r="A1473" s="2016" t="n">
        <v>10</v>
      </c>
      <c r="B1473" s="2017" t="s">
        <v>4746</v>
      </c>
      <c r="C1473" s="2152" t="n">
        <v>11</v>
      </c>
      <c r="D1473" s="2580" t="s">
        <v>775</v>
      </c>
      <c r="E1473" s="1070" t="s">
        <v>4747</v>
      </c>
      <c r="F1473" s="2476" t="n">
        <v>1</v>
      </c>
      <c r="G1473" s="2120" t="n">
        <v>243241.8</v>
      </c>
      <c r="H1473" s="2120" t="n">
        <v>283639</v>
      </c>
      <c r="I1473" s="2053" t="n">
        <f aca="false">H1473-G1473</f>
        <v>40397.2</v>
      </c>
      <c r="J1473" s="2027" t="n">
        <v>60</v>
      </c>
      <c r="K1473" s="2135"/>
      <c r="L1473" s="2128" t="n">
        <f aca="false">J1473*I1473*F1473</f>
        <v>2423832</v>
      </c>
      <c r="M1473" s="2128" t="n">
        <f aca="false">L1473*$K$1479/$L$1479</f>
        <v>2429557.52015025</v>
      </c>
      <c r="N1473" s="2154" t="s">
        <v>775</v>
      </c>
      <c r="O1473" s="2155"/>
      <c r="R1473" s="0" t="str">
        <f aca="false">B1473</f>
        <v>11 kV Jurain WASA Road Feeder</v>
      </c>
      <c r="S1473" s="2160" t="n">
        <f aca="false">M1473</f>
        <v>2429557.52015025</v>
      </c>
      <c r="T1473" s="0" t="n">
        <v>2393972.48851287</v>
      </c>
      <c r="U1473" s="1441" t="n">
        <f aca="false">S1473-T1473</f>
        <v>35585.0316373752</v>
      </c>
      <c r="V1473" s="2001" t="n">
        <f aca="false">U1473/T1473*100</f>
        <v>1.48644279782348</v>
      </c>
      <c r="W1473" s="1441" t="str">
        <f aca="false">IF(V1473&gt;40,"FAULT",IF(V1473&lt;-40,"CHECK","OK"))</f>
        <v>OK</v>
      </c>
    </row>
    <row r="1474" customFormat="false" ht="15.75" hidden="false" customHeight="false" outlineLevel="0" collapsed="false">
      <c r="A1474" s="2016" t="n">
        <v>11</v>
      </c>
      <c r="B1474" s="2017" t="s">
        <v>4748</v>
      </c>
      <c r="C1474" s="2152" t="n">
        <v>11</v>
      </c>
      <c r="D1474" s="2580" t="s">
        <v>775</v>
      </c>
      <c r="E1474" s="1070" t="s">
        <v>4749</v>
      </c>
      <c r="F1474" s="2476" t="n">
        <v>1</v>
      </c>
      <c r="G1474" s="2120" t="n">
        <v>34480101</v>
      </c>
      <c r="H1474" s="2120" t="n">
        <v>36547113</v>
      </c>
      <c r="I1474" s="2053" t="n">
        <f aca="false">H1474-G1474</f>
        <v>2067012</v>
      </c>
      <c r="J1474" s="2027" t="n">
        <v>1</v>
      </c>
      <c r="K1474" s="2135"/>
      <c r="L1474" s="2128" t="n">
        <f aca="false">J1474*I1474*F1474</f>
        <v>2067012</v>
      </c>
      <c r="M1474" s="2128" t="n">
        <f aca="false">L1474*$K$1479/$L$1479</f>
        <v>2071894.64816077</v>
      </c>
      <c r="N1474" s="2154" t="s">
        <v>775</v>
      </c>
      <c r="O1474" s="2155"/>
      <c r="R1474" s="0" t="str">
        <f aca="false">B1474</f>
        <v>11 kV Khorshed Ali O/H Feeder.</v>
      </c>
      <c r="S1474" s="2160" t="n">
        <f aca="false">M1474</f>
        <v>2071894.64816077</v>
      </c>
      <c r="T1474" s="0" t="n">
        <v>1933992.5359099</v>
      </c>
      <c r="U1474" s="1441" t="n">
        <f aca="false">S1474-T1474</f>
        <v>137902.112250863</v>
      </c>
      <c r="V1474" s="2001" t="n">
        <f aca="false">U1474/T1474*100</f>
        <v>7.13043663252727</v>
      </c>
      <c r="W1474" s="1441" t="str">
        <f aca="false">IF(V1474&gt;40,"FAULT",IF(V1474&lt;-40,"CHECK","OK"))</f>
        <v>OK</v>
      </c>
    </row>
    <row r="1475" customFormat="false" ht="15.75" hidden="false" customHeight="false" outlineLevel="0" collapsed="false">
      <c r="A1475" s="2016" t="n">
        <v>12</v>
      </c>
      <c r="B1475" s="2017" t="s">
        <v>4750</v>
      </c>
      <c r="C1475" s="2152" t="n">
        <v>11</v>
      </c>
      <c r="D1475" s="2580" t="s">
        <v>775</v>
      </c>
      <c r="E1475" s="1070" t="s">
        <v>4751</v>
      </c>
      <c r="F1475" s="2476" t="n">
        <v>1</v>
      </c>
      <c r="G1475" s="2120" t="n">
        <v>3547.1</v>
      </c>
      <c r="H1475" s="2120" t="n">
        <v>5929.5</v>
      </c>
      <c r="I1475" s="2053" t="n">
        <f aca="false">H1475-G1475</f>
        <v>2382.4</v>
      </c>
      <c r="J1475" s="2027" t="n">
        <v>1000</v>
      </c>
      <c r="K1475" s="2135"/>
      <c r="L1475" s="2128" t="n">
        <f aca="false">J1475*I1475*F1475</f>
        <v>2382400</v>
      </c>
      <c r="M1475" s="2128" t="n">
        <f aca="false">L1475*$K$1479/$L$1479</f>
        <v>2388027.65043367</v>
      </c>
      <c r="N1475" s="2154" t="s">
        <v>775</v>
      </c>
      <c r="O1475" s="2155"/>
      <c r="R1475" s="0" t="str">
        <f aca="false">B1475</f>
        <v>11 kV Murad pur Feeder.</v>
      </c>
      <c r="S1475" s="2160" t="n">
        <f aca="false">M1475</f>
        <v>2388027.65043367</v>
      </c>
      <c r="T1475" s="0" t="n">
        <v>2351667.73659742</v>
      </c>
      <c r="U1475" s="1441" t="n">
        <f aca="false">S1475-T1475</f>
        <v>36359.913836258</v>
      </c>
      <c r="V1475" s="2001" t="n">
        <f aca="false">U1475/T1475*100</f>
        <v>1.5461331237578</v>
      </c>
      <c r="W1475" s="1441" t="str">
        <f aca="false">IF(V1475&gt;40,"FAULT",IF(V1475&lt;-40,"CHECK","OK"))</f>
        <v>OK</v>
      </c>
    </row>
    <row r="1476" customFormat="false" ht="18.75" hidden="false" customHeight="true" outlineLevel="0" collapsed="false">
      <c r="A1476" s="2016" t="n">
        <v>13</v>
      </c>
      <c r="B1476" s="2017" t="s">
        <v>4752</v>
      </c>
      <c r="C1476" s="2152" t="n">
        <v>11</v>
      </c>
      <c r="D1476" s="2580" t="s">
        <v>774</v>
      </c>
      <c r="E1476" s="1070" t="s">
        <v>4753</v>
      </c>
      <c r="F1476" s="2476" t="n">
        <v>1</v>
      </c>
      <c r="G1476" s="2120" t="n">
        <v>52807093</v>
      </c>
      <c r="H1476" s="2120" t="n">
        <v>54442479</v>
      </c>
      <c r="I1476" s="2053" t="n">
        <f aca="false">H1476-G1476</f>
        <v>1635386</v>
      </c>
      <c r="J1476" s="2027" t="n">
        <v>1</v>
      </c>
      <c r="K1476" s="2135"/>
      <c r="L1476" s="2128" t="n">
        <f aca="false">J1476*I1476*F1476</f>
        <v>1635386</v>
      </c>
      <c r="M1476" s="2128" t="n">
        <f aca="false">L1476*$K$1479/$L$1479</f>
        <v>1639249.07116023</v>
      </c>
      <c r="N1476" s="2154" t="s">
        <v>774</v>
      </c>
      <c r="O1476" s="2155"/>
      <c r="R1476" s="0" t="str">
        <f aca="false">B1476</f>
        <v>11 kV Habib Oil Feeder.</v>
      </c>
      <c r="S1476" s="2160" t="n">
        <f aca="false">M1476</f>
        <v>1639249.07116023</v>
      </c>
      <c r="T1476" s="0" t="n">
        <v>1571920.53055496</v>
      </c>
      <c r="U1476" s="1441" t="n">
        <f aca="false">S1476-T1476</f>
        <v>67328.5406052666</v>
      </c>
      <c r="V1476" s="2001" t="n">
        <f aca="false">U1476/T1476*100</f>
        <v>4.28320257268327</v>
      </c>
      <c r="W1476" s="1441" t="str">
        <f aca="false">IF(V1476&gt;40,"FAULT",IF(V1476&lt;-40,"CHECK","OK"))</f>
        <v>OK</v>
      </c>
    </row>
    <row r="1477" customFormat="false" ht="15.75" hidden="false" customHeight="false" outlineLevel="0" collapsed="false">
      <c r="A1477" s="2016" t="n">
        <v>14</v>
      </c>
      <c r="B1477" s="2017" t="s">
        <v>4754</v>
      </c>
      <c r="C1477" s="2152" t="n">
        <v>11</v>
      </c>
      <c r="D1477" s="2580" t="s">
        <v>774</v>
      </c>
      <c r="E1477" s="1070" t="s">
        <v>4755</v>
      </c>
      <c r="F1477" s="2476" t="n">
        <v>1</v>
      </c>
      <c r="G1477" s="2120" t="n">
        <v>52708936</v>
      </c>
      <c r="H1477" s="2120" t="n">
        <v>52971025</v>
      </c>
      <c r="I1477" s="2053" t="n">
        <f aca="false">H1477-G1477</f>
        <v>262089</v>
      </c>
      <c r="J1477" s="2027" t="n">
        <v>1</v>
      </c>
      <c r="K1477" s="2135"/>
      <c r="L1477" s="2128" t="n">
        <f aca="false">J1477*I1477*F1477</f>
        <v>262089</v>
      </c>
      <c r="M1477" s="2128" t="n">
        <f aca="false">L1477*$K$1479/$L$1479</f>
        <v>262708.100602129</v>
      </c>
      <c r="N1477" s="2154" t="s">
        <v>774</v>
      </c>
      <c r="O1477" s="2155"/>
      <c r="R1477" s="0" t="str">
        <f aca="false">B1477</f>
        <v>11 kV Rajabari Feeder.</v>
      </c>
      <c r="S1477" s="2160" t="n">
        <f aca="false">M1477</f>
        <v>262708.100602129</v>
      </c>
      <c r="T1477" s="0" t="n">
        <v>303872.891300598</v>
      </c>
      <c r="U1477" s="1441" t="n">
        <f aca="false">S1477-T1477</f>
        <v>-41164.7906984695</v>
      </c>
      <c r="V1477" s="2001" t="n">
        <f aca="false">U1477/T1477*100</f>
        <v>-13.5467137335881</v>
      </c>
      <c r="W1477" s="1441" t="str">
        <f aca="false">IF(V1477&gt;40,"FAULT",IF(V1477&lt;-40,"CHECK","OK"))</f>
        <v>OK</v>
      </c>
    </row>
    <row r="1478" customFormat="false" ht="15.75" hidden="false" customHeight="false" outlineLevel="0" collapsed="false">
      <c r="A1478" s="2016" t="n">
        <v>15</v>
      </c>
      <c r="B1478" s="2139" t="s">
        <v>4641</v>
      </c>
      <c r="C1478" s="2152" t="n">
        <v>11</v>
      </c>
      <c r="D1478" s="2580"/>
      <c r="E1478" s="1070" t="s">
        <v>4756</v>
      </c>
      <c r="F1478" s="2476" t="n">
        <v>1</v>
      </c>
      <c r="G1478" s="2120" t="n">
        <v>243.19</v>
      </c>
      <c r="H1478" s="2120" t="n">
        <v>314.92</v>
      </c>
      <c r="I1478" s="2053" t="n">
        <f aca="false">H1478-G1478</f>
        <v>71.73</v>
      </c>
      <c r="J1478" s="2027" t="n">
        <v>80</v>
      </c>
      <c r="K1478" s="2135"/>
      <c r="L1478" s="2128" t="n">
        <f aca="false">J1478*I1478*F1478</f>
        <v>5738.4</v>
      </c>
      <c r="M1478" s="2128" t="n">
        <f aca="false">L1478*$K$1479/$L$1479</f>
        <v>5751.95511637366</v>
      </c>
      <c r="N1478" s="2154" t="s">
        <v>774</v>
      </c>
      <c r="O1478" s="2155"/>
      <c r="R1478" s="0" t="str">
        <f aca="false">B1478</f>
        <v>11/0.415  kV, 200 kVA AT-1+2</v>
      </c>
      <c r="S1478" s="2160" t="n">
        <f aca="false">M1478</f>
        <v>5751.95511637366</v>
      </c>
      <c r="T1478" s="0" t="n">
        <v>4375.66214825238</v>
      </c>
      <c r="U1478" s="1441" t="n">
        <f aca="false">S1478-T1478</f>
        <v>1376.29296812128</v>
      </c>
      <c r="V1478" s="2001" t="n">
        <f aca="false">U1478/T1478*100</f>
        <v>31.4533645763982</v>
      </c>
      <c r="W1478" s="1441" t="str">
        <f aca="false">IF(V1478&gt;40,"FAULT",IF(V1478&lt;-40,"CHECK","OK"))</f>
        <v>OK</v>
      </c>
    </row>
    <row r="1479" customFormat="false" ht="20.25" hidden="false" customHeight="false" outlineLevel="0" collapsed="false">
      <c r="A1479" s="2132"/>
      <c r="B1479" s="2142"/>
      <c r="C1479" s="2143"/>
      <c r="D1479" s="2143"/>
      <c r="E1479" s="2932"/>
      <c r="F1479" s="2145"/>
      <c r="G1479" s="2145"/>
      <c r="H1479" s="2145"/>
      <c r="I1479" s="2145"/>
      <c r="J1479" s="2142" t="s">
        <v>475</v>
      </c>
      <c r="K1479" s="2121" t="n">
        <f aca="false">L1458</f>
        <v>18154296</v>
      </c>
      <c r="L1479" s="2130" t="n">
        <f aca="false">SUM(L1464:L1478)</f>
        <v>18111513.4</v>
      </c>
      <c r="M1479" s="2130" t="n">
        <f aca="false">SUM(M1464:M1478)</f>
        <v>18154296</v>
      </c>
      <c r="N1479" s="2166" t="n">
        <f aca="false">(M1479-L1479)/L1479*100</f>
        <v>0.236217697854015</v>
      </c>
      <c r="O1479" s="2167"/>
    </row>
    <row r="1480" customFormat="false" ht="15" hidden="false" customHeight="false" outlineLevel="0" collapsed="false">
      <c r="D1480" s="2462"/>
      <c r="K1480" s="1441"/>
    </row>
    <row r="1481" customFormat="false" ht="15.75" hidden="false" customHeight="false" outlineLevel="0" collapsed="false">
      <c r="A1481" s="2077"/>
      <c r="B1481" s="2078"/>
      <c r="C1481" s="2051"/>
      <c r="D1481" s="2418"/>
      <c r="F1481" s="2169" t="s">
        <v>1234</v>
      </c>
      <c r="G1481" s="2169"/>
      <c r="H1481" s="2169"/>
      <c r="I1481" s="2170" t="s">
        <v>212</v>
      </c>
      <c r="J1481" s="2077"/>
      <c r="L1481" s="2077"/>
      <c r="M1481" s="2077"/>
      <c r="N1481" s="2051"/>
      <c r="O1481" s="2077"/>
    </row>
    <row r="1482" customFormat="false" ht="15.75" hidden="false" customHeight="false" outlineLevel="0" collapsed="false">
      <c r="A1482" s="2077"/>
      <c r="B1482" s="2078"/>
      <c r="C1482" s="2051"/>
      <c r="D1482" s="2418"/>
      <c r="F1482" s="2129" t="s">
        <v>774</v>
      </c>
      <c r="G1482" s="2017" t="s">
        <v>1367</v>
      </c>
      <c r="H1482" s="2017"/>
      <c r="I1482" s="2310" t="n">
        <f aca="false">SUM(M1464,M1467:M1472,M1476:M1478)</f>
        <v>9361492.78984573</v>
      </c>
      <c r="J1482" s="2077"/>
      <c r="L1482" s="2077"/>
      <c r="M1482" s="2077"/>
      <c r="N1482" s="2051"/>
      <c r="O1482" s="2077" t="s">
        <v>122</v>
      </c>
    </row>
    <row r="1483" customFormat="false" ht="15.75" hidden="false" customHeight="false" outlineLevel="0" collapsed="false">
      <c r="A1483" s="2077"/>
      <c r="B1483" s="2078"/>
      <c r="C1483" s="2051"/>
      <c r="D1483" s="2418"/>
      <c r="F1483" s="2129" t="s">
        <v>775</v>
      </c>
      <c r="G1483" s="2017" t="s">
        <v>1367</v>
      </c>
      <c r="H1483" s="2017"/>
      <c r="I1483" s="2310" t="n">
        <f aca="false">SUM(M1465:M1466,M1473:M1475)</f>
        <v>8792803.21015427</v>
      </c>
      <c r="J1483" s="2077"/>
      <c r="L1483" s="2519"/>
      <c r="M1483" s="2077"/>
      <c r="N1483" s="2051"/>
      <c r="O1483" s="2077"/>
    </row>
    <row r="1484" customFormat="false" ht="15.75" hidden="false" customHeight="false" outlineLevel="0" collapsed="false">
      <c r="A1484" s="2077"/>
      <c r="B1484" s="2078"/>
      <c r="C1484" s="2051"/>
      <c r="D1484" s="2418"/>
      <c r="F1484" s="2129"/>
      <c r="G1484" s="2017"/>
      <c r="H1484" s="2017"/>
      <c r="I1484" s="2171"/>
      <c r="J1484" s="2077"/>
      <c r="L1484" s="2077"/>
      <c r="M1484" s="2077"/>
      <c r="N1484" s="2051"/>
      <c r="O1484" s="2077"/>
    </row>
    <row r="1485" customFormat="false" ht="15.75" hidden="false" customHeight="false" outlineLevel="0" collapsed="false">
      <c r="A1485" s="2077"/>
      <c r="B1485" s="2078"/>
      <c r="C1485" s="2051"/>
      <c r="D1485" s="2418"/>
      <c r="E1485" s="3134"/>
      <c r="F1485" s="2129"/>
      <c r="G1485" s="2017"/>
      <c r="H1485" s="2017"/>
      <c r="I1485" s="2171"/>
      <c r="J1485" s="2077"/>
      <c r="L1485" s="2077"/>
      <c r="M1485" s="2077"/>
      <c r="N1485" s="2051"/>
      <c r="O1485" s="2077"/>
    </row>
    <row r="1486" customFormat="false" ht="15.75" hidden="false" customHeight="false" outlineLevel="0" collapsed="false">
      <c r="A1486" s="2077"/>
      <c r="B1486" s="2078"/>
      <c r="C1486" s="2051"/>
      <c r="D1486" s="2418"/>
      <c r="E1486" s="3134"/>
      <c r="F1486" s="2260"/>
      <c r="G1486" s="2017"/>
      <c r="H1486" s="2017"/>
      <c r="I1486" s="2171"/>
      <c r="J1486" s="2077"/>
      <c r="L1486" s="2077"/>
      <c r="M1486" s="2077"/>
      <c r="N1486" s="2051"/>
      <c r="O1486" s="2077"/>
    </row>
    <row r="1487" customFormat="false" ht="15.75" hidden="false" customHeight="false" outlineLevel="0" collapsed="false">
      <c r="F1487" s="2260"/>
      <c r="G1487" s="2017"/>
      <c r="H1487" s="2017"/>
      <c r="I1487" s="2171"/>
      <c r="J1487" s="2077"/>
    </row>
    <row r="1488" customFormat="false" ht="15.75" hidden="false" customHeight="true" outlineLevel="0" collapsed="false">
      <c r="F1488" s="2241" t="s">
        <v>1239</v>
      </c>
      <c r="G1488" s="2241"/>
      <c r="H1488" s="2241"/>
      <c r="I1488" s="2242" t="n">
        <f aca="false">SUM(I1482:I1487)</f>
        <v>18154296</v>
      </c>
      <c r="J1488" s="2130" t="n">
        <f aca="false">I1488-M1479</f>
        <v>0</v>
      </c>
    </row>
    <row r="1489" customFormat="false" ht="15" hidden="false" customHeight="false" outlineLevel="0" collapsed="false">
      <c r="F1489" s="2103"/>
      <c r="G1489" s="2077"/>
      <c r="H1489" s="2077"/>
      <c r="I1489" s="2077"/>
      <c r="J1489" s="2077"/>
    </row>
    <row r="1490" customFormat="false" ht="15" hidden="false" customHeight="false" outlineLevel="0" collapsed="false">
      <c r="A1490" s="2077"/>
      <c r="B1490" s="2078"/>
      <c r="C1490" s="2051"/>
      <c r="D1490" s="2418"/>
      <c r="E1490" s="3134"/>
      <c r="F1490" s="2077"/>
      <c r="G1490" s="2077"/>
      <c r="H1490" s="2077"/>
      <c r="I1490" s="2077"/>
      <c r="J1490" s="2077"/>
      <c r="K1490" s="2080"/>
      <c r="L1490" s="2077"/>
      <c r="M1490" s="2077"/>
      <c r="N1490" s="2051"/>
      <c r="O1490" s="2077"/>
    </row>
    <row r="1491" customFormat="false" ht="15" hidden="false" customHeight="false" outlineLevel="0" collapsed="false">
      <c r="A1491" s="2077"/>
      <c r="B1491" s="2078"/>
      <c r="C1491" s="2051"/>
      <c r="D1491" s="2418"/>
      <c r="E1491" s="3134"/>
      <c r="F1491" s="2077"/>
      <c r="G1491" s="2077"/>
      <c r="H1491" s="2077"/>
      <c r="I1491" s="2077"/>
      <c r="J1491" s="2077"/>
      <c r="K1491" s="2080"/>
      <c r="L1491" s="2077"/>
      <c r="M1491" s="2077"/>
      <c r="N1491" s="2051"/>
      <c r="O1491" s="2077"/>
    </row>
    <row r="1492" customFormat="false" ht="15" hidden="false" customHeight="false" outlineLevel="0" collapsed="false">
      <c r="A1492" s="2077"/>
      <c r="B1492" s="2078"/>
      <c r="C1492" s="2051"/>
      <c r="D1492" s="2418"/>
      <c r="E1492" s="3134"/>
      <c r="F1492" s="2077"/>
      <c r="G1492" s="2077"/>
      <c r="H1492" s="2077"/>
      <c r="I1492" s="2077"/>
      <c r="J1492" s="2077"/>
      <c r="K1492" s="2080"/>
      <c r="L1492" s="2077"/>
      <c r="M1492" s="2077"/>
      <c r="N1492" s="2051"/>
      <c r="O1492" s="2077"/>
    </row>
    <row r="1493" customFormat="false" ht="15" hidden="false" customHeight="false" outlineLevel="0" collapsed="false">
      <c r="A1493" s="2077"/>
      <c r="B1493" s="2078"/>
      <c r="C1493" s="2051"/>
      <c r="D1493" s="2418"/>
      <c r="E1493" s="3134"/>
      <c r="F1493" s="2077"/>
      <c r="G1493" s="2077"/>
      <c r="H1493" s="2077"/>
      <c r="I1493" s="2077"/>
      <c r="J1493" s="2077"/>
      <c r="K1493" s="2080"/>
      <c r="L1493" s="2077"/>
      <c r="M1493" s="2077"/>
      <c r="N1493" s="2051"/>
      <c r="O1493" s="2077"/>
    </row>
    <row r="1494" customFormat="false" ht="15" hidden="false" customHeight="false" outlineLevel="0" collapsed="false">
      <c r="A1494" s="2077"/>
      <c r="B1494" s="2078"/>
      <c r="C1494" s="2051"/>
      <c r="D1494" s="2418"/>
      <c r="E1494" s="3134"/>
      <c r="F1494" s="2077"/>
      <c r="G1494" s="2077"/>
      <c r="H1494" s="2077"/>
      <c r="I1494" s="2077"/>
      <c r="J1494" s="2077"/>
      <c r="K1494" s="2080"/>
      <c r="L1494" s="2077"/>
      <c r="M1494" s="2077"/>
      <c r="N1494" s="2051"/>
      <c r="O1494" s="2077"/>
    </row>
    <row r="1495" customFormat="false" ht="15" hidden="false" customHeight="false" outlineLevel="0" collapsed="false">
      <c r="A1495" s="2077"/>
      <c r="B1495" s="2051"/>
      <c r="C1495" s="2051"/>
      <c r="D1495" s="2418"/>
      <c r="E1495" s="3134"/>
      <c r="F1495" s="2077"/>
      <c r="G1495" s="2077"/>
      <c r="H1495" s="2077"/>
      <c r="I1495" s="2077"/>
      <c r="J1495" s="2077"/>
      <c r="K1495" s="2080"/>
      <c r="L1495" s="2077"/>
      <c r="M1495" s="2077"/>
      <c r="N1495" s="2051"/>
      <c r="O1495" s="2077"/>
    </row>
    <row r="1496" customFormat="false" ht="15" hidden="false" customHeight="false" outlineLevel="0" collapsed="false">
      <c r="A1496" s="2077"/>
      <c r="B1496" s="2051"/>
      <c r="C1496" s="2051"/>
      <c r="D1496" s="2418"/>
      <c r="E1496" s="3134"/>
      <c r="F1496" s="2077"/>
      <c r="G1496" s="2077"/>
      <c r="H1496" s="2077"/>
      <c r="I1496" s="2077"/>
      <c r="J1496" s="2077"/>
      <c r="K1496" s="2080"/>
      <c r="L1496" s="2077"/>
      <c r="M1496" s="2077"/>
      <c r="N1496" s="2051"/>
      <c r="O1496" s="2077"/>
    </row>
    <row r="1497" customFormat="false" ht="15" hidden="false" customHeight="false" outlineLevel="0" collapsed="false">
      <c r="A1497" s="2077"/>
      <c r="B1497" s="2078"/>
      <c r="C1497" s="2051"/>
      <c r="D1497" s="2418"/>
      <c r="E1497" s="3134"/>
      <c r="F1497" s="2077"/>
      <c r="G1497" s="2077"/>
      <c r="H1497" s="2077"/>
      <c r="I1497" s="2077"/>
      <c r="J1497" s="2077"/>
      <c r="K1497" s="2080"/>
      <c r="L1497" s="2077"/>
      <c r="M1497" s="2077"/>
      <c r="N1497" s="2051"/>
      <c r="O1497" s="2077"/>
    </row>
    <row r="1498" customFormat="false" ht="15" hidden="false" customHeight="false" outlineLevel="0" collapsed="false">
      <c r="A1498" s="2077"/>
      <c r="B1498" s="2078"/>
      <c r="C1498" s="2051"/>
      <c r="D1498" s="2418"/>
      <c r="E1498" s="3134"/>
      <c r="F1498" s="2077"/>
      <c r="G1498" s="2077"/>
      <c r="H1498" s="2077"/>
      <c r="I1498" s="2077"/>
      <c r="J1498" s="2077"/>
      <c r="K1498" s="2080"/>
      <c r="L1498" s="2077"/>
      <c r="M1498" s="2077"/>
      <c r="N1498" s="2051"/>
      <c r="O1498" s="2077"/>
    </row>
    <row r="1499" customFormat="false" ht="15" hidden="false" customHeight="false" outlineLevel="0" collapsed="false">
      <c r="A1499" s="2077"/>
      <c r="B1499" s="2078"/>
      <c r="C1499" s="2051"/>
      <c r="D1499" s="2418"/>
      <c r="E1499" s="3134"/>
      <c r="F1499" s="2077"/>
      <c r="G1499" s="2077"/>
      <c r="H1499" s="2077"/>
      <c r="I1499" s="2077"/>
      <c r="J1499" s="2077"/>
      <c r="K1499" s="2080"/>
      <c r="L1499" s="2077"/>
      <c r="M1499" s="2077"/>
      <c r="N1499" s="2051"/>
      <c r="O1499" s="2077"/>
    </row>
    <row r="1500" customFormat="false" ht="25.5" hidden="false" customHeight="false" outlineLevel="0" collapsed="false">
      <c r="A1500" s="2174"/>
      <c r="B1500" s="2175"/>
      <c r="C1500" s="2175"/>
      <c r="D1500" s="2175"/>
      <c r="E1500" s="2175"/>
      <c r="F1500" s="2175"/>
      <c r="G1500" s="2175"/>
      <c r="H1500" s="2175"/>
      <c r="I1500" s="2175"/>
      <c r="J1500" s="2175"/>
      <c r="K1500" s="2175"/>
      <c r="L1500" s="2175"/>
      <c r="M1500" s="2175"/>
      <c r="N1500" s="2051"/>
      <c r="O1500" s="2077"/>
    </row>
    <row r="1501" customFormat="false" ht="15" hidden="false" customHeight="false" outlineLevel="0" collapsed="false">
      <c r="A1501" s="2077"/>
      <c r="B1501" s="2078"/>
      <c r="C1501" s="2051"/>
      <c r="D1501" s="2418"/>
      <c r="E1501" s="3134"/>
      <c r="F1501" s="2077"/>
      <c r="G1501" s="2077"/>
      <c r="H1501" s="2077"/>
      <c r="I1501" s="2077"/>
      <c r="J1501" s="2077"/>
      <c r="K1501" s="2080"/>
      <c r="L1501" s="2077"/>
      <c r="M1501" s="2077"/>
      <c r="N1501" s="2051"/>
      <c r="O1501" s="2077"/>
    </row>
    <row r="1502" customFormat="false" ht="15" hidden="false" customHeight="false" outlineLevel="0" collapsed="false">
      <c r="A1502" s="2077"/>
      <c r="B1502" s="2078"/>
      <c r="C1502" s="2051"/>
      <c r="D1502" s="2418"/>
      <c r="E1502" s="3134"/>
      <c r="F1502" s="2077"/>
      <c r="G1502" s="2077"/>
      <c r="H1502" s="2077"/>
      <c r="I1502" s="2077"/>
      <c r="J1502" s="2077"/>
      <c r="K1502" s="2080"/>
      <c r="L1502" s="2077"/>
      <c r="M1502" s="2077"/>
      <c r="N1502" s="2051"/>
      <c r="O1502" s="2077"/>
    </row>
    <row r="1503" customFormat="false" ht="45" hidden="false" customHeight="false" outlineLevel="0" collapsed="false">
      <c r="A1503" s="2270" t="s">
        <v>4757</v>
      </c>
      <c r="B1503" s="2270"/>
      <c r="C1503" s="2270"/>
      <c r="D1503" s="2270"/>
      <c r="E1503" s="2270"/>
      <c r="F1503" s="2270"/>
      <c r="G1503" s="2270"/>
      <c r="H1503" s="2270"/>
      <c r="I1503" s="2270"/>
      <c r="J1503" s="2270"/>
      <c r="K1503" s="2270"/>
      <c r="L1503" s="2270"/>
      <c r="M1503" s="2270"/>
      <c r="N1503" s="2270"/>
      <c r="O1503" s="1989" t="str">
        <f aca="false">$O$6</f>
        <v>Month June-2023</v>
      </c>
      <c r="R1503" s="1990" t="s">
        <v>1069</v>
      </c>
      <c r="S1503" s="1991" t="str">
        <f aca="false">O1503</f>
        <v>Month June-2023</v>
      </c>
      <c r="T1503" s="1990" t="s">
        <v>1070</v>
      </c>
      <c r="U1503" s="1990" t="s">
        <v>1071</v>
      </c>
      <c r="V1503" s="1990" t="s">
        <v>2997</v>
      </c>
      <c r="W1503" s="1990" t="s">
        <v>1073</v>
      </c>
    </row>
    <row r="1504" customFormat="false" ht="15.75" hidden="false" customHeight="true" outlineLevel="0" collapsed="false">
      <c r="A1504" s="1992" t="s">
        <v>794</v>
      </c>
      <c r="B1504" s="1993" t="s">
        <v>1074</v>
      </c>
      <c r="C1504" s="1994" t="s">
        <v>1075</v>
      </c>
      <c r="D1504" s="1994"/>
      <c r="E1504" s="1994"/>
      <c r="F1504" s="1996" t="s">
        <v>45</v>
      </c>
      <c r="G1504" s="1996" t="s">
        <v>1076</v>
      </c>
      <c r="H1504" s="1996"/>
      <c r="I1504" s="1996"/>
      <c r="J1504" s="1996" t="s">
        <v>29</v>
      </c>
      <c r="K1504" s="1996" t="s">
        <v>1077</v>
      </c>
      <c r="L1504" s="1996"/>
      <c r="M1504" s="1994" t="s">
        <v>1134</v>
      </c>
      <c r="N1504" s="1993"/>
      <c r="O1504" s="1997" t="s">
        <v>479</v>
      </c>
    </row>
    <row r="1505" customFormat="false" ht="15.75" hidden="false" customHeight="false" outlineLevel="0" collapsed="false">
      <c r="A1505" s="1992"/>
      <c r="B1505" s="1993"/>
      <c r="C1505" s="1998" t="s">
        <v>1079</v>
      </c>
      <c r="D1505" s="1998"/>
      <c r="E1505" s="3135" t="s">
        <v>1080</v>
      </c>
      <c r="F1505" s="1996"/>
      <c r="G1505" s="2249" t="n">
        <f aca="false">'NORTH-1'!$H$8</f>
        <v>44929</v>
      </c>
      <c r="H1505" s="2249" t="n">
        <f aca="false">'NORTH-1'!$H$8</f>
        <v>44929</v>
      </c>
      <c r="I1505" s="2000" t="s">
        <v>47</v>
      </c>
      <c r="J1505" s="1996"/>
      <c r="K1505" s="2000" t="s">
        <v>1081</v>
      </c>
      <c r="L1505" s="2000" t="s">
        <v>1082</v>
      </c>
      <c r="M1505" s="1994" t="s">
        <v>1083</v>
      </c>
      <c r="N1505" s="1998" t="s">
        <v>741</v>
      </c>
      <c r="O1505" s="1997"/>
      <c r="S1505" s="1441" t="n">
        <v>15283200.0000001</v>
      </c>
      <c r="T1505" s="1441" t="n">
        <v>15283200.0000001</v>
      </c>
      <c r="U1505" s="1441" t="n">
        <f aca="false">S1505-T1505</f>
        <v>0</v>
      </c>
      <c r="V1505" s="2001" t="n">
        <f aca="false">U1505/T1505*100</f>
        <v>0</v>
      </c>
      <c r="W1505" s="1441" t="str">
        <f aca="false">IF(V1505&gt;40,"FAULT",IF(V1505&lt;-40,"CHECK","OK"))</f>
        <v>OK</v>
      </c>
    </row>
    <row r="1506" customFormat="false" ht="15.75" hidden="false" customHeight="false" outlineLevel="0" collapsed="false">
      <c r="A1506" s="2002" t="n">
        <v>1</v>
      </c>
      <c r="B1506" s="2003" t="n">
        <v>2</v>
      </c>
      <c r="C1506" s="2004" t="n">
        <v>4</v>
      </c>
      <c r="D1506" s="2004"/>
      <c r="E1506" s="3136" t="n">
        <v>5</v>
      </c>
      <c r="F1506" s="2002" t="n">
        <v>7</v>
      </c>
      <c r="G1506" s="2002" t="n">
        <v>9</v>
      </c>
      <c r="H1506" s="2002" t="n">
        <v>9</v>
      </c>
      <c r="I1506" s="2002" t="s">
        <v>1084</v>
      </c>
      <c r="J1506" s="2002" t="n">
        <v>11</v>
      </c>
      <c r="K1506" s="2002" t="s">
        <v>1085</v>
      </c>
      <c r="L1506" s="2002" t="s">
        <v>1086</v>
      </c>
      <c r="M1506" s="2002" t="n">
        <v>14</v>
      </c>
      <c r="N1506" s="2006" t="n">
        <v>15</v>
      </c>
      <c r="O1506" s="2002" t="n">
        <v>16</v>
      </c>
    </row>
    <row r="1507" customFormat="false" ht="15.75" hidden="false" customHeight="false" outlineLevel="0" collapsed="false">
      <c r="A1507" s="2016"/>
      <c r="B1507" s="2008" t="s">
        <v>4758</v>
      </c>
      <c r="C1507" s="2009"/>
      <c r="D1507" s="2009"/>
      <c r="E1507" s="3139"/>
      <c r="F1507" s="2009"/>
      <c r="G1507" s="2009"/>
      <c r="H1507" s="2009"/>
      <c r="I1507" s="2009"/>
      <c r="J1507" s="2009"/>
      <c r="K1507" s="2010"/>
      <c r="L1507" s="2009"/>
      <c r="M1507" s="2013"/>
      <c r="N1507" s="2014"/>
      <c r="O1507" s="2027"/>
    </row>
    <row r="1508" customFormat="false" ht="15.75" hidden="false" customHeight="false" outlineLevel="0" collapsed="false">
      <c r="A1508" s="2176" t="n">
        <f aca="false">A1108</f>
        <v>19</v>
      </c>
      <c r="B1508" s="2177" t="str">
        <f aca="false">B1108</f>
        <v>33 kV IG Gate Feeder.</v>
      </c>
      <c r="C1508" s="2178" t="n">
        <f aca="false">C1108</f>
        <v>33</v>
      </c>
      <c r="D1508" s="2311" t="str">
        <f aca="false">D1108</f>
        <v>Export</v>
      </c>
      <c r="E1508" s="3149" t="str">
        <f aca="false">E1108</f>
        <v>BD001802</v>
      </c>
      <c r="F1508" s="2509" t="n">
        <f aca="false">F1108</f>
        <v>1</v>
      </c>
      <c r="G1508" s="2181" t="n">
        <f aca="false">G1108</f>
        <v>1544.89</v>
      </c>
      <c r="H1508" s="2181" t="n">
        <f aca="false">H1108</f>
        <v>1544.89</v>
      </c>
      <c r="I1508" s="2181" t="n">
        <f aca="false">I1108</f>
        <v>0</v>
      </c>
      <c r="J1508" s="2178" t="n">
        <f aca="false">J1108</f>
        <v>240000</v>
      </c>
      <c r="K1508" s="2184" t="n">
        <f aca="false">K1108</f>
        <v>0</v>
      </c>
      <c r="L1508" s="2186" t="n">
        <f aca="false">L1108</f>
        <v>0</v>
      </c>
      <c r="M1508" s="2186" t="n">
        <f aca="false">M1108</f>
        <v>0</v>
      </c>
      <c r="N1508" s="2129"/>
      <c r="O1508" s="2187"/>
    </row>
    <row r="1509" customFormat="false" ht="15.75" hidden="false" customHeight="false" outlineLevel="0" collapsed="false">
      <c r="A1509" s="2016"/>
      <c r="B1509" s="2008" t="s">
        <v>4759</v>
      </c>
      <c r="C1509" s="2018"/>
      <c r="D1509" s="2383"/>
      <c r="E1509" s="1070"/>
      <c r="F1509" s="2071"/>
      <c r="G1509" s="2212"/>
      <c r="H1509" s="2212"/>
      <c r="I1509" s="2212"/>
      <c r="J1509" s="2613" t="s">
        <v>475</v>
      </c>
      <c r="K1509" s="2614" t="n">
        <f aca="false">SUM(K1508)</f>
        <v>0</v>
      </c>
      <c r="L1509" s="2614" t="n">
        <f aca="false">SUM(L1508)</f>
        <v>0</v>
      </c>
      <c r="M1509" s="2614" t="n">
        <f aca="false">SUM(M1508)</f>
        <v>0</v>
      </c>
      <c r="N1509" s="2129"/>
      <c r="O1509" s="2027"/>
    </row>
    <row r="1510" customFormat="false" ht="15.75" hidden="false" customHeight="false" outlineLevel="0" collapsed="false">
      <c r="A1510" s="2188" t="n">
        <f aca="false">A1414</f>
        <v>7</v>
      </c>
      <c r="B1510" s="2177" t="str">
        <f aca="false">B1414</f>
        <v>33 kV IG Gate Ckt-2</v>
      </c>
      <c r="C1510" s="2178" t="n">
        <f aca="false">C1414</f>
        <v>33</v>
      </c>
      <c r="D1510" s="2179" t="str">
        <f aca="false">D1414</f>
        <v>Main</v>
      </c>
      <c r="E1510" s="3149" t="n">
        <f aca="false">E1414</f>
        <v>41808902815</v>
      </c>
      <c r="F1510" s="2509" t="n">
        <f aca="false">F1414</f>
        <v>1</v>
      </c>
      <c r="G1510" s="2181" t="n">
        <f aca="false">G1414</f>
        <v>335.74</v>
      </c>
      <c r="H1510" s="2181" t="n">
        <f aca="false">H1414</f>
        <v>363.42</v>
      </c>
      <c r="I1510" s="2181" t="n">
        <f aca="false">I1414</f>
        <v>27.68</v>
      </c>
      <c r="J1510" s="2178" t="n">
        <f aca="false">J1414</f>
        <v>360000</v>
      </c>
      <c r="K1510" s="2184" t="n">
        <f aca="false">K1414</f>
        <v>0</v>
      </c>
      <c r="L1510" s="2186" t="n">
        <f aca="false">L1414</f>
        <v>9964800</v>
      </c>
      <c r="M1510" s="2186" t="n">
        <f aca="false">M1414</f>
        <v>9957837.8680507</v>
      </c>
      <c r="N1510" s="2129"/>
      <c r="O1510" s="2027"/>
    </row>
    <row r="1511" customFormat="false" ht="15.75" hidden="false" customHeight="false" outlineLevel="0" collapsed="false">
      <c r="A1511" s="2188" t="n">
        <f aca="false">A1426</f>
        <v>17</v>
      </c>
      <c r="B1511" s="2177" t="str">
        <f aca="false">B1426</f>
        <v>33 kV IG Gate Ckt-1</v>
      </c>
      <c r="C1511" s="2178" t="n">
        <f aca="false">C1426</f>
        <v>33</v>
      </c>
      <c r="D1511" s="2179" t="str">
        <f aca="false">D1426</f>
        <v>Main</v>
      </c>
      <c r="E1511" s="3149" t="n">
        <f aca="false">E1426</f>
        <v>41812909470</v>
      </c>
      <c r="F1511" s="2509" t="n">
        <f aca="false">F1426</f>
        <v>1</v>
      </c>
      <c r="G1511" s="2181" t="n">
        <f aca="false">G1426</f>
        <v>271.63</v>
      </c>
      <c r="H1511" s="2181" t="n">
        <f aca="false">H1426</f>
        <v>293.67</v>
      </c>
      <c r="I1511" s="2181" t="n">
        <f aca="false">I1426</f>
        <v>22.04</v>
      </c>
      <c r="J1511" s="2178" t="n">
        <f aca="false">J1426</f>
        <v>360000</v>
      </c>
      <c r="K1511" s="2184" t="n">
        <f aca="false">K1426</f>
        <v>0</v>
      </c>
      <c r="L1511" s="2186" t="n">
        <f aca="false">L1426</f>
        <v>7934400.00000001</v>
      </c>
      <c r="M1511" s="2186" t="n">
        <f aca="false">M1426</f>
        <v>7928856.4527398</v>
      </c>
      <c r="N1511" s="2129"/>
      <c r="O1511" s="2027"/>
    </row>
    <row r="1512" customFormat="false" ht="15.75" hidden="false" customHeight="false" outlineLevel="0" collapsed="false">
      <c r="A1512" s="3205"/>
      <c r="B1512" s="3206"/>
      <c r="C1512" s="2610"/>
      <c r="D1512" s="3207"/>
      <c r="E1512" s="3179"/>
      <c r="F1512" s="2611"/>
      <c r="G1512" s="2612"/>
      <c r="H1512" s="2612"/>
      <c r="I1512" s="2612"/>
      <c r="J1512" s="2613" t="s">
        <v>475</v>
      </c>
      <c r="K1512" s="3208" t="n">
        <f aca="false">SUM(K1510:K1511)</f>
        <v>0</v>
      </c>
      <c r="L1512" s="3208" t="n">
        <f aca="false">SUM(L1510:L1511)</f>
        <v>17899200</v>
      </c>
      <c r="M1512" s="3208" t="n">
        <f aca="false">SUM(M1510:M1511)</f>
        <v>17886694.3207905</v>
      </c>
      <c r="N1512" s="2194"/>
      <c r="O1512" s="2027"/>
    </row>
    <row r="1513" customFormat="false" ht="15.75" hidden="false" customHeight="false" outlineLevel="0" collapsed="false">
      <c r="A1513" s="2027"/>
      <c r="B1513" s="2008" t="s">
        <v>4760</v>
      </c>
      <c r="C1513" s="2009"/>
      <c r="D1513" s="2009"/>
      <c r="E1513" s="3139"/>
      <c r="F1513" s="2009"/>
      <c r="G1513" s="2009"/>
      <c r="H1513" s="2009"/>
      <c r="I1513" s="2009"/>
      <c r="J1513" s="2195"/>
      <c r="K1513" s="2196"/>
      <c r="L1513" s="2197"/>
      <c r="M1513" s="2197"/>
      <c r="N1513" s="2014"/>
      <c r="O1513" s="2151"/>
    </row>
    <row r="1514" customFormat="false" ht="15.75" hidden="false" customHeight="false" outlineLevel="0" collapsed="false">
      <c r="A1514" s="2027" t="n">
        <v>3</v>
      </c>
      <c r="B1514" s="2017" t="s">
        <v>4761</v>
      </c>
      <c r="C1514" s="2018" t="n">
        <v>33</v>
      </c>
      <c r="D1514" s="2153" t="s">
        <v>76</v>
      </c>
      <c r="E1514" s="1070" t="s">
        <v>4762</v>
      </c>
      <c r="F1514" s="2071" t="n">
        <v>1</v>
      </c>
      <c r="G1514" s="2212" t="n">
        <v>235334.2</v>
      </c>
      <c r="H1514" s="2212" t="n">
        <v>249925.3</v>
      </c>
      <c r="I1514" s="2053" t="n">
        <f aca="false">H1514-G1514</f>
        <v>14591.1</v>
      </c>
      <c r="J1514" s="2027" t="n">
        <v>540</v>
      </c>
      <c r="K1514" s="2024" t="n">
        <f aca="false">J1514*I1514*F1514</f>
        <v>7879193.99999999</v>
      </c>
      <c r="L1514" s="2128"/>
      <c r="M1514" s="2128"/>
      <c r="N1514" s="2129"/>
      <c r="O1514" s="2151"/>
    </row>
    <row r="1515" customFormat="false" ht="15.75" hidden="false" customHeight="false" outlineLevel="0" collapsed="false">
      <c r="A1515" s="2027" t="n">
        <v>6</v>
      </c>
      <c r="B1515" s="2017" t="s">
        <v>4763</v>
      </c>
      <c r="C1515" s="2018" t="n">
        <v>33</v>
      </c>
      <c r="D1515" s="2153"/>
      <c r="E1515" s="1070" t="s">
        <v>4764</v>
      </c>
      <c r="F1515" s="2071" t="n">
        <v>1</v>
      </c>
      <c r="G1515" s="2212" t="n">
        <v>406797.9</v>
      </c>
      <c r="H1515" s="2212" t="n">
        <v>425158.5</v>
      </c>
      <c r="I1515" s="2053" t="n">
        <f aca="false">H1515-G1515</f>
        <v>18360.6</v>
      </c>
      <c r="J1515" s="2027" t="n">
        <v>540</v>
      </c>
      <c r="K1515" s="2024" t="n">
        <f aca="false">J1515*I1515*F1515</f>
        <v>9914723.99999999</v>
      </c>
      <c r="L1515" s="2128"/>
      <c r="M1515" s="2128"/>
      <c r="N1515" s="2129"/>
      <c r="O1515" s="2151"/>
    </row>
    <row r="1516" customFormat="false" ht="15.75" hidden="false" customHeight="false" outlineLevel="0" collapsed="false">
      <c r="A1516" s="2027"/>
      <c r="B1516" s="2189"/>
      <c r="C1516" s="2190"/>
      <c r="D1516" s="2191"/>
      <c r="E1516" s="3150"/>
      <c r="F1516" s="2511"/>
      <c r="G1516" s="2193"/>
      <c r="H1516" s="2193" t="n">
        <v>0</v>
      </c>
      <c r="I1516" s="2204"/>
      <c r="J1516" s="2142" t="s">
        <v>475</v>
      </c>
      <c r="K1516" s="2262" t="n">
        <f aca="false">SUM(K1514:K1515)</f>
        <v>17793918</v>
      </c>
      <c r="L1516" s="2130" t="n">
        <f aca="false">SUM(L1514:L1515)</f>
        <v>0</v>
      </c>
      <c r="M1516" s="2130" t="n">
        <f aca="false">SUM(M1514:M1515)</f>
        <v>0</v>
      </c>
      <c r="N1516" s="2205"/>
      <c r="O1516" s="2151"/>
    </row>
    <row r="1517" customFormat="false" ht="15.75" hidden="false" customHeight="false" outlineLevel="0" collapsed="false">
      <c r="A1517" s="2027"/>
      <c r="B1517" s="2058" t="s">
        <v>4765</v>
      </c>
      <c r="C1517" s="2059"/>
      <c r="D1517" s="2059"/>
      <c r="E1517" s="3140"/>
      <c r="F1517" s="2059"/>
      <c r="G1517" s="2059"/>
      <c r="H1517" s="2059" t="n">
        <v>0</v>
      </c>
      <c r="I1517" s="2059"/>
      <c r="J1517" s="2059"/>
      <c r="K1517" s="2060"/>
      <c r="L1517" s="2059"/>
      <c r="M1517" s="2063"/>
      <c r="N1517" s="2064"/>
      <c r="O1517" s="2015"/>
    </row>
    <row r="1518" customFormat="false" ht="15.75" hidden="false" customHeight="false" outlineLevel="0" collapsed="false">
      <c r="A1518" s="2027"/>
      <c r="B1518" s="2017" t="s">
        <v>1251</v>
      </c>
      <c r="C1518" s="2018" t="n">
        <v>33</v>
      </c>
      <c r="D1518" s="2065" t="s">
        <v>1108</v>
      </c>
      <c r="E1518" s="3138"/>
      <c r="F1518" s="2071"/>
      <c r="G1518" s="2022" t="n">
        <v>0</v>
      </c>
      <c r="H1518" s="2022" t="n">
        <v>0</v>
      </c>
      <c r="I1518" s="2022"/>
      <c r="J1518" s="2027"/>
      <c r="K1518" s="2024"/>
      <c r="L1518" s="2029" t="n">
        <f aca="false">J1518*I1518*F1518</f>
        <v>0</v>
      </c>
      <c r="M1518" s="2025"/>
      <c r="N1518" s="2026"/>
      <c r="O1518" s="2027"/>
    </row>
    <row r="1519" customFormat="false" ht="15.75" hidden="false" customHeight="false" outlineLevel="0" collapsed="false">
      <c r="A1519" s="2027"/>
      <c r="B1519" s="2017" t="s">
        <v>1252</v>
      </c>
      <c r="C1519" s="2018" t="n">
        <v>33</v>
      </c>
      <c r="D1519" s="2065"/>
      <c r="E1519" s="3138"/>
      <c r="F1519" s="2071"/>
      <c r="G1519" s="2022" t="n">
        <v>0</v>
      </c>
      <c r="H1519" s="2022" t="n">
        <v>0</v>
      </c>
      <c r="I1519" s="2022"/>
      <c r="J1519" s="2027"/>
      <c r="K1519" s="2024"/>
      <c r="L1519" s="2029" t="n">
        <f aca="false">J1519*I1519*F1519</f>
        <v>0</v>
      </c>
      <c r="M1519" s="2029"/>
      <c r="N1519" s="2030"/>
      <c r="O1519" s="2027"/>
    </row>
    <row r="1520" customFormat="false" ht="15.75" hidden="false" customHeight="false" outlineLevel="0" collapsed="false">
      <c r="A1520" s="2027"/>
      <c r="B1520" s="2037"/>
      <c r="C1520" s="2038"/>
      <c r="D1520" s="2038"/>
      <c r="E1520" s="2728"/>
      <c r="F1520" s="2041"/>
      <c r="G1520" s="2041"/>
      <c r="H1520" s="2041" t="n">
        <v>0</v>
      </c>
      <c r="I1520" s="2041"/>
      <c r="J1520" s="2037" t="s">
        <v>1110</v>
      </c>
      <c r="K1520" s="2068"/>
      <c r="L1520" s="2076" t="n">
        <f aca="false">SUM(L1518:L1519)</f>
        <v>0</v>
      </c>
      <c r="M1520" s="2055"/>
      <c r="N1520" s="2057"/>
      <c r="O1520" s="2027"/>
    </row>
    <row r="1521" customFormat="false" ht="15.75" hidden="false" customHeight="false" outlineLevel="0" collapsed="false">
      <c r="A1521" s="2027"/>
      <c r="B1521" s="2189"/>
      <c r="C1521" s="2190"/>
      <c r="D1521" s="2191"/>
      <c r="E1521" s="3150"/>
      <c r="F1521" s="2511"/>
      <c r="G1521" s="2193"/>
      <c r="H1521" s="2193" t="n">
        <v>0</v>
      </c>
      <c r="I1521" s="2204"/>
      <c r="J1521" s="2142"/>
      <c r="K1521" s="2207"/>
      <c r="L1521" s="2130"/>
      <c r="M1521" s="2130"/>
      <c r="N1521" s="2205"/>
      <c r="O1521" s="2151"/>
    </row>
    <row r="1522" customFormat="false" ht="15.75" hidden="false" customHeight="false" outlineLevel="0" collapsed="false">
      <c r="A1522" s="2132"/>
      <c r="B1522" s="2058" t="s">
        <v>4766</v>
      </c>
      <c r="C1522" s="2059"/>
      <c r="D1522" s="2059"/>
      <c r="E1522" s="3140"/>
      <c r="F1522" s="2059"/>
      <c r="G1522" s="2059"/>
      <c r="H1522" s="2059" t="n">
        <v>0</v>
      </c>
      <c r="I1522" s="2059"/>
      <c r="J1522" s="2208"/>
      <c r="K1522" s="2209"/>
      <c r="L1522" s="2210"/>
      <c r="M1522" s="2210"/>
      <c r="N1522" s="2064"/>
      <c r="O1522" s="2151"/>
    </row>
    <row r="1523" customFormat="false" ht="15.75" hidden="false" customHeight="true" outlineLevel="0" collapsed="false">
      <c r="A1523" s="2027" t="n">
        <v>4</v>
      </c>
      <c r="B1523" s="2017" t="s">
        <v>4719</v>
      </c>
      <c r="C1523" s="2018" t="n">
        <v>33</v>
      </c>
      <c r="D1523" s="2513" t="s">
        <v>67</v>
      </c>
      <c r="E1523" s="1070" t="s">
        <v>4767</v>
      </c>
      <c r="F1523" s="2071" t="n">
        <v>1</v>
      </c>
      <c r="G1523" s="2212" t="n">
        <v>670808.2</v>
      </c>
      <c r="H1523" s="2212" t="n">
        <v>714538.2</v>
      </c>
      <c r="I1523" s="2212" t="n">
        <f aca="false">H1523-G1523</f>
        <v>43730</v>
      </c>
      <c r="J1523" s="2213" t="n">
        <v>180</v>
      </c>
      <c r="K1523" s="2214"/>
      <c r="L1523" s="2128" t="n">
        <f aca="false">J1523*I1523*F1523</f>
        <v>7871400</v>
      </c>
      <c r="M1523" s="2128"/>
      <c r="N1523" s="2131"/>
      <c r="O1523" s="2151"/>
    </row>
    <row r="1524" customFormat="false" ht="15.75" hidden="false" customHeight="false" outlineLevel="0" collapsed="false">
      <c r="A1524" s="2027" t="n">
        <v>5</v>
      </c>
      <c r="B1524" s="2017" t="s">
        <v>4721</v>
      </c>
      <c r="C1524" s="2018" t="n">
        <v>33</v>
      </c>
      <c r="D1524" s="2514" t="s">
        <v>67</v>
      </c>
      <c r="E1524" s="1070" t="s">
        <v>4768</v>
      </c>
      <c r="F1524" s="2071" t="n">
        <v>1</v>
      </c>
      <c r="G1524" s="2212" t="n">
        <v>254166.6</v>
      </c>
      <c r="H1524" s="2212" t="n">
        <v>309221.7</v>
      </c>
      <c r="I1524" s="2212" t="n">
        <f aca="false">H1524-G1524</f>
        <v>55055.1</v>
      </c>
      <c r="J1524" s="2213" t="n">
        <v>180</v>
      </c>
      <c r="K1524" s="2214"/>
      <c r="L1524" s="2128" t="n">
        <f aca="false">J1524*I1524*F1524</f>
        <v>9909918</v>
      </c>
      <c r="M1524" s="2128"/>
      <c r="N1524" s="2131"/>
      <c r="O1524" s="2151"/>
    </row>
    <row r="1525" customFormat="false" ht="15.75" hidden="false" customHeight="false" outlineLevel="0" collapsed="false">
      <c r="A1525" s="2132"/>
      <c r="B1525" s="2142"/>
      <c r="C1525" s="2143"/>
      <c r="D1525" s="2143"/>
      <c r="E1525" s="2932"/>
      <c r="F1525" s="2145"/>
      <c r="G1525" s="2145"/>
      <c r="H1525" s="2145"/>
      <c r="I1525" s="2145"/>
      <c r="J1525" s="2142" t="s">
        <v>475</v>
      </c>
      <c r="K1525" s="2121"/>
      <c r="L1525" s="2262" t="n">
        <f aca="false">SUM(L1523:L1524)</f>
        <v>17781318</v>
      </c>
      <c r="M1525" s="2130" t="n">
        <f aca="false">SUM(M1523:M1524)</f>
        <v>0</v>
      </c>
      <c r="N1525" s="2216" t="n">
        <f aca="false">(M1525-L1525)/L1525*100</f>
        <v>-100</v>
      </c>
      <c r="O1525" s="2151"/>
    </row>
    <row r="1526" customFormat="false" ht="16.5" hidden="false" customHeight="false" outlineLevel="0" collapsed="false">
      <c r="A1526" s="2080"/>
      <c r="B1526" s="2217"/>
      <c r="C1526" s="2218"/>
      <c r="D1526" s="2218"/>
      <c r="E1526" s="2933"/>
      <c r="F1526" s="2220"/>
      <c r="G1526" s="2220"/>
      <c r="H1526" s="2220"/>
      <c r="I1526" s="2220"/>
      <c r="J1526" s="2217"/>
      <c r="K1526" s="2221"/>
      <c r="L1526" s="2222"/>
      <c r="M1526" s="2222"/>
      <c r="N1526" s="2194"/>
      <c r="O1526" s="2223"/>
    </row>
    <row r="1527" customFormat="false" ht="15.75" hidden="false" customHeight="false" outlineLevel="0" collapsed="false">
      <c r="A1527" s="2080"/>
      <c r="B1527" s="2081" t="s">
        <v>3364</v>
      </c>
      <c r="C1527" s="2081"/>
      <c r="D1527" s="2082" t="s">
        <v>212</v>
      </c>
      <c r="F1527" s="2083" t="s">
        <v>1434</v>
      </c>
      <c r="G1527" s="2083"/>
      <c r="H1527" s="2083"/>
      <c r="I1527" s="2082" t="s">
        <v>212</v>
      </c>
      <c r="J1527" s="2077"/>
      <c r="K1527" s="2084" t="s">
        <v>1260</v>
      </c>
      <c r="L1527" s="2084"/>
      <c r="M1527" s="2085" t="s">
        <v>212</v>
      </c>
      <c r="N1527" s="2194"/>
      <c r="O1527" s="2223"/>
    </row>
    <row r="1528" customFormat="false" ht="15.75" hidden="false" customHeight="false" outlineLevel="0" collapsed="false">
      <c r="A1528" s="2080"/>
      <c r="B1528" s="2086" t="str">
        <f aca="false">B1507</f>
        <v>Shyampur 33 KV SIDE</v>
      </c>
      <c r="C1528" s="2086"/>
      <c r="D1528" s="2089" t="n">
        <f aca="false">M1512</f>
        <v>17886694.3207905</v>
      </c>
      <c r="F1528" s="2088" t="s">
        <v>1124</v>
      </c>
      <c r="G1528" s="2088"/>
      <c r="H1528" s="2088"/>
      <c r="I1528" s="2224" t="n">
        <f aca="false">L1520</f>
        <v>0</v>
      </c>
      <c r="J1528" s="2077"/>
      <c r="K1528" s="2225" t="str">
        <f aca="false">F1529</f>
        <v>33 KV NET IMPORT</v>
      </c>
      <c r="L1528" s="2225"/>
      <c r="M1528" s="2091" t="n">
        <f aca="false">I1529</f>
        <v>17886694.3207905</v>
      </c>
      <c r="N1528" s="2194"/>
      <c r="O1528" s="2223"/>
    </row>
    <row r="1529" customFormat="false" ht="15.75" hidden="false" customHeight="false" outlineLevel="0" collapsed="false">
      <c r="A1529" s="2080"/>
      <c r="B1529" s="2086" t="s">
        <v>1126</v>
      </c>
      <c r="C1529" s="2086"/>
      <c r="D1529" s="2226"/>
      <c r="F1529" s="2088" t="s">
        <v>1434</v>
      </c>
      <c r="G1529" s="2088"/>
      <c r="H1529" s="2088"/>
      <c r="I1529" s="2224" t="n">
        <f aca="false">D1532-I1528</f>
        <v>17886694.3207905</v>
      </c>
      <c r="J1529" s="2077"/>
      <c r="K1529" s="2227" t="s">
        <v>1261</v>
      </c>
      <c r="L1529" s="2227"/>
      <c r="M1529" s="2224" t="n">
        <f aca="false">L1525</f>
        <v>17781318</v>
      </c>
      <c r="N1529" s="2194"/>
      <c r="O1529" s="2223"/>
    </row>
    <row r="1530" customFormat="false" ht="15.75" hidden="false" customHeight="false" outlineLevel="0" collapsed="false">
      <c r="A1530" s="2080"/>
      <c r="B1530" s="2086" t="s">
        <v>1128</v>
      </c>
      <c r="C1530" s="2086"/>
      <c r="D1530" s="2092"/>
      <c r="J1530" s="2077"/>
      <c r="K1530" s="2088" t="s">
        <v>1262</v>
      </c>
      <c r="L1530" s="2088"/>
      <c r="M1530" s="2224" t="n">
        <f aca="false">M1528-M1529</f>
        <v>105376.320790496</v>
      </c>
      <c r="N1530" s="2194"/>
      <c r="O1530" s="2223"/>
    </row>
    <row r="1531" customFormat="false" ht="16.5" hidden="false" customHeight="false" outlineLevel="0" collapsed="false">
      <c r="A1531" s="2080"/>
      <c r="B1531" s="2086" t="s">
        <v>1130</v>
      </c>
      <c r="C1531" s="2086"/>
      <c r="D1531" s="2095"/>
      <c r="J1531" s="2077"/>
      <c r="K1531" s="2228" t="s">
        <v>1131</v>
      </c>
      <c r="L1531" s="2228"/>
      <c r="M1531" s="2097" t="n">
        <f aca="false">M1530/M1528</f>
        <v>0.00589132451757797</v>
      </c>
      <c r="N1531" s="2194"/>
      <c r="O1531" s="2223"/>
    </row>
    <row r="1532" customFormat="false" ht="16.5" hidden="false" customHeight="false" outlineLevel="0" collapsed="false">
      <c r="A1532" s="2080"/>
      <c r="B1532" s="2229" t="s">
        <v>1263</v>
      </c>
      <c r="C1532" s="2229"/>
      <c r="D1532" s="2230" t="n">
        <f aca="false">SUM(D1528:D1530)</f>
        <v>17886694.3207905</v>
      </c>
      <c r="F1532" s="2077"/>
      <c r="G1532" s="2077"/>
      <c r="H1532" s="2077"/>
      <c r="I1532" s="2077"/>
      <c r="J1532" s="2077"/>
      <c r="K1532" s="2080"/>
      <c r="L1532" s="2077"/>
      <c r="M1532" s="2077"/>
      <c r="N1532" s="2194"/>
      <c r="O1532" s="2223"/>
    </row>
    <row r="1533" customFormat="false" ht="15.75" hidden="false" customHeight="false" outlineLevel="0" collapsed="false">
      <c r="A1533" s="2080"/>
      <c r="B1533" s="2217"/>
      <c r="C1533" s="2218"/>
      <c r="D1533" s="2218"/>
      <c r="E1533" s="2933"/>
      <c r="F1533" s="2220"/>
      <c r="G1533" s="2220"/>
      <c r="H1533" s="2220"/>
      <c r="I1533" s="2220"/>
      <c r="J1533" s="2217"/>
      <c r="K1533" s="2221"/>
      <c r="L1533" s="2222"/>
      <c r="M1533" s="2222"/>
      <c r="N1533" s="2194"/>
      <c r="O1533" s="2223"/>
    </row>
    <row r="1534" customFormat="false" ht="15" hidden="false" customHeight="false" outlineLevel="0" collapsed="false">
      <c r="A1534" s="2077"/>
      <c r="B1534" s="2051"/>
      <c r="C1534" s="2077"/>
      <c r="D1534" s="2516"/>
      <c r="E1534" s="3151"/>
      <c r="F1534" s="2077"/>
      <c r="G1534" s="2077"/>
      <c r="H1534" s="2077"/>
      <c r="I1534" s="2077"/>
      <c r="J1534" s="2077"/>
      <c r="K1534" s="2080"/>
      <c r="L1534" s="2077"/>
      <c r="M1534" s="2077"/>
      <c r="N1534" s="2077"/>
      <c r="O1534" s="2077"/>
    </row>
    <row r="1535" customFormat="false" ht="15" hidden="false" customHeight="false" outlineLevel="0" collapsed="false">
      <c r="A1535" s="2077"/>
      <c r="B1535" s="2051"/>
      <c r="C1535" s="2077"/>
      <c r="D1535" s="2516"/>
      <c r="E1535" s="3151"/>
      <c r="F1535" s="2077"/>
      <c r="G1535" s="2077"/>
      <c r="H1535" s="2077"/>
      <c r="I1535" s="2077"/>
      <c r="J1535" s="2077"/>
      <c r="K1535" s="2080"/>
      <c r="L1535" s="2077"/>
      <c r="M1535" s="2077"/>
      <c r="N1535" s="2077"/>
      <c r="O1535" s="2077"/>
    </row>
    <row r="1536" customFormat="false" ht="45" hidden="false" customHeight="false" outlineLevel="0" collapsed="false">
      <c r="A1536" s="2270" t="s">
        <v>4769</v>
      </c>
      <c r="B1536" s="2270"/>
      <c r="C1536" s="2270"/>
      <c r="D1536" s="2270"/>
      <c r="E1536" s="2270"/>
      <c r="F1536" s="2270"/>
      <c r="G1536" s="2270"/>
      <c r="H1536" s="2270"/>
      <c r="I1536" s="2270"/>
      <c r="J1536" s="2270"/>
      <c r="K1536" s="2270"/>
      <c r="L1536" s="2270"/>
      <c r="M1536" s="2270"/>
      <c r="N1536" s="2270"/>
      <c r="O1536" s="1989" t="str">
        <f aca="false">$O$6</f>
        <v>Month June-2023</v>
      </c>
      <c r="R1536" s="1990" t="s">
        <v>1069</v>
      </c>
      <c r="S1536" s="1991" t="str">
        <f aca="false">O1536</f>
        <v>Month June-2023</v>
      </c>
      <c r="T1536" s="1990" t="s">
        <v>1070</v>
      </c>
      <c r="U1536" s="1990" t="s">
        <v>1071</v>
      </c>
      <c r="V1536" s="1990" t="s">
        <v>2997</v>
      </c>
      <c r="W1536" s="1990" t="s">
        <v>1073</v>
      </c>
    </row>
    <row r="1537" customFormat="false" ht="15.75" hidden="false" customHeight="true" outlineLevel="0" collapsed="false">
      <c r="A1537" s="1992" t="s">
        <v>794</v>
      </c>
      <c r="B1537" s="1993" t="s">
        <v>1074</v>
      </c>
      <c r="C1537" s="1994" t="s">
        <v>1075</v>
      </c>
      <c r="D1537" s="1994"/>
      <c r="E1537" s="1994"/>
      <c r="F1537" s="1996" t="s">
        <v>45</v>
      </c>
      <c r="G1537" s="1996" t="s">
        <v>1076</v>
      </c>
      <c r="H1537" s="1996"/>
      <c r="I1537" s="1996"/>
      <c r="J1537" s="1996" t="s">
        <v>29</v>
      </c>
      <c r="K1537" s="1996" t="s">
        <v>1077</v>
      </c>
      <c r="L1537" s="1996"/>
      <c r="M1537" s="1994" t="s">
        <v>1134</v>
      </c>
      <c r="N1537" s="1993"/>
      <c r="O1537" s="1997" t="s">
        <v>479</v>
      </c>
    </row>
    <row r="1538" customFormat="false" ht="15.75" hidden="false" customHeight="false" outlineLevel="0" collapsed="false">
      <c r="A1538" s="1992"/>
      <c r="B1538" s="1993"/>
      <c r="C1538" s="1998" t="s">
        <v>1079</v>
      </c>
      <c r="D1538" s="1998"/>
      <c r="E1538" s="3135" t="s">
        <v>1080</v>
      </c>
      <c r="F1538" s="1996"/>
      <c r="G1538" s="2249" t="n">
        <f aca="false">'NORTH-1'!$H$8</f>
        <v>44929</v>
      </c>
      <c r="H1538" s="2249" t="n">
        <f aca="false">'NORTH-1'!$H$8</f>
        <v>44929</v>
      </c>
      <c r="I1538" s="2000" t="s">
        <v>47</v>
      </c>
      <c r="J1538" s="1996"/>
      <c r="K1538" s="2000" t="s">
        <v>1081</v>
      </c>
      <c r="L1538" s="2000" t="s">
        <v>1082</v>
      </c>
      <c r="M1538" s="1994" t="s">
        <v>1083</v>
      </c>
      <c r="N1538" s="1998" t="s">
        <v>741</v>
      </c>
      <c r="O1538" s="1997"/>
      <c r="S1538" s="1441" t="n">
        <v>15283200.0000001</v>
      </c>
      <c r="T1538" s="1441" t="n">
        <v>15283200.0000001</v>
      </c>
      <c r="U1538" s="1441" t="n">
        <f aca="false">S1538-T1538</f>
        <v>0</v>
      </c>
      <c r="V1538" s="2001" t="n">
        <f aca="false">U1538/T1538*100</f>
        <v>0</v>
      </c>
      <c r="W1538" s="1441" t="str">
        <f aca="false">IF(V1538&gt;40,"FAULT",IF(V1538&lt;-40,"CHECK","OK"))</f>
        <v>OK</v>
      </c>
    </row>
    <row r="1539" customFormat="false" ht="15.75" hidden="false" customHeight="false" outlineLevel="0" collapsed="false">
      <c r="A1539" s="2002" t="n">
        <v>1</v>
      </c>
      <c r="B1539" s="2003" t="n">
        <v>2</v>
      </c>
      <c r="C1539" s="2004" t="n">
        <v>4</v>
      </c>
      <c r="D1539" s="2004"/>
      <c r="E1539" s="3136" t="n">
        <v>5</v>
      </c>
      <c r="F1539" s="2002" t="n">
        <v>7</v>
      </c>
      <c r="G1539" s="2002" t="n">
        <v>9</v>
      </c>
      <c r="H1539" s="2002" t="n">
        <v>9</v>
      </c>
      <c r="I1539" s="2002" t="s">
        <v>1084</v>
      </c>
      <c r="J1539" s="2002" t="n">
        <v>11</v>
      </c>
      <c r="K1539" s="2002" t="s">
        <v>1085</v>
      </c>
      <c r="L1539" s="2002" t="s">
        <v>1086</v>
      </c>
      <c r="M1539" s="2002" t="n">
        <v>14</v>
      </c>
      <c r="N1539" s="2006" t="n">
        <v>15</v>
      </c>
      <c r="O1539" s="2002" t="n">
        <v>16</v>
      </c>
    </row>
    <row r="1540" customFormat="false" ht="15.75" hidden="false" customHeight="false" outlineLevel="0" collapsed="false">
      <c r="A1540" s="2016"/>
      <c r="B1540" s="2008" t="s">
        <v>4770</v>
      </c>
      <c r="C1540" s="2009"/>
      <c r="D1540" s="2009"/>
      <c r="E1540" s="3139"/>
      <c r="F1540" s="2009"/>
      <c r="G1540" s="2009"/>
      <c r="H1540" s="2009"/>
      <c r="I1540" s="2009"/>
      <c r="J1540" s="2009"/>
      <c r="K1540" s="2010"/>
      <c r="L1540" s="2009"/>
      <c r="M1540" s="2013"/>
      <c r="N1540" s="2014"/>
      <c r="O1540" s="2027"/>
    </row>
    <row r="1541" customFormat="false" ht="15.75" hidden="false" customHeight="false" outlineLevel="0" collapsed="false">
      <c r="A1541" s="2016" t="n">
        <v>8</v>
      </c>
      <c r="B1541" s="2017" t="s">
        <v>4771</v>
      </c>
      <c r="C1541" s="2018" t="n">
        <v>11</v>
      </c>
      <c r="D1541" s="2233"/>
      <c r="E1541" s="1070" t="s">
        <v>4772</v>
      </c>
      <c r="F1541" s="2071" t="n">
        <v>1</v>
      </c>
      <c r="G1541" s="2212" t="n">
        <v>3612.62</v>
      </c>
      <c r="H1541" s="2212" t="n">
        <v>3655.67</v>
      </c>
      <c r="I1541" s="2212" t="n">
        <f aca="false">H1541-G1541</f>
        <v>43.0500000000002</v>
      </c>
      <c r="J1541" s="2027" t="n">
        <v>180000</v>
      </c>
      <c r="K1541" s="2024" t="n">
        <f aca="false">J1541*I1541*F1541</f>
        <v>7749000.00000003</v>
      </c>
      <c r="L1541" s="2128"/>
      <c r="M1541" s="2128" t="n">
        <f aca="false">K1541*$I$1529/$K$1543</f>
        <v>8052098.61455645</v>
      </c>
      <c r="N1541" s="2129"/>
      <c r="O1541" s="2027" t="n">
        <f aca="false">SUM(L1534:L1540)</f>
        <v>0</v>
      </c>
    </row>
    <row r="1542" customFormat="false" ht="15.75" hidden="false" customHeight="false" outlineLevel="0" collapsed="false">
      <c r="A1542" s="2016" t="n">
        <v>9</v>
      </c>
      <c r="B1542" s="2017" t="s">
        <v>4773</v>
      </c>
      <c r="C1542" s="2018" t="n">
        <v>11</v>
      </c>
      <c r="D1542" s="2233"/>
      <c r="E1542" s="1070" t="s">
        <v>4774</v>
      </c>
      <c r="F1542" s="2071" t="n">
        <v>1</v>
      </c>
      <c r="G1542" s="2212" t="n">
        <v>4215.89</v>
      </c>
      <c r="H1542" s="2212" t="n">
        <v>4268.47</v>
      </c>
      <c r="I1542" s="2212" t="n">
        <f aca="false">H1542-G1542</f>
        <v>52.5799999999999</v>
      </c>
      <c r="J1542" s="2027" t="n">
        <v>180000</v>
      </c>
      <c r="K1542" s="2024" t="n">
        <f aca="false">J1542*I1542*F1542</f>
        <v>9464399.99999999</v>
      </c>
      <c r="L1542" s="2128"/>
      <c r="M1542" s="2128" t="n">
        <f aca="false">K1542*$I$1529/$K$1543</f>
        <v>9834595.70623405</v>
      </c>
      <c r="N1542" s="2129"/>
      <c r="O1542" s="2027"/>
    </row>
    <row r="1543" customFormat="false" ht="15.75" hidden="false" customHeight="false" outlineLevel="0" collapsed="false">
      <c r="A1543" s="2016"/>
      <c r="B1543" s="2189"/>
      <c r="C1543" s="2190"/>
      <c r="D1543" s="2191"/>
      <c r="E1543" s="3150"/>
      <c r="F1543" s="2511"/>
      <c r="G1543" s="2193"/>
      <c r="H1543" s="2193" t="n">
        <v>0</v>
      </c>
      <c r="I1543" s="2193"/>
      <c r="J1543" s="2234" t="s">
        <v>475</v>
      </c>
      <c r="K1543" s="2262" t="n">
        <f aca="false">SUM(K1541:K1542)</f>
        <v>17213400</v>
      </c>
      <c r="L1543" s="2235"/>
      <c r="M1543" s="2130" t="n">
        <f aca="false">SUM(M1541:M1542)</f>
        <v>17886694.3207905</v>
      </c>
      <c r="N1543" s="2205"/>
      <c r="O1543" s="2027"/>
    </row>
    <row r="1544" customFormat="false" ht="15.75" hidden="false" customHeight="false" outlineLevel="0" collapsed="false">
      <c r="A1544" s="2016"/>
      <c r="B1544" s="2058" t="s">
        <v>4770</v>
      </c>
      <c r="C1544" s="2059"/>
      <c r="D1544" s="2059"/>
      <c r="E1544" s="3140"/>
      <c r="F1544" s="2059"/>
      <c r="G1544" s="2059"/>
      <c r="H1544" s="2059" t="n">
        <v>0</v>
      </c>
      <c r="I1544" s="2059"/>
      <c r="J1544" s="2208"/>
      <c r="K1544" s="2209"/>
      <c r="L1544" s="2210"/>
      <c r="M1544" s="2210"/>
      <c r="N1544" s="2064"/>
      <c r="O1544" s="2027"/>
    </row>
    <row r="1545" customFormat="false" ht="18" hidden="false" customHeight="true" outlineLevel="0" collapsed="false">
      <c r="A1545" s="2016" t="n">
        <v>1</v>
      </c>
      <c r="B1545" s="2017" t="s">
        <v>4775</v>
      </c>
      <c r="C1545" s="2152" t="n">
        <v>11</v>
      </c>
      <c r="D1545" s="2579"/>
      <c r="E1545" s="1070" t="s">
        <v>4776</v>
      </c>
      <c r="F1545" s="2476" t="n">
        <v>1</v>
      </c>
      <c r="G1545" s="2120" t="n">
        <v>0</v>
      </c>
      <c r="H1545" s="2120" t="n">
        <v>0</v>
      </c>
      <c r="I1545" s="2053" t="n">
        <f aca="false">H1545-G1545</f>
        <v>0</v>
      </c>
      <c r="J1545" s="2027" t="n">
        <v>60</v>
      </c>
      <c r="K1545" s="2135"/>
      <c r="L1545" s="2128" t="n">
        <f aca="false">J1545*I1545*F1545</f>
        <v>0</v>
      </c>
      <c r="M1545" s="2128" t="n">
        <f aca="false">L1545*$K$1560/$L$1560</f>
        <v>0</v>
      </c>
      <c r="N1545" s="2154"/>
      <c r="O1545" s="2155"/>
      <c r="R1545" s="0" t="str">
        <f aca="false">B1545</f>
        <v>11 kV Feeder-1</v>
      </c>
      <c r="S1545" s="2160" t="n">
        <f aca="false">M1545</f>
        <v>0</v>
      </c>
      <c r="T1545" s="0" t="n">
        <v>0</v>
      </c>
      <c r="U1545" s="1441" t="n">
        <f aca="false">S1545-T1545</f>
        <v>0</v>
      </c>
      <c r="V1545" s="2001" t="e">
        <f aca="false">U1545/T1545*100</f>
        <v>#DIV/0!</v>
      </c>
      <c r="W1545" s="1441" t="e">
        <f aca="false">IF(V1545&gt;40,"FAULT",IF(V1545&lt;-40,"CHECK","OK"))</f>
        <v>#DIV/0!</v>
      </c>
    </row>
    <row r="1546" customFormat="false" ht="18" hidden="false" customHeight="true" outlineLevel="0" collapsed="false">
      <c r="A1546" s="2016" t="n">
        <v>2</v>
      </c>
      <c r="B1546" s="2017" t="s">
        <v>4777</v>
      </c>
      <c r="C1546" s="2152" t="n">
        <v>11</v>
      </c>
      <c r="D1546" s="2580"/>
      <c r="E1546" s="1070" t="s">
        <v>4778</v>
      </c>
      <c r="F1546" s="2476" t="n">
        <v>1</v>
      </c>
      <c r="G1546" s="2120" t="n">
        <v>0</v>
      </c>
      <c r="H1546" s="2120" t="n">
        <v>0</v>
      </c>
      <c r="I1546" s="2053" t="n">
        <f aca="false">H1546-G1546</f>
        <v>0</v>
      </c>
      <c r="J1546" s="2027" t="n">
        <v>60</v>
      </c>
      <c r="K1546" s="2135"/>
      <c r="L1546" s="2128" t="n">
        <f aca="false">J1546*I1546*F1546</f>
        <v>0</v>
      </c>
      <c r="M1546" s="2128" t="n">
        <f aca="false">L1546*$K$1560/$L$1560</f>
        <v>0</v>
      </c>
      <c r="N1546" s="2154"/>
      <c r="O1546" s="2155"/>
      <c r="R1546" s="0" t="str">
        <f aca="false">B1546</f>
        <v>11 kV Feeder-2</v>
      </c>
      <c r="S1546" s="2160" t="n">
        <f aca="false">M1546</f>
        <v>0</v>
      </c>
      <c r="T1546" s="0" t="n">
        <v>0</v>
      </c>
      <c r="U1546" s="1441" t="n">
        <f aca="false">S1546-T1546</f>
        <v>0</v>
      </c>
      <c r="V1546" s="2001" t="e">
        <f aca="false">U1546/T1546*100</f>
        <v>#DIV/0!</v>
      </c>
      <c r="W1546" s="1441" t="e">
        <f aca="false">IF(V1546&gt;40,"FAULT",IF(V1546&lt;-40,"CHECK","OK"))</f>
        <v>#DIV/0!</v>
      </c>
    </row>
    <row r="1547" customFormat="false" ht="18" hidden="false" customHeight="true" outlineLevel="0" collapsed="false">
      <c r="A1547" s="2016" t="n">
        <v>3</v>
      </c>
      <c r="B1547" s="2017" t="s">
        <v>4779</v>
      </c>
      <c r="C1547" s="2152" t="n">
        <v>11</v>
      </c>
      <c r="D1547" s="2580"/>
      <c r="E1547" s="1070" t="s">
        <v>4780</v>
      </c>
      <c r="F1547" s="2476" t="n">
        <v>1</v>
      </c>
      <c r="G1547" s="2120" t="n">
        <v>158004.4</v>
      </c>
      <c r="H1547" s="2120" t="n">
        <v>190281.3</v>
      </c>
      <c r="I1547" s="2053" t="n">
        <f aca="false">H1547-G1547</f>
        <v>32276.9</v>
      </c>
      <c r="J1547" s="2027" t="n">
        <v>60</v>
      </c>
      <c r="K1547" s="2135"/>
      <c r="L1547" s="2128" t="n">
        <f aca="false">J1547*I1547*F1547</f>
        <v>1936614</v>
      </c>
      <c r="M1547" s="2128" t="n">
        <f aca="false">L1547*$K$1560/$L$1560</f>
        <v>1942348.07203723</v>
      </c>
      <c r="N1547" s="2159" t="s">
        <v>768</v>
      </c>
      <c r="O1547" s="2155"/>
      <c r="R1547" s="0" t="str">
        <f aca="false">B1547</f>
        <v>11 kV Dholaikal RMU</v>
      </c>
      <c r="S1547" s="2160" t="n">
        <f aca="false">M1547</f>
        <v>1942348.07203723</v>
      </c>
      <c r="T1547" s="0" t="n">
        <v>1890634.79651256</v>
      </c>
      <c r="U1547" s="1441" t="n">
        <f aca="false">S1547-T1547</f>
        <v>51713.2755246777</v>
      </c>
      <c r="V1547" s="2001" t="n">
        <f aca="false">U1547/T1547*100</f>
        <v>2.73523345809923</v>
      </c>
      <c r="W1547" s="1441" t="str">
        <f aca="false">IF(V1547&gt;40,"FAULT",IF(V1547&lt;-40,"CHECK","OK"))</f>
        <v>OK</v>
      </c>
    </row>
    <row r="1548" customFormat="false" ht="18" hidden="false" customHeight="true" outlineLevel="0" collapsed="false">
      <c r="A1548" s="2016" t="n">
        <v>4</v>
      </c>
      <c r="B1548" s="2017" t="s">
        <v>4781</v>
      </c>
      <c r="C1548" s="2152" t="n">
        <v>11</v>
      </c>
      <c r="D1548" s="2580"/>
      <c r="E1548" s="1070" t="s">
        <v>4782</v>
      </c>
      <c r="F1548" s="2476" t="n">
        <v>1</v>
      </c>
      <c r="G1548" s="2120" t="n">
        <v>460143.7</v>
      </c>
      <c r="H1548" s="2120" t="n">
        <v>469945.6</v>
      </c>
      <c r="I1548" s="2053" t="n">
        <f aca="false">H1548-G1548</f>
        <v>9801.89999999996</v>
      </c>
      <c r="J1548" s="2027" t="n">
        <v>60</v>
      </c>
      <c r="K1548" s="2135"/>
      <c r="L1548" s="2128" t="n">
        <f aca="false">J1548*I1548*F1548</f>
        <v>588113.999999998</v>
      </c>
      <c r="M1548" s="2128" t="n">
        <f aca="false">L1548*$K$1560/$L$1560</f>
        <v>589855.332057964</v>
      </c>
      <c r="N1548" s="2159" t="s">
        <v>774</v>
      </c>
      <c r="O1548" s="2155"/>
      <c r="R1548" s="0" t="str">
        <f aca="false">B1548</f>
        <v>11 kV Alom Gonj</v>
      </c>
      <c r="S1548" s="2160" t="n">
        <f aca="false">M1548</f>
        <v>589855.332057964</v>
      </c>
      <c r="T1548" s="0" t="n">
        <v>589628.102046877</v>
      </c>
      <c r="U1548" s="1441" t="n">
        <f aca="false">S1548-T1548</f>
        <v>227.230011087144</v>
      </c>
      <c r="V1548" s="2001" t="n">
        <f aca="false">U1548/T1548*100</f>
        <v>0.0385378529785676</v>
      </c>
      <c r="W1548" s="1441" t="str">
        <f aca="false">IF(V1548&gt;40,"FAULT",IF(V1548&lt;-40,"CHECK","OK"))</f>
        <v>OK</v>
      </c>
    </row>
    <row r="1549" customFormat="false" ht="18" hidden="false" customHeight="true" outlineLevel="0" collapsed="false">
      <c r="A1549" s="2016" t="n">
        <v>5</v>
      </c>
      <c r="B1549" s="2017" t="s">
        <v>4783</v>
      </c>
      <c r="C1549" s="2152" t="n">
        <v>11</v>
      </c>
      <c r="D1549" s="2580"/>
      <c r="E1549" s="1070" t="s">
        <v>4784</v>
      </c>
      <c r="F1549" s="2476" t="n">
        <v>1</v>
      </c>
      <c r="G1549" s="2120" t="n">
        <v>475941.2</v>
      </c>
      <c r="H1549" s="2120" t="n">
        <v>505725.6</v>
      </c>
      <c r="I1549" s="2053" t="n">
        <f aca="false">H1549-G1549</f>
        <v>29784.4</v>
      </c>
      <c r="J1549" s="2027" t="n">
        <v>60</v>
      </c>
      <c r="K1549" s="2135"/>
      <c r="L1549" s="2128" t="n">
        <f aca="false">J1549*I1549*F1549</f>
        <v>1787064</v>
      </c>
      <c r="M1549" s="2128" t="n">
        <f aca="false">L1549*$K$1560/$L$1560</f>
        <v>1792355.27317635</v>
      </c>
      <c r="N1549" s="2154" t="s">
        <v>774</v>
      </c>
      <c r="O1549" s="2155"/>
      <c r="R1549" s="0" t="str">
        <f aca="false">B1549</f>
        <v>11 kV Dhalka Nagar Feeder (F-5)</v>
      </c>
      <c r="S1549" s="2160" t="n">
        <f aca="false">M1549</f>
        <v>1792355.27317635</v>
      </c>
      <c r="T1549" s="0" t="n">
        <v>1711977.40894525</v>
      </c>
      <c r="U1549" s="1441" t="n">
        <f aca="false">S1549-T1549</f>
        <v>80377.8642311001</v>
      </c>
      <c r="V1549" s="2001" t="n">
        <f aca="false">U1549/T1549*100</f>
        <v>4.69503065934853</v>
      </c>
      <c r="W1549" s="1441" t="str">
        <f aca="false">IF(V1549&gt;40,"FAULT",IF(V1549&lt;-40,"CHECK","OK"))</f>
        <v>OK</v>
      </c>
    </row>
    <row r="1550" customFormat="false" ht="18" hidden="false" customHeight="true" outlineLevel="0" collapsed="false">
      <c r="A1550" s="2016" t="n">
        <v>6</v>
      </c>
      <c r="B1550" s="2017" t="s">
        <v>4785</v>
      </c>
      <c r="C1550" s="2152" t="n">
        <v>11</v>
      </c>
      <c r="D1550" s="2580"/>
      <c r="E1550" s="1070" t="s">
        <v>4786</v>
      </c>
      <c r="F1550" s="2476" t="n">
        <v>1</v>
      </c>
      <c r="G1550" s="2120" t="n">
        <v>3530.25</v>
      </c>
      <c r="H1550" s="2120" t="n">
        <v>3559.31</v>
      </c>
      <c r="I1550" s="2053" t="n">
        <f aca="false">H1550-G1550</f>
        <v>29.0599999999999</v>
      </c>
      <c r="J1550" s="2027" t="n">
        <v>60000</v>
      </c>
      <c r="K1550" s="2135"/>
      <c r="L1550" s="2128" t="n">
        <f aca="false">J1550*I1550*F1550</f>
        <v>1743600</v>
      </c>
      <c r="M1550" s="2128" t="n">
        <f aca="false">L1550*$K$1560/$L$1560</f>
        <v>1748762.581704</v>
      </c>
      <c r="N1550" s="2154" t="s">
        <v>768</v>
      </c>
      <c r="O1550" s="2155"/>
      <c r="R1550" s="0" t="str">
        <f aca="false">B1550</f>
        <v>11 kV Farashgonj Feeder (F-6)</v>
      </c>
      <c r="S1550" s="2160" t="n">
        <f aca="false">M1550</f>
        <v>1748762.581704</v>
      </c>
      <c r="T1550" s="0" t="n">
        <v>1815572.17754175</v>
      </c>
      <c r="U1550" s="1441" t="n">
        <f aca="false">S1550-T1550</f>
        <v>-66809.5958377493</v>
      </c>
      <c r="V1550" s="2001" t="n">
        <f aca="false">U1550/T1550*100</f>
        <v>-3.67980941017768</v>
      </c>
      <c r="W1550" s="1441" t="str">
        <f aca="false">IF(V1550&gt;40,"FAULT",IF(V1550&lt;-40,"CHECK","OK"))</f>
        <v>OK</v>
      </c>
    </row>
    <row r="1551" customFormat="false" ht="18" hidden="false" customHeight="true" outlineLevel="0" collapsed="false">
      <c r="A1551" s="2016" t="n">
        <v>7</v>
      </c>
      <c r="B1551" s="2017" t="s">
        <v>4787</v>
      </c>
      <c r="C1551" s="2152" t="n">
        <v>11</v>
      </c>
      <c r="D1551" s="2580"/>
      <c r="E1551" s="1070" t="s">
        <v>4788</v>
      </c>
      <c r="F1551" s="2476" t="n">
        <v>1</v>
      </c>
      <c r="G1551" s="2120" t="n">
        <v>2322.27</v>
      </c>
      <c r="H1551" s="2120" t="n">
        <v>2352.51</v>
      </c>
      <c r="I1551" s="2053" t="n">
        <f aca="false">H1551-G1551</f>
        <v>30.2400000000002</v>
      </c>
      <c r="J1551" s="2027" t="n">
        <v>60000</v>
      </c>
      <c r="K1551" s="2135"/>
      <c r="L1551" s="2128" t="n">
        <f aca="false">J1551*I1551*F1551</f>
        <v>1814400.00000001</v>
      </c>
      <c r="M1551" s="2128" t="n">
        <f aca="false">L1551*$K$1560/$L$1560</f>
        <v>1819772.21165621</v>
      </c>
      <c r="N1551" s="2159" t="s">
        <v>4083</v>
      </c>
      <c r="O1551" s="2155"/>
      <c r="R1551" s="0" t="str">
        <f aca="false">B1551</f>
        <v>11 kV Doyaganj</v>
      </c>
      <c r="S1551" s="2160" t="n">
        <f aca="false">M1551</f>
        <v>1819772.21165621</v>
      </c>
      <c r="T1551" s="0" t="n">
        <v>1955417.85043679</v>
      </c>
      <c r="U1551" s="1441" t="n">
        <f aca="false">S1551-T1551</f>
        <v>-135645.638780577</v>
      </c>
      <c r="V1551" s="2001" t="n">
        <f aca="false">U1551/T1551*100</f>
        <v>-6.93691318969382</v>
      </c>
      <c r="W1551" s="1441" t="str">
        <f aca="false">IF(V1551&gt;40,"FAULT",IF(V1551&lt;-40,"CHECK","OK"))</f>
        <v>OK</v>
      </c>
    </row>
    <row r="1552" customFormat="false" ht="18" hidden="false" customHeight="true" outlineLevel="0" collapsed="false">
      <c r="A1552" s="2016" t="n">
        <v>10</v>
      </c>
      <c r="B1552" s="2017" t="s">
        <v>4789</v>
      </c>
      <c r="C1552" s="2152" t="n">
        <v>11</v>
      </c>
      <c r="D1552" s="2580"/>
      <c r="E1552" s="1070" t="s">
        <v>4790</v>
      </c>
      <c r="F1552" s="2476" t="n">
        <v>1</v>
      </c>
      <c r="G1552" s="2120" t="n">
        <v>730.03</v>
      </c>
      <c r="H1552" s="2120" t="n">
        <v>751.51</v>
      </c>
      <c r="I1552" s="2053" t="n">
        <f aca="false">H1552-G1552</f>
        <v>21.48</v>
      </c>
      <c r="J1552" s="2027" t="n">
        <v>60000</v>
      </c>
      <c r="K1552" s="2135"/>
      <c r="L1552" s="2128" t="n">
        <f aca="false">J1552*I1552*F1552</f>
        <v>1288800</v>
      </c>
      <c r="M1552" s="2128" t="n">
        <f aca="false">L1552*$K$1560/$L$1560</f>
        <v>1292615.97573992</v>
      </c>
      <c r="N1552" s="2154" t="s">
        <v>774</v>
      </c>
      <c r="O1552" s="2155"/>
      <c r="R1552" s="0" t="str">
        <f aca="false">B1552</f>
        <v>11 kV Faridabad</v>
      </c>
      <c r="S1552" s="2160" t="n">
        <f aca="false">M1552</f>
        <v>1292615.97573992</v>
      </c>
      <c r="T1552" s="0" t="n">
        <v>1233789.96259757</v>
      </c>
      <c r="U1552" s="1441" t="n">
        <f aca="false">S1552-T1552</f>
        <v>58826.0131423492</v>
      </c>
      <c r="V1552" s="2001" t="n">
        <f aca="false">U1552/T1552*100</f>
        <v>4.76791146999602</v>
      </c>
      <c r="W1552" s="1441" t="str">
        <f aca="false">IF(V1552&gt;40,"FAULT",IF(V1552&lt;-40,"CHECK","OK"))</f>
        <v>OK</v>
      </c>
    </row>
    <row r="1553" customFormat="false" ht="18" hidden="false" customHeight="true" outlineLevel="0" collapsed="false">
      <c r="A1553" s="2016" t="n">
        <v>11</v>
      </c>
      <c r="B1553" s="2017" t="s">
        <v>4791</v>
      </c>
      <c r="C1553" s="2152" t="n">
        <v>11</v>
      </c>
      <c r="D1553" s="2580"/>
      <c r="E1553" s="1070" t="s">
        <v>4792</v>
      </c>
      <c r="F1553" s="2476" t="n">
        <v>1</v>
      </c>
      <c r="G1553" s="2120" t="n">
        <v>300077.81</v>
      </c>
      <c r="H1553" s="2120" t="n">
        <v>336244.2</v>
      </c>
      <c r="I1553" s="2053" t="n">
        <f aca="false">H1553-G1553</f>
        <v>36166.39</v>
      </c>
      <c r="J1553" s="2027" t="n">
        <v>60</v>
      </c>
      <c r="K1553" s="2135"/>
      <c r="L1553" s="2128" t="n">
        <f aca="false">J1553*I1553*F1553</f>
        <v>2169983.4</v>
      </c>
      <c r="M1553" s="2128" t="n">
        <f aca="false">L1553*$K$1560/$L$1560</f>
        <v>2176408.44966669</v>
      </c>
      <c r="N1553" s="2154" t="s">
        <v>774</v>
      </c>
      <c r="O1553" s="2155"/>
      <c r="R1553" s="0" t="str">
        <f aca="false">B1553</f>
        <v>11 kV Gandaria</v>
      </c>
      <c r="S1553" s="2160" t="n">
        <f aca="false">M1553</f>
        <v>2176408.44966669</v>
      </c>
      <c r="T1553" s="0" t="n">
        <v>2008723.26751072</v>
      </c>
      <c r="U1553" s="1441" t="n">
        <f aca="false">S1553-T1553</f>
        <v>167685.182155974</v>
      </c>
      <c r="V1553" s="2001" t="n">
        <f aca="false">U1553/T1553*100</f>
        <v>8.34784884847656</v>
      </c>
      <c r="W1553" s="1441" t="str">
        <f aca="false">IF(V1553&gt;40,"FAULT",IF(V1553&lt;-40,"CHECK","OK"))</f>
        <v>OK</v>
      </c>
    </row>
    <row r="1554" customFormat="false" ht="18" hidden="false" customHeight="true" outlineLevel="0" collapsed="false">
      <c r="A1554" s="2016" t="n">
        <v>12</v>
      </c>
      <c r="B1554" s="2017" t="s">
        <v>4793</v>
      </c>
      <c r="C1554" s="2152" t="n">
        <v>11</v>
      </c>
      <c r="D1554" s="2580"/>
      <c r="E1554" s="1070" t="s">
        <v>4794</v>
      </c>
      <c r="F1554" s="2476" t="n">
        <v>1</v>
      </c>
      <c r="G1554" s="2120" t="n">
        <v>926.56</v>
      </c>
      <c r="H1554" s="2120" t="n">
        <v>950.44</v>
      </c>
      <c r="I1554" s="2053" t="n">
        <f aca="false">H1554-G1554</f>
        <v>23.8800000000001</v>
      </c>
      <c r="J1554" s="2027" t="n">
        <v>60000</v>
      </c>
      <c r="K1554" s="2135"/>
      <c r="L1554" s="2128" t="n">
        <f aca="false">J1554*I1554*F1554</f>
        <v>1432800.00000001</v>
      </c>
      <c r="M1554" s="2128" t="n">
        <f aca="false">L1554*$K$1560/$L$1560</f>
        <v>1437042.34174439</v>
      </c>
      <c r="N1554" s="2154" t="s">
        <v>768</v>
      </c>
      <c r="O1554" s="2155"/>
      <c r="R1554" s="0" t="str">
        <f aca="false">B1554</f>
        <v>11 kV Walter Road</v>
      </c>
      <c r="S1554" s="2160" t="n">
        <f aca="false">M1554</f>
        <v>1437042.34174439</v>
      </c>
      <c r="T1554" s="0" t="n">
        <v>1402694.47661363</v>
      </c>
      <c r="U1554" s="1441" t="n">
        <f aca="false">S1554-T1554</f>
        <v>34347.8651307607</v>
      </c>
      <c r="V1554" s="2001" t="n">
        <f aca="false">U1554/T1554*100</f>
        <v>2.44870609412272</v>
      </c>
      <c r="W1554" s="1441" t="str">
        <f aca="false">IF(V1554&gt;40,"FAULT",IF(V1554&lt;-40,"CHECK","OK"))</f>
        <v>OK</v>
      </c>
    </row>
    <row r="1555" customFormat="false" ht="18" hidden="false" customHeight="true" outlineLevel="0" collapsed="false">
      <c r="A1555" s="2016" t="n">
        <v>13</v>
      </c>
      <c r="B1555" s="2017" t="s">
        <v>4795</v>
      </c>
      <c r="C1555" s="2152" t="n">
        <v>11</v>
      </c>
      <c r="D1555" s="2580"/>
      <c r="E1555" s="1070" t="s">
        <v>4796</v>
      </c>
      <c r="F1555" s="2476" t="n">
        <v>1</v>
      </c>
      <c r="G1555" s="2120" t="n">
        <v>3813.73</v>
      </c>
      <c r="H1555" s="2120" t="n">
        <v>3852.58</v>
      </c>
      <c r="I1555" s="2053" t="n">
        <f aca="false">H1555-G1555</f>
        <v>38.8499999999999</v>
      </c>
      <c r="J1555" s="2027" t="n">
        <v>60000</v>
      </c>
      <c r="K1555" s="2135"/>
      <c r="L1555" s="2128" t="n">
        <f aca="false">J1555*I1555*F1555</f>
        <v>2330999.99999999</v>
      </c>
      <c r="M1555" s="2128" t="n">
        <f aca="false">L1555*$K$1560/$L$1560</f>
        <v>2337901.7996972</v>
      </c>
      <c r="N1555" s="2154" t="s">
        <v>4083</v>
      </c>
      <c r="O1555" s="2155"/>
      <c r="R1555" s="0" t="str">
        <f aca="false">B1555</f>
        <v>11 kV Murgitola Feeder (F-11)</v>
      </c>
      <c r="S1555" s="2160" t="n">
        <f aca="false">M1555</f>
        <v>2337901.7996972</v>
      </c>
      <c r="T1555" s="0" t="n">
        <v>2438521.08407411</v>
      </c>
      <c r="U1555" s="1441" t="n">
        <f aca="false">S1555-T1555</f>
        <v>-100619.284376919</v>
      </c>
      <c r="V1555" s="2001" t="n">
        <f aca="false">U1555/T1555*100</f>
        <v>-4.12624213233422</v>
      </c>
      <c r="W1555" s="1441" t="str">
        <f aca="false">IF(V1555&gt;40,"FAULT",IF(V1555&lt;-40,"CHECK","OK"))</f>
        <v>OK</v>
      </c>
    </row>
    <row r="1556" customFormat="false" ht="18" hidden="false" customHeight="true" outlineLevel="0" collapsed="false">
      <c r="A1556" s="2016" t="n">
        <v>14</v>
      </c>
      <c r="B1556" s="2017" t="s">
        <v>4797</v>
      </c>
      <c r="C1556" s="2152" t="n">
        <v>11</v>
      </c>
      <c r="D1556" s="2580"/>
      <c r="E1556" s="1070" t="s">
        <v>4798</v>
      </c>
      <c r="F1556" s="2476" t="n">
        <v>1</v>
      </c>
      <c r="G1556" s="2120" t="n">
        <v>0</v>
      </c>
      <c r="H1556" s="2120" t="n">
        <v>0</v>
      </c>
      <c r="I1556" s="2053" t="n">
        <f aca="false">H1556-G1556</f>
        <v>0</v>
      </c>
      <c r="J1556" s="2027" t="n">
        <v>60</v>
      </c>
      <c r="K1556" s="2135"/>
      <c r="L1556" s="2128" t="n">
        <f aca="false">J1556*I1556*F1556</f>
        <v>0</v>
      </c>
      <c r="M1556" s="2128" t="n">
        <f aca="false">L1556*$K$1560/$L$1560</f>
        <v>0</v>
      </c>
      <c r="N1556" s="2154"/>
      <c r="O1556" s="2155"/>
      <c r="R1556" s="0" t="str">
        <f aca="false">B1556</f>
        <v>11 kV Feeder-12</v>
      </c>
      <c r="S1556" s="2160" t="n">
        <f aca="false">M1556</f>
        <v>0</v>
      </c>
      <c r="T1556" s="0" t="n">
        <v>0</v>
      </c>
      <c r="U1556" s="1441" t="n">
        <f aca="false">S1556-T1556</f>
        <v>0</v>
      </c>
      <c r="V1556" s="2001" t="e">
        <f aca="false">U1556/T1556*100</f>
        <v>#DIV/0!</v>
      </c>
      <c r="W1556" s="1441" t="e">
        <f aca="false">IF(V1556&gt;40,"FAULT",IF(V1556&lt;-40,"CHECK","OK"))</f>
        <v>#DIV/0!</v>
      </c>
    </row>
    <row r="1557" customFormat="false" ht="18" hidden="false" customHeight="true" outlineLevel="0" collapsed="false">
      <c r="A1557" s="2016" t="n">
        <v>15</v>
      </c>
      <c r="B1557" s="2017" t="s">
        <v>4799</v>
      </c>
      <c r="C1557" s="2152" t="n">
        <v>11</v>
      </c>
      <c r="D1557" s="2580"/>
      <c r="E1557" s="1070" t="s">
        <v>4800</v>
      </c>
      <c r="F1557" s="2476" t="n">
        <v>1</v>
      </c>
      <c r="G1557" s="2120" t="n">
        <v>609124.4</v>
      </c>
      <c r="H1557" s="2120" t="n">
        <v>638057.1</v>
      </c>
      <c r="I1557" s="2053" t="n">
        <f aca="false">H1557-G1557</f>
        <v>28932.7</v>
      </c>
      <c r="J1557" s="2027" t="n">
        <v>60</v>
      </c>
      <c r="K1557" s="2135"/>
      <c r="L1557" s="2128" t="n">
        <f aca="false">J1557*I1557*F1557</f>
        <v>1735962</v>
      </c>
      <c r="M1557" s="2128" t="n">
        <f aca="false">L1557*$K$1560/$L$1560</f>
        <v>1741101.96654052</v>
      </c>
      <c r="N1557" s="2154" t="s">
        <v>4083</v>
      </c>
      <c r="O1557" s="2155"/>
      <c r="R1557" s="0" t="str">
        <f aca="false">B1557</f>
        <v>11 kV Begumgonj Feeder (F-13)</v>
      </c>
      <c r="S1557" s="2160" t="n">
        <f aca="false">M1557</f>
        <v>1741101.96654052</v>
      </c>
      <c r="T1557" s="0" t="n">
        <v>1809148.96286897</v>
      </c>
      <c r="U1557" s="1441" t="n">
        <f aca="false">S1557-T1557</f>
        <v>-68046.9963284528</v>
      </c>
      <c r="V1557" s="2001" t="n">
        <f aca="false">U1557/T1557*100</f>
        <v>-3.76127105755532</v>
      </c>
      <c r="W1557" s="1441" t="str">
        <f aca="false">IF(V1557&gt;40,"FAULT",IF(V1557&lt;-40,"CHECK","OK"))</f>
        <v>OK</v>
      </c>
    </row>
    <row r="1558" customFormat="false" ht="18" hidden="false" customHeight="true" outlineLevel="0" collapsed="false">
      <c r="A1558" s="2016" t="n">
        <v>16</v>
      </c>
      <c r="B1558" s="2017" t="s">
        <v>4801</v>
      </c>
      <c r="C1558" s="2152" t="n">
        <v>11</v>
      </c>
      <c r="D1558" s="2580"/>
      <c r="E1558" s="1070" t="s">
        <v>4802</v>
      </c>
      <c r="F1558" s="2476" t="n">
        <v>1</v>
      </c>
      <c r="G1558" s="2120" t="n">
        <v>132216.8</v>
      </c>
      <c r="H1558" s="2120" t="n">
        <v>148948.3</v>
      </c>
      <c r="I1558" s="2053" t="n">
        <f aca="false">H1558-G1558</f>
        <v>16731.5</v>
      </c>
      <c r="J1558" s="2027" t="n">
        <v>60</v>
      </c>
      <c r="K1558" s="2135"/>
      <c r="L1558" s="2128" t="n">
        <f aca="false">J1558*I1558*F1558</f>
        <v>1003890</v>
      </c>
      <c r="M1558" s="2128" t="n">
        <f aca="false">L1558*$K$1560/$L$1560</f>
        <v>1006862.39283484</v>
      </c>
      <c r="N1558" s="2154" t="s">
        <v>774</v>
      </c>
      <c r="O1558" s="2155"/>
      <c r="R1558" s="0" t="str">
        <f aca="false">B1558</f>
        <v>11 kV Lohar Pool Feeder (F-14)</v>
      </c>
      <c r="S1558" s="2160" t="n">
        <f aca="false">M1558</f>
        <v>1006862.39283484</v>
      </c>
      <c r="T1558" s="0" t="n">
        <v>984580.130358469</v>
      </c>
      <c r="U1558" s="1441" t="n">
        <f aca="false">S1558-T1558</f>
        <v>22282.2624763759</v>
      </c>
      <c r="V1558" s="2001" t="n">
        <f aca="false">U1558/T1558*100</f>
        <v>2.26312331412409</v>
      </c>
      <c r="W1558" s="1441" t="str">
        <f aca="false">IF(V1558&gt;40,"FAULT",IF(V1558&lt;-40,"CHECK","OK"))</f>
        <v>OK</v>
      </c>
    </row>
    <row r="1559" customFormat="false" ht="18" hidden="false" customHeight="true" outlineLevel="0" collapsed="false">
      <c r="A1559" s="2016" t="n">
        <v>18</v>
      </c>
      <c r="B1559" s="2017" t="s">
        <v>4641</v>
      </c>
      <c r="C1559" s="2152" t="n">
        <v>0.415</v>
      </c>
      <c r="D1559" s="2581"/>
      <c r="E1559" s="1070" t="s">
        <v>4803</v>
      </c>
      <c r="F1559" s="2476" t="n">
        <v>1</v>
      </c>
      <c r="G1559" s="2120" t="n">
        <v>276011</v>
      </c>
      <c r="H1559" s="2120" t="n">
        <v>277674</v>
      </c>
      <c r="I1559" s="2053" t="n">
        <f aca="false">H1559-G1559</f>
        <v>1663</v>
      </c>
      <c r="J1559" s="2027" t="n">
        <v>1</v>
      </c>
      <c r="K1559" s="2135"/>
      <c r="L1559" s="2128" t="n">
        <f aca="false">J1559*I1559*F1559</f>
        <v>1663</v>
      </c>
      <c r="M1559" s="2128" t="n">
        <f aca="false">L1559*$K$1560/$L$1560</f>
        <v>1667.92393517651</v>
      </c>
      <c r="N1559" s="2154" t="s">
        <v>774</v>
      </c>
      <c r="O1559" s="2155"/>
      <c r="R1559" s="0" t="str">
        <f aca="false">B1559</f>
        <v>11/0.415  kV, 200 kVA AT-1+2</v>
      </c>
      <c r="S1559" s="2160" t="n">
        <f aca="false">M1559</f>
        <v>1667.92393517651</v>
      </c>
      <c r="T1559" s="0" t="n">
        <v>1718.30577878939</v>
      </c>
      <c r="U1559" s="1441" t="n">
        <f aca="false">S1559-T1559</f>
        <v>-50.3818436128793</v>
      </c>
      <c r="V1559" s="2001" t="n">
        <f aca="false">U1559/T1559*100</f>
        <v>-2.93206507449304</v>
      </c>
      <c r="W1559" s="1441" t="str">
        <f aca="false">IF(V1559&gt;40,"FAULT",IF(V1559&lt;-40,"CHECK","OK"))</f>
        <v>OK</v>
      </c>
    </row>
    <row r="1560" customFormat="false" ht="20.25" hidden="false" customHeight="false" outlineLevel="0" collapsed="false">
      <c r="A1560" s="2132"/>
      <c r="B1560" s="2142"/>
      <c r="C1560" s="2143"/>
      <c r="D1560" s="2143"/>
      <c r="E1560" s="2932"/>
      <c r="F1560" s="2145"/>
      <c r="G1560" s="2145"/>
      <c r="H1560" s="2145"/>
      <c r="I1560" s="2145"/>
      <c r="J1560" s="2239" t="s">
        <v>1187</v>
      </c>
      <c r="K1560" s="2262" t="n">
        <f aca="false">M1543</f>
        <v>17886694.3207905</v>
      </c>
      <c r="L1560" s="2262" t="n">
        <f aca="false">SUM(L1545:L1559)</f>
        <v>17833890.4</v>
      </c>
      <c r="M1560" s="2130" t="n">
        <f aca="false">SUM(M1545:M1559)</f>
        <v>17886694.3207905</v>
      </c>
      <c r="N1560" s="2166" t="n">
        <f aca="false">(M1560-L1560)/L1560*100</f>
        <v>0.296087503097416</v>
      </c>
      <c r="O1560" s="2240"/>
    </row>
    <row r="1562" customFormat="false" ht="15.75" hidden="false" customHeight="false" outlineLevel="0" collapsed="false">
      <c r="A1562" s="2077"/>
      <c r="B1562" s="2078"/>
      <c r="C1562" s="2051"/>
      <c r="D1562" s="2418"/>
      <c r="F1562" s="2169" t="s">
        <v>1234</v>
      </c>
      <c r="G1562" s="2169"/>
      <c r="H1562" s="2169"/>
      <c r="I1562" s="2170" t="s">
        <v>212</v>
      </c>
      <c r="J1562" s="2077"/>
      <c r="L1562" s="2077"/>
      <c r="M1562" s="2077"/>
      <c r="N1562" s="2051"/>
      <c r="O1562" s="3209" t="n">
        <v>1.25624729179446</v>
      </c>
    </row>
    <row r="1563" customFormat="false" ht="15.75" hidden="false" customHeight="false" outlineLevel="0" collapsed="false">
      <c r="A1563" s="2077"/>
      <c r="B1563" s="2078"/>
      <c r="C1563" s="2051"/>
      <c r="D1563" s="2418"/>
      <c r="F1563" s="2129" t="s">
        <v>4083</v>
      </c>
      <c r="G1563" s="2017" t="s">
        <v>1367</v>
      </c>
      <c r="H1563" s="2017"/>
      <c r="I1563" s="2310" t="n">
        <f aca="false">SUM(M1551,M1555,M1557)</f>
        <v>5898775.97789393</v>
      </c>
      <c r="J1563" s="2077"/>
      <c r="L1563" s="2077"/>
      <c r="M1563" s="2077"/>
      <c r="N1563" s="2051"/>
      <c r="O1563" s="2077"/>
    </row>
    <row r="1564" customFormat="false" ht="15.75" hidden="false" customHeight="false" outlineLevel="0" collapsed="false">
      <c r="A1564" s="2077"/>
      <c r="B1564" s="2078"/>
      <c r="C1564" s="2051"/>
      <c r="D1564" s="2418"/>
      <c r="F1564" s="2129" t="s">
        <v>768</v>
      </c>
      <c r="G1564" s="2017" t="s">
        <v>1367</v>
      </c>
      <c r="H1564" s="2017"/>
      <c r="I1564" s="2310" t="n">
        <f aca="false">SUM(M1547,M1550,M1554)</f>
        <v>5128152.99548562</v>
      </c>
      <c r="J1564" s="2077"/>
      <c r="L1564" s="3169"/>
      <c r="M1564" s="2077"/>
      <c r="N1564" s="2051"/>
      <c r="O1564" s="2077" t="s">
        <v>122</v>
      </c>
    </row>
    <row r="1565" customFormat="false" ht="15.75" hidden="false" customHeight="false" outlineLevel="0" collapsed="false">
      <c r="A1565" s="2077"/>
      <c r="B1565" s="2078"/>
      <c r="C1565" s="2051"/>
      <c r="D1565" s="2418"/>
      <c r="F1565" s="2129" t="s">
        <v>774</v>
      </c>
      <c r="G1565" s="2017" t="s">
        <v>1367</v>
      </c>
      <c r="H1565" s="2017"/>
      <c r="I1565" s="2310" t="n">
        <f aca="false">SUM(M1548,M1549,M1552,M1553,M1558:M1559)</f>
        <v>6859765.34741095</v>
      </c>
      <c r="J1565" s="2077"/>
      <c r="L1565" s="2077"/>
      <c r="M1565" s="2077"/>
      <c r="N1565" s="2051"/>
      <c r="O1565" s="2077"/>
    </row>
    <row r="1566" customFormat="false" ht="15.75" hidden="false" customHeight="false" outlineLevel="0" collapsed="false">
      <c r="A1566" s="2077"/>
      <c r="B1566" s="2078"/>
      <c r="C1566" s="2051"/>
      <c r="D1566" s="2418"/>
      <c r="E1566" s="3134"/>
      <c r="F1566" s="2129"/>
      <c r="G1566" s="2017"/>
      <c r="H1566" s="2017"/>
      <c r="I1566" s="2171"/>
      <c r="J1566" s="2077"/>
      <c r="L1566" s="2077"/>
      <c r="M1566" s="2077"/>
      <c r="N1566" s="2051"/>
      <c r="O1566" s="2077"/>
    </row>
    <row r="1567" customFormat="false" ht="15.75" hidden="false" customHeight="false" outlineLevel="0" collapsed="false">
      <c r="E1567" s="3134"/>
      <c r="F1567" s="2260"/>
      <c r="G1567" s="2017"/>
      <c r="H1567" s="2017"/>
      <c r="I1567" s="2171"/>
      <c r="J1567" s="2077"/>
    </row>
    <row r="1568" customFormat="false" ht="15.75" hidden="false" customHeight="false" outlineLevel="0" collapsed="false">
      <c r="F1568" s="2260"/>
      <c r="G1568" s="2017"/>
      <c r="H1568" s="2017"/>
      <c r="I1568" s="2171"/>
      <c r="J1568" s="2077"/>
    </row>
    <row r="1569" customFormat="false" ht="15.75" hidden="false" customHeight="true" outlineLevel="0" collapsed="false">
      <c r="F1569" s="2241" t="s">
        <v>1239</v>
      </c>
      <c r="G1569" s="2241"/>
      <c r="H1569" s="2241"/>
      <c r="I1569" s="2242" t="n">
        <f aca="false">SUM(I1563:I1568)</f>
        <v>17886694.3207905</v>
      </c>
      <c r="J1569" s="2130" t="n">
        <f aca="false">I1569-M1560</f>
        <v>0</v>
      </c>
    </row>
    <row r="1570" customFormat="false" ht="15" hidden="false" customHeight="false" outlineLevel="0" collapsed="false">
      <c r="F1570" s="2103"/>
      <c r="G1570" s="2077"/>
      <c r="H1570" s="2077"/>
      <c r="I1570" s="2077"/>
      <c r="J1570" s="2077"/>
    </row>
    <row r="1571" customFormat="false" ht="15" hidden="false" customHeight="false" outlineLevel="0" collapsed="false">
      <c r="F1571" s="0" t="s">
        <v>771</v>
      </c>
    </row>
    <row r="1572" customFormat="false" ht="15" hidden="false" customHeight="false" outlineLevel="0" collapsed="false">
      <c r="F1572" s="0" t="s">
        <v>4804</v>
      </c>
    </row>
    <row r="1573" customFormat="false" ht="15" hidden="false" customHeight="false" outlineLevel="0" collapsed="false">
      <c r="F1573" s="0" t="s">
        <v>4805</v>
      </c>
    </row>
  </sheetData>
  <mergeCells count="923">
    <mergeCell ref="B3:M3"/>
    <mergeCell ref="A6:N6"/>
    <mergeCell ref="A7:A8"/>
    <mergeCell ref="B7:B8"/>
    <mergeCell ref="C7:E7"/>
    <mergeCell ref="F7:F8"/>
    <mergeCell ref="G7:I7"/>
    <mergeCell ref="J7:J8"/>
    <mergeCell ref="K7:L7"/>
    <mergeCell ref="O7:O8"/>
    <mergeCell ref="C8:D8"/>
    <mergeCell ref="C9:D9"/>
    <mergeCell ref="D11:D12"/>
    <mergeCell ref="I13:J13"/>
    <mergeCell ref="D16:D19"/>
    <mergeCell ref="E16:E17"/>
    <mergeCell ref="E18:E19"/>
    <mergeCell ref="I20:J20"/>
    <mergeCell ref="I21:J21"/>
    <mergeCell ref="B35:C35"/>
    <mergeCell ref="F35:H35"/>
    <mergeCell ref="K35:L35"/>
    <mergeCell ref="B36:C36"/>
    <mergeCell ref="F36:H36"/>
    <mergeCell ref="K36:L36"/>
    <mergeCell ref="B37:C37"/>
    <mergeCell ref="F37:H37"/>
    <mergeCell ref="K37:L37"/>
    <mergeCell ref="B38:C38"/>
    <mergeCell ref="K38:L38"/>
    <mergeCell ref="B39:C39"/>
    <mergeCell ref="K39:L39"/>
    <mergeCell ref="B40:C40"/>
    <mergeCell ref="A47:N47"/>
    <mergeCell ref="A48:A49"/>
    <mergeCell ref="B48:B49"/>
    <mergeCell ref="C48:E48"/>
    <mergeCell ref="F48:F49"/>
    <mergeCell ref="G48:I48"/>
    <mergeCell ref="J48:J49"/>
    <mergeCell ref="K48:L48"/>
    <mergeCell ref="O48:O49"/>
    <mergeCell ref="C49:D49"/>
    <mergeCell ref="C50:D50"/>
    <mergeCell ref="O57:O59"/>
    <mergeCell ref="P57:P59"/>
    <mergeCell ref="Q57:Q59"/>
    <mergeCell ref="O61:O63"/>
    <mergeCell ref="P61:P63"/>
    <mergeCell ref="Q61:Q63"/>
    <mergeCell ref="O64:O66"/>
    <mergeCell ref="P64:P66"/>
    <mergeCell ref="Q64:Q66"/>
    <mergeCell ref="O67:O68"/>
    <mergeCell ref="P67:P68"/>
    <mergeCell ref="Q67:Q68"/>
    <mergeCell ref="O69:O70"/>
    <mergeCell ref="P69:P70"/>
    <mergeCell ref="Q69:Q70"/>
    <mergeCell ref="I72:J72"/>
    <mergeCell ref="F74:H74"/>
    <mergeCell ref="G75:H75"/>
    <mergeCell ref="G76:H76"/>
    <mergeCell ref="G77:H77"/>
    <mergeCell ref="G78:H78"/>
    <mergeCell ref="G79:H79"/>
    <mergeCell ref="F80:H80"/>
    <mergeCell ref="A85:N85"/>
    <mergeCell ref="A86:A87"/>
    <mergeCell ref="B86:B87"/>
    <mergeCell ref="C86:E86"/>
    <mergeCell ref="F86:F87"/>
    <mergeCell ref="G86:I86"/>
    <mergeCell ref="J86:J87"/>
    <mergeCell ref="K86:L86"/>
    <mergeCell ref="O86:O87"/>
    <mergeCell ref="C87:D87"/>
    <mergeCell ref="C88:D88"/>
    <mergeCell ref="F114:H114"/>
    <mergeCell ref="G115:H115"/>
    <mergeCell ref="G116:H116"/>
    <mergeCell ref="G117:H117"/>
    <mergeCell ref="G118:H118"/>
    <mergeCell ref="G119:H119"/>
    <mergeCell ref="F120:H120"/>
    <mergeCell ref="B130:M130"/>
    <mergeCell ref="A133:N133"/>
    <mergeCell ref="A134:A135"/>
    <mergeCell ref="B134:B135"/>
    <mergeCell ref="C134:E134"/>
    <mergeCell ref="F134:F135"/>
    <mergeCell ref="G134:I134"/>
    <mergeCell ref="J134:J135"/>
    <mergeCell ref="K134:L134"/>
    <mergeCell ref="O134:O135"/>
    <mergeCell ref="C135:D135"/>
    <mergeCell ref="C136:D136"/>
    <mergeCell ref="O142:O143"/>
    <mergeCell ref="D146:D147"/>
    <mergeCell ref="B155:C155"/>
    <mergeCell ref="F155:H155"/>
    <mergeCell ref="K155:L155"/>
    <mergeCell ref="B156:C156"/>
    <mergeCell ref="F156:H156"/>
    <mergeCell ref="K156:L156"/>
    <mergeCell ref="B157:C157"/>
    <mergeCell ref="F157:H157"/>
    <mergeCell ref="K157:L157"/>
    <mergeCell ref="B158:C158"/>
    <mergeCell ref="K158:L158"/>
    <mergeCell ref="B159:C159"/>
    <mergeCell ref="K159:L159"/>
    <mergeCell ref="B160:C160"/>
    <mergeCell ref="A164:N164"/>
    <mergeCell ref="A165:A166"/>
    <mergeCell ref="B165:B166"/>
    <mergeCell ref="C165:E165"/>
    <mergeCell ref="F165:F166"/>
    <mergeCell ref="G165:I165"/>
    <mergeCell ref="J165:J166"/>
    <mergeCell ref="K165:L165"/>
    <mergeCell ref="O165:O166"/>
    <mergeCell ref="C166:D166"/>
    <mergeCell ref="C167:D167"/>
    <mergeCell ref="F191:H191"/>
    <mergeCell ref="G192:H192"/>
    <mergeCell ref="G193:H193"/>
    <mergeCell ref="G194:H194"/>
    <mergeCell ref="G195:H195"/>
    <mergeCell ref="G196:H196"/>
    <mergeCell ref="F197:H197"/>
    <mergeCell ref="B203:M203"/>
    <mergeCell ref="A206:N206"/>
    <mergeCell ref="A207:A208"/>
    <mergeCell ref="B207:B208"/>
    <mergeCell ref="C207:E207"/>
    <mergeCell ref="F207:F208"/>
    <mergeCell ref="G207:I207"/>
    <mergeCell ref="J207:J208"/>
    <mergeCell ref="K207:L207"/>
    <mergeCell ref="O207:O208"/>
    <mergeCell ref="C208:D208"/>
    <mergeCell ref="C209:D209"/>
    <mergeCell ref="D211:D212"/>
    <mergeCell ref="I213:J213"/>
    <mergeCell ref="E216:E217"/>
    <mergeCell ref="E218:E219"/>
    <mergeCell ref="I220:J220"/>
    <mergeCell ref="I221:J221"/>
    <mergeCell ref="B235:C235"/>
    <mergeCell ref="F235:H235"/>
    <mergeCell ref="K235:L235"/>
    <mergeCell ref="B236:C236"/>
    <mergeCell ref="F236:H236"/>
    <mergeCell ref="K236:L236"/>
    <mergeCell ref="B237:C237"/>
    <mergeCell ref="F237:H237"/>
    <mergeCell ref="K237:L237"/>
    <mergeCell ref="B238:C238"/>
    <mergeCell ref="K238:L238"/>
    <mergeCell ref="B239:C239"/>
    <mergeCell ref="K239:L239"/>
    <mergeCell ref="B240:C240"/>
    <mergeCell ref="A247:N247"/>
    <mergeCell ref="A248:A249"/>
    <mergeCell ref="B248:B249"/>
    <mergeCell ref="C248:E248"/>
    <mergeCell ref="F248:F249"/>
    <mergeCell ref="G248:I248"/>
    <mergeCell ref="J248:J249"/>
    <mergeCell ref="K248:L248"/>
    <mergeCell ref="O248:O249"/>
    <mergeCell ref="C249:D249"/>
    <mergeCell ref="C250:D250"/>
    <mergeCell ref="O259:O262"/>
    <mergeCell ref="P259:P262"/>
    <mergeCell ref="Q259:Q262"/>
    <mergeCell ref="O268:O270"/>
    <mergeCell ref="P268:P270"/>
    <mergeCell ref="Q268:Q270"/>
    <mergeCell ref="O271:O273"/>
    <mergeCell ref="P271:P273"/>
    <mergeCell ref="Q271:Q273"/>
    <mergeCell ref="I282:J282"/>
    <mergeCell ref="A295:N295"/>
    <mergeCell ref="A296:A297"/>
    <mergeCell ref="B296:B297"/>
    <mergeCell ref="C296:E296"/>
    <mergeCell ref="F296:F297"/>
    <mergeCell ref="G296:I296"/>
    <mergeCell ref="J296:J297"/>
    <mergeCell ref="K296:L296"/>
    <mergeCell ref="O296:O297"/>
    <mergeCell ref="C297:D297"/>
    <mergeCell ref="C298:D298"/>
    <mergeCell ref="G323:I323"/>
    <mergeCell ref="H324:I324"/>
    <mergeCell ref="H325:I325"/>
    <mergeCell ref="H326:I326"/>
    <mergeCell ref="H327:I327"/>
    <mergeCell ref="H328:I328"/>
    <mergeCell ref="G329:I329"/>
    <mergeCell ref="B340:M340"/>
    <mergeCell ref="A343:N343"/>
    <mergeCell ref="A344:A345"/>
    <mergeCell ref="B344:B345"/>
    <mergeCell ref="C344:E344"/>
    <mergeCell ref="F344:F345"/>
    <mergeCell ref="G344:I344"/>
    <mergeCell ref="J344:J345"/>
    <mergeCell ref="K344:L344"/>
    <mergeCell ref="O344:O345"/>
    <mergeCell ref="C345:D345"/>
    <mergeCell ref="C346:D346"/>
    <mergeCell ref="D362:D363"/>
    <mergeCell ref="D367:D368"/>
    <mergeCell ref="B371:C371"/>
    <mergeCell ref="F371:H371"/>
    <mergeCell ref="K371:L371"/>
    <mergeCell ref="B372:C372"/>
    <mergeCell ref="F372:H372"/>
    <mergeCell ref="K372:L372"/>
    <mergeCell ref="B373:C373"/>
    <mergeCell ref="F373:H373"/>
    <mergeCell ref="K373:L373"/>
    <mergeCell ref="B374:C374"/>
    <mergeCell ref="K374:L374"/>
    <mergeCell ref="B375:C375"/>
    <mergeCell ref="K375:L375"/>
    <mergeCell ref="B376:C376"/>
    <mergeCell ref="A380:N380"/>
    <mergeCell ref="A381:A382"/>
    <mergeCell ref="B381:B382"/>
    <mergeCell ref="C381:E381"/>
    <mergeCell ref="F381:F382"/>
    <mergeCell ref="G381:I381"/>
    <mergeCell ref="J381:J382"/>
    <mergeCell ref="K381:L381"/>
    <mergeCell ref="O381:O382"/>
    <mergeCell ref="C382:D382"/>
    <mergeCell ref="C383:D383"/>
    <mergeCell ref="D385:D386"/>
    <mergeCell ref="F409:H409"/>
    <mergeCell ref="G410:H410"/>
    <mergeCell ref="G411:H411"/>
    <mergeCell ref="G412:H412"/>
    <mergeCell ref="G413:H413"/>
    <mergeCell ref="G414:H414"/>
    <mergeCell ref="F415:H415"/>
    <mergeCell ref="B425:M425"/>
    <mergeCell ref="A428:N428"/>
    <mergeCell ref="A429:A430"/>
    <mergeCell ref="B429:B430"/>
    <mergeCell ref="C429:E429"/>
    <mergeCell ref="F429:F430"/>
    <mergeCell ref="G429:I429"/>
    <mergeCell ref="J429:J430"/>
    <mergeCell ref="K429:L429"/>
    <mergeCell ref="O429:O430"/>
    <mergeCell ref="C430:D430"/>
    <mergeCell ref="C431:D431"/>
    <mergeCell ref="D449:D450"/>
    <mergeCell ref="B453:C453"/>
    <mergeCell ref="F453:H453"/>
    <mergeCell ref="K453:L453"/>
    <mergeCell ref="B454:C454"/>
    <mergeCell ref="F454:H454"/>
    <mergeCell ref="K454:L454"/>
    <mergeCell ref="B455:C455"/>
    <mergeCell ref="F455:H455"/>
    <mergeCell ref="K455:L455"/>
    <mergeCell ref="B456:C456"/>
    <mergeCell ref="K456:L456"/>
    <mergeCell ref="B457:C457"/>
    <mergeCell ref="K457:L457"/>
    <mergeCell ref="B458:C458"/>
    <mergeCell ref="A462:N462"/>
    <mergeCell ref="A463:A464"/>
    <mergeCell ref="B463:B464"/>
    <mergeCell ref="C463:E463"/>
    <mergeCell ref="F463:F464"/>
    <mergeCell ref="G463:I463"/>
    <mergeCell ref="J463:J464"/>
    <mergeCell ref="K463:L463"/>
    <mergeCell ref="O463:O464"/>
    <mergeCell ref="C464:D464"/>
    <mergeCell ref="C465:D465"/>
    <mergeCell ref="F491:H491"/>
    <mergeCell ref="G492:H492"/>
    <mergeCell ref="G493:H493"/>
    <mergeCell ref="G494:H494"/>
    <mergeCell ref="G495:H495"/>
    <mergeCell ref="G496:H496"/>
    <mergeCell ref="F497:H497"/>
    <mergeCell ref="B507:M507"/>
    <mergeCell ref="A510:N510"/>
    <mergeCell ref="A511:A512"/>
    <mergeCell ref="B511:B512"/>
    <mergeCell ref="C511:E511"/>
    <mergeCell ref="F511:F512"/>
    <mergeCell ref="G511:I511"/>
    <mergeCell ref="J511:J512"/>
    <mergeCell ref="K511:L511"/>
    <mergeCell ref="O511:O512"/>
    <mergeCell ref="C512:D512"/>
    <mergeCell ref="C513:D513"/>
    <mergeCell ref="D515:D516"/>
    <mergeCell ref="D519:D520"/>
    <mergeCell ref="D523:D524"/>
    <mergeCell ref="D528:D529"/>
    <mergeCell ref="B532:C532"/>
    <mergeCell ref="F532:H532"/>
    <mergeCell ref="K532:L532"/>
    <mergeCell ref="B533:C533"/>
    <mergeCell ref="F533:H533"/>
    <mergeCell ref="K533:L533"/>
    <mergeCell ref="B534:C534"/>
    <mergeCell ref="F534:H534"/>
    <mergeCell ref="K534:L534"/>
    <mergeCell ref="B535:C535"/>
    <mergeCell ref="K535:L535"/>
    <mergeCell ref="B536:C536"/>
    <mergeCell ref="K536:L536"/>
    <mergeCell ref="B537:C537"/>
    <mergeCell ref="A544:N544"/>
    <mergeCell ref="A545:A546"/>
    <mergeCell ref="B545:B546"/>
    <mergeCell ref="C545:E545"/>
    <mergeCell ref="F545:F546"/>
    <mergeCell ref="G545:I545"/>
    <mergeCell ref="J545:J546"/>
    <mergeCell ref="K545:L545"/>
    <mergeCell ref="O545:O546"/>
    <mergeCell ref="C546:D546"/>
    <mergeCell ref="C547:D547"/>
    <mergeCell ref="D549:D550"/>
    <mergeCell ref="F577:H577"/>
    <mergeCell ref="G578:H578"/>
    <mergeCell ref="G579:H579"/>
    <mergeCell ref="G580:H580"/>
    <mergeCell ref="G581:H581"/>
    <mergeCell ref="G582:H582"/>
    <mergeCell ref="F583:H583"/>
    <mergeCell ref="B590:M590"/>
    <mergeCell ref="A593:N593"/>
    <mergeCell ref="A594:A595"/>
    <mergeCell ref="B594:B595"/>
    <mergeCell ref="C594:E594"/>
    <mergeCell ref="F594:F595"/>
    <mergeCell ref="G594:I594"/>
    <mergeCell ref="J594:J595"/>
    <mergeCell ref="K594:L594"/>
    <mergeCell ref="O594:O595"/>
    <mergeCell ref="C595:D595"/>
    <mergeCell ref="C596:D596"/>
    <mergeCell ref="D598:D599"/>
    <mergeCell ref="E598:E599"/>
    <mergeCell ref="I600:J600"/>
    <mergeCell ref="D603:D606"/>
    <mergeCell ref="E603:E604"/>
    <mergeCell ref="E605:E606"/>
    <mergeCell ref="I607:J607"/>
    <mergeCell ref="I608:J608"/>
    <mergeCell ref="D610:D611"/>
    <mergeCell ref="D614:D615"/>
    <mergeCell ref="B618:C618"/>
    <mergeCell ref="F618:H618"/>
    <mergeCell ref="K618:L618"/>
    <mergeCell ref="B619:C619"/>
    <mergeCell ref="F619:H619"/>
    <mergeCell ref="K619:L619"/>
    <mergeCell ref="B620:C620"/>
    <mergeCell ref="F620:H620"/>
    <mergeCell ref="K620:L620"/>
    <mergeCell ref="B621:C621"/>
    <mergeCell ref="K621:L621"/>
    <mergeCell ref="B622:C622"/>
    <mergeCell ref="K622:L622"/>
    <mergeCell ref="B623:C623"/>
    <mergeCell ref="A630:N630"/>
    <mergeCell ref="A631:A632"/>
    <mergeCell ref="B631:B632"/>
    <mergeCell ref="C631:E631"/>
    <mergeCell ref="F631:F632"/>
    <mergeCell ref="G631:I631"/>
    <mergeCell ref="J631:J632"/>
    <mergeCell ref="K631:L631"/>
    <mergeCell ref="O631:O632"/>
    <mergeCell ref="C632:D632"/>
    <mergeCell ref="C633:D633"/>
    <mergeCell ref="D635:D636"/>
    <mergeCell ref="O640:O641"/>
    <mergeCell ref="P640:P641"/>
    <mergeCell ref="Q640:Q641"/>
    <mergeCell ref="O643:O644"/>
    <mergeCell ref="P643:P644"/>
    <mergeCell ref="Q643:Q644"/>
    <mergeCell ref="O645:O646"/>
    <mergeCell ref="P645:P646"/>
    <mergeCell ref="Q645:Q646"/>
    <mergeCell ref="O647:O648"/>
    <mergeCell ref="P647:P648"/>
    <mergeCell ref="Q647:Q648"/>
    <mergeCell ref="O649:O650"/>
    <mergeCell ref="P649:P650"/>
    <mergeCell ref="Q649:Q650"/>
    <mergeCell ref="I651:J651"/>
    <mergeCell ref="A664:N664"/>
    <mergeCell ref="A665:A666"/>
    <mergeCell ref="B665:B666"/>
    <mergeCell ref="C665:E665"/>
    <mergeCell ref="F665:F666"/>
    <mergeCell ref="G665:I665"/>
    <mergeCell ref="J665:J666"/>
    <mergeCell ref="K665:L665"/>
    <mergeCell ref="O665:O666"/>
    <mergeCell ref="C666:D666"/>
    <mergeCell ref="C667:D667"/>
    <mergeCell ref="D669:D670"/>
    <mergeCell ref="F693:H693"/>
    <mergeCell ref="G694:H694"/>
    <mergeCell ref="G695:H695"/>
    <mergeCell ref="G696:H696"/>
    <mergeCell ref="G698:H698"/>
    <mergeCell ref="G699:H699"/>
    <mergeCell ref="F700:H700"/>
    <mergeCell ref="B712:M712"/>
    <mergeCell ref="A715:N715"/>
    <mergeCell ref="A716:A717"/>
    <mergeCell ref="B716:B717"/>
    <mergeCell ref="C716:E716"/>
    <mergeCell ref="F716:F717"/>
    <mergeCell ref="G716:I716"/>
    <mergeCell ref="J716:J717"/>
    <mergeCell ref="K716:L716"/>
    <mergeCell ref="O716:O717"/>
    <mergeCell ref="C717:D717"/>
    <mergeCell ref="C718:D718"/>
    <mergeCell ref="D733:D734"/>
    <mergeCell ref="B742:C742"/>
    <mergeCell ref="F742:H742"/>
    <mergeCell ref="K742:L742"/>
    <mergeCell ref="B743:C743"/>
    <mergeCell ref="F743:H743"/>
    <mergeCell ref="K743:L743"/>
    <mergeCell ref="B744:C744"/>
    <mergeCell ref="F744:H744"/>
    <mergeCell ref="K744:L744"/>
    <mergeCell ref="B745:C745"/>
    <mergeCell ref="K745:L745"/>
    <mergeCell ref="B746:C746"/>
    <mergeCell ref="K746:L746"/>
    <mergeCell ref="B747:C747"/>
    <mergeCell ref="A751:N751"/>
    <mergeCell ref="A752:A753"/>
    <mergeCell ref="B752:B753"/>
    <mergeCell ref="C752:E752"/>
    <mergeCell ref="F752:F753"/>
    <mergeCell ref="G752:I752"/>
    <mergeCell ref="J752:J753"/>
    <mergeCell ref="K752:L752"/>
    <mergeCell ref="O752:O753"/>
    <mergeCell ref="C753:D753"/>
    <mergeCell ref="C754:D754"/>
    <mergeCell ref="D756:D757"/>
    <mergeCell ref="F778:H778"/>
    <mergeCell ref="G779:H779"/>
    <mergeCell ref="G780:H780"/>
    <mergeCell ref="G782:H782"/>
    <mergeCell ref="G783:H783"/>
    <mergeCell ref="G784:H784"/>
    <mergeCell ref="F785:H785"/>
    <mergeCell ref="B796:M796"/>
    <mergeCell ref="A799:N799"/>
    <mergeCell ref="A800:A801"/>
    <mergeCell ref="B800:B801"/>
    <mergeCell ref="C800:E800"/>
    <mergeCell ref="F800:F801"/>
    <mergeCell ref="G800:I800"/>
    <mergeCell ref="J800:J801"/>
    <mergeCell ref="K800:L800"/>
    <mergeCell ref="O800:O801"/>
    <mergeCell ref="C801:D801"/>
    <mergeCell ref="C802:D802"/>
    <mergeCell ref="D804:D805"/>
    <mergeCell ref="D812:D813"/>
    <mergeCell ref="B821:C821"/>
    <mergeCell ref="F821:H821"/>
    <mergeCell ref="K821:L821"/>
    <mergeCell ref="B822:C822"/>
    <mergeCell ref="F822:H822"/>
    <mergeCell ref="K822:L822"/>
    <mergeCell ref="B823:C823"/>
    <mergeCell ref="F823:H823"/>
    <mergeCell ref="K823:L823"/>
    <mergeCell ref="B824:C824"/>
    <mergeCell ref="K824:L824"/>
    <mergeCell ref="B825:C825"/>
    <mergeCell ref="K825:L825"/>
    <mergeCell ref="B826:C826"/>
    <mergeCell ref="A830:N830"/>
    <mergeCell ref="A831:A832"/>
    <mergeCell ref="B831:B832"/>
    <mergeCell ref="C831:E831"/>
    <mergeCell ref="F831:F832"/>
    <mergeCell ref="G831:I831"/>
    <mergeCell ref="J831:J832"/>
    <mergeCell ref="K831:L831"/>
    <mergeCell ref="O831:O832"/>
    <mergeCell ref="C832:D832"/>
    <mergeCell ref="C833:D833"/>
    <mergeCell ref="D835:D836"/>
    <mergeCell ref="F853:H853"/>
    <mergeCell ref="G854:H854"/>
    <mergeCell ref="G855:H855"/>
    <mergeCell ref="G856:H856"/>
    <mergeCell ref="G857:H857"/>
    <mergeCell ref="G858:H858"/>
    <mergeCell ref="F859:H859"/>
    <mergeCell ref="B867:M867"/>
    <mergeCell ref="A870:N870"/>
    <mergeCell ref="A871:A872"/>
    <mergeCell ref="B871:B872"/>
    <mergeCell ref="C871:E871"/>
    <mergeCell ref="F871:F872"/>
    <mergeCell ref="G871:I871"/>
    <mergeCell ref="J871:J872"/>
    <mergeCell ref="K871:L871"/>
    <mergeCell ref="O871:O872"/>
    <mergeCell ref="C872:D872"/>
    <mergeCell ref="C873:D873"/>
    <mergeCell ref="D875:D876"/>
    <mergeCell ref="E875:E876"/>
    <mergeCell ref="I877:J877"/>
    <mergeCell ref="E880:E881"/>
    <mergeCell ref="E882:E883"/>
    <mergeCell ref="I884:J884"/>
    <mergeCell ref="I885:J885"/>
    <mergeCell ref="D887:D888"/>
    <mergeCell ref="E891:E892"/>
    <mergeCell ref="E893:E894"/>
    <mergeCell ref="B897:C897"/>
    <mergeCell ref="F897:H897"/>
    <mergeCell ref="K897:L897"/>
    <mergeCell ref="B898:C898"/>
    <mergeCell ref="F898:H898"/>
    <mergeCell ref="K898:L898"/>
    <mergeCell ref="B899:C899"/>
    <mergeCell ref="F899:H899"/>
    <mergeCell ref="K899:L899"/>
    <mergeCell ref="B900:C900"/>
    <mergeCell ref="K900:L900"/>
    <mergeCell ref="B901:C901"/>
    <mergeCell ref="K901:L901"/>
    <mergeCell ref="B902:C902"/>
    <mergeCell ref="A909:N909"/>
    <mergeCell ref="A910:A911"/>
    <mergeCell ref="B910:B911"/>
    <mergeCell ref="C910:E910"/>
    <mergeCell ref="F910:F911"/>
    <mergeCell ref="G910:I910"/>
    <mergeCell ref="J910:J911"/>
    <mergeCell ref="K910:L910"/>
    <mergeCell ref="O910:O911"/>
    <mergeCell ref="C911:D911"/>
    <mergeCell ref="C912:D912"/>
    <mergeCell ref="O927:O936"/>
    <mergeCell ref="P927:P936"/>
    <mergeCell ref="Q927:Q936"/>
    <mergeCell ref="I954:J954"/>
    <mergeCell ref="G956:I956"/>
    <mergeCell ref="G957:I957"/>
    <mergeCell ref="G958:I958"/>
    <mergeCell ref="G959:I959"/>
    <mergeCell ref="G960:I960"/>
    <mergeCell ref="G961:I961"/>
    <mergeCell ref="G962:I962"/>
    <mergeCell ref="G963:I963"/>
    <mergeCell ref="G964:I964"/>
    <mergeCell ref="A967:N967"/>
    <mergeCell ref="A968:A969"/>
    <mergeCell ref="B968:B969"/>
    <mergeCell ref="C968:E968"/>
    <mergeCell ref="F968:F969"/>
    <mergeCell ref="G968:I968"/>
    <mergeCell ref="J968:J969"/>
    <mergeCell ref="K968:L968"/>
    <mergeCell ref="O968:O969"/>
    <mergeCell ref="C969:D969"/>
    <mergeCell ref="C970:D970"/>
    <mergeCell ref="F1010:H1010"/>
    <mergeCell ref="G1011:H1011"/>
    <mergeCell ref="G1012:H1012"/>
    <mergeCell ref="G1013:H1013"/>
    <mergeCell ref="G1014:H1014"/>
    <mergeCell ref="G1015:H1015"/>
    <mergeCell ref="G1016:H1016"/>
    <mergeCell ref="F1017:H1017"/>
    <mergeCell ref="B1026:M1026"/>
    <mergeCell ref="A1029:N1029"/>
    <mergeCell ref="A1030:A1031"/>
    <mergeCell ref="B1030:B1031"/>
    <mergeCell ref="C1030:E1030"/>
    <mergeCell ref="F1030:F1031"/>
    <mergeCell ref="G1030:I1030"/>
    <mergeCell ref="J1030:J1031"/>
    <mergeCell ref="K1030:L1030"/>
    <mergeCell ref="O1030:O1031"/>
    <mergeCell ref="C1031:D1031"/>
    <mergeCell ref="C1032:D1032"/>
    <mergeCell ref="B1034:B1035"/>
    <mergeCell ref="E1034:E1035"/>
    <mergeCell ref="B1036:B1037"/>
    <mergeCell ref="B1038:B1039"/>
    <mergeCell ref="B1040:B1041"/>
    <mergeCell ref="E1040:E1041"/>
    <mergeCell ref="I1045:J1045"/>
    <mergeCell ref="E1048:E1049"/>
    <mergeCell ref="E1050:E1051"/>
    <mergeCell ref="I1052:J1052"/>
    <mergeCell ref="I1053:J1053"/>
    <mergeCell ref="D1055:D1056"/>
    <mergeCell ref="E1061:E1062"/>
    <mergeCell ref="E1063:E1064"/>
    <mergeCell ref="B1067:C1067"/>
    <mergeCell ref="F1067:H1067"/>
    <mergeCell ref="K1067:L1067"/>
    <mergeCell ref="B1068:C1068"/>
    <mergeCell ref="F1068:H1068"/>
    <mergeCell ref="K1068:L1068"/>
    <mergeCell ref="B1069:C1069"/>
    <mergeCell ref="F1069:H1069"/>
    <mergeCell ref="K1069:L1069"/>
    <mergeCell ref="B1070:C1070"/>
    <mergeCell ref="K1070:L1070"/>
    <mergeCell ref="B1071:C1071"/>
    <mergeCell ref="K1071:L1071"/>
    <mergeCell ref="B1072:C1072"/>
    <mergeCell ref="A1079:N1079"/>
    <mergeCell ref="A1080:A1081"/>
    <mergeCell ref="B1080:B1081"/>
    <mergeCell ref="C1080:E1080"/>
    <mergeCell ref="F1080:F1081"/>
    <mergeCell ref="G1080:I1080"/>
    <mergeCell ref="J1080:J1081"/>
    <mergeCell ref="K1080:L1080"/>
    <mergeCell ref="O1080:O1081"/>
    <mergeCell ref="C1081:D1081"/>
    <mergeCell ref="C1082:D1082"/>
    <mergeCell ref="D1084:D1087"/>
    <mergeCell ref="O1091:O1094"/>
    <mergeCell ref="P1091:P1094"/>
    <mergeCell ref="Q1091:Q1094"/>
    <mergeCell ref="O1097:O1098"/>
    <mergeCell ref="P1097:P1098"/>
    <mergeCell ref="Q1097:Q1098"/>
    <mergeCell ref="O1099:O1100"/>
    <mergeCell ref="P1099:P1100"/>
    <mergeCell ref="Q1099:Q1100"/>
    <mergeCell ref="O1104:O1105"/>
    <mergeCell ref="P1104:P1105"/>
    <mergeCell ref="Q1104:Q1105"/>
    <mergeCell ref="O1106:O1107"/>
    <mergeCell ref="P1106:P1107"/>
    <mergeCell ref="Q1106:Q1107"/>
    <mergeCell ref="O1108:O1109"/>
    <mergeCell ref="P1108:P1109"/>
    <mergeCell ref="Q1108:Q1109"/>
    <mergeCell ref="I1115:J1115"/>
    <mergeCell ref="F1117:H1117"/>
    <mergeCell ref="G1118:H1118"/>
    <mergeCell ref="G1119:H1119"/>
    <mergeCell ref="G1120:H1120"/>
    <mergeCell ref="G1121:H1121"/>
    <mergeCell ref="G1122:H1122"/>
    <mergeCell ref="G1123:H1123"/>
    <mergeCell ref="F1124:H1124"/>
    <mergeCell ref="A1128:N1128"/>
    <mergeCell ref="A1129:A1130"/>
    <mergeCell ref="B1129:B1130"/>
    <mergeCell ref="C1129:E1129"/>
    <mergeCell ref="F1129:F1130"/>
    <mergeCell ref="G1129:I1129"/>
    <mergeCell ref="J1129:J1130"/>
    <mergeCell ref="K1129:L1129"/>
    <mergeCell ref="O1129:O1130"/>
    <mergeCell ref="C1130:D1130"/>
    <mergeCell ref="C1131:D1131"/>
    <mergeCell ref="D1133:D1136"/>
    <mergeCell ref="F1177:H1177"/>
    <mergeCell ref="G1178:H1178"/>
    <mergeCell ref="G1179:H1179"/>
    <mergeCell ref="G1180:H1180"/>
    <mergeCell ref="G1181:H1181"/>
    <mergeCell ref="G1182:H1182"/>
    <mergeCell ref="G1183:H1183"/>
    <mergeCell ref="F1184:H1184"/>
    <mergeCell ref="B1196:M1196"/>
    <mergeCell ref="A1199:N1199"/>
    <mergeCell ref="A1200:A1201"/>
    <mergeCell ref="B1200:B1201"/>
    <mergeCell ref="C1200:E1200"/>
    <mergeCell ref="F1200:F1201"/>
    <mergeCell ref="G1200:I1200"/>
    <mergeCell ref="J1200:J1201"/>
    <mergeCell ref="K1200:L1200"/>
    <mergeCell ref="O1200:O1201"/>
    <mergeCell ref="C1201:D1201"/>
    <mergeCell ref="C1202:D1202"/>
    <mergeCell ref="D1204:D1205"/>
    <mergeCell ref="D1208:D1209"/>
    <mergeCell ref="D1212:D1213"/>
    <mergeCell ref="B1221:C1221"/>
    <mergeCell ref="F1221:H1221"/>
    <mergeCell ref="K1221:L1221"/>
    <mergeCell ref="B1222:C1222"/>
    <mergeCell ref="F1222:H1222"/>
    <mergeCell ref="K1222:L1222"/>
    <mergeCell ref="B1223:C1223"/>
    <mergeCell ref="F1223:H1223"/>
    <mergeCell ref="K1223:L1223"/>
    <mergeCell ref="B1224:C1224"/>
    <mergeCell ref="K1224:L1224"/>
    <mergeCell ref="B1225:C1225"/>
    <mergeCell ref="K1225:L1225"/>
    <mergeCell ref="B1226:C1226"/>
    <mergeCell ref="A1230:N1230"/>
    <mergeCell ref="A1231:A1232"/>
    <mergeCell ref="B1231:B1232"/>
    <mergeCell ref="C1231:E1231"/>
    <mergeCell ref="F1231:F1232"/>
    <mergeCell ref="G1231:I1231"/>
    <mergeCell ref="J1231:J1232"/>
    <mergeCell ref="K1231:L1231"/>
    <mergeCell ref="O1231:O1232"/>
    <mergeCell ref="C1232:D1232"/>
    <mergeCell ref="C1233:D1233"/>
    <mergeCell ref="F1257:H1257"/>
    <mergeCell ref="G1258:H1258"/>
    <mergeCell ref="G1259:H1259"/>
    <mergeCell ref="G1260:H1260"/>
    <mergeCell ref="G1261:H1261"/>
    <mergeCell ref="G1262:H1262"/>
    <mergeCell ref="G1263:H1263"/>
    <mergeCell ref="F1264:H1264"/>
    <mergeCell ref="B1275:M1275"/>
    <mergeCell ref="A1278:N1278"/>
    <mergeCell ref="A1279:A1280"/>
    <mergeCell ref="B1279:B1280"/>
    <mergeCell ref="C1279:E1279"/>
    <mergeCell ref="F1279:F1280"/>
    <mergeCell ref="G1279:I1279"/>
    <mergeCell ref="J1279:J1280"/>
    <mergeCell ref="K1279:L1279"/>
    <mergeCell ref="O1279:O1280"/>
    <mergeCell ref="C1280:D1280"/>
    <mergeCell ref="C1281:D1281"/>
    <mergeCell ref="D1283:D1284"/>
    <mergeCell ref="D1287:D1288"/>
    <mergeCell ref="D1291:D1292"/>
    <mergeCell ref="B1300:C1300"/>
    <mergeCell ref="F1300:H1300"/>
    <mergeCell ref="K1300:L1300"/>
    <mergeCell ref="B1301:C1301"/>
    <mergeCell ref="F1301:H1301"/>
    <mergeCell ref="K1301:L1301"/>
    <mergeCell ref="B1302:C1302"/>
    <mergeCell ref="F1302:H1302"/>
    <mergeCell ref="K1302:L1302"/>
    <mergeCell ref="B1303:C1303"/>
    <mergeCell ref="K1303:L1303"/>
    <mergeCell ref="B1304:C1304"/>
    <mergeCell ref="K1304:L1304"/>
    <mergeCell ref="B1305:C1305"/>
    <mergeCell ref="A1309:N1309"/>
    <mergeCell ref="A1310:A1311"/>
    <mergeCell ref="B1310:B1311"/>
    <mergeCell ref="C1310:E1310"/>
    <mergeCell ref="F1310:F1311"/>
    <mergeCell ref="G1310:I1310"/>
    <mergeCell ref="J1310:J1311"/>
    <mergeCell ref="K1310:L1310"/>
    <mergeCell ref="O1310:O1311"/>
    <mergeCell ref="C1311:D1311"/>
    <mergeCell ref="C1312:D1312"/>
    <mergeCell ref="D1314:D1315"/>
    <mergeCell ref="F1338:H1338"/>
    <mergeCell ref="G1339:H1339"/>
    <mergeCell ref="G1340:H1340"/>
    <mergeCell ref="G1341:H1341"/>
    <mergeCell ref="G1342:H1342"/>
    <mergeCell ref="G1343:H1343"/>
    <mergeCell ref="G1344:H1344"/>
    <mergeCell ref="F1345:H1345"/>
    <mergeCell ref="B1353:M1353"/>
    <mergeCell ref="A1356:N1356"/>
    <mergeCell ref="A1357:A1358"/>
    <mergeCell ref="B1357:B1358"/>
    <mergeCell ref="C1357:E1357"/>
    <mergeCell ref="F1357:F1358"/>
    <mergeCell ref="G1357:I1357"/>
    <mergeCell ref="J1357:J1358"/>
    <mergeCell ref="K1357:L1357"/>
    <mergeCell ref="O1357:O1358"/>
    <mergeCell ref="C1358:D1358"/>
    <mergeCell ref="C1359:D1359"/>
    <mergeCell ref="B1361:B1362"/>
    <mergeCell ref="C1361:C1362"/>
    <mergeCell ref="D1361:D1364"/>
    <mergeCell ref="E1361:E1362"/>
    <mergeCell ref="B1363:B1364"/>
    <mergeCell ref="C1363:C1364"/>
    <mergeCell ref="E1363:E1364"/>
    <mergeCell ref="I1365:J1365"/>
    <mergeCell ref="E1368:E1369"/>
    <mergeCell ref="E1370:E1371"/>
    <mergeCell ref="I1372:J1372"/>
    <mergeCell ref="I1373:J1373"/>
    <mergeCell ref="D1375:D1376"/>
    <mergeCell ref="E1379:E1380"/>
    <mergeCell ref="E1381:E1382"/>
    <mergeCell ref="B1385:C1385"/>
    <mergeCell ref="F1385:H1385"/>
    <mergeCell ref="K1385:L1385"/>
    <mergeCell ref="B1386:C1386"/>
    <mergeCell ref="F1386:H1386"/>
    <mergeCell ref="K1386:L1386"/>
    <mergeCell ref="B1387:C1387"/>
    <mergeCell ref="F1387:H1387"/>
    <mergeCell ref="K1387:L1387"/>
    <mergeCell ref="B1388:C1388"/>
    <mergeCell ref="K1388:L1388"/>
    <mergeCell ref="B1389:C1389"/>
    <mergeCell ref="K1389:L1389"/>
    <mergeCell ref="B1390:C1390"/>
    <mergeCell ref="A1397:N1397"/>
    <mergeCell ref="A1398:A1399"/>
    <mergeCell ref="B1398:B1399"/>
    <mergeCell ref="C1398:E1398"/>
    <mergeCell ref="F1398:F1399"/>
    <mergeCell ref="G1398:I1398"/>
    <mergeCell ref="J1398:J1399"/>
    <mergeCell ref="K1398:L1398"/>
    <mergeCell ref="O1398:O1399"/>
    <mergeCell ref="C1399:D1399"/>
    <mergeCell ref="C1400:D1400"/>
    <mergeCell ref="O1409:O1412"/>
    <mergeCell ref="P1409:P1412"/>
    <mergeCell ref="Q1409:Q1412"/>
    <mergeCell ref="O1414:O1416"/>
    <mergeCell ref="P1414:P1416"/>
    <mergeCell ref="Q1414:Q1416"/>
    <mergeCell ref="I1429:J1429"/>
    <mergeCell ref="A1442:N1442"/>
    <mergeCell ref="A1443:A1444"/>
    <mergeCell ref="B1443:B1444"/>
    <mergeCell ref="C1443:E1443"/>
    <mergeCell ref="F1443:F1444"/>
    <mergeCell ref="G1443:I1443"/>
    <mergeCell ref="J1443:J1444"/>
    <mergeCell ref="K1443:L1443"/>
    <mergeCell ref="O1443:O1444"/>
    <mergeCell ref="C1444:D1444"/>
    <mergeCell ref="C1445:D1445"/>
    <mergeCell ref="D1447:D1448"/>
    <mergeCell ref="E1456:E1457"/>
    <mergeCell ref="D1460:D1461"/>
    <mergeCell ref="F1481:H1481"/>
    <mergeCell ref="G1482:H1482"/>
    <mergeCell ref="G1483:H1483"/>
    <mergeCell ref="G1484:H1484"/>
    <mergeCell ref="G1485:H1485"/>
    <mergeCell ref="G1486:H1486"/>
    <mergeCell ref="G1487:H1487"/>
    <mergeCell ref="F1488:H1488"/>
    <mergeCell ref="B1500:M1500"/>
    <mergeCell ref="A1503:N1503"/>
    <mergeCell ref="A1504:A1505"/>
    <mergeCell ref="B1504:B1505"/>
    <mergeCell ref="C1504:E1504"/>
    <mergeCell ref="F1504:F1505"/>
    <mergeCell ref="G1504:I1504"/>
    <mergeCell ref="J1504:J1505"/>
    <mergeCell ref="K1504:L1504"/>
    <mergeCell ref="O1504:O1505"/>
    <mergeCell ref="C1505:D1505"/>
    <mergeCell ref="C1506:D1506"/>
    <mergeCell ref="D1514:D1515"/>
    <mergeCell ref="D1518:D1519"/>
    <mergeCell ref="B1527:C1527"/>
    <mergeCell ref="F1527:H1527"/>
    <mergeCell ref="K1527:L1527"/>
    <mergeCell ref="B1528:C1528"/>
    <mergeCell ref="F1528:H1528"/>
    <mergeCell ref="K1528:L1528"/>
    <mergeCell ref="B1529:C1529"/>
    <mergeCell ref="F1529:H1529"/>
    <mergeCell ref="K1529:L1529"/>
    <mergeCell ref="B1530:C1530"/>
    <mergeCell ref="K1530:L1530"/>
    <mergeCell ref="B1531:C1531"/>
    <mergeCell ref="K1531:L1531"/>
    <mergeCell ref="B1532:C1532"/>
    <mergeCell ref="A1536:N1536"/>
    <mergeCell ref="A1537:A1538"/>
    <mergeCell ref="B1537:B1538"/>
    <mergeCell ref="C1537:E1537"/>
    <mergeCell ref="F1537:F1538"/>
    <mergeCell ref="G1537:I1537"/>
    <mergeCell ref="J1537:J1538"/>
    <mergeCell ref="K1537:L1537"/>
    <mergeCell ref="O1537:O1538"/>
    <mergeCell ref="C1538:D1538"/>
    <mergeCell ref="C1539:D1539"/>
    <mergeCell ref="D1541:D1542"/>
    <mergeCell ref="F1562:H1562"/>
    <mergeCell ref="G1563:H1563"/>
    <mergeCell ref="G1564:H1564"/>
    <mergeCell ref="G1565:H1565"/>
    <mergeCell ref="G1566:H1566"/>
    <mergeCell ref="G1567:H1567"/>
    <mergeCell ref="G1568:H1568"/>
    <mergeCell ref="F1569:H1569"/>
  </mergeCells>
  <dataValidations count="1">
    <dataValidation allowBlank="true" errorStyle="stop" operator="between" showDropDown="false" showErrorMessage="true" showInputMessage="true" sqref="N1:N5 N7:N13 N15:N20 N22:N28 N30:N46 N48:N71 N73:N84 N86:N111 N114:N129 N131:N132 N134:N139 N141:N147 N149:N152 N165:N188 N191:N195 N201:N205 N207:N213 N215:N220 N222:N226 N228:N246 N248:N281 N283:N294 N296:N320 N323:N328 N330:N339 N341:N342 N344:N363 N365:N368 N381:N406 N409:N413 N415:N424 N426:N427 N429:N436 N438:N445 N447:N450 N463:N488 N491:N495 N497:N506 N508:N509 N511:N516 N518:N524 N526:N529 N532:N540 N545:N574 N577:N581 N588:N592 N594:N600 N602:N607 N609:N611 N613:N629 N631:N650 N652:N663 N665:N690 N693:N696 N698:N699 N702:N711 N713:N714 N716:N724 N726:N734 N736:N739 N752:N775 N778:N780 N782:N783 N786:N795 N797:N798 N800:N805 N807:N813 N815:N818 N831:N850 N853:N857 N865:N869 N871:N877 N879:N884 N886:N888 N890:N908 N910:N913 N920:N953 N955:N966 N968:N1007 N1010:N1016 N1024:N1028 N1030:N1045 N1047:N1052 N1054:N1058 N1060:N1078 N1080:N1114 N1116:N1127 N1129:N1174 N1177:N1182 N1186:N1195 N1197:N1198 N1200:N1205 N1207:N1209 N1211:N1213 N1215:N1218 N1231:N1254 N1257:N1261 N1265:N1274 N1276:N1277 N1279:N1284 N1286:N1292 N1294:N1297 N1310:N1335 N1338:N1342 N1351:N1355 N1357:N1365 N1367:N1372 N1374:N1376 N1378:N1396 N1398:N1428 N1430 N1441 N1443:N1448 N1450:N1453 N1455:N1478 N1481:N1486 N1490:N1499 N1501:N1502 N1504:N1511 N1513:N1519 N1521:N1524 N1537:N1559 N1562:N1566" type="list">
      <formula1>Sheet2!$B$1:$B$38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2D050"/>
    <pageSetUpPr fitToPage="false"/>
  </sheetPr>
  <dimension ref="A1:DQ1245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85" workbookViewId="0">
      <selection pane="topLeft" activeCell="A1" activeCellId="0" sqref="A1"/>
    </sheetView>
  </sheetViews>
  <sheetFormatPr defaultColWidth="8.5546875" defaultRowHeight="21.75" outlineLevelRow="0" outlineLevelCol="0"/>
  <cols>
    <col collapsed="false" customWidth="true" hidden="false" outlineLevel="0" max="1" min="1" style="1713" width="2.57"/>
    <col collapsed="false" customWidth="true" hidden="false" outlineLevel="0" max="2" min="2" style="1713" width="9.42"/>
    <col collapsed="false" customWidth="true" hidden="false" outlineLevel="0" max="3" min="3" style="1725" width="12.57"/>
    <col collapsed="false" customWidth="true" hidden="false" outlineLevel="0" max="4" min="4" style="1725" width="29.14"/>
    <col collapsed="false" customWidth="true" hidden="false" outlineLevel="0" max="5" min="5" style="1725" width="7.57"/>
    <col collapsed="false" customWidth="true" hidden="false" outlineLevel="0" max="6" min="6" style="3210" width="21.41"/>
    <col collapsed="false" customWidth="true" hidden="false" outlineLevel="0" max="7" min="7" style="3211" width="12.71"/>
    <col collapsed="false" customWidth="true" hidden="false" outlineLevel="0" max="8" min="8" style="3212" width="10.71"/>
    <col collapsed="false" customWidth="true" hidden="false" outlineLevel="0" max="9" min="9" style="3213" width="4"/>
    <col collapsed="false" customWidth="true" hidden="false" outlineLevel="0" max="10" min="10" style="3213" width="6.57"/>
    <col collapsed="false" customWidth="true" hidden="false" outlineLevel="0" max="11" min="11" style="1713" width="6.44"/>
    <col collapsed="false" customWidth="true" hidden="false" outlineLevel="0" max="12" min="12" style="1713" width="11.43"/>
    <col collapsed="false" customWidth="true" hidden="false" outlineLevel="0" max="13" min="13" style="1713" width="12.43"/>
    <col collapsed="false" customWidth="true" hidden="false" outlineLevel="0" max="14" min="14" style="1725" width="14.57"/>
    <col collapsed="false" customWidth="true" hidden="false" outlineLevel="0" max="15" min="15" style="1713" width="12.43"/>
    <col collapsed="false" customWidth="true" hidden="false" outlineLevel="0" max="17" min="16" style="1713" width="17.41"/>
    <col collapsed="false" customWidth="true" hidden="false" outlineLevel="0" max="18" min="18" style="1713" width="16"/>
    <col collapsed="false" customWidth="true" hidden="false" outlineLevel="0" max="19" min="19" style="1713" width="12.43"/>
    <col collapsed="false" customWidth="true" hidden="false" outlineLevel="0" max="20" min="20" style="1714" width="20.43"/>
    <col collapsed="false" customWidth="true" hidden="false" outlineLevel="0" max="21" min="21" style="0" width="10.44"/>
    <col collapsed="false" customWidth="true" hidden="false" outlineLevel="0" max="22" min="22" style="0" width="15.57"/>
    <col collapsed="false" customWidth="true" hidden="false" outlineLevel="0" max="23" min="23" style="1713" width="10.44"/>
    <col collapsed="false" customWidth="true" hidden="false" outlineLevel="0" max="24" min="24" style="1713" width="16.43"/>
    <col collapsed="false" customWidth="true" hidden="false" outlineLevel="0" max="25" min="25" style="1713" width="15"/>
    <col collapsed="false" customWidth="true" hidden="false" outlineLevel="0" max="26" min="26" style="1713" width="12.57"/>
    <col collapsed="false" customWidth="true" hidden="false" outlineLevel="0" max="27" min="27" style="1713" width="15.57"/>
    <col collapsed="false" customWidth="true" hidden="false" outlineLevel="0" max="28" min="28" style="1713" width="17.41"/>
    <col collapsed="false" customWidth="true" hidden="false" outlineLevel="0" max="29" min="29" style="1713" width="15"/>
    <col collapsed="false" customWidth="true" hidden="false" outlineLevel="0" max="30" min="30" style="1713" width="12.43"/>
    <col collapsed="false" customWidth="true" hidden="false" outlineLevel="0" max="31" min="31" style="1713" width="19.44"/>
    <col collapsed="false" customWidth="true" hidden="false" outlineLevel="0" max="32" min="32" style="1713" width="18.57"/>
    <col collapsed="false" customWidth="true" hidden="false" outlineLevel="0" max="33" min="33" style="1713" width="18.43"/>
    <col collapsed="false" customWidth="true" hidden="false" outlineLevel="0" max="34" min="34" style="1713" width="12.43"/>
    <col collapsed="false" customWidth="true" hidden="false" outlineLevel="0" max="35" min="35" style="1713" width="10"/>
    <col collapsed="false" customWidth="true" hidden="false" outlineLevel="0" max="36" min="36" style="1713" width="14.57"/>
    <col collapsed="false" customWidth="true" hidden="false" outlineLevel="0" max="37" min="37" style="1713" width="16.43"/>
    <col collapsed="false" customWidth="true" hidden="false" outlineLevel="0" max="38" min="38" style="1713" width="9.42"/>
    <col collapsed="false" customWidth="true" hidden="false" outlineLevel="0" max="39" min="39" style="1713" width="15.43"/>
    <col collapsed="false" customWidth="true" hidden="false" outlineLevel="0" max="40" min="40" style="1713" width="10.57"/>
    <col collapsed="false" customWidth="false" hidden="false" outlineLevel="0" max="41" min="41" style="3214" width="8.57"/>
    <col collapsed="false" customWidth="true" hidden="false" outlineLevel="0" max="42" min="42" style="1713" width="15"/>
    <col collapsed="false" customWidth="true" hidden="false" outlineLevel="0" max="43" min="43" style="1713" width="17.55"/>
    <col collapsed="false" customWidth="true" hidden="false" outlineLevel="0" max="44" min="44" style="1713" width="13.42"/>
    <col collapsed="false" customWidth="true" hidden="false" outlineLevel="0" max="45" min="45" style="1713" width="20.43"/>
    <col collapsed="false" customWidth="false" hidden="false" outlineLevel="0" max="62" min="46" style="1713" width="8.57"/>
    <col collapsed="false" customWidth="true" hidden="false" outlineLevel="0" max="63" min="63" style="1713" width="12.43"/>
    <col collapsed="false" customWidth="false" hidden="false" outlineLevel="0" max="1024" min="64" style="1713" width="8.57"/>
  </cols>
  <sheetData>
    <row r="1" customFormat="false" ht="21.75" hidden="false" customHeight="true" outlineLevel="0" collapsed="false">
      <c r="C1" s="3215" t="s">
        <v>4806</v>
      </c>
      <c r="D1" s="3215"/>
      <c r="E1" s="3215"/>
      <c r="F1" s="3215"/>
      <c r="G1" s="3215"/>
      <c r="H1" s="3215"/>
      <c r="L1" s="3216" t="s">
        <v>4807</v>
      </c>
      <c r="M1" s="3216"/>
      <c r="N1" s="3216"/>
      <c r="O1" s="3216"/>
      <c r="P1" s="3216"/>
      <c r="Q1" s="3216"/>
      <c r="R1" s="3216"/>
      <c r="S1" s="3216"/>
      <c r="T1" s="3216"/>
      <c r="W1" s="3217" t="s">
        <v>4808</v>
      </c>
      <c r="X1" s="3217"/>
      <c r="Y1" s="3217"/>
      <c r="Z1" s="3217"/>
      <c r="AA1" s="3217"/>
      <c r="AB1" s="3217"/>
      <c r="AC1" s="3217"/>
      <c r="AD1" s="3217"/>
      <c r="AE1" s="3217"/>
      <c r="AF1" s="3217"/>
      <c r="AG1" s="3217"/>
      <c r="AH1" s="3217"/>
      <c r="AJ1" s="3218" t="s">
        <v>4809</v>
      </c>
      <c r="AK1" s="3218"/>
      <c r="AL1" s="3218"/>
      <c r="AM1" s="3218"/>
      <c r="AN1" s="3218"/>
      <c r="AO1" s="3218"/>
      <c r="AP1" s="3218"/>
      <c r="AQ1" s="3218"/>
      <c r="AR1" s="3218"/>
      <c r="AS1" s="3218"/>
    </row>
    <row r="2" customFormat="false" ht="21.75" hidden="false" customHeight="true" outlineLevel="0" collapsed="false">
      <c r="C2" s="3215"/>
      <c r="D2" s="3215"/>
      <c r="E2" s="3215"/>
      <c r="F2" s="3215"/>
      <c r="G2" s="3215"/>
      <c r="H2" s="3215"/>
      <c r="L2" s="3216"/>
      <c r="M2" s="3216"/>
      <c r="N2" s="3216"/>
      <c r="O2" s="3216"/>
      <c r="P2" s="3216"/>
      <c r="Q2" s="3216"/>
      <c r="R2" s="3216"/>
      <c r="S2" s="3216"/>
      <c r="T2" s="3216"/>
      <c r="W2" s="3217"/>
      <c r="X2" s="3217"/>
      <c r="Y2" s="3217"/>
      <c r="Z2" s="3217"/>
      <c r="AA2" s="3217"/>
      <c r="AB2" s="3217"/>
      <c r="AC2" s="3217"/>
      <c r="AD2" s="3217"/>
      <c r="AE2" s="3217"/>
      <c r="AF2" s="3217"/>
      <c r="AG2" s="3217"/>
      <c r="AH2" s="3217"/>
      <c r="AJ2" s="3218"/>
      <c r="AK2" s="3218"/>
      <c r="AL2" s="3218"/>
      <c r="AM2" s="3218"/>
      <c r="AN2" s="3218"/>
      <c r="AO2" s="3218"/>
      <c r="AP2" s="3218"/>
      <c r="AQ2" s="3218"/>
      <c r="AR2" s="3218"/>
      <c r="AS2" s="3218"/>
    </row>
    <row r="3" customFormat="false" ht="21.75" hidden="false" customHeight="true" outlineLevel="0" collapsed="false">
      <c r="C3" s="3215"/>
      <c r="D3" s="3215"/>
      <c r="E3" s="3215"/>
      <c r="F3" s="3215"/>
      <c r="G3" s="3215"/>
      <c r="H3" s="3215"/>
      <c r="L3" s="3216"/>
      <c r="M3" s="3216"/>
      <c r="N3" s="3216"/>
      <c r="O3" s="3216"/>
      <c r="P3" s="3216"/>
      <c r="Q3" s="3216"/>
      <c r="R3" s="3216"/>
      <c r="S3" s="3216"/>
      <c r="T3" s="3216"/>
      <c r="W3" s="3217"/>
      <c r="X3" s="3217"/>
      <c r="Y3" s="3217"/>
      <c r="Z3" s="3217"/>
      <c r="AA3" s="3217"/>
      <c r="AB3" s="3217"/>
      <c r="AC3" s="3217"/>
      <c r="AD3" s="3217"/>
      <c r="AE3" s="3217"/>
      <c r="AF3" s="3217"/>
      <c r="AG3" s="3217"/>
      <c r="AH3" s="3217"/>
      <c r="AJ3" s="3218"/>
      <c r="AK3" s="3218"/>
      <c r="AL3" s="3218"/>
      <c r="AM3" s="3218"/>
      <c r="AN3" s="3218"/>
      <c r="AO3" s="3218"/>
      <c r="AP3" s="3218"/>
      <c r="AQ3" s="3218"/>
      <c r="AR3" s="3218"/>
      <c r="AS3" s="3218"/>
    </row>
    <row r="4" customFormat="false" ht="21.75" hidden="false" customHeight="true" outlineLevel="0" collapsed="false">
      <c r="A4" s="3219"/>
      <c r="B4" s="3219"/>
      <c r="C4" s="3219"/>
      <c r="D4" s="3220" t="s">
        <v>4810</v>
      </c>
      <c r="E4" s="3220"/>
      <c r="F4" s="3220"/>
      <c r="H4" s="3221"/>
      <c r="I4" s="3222"/>
      <c r="J4" s="3222"/>
      <c r="K4" s="3219"/>
      <c r="L4" s="3223"/>
      <c r="M4" s="3223"/>
      <c r="N4" s="3223"/>
      <c r="O4" s="3223"/>
      <c r="P4" s="3224"/>
      <c r="Q4" s="3223"/>
      <c r="R4" s="3223"/>
      <c r="S4" s="3223"/>
      <c r="T4" s="3225"/>
      <c r="W4" s="3226" t="str">
        <f aca="false">CONCATENATE("Zone-Circle-Division wise Import &amp; System loss at 33kv level for the ",'PDB Bill AMR'!M2)</f>
        <v>Zone-Circle-Division wise Import &amp; System loss at 33kv level for the Month June-2023</v>
      </c>
      <c r="X4" s="3226"/>
      <c r="Y4" s="3226"/>
      <c r="Z4" s="3226"/>
      <c r="AA4" s="3226"/>
      <c r="AB4" s="3226"/>
      <c r="AC4" s="3226"/>
      <c r="AD4" s="3226"/>
      <c r="AE4" s="3226"/>
      <c r="AF4" s="3226"/>
      <c r="AG4" s="3226"/>
      <c r="AH4" s="3226"/>
      <c r="AI4" s="1714"/>
      <c r="AO4" s="1713"/>
    </row>
    <row r="5" customFormat="false" ht="27.75" hidden="false" customHeight="true" outlineLevel="0" collapsed="false">
      <c r="A5" s="3219"/>
      <c r="B5" s="3219"/>
      <c r="C5" s="1717" t="s">
        <v>794</v>
      </c>
      <c r="D5" s="3227" t="s">
        <v>795</v>
      </c>
      <c r="E5" s="3227" t="s">
        <v>4811</v>
      </c>
      <c r="F5" s="3228" t="s">
        <v>741</v>
      </c>
      <c r="G5" s="3229" t="s">
        <v>267</v>
      </c>
      <c r="H5" s="3227" t="s">
        <v>4812</v>
      </c>
      <c r="I5" s="3222"/>
      <c r="J5" s="3222"/>
      <c r="K5" s="3219"/>
      <c r="L5" s="3230" t="str">
        <f aca="false">_xlfn.CONCAT("Zone-Circle-Division wise Import &amp; System loss at 33kv level for the
 ",'PDB Bill AMR'!M2)</f>
        <v>Zone-Circle-Division wise Import &amp; System loss at 33kv level for the
 Month June-2023</v>
      </c>
      <c r="M5" s="3230"/>
      <c r="N5" s="3230"/>
      <c r="O5" s="3230"/>
      <c r="P5" s="3230"/>
      <c r="Q5" s="3230"/>
      <c r="R5" s="3230"/>
      <c r="S5" s="3230"/>
      <c r="T5" s="3230"/>
      <c r="W5" s="3231"/>
      <c r="X5" s="3231"/>
      <c r="Y5" s="3231"/>
      <c r="Z5" s="3231"/>
      <c r="AA5" s="3231"/>
      <c r="AB5" s="3232" t="s">
        <v>4813</v>
      </c>
      <c r="AC5" s="3231"/>
      <c r="AD5" s="3231"/>
      <c r="AE5" s="3233"/>
      <c r="AF5" s="3234"/>
      <c r="AG5" s="3235" t="s">
        <v>4814</v>
      </c>
      <c r="AH5" s="3236"/>
      <c r="AI5" s="1714"/>
      <c r="AO5" s="3237" t="s">
        <v>4815</v>
      </c>
      <c r="AP5" s="3237"/>
      <c r="AQ5" s="3237"/>
      <c r="AR5" s="3237"/>
      <c r="AS5" s="3237"/>
    </row>
    <row r="6" customFormat="false" ht="41.25" hidden="false" customHeight="true" outlineLevel="0" collapsed="false">
      <c r="A6" s="3219"/>
      <c r="B6" s="3219"/>
      <c r="C6" s="1720" t="n">
        <v>1</v>
      </c>
      <c r="D6" s="3238" t="s">
        <v>4816</v>
      </c>
      <c r="E6" s="1720"/>
      <c r="F6" s="3239" t="s">
        <v>4817</v>
      </c>
      <c r="G6" s="3240" t="n">
        <f aca="false">'NORTH-2'!I138</f>
        <v>9360783.98084236</v>
      </c>
      <c r="H6" s="3241" t="n">
        <f aca="false">G9+G8+G7+G6</f>
        <v>19797924.2097835</v>
      </c>
      <c r="I6" s="3242"/>
      <c r="J6" s="3242"/>
      <c r="K6" s="3219"/>
      <c r="L6" s="1716" t="s">
        <v>4818</v>
      </c>
      <c r="M6" s="1716" t="s">
        <v>788</v>
      </c>
      <c r="N6" s="1716" t="s">
        <v>4819</v>
      </c>
      <c r="O6" s="1716" t="s">
        <v>788</v>
      </c>
      <c r="P6" s="1716" t="s">
        <v>741</v>
      </c>
      <c r="Q6" s="1717" t="s">
        <v>4820</v>
      </c>
      <c r="R6" s="1717" t="s">
        <v>4821</v>
      </c>
      <c r="S6" s="1718" t="s">
        <v>49</v>
      </c>
      <c r="T6" s="1719" t="s">
        <v>744</v>
      </c>
      <c r="W6" s="3243" t="s">
        <v>4818</v>
      </c>
      <c r="X6" s="3243" t="s">
        <v>788</v>
      </c>
      <c r="Y6" s="3243" t="s">
        <v>4822</v>
      </c>
      <c r="Z6" s="3244" t="s">
        <v>4823</v>
      </c>
      <c r="AA6" s="3243" t="s">
        <v>4819</v>
      </c>
      <c r="AB6" s="3243" t="s">
        <v>788</v>
      </c>
      <c r="AC6" s="3243" t="s">
        <v>4822</v>
      </c>
      <c r="AD6" s="3244" t="s">
        <v>4823</v>
      </c>
      <c r="AE6" s="3243" t="s">
        <v>741</v>
      </c>
      <c r="AF6" s="3243" t="s">
        <v>788</v>
      </c>
      <c r="AG6" s="3243" t="s">
        <v>4822</v>
      </c>
      <c r="AH6" s="3245" t="s">
        <v>4824</v>
      </c>
      <c r="AI6" s="3246"/>
      <c r="AJ6" s="3247" t="s">
        <v>4825</v>
      </c>
      <c r="AK6" s="3247"/>
      <c r="AL6" s="3247"/>
      <c r="AM6" s="3247"/>
      <c r="AN6" s="3248"/>
      <c r="AO6" s="3249"/>
      <c r="AP6" s="3249"/>
      <c r="AQ6" s="3250" t="s">
        <v>4825</v>
      </c>
      <c r="AR6" s="3250"/>
      <c r="AS6" s="3250"/>
    </row>
    <row r="7" customFormat="false" ht="30.75" hidden="false" customHeight="true" outlineLevel="0" collapsed="false">
      <c r="A7" s="3219"/>
      <c r="B7" s="3219"/>
      <c r="C7" s="1720"/>
      <c r="D7" s="3238"/>
      <c r="E7" s="1720"/>
      <c r="F7" s="3239" t="s">
        <v>745</v>
      </c>
      <c r="G7" s="3240" t="n">
        <f aca="false">'NORTH-2'!I137</f>
        <v>5519660.65591108</v>
      </c>
      <c r="H7" s="3241"/>
      <c r="I7" s="3219"/>
      <c r="J7" s="3242"/>
      <c r="K7" s="3219"/>
      <c r="L7" s="1716" t="s">
        <v>4826</v>
      </c>
      <c r="M7" s="1722" t="n">
        <f aca="false">O7+O9+O11+O13+O15+O17</f>
        <v>304718253.388424</v>
      </c>
      <c r="N7" s="1718" t="s">
        <v>745</v>
      </c>
      <c r="O7" s="1722" t="n">
        <f aca="false">Q7+Q8</f>
        <v>58104219.7077562</v>
      </c>
      <c r="P7" s="1720" t="s">
        <v>745</v>
      </c>
      <c r="Q7" s="1721" t="n">
        <f aca="false">G7+G17+G22+G47+G85+G113</f>
        <v>31149591.6796662</v>
      </c>
      <c r="R7" s="1722" t="n">
        <v>33009538.7974921</v>
      </c>
      <c r="S7" s="1722" t="n">
        <f aca="false">Q7-R7</f>
        <v>-1859947.11782594</v>
      </c>
      <c r="T7" s="1723" t="n">
        <f aca="false">S7/R7*100</f>
        <v>-5.63457468835417</v>
      </c>
      <c r="W7" s="3251" t="s">
        <v>4826</v>
      </c>
      <c r="X7" s="3252" t="n">
        <f aca="false">AB7+AB9+AB11+AB13+AB15+AB17</f>
        <v>304718253.388424</v>
      </c>
      <c r="Y7" s="3252" t="n">
        <f aca="false">AC7+AC9+AC11+AC13+AC15+AC17</f>
        <v>274698202.36</v>
      </c>
      <c r="Z7" s="3253" t="n">
        <f aca="false">(X7-Y7)/X7*100</f>
        <v>9.85174031900135</v>
      </c>
      <c r="AA7" s="3254" t="s">
        <v>745</v>
      </c>
      <c r="AB7" s="3252" t="n">
        <f aca="false">AF7+AF8</f>
        <v>58104219.7077562</v>
      </c>
      <c r="AC7" s="3252" t="n">
        <f aca="false">AG7+AG8</f>
        <v>56363916</v>
      </c>
      <c r="AD7" s="3253" t="n">
        <f aca="false">(AB7-AC7)/AB7*100</f>
        <v>2.99514168938036</v>
      </c>
      <c r="AE7" s="3255" t="s">
        <v>745</v>
      </c>
      <c r="AF7" s="3252" t="n">
        <f aca="false">Q7</f>
        <v>31149591.6796662</v>
      </c>
      <c r="AG7" s="3252" t="n">
        <f aca="false">AK8</f>
        <v>31707881</v>
      </c>
      <c r="AH7" s="3253" t="n">
        <f aca="false">(AF7-AG7)/AF7*100</f>
        <v>-1.79228455408064</v>
      </c>
      <c r="AI7" s="3256" t="n">
        <v>1</v>
      </c>
      <c r="AJ7" s="3257" t="s">
        <v>741</v>
      </c>
      <c r="AK7" s="3258" t="s">
        <v>4827</v>
      </c>
      <c r="AL7" s="3258" t="s">
        <v>4828</v>
      </c>
      <c r="AM7" s="3258" t="s">
        <v>4829</v>
      </c>
      <c r="AO7" s="3259"/>
      <c r="AP7" s="3260" t="s">
        <v>4830</v>
      </c>
      <c r="AQ7" s="3260"/>
      <c r="AR7" s="3260"/>
      <c r="AS7" s="3260"/>
    </row>
    <row r="8" customFormat="false" ht="30.75" hidden="false" customHeight="true" outlineLevel="0" collapsed="false">
      <c r="A8" s="3219"/>
      <c r="B8" s="3219"/>
      <c r="C8" s="1720"/>
      <c r="D8" s="3238"/>
      <c r="E8" s="1720"/>
      <c r="F8" s="3239" t="s">
        <v>4831</v>
      </c>
      <c r="G8" s="3240" t="n">
        <f aca="false">'NORTH-2'!I139</f>
        <v>529679.478592666</v>
      </c>
      <c r="H8" s="3241"/>
      <c r="I8" s="3219"/>
      <c r="J8" s="3242"/>
      <c r="K8" s="3219"/>
      <c r="L8" s="1716"/>
      <c r="M8" s="1722"/>
      <c r="N8" s="1718"/>
      <c r="O8" s="1718"/>
      <c r="P8" s="1720" t="s">
        <v>746</v>
      </c>
      <c r="Q8" s="1721" t="n">
        <f aca="false">G6+G20+G23+G68+G32+G80+G106+G90+G112+G123</f>
        <v>26954628.02809</v>
      </c>
      <c r="R8" s="1722" t="n">
        <v>26094458.146993</v>
      </c>
      <c r="S8" s="1722" t="n">
        <f aca="false">Q8-R8</f>
        <v>860169.881097026</v>
      </c>
      <c r="T8" s="1723" t="n">
        <f aca="false">S8/R8*100</f>
        <v>3.29636996580498</v>
      </c>
      <c r="W8" s="3251"/>
      <c r="X8" s="3252"/>
      <c r="Y8" s="3252"/>
      <c r="Z8" s="3253"/>
      <c r="AA8" s="3254"/>
      <c r="AB8" s="3254"/>
      <c r="AC8" s="3254"/>
      <c r="AD8" s="3253"/>
      <c r="AE8" s="3255" t="s">
        <v>746</v>
      </c>
      <c r="AF8" s="3252" t="n">
        <f aca="false">Q8</f>
        <v>26954628.02809</v>
      </c>
      <c r="AG8" s="3252" t="n">
        <f aca="false">AK9</f>
        <v>24656035</v>
      </c>
      <c r="AH8" s="3253" t="n">
        <f aca="false">(AF8-AG8)/AF8*100</f>
        <v>8.52763772401012</v>
      </c>
      <c r="AI8" s="3261" t="n">
        <v>2</v>
      </c>
      <c r="AJ8" s="3262" t="s">
        <v>745</v>
      </c>
      <c r="AK8" s="3263" t="n">
        <f aca="false">AQ27</f>
        <v>31707881</v>
      </c>
      <c r="AL8" s="3263" t="n">
        <f aca="false">AR27</f>
        <v>158656</v>
      </c>
      <c r="AM8" s="3264" t="n">
        <f aca="false">AS27</f>
        <v>31866537</v>
      </c>
      <c r="AO8" s="3265" t="s">
        <v>4832</v>
      </c>
      <c r="AP8" s="3266" t="s">
        <v>741</v>
      </c>
      <c r="AQ8" s="3258" t="s">
        <v>4827</v>
      </c>
      <c r="AR8" s="3258" t="s">
        <v>4828</v>
      </c>
      <c r="AS8" s="3267" t="s">
        <v>4829</v>
      </c>
      <c r="BK8" s="3268" t="n">
        <v>26013611.160742</v>
      </c>
      <c r="BL8" s="3269" t="n">
        <f aca="false">BK8-Q8</f>
        <v>-941016.867348049</v>
      </c>
    </row>
    <row r="9" customFormat="false" ht="30.75" hidden="false" customHeight="true" outlineLevel="0" collapsed="false">
      <c r="A9" s="3219"/>
      <c r="B9" s="3219"/>
      <c r="C9" s="1720"/>
      <c r="D9" s="3238"/>
      <c r="E9" s="3270"/>
      <c r="F9" s="3271" t="s">
        <v>4833</v>
      </c>
      <c r="G9" s="3272" t="n">
        <f aca="false">'NORTH-2'!I136</f>
        <v>4387800.09443744</v>
      </c>
      <c r="H9" s="3241"/>
      <c r="I9" s="3219"/>
      <c r="J9" s="3242"/>
      <c r="K9" s="3219"/>
      <c r="L9" s="1716"/>
      <c r="M9" s="1722"/>
      <c r="N9" s="1718" t="s">
        <v>748</v>
      </c>
      <c r="O9" s="1722" t="n">
        <f aca="false">Q9+Q10</f>
        <v>38924825.025366</v>
      </c>
      <c r="P9" s="1720" t="s">
        <v>748</v>
      </c>
      <c r="Q9" s="1721" t="n">
        <f aca="false">G9+G34+G40+G63+G81+G122</f>
        <v>22591330.886993</v>
      </c>
      <c r="R9" s="1722" t="n">
        <v>19191663.6958467</v>
      </c>
      <c r="S9" s="1722" t="n">
        <f aca="false">Q9-R9</f>
        <v>3399667.19114633</v>
      </c>
      <c r="T9" s="1723" t="n">
        <f aca="false">S9/R9*100</f>
        <v>17.7142911892629</v>
      </c>
      <c r="W9" s="3251"/>
      <c r="X9" s="3252"/>
      <c r="Y9" s="3252"/>
      <c r="Z9" s="3253"/>
      <c r="AA9" s="3254" t="s">
        <v>748</v>
      </c>
      <c r="AB9" s="3252" t="n">
        <f aca="false">AF9+AF10</f>
        <v>38924825.025366</v>
      </c>
      <c r="AC9" s="3252" t="n">
        <f aca="false">AG9+AG10</f>
        <v>32799837</v>
      </c>
      <c r="AD9" s="3253" t="n">
        <f aca="false">(AB9-AC9)/AB9*100</f>
        <v>15.735428537892</v>
      </c>
      <c r="AE9" s="3255" t="s">
        <v>748</v>
      </c>
      <c r="AF9" s="3252" t="n">
        <f aca="false">Q9</f>
        <v>22591330.886993</v>
      </c>
      <c r="AG9" s="3252" t="n">
        <f aca="false">AK10</f>
        <v>18182320</v>
      </c>
      <c r="AH9" s="3253" t="n">
        <f aca="false">(AF9-AG9)/AF9*100</f>
        <v>19.516384001668</v>
      </c>
      <c r="AI9" s="3261" t="n">
        <v>3</v>
      </c>
      <c r="AJ9" s="3273" t="s">
        <v>746</v>
      </c>
      <c r="AK9" s="3264" t="n">
        <f aca="false">AQ30</f>
        <v>24656035</v>
      </c>
      <c r="AL9" s="3264" t="n">
        <f aca="false">AR30</f>
        <v>171692</v>
      </c>
      <c r="AM9" s="3264" t="n">
        <f aca="false">AS30</f>
        <v>24827727</v>
      </c>
      <c r="AO9" s="3274" t="s">
        <v>4834</v>
      </c>
      <c r="AP9" s="3275" t="s">
        <v>765</v>
      </c>
      <c r="AQ9" s="3276" t="n">
        <v>21032591</v>
      </c>
      <c r="AR9" s="3277" t="n">
        <v>180512</v>
      </c>
      <c r="AS9" s="3278" t="n">
        <v>21213103</v>
      </c>
    </row>
    <row r="10" customFormat="false" ht="30.75" hidden="false" customHeight="true" outlineLevel="0" collapsed="false">
      <c r="A10" s="3219"/>
      <c r="B10" s="3219"/>
      <c r="C10" s="3279" t="n">
        <v>2</v>
      </c>
      <c r="D10" s="3280" t="s">
        <v>4835</v>
      </c>
      <c r="E10" s="1720"/>
      <c r="F10" s="3239" t="s">
        <v>754</v>
      </c>
      <c r="G10" s="3240" t="n">
        <v>0</v>
      </c>
      <c r="H10" s="3281" t="n">
        <f aca="false">G12+G11+G10</f>
        <v>13414120.4172933</v>
      </c>
      <c r="I10" s="3219"/>
      <c r="J10" s="3242"/>
      <c r="K10" s="3219"/>
      <c r="L10" s="1716"/>
      <c r="M10" s="1722"/>
      <c r="N10" s="1718"/>
      <c r="O10" s="1718"/>
      <c r="P10" s="1720" t="s">
        <v>750</v>
      </c>
      <c r="Q10" s="1721" t="n">
        <f aca="false">G37+G39+G72+G33+G82+G62+G95+G97</f>
        <v>16333494.138373</v>
      </c>
      <c r="R10" s="1722" t="n">
        <v>15814616.595276</v>
      </c>
      <c r="S10" s="1722" t="n">
        <f aca="false">Q10-R10</f>
        <v>518877.543096999</v>
      </c>
      <c r="T10" s="1723" t="n">
        <f aca="false">S10/R10*100</f>
        <v>3.28099982678046</v>
      </c>
      <c r="W10" s="3251"/>
      <c r="X10" s="3252"/>
      <c r="Y10" s="3252"/>
      <c r="Z10" s="3253"/>
      <c r="AA10" s="3254"/>
      <c r="AB10" s="3254"/>
      <c r="AC10" s="3254"/>
      <c r="AD10" s="3253"/>
      <c r="AE10" s="3255" t="s">
        <v>750</v>
      </c>
      <c r="AF10" s="3252" t="n">
        <f aca="false">Q10</f>
        <v>16333494.138373</v>
      </c>
      <c r="AG10" s="3252" t="n">
        <f aca="false">AK11</f>
        <v>14617517</v>
      </c>
      <c r="AH10" s="3253" t="n">
        <f aca="false">(AF10-AG10)/AF10*100</f>
        <v>10.5058790472858</v>
      </c>
      <c r="AI10" s="3256" t="n">
        <v>4</v>
      </c>
      <c r="AJ10" s="3282" t="s">
        <v>748</v>
      </c>
      <c r="AK10" s="3264" t="n">
        <f aca="false">AQ31</f>
        <v>18182320</v>
      </c>
      <c r="AL10" s="3264" t="n">
        <f aca="false">AR31</f>
        <v>108541</v>
      </c>
      <c r="AM10" s="3264" t="n">
        <f aca="false">AS31</f>
        <v>18290861</v>
      </c>
      <c r="AO10" s="3274" t="s">
        <v>4836</v>
      </c>
      <c r="AP10" s="3275" t="s">
        <v>750</v>
      </c>
      <c r="AQ10" s="3276" t="n">
        <v>14617517</v>
      </c>
      <c r="AR10" s="3277" t="n">
        <v>126930</v>
      </c>
      <c r="AS10" s="3278" t="n">
        <v>14744447</v>
      </c>
    </row>
    <row r="11" customFormat="false" ht="30.75" hidden="false" customHeight="true" outlineLevel="0" collapsed="false">
      <c r="A11" s="3219"/>
      <c r="B11" s="3219"/>
      <c r="C11" s="3279"/>
      <c r="D11" s="3280"/>
      <c r="E11" s="1720"/>
      <c r="F11" s="3239" t="s">
        <v>1626</v>
      </c>
      <c r="G11" s="3240" t="n">
        <f aca="false">'NORTH-2'!I915</f>
        <v>2584698.31876336</v>
      </c>
      <c r="H11" s="3281"/>
      <c r="I11" s="3219"/>
      <c r="J11" s="3242"/>
      <c r="K11" s="3219"/>
      <c r="L11" s="1716"/>
      <c r="M11" s="1722"/>
      <c r="N11" s="1718" t="s">
        <v>1893</v>
      </c>
      <c r="O11" s="1722" t="n">
        <f aca="false">Q11+Q12</f>
        <v>58742972.6962353</v>
      </c>
      <c r="P11" s="1726" t="s">
        <v>271</v>
      </c>
      <c r="Q11" s="1727" t="n">
        <f aca="false">G45+G55+G75+G86+G94+G109</f>
        <v>34592036.159621</v>
      </c>
      <c r="R11" s="1728" t="n">
        <v>21874027.2652217</v>
      </c>
      <c r="S11" s="1728" t="n">
        <f aca="false">Q11-R11</f>
        <v>12718008.8943994</v>
      </c>
      <c r="T11" s="1723" t="n">
        <f aca="false">S11/R11*100</f>
        <v>58.1420546851939</v>
      </c>
      <c r="W11" s="3251"/>
      <c r="X11" s="3252"/>
      <c r="Y11" s="3252"/>
      <c r="Z11" s="3253"/>
      <c r="AA11" s="3254" t="s">
        <v>1893</v>
      </c>
      <c r="AB11" s="3252" t="n">
        <f aca="false">AF11+AF12</f>
        <v>58742972.6962353</v>
      </c>
      <c r="AC11" s="3252" t="n">
        <f aca="false">AG11+AG12</f>
        <v>42580912</v>
      </c>
      <c r="AD11" s="3253" t="n">
        <f aca="false">(AB11-AC11)/AB11*100</f>
        <v>27.5131814997015</v>
      </c>
      <c r="AE11" s="3255" t="s">
        <v>271</v>
      </c>
      <c r="AF11" s="3252" t="n">
        <f aca="false">Q11</f>
        <v>34592036.159621</v>
      </c>
      <c r="AG11" s="3252" t="n">
        <f aca="false">AK12</f>
        <v>20586218</v>
      </c>
      <c r="AH11" s="3253" t="n">
        <f aca="false">(AF11-AG11)/AF11*100</f>
        <v>40.4885624396112</v>
      </c>
      <c r="AI11" s="3261" t="n">
        <v>5</v>
      </c>
      <c r="AJ11" s="3283" t="s">
        <v>750</v>
      </c>
      <c r="AK11" s="3264" t="n">
        <f aca="false">AQ10</f>
        <v>14617517</v>
      </c>
      <c r="AL11" s="3264" t="n">
        <f aca="false">AR10</f>
        <v>126930</v>
      </c>
      <c r="AM11" s="3264" t="n">
        <f aca="false">AS10</f>
        <v>14744447</v>
      </c>
      <c r="AN11" s="3284"/>
      <c r="AO11" s="3274" t="s">
        <v>4837</v>
      </c>
      <c r="AP11" s="3275" t="s">
        <v>1326</v>
      </c>
      <c r="AQ11" s="3276" t="n">
        <v>32348524</v>
      </c>
      <c r="AR11" s="3277" t="n">
        <v>29808</v>
      </c>
      <c r="AS11" s="3278" t="n">
        <v>32378332</v>
      </c>
    </row>
    <row r="12" customFormat="false" ht="34.5" hidden="false" customHeight="true" outlineLevel="0" collapsed="false">
      <c r="A12" s="3219"/>
      <c r="B12" s="3219"/>
      <c r="C12" s="3279"/>
      <c r="D12" s="3280"/>
      <c r="E12" s="3279"/>
      <c r="F12" s="3285" t="s">
        <v>755</v>
      </c>
      <c r="G12" s="3286" t="n">
        <f aca="false">'NORTH-2'!I914</f>
        <v>10829422.0985299</v>
      </c>
      <c r="H12" s="3281"/>
      <c r="I12" s="3219"/>
      <c r="J12" s="3242"/>
      <c r="K12" s="3219"/>
      <c r="L12" s="1716"/>
      <c r="M12" s="1722"/>
      <c r="N12" s="1718"/>
      <c r="O12" s="1718"/>
      <c r="P12" s="1720" t="s">
        <v>751</v>
      </c>
      <c r="Q12" s="1721" t="n">
        <f aca="false">G8+G25+G44+G49+G53+G83+G61+G92+G105+G111+G117</f>
        <v>24150936.5366143</v>
      </c>
      <c r="R12" s="1722" t="n">
        <v>23841857.0801894</v>
      </c>
      <c r="S12" s="1722" t="n">
        <f aca="false">Q12-R12</f>
        <v>309079.456424918</v>
      </c>
      <c r="T12" s="1723" t="n">
        <f aca="false">S12/R12*100</f>
        <v>1.29637324552934</v>
      </c>
      <c r="W12" s="3251"/>
      <c r="X12" s="3252"/>
      <c r="Y12" s="3252"/>
      <c r="Z12" s="3253"/>
      <c r="AA12" s="3254"/>
      <c r="AB12" s="3254"/>
      <c r="AC12" s="3254"/>
      <c r="AD12" s="3253"/>
      <c r="AE12" s="3255" t="s">
        <v>4838</v>
      </c>
      <c r="AF12" s="3252" t="n">
        <f aca="false">Q12</f>
        <v>24150936.5366143</v>
      </c>
      <c r="AG12" s="3252" t="n">
        <f aca="false">AK13</f>
        <v>21994694</v>
      </c>
      <c r="AH12" s="3253" t="n">
        <f aca="false">(AF12-AG12)/AF12*100</f>
        <v>8.9281942890508</v>
      </c>
      <c r="AI12" s="3261" t="n">
        <v>6</v>
      </c>
      <c r="AJ12" s="3287" t="s">
        <v>271</v>
      </c>
      <c r="AK12" s="3264" t="n">
        <f aca="false">AQ28</f>
        <v>20586218</v>
      </c>
      <c r="AL12" s="3264" t="n">
        <f aca="false">AR28</f>
        <v>69986</v>
      </c>
      <c r="AM12" s="3264" t="n">
        <f aca="false">AS28</f>
        <v>20656204</v>
      </c>
      <c r="AN12" s="3284"/>
      <c r="AO12" s="3274" t="s">
        <v>4839</v>
      </c>
      <c r="AP12" s="3275" t="s">
        <v>772</v>
      </c>
      <c r="AQ12" s="3276" t="n">
        <v>40348198</v>
      </c>
      <c r="AR12" s="3277" t="n">
        <v>83854</v>
      </c>
      <c r="AS12" s="3278" t="n">
        <v>40432052</v>
      </c>
    </row>
    <row r="13" customFormat="false" ht="28.5" hidden="false" customHeight="true" outlineLevel="0" collapsed="false">
      <c r="A13" s="3219"/>
      <c r="B13" s="3219"/>
      <c r="C13" s="3288" t="n">
        <v>3</v>
      </c>
      <c r="D13" s="3288" t="s">
        <v>4840</v>
      </c>
      <c r="E13" s="3289"/>
      <c r="F13" s="3290" t="s">
        <v>755</v>
      </c>
      <c r="G13" s="3291" t="n">
        <v>0</v>
      </c>
      <c r="H13" s="3292" t="n">
        <f aca="false">G16</f>
        <v>15393240</v>
      </c>
      <c r="I13" s="3219"/>
      <c r="J13" s="3242"/>
      <c r="K13" s="3219"/>
      <c r="L13" s="1716"/>
      <c r="M13" s="1722"/>
      <c r="N13" s="1718" t="s">
        <v>752</v>
      </c>
      <c r="O13" s="1722" t="n">
        <f aca="false">Q13+Q14</f>
        <v>50447908.2911183</v>
      </c>
      <c r="P13" s="1720" t="s">
        <v>752</v>
      </c>
      <c r="Q13" s="1721" t="n">
        <f aca="false">G16+G46+G91+G51+G121</f>
        <v>21880403.7966389</v>
      </c>
      <c r="R13" s="1722" t="n">
        <v>23157735.0015909</v>
      </c>
      <c r="S13" s="1722" t="n">
        <f aca="false">Q13-R13</f>
        <v>-1277331.20495204</v>
      </c>
      <c r="T13" s="1723" t="n">
        <f aca="false">S13/R13*100</f>
        <v>-5.51578643103176</v>
      </c>
      <c r="W13" s="3251"/>
      <c r="X13" s="3252"/>
      <c r="Y13" s="3252"/>
      <c r="Z13" s="3253"/>
      <c r="AA13" s="3254" t="s">
        <v>752</v>
      </c>
      <c r="AB13" s="3252" t="n">
        <f aca="false">AF13+AF14</f>
        <v>50447908.2911183</v>
      </c>
      <c r="AC13" s="3252" t="n">
        <f aca="false">AG13+AG14</f>
        <v>48713574.98</v>
      </c>
      <c r="AD13" s="3253" t="n">
        <f aca="false">(AB13-AC13)/AB13*100</f>
        <v>3.4378696161395</v>
      </c>
      <c r="AE13" s="3255" t="s">
        <v>752</v>
      </c>
      <c r="AF13" s="3252" t="n">
        <f aca="false">Q13</f>
        <v>21880403.7966389</v>
      </c>
      <c r="AG13" s="3252" t="n">
        <f aca="false">AK14</f>
        <v>22565841</v>
      </c>
      <c r="AH13" s="3253" t="n">
        <f aca="false">(AF13-AG13)/AF13*100</f>
        <v>-3.13265335380348</v>
      </c>
      <c r="AI13" s="3256" t="n">
        <v>7</v>
      </c>
      <c r="AJ13" s="3287" t="s">
        <v>751</v>
      </c>
      <c r="AK13" s="3264" t="n">
        <f aca="false">AQ35</f>
        <v>21994694</v>
      </c>
      <c r="AL13" s="3264" t="n">
        <f aca="false">AR35</f>
        <v>177417</v>
      </c>
      <c r="AM13" s="3264" t="n">
        <f aca="false">AS35</f>
        <v>22172111</v>
      </c>
      <c r="AN13" s="3284"/>
      <c r="AO13" s="3274" t="s">
        <v>4841</v>
      </c>
      <c r="AP13" s="3275" t="s">
        <v>774</v>
      </c>
      <c r="AQ13" s="3276" t="n">
        <v>14337348</v>
      </c>
      <c r="AR13" s="3277" t="n">
        <v>103284</v>
      </c>
      <c r="AS13" s="3278" t="n">
        <v>14440632</v>
      </c>
    </row>
    <row r="14" customFormat="false" ht="28.5" hidden="false" customHeight="true" outlineLevel="0" collapsed="false">
      <c r="A14" s="3219"/>
      <c r="B14" s="3219"/>
      <c r="C14" s="3288"/>
      <c r="D14" s="3288"/>
      <c r="E14" s="3293"/>
      <c r="F14" s="3239"/>
      <c r="G14" s="3240"/>
      <c r="H14" s="3292"/>
      <c r="I14" s="3219"/>
      <c r="J14" s="3242"/>
      <c r="K14" s="3219"/>
      <c r="L14" s="1716"/>
      <c r="M14" s="1722"/>
      <c r="N14" s="1718"/>
      <c r="O14" s="1718"/>
      <c r="P14" s="1720" t="s">
        <v>753</v>
      </c>
      <c r="Q14" s="1721" t="n">
        <f aca="false">G11+G42+G50+G57+G76+G115+G120</f>
        <v>28567504.4944794</v>
      </c>
      <c r="R14" s="1722" t="n">
        <v>27497787.9590764</v>
      </c>
      <c r="S14" s="1722" t="n">
        <f aca="false">Q14-R14</f>
        <v>1069716.53540299</v>
      </c>
      <c r="T14" s="1723" t="n">
        <f aca="false">S14/R14*100</f>
        <v>3.89019122918178</v>
      </c>
      <c r="W14" s="3251"/>
      <c r="X14" s="3252"/>
      <c r="Y14" s="3252"/>
      <c r="Z14" s="3253"/>
      <c r="AA14" s="3254"/>
      <c r="AB14" s="3254"/>
      <c r="AC14" s="3254"/>
      <c r="AD14" s="3253"/>
      <c r="AE14" s="3255" t="s">
        <v>753</v>
      </c>
      <c r="AF14" s="3252" t="n">
        <f aca="false">Q14</f>
        <v>28567504.4944794</v>
      </c>
      <c r="AG14" s="3252" t="n">
        <f aca="false">AK15</f>
        <v>26147733.98</v>
      </c>
      <c r="AH14" s="3253" t="n">
        <f aca="false">(AF14-AG14)/AF14*100</f>
        <v>8.47036014275256</v>
      </c>
      <c r="AI14" s="3261" t="n">
        <v>8</v>
      </c>
      <c r="AJ14" s="3287" t="s">
        <v>752</v>
      </c>
      <c r="AK14" s="3264" t="n">
        <f aca="false">AQ32</f>
        <v>22565841</v>
      </c>
      <c r="AL14" s="3264" t="n">
        <f aca="false">AR32</f>
        <v>85074</v>
      </c>
      <c r="AM14" s="3264" t="n">
        <f aca="false">AS32</f>
        <v>22650915</v>
      </c>
      <c r="AN14" s="3284"/>
      <c r="AO14" s="3274" t="s">
        <v>4842</v>
      </c>
      <c r="AP14" s="3275" t="s">
        <v>768</v>
      </c>
      <c r="AQ14" s="3276" t="n">
        <v>15581064</v>
      </c>
      <c r="AR14" s="3277" t="n">
        <v>53984</v>
      </c>
      <c r="AS14" s="3278" t="n">
        <v>15635048</v>
      </c>
    </row>
    <row r="15" customFormat="false" ht="28.5" hidden="false" customHeight="true" outlineLevel="0" collapsed="false">
      <c r="A15" s="3219"/>
      <c r="B15" s="3219"/>
      <c r="C15" s="3288"/>
      <c r="D15" s="3288"/>
      <c r="E15" s="1720"/>
      <c r="F15" s="3239" t="s">
        <v>1626</v>
      </c>
      <c r="G15" s="3240" t="n">
        <v>0</v>
      </c>
      <c r="H15" s="3292"/>
      <c r="I15" s="3219"/>
      <c r="J15" s="3242"/>
      <c r="K15" s="3219"/>
      <c r="L15" s="1716"/>
      <c r="M15" s="1722"/>
      <c r="N15" s="1718" t="s">
        <v>754</v>
      </c>
      <c r="O15" s="1722" t="n">
        <f aca="false">Q15+Q16</f>
        <v>55972301.4017729</v>
      </c>
      <c r="P15" s="1720" t="s">
        <v>754</v>
      </c>
      <c r="Q15" s="1721" t="n">
        <f aca="false">G10+G18+G58+G59+G77+G116</f>
        <v>19882818.4901364</v>
      </c>
      <c r="R15" s="1722" t="n">
        <v>19273690.4418725</v>
      </c>
      <c r="S15" s="1722" t="n">
        <f aca="false">Q15-R15</f>
        <v>609128.048263885</v>
      </c>
      <c r="T15" s="1723" t="n">
        <f aca="false">S15/R15*100</f>
        <v>3.16041211775686</v>
      </c>
      <c r="W15" s="3251"/>
      <c r="X15" s="3252"/>
      <c r="Y15" s="3252"/>
      <c r="Z15" s="3253"/>
      <c r="AA15" s="3254" t="s">
        <v>754</v>
      </c>
      <c r="AB15" s="3252" t="n">
        <f aca="false">AF15+AF16</f>
        <v>55972301.4017729</v>
      </c>
      <c r="AC15" s="3252" t="n">
        <f aca="false">AG15+AG16</f>
        <v>49311265.38</v>
      </c>
      <c r="AD15" s="3253" t="n">
        <f aca="false">(AB15-AC15)/AB15*100</f>
        <v>11.9005934273804</v>
      </c>
      <c r="AE15" s="3255" t="s">
        <v>754</v>
      </c>
      <c r="AF15" s="3252" t="n">
        <f aca="false">Q15</f>
        <v>19882818.4901364</v>
      </c>
      <c r="AG15" s="3252" t="n">
        <f aca="false">AK16</f>
        <v>17615715</v>
      </c>
      <c r="AH15" s="3253" t="n">
        <f aca="false">(AF15-AG15)/AF15*100</f>
        <v>11.4023245309063</v>
      </c>
      <c r="AI15" s="3261" t="n">
        <v>9</v>
      </c>
      <c r="AJ15" s="3287" t="s">
        <v>753</v>
      </c>
      <c r="AK15" s="3264" t="n">
        <f aca="false">AQ37</f>
        <v>26147733.98</v>
      </c>
      <c r="AL15" s="3264" t="n">
        <f aca="false">AR37</f>
        <v>242541.670577</v>
      </c>
      <c r="AM15" s="3264" t="n">
        <f aca="false">AS37</f>
        <v>26390275.650577</v>
      </c>
      <c r="AN15" s="3284"/>
      <c r="AO15" s="3274" t="s">
        <v>4843</v>
      </c>
      <c r="AP15" s="3275" t="s">
        <v>3238</v>
      </c>
      <c r="AQ15" s="3276" t="n">
        <v>29979099</v>
      </c>
      <c r="AR15" s="3277" t="n">
        <v>162575</v>
      </c>
      <c r="AS15" s="3278" t="n">
        <v>30141674</v>
      </c>
    </row>
    <row r="16" customFormat="false" ht="28.5" hidden="false" customHeight="true" outlineLevel="0" collapsed="false">
      <c r="A16" s="3219"/>
      <c r="B16" s="3219"/>
      <c r="C16" s="3288"/>
      <c r="D16" s="3288"/>
      <c r="E16" s="1720"/>
      <c r="F16" s="3239" t="s">
        <v>752</v>
      </c>
      <c r="G16" s="3240" t="n">
        <f aca="false">'NORTH-2'!I840</f>
        <v>15393240</v>
      </c>
      <c r="H16" s="3292"/>
      <c r="I16" s="3219"/>
      <c r="J16" s="3242"/>
      <c r="K16" s="3219"/>
      <c r="L16" s="1716"/>
      <c r="M16" s="1722"/>
      <c r="N16" s="1718"/>
      <c r="O16" s="1718"/>
      <c r="P16" s="1720" t="s">
        <v>755</v>
      </c>
      <c r="Q16" s="1721" t="n">
        <f aca="false">G12+G13+G21+G24+G31+G104+G107+G79</f>
        <v>36089482.9116365</v>
      </c>
      <c r="R16" s="1722" t="n">
        <v>33925839.4801582</v>
      </c>
      <c r="S16" s="1722" t="n">
        <f aca="false">Q16-R16</f>
        <v>2163643.43147837</v>
      </c>
      <c r="T16" s="1723" t="n">
        <f aca="false">S16/R16*100</f>
        <v>6.37756784985026</v>
      </c>
      <c r="W16" s="3251"/>
      <c r="X16" s="3252"/>
      <c r="Y16" s="3252"/>
      <c r="Z16" s="3253"/>
      <c r="AA16" s="3254"/>
      <c r="AB16" s="3254"/>
      <c r="AC16" s="3254"/>
      <c r="AD16" s="3253"/>
      <c r="AE16" s="3255" t="s">
        <v>755</v>
      </c>
      <c r="AF16" s="3252" t="n">
        <f aca="false">Q16</f>
        <v>36089482.9116365</v>
      </c>
      <c r="AG16" s="3252" t="n">
        <f aca="false">AK17</f>
        <v>31695550.38</v>
      </c>
      <c r="AH16" s="3253" t="n">
        <f aca="false">(AF16-AG16)/AF16*100</f>
        <v>12.175105258213</v>
      </c>
      <c r="AI16" s="3256" t="n">
        <v>10</v>
      </c>
      <c r="AJ16" s="3287" t="s">
        <v>754</v>
      </c>
      <c r="AK16" s="3264" t="n">
        <f aca="false">AQ38</f>
        <v>17615715</v>
      </c>
      <c r="AL16" s="3264" t="n">
        <f aca="false">AR38</f>
        <v>84677</v>
      </c>
      <c r="AM16" s="3264" t="n">
        <f aca="false">AS38</f>
        <v>17700392</v>
      </c>
      <c r="AN16" s="3284"/>
      <c r="AO16" s="3274" t="s">
        <v>4844</v>
      </c>
      <c r="AP16" s="3275" t="s">
        <v>3052</v>
      </c>
      <c r="AQ16" s="3276" t="n">
        <v>45619403</v>
      </c>
      <c r="AR16" s="3277" t="n">
        <v>359101</v>
      </c>
      <c r="AS16" s="3278" t="n">
        <v>45978504</v>
      </c>
    </row>
    <row r="17" customFormat="false" ht="28.5" hidden="false" customHeight="true" outlineLevel="0" collapsed="false">
      <c r="A17" s="3219"/>
      <c r="B17" s="3219"/>
      <c r="C17" s="1720" t="n">
        <v>4</v>
      </c>
      <c r="D17" s="3238" t="s">
        <v>4845</v>
      </c>
      <c r="E17" s="1720"/>
      <c r="F17" s="3239" t="s">
        <v>4846</v>
      </c>
      <c r="G17" s="3240" t="n">
        <f aca="false">'NORTH-2'!I539</f>
        <v>21807280.9590392</v>
      </c>
      <c r="H17" s="3294" t="n">
        <f aca="false">G17</f>
        <v>21807280.9590392</v>
      </c>
      <c r="I17" s="3219"/>
      <c r="J17" s="3242"/>
      <c r="K17" s="3295"/>
      <c r="L17" s="1716"/>
      <c r="M17" s="1722"/>
      <c r="N17" s="1718" t="s">
        <v>4847</v>
      </c>
      <c r="O17" s="1722" t="n">
        <f aca="false">Q17+Q18</f>
        <v>42526026.2661755</v>
      </c>
      <c r="P17" s="1726" t="s">
        <v>756</v>
      </c>
      <c r="Q17" s="1727" t="n">
        <f aca="false">G43+G54+G74+G84+G93</f>
        <v>10065953.2343356</v>
      </c>
      <c r="R17" s="1722" t="n">
        <v>18283221.4148018</v>
      </c>
      <c r="S17" s="1722" t="n">
        <f aca="false">Q17-R17</f>
        <v>-8217268.18046617</v>
      </c>
      <c r="T17" s="1723" t="n">
        <f aca="false">S17/R17*100</f>
        <v>-44.9443125696307</v>
      </c>
      <c r="W17" s="3251"/>
      <c r="X17" s="3252"/>
      <c r="Y17" s="3252"/>
      <c r="Z17" s="3253"/>
      <c r="AA17" s="3254" t="s">
        <v>4847</v>
      </c>
      <c r="AB17" s="3252" t="n">
        <f aca="false">AF17+AF18</f>
        <v>42526026.2661755</v>
      </c>
      <c r="AC17" s="3252" t="n">
        <f aca="false">AG17+AG18</f>
        <v>44928697</v>
      </c>
      <c r="AD17" s="3253" t="n">
        <f aca="false">(AB17-AC17)/AB17*100</f>
        <v>-5.64988301231333</v>
      </c>
      <c r="AE17" s="3255" t="s">
        <v>756</v>
      </c>
      <c r="AF17" s="3252" t="n">
        <f aca="false">Q17</f>
        <v>10065953.2343356</v>
      </c>
      <c r="AG17" s="3252" t="n">
        <f aca="false">AK18</f>
        <v>16718023</v>
      </c>
      <c r="AH17" s="3253" t="n">
        <f aca="false">(AF17-AG17)/AF17*100</f>
        <v>-66.0848467184779</v>
      </c>
      <c r="AI17" s="3261" t="n">
        <v>11</v>
      </c>
      <c r="AJ17" s="3287" t="s">
        <v>755</v>
      </c>
      <c r="AK17" s="3264" t="n">
        <f aca="false">AQ29</f>
        <v>31695550.38</v>
      </c>
      <c r="AL17" s="3264" t="n">
        <f aca="false">AR29</f>
        <v>255283.586378</v>
      </c>
      <c r="AM17" s="3264" t="n">
        <f aca="false">AS29</f>
        <v>31950833.966378</v>
      </c>
      <c r="AN17" s="3284"/>
      <c r="AO17" s="3274" t="s">
        <v>4848</v>
      </c>
      <c r="AP17" s="3275" t="s">
        <v>762</v>
      </c>
      <c r="AQ17" s="3276" t="n">
        <v>12611121</v>
      </c>
      <c r="AR17" s="3277" t="n">
        <v>37574</v>
      </c>
      <c r="AS17" s="3278" t="n">
        <v>12648695</v>
      </c>
    </row>
    <row r="18" customFormat="false" ht="28.5" hidden="false" customHeight="true" outlineLevel="0" collapsed="false">
      <c r="A18" s="3219"/>
      <c r="B18" s="3219"/>
      <c r="C18" s="1720" t="n">
        <v>5</v>
      </c>
      <c r="D18" s="3296" t="s">
        <v>4849</v>
      </c>
      <c r="E18" s="1720"/>
      <c r="F18" s="3239" t="s">
        <v>4850</v>
      </c>
      <c r="G18" s="3240" t="n">
        <f aca="false">'NORTH-1'!J127</f>
        <v>0</v>
      </c>
      <c r="H18" s="3293" t="n">
        <f aca="false">G21+G20+G19+G18</f>
        <v>14995756.0431493</v>
      </c>
      <c r="I18" s="3219"/>
      <c r="J18" s="3242"/>
      <c r="K18" s="3219"/>
      <c r="L18" s="1716"/>
      <c r="M18" s="1722"/>
      <c r="N18" s="1718"/>
      <c r="O18" s="1718"/>
      <c r="P18" s="1726" t="s">
        <v>757</v>
      </c>
      <c r="Q18" s="1727" t="n">
        <f aca="false">G52+G73+G48+G108</f>
        <v>32460073.0318398</v>
      </c>
      <c r="R18" s="1722" t="n">
        <v>31334492.2359147</v>
      </c>
      <c r="S18" s="1722" t="n">
        <f aca="false">Q18-R18</f>
        <v>1125580.79592512</v>
      </c>
      <c r="T18" s="1723" t="n">
        <f aca="false">S18/R18*100</f>
        <v>3.59214627590171</v>
      </c>
      <c r="W18" s="3251"/>
      <c r="X18" s="3252"/>
      <c r="Y18" s="3252"/>
      <c r="Z18" s="3253"/>
      <c r="AA18" s="3254"/>
      <c r="AB18" s="3254"/>
      <c r="AC18" s="3254"/>
      <c r="AD18" s="3253"/>
      <c r="AE18" s="3255" t="s">
        <v>757</v>
      </c>
      <c r="AF18" s="3252" t="n">
        <f aca="false">Q18</f>
        <v>32460073.0318398</v>
      </c>
      <c r="AG18" s="3252" t="n">
        <f aca="false">AK19</f>
        <v>28210674</v>
      </c>
      <c r="AH18" s="3253" t="n">
        <f aca="false">(AF18-AG18)/AF18*100</f>
        <v>13.0911567194307</v>
      </c>
      <c r="AI18" s="3261" t="n">
        <v>12</v>
      </c>
      <c r="AJ18" s="3287" t="s">
        <v>756</v>
      </c>
      <c r="AK18" s="3264" t="n">
        <f aca="false">AQ34</f>
        <v>16718023</v>
      </c>
      <c r="AL18" s="3264" t="n">
        <f aca="false">AR34</f>
        <v>72417</v>
      </c>
      <c r="AM18" s="3264" t="n">
        <f aca="false">AS34</f>
        <v>16790440</v>
      </c>
      <c r="AN18" s="3284"/>
      <c r="AO18" s="3274" t="s">
        <v>4851</v>
      </c>
      <c r="AP18" s="3275" t="s">
        <v>770</v>
      </c>
      <c r="AQ18" s="3276" t="n">
        <v>13913312</v>
      </c>
      <c r="AR18" s="3277" t="n">
        <v>133778</v>
      </c>
      <c r="AS18" s="3278" t="n">
        <v>14047090</v>
      </c>
    </row>
    <row r="19" customFormat="false" ht="28.5" hidden="false" customHeight="true" outlineLevel="0" collapsed="false">
      <c r="A19" s="3219"/>
      <c r="B19" s="3219"/>
      <c r="C19" s="1720"/>
      <c r="D19" s="3296"/>
      <c r="E19" s="1720"/>
      <c r="F19" s="3239" t="s">
        <v>4852</v>
      </c>
      <c r="G19" s="3240" t="n">
        <f aca="false">'NORTH-1'!J128</f>
        <v>1403142.58671293</v>
      </c>
      <c r="H19" s="3293"/>
      <c r="I19" s="3219"/>
      <c r="J19" s="3242"/>
      <c r="K19" s="3219"/>
      <c r="L19" s="1716" t="s">
        <v>4853</v>
      </c>
      <c r="M19" s="1722" t="n">
        <f aca="false">O19+O21+O23+O25+O27+O29</f>
        <v>269980547.944585</v>
      </c>
      <c r="N19" s="1718" t="s">
        <v>758</v>
      </c>
      <c r="O19" s="1722" t="n">
        <f aca="false">Q19+Q20</f>
        <v>75491707.7092916</v>
      </c>
      <c r="P19" s="1720" t="s">
        <v>758</v>
      </c>
      <c r="Q19" s="1721" t="n">
        <f aca="false">G27+G60+G148+G151+G87+G213+G103</f>
        <v>34580217.0676473</v>
      </c>
      <c r="R19" s="1722" t="n">
        <v>36512406.1293363</v>
      </c>
      <c r="S19" s="1722" t="n">
        <f aca="false">Q19-R19</f>
        <v>-1932189.061689</v>
      </c>
      <c r="T19" s="1723" t="n">
        <f aca="false">S19/R19*100</f>
        <v>-5.29186998754529</v>
      </c>
      <c r="W19" s="3251" t="s">
        <v>4853</v>
      </c>
      <c r="X19" s="3252" t="n">
        <f aca="false">AB19+AB21+AB23+AB25+AB27+AB29</f>
        <v>269980547.944585</v>
      </c>
      <c r="Y19" s="3252" t="n">
        <f aca="false">AC19+AC21+AC23+AC25+AC27+AC29</f>
        <v>246642439.82</v>
      </c>
      <c r="Z19" s="3253" t="n">
        <f aca="false">(X19-Y19)/X19*100</f>
        <v>8.64436653020483</v>
      </c>
      <c r="AA19" s="3254" t="s">
        <v>758</v>
      </c>
      <c r="AB19" s="3252" t="n">
        <f aca="false">AF19+AF20</f>
        <v>75491707.7092916</v>
      </c>
      <c r="AC19" s="3252" t="n">
        <f aca="false">AG19+AG20</f>
        <v>71827948</v>
      </c>
      <c r="AD19" s="3253" t="n">
        <f aca="false">(AB19-AC19)/AB19*100</f>
        <v>4.85319490108801</v>
      </c>
      <c r="AE19" s="3255" t="s">
        <v>758</v>
      </c>
      <c r="AF19" s="3252" t="n">
        <f aca="false">Q19</f>
        <v>34580217.0676473</v>
      </c>
      <c r="AG19" s="3252" t="n">
        <f aca="false">AK20</f>
        <v>32348524</v>
      </c>
      <c r="AH19" s="3253" t="n">
        <f aca="false">(AF19-AG19)/AF19*100</f>
        <v>6.45366992139352</v>
      </c>
      <c r="AI19" s="3256" t="n">
        <v>13</v>
      </c>
      <c r="AJ19" s="3287" t="s">
        <v>757</v>
      </c>
      <c r="AK19" s="3264" t="n">
        <f aca="false">AQ44</f>
        <v>28210674</v>
      </c>
      <c r="AL19" s="3264" t="n">
        <f aca="false">AR44</f>
        <v>352167</v>
      </c>
      <c r="AM19" s="3264" t="n">
        <f aca="false">AS44</f>
        <v>28562841</v>
      </c>
      <c r="AN19" s="3284"/>
      <c r="AO19" s="3274" t="s">
        <v>4854</v>
      </c>
      <c r="AP19" s="3275" t="s">
        <v>179</v>
      </c>
      <c r="AQ19" s="3276" t="n">
        <v>17973194</v>
      </c>
      <c r="AR19" s="3277" t="n">
        <v>150970</v>
      </c>
      <c r="AS19" s="3278" t="n">
        <v>18124164</v>
      </c>
    </row>
    <row r="20" customFormat="false" ht="28.5" hidden="false" customHeight="true" outlineLevel="0" collapsed="false">
      <c r="A20" s="3219"/>
      <c r="B20" s="3219"/>
      <c r="C20" s="1720"/>
      <c r="D20" s="3296"/>
      <c r="E20" s="1720"/>
      <c r="F20" s="3239" t="s">
        <v>4855</v>
      </c>
      <c r="G20" s="3240" t="n">
        <f aca="false">'NORTH-1'!J129</f>
        <v>1731600.97772365</v>
      </c>
      <c r="H20" s="3293"/>
      <c r="I20" s="3219"/>
      <c r="J20" s="3242"/>
      <c r="K20" s="3219"/>
      <c r="L20" s="1716"/>
      <c r="M20" s="1722"/>
      <c r="N20" s="1718"/>
      <c r="O20" s="1718"/>
      <c r="P20" s="1720" t="s">
        <v>759</v>
      </c>
      <c r="Q20" s="1721" t="n">
        <f aca="false">G56+G88+G114+G124</f>
        <v>40911490.6416443</v>
      </c>
      <c r="R20" s="1722" t="n">
        <v>41297895.4236189</v>
      </c>
      <c r="S20" s="1722" t="n">
        <f aca="false">Q20-R20</f>
        <v>-386404.781974666</v>
      </c>
      <c r="T20" s="1729" t="n">
        <f aca="false">S20/R20*100</f>
        <v>-0.935652478197896</v>
      </c>
      <c r="W20" s="3251"/>
      <c r="X20" s="3252"/>
      <c r="Y20" s="3252"/>
      <c r="Z20" s="3253"/>
      <c r="AA20" s="3254"/>
      <c r="AB20" s="3254"/>
      <c r="AC20" s="3254"/>
      <c r="AD20" s="3253"/>
      <c r="AE20" s="3255" t="s">
        <v>759</v>
      </c>
      <c r="AF20" s="3252" t="n">
        <f aca="false">Q20</f>
        <v>40911490.6416443</v>
      </c>
      <c r="AG20" s="3252" t="n">
        <f aca="false">AK21</f>
        <v>39479424</v>
      </c>
      <c r="AH20" s="3253" t="n">
        <f aca="false">(AF20-AG20)/AF20*100</f>
        <v>3.50040201220765</v>
      </c>
      <c r="AI20" s="3261" t="n">
        <v>14</v>
      </c>
      <c r="AJ20" s="3287" t="s">
        <v>758</v>
      </c>
      <c r="AK20" s="3264" t="n">
        <f aca="false">AQ11</f>
        <v>32348524</v>
      </c>
      <c r="AL20" s="3264" t="n">
        <f aca="false">AR11</f>
        <v>29808</v>
      </c>
      <c r="AM20" s="3264" t="n">
        <f aca="false">AS11</f>
        <v>32378332</v>
      </c>
      <c r="AN20" s="3284"/>
      <c r="AO20" s="3274" t="s">
        <v>4856</v>
      </c>
      <c r="AP20" s="3275" t="s">
        <v>775</v>
      </c>
      <c r="AQ20" s="3276" t="n">
        <v>27240834</v>
      </c>
      <c r="AR20" s="3277" t="n">
        <v>329722</v>
      </c>
      <c r="AS20" s="3278" t="n">
        <v>27570556</v>
      </c>
    </row>
    <row r="21" customFormat="false" ht="28.5" hidden="false" customHeight="true" outlineLevel="0" collapsed="false">
      <c r="A21" s="3219"/>
      <c r="B21" s="3219"/>
      <c r="C21" s="1720"/>
      <c r="D21" s="3296"/>
      <c r="E21" s="1720"/>
      <c r="F21" s="3239" t="s">
        <v>4857</v>
      </c>
      <c r="G21" s="3240" t="n">
        <f aca="false">'NORTH-1'!J126</f>
        <v>11861012.4787127</v>
      </c>
      <c r="H21" s="3293"/>
      <c r="I21" s="3219"/>
      <c r="J21" s="3242"/>
      <c r="K21" s="3219"/>
      <c r="L21" s="1716"/>
      <c r="M21" s="1722"/>
      <c r="N21" s="1718" t="s">
        <v>760</v>
      </c>
      <c r="O21" s="1722" t="n">
        <f aca="false">Q21+Q22</f>
        <v>47842616.4023149</v>
      </c>
      <c r="P21" s="1720" t="s">
        <v>760</v>
      </c>
      <c r="Q21" s="1721" t="n">
        <f aca="false">G19+G30+G65+G141+G78+G89+G211+G102+G110+G225+G119</f>
        <v>28499506.6206606</v>
      </c>
      <c r="R21" s="1722" t="n">
        <v>27950585.9269311</v>
      </c>
      <c r="S21" s="1722" t="n">
        <f aca="false">Q21-R21</f>
        <v>548920.693729445</v>
      </c>
      <c r="T21" s="1729" t="n">
        <f aca="false">S21/R21*100</f>
        <v>1.96389691137224</v>
      </c>
      <c r="W21" s="3251"/>
      <c r="X21" s="3252"/>
      <c r="Y21" s="3252"/>
      <c r="Z21" s="3253"/>
      <c r="AA21" s="3254" t="s">
        <v>760</v>
      </c>
      <c r="AB21" s="3252" t="n">
        <f aca="false">AF21+AF22</f>
        <v>47842616.4023149</v>
      </c>
      <c r="AC21" s="3252" t="n">
        <f aca="false">AG21+AG22</f>
        <v>42102875</v>
      </c>
      <c r="AD21" s="3253" t="n">
        <f aca="false">(AB21-AC21)/AB21*100</f>
        <v>11.9971310808937</v>
      </c>
      <c r="AE21" s="3255" t="s">
        <v>760</v>
      </c>
      <c r="AF21" s="3252" t="n">
        <f aca="false">Q21</f>
        <v>28499506.6206606</v>
      </c>
      <c r="AG21" s="3252" t="n">
        <f aca="false">AK22</f>
        <v>25224461</v>
      </c>
      <c r="AH21" s="3253" t="n">
        <f aca="false">(AF21-AG21)/AF21*100</f>
        <v>11.4915870799192</v>
      </c>
      <c r="AI21" s="3261" t="n">
        <v>15</v>
      </c>
      <c r="AJ21" s="3287" t="s">
        <v>759</v>
      </c>
      <c r="AK21" s="3264" t="n">
        <f aca="false">AQ42</f>
        <v>39479424</v>
      </c>
      <c r="AL21" s="3264" t="n">
        <f aca="false">AR42</f>
        <v>109154</v>
      </c>
      <c r="AM21" s="3264" t="n">
        <f aca="false">AS42</f>
        <v>39588578</v>
      </c>
      <c r="AN21" s="3284"/>
      <c r="AO21" s="3274" t="s">
        <v>4858</v>
      </c>
      <c r="AP21" s="3275" t="s">
        <v>773</v>
      </c>
      <c r="AQ21" s="3276" t="n">
        <v>69895627</v>
      </c>
      <c r="AR21" s="3277" t="n">
        <v>289766</v>
      </c>
      <c r="AS21" s="3278" t="n">
        <v>70185393</v>
      </c>
    </row>
    <row r="22" customFormat="false" ht="28.5" hidden="false" customHeight="true" outlineLevel="0" collapsed="false">
      <c r="A22" s="3219"/>
      <c r="B22" s="3219"/>
      <c r="C22" s="1720" t="n">
        <v>6</v>
      </c>
      <c r="D22" s="3296" t="s">
        <v>4859</v>
      </c>
      <c r="E22" s="1720"/>
      <c r="F22" s="3239" t="s">
        <v>4860</v>
      </c>
      <c r="G22" s="3240" t="n">
        <v>0</v>
      </c>
      <c r="H22" s="3293" t="n">
        <f aca="false">G25+G24+G23+G22</f>
        <v>3584312.89590576</v>
      </c>
      <c r="I22" s="3219"/>
      <c r="J22" s="3242"/>
      <c r="K22" s="3219"/>
      <c r="L22" s="1716"/>
      <c r="M22" s="1722"/>
      <c r="N22" s="1718"/>
      <c r="O22" s="1718"/>
      <c r="P22" s="1720" t="s">
        <v>761</v>
      </c>
      <c r="Q22" s="1721" t="n">
        <f aca="false">G66+G35+G226+G228</f>
        <v>19343109.7816543</v>
      </c>
      <c r="R22" s="1722" t="n">
        <v>18065624.9859811</v>
      </c>
      <c r="S22" s="1722" t="n">
        <f aca="false">Q22-R22</f>
        <v>1277484.7956732</v>
      </c>
      <c r="T22" s="1723" t="n">
        <f aca="false">S22/R22*100</f>
        <v>7.0713567710197</v>
      </c>
      <c r="W22" s="3251"/>
      <c r="X22" s="3252"/>
      <c r="Y22" s="3252"/>
      <c r="Z22" s="3253"/>
      <c r="AA22" s="3254"/>
      <c r="AB22" s="3254"/>
      <c r="AC22" s="3254"/>
      <c r="AD22" s="3253"/>
      <c r="AE22" s="3255" t="s">
        <v>761</v>
      </c>
      <c r="AF22" s="3252" t="n">
        <f aca="false">Q22</f>
        <v>19343109.7816543</v>
      </c>
      <c r="AG22" s="3252" t="n">
        <f aca="false">AK23</f>
        <v>16878414</v>
      </c>
      <c r="AH22" s="3253" t="n">
        <f aca="false">(AF22-AG22)/AF22*100</f>
        <v>12.7419831116914</v>
      </c>
      <c r="AI22" s="3256" t="n">
        <v>16</v>
      </c>
      <c r="AJ22" s="3287" t="s">
        <v>760</v>
      </c>
      <c r="AK22" s="3264" t="n">
        <f aca="false">AQ33</f>
        <v>25224461</v>
      </c>
      <c r="AL22" s="3264" t="n">
        <f aca="false">AR33</f>
        <v>474835</v>
      </c>
      <c r="AM22" s="3264" t="n">
        <f aca="false">AS33</f>
        <v>25699296</v>
      </c>
      <c r="AN22" s="3284"/>
      <c r="AO22" s="3274" t="s">
        <v>4861</v>
      </c>
      <c r="AP22" s="3275" t="s">
        <v>4083</v>
      </c>
      <c r="AQ22" s="3276" t="n">
        <v>13215953.82</v>
      </c>
      <c r="AR22" s="3277" t="n">
        <v>23775</v>
      </c>
      <c r="AS22" s="3278" t="n">
        <v>13239728.82</v>
      </c>
    </row>
    <row r="23" customFormat="false" ht="28.5" hidden="false" customHeight="true" outlineLevel="0" collapsed="false">
      <c r="A23" s="3219"/>
      <c r="B23" s="3219"/>
      <c r="C23" s="1720"/>
      <c r="D23" s="3296"/>
      <c r="E23" s="1720"/>
      <c r="F23" s="3239" t="s">
        <v>4817</v>
      </c>
      <c r="G23" s="3240" t="n">
        <f aca="false">'NORTH-1'!I202</f>
        <v>191608.454223064</v>
      </c>
      <c r="H23" s="3293"/>
      <c r="I23" s="3219"/>
      <c r="J23" s="3242"/>
      <c r="K23" s="3219" t="s">
        <v>3418</v>
      </c>
      <c r="L23" s="1716"/>
      <c r="M23" s="1722"/>
      <c r="N23" s="1718" t="s">
        <v>762</v>
      </c>
      <c r="O23" s="1722" t="n">
        <f aca="false">Q23+Q24</f>
        <v>36514350.429389</v>
      </c>
      <c r="P23" s="1720" t="s">
        <v>762</v>
      </c>
      <c r="Q23" s="1721" t="n">
        <f aca="false">G36+G41+G155+G98</f>
        <v>14980587.0943677</v>
      </c>
      <c r="R23" s="1722" t="n">
        <v>14134545.9205015</v>
      </c>
      <c r="S23" s="1722" t="n">
        <f aca="false">Q23-R23</f>
        <v>846041.173866212</v>
      </c>
      <c r="T23" s="1723" t="n">
        <f aca="false">S23/R23*100</f>
        <v>5.98562683672116</v>
      </c>
      <c r="W23" s="3251"/>
      <c r="X23" s="3252"/>
      <c r="Y23" s="3252"/>
      <c r="Z23" s="3253"/>
      <c r="AA23" s="3254" t="s">
        <v>762</v>
      </c>
      <c r="AB23" s="3252" t="n">
        <f aca="false">AF23+AF24</f>
        <v>36514350.429389</v>
      </c>
      <c r="AC23" s="3252" t="n">
        <f aca="false">AG23+AG24</f>
        <v>34702046</v>
      </c>
      <c r="AD23" s="3253" t="n">
        <f aca="false">(AB23-AC23)/AB23*100</f>
        <v>4.96326624485237</v>
      </c>
      <c r="AE23" s="3255" t="s">
        <v>762</v>
      </c>
      <c r="AF23" s="3252" t="n">
        <f aca="false">Q23</f>
        <v>14980587.0943677</v>
      </c>
      <c r="AG23" s="3252" t="n">
        <f aca="false">AK24</f>
        <v>12611121</v>
      </c>
      <c r="AH23" s="3253" t="n">
        <f aca="false">(AF23-AG23)/AF23*100</f>
        <v>15.8169107755366</v>
      </c>
      <c r="AI23" s="3261" t="n">
        <v>17</v>
      </c>
      <c r="AJ23" s="3287" t="s">
        <v>761</v>
      </c>
      <c r="AK23" s="3264" t="n">
        <f aca="false">AQ36</f>
        <v>16878414</v>
      </c>
      <c r="AL23" s="3264" t="n">
        <f aca="false">AR36</f>
        <v>82496</v>
      </c>
      <c r="AM23" s="3264" t="n">
        <f aca="false">AS36</f>
        <v>16960910</v>
      </c>
      <c r="AN23" s="3284"/>
      <c r="AO23" s="3274" t="s">
        <v>4862</v>
      </c>
      <c r="AP23" s="3275" t="s">
        <v>1334</v>
      </c>
      <c r="AQ23" s="3276" t="n">
        <v>17387477</v>
      </c>
      <c r="AR23" s="3277" t="n">
        <v>73977</v>
      </c>
      <c r="AS23" s="3278" t="n">
        <v>17461454</v>
      </c>
    </row>
    <row r="24" customFormat="false" ht="28.5" hidden="false" customHeight="true" outlineLevel="0" collapsed="false">
      <c r="A24" s="3219"/>
      <c r="B24" s="3219"/>
      <c r="C24" s="1720"/>
      <c r="D24" s="3296"/>
      <c r="E24" s="1720"/>
      <c r="F24" s="3239" t="s">
        <v>4857</v>
      </c>
      <c r="G24" s="3240" t="n">
        <v>0</v>
      </c>
      <c r="H24" s="3293"/>
      <c r="I24" s="3219"/>
      <c r="J24" s="3242"/>
      <c r="K24" s="3219"/>
      <c r="L24" s="1716"/>
      <c r="M24" s="1722"/>
      <c r="N24" s="1718"/>
      <c r="O24" s="1718"/>
      <c r="P24" s="1720" t="s">
        <v>763</v>
      </c>
      <c r="Q24" s="1721" t="n">
        <f aca="false">G38+G154+G96</f>
        <v>21533763.3350213</v>
      </c>
      <c r="R24" s="1722" t="n">
        <v>23898161.7109176</v>
      </c>
      <c r="S24" s="1722" t="n">
        <f aca="false">Q24-R24</f>
        <v>-2364398.3758963</v>
      </c>
      <c r="T24" s="1729" t="n">
        <f aca="false">S24/R24*100</f>
        <v>-9.89364121180984</v>
      </c>
      <c r="W24" s="3251"/>
      <c r="X24" s="3252"/>
      <c r="Y24" s="3252"/>
      <c r="Z24" s="3253"/>
      <c r="AA24" s="3254"/>
      <c r="AB24" s="3254"/>
      <c r="AC24" s="3254"/>
      <c r="AD24" s="3253"/>
      <c r="AE24" s="3297" t="s">
        <v>4863</v>
      </c>
      <c r="AF24" s="3252" t="n">
        <f aca="false">Q24</f>
        <v>21533763.3350213</v>
      </c>
      <c r="AG24" s="3252" t="n">
        <f aca="false">AK25</f>
        <v>22090925</v>
      </c>
      <c r="AH24" s="3253" t="n">
        <f aca="false">(AF24-AG24)/AF24*100</f>
        <v>-2.58738640483052</v>
      </c>
      <c r="AI24" s="3261" t="n">
        <v>18</v>
      </c>
      <c r="AJ24" s="3287" t="s">
        <v>762</v>
      </c>
      <c r="AK24" s="3264" t="n">
        <f aca="false">AQ17</f>
        <v>12611121</v>
      </c>
      <c r="AL24" s="3264" t="n">
        <f aca="false">AR17</f>
        <v>37574</v>
      </c>
      <c r="AM24" s="3264" t="n">
        <f aca="false">AS17</f>
        <v>12648695</v>
      </c>
      <c r="AN24" s="3284"/>
      <c r="AO24" s="3274" t="s">
        <v>4864</v>
      </c>
      <c r="AP24" s="3275" t="s">
        <v>3202</v>
      </c>
      <c r="AQ24" s="3276" t="n">
        <v>29106385</v>
      </c>
      <c r="AR24" s="3277" t="n">
        <v>385947</v>
      </c>
      <c r="AS24" s="3278" t="n">
        <v>29492332</v>
      </c>
    </row>
    <row r="25" customFormat="false" ht="28.5" hidden="false" customHeight="true" outlineLevel="0" collapsed="false">
      <c r="A25" s="3219"/>
      <c r="B25" s="3219"/>
      <c r="C25" s="1720"/>
      <c r="D25" s="3296"/>
      <c r="E25" s="1720"/>
      <c r="F25" s="3239" t="s">
        <v>4831</v>
      </c>
      <c r="G25" s="3240" t="n">
        <f aca="false">'NORTH-1'!I203</f>
        <v>3392704.4416827</v>
      </c>
      <c r="H25" s="3293"/>
      <c r="I25" s="3219"/>
      <c r="J25" s="3242"/>
      <c r="K25" s="3219"/>
      <c r="L25" s="1716"/>
      <c r="M25" s="1722"/>
      <c r="N25" s="1718" t="s">
        <v>765</v>
      </c>
      <c r="O25" s="1722" t="n">
        <f aca="false">Q25+Q26</f>
        <v>41936889.9588948</v>
      </c>
      <c r="P25" s="1720" t="s">
        <v>765</v>
      </c>
      <c r="Q25" s="1721" t="n">
        <f aca="false">G29+G143+G210+G64+G224+G231+G229</f>
        <v>23404840.4954823</v>
      </c>
      <c r="R25" s="1722" t="n">
        <v>22370326.0361164</v>
      </c>
      <c r="S25" s="1722" t="n">
        <f aca="false">Q25-R25</f>
        <v>1034514.4593659</v>
      </c>
      <c r="T25" s="1729" t="n">
        <f aca="false">S25/R25*100</f>
        <v>4.62449433099768</v>
      </c>
      <c r="W25" s="3251"/>
      <c r="X25" s="3252"/>
      <c r="Y25" s="3252"/>
      <c r="Z25" s="3253"/>
      <c r="AA25" s="3254" t="s">
        <v>765</v>
      </c>
      <c r="AB25" s="3252" t="n">
        <f aca="false">AF25+AF26</f>
        <v>41936889.9588948</v>
      </c>
      <c r="AC25" s="3252" t="n">
        <f aca="false">AG25+AG26</f>
        <v>37911764</v>
      </c>
      <c r="AD25" s="3298" t="n">
        <f aca="false">(AB25-AC25)/AB25*100</f>
        <v>9.59805546582037</v>
      </c>
      <c r="AE25" s="3299" t="s">
        <v>765</v>
      </c>
      <c r="AF25" s="3252" t="n">
        <f aca="false">Q25</f>
        <v>23404840.4954823</v>
      </c>
      <c r="AG25" s="3252" t="n">
        <f aca="false">AK26</f>
        <v>21032591</v>
      </c>
      <c r="AH25" s="3253" t="n">
        <f aca="false">(AF25-AG25)/AF25*100</f>
        <v>10.1357216937249</v>
      </c>
      <c r="AI25" s="3256" t="n">
        <v>19</v>
      </c>
      <c r="AJ25" s="3287" t="s">
        <v>4865</v>
      </c>
      <c r="AK25" s="3264" t="n">
        <f aca="false">AQ43</f>
        <v>22090925</v>
      </c>
      <c r="AL25" s="3264" t="n">
        <f aca="false">AR43</f>
        <v>70927</v>
      </c>
      <c r="AM25" s="3264" t="n">
        <f aca="false">AS43</f>
        <v>22161852</v>
      </c>
      <c r="AN25" s="3284"/>
      <c r="AO25" s="3274" t="s">
        <v>4866</v>
      </c>
      <c r="AP25" s="3275" t="s">
        <v>4867</v>
      </c>
      <c r="AQ25" s="3276" t="n">
        <v>31615717</v>
      </c>
      <c r="AR25" s="3277" t="n">
        <v>560066</v>
      </c>
      <c r="AS25" s="3278" t="n">
        <v>32175783</v>
      </c>
    </row>
    <row r="26" customFormat="false" ht="28.5" hidden="false" customHeight="true" outlineLevel="0" collapsed="false">
      <c r="A26" s="3219"/>
      <c r="B26" s="3219"/>
      <c r="C26" s="1720" t="n">
        <v>7</v>
      </c>
      <c r="D26" s="3296" t="s">
        <v>4868</v>
      </c>
      <c r="E26" s="1720"/>
      <c r="F26" s="3239" t="s">
        <v>4869</v>
      </c>
      <c r="G26" s="3240" t="n">
        <f aca="false">'NORTH-1'!I292</f>
        <v>1294313.24121138</v>
      </c>
      <c r="H26" s="3293" t="n">
        <f aca="false">G30+G29+G28+G27+G26</f>
        <v>8176516.47871287</v>
      </c>
      <c r="I26" s="3219"/>
      <c r="J26" s="3242"/>
      <c r="K26" s="3219"/>
      <c r="L26" s="1716"/>
      <c r="M26" s="1722"/>
      <c r="N26" s="1718"/>
      <c r="O26" s="1718"/>
      <c r="P26" s="1720" t="s">
        <v>766</v>
      </c>
      <c r="Q26" s="1721" t="n">
        <f aca="false">G157+G99+G221</f>
        <v>18532049.4634125</v>
      </c>
      <c r="R26" s="1722" t="n">
        <v>18048010.2028273</v>
      </c>
      <c r="S26" s="1722" t="n">
        <f aca="false">Q26-R26</f>
        <v>484039.260585148</v>
      </c>
      <c r="T26" s="1729" t="n">
        <f aca="false">S26/R26*100</f>
        <v>2.68195360677112</v>
      </c>
      <c r="W26" s="3251"/>
      <c r="X26" s="3252"/>
      <c r="Y26" s="3252"/>
      <c r="Z26" s="3253"/>
      <c r="AA26" s="3254"/>
      <c r="AB26" s="3254"/>
      <c r="AC26" s="3254"/>
      <c r="AD26" s="3298"/>
      <c r="AE26" s="3300" t="s">
        <v>766</v>
      </c>
      <c r="AF26" s="3252" t="n">
        <f aca="false">Q26</f>
        <v>18532049.4634125</v>
      </c>
      <c r="AG26" s="3252" t="n">
        <f aca="false">AK27</f>
        <v>16879173</v>
      </c>
      <c r="AH26" s="3253" t="n">
        <f aca="false">(AF26-AG26)/AF26*100</f>
        <v>8.9190160358449</v>
      </c>
      <c r="AI26" s="3261" t="n">
        <v>20</v>
      </c>
      <c r="AJ26" s="3287" t="s">
        <v>765</v>
      </c>
      <c r="AK26" s="3264" t="n">
        <f aca="false">AQ9</f>
        <v>21032591</v>
      </c>
      <c r="AL26" s="3264" t="n">
        <f aca="false">AR9</f>
        <v>180512</v>
      </c>
      <c r="AM26" s="3264" t="n">
        <f aca="false">AS9</f>
        <v>21213103</v>
      </c>
      <c r="AN26" s="3284"/>
      <c r="AO26" s="3274" t="s">
        <v>4870</v>
      </c>
      <c r="AP26" s="3275" t="s">
        <v>2479</v>
      </c>
      <c r="AQ26" s="3276" t="n">
        <v>16879173</v>
      </c>
      <c r="AR26" s="3277" t="n">
        <v>58942</v>
      </c>
      <c r="AS26" s="3278" t="n">
        <v>16938115</v>
      </c>
    </row>
    <row r="27" customFormat="false" ht="28.5" hidden="false" customHeight="true" outlineLevel="0" collapsed="false">
      <c r="A27" s="3219"/>
      <c r="B27" s="3219"/>
      <c r="C27" s="1720"/>
      <c r="D27" s="3296"/>
      <c r="E27" s="1720"/>
      <c r="F27" s="3239" t="s">
        <v>758</v>
      </c>
      <c r="G27" s="3240" t="n">
        <f aca="false">'NORTH-1'!I291</f>
        <v>0</v>
      </c>
      <c r="H27" s="3293"/>
      <c r="I27" s="3219"/>
      <c r="J27" s="3242"/>
      <c r="K27" s="3219"/>
      <c r="L27" s="1716"/>
      <c r="M27" s="1722"/>
      <c r="N27" s="1718" t="s">
        <v>768</v>
      </c>
      <c r="O27" s="1722" t="n">
        <f aca="false">Q27+Q28</f>
        <v>37637785.9651908</v>
      </c>
      <c r="P27" s="1720" t="s">
        <v>768</v>
      </c>
      <c r="Q27" s="1721" t="n">
        <f aca="false">G172+G153+G147+G70+G208</f>
        <v>17178831.1385231</v>
      </c>
      <c r="R27" s="1722" t="n">
        <v>16832238.2087876</v>
      </c>
      <c r="S27" s="1722" t="n">
        <f aca="false">Q27-R27</f>
        <v>346592.9297355</v>
      </c>
      <c r="T27" s="1729" t="n">
        <f aca="false">S27/R27*100</f>
        <v>2.05910185821013</v>
      </c>
      <c r="W27" s="3251"/>
      <c r="X27" s="3252"/>
      <c r="Y27" s="3252"/>
      <c r="Z27" s="3253"/>
      <c r="AA27" s="3254" t="s">
        <v>768</v>
      </c>
      <c r="AB27" s="3252" t="n">
        <f aca="false">AF27+AF28</f>
        <v>37637785.9651908</v>
      </c>
      <c r="AC27" s="3252" t="n">
        <f aca="false">AG27+AG28</f>
        <v>32968541</v>
      </c>
      <c r="AD27" s="3253" t="n">
        <f aca="false">(AB27-AC27)/AB27*100</f>
        <v>12.4057375997332</v>
      </c>
      <c r="AE27" s="3255" t="s">
        <v>768</v>
      </c>
      <c r="AF27" s="3252" t="n">
        <f aca="false">Q27</f>
        <v>17178831.1385231</v>
      </c>
      <c r="AG27" s="3252" t="n">
        <f aca="false">AK28</f>
        <v>15581064</v>
      </c>
      <c r="AH27" s="3253" t="n">
        <f aca="false">(AF27-AG27)/AF27*100</f>
        <v>9.30079075601441</v>
      </c>
      <c r="AI27" s="3261" t="n">
        <v>21</v>
      </c>
      <c r="AJ27" s="3287" t="s">
        <v>766</v>
      </c>
      <c r="AK27" s="3264" t="n">
        <f aca="false">AQ26</f>
        <v>16879173</v>
      </c>
      <c r="AL27" s="3264" t="n">
        <f aca="false">AR26</f>
        <v>58942</v>
      </c>
      <c r="AM27" s="3264" t="n">
        <f aca="false">AS26</f>
        <v>16938115</v>
      </c>
      <c r="AN27" s="3284"/>
      <c r="AO27" s="3274" t="s">
        <v>4871</v>
      </c>
      <c r="AP27" s="3275" t="s">
        <v>745</v>
      </c>
      <c r="AQ27" s="3301" t="n">
        <v>31707881</v>
      </c>
      <c r="AR27" s="3277" t="n">
        <v>158656</v>
      </c>
      <c r="AS27" s="3278" t="n">
        <v>31866537</v>
      </c>
    </row>
    <row r="28" customFormat="false" ht="28.5" hidden="false" customHeight="true" outlineLevel="0" collapsed="false">
      <c r="A28" s="3219"/>
      <c r="B28" s="3219"/>
      <c r="C28" s="1720"/>
      <c r="D28" s="3296"/>
      <c r="E28" s="1720"/>
      <c r="F28" s="3239" t="s">
        <v>770</v>
      </c>
      <c r="G28" s="3240" t="n">
        <f aca="false">'NORTH-1'!I294</f>
        <v>432495.265950765</v>
      </c>
      <c r="H28" s="3293"/>
      <c r="I28" s="3219"/>
      <c r="J28" s="3242"/>
      <c r="K28" s="3219"/>
      <c r="L28" s="1716"/>
      <c r="M28" s="1722"/>
      <c r="N28" s="1718"/>
      <c r="O28" s="1718"/>
      <c r="P28" s="1720" t="s">
        <v>769</v>
      </c>
      <c r="Q28" s="1721" t="n">
        <f aca="false">G26+G152+G69+G212+G101</f>
        <v>20458954.8266677</v>
      </c>
      <c r="R28" s="1722" t="n">
        <v>19304876.681031</v>
      </c>
      <c r="S28" s="1722" t="n">
        <f aca="false">Q28-R28</f>
        <v>1154078.14563673</v>
      </c>
      <c r="T28" s="1723" t="n">
        <f aca="false">S28/R28*100</f>
        <v>5.97816896064783</v>
      </c>
      <c r="W28" s="3251"/>
      <c r="X28" s="3252"/>
      <c r="Y28" s="3252"/>
      <c r="Z28" s="3253"/>
      <c r="AA28" s="3254"/>
      <c r="AB28" s="3254"/>
      <c r="AC28" s="3254"/>
      <c r="AD28" s="3253"/>
      <c r="AE28" s="3255" t="s">
        <v>769</v>
      </c>
      <c r="AF28" s="3252" t="n">
        <f aca="false">Q28</f>
        <v>20458954.8266677</v>
      </c>
      <c r="AG28" s="3252" t="n">
        <f aca="false">AK29</f>
        <v>17387477</v>
      </c>
      <c r="AH28" s="3253" t="n">
        <f aca="false">(AF28-AG28)/AF28*100</f>
        <v>15.0128775037135</v>
      </c>
      <c r="AI28" s="3256" t="n">
        <v>22</v>
      </c>
      <c r="AJ28" s="3287" t="s">
        <v>768</v>
      </c>
      <c r="AK28" s="3264" t="n">
        <f aca="false">AQ14</f>
        <v>15581064</v>
      </c>
      <c r="AL28" s="3264" t="n">
        <f aca="false">AR14</f>
        <v>53984</v>
      </c>
      <c r="AM28" s="3264" t="n">
        <f aca="false">AS14</f>
        <v>15635048</v>
      </c>
      <c r="AN28" s="3284"/>
      <c r="AO28" s="3274" t="s">
        <v>4872</v>
      </c>
      <c r="AP28" s="3275" t="s">
        <v>1893</v>
      </c>
      <c r="AQ28" s="3276" t="n">
        <v>20586218</v>
      </c>
      <c r="AR28" s="3277" t="n">
        <v>69986</v>
      </c>
      <c r="AS28" s="3278" t="n">
        <v>20656204</v>
      </c>
    </row>
    <row r="29" customFormat="false" ht="28.5" hidden="false" customHeight="true" outlineLevel="0" collapsed="false">
      <c r="A29" s="3219"/>
      <c r="B29" s="3219"/>
      <c r="C29" s="1720"/>
      <c r="D29" s="3296"/>
      <c r="E29" s="1720"/>
      <c r="F29" s="3239" t="s">
        <v>765</v>
      </c>
      <c r="G29" s="3240" t="n">
        <f aca="false">'NORTH-1'!I293</f>
        <v>451850.792743442</v>
      </c>
      <c r="H29" s="3293"/>
      <c r="I29" s="3219"/>
      <c r="J29" s="3242"/>
      <c r="K29" s="3219"/>
      <c r="L29" s="1716"/>
      <c r="M29" s="1722"/>
      <c r="N29" s="1718" t="s">
        <v>770</v>
      </c>
      <c r="O29" s="1722" t="n">
        <f aca="false">Q29+Q30</f>
        <v>30557197.4795043</v>
      </c>
      <c r="P29" s="1726" t="s">
        <v>770</v>
      </c>
      <c r="Q29" s="1727" t="n">
        <f aca="false">G28+G150+G71+G118+G233</f>
        <v>15322416.8445365</v>
      </c>
      <c r="R29" s="1722" t="n">
        <v>14569881.1136104</v>
      </c>
      <c r="S29" s="1722" t="n">
        <f aca="false">Q29-R29</f>
        <v>752535.730926095</v>
      </c>
      <c r="T29" s="1723" t="n">
        <f aca="false">S29/R29*100</f>
        <v>5.16500941262393</v>
      </c>
      <c r="W29" s="3251"/>
      <c r="X29" s="3252"/>
      <c r="Y29" s="3252"/>
      <c r="Z29" s="3253"/>
      <c r="AA29" s="3254" t="s">
        <v>770</v>
      </c>
      <c r="AB29" s="3252" t="n">
        <f aca="false">AF29+AF30</f>
        <v>30557197.4795043</v>
      </c>
      <c r="AC29" s="3252" t="n">
        <f aca="false">AG29+AG30</f>
        <v>27129265.82</v>
      </c>
      <c r="AD29" s="3253" t="n">
        <f aca="false">(AB29-AC29)/AB29*100</f>
        <v>11.2180826196627</v>
      </c>
      <c r="AE29" s="3255" t="s">
        <v>770</v>
      </c>
      <c r="AF29" s="3252" t="n">
        <f aca="false">Q29</f>
        <v>15322416.8445365</v>
      </c>
      <c r="AG29" s="3252" t="n">
        <f aca="false">AK30</f>
        <v>13913312</v>
      </c>
      <c r="AH29" s="3253" t="n">
        <f aca="false">(AF29-AG29)/AF29*100</f>
        <v>9.19636150637014</v>
      </c>
      <c r="AI29" s="3261" t="n">
        <v>23</v>
      </c>
      <c r="AJ29" s="3287" t="s">
        <v>769</v>
      </c>
      <c r="AK29" s="3264" t="n">
        <f aca="false">AQ23</f>
        <v>17387477</v>
      </c>
      <c r="AL29" s="3264" t="n">
        <f aca="false">AR23</f>
        <v>73977</v>
      </c>
      <c r="AM29" s="3264" t="n">
        <f aca="false">AS23</f>
        <v>17461454</v>
      </c>
      <c r="AN29" s="3284"/>
      <c r="AO29" s="3274" t="s">
        <v>4873</v>
      </c>
      <c r="AP29" s="3302" t="s">
        <v>755</v>
      </c>
      <c r="AQ29" s="3276" t="n">
        <v>31695550.38</v>
      </c>
      <c r="AR29" s="3277" t="n">
        <v>255283.586378</v>
      </c>
      <c r="AS29" s="3278" t="n">
        <v>31950833.966378</v>
      </c>
    </row>
    <row r="30" customFormat="false" ht="28.5" hidden="false" customHeight="true" outlineLevel="0" collapsed="false">
      <c r="A30" s="3219"/>
      <c r="B30" s="3219"/>
      <c r="C30" s="1720"/>
      <c r="D30" s="3296"/>
      <c r="E30" s="1720"/>
      <c r="F30" s="3239" t="s">
        <v>4852</v>
      </c>
      <c r="G30" s="3240" t="n">
        <f aca="false">'NORTH-1'!I290</f>
        <v>5997857.17880728</v>
      </c>
      <c r="H30" s="3293"/>
      <c r="I30" s="3219"/>
      <c r="J30" s="3242"/>
      <c r="K30" s="3219"/>
      <c r="L30" s="1716"/>
      <c r="M30" s="1722"/>
      <c r="N30" s="1718"/>
      <c r="O30" s="1718"/>
      <c r="P30" s="1726" t="s">
        <v>771</v>
      </c>
      <c r="Q30" s="1727" t="n">
        <f aca="false">G142+G145+G160+G207+G232</f>
        <v>15234780.6349678</v>
      </c>
      <c r="R30" s="1728" t="n">
        <v>14638867.6102845</v>
      </c>
      <c r="S30" s="1728" t="n">
        <f aca="false">Q30-R30</f>
        <v>595913.02468322</v>
      </c>
      <c r="T30" s="1723" t="n">
        <f aca="false">S30/R30*100</f>
        <v>4.07075902691108</v>
      </c>
      <c r="W30" s="3251"/>
      <c r="X30" s="3252"/>
      <c r="Y30" s="3252"/>
      <c r="Z30" s="3253"/>
      <c r="AA30" s="3254"/>
      <c r="AB30" s="3254"/>
      <c r="AC30" s="3254"/>
      <c r="AD30" s="3253"/>
      <c r="AE30" s="3255" t="s">
        <v>771</v>
      </c>
      <c r="AF30" s="3252" t="n">
        <f aca="false">Q30</f>
        <v>15234780.6349678</v>
      </c>
      <c r="AG30" s="3252" t="n">
        <f aca="false">AK31</f>
        <v>13215953.82</v>
      </c>
      <c r="AH30" s="3253" t="n">
        <f aca="false">(AF30-AG30)/AF30*100</f>
        <v>13.2514334360288</v>
      </c>
      <c r="AI30" s="3261" t="n">
        <v>24</v>
      </c>
      <c r="AJ30" s="3287" t="s">
        <v>770</v>
      </c>
      <c r="AK30" s="3264" t="n">
        <f aca="false">AQ18</f>
        <v>13913312</v>
      </c>
      <c r="AL30" s="3264" t="n">
        <f aca="false">AR18</f>
        <v>133778</v>
      </c>
      <c r="AM30" s="3264" t="n">
        <f aca="false">AS18</f>
        <v>14047090</v>
      </c>
      <c r="AN30" s="3284"/>
      <c r="AO30" s="3274" t="s">
        <v>4874</v>
      </c>
      <c r="AP30" s="3303" t="s">
        <v>746</v>
      </c>
      <c r="AQ30" s="3276" t="n">
        <v>24656035</v>
      </c>
      <c r="AR30" s="3277" t="n">
        <v>171692</v>
      </c>
      <c r="AS30" s="3278" t="n">
        <v>24827727</v>
      </c>
    </row>
    <row r="31" customFormat="false" ht="28.5" hidden="false" customHeight="true" outlineLevel="0" collapsed="false">
      <c r="A31" s="3219"/>
      <c r="B31" s="3219"/>
      <c r="C31" s="3270" t="n">
        <v>8</v>
      </c>
      <c r="D31" s="3304" t="s">
        <v>4875</v>
      </c>
      <c r="E31" s="3270"/>
      <c r="F31" s="3305" t="s">
        <v>4857</v>
      </c>
      <c r="G31" s="3306" t="n">
        <f aca="false">'NORTH-1'!J92</f>
        <v>0</v>
      </c>
      <c r="H31" s="3307" t="n">
        <f aca="false">G31</f>
        <v>0</v>
      </c>
      <c r="I31" s="3219"/>
      <c r="J31" s="3242"/>
      <c r="K31" s="3219"/>
      <c r="L31" s="1716" t="s">
        <v>4876</v>
      </c>
      <c r="M31" s="1722" t="n">
        <f aca="false">O31+O33+O35+O37+O39+O41</f>
        <v>411907853.321429</v>
      </c>
      <c r="N31" s="1718" t="s">
        <v>772</v>
      </c>
      <c r="O31" s="1722" t="n">
        <f aca="false">Q31+Q32</f>
        <v>58864866.8258356</v>
      </c>
      <c r="P31" s="1720" t="s">
        <v>772</v>
      </c>
      <c r="Q31" s="1721" t="n">
        <f aca="false">G163+G227</f>
        <v>39671912.3523161</v>
      </c>
      <c r="R31" s="1722" t="n">
        <v>41076724.8443055</v>
      </c>
      <c r="S31" s="1722" t="n">
        <f aca="false">Q31-R31</f>
        <v>-1404812.49198932</v>
      </c>
      <c r="T31" s="1723" t="n">
        <f aca="false">S31/R31*100</f>
        <v>-3.41997200924375</v>
      </c>
      <c r="W31" s="3251" t="s">
        <v>4876</v>
      </c>
      <c r="X31" s="3252" t="n">
        <f aca="false">AB31+AB33+AB35+AB37+AB39+AB41</f>
        <v>411907853.321429</v>
      </c>
      <c r="Y31" s="3252" t="n">
        <f aca="false">AC31+AC33+AC35+AC37+AC39+AC41</f>
        <v>413467981</v>
      </c>
      <c r="Z31" s="3253" t="n">
        <f aca="false">(X31-Y31)/X31*100</f>
        <v>-0.37875647817599</v>
      </c>
      <c r="AA31" s="3254" t="s">
        <v>772</v>
      </c>
      <c r="AB31" s="3252" t="n">
        <f aca="false">AF31+AF32</f>
        <v>58864866.8258356</v>
      </c>
      <c r="AC31" s="3252" t="n">
        <f aca="false">AG31+AG32</f>
        <v>58321392</v>
      </c>
      <c r="AD31" s="3253" t="n">
        <f aca="false">(AB31-AC31)/AB31*100</f>
        <v>0.923258396971545</v>
      </c>
      <c r="AE31" s="3255" t="s">
        <v>772</v>
      </c>
      <c r="AF31" s="3252" t="n">
        <f aca="false">Q31</f>
        <v>39671912.3523161</v>
      </c>
      <c r="AG31" s="3252" t="n">
        <f aca="false">AK32</f>
        <v>40348198</v>
      </c>
      <c r="AH31" s="1723" t="n">
        <f aca="false">(AF31-AG31)/AF31*100</f>
        <v>-1.70469636471753</v>
      </c>
      <c r="AI31" s="3256" t="n">
        <v>25</v>
      </c>
      <c r="AJ31" s="3262" t="s">
        <v>771</v>
      </c>
      <c r="AK31" s="3264" t="n">
        <f aca="false">AQ22</f>
        <v>13215953.82</v>
      </c>
      <c r="AL31" s="3264" t="n">
        <f aca="false">AR22</f>
        <v>23775</v>
      </c>
      <c r="AM31" s="3264" t="n">
        <f aca="false">AS22</f>
        <v>13239728.82</v>
      </c>
      <c r="AN31" s="3284"/>
      <c r="AO31" s="3274" t="s">
        <v>4877</v>
      </c>
      <c r="AP31" s="3303" t="s">
        <v>748</v>
      </c>
      <c r="AQ31" s="3276" t="n">
        <v>18182320</v>
      </c>
      <c r="AR31" s="3277" t="n">
        <v>108541</v>
      </c>
      <c r="AS31" s="3278" t="n">
        <v>18290861</v>
      </c>
    </row>
    <row r="32" customFormat="false" ht="28.5" hidden="false" customHeight="true" outlineLevel="0" collapsed="false">
      <c r="A32" s="3219"/>
      <c r="B32" s="3219"/>
      <c r="C32" s="3270"/>
      <c r="D32" s="3308" t="s">
        <v>4878</v>
      </c>
      <c r="E32" s="3309"/>
      <c r="F32" s="3310" t="s">
        <v>746</v>
      </c>
      <c r="G32" s="3311" t="n">
        <f aca="false">'NORTH-2'!I1309</f>
        <v>81766.8748003907</v>
      </c>
      <c r="H32" s="3312" t="n">
        <f aca="false">G32+G35+G34+G33</f>
        <v>6591600</v>
      </c>
      <c r="I32" s="3219"/>
      <c r="J32" s="3242"/>
      <c r="K32" s="3219"/>
      <c r="L32" s="1716"/>
      <c r="M32" s="1722"/>
      <c r="N32" s="1718"/>
      <c r="O32" s="1718"/>
      <c r="P32" s="1720" t="s">
        <v>179</v>
      </c>
      <c r="Q32" s="1721" t="n">
        <f aca="false">G140+G144+G161+G206+G156+G205+G100</f>
        <v>19192954.4735195</v>
      </c>
      <c r="R32" s="1722" t="n">
        <v>20369532.5036926</v>
      </c>
      <c r="S32" s="1722" t="n">
        <f aca="false">Q32-R32</f>
        <v>-1176578.03017307</v>
      </c>
      <c r="T32" s="1729" t="n">
        <f aca="false">S32/R32*100</f>
        <v>-5.77616609492524</v>
      </c>
      <c r="W32" s="3251"/>
      <c r="X32" s="3252"/>
      <c r="Y32" s="3252"/>
      <c r="Z32" s="3253"/>
      <c r="AA32" s="3254"/>
      <c r="AB32" s="3254"/>
      <c r="AC32" s="3254"/>
      <c r="AD32" s="3253"/>
      <c r="AE32" s="3255" t="s">
        <v>179</v>
      </c>
      <c r="AF32" s="3252" t="n">
        <f aca="false">Q32</f>
        <v>19192954.4735195</v>
      </c>
      <c r="AG32" s="3252" t="n">
        <f aca="false">AK33</f>
        <v>17973194</v>
      </c>
      <c r="AH32" s="1723" t="n">
        <f aca="false">(AF32-AG32)/AF32*100</f>
        <v>6.3552512209749</v>
      </c>
      <c r="AI32" s="3261" t="n">
        <v>26</v>
      </c>
      <c r="AJ32" s="3262" t="s">
        <v>772</v>
      </c>
      <c r="AK32" s="3264" t="n">
        <f aca="false">AQ12</f>
        <v>40348198</v>
      </c>
      <c r="AL32" s="3264" t="n">
        <f aca="false">AR12</f>
        <v>83854</v>
      </c>
      <c r="AM32" s="3264" t="n">
        <f aca="false">AS12</f>
        <v>40432052</v>
      </c>
      <c r="AN32" s="3284"/>
      <c r="AO32" s="3274" t="s">
        <v>4879</v>
      </c>
      <c r="AP32" s="3303" t="s">
        <v>752</v>
      </c>
      <c r="AQ32" s="3276" t="n">
        <v>22565841</v>
      </c>
      <c r="AR32" s="3277" t="n">
        <v>85074</v>
      </c>
      <c r="AS32" s="3278" t="n">
        <v>22650915</v>
      </c>
    </row>
    <row r="33" customFormat="false" ht="28.5" hidden="false" customHeight="true" outlineLevel="0" collapsed="false">
      <c r="A33" s="3219"/>
      <c r="B33" s="3219"/>
      <c r="C33" s="3270"/>
      <c r="D33" s="3308"/>
      <c r="E33" s="3313"/>
      <c r="F33" s="3314" t="s">
        <v>750</v>
      </c>
      <c r="G33" s="3315" t="n">
        <f aca="false">'NORTH-2'!I1307</f>
        <v>1220.40111642374</v>
      </c>
      <c r="H33" s="3312"/>
      <c r="I33" s="3219"/>
      <c r="J33" s="3242"/>
      <c r="K33" s="3219"/>
      <c r="L33" s="1716"/>
      <c r="M33" s="1722"/>
      <c r="N33" s="1718" t="s">
        <v>773</v>
      </c>
      <c r="O33" s="1722" t="n">
        <f aca="false">Q33+Q34</f>
        <v>92920905.7930425</v>
      </c>
      <c r="P33" s="1720" t="s">
        <v>773</v>
      </c>
      <c r="Q33" s="1721" t="n">
        <f aca="false">G162+G168+G169+G201+G164+G214</f>
        <v>70227842.2180662</v>
      </c>
      <c r="R33" s="1722" t="n">
        <v>71611732.1811976</v>
      </c>
      <c r="S33" s="1722" t="n">
        <f aca="false">Q33-R33</f>
        <v>-1383889.9631314</v>
      </c>
      <c r="T33" s="1729" t="n">
        <f aca="false">S33/R33*100</f>
        <v>-1.9324905584322</v>
      </c>
      <c r="W33" s="3251"/>
      <c r="X33" s="3252"/>
      <c r="Y33" s="3252"/>
      <c r="Z33" s="3253"/>
      <c r="AA33" s="3254" t="s">
        <v>773</v>
      </c>
      <c r="AB33" s="3252" t="n">
        <f aca="false">AF33+AF34</f>
        <v>92920905.7930425</v>
      </c>
      <c r="AC33" s="3252" t="n">
        <f aca="false">AG33+AG34</f>
        <v>90489911</v>
      </c>
      <c r="AD33" s="3253" t="n">
        <f aca="false">(AB33-AC33)/AB33*100</f>
        <v>2.61619790755904</v>
      </c>
      <c r="AE33" s="3255" t="s">
        <v>773</v>
      </c>
      <c r="AF33" s="3252" t="n">
        <f aca="false">Q33</f>
        <v>70227842.2180662</v>
      </c>
      <c r="AG33" s="3252" t="n">
        <f aca="false">AK34</f>
        <v>69895627</v>
      </c>
      <c r="AH33" s="3253" t="n">
        <f aca="false">(AF33-AG33)/AF33*100</f>
        <v>0.473053432333377</v>
      </c>
      <c r="AI33" s="3261" t="n">
        <v>27</v>
      </c>
      <c r="AJ33" s="3262" t="s">
        <v>179</v>
      </c>
      <c r="AK33" s="3264" t="n">
        <f aca="false">AQ19</f>
        <v>17973194</v>
      </c>
      <c r="AL33" s="3264" t="n">
        <f aca="false">AR19</f>
        <v>150970</v>
      </c>
      <c r="AM33" s="3264" t="n">
        <f aca="false">AS19</f>
        <v>18124164</v>
      </c>
      <c r="AN33" s="3284"/>
      <c r="AO33" s="3274" t="s">
        <v>4880</v>
      </c>
      <c r="AP33" s="3303" t="s">
        <v>760</v>
      </c>
      <c r="AQ33" s="3276" t="n">
        <v>25224461</v>
      </c>
      <c r="AR33" s="3277" t="n">
        <v>474835</v>
      </c>
      <c r="AS33" s="3278" t="n">
        <v>25699296</v>
      </c>
    </row>
    <row r="34" customFormat="false" ht="28.5" hidden="false" customHeight="true" outlineLevel="0" collapsed="false">
      <c r="A34" s="3219"/>
      <c r="B34" s="3219"/>
      <c r="C34" s="3238" t="n">
        <v>9</v>
      </c>
      <c r="D34" s="3308"/>
      <c r="E34" s="1720"/>
      <c r="F34" s="3239" t="s">
        <v>4881</v>
      </c>
      <c r="G34" s="3240" t="n">
        <f aca="false">'NORTH-2'!I1308</f>
        <v>127666.160789088</v>
      </c>
      <c r="H34" s="3312"/>
      <c r="I34" s="3219"/>
      <c r="J34" s="3242"/>
      <c r="K34" s="3219"/>
      <c r="L34" s="1716"/>
      <c r="M34" s="1722"/>
      <c r="N34" s="1718"/>
      <c r="O34" s="1718"/>
      <c r="P34" s="1720" t="s">
        <v>117</v>
      </c>
      <c r="Q34" s="1721" t="n">
        <f aca="false">G191+G203+G190+G158+G216+G188</f>
        <v>22693063.5749763</v>
      </c>
      <c r="R34" s="1722" t="n">
        <v>23414723.2500987</v>
      </c>
      <c r="S34" s="1722" t="n">
        <f aca="false">Q34-R34</f>
        <v>-721659.675122481</v>
      </c>
      <c r="T34" s="1729" t="n">
        <f aca="false">S34/R34*100</f>
        <v>-3.08207646707692</v>
      </c>
      <c r="W34" s="3251"/>
      <c r="X34" s="3252"/>
      <c r="Y34" s="3252"/>
      <c r="Z34" s="3253"/>
      <c r="AA34" s="3254"/>
      <c r="AB34" s="3254"/>
      <c r="AC34" s="3254"/>
      <c r="AD34" s="3253"/>
      <c r="AE34" s="3255" t="s">
        <v>117</v>
      </c>
      <c r="AF34" s="3252" t="n">
        <f aca="false">Q34</f>
        <v>22693063.5749763</v>
      </c>
      <c r="AG34" s="3252" t="n">
        <f aca="false">AK35</f>
        <v>20594284</v>
      </c>
      <c r="AH34" s="3253" t="n">
        <f aca="false">(AF34-AG34)/AF34*100</f>
        <v>9.24855107395278</v>
      </c>
      <c r="AI34" s="3256" t="n">
        <v>28</v>
      </c>
      <c r="AJ34" s="3262" t="s">
        <v>773</v>
      </c>
      <c r="AK34" s="3264" t="n">
        <f aca="false">AQ21</f>
        <v>69895627</v>
      </c>
      <c r="AL34" s="3264" t="n">
        <f aca="false">AR21</f>
        <v>289766</v>
      </c>
      <c r="AM34" s="3264" t="n">
        <f aca="false">AS21</f>
        <v>70185393</v>
      </c>
      <c r="AN34" s="3284"/>
      <c r="AO34" s="3274" t="s">
        <v>4882</v>
      </c>
      <c r="AP34" s="3303" t="s">
        <v>756</v>
      </c>
      <c r="AQ34" s="3276" t="n">
        <v>16718023</v>
      </c>
      <c r="AR34" s="3277" t="n">
        <v>72417</v>
      </c>
      <c r="AS34" s="3278" t="n">
        <v>16790440</v>
      </c>
    </row>
    <row r="35" customFormat="false" ht="28.5" hidden="false" customHeight="true" outlineLevel="0" collapsed="false">
      <c r="A35" s="3219"/>
      <c r="B35" s="3219"/>
      <c r="C35" s="3238"/>
      <c r="D35" s="3308"/>
      <c r="E35" s="3316"/>
      <c r="F35" s="3317" t="s">
        <v>4883</v>
      </c>
      <c r="G35" s="3318" t="n">
        <f aca="false">'NORTH-2'!I1306</f>
        <v>6380946.5632941</v>
      </c>
      <c r="H35" s="3312"/>
      <c r="I35" s="3219"/>
      <c r="J35" s="3242"/>
      <c r="K35" s="3219"/>
      <c r="L35" s="1716"/>
      <c r="M35" s="1722"/>
      <c r="N35" s="1718" t="s">
        <v>774</v>
      </c>
      <c r="O35" s="1722" t="n">
        <f aca="false">Q35+Q36</f>
        <v>44041291.3246741</v>
      </c>
      <c r="P35" s="1720" t="s">
        <v>774</v>
      </c>
      <c r="Q35" s="1721" t="n">
        <f aca="false">G146+G173+G209</f>
        <v>16221258.1372567</v>
      </c>
      <c r="R35" s="1722" t="n">
        <v>15678261.2904551</v>
      </c>
      <c r="S35" s="1722" t="n">
        <f aca="false">Q35-R35</f>
        <v>542996.846801527</v>
      </c>
      <c r="T35" s="1729" t="n">
        <f aca="false">S35/R35*100</f>
        <v>3.4633741378714</v>
      </c>
      <c r="W35" s="3251"/>
      <c r="X35" s="3252"/>
      <c r="Y35" s="3252"/>
      <c r="Z35" s="3253"/>
      <c r="AA35" s="3254" t="s">
        <v>774</v>
      </c>
      <c r="AB35" s="3252" t="n">
        <f aca="false">AF35+AF36</f>
        <v>44041291.3246741</v>
      </c>
      <c r="AC35" s="3252" t="n">
        <f aca="false">AG35+AG36</f>
        <v>41578182</v>
      </c>
      <c r="AD35" s="3253" t="n">
        <f aca="false">(AB35-AC35)/AB35*100</f>
        <v>5.59272730337524</v>
      </c>
      <c r="AE35" s="3255" t="s">
        <v>774</v>
      </c>
      <c r="AF35" s="3252" t="n">
        <f aca="false">Q35</f>
        <v>16221258.1372567</v>
      </c>
      <c r="AG35" s="3252" t="n">
        <f aca="false">AK36</f>
        <v>14337348</v>
      </c>
      <c r="AH35" s="3253" t="n">
        <f aca="false">(AF35-AG35)/AF35*100</f>
        <v>11.6138348907089</v>
      </c>
      <c r="AI35" s="3261" t="n">
        <v>29</v>
      </c>
      <c r="AJ35" s="3262" t="s">
        <v>117</v>
      </c>
      <c r="AK35" s="3264" t="n">
        <f aca="false">AQ40</f>
        <v>20594284</v>
      </c>
      <c r="AL35" s="3264" t="n">
        <f aca="false">AR40</f>
        <v>253556</v>
      </c>
      <c r="AM35" s="3264" t="n">
        <f aca="false">AS40</f>
        <v>20847840</v>
      </c>
      <c r="AN35" s="3284"/>
      <c r="AO35" s="3274" t="s">
        <v>4884</v>
      </c>
      <c r="AP35" s="3303" t="s">
        <v>1271</v>
      </c>
      <c r="AQ35" s="3276" t="n">
        <v>21994694</v>
      </c>
      <c r="AR35" s="3277" t="n">
        <v>177417</v>
      </c>
      <c r="AS35" s="3278" t="n">
        <v>22172111</v>
      </c>
    </row>
    <row r="36" customFormat="false" ht="28.5" hidden="false" customHeight="true" outlineLevel="0" collapsed="false">
      <c r="A36" s="3219"/>
      <c r="B36" s="3219"/>
      <c r="C36" s="1720" t="n">
        <v>10</v>
      </c>
      <c r="D36" s="3319" t="s">
        <v>4885</v>
      </c>
      <c r="E36" s="3289"/>
      <c r="F36" s="3290" t="s">
        <v>762</v>
      </c>
      <c r="G36" s="3291" t="n">
        <f aca="false">'NORTH-2'!I767</f>
        <v>1292900.73951139</v>
      </c>
      <c r="H36" s="3320" t="n">
        <f aca="false">G36+G38</f>
        <v>9863663.51931332</v>
      </c>
      <c r="I36" s="3219"/>
      <c r="J36" s="3242"/>
      <c r="K36" s="3219"/>
      <c r="L36" s="1716"/>
      <c r="M36" s="1722"/>
      <c r="N36" s="1718"/>
      <c r="O36" s="1718"/>
      <c r="P36" s="1720" t="s">
        <v>775</v>
      </c>
      <c r="Q36" s="1721" t="n">
        <f aca="false">G159+G166+G170+G171+G200</f>
        <v>27820033.1874174</v>
      </c>
      <c r="R36" s="1722" t="n">
        <v>29540384.3679368</v>
      </c>
      <c r="S36" s="1722" t="n">
        <f aca="false">Q36-R36</f>
        <v>-1720351.18051937</v>
      </c>
      <c r="T36" s="1729" t="n">
        <f aca="false">S36/R36*100</f>
        <v>-5.82372645897813</v>
      </c>
      <c r="W36" s="3251"/>
      <c r="X36" s="3252"/>
      <c r="Y36" s="3252"/>
      <c r="Z36" s="3253"/>
      <c r="AA36" s="3254"/>
      <c r="AB36" s="3254"/>
      <c r="AC36" s="3254"/>
      <c r="AD36" s="3253"/>
      <c r="AE36" s="3255" t="s">
        <v>775</v>
      </c>
      <c r="AF36" s="3252" t="n">
        <f aca="false">Q36</f>
        <v>27820033.1874174</v>
      </c>
      <c r="AG36" s="3252" t="n">
        <f aca="false">AK37</f>
        <v>27240834</v>
      </c>
      <c r="AH36" s="3253" t="n">
        <f aca="false">(AF36-AG36)/AF36*100</f>
        <v>2.08195002326369</v>
      </c>
      <c r="AI36" s="3261" t="n">
        <v>30</v>
      </c>
      <c r="AJ36" s="3262" t="s">
        <v>774</v>
      </c>
      <c r="AK36" s="3264" t="n">
        <f aca="false">AQ13</f>
        <v>14337348</v>
      </c>
      <c r="AL36" s="3264" t="n">
        <f aca="false">AR13</f>
        <v>103284</v>
      </c>
      <c r="AM36" s="3264" t="n">
        <f aca="false">AS13</f>
        <v>14440632</v>
      </c>
      <c r="AN36" s="3284"/>
      <c r="AO36" s="3274" t="s">
        <v>4886</v>
      </c>
      <c r="AP36" s="3303" t="s">
        <v>1395</v>
      </c>
      <c r="AQ36" s="3276" t="n">
        <v>16878414</v>
      </c>
      <c r="AR36" s="3277" t="n">
        <v>82496</v>
      </c>
      <c r="AS36" s="3278" t="n">
        <v>16960910</v>
      </c>
    </row>
    <row r="37" customFormat="false" ht="34.5" hidden="false" customHeight="true" outlineLevel="0" collapsed="false">
      <c r="A37" s="3219"/>
      <c r="B37" s="3219"/>
      <c r="C37" s="1720"/>
      <c r="D37" s="3319"/>
      <c r="E37" s="1720"/>
      <c r="F37" s="3239" t="s">
        <v>750</v>
      </c>
      <c r="G37" s="3240"/>
      <c r="H37" s="3320"/>
      <c r="I37" s="3219"/>
      <c r="J37" s="3242"/>
      <c r="K37" s="3219"/>
      <c r="L37" s="1716"/>
      <c r="M37" s="1722"/>
      <c r="N37" s="1718" t="s">
        <v>4887</v>
      </c>
      <c r="O37" s="1722" t="n">
        <f aca="false">Q37+Q38</f>
        <v>54047704.8271665</v>
      </c>
      <c r="P37" s="1720" t="s">
        <v>776</v>
      </c>
      <c r="Q37" s="1721" t="n">
        <f aca="false">G179+G182+G184+G196+G197+G175</f>
        <v>29377138.7870432</v>
      </c>
      <c r="R37" s="1722" t="n">
        <v>31820650.1221881</v>
      </c>
      <c r="S37" s="1722" t="n">
        <f aca="false">Q37-R37</f>
        <v>-2443511.33514491</v>
      </c>
      <c r="T37" s="1729" t="n">
        <f aca="false">S37/R37*100</f>
        <v>-7.67901135194308</v>
      </c>
      <c r="W37" s="3251"/>
      <c r="X37" s="3252"/>
      <c r="Y37" s="3252"/>
      <c r="Z37" s="3253"/>
      <c r="AA37" s="3254" t="s">
        <v>4887</v>
      </c>
      <c r="AB37" s="3252" t="n">
        <f aca="false">AF37+AF38</f>
        <v>54047704.8271665</v>
      </c>
      <c r="AC37" s="3252" t="n">
        <f aca="false">AG37+AG38</f>
        <v>59085484</v>
      </c>
      <c r="AD37" s="3253" t="n">
        <f aca="false">(AB37-AC37)/AB37*100</f>
        <v>-9.32098631929572</v>
      </c>
      <c r="AE37" s="3255" t="s">
        <v>4888</v>
      </c>
      <c r="AF37" s="3252" t="n">
        <f aca="false">Q37</f>
        <v>29377138.7870432</v>
      </c>
      <c r="AG37" s="3252" t="n">
        <f aca="false">AK38</f>
        <v>29979099</v>
      </c>
      <c r="AH37" s="3253" t="n">
        <f aca="false">(AF37-AG37)/AF37*100</f>
        <v>-2.04907706404109</v>
      </c>
      <c r="AI37" s="3256" t="n">
        <v>31</v>
      </c>
      <c r="AJ37" s="3262" t="s">
        <v>775</v>
      </c>
      <c r="AK37" s="3264" t="n">
        <f aca="false">AQ20</f>
        <v>27240834</v>
      </c>
      <c r="AL37" s="3264" t="n">
        <f aca="false">AR20</f>
        <v>329722</v>
      </c>
      <c r="AM37" s="3264" t="n">
        <f aca="false">AS20</f>
        <v>27570556</v>
      </c>
      <c r="AN37" s="3284"/>
      <c r="AO37" s="3274" t="s">
        <v>4889</v>
      </c>
      <c r="AP37" s="3302" t="s">
        <v>753</v>
      </c>
      <c r="AQ37" s="3276" t="n">
        <v>26147733.98</v>
      </c>
      <c r="AR37" s="3277" t="n">
        <v>242541.670577</v>
      </c>
      <c r="AS37" s="3278" t="n">
        <v>26390275.650577</v>
      </c>
    </row>
    <row r="38" customFormat="false" ht="34.5" hidden="false" customHeight="true" outlineLevel="0" collapsed="false">
      <c r="A38" s="3219"/>
      <c r="B38" s="3219"/>
      <c r="C38" s="3321"/>
      <c r="D38" s="3319"/>
      <c r="E38" s="1720"/>
      <c r="F38" s="3239" t="s">
        <v>2493</v>
      </c>
      <c r="G38" s="3240" t="n">
        <f aca="false">'NORTH-2'!I766</f>
        <v>8570762.77980193</v>
      </c>
      <c r="H38" s="3320"/>
      <c r="I38" s="3219"/>
      <c r="J38" s="3242"/>
      <c r="K38" s="3219"/>
      <c r="L38" s="1716"/>
      <c r="M38" s="1722"/>
      <c r="N38" s="1718"/>
      <c r="O38" s="1718"/>
      <c r="P38" s="1720" t="s">
        <v>777</v>
      </c>
      <c r="Q38" s="1721" t="n">
        <f aca="false">G177+G195+G198+G199+G219</f>
        <v>24670566.0401233</v>
      </c>
      <c r="R38" s="1722" t="n">
        <v>32234510.9660311</v>
      </c>
      <c r="S38" s="1722" t="n">
        <f aca="false">Q38-R38</f>
        <v>-7563944.92590781</v>
      </c>
      <c r="T38" s="1729" t="n">
        <f aca="false">S38/R38*100</f>
        <v>-23.4653627408175</v>
      </c>
      <c r="W38" s="3251"/>
      <c r="X38" s="3252"/>
      <c r="Y38" s="3252"/>
      <c r="Z38" s="3253"/>
      <c r="AA38" s="3254"/>
      <c r="AB38" s="3254"/>
      <c r="AC38" s="3254"/>
      <c r="AD38" s="3253"/>
      <c r="AE38" s="3255" t="s">
        <v>4890</v>
      </c>
      <c r="AF38" s="3252" t="n">
        <f aca="false">Q38</f>
        <v>24670566.0401233</v>
      </c>
      <c r="AG38" s="3252" t="n">
        <f aca="false">AK39</f>
        <v>29106385</v>
      </c>
      <c r="AH38" s="3253" t="n">
        <f aca="false">(AF38-AG38)/AF38*100</f>
        <v>-17.9802074774549</v>
      </c>
      <c r="AI38" s="3261" t="n">
        <v>32</v>
      </c>
      <c r="AJ38" s="3262" t="s">
        <v>776</v>
      </c>
      <c r="AK38" s="3264" t="n">
        <f aca="false">AQ15</f>
        <v>29979099</v>
      </c>
      <c r="AL38" s="3264" t="n">
        <f aca="false">AR15</f>
        <v>162575</v>
      </c>
      <c r="AM38" s="3264" t="n">
        <f aca="false">AS15</f>
        <v>30141674</v>
      </c>
      <c r="AN38" s="3284"/>
      <c r="AO38" s="3274" t="s">
        <v>4891</v>
      </c>
      <c r="AP38" s="3322" t="s">
        <v>754</v>
      </c>
      <c r="AQ38" s="3276" t="n">
        <v>17615715</v>
      </c>
      <c r="AR38" s="3277" t="n">
        <v>84677</v>
      </c>
      <c r="AS38" s="3278" t="n">
        <v>17700392</v>
      </c>
    </row>
    <row r="39" customFormat="false" ht="28.5" hidden="false" customHeight="true" outlineLevel="0" collapsed="false">
      <c r="A39" s="3219"/>
      <c r="B39" s="3219"/>
      <c r="C39" s="1720" t="n">
        <v>11</v>
      </c>
      <c r="D39" s="3296" t="s">
        <v>4892</v>
      </c>
      <c r="E39" s="1720"/>
      <c r="F39" s="3239" t="s">
        <v>750</v>
      </c>
      <c r="G39" s="3240" t="n">
        <f aca="false">'NORTH-2'!I1073</f>
        <v>11516950.2881644</v>
      </c>
      <c r="H39" s="3293" t="n">
        <f aca="false">G41+G40+G39</f>
        <v>14572800.0000003</v>
      </c>
      <c r="I39" s="3219"/>
      <c r="J39" s="3242"/>
      <c r="K39" s="3219"/>
      <c r="L39" s="1716"/>
      <c r="M39" s="1722"/>
      <c r="N39" s="1718" t="s">
        <v>3140</v>
      </c>
      <c r="O39" s="1722" t="n">
        <f aca="false">Q39+Q40</f>
        <v>66520431.0794034</v>
      </c>
      <c r="P39" s="1720" t="s">
        <v>3140</v>
      </c>
      <c r="Q39" s="1721" t="n">
        <f aca="false">G192+G189+G222</f>
        <v>24273884.2024046</v>
      </c>
      <c r="R39" s="1722" t="n">
        <v>23689068.4660816</v>
      </c>
      <c r="S39" s="1722" t="n">
        <f aca="false">Q39-R39</f>
        <v>584815.736323025</v>
      </c>
      <c r="T39" s="1729" t="n">
        <f aca="false">S39/R39*100</f>
        <v>2.46871563210843</v>
      </c>
      <c r="W39" s="3251"/>
      <c r="X39" s="3252"/>
      <c r="Y39" s="3252"/>
      <c r="Z39" s="3253"/>
      <c r="AA39" s="3254" t="s">
        <v>3140</v>
      </c>
      <c r="AB39" s="3252" t="n">
        <f aca="false">AF39+AF40</f>
        <v>66520431.0794034</v>
      </c>
      <c r="AC39" s="3252" t="n">
        <f aca="false">AG39+AG40</f>
        <v>66822396</v>
      </c>
      <c r="AD39" s="3253" t="n">
        <f aca="false">(AB39-AC39)/AB39*100</f>
        <v>-0.453943120477062</v>
      </c>
      <c r="AE39" s="3255" t="s">
        <v>3140</v>
      </c>
      <c r="AF39" s="3252" t="n">
        <f aca="false">Q39</f>
        <v>24273884.2024046</v>
      </c>
      <c r="AG39" s="3252" t="n">
        <f aca="false">AK40</f>
        <v>21202993</v>
      </c>
      <c r="AH39" s="3253" t="n">
        <f aca="false">(AF39-AG39)/AF39*100</f>
        <v>12.6510087005376</v>
      </c>
      <c r="AI39" s="3261" t="n">
        <v>33</v>
      </c>
      <c r="AJ39" s="3262" t="s">
        <v>777</v>
      </c>
      <c r="AK39" s="3264" t="n">
        <f aca="false">AQ24</f>
        <v>29106385</v>
      </c>
      <c r="AL39" s="3264" t="n">
        <f aca="false">AR24</f>
        <v>385947</v>
      </c>
      <c r="AM39" s="3264" t="n">
        <f aca="false">AS24</f>
        <v>29492332</v>
      </c>
      <c r="AN39" s="3284"/>
      <c r="AO39" s="3274" t="s">
        <v>4893</v>
      </c>
      <c r="AP39" s="3275" t="s">
        <v>3140</v>
      </c>
      <c r="AQ39" s="3276" t="n">
        <v>21202993</v>
      </c>
      <c r="AR39" s="3277" t="n">
        <v>145204</v>
      </c>
      <c r="AS39" s="3278" t="n">
        <v>21348197</v>
      </c>
    </row>
    <row r="40" customFormat="false" ht="28.5" hidden="false" customHeight="true" outlineLevel="0" collapsed="false">
      <c r="A40" s="3219"/>
      <c r="B40" s="3219"/>
      <c r="C40" s="1720"/>
      <c r="D40" s="3296"/>
      <c r="E40" s="1720"/>
      <c r="F40" s="3239" t="s">
        <v>4833</v>
      </c>
      <c r="G40" s="3240" t="n">
        <v>0</v>
      </c>
      <c r="H40" s="3293"/>
      <c r="I40" s="3219"/>
      <c r="J40" s="3242"/>
      <c r="K40" s="3219"/>
      <c r="L40" s="1716"/>
      <c r="M40" s="1722"/>
      <c r="N40" s="1718"/>
      <c r="O40" s="1718"/>
      <c r="P40" s="1720" t="s">
        <v>779</v>
      </c>
      <c r="Q40" s="1721" t="n">
        <f aca="false">G187+G193+G185+G220</f>
        <v>42246546.8769987</v>
      </c>
      <c r="R40" s="1722" t="n">
        <v>49889071.0956051</v>
      </c>
      <c r="S40" s="1722" t="n">
        <f aca="false">Q40-R40</f>
        <v>-7642524.2186064</v>
      </c>
      <c r="T40" s="1723" t="n">
        <f aca="false">S40/R40*100</f>
        <v>-15.3190349123972</v>
      </c>
      <c r="W40" s="3251"/>
      <c r="X40" s="3252"/>
      <c r="Y40" s="3252"/>
      <c r="Z40" s="3253"/>
      <c r="AA40" s="3254"/>
      <c r="AB40" s="3254"/>
      <c r="AC40" s="3254"/>
      <c r="AD40" s="3253"/>
      <c r="AE40" s="3255" t="s">
        <v>779</v>
      </c>
      <c r="AF40" s="3252" t="n">
        <f aca="false">Q40</f>
        <v>42246546.8769987</v>
      </c>
      <c r="AG40" s="3252" t="n">
        <f aca="false">AK41</f>
        <v>45619403</v>
      </c>
      <c r="AH40" s="3253" t="n">
        <f aca="false">(AF40-AG40)/AF40*100</f>
        <v>-7.98374393254286</v>
      </c>
      <c r="AI40" s="3256" t="n">
        <v>34</v>
      </c>
      <c r="AJ40" s="3262" t="s">
        <v>778</v>
      </c>
      <c r="AK40" s="3264" t="n">
        <f aca="false">AQ39</f>
        <v>21202993</v>
      </c>
      <c r="AL40" s="3264" t="n">
        <f aca="false">AR39</f>
        <v>145204</v>
      </c>
      <c r="AM40" s="3264" t="n">
        <f aca="false">AS39</f>
        <v>21348197</v>
      </c>
      <c r="AN40" s="3284"/>
      <c r="AO40" s="3274" t="s">
        <v>4894</v>
      </c>
      <c r="AP40" s="3323" t="s">
        <v>117</v>
      </c>
      <c r="AQ40" s="3276" t="n">
        <v>20594284</v>
      </c>
      <c r="AR40" s="3277" t="n">
        <v>253556</v>
      </c>
      <c r="AS40" s="3278" t="n">
        <v>20847840</v>
      </c>
    </row>
    <row r="41" customFormat="false" ht="28.5" hidden="false" customHeight="true" outlineLevel="0" collapsed="false">
      <c r="A41" s="3219"/>
      <c r="B41" s="3219"/>
      <c r="C41" s="1720"/>
      <c r="D41" s="3296"/>
      <c r="E41" s="1720"/>
      <c r="F41" s="3239" t="s">
        <v>762</v>
      </c>
      <c r="G41" s="3240" t="n">
        <f aca="false">'NORTH-2'!I1074</f>
        <v>3055849.71183593</v>
      </c>
      <c r="H41" s="3293"/>
      <c r="I41" s="3219"/>
      <c r="J41" s="3242"/>
      <c r="K41" s="3219"/>
      <c r="L41" s="1716"/>
      <c r="M41" s="1722"/>
      <c r="N41" s="1718" t="s">
        <v>3325</v>
      </c>
      <c r="O41" s="1722" t="n">
        <f aca="false">Q41+Q42</f>
        <v>95512653.4713074</v>
      </c>
      <c r="P41" s="1730" t="s">
        <v>780</v>
      </c>
      <c r="Q41" s="1721" t="n">
        <f aca="false">G165+G167+G174+G202+G215+G218</f>
        <v>31980786.8300044</v>
      </c>
      <c r="R41" s="1722" t="n">
        <v>33687593.9842624</v>
      </c>
      <c r="S41" s="1722" t="n">
        <f aca="false">Q41-R41</f>
        <v>-1706807.15425799</v>
      </c>
      <c r="T41" s="1723" t="n">
        <f aca="false">S41/R41*100</f>
        <v>-5.06657481996294</v>
      </c>
      <c r="W41" s="3251"/>
      <c r="X41" s="3252"/>
      <c r="Y41" s="3252"/>
      <c r="Z41" s="3253"/>
      <c r="AA41" s="3254" t="s">
        <v>3325</v>
      </c>
      <c r="AB41" s="3252" t="n">
        <f aca="false">AF41+AF42</f>
        <v>95512653.4713074</v>
      </c>
      <c r="AC41" s="3252" t="n">
        <f aca="false">AG41+AG42</f>
        <v>97170616</v>
      </c>
      <c r="AD41" s="3253" t="n">
        <f aca="false">(AB41-AC41)/AB41*100</f>
        <v>-1.73585642156897</v>
      </c>
      <c r="AE41" s="3255" t="s">
        <v>780</v>
      </c>
      <c r="AF41" s="3252" t="n">
        <f aca="false">Q41</f>
        <v>31980786.8300044</v>
      </c>
      <c r="AG41" s="3252" t="n">
        <f aca="false">AK42</f>
        <v>31615717</v>
      </c>
      <c r="AH41" s="3253" t="n">
        <f aca="false">(AF41-AG41)/AF41*100</f>
        <v>1.1415286057375</v>
      </c>
      <c r="AI41" s="3261" t="n">
        <v>35</v>
      </c>
      <c r="AJ41" s="3262" t="s">
        <v>779</v>
      </c>
      <c r="AK41" s="3264" t="n">
        <f aca="false">AQ16</f>
        <v>45619403</v>
      </c>
      <c r="AL41" s="3264" t="n">
        <f aca="false">AR16</f>
        <v>359101</v>
      </c>
      <c r="AM41" s="3264" t="n">
        <f aca="false">AS16</f>
        <v>45978504</v>
      </c>
      <c r="AN41" s="3284"/>
      <c r="AO41" s="3274" t="s">
        <v>4895</v>
      </c>
      <c r="AP41" s="3323" t="s">
        <v>4896</v>
      </c>
      <c r="AQ41" s="3276" t="n">
        <v>65554899</v>
      </c>
      <c r="AR41" s="3277" t="n">
        <v>304905</v>
      </c>
      <c r="AS41" s="3278" t="n">
        <v>65859804</v>
      </c>
    </row>
    <row r="42" customFormat="false" ht="28.5" hidden="false" customHeight="true" outlineLevel="0" collapsed="false">
      <c r="A42" s="3219"/>
      <c r="B42" s="3219"/>
      <c r="C42" s="1720" t="n">
        <v>12</v>
      </c>
      <c r="D42" s="3296" t="s">
        <v>4897</v>
      </c>
      <c r="E42" s="1720"/>
      <c r="F42" s="3239" t="s">
        <v>1626</v>
      </c>
      <c r="G42" s="3240" t="n">
        <v>0</v>
      </c>
      <c r="H42" s="3293" t="n">
        <f aca="false">G46+G45+G44+G43+G42</f>
        <v>29642400</v>
      </c>
      <c r="I42" s="3219"/>
      <c r="J42" s="3242"/>
      <c r="K42" s="3219"/>
      <c r="L42" s="1716"/>
      <c r="M42" s="1722"/>
      <c r="N42" s="1718"/>
      <c r="O42" s="1718"/>
      <c r="P42" s="1720" t="s">
        <v>781</v>
      </c>
      <c r="Q42" s="1721" t="n">
        <f aca="false">G178+G183+G204+G176+G217+G181+G180+G194+G223+G230</f>
        <v>63531866.641303</v>
      </c>
      <c r="R42" s="1722" t="n">
        <v>66193265.9900761</v>
      </c>
      <c r="S42" s="1722" t="n">
        <f aca="false">Q42-R42</f>
        <v>-2661399.34877312</v>
      </c>
      <c r="T42" s="1723" t="n">
        <f aca="false">S42/R42*100</f>
        <v>-4.0206496974664</v>
      </c>
      <c r="W42" s="3251"/>
      <c r="X42" s="3252"/>
      <c r="Y42" s="3252"/>
      <c r="Z42" s="3253"/>
      <c r="AA42" s="3254"/>
      <c r="AB42" s="3254"/>
      <c r="AC42" s="3254"/>
      <c r="AD42" s="3253"/>
      <c r="AE42" s="3255" t="s">
        <v>3452</v>
      </c>
      <c r="AF42" s="3252" t="n">
        <f aca="false">Q42</f>
        <v>63531866.641303</v>
      </c>
      <c r="AG42" s="3252" t="n">
        <f aca="false">AK43</f>
        <v>65554899</v>
      </c>
      <c r="AH42" s="3253" t="n">
        <f aca="false">(AF42-AG42)/AF42*100</f>
        <v>-3.1842797412501</v>
      </c>
      <c r="AI42" s="3261" t="n">
        <v>36</v>
      </c>
      <c r="AJ42" s="3262" t="s">
        <v>780</v>
      </c>
      <c r="AK42" s="3264" t="n">
        <f aca="false">AQ25</f>
        <v>31615717</v>
      </c>
      <c r="AL42" s="3264" t="n">
        <f aca="false">AR25</f>
        <v>560066</v>
      </c>
      <c r="AM42" s="3264" t="n">
        <f aca="false">AS25</f>
        <v>32175783</v>
      </c>
      <c r="AN42" s="3284"/>
      <c r="AO42" s="3274" t="s">
        <v>4898</v>
      </c>
      <c r="AP42" s="3275" t="s">
        <v>759</v>
      </c>
      <c r="AQ42" s="3276" t="n">
        <v>39479424</v>
      </c>
      <c r="AR42" s="3277" t="n">
        <v>109154</v>
      </c>
      <c r="AS42" s="3278" t="n">
        <v>39588578</v>
      </c>
    </row>
    <row r="43" customFormat="false" ht="34.5" hidden="false" customHeight="true" outlineLevel="0" collapsed="false">
      <c r="A43" s="3219"/>
      <c r="B43" s="3219"/>
      <c r="C43" s="1720"/>
      <c r="D43" s="3296"/>
      <c r="E43" s="1720"/>
      <c r="F43" s="3239" t="s">
        <v>756</v>
      </c>
      <c r="G43" s="3324" t="n">
        <f aca="false">'NORTH-1'!I1471</f>
        <v>2024548.0828163</v>
      </c>
      <c r="H43" s="3293"/>
      <c r="I43" s="3219"/>
      <c r="J43" s="3242"/>
      <c r="K43" s="3219"/>
      <c r="L43" s="1731" t="s">
        <v>489</v>
      </c>
      <c r="M43" s="1721" t="n">
        <f aca="false">SUM(M7:M42)</f>
        <v>986606654.654439</v>
      </c>
      <c r="N43" s="1731" t="s">
        <v>489</v>
      </c>
      <c r="O43" s="1721" t="n">
        <f aca="false">SUM(O7:O42)</f>
        <v>986606654.654439</v>
      </c>
      <c r="P43" s="1731" t="s">
        <v>489</v>
      </c>
      <c r="Q43" s="1721" t="n">
        <f aca="false">SUM(Q7:Q42)</f>
        <v>986606654.654439</v>
      </c>
      <c r="R43" s="1721" t="n">
        <v>1000127867.12631</v>
      </c>
      <c r="S43" s="1722" t="n">
        <f aca="false">Q43-R43</f>
        <v>-13521212.4718689</v>
      </c>
      <c r="T43" s="1723" t="n">
        <f aca="false">S43/R43*100</f>
        <v>-1.35194837743295</v>
      </c>
      <c r="W43" s="3325"/>
      <c r="X43" s="3326" t="n">
        <f aca="false">SUM(X7:X42)</f>
        <v>986606654.654439</v>
      </c>
      <c r="Y43" s="3326" t="n">
        <f aca="false">SUM(Y7:Y42)</f>
        <v>934808623.18</v>
      </c>
      <c r="Z43" s="3326"/>
      <c r="AA43" s="3251" t="s">
        <v>489</v>
      </c>
      <c r="AB43" s="3326" t="n">
        <f aca="false">SUM(AB7:AB42)</f>
        <v>986606654.654439</v>
      </c>
      <c r="AC43" s="3326" t="n">
        <f aca="false">SUM(AC7:AC42)</f>
        <v>934808623.18</v>
      </c>
      <c r="AD43" s="3327"/>
      <c r="AE43" s="3251" t="s">
        <v>93</v>
      </c>
      <c r="AF43" s="3326" t="n">
        <f aca="false">SUM(AF7:AF42)</f>
        <v>986606654.654439</v>
      </c>
      <c r="AG43" s="3326" t="n">
        <f aca="false">SUM(AG7:AG42)</f>
        <v>934808623.18</v>
      </c>
      <c r="AH43" s="3328" t="n">
        <f aca="false">(AF43-AG43)/AF43*100</f>
        <v>5.25011981523491</v>
      </c>
      <c r="AI43" s="3256" t="n">
        <v>37</v>
      </c>
      <c r="AJ43" s="3262" t="s">
        <v>4899</v>
      </c>
      <c r="AK43" s="3264" t="n">
        <f aca="false">AQ41</f>
        <v>65554899</v>
      </c>
      <c r="AL43" s="3264" t="n">
        <f aca="false">AR41</f>
        <v>304905</v>
      </c>
      <c r="AM43" s="3264" t="n">
        <f aca="false">AS41</f>
        <v>65859804</v>
      </c>
      <c r="AN43" s="3284"/>
      <c r="AO43" s="3274" t="s">
        <v>4900</v>
      </c>
      <c r="AP43" s="3323" t="s">
        <v>2493</v>
      </c>
      <c r="AQ43" s="3276" t="n">
        <v>22090925</v>
      </c>
      <c r="AR43" s="3277" t="n">
        <v>70927</v>
      </c>
      <c r="AS43" s="3278" t="n">
        <v>22161852</v>
      </c>
    </row>
    <row r="44" customFormat="false" ht="21.75" hidden="false" customHeight="true" outlineLevel="0" collapsed="false">
      <c r="A44" s="3219"/>
      <c r="B44" s="3219"/>
      <c r="C44" s="1720"/>
      <c r="D44" s="3296"/>
      <c r="E44" s="1720"/>
      <c r="F44" s="3239" t="s">
        <v>4831</v>
      </c>
      <c r="G44" s="3240" t="n">
        <v>0</v>
      </c>
      <c r="H44" s="3293"/>
      <c r="I44" s="3242"/>
      <c r="J44" s="3242"/>
      <c r="K44" s="3219"/>
      <c r="L44" s="3219"/>
      <c r="M44" s="3219"/>
      <c r="N44" s="3219"/>
      <c r="O44" s="3219"/>
      <c r="P44" s="3219"/>
      <c r="Q44" s="3219"/>
      <c r="R44" s="3219"/>
      <c r="S44" s="3219"/>
      <c r="T44" s="3329"/>
      <c r="W44" s="3330"/>
      <c r="X44" s="3330"/>
      <c r="Y44" s="3330"/>
      <c r="Z44" s="3330"/>
      <c r="AA44" s="3330"/>
      <c r="AB44" s="3330"/>
      <c r="AC44" s="3330"/>
      <c r="AD44" s="3330"/>
      <c r="AE44" s="3330"/>
      <c r="AF44" s="3330"/>
      <c r="AG44" s="3330"/>
      <c r="AH44" s="3330"/>
      <c r="AI44" s="3331"/>
      <c r="AJ44" s="3332" t="s">
        <v>4901</v>
      </c>
      <c r="AK44" s="3264" t="n">
        <f aca="false">SUM(AK8:AK43)</f>
        <v>934808623.18</v>
      </c>
      <c r="AL44" s="3264" t="n">
        <f aca="false">SUM(AL8:AL43)</f>
        <v>6364094.256955</v>
      </c>
      <c r="AM44" s="3264" t="n">
        <f aca="false">SUM(AM8:AM43)</f>
        <v>941172717.436955</v>
      </c>
      <c r="AN44" s="3212"/>
      <c r="AO44" s="3274" t="s">
        <v>4902</v>
      </c>
      <c r="AP44" s="3323" t="s">
        <v>757</v>
      </c>
      <c r="AQ44" s="3276" t="n">
        <v>28210674</v>
      </c>
      <c r="AR44" s="3277" t="n">
        <v>352167</v>
      </c>
      <c r="AS44" s="3278" t="n">
        <v>28562841</v>
      </c>
    </row>
    <row r="45" customFormat="false" ht="21.75" hidden="false" customHeight="true" outlineLevel="0" collapsed="false">
      <c r="A45" s="3219"/>
      <c r="B45" s="3219"/>
      <c r="C45" s="1720"/>
      <c r="D45" s="3296"/>
      <c r="E45" s="1720"/>
      <c r="F45" s="3239" t="s">
        <v>271</v>
      </c>
      <c r="G45" s="3240" t="n">
        <f aca="false">'NORTH-1'!I1470</f>
        <v>23219061.0827011</v>
      </c>
      <c r="H45" s="3293"/>
      <c r="I45" s="3242"/>
      <c r="J45" s="3242"/>
      <c r="K45" s="3219"/>
      <c r="L45" s="3219"/>
      <c r="M45" s="3219"/>
      <c r="N45" s="3333"/>
      <c r="O45" s="3219"/>
      <c r="P45" s="3219"/>
      <c r="Q45" s="3219"/>
      <c r="R45" s="3219"/>
      <c r="S45" s="3219"/>
      <c r="T45" s="3329"/>
      <c r="W45" s="3234"/>
      <c r="X45" s="3234"/>
      <c r="Y45" s="3234"/>
      <c r="Z45" s="3234"/>
      <c r="AA45" s="3334" t="s">
        <v>4903</v>
      </c>
      <c r="AB45" s="3334"/>
      <c r="AC45" s="3334"/>
      <c r="AD45" s="3334"/>
      <c r="AE45" s="3334"/>
      <c r="AF45" s="3335" t="n">
        <f aca="false">'PDB SUM AMR'!C12</f>
        <v>1020742121.67063</v>
      </c>
      <c r="AG45" s="3330"/>
      <c r="AH45" s="3330"/>
      <c r="AI45" s="3331"/>
      <c r="AJ45" s="3212"/>
      <c r="AK45" s="3212"/>
      <c r="AL45" s="3212"/>
      <c r="AM45" s="3212"/>
      <c r="AN45" s="3212"/>
      <c r="AO45" s="3274"/>
      <c r="AP45" s="3332" t="s">
        <v>4901</v>
      </c>
      <c r="AQ45" s="3336" t="n">
        <v>934808623.18</v>
      </c>
      <c r="AR45" s="3336" t="n">
        <v>6364094.256955</v>
      </c>
      <c r="AS45" s="3336" t="n">
        <v>941172717.436955</v>
      </c>
    </row>
    <row r="46" customFormat="false" ht="21.75" hidden="false" customHeight="true" outlineLevel="0" collapsed="false">
      <c r="A46" s="3219"/>
      <c r="B46" s="3219"/>
      <c r="C46" s="1720"/>
      <c r="D46" s="3296"/>
      <c r="E46" s="1720"/>
      <c r="F46" s="3239" t="s">
        <v>4904</v>
      </c>
      <c r="G46" s="3240" t="n">
        <f aca="false">'NORTH-1'!I1472</f>
        <v>4398790.83448269</v>
      </c>
      <c r="H46" s="3293"/>
      <c r="I46" s="3242"/>
      <c r="J46" s="3242"/>
      <c r="K46" s="3219"/>
      <c r="L46" s="3337" t="s">
        <v>4905</v>
      </c>
      <c r="M46" s="3337"/>
      <c r="N46" s="3337"/>
      <c r="O46" s="3337"/>
      <c r="P46" s="3337"/>
      <c r="Q46" s="3338" t="n">
        <f aca="false">'PDB SUM AMR'!$C$12</f>
        <v>1020742121.67063</v>
      </c>
      <c r="R46" s="3219"/>
      <c r="S46" s="3295"/>
      <c r="T46" s="3329"/>
      <c r="W46" s="3330"/>
      <c r="X46" s="3330"/>
      <c r="Y46" s="3330"/>
      <c r="Z46" s="3330"/>
      <c r="AA46" s="3339" t="s">
        <v>4906</v>
      </c>
      <c r="AB46" s="3339"/>
      <c r="AC46" s="3339"/>
      <c r="AD46" s="3339"/>
      <c r="AE46" s="3339"/>
      <c r="AF46" s="3340" t="n">
        <f aca="false">AF43</f>
        <v>986606654.654439</v>
      </c>
      <c r="AG46" s="3330"/>
      <c r="AH46" s="3330"/>
      <c r="AI46" s="1714"/>
    </row>
    <row r="47" customFormat="false" ht="21.75" hidden="false" customHeight="true" outlineLevel="0" collapsed="false">
      <c r="C47" s="3341"/>
      <c r="D47" s="3342" t="s">
        <v>4907</v>
      </c>
      <c r="E47" s="1726"/>
      <c r="F47" s="3343" t="s">
        <v>745</v>
      </c>
      <c r="G47" s="3344" t="n">
        <v>0</v>
      </c>
      <c r="H47" s="3345" t="n">
        <f aca="false">G47</f>
        <v>0</v>
      </c>
      <c r="I47" s="3346"/>
      <c r="J47" s="3242"/>
      <c r="L47" s="3347" t="s">
        <v>4908</v>
      </c>
      <c r="M47" s="3347"/>
      <c r="N47" s="3347"/>
      <c r="O47" s="3347"/>
      <c r="P47" s="3347"/>
      <c r="Q47" s="3348" t="n">
        <f aca="false">Q43</f>
        <v>986606654.654439</v>
      </c>
      <c r="R47" s="1725"/>
      <c r="S47" s="1725"/>
      <c r="T47" s="3349"/>
      <c r="W47" s="3330"/>
      <c r="X47" s="3330"/>
      <c r="Y47" s="3330"/>
      <c r="Z47" s="3330"/>
      <c r="AA47" s="3339" t="s">
        <v>4909</v>
      </c>
      <c r="AB47" s="3339"/>
      <c r="AC47" s="3339"/>
      <c r="AD47" s="3339"/>
      <c r="AE47" s="3339"/>
      <c r="AF47" s="3350" t="n">
        <f aca="false">(AF45-AF46)/AF45*100</f>
        <v>3.34418128648571</v>
      </c>
      <c r="AG47" s="3330"/>
      <c r="AH47" s="3330"/>
      <c r="AI47" s="3331"/>
      <c r="AJ47" s="3212"/>
      <c r="AK47" s="3212"/>
      <c r="AL47" s="3212"/>
      <c r="AM47" s="3212"/>
      <c r="AN47" s="3212"/>
      <c r="AO47" s="3212"/>
      <c r="AP47" s="3351"/>
      <c r="AQ47" s="3352"/>
      <c r="AR47" s="3352"/>
      <c r="AS47" s="3352"/>
    </row>
    <row r="48" customFormat="false" ht="30.75" hidden="false" customHeight="true" outlineLevel="0" collapsed="false">
      <c r="C48" s="3341" t="n">
        <v>13</v>
      </c>
      <c r="D48" s="3353" t="s">
        <v>4910</v>
      </c>
      <c r="E48" s="1726"/>
      <c r="F48" s="3354" t="s">
        <v>757</v>
      </c>
      <c r="G48" s="3355" t="n">
        <f aca="false">'NORTH-1'!L1502</f>
        <v>0</v>
      </c>
      <c r="H48" s="3345" t="n">
        <f aca="false">G48</f>
        <v>0</v>
      </c>
      <c r="I48" s="3346"/>
      <c r="J48" s="3242"/>
      <c r="L48" s="3274" t="s">
        <v>4911</v>
      </c>
      <c r="M48" s="3274"/>
      <c r="N48" s="3274"/>
      <c r="O48" s="3274"/>
      <c r="P48" s="3274"/>
      <c r="Q48" s="3356" t="n">
        <f aca="false">(Q46-Q47)/Q46*100</f>
        <v>3.34418128648571</v>
      </c>
      <c r="R48" s="1725"/>
      <c r="S48" s="1725"/>
      <c r="W48" s="3330"/>
      <c r="X48" s="3330"/>
      <c r="Y48" s="3330"/>
      <c r="Z48" s="3330"/>
      <c r="AA48" s="3339" t="s">
        <v>4912</v>
      </c>
      <c r="AB48" s="3339"/>
      <c r="AC48" s="3339"/>
      <c r="AD48" s="3339"/>
      <c r="AE48" s="3339"/>
      <c r="AF48" s="3340" t="n">
        <f aca="false">AG43</f>
        <v>934808623.18</v>
      </c>
      <c r="AG48" s="3330"/>
      <c r="AH48" s="3330"/>
      <c r="AI48" s="3331"/>
      <c r="AJ48" s="3212"/>
      <c r="AK48" s="3212"/>
      <c r="AL48" s="3212"/>
      <c r="AM48" s="3212"/>
      <c r="AN48" s="3212"/>
      <c r="AO48" s="3212"/>
      <c r="AP48" s="3351"/>
      <c r="AQ48" s="3351"/>
      <c r="AR48" s="3351"/>
    </row>
    <row r="49" customFormat="false" ht="21.75" hidden="false" customHeight="true" outlineLevel="0" collapsed="false">
      <c r="C49" s="1726" t="n">
        <v>14</v>
      </c>
      <c r="D49" s="3342" t="s">
        <v>4913</v>
      </c>
      <c r="E49" s="1726"/>
      <c r="F49" s="3357" t="s">
        <v>4831</v>
      </c>
      <c r="G49" s="3240" t="n">
        <v>0</v>
      </c>
      <c r="H49" s="3358" t="n">
        <f aca="false">G49</f>
        <v>0</v>
      </c>
      <c r="I49" s="3346"/>
      <c r="J49" s="3242"/>
      <c r="P49" s="3359" t="n">
        <f aca="false">Q46-Q47</f>
        <v>34135467.0161862</v>
      </c>
      <c r="Q49" s="3359"/>
      <c r="R49" s="1725"/>
      <c r="S49" s="1725"/>
      <c r="T49" s="1714" t="s">
        <v>122</v>
      </c>
      <c r="W49" s="3234"/>
      <c r="X49" s="3234"/>
      <c r="Y49" s="3234"/>
      <c r="Z49" s="3234"/>
      <c r="AA49" s="3360" t="s">
        <v>4914</v>
      </c>
      <c r="AB49" s="3360"/>
      <c r="AC49" s="3360"/>
      <c r="AD49" s="3360"/>
      <c r="AE49" s="3360"/>
      <c r="AF49" s="3361" t="n">
        <f aca="false">(AF45-AF48)/AF45*100</f>
        <v>8.41872757734145</v>
      </c>
      <c r="AG49" s="3234"/>
      <c r="AH49" s="3234"/>
      <c r="AI49" s="3331"/>
      <c r="AJ49" s="3212"/>
      <c r="AK49" s="3212"/>
      <c r="AL49" s="3212"/>
      <c r="AM49" s="3212"/>
      <c r="AN49" s="3212"/>
      <c r="AO49" s="3212"/>
      <c r="AP49" s="3351" t="s">
        <v>122</v>
      </c>
      <c r="AQ49" s="3351"/>
      <c r="AR49" s="3351"/>
    </row>
    <row r="50" customFormat="false" ht="21.75" hidden="false" customHeight="true" outlineLevel="0" collapsed="false">
      <c r="C50" s="3341" t="n">
        <v>15</v>
      </c>
      <c r="D50" s="1726" t="s">
        <v>4915</v>
      </c>
      <c r="E50" s="1726"/>
      <c r="F50" s="3362" t="s">
        <v>1626</v>
      </c>
      <c r="G50" s="3363" t="n">
        <f aca="false">'NORTH-1'!I1263</f>
        <v>2156821.90805771</v>
      </c>
      <c r="H50" s="3358" t="n">
        <f aca="false">G50</f>
        <v>2156821.90805771</v>
      </c>
      <c r="I50" s="3346"/>
      <c r="J50" s="3242"/>
      <c r="R50" s="3269"/>
      <c r="S50" s="1725"/>
      <c r="W50" s="1714"/>
      <c r="X50" s="1714"/>
      <c r="Y50" s="1714"/>
      <c r="Z50" s="1714"/>
      <c r="AA50" s="3364"/>
      <c r="AB50" s="3364"/>
      <c r="AC50" s="3364"/>
      <c r="AD50" s="3364"/>
      <c r="AE50" s="3364"/>
      <c r="AF50" s="3365"/>
      <c r="AG50" s="1714"/>
      <c r="AH50" s="1714"/>
      <c r="AI50" s="1714"/>
      <c r="AP50" s="3351"/>
      <c r="AQ50" s="3351"/>
      <c r="AR50" s="3351"/>
    </row>
    <row r="51" customFormat="false" ht="21.75" hidden="false" customHeight="true" outlineLevel="0" collapsed="false">
      <c r="C51" s="3366"/>
      <c r="D51" s="1726"/>
      <c r="E51" s="1726"/>
      <c r="F51" s="3362" t="s">
        <v>752</v>
      </c>
      <c r="G51" s="3363" t="n">
        <v>0</v>
      </c>
      <c r="H51" s="3367"/>
      <c r="I51" s="3346"/>
      <c r="J51" s="3242"/>
      <c r="R51" s="3269"/>
      <c r="S51" s="1725"/>
      <c r="AA51" s="3368"/>
      <c r="AB51" s="3368"/>
      <c r="AC51" s="3368"/>
      <c r="AD51" s="3368"/>
      <c r="AE51" s="3368"/>
      <c r="AF51" s="3369"/>
      <c r="AP51" s="3351"/>
      <c r="AQ51" s="3351"/>
      <c r="AR51" s="3351"/>
    </row>
    <row r="52" customFormat="false" ht="21.75" hidden="false" customHeight="true" outlineLevel="0" collapsed="false">
      <c r="C52" s="3366"/>
      <c r="D52" s="1726" t="s">
        <v>4916</v>
      </c>
      <c r="E52" s="1726"/>
      <c r="F52" s="3354" t="s">
        <v>757</v>
      </c>
      <c r="G52" s="3363" t="n">
        <f aca="false">'NORTH-1'!I1992</f>
        <v>11544205.9999999</v>
      </c>
      <c r="H52" s="3370" t="n">
        <f aca="false">G55+G54+G53+G52</f>
        <v>12273698.5</v>
      </c>
      <c r="I52" s="3346"/>
      <c r="J52" s="3242"/>
      <c r="K52" s="1713" t="s">
        <v>3418</v>
      </c>
      <c r="L52" s="3371"/>
      <c r="M52" s="3371"/>
      <c r="Q52" s="3269"/>
      <c r="R52" s="3269"/>
      <c r="AI52" s="3269"/>
      <c r="AP52" s="3351"/>
      <c r="AQ52" s="3351"/>
      <c r="AR52" s="3351"/>
    </row>
    <row r="53" customFormat="false" ht="21.75" hidden="false" customHeight="true" outlineLevel="0" collapsed="false">
      <c r="C53" s="1726" t="n">
        <v>16</v>
      </c>
      <c r="D53" s="1726"/>
      <c r="E53" s="1726"/>
      <c r="F53" s="3357" t="s">
        <v>4831</v>
      </c>
      <c r="G53" s="3372" t="n">
        <f aca="false">'NORTH-1'!I1993</f>
        <v>729492.500000037</v>
      </c>
      <c r="H53" s="3370"/>
      <c r="I53" s="3346"/>
      <c r="J53" s="3242"/>
      <c r="T53" s="3373"/>
      <c r="AI53" s="3374"/>
      <c r="AJ53" s="3374"/>
      <c r="AK53" s="3374"/>
      <c r="AL53" s="3374"/>
      <c r="AM53" s="3374"/>
      <c r="AN53" s="3374"/>
      <c r="AO53" s="3375"/>
    </row>
    <row r="54" customFormat="false" ht="21.75" hidden="false" customHeight="true" outlineLevel="0" collapsed="false">
      <c r="C54" s="1726"/>
      <c r="D54" s="1726"/>
      <c r="E54" s="1726"/>
      <c r="F54" s="3362" t="s">
        <v>756</v>
      </c>
      <c r="G54" s="3240" t="n">
        <v>0</v>
      </c>
      <c r="H54" s="3370"/>
      <c r="I54" s="3346"/>
      <c r="J54" s="3242"/>
      <c r="T54" s="3373"/>
      <c r="Z54" s="3374"/>
      <c r="AA54" s="3374"/>
      <c r="AB54" s="3374"/>
      <c r="AC54" s="3374"/>
      <c r="AD54" s="3374"/>
      <c r="AE54" s="3374"/>
      <c r="AF54" s="3374"/>
      <c r="AG54" s="3374"/>
      <c r="AH54" s="3374"/>
      <c r="AI54" s="3374"/>
      <c r="AJ54" s="3374"/>
      <c r="AK54" s="3374"/>
      <c r="AL54" s="3374"/>
      <c r="AM54" s="3374"/>
      <c r="AN54" s="3374"/>
      <c r="AO54" s="3375"/>
    </row>
    <row r="55" customFormat="false" ht="21.75" hidden="false" customHeight="true" outlineLevel="0" collapsed="false">
      <c r="C55" s="1726"/>
      <c r="D55" s="1726"/>
      <c r="E55" s="1726"/>
      <c r="F55" s="3376" t="s">
        <v>1893</v>
      </c>
      <c r="G55" s="3377" t="n">
        <v>0</v>
      </c>
      <c r="H55" s="3370"/>
      <c r="I55" s="3346"/>
      <c r="J55" s="3242"/>
      <c r="T55" s="3373"/>
      <c r="Z55" s="3374"/>
      <c r="AA55" s="3374"/>
      <c r="AB55" s="3374"/>
      <c r="AC55" s="3374"/>
      <c r="AD55" s="3374"/>
      <c r="AE55" s="3374"/>
      <c r="AF55" s="3374"/>
      <c r="AG55" s="3374"/>
      <c r="AH55" s="3374"/>
    </row>
    <row r="56" customFormat="false" ht="21.75" hidden="false" customHeight="true" outlineLevel="0" collapsed="false">
      <c r="C56" s="1726" t="n">
        <v>17</v>
      </c>
      <c r="D56" s="3341" t="s">
        <v>4917</v>
      </c>
      <c r="E56" s="1726"/>
      <c r="F56" s="3378" t="s">
        <v>759</v>
      </c>
      <c r="G56" s="3240" t="n">
        <f aca="false">'NORTH-1'!I951</f>
        <v>25931408.9648222</v>
      </c>
      <c r="H56" s="3370" t="n">
        <f aca="false">G58+G56+G57</f>
        <v>25931408.9648222</v>
      </c>
      <c r="I56" s="3346"/>
      <c r="J56" s="3242"/>
      <c r="T56" s="3373"/>
    </row>
    <row r="57" customFormat="false" ht="21.75" hidden="false" customHeight="true" outlineLevel="0" collapsed="false">
      <c r="C57" s="1726"/>
      <c r="D57" s="1726"/>
      <c r="E57" s="1726"/>
      <c r="F57" s="3362" t="s">
        <v>1626</v>
      </c>
      <c r="G57" s="3240" t="n">
        <f aca="false">'NORTH-1'!I952</f>
        <v>0</v>
      </c>
      <c r="H57" s="3370"/>
      <c r="I57" s="3346"/>
      <c r="J57" s="3242"/>
      <c r="T57" s="3373"/>
    </row>
    <row r="58" customFormat="false" ht="21.75" hidden="false" customHeight="true" outlineLevel="0" collapsed="false">
      <c r="C58" s="1726"/>
      <c r="D58" s="1726"/>
      <c r="E58" s="1726"/>
      <c r="F58" s="3379" t="s">
        <v>754</v>
      </c>
      <c r="G58" s="3380" t="n">
        <v>0</v>
      </c>
      <c r="H58" s="3370"/>
      <c r="I58" s="3346"/>
      <c r="J58" s="3242"/>
      <c r="T58" s="3373"/>
    </row>
    <row r="59" customFormat="false" ht="21.75" hidden="false" customHeight="true" outlineLevel="0" collapsed="false">
      <c r="C59" s="1726" t="n">
        <v>18</v>
      </c>
      <c r="D59" s="3342" t="s">
        <v>4918</v>
      </c>
      <c r="E59" s="1726"/>
      <c r="F59" s="3379" t="s">
        <v>754</v>
      </c>
      <c r="G59" s="3380" t="n">
        <f aca="false">'NORTH-1'!I668</f>
        <v>1740660.35636456</v>
      </c>
      <c r="H59" s="3370" t="n">
        <f aca="false">G60+G59</f>
        <v>10681663.5887035</v>
      </c>
      <c r="I59" s="3346"/>
      <c r="J59" s="3242"/>
      <c r="T59" s="3373"/>
      <c r="AO59" s="1713"/>
    </row>
    <row r="60" customFormat="false" ht="21.75" hidden="false" customHeight="true" outlineLevel="0" collapsed="false">
      <c r="C60" s="1726"/>
      <c r="D60" s="3342"/>
      <c r="E60" s="1726"/>
      <c r="F60" s="3378" t="s">
        <v>4919</v>
      </c>
      <c r="G60" s="3240" t="n">
        <f aca="false">'NORTH-1'!I667</f>
        <v>8941003.23233891</v>
      </c>
      <c r="H60" s="3370"/>
      <c r="I60" s="3346"/>
      <c r="J60" s="3242"/>
      <c r="T60" s="3373"/>
      <c r="AI60" s="3351"/>
      <c r="AJ60" s="3351"/>
      <c r="AK60" s="3351"/>
      <c r="AL60" s="3351"/>
      <c r="AM60" s="3351"/>
      <c r="AN60" s="3351"/>
      <c r="AO60" s="3351"/>
      <c r="AQ60" s="3351"/>
      <c r="AR60" s="3352"/>
      <c r="AS60" s="3371"/>
    </row>
    <row r="61" customFormat="false" ht="21.75" hidden="false" customHeight="true" outlineLevel="0" collapsed="false">
      <c r="C61" s="3381" t="n">
        <v>19</v>
      </c>
      <c r="D61" s="3382" t="s">
        <v>4920</v>
      </c>
      <c r="E61" s="1726" t="s">
        <v>422</v>
      </c>
      <c r="F61" s="3357" t="s">
        <v>4831</v>
      </c>
      <c r="G61" s="3383" t="n">
        <v>0</v>
      </c>
      <c r="H61" s="3384" t="n">
        <f aca="false">G63+G61</f>
        <v>8875824.05475535</v>
      </c>
      <c r="J61" s="3242"/>
      <c r="T61" s="3373"/>
      <c r="AI61" s="3351"/>
      <c r="AJ61" s="3351"/>
      <c r="AK61" s="3351"/>
      <c r="AL61" s="3351"/>
      <c r="AM61" s="3351"/>
      <c r="AN61" s="3351"/>
      <c r="AO61" s="3351"/>
      <c r="AQ61" s="3351"/>
      <c r="AR61" s="3352"/>
      <c r="AS61" s="3351"/>
    </row>
    <row r="62" customFormat="false" ht="21.75" hidden="false" customHeight="true" outlineLevel="0" collapsed="false">
      <c r="C62" s="3385"/>
      <c r="D62" s="3382"/>
      <c r="E62" s="1726"/>
      <c r="F62" s="3386" t="s">
        <v>750</v>
      </c>
      <c r="G62" s="3387" t="n">
        <v>0</v>
      </c>
      <c r="H62" s="3384"/>
      <c r="J62" s="3242"/>
      <c r="T62" s="3373"/>
      <c r="AI62" s="3351"/>
      <c r="AJ62" s="3351"/>
      <c r="AK62" s="3351"/>
      <c r="AL62" s="3351"/>
      <c r="AM62" s="3351"/>
      <c r="AN62" s="3351"/>
      <c r="AO62" s="3351"/>
      <c r="AQ62" s="3351"/>
      <c r="AR62" s="3352"/>
      <c r="AS62" s="3351"/>
    </row>
    <row r="63" customFormat="false" ht="21.75" hidden="false" customHeight="true" outlineLevel="0" collapsed="false">
      <c r="C63" s="3385"/>
      <c r="D63" s="3382"/>
      <c r="E63" s="1726" t="s">
        <v>426</v>
      </c>
      <c r="F63" s="3388" t="s">
        <v>4881</v>
      </c>
      <c r="G63" s="3389" t="n">
        <f aca="false">'NORTH-2'!I343</f>
        <v>8875824.05475535</v>
      </c>
      <c r="H63" s="3384"/>
      <c r="J63" s="3242"/>
      <c r="T63" s="3373"/>
      <c r="AI63" s="3390"/>
      <c r="AJ63" s="3390"/>
      <c r="AK63" s="3390"/>
      <c r="AL63" s="3390"/>
      <c r="AM63" s="3390"/>
      <c r="AN63" s="3390"/>
      <c r="AO63" s="3391"/>
      <c r="AQ63" s="3371"/>
      <c r="AS63" s="3212"/>
    </row>
    <row r="64" customFormat="false" ht="21.75" hidden="false" customHeight="true" outlineLevel="0" collapsed="false">
      <c r="C64" s="3385"/>
      <c r="D64" s="3341" t="s">
        <v>4921</v>
      </c>
      <c r="E64" s="1726"/>
      <c r="F64" s="3388" t="s">
        <v>765</v>
      </c>
      <c r="G64" s="3389" t="n">
        <v>0</v>
      </c>
      <c r="H64" s="3392"/>
      <c r="J64" s="3242"/>
      <c r="T64" s="3373"/>
      <c r="AI64" s="3390"/>
      <c r="AJ64" s="3390"/>
      <c r="AK64" s="3390"/>
      <c r="AL64" s="3390"/>
      <c r="AM64" s="3390"/>
      <c r="AN64" s="3390"/>
      <c r="AO64" s="3391"/>
      <c r="AQ64" s="3371"/>
      <c r="AS64" s="3212"/>
    </row>
    <row r="65" customFormat="false" ht="21.75" hidden="false" customHeight="true" outlineLevel="0" collapsed="false">
      <c r="C65" s="3385"/>
      <c r="D65" s="3341"/>
      <c r="E65" s="3393"/>
      <c r="F65" s="3378" t="s">
        <v>4852</v>
      </c>
      <c r="G65" s="3240" t="n">
        <f aca="false">'NORTH-1'!I376</f>
        <v>3070681.0773304</v>
      </c>
      <c r="H65" s="3394" t="n">
        <f aca="false">G65+G66+G68</f>
        <v>10912349.9427543</v>
      </c>
      <c r="J65" s="3242"/>
      <c r="T65" s="3373"/>
      <c r="AI65" s="3390"/>
      <c r="AJ65" s="3390"/>
      <c r="AK65" s="3390"/>
      <c r="AL65" s="3390"/>
      <c r="AM65" s="3390"/>
      <c r="AN65" s="3390"/>
      <c r="AO65" s="3391"/>
      <c r="AQ65" s="3351"/>
      <c r="AS65" s="3212"/>
    </row>
    <row r="66" customFormat="false" ht="21.75" hidden="false" customHeight="true" outlineLevel="0" collapsed="false">
      <c r="C66" s="3385"/>
      <c r="D66" s="3341"/>
      <c r="E66" s="3393"/>
      <c r="F66" s="3395" t="s">
        <v>4922</v>
      </c>
      <c r="G66" s="3396" t="n">
        <f aca="false">'NORTH-1'!I377</f>
        <v>3144066.16412919</v>
      </c>
      <c r="H66" s="3394"/>
      <c r="J66" s="3242"/>
      <c r="T66" s="3373"/>
      <c r="AI66" s="3390"/>
      <c r="AJ66" s="3390"/>
      <c r="AK66" s="3390"/>
      <c r="AL66" s="3390"/>
      <c r="AM66" s="3390"/>
      <c r="AN66" s="3390"/>
      <c r="AO66" s="3391"/>
      <c r="AQ66" s="3351"/>
      <c r="AR66" s="3352"/>
      <c r="AS66" s="3371"/>
    </row>
    <row r="67" customFormat="false" ht="21.75" hidden="false" customHeight="true" outlineLevel="0" collapsed="false">
      <c r="C67" s="3385"/>
      <c r="D67" s="3341"/>
      <c r="E67" s="3393"/>
      <c r="F67" s="3395" t="s">
        <v>4923</v>
      </c>
      <c r="G67" s="3396" t="n">
        <v>0</v>
      </c>
      <c r="H67" s="3394"/>
      <c r="J67" s="3242"/>
      <c r="T67" s="3373"/>
      <c r="AI67" s="3390"/>
      <c r="AJ67" s="3390"/>
      <c r="AK67" s="3390"/>
      <c r="AL67" s="3390"/>
      <c r="AM67" s="3390"/>
      <c r="AN67" s="3390"/>
      <c r="AO67" s="3391"/>
      <c r="AQ67" s="3351"/>
      <c r="AR67" s="3352"/>
      <c r="AS67" s="3351"/>
    </row>
    <row r="68" customFormat="false" ht="21.75" hidden="false" customHeight="true" outlineLevel="0" collapsed="false">
      <c r="C68" s="3385"/>
      <c r="D68" s="3341"/>
      <c r="E68" s="3393"/>
      <c r="F68" s="3397" t="s">
        <v>746</v>
      </c>
      <c r="G68" s="3398" t="n">
        <f aca="false">'NORTH-1'!I378</f>
        <v>4697602.70129473</v>
      </c>
      <c r="H68" s="3394" t="n">
        <f aca="false">G68</f>
        <v>4697602.70129473</v>
      </c>
      <c r="J68" s="3242"/>
      <c r="T68" s="3373"/>
      <c r="Z68" s="3269"/>
      <c r="AA68" s="3269"/>
      <c r="AB68" s="3269"/>
      <c r="AC68" s="3269"/>
      <c r="AD68" s="3269"/>
      <c r="AE68" s="3269"/>
      <c r="AF68" s="3269"/>
      <c r="AG68" s="3269"/>
      <c r="AH68" s="3269"/>
      <c r="AI68" s="3399"/>
      <c r="AJ68" s="3399"/>
      <c r="AK68" s="3399"/>
      <c r="AL68" s="3399"/>
      <c r="AM68" s="3399"/>
      <c r="AN68" s="3399"/>
      <c r="AO68" s="3400"/>
      <c r="AQ68" s="3371"/>
      <c r="AS68" s="3212"/>
    </row>
    <row r="69" customFormat="false" ht="21.75" hidden="false" customHeight="true" outlineLevel="0" collapsed="false">
      <c r="C69" s="3385"/>
      <c r="D69" s="1726" t="s">
        <v>4924</v>
      </c>
      <c r="E69" s="1726"/>
      <c r="F69" s="3388" t="s">
        <v>4869</v>
      </c>
      <c r="G69" s="3315" t="n">
        <f aca="false">'SOUTH-2'!I854</f>
        <v>7576380.29987719</v>
      </c>
      <c r="H69" s="3384" t="n">
        <f aca="false">G69+G70+G71</f>
        <v>10270427.7520458</v>
      </c>
      <c r="J69" s="3242"/>
      <c r="T69" s="3373"/>
      <c r="Z69" s="3269"/>
      <c r="AA69" s="3269"/>
      <c r="AB69" s="3269"/>
      <c r="AC69" s="3269"/>
      <c r="AD69" s="3269"/>
      <c r="AE69" s="3269"/>
      <c r="AF69" s="3269"/>
      <c r="AG69" s="3269"/>
      <c r="AH69" s="3269"/>
      <c r="AI69" s="3399"/>
      <c r="AJ69" s="3399"/>
      <c r="AK69" s="3399"/>
      <c r="AL69" s="3399"/>
      <c r="AM69" s="3399"/>
      <c r="AN69" s="3399"/>
      <c r="AO69" s="3400"/>
      <c r="AQ69" s="3371"/>
      <c r="AS69" s="3212"/>
    </row>
    <row r="70" customFormat="false" ht="21.75" hidden="false" customHeight="true" outlineLevel="0" collapsed="false">
      <c r="C70" s="3385"/>
      <c r="D70" s="1726"/>
      <c r="E70" s="1726"/>
      <c r="F70" s="3376" t="s">
        <v>4925</v>
      </c>
      <c r="G70" s="3315" t="n">
        <f aca="false">'SOUTH-2'!I855</f>
        <v>1428210.45560176</v>
      </c>
      <c r="H70" s="3384"/>
      <c r="J70" s="3242"/>
      <c r="T70" s="3373"/>
      <c r="Z70" s="3269"/>
      <c r="AA70" s="3269"/>
      <c r="AB70" s="3269"/>
      <c r="AC70" s="3269"/>
      <c r="AD70" s="3269"/>
      <c r="AE70" s="3269"/>
      <c r="AF70" s="3269"/>
      <c r="AG70" s="3269"/>
      <c r="AH70" s="3269"/>
      <c r="AI70" s="3399"/>
      <c r="AJ70" s="3399"/>
      <c r="AK70" s="3399"/>
      <c r="AL70" s="3399"/>
      <c r="AM70" s="3399"/>
      <c r="AN70" s="3399"/>
      <c r="AO70" s="3400"/>
    </row>
    <row r="71" customFormat="false" ht="21.75" hidden="false" customHeight="true" outlineLevel="0" collapsed="false">
      <c r="C71" s="3385"/>
      <c r="D71" s="1726"/>
      <c r="E71" s="1726"/>
      <c r="F71" s="3376" t="s">
        <v>770</v>
      </c>
      <c r="G71" s="3315" t="n">
        <f aca="false">'SOUTH-2'!I856</f>
        <v>1265836.99656686</v>
      </c>
      <c r="H71" s="3384"/>
      <c r="J71" s="3242"/>
      <c r="T71" s="3373"/>
      <c r="Z71" s="3269"/>
      <c r="AA71" s="3269"/>
      <c r="AB71" s="3269"/>
      <c r="AC71" s="3269"/>
      <c r="AD71" s="3269"/>
      <c r="AE71" s="3269"/>
      <c r="AF71" s="3269"/>
      <c r="AG71" s="3269"/>
      <c r="AH71" s="3269"/>
      <c r="AI71" s="3399"/>
      <c r="AJ71" s="3399"/>
      <c r="AK71" s="3399"/>
      <c r="AL71" s="3399"/>
      <c r="AM71" s="3399"/>
      <c r="AN71" s="3399"/>
      <c r="AO71" s="3400"/>
    </row>
    <row r="72" customFormat="false" ht="21.75" hidden="false" customHeight="true" outlineLevel="0" collapsed="false">
      <c r="C72" s="3401" t="n">
        <v>1</v>
      </c>
      <c r="D72" s="3382" t="s">
        <v>4926</v>
      </c>
      <c r="E72" s="1726"/>
      <c r="F72" s="3386" t="s">
        <v>750</v>
      </c>
      <c r="G72" s="3402" t="n">
        <v>0</v>
      </c>
      <c r="H72" s="3370" t="n">
        <f aca="false">G72</f>
        <v>0</v>
      </c>
      <c r="J72" s="3242"/>
      <c r="T72" s="3373"/>
      <c r="Z72" s="3269"/>
      <c r="AA72" s="3269"/>
      <c r="AB72" s="3269"/>
      <c r="AC72" s="3269"/>
      <c r="AD72" s="3269"/>
      <c r="AE72" s="3269"/>
      <c r="AF72" s="3269"/>
      <c r="AG72" s="3269"/>
      <c r="AH72" s="3269"/>
      <c r="AI72" s="3399"/>
      <c r="AJ72" s="3399"/>
      <c r="AK72" s="3399"/>
      <c r="AL72" s="3399"/>
      <c r="AM72" s="3399"/>
      <c r="AN72" s="3399"/>
      <c r="AO72" s="3400"/>
    </row>
    <row r="73" customFormat="false" ht="21.75" hidden="false" customHeight="true" outlineLevel="0" collapsed="false">
      <c r="C73" s="3401"/>
      <c r="D73" s="1726" t="s">
        <v>4927</v>
      </c>
      <c r="E73" s="3403"/>
      <c r="F73" s="3386" t="s">
        <v>757</v>
      </c>
      <c r="G73" s="3402" t="n">
        <f aca="false">'NORTH-1'!I1544</f>
        <v>12795013.9532959</v>
      </c>
      <c r="H73" s="3370" t="n">
        <f aca="false">G73+G74+G75</f>
        <v>17395199.9999999</v>
      </c>
      <c r="J73" s="3242"/>
      <c r="T73" s="3373"/>
      <c r="Z73" s="3269"/>
      <c r="AA73" s="3269"/>
      <c r="AB73" s="3269"/>
      <c r="AC73" s="3269"/>
      <c r="AD73" s="3269"/>
      <c r="AE73" s="3269"/>
      <c r="AF73" s="3269"/>
      <c r="AG73" s="3269"/>
      <c r="AH73" s="3269"/>
      <c r="AI73" s="3399"/>
      <c r="AJ73" s="3399"/>
      <c r="AK73" s="3399"/>
      <c r="AL73" s="3399"/>
      <c r="AM73" s="3399"/>
      <c r="AN73" s="3399"/>
      <c r="AO73" s="3400"/>
    </row>
    <row r="74" customFormat="false" ht="21.75" hidden="false" customHeight="true" outlineLevel="0" collapsed="false">
      <c r="C74" s="3404"/>
      <c r="D74" s="1726"/>
      <c r="E74" s="3403"/>
      <c r="F74" s="3405" t="s">
        <v>4928</v>
      </c>
      <c r="G74" s="3406" t="n">
        <f aca="false">'NORTH-1'!I1545</f>
        <v>3639615.39409452</v>
      </c>
      <c r="H74" s="3370"/>
      <c r="J74" s="3242"/>
      <c r="T74" s="3373"/>
      <c r="Z74" s="3269"/>
      <c r="AA74" s="3269"/>
      <c r="AB74" s="3269"/>
      <c r="AC74" s="3269"/>
      <c r="AD74" s="3269"/>
      <c r="AE74" s="3269"/>
      <c r="AF74" s="3269"/>
      <c r="AG74" s="3269"/>
      <c r="AH74" s="3269"/>
      <c r="AI74" s="3399"/>
      <c r="AJ74" s="3399"/>
      <c r="AK74" s="3399"/>
      <c r="AL74" s="3399"/>
      <c r="AM74" s="3399"/>
      <c r="AN74" s="3399"/>
      <c r="AO74" s="3400"/>
    </row>
    <row r="75" customFormat="false" ht="21.75" hidden="false" customHeight="true" outlineLevel="0" collapsed="false">
      <c r="C75" s="3404"/>
      <c r="D75" s="1726"/>
      <c r="E75" s="3403"/>
      <c r="F75" s="3407" t="s">
        <v>4929</v>
      </c>
      <c r="G75" s="3406" t="n">
        <f aca="false">'NORTH-1'!I1546</f>
        <v>960570.652609459</v>
      </c>
      <c r="H75" s="3370"/>
      <c r="J75" s="3242"/>
      <c r="T75" s="3373"/>
      <c r="Z75" s="3269"/>
      <c r="AA75" s="3269"/>
      <c r="AB75" s="3269"/>
      <c r="AC75" s="3269"/>
      <c r="AD75" s="3269"/>
      <c r="AE75" s="3269"/>
      <c r="AF75" s="3269"/>
      <c r="AG75" s="3269"/>
      <c r="AH75" s="3269"/>
      <c r="AI75" s="3399"/>
      <c r="AJ75" s="3399"/>
      <c r="AK75" s="3399"/>
      <c r="AL75" s="3399"/>
      <c r="AM75" s="3399"/>
      <c r="AN75" s="3399"/>
      <c r="AO75" s="3400"/>
    </row>
    <row r="76" customFormat="false" ht="21.75" hidden="false" customHeight="true" outlineLevel="0" collapsed="false">
      <c r="C76" s="3404"/>
      <c r="D76" s="1726" t="s">
        <v>4930</v>
      </c>
      <c r="E76" s="3403"/>
      <c r="F76" s="3405" t="s">
        <v>4931</v>
      </c>
      <c r="G76" s="3389" t="n">
        <f aca="false">'NORTH-1'!$I$825</f>
        <v>266970.371491065</v>
      </c>
      <c r="H76" s="3370" t="n">
        <f aca="false">G77+G76+G78+G79</f>
        <v>15837922.8990916</v>
      </c>
      <c r="J76" s="3242"/>
      <c r="T76" s="3373"/>
      <c r="Z76" s="3269"/>
      <c r="AA76" s="3269"/>
      <c r="AB76" s="3269"/>
      <c r="AC76" s="3269"/>
      <c r="AD76" s="3269"/>
      <c r="AE76" s="3269"/>
      <c r="AF76" s="3269"/>
      <c r="AG76" s="3269"/>
      <c r="AH76" s="3269"/>
      <c r="AI76" s="3399"/>
      <c r="AJ76" s="3399"/>
      <c r="AK76" s="3399"/>
      <c r="AL76" s="3399"/>
      <c r="AM76" s="3399"/>
      <c r="AN76" s="3399"/>
      <c r="AO76" s="3400"/>
    </row>
    <row r="77" customFormat="false" ht="21.75" hidden="false" customHeight="true" outlineLevel="0" collapsed="false">
      <c r="C77" s="3401"/>
      <c r="D77" s="1726"/>
      <c r="E77" s="1726"/>
      <c r="F77" s="3386" t="s">
        <v>754</v>
      </c>
      <c r="G77" s="3344" t="n">
        <f aca="false">'NORTH-1'!$I$826</f>
        <v>13443958.6554655</v>
      </c>
      <c r="H77" s="3370"/>
      <c r="J77" s="3242"/>
      <c r="T77" s="3373"/>
      <c r="Z77" s="3269"/>
      <c r="AA77" s="3269"/>
      <c r="AB77" s="3269"/>
      <c r="AC77" s="3269"/>
      <c r="AD77" s="3269"/>
      <c r="AE77" s="3269"/>
      <c r="AF77" s="3269"/>
      <c r="AG77" s="3269"/>
      <c r="AH77" s="3269"/>
      <c r="AI77" s="3399"/>
      <c r="AJ77" s="3399"/>
      <c r="AK77" s="3399"/>
      <c r="AL77" s="3399"/>
      <c r="AM77" s="3399"/>
      <c r="AN77" s="3399"/>
      <c r="AO77" s="3400"/>
    </row>
    <row r="78" customFormat="false" ht="21.75" hidden="false" customHeight="true" outlineLevel="0" collapsed="false">
      <c r="C78" s="3408"/>
      <c r="D78" s="1726"/>
      <c r="E78" s="1726"/>
      <c r="F78" s="3378" t="s">
        <v>4852</v>
      </c>
      <c r="G78" s="3344" t="n">
        <f aca="false">'NORTH-1'!$I$827</f>
        <v>1334851.85745532</v>
      </c>
      <c r="H78" s="3370"/>
      <c r="J78" s="3242"/>
      <c r="T78" s="3373"/>
      <c r="Z78" s="3269"/>
      <c r="AA78" s="3269"/>
      <c r="AB78" s="3269"/>
      <c r="AC78" s="3269"/>
      <c r="AD78" s="3269"/>
      <c r="AE78" s="3269"/>
      <c r="AF78" s="3269"/>
      <c r="AG78" s="3269"/>
      <c r="AH78" s="3269"/>
      <c r="AI78" s="3399"/>
      <c r="AJ78" s="3399"/>
      <c r="AK78" s="3399"/>
      <c r="AL78" s="3399"/>
      <c r="AM78" s="3399"/>
      <c r="AN78" s="3399"/>
      <c r="AO78" s="3400"/>
    </row>
    <row r="79" customFormat="false" ht="21.75" hidden="false" customHeight="true" outlineLevel="0" collapsed="false">
      <c r="C79" s="3408"/>
      <c r="D79" s="1726"/>
      <c r="E79" s="1726"/>
      <c r="F79" s="3378" t="s">
        <v>755</v>
      </c>
      <c r="G79" s="3344" t="n">
        <f aca="false">'NORTH-1'!I824</f>
        <v>792142.014679692</v>
      </c>
      <c r="H79" s="3370"/>
      <c r="J79" s="3242"/>
      <c r="T79" s="3373"/>
      <c r="Z79" s="3269"/>
      <c r="AA79" s="3269"/>
      <c r="AB79" s="3269"/>
      <c r="AC79" s="3269"/>
      <c r="AD79" s="3269"/>
      <c r="AE79" s="3269"/>
      <c r="AF79" s="3269"/>
      <c r="AG79" s="3269"/>
      <c r="AH79" s="3269"/>
      <c r="AI79" s="3399"/>
      <c r="AJ79" s="3399"/>
      <c r="AK79" s="3399"/>
      <c r="AL79" s="3399"/>
      <c r="AM79" s="3399"/>
      <c r="AN79" s="3399"/>
      <c r="AO79" s="3400"/>
    </row>
    <row r="80" customFormat="false" ht="21.75" hidden="false" customHeight="true" outlineLevel="0" collapsed="false">
      <c r="C80" s="3408"/>
      <c r="D80" s="1726" t="s">
        <v>4932</v>
      </c>
      <c r="E80" s="1726"/>
      <c r="F80" s="3386" t="s">
        <v>746</v>
      </c>
      <c r="G80" s="3344" t="n">
        <f aca="false">'NORTH-2'!I210</f>
        <v>3468998.27551501</v>
      </c>
      <c r="H80" s="3370" t="n">
        <f aca="false">G80+G81+G82</f>
        <v>11239994.9449879</v>
      </c>
      <c r="J80" s="3242"/>
      <c r="T80" s="3373"/>
      <c r="Z80" s="3269"/>
      <c r="AA80" s="3269"/>
      <c r="AB80" s="3269"/>
      <c r="AC80" s="3269"/>
      <c r="AD80" s="3269"/>
      <c r="AE80" s="3269"/>
      <c r="AF80" s="3269"/>
      <c r="AG80" s="3269"/>
      <c r="AH80" s="3269"/>
      <c r="AI80" s="3399"/>
      <c r="AJ80" s="3399"/>
      <c r="AK80" s="3399"/>
      <c r="AL80" s="3399"/>
      <c r="AM80" s="3399"/>
      <c r="AN80" s="3399"/>
      <c r="AO80" s="3400"/>
    </row>
    <row r="81" customFormat="false" ht="21.75" hidden="false" customHeight="true" outlineLevel="0" collapsed="false">
      <c r="C81" s="3408"/>
      <c r="D81" s="1726"/>
      <c r="E81" s="1726"/>
      <c r="F81" s="3386" t="s">
        <v>2363</v>
      </c>
      <c r="G81" s="3344" t="n">
        <f aca="false">'NORTH-2'!I211</f>
        <v>6135483.17666398</v>
      </c>
      <c r="H81" s="3370"/>
      <c r="J81" s="3242"/>
      <c r="T81" s="3373"/>
      <c r="Z81" s="3269"/>
      <c r="AA81" s="3269"/>
      <c r="AB81" s="3269"/>
      <c r="AC81" s="3269"/>
      <c r="AD81" s="3269"/>
      <c r="AE81" s="3269"/>
      <c r="AF81" s="3269"/>
      <c r="AG81" s="3269"/>
      <c r="AH81" s="3269"/>
      <c r="AI81" s="3399"/>
      <c r="AJ81" s="3399"/>
      <c r="AK81" s="3399"/>
      <c r="AL81" s="3399"/>
      <c r="AM81" s="3399"/>
      <c r="AN81" s="3399"/>
      <c r="AO81" s="3400"/>
    </row>
    <row r="82" customFormat="false" ht="21.75" hidden="false" customHeight="true" outlineLevel="0" collapsed="false">
      <c r="C82" s="3408"/>
      <c r="D82" s="1726"/>
      <c r="E82" s="1726"/>
      <c r="F82" s="3386" t="s">
        <v>750</v>
      </c>
      <c r="G82" s="3344" t="n">
        <f aca="false">'NORTH-2'!I212</f>
        <v>1635513.49280893</v>
      </c>
      <c r="H82" s="3370"/>
      <c r="J82" s="3242"/>
      <c r="T82" s="3373"/>
      <c r="Z82" s="3269"/>
      <c r="AA82" s="3269"/>
      <c r="AB82" s="3269"/>
      <c r="AC82" s="3269"/>
      <c r="AD82" s="3269"/>
      <c r="AE82" s="3269"/>
      <c r="AF82" s="3269"/>
      <c r="AG82" s="3269"/>
      <c r="AH82" s="3269"/>
      <c r="AI82" s="3399"/>
      <c r="AJ82" s="3399"/>
      <c r="AK82" s="3399"/>
      <c r="AL82" s="3399"/>
      <c r="AM82" s="3399"/>
      <c r="AN82" s="3399"/>
      <c r="AO82" s="3400"/>
    </row>
    <row r="83" customFormat="false" ht="21.75" hidden="false" customHeight="true" outlineLevel="0" collapsed="false">
      <c r="C83" s="3408"/>
      <c r="D83" s="1726" t="s">
        <v>4933</v>
      </c>
      <c r="E83" s="3382"/>
      <c r="F83" s="3409" t="s">
        <v>4831</v>
      </c>
      <c r="G83" s="3410" t="n">
        <f aca="false">'NORTH-2'!I1151</f>
        <v>3919449.96430123</v>
      </c>
      <c r="H83" s="3370" t="n">
        <f aca="false">G83+G84+G86+G85</f>
        <v>8756214.72039182</v>
      </c>
      <c r="J83" s="3242"/>
      <c r="T83" s="3373"/>
      <c r="Z83" s="3269"/>
      <c r="AA83" s="3269"/>
      <c r="AB83" s="3269"/>
      <c r="AC83" s="3269"/>
      <c r="AD83" s="3269"/>
      <c r="AE83" s="3269"/>
      <c r="AF83" s="3269"/>
      <c r="AG83" s="3269"/>
      <c r="AH83" s="3269"/>
      <c r="AI83" s="3399"/>
      <c r="AJ83" s="3399"/>
      <c r="AK83" s="3399"/>
      <c r="AL83" s="3399"/>
      <c r="AM83" s="3399"/>
      <c r="AN83" s="3399"/>
      <c r="AO83" s="3400"/>
    </row>
    <row r="84" customFormat="false" ht="21.75" hidden="false" customHeight="true" outlineLevel="0" collapsed="false">
      <c r="C84" s="3408"/>
      <c r="D84" s="1726"/>
      <c r="E84" s="3382"/>
      <c r="F84" s="3405" t="s">
        <v>4928</v>
      </c>
      <c r="G84" s="3410" t="n">
        <f aca="false">'NORTH-2'!I1152</f>
        <v>4193762.43060451</v>
      </c>
      <c r="H84" s="3370"/>
      <c r="J84" s="3242"/>
      <c r="T84" s="3373"/>
      <c r="Z84" s="3269"/>
      <c r="AA84" s="3269"/>
      <c r="AB84" s="3269"/>
      <c r="AC84" s="3269"/>
      <c r="AD84" s="3269"/>
      <c r="AE84" s="3269"/>
      <c r="AF84" s="3269"/>
      <c r="AG84" s="3269"/>
      <c r="AH84" s="3269"/>
      <c r="AI84" s="3399"/>
      <c r="AJ84" s="3399"/>
      <c r="AK84" s="3399"/>
      <c r="AL84" s="3399"/>
      <c r="AM84" s="3399"/>
      <c r="AN84" s="3399"/>
      <c r="AO84" s="3400"/>
    </row>
    <row r="85" customFormat="false" ht="21.75" hidden="false" customHeight="true" outlineLevel="0" collapsed="false">
      <c r="C85" s="3408"/>
      <c r="D85" s="1726"/>
      <c r="E85" s="3382"/>
      <c r="F85" s="3405" t="s">
        <v>745</v>
      </c>
      <c r="G85" s="3410" t="n">
        <f aca="false">'NORTH-2'!I1154</f>
        <v>643002.325486079</v>
      </c>
      <c r="H85" s="3370"/>
      <c r="J85" s="3242"/>
      <c r="T85" s="3373"/>
      <c r="Z85" s="3269"/>
      <c r="AA85" s="3269"/>
      <c r="AB85" s="3269"/>
      <c r="AC85" s="3269"/>
      <c r="AD85" s="3269"/>
      <c r="AE85" s="3269"/>
      <c r="AF85" s="3269"/>
      <c r="AG85" s="3269"/>
      <c r="AH85" s="3269"/>
      <c r="AI85" s="3399"/>
      <c r="AJ85" s="3399"/>
      <c r="AK85" s="3399"/>
      <c r="AL85" s="3399"/>
      <c r="AM85" s="3399"/>
      <c r="AN85" s="3399"/>
      <c r="AO85" s="3400"/>
    </row>
    <row r="86" customFormat="false" ht="21.75" hidden="false" customHeight="true" outlineLevel="0" collapsed="false">
      <c r="C86" s="3408"/>
      <c r="D86" s="1726"/>
      <c r="E86" s="3382"/>
      <c r="F86" s="3407" t="s">
        <v>4929</v>
      </c>
      <c r="G86" s="3410" t="n">
        <f aca="false">'NORTH-2'!I1153</f>
        <v>0</v>
      </c>
      <c r="H86" s="3370"/>
      <c r="J86" s="3242"/>
      <c r="T86" s="3373"/>
      <c r="Z86" s="3269"/>
      <c r="AA86" s="3269"/>
      <c r="AB86" s="3269"/>
      <c r="AC86" s="3269"/>
      <c r="AD86" s="3269"/>
      <c r="AE86" s="3269"/>
      <c r="AF86" s="3269"/>
      <c r="AG86" s="3269"/>
      <c r="AH86" s="3269"/>
      <c r="AI86" s="3399"/>
      <c r="AJ86" s="3399"/>
      <c r="AK86" s="3399"/>
      <c r="AL86" s="3399"/>
      <c r="AM86" s="3399"/>
      <c r="AN86" s="3399"/>
      <c r="AO86" s="3400"/>
    </row>
    <row r="87" customFormat="false" ht="21.75" hidden="false" customHeight="true" outlineLevel="0" collapsed="false">
      <c r="C87" s="3408"/>
      <c r="D87" s="1726" t="s">
        <v>4934</v>
      </c>
      <c r="E87" s="1726"/>
      <c r="F87" s="3386" t="s">
        <v>4935</v>
      </c>
      <c r="G87" s="3402" t="n">
        <f aca="false">'NORTH-1'!I580</f>
        <v>22198665.2150856</v>
      </c>
      <c r="H87" s="3370" t="n">
        <f aca="false">G87+G88</f>
        <v>24514831.0168207</v>
      </c>
      <c r="J87" s="3242"/>
      <c r="T87" s="3373"/>
      <c r="Z87" s="3269"/>
      <c r="AA87" s="3269"/>
      <c r="AB87" s="3269"/>
      <c r="AC87" s="3269"/>
      <c r="AD87" s="3269"/>
      <c r="AE87" s="3269"/>
      <c r="AF87" s="3269"/>
      <c r="AG87" s="3269"/>
      <c r="AH87" s="3269"/>
      <c r="AI87" s="3399"/>
      <c r="AJ87" s="3399"/>
      <c r="AK87" s="3399"/>
      <c r="AL87" s="3399"/>
      <c r="AM87" s="3399"/>
      <c r="AN87" s="3399"/>
      <c r="AO87" s="3400"/>
    </row>
    <row r="88" customFormat="false" ht="21.75" hidden="false" customHeight="true" outlineLevel="0" collapsed="false">
      <c r="C88" s="3408"/>
      <c r="D88" s="1726"/>
      <c r="E88" s="1726"/>
      <c r="F88" s="3386" t="s">
        <v>759</v>
      </c>
      <c r="G88" s="3402" t="n">
        <f aca="false">'NORTH-1'!I579</f>
        <v>2316165.80173502</v>
      </c>
      <c r="H88" s="3370"/>
      <c r="J88" s="3242"/>
      <c r="T88" s="3373"/>
      <c r="Z88" s="3269"/>
      <c r="AA88" s="3269"/>
      <c r="AB88" s="3269"/>
      <c r="AC88" s="3269"/>
      <c r="AD88" s="3269"/>
      <c r="AE88" s="3269"/>
      <c r="AF88" s="3269"/>
      <c r="AG88" s="3269"/>
      <c r="AH88" s="3269"/>
      <c r="AI88" s="3399"/>
      <c r="AJ88" s="3399"/>
      <c r="AK88" s="3399"/>
      <c r="AL88" s="3399"/>
      <c r="AM88" s="3399"/>
      <c r="AN88" s="3399"/>
      <c r="AO88" s="3400"/>
    </row>
    <row r="89" customFormat="false" ht="21.75" hidden="false" customHeight="true" outlineLevel="0" collapsed="false">
      <c r="C89" s="3408"/>
      <c r="D89" s="1726" t="s">
        <v>4936</v>
      </c>
      <c r="E89" s="1726"/>
      <c r="F89" s="3386" t="s">
        <v>4852</v>
      </c>
      <c r="G89" s="3402" t="n">
        <f aca="false">'NORTH-1'!I1744</f>
        <v>4006391.01608642</v>
      </c>
      <c r="H89" s="3370" t="n">
        <f aca="false">G89+G90</f>
        <v>5545413.6</v>
      </c>
      <c r="J89" s="3242"/>
      <c r="T89" s="3373"/>
      <c r="Z89" s="3269"/>
      <c r="AA89" s="3269"/>
      <c r="AB89" s="3269"/>
      <c r="AC89" s="3269"/>
      <c r="AD89" s="3269"/>
      <c r="AE89" s="3269"/>
      <c r="AF89" s="3269"/>
      <c r="AG89" s="3269"/>
      <c r="AH89" s="3269"/>
      <c r="AI89" s="3399"/>
      <c r="AJ89" s="3399"/>
      <c r="AK89" s="3399"/>
      <c r="AL89" s="3399"/>
      <c r="AM89" s="3399"/>
      <c r="AN89" s="3399"/>
      <c r="AO89" s="3400"/>
    </row>
    <row r="90" customFormat="false" ht="21.75" hidden="false" customHeight="true" outlineLevel="0" collapsed="false">
      <c r="C90" s="3408"/>
      <c r="D90" s="1726"/>
      <c r="E90" s="1726"/>
      <c r="F90" s="3386" t="s">
        <v>746</v>
      </c>
      <c r="G90" s="3402" t="n">
        <f aca="false">'NORTH-1'!I1745</f>
        <v>1539022.58391358</v>
      </c>
      <c r="H90" s="3370"/>
      <c r="J90" s="3242"/>
      <c r="T90" s="3373"/>
      <c r="Z90" s="3269"/>
      <c r="AA90" s="3269"/>
      <c r="AB90" s="3269"/>
      <c r="AC90" s="3269"/>
      <c r="AD90" s="3269"/>
      <c r="AE90" s="3269"/>
      <c r="AF90" s="3269"/>
      <c r="AG90" s="3269"/>
      <c r="AH90" s="3269"/>
      <c r="AI90" s="3399"/>
      <c r="AJ90" s="3399"/>
      <c r="AK90" s="3399"/>
      <c r="AL90" s="3399"/>
      <c r="AM90" s="3399"/>
      <c r="AN90" s="3399"/>
      <c r="AO90" s="3400"/>
    </row>
    <row r="91" customFormat="false" ht="21.75" hidden="false" customHeight="true" outlineLevel="0" collapsed="false">
      <c r="C91" s="3408"/>
      <c r="D91" s="1726" t="s">
        <v>995</v>
      </c>
      <c r="E91" s="1726"/>
      <c r="F91" s="3386" t="s">
        <v>752</v>
      </c>
      <c r="G91" s="3402" t="n">
        <f aca="false">'NORTH-2'!I619</f>
        <v>875209.879337344</v>
      </c>
      <c r="H91" s="3370"/>
      <c r="J91" s="3242"/>
      <c r="T91" s="3373"/>
      <c r="Z91" s="3269"/>
      <c r="AA91" s="3269"/>
      <c r="AB91" s="3269"/>
      <c r="AC91" s="3269"/>
      <c r="AD91" s="3269"/>
      <c r="AE91" s="3269"/>
      <c r="AF91" s="3269"/>
      <c r="AG91" s="3269"/>
      <c r="AH91" s="3269"/>
      <c r="AI91" s="3399"/>
      <c r="AJ91" s="3399"/>
      <c r="AK91" s="3399"/>
      <c r="AL91" s="3399"/>
      <c r="AM91" s="3399"/>
      <c r="AN91" s="3399"/>
      <c r="AO91" s="3400"/>
    </row>
    <row r="92" customFormat="false" ht="21.75" hidden="false" customHeight="true" outlineLevel="0" collapsed="false">
      <c r="C92" s="3408"/>
      <c r="D92" s="1726"/>
      <c r="E92" s="1726"/>
      <c r="F92" s="3409" t="s">
        <v>4831</v>
      </c>
      <c r="G92" s="3402" t="n">
        <f aca="false">'NORTH-2'!I618</f>
        <v>1299525.68258199</v>
      </c>
      <c r="H92" s="3370"/>
      <c r="J92" s="3242"/>
      <c r="T92" s="3373"/>
      <c r="Z92" s="3269"/>
      <c r="AA92" s="3269"/>
      <c r="AB92" s="3269"/>
      <c r="AC92" s="3269"/>
      <c r="AD92" s="3269"/>
      <c r="AE92" s="3269"/>
      <c r="AF92" s="3269"/>
      <c r="AG92" s="3269"/>
      <c r="AH92" s="3269"/>
      <c r="AI92" s="3399"/>
      <c r="AJ92" s="3399"/>
      <c r="AK92" s="3399"/>
      <c r="AL92" s="3399"/>
      <c r="AM92" s="3399"/>
      <c r="AN92" s="3399"/>
      <c r="AO92" s="3400"/>
    </row>
    <row r="93" customFormat="false" ht="21.75" hidden="false" customHeight="true" outlineLevel="0" collapsed="false">
      <c r="C93" s="3408"/>
      <c r="D93" s="1726"/>
      <c r="E93" s="1726"/>
      <c r="F93" s="3405" t="s">
        <v>4928</v>
      </c>
      <c r="G93" s="3402" t="n">
        <f aca="false">'NORTH-2'!I621</f>
        <v>208027.326820303</v>
      </c>
      <c r="H93" s="3370"/>
      <c r="J93" s="3242"/>
      <c r="T93" s="3373"/>
      <c r="Z93" s="3269"/>
      <c r="AA93" s="3269"/>
      <c r="AB93" s="3269"/>
      <c r="AC93" s="3269"/>
      <c r="AD93" s="3269"/>
      <c r="AE93" s="3269"/>
      <c r="AF93" s="3269"/>
      <c r="AG93" s="3269"/>
      <c r="AH93" s="3269"/>
      <c r="AI93" s="3399"/>
      <c r="AJ93" s="3399"/>
      <c r="AK93" s="3399"/>
      <c r="AL93" s="3399"/>
      <c r="AM93" s="3399"/>
      <c r="AN93" s="3399"/>
      <c r="AO93" s="3400"/>
    </row>
    <row r="94" customFormat="false" ht="21.75" hidden="false" customHeight="true" outlineLevel="0" collapsed="false">
      <c r="C94" s="3408"/>
      <c r="D94" s="1726"/>
      <c r="E94" s="1726"/>
      <c r="F94" s="3405" t="s">
        <v>4929</v>
      </c>
      <c r="G94" s="3402" t="n">
        <f aca="false">'NORTH-2'!I620</f>
        <v>4518573.91126036</v>
      </c>
      <c r="H94" s="3370"/>
      <c r="J94" s="3242"/>
      <c r="T94" s="3373"/>
      <c r="Z94" s="3269"/>
      <c r="AA94" s="3269"/>
      <c r="AB94" s="3269"/>
      <c r="AC94" s="3269"/>
      <c r="AD94" s="3269"/>
      <c r="AE94" s="3269"/>
      <c r="AF94" s="3269"/>
      <c r="AG94" s="3269"/>
      <c r="AH94" s="3269"/>
      <c r="AI94" s="3399"/>
      <c r="AJ94" s="3399"/>
      <c r="AK94" s="3399"/>
      <c r="AL94" s="3399"/>
      <c r="AM94" s="3399"/>
      <c r="AN94" s="3399"/>
      <c r="AO94" s="3400"/>
    </row>
    <row r="95" customFormat="false" ht="21.75" hidden="false" customHeight="true" outlineLevel="0" collapsed="false">
      <c r="C95" s="3408"/>
      <c r="D95" s="1726" t="s">
        <v>4937</v>
      </c>
      <c r="E95" s="1726"/>
      <c r="F95" s="3405" t="s">
        <v>750</v>
      </c>
      <c r="G95" s="3402" t="n">
        <f aca="false">'NORTH-2'!I694</f>
        <v>2051073.78607951</v>
      </c>
      <c r="H95" s="3370"/>
      <c r="J95" s="3242"/>
      <c r="T95" s="3373"/>
      <c r="Z95" s="3269"/>
      <c r="AA95" s="3269"/>
      <c r="AB95" s="3269"/>
      <c r="AC95" s="3269"/>
      <c r="AD95" s="3269"/>
      <c r="AE95" s="3269"/>
      <c r="AF95" s="3269"/>
      <c r="AG95" s="3269"/>
      <c r="AH95" s="3269"/>
      <c r="AI95" s="3399"/>
      <c r="AJ95" s="3399"/>
      <c r="AK95" s="3399"/>
      <c r="AL95" s="3399"/>
      <c r="AM95" s="3399"/>
      <c r="AN95" s="3399"/>
      <c r="AO95" s="3400"/>
    </row>
    <row r="96" customFormat="false" ht="21.75" hidden="false" customHeight="true" outlineLevel="0" collapsed="false">
      <c r="C96" s="3408"/>
      <c r="D96" s="1726"/>
      <c r="E96" s="1726"/>
      <c r="F96" s="3405" t="s">
        <v>4938</v>
      </c>
      <c r="G96" s="3402" t="n">
        <f aca="false">'NORTH-2'!I693</f>
        <v>7915451.87847271</v>
      </c>
      <c r="H96" s="3370" t="n">
        <f aca="false">G96</f>
        <v>7915451.87847271</v>
      </c>
      <c r="J96" s="3242"/>
      <c r="T96" s="3373"/>
      <c r="Z96" s="3269"/>
      <c r="AA96" s="3269"/>
      <c r="AB96" s="3269"/>
      <c r="AC96" s="3269"/>
      <c r="AD96" s="3269"/>
      <c r="AE96" s="3269"/>
      <c r="AF96" s="3269"/>
      <c r="AG96" s="3269"/>
      <c r="AH96" s="3269"/>
      <c r="AI96" s="3399"/>
      <c r="AJ96" s="3399"/>
      <c r="AK96" s="3399"/>
      <c r="AL96" s="3399"/>
      <c r="AM96" s="3399"/>
      <c r="AN96" s="3399"/>
      <c r="AO96" s="3400"/>
    </row>
    <row r="97" customFormat="false" ht="21.75" hidden="false" customHeight="true" outlineLevel="0" collapsed="false">
      <c r="C97" s="3408"/>
      <c r="D97" s="1726" t="s">
        <v>4939</v>
      </c>
      <c r="E97" s="1726"/>
      <c r="F97" s="3405" t="s">
        <v>750</v>
      </c>
      <c r="G97" s="3402" t="n">
        <f aca="false">'NORTH-2'!I1233</f>
        <v>1128736.17020377</v>
      </c>
      <c r="H97" s="3370" t="n">
        <f aca="false">G97+G98+G99+G100</f>
        <v>18741792</v>
      </c>
      <c r="J97" s="3242"/>
      <c r="T97" s="3373"/>
      <c r="Z97" s="3269"/>
      <c r="AA97" s="3269"/>
      <c r="AB97" s="3269"/>
      <c r="AC97" s="3269"/>
      <c r="AD97" s="3269"/>
      <c r="AE97" s="3269"/>
      <c r="AF97" s="3269"/>
      <c r="AG97" s="3269"/>
      <c r="AH97" s="3269"/>
      <c r="AI97" s="3399"/>
      <c r="AJ97" s="3399"/>
      <c r="AK97" s="3399"/>
      <c r="AL97" s="3399"/>
      <c r="AM97" s="3399"/>
      <c r="AN97" s="3399"/>
      <c r="AO97" s="3400"/>
    </row>
    <row r="98" customFormat="false" ht="21.75" hidden="false" customHeight="true" outlineLevel="0" collapsed="false">
      <c r="C98" s="3408"/>
      <c r="D98" s="1726"/>
      <c r="E98" s="1726"/>
      <c r="F98" s="3405" t="s">
        <v>762</v>
      </c>
      <c r="G98" s="3402" t="n">
        <f aca="false">'NORTH-2'!I1230</f>
        <v>8364430.2623509</v>
      </c>
      <c r="H98" s="3370"/>
      <c r="J98" s="3242"/>
      <c r="T98" s="3373"/>
      <c r="Z98" s="3269"/>
      <c r="AA98" s="3269"/>
      <c r="AB98" s="3269"/>
      <c r="AC98" s="3269"/>
      <c r="AD98" s="3269"/>
      <c r="AE98" s="3269"/>
      <c r="AF98" s="3269"/>
      <c r="AG98" s="3269"/>
      <c r="AH98" s="3269"/>
      <c r="AI98" s="3399"/>
      <c r="AJ98" s="3399"/>
      <c r="AK98" s="3399"/>
      <c r="AL98" s="3399"/>
      <c r="AM98" s="3399"/>
      <c r="AN98" s="3399"/>
      <c r="AO98" s="3400"/>
    </row>
    <row r="99" customFormat="false" ht="21.75" hidden="false" customHeight="true" outlineLevel="0" collapsed="false">
      <c r="C99" s="3408"/>
      <c r="D99" s="1726"/>
      <c r="E99" s="1726"/>
      <c r="F99" s="3405" t="s">
        <v>4940</v>
      </c>
      <c r="G99" s="3402" t="n">
        <f aca="false">'NORTH-2'!I1232</f>
        <v>3957937.72883947</v>
      </c>
      <c r="H99" s="3370"/>
      <c r="J99" s="3242"/>
      <c r="T99" s="3373"/>
      <c r="Z99" s="3269"/>
      <c r="AA99" s="3269"/>
      <c r="AB99" s="3269"/>
      <c r="AC99" s="3269"/>
      <c r="AD99" s="3269"/>
      <c r="AE99" s="3269"/>
      <c r="AF99" s="3269"/>
      <c r="AG99" s="3269"/>
      <c r="AH99" s="3269"/>
      <c r="AI99" s="3399"/>
      <c r="AJ99" s="3399"/>
      <c r="AK99" s="3399"/>
      <c r="AL99" s="3399"/>
      <c r="AM99" s="3399"/>
      <c r="AN99" s="3399"/>
      <c r="AO99" s="3400"/>
    </row>
    <row r="100" customFormat="false" ht="21.75" hidden="false" customHeight="true" outlineLevel="0" collapsed="false">
      <c r="C100" s="3408"/>
      <c r="D100" s="1726"/>
      <c r="E100" s="1726"/>
      <c r="F100" s="3405" t="s">
        <v>4941</v>
      </c>
      <c r="G100" s="3402" t="n">
        <f aca="false">'NORTH-2'!I1231</f>
        <v>5290687.83860586</v>
      </c>
      <c r="H100" s="3370"/>
      <c r="J100" s="3242"/>
      <c r="T100" s="3373"/>
      <c r="Z100" s="3269"/>
      <c r="AA100" s="3269"/>
      <c r="AB100" s="3269"/>
      <c r="AC100" s="3269"/>
      <c r="AD100" s="3269"/>
      <c r="AE100" s="3269"/>
      <c r="AF100" s="3269"/>
      <c r="AG100" s="3269"/>
      <c r="AH100" s="3269"/>
      <c r="AI100" s="3399"/>
      <c r="AJ100" s="3399"/>
      <c r="AK100" s="3399"/>
      <c r="AL100" s="3399"/>
      <c r="AM100" s="3399"/>
      <c r="AN100" s="3399"/>
      <c r="AO100" s="3400"/>
    </row>
    <row r="101" customFormat="false" ht="21.75" hidden="false" customHeight="true" outlineLevel="0" collapsed="false">
      <c r="C101" s="3408"/>
      <c r="D101" s="1726" t="s">
        <v>1000</v>
      </c>
      <c r="E101" s="1726"/>
      <c r="F101" s="3405" t="s">
        <v>4869</v>
      </c>
      <c r="G101" s="3402" t="n">
        <f aca="false">'NORTH-1'!I1828</f>
        <v>3290927.91909075</v>
      </c>
      <c r="H101" s="3411"/>
      <c r="J101" s="3242"/>
      <c r="T101" s="3373"/>
      <c r="Z101" s="3269"/>
      <c r="AA101" s="3269"/>
      <c r="AB101" s="3269"/>
      <c r="AC101" s="3269"/>
      <c r="AD101" s="3269"/>
      <c r="AE101" s="3269"/>
      <c r="AF101" s="3269"/>
      <c r="AG101" s="3269"/>
      <c r="AH101" s="3269"/>
      <c r="AI101" s="3399"/>
      <c r="AJ101" s="3399"/>
      <c r="AK101" s="3399"/>
      <c r="AL101" s="3399"/>
      <c r="AM101" s="3399"/>
      <c r="AN101" s="3399"/>
      <c r="AO101" s="3400"/>
    </row>
    <row r="102" customFormat="false" ht="21.75" hidden="false" customHeight="true" outlineLevel="0" collapsed="false">
      <c r="C102" s="3408"/>
      <c r="D102" s="1726"/>
      <c r="E102" s="1726"/>
      <c r="F102" s="3405" t="s">
        <v>4852</v>
      </c>
      <c r="G102" s="3402" t="n">
        <f aca="false">'NORTH-1'!I1826</f>
        <v>2422378.09419806</v>
      </c>
      <c r="H102" s="3370" t="n">
        <f aca="false">G102+G103</f>
        <v>4733480.08090925</v>
      </c>
      <c r="J102" s="3242"/>
      <c r="T102" s="3373"/>
      <c r="Z102" s="3269"/>
      <c r="AA102" s="3269"/>
      <c r="AB102" s="3269"/>
      <c r="AC102" s="3269"/>
      <c r="AD102" s="3269"/>
      <c r="AE102" s="3269"/>
      <c r="AF102" s="3269"/>
      <c r="AG102" s="3269"/>
      <c r="AH102" s="3269"/>
      <c r="AI102" s="3399"/>
      <c r="AJ102" s="3399"/>
      <c r="AK102" s="3399"/>
      <c r="AL102" s="3399"/>
      <c r="AM102" s="3399"/>
      <c r="AN102" s="3399"/>
      <c r="AO102" s="3400"/>
    </row>
    <row r="103" customFormat="false" ht="21.75" hidden="false" customHeight="true" outlineLevel="0" collapsed="false">
      <c r="C103" s="3408"/>
      <c r="D103" s="1726"/>
      <c r="E103" s="1726"/>
      <c r="F103" s="3405" t="s">
        <v>758</v>
      </c>
      <c r="G103" s="3402" t="n">
        <f aca="false">'NORTH-1'!I1827</f>
        <v>2311101.9867112</v>
      </c>
      <c r="H103" s="3370"/>
      <c r="J103" s="3242"/>
      <c r="T103" s="3373"/>
      <c r="Z103" s="3269"/>
      <c r="AA103" s="3269"/>
      <c r="AB103" s="3269"/>
      <c r="AC103" s="3269"/>
      <c r="AD103" s="3269"/>
      <c r="AE103" s="3269"/>
      <c r="AF103" s="3269"/>
      <c r="AG103" s="3269"/>
      <c r="AH103" s="3269"/>
      <c r="AI103" s="3399"/>
      <c r="AJ103" s="3399"/>
      <c r="AK103" s="3399"/>
      <c r="AL103" s="3399"/>
      <c r="AM103" s="3399"/>
      <c r="AN103" s="3399"/>
      <c r="AO103" s="3400"/>
    </row>
    <row r="104" customFormat="false" ht="21.75" hidden="false" customHeight="true" outlineLevel="0" collapsed="false">
      <c r="C104" s="3408"/>
      <c r="D104" s="1726" t="s">
        <v>4942</v>
      </c>
      <c r="E104" s="1726"/>
      <c r="F104" s="3405" t="s">
        <v>755</v>
      </c>
      <c r="G104" s="3402" t="n">
        <f aca="false">'NORTH-2'!I993</f>
        <v>9520238.99647395</v>
      </c>
      <c r="H104" s="3412"/>
      <c r="J104" s="3242"/>
      <c r="T104" s="3373"/>
      <c r="Z104" s="3269"/>
      <c r="AA104" s="3269"/>
      <c r="AB104" s="3269"/>
      <c r="AC104" s="3269"/>
      <c r="AD104" s="3269"/>
      <c r="AE104" s="3269"/>
      <c r="AF104" s="3269"/>
      <c r="AG104" s="3269"/>
      <c r="AH104" s="3269"/>
      <c r="AI104" s="3399"/>
      <c r="AJ104" s="3399"/>
      <c r="AK104" s="3399"/>
      <c r="AL104" s="3399"/>
      <c r="AM104" s="3399"/>
      <c r="AN104" s="3399"/>
      <c r="AO104" s="3400"/>
    </row>
    <row r="105" customFormat="false" ht="21.75" hidden="false" customHeight="true" outlineLevel="0" collapsed="false">
      <c r="C105" s="3408"/>
      <c r="D105" s="1726"/>
      <c r="E105" s="1726"/>
      <c r="F105" s="3378" t="s">
        <v>4831</v>
      </c>
      <c r="G105" s="3402" t="n">
        <f aca="false">'NORTH-2'!I994</f>
        <v>5005811.00352605</v>
      </c>
      <c r="H105" s="3412"/>
      <c r="J105" s="3242"/>
      <c r="T105" s="3373"/>
      <c r="Z105" s="3269"/>
      <c r="AA105" s="3269"/>
      <c r="AB105" s="3269"/>
      <c r="AC105" s="3269"/>
      <c r="AD105" s="3269"/>
      <c r="AE105" s="3269"/>
      <c r="AF105" s="3269"/>
      <c r="AG105" s="3269"/>
      <c r="AH105" s="3269"/>
      <c r="AI105" s="3399"/>
      <c r="AJ105" s="3399"/>
      <c r="AK105" s="3399"/>
      <c r="AL105" s="3399"/>
      <c r="AM105" s="3399"/>
      <c r="AN105" s="3399"/>
      <c r="AO105" s="3400"/>
    </row>
    <row r="106" customFormat="false" ht="21.75" hidden="false" customHeight="true" outlineLevel="0" collapsed="false">
      <c r="C106" s="3408"/>
      <c r="D106" s="1726" t="s">
        <v>1002</v>
      </c>
      <c r="E106" s="1726"/>
      <c r="F106" s="3405" t="s">
        <v>746</v>
      </c>
      <c r="G106" s="3402" t="n">
        <f aca="false">'NORTH-1'!I453</f>
        <v>2072965.79295972</v>
      </c>
      <c r="H106" s="3412"/>
      <c r="J106" s="3242"/>
      <c r="T106" s="3373"/>
      <c r="Z106" s="3269"/>
      <c r="AA106" s="3269"/>
      <c r="AB106" s="3269"/>
      <c r="AC106" s="3269"/>
      <c r="AD106" s="3269"/>
      <c r="AE106" s="3269"/>
      <c r="AF106" s="3269"/>
      <c r="AG106" s="3269"/>
      <c r="AH106" s="3269"/>
      <c r="AI106" s="3399"/>
      <c r="AJ106" s="3399"/>
      <c r="AK106" s="3399"/>
      <c r="AL106" s="3399"/>
      <c r="AM106" s="3399"/>
      <c r="AN106" s="3399"/>
      <c r="AO106" s="3400"/>
    </row>
    <row r="107" customFormat="false" ht="21.75" hidden="false" customHeight="true" outlineLevel="0" collapsed="false">
      <c r="C107" s="3408"/>
      <c r="D107" s="1726"/>
      <c r="E107" s="1726"/>
      <c r="F107" s="3405" t="s">
        <v>755</v>
      </c>
      <c r="G107" s="3402" t="n">
        <f aca="false">'NORTH-1'!I454</f>
        <v>3086667.32324028</v>
      </c>
      <c r="H107" s="3412"/>
      <c r="J107" s="3242"/>
      <c r="T107" s="3373"/>
      <c r="Z107" s="3269"/>
      <c r="AA107" s="3269"/>
      <c r="AB107" s="3269"/>
      <c r="AC107" s="3269"/>
      <c r="AD107" s="3269"/>
      <c r="AE107" s="3269"/>
      <c r="AF107" s="3269"/>
      <c r="AG107" s="3269"/>
      <c r="AH107" s="3269"/>
      <c r="AI107" s="3399"/>
      <c r="AJ107" s="3399"/>
      <c r="AK107" s="3399"/>
      <c r="AL107" s="3399"/>
      <c r="AM107" s="3399"/>
      <c r="AN107" s="3399"/>
      <c r="AO107" s="3400"/>
    </row>
    <row r="108" customFormat="false" ht="21.75" hidden="false" customHeight="true" outlineLevel="0" collapsed="false">
      <c r="C108" s="3408"/>
      <c r="D108" s="1726" t="s">
        <v>4943</v>
      </c>
      <c r="E108" s="1726"/>
      <c r="F108" s="3405" t="s">
        <v>757</v>
      </c>
      <c r="G108" s="3402" t="n">
        <f aca="false">'NORTH-1'!I1348</f>
        <v>8120853.07854398</v>
      </c>
      <c r="H108" s="3412"/>
      <c r="J108" s="3242"/>
      <c r="T108" s="3373"/>
      <c r="Z108" s="3269"/>
      <c r="AA108" s="3269"/>
      <c r="AB108" s="3269"/>
      <c r="AC108" s="3269"/>
      <c r="AD108" s="3269"/>
      <c r="AE108" s="3269"/>
      <c r="AF108" s="3269"/>
      <c r="AG108" s="3269"/>
      <c r="AH108" s="3269"/>
      <c r="AI108" s="3399"/>
      <c r="AJ108" s="3399"/>
      <c r="AK108" s="3399"/>
      <c r="AL108" s="3399"/>
      <c r="AM108" s="3399"/>
      <c r="AN108" s="3399"/>
      <c r="AO108" s="3400"/>
    </row>
    <row r="109" customFormat="false" ht="21.75" hidden="false" customHeight="true" outlineLevel="0" collapsed="false">
      <c r="C109" s="3408"/>
      <c r="D109" s="1726"/>
      <c r="E109" s="1726"/>
      <c r="F109" s="3405" t="s">
        <v>1893</v>
      </c>
      <c r="G109" s="3402" t="n">
        <f aca="false">'NORTH-1'!I1349</f>
        <v>5893830.51305017</v>
      </c>
      <c r="H109" s="3412"/>
      <c r="J109" s="3242"/>
      <c r="T109" s="3373"/>
      <c r="Z109" s="3269"/>
      <c r="AA109" s="3269"/>
      <c r="AB109" s="3269"/>
      <c r="AC109" s="3269"/>
      <c r="AD109" s="3269"/>
      <c r="AE109" s="3269"/>
      <c r="AF109" s="3269"/>
      <c r="AG109" s="3269"/>
      <c r="AH109" s="3269"/>
      <c r="AI109" s="3399"/>
      <c r="AJ109" s="3399"/>
      <c r="AK109" s="3399"/>
      <c r="AL109" s="3399"/>
      <c r="AM109" s="3399"/>
      <c r="AN109" s="3399"/>
      <c r="AO109" s="3400"/>
    </row>
    <row r="110" customFormat="false" ht="36" hidden="false" customHeight="true" outlineLevel="0" collapsed="false">
      <c r="C110" s="3408"/>
      <c r="D110" s="3341" t="s">
        <v>4944</v>
      </c>
      <c r="E110" s="1726"/>
      <c r="F110" s="3405" t="s">
        <v>4852</v>
      </c>
      <c r="G110" s="3402" t="n">
        <f aca="false">'NORTH-1'!I1670</f>
        <v>1855000</v>
      </c>
      <c r="H110" s="3412"/>
      <c r="J110" s="3242"/>
      <c r="T110" s="3373"/>
      <c r="Z110" s="3269"/>
      <c r="AA110" s="3269"/>
      <c r="AB110" s="3269"/>
      <c r="AC110" s="3269"/>
      <c r="AD110" s="3269"/>
      <c r="AE110" s="3269"/>
      <c r="AF110" s="3269"/>
      <c r="AG110" s="3269"/>
      <c r="AH110" s="3269"/>
      <c r="AI110" s="3399"/>
      <c r="AJ110" s="3399"/>
      <c r="AK110" s="3399"/>
      <c r="AL110" s="3399"/>
      <c r="AM110" s="3399"/>
      <c r="AN110" s="3399"/>
      <c r="AO110" s="3400"/>
    </row>
    <row r="111" customFormat="false" ht="21.75" hidden="false" customHeight="true" outlineLevel="0" collapsed="false">
      <c r="C111" s="3408"/>
      <c r="D111" s="1726" t="s">
        <v>4945</v>
      </c>
      <c r="E111" s="1726"/>
      <c r="F111" s="3378" t="s">
        <v>4831</v>
      </c>
      <c r="G111" s="3402" t="n">
        <f aca="false">'NORTH-2'!I1395</f>
        <v>6793884.11897196</v>
      </c>
      <c r="H111" s="3412"/>
      <c r="J111" s="3242"/>
      <c r="T111" s="3373"/>
      <c r="Z111" s="3269"/>
      <c r="AA111" s="3269"/>
      <c r="AB111" s="3269"/>
      <c r="AC111" s="3269"/>
      <c r="AD111" s="3269"/>
      <c r="AE111" s="3269"/>
      <c r="AF111" s="3269"/>
      <c r="AG111" s="3269"/>
      <c r="AH111" s="3269"/>
      <c r="AI111" s="3399"/>
      <c r="AJ111" s="3399"/>
      <c r="AK111" s="3399"/>
      <c r="AL111" s="3399"/>
      <c r="AM111" s="3399"/>
      <c r="AN111" s="3399"/>
      <c r="AO111" s="3400"/>
    </row>
    <row r="112" customFormat="false" ht="21.75" hidden="false" customHeight="true" outlineLevel="0" collapsed="false">
      <c r="C112" s="3408"/>
      <c r="D112" s="1726"/>
      <c r="E112" s="1726"/>
      <c r="F112" s="3405" t="s">
        <v>746</v>
      </c>
      <c r="G112" s="3402" t="n">
        <f aca="false">'NORTH-2'!I1396</f>
        <v>887006.827032622</v>
      </c>
      <c r="H112" s="3412"/>
      <c r="J112" s="3242"/>
      <c r="T112" s="3373"/>
      <c r="Z112" s="3269"/>
      <c r="AA112" s="3269"/>
      <c r="AB112" s="3269"/>
      <c r="AC112" s="3269"/>
      <c r="AD112" s="3269"/>
      <c r="AE112" s="3269"/>
      <c r="AF112" s="3269"/>
      <c r="AG112" s="3269"/>
      <c r="AH112" s="3269"/>
      <c r="AI112" s="3399"/>
      <c r="AJ112" s="3399"/>
      <c r="AK112" s="3399"/>
      <c r="AL112" s="3399"/>
      <c r="AM112" s="3399"/>
      <c r="AN112" s="3399"/>
      <c r="AO112" s="3400"/>
    </row>
    <row r="113" customFormat="false" ht="21.75" hidden="false" customHeight="true" outlineLevel="0" collapsed="false">
      <c r="C113" s="3408"/>
      <c r="D113" s="1726"/>
      <c r="E113" s="1726"/>
      <c r="F113" s="3405" t="s">
        <v>745</v>
      </c>
      <c r="G113" s="3402" t="n">
        <f aca="false">'NORTH-2'!I1397</f>
        <v>3179647.73922983</v>
      </c>
      <c r="H113" s="3412"/>
      <c r="J113" s="3242"/>
      <c r="T113" s="3373"/>
      <c r="Z113" s="3269"/>
      <c r="AA113" s="3269"/>
      <c r="AB113" s="3269"/>
      <c r="AC113" s="3269"/>
      <c r="AD113" s="3269"/>
      <c r="AE113" s="3269"/>
      <c r="AF113" s="3269"/>
      <c r="AG113" s="3269"/>
      <c r="AH113" s="3269"/>
      <c r="AI113" s="3399"/>
      <c r="AJ113" s="3399"/>
      <c r="AK113" s="3399"/>
      <c r="AL113" s="3399"/>
      <c r="AM113" s="3399"/>
      <c r="AN113" s="3399"/>
      <c r="AO113" s="3400"/>
    </row>
    <row r="114" customFormat="false" ht="21.75" hidden="false" customHeight="true" outlineLevel="0" collapsed="false">
      <c r="C114" s="3408"/>
      <c r="D114" s="1726" t="s">
        <v>1923</v>
      </c>
      <c r="E114" s="1726"/>
      <c r="F114" s="3405" t="s">
        <v>759</v>
      </c>
      <c r="G114" s="3402" t="n">
        <f aca="false">'NORTH-1'!I1044</f>
        <v>6199189.03623335</v>
      </c>
      <c r="H114" s="3412"/>
      <c r="J114" s="3242"/>
      <c r="T114" s="3373"/>
      <c r="Z114" s="3269"/>
      <c r="AA114" s="3269"/>
      <c r="AB114" s="3269"/>
      <c r="AC114" s="3269"/>
      <c r="AD114" s="3269"/>
      <c r="AE114" s="3269"/>
      <c r="AF114" s="3269"/>
      <c r="AG114" s="3269"/>
      <c r="AH114" s="3269"/>
      <c r="AI114" s="3399"/>
      <c r="AJ114" s="3399"/>
      <c r="AK114" s="3399"/>
      <c r="AL114" s="3399"/>
      <c r="AM114" s="3399"/>
      <c r="AN114" s="3399"/>
      <c r="AO114" s="3400"/>
    </row>
    <row r="115" customFormat="false" ht="21.75" hidden="false" customHeight="true" outlineLevel="0" collapsed="false">
      <c r="C115" s="3408"/>
      <c r="D115" s="1726"/>
      <c r="E115" s="1726"/>
      <c r="F115" s="3405" t="s">
        <v>1626</v>
      </c>
      <c r="G115" s="3402" t="n">
        <f aca="false">'NORTH-1'!I1045</f>
        <v>5419251.48546032</v>
      </c>
      <c r="H115" s="3412"/>
      <c r="J115" s="3242"/>
      <c r="T115" s="3373"/>
      <c r="Z115" s="3269"/>
      <c r="AA115" s="3269"/>
      <c r="AB115" s="3269"/>
      <c r="AC115" s="3269"/>
      <c r="AD115" s="3269"/>
      <c r="AE115" s="3269"/>
      <c r="AF115" s="3269"/>
      <c r="AG115" s="3269"/>
      <c r="AH115" s="3269"/>
      <c r="AI115" s="3399"/>
      <c r="AJ115" s="3399"/>
      <c r="AK115" s="3399"/>
      <c r="AL115" s="3399"/>
      <c r="AM115" s="3399"/>
      <c r="AN115" s="3399"/>
      <c r="AO115" s="3400"/>
    </row>
    <row r="116" customFormat="false" ht="21.75" hidden="false" customHeight="true" outlineLevel="0" collapsed="false">
      <c r="C116" s="3408"/>
      <c r="D116" s="1726"/>
      <c r="E116" s="1726"/>
      <c r="F116" s="3405" t="s">
        <v>754</v>
      </c>
      <c r="G116" s="3402" t="n">
        <f aca="false">'NORTH-1'!I1043</f>
        <v>4698199.47830634</v>
      </c>
      <c r="H116" s="3412"/>
      <c r="J116" s="3242"/>
      <c r="T116" s="3373"/>
      <c r="Z116" s="3269"/>
      <c r="AA116" s="3269"/>
      <c r="AB116" s="3269"/>
      <c r="AC116" s="3269"/>
      <c r="AD116" s="3269"/>
      <c r="AE116" s="3269"/>
      <c r="AF116" s="3269"/>
      <c r="AG116" s="3269"/>
      <c r="AH116" s="3269"/>
      <c r="AI116" s="3399"/>
      <c r="AJ116" s="3399"/>
      <c r="AK116" s="3399"/>
      <c r="AL116" s="3399"/>
      <c r="AM116" s="3399"/>
      <c r="AN116" s="3399"/>
      <c r="AO116" s="3400"/>
    </row>
    <row r="117" customFormat="false" ht="37.5" hidden="false" customHeight="true" outlineLevel="0" collapsed="false">
      <c r="C117" s="3408"/>
      <c r="D117" s="1726" t="s">
        <v>4946</v>
      </c>
      <c r="E117" s="1726"/>
      <c r="F117" s="3405" t="s">
        <v>4831</v>
      </c>
      <c r="G117" s="3402" t="n">
        <f aca="false">'NORTH-2'!J77</f>
        <v>2480389.34695765</v>
      </c>
      <c r="H117" s="3412"/>
      <c r="J117" s="3242"/>
      <c r="T117" s="3373"/>
      <c r="Z117" s="3269"/>
      <c r="AA117" s="3269"/>
      <c r="AB117" s="3269"/>
      <c r="AC117" s="3269"/>
      <c r="AD117" s="3269"/>
      <c r="AE117" s="3269"/>
      <c r="AF117" s="3269"/>
      <c r="AG117" s="3269"/>
      <c r="AH117" s="3269"/>
      <c r="AI117" s="3399"/>
      <c r="AJ117" s="3399"/>
      <c r="AK117" s="3399"/>
      <c r="AL117" s="3399"/>
      <c r="AM117" s="3399"/>
      <c r="AN117" s="3399"/>
      <c r="AO117" s="3400"/>
    </row>
    <row r="118" customFormat="false" ht="21.75" hidden="false" customHeight="true" outlineLevel="0" collapsed="false">
      <c r="C118" s="3408"/>
      <c r="D118" s="1726" t="s">
        <v>4947</v>
      </c>
      <c r="E118" s="1726"/>
      <c r="F118" s="3407" t="s">
        <v>770</v>
      </c>
      <c r="G118" s="3402" t="n">
        <f aca="false">'NORTH-1'!I1905</f>
        <v>2061462.73460647</v>
      </c>
      <c r="H118" s="3412"/>
      <c r="J118" s="3242"/>
      <c r="T118" s="3373"/>
      <c r="Z118" s="3269"/>
      <c r="AA118" s="3269"/>
      <c r="AB118" s="3269"/>
      <c r="AC118" s="3269"/>
      <c r="AD118" s="3269"/>
      <c r="AE118" s="3269"/>
      <c r="AF118" s="3269"/>
      <c r="AG118" s="3269"/>
      <c r="AH118" s="3269"/>
      <c r="AI118" s="3399"/>
      <c r="AJ118" s="3399"/>
      <c r="AK118" s="3399"/>
      <c r="AL118" s="3399"/>
      <c r="AM118" s="3399"/>
      <c r="AN118" s="3399"/>
      <c r="AO118" s="3400"/>
    </row>
    <row r="119" customFormat="false" ht="21.75" hidden="false" customHeight="true" outlineLevel="0" collapsed="false">
      <c r="C119" s="3408"/>
      <c r="D119" s="1726"/>
      <c r="E119" s="1726"/>
      <c r="F119" s="3405" t="s">
        <v>4948</v>
      </c>
      <c r="G119" s="3402" t="n">
        <f aca="false">'NORTH-1'!I1904</f>
        <v>4294857.63668602</v>
      </c>
      <c r="H119" s="3412"/>
      <c r="J119" s="3242"/>
      <c r="T119" s="3373"/>
      <c r="Z119" s="3269"/>
      <c r="AA119" s="3269"/>
      <c r="AB119" s="3269"/>
      <c r="AC119" s="3269"/>
      <c r="AD119" s="3269"/>
      <c r="AE119" s="3269"/>
      <c r="AF119" s="3269"/>
      <c r="AG119" s="3269"/>
      <c r="AH119" s="3269"/>
      <c r="AI119" s="3399"/>
      <c r="AJ119" s="3399"/>
      <c r="AK119" s="3399"/>
      <c r="AL119" s="3399"/>
      <c r="AM119" s="3399"/>
      <c r="AN119" s="3399"/>
      <c r="AO119" s="3400"/>
    </row>
    <row r="120" customFormat="false" ht="21.75" hidden="false" customHeight="true" outlineLevel="0" collapsed="false">
      <c r="C120" s="3408"/>
      <c r="D120" s="1726" t="s">
        <v>4949</v>
      </c>
      <c r="E120" s="1726"/>
      <c r="F120" s="3405" t="s">
        <v>1626</v>
      </c>
      <c r="G120" s="3402" t="n">
        <f aca="false">'NORTH-1'!I1165</f>
        <v>18139762.410707</v>
      </c>
      <c r="H120" s="3412"/>
      <c r="J120" s="3242"/>
      <c r="T120" s="3373"/>
      <c r="Z120" s="3269"/>
      <c r="AA120" s="3269"/>
      <c r="AB120" s="3269"/>
      <c r="AC120" s="3269"/>
      <c r="AD120" s="3269"/>
      <c r="AE120" s="3269"/>
      <c r="AF120" s="3269"/>
      <c r="AG120" s="3269"/>
      <c r="AH120" s="3269"/>
      <c r="AI120" s="3399"/>
      <c r="AJ120" s="3399"/>
      <c r="AK120" s="3399"/>
      <c r="AL120" s="3399"/>
      <c r="AM120" s="3399"/>
      <c r="AN120" s="3399"/>
      <c r="AO120" s="3400"/>
    </row>
    <row r="121" customFormat="false" ht="21.75" hidden="false" customHeight="true" outlineLevel="0" collapsed="false">
      <c r="C121" s="3408"/>
      <c r="D121" s="1726"/>
      <c r="E121" s="1726"/>
      <c r="F121" s="3405" t="s">
        <v>752</v>
      </c>
      <c r="G121" s="3402" t="n">
        <f aca="false">'NORTH-1'!I1166</f>
        <v>1213163.08281882</v>
      </c>
      <c r="H121" s="3412"/>
      <c r="J121" s="3242"/>
      <c r="T121" s="3373"/>
      <c r="Z121" s="3269"/>
      <c r="AA121" s="3269"/>
      <c r="AB121" s="3269"/>
      <c r="AC121" s="3269"/>
      <c r="AD121" s="3269"/>
      <c r="AE121" s="3269"/>
      <c r="AF121" s="3269"/>
      <c r="AG121" s="3269"/>
      <c r="AH121" s="3269"/>
      <c r="AI121" s="3399"/>
      <c r="AJ121" s="3399"/>
      <c r="AK121" s="3399"/>
      <c r="AL121" s="3399"/>
      <c r="AM121" s="3399"/>
      <c r="AN121" s="3399"/>
      <c r="AO121" s="3400"/>
    </row>
    <row r="122" customFormat="false" ht="21.75" hidden="false" customHeight="true" outlineLevel="0" collapsed="false">
      <c r="C122" s="3408"/>
      <c r="D122" s="1726" t="s">
        <v>4950</v>
      </c>
      <c r="E122" s="1726"/>
      <c r="F122" s="3405" t="s">
        <v>748</v>
      </c>
      <c r="G122" s="3402" t="n">
        <f aca="false">'NORTH-2'!I1475</f>
        <v>3064557.40034712</v>
      </c>
      <c r="H122" s="3412"/>
      <c r="J122" s="3242"/>
      <c r="T122" s="3373"/>
      <c r="Z122" s="3269"/>
      <c r="AA122" s="3269"/>
      <c r="AB122" s="3269"/>
      <c r="AC122" s="3269"/>
      <c r="AD122" s="3269"/>
      <c r="AE122" s="3269"/>
      <c r="AF122" s="3269"/>
      <c r="AG122" s="3269"/>
      <c r="AH122" s="3269"/>
      <c r="AI122" s="3399"/>
      <c r="AJ122" s="3399"/>
      <c r="AK122" s="3399"/>
      <c r="AL122" s="3399"/>
      <c r="AM122" s="3399"/>
      <c r="AN122" s="3399"/>
      <c r="AO122" s="3400"/>
    </row>
    <row r="123" customFormat="false" ht="21.75" hidden="false" customHeight="true" outlineLevel="0" collapsed="false">
      <c r="C123" s="3408"/>
      <c r="D123" s="1726"/>
      <c r="E123" s="1726"/>
      <c r="F123" s="3405" t="s">
        <v>746</v>
      </c>
      <c r="G123" s="3402" t="n">
        <f aca="false">'NORTH-2'!I1476</f>
        <v>2923271.55978488</v>
      </c>
      <c r="H123" s="3412"/>
      <c r="J123" s="3242"/>
      <c r="T123" s="3373"/>
      <c r="Z123" s="3269"/>
      <c r="AA123" s="3269"/>
      <c r="AB123" s="3269"/>
      <c r="AC123" s="3269"/>
      <c r="AD123" s="3269"/>
      <c r="AE123" s="3269"/>
      <c r="AF123" s="3269"/>
      <c r="AG123" s="3269"/>
      <c r="AH123" s="3269"/>
      <c r="AI123" s="3399"/>
      <c r="AJ123" s="3399"/>
      <c r="AK123" s="3399"/>
      <c r="AL123" s="3399"/>
      <c r="AM123" s="3399"/>
      <c r="AN123" s="3399"/>
      <c r="AO123" s="3400"/>
    </row>
    <row r="124" customFormat="false" ht="21.75" hidden="false" customHeight="true" outlineLevel="0" collapsed="false">
      <c r="C124" s="3408"/>
      <c r="D124" s="3341" t="s">
        <v>4951</v>
      </c>
      <c r="E124" s="1726"/>
      <c r="F124" s="3405" t="s">
        <v>759</v>
      </c>
      <c r="G124" s="3402" t="n">
        <f aca="false">'NORTH-1'!I2058</f>
        <v>6464726.83885365</v>
      </c>
      <c r="H124" s="3412"/>
      <c r="J124" s="3242"/>
      <c r="T124" s="3373"/>
      <c r="Z124" s="3269"/>
      <c r="AA124" s="3269"/>
      <c r="AB124" s="3269"/>
      <c r="AC124" s="3269"/>
      <c r="AD124" s="3269"/>
      <c r="AE124" s="3269"/>
      <c r="AF124" s="3269"/>
      <c r="AG124" s="3269"/>
      <c r="AH124" s="3269"/>
      <c r="AI124" s="3399"/>
      <c r="AJ124" s="3399"/>
      <c r="AK124" s="3399"/>
      <c r="AL124" s="3399"/>
      <c r="AM124" s="3399"/>
      <c r="AN124" s="3399"/>
      <c r="AO124" s="3400"/>
    </row>
    <row r="125" customFormat="false" ht="21.75" hidden="false" customHeight="true" outlineLevel="0" collapsed="false">
      <c r="C125" s="3413"/>
      <c r="D125" s="3404"/>
      <c r="E125" s="1726"/>
      <c r="F125" s="3405" t="s">
        <v>93</v>
      </c>
      <c r="G125" s="3414" t="n">
        <f aca="false">SUM(G6:G124)</f>
        <v>469240185.283971</v>
      </c>
      <c r="H125" s="3415" t="n">
        <f aca="false">SUM(H6:H87)</f>
        <v>321383575.516923</v>
      </c>
      <c r="J125" s="3242"/>
      <c r="T125" s="3373"/>
      <c r="Z125" s="3269"/>
      <c r="AA125" s="3269"/>
      <c r="AB125" s="3269"/>
      <c r="AC125" s="3269"/>
      <c r="AD125" s="3269"/>
      <c r="AE125" s="3269"/>
      <c r="AF125" s="3269"/>
      <c r="AG125" s="3269"/>
      <c r="AH125" s="3269"/>
      <c r="AI125" s="3399"/>
      <c r="AJ125" s="3399"/>
      <c r="AK125" s="3399"/>
      <c r="AL125" s="3399"/>
      <c r="AM125" s="3399"/>
      <c r="AN125" s="3399"/>
      <c r="AO125" s="3400"/>
    </row>
    <row r="126" s="3351" customFormat="true" ht="21.75" hidden="false" customHeight="true" outlineLevel="0" collapsed="false">
      <c r="C126" s="1726"/>
      <c r="D126" s="3416" t="s">
        <v>4952</v>
      </c>
      <c r="E126" s="3416"/>
      <c r="F126" s="3417"/>
      <c r="G126" s="3406"/>
      <c r="H126" s="3418"/>
      <c r="I126" s="3419"/>
      <c r="J126" s="3242"/>
      <c r="T126" s="3373"/>
      <c r="Z126" s="3352"/>
      <c r="AA126" s="3352"/>
      <c r="AB126" s="3352"/>
      <c r="AC126" s="3352"/>
      <c r="AD126" s="3352"/>
      <c r="AE126" s="3352"/>
      <c r="AF126" s="3352"/>
      <c r="AG126" s="3352"/>
      <c r="AH126" s="3352"/>
      <c r="AI126" s="3399"/>
      <c r="AJ126" s="3399"/>
      <c r="AK126" s="3399"/>
      <c r="AL126" s="3399"/>
      <c r="AM126" s="3399"/>
      <c r="AN126" s="3399"/>
      <c r="AO126" s="3400"/>
    </row>
    <row r="127" customFormat="false" ht="21.75" hidden="false" customHeight="true" outlineLevel="0" collapsed="false">
      <c r="C127" s="1726"/>
      <c r="D127" s="3420" t="s">
        <v>741</v>
      </c>
      <c r="E127" s="3420"/>
      <c r="F127" s="3421" t="n">
        <f aca="false">G125</f>
        <v>469240185.283971</v>
      </c>
      <c r="G127" s="3422"/>
      <c r="H127" s="3423" t="n">
        <v>200857461</v>
      </c>
      <c r="J127" s="3242"/>
      <c r="T127" s="3373"/>
      <c r="Z127" s="3269"/>
      <c r="AA127" s="3269"/>
      <c r="AB127" s="3269"/>
      <c r="AC127" s="3269"/>
      <c r="AD127" s="3269"/>
      <c r="AE127" s="3269"/>
      <c r="AF127" s="3269"/>
      <c r="AG127" s="3269"/>
      <c r="AH127" s="3269"/>
      <c r="AI127" s="3399"/>
      <c r="AJ127" s="3399"/>
      <c r="AK127" s="3399"/>
      <c r="AL127" s="3399"/>
      <c r="AM127" s="3399"/>
      <c r="AN127" s="3399"/>
      <c r="AO127" s="3400"/>
    </row>
    <row r="128" customFormat="false" ht="21.75" hidden="false" customHeight="true" outlineLevel="0" collapsed="false">
      <c r="C128" s="1726"/>
      <c r="D128" s="3420" t="s">
        <v>4953</v>
      </c>
      <c r="E128" s="3420"/>
      <c r="F128" s="3424"/>
      <c r="G128" s="3406" t="n">
        <f aca="false">G126-F127</f>
        <v>-469240185.283971</v>
      </c>
      <c r="H128" s="3384"/>
      <c r="J128" s="3242"/>
      <c r="T128" s="3373"/>
      <c r="Z128" s="3269"/>
      <c r="AA128" s="3269"/>
      <c r="AB128" s="3269"/>
      <c r="AC128" s="3269"/>
      <c r="AD128" s="3269"/>
      <c r="AE128" s="3269"/>
      <c r="AF128" s="3269"/>
      <c r="AG128" s="3269"/>
      <c r="AH128" s="3269"/>
      <c r="AI128" s="3399"/>
      <c r="AJ128" s="3399"/>
      <c r="AK128" s="3399"/>
      <c r="AL128" s="3399"/>
      <c r="AM128" s="3399"/>
      <c r="AN128" s="3399"/>
      <c r="AO128" s="3400"/>
    </row>
    <row r="129" customFormat="false" ht="21.75" hidden="false" customHeight="true" outlineLevel="0" collapsed="false">
      <c r="C129" s="1726"/>
      <c r="D129" s="1726"/>
      <c r="E129" s="1726"/>
      <c r="F129" s="3378"/>
      <c r="G129" s="3425"/>
      <c r="H129" s="3384"/>
      <c r="T129" s="3373"/>
      <c r="Z129" s="3269"/>
      <c r="AA129" s="3269"/>
      <c r="AB129" s="3269"/>
      <c r="AC129" s="3269"/>
      <c r="AD129" s="3269"/>
      <c r="AE129" s="3269"/>
      <c r="AF129" s="3269"/>
      <c r="AG129" s="3269"/>
      <c r="AH129" s="3269"/>
      <c r="AI129" s="3399"/>
      <c r="AJ129" s="3399"/>
      <c r="AK129" s="3399"/>
      <c r="AL129" s="3399"/>
      <c r="AM129" s="3399"/>
      <c r="AN129" s="3399"/>
      <c r="AO129" s="3400"/>
    </row>
    <row r="130" customFormat="false" ht="21.75" hidden="false" customHeight="true" outlineLevel="0" collapsed="false">
      <c r="C130" s="3426"/>
      <c r="D130" s="3426"/>
      <c r="E130" s="3426"/>
      <c r="F130" s="3427"/>
      <c r="G130" s="3428"/>
      <c r="H130" s="3429"/>
      <c r="T130" s="3373"/>
      <c r="Z130" s="3269"/>
      <c r="AA130" s="3269"/>
      <c r="AB130" s="3269"/>
      <c r="AC130" s="3269"/>
      <c r="AD130" s="3269"/>
      <c r="AE130" s="3269"/>
      <c r="AF130" s="3269"/>
      <c r="AG130" s="3269"/>
      <c r="AH130" s="3269"/>
      <c r="AI130" s="3399"/>
      <c r="AJ130" s="3399"/>
      <c r="AK130" s="3399"/>
      <c r="AL130" s="3399"/>
      <c r="AM130" s="3399"/>
      <c r="AN130" s="3399"/>
      <c r="AO130" s="3400"/>
    </row>
    <row r="131" customFormat="false" ht="21.75" hidden="false" customHeight="true" outlineLevel="0" collapsed="false">
      <c r="C131" s="3426"/>
      <c r="D131" s="3426"/>
      <c r="E131" s="3426"/>
      <c r="F131" s="3427"/>
      <c r="G131" s="3428"/>
      <c r="H131" s="3429"/>
      <c r="T131" s="3373"/>
      <c r="AO131" s="1713"/>
    </row>
    <row r="132" customFormat="false" ht="21.75" hidden="false" customHeight="true" outlineLevel="0" collapsed="false">
      <c r="C132" s="3426"/>
      <c r="D132" s="3426"/>
      <c r="E132" s="3430"/>
      <c r="F132" s="3427"/>
      <c r="H132" s="3429"/>
      <c r="T132" s="3373"/>
      <c r="AO132" s="1713"/>
    </row>
    <row r="133" customFormat="false" ht="21.75" hidden="false" customHeight="true" outlineLevel="0" collapsed="false">
      <c r="C133" s="3426"/>
      <c r="D133" s="3426"/>
      <c r="E133" s="3426"/>
      <c r="F133" s="3427"/>
      <c r="G133" s="3428"/>
      <c r="H133" s="3429"/>
      <c r="T133" s="3373"/>
      <c r="AO133" s="1713"/>
    </row>
    <row r="134" customFormat="false" ht="21.75" hidden="false" customHeight="true" outlineLevel="0" collapsed="false">
      <c r="C134" s="3426"/>
      <c r="D134" s="3426"/>
      <c r="E134" s="3426"/>
      <c r="F134" s="3427"/>
      <c r="G134" s="3428"/>
      <c r="H134" s="3429"/>
      <c r="T134" s="3373"/>
      <c r="AO134" s="1713"/>
    </row>
    <row r="135" customFormat="false" ht="21.75" hidden="false" customHeight="true" outlineLevel="0" collapsed="false">
      <c r="C135" s="3426"/>
      <c r="D135" s="3426"/>
      <c r="E135" s="3426"/>
      <c r="F135" s="3427"/>
      <c r="G135" s="3428"/>
      <c r="H135" s="3429"/>
      <c r="T135" s="3373"/>
      <c r="AO135" s="1713"/>
    </row>
    <row r="136" customFormat="false" ht="21.75" hidden="false" customHeight="true" outlineLevel="0" collapsed="false">
      <c r="C136" s="3426"/>
      <c r="D136" s="3426"/>
      <c r="E136" s="3426"/>
      <c r="F136" s="3427"/>
      <c r="G136" s="3428"/>
      <c r="H136" s="3429"/>
      <c r="T136" s="3373"/>
      <c r="AO136" s="1713"/>
    </row>
    <row r="137" customFormat="false" ht="21.75" hidden="false" customHeight="true" outlineLevel="0" collapsed="false">
      <c r="C137" s="3431" t="s">
        <v>4954</v>
      </c>
      <c r="D137" s="3431"/>
      <c r="E137" s="3431"/>
      <c r="F137" s="3248"/>
      <c r="G137" s="3432"/>
      <c r="H137" s="3433"/>
      <c r="T137" s="3373"/>
      <c r="AO137" s="1713"/>
    </row>
    <row r="138" customFormat="false" ht="21.75" hidden="false" customHeight="true" outlineLevel="0" collapsed="false">
      <c r="F138" s="3434"/>
      <c r="G138" s="3435"/>
      <c r="T138" s="3373"/>
      <c r="AO138" s="1713"/>
    </row>
    <row r="139" customFormat="false" ht="21.75" hidden="false" customHeight="true" outlineLevel="0" collapsed="false">
      <c r="C139" s="3436" t="s">
        <v>794</v>
      </c>
      <c r="D139" s="3436" t="s">
        <v>795</v>
      </c>
      <c r="E139" s="3436"/>
      <c r="F139" s="3437" t="s">
        <v>741</v>
      </c>
      <c r="G139" s="3438" t="str">
        <f aca="false">G5</f>
        <v>import</v>
      </c>
      <c r="H139" s="3436" t="s">
        <v>4812</v>
      </c>
      <c r="T139" s="3373"/>
      <c r="AO139" s="1713"/>
    </row>
    <row r="140" customFormat="false" ht="21.75" hidden="false" customHeight="true" outlineLevel="0" collapsed="false">
      <c r="C140" s="1726" t="n">
        <v>1</v>
      </c>
      <c r="D140" s="3342" t="s">
        <v>4955</v>
      </c>
      <c r="E140" s="1726"/>
      <c r="F140" s="3343" t="s">
        <v>4956</v>
      </c>
      <c r="G140" s="3389" t="n">
        <f aca="false">'SOUTH-2'!I578</f>
        <v>0</v>
      </c>
      <c r="H140" s="3439" t="n">
        <f aca="false">G143+G142+G141+G140</f>
        <v>6132000.00000001</v>
      </c>
      <c r="J140" s="3346"/>
      <c r="T140" s="3373"/>
      <c r="AO140" s="1713"/>
    </row>
    <row r="141" customFormat="false" ht="21.75" hidden="false" customHeight="true" outlineLevel="0" collapsed="false">
      <c r="C141" s="1726"/>
      <c r="D141" s="3342"/>
      <c r="E141" s="1726"/>
      <c r="F141" s="3440" t="s">
        <v>4852</v>
      </c>
      <c r="G141" s="3389" t="n">
        <f aca="false">'SOUTH-2'!I579</f>
        <v>19506.4371337975</v>
      </c>
      <c r="H141" s="3439"/>
      <c r="I141" s="3441"/>
      <c r="J141" s="3346"/>
      <c r="T141" s="3373"/>
      <c r="AO141" s="1713"/>
    </row>
    <row r="142" customFormat="false" ht="21.75" hidden="false" customHeight="true" outlineLevel="0" collapsed="false">
      <c r="C142" s="1726"/>
      <c r="D142" s="3342"/>
      <c r="E142" s="1726"/>
      <c r="F142" s="3376" t="s">
        <v>4957</v>
      </c>
      <c r="G142" s="3389" t="n">
        <f aca="false">'SOUTH-2'!I580</f>
        <v>0</v>
      </c>
      <c r="H142" s="3439"/>
      <c r="I142" s="3441"/>
      <c r="J142" s="3346"/>
      <c r="T142" s="3373"/>
      <c r="AO142" s="1713"/>
    </row>
    <row r="143" customFormat="false" ht="21.75" hidden="false" customHeight="true" outlineLevel="0" collapsed="false">
      <c r="C143" s="1726"/>
      <c r="D143" s="3342"/>
      <c r="E143" s="1726"/>
      <c r="F143" s="3343" t="s">
        <v>4923</v>
      </c>
      <c r="G143" s="3389" t="n">
        <f aca="false">'SOUTH-2'!I581</f>
        <v>6112493.56286621</v>
      </c>
      <c r="H143" s="3439"/>
      <c r="I143" s="3441"/>
      <c r="J143" s="3346"/>
      <c r="T143" s="3373"/>
      <c r="AO143" s="1713"/>
    </row>
    <row r="144" customFormat="false" ht="21.75" hidden="false" customHeight="true" outlineLevel="0" collapsed="false">
      <c r="C144" s="1726" t="n">
        <v>2</v>
      </c>
      <c r="D144" s="3342" t="s">
        <v>4958</v>
      </c>
      <c r="E144" s="1726"/>
      <c r="F144" s="3343" t="s">
        <v>4956</v>
      </c>
      <c r="G144" s="3389" t="n">
        <f aca="false">'SOUTH-2'!I695</f>
        <v>659825.317918544</v>
      </c>
      <c r="H144" s="1728" t="n">
        <f aca="false">G144+G145+G146+G150+G148+G147</f>
        <v>17775271.6840973</v>
      </c>
      <c r="I144" s="3441"/>
      <c r="J144" s="3346"/>
      <c r="T144" s="3373"/>
      <c r="AO144" s="1713"/>
    </row>
    <row r="145" customFormat="false" ht="21.75" hidden="false" customHeight="true" outlineLevel="0" collapsed="false">
      <c r="C145" s="1726"/>
      <c r="D145" s="3342"/>
      <c r="E145" s="1726"/>
      <c r="F145" s="3376" t="s">
        <v>4957</v>
      </c>
      <c r="G145" s="3389" t="n">
        <f aca="false">'SOUTH-2'!I696</f>
        <v>5769151.48955753</v>
      </c>
      <c r="H145" s="1728"/>
      <c r="I145" s="3441"/>
      <c r="J145" s="3346"/>
      <c r="T145" s="3373"/>
      <c r="AO145" s="1713"/>
    </row>
    <row r="146" customFormat="false" ht="21.75" hidden="false" customHeight="true" outlineLevel="0" collapsed="false">
      <c r="C146" s="1726"/>
      <c r="D146" s="3342"/>
      <c r="E146" s="1726"/>
      <c r="F146" s="3440" t="s">
        <v>4805</v>
      </c>
      <c r="G146" s="3389" t="n">
        <v>0</v>
      </c>
      <c r="H146" s="1728"/>
      <c r="I146" s="3441"/>
      <c r="J146" s="3346"/>
      <c r="T146" s="3373"/>
      <c r="AO146" s="1713"/>
    </row>
    <row r="147" customFormat="false" ht="21.75" hidden="false" customHeight="true" outlineLevel="0" collapsed="false">
      <c r="C147" s="1726"/>
      <c r="D147" s="3342"/>
      <c r="E147" s="1726"/>
      <c r="F147" s="3376" t="s">
        <v>4925</v>
      </c>
      <c r="G147" s="3389" t="n">
        <v>0</v>
      </c>
      <c r="H147" s="1728"/>
      <c r="I147" s="3441"/>
      <c r="J147" s="3346"/>
      <c r="T147" s="3373"/>
      <c r="AO147" s="1713"/>
    </row>
    <row r="148" customFormat="false" ht="21.75" hidden="false" customHeight="true" outlineLevel="0" collapsed="false">
      <c r="C148" s="1726"/>
      <c r="D148" s="3342"/>
      <c r="E148" s="1726"/>
      <c r="F148" s="3378" t="s">
        <v>4959</v>
      </c>
      <c r="G148" s="3389" t="n">
        <v>0</v>
      </c>
      <c r="H148" s="1728"/>
      <c r="I148" s="3441"/>
      <c r="J148" s="3346"/>
      <c r="T148" s="3373"/>
      <c r="AO148" s="1713"/>
    </row>
    <row r="149" customFormat="false" ht="21.75" hidden="false" customHeight="true" outlineLevel="0" collapsed="false">
      <c r="C149" s="1726"/>
      <c r="D149" s="3342"/>
      <c r="E149" s="1726"/>
      <c r="F149" s="3442" t="s">
        <v>4960</v>
      </c>
      <c r="G149" s="3389"/>
      <c r="H149" s="1728"/>
      <c r="I149" s="3441"/>
      <c r="J149" s="3346"/>
      <c r="T149" s="3373"/>
      <c r="AO149" s="1713"/>
    </row>
    <row r="150" customFormat="false" ht="21.75" hidden="false" customHeight="true" outlineLevel="0" collapsed="false">
      <c r="C150" s="1726"/>
      <c r="D150" s="3342"/>
      <c r="E150" s="1726"/>
      <c r="F150" s="3443" t="s">
        <v>4961</v>
      </c>
      <c r="G150" s="3389" t="n">
        <f aca="false">'SOUTH-2'!I694</f>
        <v>11346294.8766212</v>
      </c>
      <c r="H150" s="1728"/>
      <c r="I150" s="3441"/>
      <c r="J150" s="3346"/>
      <c r="T150" s="3373"/>
      <c r="AO150" s="1713"/>
    </row>
    <row r="151" customFormat="false" ht="21.75" hidden="false" customHeight="true" outlineLevel="0" collapsed="false">
      <c r="A151" s="1725" t="s">
        <v>334</v>
      </c>
      <c r="C151" s="3341" t="n">
        <v>3</v>
      </c>
      <c r="D151" s="3342" t="s">
        <v>4962</v>
      </c>
      <c r="E151" s="1726"/>
      <c r="F151" s="3378" t="s">
        <v>4959</v>
      </c>
      <c r="G151" s="3389" t="n">
        <v>0</v>
      </c>
      <c r="H151" s="1728" t="n">
        <f aca="false">G151+G152+G153</f>
        <v>10622467.6874357</v>
      </c>
      <c r="I151" s="3441"/>
      <c r="J151" s="3346"/>
      <c r="T151" s="3373"/>
      <c r="AO151" s="1713"/>
    </row>
    <row r="152" customFormat="false" ht="21.75" hidden="false" customHeight="true" outlineLevel="0" collapsed="false">
      <c r="C152" s="3341"/>
      <c r="D152" s="3342"/>
      <c r="E152" s="1726"/>
      <c r="F152" s="3376" t="s">
        <v>4963</v>
      </c>
      <c r="G152" s="3389" t="n">
        <f aca="false">'SOUTH-2'!I779</f>
        <v>0</v>
      </c>
      <c r="H152" s="1728"/>
      <c r="I152" s="3441"/>
      <c r="J152" s="3346"/>
      <c r="T152" s="3373"/>
      <c r="AO152" s="1713"/>
    </row>
    <row r="153" customFormat="false" ht="21.75" hidden="false" customHeight="true" outlineLevel="0" collapsed="false">
      <c r="C153" s="3341"/>
      <c r="D153" s="3342"/>
      <c r="E153" s="1726"/>
      <c r="F153" s="3376" t="s">
        <v>4925</v>
      </c>
      <c r="G153" s="3389" t="n">
        <f aca="false">'SOUTH-2'!I780</f>
        <v>10622467.6874357</v>
      </c>
      <c r="H153" s="1728"/>
      <c r="I153" s="3441"/>
      <c r="J153" s="3346"/>
      <c r="T153" s="3373"/>
      <c r="AO153" s="1713"/>
    </row>
    <row r="154" customFormat="false" ht="21.75" hidden="false" customHeight="true" outlineLevel="0" collapsed="false">
      <c r="C154" s="1726" t="n">
        <v>4</v>
      </c>
      <c r="D154" s="1726" t="s">
        <v>4964</v>
      </c>
      <c r="E154" s="1726"/>
      <c r="F154" s="3343" t="s">
        <v>2493</v>
      </c>
      <c r="G154" s="3389" t="n">
        <f aca="false">'NORTH-2'!I453</f>
        <v>5047548.67674664</v>
      </c>
      <c r="H154" s="3444" t="n">
        <f aca="false">G157+G155+G154+G156</f>
        <v>21368608.7011521</v>
      </c>
      <c r="I154" s="3441"/>
      <c r="J154" s="3346"/>
      <c r="T154" s="3373"/>
      <c r="AO154" s="1713"/>
    </row>
    <row r="155" customFormat="false" ht="21.75" hidden="false" customHeight="true" outlineLevel="0" collapsed="false">
      <c r="C155" s="1726"/>
      <c r="D155" s="1726"/>
      <c r="E155" s="1726"/>
      <c r="F155" s="3378" t="s">
        <v>762</v>
      </c>
      <c r="G155" s="3389" t="n">
        <f aca="false">'NORTH-2'!I454</f>
        <v>2267406.38066946</v>
      </c>
      <c r="H155" s="3444"/>
      <c r="I155" s="3441"/>
      <c r="J155" s="3346"/>
      <c r="T155" s="3373"/>
      <c r="AO155" s="1713"/>
    </row>
    <row r="156" customFormat="false" ht="21.75" hidden="false" customHeight="true" outlineLevel="0" collapsed="false">
      <c r="C156" s="1726"/>
      <c r="D156" s="1726"/>
      <c r="E156" s="1726"/>
      <c r="F156" s="3378" t="s">
        <v>4956</v>
      </c>
      <c r="G156" s="3389" t="n">
        <f aca="false">'NORTH-2'!I455</f>
        <v>752979.372604402</v>
      </c>
      <c r="H156" s="3444"/>
      <c r="I156" s="3441"/>
      <c r="J156" s="3346"/>
      <c r="T156" s="3373"/>
      <c r="AO156" s="1713"/>
    </row>
    <row r="157" customFormat="false" ht="21.75" hidden="false" customHeight="true" outlineLevel="0" collapsed="false">
      <c r="C157" s="1726"/>
      <c r="D157" s="1726"/>
      <c r="E157" s="1726"/>
      <c r="F157" s="3343" t="s">
        <v>2479</v>
      </c>
      <c r="G157" s="3389" t="n">
        <f aca="false">'NORTH-2'!I456</f>
        <v>13300674.2711315</v>
      </c>
      <c r="H157" s="3444"/>
      <c r="I157" s="3441"/>
      <c r="J157" s="3346"/>
      <c r="T157" s="3373"/>
      <c r="AO157" s="1713"/>
    </row>
    <row r="158" customFormat="false" ht="21.75" hidden="false" customHeight="true" outlineLevel="0" collapsed="false">
      <c r="C158" s="1726" t="n">
        <v>5</v>
      </c>
      <c r="D158" s="1726" t="s">
        <v>4965</v>
      </c>
      <c r="E158" s="1726"/>
      <c r="F158" s="3343" t="s">
        <v>4966</v>
      </c>
      <c r="G158" s="3389" t="n">
        <f aca="false">'SOUTH-2'!I1011</f>
        <v>1385242.38786159</v>
      </c>
      <c r="H158" s="1728" t="n">
        <f aca="false">G163+G162+G161+G160+G159+G158</f>
        <v>38938388.8610946</v>
      </c>
      <c r="I158" s="3441"/>
      <c r="J158" s="3346"/>
      <c r="T158" s="3373"/>
      <c r="AO158" s="1713"/>
    </row>
    <row r="159" customFormat="false" ht="21.75" hidden="false" customHeight="true" outlineLevel="0" collapsed="false">
      <c r="C159" s="1726"/>
      <c r="D159" s="1726"/>
      <c r="E159" s="1726"/>
      <c r="F159" s="3440" t="s">
        <v>775</v>
      </c>
      <c r="G159" s="3389" t="n">
        <f aca="false">'SOUTH-2'!I1012</f>
        <v>7053334.72326739</v>
      </c>
      <c r="H159" s="1728"/>
      <c r="I159" s="3441"/>
      <c r="J159" s="3346"/>
      <c r="T159" s="3373"/>
      <c r="AO159" s="1713"/>
    </row>
    <row r="160" customFormat="false" ht="21.75" hidden="false" customHeight="true" outlineLevel="0" collapsed="false">
      <c r="C160" s="1726"/>
      <c r="D160" s="1726"/>
      <c r="E160" s="1726"/>
      <c r="F160" s="3376" t="s">
        <v>4957</v>
      </c>
      <c r="G160" s="3389" t="n">
        <f aca="false">'SOUTH-2'!I1013</f>
        <v>2244185.47702419</v>
      </c>
      <c r="H160" s="1728"/>
      <c r="I160" s="3441"/>
      <c r="J160" s="3346"/>
      <c r="T160" s="3373"/>
      <c r="AO160" s="1713"/>
    </row>
    <row r="161" customFormat="false" ht="21.75" hidden="false" customHeight="true" outlineLevel="0" collapsed="false">
      <c r="C161" s="1726"/>
      <c r="D161" s="1726"/>
      <c r="E161" s="1726"/>
      <c r="F161" s="3343" t="s">
        <v>4956</v>
      </c>
      <c r="G161" s="3389" t="n">
        <f aca="false">'SOUTH-2'!I1014</f>
        <v>2170326.0885052</v>
      </c>
      <c r="H161" s="1728"/>
      <c r="I161" s="3441"/>
      <c r="J161" s="3346"/>
      <c r="T161" s="3373"/>
      <c r="AO161" s="1713"/>
    </row>
    <row r="162" customFormat="false" ht="21.75" hidden="false" customHeight="true" outlineLevel="0" collapsed="false">
      <c r="C162" s="1726"/>
      <c r="D162" s="1726"/>
      <c r="E162" s="1726"/>
      <c r="F162" s="3440" t="s">
        <v>4967</v>
      </c>
      <c r="G162" s="3389" t="n">
        <f aca="false">'SOUTH-2'!I1015</f>
        <v>2680293.76826948</v>
      </c>
      <c r="H162" s="1728"/>
      <c r="I162" s="3441"/>
      <c r="J162" s="3346"/>
      <c r="T162" s="3373"/>
      <c r="AO162" s="1713"/>
    </row>
    <row r="163" customFormat="false" ht="21.75" hidden="false" customHeight="true" outlineLevel="0" collapsed="false">
      <c r="C163" s="1726"/>
      <c r="D163" s="1726"/>
      <c r="E163" s="1726"/>
      <c r="F163" s="3343" t="s">
        <v>4968</v>
      </c>
      <c r="G163" s="3389" t="n">
        <f aca="false">'SOUTH-2'!I1016</f>
        <v>23405006.4161668</v>
      </c>
      <c r="H163" s="1728"/>
      <c r="I163" s="3441"/>
      <c r="J163" s="3346"/>
      <c r="T163" s="3373"/>
      <c r="AO163" s="1713"/>
    </row>
    <row r="164" customFormat="false" ht="21.75" hidden="false" customHeight="true" outlineLevel="0" collapsed="false">
      <c r="C164" s="3366"/>
      <c r="D164" s="3342" t="s">
        <v>4969</v>
      </c>
      <c r="E164" s="1726"/>
      <c r="F164" s="3343" t="s">
        <v>773</v>
      </c>
      <c r="G164" s="3389" t="n">
        <f aca="false">'SOUTH-2'!I1118</f>
        <v>32095382.093359</v>
      </c>
      <c r="H164" s="1728" t="n">
        <f aca="false">G165+G164</f>
        <v>32791345.6159119</v>
      </c>
      <c r="I164" s="3441"/>
      <c r="J164" s="3346"/>
      <c r="T164" s="3373"/>
      <c r="AO164" s="1713"/>
    </row>
    <row r="165" customFormat="false" ht="21.75" hidden="false" customHeight="true" outlineLevel="0" collapsed="false">
      <c r="C165" s="3366"/>
      <c r="D165" s="3342"/>
      <c r="E165" s="1726"/>
      <c r="F165" s="3445" t="s">
        <v>4970</v>
      </c>
      <c r="G165" s="3389" t="n">
        <f aca="false">'SOUTH-2'!I1119</f>
        <v>695963.522552897</v>
      </c>
      <c r="H165" s="1728"/>
      <c r="I165" s="3441"/>
      <c r="J165" s="3346"/>
      <c r="T165" s="3373"/>
      <c r="AO165" s="1713"/>
    </row>
    <row r="166" customFormat="false" ht="21.75" hidden="false" customHeight="true" outlineLevel="0" collapsed="false">
      <c r="C166" s="1726" t="n">
        <v>6</v>
      </c>
      <c r="D166" s="3342" t="s">
        <v>1033</v>
      </c>
      <c r="E166" s="1726"/>
      <c r="F166" s="3440" t="s">
        <v>775</v>
      </c>
      <c r="G166" s="3389" t="n">
        <v>0</v>
      </c>
      <c r="H166" s="3439" t="n">
        <f aca="false">G168+G167+G166</f>
        <v>25523475.3269409</v>
      </c>
      <c r="I166" s="3441"/>
      <c r="J166" s="3346"/>
      <c r="T166" s="3373"/>
    </row>
    <row r="167" customFormat="false" ht="21.75" hidden="false" customHeight="true" outlineLevel="0" collapsed="false">
      <c r="C167" s="1726"/>
      <c r="D167" s="3342"/>
      <c r="E167" s="1726"/>
      <c r="F167" s="3446" t="s">
        <v>4971</v>
      </c>
      <c r="G167" s="3389" t="n">
        <f aca="false">'SOUTH-2'!I1178</f>
        <v>1173226.64950416</v>
      </c>
      <c r="H167" s="3439"/>
      <c r="I167" s="3441"/>
      <c r="J167" s="3346"/>
      <c r="T167" s="3373"/>
    </row>
    <row r="168" customFormat="false" ht="21.75" hidden="false" customHeight="true" outlineLevel="0" collapsed="false">
      <c r="C168" s="1726"/>
      <c r="D168" s="3342"/>
      <c r="E168" s="1726"/>
      <c r="F168" s="3440" t="s">
        <v>4967</v>
      </c>
      <c r="G168" s="3389" t="n">
        <f aca="false">'SOUTH-2'!I1179</f>
        <v>24350248.6774367</v>
      </c>
      <c r="H168" s="3439"/>
      <c r="I168" s="3441"/>
      <c r="J168" s="3346"/>
      <c r="T168" s="3373"/>
    </row>
    <row r="169" customFormat="false" ht="21.75" hidden="false" customHeight="true" outlineLevel="0" collapsed="false">
      <c r="C169" s="1726" t="n">
        <v>7</v>
      </c>
      <c r="D169" s="3342" t="s">
        <v>1034</v>
      </c>
      <c r="E169" s="1726"/>
      <c r="F169" s="3440" t="s">
        <v>4967</v>
      </c>
      <c r="G169" s="3389" t="n">
        <f aca="false">'SOUTH-2'!I1258</f>
        <v>5523483.37001914</v>
      </c>
      <c r="H169" s="3439" t="n">
        <f aca="false">G170+G169</f>
        <v>17497378.6240149</v>
      </c>
      <c r="I169" s="3441"/>
      <c r="J169" s="3346"/>
      <c r="T169" s="3373"/>
    </row>
    <row r="170" customFormat="false" ht="21.75" hidden="false" customHeight="true" outlineLevel="0" collapsed="false">
      <c r="C170" s="1726"/>
      <c r="D170" s="3342"/>
      <c r="E170" s="1726"/>
      <c r="F170" s="3440" t="s">
        <v>775</v>
      </c>
      <c r="G170" s="3389" t="n">
        <f aca="false">'SOUTH-2'!I1259</f>
        <v>11973895.2539957</v>
      </c>
      <c r="H170" s="3439"/>
      <c r="I170" s="3441"/>
      <c r="J170" s="3346"/>
      <c r="T170" s="3373"/>
    </row>
    <row r="171" customFormat="false" ht="21.75" hidden="false" customHeight="true" outlineLevel="0" collapsed="false">
      <c r="C171" s="1726" t="n">
        <v>8</v>
      </c>
      <c r="D171" s="3342" t="s">
        <v>4972</v>
      </c>
      <c r="E171" s="1726"/>
      <c r="F171" s="3440" t="s">
        <v>775</v>
      </c>
      <c r="G171" s="3389" t="n">
        <f aca="false">'SOUTH-2'!I1483</f>
        <v>8792803.21015427</v>
      </c>
      <c r="H171" s="1728" t="n">
        <f aca="false">G173+G172+G171</f>
        <v>18154296</v>
      </c>
      <c r="I171" s="3441"/>
      <c r="J171" s="3346"/>
      <c r="T171" s="3373"/>
    </row>
    <row r="172" customFormat="false" ht="21.75" hidden="false" customHeight="true" outlineLevel="0" collapsed="false">
      <c r="C172" s="1726"/>
      <c r="D172" s="3342"/>
      <c r="E172" s="1726"/>
      <c r="F172" s="3376" t="s">
        <v>4925</v>
      </c>
      <c r="G172" s="3389" t="n">
        <v>0</v>
      </c>
      <c r="H172" s="1728"/>
      <c r="I172" s="3441"/>
      <c r="J172" s="3346"/>
      <c r="T172" s="3373"/>
    </row>
    <row r="173" customFormat="false" ht="21.75" hidden="false" customHeight="true" outlineLevel="0" collapsed="false">
      <c r="C173" s="1726"/>
      <c r="D173" s="3342"/>
      <c r="E173" s="1726"/>
      <c r="F173" s="3440" t="s">
        <v>4805</v>
      </c>
      <c r="G173" s="3389" t="n">
        <f aca="false">'SOUTH-2'!I1482</f>
        <v>9361492.78984573</v>
      </c>
      <c r="H173" s="1728"/>
      <c r="I173" s="3441"/>
      <c r="J173" s="3346"/>
      <c r="T173" s="3373"/>
    </row>
    <row r="174" customFormat="false" ht="21.75" hidden="false" customHeight="true" outlineLevel="0" collapsed="false">
      <c r="C174" s="1726" t="n">
        <v>9</v>
      </c>
      <c r="D174" s="1726" t="s">
        <v>4973</v>
      </c>
      <c r="E174" s="1726"/>
      <c r="F174" s="3440" t="s">
        <v>4971</v>
      </c>
      <c r="G174" s="3447" t="n">
        <f aca="false">'SOUTH-1'!I663</f>
        <v>11782060.5322617</v>
      </c>
      <c r="H174" s="1728" t="n">
        <f aca="false">G174+G176</f>
        <v>13313854.9512863</v>
      </c>
      <c r="I174" s="3441"/>
      <c r="T174" s="3373"/>
    </row>
    <row r="175" customFormat="false" ht="21.75" hidden="false" customHeight="true" outlineLevel="0" collapsed="false">
      <c r="C175" s="1726"/>
      <c r="D175" s="1726"/>
      <c r="E175" s="1726"/>
      <c r="F175" s="3440" t="s">
        <v>4974</v>
      </c>
      <c r="G175" s="3447" t="n">
        <f aca="false">'SOUTH-1'!I664</f>
        <v>1469665.0487137</v>
      </c>
      <c r="H175" s="1728"/>
      <c r="I175" s="3441"/>
      <c r="T175" s="3373"/>
    </row>
    <row r="176" customFormat="false" ht="21.75" hidden="false" customHeight="true" outlineLevel="0" collapsed="false">
      <c r="C176" s="1726"/>
      <c r="D176" s="1726"/>
      <c r="E176" s="1726"/>
      <c r="F176" s="3448" t="s">
        <v>4975</v>
      </c>
      <c r="G176" s="3447" t="n">
        <f aca="false">'SOUTH-1'!I665</f>
        <v>1531794.41902464</v>
      </c>
      <c r="H176" s="1728"/>
      <c r="I176" s="3441"/>
      <c r="T176" s="3373"/>
    </row>
    <row r="177" customFormat="false" ht="21.75" hidden="false" customHeight="true" outlineLevel="0" collapsed="false">
      <c r="C177" s="1726" t="n">
        <v>10</v>
      </c>
      <c r="D177" s="1726" t="s">
        <v>4976</v>
      </c>
      <c r="E177" s="1726"/>
      <c r="F177" s="3442" t="s">
        <v>4977</v>
      </c>
      <c r="G177" s="3406" t="n">
        <f aca="false">'SOUTH-1'!I1024</f>
        <v>1862765.94452116</v>
      </c>
      <c r="H177" s="1728" t="n">
        <f aca="false">G179+G177+G178+G180</f>
        <v>14523505.9580259</v>
      </c>
      <c r="I177" s="3441"/>
      <c r="T177" s="3373"/>
    </row>
    <row r="178" customFormat="false" ht="21.75" hidden="false" customHeight="true" outlineLevel="0" collapsed="false">
      <c r="C178" s="1726"/>
      <c r="D178" s="1726"/>
      <c r="E178" s="1726"/>
      <c r="F178" s="3448" t="s">
        <v>4975</v>
      </c>
      <c r="G178" s="3406" t="n">
        <f aca="false">'SOUTH-1'!I1025</f>
        <v>9742345.31742918</v>
      </c>
      <c r="H178" s="1728"/>
      <c r="I178" s="3441"/>
      <c r="T178" s="3373"/>
    </row>
    <row r="179" customFormat="false" ht="21.75" hidden="false" customHeight="true" outlineLevel="0" collapsed="false">
      <c r="C179" s="1726"/>
      <c r="D179" s="1726"/>
      <c r="E179" s="1726"/>
      <c r="F179" s="3440" t="s">
        <v>4974</v>
      </c>
      <c r="G179" s="3406" t="n">
        <f aca="false">'SOUTH-1'!I1026</f>
        <v>1990937.25103711</v>
      </c>
      <c r="H179" s="1728"/>
      <c r="I179" s="3441"/>
      <c r="T179" s="3373"/>
    </row>
    <row r="180" customFormat="false" ht="21.75" hidden="false" customHeight="true" outlineLevel="0" collapsed="false">
      <c r="C180" s="1726"/>
      <c r="D180" s="3449" t="s">
        <v>4976</v>
      </c>
      <c r="E180" s="1726"/>
      <c r="F180" s="3450" t="s">
        <v>4975</v>
      </c>
      <c r="G180" s="3451" t="n">
        <f aca="false">'SOUTH-1'!I992</f>
        <v>927457.445038417</v>
      </c>
      <c r="H180" s="1728"/>
      <c r="I180" s="3441"/>
      <c r="T180" s="3373"/>
    </row>
    <row r="181" customFormat="false" ht="21.75" hidden="false" customHeight="true" outlineLevel="0" collapsed="false">
      <c r="C181" s="3341"/>
      <c r="D181" s="1726" t="s">
        <v>4978</v>
      </c>
      <c r="E181" s="1726"/>
      <c r="F181" s="3450" t="s">
        <v>4975</v>
      </c>
      <c r="G181" s="3451" t="n">
        <f aca="false">'SOUTH-1'!I1220</f>
        <v>785177.355654319</v>
      </c>
      <c r="H181" s="1728"/>
      <c r="I181" s="3441"/>
      <c r="T181" s="3373"/>
    </row>
    <row r="182" customFormat="false" ht="21.75" hidden="false" customHeight="true" outlineLevel="0" collapsed="false">
      <c r="C182" s="1726" t="n">
        <v>11</v>
      </c>
      <c r="D182" s="1726"/>
      <c r="E182" s="1726"/>
      <c r="F182" s="3378" t="s">
        <v>4974</v>
      </c>
      <c r="G182" s="3389" t="n">
        <f aca="false">'SOUTH-1'!I1221</f>
        <v>13124891.2057815</v>
      </c>
      <c r="H182" s="1728" t="n">
        <f aca="false">G182+G181</f>
        <v>13910068.5614358</v>
      </c>
      <c r="I182" s="3441"/>
      <c r="T182" s="3373"/>
    </row>
    <row r="183" customFormat="false" ht="21.75" hidden="false" customHeight="true" outlineLevel="0" collapsed="false">
      <c r="C183" s="1726"/>
      <c r="D183" s="1726" t="s">
        <v>4979</v>
      </c>
      <c r="E183" s="1726"/>
      <c r="F183" s="3450" t="s">
        <v>4975</v>
      </c>
      <c r="G183" s="3451" t="n">
        <v>0</v>
      </c>
      <c r="H183" s="1728" t="n">
        <f aca="false">G184+G183</f>
        <v>0</v>
      </c>
      <c r="I183" s="3441"/>
      <c r="T183" s="3373"/>
    </row>
    <row r="184" customFormat="false" ht="21.75" hidden="false" customHeight="true" outlineLevel="0" collapsed="false">
      <c r="C184" s="1726" t="n">
        <v>12</v>
      </c>
      <c r="D184" s="1726"/>
      <c r="E184" s="1726"/>
      <c r="F184" s="3378" t="s">
        <v>4974</v>
      </c>
      <c r="G184" s="3389" t="n">
        <v>0</v>
      </c>
      <c r="H184" s="1728"/>
      <c r="I184" s="3441"/>
      <c r="T184" s="3373"/>
    </row>
    <row r="185" customFormat="false" ht="21.75" hidden="false" customHeight="true" outlineLevel="0" collapsed="false">
      <c r="C185" s="3382"/>
      <c r="D185" s="1726" t="s">
        <v>4980</v>
      </c>
      <c r="E185" s="1726"/>
      <c r="F185" s="3442" t="s">
        <v>4981</v>
      </c>
      <c r="G185" s="3389" t="n">
        <f aca="false">'SOUTH-1'!I73</f>
        <v>15322338.7442203</v>
      </c>
      <c r="H185" s="1728" t="n">
        <f aca="false">G185</f>
        <v>15322338.7442203</v>
      </c>
      <c r="I185" s="3441"/>
      <c r="T185" s="3373"/>
    </row>
    <row r="186" customFormat="false" ht="21.75" hidden="false" customHeight="true" outlineLevel="0" collapsed="false">
      <c r="C186" s="3382"/>
      <c r="D186" s="1726"/>
      <c r="E186" s="1726"/>
      <c r="F186" s="3442"/>
      <c r="G186" s="3389"/>
      <c r="H186" s="1728"/>
      <c r="I186" s="3441"/>
      <c r="T186" s="3373"/>
    </row>
    <row r="187" customFormat="false" ht="21.75" hidden="false" customHeight="true" outlineLevel="0" collapsed="false">
      <c r="C187" s="1726" t="n">
        <v>13</v>
      </c>
      <c r="D187" s="1726" t="s">
        <v>4982</v>
      </c>
      <c r="E187" s="1726"/>
      <c r="F187" s="3452" t="s">
        <v>4981</v>
      </c>
      <c r="G187" s="3389" t="n">
        <f aca="false">'SOUTH-1'!I112</f>
        <v>13872401.9090352</v>
      </c>
      <c r="H187" s="3439" t="n">
        <f aca="false">G187</f>
        <v>13872401.9090352</v>
      </c>
      <c r="I187" s="3441"/>
      <c r="T187" s="3373"/>
    </row>
    <row r="188" customFormat="false" ht="21.75" hidden="false" customHeight="true" outlineLevel="0" collapsed="false">
      <c r="C188" s="1726"/>
      <c r="D188" s="1726"/>
      <c r="E188" s="1726"/>
      <c r="F188" s="3453" t="s">
        <v>117</v>
      </c>
      <c r="G188" s="3389" t="n">
        <f aca="false">'SOUTH-1'!I113</f>
        <v>290084.884398072</v>
      </c>
      <c r="H188" s="3439"/>
      <c r="I188" s="3441"/>
      <c r="T188" s="3373"/>
    </row>
    <row r="189" customFormat="false" ht="21.75" hidden="false" customHeight="true" outlineLevel="0" collapsed="false">
      <c r="C189" s="1726" t="n">
        <v>14</v>
      </c>
      <c r="D189" s="1726" t="s">
        <v>4983</v>
      </c>
      <c r="E189" s="1726"/>
      <c r="F189" s="3442" t="s">
        <v>3140</v>
      </c>
      <c r="G189" s="3454" t="n">
        <f aca="false">'SOUTH-1'!I261</f>
        <v>16124937.0078209</v>
      </c>
      <c r="H189" s="1728" t="n">
        <f aca="false">G189+G190</f>
        <v>18706743.6313129</v>
      </c>
      <c r="I189" s="3441"/>
      <c r="T189" s="3373"/>
    </row>
    <row r="190" customFormat="false" ht="21.75" hidden="false" customHeight="true" outlineLevel="0" collapsed="false">
      <c r="C190" s="1726"/>
      <c r="D190" s="1726"/>
      <c r="E190" s="1726"/>
      <c r="F190" s="3442" t="s">
        <v>117</v>
      </c>
      <c r="G190" s="3454" t="n">
        <f aca="false">'SOUTH-1'!I262</f>
        <v>2581806.62349204</v>
      </c>
      <c r="H190" s="1728"/>
      <c r="I190" s="3441"/>
      <c r="T190" s="3373"/>
    </row>
    <row r="191" customFormat="false" ht="21.75" hidden="false" customHeight="true" outlineLevel="0" collapsed="false">
      <c r="C191" s="3366"/>
      <c r="D191" s="1726" t="s">
        <v>4984</v>
      </c>
      <c r="E191" s="1726"/>
      <c r="F191" s="3440" t="s">
        <v>117</v>
      </c>
      <c r="G191" s="3454" t="n">
        <f aca="false">'SOUTH-1'!I183</f>
        <v>7164246.5993668</v>
      </c>
      <c r="H191" s="1728" t="n">
        <f aca="false">G193+G192+G191</f>
        <v>23073310.8310335</v>
      </c>
      <c r="I191" s="3441"/>
      <c r="T191" s="3373"/>
    </row>
    <row r="192" customFormat="false" ht="21.75" hidden="false" customHeight="true" outlineLevel="0" collapsed="false">
      <c r="C192" s="1726" t="n">
        <v>15</v>
      </c>
      <c r="D192" s="1726"/>
      <c r="E192" s="1726"/>
      <c r="F192" s="3442" t="s">
        <v>3140</v>
      </c>
      <c r="G192" s="3454" t="n">
        <f aca="false">'SOUTH-1'!I184</f>
        <v>2857258.00792351</v>
      </c>
      <c r="H192" s="1728"/>
      <c r="I192" s="3441"/>
      <c r="T192" s="3373"/>
    </row>
    <row r="193" customFormat="false" ht="33.75" hidden="false" customHeight="true" outlineLevel="0" collapsed="false">
      <c r="C193" s="1726"/>
      <c r="D193" s="1726"/>
      <c r="E193" s="1726"/>
      <c r="F193" s="3440" t="s">
        <v>4981</v>
      </c>
      <c r="G193" s="3454" t="n">
        <f aca="false">'SOUTH-1'!I185+'SOUTH-1'!I150</f>
        <v>13051806.2237432</v>
      </c>
      <c r="H193" s="1728"/>
      <c r="I193" s="3346"/>
      <c r="T193" s="3373"/>
    </row>
    <row r="194" customFormat="false" ht="21.75" hidden="false" customHeight="true" outlineLevel="0" collapsed="false">
      <c r="C194" s="3366"/>
      <c r="D194" s="1726" t="s">
        <v>4985</v>
      </c>
      <c r="E194" s="1726"/>
      <c r="F194" s="3455" t="s">
        <v>4975</v>
      </c>
      <c r="G194" s="3454" t="n">
        <f aca="false">'SOUTH-1'!I1137</f>
        <v>1324869.23601529</v>
      </c>
      <c r="H194" s="3456"/>
      <c r="I194" s="3441"/>
      <c r="T194" s="3373"/>
    </row>
    <row r="195" customFormat="false" ht="21.75" hidden="false" customHeight="true" outlineLevel="0" collapsed="false">
      <c r="C195" s="1726" t="n">
        <v>16</v>
      </c>
      <c r="D195" s="1726"/>
      <c r="E195" s="1726"/>
      <c r="F195" s="3442" t="s">
        <v>4977</v>
      </c>
      <c r="G195" s="3454" t="n">
        <f aca="false">'SOUTH-1'!I1138</f>
        <v>5417450.92585937</v>
      </c>
      <c r="H195" s="1728" t="n">
        <f aca="false">G196+G195</f>
        <v>14252980.7389149</v>
      </c>
      <c r="I195" s="3441"/>
      <c r="T195" s="3373"/>
    </row>
    <row r="196" customFormat="false" ht="21.75" hidden="false" customHeight="true" outlineLevel="0" collapsed="false">
      <c r="C196" s="1726"/>
      <c r="D196" s="1726"/>
      <c r="E196" s="1726"/>
      <c r="F196" s="3440" t="s">
        <v>4974</v>
      </c>
      <c r="G196" s="3454" t="n">
        <f aca="false">'SOUTH-1'!I1139</f>
        <v>8835529.81305553</v>
      </c>
      <c r="H196" s="1728"/>
      <c r="I196" s="3441"/>
      <c r="T196" s="3373"/>
    </row>
    <row r="197" customFormat="false" ht="21.75" hidden="false" customHeight="true" outlineLevel="0" collapsed="false">
      <c r="C197" s="3341" t="n">
        <v>16</v>
      </c>
      <c r="D197" s="3342" t="s">
        <v>4986</v>
      </c>
      <c r="E197" s="1726"/>
      <c r="F197" s="3378" t="s">
        <v>4974</v>
      </c>
      <c r="G197" s="3454" t="n">
        <f aca="false">'SOUTH-1'!I353</f>
        <v>3956115.46845538</v>
      </c>
      <c r="H197" s="3444" t="n">
        <f aca="false">G198+G197</f>
        <v>17447146.8511802</v>
      </c>
      <c r="I197" s="3441"/>
      <c r="T197" s="3373"/>
    </row>
    <row r="198" customFormat="false" ht="21.75" hidden="false" customHeight="true" outlineLevel="0" collapsed="false">
      <c r="C198" s="3341"/>
      <c r="D198" s="3342"/>
      <c r="E198" s="1726"/>
      <c r="F198" s="3442" t="s">
        <v>4977</v>
      </c>
      <c r="G198" s="3454" t="n">
        <f aca="false">'SOUTH-1'!I354+'SOUTH-1'!I308</f>
        <v>13491031.3827248</v>
      </c>
      <c r="H198" s="3444"/>
      <c r="I198" s="3346"/>
      <c r="T198" s="3373"/>
    </row>
    <row r="199" customFormat="false" ht="21.75" hidden="false" customHeight="true" outlineLevel="0" collapsed="false">
      <c r="C199" s="1726" t="n">
        <v>17</v>
      </c>
      <c r="D199" s="1726" t="s">
        <v>4987</v>
      </c>
      <c r="E199" s="1726"/>
      <c r="F199" s="3442" t="s">
        <v>4977</v>
      </c>
      <c r="G199" s="3454" t="n">
        <f aca="false">'SOUTH-1'!I493</f>
        <v>3899317.78701796</v>
      </c>
      <c r="H199" s="1728" t="n">
        <f aca="false">G203+G202+G201+G200+G199</f>
        <v>15490569.9724279</v>
      </c>
      <c r="I199" s="3441"/>
      <c r="T199" s="3373"/>
    </row>
    <row r="200" customFormat="false" ht="21.75" hidden="false" customHeight="true" outlineLevel="0" collapsed="false">
      <c r="C200" s="1726"/>
      <c r="D200" s="1726"/>
      <c r="F200" s="3440" t="s">
        <v>775</v>
      </c>
      <c r="G200" s="3454" t="n">
        <v>0</v>
      </c>
      <c r="H200" s="1728"/>
      <c r="I200" s="3441"/>
      <c r="T200" s="3373"/>
    </row>
    <row r="201" customFormat="false" ht="21.75" hidden="false" customHeight="true" outlineLevel="0" collapsed="false">
      <c r="C201" s="1726"/>
      <c r="D201" s="1726"/>
      <c r="E201" s="1726"/>
      <c r="F201" s="3440" t="s">
        <v>4967</v>
      </c>
      <c r="G201" s="3454" t="n">
        <f aca="false">'SOUTH-1'!I494</f>
        <v>221698.617370415</v>
      </c>
      <c r="H201" s="1728"/>
      <c r="I201" s="3441"/>
      <c r="T201" s="3373"/>
    </row>
    <row r="202" customFormat="false" ht="21.75" hidden="false" customHeight="true" outlineLevel="0" collapsed="false">
      <c r="C202" s="1726"/>
      <c r="D202" s="1726"/>
      <c r="E202" s="1726"/>
      <c r="F202" s="3440" t="s">
        <v>4971</v>
      </c>
      <c r="G202" s="3454" t="n">
        <f aca="false">'SOUTH-1'!I495</f>
        <v>3205881.70439264</v>
      </c>
      <c r="H202" s="1728"/>
      <c r="I202" s="3441"/>
      <c r="T202" s="3373"/>
    </row>
    <row r="203" customFormat="false" ht="21.75" hidden="false" customHeight="true" outlineLevel="0" collapsed="false">
      <c r="C203" s="1726"/>
      <c r="D203" s="1726"/>
      <c r="E203" s="3382"/>
      <c r="F203" s="3442" t="s">
        <v>117</v>
      </c>
      <c r="G203" s="3454" t="n">
        <f aca="false">'SOUTH-1'!I496+'SOUTH-1'!I451</f>
        <v>8163671.86364688</v>
      </c>
      <c r="H203" s="1728"/>
      <c r="I203" s="3346"/>
      <c r="T203" s="3373"/>
    </row>
    <row r="204" customFormat="false" ht="21.75" hidden="false" customHeight="true" outlineLevel="0" collapsed="false">
      <c r="C204" s="3366" t="n">
        <v>18</v>
      </c>
      <c r="D204" s="3381" t="s">
        <v>4988</v>
      </c>
      <c r="E204" s="3382"/>
      <c r="F204" s="3455" t="s">
        <v>4975</v>
      </c>
      <c r="G204" s="3457" t="n">
        <f aca="false">'SOUTH-1'!I1455</f>
        <v>3226729.00000016</v>
      </c>
      <c r="H204" s="3456" t="n">
        <f aca="false">G204</f>
        <v>3226729.00000016</v>
      </c>
      <c r="I204" s="3441"/>
      <c r="T204" s="3373"/>
    </row>
    <row r="205" customFormat="false" ht="21.75" hidden="false" customHeight="true" outlineLevel="0" collapsed="false">
      <c r="C205" s="3341" t="n">
        <v>19</v>
      </c>
      <c r="D205" s="1726" t="s">
        <v>4989</v>
      </c>
      <c r="E205" s="3382"/>
      <c r="F205" s="3442" t="s">
        <v>4956</v>
      </c>
      <c r="G205" s="3457" t="n">
        <f aca="false">'SOUTH-2'!I75</f>
        <v>1101749.68689503</v>
      </c>
      <c r="H205" s="3456"/>
      <c r="I205" s="3441"/>
      <c r="T205" s="3373"/>
    </row>
    <row r="206" customFormat="false" ht="21.75" hidden="false" customHeight="true" outlineLevel="0" collapsed="false">
      <c r="C206" s="3341"/>
      <c r="D206" s="3341"/>
      <c r="E206" s="3382"/>
      <c r="F206" s="3343" t="s">
        <v>4956</v>
      </c>
      <c r="G206" s="3447" t="n">
        <f aca="false">'SOUTH-2'!I115</f>
        <v>9217386.16899047</v>
      </c>
      <c r="H206" s="3439" t="n">
        <f aca="false">G206</f>
        <v>9217386.16899047</v>
      </c>
      <c r="I206" s="3441"/>
      <c r="T206" s="3373"/>
    </row>
    <row r="207" customFormat="false" ht="21.75" hidden="false" customHeight="true" outlineLevel="0" collapsed="false">
      <c r="C207" s="3382"/>
      <c r="D207" s="1726" t="s">
        <v>4990</v>
      </c>
      <c r="E207" s="3382"/>
      <c r="F207" s="3343" t="s">
        <v>771</v>
      </c>
      <c r="G207" s="3447" t="n">
        <f aca="false">'SOUTH-2'!I1563</f>
        <v>5898775.97789393</v>
      </c>
      <c r="H207" s="1728" t="n">
        <f aca="false">G207+G208+G209</f>
        <v>17886694.3207905</v>
      </c>
      <c r="I207" s="3441"/>
      <c r="T207" s="3373"/>
    </row>
    <row r="208" customFormat="false" ht="21.75" hidden="false" customHeight="true" outlineLevel="0" collapsed="false">
      <c r="C208" s="3382"/>
      <c r="D208" s="1726"/>
      <c r="E208" s="3382"/>
      <c r="F208" s="3343" t="s">
        <v>4804</v>
      </c>
      <c r="G208" s="3447" t="n">
        <f aca="false">'SOUTH-2'!I1564</f>
        <v>5128152.99548562</v>
      </c>
      <c r="H208" s="1728"/>
      <c r="I208" s="3441"/>
      <c r="T208" s="3373"/>
    </row>
    <row r="209" customFormat="false" ht="21.75" hidden="false" customHeight="true" outlineLevel="0" collapsed="false">
      <c r="C209" s="3382"/>
      <c r="D209" s="1726"/>
      <c r="E209" s="3382"/>
      <c r="F209" s="3343" t="s">
        <v>4805</v>
      </c>
      <c r="G209" s="3447" t="n">
        <f aca="false">'SOUTH-2'!I1565</f>
        <v>6859765.34741095</v>
      </c>
      <c r="H209" s="1728"/>
      <c r="I209" s="3441"/>
      <c r="T209" s="3373"/>
    </row>
    <row r="210" customFormat="false" ht="21.75" hidden="false" customHeight="true" outlineLevel="0" collapsed="false">
      <c r="C210" s="3382"/>
      <c r="D210" s="1726" t="s">
        <v>4991</v>
      </c>
      <c r="E210" s="3382"/>
      <c r="F210" s="3343" t="s">
        <v>4992</v>
      </c>
      <c r="G210" s="3447" t="n">
        <f aca="false">'SOUTH-2'!I192</f>
        <v>7500392.11356759</v>
      </c>
      <c r="H210" s="1728" t="n">
        <f aca="false">G210+G211</f>
        <v>7935681.83095779</v>
      </c>
      <c r="I210" s="3441"/>
      <c r="T210" s="3373"/>
    </row>
    <row r="211" customFormat="false" ht="21.75" hidden="false" customHeight="true" outlineLevel="0" collapsed="false">
      <c r="C211" s="3382"/>
      <c r="D211" s="1726"/>
      <c r="E211" s="3382"/>
      <c r="F211" s="3343" t="s">
        <v>4852</v>
      </c>
      <c r="G211" s="3447" t="n">
        <f aca="false">'SOUTH-2'!I193</f>
        <v>435289.717390201</v>
      </c>
      <c r="H211" s="1728"/>
      <c r="I211" s="3441"/>
      <c r="T211" s="3373"/>
    </row>
    <row r="212" customFormat="false" ht="21.75" hidden="false" customHeight="true" outlineLevel="0" collapsed="false">
      <c r="C212" s="3382"/>
      <c r="D212" s="1726" t="s">
        <v>4993</v>
      </c>
      <c r="E212" s="3458"/>
      <c r="F212" s="3343" t="s">
        <v>4994</v>
      </c>
      <c r="G212" s="3447" t="n">
        <f aca="false">'NORTH-1'!I742</f>
        <v>8297333.36648839</v>
      </c>
      <c r="H212" s="1728" t="n">
        <f aca="false">G212+G213</f>
        <v>9426780</v>
      </c>
      <c r="I212" s="3441"/>
      <c r="T212" s="3373"/>
    </row>
    <row r="213" customFormat="false" ht="21.75" hidden="false" customHeight="true" outlineLevel="0" collapsed="false">
      <c r="C213" s="3382"/>
      <c r="D213" s="1726"/>
      <c r="E213" s="3458"/>
      <c r="F213" s="3378" t="s">
        <v>4959</v>
      </c>
      <c r="G213" s="3447" t="n">
        <f aca="false">'NORTH-1'!I743</f>
        <v>1129446.63351161</v>
      </c>
      <c r="H213" s="1728"/>
      <c r="I213" s="3441"/>
      <c r="T213" s="3373"/>
    </row>
    <row r="214" customFormat="false" ht="21.75" hidden="false" customHeight="true" outlineLevel="0" collapsed="false">
      <c r="C214" s="3382"/>
      <c r="D214" s="3382" t="s">
        <v>4995</v>
      </c>
      <c r="E214" s="3458"/>
      <c r="F214" s="3378" t="s">
        <v>773</v>
      </c>
      <c r="G214" s="3447" t="n">
        <f aca="false">'SOUTH-2'!I1339</f>
        <v>5356735.69161144</v>
      </c>
      <c r="H214" s="1728" t="n">
        <f aca="false">G214+G215+G216</f>
        <v>12859809.3291154</v>
      </c>
      <c r="I214" s="3441"/>
      <c r="T214" s="3373"/>
    </row>
    <row r="215" customFormat="false" ht="21.75" hidden="false" customHeight="true" outlineLevel="0" collapsed="false">
      <c r="C215" s="3382"/>
      <c r="D215" s="3382"/>
      <c r="E215" s="3458"/>
      <c r="F215" s="3378" t="s">
        <v>3325</v>
      </c>
      <c r="G215" s="3447" t="n">
        <f aca="false">'SOUTH-2'!I1340</f>
        <v>4395062.42129305</v>
      </c>
      <c r="H215" s="1728"/>
      <c r="I215" s="3441"/>
      <c r="T215" s="3373"/>
    </row>
    <row r="216" customFormat="false" ht="21.75" hidden="false" customHeight="true" outlineLevel="0" collapsed="false">
      <c r="C216" s="3382"/>
      <c r="D216" s="3382"/>
      <c r="E216" s="3458"/>
      <c r="F216" s="3378" t="s">
        <v>4996</v>
      </c>
      <c r="G216" s="3447" t="n">
        <f aca="false">'SOUTH-2'!I1341</f>
        <v>3108011.21621087</v>
      </c>
      <c r="H216" s="1728"/>
      <c r="I216" s="3441"/>
      <c r="T216" s="3373"/>
    </row>
    <row r="217" customFormat="false" ht="21.75" hidden="false" customHeight="true" outlineLevel="0" collapsed="false">
      <c r="C217" s="3382"/>
      <c r="D217" s="3382" t="s">
        <v>139</v>
      </c>
      <c r="E217" s="3458"/>
      <c r="F217" s="3442" t="s">
        <v>4975</v>
      </c>
      <c r="G217" s="3447" t="n">
        <f aca="false">'SOUTH-1'!I1065</f>
        <v>9239520</v>
      </c>
      <c r="H217" s="3459" t="n">
        <f aca="false">G217</f>
        <v>9239520</v>
      </c>
      <c r="I217" s="3441"/>
      <c r="T217" s="3373"/>
    </row>
    <row r="218" customFormat="false" ht="21.75" hidden="false" customHeight="true" outlineLevel="0" collapsed="false">
      <c r="C218" s="3382"/>
      <c r="D218" s="3382" t="s">
        <v>1056</v>
      </c>
      <c r="E218" s="3458"/>
      <c r="F218" s="3442" t="s">
        <v>4997</v>
      </c>
      <c r="G218" s="3447" t="n">
        <f aca="false">'SOUTH-1'!I897</f>
        <v>10728592</v>
      </c>
      <c r="H218" s="3459" t="n">
        <f aca="false">G218</f>
        <v>10728592</v>
      </c>
      <c r="I218" s="3441"/>
      <c r="T218" s="3373"/>
    </row>
    <row r="219" customFormat="false" ht="21.75" hidden="false" customHeight="true" outlineLevel="0" collapsed="false">
      <c r="C219" s="3382"/>
      <c r="D219" s="3460" t="s">
        <v>4998</v>
      </c>
      <c r="E219" s="3458"/>
      <c r="F219" s="3442" t="s">
        <v>4999</v>
      </c>
      <c r="G219" s="3447" t="n">
        <f aca="false">'SOUTH-1'!I572</f>
        <v>0</v>
      </c>
      <c r="H219" s="1728" t="n">
        <f aca="false">G219+G220</f>
        <v>0</v>
      </c>
      <c r="I219" s="3441"/>
      <c r="T219" s="3373"/>
    </row>
    <row r="220" customFormat="false" ht="21.75" hidden="false" customHeight="true" outlineLevel="0" collapsed="false">
      <c r="C220" s="3382"/>
      <c r="D220" s="3460"/>
      <c r="E220" s="3458"/>
      <c r="F220" s="3442" t="s">
        <v>4981</v>
      </c>
      <c r="G220" s="3447" t="n">
        <f aca="false">'SOUTH-1'!I573</f>
        <v>0</v>
      </c>
      <c r="H220" s="1728"/>
      <c r="I220" s="3441"/>
      <c r="T220" s="3373"/>
    </row>
    <row r="221" customFormat="false" ht="21.75" hidden="false" customHeight="true" outlineLevel="0" collapsed="false">
      <c r="C221" s="3382"/>
      <c r="D221" s="1726" t="s">
        <v>5000</v>
      </c>
      <c r="E221" s="3458"/>
      <c r="F221" s="3442" t="s">
        <v>2479</v>
      </c>
      <c r="G221" s="3447" t="n">
        <f aca="false">'SOUTH-1'!I1432</f>
        <v>1273437.46344145</v>
      </c>
      <c r="H221" s="1728" t="n">
        <f aca="false">G221+G222</f>
        <v>6565126.65010166</v>
      </c>
      <c r="I221" s="3441"/>
      <c r="T221" s="3373"/>
    </row>
    <row r="222" customFormat="false" ht="21.75" hidden="false" customHeight="true" outlineLevel="0" collapsed="false">
      <c r="C222" s="3382"/>
      <c r="D222" s="1726"/>
      <c r="E222" s="3458"/>
      <c r="F222" s="3442" t="s">
        <v>3140</v>
      </c>
      <c r="G222" s="3447" t="n">
        <f aca="false">'SOUTH-1'!I1433</f>
        <v>5291689.18666021</v>
      </c>
      <c r="H222" s="1728"/>
      <c r="I222" s="3441"/>
      <c r="T222" s="3373"/>
    </row>
    <row r="223" customFormat="false" ht="21.75" hidden="false" customHeight="true" outlineLevel="0" collapsed="false">
      <c r="C223" s="3382"/>
      <c r="D223" s="3382" t="s">
        <v>1060</v>
      </c>
      <c r="E223" s="3458"/>
      <c r="F223" s="3442" t="s">
        <v>5001</v>
      </c>
      <c r="G223" s="3447" t="n">
        <f aca="false">'SOUTH-1'!I813</f>
        <v>11234871.3019193</v>
      </c>
      <c r="H223" s="3459"/>
      <c r="I223" s="3441"/>
      <c r="T223" s="3373"/>
    </row>
    <row r="224" customFormat="false" ht="21.75" hidden="false" customHeight="true" outlineLevel="0" collapsed="false">
      <c r="C224" s="3382"/>
      <c r="D224" s="1726" t="s">
        <v>5002</v>
      </c>
      <c r="E224" s="3458"/>
      <c r="F224" s="3442" t="s">
        <v>4960</v>
      </c>
      <c r="G224" s="3447" t="n">
        <f aca="false">'SOUTH-2'!I410</f>
        <v>3723930.14618477</v>
      </c>
      <c r="H224" s="3459"/>
      <c r="I224" s="3441"/>
      <c r="T224" s="3373"/>
    </row>
    <row r="225" customFormat="false" ht="21.75" hidden="false" customHeight="true" outlineLevel="0" collapsed="false">
      <c r="C225" s="3382"/>
      <c r="D225" s="1726"/>
      <c r="E225" s="3458"/>
      <c r="F225" s="3442" t="s">
        <v>4852</v>
      </c>
      <c r="G225" s="3447" t="n">
        <f aca="false">'SOUTH-2'!I411</f>
        <v>3659551.01886012</v>
      </c>
      <c r="H225" s="3459"/>
      <c r="I225" s="3441"/>
      <c r="T225" s="3373"/>
    </row>
    <row r="226" customFormat="false" ht="21.75" hidden="false" customHeight="true" outlineLevel="0" collapsed="false">
      <c r="C226" s="3382"/>
      <c r="D226" s="3382"/>
      <c r="E226" s="3458"/>
      <c r="F226" s="3442" t="s">
        <v>761</v>
      </c>
      <c r="G226" s="3447" t="n">
        <f aca="false">'SOUTH-2'!I412</f>
        <v>3282631.34685163</v>
      </c>
      <c r="H226" s="3459"/>
      <c r="I226" s="3441"/>
      <c r="T226" s="3373"/>
    </row>
    <row r="227" customFormat="false" ht="21.75" hidden="false" customHeight="true" outlineLevel="0" collapsed="false">
      <c r="C227" s="3382"/>
      <c r="D227" s="3382" t="s">
        <v>5003</v>
      </c>
      <c r="E227" s="3458"/>
      <c r="F227" s="3442" t="s">
        <v>4968</v>
      </c>
      <c r="G227" s="3447" t="n">
        <f aca="false">'SOUTH-2'!J957</f>
        <v>16266905.9361494</v>
      </c>
      <c r="H227" s="3459"/>
      <c r="I227" s="3441"/>
      <c r="T227" s="3373"/>
    </row>
    <row r="228" customFormat="false" ht="21.75" hidden="false" customHeight="true" outlineLevel="0" collapsed="false">
      <c r="C228" s="3382"/>
      <c r="D228" s="1726" t="s">
        <v>1064</v>
      </c>
      <c r="E228" s="3458"/>
      <c r="F228" s="3442" t="s">
        <v>761</v>
      </c>
      <c r="G228" s="3447" t="n">
        <f aca="false">'SOUTH-2'!I492</f>
        <v>6535465.70737941</v>
      </c>
      <c r="H228" s="3459"/>
      <c r="I228" s="3441"/>
      <c r="T228" s="3373"/>
    </row>
    <row r="229" customFormat="false" ht="21.75" hidden="false" customHeight="true" outlineLevel="0" collapsed="false">
      <c r="C229" s="3382"/>
      <c r="D229" s="1726"/>
      <c r="E229" s="3458"/>
      <c r="F229" s="3442" t="s">
        <v>4960</v>
      </c>
      <c r="G229" s="3447" t="n">
        <f aca="false">'SOUTH-2'!I493</f>
        <v>2944324.88711709</v>
      </c>
      <c r="H229" s="3459"/>
      <c r="I229" s="3441"/>
      <c r="T229" s="3373"/>
    </row>
    <row r="230" customFormat="false" ht="21.75" hidden="false" customHeight="true" outlineLevel="0" collapsed="false">
      <c r="C230" s="3382"/>
      <c r="D230" s="3382" t="s">
        <v>5004</v>
      </c>
      <c r="E230" s="3458"/>
      <c r="F230" s="3442" t="s">
        <v>5001</v>
      </c>
      <c r="G230" s="3447" t="n">
        <f aca="false">'SOUTH-1'!I1357</f>
        <v>25519102.5662217</v>
      </c>
      <c r="H230" s="3459"/>
      <c r="I230" s="3441"/>
      <c r="T230" s="3373"/>
    </row>
    <row r="231" customFormat="false" ht="21.75" hidden="false" customHeight="true" outlineLevel="0" collapsed="false">
      <c r="C231" s="3382"/>
      <c r="D231" s="1726" t="s">
        <v>5005</v>
      </c>
      <c r="E231" s="3458"/>
      <c r="F231" s="3442" t="s">
        <v>4960</v>
      </c>
      <c r="G231" s="3447" t="n">
        <f aca="false">'SOUTH-2'!J324</f>
        <v>2671848.99300321</v>
      </c>
      <c r="H231" s="3459"/>
      <c r="I231" s="3441"/>
      <c r="T231" s="3373"/>
    </row>
    <row r="232" customFormat="false" ht="21.75" hidden="false" customHeight="true" outlineLevel="0" collapsed="false">
      <c r="C232" s="3382"/>
      <c r="D232" s="1726"/>
      <c r="E232" s="3458"/>
      <c r="F232" s="3442" t="s">
        <v>771</v>
      </c>
      <c r="G232" s="3447" t="n">
        <f aca="false">'SOUTH-2'!J325</f>
        <v>1322667.69049212</v>
      </c>
      <c r="H232" s="3459"/>
      <c r="I232" s="3441"/>
      <c r="T232" s="3373"/>
    </row>
    <row r="233" customFormat="false" ht="21.75" hidden="false" customHeight="true" outlineLevel="0" collapsed="false">
      <c r="C233" s="3382"/>
      <c r="D233" s="1726"/>
      <c r="E233" s="3458"/>
      <c r="F233" s="3442" t="s">
        <v>770</v>
      </c>
      <c r="G233" s="3447" t="n">
        <f aca="false">'SOUTH-2'!J326</f>
        <v>216326.970791194</v>
      </c>
      <c r="H233" s="3459"/>
      <c r="I233" s="3441"/>
      <c r="T233" s="3373"/>
    </row>
    <row r="234" customFormat="false" ht="21.75" hidden="false" customHeight="true" outlineLevel="0" collapsed="false">
      <c r="C234" s="3458"/>
      <c r="D234" s="3458"/>
      <c r="E234" s="3458"/>
      <c r="F234" s="3442" t="s">
        <v>93</v>
      </c>
      <c r="G234" s="3454" t="n">
        <f aca="false">SUM(G140:G233)</f>
        <v>517366469.370468</v>
      </c>
      <c r="H234" s="3461" t="n">
        <f aca="false">SUM(H140:H217)</f>
        <v>418508755.299375</v>
      </c>
      <c r="I234" s="3462"/>
      <c r="T234" s="3373"/>
    </row>
    <row r="235" customFormat="false" ht="21.75" hidden="false" customHeight="true" outlineLevel="0" collapsed="false">
      <c r="F235" s="3463"/>
      <c r="G235" s="3464"/>
      <c r="H235" s="3465"/>
      <c r="T235" s="3373"/>
    </row>
    <row r="236" customFormat="false" ht="21.75" hidden="false" customHeight="true" outlineLevel="0" collapsed="false">
      <c r="T236" s="3373"/>
    </row>
    <row r="237" customFormat="false" ht="21.75" hidden="false" customHeight="true" outlineLevel="0" collapsed="false">
      <c r="T237" s="3373"/>
    </row>
    <row r="238" customFormat="false" ht="21.75" hidden="false" customHeight="true" outlineLevel="0" collapsed="false">
      <c r="T238" s="3373"/>
    </row>
    <row r="239" customFormat="false" ht="21.75" hidden="false" customHeight="true" outlineLevel="0" collapsed="false">
      <c r="T239" s="3373"/>
    </row>
    <row r="240" customFormat="false" ht="21.75" hidden="false" customHeight="true" outlineLevel="0" collapsed="false">
      <c r="T240" s="3373"/>
    </row>
    <row r="241" customFormat="false" ht="21.75" hidden="false" customHeight="true" outlineLevel="0" collapsed="false">
      <c r="F241" s="3466"/>
      <c r="G241" s="3467"/>
      <c r="H241" s="1725"/>
      <c r="T241" s="3373"/>
    </row>
    <row r="242" customFormat="false" ht="21.75" hidden="false" customHeight="true" outlineLevel="0" collapsed="false">
      <c r="C242" s="3468" t="s">
        <v>5006</v>
      </c>
      <c r="D242" s="3468"/>
      <c r="E242" s="3468"/>
      <c r="F242" s="3469"/>
      <c r="G242" s="3315" t="n">
        <f aca="false">[2]SOUTH!$T$2690</f>
        <v>512599242.32514</v>
      </c>
      <c r="H242" s="1725"/>
      <c r="T242" s="3373"/>
    </row>
    <row r="243" customFormat="false" ht="21.75" hidden="false" customHeight="true" outlineLevel="0" collapsed="false">
      <c r="C243" s="3468" t="s">
        <v>741</v>
      </c>
      <c r="D243" s="3468"/>
      <c r="E243" s="3468"/>
      <c r="F243" s="3469"/>
      <c r="G243" s="3315" t="n">
        <f aca="false">G234</f>
        <v>517366469.370468</v>
      </c>
      <c r="H243" s="1725"/>
      <c r="T243" s="3373"/>
    </row>
    <row r="244" s="1732" customFormat="true" ht="21.75" hidden="false" customHeight="true" outlineLevel="0" collapsed="false">
      <c r="A244" s="1713"/>
      <c r="B244" s="1713"/>
      <c r="C244" s="3468" t="s">
        <v>5007</v>
      </c>
      <c r="D244" s="3468"/>
      <c r="E244" s="3458"/>
      <c r="F244" s="3469"/>
      <c r="G244" s="3315" t="n">
        <f aca="false">G242-G243</f>
        <v>-4767227.04532784</v>
      </c>
      <c r="H244" s="1725"/>
      <c r="I244" s="3213"/>
      <c r="K244" s="1713"/>
      <c r="T244" s="3373"/>
      <c r="Z244" s="1713"/>
      <c r="AA244" s="1713"/>
      <c r="AB244" s="1713"/>
      <c r="AC244" s="1713"/>
      <c r="AD244" s="1713"/>
      <c r="AE244" s="1713"/>
      <c r="AF244" s="1713"/>
      <c r="AG244" s="1713"/>
      <c r="AH244" s="1713"/>
      <c r="AI244" s="1713"/>
      <c r="AJ244" s="1713"/>
      <c r="AK244" s="1713"/>
      <c r="AL244" s="1713"/>
      <c r="AM244" s="1713"/>
      <c r="AN244" s="1713"/>
      <c r="AO244" s="3214"/>
      <c r="AP244" s="1713"/>
      <c r="AQ244" s="1713"/>
      <c r="AR244" s="1713"/>
      <c r="AS244" s="1713"/>
      <c r="AT244" s="1713"/>
      <c r="AU244" s="1713"/>
      <c r="AV244" s="1713"/>
      <c r="AW244" s="1713"/>
      <c r="AX244" s="1713"/>
      <c r="AY244" s="1713"/>
      <c r="AZ244" s="1713"/>
      <c r="BA244" s="1713"/>
      <c r="BB244" s="1713"/>
      <c r="BC244" s="1713"/>
      <c r="BD244" s="1713"/>
      <c r="BE244" s="1713"/>
      <c r="BF244" s="1713"/>
      <c r="BG244" s="1713"/>
      <c r="BH244" s="1713"/>
      <c r="BI244" s="1713"/>
      <c r="BJ244" s="1713"/>
      <c r="BK244" s="1713"/>
      <c r="BL244" s="1713"/>
      <c r="BM244" s="1713"/>
      <c r="BN244" s="1713"/>
      <c r="BO244" s="1713"/>
      <c r="BP244" s="1713"/>
      <c r="BQ244" s="1713"/>
      <c r="BR244" s="1713"/>
      <c r="BS244" s="1713"/>
      <c r="BT244" s="1713"/>
      <c r="BU244" s="1713"/>
      <c r="BV244" s="1713"/>
      <c r="BW244" s="1713"/>
      <c r="BX244" s="1713"/>
      <c r="BY244" s="1713"/>
      <c r="BZ244" s="1713"/>
      <c r="CA244" s="1713"/>
      <c r="CB244" s="1713"/>
      <c r="CC244" s="1713"/>
      <c r="CD244" s="1713"/>
      <c r="CE244" s="1713"/>
      <c r="CF244" s="1713"/>
      <c r="CG244" s="1713"/>
      <c r="CH244" s="1713"/>
      <c r="CI244" s="1713"/>
      <c r="CJ244" s="1713"/>
      <c r="CK244" s="1713"/>
      <c r="CL244" s="1713"/>
      <c r="CM244" s="1713"/>
      <c r="CN244" s="1713"/>
      <c r="CO244" s="1713"/>
      <c r="CP244" s="1713"/>
      <c r="CQ244" s="1713"/>
      <c r="CR244" s="1713"/>
      <c r="CS244" s="1713"/>
      <c r="CT244" s="1713"/>
      <c r="CU244" s="1713"/>
      <c r="CV244" s="1713"/>
      <c r="CW244" s="1713"/>
      <c r="CX244" s="1713"/>
      <c r="CY244" s="1713"/>
      <c r="CZ244" s="1713"/>
      <c r="DA244" s="1713"/>
      <c r="DB244" s="1713"/>
      <c r="DC244" s="1713"/>
      <c r="DD244" s="1713"/>
      <c r="DE244" s="1713"/>
      <c r="DF244" s="1713"/>
      <c r="DG244" s="1713"/>
      <c r="DH244" s="1713"/>
      <c r="DI244" s="1713"/>
      <c r="DJ244" s="1713"/>
      <c r="DK244" s="1713"/>
      <c r="DL244" s="1713"/>
      <c r="DM244" s="1713"/>
      <c r="DN244" s="1713"/>
      <c r="DO244" s="1713"/>
      <c r="DP244" s="1713"/>
      <c r="DQ244" s="1713"/>
    </row>
    <row r="245" s="1732" customFormat="true" ht="21.75" hidden="false" customHeight="true" outlineLevel="0" collapsed="false">
      <c r="A245" s="1713"/>
      <c r="B245" s="1713"/>
      <c r="C245" s="1725"/>
      <c r="D245" s="1725"/>
      <c r="E245" s="1725"/>
      <c r="F245" s="3434" t="s">
        <v>5008</v>
      </c>
      <c r="G245" s="3315" t="n">
        <v>0</v>
      </c>
      <c r="H245" s="1725"/>
      <c r="I245" s="3213"/>
      <c r="K245" s="1713"/>
      <c r="T245" s="3373"/>
      <c r="Z245" s="1713"/>
      <c r="AA245" s="1713"/>
      <c r="AB245" s="1713"/>
      <c r="AC245" s="1713"/>
      <c r="AD245" s="1713"/>
      <c r="AE245" s="1713"/>
      <c r="AF245" s="1713"/>
      <c r="AG245" s="1713"/>
      <c r="AH245" s="1713"/>
      <c r="AI245" s="1713"/>
      <c r="AJ245" s="1713"/>
      <c r="AK245" s="1713"/>
      <c r="AL245" s="1713"/>
      <c r="AM245" s="1713"/>
      <c r="AN245" s="1713"/>
      <c r="AO245" s="3214"/>
      <c r="AP245" s="1713"/>
      <c r="AQ245" s="1713"/>
      <c r="AR245" s="1713"/>
      <c r="AS245" s="1713"/>
      <c r="AT245" s="1713"/>
      <c r="AU245" s="1713"/>
      <c r="AV245" s="1713"/>
      <c r="AW245" s="1713"/>
      <c r="AX245" s="1713"/>
      <c r="AY245" s="1713"/>
      <c r="AZ245" s="1713"/>
      <c r="BA245" s="1713"/>
      <c r="BB245" s="1713"/>
      <c r="BC245" s="1713"/>
      <c r="BD245" s="1713"/>
      <c r="BE245" s="1713"/>
      <c r="BF245" s="1713"/>
      <c r="BG245" s="1713"/>
      <c r="BH245" s="1713"/>
      <c r="BI245" s="1713"/>
      <c r="BJ245" s="1713"/>
      <c r="BK245" s="1713"/>
      <c r="BL245" s="1713"/>
      <c r="BM245" s="1713"/>
      <c r="BN245" s="1713"/>
      <c r="BO245" s="1713"/>
      <c r="BP245" s="1713"/>
      <c r="BQ245" s="1713"/>
      <c r="BR245" s="1713"/>
      <c r="BS245" s="1713"/>
      <c r="BT245" s="1713"/>
      <c r="BU245" s="1713"/>
      <c r="BV245" s="1713"/>
      <c r="BW245" s="1713"/>
      <c r="BX245" s="1713"/>
      <c r="BY245" s="1713"/>
      <c r="BZ245" s="1713"/>
      <c r="CA245" s="1713"/>
      <c r="CB245" s="1713"/>
      <c r="CC245" s="1713"/>
      <c r="CD245" s="1713"/>
      <c r="CE245" s="1713"/>
      <c r="CF245" s="1713"/>
      <c r="CG245" s="1713"/>
      <c r="CH245" s="1713"/>
      <c r="CI245" s="1713"/>
      <c r="CJ245" s="1713"/>
      <c r="CK245" s="1713"/>
      <c r="CL245" s="1713"/>
      <c r="CM245" s="1713"/>
      <c r="CN245" s="1713"/>
      <c r="CO245" s="1713"/>
      <c r="CP245" s="1713"/>
      <c r="CQ245" s="1713"/>
      <c r="CR245" s="1713"/>
      <c r="CS245" s="1713"/>
      <c r="CT245" s="1713"/>
      <c r="CU245" s="1713"/>
      <c r="CV245" s="1713"/>
      <c r="CW245" s="1713"/>
      <c r="CX245" s="1713"/>
      <c r="CY245" s="1713"/>
      <c r="CZ245" s="1713"/>
      <c r="DA245" s="1713"/>
      <c r="DB245" s="1713"/>
      <c r="DC245" s="1713"/>
      <c r="DD245" s="1713"/>
      <c r="DE245" s="1713"/>
      <c r="DF245" s="1713"/>
      <c r="DG245" s="1713"/>
      <c r="DH245" s="1713"/>
      <c r="DI245" s="1713"/>
      <c r="DJ245" s="1713"/>
      <c r="DK245" s="1713"/>
      <c r="DL245" s="1713"/>
      <c r="DM245" s="1713"/>
      <c r="DN245" s="1713"/>
      <c r="DO245" s="1713"/>
      <c r="DP245" s="1713"/>
      <c r="DQ245" s="1713"/>
    </row>
    <row r="246" s="1732" customFormat="true" ht="21.75" hidden="false" customHeight="true" outlineLevel="0" collapsed="false">
      <c r="A246" s="1713"/>
      <c r="B246" s="1713"/>
      <c r="C246" s="1725"/>
      <c r="D246" s="1725"/>
      <c r="E246" s="1725"/>
      <c r="F246" s="3210"/>
      <c r="G246" s="3211"/>
      <c r="H246" s="1725"/>
      <c r="I246" s="3213"/>
      <c r="K246" s="1713"/>
      <c r="T246" s="3373"/>
      <c r="Z246" s="1713"/>
      <c r="AA246" s="1713"/>
      <c r="AB246" s="1713"/>
      <c r="AC246" s="1713"/>
      <c r="AD246" s="1713"/>
      <c r="AE246" s="1713"/>
      <c r="AF246" s="1713"/>
      <c r="AG246" s="1713"/>
      <c r="AH246" s="1713"/>
      <c r="AI246" s="1713"/>
      <c r="AJ246" s="1713"/>
      <c r="AK246" s="1713"/>
      <c r="AL246" s="1713"/>
      <c r="AM246" s="1713"/>
      <c r="AN246" s="1713"/>
      <c r="AO246" s="3214"/>
      <c r="AP246" s="1713"/>
      <c r="AQ246" s="1713"/>
      <c r="AR246" s="1713"/>
      <c r="AS246" s="1713"/>
      <c r="AT246" s="1713"/>
      <c r="AU246" s="1713"/>
      <c r="AV246" s="1713"/>
      <c r="AW246" s="1713"/>
      <c r="AX246" s="1713"/>
      <c r="AY246" s="1713"/>
      <c r="AZ246" s="1713"/>
      <c r="BA246" s="1713"/>
      <c r="BB246" s="1713"/>
      <c r="BC246" s="1713"/>
      <c r="BD246" s="1713"/>
      <c r="BE246" s="1713"/>
      <c r="BF246" s="1713"/>
      <c r="BG246" s="1713"/>
      <c r="BH246" s="1713"/>
      <c r="BI246" s="1713"/>
      <c r="BJ246" s="1713"/>
      <c r="BK246" s="1713"/>
      <c r="BL246" s="1713"/>
      <c r="BM246" s="1713"/>
      <c r="BN246" s="1713"/>
      <c r="BO246" s="1713"/>
      <c r="BP246" s="1713"/>
      <c r="BQ246" s="1713"/>
      <c r="BR246" s="1713"/>
      <c r="BS246" s="1713"/>
      <c r="BT246" s="1713"/>
      <c r="BU246" s="1713"/>
      <c r="BV246" s="1713"/>
      <c r="BW246" s="1713"/>
      <c r="BX246" s="1713"/>
      <c r="BY246" s="1713"/>
      <c r="BZ246" s="1713"/>
      <c r="CA246" s="1713"/>
      <c r="CB246" s="1713"/>
      <c r="CC246" s="1713"/>
      <c r="CD246" s="1713"/>
      <c r="CE246" s="1713"/>
      <c r="CF246" s="1713"/>
      <c r="CG246" s="1713"/>
      <c r="CH246" s="1713"/>
      <c r="CI246" s="1713"/>
      <c r="CJ246" s="1713"/>
      <c r="CK246" s="1713"/>
      <c r="CL246" s="1713"/>
      <c r="CM246" s="1713"/>
      <c r="CN246" s="1713"/>
      <c r="CO246" s="1713"/>
      <c r="CP246" s="1713"/>
      <c r="CQ246" s="1713"/>
      <c r="CR246" s="1713"/>
      <c r="CS246" s="1713"/>
      <c r="CT246" s="1713"/>
      <c r="CU246" s="1713"/>
      <c r="CV246" s="1713"/>
      <c r="CW246" s="1713"/>
      <c r="CX246" s="1713"/>
      <c r="CY246" s="1713"/>
      <c r="CZ246" s="1713"/>
      <c r="DA246" s="1713"/>
      <c r="DB246" s="1713"/>
      <c r="DC246" s="1713"/>
      <c r="DD246" s="1713"/>
      <c r="DE246" s="1713"/>
      <c r="DF246" s="1713"/>
      <c r="DG246" s="1713"/>
      <c r="DH246" s="1713"/>
      <c r="DI246" s="1713"/>
      <c r="DJ246" s="1713"/>
      <c r="DK246" s="1713"/>
      <c r="DL246" s="1713"/>
      <c r="DM246" s="1713"/>
      <c r="DN246" s="1713"/>
      <c r="DO246" s="1713"/>
      <c r="DP246" s="1713"/>
      <c r="DQ246" s="1713"/>
    </row>
    <row r="247" s="1732" customFormat="true" ht="21.75" hidden="false" customHeight="true" outlineLevel="0" collapsed="false">
      <c r="A247" s="1713"/>
      <c r="B247" s="1713"/>
      <c r="C247" s="1725"/>
      <c r="D247" s="1725"/>
      <c r="E247" s="1725"/>
      <c r="F247" s="3466"/>
      <c r="G247" s="3467"/>
      <c r="H247" s="1725"/>
      <c r="I247" s="3213"/>
      <c r="K247" s="1713"/>
      <c r="T247" s="3373"/>
      <c r="Z247" s="1713"/>
      <c r="AA247" s="1713"/>
      <c r="AB247" s="1713"/>
      <c r="AC247" s="1713"/>
      <c r="AD247" s="1713"/>
      <c r="AE247" s="1713"/>
      <c r="AF247" s="1713"/>
      <c r="AG247" s="1713"/>
      <c r="AH247" s="1713"/>
      <c r="AI247" s="1713"/>
      <c r="AJ247" s="1713"/>
      <c r="AK247" s="1713"/>
      <c r="AL247" s="1713"/>
      <c r="AM247" s="1713"/>
      <c r="AN247" s="1713"/>
      <c r="AO247" s="3214"/>
      <c r="AP247" s="1713"/>
      <c r="AQ247" s="1713"/>
      <c r="AR247" s="1713"/>
      <c r="AS247" s="1713"/>
      <c r="AT247" s="1713"/>
      <c r="AU247" s="1713"/>
      <c r="AV247" s="1713"/>
      <c r="AW247" s="1713"/>
      <c r="AX247" s="1713"/>
      <c r="AY247" s="1713"/>
      <c r="AZ247" s="1713"/>
      <c r="BA247" s="1713"/>
      <c r="BB247" s="1713"/>
      <c r="BC247" s="1713"/>
      <c r="BD247" s="1713"/>
      <c r="BE247" s="1713"/>
      <c r="BF247" s="1713"/>
      <c r="BG247" s="1713"/>
      <c r="BH247" s="1713"/>
      <c r="BI247" s="1713"/>
      <c r="BJ247" s="1713"/>
      <c r="BK247" s="1713"/>
      <c r="BL247" s="1713"/>
      <c r="BM247" s="1713"/>
      <c r="BN247" s="1713"/>
      <c r="BO247" s="1713"/>
      <c r="BP247" s="1713"/>
      <c r="BQ247" s="1713"/>
      <c r="BR247" s="1713"/>
      <c r="BS247" s="1713"/>
      <c r="BT247" s="1713"/>
      <c r="BU247" s="1713"/>
      <c r="BV247" s="1713"/>
      <c r="BW247" s="1713"/>
      <c r="BX247" s="1713"/>
      <c r="BY247" s="1713"/>
      <c r="BZ247" s="1713"/>
      <c r="CA247" s="1713"/>
      <c r="CB247" s="1713"/>
      <c r="CC247" s="1713"/>
      <c r="CD247" s="1713"/>
      <c r="CE247" s="1713"/>
      <c r="CF247" s="1713"/>
      <c r="CG247" s="1713"/>
      <c r="CH247" s="1713"/>
      <c r="CI247" s="1713"/>
      <c r="CJ247" s="1713"/>
      <c r="CK247" s="1713"/>
      <c r="CL247" s="1713"/>
      <c r="CM247" s="1713"/>
      <c r="CN247" s="1713"/>
      <c r="CO247" s="1713"/>
      <c r="CP247" s="1713"/>
      <c r="CQ247" s="1713"/>
      <c r="CR247" s="1713"/>
      <c r="CS247" s="1713"/>
      <c r="CT247" s="1713"/>
      <c r="CU247" s="1713"/>
      <c r="CV247" s="1713"/>
      <c r="CW247" s="1713"/>
      <c r="CX247" s="1713"/>
      <c r="CY247" s="1713"/>
      <c r="CZ247" s="1713"/>
      <c r="DA247" s="1713"/>
      <c r="DB247" s="1713"/>
      <c r="DC247" s="1713"/>
      <c r="DD247" s="1713"/>
      <c r="DE247" s="1713"/>
      <c r="DF247" s="1713"/>
      <c r="DG247" s="1713"/>
      <c r="DH247" s="1713"/>
      <c r="DI247" s="1713"/>
      <c r="DJ247" s="1713"/>
      <c r="DK247" s="1713"/>
      <c r="DL247" s="1713"/>
      <c r="DM247" s="1713"/>
      <c r="DN247" s="1713"/>
      <c r="DO247" s="1713"/>
      <c r="DP247" s="1713"/>
      <c r="DQ247" s="1713"/>
    </row>
    <row r="248" s="1732" customFormat="true" ht="21.75" hidden="false" customHeight="true" outlineLevel="0" collapsed="false">
      <c r="A248" s="1713"/>
      <c r="B248" s="1713"/>
      <c r="C248" s="1725"/>
      <c r="D248" s="1725"/>
      <c r="E248" s="1725"/>
      <c r="F248" s="3210"/>
      <c r="G248" s="3211"/>
      <c r="H248" s="3212"/>
      <c r="I248" s="3213"/>
      <c r="K248" s="1713"/>
      <c r="T248" s="3373"/>
      <c r="Z248" s="1713"/>
      <c r="AA248" s="1713"/>
      <c r="AB248" s="1713"/>
      <c r="AC248" s="1713"/>
      <c r="AD248" s="1713"/>
      <c r="AE248" s="1713"/>
      <c r="AF248" s="1713"/>
      <c r="AG248" s="1713"/>
      <c r="AH248" s="1713"/>
      <c r="AI248" s="1713"/>
      <c r="AJ248" s="1713"/>
      <c r="AK248" s="1713"/>
      <c r="AL248" s="1713"/>
      <c r="AM248" s="1713"/>
      <c r="AN248" s="1713"/>
      <c r="AO248" s="3214"/>
      <c r="AP248" s="1713"/>
      <c r="AQ248" s="1713"/>
      <c r="AR248" s="1713"/>
      <c r="AS248" s="1713"/>
      <c r="AT248" s="1713"/>
      <c r="AU248" s="1713"/>
      <c r="AV248" s="1713"/>
      <c r="AW248" s="1713"/>
      <c r="AX248" s="1713"/>
      <c r="AY248" s="1713"/>
      <c r="AZ248" s="1713"/>
      <c r="BA248" s="1713"/>
      <c r="BB248" s="1713"/>
      <c r="BC248" s="1713"/>
      <c r="BD248" s="1713"/>
      <c r="BE248" s="1713"/>
      <c r="BF248" s="1713"/>
      <c r="BG248" s="1713"/>
      <c r="BH248" s="1713"/>
      <c r="BI248" s="1713"/>
      <c r="BJ248" s="1713"/>
      <c r="BK248" s="1713"/>
      <c r="BL248" s="1713"/>
      <c r="BM248" s="1713"/>
      <c r="BN248" s="1713"/>
      <c r="BO248" s="1713"/>
      <c r="BP248" s="1713"/>
      <c r="BQ248" s="1713"/>
      <c r="BR248" s="1713"/>
      <c r="BS248" s="1713"/>
      <c r="BT248" s="1713"/>
      <c r="BU248" s="1713"/>
      <c r="BV248" s="1713"/>
      <c r="BW248" s="1713"/>
      <c r="BX248" s="1713"/>
      <c r="BY248" s="1713"/>
      <c r="BZ248" s="1713"/>
      <c r="CA248" s="1713"/>
      <c r="CB248" s="1713"/>
      <c r="CC248" s="1713"/>
      <c r="CD248" s="1713"/>
      <c r="CE248" s="1713"/>
      <c r="CF248" s="1713"/>
      <c r="CG248" s="1713"/>
      <c r="CH248" s="1713"/>
      <c r="CI248" s="1713"/>
      <c r="CJ248" s="1713"/>
      <c r="CK248" s="1713"/>
      <c r="CL248" s="1713"/>
      <c r="CM248" s="1713"/>
      <c r="CN248" s="1713"/>
      <c r="CO248" s="1713"/>
      <c r="CP248" s="1713"/>
      <c r="CQ248" s="1713"/>
      <c r="CR248" s="1713"/>
      <c r="CS248" s="1713"/>
      <c r="CT248" s="1713"/>
      <c r="CU248" s="1713"/>
      <c r="CV248" s="1713"/>
      <c r="CW248" s="1713"/>
      <c r="CX248" s="1713"/>
      <c r="CY248" s="1713"/>
      <c r="CZ248" s="1713"/>
      <c r="DA248" s="1713"/>
      <c r="DB248" s="1713"/>
      <c r="DC248" s="1713"/>
      <c r="DD248" s="1713"/>
      <c r="DE248" s="1713"/>
      <c r="DF248" s="1713"/>
      <c r="DG248" s="1713"/>
      <c r="DH248" s="1713"/>
      <c r="DI248" s="1713"/>
      <c r="DJ248" s="1713"/>
      <c r="DK248" s="1713"/>
      <c r="DL248" s="1713"/>
      <c r="DM248" s="1713"/>
      <c r="DN248" s="1713"/>
      <c r="DO248" s="1713"/>
      <c r="DP248" s="1713"/>
      <c r="DQ248" s="1713"/>
    </row>
    <row r="249" s="1732" customFormat="true" ht="21.75" hidden="false" customHeight="true" outlineLevel="0" collapsed="false">
      <c r="A249" s="1713"/>
      <c r="B249" s="1713"/>
      <c r="C249" s="1725"/>
      <c r="D249" s="1725"/>
      <c r="E249" s="1725"/>
      <c r="F249" s="3210"/>
      <c r="G249" s="2498"/>
      <c r="H249" s="3133"/>
      <c r="I249" s="3213"/>
      <c r="K249" s="1713"/>
      <c r="T249" s="3373"/>
      <c r="Z249" s="1713"/>
      <c r="AA249" s="1713"/>
      <c r="AB249" s="1713"/>
      <c r="AC249" s="1713"/>
      <c r="AD249" s="1713"/>
      <c r="AE249" s="1713"/>
      <c r="AF249" s="1713"/>
      <c r="AG249" s="1713"/>
      <c r="AH249" s="1713"/>
      <c r="AI249" s="1713"/>
      <c r="AJ249" s="1713"/>
      <c r="AK249" s="1713"/>
      <c r="AL249" s="1713"/>
      <c r="AM249" s="1713"/>
      <c r="AN249" s="1713"/>
      <c r="AO249" s="3214"/>
      <c r="AP249" s="1713"/>
      <c r="AQ249" s="1713"/>
      <c r="AR249" s="1713"/>
      <c r="AS249" s="1713"/>
      <c r="AT249" s="1713"/>
      <c r="AU249" s="1713"/>
      <c r="AV249" s="1713"/>
      <c r="AW249" s="1713"/>
      <c r="AX249" s="1713"/>
      <c r="AY249" s="1713"/>
      <c r="AZ249" s="1713"/>
      <c r="BA249" s="1713"/>
      <c r="BB249" s="1713"/>
      <c r="BC249" s="1713"/>
      <c r="BD249" s="1713"/>
      <c r="BE249" s="1713"/>
      <c r="BF249" s="1713"/>
      <c r="BG249" s="1713"/>
      <c r="BH249" s="1713"/>
      <c r="BI249" s="1713"/>
      <c r="BJ249" s="1713"/>
      <c r="BK249" s="1713"/>
      <c r="BL249" s="1713"/>
      <c r="BM249" s="1713"/>
      <c r="BN249" s="1713"/>
      <c r="BO249" s="1713"/>
      <c r="BP249" s="1713"/>
      <c r="BQ249" s="1713"/>
      <c r="BR249" s="1713"/>
      <c r="BS249" s="1713"/>
      <c r="BT249" s="1713"/>
      <c r="BU249" s="1713"/>
      <c r="BV249" s="1713"/>
      <c r="BW249" s="1713"/>
      <c r="BX249" s="1713"/>
      <c r="BY249" s="1713"/>
      <c r="BZ249" s="1713"/>
      <c r="CA249" s="1713"/>
      <c r="CB249" s="1713"/>
      <c r="CC249" s="1713"/>
      <c r="CD249" s="1713"/>
      <c r="CE249" s="1713"/>
      <c r="CF249" s="1713"/>
      <c r="CG249" s="1713"/>
      <c r="CH249" s="1713"/>
      <c r="CI249" s="1713"/>
      <c r="CJ249" s="1713"/>
      <c r="CK249" s="1713"/>
      <c r="CL249" s="1713"/>
      <c r="CM249" s="1713"/>
      <c r="CN249" s="1713"/>
      <c r="CO249" s="1713"/>
      <c r="CP249" s="1713"/>
      <c r="CQ249" s="1713"/>
      <c r="CR249" s="1713"/>
      <c r="CS249" s="1713"/>
      <c r="CT249" s="1713"/>
      <c r="CU249" s="1713"/>
      <c r="CV249" s="1713"/>
      <c r="CW249" s="1713"/>
      <c r="CX249" s="1713"/>
      <c r="CY249" s="1713"/>
      <c r="CZ249" s="1713"/>
      <c r="DA249" s="1713"/>
      <c r="DB249" s="1713"/>
      <c r="DC249" s="1713"/>
      <c r="DD249" s="1713"/>
      <c r="DE249" s="1713"/>
      <c r="DF249" s="1713"/>
      <c r="DG249" s="1713"/>
      <c r="DH249" s="1713"/>
      <c r="DI249" s="1713"/>
      <c r="DJ249" s="1713"/>
      <c r="DK249" s="1713"/>
      <c r="DL249" s="1713"/>
      <c r="DM249" s="1713"/>
      <c r="DN249" s="1713"/>
      <c r="DO249" s="1713"/>
      <c r="DP249" s="1713"/>
      <c r="DQ249" s="1713"/>
    </row>
    <row r="250" s="1732" customFormat="true" ht="21.75" hidden="false" customHeight="true" outlineLevel="0" collapsed="false">
      <c r="A250" s="1713"/>
      <c r="B250" s="1713"/>
      <c r="C250" s="1725"/>
      <c r="D250" s="1725"/>
      <c r="E250" s="1725"/>
      <c r="F250" s="3210"/>
      <c r="G250" s="2498"/>
      <c r="H250" s="3133"/>
      <c r="I250" s="3213"/>
      <c r="K250" s="1713"/>
      <c r="T250" s="3373"/>
      <c r="Z250" s="1713"/>
      <c r="AA250" s="1713"/>
      <c r="AB250" s="1713"/>
      <c r="AC250" s="1713"/>
      <c r="AD250" s="1713"/>
      <c r="AE250" s="1713"/>
      <c r="AF250" s="1713"/>
      <c r="AG250" s="1713"/>
      <c r="AH250" s="1713"/>
      <c r="AI250" s="1713"/>
      <c r="AJ250" s="1713"/>
      <c r="AK250" s="1713"/>
      <c r="AL250" s="1713"/>
      <c r="AM250" s="1713"/>
      <c r="AN250" s="1713"/>
      <c r="AO250" s="3214"/>
      <c r="AP250" s="1713"/>
      <c r="AQ250" s="1713"/>
      <c r="AR250" s="1713"/>
      <c r="AS250" s="1713"/>
      <c r="AT250" s="1713"/>
      <c r="AU250" s="1713"/>
      <c r="AV250" s="1713"/>
      <c r="AW250" s="1713"/>
      <c r="AX250" s="1713"/>
      <c r="AY250" s="1713"/>
      <c r="AZ250" s="1713"/>
      <c r="BA250" s="1713"/>
      <c r="BB250" s="1713"/>
      <c r="BC250" s="1713"/>
      <c r="BD250" s="1713"/>
      <c r="BE250" s="1713"/>
      <c r="BF250" s="1713"/>
      <c r="BG250" s="1713"/>
      <c r="BH250" s="1713"/>
      <c r="BI250" s="1713"/>
      <c r="BJ250" s="1713"/>
      <c r="BK250" s="1713"/>
      <c r="BL250" s="1713"/>
      <c r="BM250" s="1713"/>
      <c r="BN250" s="1713"/>
      <c r="BO250" s="1713"/>
      <c r="BP250" s="1713"/>
      <c r="BQ250" s="1713"/>
      <c r="BR250" s="1713"/>
      <c r="BS250" s="1713"/>
      <c r="BT250" s="1713"/>
      <c r="BU250" s="1713"/>
      <c r="BV250" s="1713"/>
      <c r="BW250" s="1713"/>
      <c r="BX250" s="1713"/>
      <c r="BY250" s="1713"/>
      <c r="BZ250" s="1713"/>
      <c r="CA250" s="1713"/>
      <c r="CB250" s="1713"/>
      <c r="CC250" s="1713"/>
      <c r="CD250" s="1713"/>
      <c r="CE250" s="1713"/>
      <c r="CF250" s="1713"/>
      <c r="CG250" s="1713"/>
      <c r="CH250" s="1713"/>
      <c r="CI250" s="1713"/>
      <c r="CJ250" s="1713"/>
      <c r="CK250" s="1713"/>
      <c r="CL250" s="1713"/>
      <c r="CM250" s="1713"/>
      <c r="CN250" s="1713"/>
      <c r="CO250" s="1713"/>
      <c r="CP250" s="1713"/>
      <c r="CQ250" s="1713"/>
      <c r="CR250" s="1713"/>
      <c r="CS250" s="1713"/>
      <c r="CT250" s="1713"/>
      <c r="CU250" s="1713"/>
      <c r="CV250" s="1713"/>
      <c r="CW250" s="1713"/>
      <c r="CX250" s="1713"/>
      <c r="CY250" s="1713"/>
      <c r="CZ250" s="1713"/>
      <c r="DA250" s="1713"/>
      <c r="DB250" s="1713"/>
      <c r="DC250" s="1713"/>
      <c r="DD250" s="1713"/>
      <c r="DE250" s="1713"/>
      <c r="DF250" s="1713"/>
      <c r="DG250" s="1713"/>
      <c r="DH250" s="1713"/>
      <c r="DI250" s="1713"/>
      <c r="DJ250" s="1713"/>
      <c r="DK250" s="1713"/>
      <c r="DL250" s="1713"/>
      <c r="DM250" s="1713"/>
      <c r="DN250" s="1713"/>
      <c r="DO250" s="1713"/>
      <c r="DP250" s="1713"/>
      <c r="DQ250" s="1713"/>
    </row>
    <row r="251" s="1732" customFormat="true" ht="21.75" hidden="false" customHeight="true" outlineLevel="0" collapsed="false">
      <c r="A251" s="1713"/>
      <c r="B251" s="1713"/>
      <c r="C251" s="1725"/>
      <c r="D251" s="1725"/>
      <c r="E251" s="1725"/>
      <c r="F251" s="3210"/>
      <c r="G251" s="3211"/>
      <c r="H251" s="3212"/>
      <c r="I251" s="3213"/>
      <c r="K251" s="1713"/>
      <c r="T251" s="3373"/>
      <c r="Z251" s="1713"/>
      <c r="AA251" s="1713"/>
      <c r="AB251" s="1713"/>
      <c r="AC251" s="1713"/>
      <c r="AD251" s="1713"/>
      <c r="AE251" s="1713"/>
      <c r="AF251" s="1713"/>
      <c r="AG251" s="1713"/>
      <c r="AH251" s="1713"/>
      <c r="AI251" s="1713"/>
      <c r="AJ251" s="1713"/>
      <c r="AK251" s="1713"/>
      <c r="AL251" s="1713"/>
      <c r="AM251" s="1713"/>
      <c r="AN251" s="1713"/>
      <c r="AO251" s="3214"/>
      <c r="AP251" s="1713"/>
      <c r="AQ251" s="1713"/>
      <c r="AR251" s="1713"/>
      <c r="AS251" s="1713"/>
      <c r="AT251" s="1713"/>
      <c r="AU251" s="1713"/>
      <c r="AV251" s="1713"/>
      <c r="AW251" s="1713"/>
      <c r="AX251" s="1713"/>
      <c r="AY251" s="1713"/>
      <c r="AZ251" s="1713"/>
      <c r="BA251" s="1713"/>
      <c r="BB251" s="1713"/>
      <c r="BC251" s="1713"/>
      <c r="BD251" s="1713"/>
      <c r="BE251" s="1713"/>
      <c r="BF251" s="1713"/>
      <c r="BG251" s="1713"/>
      <c r="BH251" s="1713"/>
      <c r="BI251" s="1713"/>
      <c r="BJ251" s="1713"/>
      <c r="BK251" s="1713"/>
      <c r="BL251" s="1713"/>
      <c r="BM251" s="1713"/>
      <c r="BN251" s="1713"/>
      <c r="BO251" s="1713"/>
      <c r="BP251" s="1713"/>
      <c r="BQ251" s="1713"/>
      <c r="BR251" s="1713"/>
      <c r="BS251" s="1713"/>
      <c r="BT251" s="1713"/>
      <c r="BU251" s="1713"/>
      <c r="BV251" s="1713"/>
      <c r="BW251" s="1713"/>
      <c r="BX251" s="1713"/>
      <c r="BY251" s="1713"/>
      <c r="BZ251" s="1713"/>
      <c r="CA251" s="1713"/>
      <c r="CB251" s="1713"/>
      <c r="CC251" s="1713"/>
      <c r="CD251" s="1713"/>
      <c r="CE251" s="1713"/>
      <c r="CF251" s="1713"/>
      <c r="CG251" s="1713"/>
      <c r="CH251" s="1713"/>
      <c r="CI251" s="1713"/>
      <c r="CJ251" s="1713"/>
      <c r="CK251" s="1713"/>
      <c r="CL251" s="1713"/>
      <c r="CM251" s="1713"/>
      <c r="CN251" s="1713"/>
      <c r="CO251" s="1713"/>
      <c r="CP251" s="1713"/>
      <c r="CQ251" s="1713"/>
      <c r="CR251" s="1713"/>
      <c r="CS251" s="1713"/>
      <c r="CT251" s="1713"/>
      <c r="CU251" s="1713"/>
      <c r="CV251" s="1713"/>
      <c r="CW251" s="1713"/>
      <c r="CX251" s="1713"/>
      <c r="CY251" s="1713"/>
      <c r="CZ251" s="1713"/>
      <c r="DA251" s="1713"/>
      <c r="DB251" s="1713"/>
      <c r="DC251" s="1713"/>
      <c r="DD251" s="1713"/>
      <c r="DE251" s="1713"/>
      <c r="DF251" s="1713"/>
      <c r="DG251" s="1713"/>
      <c r="DH251" s="1713"/>
      <c r="DI251" s="1713"/>
      <c r="DJ251" s="1713"/>
      <c r="DK251" s="1713"/>
      <c r="DL251" s="1713"/>
      <c r="DM251" s="1713"/>
      <c r="DN251" s="1713"/>
      <c r="DO251" s="1713"/>
      <c r="DP251" s="1713"/>
      <c r="DQ251" s="1713"/>
    </row>
    <row r="252" s="1732" customFormat="true" ht="21.75" hidden="false" customHeight="true" outlineLevel="0" collapsed="false">
      <c r="A252" s="1713"/>
      <c r="B252" s="1713"/>
      <c r="C252" s="1725"/>
      <c r="D252" s="1725"/>
      <c r="E252" s="1725"/>
      <c r="F252" s="3210"/>
      <c r="G252" s="3211"/>
      <c r="H252" s="3212"/>
      <c r="I252" s="3213"/>
      <c r="K252" s="1713"/>
      <c r="T252" s="3373"/>
      <c r="Z252" s="1713"/>
      <c r="AA252" s="1713"/>
      <c r="AB252" s="1713"/>
      <c r="AC252" s="1713"/>
      <c r="AD252" s="1713"/>
      <c r="AE252" s="1713"/>
      <c r="AF252" s="1713"/>
      <c r="AG252" s="1713"/>
      <c r="AH252" s="1713"/>
      <c r="AI252" s="1713"/>
      <c r="AJ252" s="1713"/>
      <c r="AK252" s="1713"/>
      <c r="AL252" s="1713"/>
      <c r="AM252" s="1713"/>
      <c r="AN252" s="1713"/>
      <c r="AO252" s="3214"/>
      <c r="AP252" s="1713"/>
      <c r="AQ252" s="1713"/>
      <c r="AR252" s="1713"/>
      <c r="AS252" s="1713"/>
      <c r="AT252" s="1713"/>
      <c r="AU252" s="1713"/>
      <c r="AV252" s="1713"/>
      <c r="AW252" s="1713"/>
      <c r="AX252" s="1713"/>
      <c r="AY252" s="1713"/>
      <c r="AZ252" s="1713"/>
      <c r="BA252" s="1713"/>
      <c r="BB252" s="1713"/>
      <c r="BC252" s="1713"/>
      <c r="BD252" s="1713"/>
      <c r="BE252" s="1713"/>
      <c r="BF252" s="1713"/>
      <c r="BG252" s="1713"/>
      <c r="BH252" s="1713"/>
      <c r="BI252" s="1713"/>
      <c r="BJ252" s="1713"/>
      <c r="BK252" s="1713"/>
      <c r="BL252" s="1713"/>
      <c r="BM252" s="1713"/>
      <c r="BN252" s="1713"/>
      <c r="BO252" s="1713"/>
      <c r="BP252" s="1713"/>
      <c r="BQ252" s="1713"/>
      <c r="BR252" s="1713"/>
      <c r="BS252" s="1713"/>
      <c r="BT252" s="1713"/>
      <c r="BU252" s="1713"/>
      <c r="BV252" s="1713"/>
      <c r="BW252" s="1713"/>
      <c r="BX252" s="1713"/>
      <c r="BY252" s="1713"/>
      <c r="BZ252" s="1713"/>
      <c r="CA252" s="1713"/>
      <c r="CB252" s="1713"/>
      <c r="CC252" s="1713"/>
      <c r="CD252" s="1713"/>
      <c r="CE252" s="1713"/>
      <c r="CF252" s="1713"/>
      <c r="CG252" s="1713"/>
      <c r="CH252" s="1713"/>
      <c r="CI252" s="1713"/>
      <c r="CJ252" s="1713"/>
      <c r="CK252" s="1713"/>
      <c r="CL252" s="1713"/>
      <c r="CM252" s="1713"/>
      <c r="CN252" s="1713"/>
      <c r="CO252" s="1713"/>
      <c r="CP252" s="1713"/>
      <c r="CQ252" s="1713"/>
      <c r="CR252" s="1713"/>
      <c r="CS252" s="1713"/>
      <c r="CT252" s="1713"/>
      <c r="CU252" s="1713"/>
      <c r="CV252" s="1713"/>
      <c r="CW252" s="1713"/>
      <c r="CX252" s="1713"/>
      <c r="CY252" s="1713"/>
      <c r="CZ252" s="1713"/>
      <c r="DA252" s="1713"/>
      <c r="DB252" s="1713"/>
      <c r="DC252" s="1713"/>
      <c r="DD252" s="1713"/>
      <c r="DE252" s="1713"/>
      <c r="DF252" s="1713"/>
      <c r="DG252" s="1713"/>
      <c r="DH252" s="1713"/>
      <c r="DI252" s="1713"/>
      <c r="DJ252" s="1713"/>
      <c r="DK252" s="1713"/>
      <c r="DL252" s="1713"/>
      <c r="DM252" s="1713"/>
      <c r="DN252" s="1713"/>
      <c r="DO252" s="1713"/>
      <c r="DP252" s="1713"/>
      <c r="DQ252" s="1713"/>
    </row>
    <row r="253" s="1732" customFormat="true" ht="21.75" hidden="false" customHeight="true" outlineLevel="0" collapsed="false">
      <c r="A253" s="1713"/>
      <c r="B253" s="1713"/>
      <c r="C253" s="1725"/>
      <c r="D253" s="1725"/>
      <c r="E253" s="1725"/>
      <c r="F253" s="3210"/>
      <c r="G253" s="3211"/>
      <c r="H253" s="3212"/>
      <c r="I253" s="3213"/>
      <c r="K253" s="1713"/>
      <c r="T253" s="3373"/>
      <c r="Z253" s="1713"/>
      <c r="AA253" s="1713"/>
      <c r="AB253" s="1713"/>
      <c r="AC253" s="1713"/>
      <c r="AD253" s="1713"/>
      <c r="AE253" s="1713"/>
      <c r="AF253" s="1713"/>
      <c r="AG253" s="1713"/>
      <c r="AH253" s="1713"/>
      <c r="AI253" s="1713"/>
      <c r="AJ253" s="1713"/>
      <c r="AK253" s="1713"/>
      <c r="AL253" s="1713"/>
      <c r="AM253" s="1713"/>
      <c r="AN253" s="1713"/>
      <c r="AO253" s="3214"/>
      <c r="AP253" s="1713"/>
      <c r="AQ253" s="1713"/>
      <c r="AR253" s="1713"/>
      <c r="AS253" s="1713"/>
      <c r="AT253" s="1713"/>
      <c r="AU253" s="1713"/>
      <c r="AV253" s="1713"/>
      <c r="AW253" s="1713"/>
      <c r="AX253" s="1713"/>
      <c r="AY253" s="1713"/>
      <c r="AZ253" s="1713"/>
      <c r="BA253" s="1713"/>
      <c r="BB253" s="1713"/>
      <c r="BC253" s="1713"/>
      <c r="BD253" s="1713"/>
      <c r="BE253" s="1713"/>
      <c r="BF253" s="1713"/>
      <c r="BG253" s="1713"/>
      <c r="BH253" s="1713"/>
      <c r="BI253" s="1713"/>
      <c r="BJ253" s="1713"/>
      <c r="BK253" s="1713"/>
      <c r="BL253" s="1713"/>
      <c r="BM253" s="1713"/>
      <c r="BN253" s="1713"/>
      <c r="BO253" s="1713"/>
      <c r="BP253" s="1713"/>
      <c r="BQ253" s="1713"/>
      <c r="BR253" s="1713"/>
      <c r="BS253" s="1713"/>
      <c r="BT253" s="1713"/>
      <c r="BU253" s="1713"/>
      <c r="BV253" s="1713"/>
      <c r="BW253" s="1713"/>
      <c r="BX253" s="1713"/>
      <c r="BY253" s="1713"/>
      <c r="BZ253" s="1713"/>
      <c r="CA253" s="1713"/>
      <c r="CB253" s="1713"/>
      <c r="CC253" s="1713"/>
      <c r="CD253" s="1713"/>
      <c r="CE253" s="1713"/>
      <c r="CF253" s="1713"/>
      <c r="CG253" s="1713"/>
      <c r="CH253" s="1713"/>
      <c r="CI253" s="1713"/>
      <c r="CJ253" s="1713"/>
      <c r="CK253" s="1713"/>
      <c r="CL253" s="1713"/>
      <c r="CM253" s="1713"/>
      <c r="CN253" s="1713"/>
      <c r="CO253" s="1713"/>
      <c r="CP253" s="1713"/>
      <c r="CQ253" s="1713"/>
      <c r="CR253" s="1713"/>
      <c r="CS253" s="1713"/>
      <c r="CT253" s="1713"/>
      <c r="CU253" s="1713"/>
      <c r="CV253" s="1713"/>
      <c r="CW253" s="1713"/>
      <c r="CX253" s="1713"/>
      <c r="CY253" s="1713"/>
      <c r="CZ253" s="1713"/>
      <c r="DA253" s="1713"/>
      <c r="DB253" s="1713"/>
      <c r="DC253" s="1713"/>
      <c r="DD253" s="1713"/>
      <c r="DE253" s="1713"/>
      <c r="DF253" s="1713"/>
      <c r="DG253" s="1713"/>
      <c r="DH253" s="1713"/>
      <c r="DI253" s="1713"/>
      <c r="DJ253" s="1713"/>
      <c r="DK253" s="1713"/>
      <c r="DL253" s="1713"/>
      <c r="DM253" s="1713"/>
      <c r="DN253" s="1713"/>
      <c r="DO253" s="1713"/>
      <c r="DP253" s="1713"/>
      <c r="DQ253" s="1713"/>
    </row>
    <row r="254" s="1732" customFormat="true" ht="21.75" hidden="false" customHeight="true" outlineLevel="0" collapsed="false">
      <c r="A254" s="1713"/>
      <c r="B254" s="1713"/>
      <c r="C254" s="1725"/>
      <c r="D254" s="1725"/>
      <c r="E254" s="1725"/>
      <c r="F254" s="3210"/>
      <c r="G254" s="3211"/>
      <c r="H254" s="3212"/>
      <c r="I254" s="3213"/>
      <c r="K254" s="1713"/>
      <c r="T254" s="3373"/>
      <c r="Z254" s="1713"/>
      <c r="AA254" s="1713"/>
      <c r="AB254" s="1713"/>
      <c r="AC254" s="1713"/>
      <c r="AD254" s="1713"/>
      <c r="AE254" s="1713"/>
      <c r="AF254" s="1713"/>
      <c r="AG254" s="1713"/>
      <c r="AH254" s="1713"/>
      <c r="AI254" s="1713"/>
      <c r="AJ254" s="1713"/>
      <c r="AK254" s="1713"/>
      <c r="AL254" s="1713"/>
      <c r="AM254" s="1713"/>
      <c r="AN254" s="1713"/>
      <c r="AO254" s="3214"/>
      <c r="AP254" s="1713"/>
      <c r="AQ254" s="1713"/>
      <c r="AR254" s="1713"/>
      <c r="AS254" s="1713"/>
      <c r="AT254" s="1713"/>
      <c r="AU254" s="1713"/>
      <c r="AV254" s="1713"/>
      <c r="AW254" s="1713"/>
      <c r="AX254" s="1713"/>
      <c r="AY254" s="1713"/>
      <c r="AZ254" s="1713"/>
      <c r="BA254" s="1713"/>
      <c r="BB254" s="1713"/>
      <c r="BC254" s="1713"/>
      <c r="BD254" s="1713"/>
      <c r="BE254" s="1713"/>
      <c r="BF254" s="1713"/>
      <c r="BG254" s="1713"/>
      <c r="BH254" s="1713"/>
      <c r="BI254" s="1713"/>
      <c r="BJ254" s="1713"/>
      <c r="BK254" s="1713"/>
      <c r="BL254" s="1713"/>
      <c r="BM254" s="1713"/>
      <c r="BN254" s="1713"/>
      <c r="BO254" s="1713"/>
      <c r="BP254" s="1713"/>
      <c r="BQ254" s="1713"/>
      <c r="BR254" s="1713"/>
      <c r="BS254" s="1713"/>
      <c r="BT254" s="1713"/>
      <c r="BU254" s="1713"/>
      <c r="BV254" s="1713"/>
      <c r="BW254" s="1713"/>
      <c r="BX254" s="1713"/>
      <c r="BY254" s="1713"/>
      <c r="BZ254" s="1713"/>
      <c r="CA254" s="1713"/>
      <c r="CB254" s="1713"/>
      <c r="CC254" s="1713"/>
      <c r="CD254" s="1713"/>
      <c r="CE254" s="1713"/>
      <c r="CF254" s="1713"/>
      <c r="CG254" s="1713"/>
      <c r="CH254" s="1713"/>
      <c r="CI254" s="1713"/>
      <c r="CJ254" s="1713"/>
      <c r="CK254" s="1713"/>
      <c r="CL254" s="1713"/>
      <c r="CM254" s="1713"/>
      <c r="CN254" s="1713"/>
      <c r="CO254" s="1713"/>
      <c r="CP254" s="1713"/>
      <c r="CQ254" s="1713"/>
      <c r="CR254" s="1713"/>
      <c r="CS254" s="1713"/>
      <c r="CT254" s="1713"/>
      <c r="CU254" s="1713"/>
      <c r="CV254" s="1713"/>
      <c r="CW254" s="1713"/>
      <c r="CX254" s="1713"/>
      <c r="CY254" s="1713"/>
      <c r="CZ254" s="1713"/>
      <c r="DA254" s="1713"/>
      <c r="DB254" s="1713"/>
      <c r="DC254" s="1713"/>
      <c r="DD254" s="1713"/>
      <c r="DE254" s="1713"/>
      <c r="DF254" s="1713"/>
      <c r="DG254" s="1713"/>
      <c r="DH254" s="1713"/>
      <c r="DI254" s="1713"/>
      <c r="DJ254" s="1713"/>
      <c r="DK254" s="1713"/>
      <c r="DL254" s="1713"/>
      <c r="DM254" s="1713"/>
      <c r="DN254" s="1713"/>
      <c r="DO254" s="1713"/>
      <c r="DP254" s="1713"/>
      <c r="DQ254" s="1713"/>
    </row>
    <row r="255" s="1732" customFormat="true" ht="21.75" hidden="false" customHeight="true" outlineLevel="0" collapsed="false">
      <c r="A255" s="1713"/>
      <c r="B255" s="1713"/>
      <c r="C255" s="1725"/>
      <c r="D255" s="1725"/>
      <c r="E255" s="1725"/>
      <c r="F255" s="3210"/>
      <c r="G255" s="3211"/>
      <c r="H255" s="3212"/>
      <c r="I255" s="3213"/>
      <c r="K255" s="1713"/>
      <c r="T255" s="3373"/>
      <c r="Z255" s="1713"/>
      <c r="AA255" s="1713"/>
      <c r="AB255" s="1713"/>
      <c r="AC255" s="1713"/>
      <c r="AD255" s="1713"/>
      <c r="AE255" s="1713"/>
      <c r="AF255" s="1713"/>
      <c r="AG255" s="1713"/>
      <c r="AH255" s="1713"/>
      <c r="AI255" s="1713"/>
      <c r="AJ255" s="1713"/>
      <c r="AK255" s="1713"/>
      <c r="AL255" s="1713"/>
      <c r="AM255" s="1713"/>
      <c r="AN255" s="1713"/>
      <c r="AO255" s="3214"/>
      <c r="AP255" s="1713"/>
      <c r="AQ255" s="1713"/>
      <c r="AR255" s="1713"/>
      <c r="AS255" s="1713"/>
      <c r="AT255" s="1713"/>
      <c r="AU255" s="1713"/>
      <c r="AV255" s="1713"/>
      <c r="AW255" s="1713"/>
      <c r="AX255" s="1713"/>
      <c r="AY255" s="1713"/>
      <c r="AZ255" s="1713"/>
      <c r="BA255" s="1713"/>
      <c r="BB255" s="1713"/>
      <c r="BC255" s="1713"/>
      <c r="BD255" s="1713"/>
      <c r="BE255" s="1713"/>
      <c r="BF255" s="1713"/>
      <c r="BG255" s="1713"/>
      <c r="BH255" s="1713"/>
      <c r="BI255" s="1713"/>
      <c r="BJ255" s="1713"/>
      <c r="BK255" s="1713"/>
      <c r="BL255" s="1713"/>
      <c r="BM255" s="1713"/>
      <c r="BN255" s="1713"/>
      <c r="BO255" s="1713"/>
      <c r="BP255" s="1713"/>
      <c r="BQ255" s="1713"/>
      <c r="BR255" s="1713"/>
      <c r="BS255" s="1713"/>
      <c r="BT255" s="1713"/>
      <c r="BU255" s="1713"/>
      <c r="BV255" s="1713"/>
      <c r="BW255" s="1713"/>
      <c r="BX255" s="1713"/>
      <c r="BY255" s="1713"/>
      <c r="BZ255" s="1713"/>
      <c r="CA255" s="1713"/>
      <c r="CB255" s="1713"/>
      <c r="CC255" s="1713"/>
      <c r="CD255" s="1713"/>
      <c r="CE255" s="1713"/>
      <c r="CF255" s="1713"/>
      <c r="CG255" s="1713"/>
      <c r="CH255" s="1713"/>
      <c r="CI255" s="1713"/>
      <c r="CJ255" s="1713"/>
      <c r="CK255" s="1713"/>
      <c r="CL255" s="1713"/>
      <c r="CM255" s="1713"/>
      <c r="CN255" s="1713"/>
      <c r="CO255" s="1713"/>
      <c r="CP255" s="1713"/>
      <c r="CQ255" s="1713"/>
      <c r="CR255" s="1713"/>
      <c r="CS255" s="1713"/>
      <c r="CT255" s="1713"/>
      <c r="CU255" s="1713"/>
      <c r="CV255" s="1713"/>
      <c r="CW255" s="1713"/>
      <c r="CX255" s="1713"/>
      <c r="CY255" s="1713"/>
      <c r="CZ255" s="1713"/>
      <c r="DA255" s="1713"/>
      <c r="DB255" s="1713"/>
      <c r="DC255" s="1713"/>
      <c r="DD255" s="1713"/>
      <c r="DE255" s="1713"/>
      <c r="DF255" s="1713"/>
      <c r="DG255" s="1713"/>
      <c r="DH255" s="1713"/>
      <c r="DI255" s="1713"/>
      <c r="DJ255" s="1713"/>
      <c r="DK255" s="1713"/>
      <c r="DL255" s="1713"/>
      <c r="DM255" s="1713"/>
      <c r="DN255" s="1713"/>
      <c r="DO255" s="1713"/>
      <c r="DP255" s="1713"/>
      <c r="DQ255" s="1713"/>
    </row>
    <row r="256" s="1732" customFormat="true" ht="21.75" hidden="false" customHeight="true" outlineLevel="0" collapsed="false">
      <c r="A256" s="1713"/>
      <c r="B256" s="1713"/>
      <c r="C256" s="1725"/>
      <c r="D256" s="1725"/>
      <c r="E256" s="1725"/>
      <c r="F256" s="3210"/>
      <c r="G256" s="3211"/>
      <c r="H256" s="3212"/>
      <c r="I256" s="3213"/>
      <c r="K256" s="1713"/>
      <c r="T256" s="3373"/>
      <c r="Z256" s="1713"/>
      <c r="AA256" s="1713"/>
      <c r="AB256" s="1713"/>
      <c r="AC256" s="1713"/>
      <c r="AD256" s="1713"/>
      <c r="AE256" s="1713"/>
      <c r="AF256" s="1713"/>
      <c r="AG256" s="1713"/>
      <c r="AH256" s="1713"/>
      <c r="AI256" s="1713"/>
      <c r="AJ256" s="1713"/>
      <c r="AK256" s="1713"/>
      <c r="AL256" s="1713"/>
      <c r="AM256" s="1713"/>
      <c r="AN256" s="1713"/>
      <c r="AO256" s="3214"/>
      <c r="AP256" s="1713"/>
      <c r="AQ256" s="1713"/>
      <c r="AR256" s="1713"/>
      <c r="AS256" s="1713"/>
      <c r="AT256" s="1713"/>
      <c r="AU256" s="1713"/>
      <c r="AV256" s="1713"/>
      <c r="AW256" s="1713"/>
      <c r="AX256" s="1713"/>
      <c r="AY256" s="1713"/>
      <c r="AZ256" s="1713"/>
      <c r="BA256" s="1713"/>
      <c r="BB256" s="1713"/>
      <c r="BC256" s="1713"/>
      <c r="BD256" s="1713"/>
      <c r="BE256" s="1713"/>
      <c r="BF256" s="1713"/>
      <c r="BG256" s="1713"/>
      <c r="BH256" s="1713"/>
      <c r="BI256" s="1713"/>
      <c r="BJ256" s="1713"/>
      <c r="BK256" s="1713"/>
      <c r="BL256" s="1713"/>
      <c r="BM256" s="1713"/>
      <c r="BN256" s="1713"/>
      <c r="BO256" s="1713"/>
      <c r="BP256" s="1713"/>
      <c r="BQ256" s="1713"/>
      <c r="BR256" s="1713"/>
      <c r="BS256" s="1713"/>
      <c r="BT256" s="1713"/>
      <c r="BU256" s="1713"/>
      <c r="BV256" s="1713"/>
      <c r="BW256" s="1713"/>
      <c r="BX256" s="1713"/>
      <c r="BY256" s="1713"/>
      <c r="BZ256" s="1713"/>
      <c r="CA256" s="1713"/>
      <c r="CB256" s="1713"/>
      <c r="CC256" s="1713"/>
      <c r="CD256" s="1713"/>
      <c r="CE256" s="1713"/>
      <c r="CF256" s="1713"/>
      <c r="CG256" s="1713"/>
      <c r="CH256" s="1713"/>
      <c r="CI256" s="1713"/>
      <c r="CJ256" s="1713"/>
      <c r="CK256" s="1713"/>
      <c r="CL256" s="1713"/>
      <c r="CM256" s="1713"/>
      <c r="CN256" s="1713"/>
      <c r="CO256" s="1713"/>
      <c r="CP256" s="1713"/>
      <c r="CQ256" s="1713"/>
      <c r="CR256" s="1713"/>
      <c r="CS256" s="1713"/>
      <c r="CT256" s="1713"/>
      <c r="CU256" s="1713"/>
      <c r="CV256" s="1713"/>
      <c r="CW256" s="1713"/>
      <c r="CX256" s="1713"/>
      <c r="CY256" s="1713"/>
      <c r="CZ256" s="1713"/>
      <c r="DA256" s="1713"/>
      <c r="DB256" s="1713"/>
      <c r="DC256" s="1713"/>
      <c r="DD256" s="1713"/>
      <c r="DE256" s="1713"/>
      <c r="DF256" s="1713"/>
      <c r="DG256" s="1713"/>
      <c r="DH256" s="1713"/>
      <c r="DI256" s="1713"/>
      <c r="DJ256" s="1713"/>
      <c r="DK256" s="1713"/>
      <c r="DL256" s="1713"/>
      <c r="DM256" s="1713"/>
      <c r="DN256" s="1713"/>
      <c r="DO256" s="1713"/>
      <c r="DP256" s="1713"/>
      <c r="DQ256" s="1713"/>
    </row>
    <row r="257" s="1732" customFormat="true" ht="21.75" hidden="false" customHeight="true" outlineLevel="0" collapsed="false">
      <c r="A257" s="1713"/>
      <c r="B257" s="1713"/>
      <c r="C257" s="1725"/>
      <c r="D257" s="1725"/>
      <c r="E257" s="1725"/>
      <c r="F257" s="3210"/>
      <c r="G257" s="3211"/>
      <c r="H257" s="3212"/>
      <c r="I257" s="3213"/>
      <c r="K257" s="1713"/>
      <c r="T257" s="3373"/>
      <c r="Z257" s="1713"/>
      <c r="AA257" s="1713"/>
      <c r="AB257" s="1713"/>
      <c r="AC257" s="1713"/>
      <c r="AD257" s="1713"/>
      <c r="AE257" s="1713"/>
      <c r="AF257" s="1713"/>
      <c r="AG257" s="1713"/>
      <c r="AH257" s="1713"/>
      <c r="AI257" s="1713"/>
      <c r="AJ257" s="1713"/>
      <c r="AK257" s="1713"/>
      <c r="AL257" s="1713"/>
      <c r="AM257" s="1713"/>
      <c r="AN257" s="1713"/>
      <c r="AO257" s="3214"/>
      <c r="AP257" s="1713"/>
      <c r="AQ257" s="1713"/>
      <c r="AR257" s="1713"/>
      <c r="AS257" s="1713"/>
      <c r="AT257" s="1713"/>
      <c r="AU257" s="1713"/>
      <c r="AV257" s="1713"/>
      <c r="AW257" s="1713"/>
      <c r="AX257" s="1713"/>
      <c r="AY257" s="1713"/>
      <c r="AZ257" s="1713"/>
      <c r="BA257" s="1713"/>
      <c r="BB257" s="1713"/>
      <c r="BC257" s="1713"/>
      <c r="BD257" s="1713"/>
      <c r="BE257" s="1713"/>
      <c r="BF257" s="1713"/>
      <c r="BG257" s="1713"/>
      <c r="BH257" s="1713"/>
      <c r="BI257" s="1713"/>
      <c r="BJ257" s="1713"/>
      <c r="BK257" s="1713"/>
      <c r="BL257" s="1713"/>
      <c r="BM257" s="1713"/>
      <c r="BN257" s="1713"/>
      <c r="BO257" s="1713"/>
      <c r="BP257" s="1713"/>
      <c r="BQ257" s="1713"/>
      <c r="BR257" s="1713"/>
      <c r="BS257" s="1713"/>
      <c r="BT257" s="1713"/>
      <c r="BU257" s="1713"/>
      <c r="BV257" s="1713"/>
      <c r="BW257" s="1713"/>
      <c r="BX257" s="1713"/>
      <c r="BY257" s="1713"/>
      <c r="BZ257" s="1713"/>
      <c r="CA257" s="1713"/>
      <c r="CB257" s="1713"/>
      <c r="CC257" s="1713"/>
      <c r="CD257" s="1713"/>
      <c r="CE257" s="1713"/>
      <c r="CF257" s="1713"/>
      <c r="CG257" s="1713"/>
      <c r="CH257" s="1713"/>
      <c r="CI257" s="1713"/>
      <c r="CJ257" s="1713"/>
      <c r="CK257" s="1713"/>
      <c r="CL257" s="1713"/>
      <c r="CM257" s="1713"/>
      <c r="CN257" s="1713"/>
      <c r="CO257" s="1713"/>
      <c r="CP257" s="1713"/>
      <c r="CQ257" s="1713"/>
      <c r="CR257" s="1713"/>
      <c r="CS257" s="1713"/>
      <c r="CT257" s="1713"/>
      <c r="CU257" s="1713"/>
      <c r="CV257" s="1713"/>
      <c r="CW257" s="1713"/>
      <c r="CX257" s="1713"/>
      <c r="CY257" s="1713"/>
      <c r="CZ257" s="1713"/>
      <c r="DA257" s="1713"/>
      <c r="DB257" s="1713"/>
      <c r="DC257" s="1713"/>
      <c r="DD257" s="1713"/>
      <c r="DE257" s="1713"/>
      <c r="DF257" s="1713"/>
      <c r="DG257" s="1713"/>
      <c r="DH257" s="1713"/>
      <c r="DI257" s="1713"/>
      <c r="DJ257" s="1713"/>
      <c r="DK257" s="1713"/>
      <c r="DL257" s="1713"/>
      <c r="DM257" s="1713"/>
      <c r="DN257" s="1713"/>
      <c r="DO257" s="1713"/>
      <c r="DP257" s="1713"/>
      <c r="DQ257" s="1713"/>
    </row>
    <row r="258" s="1732" customFormat="true" ht="21.75" hidden="false" customHeight="true" outlineLevel="0" collapsed="false">
      <c r="A258" s="1713"/>
      <c r="B258" s="1713"/>
      <c r="C258" s="1725"/>
      <c r="D258" s="1725"/>
      <c r="E258" s="1725"/>
      <c r="F258" s="3210"/>
      <c r="G258" s="3211"/>
      <c r="H258" s="3212"/>
      <c r="I258" s="3213"/>
      <c r="K258" s="1713"/>
      <c r="T258" s="3373"/>
      <c r="Z258" s="1713"/>
      <c r="AA258" s="1713"/>
      <c r="AB258" s="1713"/>
      <c r="AC258" s="1713"/>
      <c r="AD258" s="1713"/>
      <c r="AE258" s="1713"/>
      <c r="AF258" s="1713"/>
      <c r="AG258" s="1713"/>
      <c r="AH258" s="1713"/>
      <c r="AI258" s="1713"/>
      <c r="AJ258" s="1713"/>
      <c r="AK258" s="1713"/>
      <c r="AL258" s="1713"/>
      <c r="AM258" s="1713"/>
      <c r="AN258" s="1713"/>
      <c r="AO258" s="3214"/>
      <c r="AP258" s="1713"/>
      <c r="AQ258" s="1713"/>
      <c r="AR258" s="1713"/>
      <c r="AS258" s="1713"/>
      <c r="AT258" s="1713"/>
      <c r="AU258" s="1713"/>
      <c r="AV258" s="1713"/>
      <c r="AW258" s="1713"/>
      <c r="AX258" s="1713"/>
      <c r="AY258" s="1713"/>
      <c r="AZ258" s="1713"/>
      <c r="BA258" s="1713"/>
      <c r="BB258" s="1713"/>
      <c r="BC258" s="1713"/>
      <c r="BD258" s="1713"/>
      <c r="BE258" s="1713"/>
      <c r="BF258" s="1713"/>
      <c r="BG258" s="1713"/>
      <c r="BH258" s="1713"/>
      <c r="BI258" s="1713"/>
      <c r="BJ258" s="1713"/>
      <c r="BK258" s="1713"/>
      <c r="BL258" s="1713"/>
      <c r="BM258" s="1713"/>
      <c r="BN258" s="1713"/>
      <c r="BO258" s="1713"/>
      <c r="BP258" s="1713"/>
      <c r="BQ258" s="1713"/>
      <c r="BR258" s="1713"/>
      <c r="BS258" s="1713"/>
      <c r="BT258" s="1713"/>
      <c r="BU258" s="1713"/>
      <c r="BV258" s="1713"/>
      <c r="BW258" s="1713"/>
      <c r="BX258" s="1713"/>
      <c r="BY258" s="1713"/>
      <c r="BZ258" s="1713"/>
      <c r="CA258" s="1713"/>
      <c r="CB258" s="1713"/>
      <c r="CC258" s="1713"/>
      <c r="CD258" s="1713"/>
      <c r="CE258" s="1713"/>
      <c r="CF258" s="1713"/>
      <c r="CG258" s="1713"/>
      <c r="CH258" s="1713"/>
      <c r="CI258" s="1713"/>
      <c r="CJ258" s="1713"/>
      <c r="CK258" s="1713"/>
      <c r="CL258" s="1713"/>
      <c r="CM258" s="1713"/>
      <c r="CN258" s="1713"/>
      <c r="CO258" s="1713"/>
      <c r="CP258" s="1713"/>
      <c r="CQ258" s="1713"/>
      <c r="CR258" s="1713"/>
      <c r="CS258" s="1713"/>
      <c r="CT258" s="1713"/>
      <c r="CU258" s="1713"/>
      <c r="CV258" s="1713"/>
      <c r="CW258" s="1713"/>
      <c r="CX258" s="1713"/>
      <c r="CY258" s="1713"/>
      <c r="CZ258" s="1713"/>
      <c r="DA258" s="1713"/>
      <c r="DB258" s="1713"/>
      <c r="DC258" s="1713"/>
      <c r="DD258" s="1713"/>
      <c r="DE258" s="1713"/>
      <c r="DF258" s="1713"/>
      <c r="DG258" s="1713"/>
      <c r="DH258" s="1713"/>
      <c r="DI258" s="1713"/>
      <c r="DJ258" s="1713"/>
      <c r="DK258" s="1713"/>
      <c r="DL258" s="1713"/>
      <c r="DM258" s="1713"/>
      <c r="DN258" s="1713"/>
      <c r="DO258" s="1713"/>
      <c r="DP258" s="1713"/>
      <c r="DQ258" s="1713"/>
    </row>
    <row r="259" s="1732" customFormat="true" ht="21.75" hidden="false" customHeight="true" outlineLevel="0" collapsed="false">
      <c r="A259" s="1713"/>
      <c r="B259" s="1713"/>
      <c r="C259" s="1725"/>
      <c r="D259" s="1725"/>
      <c r="E259" s="1725"/>
      <c r="F259" s="3210"/>
      <c r="G259" s="3211"/>
      <c r="H259" s="3212"/>
      <c r="I259" s="3213"/>
      <c r="K259" s="1713"/>
      <c r="T259" s="3373"/>
      <c r="Z259" s="1713"/>
      <c r="AA259" s="1713"/>
      <c r="AB259" s="1713"/>
      <c r="AC259" s="1713"/>
      <c r="AD259" s="1713"/>
      <c r="AE259" s="1713"/>
      <c r="AF259" s="1713"/>
      <c r="AG259" s="1713"/>
      <c r="AH259" s="1713"/>
      <c r="AI259" s="1713"/>
      <c r="AJ259" s="1713"/>
      <c r="AK259" s="1713"/>
      <c r="AL259" s="1713"/>
      <c r="AM259" s="1713"/>
      <c r="AN259" s="1713"/>
      <c r="AO259" s="3214"/>
      <c r="AP259" s="1713"/>
      <c r="AQ259" s="1713"/>
      <c r="AR259" s="1713"/>
      <c r="AS259" s="1713"/>
      <c r="AT259" s="1713"/>
      <c r="AU259" s="1713"/>
      <c r="AV259" s="1713"/>
      <c r="AW259" s="1713"/>
      <c r="AX259" s="1713"/>
      <c r="AY259" s="1713"/>
      <c r="AZ259" s="1713"/>
      <c r="BA259" s="1713"/>
      <c r="BB259" s="1713"/>
      <c r="BC259" s="1713"/>
      <c r="BD259" s="1713"/>
      <c r="BE259" s="1713"/>
      <c r="BF259" s="1713"/>
      <c r="BG259" s="1713"/>
      <c r="BH259" s="1713"/>
      <c r="BI259" s="1713"/>
      <c r="BJ259" s="1713"/>
      <c r="BK259" s="1713"/>
      <c r="BL259" s="1713"/>
      <c r="BM259" s="1713"/>
      <c r="BN259" s="1713"/>
      <c r="BO259" s="1713"/>
      <c r="BP259" s="1713"/>
      <c r="BQ259" s="1713"/>
      <c r="BR259" s="1713"/>
      <c r="BS259" s="1713"/>
      <c r="BT259" s="1713"/>
      <c r="BU259" s="1713"/>
      <c r="BV259" s="1713"/>
      <c r="BW259" s="1713"/>
      <c r="BX259" s="1713"/>
      <c r="BY259" s="1713"/>
      <c r="BZ259" s="1713"/>
      <c r="CA259" s="1713"/>
      <c r="CB259" s="1713"/>
      <c r="CC259" s="1713"/>
      <c r="CD259" s="1713"/>
      <c r="CE259" s="1713"/>
      <c r="CF259" s="1713"/>
      <c r="CG259" s="1713"/>
      <c r="CH259" s="1713"/>
      <c r="CI259" s="1713"/>
      <c r="CJ259" s="1713"/>
      <c r="CK259" s="1713"/>
      <c r="CL259" s="1713"/>
      <c r="CM259" s="1713"/>
      <c r="CN259" s="1713"/>
      <c r="CO259" s="1713"/>
      <c r="CP259" s="1713"/>
      <c r="CQ259" s="1713"/>
      <c r="CR259" s="1713"/>
      <c r="CS259" s="1713"/>
      <c r="CT259" s="1713"/>
      <c r="CU259" s="1713"/>
      <c r="CV259" s="1713"/>
      <c r="CW259" s="1713"/>
      <c r="CX259" s="1713"/>
      <c r="CY259" s="1713"/>
      <c r="CZ259" s="1713"/>
      <c r="DA259" s="1713"/>
      <c r="DB259" s="1713"/>
      <c r="DC259" s="1713"/>
      <c r="DD259" s="1713"/>
      <c r="DE259" s="1713"/>
      <c r="DF259" s="1713"/>
      <c r="DG259" s="1713"/>
      <c r="DH259" s="1713"/>
      <c r="DI259" s="1713"/>
      <c r="DJ259" s="1713"/>
      <c r="DK259" s="1713"/>
      <c r="DL259" s="1713"/>
      <c r="DM259" s="1713"/>
      <c r="DN259" s="1713"/>
      <c r="DO259" s="1713"/>
      <c r="DP259" s="1713"/>
      <c r="DQ259" s="1713"/>
    </row>
    <row r="260" s="1732" customFormat="true" ht="21.75" hidden="false" customHeight="true" outlineLevel="0" collapsed="false">
      <c r="A260" s="1713"/>
      <c r="B260" s="1713"/>
      <c r="C260" s="1725"/>
      <c r="D260" s="1725"/>
      <c r="E260" s="1725"/>
      <c r="F260" s="3210"/>
      <c r="G260" s="3211"/>
      <c r="H260" s="3212"/>
      <c r="I260" s="3213"/>
      <c r="K260" s="1713"/>
      <c r="T260" s="3373"/>
      <c r="Z260" s="1713"/>
      <c r="AA260" s="1713"/>
      <c r="AB260" s="1713"/>
      <c r="AC260" s="1713"/>
      <c r="AD260" s="1713"/>
      <c r="AE260" s="1713"/>
      <c r="AF260" s="1713"/>
      <c r="AG260" s="1713"/>
      <c r="AH260" s="1713"/>
      <c r="AI260" s="1713"/>
      <c r="AJ260" s="1713"/>
      <c r="AK260" s="1713"/>
      <c r="AL260" s="1713"/>
      <c r="AM260" s="1713"/>
      <c r="AN260" s="1713"/>
      <c r="AO260" s="3214"/>
      <c r="AP260" s="1713"/>
      <c r="AQ260" s="1713"/>
      <c r="AR260" s="1713"/>
      <c r="AS260" s="1713"/>
      <c r="AT260" s="1713"/>
      <c r="AU260" s="1713"/>
      <c r="AV260" s="1713"/>
      <c r="AW260" s="1713"/>
      <c r="AX260" s="1713"/>
      <c r="AY260" s="1713"/>
      <c r="AZ260" s="1713"/>
      <c r="BA260" s="1713"/>
      <c r="BB260" s="1713"/>
      <c r="BC260" s="1713"/>
      <c r="BD260" s="1713"/>
      <c r="BE260" s="1713"/>
      <c r="BF260" s="1713"/>
      <c r="BG260" s="1713"/>
      <c r="BH260" s="1713"/>
      <c r="BI260" s="1713"/>
      <c r="BJ260" s="1713"/>
      <c r="BK260" s="1713"/>
      <c r="BL260" s="1713"/>
      <c r="BM260" s="1713"/>
      <c r="BN260" s="1713"/>
      <c r="BO260" s="1713"/>
      <c r="BP260" s="1713"/>
      <c r="BQ260" s="1713"/>
      <c r="BR260" s="1713"/>
      <c r="BS260" s="1713"/>
      <c r="BT260" s="1713"/>
      <c r="BU260" s="1713"/>
      <c r="BV260" s="1713"/>
      <c r="BW260" s="1713"/>
      <c r="BX260" s="1713"/>
      <c r="BY260" s="1713"/>
      <c r="BZ260" s="1713"/>
      <c r="CA260" s="1713"/>
      <c r="CB260" s="1713"/>
      <c r="CC260" s="1713"/>
      <c r="CD260" s="1713"/>
      <c r="CE260" s="1713"/>
      <c r="CF260" s="1713"/>
      <c r="CG260" s="1713"/>
      <c r="CH260" s="1713"/>
      <c r="CI260" s="1713"/>
      <c r="CJ260" s="1713"/>
      <c r="CK260" s="1713"/>
      <c r="CL260" s="1713"/>
      <c r="CM260" s="1713"/>
      <c r="CN260" s="1713"/>
      <c r="CO260" s="1713"/>
      <c r="CP260" s="1713"/>
      <c r="CQ260" s="1713"/>
      <c r="CR260" s="1713"/>
      <c r="CS260" s="1713"/>
      <c r="CT260" s="1713"/>
      <c r="CU260" s="1713"/>
      <c r="CV260" s="1713"/>
      <c r="CW260" s="1713"/>
      <c r="CX260" s="1713"/>
      <c r="CY260" s="1713"/>
      <c r="CZ260" s="1713"/>
      <c r="DA260" s="1713"/>
      <c r="DB260" s="1713"/>
      <c r="DC260" s="1713"/>
      <c r="DD260" s="1713"/>
      <c r="DE260" s="1713"/>
      <c r="DF260" s="1713"/>
      <c r="DG260" s="1713"/>
      <c r="DH260" s="1713"/>
      <c r="DI260" s="1713"/>
      <c r="DJ260" s="1713"/>
      <c r="DK260" s="1713"/>
      <c r="DL260" s="1713"/>
      <c r="DM260" s="1713"/>
      <c r="DN260" s="1713"/>
      <c r="DO260" s="1713"/>
      <c r="DP260" s="1713"/>
      <c r="DQ260" s="1713"/>
    </row>
    <row r="261" s="1732" customFormat="true" ht="21.75" hidden="false" customHeight="true" outlineLevel="0" collapsed="false">
      <c r="A261" s="1713"/>
      <c r="B261" s="1713"/>
      <c r="C261" s="1725"/>
      <c r="D261" s="1725"/>
      <c r="E261" s="1725"/>
      <c r="F261" s="3210"/>
      <c r="G261" s="3211"/>
      <c r="H261" s="3212"/>
      <c r="I261" s="3213"/>
      <c r="K261" s="1713"/>
      <c r="T261" s="3373"/>
      <c r="Z261" s="1713"/>
      <c r="AA261" s="1713"/>
      <c r="AB261" s="1713"/>
      <c r="AC261" s="1713"/>
      <c r="AD261" s="1713"/>
      <c r="AE261" s="1713"/>
      <c r="AF261" s="1713"/>
      <c r="AG261" s="1713"/>
      <c r="AH261" s="1713"/>
      <c r="AI261" s="1713"/>
      <c r="AJ261" s="1713"/>
      <c r="AK261" s="1713"/>
      <c r="AL261" s="1713"/>
      <c r="AM261" s="1713"/>
      <c r="AN261" s="1713"/>
      <c r="AO261" s="3214"/>
      <c r="AP261" s="1713"/>
      <c r="AQ261" s="1713"/>
      <c r="AR261" s="1713"/>
      <c r="AS261" s="1713"/>
      <c r="AT261" s="1713"/>
      <c r="AU261" s="1713"/>
      <c r="AV261" s="1713"/>
      <c r="AW261" s="1713"/>
      <c r="AX261" s="1713"/>
      <c r="AY261" s="1713"/>
      <c r="AZ261" s="1713"/>
      <c r="BA261" s="1713"/>
      <c r="BB261" s="1713"/>
      <c r="BC261" s="1713"/>
      <c r="BD261" s="1713"/>
      <c r="BE261" s="1713"/>
      <c r="BF261" s="1713"/>
      <c r="BG261" s="1713"/>
      <c r="BH261" s="1713"/>
      <c r="BI261" s="1713"/>
      <c r="BJ261" s="1713"/>
      <c r="BK261" s="1713"/>
      <c r="BL261" s="1713"/>
      <c r="BM261" s="1713"/>
      <c r="BN261" s="1713"/>
      <c r="BO261" s="1713"/>
      <c r="BP261" s="1713"/>
      <c r="BQ261" s="1713"/>
      <c r="BR261" s="1713"/>
      <c r="BS261" s="1713"/>
      <c r="BT261" s="1713"/>
      <c r="BU261" s="1713"/>
      <c r="BV261" s="1713"/>
      <c r="BW261" s="1713"/>
      <c r="BX261" s="1713"/>
      <c r="BY261" s="1713"/>
      <c r="BZ261" s="1713"/>
      <c r="CA261" s="1713"/>
      <c r="CB261" s="1713"/>
      <c r="CC261" s="1713"/>
      <c r="CD261" s="1713"/>
      <c r="CE261" s="1713"/>
      <c r="CF261" s="1713"/>
      <c r="CG261" s="1713"/>
      <c r="CH261" s="1713"/>
      <c r="CI261" s="1713"/>
      <c r="CJ261" s="1713"/>
      <c r="CK261" s="1713"/>
      <c r="CL261" s="1713"/>
      <c r="CM261" s="1713"/>
      <c r="CN261" s="1713"/>
      <c r="CO261" s="1713"/>
      <c r="CP261" s="1713"/>
      <c r="CQ261" s="1713"/>
      <c r="CR261" s="1713"/>
      <c r="CS261" s="1713"/>
      <c r="CT261" s="1713"/>
      <c r="CU261" s="1713"/>
      <c r="CV261" s="1713"/>
      <c r="CW261" s="1713"/>
      <c r="CX261" s="1713"/>
      <c r="CY261" s="1713"/>
      <c r="CZ261" s="1713"/>
      <c r="DA261" s="1713"/>
      <c r="DB261" s="1713"/>
      <c r="DC261" s="1713"/>
      <c r="DD261" s="1713"/>
      <c r="DE261" s="1713"/>
      <c r="DF261" s="1713"/>
      <c r="DG261" s="1713"/>
      <c r="DH261" s="1713"/>
      <c r="DI261" s="1713"/>
      <c r="DJ261" s="1713"/>
      <c r="DK261" s="1713"/>
      <c r="DL261" s="1713"/>
      <c r="DM261" s="1713"/>
      <c r="DN261" s="1713"/>
      <c r="DO261" s="1713"/>
      <c r="DP261" s="1713"/>
      <c r="DQ261" s="1713"/>
    </row>
    <row r="262" s="1732" customFormat="true" ht="21.75" hidden="false" customHeight="true" outlineLevel="0" collapsed="false">
      <c r="A262" s="1713"/>
      <c r="B262" s="1713"/>
      <c r="C262" s="1725"/>
      <c r="D262" s="1725"/>
      <c r="E262" s="1725"/>
      <c r="F262" s="3210"/>
      <c r="G262" s="3211"/>
      <c r="H262" s="3212"/>
      <c r="I262" s="3213"/>
      <c r="K262" s="1713"/>
      <c r="T262" s="3373"/>
      <c r="Z262" s="1713"/>
      <c r="AA262" s="1713"/>
      <c r="AB262" s="1713"/>
      <c r="AC262" s="1713"/>
      <c r="AD262" s="1713"/>
      <c r="AE262" s="1713"/>
      <c r="AF262" s="1713"/>
      <c r="AG262" s="1713"/>
      <c r="AH262" s="1713"/>
      <c r="AI262" s="1713"/>
      <c r="AJ262" s="1713"/>
      <c r="AK262" s="1713"/>
      <c r="AL262" s="1713"/>
      <c r="AM262" s="1713"/>
      <c r="AN262" s="1713"/>
      <c r="AO262" s="3214"/>
      <c r="AP262" s="1713"/>
      <c r="AQ262" s="1713"/>
      <c r="AR262" s="1713"/>
      <c r="AS262" s="1713"/>
      <c r="AT262" s="1713"/>
      <c r="AU262" s="1713"/>
      <c r="AV262" s="1713"/>
      <c r="AW262" s="1713"/>
      <c r="AX262" s="1713"/>
      <c r="AY262" s="1713"/>
      <c r="AZ262" s="1713"/>
      <c r="BA262" s="1713"/>
      <c r="BB262" s="1713"/>
      <c r="BC262" s="1713"/>
      <c r="BD262" s="1713"/>
      <c r="BE262" s="1713"/>
      <c r="BF262" s="1713"/>
      <c r="BG262" s="1713"/>
      <c r="BH262" s="1713"/>
      <c r="BI262" s="1713"/>
      <c r="BJ262" s="1713"/>
      <c r="BK262" s="1713"/>
      <c r="BL262" s="1713"/>
      <c r="BM262" s="1713"/>
      <c r="BN262" s="1713"/>
      <c r="BO262" s="1713"/>
      <c r="BP262" s="1713"/>
      <c r="BQ262" s="1713"/>
      <c r="BR262" s="1713"/>
      <c r="BS262" s="1713"/>
      <c r="BT262" s="1713"/>
      <c r="BU262" s="1713"/>
      <c r="BV262" s="1713"/>
      <c r="BW262" s="1713"/>
      <c r="BX262" s="1713"/>
      <c r="BY262" s="1713"/>
      <c r="BZ262" s="1713"/>
      <c r="CA262" s="1713"/>
      <c r="CB262" s="1713"/>
      <c r="CC262" s="1713"/>
      <c r="CD262" s="1713"/>
      <c r="CE262" s="1713"/>
      <c r="CF262" s="1713"/>
      <c r="CG262" s="1713"/>
      <c r="CH262" s="1713"/>
      <c r="CI262" s="1713"/>
      <c r="CJ262" s="1713"/>
      <c r="CK262" s="1713"/>
      <c r="CL262" s="1713"/>
      <c r="CM262" s="1713"/>
      <c r="CN262" s="1713"/>
      <c r="CO262" s="1713"/>
      <c r="CP262" s="1713"/>
      <c r="CQ262" s="1713"/>
      <c r="CR262" s="1713"/>
      <c r="CS262" s="1713"/>
      <c r="CT262" s="1713"/>
      <c r="CU262" s="1713"/>
      <c r="CV262" s="1713"/>
      <c r="CW262" s="1713"/>
      <c r="CX262" s="1713"/>
      <c r="CY262" s="1713"/>
      <c r="CZ262" s="1713"/>
      <c r="DA262" s="1713"/>
      <c r="DB262" s="1713"/>
      <c r="DC262" s="1713"/>
      <c r="DD262" s="1713"/>
      <c r="DE262" s="1713"/>
      <c r="DF262" s="1713"/>
      <c r="DG262" s="1713"/>
      <c r="DH262" s="1713"/>
      <c r="DI262" s="1713"/>
      <c r="DJ262" s="1713"/>
      <c r="DK262" s="1713"/>
      <c r="DL262" s="1713"/>
      <c r="DM262" s="1713"/>
      <c r="DN262" s="1713"/>
      <c r="DO262" s="1713"/>
      <c r="DP262" s="1713"/>
      <c r="DQ262" s="1713"/>
    </row>
    <row r="263" s="1732" customFormat="true" ht="21.75" hidden="false" customHeight="true" outlineLevel="0" collapsed="false">
      <c r="A263" s="1713"/>
      <c r="B263" s="1713"/>
      <c r="C263" s="1725"/>
      <c r="D263" s="1725"/>
      <c r="E263" s="1725"/>
      <c r="F263" s="3210"/>
      <c r="G263" s="3211"/>
      <c r="H263" s="3212"/>
      <c r="I263" s="3213"/>
      <c r="K263" s="1713"/>
      <c r="T263" s="3373"/>
      <c r="Z263" s="1713"/>
      <c r="AA263" s="1713"/>
      <c r="AB263" s="1713"/>
      <c r="AC263" s="1713"/>
      <c r="AD263" s="1713"/>
      <c r="AE263" s="1713"/>
      <c r="AF263" s="1713"/>
      <c r="AG263" s="1713"/>
      <c r="AH263" s="1713"/>
      <c r="AI263" s="1713"/>
      <c r="AJ263" s="1713"/>
      <c r="AK263" s="1713"/>
      <c r="AL263" s="1713"/>
      <c r="AM263" s="1713"/>
      <c r="AN263" s="1713"/>
      <c r="AO263" s="3214"/>
      <c r="AP263" s="1713"/>
      <c r="AQ263" s="1713"/>
      <c r="AR263" s="1713"/>
      <c r="AS263" s="1713"/>
      <c r="AT263" s="1713"/>
      <c r="AU263" s="1713"/>
      <c r="AV263" s="1713"/>
      <c r="AW263" s="1713"/>
      <c r="AX263" s="1713"/>
      <c r="AY263" s="1713"/>
      <c r="AZ263" s="1713"/>
      <c r="BA263" s="1713"/>
      <c r="BB263" s="1713"/>
      <c r="BC263" s="1713"/>
      <c r="BD263" s="1713"/>
      <c r="BE263" s="1713"/>
      <c r="BF263" s="1713"/>
      <c r="BG263" s="1713"/>
      <c r="BH263" s="1713"/>
      <c r="BI263" s="1713"/>
      <c r="BJ263" s="1713"/>
      <c r="BK263" s="1713"/>
      <c r="BL263" s="1713"/>
      <c r="BM263" s="1713"/>
      <c r="BN263" s="1713"/>
      <c r="BO263" s="1713"/>
      <c r="BP263" s="1713"/>
      <c r="BQ263" s="1713"/>
      <c r="BR263" s="1713"/>
      <c r="BS263" s="1713"/>
      <c r="BT263" s="1713"/>
      <c r="BU263" s="1713"/>
      <c r="BV263" s="1713"/>
      <c r="BW263" s="1713"/>
      <c r="BX263" s="1713"/>
      <c r="BY263" s="1713"/>
      <c r="BZ263" s="1713"/>
      <c r="CA263" s="1713"/>
      <c r="CB263" s="1713"/>
      <c r="CC263" s="1713"/>
      <c r="CD263" s="1713"/>
      <c r="CE263" s="1713"/>
      <c r="CF263" s="1713"/>
      <c r="CG263" s="1713"/>
      <c r="CH263" s="1713"/>
      <c r="CI263" s="1713"/>
      <c r="CJ263" s="1713"/>
      <c r="CK263" s="1713"/>
      <c r="CL263" s="1713"/>
      <c r="CM263" s="1713"/>
      <c r="CN263" s="1713"/>
      <c r="CO263" s="1713"/>
      <c r="CP263" s="1713"/>
      <c r="CQ263" s="1713"/>
      <c r="CR263" s="1713"/>
      <c r="CS263" s="1713"/>
      <c r="CT263" s="1713"/>
      <c r="CU263" s="1713"/>
      <c r="CV263" s="1713"/>
      <c r="CW263" s="1713"/>
      <c r="CX263" s="1713"/>
      <c r="CY263" s="1713"/>
      <c r="CZ263" s="1713"/>
      <c r="DA263" s="1713"/>
      <c r="DB263" s="1713"/>
      <c r="DC263" s="1713"/>
      <c r="DD263" s="1713"/>
      <c r="DE263" s="1713"/>
      <c r="DF263" s="1713"/>
      <c r="DG263" s="1713"/>
      <c r="DH263" s="1713"/>
      <c r="DI263" s="1713"/>
      <c r="DJ263" s="1713"/>
      <c r="DK263" s="1713"/>
      <c r="DL263" s="1713"/>
      <c r="DM263" s="1713"/>
      <c r="DN263" s="1713"/>
      <c r="DO263" s="1713"/>
      <c r="DP263" s="1713"/>
      <c r="DQ263" s="1713"/>
    </row>
    <row r="264" s="1732" customFormat="true" ht="21.75" hidden="false" customHeight="true" outlineLevel="0" collapsed="false">
      <c r="A264" s="1713"/>
      <c r="B264" s="1713"/>
      <c r="C264" s="1725"/>
      <c r="D264" s="1725"/>
      <c r="E264" s="1725"/>
      <c r="F264" s="3210"/>
      <c r="G264" s="3211"/>
      <c r="H264" s="3212"/>
      <c r="I264" s="3213"/>
      <c r="K264" s="1713"/>
      <c r="T264" s="3373"/>
      <c r="Z264" s="1713"/>
      <c r="AA264" s="1713"/>
      <c r="AB264" s="1713"/>
      <c r="AC264" s="1713"/>
      <c r="AD264" s="1713"/>
      <c r="AE264" s="1713"/>
      <c r="AF264" s="1713"/>
      <c r="AG264" s="1713"/>
      <c r="AH264" s="1713"/>
      <c r="AI264" s="1713"/>
      <c r="AJ264" s="1713"/>
      <c r="AK264" s="1713"/>
      <c r="AL264" s="1713"/>
      <c r="AM264" s="1713"/>
      <c r="AN264" s="1713"/>
      <c r="AO264" s="3214"/>
      <c r="AP264" s="1713"/>
      <c r="AQ264" s="1713"/>
      <c r="AR264" s="1713"/>
      <c r="AS264" s="1713"/>
      <c r="AT264" s="1713"/>
      <c r="AU264" s="1713"/>
      <c r="AV264" s="1713"/>
      <c r="AW264" s="1713"/>
      <c r="AX264" s="1713"/>
      <c r="AY264" s="1713"/>
      <c r="AZ264" s="1713"/>
      <c r="BA264" s="1713"/>
      <c r="BB264" s="1713"/>
      <c r="BC264" s="1713"/>
      <c r="BD264" s="1713"/>
      <c r="BE264" s="1713"/>
      <c r="BF264" s="1713"/>
      <c r="BG264" s="1713"/>
      <c r="BH264" s="1713"/>
      <c r="BI264" s="1713"/>
      <c r="BJ264" s="1713"/>
      <c r="BK264" s="1713"/>
      <c r="BL264" s="1713"/>
      <c r="BM264" s="1713"/>
      <c r="BN264" s="1713"/>
      <c r="BO264" s="1713"/>
      <c r="BP264" s="1713"/>
      <c r="BQ264" s="1713"/>
      <c r="BR264" s="1713"/>
      <c r="BS264" s="1713"/>
      <c r="BT264" s="1713"/>
      <c r="BU264" s="1713"/>
      <c r="BV264" s="1713"/>
      <c r="BW264" s="1713"/>
      <c r="BX264" s="1713"/>
      <c r="BY264" s="1713"/>
      <c r="BZ264" s="1713"/>
      <c r="CA264" s="1713"/>
      <c r="CB264" s="1713"/>
      <c r="CC264" s="1713"/>
      <c r="CD264" s="1713"/>
      <c r="CE264" s="1713"/>
      <c r="CF264" s="1713"/>
      <c r="CG264" s="1713"/>
      <c r="CH264" s="1713"/>
      <c r="CI264" s="1713"/>
      <c r="CJ264" s="1713"/>
      <c r="CK264" s="1713"/>
      <c r="CL264" s="1713"/>
      <c r="CM264" s="1713"/>
      <c r="CN264" s="1713"/>
      <c r="CO264" s="1713"/>
      <c r="CP264" s="1713"/>
      <c r="CQ264" s="1713"/>
      <c r="CR264" s="1713"/>
      <c r="CS264" s="1713"/>
      <c r="CT264" s="1713"/>
      <c r="CU264" s="1713"/>
      <c r="CV264" s="1713"/>
      <c r="CW264" s="1713"/>
      <c r="CX264" s="1713"/>
      <c r="CY264" s="1713"/>
      <c r="CZ264" s="1713"/>
      <c r="DA264" s="1713"/>
      <c r="DB264" s="1713"/>
      <c r="DC264" s="1713"/>
      <c r="DD264" s="1713"/>
      <c r="DE264" s="1713"/>
      <c r="DF264" s="1713"/>
      <c r="DG264" s="1713"/>
      <c r="DH264" s="1713"/>
      <c r="DI264" s="1713"/>
      <c r="DJ264" s="1713"/>
      <c r="DK264" s="1713"/>
      <c r="DL264" s="1713"/>
      <c r="DM264" s="1713"/>
      <c r="DN264" s="1713"/>
      <c r="DO264" s="1713"/>
      <c r="DP264" s="1713"/>
      <c r="DQ264" s="1713"/>
    </row>
    <row r="265" s="1732" customFormat="true" ht="21.75" hidden="false" customHeight="true" outlineLevel="0" collapsed="false">
      <c r="A265" s="1713"/>
      <c r="B265" s="1713"/>
      <c r="C265" s="1725"/>
      <c r="D265" s="1725"/>
      <c r="E265" s="1725"/>
      <c r="F265" s="3210"/>
      <c r="G265" s="3211"/>
      <c r="H265" s="3212"/>
      <c r="I265" s="3213"/>
      <c r="K265" s="1713"/>
      <c r="T265" s="3373"/>
      <c r="Z265" s="1713"/>
      <c r="AA265" s="1713"/>
      <c r="AB265" s="1713"/>
      <c r="AC265" s="1713"/>
      <c r="AD265" s="1713"/>
      <c r="AE265" s="1713"/>
      <c r="AF265" s="1713"/>
      <c r="AG265" s="1713"/>
      <c r="AH265" s="1713"/>
      <c r="AI265" s="1713"/>
      <c r="AJ265" s="1713"/>
      <c r="AK265" s="1713"/>
      <c r="AL265" s="1713"/>
      <c r="AM265" s="1713"/>
      <c r="AN265" s="1713"/>
      <c r="AO265" s="3214"/>
      <c r="AP265" s="1713"/>
      <c r="AQ265" s="1713"/>
      <c r="AR265" s="1713"/>
      <c r="AS265" s="1713"/>
      <c r="AT265" s="1713"/>
      <c r="AU265" s="1713"/>
      <c r="AV265" s="1713"/>
      <c r="AW265" s="1713"/>
      <c r="AX265" s="1713"/>
      <c r="AY265" s="1713"/>
      <c r="AZ265" s="1713"/>
      <c r="BA265" s="1713"/>
      <c r="BB265" s="1713"/>
      <c r="BC265" s="1713"/>
      <c r="BD265" s="1713"/>
      <c r="BE265" s="1713"/>
      <c r="BF265" s="1713"/>
      <c r="BG265" s="1713"/>
      <c r="BH265" s="1713"/>
      <c r="BI265" s="1713"/>
      <c r="BJ265" s="1713"/>
      <c r="BK265" s="1713"/>
      <c r="BL265" s="1713"/>
      <c r="BM265" s="1713"/>
      <c r="BN265" s="1713"/>
      <c r="BO265" s="1713"/>
      <c r="BP265" s="1713"/>
      <c r="BQ265" s="1713"/>
      <c r="BR265" s="1713"/>
      <c r="BS265" s="1713"/>
      <c r="BT265" s="1713"/>
      <c r="BU265" s="1713"/>
      <c r="BV265" s="1713"/>
      <c r="BW265" s="1713"/>
      <c r="BX265" s="1713"/>
      <c r="BY265" s="1713"/>
      <c r="BZ265" s="1713"/>
      <c r="CA265" s="1713"/>
      <c r="CB265" s="1713"/>
      <c r="CC265" s="1713"/>
      <c r="CD265" s="1713"/>
      <c r="CE265" s="1713"/>
      <c r="CF265" s="1713"/>
      <c r="CG265" s="1713"/>
      <c r="CH265" s="1713"/>
      <c r="CI265" s="1713"/>
      <c r="CJ265" s="1713"/>
      <c r="CK265" s="1713"/>
      <c r="CL265" s="1713"/>
      <c r="CM265" s="1713"/>
      <c r="CN265" s="1713"/>
      <c r="CO265" s="1713"/>
      <c r="CP265" s="1713"/>
      <c r="CQ265" s="1713"/>
      <c r="CR265" s="1713"/>
      <c r="CS265" s="1713"/>
      <c r="CT265" s="1713"/>
      <c r="CU265" s="1713"/>
      <c r="CV265" s="1713"/>
      <c r="CW265" s="1713"/>
      <c r="CX265" s="1713"/>
      <c r="CY265" s="1713"/>
      <c r="CZ265" s="1713"/>
      <c r="DA265" s="1713"/>
      <c r="DB265" s="1713"/>
      <c r="DC265" s="1713"/>
      <c r="DD265" s="1713"/>
      <c r="DE265" s="1713"/>
      <c r="DF265" s="1713"/>
      <c r="DG265" s="1713"/>
      <c r="DH265" s="1713"/>
      <c r="DI265" s="1713"/>
      <c r="DJ265" s="1713"/>
      <c r="DK265" s="1713"/>
      <c r="DL265" s="1713"/>
      <c r="DM265" s="1713"/>
      <c r="DN265" s="1713"/>
      <c r="DO265" s="1713"/>
      <c r="DP265" s="1713"/>
      <c r="DQ265" s="1713"/>
    </row>
    <row r="266" s="1732" customFormat="true" ht="21.75" hidden="false" customHeight="true" outlineLevel="0" collapsed="false">
      <c r="A266" s="1713"/>
      <c r="B266" s="1713"/>
      <c r="C266" s="1725"/>
      <c r="D266" s="1725"/>
      <c r="E266" s="1725"/>
      <c r="F266" s="3210"/>
      <c r="G266" s="3211"/>
      <c r="H266" s="3212"/>
      <c r="I266" s="3213"/>
      <c r="K266" s="1713"/>
      <c r="T266" s="3373"/>
      <c r="Z266" s="1713"/>
      <c r="AA266" s="1713"/>
      <c r="AB266" s="1713"/>
      <c r="AC266" s="1713"/>
      <c r="AD266" s="1713"/>
      <c r="AE266" s="1713"/>
      <c r="AF266" s="1713"/>
      <c r="AG266" s="1713"/>
      <c r="AH266" s="1713"/>
      <c r="AI266" s="1713"/>
      <c r="AJ266" s="1713"/>
      <c r="AK266" s="1713"/>
      <c r="AL266" s="1713"/>
      <c r="AM266" s="1713"/>
      <c r="AN266" s="1713"/>
      <c r="AO266" s="3214"/>
      <c r="AP266" s="1713"/>
      <c r="AQ266" s="1713"/>
      <c r="AR266" s="1713"/>
      <c r="AS266" s="1713"/>
      <c r="AT266" s="1713"/>
      <c r="AU266" s="1713"/>
      <c r="AV266" s="1713"/>
      <c r="AW266" s="1713"/>
      <c r="AX266" s="1713"/>
      <c r="AY266" s="1713"/>
      <c r="AZ266" s="1713"/>
      <c r="BA266" s="1713"/>
      <c r="BB266" s="1713"/>
      <c r="BC266" s="1713"/>
      <c r="BD266" s="1713"/>
      <c r="BE266" s="1713"/>
      <c r="BF266" s="1713"/>
      <c r="BG266" s="1713"/>
      <c r="BH266" s="1713"/>
      <c r="BI266" s="1713"/>
      <c r="BJ266" s="1713"/>
      <c r="BK266" s="1713"/>
      <c r="BL266" s="1713"/>
      <c r="BM266" s="1713"/>
      <c r="BN266" s="1713"/>
      <c r="BO266" s="1713"/>
      <c r="BP266" s="1713"/>
      <c r="BQ266" s="1713"/>
      <c r="BR266" s="1713"/>
      <c r="BS266" s="1713"/>
      <c r="BT266" s="1713"/>
      <c r="BU266" s="1713"/>
      <c r="BV266" s="1713"/>
      <c r="BW266" s="1713"/>
      <c r="BX266" s="1713"/>
      <c r="BY266" s="1713"/>
      <c r="BZ266" s="1713"/>
      <c r="CA266" s="1713"/>
      <c r="CB266" s="1713"/>
      <c r="CC266" s="1713"/>
      <c r="CD266" s="1713"/>
      <c r="CE266" s="1713"/>
      <c r="CF266" s="1713"/>
      <c r="CG266" s="1713"/>
      <c r="CH266" s="1713"/>
      <c r="CI266" s="1713"/>
      <c r="CJ266" s="1713"/>
      <c r="CK266" s="1713"/>
      <c r="CL266" s="1713"/>
      <c r="CM266" s="1713"/>
      <c r="CN266" s="1713"/>
      <c r="CO266" s="1713"/>
      <c r="CP266" s="1713"/>
      <c r="CQ266" s="1713"/>
      <c r="CR266" s="1713"/>
      <c r="CS266" s="1713"/>
      <c r="CT266" s="1713"/>
      <c r="CU266" s="1713"/>
      <c r="CV266" s="1713"/>
      <c r="CW266" s="1713"/>
      <c r="CX266" s="1713"/>
      <c r="CY266" s="1713"/>
      <c r="CZ266" s="1713"/>
      <c r="DA266" s="1713"/>
      <c r="DB266" s="1713"/>
      <c r="DC266" s="1713"/>
      <c r="DD266" s="1713"/>
      <c r="DE266" s="1713"/>
      <c r="DF266" s="1713"/>
      <c r="DG266" s="1713"/>
      <c r="DH266" s="1713"/>
      <c r="DI266" s="1713"/>
      <c r="DJ266" s="1713"/>
      <c r="DK266" s="1713"/>
      <c r="DL266" s="1713"/>
      <c r="DM266" s="1713"/>
      <c r="DN266" s="1713"/>
      <c r="DO266" s="1713"/>
      <c r="DP266" s="1713"/>
      <c r="DQ266" s="1713"/>
    </row>
    <row r="267" s="1732" customFormat="true" ht="21.75" hidden="false" customHeight="true" outlineLevel="0" collapsed="false">
      <c r="A267" s="1713"/>
      <c r="B267" s="1713"/>
      <c r="C267" s="1725"/>
      <c r="D267" s="1725"/>
      <c r="E267" s="1725"/>
      <c r="F267" s="3210"/>
      <c r="G267" s="3211"/>
      <c r="H267" s="3212"/>
      <c r="I267" s="3213"/>
      <c r="K267" s="1713"/>
      <c r="T267" s="3373"/>
      <c r="Z267" s="1713"/>
      <c r="AA267" s="1713"/>
      <c r="AB267" s="1713"/>
      <c r="AC267" s="1713"/>
      <c r="AD267" s="1713"/>
      <c r="AE267" s="1713"/>
      <c r="AF267" s="1713"/>
      <c r="AG267" s="1713"/>
      <c r="AH267" s="1713"/>
      <c r="AI267" s="1713"/>
      <c r="AJ267" s="1713"/>
      <c r="AK267" s="1713"/>
      <c r="AL267" s="1713"/>
      <c r="AM267" s="1713"/>
      <c r="AN267" s="1713"/>
      <c r="AO267" s="3214"/>
      <c r="AP267" s="1713"/>
      <c r="AQ267" s="1713"/>
      <c r="AR267" s="1713"/>
      <c r="AS267" s="1713"/>
      <c r="AT267" s="1713"/>
      <c r="AU267" s="1713"/>
      <c r="AV267" s="1713"/>
      <c r="AW267" s="1713"/>
      <c r="AX267" s="1713"/>
      <c r="AY267" s="1713"/>
      <c r="AZ267" s="1713"/>
      <c r="BA267" s="1713"/>
      <c r="BB267" s="1713"/>
      <c r="BC267" s="1713"/>
      <c r="BD267" s="1713"/>
      <c r="BE267" s="1713"/>
      <c r="BF267" s="1713"/>
      <c r="BG267" s="1713"/>
      <c r="BH267" s="1713"/>
      <c r="BI267" s="1713"/>
      <c r="BJ267" s="1713"/>
      <c r="BK267" s="1713"/>
      <c r="BL267" s="1713"/>
      <c r="BM267" s="1713"/>
      <c r="BN267" s="1713"/>
      <c r="BO267" s="1713"/>
      <c r="BP267" s="1713"/>
      <c r="BQ267" s="1713"/>
      <c r="BR267" s="1713"/>
      <c r="BS267" s="1713"/>
      <c r="BT267" s="1713"/>
      <c r="BU267" s="1713"/>
      <c r="BV267" s="1713"/>
      <c r="BW267" s="1713"/>
      <c r="BX267" s="1713"/>
      <c r="BY267" s="1713"/>
      <c r="BZ267" s="1713"/>
      <c r="CA267" s="1713"/>
      <c r="CB267" s="1713"/>
      <c r="CC267" s="1713"/>
      <c r="CD267" s="1713"/>
      <c r="CE267" s="1713"/>
      <c r="CF267" s="1713"/>
      <c r="CG267" s="1713"/>
      <c r="CH267" s="1713"/>
      <c r="CI267" s="1713"/>
      <c r="CJ267" s="1713"/>
      <c r="CK267" s="1713"/>
      <c r="CL267" s="1713"/>
      <c r="CM267" s="1713"/>
      <c r="CN267" s="1713"/>
      <c r="CO267" s="1713"/>
      <c r="CP267" s="1713"/>
      <c r="CQ267" s="1713"/>
      <c r="CR267" s="1713"/>
      <c r="CS267" s="1713"/>
      <c r="CT267" s="1713"/>
      <c r="CU267" s="1713"/>
      <c r="CV267" s="1713"/>
      <c r="CW267" s="1713"/>
      <c r="CX267" s="1713"/>
      <c r="CY267" s="1713"/>
      <c r="CZ267" s="1713"/>
      <c r="DA267" s="1713"/>
      <c r="DB267" s="1713"/>
      <c r="DC267" s="1713"/>
      <c r="DD267" s="1713"/>
      <c r="DE267" s="1713"/>
      <c r="DF267" s="1713"/>
      <c r="DG267" s="1713"/>
      <c r="DH267" s="1713"/>
      <c r="DI267" s="1713"/>
      <c r="DJ267" s="1713"/>
      <c r="DK267" s="1713"/>
      <c r="DL267" s="1713"/>
      <c r="DM267" s="1713"/>
      <c r="DN267" s="1713"/>
      <c r="DO267" s="1713"/>
      <c r="DP267" s="1713"/>
      <c r="DQ267" s="1713"/>
    </row>
    <row r="268" s="1732" customFormat="true" ht="21.75" hidden="false" customHeight="true" outlineLevel="0" collapsed="false">
      <c r="A268" s="1713"/>
      <c r="B268" s="1713"/>
      <c r="C268" s="1725"/>
      <c r="D268" s="1725"/>
      <c r="E268" s="1725"/>
      <c r="F268" s="3210"/>
      <c r="G268" s="3211"/>
      <c r="H268" s="3212"/>
      <c r="I268" s="3213"/>
      <c r="K268" s="1713"/>
      <c r="T268" s="3373"/>
      <c r="Z268" s="1713"/>
      <c r="AA268" s="1713"/>
      <c r="AB268" s="1713"/>
      <c r="AC268" s="1713"/>
      <c r="AD268" s="1713"/>
      <c r="AE268" s="1713"/>
      <c r="AF268" s="1713"/>
      <c r="AG268" s="1713"/>
      <c r="AH268" s="1713"/>
      <c r="AI268" s="1713"/>
      <c r="AJ268" s="1713"/>
      <c r="AK268" s="1713"/>
      <c r="AL268" s="1713"/>
      <c r="AM268" s="1713"/>
      <c r="AN268" s="1713"/>
      <c r="AO268" s="3214"/>
      <c r="AP268" s="1713"/>
      <c r="AQ268" s="1713"/>
      <c r="AR268" s="1713"/>
      <c r="AS268" s="1713"/>
      <c r="AT268" s="1713"/>
      <c r="AU268" s="1713"/>
      <c r="AV268" s="1713"/>
      <c r="AW268" s="1713"/>
      <c r="AX268" s="1713"/>
      <c r="AY268" s="1713"/>
      <c r="AZ268" s="1713"/>
      <c r="BA268" s="1713"/>
      <c r="BB268" s="1713"/>
      <c r="BC268" s="1713"/>
      <c r="BD268" s="1713"/>
      <c r="BE268" s="1713"/>
      <c r="BF268" s="1713"/>
      <c r="BG268" s="1713"/>
      <c r="BH268" s="1713"/>
      <c r="BI268" s="1713"/>
      <c r="BJ268" s="1713"/>
      <c r="BK268" s="1713"/>
      <c r="BL268" s="1713"/>
      <c r="BM268" s="1713"/>
      <c r="BN268" s="1713"/>
      <c r="BO268" s="1713"/>
      <c r="BP268" s="1713"/>
      <c r="BQ268" s="1713"/>
      <c r="BR268" s="1713"/>
      <c r="BS268" s="1713"/>
      <c r="BT268" s="1713"/>
      <c r="BU268" s="1713"/>
      <c r="BV268" s="1713"/>
      <c r="BW268" s="1713"/>
      <c r="BX268" s="1713"/>
      <c r="BY268" s="1713"/>
      <c r="BZ268" s="1713"/>
      <c r="CA268" s="1713"/>
      <c r="CB268" s="1713"/>
      <c r="CC268" s="1713"/>
      <c r="CD268" s="1713"/>
      <c r="CE268" s="1713"/>
      <c r="CF268" s="1713"/>
      <c r="CG268" s="1713"/>
      <c r="CH268" s="1713"/>
      <c r="CI268" s="1713"/>
      <c r="CJ268" s="1713"/>
      <c r="CK268" s="1713"/>
      <c r="CL268" s="1713"/>
      <c r="CM268" s="1713"/>
      <c r="CN268" s="1713"/>
      <c r="CO268" s="1713"/>
      <c r="CP268" s="1713"/>
      <c r="CQ268" s="1713"/>
      <c r="CR268" s="1713"/>
      <c r="CS268" s="1713"/>
      <c r="CT268" s="1713"/>
      <c r="CU268" s="1713"/>
      <c r="CV268" s="1713"/>
      <c r="CW268" s="1713"/>
      <c r="CX268" s="1713"/>
      <c r="CY268" s="1713"/>
      <c r="CZ268" s="1713"/>
      <c r="DA268" s="1713"/>
      <c r="DB268" s="1713"/>
      <c r="DC268" s="1713"/>
      <c r="DD268" s="1713"/>
      <c r="DE268" s="1713"/>
      <c r="DF268" s="1713"/>
      <c r="DG268" s="1713"/>
      <c r="DH268" s="1713"/>
      <c r="DI268" s="1713"/>
      <c r="DJ268" s="1713"/>
      <c r="DK268" s="1713"/>
      <c r="DL268" s="1713"/>
      <c r="DM268" s="1713"/>
      <c r="DN268" s="1713"/>
      <c r="DO268" s="1713"/>
      <c r="DP268" s="1713"/>
      <c r="DQ268" s="1713"/>
    </row>
    <row r="269" s="1732" customFormat="true" ht="21.75" hidden="false" customHeight="true" outlineLevel="0" collapsed="false">
      <c r="A269" s="1713"/>
      <c r="B269" s="1713"/>
      <c r="C269" s="1725"/>
      <c r="D269" s="1725"/>
      <c r="E269" s="1725"/>
      <c r="F269" s="3210"/>
      <c r="G269" s="3211"/>
      <c r="H269" s="3212"/>
      <c r="I269" s="3213"/>
      <c r="K269" s="1713"/>
      <c r="T269" s="3373"/>
      <c r="Z269" s="1713"/>
      <c r="AA269" s="1713"/>
      <c r="AB269" s="1713"/>
      <c r="AC269" s="1713"/>
      <c r="AD269" s="1713"/>
      <c r="AE269" s="1713"/>
      <c r="AF269" s="1713"/>
      <c r="AG269" s="1713"/>
      <c r="AH269" s="1713"/>
      <c r="AI269" s="1713"/>
      <c r="AJ269" s="1713"/>
      <c r="AK269" s="1713"/>
      <c r="AL269" s="1713"/>
      <c r="AM269" s="1713"/>
      <c r="AN269" s="1713"/>
      <c r="AO269" s="3214"/>
      <c r="AP269" s="1713"/>
      <c r="AQ269" s="1713"/>
      <c r="AR269" s="1713"/>
      <c r="AS269" s="1713"/>
      <c r="AT269" s="1713"/>
      <c r="AU269" s="1713"/>
      <c r="AV269" s="1713"/>
      <c r="AW269" s="1713"/>
      <c r="AX269" s="1713"/>
      <c r="AY269" s="1713"/>
      <c r="AZ269" s="1713"/>
      <c r="BA269" s="1713"/>
      <c r="BB269" s="1713"/>
      <c r="BC269" s="1713"/>
      <c r="BD269" s="1713"/>
      <c r="BE269" s="1713"/>
      <c r="BF269" s="1713"/>
      <c r="BG269" s="1713"/>
      <c r="BH269" s="1713"/>
      <c r="BI269" s="1713"/>
      <c r="BJ269" s="1713"/>
      <c r="BK269" s="1713"/>
      <c r="BL269" s="1713"/>
      <c r="BM269" s="1713"/>
      <c r="BN269" s="1713"/>
      <c r="BO269" s="1713"/>
      <c r="BP269" s="1713"/>
      <c r="BQ269" s="1713"/>
      <c r="BR269" s="1713"/>
      <c r="BS269" s="1713"/>
      <c r="BT269" s="1713"/>
      <c r="BU269" s="1713"/>
      <c r="BV269" s="1713"/>
      <c r="BW269" s="1713"/>
      <c r="BX269" s="1713"/>
      <c r="BY269" s="1713"/>
      <c r="BZ269" s="1713"/>
      <c r="CA269" s="1713"/>
      <c r="CB269" s="1713"/>
      <c r="CC269" s="1713"/>
      <c r="CD269" s="1713"/>
      <c r="CE269" s="1713"/>
      <c r="CF269" s="1713"/>
      <c r="CG269" s="1713"/>
      <c r="CH269" s="1713"/>
      <c r="CI269" s="1713"/>
      <c r="CJ269" s="1713"/>
      <c r="CK269" s="1713"/>
      <c r="CL269" s="1713"/>
      <c r="CM269" s="1713"/>
      <c r="CN269" s="1713"/>
      <c r="CO269" s="1713"/>
      <c r="CP269" s="1713"/>
      <c r="CQ269" s="1713"/>
      <c r="CR269" s="1713"/>
      <c r="CS269" s="1713"/>
      <c r="CT269" s="1713"/>
      <c r="CU269" s="1713"/>
      <c r="CV269" s="1713"/>
      <c r="CW269" s="1713"/>
      <c r="CX269" s="1713"/>
      <c r="CY269" s="1713"/>
      <c r="CZ269" s="1713"/>
      <c r="DA269" s="1713"/>
      <c r="DB269" s="1713"/>
      <c r="DC269" s="1713"/>
      <c r="DD269" s="1713"/>
      <c r="DE269" s="1713"/>
      <c r="DF269" s="1713"/>
      <c r="DG269" s="1713"/>
      <c r="DH269" s="1713"/>
      <c r="DI269" s="1713"/>
      <c r="DJ269" s="1713"/>
      <c r="DK269" s="1713"/>
      <c r="DL269" s="1713"/>
      <c r="DM269" s="1713"/>
      <c r="DN269" s="1713"/>
      <c r="DO269" s="1713"/>
      <c r="DP269" s="1713"/>
      <c r="DQ269" s="1713"/>
    </row>
    <row r="270" s="1732" customFormat="true" ht="21.75" hidden="false" customHeight="true" outlineLevel="0" collapsed="false">
      <c r="A270" s="1713"/>
      <c r="B270" s="1713"/>
      <c r="C270" s="1725"/>
      <c r="D270" s="1725"/>
      <c r="E270" s="1725"/>
      <c r="F270" s="3210"/>
      <c r="G270" s="3211"/>
      <c r="H270" s="3212"/>
      <c r="I270" s="3213"/>
      <c r="K270" s="1713"/>
      <c r="T270" s="3373"/>
      <c r="Z270" s="1713"/>
      <c r="AA270" s="1713"/>
      <c r="AB270" s="1713"/>
      <c r="AC270" s="1713"/>
      <c r="AD270" s="1713"/>
      <c r="AE270" s="1713"/>
      <c r="AF270" s="1713"/>
      <c r="AG270" s="1713"/>
      <c r="AH270" s="1713"/>
      <c r="AI270" s="1713"/>
      <c r="AJ270" s="1713"/>
      <c r="AK270" s="1713"/>
      <c r="AL270" s="1713"/>
      <c r="AM270" s="1713"/>
      <c r="AN270" s="1713"/>
      <c r="AO270" s="3214"/>
      <c r="AP270" s="1713"/>
      <c r="AQ270" s="1713"/>
      <c r="AR270" s="1713"/>
      <c r="AS270" s="1713"/>
      <c r="AT270" s="1713"/>
      <c r="AU270" s="1713"/>
      <c r="AV270" s="1713"/>
      <c r="AW270" s="1713"/>
      <c r="AX270" s="1713"/>
      <c r="AY270" s="1713"/>
      <c r="AZ270" s="1713"/>
      <c r="BA270" s="1713"/>
      <c r="BB270" s="1713"/>
      <c r="BC270" s="1713"/>
      <c r="BD270" s="1713"/>
      <c r="BE270" s="1713"/>
      <c r="BF270" s="1713"/>
      <c r="BG270" s="1713"/>
      <c r="BH270" s="1713"/>
      <c r="BI270" s="1713"/>
      <c r="BJ270" s="1713"/>
      <c r="BK270" s="1713"/>
      <c r="BL270" s="1713"/>
      <c r="BM270" s="1713"/>
      <c r="BN270" s="1713"/>
      <c r="BO270" s="1713"/>
      <c r="BP270" s="1713"/>
      <c r="BQ270" s="1713"/>
      <c r="BR270" s="1713"/>
      <c r="BS270" s="1713"/>
      <c r="BT270" s="1713"/>
      <c r="BU270" s="1713"/>
      <c r="BV270" s="1713"/>
      <c r="BW270" s="1713"/>
      <c r="BX270" s="1713"/>
      <c r="BY270" s="1713"/>
      <c r="BZ270" s="1713"/>
      <c r="CA270" s="1713"/>
      <c r="CB270" s="1713"/>
      <c r="CC270" s="1713"/>
      <c r="CD270" s="1713"/>
      <c r="CE270" s="1713"/>
      <c r="CF270" s="1713"/>
      <c r="CG270" s="1713"/>
      <c r="CH270" s="1713"/>
      <c r="CI270" s="1713"/>
      <c r="CJ270" s="1713"/>
      <c r="CK270" s="1713"/>
      <c r="CL270" s="1713"/>
      <c r="CM270" s="1713"/>
      <c r="CN270" s="1713"/>
      <c r="CO270" s="1713"/>
      <c r="CP270" s="1713"/>
      <c r="CQ270" s="1713"/>
      <c r="CR270" s="1713"/>
      <c r="CS270" s="1713"/>
      <c r="CT270" s="1713"/>
      <c r="CU270" s="1713"/>
      <c r="CV270" s="1713"/>
      <c r="CW270" s="1713"/>
      <c r="CX270" s="1713"/>
      <c r="CY270" s="1713"/>
      <c r="CZ270" s="1713"/>
      <c r="DA270" s="1713"/>
      <c r="DB270" s="1713"/>
      <c r="DC270" s="1713"/>
      <c r="DD270" s="1713"/>
      <c r="DE270" s="1713"/>
      <c r="DF270" s="1713"/>
      <c r="DG270" s="1713"/>
      <c r="DH270" s="1713"/>
      <c r="DI270" s="1713"/>
      <c r="DJ270" s="1713"/>
      <c r="DK270" s="1713"/>
      <c r="DL270" s="1713"/>
      <c r="DM270" s="1713"/>
      <c r="DN270" s="1713"/>
      <c r="DO270" s="1713"/>
      <c r="DP270" s="1713"/>
      <c r="DQ270" s="1713"/>
    </row>
    <row r="271" s="1732" customFormat="true" ht="21.75" hidden="false" customHeight="true" outlineLevel="0" collapsed="false">
      <c r="A271" s="1713"/>
      <c r="B271" s="1713"/>
      <c r="C271" s="1725"/>
      <c r="D271" s="1725"/>
      <c r="E271" s="1725"/>
      <c r="F271" s="3210"/>
      <c r="G271" s="3211"/>
      <c r="H271" s="3212"/>
      <c r="I271" s="3213"/>
      <c r="K271" s="1713"/>
      <c r="T271" s="3373"/>
      <c r="Z271" s="1713"/>
      <c r="AA271" s="1713"/>
      <c r="AB271" s="1713"/>
      <c r="AC271" s="1713"/>
      <c r="AD271" s="1713"/>
      <c r="AE271" s="1713"/>
      <c r="AF271" s="1713"/>
      <c r="AG271" s="1713"/>
      <c r="AH271" s="1713"/>
      <c r="AI271" s="1713"/>
      <c r="AJ271" s="1713"/>
      <c r="AK271" s="1713"/>
      <c r="AL271" s="1713"/>
      <c r="AM271" s="1713"/>
      <c r="AN271" s="1713"/>
      <c r="AO271" s="3214"/>
      <c r="AP271" s="1713"/>
      <c r="AQ271" s="1713"/>
      <c r="AR271" s="1713"/>
      <c r="AS271" s="1713"/>
      <c r="AT271" s="1713"/>
      <c r="AU271" s="1713"/>
      <c r="AV271" s="1713"/>
      <c r="AW271" s="1713"/>
      <c r="AX271" s="1713"/>
      <c r="AY271" s="1713"/>
      <c r="AZ271" s="1713"/>
      <c r="BA271" s="1713"/>
      <c r="BB271" s="1713"/>
      <c r="BC271" s="1713"/>
      <c r="BD271" s="1713"/>
      <c r="BE271" s="1713"/>
      <c r="BF271" s="1713"/>
      <c r="BG271" s="1713"/>
      <c r="BH271" s="1713"/>
      <c r="BI271" s="1713"/>
      <c r="BJ271" s="1713"/>
      <c r="BK271" s="1713"/>
      <c r="BL271" s="1713"/>
      <c r="BM271" s="1713"/>
      <c r="BN271" s="1713"/>
      <c r="BO271" s="1713"/>
      <c r="BP271" s="1713"/>
      <c r="BQ271" s="1713"/>
      <c r="BR271" s="1713"/>
      <c r="BS271" s="1713"/>
      <c r="BT271" s="1713"/>
      <c r="BU271" s="1713"/>
      <c r="BV271" s="1713"/>
      <c r="BW271" s="1713"/>
      <c r="BX271" s="1713"/>
      <c r="BY271" s="1713"/>
      <c r="BZ271" s="1713"/>
      <c r="CA271" s="1713"/>
      <c r="CB271" s="1713"/>
      <c r="CC271" s="1713"/>
      <c r="CD271" s="1713"/>
      <c r="CE271" s="1713"/>
      <c r="CF271" s="1713"/>
      <c r="CG271" s="1713"/>
      <c r="CH271" s="1713"/>
      <c r="CI271" s="1713"/>
      <c r="CJ271" s="1713"/>
      <c r="CK271" s="1713"/>
      <c r="CL271" s="1713"/>
      <c r="CM271" s="1713"/>
      <c r="CN271" s="1713"/>
      <c r="CO271" s="1713"/>
      <c r="CP271" s="1713"/>
      <c r="CQ271" s="1713"/>
      <c r="CR271" s="1713"/>
      <c r="CS271" s="1713"/>
      <c r="CT271" s="1713"/>
      <c r="CU271" s="1713"/>
      <c r="CV271" s="1713"/>
      <c r="CW271" s="1713"/>
      <c r="CX271" s="1713"/>
      <c r="CY271" s="1713"/>
      <c r="CZ271" s="1713"/>
      <c r="DA271" s="1713"/>
      <c r="DB271" s="1713"/>
      <c r="DC271" s="1713"/>
      <c r="DD271" s="1713"/>
      <c r="DE271" s="1713"/>
      <c r="DF271" s="1713"/>
      <c r="DG271" s="1713"/>
      <c r="DH271" s="1713"/>
      <c r="DI271" s="1713"/>
      <c r="DJ271" s="1713"/>
      <c r="DK271" s="1713"/>
      <c r="DL271" s="1713"/>
      <c r="DM271" s="1713"/>
      <c r="DN271" s="1713"/>
      <c r="DO271" s="1713"/>
      <c r="DP271" s="1713"/>
      <c r="DQ271" s="1713"/>
    </row>
    <row r="272" s="1732" customFormat="true" ht="21.75" hidden="false" customHeight="true" outlineLevel="0" collapsed="false">
      <c r="A272" s="1713"/>
      <c r="B272" s="1713"/>
      <c r="C272" s="1725"/>
      <c r="D272" s="1725"/>
      <c r="E272" s="1725"/>
      <c r="F272" s="3210"/>
      <c r="G272" s="3211"/>
      <c r="H272" s="3212"/>
      <c r="I272" s="3213"/>
      <c r="K272" s="1713"/>
      <c r="T272" s="3373"/>
      <c r="Z272" s="1713"/>
      <c r="AA272" s="1713"/>
      <c r="AB272" s="1713"/>
      <c r="AC272" s="1713"/>
      <c r="AD272" s="1713"/>
      <c r="AE272" s="1713"/>
      <c r="AF272" s="1713"/>
      <c r="AG272" s="1713"/>
      <c r="AH272" s="1713"/>
      <c r="AI272" s="1713"/>
      <c r="AJ272" s="1713"/>
      <c r="AK272" s="1713"/>
      <c r="AL272" s="1713"/>
      <c r="AM272" s="1713"/>
      <c r="AN272" s="1713"/>
      <c r="AO272" s="3214"/>
      <c r="AP272" s="1713"/>
      <c r="AQ272" s="1713"/>
      <c r="AR272" s="1713"/>
      <c r="AS272" s="1713"/>
      <c r="AT272" s="1713"/>
      <c r="AU272" s="1713"/>
      <c r="AV272" s="1713"/>
      <c r="AW272" s="1713"/>
      <c r="AX272" s="1713"/>
      <c r="AY272" s="1713"/>
      <c r="AZ272" s="1713"/>
      <c r="BA272" s="1713"/>
      <c r="BB272" s="1713"/>
      <c r="BC272" s="1713"/>
      <c r="BD272" s="1713"/>
      <c r="BE272" s="1713"/>
      <c r="BF272" s="1713"/>
      <c r="BG272" s="1713"/>
      <c r="BH272" s="1713"/>
      <c r="BI272" s="1713"/>
      <c r="BJ272" s="1713"/>
      <c r="BK272" s="1713"/>
      <c r="BL272" s="1713"/>
      <c r="BM272" s="1713"/>
      <c r="BN272" s="1713"/>
      <c r="BO272" s="1713"/>
      <c r="BP272" s="1713"/>
      <c r="BQ272" s="1713"/>
      <c r="BR272" s="1713"/>
      <c r="BS272" s="1713"/>
      <c r="BT272" s="1713"/>
      <c r="BU272" s="1713"/>
      <c r="BV272" s="1713"/>
      <c r="BW272" s="1713"/>
      <c r="BX272" s="1713"/>
      <c r="BY272" s="1713"/>
      <c r="BZ272" s="1713"/>
      <c r="CA272" s="1713"/>
      <c r="CB272" s="1713"/>
      <c r="CC272" s="1713"/>
      <c r="CD272" s="1713"/>
      <c r="CE272" s="1713"/>
      <c r="CF272" s="1713"/>
      <c r="CG272" s="1713"/>
      <c r="CH272" s="1713"/>
      <c r="CI272" s="1713"/>
      <c r="CJ272" s="1713"/>
      <c r="CK272" s="1713"/>
      <c r="CL272" s="1713"/>
      <c r="CM272" s="1713"/>
      <c r="CN272" s="1713"/>
      <c r="CO272" s="1713"/>
      <c r="CP272" s="1713"/>
      <c r="CQ272" s="1713"/>
      <c r="CR272" s="1713"/>
      <c r="CS272" s="1713"/>
      <c r="CT272" s="1713"/>
      <c r="CU272" s="1713"/>
      <c r="CV272" s="1713"/>
      <c r="CW272" s="1713"/>
      <c r="CX272" s="1713"/>
      <c r="CY272" s="1713"/>
      <c r="CZ272" s="1713"/>
      <c r="DA272" s="1713"/>
      <c r="DB272" s="1713"/>
      <c r="DC272" s="1713"/>
      <c r="DD272" s="1713"/>
      <c r="DE272" s="1713"/>
      <c r="DF272" s="1713"/>
      <c r="DG272" s="1713"/>
      <c r="DH272" s="1713"/>
      <c r="DI272" s="1713"/>
      <c r="DJ272" s="1713"/>
      <c r="DK272" s="1713"/>
      <c r="DL272" s="1713"/>
      <c r="DM272" s="1713"/>
      <c r="DN272" s="1713"/>
      <c r="DO272" s="1713"/>
      <c r="DP272" s="1713"/>
      <c r="DQ272" s="1713"/>
    </row>
    <row r="273" s="1732" customFormat="true" ht="21.75" hidden="false" customHeight="true" outlineLevel="0" collapsed="false">
      <c r="A273" s="1713"/>
      <c r="B273" s="1713"/>
      <c r="C273" s="1725"/>
      <c r="D273" s="1725"/>
      <c r="E273" s="1725"/>
      <c r="F273" s="3210"/>
      <c r="G273" s="3211"/>
      <c r="H273" s="3212"/>
      <c r="I273" s="3213"/>
      <c r="K273" s="1713"/>
      <c r="T273" s="3373"/>
      <c r="Z273" s="1713"/>
      <c r="AA273" s="1713"/>
      <c r="AB273" s="1713"/>
      <c r="AC273" s="1713"/>
      <c r="AD273" s="1713"/>
      <c r="AE273" s="1713"/>
      <c r="AF273" s="1713"/>
      <c r="AG273" s="1713"/>
      <c r="AH273" s="1713"/>
      <c r="AI273" s="1713"/>
      <c r="AJ273" s="1713"/>
      <c r="AK273" s="1713"/>
      <c r="AL273" s="1713"/>
      <c r="AM273" s="1713"/>
      <c r="AN273" s="1713"/>
      <c r="AO273" s="3214"/>
      <c r="AP273" s="1713"/>
      <c r="AQ273" s="1713"/>
      <c r="AR273" s="1713"/>
      <c r="AS273" s="1713"/>
      <c r="AT273" s="1713"/>
      <c r="AU273" s="1713"/>
      <c r="AV273" s="1713"/>
      <c r="AW273" s="1713"/>
      <c r="AX273" s="1713"/>
      <c r="AY273" s="1713"/>
      <c r="AZ273" s="1713"/>
      <c r="BA273" s="1713"/>
      <c r="BB273" s="1713"/>
      <c r="BC273" s="1713"/>
      <c r="BD273" s="1713"/>
      <c r="BE273" s="1713"/>
      <c r="BF273" s="1713"/>
      <c r="BG273" s="1713"/>
      <c r="BH273" s="1713"/>
      <c r="BI273" s="1713"/>
      <c r="BJ273" s="1713"/>
      <c r="BK273" s="1713"/>
      <c r="BL273" s="1713"/>
      <c r="BM273" s="1713"/>
      <c r="BN273" s="1713"/>
      <c r="BO273" s="1713"/>
      <c r="BP273" s="1713"/>
      <c r="BQ273" s="1713"/>
      <c r="BR273" s="1713"/>
      <c r="BS273" s="1713"/>
      <c r="BT273" s="1713"/>
      <c r="BU273" s="1713"/>
      <c r="BV273" s="1713"/>
      <c r="BW273" s="1713"/>
      <c r="BX273" s="1713"/>
      <c r="BY273" s="1713"/>
      <c r="BZ273" s="1713"/>
      <c r="CA273" s="1713"/>
      <c r="CB273" s="1713"/>
      <c r="CC273" s="1713"/>
      <c r="CD273" s="1713"/>
      <c r="CE273" s="1713"/>
      <c r="CF273" s="1713"/>
      <c r="CG273" s="1713"/>
      <c r="CH273" s="1713"/>
      <c r="CI273" s="1713"/>
      <c r="CJ273" s="1713"/>
      <c r="CK273" s="1713"/>
      <c r="CL273" s="1713"/>
      <c r="CM273" s="1713"/>
      <c r="CN273" s="1713"/>
      <c r="CO273" s="1713"/>
      <c r="CP273" s="1713"/>
      <c r="CQ273" s="1713"/>
      <c r="CR273" s="1713"/>
      <c r="CS273" s="1713"/>
      <c r="CT273" s="1713"/>
      <c r="CU273" s="1713"/>
      <c r="CV273" s="1713"/>
      <c r="CW273" s="1713"/>
      <c r="CX273" s="1713"/>
      <c r="CY273" s="1713"/>
      <c r="CZ273" s="1713"/>
      <c r="DA273" s="1713"/>
      <c r="DB273" s="1713"/>
      <c r="DC273" s="1713"/>
      <c r="DD273" s="1713"/>
      <c r="DE273" s="1713"/>
      <c r="DF273" s="1713"/>
      <c r="DG273" s="1713"/>
      <c r="DH273" s="1713"/>
      <c r="DI273" s="1713"/>
      <c r="DJ273" s="1713"/>
      <c r="DK273" s="1713"/>
      <c r="DL273" s="1713"/>
      <c r="DM273" s="1713"/>
      <c r="DN273" s="1713"/>
      <c r="DO273" s="1713"/>
      <c r="DP273" s="1713"/>
      <c r="DQ273" s="1713"/>
    </row>
    <row r="274" s="1732" customFormat="true" ht="21.75" hidden="false" customHeight="true" outlineLevel="0" collapsed="false">
      <c r="A274" s="1713"/>
      <c r="B274" s="1713"/>
      <c r="C274" s="1725"/>
      <c r="D274" s="1725"/>
      <c r="E274" s="1725"/>
      <c r="F274" s="3210"/>
      <c r="G274" s="3211"/>
      <c r="H274" s="3212"/>
      <c r="I274" s="3213"/>
      <c r="K274" s="1713"/>
      <c r="T274" s="3373"/>
      <c r="Z274" s="1713"/>
      <c r="AA274" s="1713"/>
      <c r="AB274" s="1713"/>
      <c r="AC274" s="1713"/>
      <c r="AD274" s="1713"/>
      <c r="AE274" s="1713"/>
      <c r="AF274" s="1713"/>
      <c r="AG274" s="1713"/>
      <c r="AH274" s="1713"/>
      <c r="AI274" s="1713"/>
      <c r="AJ274" s="1713"/>
      <c r="AK274" s="1713"/>
      <c r="AL274" s="1713"/>
      <c r="AM274" s="1713"/>
      <c r="AN274" s="1713"/>
      <c r="AO274" s="3214"/>
      <c r="AP274" s="1713"/>
      <c r="AQ274" s="1713"/>
      <c r="AR274" s="1713"/>
      <c r="AS274" s="1713"/>
      <c r="AT274" s="1713"/>
      <c r="AU274" s="1713"/>
      <c r="AV274" s="1713"/>
      <c r="AW274" s="1713"/>
      <c r="AX274" s="1713"/>
      <c r="AY274" s="1713"/>
      <c r="AZ274" s="1713"/>
      <c r="BA274" s="1713"/>
      <c r="BB274" s="1713"/>
      <c r="BC274" s="1713"/>
      <c r="BD274" s="1713"/>
      <c r="BE274" s="1713"/>
      <c r="BF274" s="1713"/>
      <c r="BG274" s="1713"/>
      <c r="BH274" s="1713"/>
      <c r="BI274" s="1713"/>
      <c r="BJ274" s="1713"/>
      <c r="BK274" s="1713"/>
      <c r="BL274" s="1713"/>
      <c r="BM274" s="1713"/>
      <c r="BN274" s="1713"/>
      <c r="BO274" s="1713"/>
      <c r="BP274" s="1713"/>
      <c r="BQ274" s="1713"/>
      <c r="BR274" s="1713"/>
      <c r="BS274" s="1713"/>
      <c r="BT274" s="1713"/>
      <c r="BU274" s="1713"/>
      <c r="BV274" s="1713"/>
      <c r="BW274" s="1713"/>
      <c r="BX274" s="1713"/>
      <c r="BY274" s="1713"/>
      <c r="BZ274" s="1713"/>
      <c r="CA274" s="1713"/>
      <c r="CB274" s="1713"/>
      <c r="CC274" s="1713"/>
      <c r="CD274" s="1713"/>
      <c r="CE274" s="1713"/>
      <c r="CF274" s="1713"/>
      <c r="CG274" s="1713"/>
      <c r="CH274" s="1713"/>
      <c r="CI274" s="1713"/>
      <c r="CJ274" s="1713"/>
      <c r="CK274" s="1713"/>
      <c r="CL274" s="1713"/>
      <c r="CM274" s="1713"/>
      <c r="CN274" s="1713"/>
      <c r="CO274" s="1713"/>
      <c r="CP274" s="1713"/>
      <c r="CQ274" s="1713"/>
      <c r="CR274" s="1713"/>
      <c r="CS274" s="1713"/>
      <c r="CT274" s="1713"/>
      <c r="CU274" s="1713"/>
      <c r="CV274" s="1713"/>
      <c r="CW274" s="1713"/>
      <c r="CX274" s="1713"/>
      <c r="CY274" s="1713"/>
      <c r="CZ274" s="1713"/>
      <c r="DA274" s="1713"/>
      <c r="DB274" s="1713"/>
      <c r="DC274" s="1713"/>
      <c r="DD274" s="1713"/>
      <c r="DE274" s="1713"/>
      <c r="DF274" s="1713"/>
      <c r="DG274" s="1713"/>
      <c r="DH274" s="1713"/>
      <c r="DI274" s="1713"/>
      <c r="DJ274" s="1713"/>
      <c r="DK274" s="1713"/>
      <c r="DL274" s="1713"/>
      <c r="DM274" s="1713"/>
      <c r="DN274" s="1713"/>
      <c r="DO274" s="1713"/>
      <c r="DP274" s="1713"/>
      <c r="DQ274" s="1713"/>
    </row>
    <row r="275" s="1732" customFormat="true" ht="21.75" hidden="false" customHeight="true" outlineLevel="0" collapsed="false">
      <c r="A275" s="1713"/>
      <c r="B275" s="1713"/>
      <c r="C275" s="1725"/>
      <c r="D275" s="1725"/>
      <c r="E275" s="1725"/>
      <c r="F275" s="3210"/>
      <c r="G275" s="3211"/>
      <c r="H275" s="3212"/>
      <c r="I275" s="3213"/>
      <c r="K275" s="1713"/>
      <c r="T275" s="3373"/>
      <c r="Z275" s="1713"/>
      <c r="AA275" s="1713"/>
      <c r="AB275" s="1713"/>
      <c r="AC275" s="1713"/>
      <c r="AD275" s="1713"/>
      <c r="AE275" s="1713"/>
      <c r="AF275" s="1713"/>
      <c r="AG275" s="1713"/>
      <c r="AH275" s="1713"/>
      <c r="AI275" s="1713"/>
      <c r="AJ275" s="1713"/>
      <c r="AK275" s="1713"/>
      <c r="AL275" s="1713"/>
      <c r="AM275" s="1713"/>
      <c r="AN275" s="1713"/>
      <c r="AO275" s="3214"/>
      <c r="AP275" s="1713"/>
      <c r="AQ275" s="1713"/>
      <c r="AR275" s="1713"/>
      <c r="AS275" s="1713"/>
      <c r="AT275" s="1713"/>
      <c r="AU275" s="1713"/>
      <c r="AV275" s="1713"/>
      <c r="AW275" s="1713"/>
      <c r="AX275" s="1713"/>
      <c r="AY275" s="1713"/>
      <c r="AZ275" s="1713"/>
      <c r="BA275" s="1713"/>
      <c r="BB275" s="1713"/>
      <c r="BC275" s="1713"/>
      <c r="BD275" s="1713"/>
      <c r="BE275" s="1713"/>
      <c r="BF275" s="1713"/>
      <c r="BG275" s="1713"/>
      <c r="BH275" s="1713"/>
      <c r="BI275" s="1713"/>
      <c r="BJ275" s="1713"/>
      <c r="BK275" s="1713"/>
      <c r="BL275" s="1713"/>
      <c r="BM275" s="1713"/>
      <c r="BN275" s="1713"/>
      <c r="BO275" s="1713"/>
      <c r="BP275" s="1713"/>
      <c r="BQ275" s="1713"/>
      <c r="BR275" s="1713"/>
      <c r="BS275" s="1713"/>
      <c r="BT275" s="1713"/>
      <c r="BU275" s="1713"/>
      <c r="BV275" s="1713"/>
      <c r="BW275" s="1713"/>
      <c r="BX275" s="1713"/>
      <c r="BY275" s="1713"/>
      <c r="BZ275" s="1713"/>
      <c r="CA275" s="1713"/>
      <c r="CB275" s="1713"/>
      <c r="CC275" s="1713"/>
      <c r="CD275" s="1713"/>
      <c r="CE275" s="1713"/>
      <c r="CF275" s="1713"/>
      <c r="CG275" s="1713"/>
      <c r="CH275" s="1713"/>
      <c r="CI275" s="1713"/>
      <c r="CJ275" s="1713"/>
      <c r="CK275" s="1713"/>
      <c r="CL275" s="1713"/>
      <c r="CM275" s="1713"/>
      <c r="CN275" s="1713"/>
      <c r="CO275" s="1713"/>
      <c r="CP275" s="1713"/>
      <c r="CQ275" s="1713"/>
      <c r="CR275" s="1713"/>
      <c r="CS275" s="1713"/>
      <c r="CT275" s="1713"/>
      <c r="CU275" s="1713"/>
      <c r="CV275" s="1713"/>
      <c r="CW275" s="1713"/>
      <c r="CX275" s="1713"/>
      <c r="CY275" s="1713"/>
      <c r="CZ275" s="1713"/>
      <c r="DA275" s="1713"/>
      <c r="DB275" s="1713"/>
      <c r="DC275" s="1713"/>
      <c r="DD275" s="1713"/>
      <c r="DE275" s="1713"/>
      <c r="DF275" s="1713"/>
      <c r="DG275" s="1713"/>
      <c r="DH275" s="1713"/>
      <c r="DI275" s="1713"/>
      <c r="DJ275" s="1713"/>
      <c r="DK275" s="1713"/>
      <c r="DL275" s="1713"/>
      <c r="DM275" s="1713"/>
      <c r="DN275" s="1713"/>
      <c r="DO275" s="1713"/>
      <c r="DP275" s="1713"/>
      <c r="DQ275" s="1713"/>
    </row>
    <row r="276" s="1732" customFormat="true" ht="21.75" hidden="false" customHeight="true" outlineLevel="0" collapsed="false">
      <c r="A276" s="1713"/>
      <c r="B276" s="1713"/>
      <c r="C276" s="1725"/>
      <c r="D276" s="1725"/>
      <c r="E276" s="1725"/>
      <c r="F276" s="3210"/>
      <c r="G276" s="3211"/>
      <c r="H276" s="3212"/>
      <c r="I276" s="3213"/>
      <c r="K276" s="1713"/>
      <c r="T276" s="3373"/>
      <c r="Z276" s="1713"/>
      <c r="AA276" s="1713"/>
      <c r="AB276" s="1713"/>
      <c r="AC276" s="1713"/>
      <c r="AD276" s="1713"/>
      <c r="AE276" s="1713"/>
      <c r="AF276" s="1713"/>
      <c r="AG276" s="1713"/>
      <c r="AH276" s="1713"/>
      <c r="AI276" s="1713"/>
      <c r="AJ276" s="1713"/>
      <c r="AK276" s="1713"/>
      <c r="AL276" s="1713"/>
      <c r="AM276" s="1713"/>
      <c r="AN276" s="1713"/>
      <c r="AO276" s="3214"/>
      <c r="AP276" s="1713"/>
      <c r="AQ276" s="1713"/>
      <c r="AR276" s="1713"/>
      <c r="AS276" s="1713"/>
      <c r="AT276" s="1713"/>
      <c r="AU276" s="1713"/>
      <c r="AV276" s="1713"/>
      <c r="AW276" s="1713"/>
      <c r="AX276" s="1713"/>
      <c r="AY276" s="1713"/>
      <c r="AZ276" s="1713"/>
      <c r="BA276" s="1713"/>
      <c r="BB276" s="1713"/>
      <c r="BC276" s="1713"/>
      <c r="BD276" s="1713"/>
      <c r="BE276" s="1713"/>
      <c r="BF276" s="1713"/>
      <c r="BG276" s="1713"/>
      <c r="BH276" s="1713"/>
      <c r="BI276" s="1713"/>
      <c r="BJ276" s="1713"/>
      <c r="BK276" s="1713"/>
      <c r="BL276" s="1713"/>
      <c r="BM276" s="1713"/>
      <c r="BN276" s="1713"/>
      <c r="BO276" s="1713"/>
      <c r="BP276" s="1713"/>
      <c r="BQ276" s="1713"/>
      <c r="BR276" s="1713"/>
      <c r="BS276" s="1713"/>
      <c r="BT276" s="1713"/>
      <c r="BU276" s="1713"/>
      <c r="BV276" s="1713"/>
      <c r="BW276" s="1713"/>
      <c r="BX276" s="1713"/>
      <c r="BY276" s="1713"/>
      <c r="BZ276" s="1713"/>
      <c r="CA276" s="1713"/>
      <c r="CB276" s="1713"/>
      <c r="CC276" s="1713"/>
      <c r="CD276" s="1713"/>
      <c r="CE276" s="1713"/>
      <c r="CF276" s="1713"/>
      <c r="CG276" s="1713"/>
      <c r="CH276" s="1713"/>
      <c r="CI276" s="1713"/>
      <c r="CJ276" s="1713"/>
      <c r="CK276" s="1713"/>
      <c r="CL276" s="1713"/>
      <c r="CM276" s="1713"/>
      <c r="CN276" s="1713"/>
      <c r="CO276" s="1713"/>
      <c r="CP276" s="1713"/>
      <c r="CQ276" s="1713"/>
      <c r="CR276" s="1713"/>
      <c r="CS276" s="1713"/>
      <c r="CT276" s="1713"/>
      <c r="CU276" s="1713"/>
      <c r="CV276" s="1713"/>
      <c r="CW276" s="1713"/>
      <c r="CX276" s="1713"/>
      <c r="CY276" s="1713"/>
      <c r="CZ276" s="1713"/>
      <c r="DA276" s="1713"/>
      <c r="DB276" s="1713"/>
      <c r="DC276" s="1713"/>
      <c r="DD276" s="1713"/>
      <c r="DE276" s="1713"/>
      <c r="DF276" s="1713"/>
      <c r="DG276" s="1713"/>
      <c r="DH276" s="1713"/>
      <c r="DI276" s="1713"/>
      <c r="DJ276" s="1713"/>
      <c r="DK276" s="1713"/>
      <c r="DL276" s="1713"/>
      <c r="DM276" s="1713"/>
      <c r="DN276" s="1713"/>
      <c r="DO276" s="1713"/>
      <c r="DP276" s="1713"/>
      <c r="DQ276" s="1713"/>
    </row>
    <row r="277" s="1732" customFormat="true" ht="21.75" hidden="false" customHeight="true" outlineLevel="0" collapsed="false">
      <c r="A277" s="1713"/>
      <c r="B277" s="1713"/>
      <c r="C277" s="1725"/>
      <c r="D277" s="1725"/>
      <c r="E277" s="1725"/>
      <c r="F277" s="3210"/>
      <c r="G277" s="3211"/>
      <c r="H277" s="3212"/>
      <c r="I277" s="3213"/>
      <c r="K277" s="1713"/>
      <c r="T277" s="3373"/>
      <c r="Z277" s="1713"/>
      <c r="AA277" s="1713"/>
      <c r="AB277" s="1713"/>
      <c r="AC277" s="1713"/>
      <c r="AD277" s="1713"/>
      <c r="AE277" s="1713"/>
      <c r="AF277" s="1713"/>
      <c r="AG277" s="1713"/>
      <c r="AH277" s="1713"/>
      <c r="AI277" s="1713"/>
      <c r="AJ277" s="1713"/>
      <c r="AK277" s="1713"/>
      <c r="AL277" s="1713"/>
      <c r="AM277" s="1713"/>
      <c r="AN277" s="1713"/>
      <c r="AO277" s="3214"/>
      <c r="AP277" s="1713"/>
      <c r="AQ277" s="1713"/>
      <c r="AR277" s="1713"/>
      <c r="AS277" s="1713"/>
      <c r="AT277" s="1713"/>
      <c r="AU277" s="1713"/>
      <c r="AV277" s="1713"/>
      <c r="AW277" s="1713"/>
      <c r="AX277" s="1713"/>
      <c r="AY277" s="1713"/>
      <c r="AZ277" s="1713"/>
      <c r="BA277" s="1713"/>
      <c r="BB277" s="1713"/>
      <c r="BC277" s="1713"/>
      <c r="BD277" s="1713"/>
      <c r="BE277" s="1713"/>
      <c r="BF277" s="1713"/>
      <c r="BG277" s="1713"/>
      <c r="BH277" s="1713"/>
      <c r="BI277" s="1713"/>
      <c r="BJ277" s="1713"/>
      <c r="BK277" s="1713"/>
      <c r="BL277" s="1713"/>
      <c r="BM277" s="1713"/>
      <c r="BN277" s="1713"/>
      <c r="BO277" s="1713"/>
      <c r="BP277" s="1713"/>
      <c r="BQ277" s="1713"/>
      <c r="BR277" s="1713"/>
      <c r="BS277" s="1713"/>
      <c r="BT277" s="1713"/>
      <c r="BU277" s="1713"/>
      <c r="BV277" s="1713"/>
      <c r="BW277" s="1713"/>
      <c r="BX277" s="1713"/>
      <c r="BY277" s="1713"/>
      <c r="BZ277" s="1713"/>
      <c r="CA277" s="1713"/>
      <c r="CB277" s="1713"/>
      <c r="CC277" s="1713"/>
      <c r="CD277" s="1713"/>
      <c r="CE277" s="1713"/>
      <c r="CF277" s="1713"/>
      <c r="CG277" s="1713"/>
      <c r="CH277" s="1713"/>
      <c r="CI277" s="1713"/>
      <c r="CJ277" s="1713"/>
      <c r="CK277" s="1713"/>
      <c r="CL277" s="1713"/>
      <c r="CM277" s="1713"/>
      <c r="CN277" s="1713"/>
      <c r="CO277" s="1713"/>
      <c r="CP277" s="1713"/>
      <c r="CQ277" s="1713"/>
      <c r="CR277" s="1713"/>
      <c r="CS277" s="1713"/>
      <c r="CT277" s="1713"/>
      <c r="CU277" s="1713"/>
      <c r="CV277" s="1713"/>
      <c r="CW277" s="1713"/>
      <c r="CX277" s="1713"/>
      <c r="CY277" s="1713"/>
      <c r="CZ277" s="1713"/>
      <c r="DA277" s="1713"/>
      <c r="DB277" s="1713"/>
      <c r="DC277" s="1713"/>
      <c r="DD277" s="1713"/>
      <c r="DE277" s="1713"/>
      <c r="DF277" s="1713"/>
      <c r="DG277" s="1713"/>
      <c r="DH277" s="1713"/>
      <c r="DI277" s="1713"/>
      <c r="DJ277" s="1713"/>
      <c r="DK277" s="1713"/>
      <c r="DL277" s="1713"/>
      <c r="DM277" s="1713"/>
      <c r="DN277" s="1713"/>
      <c r="DO277" s="1713"/>
      <c r="DP277" s="1713"/>
      <c r="DQ277" s="1713"/>
    </row>
    <row r="278" s="1732" customFormat="true" ht="21.75" hidden="false" customHeight="true" outlineLevel="0" collapsed="false">
      <c r="A278" s="1713"/>
      <c r="B278" s="1713"/>
      <c r="C278" s="1725"/>
      <c r="D278" s="1725"/>
      <c r="E278" s="1725"/>
      <c r="F278" s="3210"/>
      <c r="G278" s="3211"/>
      <c r="H278" s="3212"/>
      <c r="I278" s="3213"/>
      <c r="K278" s="1713"/>
      <c r="T278" s="3373"/>
      <c r="Z278" s="1713"/>
      <c r="AA278" s="1713"/>
      <c r="AB278" s="1713"/>
      <c r="AC278" s="1713"/>
      <c r="AD278" s="1713"/>
      <c r="AE278" s="1713"/>
      <c r="AF278" s="1713"/>
      <c r="AG278" s="1713"/>
      <c r="AH278" s="1713"/>
      <c r="AI278" s="1713"/>
      <c r="AJ278" s="1713"/>
      <c r="AK278" s="1713"/>
      <c r="AL278" s="1713"/>
      <c r="AM278" s="1713"/>
      <c r="AN278" s="1713"/>
      <c r="AO278" s="3214"/>
      <c r="AP278" s="1713"/>
      <c r="AQ278" s="1713"/>
      <c r="AR278" s="1713"/>
      <c r="AS278" s="1713"/>
      <c r="AT278" s="1713"/>
      <c r="AU278" s="1713"/>
      <c r="AV278" s="1713"/>
      <c r="AW278" s="1713"/>
      <c r="AX278" s="1713"/>
      <c r="AY278" s="1713"/>
      <c r="AZ278" s="1713"/>
      <c r="BA278" s="1713"/>
      <c r="BB278" s="1713"/>
      <c r="BC278" s="1713"/>
      <c r="BD278" s="1713"/>
      <c r="BE278" s="1713"/>
      <c r="BF278" s="1713"/>
      <c r="BG278" s="1713"/>
      <c r="BH278" s="1713"/>
      <c r="BI278" s="1713"/>
      <c r="BJ278" s="1713"/>
      <c r="BK278" s="1713"/>
      <c r="BL278" s="1713"/>
      <c r="BM278" s="1713"/>
      <c r="BN278" s="1713"/>
      <c r="BO278" s="1713"/>
      <c r="BP278" s="1713"/>
      <c r="BQ278" s="1713"/>
      <c r="BR278" s="1713"/>
      <c r="BS278" s="1713"/>
      <c r="BT278" s="1713"/>
      <c r="BU278" s="1713"/>
      <c r="BV278" s="1713"/>
      <c r="BW278" s="1713"/>
      <c r="BX278" s="1713"/>
      <c r="BY278" s="1713"/>
      <c r="BZ278" s="1713"/>
      <c r="CA278" s="1713"/>
      <c r="CB278" s="1713"/>
      <c r="CC278" s="1713"/>
      <c r="CD278" s="1713"/>
      <c r="CE278" s="1713"/>
      <c r="CF278" s="1713"/>
      <c r="CG278" s="1713"/>
      <c r="CH278" s="1713"/>
      <c r="CI278" s="1713"/>
      <c r="CJ278" s="1713"/>
      <c r="CK278" s="1713"/>
      <c r="CL278" s="1713"/>
      <c r="CM278" s="1713"/>
      <c r="CN278" s="1713"/>
      <c r="CO278" s="1713"/>
      <c r="CP278" s="1713"/>
      <c r="CQ278" s="1713"/>
      <c r="CR278" s="1713"/>
      <c r="CS278" s="1713"/>
      <c r="CT278" s="1713"/>
      <c r="CU278" s="1713"/>
      <c r="CV278" s="1713"/>
      <c r="CW278" s="1713"/>
      <c r="CX278" s="1713"/>
      <c r="CY278" s="1713"/>
      <c r="CZ278" s="1713"/>
      <c r="DA278" s="1713"/>
      <c r="DB278" s="1713"/>
      <c r="DC278" s="1713"/>
      <c r="DD278" s="1713"/>
      <c r="DE278" s="1713"/>
      <c r="DF278" s="1713"/>
      <c r="DG278" s="1713"/>
      <c r="DH278" s="1713"/>
      <c r="DI278" s="1713"/>
      <c r="DJ278" s="1713"/>
      <c r="DK278" s="1713"/>
      <c r="DL278" s="1713"/>
      <c r="DM278" s="1713"/>
      <c r="DN278" s="1713"/>
      <c r="DO278" s="1713"/>
      <c r="DP278" s="1713"/>
      <c r="DQ278" s="1713"/>
    </row>
    <row r="279" s="1732" customFormat="true" ht="21.75" hidden="false" customHeight="true" outlineLevel="0" collapsed="false">
      <c r="A279" s="1713"/>
      <c r="B279" s="1713"/>
      <c r="C279" s="1725"/>
      <c r="D279" s="1725"/>
      <c r="E279" s="1725"/>
      <c r="F279" s="3210"/>
      <c r="G279" s="3211"/>
      <c r="H279" s="3212"/>
      <c r="I279" s="3213"/>
      <c r="K279" s="1713"/>
      <c r="T279" s="3373"/>
      <c r="Z279" s="1713"/>
      <c r="AA279" s="1713"/>
      <c r="AB279" s="1713"/>
      <c r="AC279" s="1713"/>
      <c r="AD279" s="1713"/>
      <c r="AE279" s="1713"/>
      <c r="AF279" s="1713"/>
      <c r="AG279" s="1713"/>
      <c r="AH279" s="1713"/>
      <c r="AI279" s="1713"/>
      <c r="AJ279" s="1713"/>
      <c r="AK279" s="1713"/>
      <c r="AL279" s="1713"/>
      <c r="AM279" s="1713"/>
      <c r="AN279" s="1713"/>
      <c r="AO279" s="3214"/>
      <c r="AP279" s="1713"/>
      <c r="AQ279" s="1713"/>
      <c r="AR279" s="1713"/>
      <c r="AS279" s="1713"/>
      <c r="AT279" s="1713"/>
      <c r="AU279" s="1713"/>
      <c r="AV279" s="1713"/>
      <c r="AW279" s="1713"/>
      <c r="AX279" s="1713"/>
      <c r="AY279" s="1713"/>
      <c r="AZ279" s="1713"/>
      <c r="BA279" s="1713"/>
      <c r="BB279" s="1713"/>
      <c r="BC279" s="1713"/>
      <c r="BD279" s="1713"/>
      <c r="BE279" s="1713"/>
      <c r="BF279" s="1713"/>
      <c r="BG279" s="1713"/>
      <c r="BH279" s="1713"/>
      <c r="BI279" s="1713"/>
      <c r="BJ279" s="1713"/>
      <c r="BK279" s="1713"/>
      <c r="BL279" s="1713"/>
      <c r="BM279" s="1713"/>
      <c r="BN279" s="1713"/>
      <c r="BO279" s="1713"/>
      <c r="BP279" s="1713"/>
      <c r="BQ279" s="1713"/>
      <c r="BR279" s="1713"/>
      <c r="BS279" s="1713"/>
      <c r="BT279" s="1713"/>
      <c r="BU279" s="1713"/>
      <c r="BV279" s="1713"/>
      <c r="BW279" s="1713"/>
      <c r="BX279" s="1713"/>
      <c r="BY279" s="1713"/>
      <c r="BZ279" s="1713"/>
      <c r="CA279" s="1713"/>
      <c r="CB279" s="1713"/>
      <c r="CC279" s="1713"/>
      <c r="CD279" s="1713"/>
      <c r="CE279" s="1713"/>
      <c r="CF279" s="1713"/>
      <c r="CG279" s="1713"/>
      <c r="CH279" s="1713"/>
      <c r="CI279" s="1713"/>
      <c r="CJ279" s="1713"/>
      <c r="CK279" s="1713"/>
      <c r="CL279" s="1713"/>
      <c r="CM279" s="1713"/>
      <c r="CN279" s="1713"/>
      <c r="CO279" s="1713"/>
      <c r="CP279" s="1713"/>
      <c r="CQ279" s="1713"/>
      <c r="CR279" s="1713"/>
      <c r="CS279" s="1713"/>
      <c r="CT279" s="1713"/>
      <c r="CU279" s="1713"/>
      <c r="CV279" s="1713"/>
      <c r="CW279" s="1713"/>
      <c r="CX279" s="1713"/>
      <c r="CY279" s="1713"/>
      <c r="CZ279" s="1713"/>
      <c r="DA279" s="1713"/>
      <c r="DB279" s="1713"/>
      <c r="DC279" s="1713"/>
      <c r="DD279" s="1713"/>
      <c r="DE279" s="1713"/>
      <c r="DF279" s="1713"/>
      <c r="DG279" s="1713"/>
      <c r="DH279" s="1713"/>
      <c r="DI279" s="1713"/>
      <c r="DJ279" s="1713"/>
      <c r="DK279" s="1713"/>
      <c r="DL279" s="1713"/>
      <c r="DM279" s="1713"/>
      <c r="DN279" s="1713"/>
      <c r="DO279" s="1713"/>
      <c r="DP279" s="1713"/>
      <c r="DQ279" s="1713"/>
    </row>
    <row r="280" s="1732" customFormat="true" ht="21.75" hidden="false" customHeight="true" outlineLevel="0" collapsed="false">
      <c r="A280" s="1713"/>
      <c r="B280" s="1713"/>
      <c r="C280" s="1725"/>
      <c r="D280" s="1725"/>
      <c r="E280" s="1725"/>
      <c r="F280" s="3210"/>
      <c r="G280" s="3211"/>
      <c r="H280" s="3212"/>
      <c r="I280" s="3213"/>
      <c r="K280" s="1713"/>
      <c r="T280" s="3373"/>
      <c r="Z280" s="1713"/>
      <c r="AA280" s="1713"/>
      <c r="AB280" s="1713"/>
      <c r="AC280" s="1713"/>
      <c r="AD280" s="1713"/>
      <c r="AE280" s="1713"/>
      <c r="AF280" s="1713"/>
      <c r="AG280" s="1713"/>
      <c r="AH280" s="1713"/>
      <c r="AI280" s="1713"/>
      <c r="AJ280" s="1713"/>
      <c r="AK280" s="1713"/>
      <c r="AL280" s="1713"/>
      <c r="AM280" s="1713"/>
      <c r="AN280" s="1713"/>
      <c r="AO280" s="3214"/>
      <c r="AP280" s="1713"/>
      <c r="AQ280" s="1713"/>
      <c r="AR280" s="1713"/>
      <c r="AS280" s="1713"/>
      <c r="AT280" s="1713"/>
      <c r="AU280" s="1713"/>
      <c r="AV280" s="1713"/>
      <c r="AW280" s="1713"/>
      <c r="AX280" s="1713"/>
      <c r="AY280" s="1713"/>
      <c r="AZ280" s="1713"/>
      <c r="BA280" s="1713"/>
      <c r="BB280" s="1713"/>
      <c r="BC280" s="1713"/>
      <c r="BD280" s="1713"/>
      <c r="BE280" s="1713"/>
      <c r="BF280" s="1713"/>
      <c r="BG280" s="1713"/>
      <c r="BH280" s="1713"/>
      <c r="BI280" s="1713"/>
      <c r="BJ280" s="1713"/>
      <c r="BK280" s="1713"/>
      <c r="BL280" s="1713"/>
      <c r="BM280" s="1713"/>
      <c r="BN280" s="1713"/>
      <c r="BO280" s="1713"/>
      <c r="BP280" s="1713"/>
      <c r="BQ280" s="1713"/>
      <c r="BR280" s="1713"/>
      <c r="BS280" s="1713"/>
      <c r="BT280" s="1713"/>
      <c r="BU280" s="1713"/>
      <c r="BV280" s="1713"/>
      <c r="BW280" s="1713"/>
      <c r="BX280" s="1713"/>
      <c r="BY280" s="1713"/>
      <c r="BZ280" s="1713"/>
      <c r="CA280" s="1713"/>
      <c r="CB280" s="1713"/>
      <c r="CC280" s="1713"/>
      <c r="CD280" s="1713"/>
      <c r="CE280" s="1713"/>
      <c r="CF280" s="1713"/>
      <c r="CG280" s="1713"/>
      <c r="CH280" s="1713"/>
      <c r="CI280" s="1713"/>
      <c r="CJ280" s="1713"/>
      <c r="CK280" s="1713"/>
      <c r="CL280" s="1713"/>
      <c r="CM280" s="1713"/>
      <c r="CN280" s="1713"/>
      <c r="CO280" s="1713"/>
      <c r="CP280" s="1713"/>
      <c r="CQ280" s="1713"/>
      <c r="CR280" s="1713"/>
      <c r="CS280" s="1713"/>
      <c r="CT280" s="1713"/>
      <c r="CU280" s="1713"/>
      <c r="CV280" s="1713"/>
      <c r="CW280" s="1713"/>
      <c r="CX280" s="1713"/>
      <c r="CY280" s="1713"/>
      <c r="CZ280" s="1713"/>
      <c r="DA280" s="1713"/>
      <c r="DB280" s="1713"/>
      <c r="DC280" s="1713"/>
      <c r="DD280" s="1713"/>
      <c r="DE280" s="1713"/>
      <c r="DF280" s="1713"/>
      <c r="DG280" s="1713"/>
      <c r="DH280" s="1713"/>
      <c r="DI280" s="1713"/>
      <c r="DJ280" s="1713"/>
      <c r="DK280" s="1713"/>
      <c r="DL280" s="1713"/>
      <c r="DM280" s="1713"/>
      <c r="DN280" s="1713"/>
      <c r="DO280" s="1713"/>
      <c r="DP280" s="1713"/>
      <c r="DQ280" s="1713"/>
    </row>
    <row r="281" s="1732" customFormat="true" ht="21.75" hidden="false" customHeight="true" outlineLevel="0" collapsed="false">
      <c r="A281" s="1713"/>
      <c r="B281" s="1713"/>
      <c r="C281" s="1725"/>
      <c r="D281" s="1725"/>
      <c r="E281" s="1725"/>
      <c r="F281" s="3210"/>
      <c r="G281" s="3211"/>
      <c r="H281" s="3212"/>
      <c r="I281" s="3213"/>
      <c r="K281" s="1713"/>
      <c r="T281" s="3373"/>
      <c r="Z281" s="1713"/>
      <c r="AA281" s="1713"/>
      <c r="AB281" s="1713"/>
      <c r="AC281" s="1713"/>
      <c r="AD281" s="1713"/>
      <c r="AE281" s="1713"/>
      <c r="AF281" s="1713"/>
      <c r="AG281" s="1713"/>
      <c r="AH281" s="1713"/>
      <c r="AI281" s="1713"/>
      <c r="AJ281" s="1713"/>
      <c r="AK281" s="1713"/>
      <c r="AL281" s="1713"/>
      <c r="AM281" s="1713"/>
      <c r="AN281" s="1713"/>
      <c r="AO281" s="3214"/>
      <c r="AP281" s="1713"/>
      <c r="AQ281" s="1713"/>
      <c r="AR281" s="1713"/>
      <c r="AS281" s="1713"/>
      <c r="AT281" s="1713"/>
      <c r="AU281" s="1713"/>
      <c r="AV281" s="1713"/>
      <c r="AW281" s="1713"/>
      <c r="AX281" s="1713"/>
      <c r="AY281" s="1713"/>
      <c r="AZ281" s="1713"/>
      <c r="BA281" s="1713"/>
      <c r="BB281" s="1713"/>
      <c r="BC281" s="1713"/>
      <c r="BD281" s="1713"/>
      <c r="BE281" s="1713"/>
      <c r="BF281" s="1713"/>
      <c r="BG281" s="1713"/>
      <c r="BH281" s="1713"/>
      <c r="BI281" s="1713"/>
      <c r="BJ281" s="1713"/>
      <c r="BK281" s="1713"/>
      <c r="BL281" s="1713"/>
      <c r="BM281" s="1713"/>
      <c r="BN281" s="1713"/>
      <c r="BO281" s="1713"/>
      <c r="BP281" s="1713"/>
      <c r="BQ281" s="1713"/>
      <c r="BR281" s="1713"/>
      <c r="BS281" s="1713"/>
      <c r="BT281" s="1713"/>
      <c r="BU281" s="1713"/>
      <c r="BV281" s="1713"/>
      <c r="BW281" s="1713"/>
      <c r="BX281" s="1713"/>
      <c r="BY281" s="1713"/>
      <c r="BZ281" s="1713"/>
      <c r="CA281" s="1713"/>
      <c r="CB281" s="1713"/>
      <c r="CC281" s="1713"/>
      <c r="CD281" s="1713"/>
      <c r="CE281" s="1713"/>
      <c r="CF281" s="1713"/>
      <c r="CG281" s="1713"/>
      <c r="CH281" s="1713"/>
      <c r="CI281" s="1713"/>
      <c r="CJ281" s="1713"/>
      <c r="CK281" s="1713"/>
      <c r="CL281" s="1713"/>
      <c r="CM281" s="1713"/>
      <c r="CN281" s="1713"/>
      <c r="CO281" s="1713"/>
      <c r="CP281" s="1713"/>
      <c r="CQ281" s="1713"/>
      <c r="CR281" s="1713"/>
      <c r="CS281" s="1713"/>
      <c r="CT281" s="1713"/>
      <c r="CU281" s="1713"/>
      <c r="CV281" s="1713"/>
      <c r="CW281" s="1713"/>
      <c r="CX281" s="1713"/>
      <c r="CY281" s="1713"/>
      <c r="CZ281" s="1713"/>
      <c r="DA281" s="1713"/>
      <c r="DB281" s="1713"/>
      <c r="DC281" s="1713"/>
      <c r="DD281" s="1713"/>
      <c r="DE281" s="1713"/>
      <c r="DF281" s="1713"/>
      <c r="DG281" s="1713"/>
      <c r="DH281" s="1713"/>
      <c r="DI281" s="1713"/>
      <c r="DJ281" s="1713"/>
      <c r="DK281" s="1713"/>
      <c r="DL281" s="1713"/>
      <c r="DM281" s="1713"/>
      <c r="DN281" s="1713"/>
      <c r="DO281" s="1713"/>
      <c r="DP281" s="1713"/>
      <c r="DQ281" s="1713"/>
    </row>
    <row r="282" s="1732" customFormat="true" ht="21.75" hidden="false" customHeight="true" outlineLevel="0" collapsed="false">
      <c r="A282" s="1713"/>
      <c r="B282" s="1713"/>
      <c r="C282" s="1725"/>
      <c r="D282" s="1725"/>
      <c r="E282" s="1725"/>
      <c r="F282" s="3210"/>
      <c r="G282" s="3211"/>
      <c r="H282" s="3212"/>
      <c r="I282" s="3213"/>
      <c r="K282" s="1713"/>
      <c r="T282" s="3373"/>
      <c r="Z282" s="1713"/>
      <c r="AA282" s="1713"/>
      <c r="AB282" s="1713"/>
      <c r="AC282" s="1713"/>
      <c r="AD282" s="1713"/>
      <c r="AE282" s="1713"/>
      <c r="AF282" s="1713"/>
      <c r="AG282" s="1713"/>
      <c r="AH282" s="1713"/>
      <c r="AI282" s="1713"/>
      <c r="AJ282" s="1713"/>
      <c r="AK282" s="1713"/>
      <c r="AL282" s="1713"/>
      <c r="AM282" s="1713"/>
      <c r="AN282" s="1713"/>
      <c r="AO282" s="3214"/>
      <c r="AP282" s="1713"/>
      <c r="AQ282" s="1713"/>
      <c r="AR282" s="1713"/>
      <c r="AS282" s="1713"/>
      <c r="AT282" s="1713"/>
      <c r="AU282" s="1713"/>
      <c r="AV282" s="1713"/>
      <c r="AW282" s="1713"/>
      <c r="AX282" s="1713"/>
      <c r="AY282" s="1713"/>
      <c r="AZ282" s="1713"/>
      <c r="BA282" s="1713"/>
      <c r="BB282" s="1713"/>
      <c r="BC282" s="1713"/>
      <c r="BD282" s="1713"/>
      <c r="BE282" s="1713"/>
      <c r="BF282" s="1713"/>
      <c r="BG282" s="1713"/>
      <c r="BH282" s="1713"/>
      <c r="BI282" s="1713"/>
      <c r="BJ282" s="1713"/>
      <c r="BK282" s="1713"/>
      <c r="BL282" s="1713"/>
      <c r="BM282" s="1713"/>
      <c r="BN282" s="1713"/>
      <c r="BO282" s="1713"/>
      <c r="BP282" s="1713"/>
      <c r="BQ282" s="1713"/>
      <c r="BR282" s="1713"/>
      <c r="BS282" s="1713"/>
      <c r="BT282" s="1713"/>
      <c r="BU282" s="1713"/>
      <c r="BV282" s="1713"/>
      <c r="BW282" s="1713"/>
      <c r="BX282" s="1713"/>
      <c r="BY282" s="1713"/>
      <c r="BZ282" s="1713"/>
      <c r="CA282" s="1713"/>
      <c r="CB282" s="1713"/>
      <c r="CC282" s="1713"/>
      <c r="CD282" s="1713"/>
      <c r="CE282" s="1713"/>
      <c r="CF282" s="1713"/>
      <c r="CG282" s="1713"/>
      <c r="CH282" s="1713"/>
      <c r="CI282" s="1713"/>
      <c r="CJ282" s="1713"/>
      <c r="CK282" s="1713"/>
      <c r="CL282" s="1713"/>
      <c r="CM282" s="1713"/>
      <c r="CN282" s="1713"/>
      <c r="CO282" s="1713"/>
      <c r="CP282" s="1713"/>
      <c r="CQ282" s="1713"/>
      <c r="CR282" s="1713"/>
      <c r="CS282" s="1713"/>
      <c r="CT282" s="1713"/>
      <c r="CU282" s="1713"/>
      <c r="CV282" s="1713"/>
      <c r="CW282" s="1713"/>
      <c r="CX282" s="1713"/>
      <c r="CY282" s="1713"/>
      <c r="CZ282" s="1713"/>
      <c r="DA282" s="1713"/>
      <c r="DB282" s="1713"/>
      <c r="DC282" s="1713"/>
      <c r="DD282" s="1713"/>
      <c r="DE282" s="1713"/>
      <c r="DF282" s="1713"/>
      <c r="DG282" s="1713"/>
      <c r="DH282" s="1713"/>
      <c r="DI282" s="1713"/>
      <c r="DJ282" s="1713"/>
      <c r="DK282" s="1713"/>
      <c r="DL282" s="1713"/>
      <c r="DM282" s="1713"/>
      <c r="DN282" s="1713"/>
      <c r="DO282" s="1713"/>
      <c r="DP282" s="1713"/>
      <c r="DQ282" s="1713"/>
    </row>
    <row r="283" s="1732" customFormat="true" ht="21.75" hidden="false" customHeight="true" outlineLevel="0" collapsed="false">
      <c r="A283" s="1713"/>
      <c r="B283" s="1713"/>
      <c r="C283" s="1725"/>
      <c r="D283" s="1725"/>
      <c r="E283" s="1725"/>
      <c r="F283" s="3210"/>
      <c r="G283" s="3211"/>
      <c r="H283" s="3212"/>
      <c r="I283" s="3213"/>
      <c r="K283" s="1713"/>
      <c r="T283" s="3373"/>
      <c r="Z283" s="1713"/>
      <c r="AA283" s="1713"/>
      <c r="AB283" s="1713"/>
      <c r="AC283" s="1713"/>
      <c r="AD283" s="1713"/>
      <c r="AE283" s="1713"/>
      <c r="AF283" s="1713"/>
      <c r="AG283" s="1713"/>
      <c r="AH283" s="1713"/>
      <c r="AI283" s="1713"/>
      <c r="AJ283" s="1713"/>
      <c r="AK283" s="1713"/>
      <c r="AL283" s="1713"/>
      <c r="AM283" s="1713"/>
      <c r="AN283" s="1713"/>
      <c r="AO283" s="3214"/>
      <c r="AP283" s="1713"/>
      <c r="AQ283" s="1713"/>
      <c r="AR283" s="1713"/>
      <c r="AS283" s="1713"/>
      <c r="AT283" s="1713"/>
      <c r="AU283" s="1713"/>
      <c r="AV283" s="1713"/>
      <c r="AW283" s="1713"/>
      <c r="AX283" s="1713"/>
      <c r="AY283" s="1713"/>
      <c r="AZ283" s="1713"/>
      <c r="BA283" s="1713"/>
      <c r="BB283" s="1713"/>
      <c r="BC283" s="1713"/>
      <c r="BD283" s="1713"/>
      <c r="BE283" s="1713"/>
      <c r="BF283" s="1713"/>
      <c r="BG283" s="1713"/>
      <c r="BH283" s="1713"/>
      <c r="BI283" s="1713"/>
      <c r="BJ283" s="1713"/>
      <c r="BK283" s="1713"/>
      <c r="BL283" s="1713"/>
      <c r="BM283" s="1713"/>
      <c r="BN283" s="1713"/>
      <c r="BO283" s="1713"/>
      <c r="BP283" s="1713"/>
      <c r="BQ283" s="1713"/>
      <c r="BR283" s="1713"/>
      <c r="BS283" s="1713"/>
      <c r="BT283" s="1713"/>
      <c r="BU283" s="1713"/>
      <c r="BV283" s="1713"/>
      <c r="BW283" s="1713"/>
      <c r="BX283" s="1713"/>
      <c r="BY283" s="1713"/>
      <c r="BZ283" s="1713"/>
      <c r="CA283" s="1713"/>
      <c r="CB283" s="1713"/>
      <c r="CC283" s="1713"/>
      <c r="CD283" s="1713"/>
      <c r="CE283" s="1713"/>
      <c r="CF283" s="1713"/>
      <c r="CG283" s="1713"/>
      <c r="CH283" s="1713"/>
      <c r="CI283" s="1713"/>
      <c r="CJ283" s="1713"/>
      <c r="CK283" s="1713"/>
      <c r="CL283" s="1713"/>
      <c r="CM283" s="1713"/>
      <c r="CN283" s="1713"/>
      <c r="CO283" s="1713"/>
      <c r="CP283" s="1713"/>
      <c r="CQ283" s="1713"/>
      <c r="CR283" s="1713"/>
      <c r="CS283" s="1713"/>
      <c r="CT283" s="1713"/>
      <c r="CU283" s="1713"/>
      <c r="CV283" s="1713"/>
      <c r="CW283" s="1713"/>
      <c r="CX283" s="1713"/>
      <c r="CY283" s="1713"/>
      <c r="CZ283" s="1713"/>
      <c r="DA283" s="1713"/>
      <c r="DB283" s="1713"/>
      <c r="DC283" s="1713"/>
      <c r="DD283" s="1713"/>
      <c r="DE283" s="1713"/>
      <c r="DF283" s="1713"/>
      <c r="DG283" s="1713"/>
      <c r="DH283" s="1713"/>
      <c r="DI283" s="1713"/>
      <c r="DJ283" s="1713"/>
      <c r="DK283" s="1713"/>
      <c r="DL283" s="1713"/>
      <c r="DM283" s="1713"/>
      <c r="DN283" s="1713"/>
      <c r="DO283" s="1713"/>
      <c r="DP283" s="1713"/>
      <c r="DQ283" s="1713"/>
    </row>
    <row r="284" s="1732" customFormat="true" ht="21.75" hidden="false" customHeight="true" outlineLevel="0" collapsed="false">
      <c r="A284" s="1713"/>
      <c r="B284" s="1713"/>
      <c r="C284" s="1725"/>
      <c r="D284" s="1725"/>
      <c r="E284" s="1725"/>
      <c r="F284" s="3210"/>
      <c r="G284" s="3211"/>
      <c r="H284" s="3212"/>
      <c r="I284" s="3213"/>
      <c r="K284" s="1713"/>
      <c r="T284" s="3373"/>
      <c r="Z284" s="1713"/>
      <c r="AA284" s="1713"/>
      <c r="AB284" s="1713"/>
      <c r="AC284" s="1713"/>
      <c r="AD284" s="1713"/>
      <c r="AE284" s="1713"/>
      <c r="AF284" s="1713"/>
      <c r="AG284" s="1713"/>
      <c r="AH284" s="1713"/>
      <c r="AI284" s="1713"/>
      <c r="AJ284" s="1713"/>
      <c r="AK284" s="1713"/>
      <c r="AL284" s="1713"/>
      <c r="AM284" s="1713"/>
      <c r="AN284" s="1713"/>
      <c r="AO284" s="3214"/>
      <c r="AP284" s="1713"/>
      <c r="AQ284" s="1713"/>
      <c r="AR284" s="1713"/>
      <c r="AS284" s="1713"/>
      <c r="AT284" s="1713"/>
      <c r="AU284" s="1713"/>
      <c r="AV284" s="1713"/>
      <c r="AW284" s="1713"/>
      <c r="AX284" s="1713"/>
      <c r="AY284" s="1713"/>
      <c r="AZ284" s="1713"/>
      <c r="BA284" s="1713"/>
      <c r="BB284" s="1713"/>
      <c r="BC284" s="1713"/>
      <c r="BD284" s="1713"/>
      <c r="BE284" s="1713"/>
      <c r="BF284" s="1713"/>
      <c r="BG284" s="1713"/>
      <c r="BH284" s="1713"/>
      <c r="BI284" s="1713"/>
      <c r="BJ284" s="1713"/>
      <c r="BK284" s="1713"/>
      <c r="BL284" s="1713"/>
      <c r="BM284" s="1713"/>
      <c r="BN284" s="1713"/>
      <c r="BO284" s="1713"/>
      <c r="BP284" s="1713"/>
      <c r="BQ284" s="1713"/>
      <c r="BR284" s="1713"/>
      <c r="BS284" s="1713"/>
      <c r="BT284" s="1713"/>
      <c r="BU284" s="1713"/>
      <c r="BV284" s="1713"/>
      <c r="BW284" s="1713"/>
      <c r="BX284" s="1713"/>
      <c r="BY284" s="1713"/>
      <c r="BZ284" s="1713"/>
      <c r="CA284" s="1713"/>
      <c r="CB284" s="1713"/>
      <c r="CC284" s="1713"/>
      <c r="CD284" s="1713"/>
      <c r="CE284" s="1713"/>
      <c r="CF284" s="1713"/>
      <c r="CG284" s="1713"/>
      <c r="CH284" s="1713"/>
      <c r="CI284" s="1713"/>
      <c r="CJ284" s="1713"/>
      <c r="CK284" s="1713"/>
      <c r="CL284" s="1713"/>
      <c r="CM284" s="1713"/>
      <c r="CN284" s="1713"/>
      <c r="CO284" s="1713"/>
      <c r="CP284" s="1713"/>
      <c r="CQ284" s="1713"/>
      <c r="CR284" s="1713"/>
      <c r="CS284" s="1713"/>
      <c r="CT284" s="1713"/>
      <c r="CU284" s="1713"/>
      <c r="CV284" s="1713"/>
      <c r="CW284" s="1713"/>
      <c r="CX284" s="1713"/>
      <c r="CY284" s="1713"/>
      <c r="CZ284" s="1713"/>
      <c r="DA284" s="1713"/>
      <c r="DB284" s="1713"/>
      <c r="DC284" s="1713"/>
      <c r="DD284" s="1713"/>
      <c r="DE284" s="1713"/>
      <c r="DF284" s="1713"/>
      <c r="DG284" s="1713"/>
      <c r="DH284" s="1713"/>
      <c r="DI284" s="1713"/>
      <c r="DJ284" s="1713"/>
      <c r="DK284" s="1713"/>
      <c r="DL284" s="1713"/>
      <c r="DM284" s="1713"/>
      <c r="DN284" s="1713"/>
      <c r="DO284" s="1713"/>
      <c r="DP284" s="1713"/>
      <c r="DQ284" s="1713"/>
    </row>
    <row r="285" s="1732" customFormat="true" ht="21.75" hidden="false" customHeight="true" outlineLevel="0" collapsed="false">
      <c r="A285" s="1713"/>
      <c r="B285" s="1713"/>
      <c r="C285" s="1725"/>
      <c r="D285" s="1725"/>
      <c r="E285" s="1725"/>
      <c r="F285" s="3210"/>
      <c r="G285" s="3211"/>
      <c r="H285" s="3212"/>
      <c r="I285" s="3213"/>
      <c r="K285" s="1713"/>
      <c r="T285" s="3373"/>
      <c r="Z285" s="1713"/>
      <c r="AA285" s="1713"/>
      <c r="AB285" s="1713"/>
      <c r="AC285" s="1713"/>
      <c r="AD285" s="1713"/>
      <c r="AE285" s="1713"/>
      <c r="AF285" s="1713"/>
      <c r="AG285" s="1713"/>
      <c r="AH285" s="1713"/>
      <c r="AI285" s="1713"/>
      <c r="AJ285" s="1713"/>
      <c r="AK285" s="1713"/>
      <c r="AL285" s="1713"/>
      <c r="AM285" s="1713"/>
      <c r="AN285" s="1713"/>
      <c r="AO285" s="3214"/>
      <c r="AP285" s="1713"/>
      <c r="AQ285" s="1713"/>
      <c r="AR285" s="1713"/>
      <c r="AS285" s="1713"/>
      <c r="AT285" s="1713"/>
      <c r="AU285" s="1713"/>
      <c r="AV285" s="1713"/>
      <c r="AW285" s="1713"/>
      <c r="AX285" s="1713"/>
      <c r="AY285" s="1713"/>
      <c r="AZ285" s="1713"/>
      <c r="BA285" s="1713"/>
      <c r="BB285" s="1713"/>
      <c r="BC285" s="1713"/>
      <c r="BD285" s="1713"/>
      <c r="BE285" s="1713"/>
      <c r="BF285" s="1713"/>
      <c r="BG285" s="1713"/>
      <c r="BH285" s="1713"/>
      <c r="BI285" s="1713"/>
      <c r="BJ285" s="1713"/>
      <c r="BK285" s="1713"/>
      <c r="BL285" s="1713"/>
      <c r="BM285" s="1713"/>
      <c r="BN285" s="1713"/>
      <c r="BO285" s="1713"/>
      <c r="BP285" s="1713"/>
      <c r="BQ285" s="1713"/>
      <c r="BR285" s="1713"/>
      <c r="BS285" s="1713"/>
      <c r="BT285" s="1713"/>
      <c r="BU285" s="1713"/>
      <c r="BV285" s="1713"/>
      <c r="BW285" s="1713"/>
      <c r="BX285" s="1713"/>
      <c r="BY285" s="1713"/>
      <c r="BZ285" s="1713"/>
      <c r="CA285" s="1713"/>
      <c r="CB285" s="1713"/>
      <c r="CC285" s="1713"/>
      <c r="CD285" s="1713"/>
      <c r="CE285" s="1713"/>
      <c r="CF285" s="1713"/>
      <c r="CG285" s="1713"/>
      <c r="CH285" s="1713"/>
      <c r="CI285" s="1713"/>
      <c r="CJ285" s="1713"/>
      <c r="CK285" s="1713"/>
      <c r="CL285" s="1713"/>
      <c r="CM285" s="1713"/>
      <c r="CN285" s="1713"/>
      <c r="CO285" s="1713"/>
      <c r="CP285" s="1713"/>
      <c r="CQ285" s="1713"/>
      <c r="CR285" s="1713"/>
      <c r="CS285" s="1713"/>
      <c r="CT285" s="1713"/>
      <c r="CU285" s="1713"/>
      <c r="CV285" s="1713"/>
      <c r="CW285" s="1713"/>
      <c r="CX285" s="1713"/>
      <c r="CY285" s="1713"/>
      <c r="CZ285" s="1713"/>
      <c r="DA285" s="1713"/>
      <c r="DB285" s="1713"/>
      <c r="DC285" s="1713"/>
      <c r="DD285" s="1713"/>
      <c r="DE285" s="1713"/>
      <c r="DF285" s="1713"/>
      <c r="DG285" s="1713"/>
      <c r="DH285" s="1713"/>
      <c r="DI285" s="1713"/>
      <c r="DJ285" s="1713"/>
      <c r="DK285" s="1713"/>
      <c r="DL285" s="1713"/>
      <c r="DM285" s="1713"/>
      <c r="DN285" s="1713"/>
      <c r="DO285" s="1713"/>
      <c r="DP285" s="1713"/>
      <c r="DQ285" s="1713"/>
    </row>
    <row r="286" s="1732" customFormat="true" ht="21.75" hidden="false" customHeight="true" outlineLevel="0" collapsed="false">
      <c r="A286" s="1713"/>
      <c r="B286" s="1713"/>
      <c r="C286" s="1725"/>
      <c r="D286" s="1725"/>
      <c r="E286" s="1725"/>
      <c r="F286" s="3210"/>
      <c r="G286" s="3211"/>
      <c r="H286" s="3212"/>
      <c r="I286" s="3213"/>
      <c r="K286" s="1713"/>
      <c r="T286" s="3373"/>
      <c r="Z286" s="1713"/>
      <c r="AA286" s="1713"/>
      <c r="AB286" s="1713"/>
      <c r="AC286" s="1713"/>
      <c r="AD286" s="1713"/>
      <c r="AE286" s="1713"/>
      <c r="AF286" s="1713"/>
      <c r="AG286" s="1713"/>
      <c r="AH286" s="1713"/>
      <c r="AI286" s="1713"/>
      <c r="AJ286" s="1713"/>
      <c r="AK286" s="1713"/>
      <c r="AL286" s="1713"/>
      <c r="AM286" s="1713"/>
      <c r="AN286" s="1713"/>
      <c r="AO286" s="3214"/>
      <c r="AP286" s="1713"/>
      <c r="AQ286" s="1713"/>
      <c r="AR286" s="1713"/>
      <c r="AS286" s="1713"/>
      <c r="AT286" s="1713"/>
      <c r="AU286" s="1713"/>
      <c r="AV286" s="1713"/>
      <c r="AW286" s="1713"/>
      <c r="AX286" s="1713"/>
      <c r="AY286" s="1713"/>
      <c r="AZ286" s="1713"/>
      <c r="BA286" s="1713"/>
      <c r="BB286" s="1713"/>
      <c r="BC286" s="1713"/>
      <c r="BD286" s="1713"/>
      <c r="BE286" s="1713"/>
      <c r="BF286" s="1713"/>
      <c r="BG286" s="1713"/>
      <c r="BH286" s="1713"/>
      <c r="BI286" s="1713"/>
      <c r="BJ286" s="1713"/>
      <c r="BK286" s="1713"/>
      <c r="BL286" s="1713"/>
      <c r="BM286" s="1713"/>
      <c r="BN286" s="1713"/>
      <c r="BO286" s="1713"/>
      <c r="BP286" s="1713"/>
      <c r="BQ286" s="1713"/>
      <c r="BR286" s="1713"/>
      <c r="BS286" s="1713"/>
      <c r="BT286" s="1713"/>
      <c r="BU286" s="1713"/>
      <c r="BV286" s="1713"/>
      <c r="BW286" s="1713"/>
      <c r="BX286" s="1713"/>
      <c r="BY286" s="1713"/>
      <c r="BZ286" s="1713"/>
      <c r="CA286" s="1713"/>
      <c r="CB286" s="1713"/>
      <c r="CC286" s="1713"/>
      <c r="CD286" s="1713"/>
      <c r="CE286" s="1713"/>
      <c r="CF286" s="1713"/>
      <c r="CG286" s="1713"/>
      <c r="CH286" s="1713"/>
      <c r="CI286" s="1713"/>
      <c r="CJ286" s="1713"/>
      <c r="CK286" s="1713"/>
      <c r="CL286" s="1713"/>
      <c r="CM286" s="1713"/>
      <c r="CN286" s="1713"/>
      <c r="CO286" s="1713"/>
      <c r="CP286" s="1713"/>
      <c r="CQ286" s="1713"/>
      <c r="CR286" s="1713"/>
      <c r="CS286" s="1713"/>
      <c r="CT286" s="1713"/>
      <c r="CU286" s="1713"/>
      <c r="CV286" s="1713"/>
      <c r="CW286" s="1713"/>
      <c r="CX286" s="1713"/>
      <c r="CY286" s="1713"/>
      <c r="CZ286" s="1713"/>
      <c r="DA286" s="1713"/>
      <c r="DB286" s="1713"/>
      <c r="DC286" s="1713"/>
      <c r="DD286" s="1713"/>
      <c r="DE286" s="1713"/>
      <c r="DF286" s="1713"/>
      <c r="DG286" s="1713"/>
      <c r="DH286" s="1713"/>
      <c r="DI286" s="1713"/>
      <c r="DJ286" s="1713"/>
      <c r="DK286" s="1713"/>
      <c r="DL286" s="1713"/>
      <c r="DM286" s="1713"/>
      <c r="DN286" s="1713"/>
      <c r="DO286" s="1713"/>
      <c r="DP286" s="1713"/>
      <c r="DQ286" s="1713"/>
    </row>
    <row r="287" s="1732" customFormat="true" ht="21.75" hidden="false" customHeight="true" outlineLevel="0" collapsed="false">
      <c r="A287" s="1713"/>
      <c r="B287" s="1713"/>
      <c r="C287" s="1725"/>
      <c r="D287" s="1725"/>
      <c r="E287" s="1725"/>
      <c r="F287" s="3210"/>
      <c r="G287" s="3211"/>
      <c r="H287" s="3212"/>
      <c r="I287" s="3213"/>
      <c r="K287" s="1713"/>
      <c r="T287" s="3373"/>
      <c r="Z287" s="1713"/>
      <c r="AA287" s="1713"/>
      <c r="AB287" s="1713"/>
      <c r="AC287" s="1713"/>
      <c r="AD287" s="1713"/>
      <c r="AE287" s="1713"/>
      <c r="AF287" s="1713"/>
      <c r="AG287" s="1713"/>
      <c r="AH287" s="1713"/>
      <c r="AI287" s="1713"/>
      <c r="AJ287" s="1713"/>
      <c r="AK287" s="1713"/>
      <c r="AL287" s="1713"/>
      <c r="AM287" s="1713"/>
      <c r="AN287" s="1713"/>
      <c r="AO287" s="3214"/>
      <c r="AP287" s="1713"/>
      <c r="AQ287" s="1713"/>
      <c r="AR287" s="1713"/>
      <c r="AS287" s="1713"/>
      <c r="AT287" s="1713"/>
      <c r="AU287" s="1713"/>
      <c r="AV287" s="1713"/>
      <c r="AW287" s="1713"/>
      <c r="AX287" s="1713"/>
      <c r="AY287" s="1713"/>
      <c r="AZ287" s="1713"/>
      <c r="BA287" s="1713"/>
      <c r="BB287" s="1713"/>
      <c r="BC287" s="1713"/>
      <c r="BD287" s="1713"/>
      <c r="BE287" s="1713"/>
      <c r="BF287" s="1713"/>
      <c r="BG287" s="1713"/>
      <c r="BH287" s="1713"/>
      <c r="BI287" s="1713"/>
      <c r="BJ287" s="1713"/>
      <c r="BK287" s="1713"/>
      <c r="BL287" s="1713"/>
      <c r="BM287" s="1713"/>
      <c r="BN287" s="1713"/>
      <c r="BO287" s="1713"/>
      <c r="BP287" s="1713"/>
      <c r="BQ287" s="1713"/>
      <c r="BR287" s="1713"/>
      <c r="BS287" s="1713"/>
      <c r="BT287" s="1713"/>
      <c r="BU287" s="1713"/>
      <c r="BV287" s="1713"/>
      <c r="BW287" s="1713"/>
      <c r="BX287" s="1713"/>
      <c r="BY287" s="1713"/>
      <c r="BZ287" s="1713"/>
      <c r="CA287" s="1713"/>
      <c r="CB287" s="1713"/>
      <c r="CC287" s="1713"/>
      <c r="CD287" s="1713"/>
      <c r="CE287" s="1713"/>
      <c r="CF287" s="1713"/>
      <c r="CG287" s="1713"/>
      <c r="CH287" s="1713"/>
      <c r="CI287" s="1713"/>
      <c r="CJ287" s="1713"/>
      <c r="CK287" s="1713"/>
      <c r="CL287" s="1713"/>
      <c r="CM287" s="1713"/>
      <c r="CN287" s="1713"/>
      <c r="CO287" s="1713"/>
      <c r="CP287" s="1713"/>
      <c r="CQ287" s="1713"/>
      <c r="CR287" s="1713"/>
      <c r="CS287" s="1713"/>
      <c r="CT287" s="1713"/>
      <c r="CU287" s="1713"/>
      <c r="CV287" s="1713"/>
      <c r="CW287" s="1713"/>
      <c r="CX287" s="1713"/>
      <c r="CY287" s="1713"/>
      <c r="CZ287" s="1713"/>
      <c r="DA287" s="1713"/>
      <c r="DB287" s="1713"/>
      <c r="DC287" s="1713"/>
      <c r="DD287" s="1713"/>
      <c r="DE287" s="1713"/>
      <c r="DF287" s="1713"/>
      <c r="DG287" s="1713"/>
      <c r="DH287" s="1713"/>
      <c r="DI287" s="1713"/>
      <c r="DJ287" s="1713"/>
      <c r="DK287" s="1713"/>
      <c r="DL287" s="1713"/>
      <c r="DM287" s="1713"/>
      <c r="DN287" s="1713"/>
      <c r="DO287" s="1713"/>
      <c r="DP287" s="1713"/>
      <c r="DQ287" s="1713"/>
    </row>
    <row r="288" s="1732" customFormat="true" ht="21.75" hidden="false" customHeight="true" outlineLevel="0" collapsed="false">
      <c r="A288" s="1713"/>
      <c r="B288" s="1713"/>
      <c r="C288" s="1725"/>
      <c r="D288" s="1725"/>
      <c r="E288" s="1725"/>
      <c r="F288" s="3210"/>
      <c r="G288" s="3211"/>
      <c r="H288" s="3212"/>
      <c r="I288" s="3213"/>
      <c r="K288" s="1713"/>
      <c r="T288" s="3373"/>
      <c r="Z288" s="1713"/>
      <c r="AA288" s="1713"/>
      <c r="AB288" s="1713"/>
      <c r="AC288" s="1713"/>
      <c r="AD288" s="1713"/>
      <c r="AE288" s="1713"/>
      <c r="AF288" s="1713"/>
      <c r="AG288" s="1713"/>
      <c r="AH288" s="1713"/>
      <c r="AI288" s="1713"/>
      <c r="AJ288" s="1713"/>
      <c r="AK288" s="1713"/>
      <c r="AL288" s="1713"/>
      <c r="AM288" s="1713"/>
      <c r="AN288" s="1713"/>
      <c r="AO288" s="3214"/>
      <c r="AP288" s="1713"/>
      <c r="AQ288" s="1713"/>
      <c r="AR288" s="1713"/>
      <c r="AS288" s="1713"/>
      <c r="AT288" s="1713"/>
      <c r="AU288" s="1713"/>
      <c r="AV288" s="1713"/>
      <c r="AW288" s="1713"/>
      <c r="AX288" s="1713"/>
      <c r="AY288" s="1713"/>
      <c r="AZ288" s="1713"/>
      <c r="BA288" s="1713"/>
      <c r="BB288" s="1713"/>
      <c r="BC288" s="1713"/>
      <c r="BD288" s="1713"/>
      <c r="BE288" s="1713"/>
      <c r="BF288" s="1713"/>
      <c r="BG288" s="1713"/>
      <c r="BH288" s="1713"/>
      <c r="BI288" s="1713"/>
      <c r="BJ288" s="1713"/>
      <c r="BK288" s="1713"/>
      <c r="BL288" s="1713"/>
      <c r="BM288" s="1713"/>
      <c r="BN288" s="1713"/>
      <c r="BO288" s="1713"/>
      <c r="BP288" s="1713"/>
      <c r="BQ288" s="1713"/>
      <c r="BR288" s="1713"/>
      <c r="BS288" s="1713"/>
      <c r="BT288" s="1713"/>
      <c r="BU288" s="1713"/>
      <c r="BV288" s="1713"/>
      <c r="BW288" s="1713"/>
      <c r="BX288" s="1713"/>
      <c r="BY288" s="1713"/>
      <c r="BZ288" s="1713"/>
      <c r="CA288" s="1713"/>
      <c r="CB288" s="1713"/>
      <c r="CC288" s="1713"/>
      <c r="CD288" s="1713"/>
      <c r="CE288" s="1713"/>
      <c r="CF288" s="1713"/>
      <c r="CG288" s="1713"/>
      <c r="CH288" s="1713"/>
      <c r="CI288" s="1713"/>
      <c r="CJ288" s="1713"/>
      <c r="CK288" s="1713"/>
      <c r="CL288" s="1713"/>
      <c r="CM288" s="1713"/>
      <c r="CN288" s="1713"/>
      <c r="CO288" s="1713"/>
      <c r="CP288" s="1713"/>
      <c r="CQ288" s="1713"/>
      <c r="CR288" s="1713"/>
      <c r="CS288" s="1713"/>
      <c r="CT288" s="1713"/>
      <c r="CU288" s="1713"/>
      <c r="CV288" s="1713"/>
      <c r="CW288" s="1713"/>
      <c r="CX288" s="1713"/>
      <c r="CY288" s="1713"/>
      <c r="CZ288" s="1713"/>
      <c r="DA288" s="1713"/>
      <c r="DB288" s="1713"/>
      <c r="DC288" s="1713"/>
      <c r="DD288" s="1713"/>
      <c r="DE288" s="1713"/>
      <c r="DF288" s="1713"/>
      <c r="DG288" s="1713"/>
      <c r="DH288" s="1713"/>
      <c r="DI288" s="1713"/>
      <c r="DJ288" s="1713"/>
      <c r="DK288" s="1713"/>
      <c r="DL288" s="1713"/>
      <c r="DM288" s="1713"/>
      <c r="DN288" s="1713"/>
      <c r="DO288" s="1713"/>
      <c r="DP288" s="1713"/>
      <c r="DQ288" s="1713"/>
    </row>
    <row r="289" s="1732" customFormat="true" ht="21.75" hidden="false" customHeight="true" outlineLevel="0" collapsed="false">
      <c r="A289" s="1713"/>
      <c r="B289" s="1713"/>
      <c r="C289" s="1725"/>
      <c r="D289" s="1725"/>
      <c r="E289" s="1725"/>
      <c r="F289" s="3210"/>
      <c r="G289" s="3211"/>
      <c r="H289" s="3212"/>
      <c r="I289" s="3213"/>
      <c r="K289" s="1713"/>
      <c r="T289" s="3373"/>
      <c r="Z289" s="1713"/>
      <c r="AA289" s="1713"/>
      <c r="AB289" s="1713"/>
      <c r="AC289" s="1713"/>
      <c r="AD289" s="1713"/>
      <c r="AE289" s="1713"/>
      <c r="AF289" s="1713"/>
      <c r="AG289" s="1713"/>
      <c r="AH289" s="1713"/>
      <c r="AI289" s="1713"/>
      <c r="AJ289" s="1713"/>
      <c r="AK289" s="1713"/>
      <c r="AL289" s="1713"/>
      <c r="AM289" s="1713"/>
      <c r="AN289" s="1713"/>
      <c r="AO289" s="3214"/>
      <c r="AP289" s="1713"/>
      <c r="AQ289" s="1713"/>
      <c r="AR289" s="1713"/>
      <c r="AS289" s="1713"/>
      <c r="AT289" s="1713"/>
      <c r="AU289" s="1713"/>
      <c r="AV289" s="1713"/>
      <c r="AW289" s="1713"/>
      <c r="AX289" s="1713"/>
      <c r="AY289" s="1713"/>
      <c r="AZ289" s="1713"/>
      <c r="BA289" s="1713"/>
      <c r="BB289" s="1713"/>
      <c r="BC289" s="1713"/>
      <c r="BD289" s="1713"/>
      <c r="BE289" s="1713"/>
      <c r="BF289" s="1713"/>
      <c r="BG289" s="1713"/>
      <c r="BH289" s="1713"/>
      <c r="BI289" s="1713"/>
      <c r="BJ289" s="1713"/>
      <c r="BK289" s="1713"/>
      <c r="BL289" s="1713"/>
      <c r="BM289" s="1713"/>
      <c r="BN289" s="1713"/>
      <c r="BO289" s="1713"/>
      <c r="BP289" s="1713"/>
      <c r="BQ289" s="1713"/>
      <c r="BR289" s="1713"/>
      <c r="BS289" s="1713"/>
      <c r="BT289" s="1713"/>
      <c r="BU289" s="1713"/>
      <c r="BV289" s="1713"/>
      <c r="BW289" s="1713"/>
      <c r="BX289" s="1713"/>
      <c r="BY289" s="1713"/>
      <c r="BZ289" s="1713"/>
      <c r="CA289" s="1713"/>
      <c r="CB289" s="1713"/>
      <c r="CC289" s="1713"/>
      <c r="CD289" s="1713"/>
      <c r="CE289" s="1713"/>
      <c r="CF289" s="1713"/>
      <c r="CG289" s="1713"/>
      <c r="CH289" s="1713"/>
      <c r="CI289" s="1713"/>
      <c r="CJ289" s="1713"/>
      <c r="CK289" s="1713"/>
      <c r="CL289" s="1713"/>
      <c r="CM289" s="1713"/>
      <c r="CN289" s="1713"/>
      <c r="CO289" s="1713"/>
      <c r="CP289" s="1713"/>
      <c r="CQ289" s="1713"/>
      <c r="CR289" s="1713"/>
      <c r="CS289" s="1713"/>
      <c r="CT289" s="1713"/>
      <c r="CU289" s="1713"/>
      <c r="CV289" s="1713"/>
      <c r="CW289" s="1713"/>
      <c r="CX289" s="1713"/>
      <c r="CY289" s="1713"/>
      <c r="CZ289" s="1713"/>
      <c r="DA289" s="1713"/>
      <c r="DB289" s="1713"/>
      <c r="DC289" s="1713"/>
      <c r="DD289" s="1713"/>
      <c r="DE289" s="1713"/>
      <c r="DF289" s="1713"/>
      <c r="DG289" s="1713"/>
      <c r="DH289" s="1713"/>
      <c r="DI289" s="1713"/>
      <c r="DJ289" s="1713"/>
      <c r="DK289" s="1713"/>
      <c r="DL289" s="1713"/>
      <c r="DM289" s="1713"/>
      <c r="DN289" s="1713"/>
      <c r="DO289" s="1713"/>
      <c r="DP289" s="1713"/>
      <c r="DQ289" s="1713"/>
    </row>
    <row r="290" s="1732" customFormat="true" ht="21.75" hidden="false" customHeight="true" outlineLevel="0" collapsed="false">
      <c r="A290" s="1713"/>
      <c r="B290" s="1713"/>
      <c r="C290" s="1725"/>
      <c r="D290" s="1725"/>
      <c r="E290" s="1725"/>
      <c r="F290" s="3210"/>
      <c r="G290" s="3211"/>
      <c r="H290" s="3212"/>
      <c r="I290" s="3213"/>
      <c r="K290" s="1713"/>
      <c r="T290" s="3373"/>
      <c r="Z290" s="1713"/>
      <c r="AA290" s="1713"/>
      <c r="AB290" s="1713"/>
      <c r="AC290" s="1713"/>
      <c r="AD290" s="1713"/>
      <c r="AE290" s="1713"/>
      <c r="AF290" s="1713"/>
      <c r="AG290" s="1713"/>
      <c r="AH290" s="1713"/>
      <c r="AI290" s="1713"/>
      <c r="AJ290" s="1713"/>
      <c r="AK290" s="1713"/>
      <c r="AL290" s="1713"/>
      <c r="AM290" s="1713"/>
      <c r="AN290" s="1713"/>
      <c r="AO290" s="3214"/>
      <c r="AP290" s="1713"/>
      <c r="AQ290" s="1713"/>
      <c r="AR290" s="1713"/>
      <c r="AS290" s="1713"/>
      <c r="AT290" s="1713"/>
      <c r="AU290" s="1713"/>
      <c r="AV290" s="1713"/>
      <c r="AW290" s="1713"/>
      <c r="AX290" s="1713"/>
      <c r="AY290" s="1713"/>
      <c r="AZ290" s="1713"/>
      <c r="BA290" s="1713"/>
      <c r="BB290" s="1713"/>
      <c r="BC290" s="1713"/>
      <c r="BD290" s="1713"/>
      <c r="BE290" s="1713"/>
      <c r="BF290" s="1713"/>
      <c r="BG290" s="1713"/>
      <c r="BH290" s="1713"/>
      <c r="BI290" s="1713"/>
      <c r="BJ290" s="1713"/>
      <c r="BK290" s="1713"/>
      <c r="BL290" s="1713"/>
      <c r="BM290" s="1713"/>
      <c r="BN290" s="1713"/>
      <c r="BO290" s="1713"/>
      <c r="BP290" s="1713"/>
      <c r="BQ290" s="1713"/>
      <c r="BR290" s="1713"/>
      <c r="BS290" s="1713"/>
      <c r="BT290" s="1713"/>
      <c r="BU290" s="1713"/>
      <c r="BV290" s="1713"/>
      <c r="BW290" s="1713"/>
      <c r="BX290" s="1713"/>
      <c r="BY290" s="1713"/>
      <c r="BZ290" s="1713"/>
      <c r="CA290" s="1713"/>
      <c r="CB290" s="1713"/>
      <c r="CC290" s="1713"/>
      <c r="CD290" s="1713"/>
      <c r="CE290" s="1713"/>
      <c r="CF290" s="1713"/>
      <c r="CG290" s="1713"/>
      <c r="CH290" s="1713"/>
      <c r="CI290" s="1713"/>
      <c r="CJ290" s="1713"/>
      <c r="CK290" s="1713"/>
      <c r="CL290" s="1713"/>
      <c r="CM290" s="1713"/>
      <c r="CN290" s="1713"/>
      <c r="CO290" s="1713"/>
      <c r="CP290" s="1713"/>
      <c r="CQ290" s="1713"/>
      <c r="CR290" s="1713"/>
      <c r="CS290" s="1713"/>
      <c r="CT290" s="1713"/>
      <c r="CU290" s="1713"/>
      <c r="CV290" s="1713"/>
      <c r="CW290" s="1713"/>
      <c r="CX290" s="1713"/>
      <c r="CY290" s="1713"/>
      <c r="CZ290" s="1713"/>
      <c r="DA290" s="1713"/>
      <c r="DB290" s="1713"/>
      <c r="DC290" s="1713"/>
      <c r="DD290" s="1713"/>
      <c r="DE290" s="1713"/>
      <c r="DF290" s="1713"/>
      <c r="DG290" s="1713"/>
      <c r="DH290" s="1713"/>
      <c r="DI290" s="1713"/>
      <c r="DJ290" s="1713"/>
      <c r="DK290" s="1713"/>
      <c r="DL290" s="1713"/>
      <c r="DM290" s="1713"/>
      <c r="DN290" s="1713"/>
      <c r="DO290" s="1713"/>
      <c r="DP290" s="1713"/>
      <c r="DQ290" s="1713"/>
    </row>
    <row r="291" s="1732" customFormat="true" ht="21.75" hidden="false" customHeight="true" outlineLevel="0" collapsed="false">
      <c r="A291" s="1713"/>
      <c r="B291" s="1713"/>
      <c r="C291" s="1725"/>
      <c r="D291" s="1725"/>
      <c r="E291" s="1725"/>
      <c r="F291" s="3210"/>
      <c r="G291" s="3211"/>
      <c r="H291" s="3212"/>
      <c r="I291" s="3213"/>
      <c r="K291" s="1713"/>
      <c r="T291" s="3373"/>
      <c r="Z291" s="1713"/>
      <c r="AA291" s="1713"/>
      <c r="AB291" s="1713"/>
      <c r="AC291" s="1713"/>
      <c r="AD291" s="1713"/>
      <c r="AE291" s="1713"/>
      <c r="AF291" s="1713"/>
      <c r="AG291" s="1713"/>
      <c r="AH291" s="1713"/>
      <c r="AI291" s="1713"/>
      <c r="AJ291" s="1713"/>
      <c r="AK291" s="1713"/>
      <c r="AL291" s="1713"/>
      <c r="AM291" s="1713"/>
      <c r="AN291" s="1713"/>
      <c r="AO291" s="3214"/>
      <c r="AP291" s="1713"/>
      <c r="AQ291" s="1713"/>
      <c r="AR291" s="1713"/>
      <c r="AS291" s="1713"/>
      <c r="AT291" s="1713"/>
      <c r="AU291" s="1713"/>
      <c r="AV291" s="1713"/>
      <c r="AW291" s="1713"/>
      <c r="AX291" s="1713"/>
      <c r="AY291" s="1713"/>
      <c r="AZ291" s="1713"/>
      <c r="BA291" s="1713"/>
      <c r="BB291" s="1713"/>
      <c r="BC291" s="1713"/>
      <c r="BD291" s="1713"/>
      <c r="BE291" s="1713"/>
      <c r="BF291" s="1713"/>
      <c r="BG291" s="1713"/>
      <c r="BH291" s="1713"/>
      <c r="BI291" s="1713"/>
      <c r="BJ291" s="1713"/>
      <c r="BK291" s="1713"/>
      <c r="BL291" s="1713"/>
      <c r="BM291" s="1713"/>
      <c r="BN291" s="1713"/>
      <c r="BO291" s="1713"/>
      <c r="BP291" s="1713"/>
      <c r="BQ291" s="1713"/>
      <c r="BR291" s="1713"/>
      <c r="BS291" s="1713"/>
      <c r="BT291" s="1713"/>
      <c r="BU291" s="1713"/>
      <c r="BV291" s="1713"/>
      <c r="BW291" s="1713"/>
      <c r="BX291" s="1713"/>
      <c r="BY291" s="1713"/>
      <c r="BZ291" s="1713"/>
      <c r="CA291" s="1713"/>
      <c r="CB291" s="1713"/>
      <c r="CC291" s="1713"/>
      <c r="CD291" s="1713"/>
      <c r="CE291" s="1713"/>
      <c r="CF291" s="1713"/>
      <c r="CG291" s="1713"/>
      <c r="CH291" s="1713"/>
      <c r="CI291" s="1713"/>
      <c r="CJ291" s="1713"/>
      <c r="CK291" s="1713"/>
      <c r="CL291" s="1713"/>
      <c r="CM291" s="1713"/>
      <c r="CN291" s="1713"/>
      <c r="CO291" s="1713"/>
      <c r="CP291" s="1713"/>
      <c r="CQ291" s="1713"/>
      <c r="CR291" s="1713"/>
      <c r="CS291" s="1713"/>
      <c r="CT291" s="1713"/>
      <c r="CU291" s="1713"/>
      <c r="CV291" s="1713"/>
      <c r="CW291" s="1713"/>
      <c r="CX291" s="1713"/>
      <c r="CY291" s="1713"/>
      <c r="CZ291" s="1713"/>
      <c r="DA291" s="1713"/>
      <c r="DB291" s="1713"/>
      <c r="DC291" s="1713"/>
      <c r="DD291" s="1713"/>
      <c r="DE291" s="1713"/>
      <c r="DF291" s="1713"/>
      <c r="DG291" s="1713"/>
      <c r="DH291" s="1713"/>
      <c r="DI291" s="1713"/>
      <c r="DJ291" s="1713"/>
      <c r="DK291" s="1713"/>
      <c r="DL291" s="1713"/>
      <c r="DM291" s="1713"/>
      <c r="DN291" s="1713"/>
      <c r="DO291" s="1713"/>
      <c r="DP291" s="1713"/>
      <c r="DQ291" s="1713"/>
    </row>
    <row r="292" s="1732" customFormat="true" ht="21.75" hidden="false" customHeight="true" outlineLevel="0" collapsed="false">
      <c r="A292" s="1713"/>
      <c r="B292" s="1713"/>
      <c r="C292" s="1725"/>
      <c r="D292" s="1725"/>
      <c r="E292" s="1725"/>
      <c r="F292" s="3210"/>
      <c r="G292" s="3211"/>
      <c r="H292" s="3212"/>
      <c r="I292" s="3213"/>
      <c r="K292" s="1713"/>
      <c r="T292" s="3373"/>
      <c r="Z292" s="1713"/>
      <c r="AA292" s="1713"/>
      <c r="AB292" s="1713"/>
      <c r="AC292" s="1713"/>
      <c r="AD292" s="1713"/>
      <c r="AE292" s="1713"/>
      <c r="AF292" s="1713"/>
      <c r="AG292" s="1713"/>
      <c r="AH292" s="1713"/>
      <c r="AI292" s="1713"/>
      <c r="AJ292" s="1713"/>
      <c r="AK292" s="1713"/>
      <c r="AL292" s="1713"/>
      <c r="AM292" s="1713"/>
      <c r="AN292" s="1713"/>
      <c r="AO292" s="3214"/>
      <c r="AP292" s="1713"/>
      <c r="AQ292" s="1713"/>
      <c r="AR292" s="1713"/>
      <c r="AS292" s="1713"/>
      <c r="AT292" s="1713"/>
      <c r="AU292" s="1713"/>
      <c r="AV292" s="1713"/>
      <c r="AW292" s="1713"/>
      <c r="AX292" s="1713"/>
      <c r="AY292" s="1713"/>
      <c r="AZ292" s="1713"/>
      <c r="BA292" s="1713"/>
      <c r="BB292" s="1713"/>
      <c r="BC292" s="1713"/>
      <c r="BD292" s="1713"/>
      <c r="BE292" s="1713"/>
      <c r="BF292" s="1713"/>
      <c r="BG292" s="1713"/>
      <c r="BH292" s="1713"/>
      <c r="BI292" s="1713"/>
      <c r="BJ292" s="1713"/>
      <c r="BK292" s="1713"/>
      <c r="BL292" s="1713"/>
      <c r="BM292" s="1713"/>
      <c r="BN292" s="1713"/>
      <c r="BO292" s="1713"/>
      <c r="BP292" s="1713"/>
      <c r="BQ292" s="1713"/>
      <c r="BR292" s="1713"/>
      <c r="BS292" s="1713"/>
      <c r="BT292" s="1713"/>
      <c r="BU292" s="1713"/>
      <c r="BV292" s="1713"/>
      <c r="BW292" s="1713"/>
      <c r="BX292" s="1713"/>
      <c r="BY292" s="1713"/>
      <c r="BZ292" s="1713"/>
      <c r="CA292" s="1713"/>
      <c r="CB292" s="1713"/>
      <c r="CC292" s="1713"/>
      <c r="CD292" s="1713"/>
      <c r="CE292" s="1713"/>
      <c r="CF292" s="1713"/>
      <c r="CG292" s="1713"/>
      <c r="CH292" s="1713"/>
      <c r="CI292" s="1713"/>
      <c r="CJ292" s="1713"/>
      <c r="CK292" s="1713"/>
      <c r="CL292" s="1713"/>
      <c r="CM292" s="1713"/>
      <c r="CN292" s="1713"/>
      <c r="CO292" s="1713"/>
      <c r="CP292" s="1713"/>
      <c r="CQ292" s="1713"/>
      <c r="CR292" s="1713"/>
      <c r="CS292" s="1713"/>
      <c r="CT292" s="1713"/>
      <c r="CU292" s="1713"/>
      <c r="CV292" s="1713"/>
      <c r="CW292" s="1713"/>
      <c r="CX292" s="1713"/>
      <c r="CY292" s="1713"/>
      <c r="CZ292" s="1713"/>
      <c r="DA292" s="1713"/>
      <c r="DB292" s="1713"/>
      <c r="DC292" s="1713"/>
      <c r="DD292" s="1713"/>
      <c r="DE292" s="1713"/>
      <c r="DF292" s="1713"/>
      <c r="DG292" s="1713"/>
      <c r="DH292" s="1713"/>
      <c r="DI292" s="1713"/>
      <c r="DJ292" s="1713"/>
      <c r="DK292" s="1713"/>
      <c r="DL292" s="1713"/>
      <c r="DM292" s="1713"/>
      <c r="DN292" s="1713"/>
      <c r="DO292" s="1713"/>
      <c r="DP292" s="1713"/>
      <c r="DQ292" s="1713"/>
    </row>
    <row r="293" s="1732" customFormat="true" ht="21.75" hidden="false" customHeight="true" outlineLevel="0" collapsed="false">
      <c r="A293" s="1713"/>
      <c r="B293" s="1713"/>
      <c r="C293" s="1725"/>
      <c r="D293" s="1725"/>
      <c r="E293" s="1725"/>
      <c r="F293" s="3210"/>
      <c r="G293" s="3211"/>
      <c r="H293" s="3212"/>
      <c r="I293" s="3213"/>
      <c r="K293" s="1713"/>
      <c r="T293" s="3373"/>
      <c r="Z293" s="1713"/>
      <c r="AA293" s="1713"/>
      <c r="AB293" s="1713"/>
      <c r="AC293" s="1713"/>
      <c r="AD293" s="1713"/>
      <c r="AE293" s="1713"/>
      <c r="AF293" s="1713"/>
      <c r="AG293" s="1713"/>
      <c r="AH293" s="1713"/>
      <c r="AI293" s="1713"/>
      <c r="AJ293" s="1713"/>
      <c r="AK293" s="1713"/>
      <c r="AL293" s="1713"/>
      <c r="AM293" s="1713"/>
      <c r="AN293" s="1713"/>
      <c r="AO293" s="3214"/>
      <c r="AP293" s="1713"/>
      <c r="AQ293" s="1713"/>
      <c r="AR293" s="1713"/>
      <c r="AS293" s="1713"/>
      <c r="AT293" s="1713"/>
      <c r="AU293" s="1713"/>
      <c r="AV293" s="1713"/>
      <c r="AW293" s="1713"/>
      <c r="AX293" s="1713"/>
      <c r="AY293" s="1713"/>
      <c r="AZ293" s="1713"/>
      <c r="BA293" s="1713"/>
      <c r="BB293" s="1713"/>
      <c r="BC293" s="1713"/>
      <c r="BD293" s="1713"/>
      <c r="BE293" s="1713"/>
      <c r="BF293" s="1713"/>
      <c r="BG293" s="1713"/>
      <c r="BH293" s="1713"/>
      <c r="BI293" s="1713"/>
      <c r="BJ293" s="1713"/>
      <c r="BK293" s="1713"/>
      <c r="BL293" s="1713"/>
      <c r="BM293" s="1713"/>
      <c r="BN293" s="1713"/>
      <c r="BO293" s="1713"/>
      <c r="BP293" s="1713"/>
      <c r="BQ293" s="1713"/>
      <c r="BR293" s="1713"/>
      <c r="BS293" s="1713"/>
      <c r="BT293" s="1713"/>
      <c r="BU293" s="1713"/>
      <c r="BV293" s="1713"/>
      <c r="BW293" s="1713"/>
      <c r="BX293" s="1713"/>
      <c r="BY293" s="1713"/>
      <c r="BZ293" s="1713"/>
      <c r="CA293" s="1713"/>
      <c r="CB293" s="1713"/>
      <c r="CC293" s="1713"/>
      <c r="CD293" s="1713"/>
      <c r="CE293" s="1713"/>
      <c r="CF293" s="1713"/>
      <c r="CG293" s="1713"/>
      <c r="CH293" s="1713"/>
      <c r="CI293" s="1713"/>
      <c r="CJ293" s="1713"/>
      <c r="CK293" s="1713"/>
      <c r="CL293" s="1713"/>
      <c r="CM293" s="1713"/>
      <c r="CN293" s="1713"/>
      <c r="CO293" s="1713"/>
      <c r="CP293" s="1713"/>
      <c r="CQ293" s="1713"/>
      <c r="CR293" s="1713"/>
      <c r="CS293" s="1713"/>
      <c r="CT293" s="1713"/>
      <c r="CU293" s="1713"/>
      <c r="CV293" s="1713"/>
      <c r="CW293" s="1713"/>
      <c r="CX293" s="1713"/>
      <c r="CY293" s="1713"/>
      <c r="CZ293" s="1713"/>
      <c r="DA293" s="1713"/>
      <c r="DB293" s="1713"/>
      <c r="DC293" s="1713"/>
      <c r="DD293" s="1713"/>
      <c r="DE293" s="1713"/>
      <c r="DF293" s="1713"/>
      <c r="DG293" s="1713"/>
      <c r="DH293" s="1713"/>
      <c r="DI293" s="1713"/>
      <c r="DJ293" s="1713"/>
      <c r="DK293" s="1713"/>
      <c r="DL293" s="1713"/>
      <c r="DM293" s="1713"/>
      <c r="DN293" s="1713"/>
      <c r="DO293" s="1713"/>
      <c r="DP293" s="1713"/>
      <c r="DQ293" s="1713"/>
    </row>
    <row r="294" s="1732" customFormat="true" ht="21.75" hidden="false" customHeight="true" outlineLevel="0" collapsed="false">
      <c r="A294" s="1713"/>
      <c r="B294" s="1713"/>
      <c r="C294" s="1725"/>
      <c r="D294" s="1725"/>
      <c r="E294" s="1725"/>
      <c r="F294" s="3210"/>
      <c r="G294" s="3211"/>
      <c r="H294" s="3212"/>
      <c r="I294" s="3213"/>
      <c r="K294" s="1713"/>
      <c r="T294" s="3373"/>
      <c r="Z294" s="1713"/>
      <c r="AA294" s="1713"/>
      <c r="AB294" s="1713"/>
      <c r="AC294" s="1713"/>
      <c r="AD294" s="1713"/>
      <c r="AE294" s="1713"/>
      <c r="AF294" s="1713"/>
      <c r="AG294" s="1713"/>
      <c r="AH294" s="1713"/>
      <c r="AI294" s="1713"/>
      <c r="AJ294" s="1713"/>
      <c r="AK294" s="1713"/>
      <c r="AL294" s="1713"/>
      <c r="AM294" s="1713"/>
      <c r="AN294" s="1713"/>
      <c r="AO294" s="3214"/>
      <c r="AP294" s="1713"/>
      <c r="AQ294" s="1713"/>
      <c r="AR294" s="1713"/>
      <c r="AS294" s="1713"/>
      <c r="AT294" s="1713"/>
      <c r="AU294" s="1713"/>
      <c r="AV294" s="1713"/>
      <c r="AW294" s="1713"/>
      <c r="AX294" s="1713"/>
      <c r="AY294" s="1713"/>
      <c r="AZ294" s="1713"/>
      <c r="BA294" s="1713"/>
      <c r="BB294" s="1713"/>
      <c r="BC294" s="1713"/>
      <c r="BD294" s="1713"/>
      <c r="BE294" s="1713"/>
      <c r="BF294" s="1713"/>
      <c r="BG294" s="1713"/>
      <c r="BH294" s="1713"/>
      <c r="BI294" s="1713"/>
      <c r="BJ294" s="1713"/>
      <c r="BK294" s="1713"/>
      <c r="BL294" s="1713"/>
      <c r="BM294" s="1713"/>
      <c r="BN294" s="1713"/>
      <c r="BO294" s="1713"/>
      <c r="BP294" s="1713"/>
      <c r="BQ294" s="1713"/>
      <c r="BR294" s="1713"/>
      <c r="BS294" s="1713"/>
      <c r="BT294" s="1713"/>
      <c r="BU294" s="1713"/>
      <c r="BV294" s="1713"/>
      <c r="BW294" s="1713"/>
      <c r="BX294" s="1713"/>
      <c r="BY294" s="1713"/>
      <c r="BZ294" s="1713"/>
      <c r="CA294" s="1713"/>
      <c r="CB294" s="1713"/>
      <c r="CC294" s="1713"/>
      <c r="CD294" s="1713"/>
      <c r="CE294" s="1713"/>
      <c r="CF294" s="1713"/>
      <c r="CG294" s="1713"/>
      <c r="CH294" s="1713"/>
      <c r="CI294" s="1713"/>
      <c r="CJ294" s="1713"/>
      <c r="CK294" s="1713"/>
      <c r="CL294" s="1713"/>
      <c r="CM294" s="1713"/>
      <c r="CN294" s="1713"/>
      <c r="CO294" s="1713"/>
      <c r="CP294" s="1713"/>
      <c r="CQ294" s="1713"/>
      <c r="CR294" s="1713"/>
      <c r="CS294" s="1713"/>
      <c r="CT294" s="1713"/>
      <c r="CU294" s="1713"/>
      <c r="CV294" s="1713"/>
      <c r="CW294" s="1713"/>
      <c r="CX294" s="1713"/>
      <c r="CY294" s="1713"/>
      <c r="CZ294" s="1713"/>
      <c r="DA294" s="1713"/>
      <c r="DB294" s="1713"/>
      <c r="DC294" s="1713"/>
      <c r="DD294" s="1713"/>
      <c r="DE294" s="1713"/>
      <c r="DF294" s="1713"/>
      <c r="DG294" s="1713"/>
      <c r="DH294" s="1713"/>
      <c r="DI294" s="1713"/>
      <c r="DJ294" s="1713"/>
      <c r="DK294" s="1713"/>
      <c r="DL294" s="1713"/>
      <c r="DM294" s="1713"/>
      <c r="DN294" s="1713"/>
      <c r="DO294" s="1713"/>
      <c r="DP294" s="1713"/>
      <c r="DQ294" s="1713"/>
    </row>
    <row r="295" s="1732" customFormat="true" ht="21.75" hidden="false" customHeight="true" outlineLevel="0" collapsed="false">
      <c r="A295" s="1713"/>
      <c r="B295" s="1713"/>
      <c r="C295" s="1725"/>
      <c r="D295" s="1725"/>
      <c r="E295" s="1725"/>
      <c r="F295" s="3210"/>
      <c r="G295" s="3211"/>
      <c r="H295" s="3212"/>
      <c r="I295" s="3213"/>
      <c r="K295" s="1713"/>
      <c r="T295" s="3373"/>
      <c r="Z295" s="1713"/>
      <c r="AA295" s="1713"/>
      <c r="AB295" s="1713"/>
      <c r="AC295" s="1713"/>
      <c r="AD295" s="1713"/>
      <c r="AE295" s="1713"/>
      <c r="AF295" s="1713"/>
      <c r="AG295" s="1713"/>
      <c r="AH295" s="1713"/>
      <c r="AI295" s="1713"/>
      <c r="AJ295" s="1713"/>
      <c r="AK295" s="1713"/>
      <c r="AL295" s="1713"/>
      <c r="AM295" s="1713"/>
      <c r="AN295" s="1713"/>
      <c r="AO295" s="3214"/>
      <c r="AP295" s="1713"/>
      <c r="AQ295" s="1713"/>
      <c r="AR295" s="1713"/>
      <c r="AS295" s="1713"/>
      <c r="AT295" s="1713"/>
      <c r="AU295" s="1713"/>
      <c r="AV295" s="1713"/>
      <c r="AW295" s="1713"/>
      <c r="AX295" s="1713"/>
      <c r="AY295" s="1713"/>
      <c r="AZ295" s="1713"/>
      <c r="BA295" s="1713"/>
      <c r="BB295" s="1713"/>
      <c r="BC295" s="1713"/>
      <c r="BD295" s="1713"/>
      <c r="BE295" s="1713"/>
      <c r="BF295" s="1713"/>
      <c r="BG295" s="1713"/>
      <c r="BH295" s="1713"/>
      <c r="BI295" s="1713"/>
      <c r="BJ295" s="1713"/>
      <c r="BK295" s="1713"/>
      <c r="BL295" s="1713"/>
      <c r="BM295" s="1713"/>
      <c r="BN295" s="1713"/>
      <c r="BO295" s="1713"/>
      <c r="BP295" s="1713"/>
      <c r="BQ295" s="1713"/>
      <c r="BR295" s="1713"/>
      <c r="BS295" s="1713"/>
      <c r="BT295" s="1713"/>
      <c r="BU295" s="1713"/>
      <c r="BV295" s="1713"/>
      <c r="BW295" s="1713"/>
      <c r="BX295" s="1713"/>
      <c r="BY295" s="1713"/>
      <c r="BZ295" s="1713"/>
      <c r="CA295" s="1713"/>
      <c r="CB295" s="1713"/>
      <c r="CC295" s="1713"/>
      <c r="CD295" s="1713"/>
      <c r="CE295" s="1713"/>
      <c r="CF295" s="1713"/>
      <c r="CG295" s="1713"/>
      <c r="CH295" s="1713"/>
      <c r="CI295" s="1713"/>
      <c r="CJ295" s="1713"/>
      <c r="CK295" s="1713"/>
      <c r="CL295" s="1713"/>
      <c r="CM295" s="1713"/>
      <c r="CN295" s="1713"/>
      <c r="CO295" s="1713"/>
      <c r="CP295" s="1713"/>
      <c r="CQ295" s="1713"/>
      <c r="CR295" s="1713"/>
      <c r="CS295" s="1713"/>
      <c r="CT295" s="1713"/>
      <c r="CU295" s="1713"/>
      <c r="CV295" s="1713"/>
      <c r="CW295" s="1713"/>
      <c r="CX295" s="1713"/>
      <c r="CY295" s="1713"/>
      <c r="CZ295" s="1713"/>
      <c r="DA295" s="1713"/>
      <c r="DB295" s="1713"/>
      <c r="DC295" s="1713"/>
      <c r="DD295" s="1713"/>
      <c r="DE295" s="1713"/>
      <c r="DF295" s="1713"/>
      <c r="DG295" s="1713"/>
      <c r="DH295" s="1713"/>
      <c r="DI295" s="1713"/>
      <c r="DJ295" s="1713"/>
      <c r="DK295" s="1713"/>
      <c r="DL295" s="1713"/>
      <c r="DM295" s="1713"/>
      <c r="DN295" s="1713"/>
      <c r="DO295" s="1713"/>
      <c r="DP295" s="1713"/>
      <c r="DQ295" s="1713"/>
    </row>
    <row r="296" s="1732" customFormat="true" ht="21.75" hidden="false" customHeight="true" outlineLevel="0" collapsed="false">
      <c r="A296" s="1713"/>
      <c r="B296" s="1713"/>
      <c r="C296" s="1725"/>
      <c r="D296" s="1725"/>
      <c r="E296" s="1725"/>
      <c r="F296" s="3210"/>
      <c r="G296" s="3211"/>
      <c r="H296" s="3212"/>
      <c r="I296" s="3213"/>
      <c r="K296" s="1713"/>
      <c r="T296" s="3373"/>
      <c r="Z296" s="1713"/>
      <c r="AA296" s="1713"/>
      <c r="AB296" s="1713"/>
      <c r="AC296" s="1713"/>
      <c r="AD296" s="1713"/>
      <c r="AE296" s="1713"/>
      <c r="AF296" s="1713"/>
      <c r="AG296" s="1713"/>
      <c r="AH296" s="1713"/>
      <c r="AI296" s="1713"/>
      <c r="AJ296" s="1713"/>
      <c r="AK296" s="1713"/>
      <c r="AL296" s="1713"/>
      <c r="AM296" s="1713"/>
      <c r="AN296" s="1713"/>
      <c r="AO296" s="3214"/>
      <c r="AP296" s="1713"/>
      <c r="AQ296" s="1713"/>
      <c r="AR296" s="1713"/>
      <c r="AS296" s="1713"/>
      <c r="AT296" s="1713"/>
      <c r="AU296" s="1713"/>
      <c r="AV296" s="1713"/>
      <c r="AW296" s="1713"/>
      <c r="AX296" s="1713"/>
      <c r="AY296" s="1713"/>
      <c r="AZ296" s="1713"/>
      <c r="BA296" s="1713"/>
      <c r="BB296" s="1713"/>
      <c r="BC296" s="1713"/>
      <c r="BD296" s="1713"/>
      <c r="BE296" s="1713"/>
      <c r="BF296" s="1713"/>
      <c r="BG296" s="1713"/>
      <c r="BH296" s="1713"/>
      <c r="BI296" s="1713"/>
      <c r="BJ296" s="1713"/>
      <c r="BK296" s="1713"/>
      <c r="BL296" s="1713"/>
      <c r="BM296" s="1713"/>
      <c r="BN296" s="1713"/>
      <c r="BO296" s="1713"/>
      <c r="BP296" s="1713"/>
      <c r="BQ296" s="1713"/>
      <c r="BR296" s="1713"/>
      <c r="BS296" s="1713"/>
      <c r="BT296" s="1713"/>
      <c r="BU296" s="1713"/>
      <c r="BV296" s="1713"/>
      <c r="BW296" s="1713"/>
      <c r="BX296" s="1713"/>
      <c r="BY296" s="1713"/>
      <c r="BZ296" s="1713"/>
      <c r="CA296" s="1713"/>
      <c r="CB296" s="1713"/>
      <c r="CC296" s="1713"/>
      <c r="CD296" s="1713"/>
      <c r="CE296" s="1713"/>
      <c r="CF296" s="1713"/>
      <c r="CG296" s="1713"/>
      <c r="CH296" s="1713"/>
      <c r="CI296" s="1713"/>
      <c r="CJ296" s="1713"/>
      <c r="CK296" s="1713"/>
      <c r="CL296" s="1713"/>
      <c r="CM296" s="1713"/>
      <c r="CN296" s="1713"/>
      <c r="CO296" s="1713"/>
      <c r="CP296" s="1713"/>
      <c r="CQ296" s="1713"/>
      <c r="CR296" s="1713"/>
      <c r="CS296" s="1713"/>
      <c r="CT296" s="1713"/>
      <c r="CU296" s="1713"/>
      <c r="CV296" s="1713"/>
      <c r="CW296" s="1713"/>
      <c r="CX296" s="1713"/>
      <c r="CY296" s="1713"/>
      <c r="CZ296" s="1713"/>
      <c r="DA296" s="1713"/>
      <c r="DB296" s="1713"/>
      <c r="DC296" s="1713"/>
      <c r="DD296" s="1713"/>
      <c r="DE296" s="1713"/>
      <c r="DF296" s="1713"/>
      <c r="DG296" s="1713"/>
      <c r="DH296" s="1713"/>
      <c r="DI296" s="1713"/>
      <c r="DJ296" s="1713"/>
      <c r="DK296" s="1713"/>
      <c r="DL296" s="1713"/>
      <c r="DM296" s="1713"/>
      <c r="DN296" s="1713"/>
      <c r="DO296" s="1713"/>
      <c r="DP296" s="1713"/>
      <c r="DQ296" s="1713"/>
    </row>
    <row r="297" s="1732" customFormat="true" ht="21.75" hidden="false" customHeight="true" outlineLevel="0" collapsed="false">
      <c r="A297" s="1713"/>
      <c r="B297" s="1713"/>
      <c r="C297" s="1725"/>
      <c r="D297" s="1725"/>
      <c r="E297" s="1725"/>
      <c r="F297" s="3210"/>
      <c r="G297" s="3211"/>
      <c r="H297" s="3212"/>
      <c r="I297" s="3213"/>
      <c r="K297" s="1713"/>
      <c r="T297" s="3373"/>
      <c r="Z297" s="1713"/>
      <c r="AA297" s="1713"/>
      <c r="AB297" s="1713"/>
      <c r="AC297" s="1713"/>
      <c r="AD297" s="1713"/>
      <c r="AE297" s="1713"/>
      <c r="AF297" s="1713"/>
      <c r="AG297" s="1713"/>
      <c r="AH297" s="1713"/>
      <c r="AI297" s="1713"/>
      <c r="AJ297" s="1713"/>
      <c r="AK297" s="1713"/>
      <c r="AL297" s="1713"/>
      <c r="AM297" s="1713"/>
      <c r="AN297" s="1713"/>
      <c r="AO297" s="3214"/>
      <c r="AP297" s="1713"/>
      <c r="AQ297" s="1713"/>
      <c r="AR297" s="1713"/>
      <c r="AS297" s="1713"/>
      <c r="AT297" s="1713"/>
      <c r="AU297" s="1713"/>
      <c r="AV297" s="1713"/>
      <c r="AW297" s="1713"/>
      <c r="AX297" s="1713"/>
      <c r="AY297" s="1713"/>
      <c r="AZ297" s="1713"/>
      <c r="BA297" s="1713"/>
      <c r="BB297" s="1713"/>
      <c r="BC297" s="1713"/>
      <c r="BD297" s="1713"/>
      <c r="BE297" s="1713"/>
      <c r="BF297" s="1713"/>
      <c r="BG297" s="1713"/>
      <c r="BH297" s="1713"/>
      <c r="BI297" s="1713"/>
      <c r="BJ297" s="1713"/>
      <c r="BK297" s="1713"/>
      <c r="BL297" s="1713"/>
      <c r="BM297" s="1713"/>
      <c r="BN297" s="1713"/>
      <c r="BO297" s="1713"/>
      <c r="BP297" s="1713"/>
      <c r="BQ297" s="1713"/>
      <c r="BR297" s="1713"/>
      <c r="BS297" s="1713"/>
      <c r="BT297" s="1713"/>
      <c r="BU297" s="1713"/>
      <c r="BV297" s="1713"/>
      <c r="BW297" s="1713"/>
      <c r="BX297" s="1713"/>
      <c r="BY297" s="1713"/>
      <c r="BZ297" s="1713"/>
      <c r="CA297" s="1713"/>
      <c r="CB297" s="1713"/>
      <c r="CC297" s="1713"/>
      <c r="CD297" s="1713"/>
      <c r="CE297" s="1713"/>
      <c r="CF297" s="1713"/>
      <c r="CG297" s="1713"/>
      <c r="CH297" s="1713"/>
      <c r="CI297" s="1713"/>
      <c r="CJ297" s="1713"/>
      <c r="CK297" s="1713"/>
      <c r="CL297" s="1713"/>
      <c r="CM297" s="1713"/>
      <c r="CN297" s="1713"/>
      <c r="CO297" s="1713"/>
      <c r="CP297" s="1713"/>
      <c r="CQ297" s="1713"/>
      <c r="CR297" s="1713"/>
      <c r="CS297" s="1713"/>
      <c r="CT297" s="1713"/>
      <c r="CU297" s="1713"/>
      <c r="CV297" s="1713"/>
      <c r="CW297" s="1713"/>
      <c r="CX297" s="1713"/>
      <c r="CY297" s="1713"/>
      <c r="CZ297" s="1713"/>
      <c r="DA297" s="1713"/>
      <c r="DB297" s="1713"/>
      <c r="DC297" s="1713"/>
      <c r="DD297" s="1713"/>
      <c r="DE297" s="1713"/>
      <c r="DF297" s="1713"/>
      <c r="DG297" s="1713"/>
      <c r="DH297" s="1713"/>
      <c r="DI297" s="1713"/>
      <c r="DJ297" s="1713"/>
      <c r="DK297" s="1713"/>
      <c r="DL297" s="1713"/>
      <c r="DM297" s="1713"/>
      <c r="DN297" s="1713"/>
      <c r="DO297" s="1713"/>
      <c r="DP297" s="1713"/>
      <c r="DQ297" s="1713"/>
    </row>
    <row r="298" s="1732" customFormat="true" ht="21.75" hidden="false" customHeight="true" outlineLevel="0" collapsed="false">
      <c r="A298" s="1713"/>
      <c r="B298" s="1713"/>
      <c r="C298" s="1725"/>
      <c r="D298" s="1725"/>
      <c r="E298" s="1725"/>
      <c r="F298" s="3210"/>
      <c r="G298" s="3211"/>
      <c r="H298" s="3212"/>
      <c r="I298" s="3213"/>
      <c r="K298" s="1713"/>
      <c r="T298" s="3373"/>
      <c r="Z298" s="1713"/>
      <c r="AA298" s="1713"/>
      <c r="AB298" s="1713"/>
      <c r="AC298" s="1713"/>
      <c r="AD298" s="1713"/>
      <c r="AE298" s="1713"/>
      <c r="AF298" s="1713"/>
      <c r="AG298" s="1713"/>
      <c r="AH298" s="1713"/>
      <c r="AI298" s="1713"/>
      <c r="AJ298" s="1713"/>
      <c r="AK298" s="1713"/>
      <c r="AL298" s="1713"/>
      <c r="AM298" s="1713"/>
      <c r="AN298" s="1713"/>
      <c r="AO298" s="3214"/>
      <c r="AP298" s="1713"/>
      <c r="AQ298" s="1713"/>
      <c r="AR298" s="1713"/>
      <c r="AS298" s="1713"/>
      <c r="AT298" s="1713"/>
      <c r="AU298" s="1713"/>
      <c r="AV298" s="1713"/>
      <c r="AW298" s="1713"/>
      <c r="AX298" s="1713"/>
      <c r="AY298" s="1713"/>
      <c r="AZ298" s="1713"/>
      <c r="BA298" s="1713"/>
      <c r="BB298" s="1713"/>
      <c r="BC298" s="1713"/>
      <c r="BD298" s="1713"/>
      <c r="BE298" s="1713"/>
      <c r="BF298" s="1713"/>
      <c r="BG298" s="1713"/>
      <c r="BH298" s="1713"/>
      <c r="BI298" s="1713"/>
      <c r="BJ298" s="1713"/>
      <c r="BK298" s="1713"/>
      <c r="BL298" s="1713"/>
      <c r="BM298" s="1713"/>
      <c r="BN298" s="1713"/>
      <c r="BO298" s="1713"/>
      <c r="BP298" s="1713"/>
      <c r="BQ298" s="1713"/>
      <c r="BR298" s="1713"/>
      <c r="BS298" s="1713"/>
      <c r="BT298" s="1713"/>
      <c r="BU298" s="1713"/>
      <c r="BV298" s="1713"/>
      <c r="BW298" s="1713"/>
      <c r="BX298" s="1713"/>
      <c r="BY298" s="1713"/>
      <c r="BZ298" s="1713"/>
      <c r="CA298" s="1713"/>
      <c r="CB298" s="1713"/>
      <c r="CC298" s="1713"/>
      <c r="CD298" s="1713"/>
      <c r="CE298" s="1713"/>
      <c r="CF298" s="1713"/>
      <c r="CG298" s="1713"/>
      <c r="CH298" s="1713"/>
      <c r="CI298" s="1713"/>
      <c r="CJ298" s="1713"/>
      <c r="CK298" s="1713"/>
      <c r="CL298" s="1713"/>
      <c r="CM298" s="1713"/>
      <c r="CN298" s="1713"/>
      <c r="CO298" s="1713"/>
      <c r="CP298" s="1713"/>
      <c r="CQ298" s="1713"/>
      <c r="CR298" s="1713"/>
      <c r="CS298" s="1713"/>
      <c r="CT298" s="1713"/>
      <c r="CU298" s="1713"/>
      <c r="CV298" s="1713"/>
      <c r="CW298" s="1713"/>
      <c r="CX298" s="1713"/>
      <c r="CY298" s="1713"/>
      <c r="CZ298" s="1713"/>
      <c r="DA298" s="1713"/>
      <c r="DB298" s="1713"/>
      <c r="DC298" s="1713"/>
      <c r="DD298" s="1713"/>
      <c r="DE298" s="1713"/>
      <c r="DF298" s="1713"/>
      <c r="DG298" s="1713"/>
      <c r="DH298" s="1713"/>
      <c r="DI298" s="1713"/>
      <c r="DJ298" s="1713"/>
      <c r="DK298" s="1713"/>
      <c r="DL298" s="1713"/>
      <c r="DM298" s="1713"/>
      <c r="DN298" s="1713"/>
      <c r="DO298" s="1713"/>
      <c r="DP298" s="1713"/>
      <c r="DQ298" s="1713"/>
    </row>
    <row r="299" s="1732" customFormat="true" ht="21.75" hidden="false" customHeight="true" outlineLevel="0" collapsed="false">
      <c r="A299" s="1713"/>
      <c r="B299" s="1713"/>
      <c r="C299" s="1725"/>
      <c r="D299" s="1725"/>
      <c r="E299" s="1725"/>
      <c r="F299" s="3210"/>
      <c r="G299" s="3211"/>
      <c r="H299" s="3212"/>
      <c r="I299" s="3213"/>
      <c r="K299" s="1713"/>
      <c r="T299" s="3373"/>
      <c r="Z299" s="1713"/>
      <c r="AA299" s="1713"/>
      <c r="AB299" s="1713"/>
      <c r="AC299" s="1713"/>
      <c r="AD299" s="1713"/>
      <c r="AE299" s="1713"/>
      <c r="AF299" s="1713"/>
      <c r="AG299" s="1713"/>
      <c r="AH299" s="1713"/>
      <c r="AI299" s="1713"/>
      <c r="AJ299" s="1713"/>
      <c r="AK299" s="1713"/>
      <c r="AL299" s="1713"/>
      <c r="AM299" s="1713"/>
      <c r="AN299" s="1713"/>
      <c r="AO299" s="3214"/>
      <c r="AP299" s="1713"/>
      <c r="AQ299" s="1713"/>
      <c r="AR299" s="1713"/>
      <c r="AS299" s="1713"/>
      <c r="AT299" s="1713"/>
      <c r="AU299" s="1713"/>
      <c r="AV299" s="1713"/>
      <c r="AW299" s="1713"/>
      <c r="AX299" s="1713"/>
      <c r="AY299" s="1713"/>
      <c r="AZ299" s="1713"/>
      <c r="BA299" s="1713"/>
      <c r="BB299" s="1713"/>
      <c r="BC299" s="1713"/>
      <c r="BD299" s="1713"/>
      <c r="BE299" s="1713"/>
      <c r="BF299" s="1713"/>
      <c r="BG299" s="1713"/>
      <c r="BH299" s="1713"/>
      <c r="BI299" s="1713"/>
      <c r="BJ299" s="1713"/>
      <c r="BK299" s="1713"/>
      <c r="BL299" s="1713"/>
      <c r="BM299" s="1713"/>
      <c r="BN299" s="1713"/>
      <c r="BO299" s="1713"/>
      <c r="BP299" s="1713"/>
      <c r="BQ299" s="1713"/>
      <c r="BR299" s="1713"/>
      <c r="BS299" s="1713"/>
      <c r="BT299" s="1713"/>
      <c r="BU299" s="1713"/>
      <c r="BV299" s="1713"/>
      <c r="BW299" s="1713"/>
      <c r="BX299" s="1713"/>
      <c r="BY299" s="1713"/>
      <c r="BZ299" s="1713"/>
      <c r="CA299" s="1713"/>
      <c r="CB299" s="1713"/>
      <c r="CC299" s="1713"/>
      <c r="CD299" s="1713"/>
      <c r="CE299" s="1713"/>
      <c r="CF299" s="1713"/>
      <c r="CG299" s="1713"/>
      <c r="CH299" s="1713"/>
      <c r="CI299" s="1713"/>
      <c r="CJ299" s="1713"/>
      <c r="CK299" s="1713"/>
      <c r="CL299" s="1713"/>
      <c r="CM299" s="1713"/>
      <c r="CN299" s="1713"/>
      <c r="CO299" s="1713"/>
      <c r="CP299" s="1713"/>
      <c r="CQ299" s="1713"/>
      <c r="CR299" s="1713"/>
      <c r="CS299" s="1713"/>
      <c r="CT299" s="1713"/>
      <c r="CU299" s="1713"/>
      <c r="CV299" s="1713"/>
      <c r="CW299" s="1713"/>
      <c r="CX299" s="1713"/>
      <c r="CY299" s="1713"/>
      <c r="CZ299" s="1713"/>
      <c r="DA299" s="1713"/>
      <c r="DB299" s="1713"/>
      <c r="DC299" s="1713"/>
      <c r="DD299" s="1713"/>
      <c r="DE299" s="1713"/>
      <c r="DF299" s="1713"/>
      <c r="DG299" s="1713"/>
      <c r="DH299" s="1713"/>
      <c r="DI299" s="1713"/>
      <c r="DJ299" s="1713"/>
      <c r="DK299" s="1713"/>
      <c r="DL299" s="1713"/>
      <c r="DM299" s="1713"/>
      <c r="DN299" s="1713"/>
      <c r="DO299" s="1713"/>
      <c r="DP299" s="1713"/>
      <c r="DQ299" s="1713"/>
    </row>
    <row r="300" s="1732" customFormat="true" ht="21.75" hidden="false" customHeight="true" outlineLevel="0" collapsed="false">
      <c r="A300" s="1713"/>
      <c r="B300" s="1713"/>
      <c r="C300" s="1725"/>
      <c r="D300" s="1725"/>
      <c r="E300" s="1725"/>
      <c r="F300" s="3210"/>
      <c r="G300" s="3211"/>
      <c r="H300" s="3212"/>
      <c r="I300" s="3213"/>
      <c r="K300" s="1713"/>
      <c r="T300" s="3373"/>
      <c r="Z300" s="1713"/>
      <c r="AA300" s="1713"/>
      <c r="AB300" s="1713"/>
      <c r="AC300" s="1713"/>
      <c r="AD300" s="1713"/>
      <c r="AE300" s="1713"/>
      <c r="AF300" s="1713"/>
      <c r="AG300" s="1713"/>
      <c r="AH300" s="1713"/>
      <c r="AI300" s="1713"/>
      <c r="AJ300" s="1713"/>
      <c r="AK300" s="1713"/>
      <c r="AL300" s="1713"/>
      <c r="AM300" s="1713"/>
      <c r="AN300" s="1713"/>
      <c r="AO300" s="3214"/>
      <c r="AP300" s="1713"/>
      <c r="AQ300" s="1713"/>
      <c r="AR300" s="1713"/>
      <c r="AS300" s="1713"/>
      <c r="AT300" s="1713"/>
      <c r="AU300" s="1713"/>
      <c r="AV300" s="1713"/>
      <c r="AW300" s="1713"/>
      <c r="AX300" s="1713"/>
      <c r="AY300" s="1713"/>
      <c r="AZ300" s="1713"/>
      <c r="BA300" s="1713"/>
      <c r="BB300" s="1713"/>
      <c r="BC300" s="1713"/>
      <c r="BD300" s="1713"/>
      <c r="BE300" s="1713"/>
      <c r="BF300" s="1713"/>
      <c r="BG300" s="1713"/>
      <c r="BH300" s="1713"/>
      <c r="BI300" s="1713"/>
      <c r="BJ300" s="1713"/>
      <c r="BK300" s="1713"/>
      <c r="BL300" s="1713"/>
      <c r="BM300" s="1713"/>
      <c r="BN300" s="1713"/>
      <c r="BO300" s="1713"/>
      <c r="BP300" s="1713"/>
      <c r="BQ300" s="1713"/>
      <c r="BR300" s="1713"/>
      <c r="BS300" s="1713"/>
      <c r="BT300" s="1713"/>
      <c r="BU300" s="1713"/>
      <c r="BV300" s="1713"/>
      <c r="BW300" s="1713"/>
      <c r="BX300" s="1713"/>
      <c r="BY300" s="1713"/>
      <c r="BZ300" s="1713"/>
      <c r="CA300" s="1713"/>
      <c r="CB300" s="1713"/>
      <c r="CC300" s="1713"/>
      <c r="CD300" s="1713"/>
      <c r="CE300" s="1713"/>
      <c r="CF300" s="1713"/>
      <c r="CG300" s="1713"/>
      <c r="CH300" s="1713"/>
      <c r="CI300" s="1713"/>
      <c r="CJ300" s="1713"/>
      <c r="CK300" s="1713"/>
      <c r="CL300" s="1713"/>
      <c r="CM300" s="1713"/>
      <c r="CN300" s="1713"/>
      <c r="CO300" s="1713"/>
      <c r="CP300" s="1713"/>
      <c r="CQ300" s="1713"/>
      <c r="CR300" s="1713"/>
      <c r="CS300" s="1713"/>
      <c r="CT300" s="1713"/>
      <c r="CU300" s="1713"/>
      <c r="CV300" s="1713"/>
      <c r="CW300" s="1713"/>
      <c r="CX300" s="1713"/>
      <c r="CY300" s="1713"/>
      <c r="CZ300" s="1713"/>
      <c r="DA300" s="1713"/>
      <c r="DB300" s="1713"/>
      <c r="DC300" s="1713"/>
      <c r="DD300" s="1713"/>
      <c r="DE300" s="1713"/>
      <c r="DF300" s="1713"/>
      <c r="DG300" s="1713"/>
      <c r="DH300" s="1713"/>
      <c r="DI300" s="1713"/>
      <c r="DJ300" s="1713"/>
      <c r="DK300" s="1713"/>
      <c r="DL300" s="1713"/>
      <c r="DM300" s="1713"/>
      <c r="DN300" s="1713"/>
      <c r="DO300" s="1713"/>
      <c r="DP300" s="1713"/>
      <c r="DQ300" s="1713"/>
    </row>
    <row r="301" s="1732" customFormat="true" ht="21.75" hidden="false" customHeight="true" outlineLevel="0" collapsed="false">
      <c r="A301" s="1713"/>
      <c r="B301" s="1713"/>
      <c r="C301" s="1725"/>
      <c r="D301" s="1725"/>
      <c r="E301" s="1725"/>
      <c r="F301" s="3210"/>
      <c r="G301" s="3211"/>
      <c r="H301" s="3212"/>
      <c r="I301" s="3213"/>
      <c r="K301" s="1713"/>
      <c r="T301" s="3373"/>
      <c r="Z301" s="1713"/>
      <c r="AA301" s="1713"/>
      <c r="AB301" s="1713"/>
      <c r="AC301" s="1713"/>
      <c r="AD301" s="1713"/>
      <c r="AE301" s="1713"/>
      <c r="AF301" s="1713"/>
      <c r="AG301" s="1713"/>
      <c r="AH301" s="1713"/>
      <c r="AI301" s="1713"/>
      <c r="AJ301" s="1713"/>
      <c r="AK301" s="1713"/>
      <c r="AL301" s="1713"/>
      <c r="AM301" s="1713"/>
      <c r="AN301" s="1713"/>
      <c r="AO301" s="3214"/>
      <c r="AP301" s="1713"/>
      <c r="AQ301" s="1713"/>
      <c r="AR301" s="1713"/>
      <c r="AS301" s="1713"/>
      <c r="AT301" s="1713"/>
      <c r="AU301" s="1713"/>
      <c r="AV301" s="1713"/>
      <c r="AW301" s="1713"/>
      <c r="AX301" s="1713"/>
      <c r="AY301" s="1713"/>
      <c r="AZ301" s="1713"/>
      <c r="BA301" s="1713"/>
      <c r="BB301" s="1713"/>
      <c r="BC301" s="1713"/>
      <c r="BD301" s="1713"/>
      <c r="BE301" s="1713"/>
      <c r="BF301" s="1713"/>
      <c r="BG301" s="1713"/>
      <c r="BH301" s="1713"/>
      <c r="BI301" s="1713"/>
      <c r="BJ301" s="1713"/>
      <c r="BK301" s="1713"/>
      <c r="BL301" s="1713"/>
      <c r="BM301" s="1713"/>
      <c r="BN301" s="1713"/>
      <c r="BO301" s="1713"/>
      <c r="BP301" s="1713"/>
      <c r="BQ301" s="1713"/>
      <c r="BR301" s="1713"/>
      <c r="BS301" s="1713"/>
      <c r="BT301" s="1713"/>
      <c r="BU301" s="1713"/>
      <c r="BV301" s="1713"/>
      <c r="BW301" s="1713"/>
      <c r="BX301" s="1713"/>
      <c r="BY301" s="1713"/>
      <c r="BZ301" s="1713"/>
      <c r="CA301" s="1713"/>
      <c r="CB301" s="1713"/>
      <c r="CC301" s="1713"/>
      <c r="CD301" s="1713"/>
      <c r="CE301" s="1713"/>
      <c r="CF301" s="1713"/>
      <c r="CG301" s="1713"/>
      <c r="CH301" s="1713"/>
      <c r="CI301" s="1713"/>
      <c r="CJ301" s="1713"/>
      <c r="CK301" s="1713"/>
      <c r="CL301" s="1713"/>
      <c r="CM301" s="1713"/>
      <c r="CN301" s="1713"/>
      <c r="CO301" s="1713"/>
      <c r="CP301" s="1713"/>
      <c r="CQ301" s="1713"/>
      <c r="CR301" s="1713"/>
      <c r="CS301" s="1713"/>
      <c r="CT301" s="1713"/>
      <c r="CU301" s="1713"/>
      <c r="CV301" s="1713"/>
      <c r="CW301" s="1713"/>
      <c r="CX301" s="1713"/>
      <c r="CY301" s="1713"/>
      <c r="CZ301" s="1713"/>
      <c r="DA301" s="1713"/>
      <c r="DB301" s="1713"/>
      <c r="DC301" s="1713"/>
      <c r="DD301" s="1713"/>
      <c r="DE301" s="1713"/>
      <c r="DF301" s="1713"/>
      <c r="DG301" s="1713"/>
      <c r="DH301" s="1713"/>
      <c r="DI301" s="1713"/>
      <c r="DJ301" s="1713"/>
      <c r="DK301" s="1713"/>
      <c r="DL301" s="1713"/>
      <c r="DM301" s="1713"/>
      <c r="DN301" s="1713"/>
      <c r="DO301" s="1713"/>
      <c r="DP301" s="1713"/>
      <c r="DQ301" s="1713"/>
    </row>
    <row r="302" s="1732" customFormat="true" ht="21.75" hidden="false" customHeight="true" outlineLevel="0" collapsed="false">
      <c r="A302" s="1713"/>
      <c r="B302" s="1713"/>
      <c r="C302" s="1725"/>
      <c r="D302" s="1725"/>
      <c r="E302" s="1725"/>
      <c r="F302" s="3210"/>
      <c r="G302" s="3211"/>
      <c r="H302" s="3212"/>
      <c r="I302" s="3213"/>
      <c r="K302" s="1713"/>
      <c r="T302" s="3373"/>
      <c r="Z302" s="1713"/>
      <c r="AA302" s="1713"/>
      <c r="AB302" s="1713"/>
      <c r="AC302" s="1713"/>
      <c r="AD302" s="1713"/>
      <c r="AE302" s="1713"/>
      <c r="AF302" s="1713"/>
      <c r="AG302" s="1713"/>
      <c r="AH302" s="1713"/>
      <c r="AI302" s="1713"/>
      <c r="AJ302" s="1713"/>
      <c r="AK302" s="1713"/>
      <c r="AL302" s="1713"/>
      <c r="AM302" s="1713"/>
      <c r="AN302" s="1713"/>
      <c r="AO302" s="3214"/>
      <c r="AP302" s="1713"/>
      <c r="AQ302" s="1713"/>
      <c r="AR302" s="1713"/>
      <c r="AS302" s="1713"/>
      <c r="AT302" s="1713"/>
      <c r="AU302" s="1713"/>
      <c r="AV302" s="1713"/>
      <c r="AW302" s="1713"/>
      <c r="AX302" s="1713"/>
      <c r="AY302" s="1713"/>
      <c r="AZ302" s="1713"/>
      <c r="BA302" s="1713"/>
      <c r="BB302" s="1713"/>
      <c r="BC302" s="1713"/>
      <c r="BD302" s="1713"/>
      <c r="BE302" s="1713"/>
      <c r="BF302" s="1713"/>
      <c r="BG302" s="1713"/>
      <c r="BH302" s="1713"/>
      <c r="BI302" s="1713"/>
      <c r="BJ302" s="1713"/>
      <c r="BK302" s="1713"/>
      <c r="BL302" s="1713"/>
      <c r="BM302" s="1713"/>
      <c r="BN302" s="1713"/>
      <c r="BO302" s="1713"/>
      <c r="BP302" s="1713"/>
      <c r="BQ302" s="1713"/>
      <c r="BR302" s="1713"/>
      <c r="BS302" s="1713"/>
      <c r="BT302" s="1713"/>
      <c r="BU302" s="1713"/>
      <c r="BV302" s="1713"/>
      <c r="BW302" s="1713"/>
      <c r="BX302" s="1713"/>
      <c r="BY302" s="1713"/>
      <c r="BZ302" s="1713"/>
      <c r="CA302" s="1713"/>
      <c r="CB302" s="1713"/>
      <c r="CC302" s="1713"/>
      <c r="CD302" s="1713"/>
      <c r="CE302" s="1713"/>
      <c r="CF302" s="1713"/>
      <c r="CG302" s="1713"/>
      <c r="CH302" s="1713"/>
      <c r="CI302" s="1713"/>
      <c r="CJ302" s="1713"/>
      <c r="CK302" s="1713"/>
      <c r="CL302" s="1713"/>
      <c r="CM302" s="1713"/>
      <c r="CN302" s="1713"/>
      <c r="CO302" s="1713"/>
      <c r="CP302" s="1713"/>
      <c r="CQ302" s="1713"/>
      <c r="CR302" s="1713"/>
      <c r="CS302" s="1713"/>
      <c r="CT302" s="1713"/>
      <c r="CU302" s="1713"/>
      <c r="CV302" s="1713"/>
      <c r="CW302" s="1713"/>
      <c r="CX302" s="1713"/>
      <c r="CY302" s="1713"/>
      <c r="CZ302" s="1713"/>
      <c r="DA302" s="1713"/>
      <c r="DB302" s="1713"/>
      <c r="DC302" s="1713"/>
      <c r="DD302" s="1713"/>
      <c r="DE302" s="1713"/>
      <c r="DF302" s="1713"/>
      <c r="DG302" s="1713"/>
      <c r="DH302" s="1713"/>
      <c r="DI302" s="1713"/>
      <c r="DJ302" s="1713"/>
      <c r="DK302" s="1713"/>
      <c r="DL302" s="1713"/>
      <c r="DM302" s="1713"/>
      <c r="DN302" s="1713"/>
      <c r="DO302" s="1713"/>
      <c r="DP302" s="1713"/>
      <c r="DQ302" s="1713"/>
    </row>
    <row r="303" s="1732" customFormat="true" ht="21.75" hidden="false" customHeight="true" outlineLevel="0" collapsed="false">
      <c r="A303" s="1713"/>
      <c r="B303" s="1713"/>
      <c r="C303" s="1725"/>
      <c r="D303" s="1725"/>
      <c r="E303" s="1725"/>
      <c r="F303" s="3210"/>
      <c r="G303" s="3211"/>
      <c r="H303" s="3212"/>
      <c r="I303" s="3213"/>
      <c r="K303" s="1713"/>
      <c r="T303" s="3373"/>
      <c r="Z303" s="1713"/>
      <c r="AA303" s="1713"/>
      <c r="AB303" s="1713"/>
      <c r="AC303" s="1713"/>
      <c r="AD303" s="1713"/>
      <c r="AE303" s="1713"/>
      <c r="AF303" s="1713"/>
      <c r="AG303" s="1713"/>
      <c r="AH303" s="1713"/>
      <c r="AI303" s="1713"/>
      <c r="AJ303" s="1713"/>
      <c r="AK303" s="1713"/>
      <c r="AL303" s="1713"/>
      <c r="AM303" s="1713"/>
      <c r="AN303" s="1713"/>
      <c r="AO303" s="3214"/>
      <c r="AP303" s="1713"/>
      <c r="AQ303" s="1713"/>
      <c r="AR303" s="1713"/>
      <c r="AS303" s="1713"/>
      <c r="AT303" s="1713"/>
      <c r="AU303" s="1713"/>
      <c r="AV303" s="1713"/>
      <c r="AW303" s="1713"/>
      <c r="AX303" s="1713"/>
      <c r="AY303" s="1713"/>
      <c r="AZ303" s="1713"/>
      <c r="BA303" s="1713"/>
      <c r="BB303" s="1713"/>
      <c r="BC303" s="1713"/>
      <c r="BD303" s="1713"/>
      <c r="BE303" s="1713"/>
      <c r="BF303" s="1713"/>
      <c r="BG303" s="1713"/>
      <c r="BH303" s="1713"/>
      <c r="BI303" s="1713"/>
      <c r="BJ303" s="1713"/>
      <c r="BK303" s="1713"/>
      <c r="BL303" s="1713"/>
      <c r="BM303" s="1713"/>
      <c r="BN303" s="1713"/>
      <c r="BO303" s="1713"/>
      <c r="BP303" s="1713"/>
      <c r="BQ303" s="1713"/>
      <c r="BR303" s="1713"/>
      <c r="BS303" s="1713"/>
      <c r="BT303" s="1713"/>
      <c r="BU303" s="1713"/>
      <c r="BV303" s="1713"/>
      <c r="BW303" s="1713"/>
      <c r="BX303" s="1713"/>
      <c r="BY303" s="1713"/>
      <c r="BZ303" s="1713"/>
      <c r="CA303" s="1713"/>
      <c r="CB303" s="1713"/>
      <c r="CC303" s="1713"/>
      <c r="CD303" s="1713"/>
      <c r="CE303" s="1713"/>
      <c r="CF303" s="1713"/>
      <c r="CG303" s="1713"/>
      <c r="CH303" s="1713"/>
      <c r="CI303" s="1713"/>
      <c r="CJ303" s="1713"/>
      <c r="CK303" s="1713"/>
      <c r="CL303" s="1713"/>
      <c r="CM303" s="1713"/>
      <c r="CN303" s="1713"/>
      <c r="CO303" s="1713"/>
      <c r="CP303" s="1713"/>
      <c r="CQ303" s="1713"/>
      <c r="CR303" s="1713"/>
      <c r="CS303" s="1713"/>
      <c r="CT303" s="1713"/>
      <c r="CU303" s="1713"/>
      <c r="CV303" s="1713"/>
      <c r="CW303" s="1713"/>
      <c r="CX303" s="1713"/>
      <c r="CY303" s="1713"/>
      <c r="CZ303" s="1713"/>
      <c r="DA303" s="1713"/>
      <c r="DB303" s="1713"/>
      <c r="DC303" s="1713"/>
      <c r="DD303" s="1713"/>
      <c r="DE303" s="1713"/>
      <c r="DF303" s="1713"/>
      <c r="DG303" s="1713"/>
      <c r="DH303" s="1713"/>
      <c r="DI303" s="1713"/>
      <c r="DJ303" s="1713"/>
      <c r="DK303" s="1713"/>
      <c r="DL303" s="1713"/>
      <c r="DM303" s="1713"/>
      <c r="DN303" s="1713"/>
      <c r="DO303" s="1713"/>
      <c r="DP303" s="1713"/>
      <c r="DQ303" s="1713"/>
    </row>
    <row r="304" s="1732" customFormat="true" ht="21.75" hidden="false" customHeight="true" outlineLevel="0" collapsed="false">
      <c r="A304" s="1713"/>
      <c r="B304" s="1713"/>
      <c r="C304" s="1725"/>
      <c r="D304" s="1725"/>
      <c r="E304" s="1725"/>
      <c r="F304" s="3210"/>
      <c r="G304" s="3211"/>
      <c r="H304" s="3212"/>
      <c r="I304" s="3213"/>
      <c r="K304" s="1713"/>
      <c r="T304" s="3373"/>
      <c r="Z304" s="1713"/>
      <c r="AA304" s="1713"/>
      <c r="AB304" s="1713"/>
      <c r="AC304" s="1713"/>
      <c r="AD304" s="1713"/>
      <c r="AE304" s="1713"/>
      <c r="AF304" s="1713"/>
      <c r="AG304" s="1713"/>
      <c r="AH304" s="1713"/>
      <c r="AI304" s="1713"/>
      <c r="AJ304" s="1713"/>
      <c r="AK304" s="1713"/>
      <c r="AL304" s="1713"/>
      <c r="AM304" s="1713"/>
      <c r="AN304" s="1713"/>
      <c r="AO304" s="3214"/>
      <c r="AP304" s="1713"/>
      <c r="AQ304" s="1713"/>
      <c r="AR304" s="1713"/>
      <c r="AS304" s="1713"/>
      <c r="AT304" s="1713"/>
      <c r="AU304" s="1713"/>
      <c r="AV304" s="1713"/>
      <c r="AW304" s="1713"/>
      <c r="AX304" s="1713"/>
      <c r="AY304" s="1713"/>
      <c r="AZ304" s="1713"/>
      <c r="BA304" s="1713"/>
      <c r="BB304" s="1713"/>
      <c r="BC304" s="1713"/>
      <c r="BD304" s="1713"/>
      <c r="BE304" s="1713"/>
      <c r="BF304" s="1713"/>
      <c r="BG304" s="1713"/>
      <c r="BH304" s="1713"/>
      <c r="BI304" s="1713"/>
      <c r="BJ304" s="1713"/>
      <c r="BK304" s="1713"/>
      <c r="BL304" s="1713"/>
      <c r="BM304" s="1713"/>
      <c r="BN304" s="1713"/>
      <c r="BO304" s="1713"/>
      <c r="BP304" s="1713"/>
      <c r="BQ304" s="1713"/>
      <c r="BR304" s="1713"/>
      <c r="BS304" s="1713"/>
      <c r="BT304" s="1713"/>
      <c r="BU304" s="1713"/>
      <c r="BV304" s="1713"/>
      <c r="BW304" s="1713"/>
      <c r="BX304" s="1713"/>
      <c r="BY304" s="1713"/>
      <c r="BZ304" s="1713"/>
      <c r="CA304" s="1713"/>
      <c r="CB304" s="1713"/>
      <c r="CC304" s="1713"/>
      <c r="CD304" s="1713"/>
      <c r="CE304" s="1713"/>
      <c r="CF304" s="1713"/>
      <c r="CG304" s="1713"/>
      <c r="CH304" s="1713"/>
      <c r="CI304" s="1713"/>
      <c r="CJ304" s="1713"/>
      <c r="CK304" s="1713"/>
      <c r="CL304" s="1713"/>
      <c r="CM304" s="1713"/>
      <c r="CN304" s="1713"/>
      <c r="CO304" s="1713"/>
      <c r="CP304" s="1713"/>
      <c r="CQ304" s="1713"/>
      <c r="CR304" s="1713"/>
      <c r="CS304" s="1713"/>
      <c r="CT304" s="1713"/>
      <c r="CU304" s="1713"/>
      <c r="CV304" s="1713"/>
      <c r="CW304" s="1713"/>
      <c r="CX304" s="1713"/>
      <c r="CY304" s="1713"/>
      <c r="CZ304" s="1713"/>
      <c r="DA304" s="1713"/>
      <c r="DB304" s="1713"/>
      <c r="DC304" s="1713"/>
      <c r="DD304" s="1713"/>
      <c r="DE304" s="1713"/>
      <c r="DF304" s="1713"/>
      <c r="DG304" s="1713"/>
      <c r="DH304" s="1713"/>
      <c r="DI304" s="1713"/>
      <c r="DJ304" s="1713"/>
      <c r="DK304" s="1713"/>
      <c r="DL304" s="1713"/>
      <c r="DM304" s="1713"/>
      <c r="DN304" s="1713"/>
      <c r="DO304" s="1713"/>
      <c r="DP304" s="1713"/>
      <c r="DQ304" s="1713"/>
    </row>
    <row r="305" s="1732" customFormat="true" ht="21.75" hidden="false" customHeight="true" outlineLevel="0" collapsed="false">
      <c r="A305" s="1713"/>
      <c r="B305" s="1713"/>
      <c r="C305" s="1725"/>
      <c r="D305" s="1725"/>
      <c r="E305" s="1725"/>
      <c r="F305" s="3210"/>
      <c r="G305" s="3211"/>
      <c r="H305" s="3212"/>
      <c r="I305" s="3213"/>
      <c r="K305" s="1713"/>
      <c r="T305" s="3373"/>
      <c r="Z305" s="1713"/>
      <c r="AA305" s="1713"/>
      <c r="AB305" s="1713"/>
      <c r="AC305" s="1713"/>
      <c r="AD305" s="1713"/>
      <c r="AE305" s="1713"/>
      <c r="AF305" s="1713"/>
      <c r="AG305" s="1713"/>
      <c r="AH305" s="1713"/>
      <c r="AI305" s="1713"/>
      <c r="AJ305" s="1713"/>
      <c r="AK305" s="1713"/>
      <c r="AL305" s="1713"/>
      <c r="AM305" s="1713"/>
      <c r="AN305" s="1713"/>
      <c r="AO305" s="3214"/>
      <c r="AP305" s="1713"/>
      <c r="AQ305" s="1713"/>
      <c r="AR305" s="1713"/>
      <c r="AS305" s="1713"/>
      <c r="AT305" s="1713"/>
      <c r="AU305" s="1713"/>
      <c r="AV305" s="1713"/>
      <c r="AW305" s="1713"/>
      <c r="AX305" s="1713"/>
      <c r="AY305" s="1713"/>
      <c r="AZ305" s="1713"/>
      <c r="BA305" s="1713"/>
      <c r="BB305" s="1713"/>
      <c r="BC305" s="1713"/>
      <c r="BD305" s="1713"/>
      <c r="BE305" s="1713"/>
      <c r="BF305" s="1713"/>
      <c r="BG305" s="1713"/>
      <c r="BH305" s="1713"/>
      <c r="BI305" s="1713"/>
      <c r="BJ305" s="1713"/>
      <c r="BK305" s="1713"/>
      <c r="BL305" s="1713"/>
      <c r="BM305" s="1713"/>
      <c r="BN305" s="1713"/>
      <c r="BO305" s="1713"/>
      <c r="BP305" s="1713"/>
      <c r="BQ305" s="1713"/>
      <c r="BR305" s="1713"/>
      <c r="BS305" s="1713"/>
      <c r="BT305" s="1713"/>
      <c r="BU305" s="1713"/>
      <c r="BV305" s="1713"/>
      <c r="BW305" s="1713"/>
      <c r="BX305" s="1713"/>
      <c r="BY305" s="1713"/>
      <c r="BZ305" s="1713"/>
      <c r="CA305" s="1713"/>
      <c r="CB305" s="1713"/>
      <c r="CC305" s="1713"/>
      <c r="CD305" s="1713"/>
      <c r="CE305" s="1713"/>
      <c r="CF305" s="1713"/>
      <c r="CG305" s="1713"/>
      <c r="CH305" s="1713"/>
      <c r="CI305" s="1713"/>
      <c r="CJ305" s="1713"/>
      <c r="CK305" s="1713"/>
      <c r="CL305" s="1713"/>
      <c r="CM305" s="1713"/>
      <c r="CN305" s="1713"/>
      <c r="CO305" s="1713"/>
      <c r="CP305" s="1713"/>
      <c r="CQ305" s="1713"/>
      <c r="CR305" s="1713"/>
      <c r="CS305" s="1713"/>
      <c r="CT305" s="1713"/>
      <c r="CU305" s="1713"/>
      <c r="CV305" s="1713"/>
      <c r="CW305" s="1713"/>
      <c r="CX305" s="1713"/>
      <c r="CY305" s="1713"/>
      <c r="CZ305" s="1713"/>
      <c r="DA305" s="1713"/>
      <c r="DB305" s="1713"/>
      <c r="DC305" s="1713"/>
      <c r="DD305" s="1713"/>
      <c r="DE305" s="1713"/>
      <c r="DF305" s="1713"/>
      <c r="DG305" s="1713"/>
      <c r="DH305" s="1713"/>
      <c r="DI305" s="1713"/>
      <c r="DJ305" s="1713"/>
      <c r="DK305" s="1713"/>
      <c r="DL305" s="1713"/>
      <c r="DM305" s="1713"/>
      <c r="DN305" s="1713"/>
      <c r="DO305" s="1713"/>
      <c r="DP305" s="1713"/>
      <c r="DQ305" s="1713"/>
    </row>
    <row r="306" s="1732" customFormat="true" ht="21.75" hidden="false" customHeight="true" outlineLevel="0" collapsed="false">
      <c r="A306" s="1713"/>
      <c r="B306" s="1713"/>
      <c r="C306" s="1725"/>
      <c r="D306" s="1725"/>
      <c r="E306" s="1725"/>
      <c r="F306" s="3210"/>
      <c r="G306" s="3211"/>
      <c r="H306" s="3212"/>
      <c r="I306" s="3213"/>
      <c r="K306" s="1713"/>
      <c r="T306" s="3373"/>
      <c r="Z306" s="1713"/>
      <c r="AA306" s="1713"/>
      <c r="AB306" s="1713"/>
      <c r="AC306" s="1713"/>
      <c r="AD306" s="1713"/>
      <c r="AE306" s="1713"/>
      <c r="AF306" s="1713"/>
      <c r="AG306" s="1713"/>
      <c r="AH306" s="1713"/>
      <c r="AI306" s="1713"/>
      <c r="AJ306" s="1713"/>
      <c r="AK306" s="1713"/>
      <c r="AL306" s="1713"/>
      <c r="AM306" s="1713"/>
      <c r="AN306" s="1713"/>
      <c r="AO306" s="3214"/>
      <c r="AP306" s="1713"/>
      <c r="AQ306" s="1713"/>
      <c r="AR306" s="1713"/>
      <c r="AS306" s="1713"/>
      <c r="AT306" s="1713"/>
      <c r="AU306" s="1713"/>
      <c r="AV306" s="1713"/>
      <c r="AW306" s="1713"/>
      <c r="AX306" s="1713"/>
      <c r="AY306" s="1713"/>
      <c r="AZ306" s="1713"/>
      <c r="BA306" s="1713"/>
      <c r="BB306" s="1713"/>
      <c r="BC306" s="1713"/>
      <c r="BD306" s="1713"/>
      <c r="BE306" s="1713"/>
      <c r="BF306" s="1713"/>
      <c r="BG306" s="1713"/>
      <c r="BH306" s="1713"/>
      <c r="BI306" s="1713"/>
      <c r="BJ306" s="1713"/>
      <c r="BK306" s="1713"/>
      <c r="BL306" s="1713"/>
      <c r="BM306" s="1713"/>
      <c r="BN306" s="1713"/>
      <c r="BO306" s="1713"/>
      <c r="BP306" s="1713"/>
      <c r="BQ306" s="1713"/>
      <c r="BR306" s="1713"/>
      <c r="BS306" s="1713"/>
      <c r="BT306" s="1713"/>
      <c r="BU306" s="1713"/>
      <c r="BV306" s="1713"/>
      <c r="BW306" s="1713"/>
      <c r="BX306" s="1713"/>
      <c r="BY306" s="1713"/>
      <c r="BZ306" s="1713"/>
      <c r="CA306" s="1713"/>
      <c r="CB306" s="1713"/>
      <c r="CC306" s="1713"/>
      <c r="CD306" s="1713"/>
      <c r="CE306" s="1713"/>
      <c r="CF306" s="1713"/>
      <c r="CG306" s="1713"/>
      <c r="CH306" s="1713"/>
      <c r="CI306" s="1713"/>
      <c r="CJ306" s="1713"/>
      <c r="CK306" s="1713"/>
      <c r="CL306" s="1713"/>
      <c r="CM306" s="1713"/>
      <c r="CN306" s="1713"/>
      <c r="CO306" s="1713"/>
      <c r="CP306" s="1713"/>
      <c r="CQ306" s="1713"/>
      <c r="CR306" s="1713"/>
      <c r="CS306" s="1713"/>
      <c r="CT306" s="1713"/>
      <c r="CU306" s="1713"/>
      <c r="CV306" s="1713"/>
      <c r="CW306" s="1713"/>
      <c r="CX306" s="1713"/>
      <c r="CY306" s="1713"/>
      <c r="CZ306" s="1713"/>
      <c r="DA306" s="1713"/>
      <c r="DB306" s="1713"/>
      <c r="DC306" s="1713"/>
      <c r="DD306" s="1713"/>
      <c r="DE306" s="1713"/>
      <c r="DF306" s="1713"/>
      <c r="DG306" s="1713"/>
      <c r="DH306" s="1713"/>
      <c r="DI306" s="1713"/>
      <c r="DJ306" s="1713"/>
      <c r="DK306" s="1713"/>
      <c r="DL306" s="1713"/>
      <c r="DM306" s="1713"/>
      <c r="DN306" s="1713"/>
      <c r="DO306" s="1713"/>
      <c r="DP306" s="1713"/>
      <c r="DQ306" s="1713"/>
    </row>
    <row r="307" s="1732" customFormat="true" ht="21.75" hidden="false" customHeight="true" outlineLevel="0" collapsed="false">
      <c r="A307" s="1713"/>
      <c r="B307" s="1713"/>
      <c r="C307" s="1725"/>
      <c r="D307" s="1725"/>
      <c r="E307" s="1725"/>
      <c r="F307" s="3210"/>
      <c r="G307" s="3211"/>
      <c r="H307" s="3212"/>
      <c r="I307" s="3213"/>
      <c r="K307" s="1713"/>
      <c r="T307" s="3373"/>
      <c r="Z307" s="1713"/>
      <c r="AA307" s="1713"/>
      <c r="AB307" s="1713"/>
      <c r="AC307" s="1713"/>
      <c r="AD307" s="1713"/>
      <c r="AE307" s="1713"/>
      <c r="AF307" s="1713"/>
      <c r="AG307" s="1713"/>
      <c r="AH307" s="1713"/>
      <c r="AI307" s="1713"/>
      <c r="AJ307" s="1713"/>
      <c r="AK307" s="1713"/>
      <c r="AL307" s="1713"/>
      <c r="AM307" s="1713"/>
      <c r="AN307" s="1713"/>
      <c r="AO307" s="3214"/>
      <c r="AP307" s="1713"/>
      <c r="AQ307" s="1713"/>
      <c r="AR307" s="1713"/>
      <c r="AS307" s="1713"/>
      <c r="AT307" s="1713"/>
      <c r="AU307" s="1713"/>
      <c r="AV307" s="1713"/>
      <c r="AW307" s="1713"/>
      <c r="AX307" s="1713"/>
      <c r="AY307" s="1713"/>
      <c r="AZ307" s="1713"/>
      <c r="BA307" s="1713"/>
      <c r="BB307" s="1713"/>
      <c r="BC307" s="1713"/>
      <c r="BD307" s="1713"/>
      <c r="BE307" s="1713"/>
      <c r="BF307" s="1713"/>
      <c r="BG307" s="1713"/>
      <c r="BH307" s="1713"/>
      <c r="BI307" s="1713"/>
      <c r="BJ307" s="1713"/>
      <c r="BK307" s="1713"/>
      <c r="BL307" s="1713"/>
      <c r="BM307" s="1713"/>
      <c r="BN307" s="1713"/>
      <c r="BO307" s="1713"/>
      <c r="BP307" s="1713"/>
      <c r="BQ307" s="1713"/>
      <c r="BR307" s="1713"/>
      <c r="BS307" s="1713"/>
      <c r="BT307" s="1713"/>
      <c r="BU307" s="1713"/>
      <c r="BV307" s="1713"/>
      <c r="BW307" s="1713"/>
      <c r="BX307" s="1713"/>
      <c r="BY307" s="1713"/>
      <c r="BZ307" s="1713"/>
      <c r="CA307" s="1713"/>
      <c r="CB307" s="1713"/>
      <c r="CC307" s="1713"/>
      <c r="CD307" s="1713"/>
      <c r="CE307" s="1713"/>
      <c r="CF307" s="1713"/>
      <c r="CG307" s="1713"/>
      <c r="CH307" s="1713"/>
      <c r="CI307" s="1713"/>
      <c r="CJ307" s="1713"/>
      <c r="CK307" s="1713"/>
      <c r="CL307" s="1713"/>
      <c r="CM307" s="1713"/>
      <c r="CN307" s="1713"/>
      <c r="CO307" s="1713"/>
      <c r="CP307" s="1713"/>
      <c r="CQ307" s="1713"/>
      <c r="CR307" s="1713"/>
      <c r="CS307" s="1713"/>
      <c r="CT307" s="1713"/>
      <c r="CU307" s="1713"/>
      <c r="CV307" s="1713"/>
      <c r="CW307" s="1713"/>
      <c r="CX307" s="1713"/>
      <c r="CY307" s="1713"/>
      <c r="CZ307" s="1713"/>
      <c r="DA307" s="1713"/>
      <c r="DB307" s="1713"/>
      <c r="DC307" s="1713"/>
      <c r="DD307" s="1713"/>
      <c r="DE307" s="1713"/>
      <c r="DF307" s="1713"/>
      <c r="DG307" s="1713"/>
      <c r="DH307" s="1713"/>
      <c r="DI307" s="1713"/>
      <c r="DJ307" s="1713"/>
      <c r="DK307" s="1713"/>
      <c r="DL307" s="1713"/>
      <c r="DM307" s="1713"/>
      <c r="DN307" s="1713"/>
      <c r="DO307" s="1713"/>
      <c r="DP307" s="1713"/>
      <c r="DQ307" s="1713"/>
    </row>
    <row r="308" s="1732" customFormat="true" ht="21.75" hidden="false" customHeight="true" outlineLevel="0" collapsed="false">
      <c r="A308" s="1713"/>
      <c r="B308" s="1713"/>
      <c r="C308" s="1725"/>
      <c r="D308" s="1725"/>
      <c r="E308" s="1725"/>
      <c r="F308" s="3210"/>
      <c r="G308" s="3211"/>
      <c r="H308" s="3212"/>
      <c r="I308" s="3213"/>
      <c r="K308" s="1713"/>
      <c r="T308" s="3373"/>
      <c r="Z308" s="1713"/>
      <c r="AA308" s="1713"/>
      <c r="AB308" s="1713"/>
      <c r="AC308" s="1713"/>
      <c r="AD308" s="1713"/>
      <c r="AE308" s="1713"/>
      <c r="AF308" s="1713"/>
      <c r="AG308" s="1713"/>
      <c r="AH308" s="1713"/>
      <c r="AI308" s="1713"/>
      <c r="AJ308" s="1713"/>
      <c r="AK308" s="1713"/>
      <c r="AL308" s="1713"/>
      <c r="AM308" s="1713"/>
      <c r="AN308" s="1713"/>
      <c r="AO308" s="3214"/>
      <c r="AP308" s="1713"/>
      <c r="AQ308" s="1713"/>
      <c r="AR308" s="1713"/>
      <c r="AS308" s="1713"/>
      <c r="AT308" s="1713"/>
      <c r="AU308" s="1713"/>
      <c r="AV308" s="1713"/>
      <c r="AW308" s="1713"/>
      <c r="AX308" s="1713"/>
      <c r="AY308" s="1713"/>
      <c r="AZ308" s="1713"/>
      <c r="BA308" s="1713"/>
      <c r="BB308" s="1713"/>
      <c r="BC308" s="1713"/>
      <c r="BD308" s="1713"/>
      <c r="BE308" s="1713"/>
      <c r="BF308" s="1713"/>
      <c r="BG308" s="1713"/>
      <c r="BH308" s="1713"/>
      <c r="BI308" s="1713"/>
      <c r="BJ308" s="1713"/>
      <c r="BK308" s="1713"/>
      <c r="BL308" s="1713"/>
      <c r="BM308" s="1713"/>
      <c r="BN308" s="1713"/>
      <c r="BO308" s="1713"/>
      <c r="BP308" s="1713"/>
      <c r="BQ308" s="1713"/>
      <c r="BR308" s="1713"/>
      <c r="BS308" s="1713"/>
      <c r="BT308" s="1713"/>
      <c r="BU308" s="1713"/>
      <c r="BV308" s="1713"/>
      <c r="BW308" s="1713"/>
      <c r="BX308" s="1713"/>
      <c r="BY308" s="1713"/>
      <c r="BZ308" s="1713"/>
      <c r="CA308" s="1713"/>
      <c r="CB308" s="1713"/>
      <c r="CC308" s="1713"/>
      <c r="CD308" s="1713"/>
      <c r="CE308" s="1713"/>
      <c r="CF308" s="1713"/>
      <c r="CG308" s="1713"/>
      <c r="CH308" s="1713"/>
      <c r="CI308" s="1713"/>
      <c r="CJ308" s="1713"/>
      <c r="CK308" s="1713"/>
      <c r="CL308" s="1713"/>
      <c r="CM308" s="1713"/>
      <c r="CN308" s="1713"/>
      <c r="CO308" s="1713"/>
      <c r="CP308" s="1713"/>
      <c r="CQ308" s="1713"/>
      <c r="CR308" s="1713"/>
      <c r="CS308" s="1713"/>
      <c r="CT308" s="1713"/>
      <c r="CU308" s="1713"/>
      <c r="CV308" s="1713"/>
      <c r="CW308" s="1713"/>
      <c r="CX308" s="1713"/>
      <c r="CY308" s="1713"/>
      <c r="CZ308" s="1713"/>
      <c r="DA308" s="1713"/>
      <c r="DB308" s="1713"/>
      <c r="DC308" s="1713"/>
      <c r="DD308" s="1713"/>
      <c r="DE308" s="1713"/>
      <c r="DF308" s="1713"/>
      <c r="DG308" s="1713"/>
      <c r="DH308" s="1713"/>
      <c r="DI308" s="1713"/>
      <c r="DJ308" s="1713"/>
      <c r="DK308" s="1713"/>
      <c r="DL308" s="1713"/>
      <c r="DM308" s="1713"/>
      <c r="DN308" s="1713"/>
      <c r="DO308" s="1713"/>
      <c r="DP308" s="1713"/>
      <c r="DQ308" s="1713"/>
    </row>
    <row r="309" s="1732" customFormat="true" ht="21.75" hidden="false" customHeight="true" outlineLevel="0" collapsed="false">
      <c r="A309" s="1713"/>
      <c r="B309" s="1713"/>
      <c r="C309" s="1725"/>
      <c r="D309" s="1725"/>
      <c r="E309" s="1725"/>
      <c r="F309" s="3210"/>
      <c r="G309" s="3211"/>
      <c r="H309" s="3212"/>
      <c r="I309" s="3213"/>
      <c r="K309" s="1713"/>
      <c r="T309" s="3373"/>
      <c r="Z309" s="1713"/>
      <c r="AA309" s="1713"/>
      <c r="AB309" s="1713"/>
      <c r="AC309" s="1713"/>
      <c r="AD309" s="1713"/>
      <c r="AE309" s="1713"/>
      <c r="AF309" s="1713"/>
      <c r="AG309" s="1713"/>
      <c r="AH309" s="1713"/>
      <c r="AI309" s="1713"/>
      <c r="AJ309" s="1713"/>
      <c r="AK309" s="1713"/>
      <c r="AL309" s="1713"/>
      <c r="AM309" s="1713"/>
      <c r="AN309" s="1713"/>
      <c r="AO309" s="3214"/>
      <c r="AP309" s="1713"/>
      <c r="AQ309" s="1713"/>
      <c r="AR309" s="1713"/>
      <c r="AS309" s="1713"/>
      <c r="AT309" s="1713"/>
      <c r="AU309" s="1713"/>
      <c r="AV309" s="1713"/>
      <c r="AW309" s="1713"/>
      <c r="AX309" s="1713"/>
      <c r="AY309" s="1713"/>
      <c r="AZ309" s="1713"/>
      <c r="BA309" s="1713"/>
      <c r="BB309" s="1713"/>
      <c r="BC309" s="1713"/>
      <c r="BD309" s="1713"/>
      <c r="BE309" s="1713"/>
      <c r="BF309" s="1713"/>
      <c r="BG309" s="1713"/>
      <c r="BH309" s="1713"/>
      <c r="BI309" s="1713"/>
      <c r="BJ309" s="1713"/>
      <c r="BK309" s="1713"/>
      <c r="BL309" s="1713"/>
      <c r="BM309" s="1713"/>
      <c r="BN309" s="1713"/>
      <c r="BO309" s="1713"/>
      <c r="BP309" s="1713"/>
      <c r="BQ309" s="1713"/>
      <c r="BR309" s="1713"/>
      <c r="BS309" s="1713"/>
      <c r="BT309" s="1713"/>
      <c r="BU309" s="1713"/>
      <c r="BV309" s="1713"/>
      <c r="BW309" s="1713"/>
      <c r="BX309" s="1713"/>
      <c r="BY309" s="1713"/>
      <c r="BZ309" s="1713"/>
      <c r="CA309" s="1713"/>
      <c r="CB309" s="1713"/>
      <c r="CC309" s="1713"/>
      <c r="CD309" s="1713"/>
      <c r="CE309" s="1713"/>
      <c r="CF309" s="1713"/>
      <c r="CG309" s="1713"/>
      <c r="CH309" s="1713"/>
      <c r="CI309" s="1713"/>
      <c r="CJ309" s="1713"/>
      <c r="CK309" s="1713"/>
      <c r="CL309" s="1713"/>
      <c r="CM309" s="1713"/>
      <c r="CN309" s="1713"/>
      <c r="CO309" s="1713"/>
      <c r="CP309" s="1713"/>
      <c r="CQ309" s="1713"/>
      <c r="CR309" s="1713"/>
      <c r="CS309" s="1713"/>
      <c r="CT309" s="1713"/>
      <c r="CU309" s="1713"/>
      <c r="CV309" s="1713"/>
      <c r="CW309" s="1713"/>
      <c r="CX309" s="1713"/>
      <c r="CY309" s="1713"/>
      <c r="CZ309" s="1713"/>
      <c r="DA309" s="1713"/>
      <c r="DB309" s="1713"/>
      <c r="DC309" s="1713"/>
      <c r="DD309" s="1713"/>
      <c r="DE309" s="1713"/>
      <c r="DF309" s="1713"/>
      <c r="DG309" s="1713"/>
      <c r="DH309" s="1713"/>
      <c r="DI309" s="1713"/>
      <c r="DJ309" s="1713"/>
      <c r="DK309" s="1713"/>
      <c r="DL309" s="1713"/>
      <c r="DM309" s="1713"/>
      <c r="DN309" s="1713"/>
      <c r="DO309" s="1713"/>
      <c r="DP309" s="1713"/>
      <c r="DQ309" s="1713"/>
    </row>
    <row r="310" s="1732" customFormat="true" ht="21.75" hidden="false" customHeight="true" outlineLevel="0" collapsed="false">
      <c r="A310" s="1713"/>
      <c r="B310" s="1713"/>
      <c r="C310" s="1725"/>
      <c r="D310" s="1725"/>
      <c r="E310" s="1725"/>
      <c r="F310" s="3210"/>
      <c r="G310" s="3211"/>
      <c r="H310" s="3212"/>
      <c r="I310" s="3213"/>
      <c r="K310" s="1713"/>
      <c r="T310" s="3373"/>
      <c r="Z310" s="1713"/>
      <c r="AA310" s="1713"/>
      <c r="AB310" s="1713"/>
      <c r="AC310" s="1713"/>
      <c r="AD310" s="1713"/>
      <c r="AE310" s="1713"/>
      <c r="AF310" s="1713"/>
      <c r="AG310" s="1713"/>
      <c r="AH310" s="1713"/>
      <c r="AI310" s="1713"/>
      <c r="AJ310" s="1713"/>
      <c r="AK310" s="1713"/>
      <c r="AL310" s="1713"/>
      <c r="AM310" s="1713"/>
      <c r="AN310" s="1713"/>
      <c r="AO310" s="3214"/>
      <c r="AP310" s="1713"/>
      <c r="AQ310" s="1713"/>
      <c r="AR310" s="1713"/>
      <c r="AS310" s="1713"/>
      <c r="AT310" s="1713"/>
      <c r="AU310" s="1713"/>
      <c r="AV310" s="1713"/>
      <c r="AW310" s="1713"/>
      <c r="AX310" s="1713"/>
      <c r="AY310" s="1713"/>
      <c r="AZ310" s="1713"/>
      <c r="BA310" s="1713"/>
      <c r="BB310" s="1713"/>
      <c r="BC310" s="1713"/>
      <c r="BD310" s="1713"/>
      <c r="BE310" s="1713"/>
      <c r="BF310" s="1713"/>
      <c r="BG310" s="1713"/>
      <c r="BH310" s="1713"/>
      <c r="BI310" s="1713"/>
      <c r="BJ310" s="1713"/>
      <c r="BK310" s="1713"/>
      <c r="BL310" s="1713"/>
      <c r="BM310" s="1713"/>
      <c r="BN310" s="1713"/>
      <c r="BO310" s="1713"/>
      <c r="BP310" s="1713"/>
      <c r="BQ310" s="1713"/>
      <c r="BR310" s="1713"/>
      <c r="BS310" s="1713"/>
      <c r="BT310" s="1713"/>
      <c r="BU310" s="1713"/>
      <c r="BV310" s="1713"/>
      <c r="BW310" s="1713"/>
      <c r="BX310" s="1713"/>
      <c r="BY310" s="1713"/>
      <c r="BZ310" s="1713"/>
      <c r="CA310" s="1713"/>
      <c r="CB310" s="1713"/>
      <c r="CC310" s="1713"/>
      <c r="CD310" s="1713"/>
      <c r="CE310" s="1713"/>
      <c r="CF310" s="1713"/>
      <c r="CG310" s="1713"/>
      <c r="CH310" s="1713"/>
      <c r="CI310" s="1713"/>
      <c r="CJ310" s="1713"/>
      <c r="CK310" s="1713"/>
      <c r="CL310" s="1713"/>
      <c r="CM310" s="1713"/>
      <c r="CN310" s="1713"/>
      <c r="CO310" s="1713"/>
      <c r="CP310" s="1713"/>
      <c r="CQ310" s="1713"/>
      <c r="CR310" s="1713"/>
      <c r="CS310" s="1713"/>
      <c r="CT310" s="1713"/>
      <c r="CU310" s="1713"/>
      <c r="CV310" s="1713"/>
      <c r="CW310" s="1713"/>
      <c r="CX310" s="1713"/>
      <c r="CY310" s="1713"/>
      <c r="CZ310" s="1713"/>
      <c r="DA310" s="1713"/>
      <c r="DB310" s="1713"/>
      <c r="DC310" s="1713"/>
      <c r="DD310" s="1713"/>
      <c r="DE310" s="1713"/>
      <c r="DF310" s="1713"/>
      <c r="DG310" s="1713"/>
      <c r="DH310" s="1713"/>
      <c r="DI310" s="1713"/>
      <c r="DJ310" s="1713"/>
      <c r="DK310" s="1713"/>
      <c r="DL310" s="1713"/>
      <c r="DM310" s="1713"/>
      <c r="DN310" s="1713"/>
      <c r="DO310" s="1713"/>
      <c r="DP310" s="1713"/>
      <c r="DQ310" s="1713"/>
    </row>
    <row r="311" s="1732" customFormat="true" ht="21.75" hidden="false" customHeight="true" outlineLevel="0" collapsed="false">
      <c r="A311" s="1713"/>
      <c r="B311" s="1713"/>
      <c r="C311" s="1725"/>
      <c r="D311" s="1725"/>
      <c r="E311" s="1725"/>
      <c r="F311" s="3210"/>
      <c r="G311" s="3211"/>
      <c r="H311" s="3212"/>
      <c r="I311" s="3213"/>
      <c r="K311" s="1713"/>
      <c r="T311" s="3373"/>
      <c r="Z311" s="1713"/>
      <c r="AA311" s="1713"/>
      <c r="AB311" s="1713"/>
      <c r="AC311" s="1713"/>
      <c r="AD311" s="1713"/>
      <c r="AE311" s="1713"/>
      <c r="AF311" s="1713"/>
      <c r="AG311" s="1713"/>
      <c r="AH311" s="1713"/>
      <c r="AI311" s="1713"/>
      <c r="AJ311" s="1713"/>
      <c r="AK311" s="1713"/>
      <c r="AL311" s="1713"/>
      <c r="AM311" s="1713"/>
      <c r="AN311" s="1713"/>
      <c r="AO311" s="3214"/>
      <c r="AP311" s="1713"/>
      <c r="AQ311" s="1713"/>
      <c r="AR311" s="1713"/>
      <c r="AS311" s="1713"/>
      <c r="AT311" s="1713"/>
      <c r="AU311" s="1713"/>
      <c r="AV311" s="1713"/>
      <c r="AW311" s="1713"/>
      <c r="AX311" s="1713"/>
      <c r="AY311" s="1713"/>
      <c r="AZ311" s="1713"/>
      <c r="BA311" s="1713"/>
      <c r="BB311" s="1713"/>
      <c r="BC311" s="1713"/>
      <c r="BD311" s="1713"/>
      <c r="BE311" s="1713"/>
      <c r="BF311" s="1713"/>
      <c r="BG311" s="1713"/>
      <c r="BH311" s="1713"/>
      <c r="BI311" s="1713"/>
      <c r="BJ311" s="1713"/>
      <c r="BK311" s="1713"/>
      <c r="BL311" s="1713"/>
      <c r="BM311" s="1713"/>
      <c r="BN311" s="1713"/>
      <c r="BO311" s="1713"/>
      <c r="BP311" s="1713"/>
      <c r="BQ311" s="1713"/>
      <c r="BR311" s="1713"/>
      <c r="BS311" s="1713"/>
      <c r="BT311" s="1713"/>
      <c r="BU311" s="1713"/>
      <c r="BV311" s="1713"/>
      <c r="BW311" s="1713"/>
      <c r="BX311" s="1713"/>
      <c r="BY311" s="1713"/>
      <c r="BZ311" s="1713"/>
      <c r="CA311" s="1713"/>
      <c r="CB311" s="1713"/>
      <c r="CC311" s="1713"/>
      <c r="CD311" s="1713"/>
      <c r="CE311" s="1713"/>
      <c r="CF311" s="1713"/>
      <c r="CG311" s="1713"/>
      <c r="CH311" s="1713"/>
      <c r="CI311" s="1713"/>
      <c r="CJ311" s="1713"/>
      <c r="CK311" s="1713"/>
      <c r="CL311" s="1713"/>
      <c r="CM311" s="1713"/>
      <c r="CN311" s="1713"/>
      <c r="CO311" s="1713"/>
      <c r="CP311" s="1713"/>
      <c r="CQ311" s="1713"/>
      <c r="CR311" s="1713"/>
      <c r="CS311" s="1713"/>
      <c r="CT311" s="1713"/>
      <c r="CU311" s="1713"/>
      <c r="CV311" s="1713"/>
      <c r="CW311" s="1713"/>
      <c r="CX311" s="1713"/>
      <c r="CY311" s="1713"/>
      <c r="CZ311" s="1713"/>
      <c r="DA311" s="1713"/>
      <c r="DB311" s="1713"/>
      <c r="DC311" s="1713"/>
      <c r="DD311" s="1713"/>
      <c r="DE311" s="1713"/>
      <c r="DF311" s="1713"/>
      <c r="DG311" s="1713"/>
      <c r="DH311" s="1713"/>
      <c r="DI311" s="1713"/>
      <c r="DJ311" s="1713"/>
      <c r="DK311" s="1713"/>
      <c r="DL311" s="1713"/>
      <c r="DM311" s="1713"/>
      <c r="DN311" s="1713"/>
      <c r="DO311" s="1713"/>
      <c r="DP311" s="1713"/>
      <c r="DQ311" s="1713"/>
    </row>
    <row r="312" s="1732" customFormat="true" ht="21.75" hidden="false" customHeight="true" outlineLevel="0" collapsed="false">
      <c r="A312" s="1713"/>
      <c r="B312" s="1713"/>
      <c r="C312" s="1725"/>
      <c r="D312" s="1725"/>
      <c r="E312" s="1725"/>
      <c r="F312" s="3210"/>
      <c r="G312" s="3211"/>
      <c r="H312" s="3212"/>
      <c r="I312" s="3213"/>
      <c r="K312" s="1713"/>
      <c r="T312" s="3373"/>
      <c r="Z312" s="1713"/>
      <c r="AA312" s="1713"/>
      <c r="AB312" s="1713"/>
      <c r="AC312" s="1713"/>
      <c r="AD312" s="1713"/>
      <c r="AE312" s="1713"/>
      <c r="AF312" s="1713"/>
      <c r="AG312" s="1713"/>
      <c r="AH312" s="1713"/>
      <c r="AI312" s="1713"/>
      <c r="AJ312" s="1713"/>
      <c r="AK312" s="1713"/>
      <c r="AL312" s="1713"/>
      <c r="AM312" s="1713"/>
      <c r="AN312" s="1713"/>
      <c r="AO312" s="3214"/>
      <c r="AP312" s="1713"/>
      <c r="AQ312" s="1713"/>
      <c r="AR312" s="1713"/>
      <c r="AS312" s="1713"/>
      <c r="AT312" s="1713"/>
      <c r="AU312" s="1713"/>
      <c r="AV312" s="1713"/>
      <c r="AW312" s="1713"/>
      <c r="AX312" s="1713"/>
      <c r="AY312" s="1713"/>
      <c r="AZ312" s="1713"/>
      <c r="BA312" s="1713"/>
      <c r="BB312" s="1713"/>
      <c r="BC312" s="1713"/>
      <c r="BD312" s="1713"/>
      <c r="BE312" s="1713"/>
      <c r="BF312" s="1713"/>
      <c r="BG312" s="1713"/>
      <c r="BH312" s="1713"/>
      <c r="BI312" s="1713"/>
      <c r="BJ312" s="1713"/>
      <c r="BK312" s="1713"/>
      <c r="BL312" s="1713"/>
      <c r="BM312" s="1713"/>
      <c r="BN312" s="1713"/>
      <c r="BO312" s="1713"/>
      <c r="BP312" s="1713"/>
      <c r="BQ312" s="1713"/>
      <c r="BR312" s="1713"/>
      <c r="BS312" s="1713"/>
      <c r="BT312" s="1713"/>
      <c r="BU312" s="1713"/>
      <c r="BV312" s="1713"/>
      <c r="BW312" s="1713"/>
      <c r="BX312" s="1713"/>
      <c r="BY312" s="1713"/>
      <c r="BZ312" s="1713"/>
      <c r="CA312" s="1713"/>
      <c r="CB312" s="1713"/>
      <c r="CC312" s="1713"/>
      <c r="CD312" s="1713"/>
      <c r="CE312" s="1713"/>
      <c r="CF312" s="1713"/>
      <c r="CG312" s="1713"/>
      <c r="CH312" s="1713"/>
      <c r="CI312" s="1713"/>
      <c r="CJ312" s="1713"/>
      <c r="CK312" s="1713"/>
      <c r="CL312" s="1713"/>
      <c r="CM312" s="1713"/>
      <c r="CN312" s="1713"/>
      <c r="CO312" s="1713"/>
      <c r="CP312" s="1713"/>
      <c r="CQ312" s="1713"/>
      <c r="CR312" s="1713"/>
      <c r="CS312" s="1713"/>
      <c r="CT312" s="1713"/>
      <c r="CU312" s="1713"/>
      <c r="CV312" s="1713"/>
      <c r="CW312" s="1713"/>
      <c r="CX312" s="1713"/>
      <c r="CY312" s="1713"/>
      <c r="CZ312" s="1713"/>
      <c r="DA312" s="1713"/>
      <c r="DB312" s="1713"/>
      <c r="DC312" s="1713"/>
      <c r="DD312" s="1713"/>
      <c r="DE312" s="1713"/>
      <c r="DF312" s="1713"/>
      <c r="DG312" s="1713"/>
      <c r="DH312" s="1713"/>
      <c r="DI312" s="1713"/>
      <c r="DJ312" s="1713"/>
      <c r="DK312" s="1713"/>
      <c r="DL312" s="1713"/>
      <c r="DM312" s="1713"/>
      <c r="DN312" s="1713"/>
      <c r="DO312" s="1713"/>
      <c r="DP312" s="1713"/>
      <c r="DQ312" s="1713"/>
    </row>
    <row r="313" s="1732" customFormat="true" ht="21.75" hidden="false" customHeight="true" outlineLevel="0" collapsed="false">
      <c r="A313" s="1713"/>
      <c r="B313" s="1713"/>
      <c r="C313" s="1725"/>
      <c r="D313" s="1725"/>
      <c r="E313" s="1725"/>
      <c r="F313" s="3210"/>
      <c r="G313" s="3211"/>
      <c r="H313" s="3212"/>
      <c r="I313" s="3213"/>
      <c r="K313" s="1713"/>
      <c r="T313" s="3373"/>
      <c r="Z313" s="1713"/>
      <c r="AA313" s="1713"/>
      <c r="AB313" s="1713"/>
      <c r="AC313" s="1713"/>
      <c r="AD313" s="1713"/>
      <c r="AE313" s="1713"/>
      <c r="AF313" s="1713"/>
      <c r="AG313" s="1713"/>
      <c r="AH313" s="1713"/>
      <c r="AI313" s="1713"/>
      <c r="AJ313" s="1713"/>
      <c r="AK313" s="1713"/>
      <c r="AL313" s="1713"/>
      <c r="AM313" s="1713"/>
      <c r="AN313" s="1713"/>
      <c r="AO313" s="3214"/>
      <c r="AP313" s="1713"/>
      <c r="AQ313" s="1713"/>
      <c r="AR313" s="1713"/>
      <c r="AS313" s="1713"/>
      <c r="AT313" s="1713"/>
      <c r="AU313" s="1713"/>
      <c r="AV313" s="1713"/>
      <c r="AW313" s="1713"/>
      <c r="AX313" s="1713"/>
      <c r="AY313" s="1713"/>
      <c r="AZ313" s="1713"/>
      <c r="BA313" s="1713"/>
      <c r="BB313" s="1713"/>
      <c r="BC313" s="1713"/>
      <c r="BD313" s="1713"/>
      <c r="BE313" s="1713"/>
      <c r="BF313" s="1713"/>
      <c r="BG313" s="1713"/>
      <c r="BH313" s="1713"/>
      <c r="BI313" s="1713"/>
      <c r="BJ313" s="1713"/>
      <c r="BK313" s="1713"/>
      <c r="BL313" s="1713"/>
      <c r="BM313" s="1713"/>
      <c r="BN313" s="1713"/>
      <c r="BO313" s="1713"/>
      <c r="BP313" s="1713"/>
      <c r="BQ313" s="1713"/>
      <c r="BR313" s="1713"/>
      <c r="BS313" s="1713"/>
      <c r="BT313" s="1713"/>
      <c r="BU313" s="1713"/>
      <c r="BV313" s="1713"/>
      <c r="BW313" s="1713"/>
      <c r="BX313" s="1713"/>
      <c r="BY313" s="1713"/>
      <c r="BZ313" s="1713"/>
      <c r="CA313" s="1713"/>
      <c r="CB313" s="1713"/>
      <c r="CC313" s="1713"/>
      <c r="CD313" s="1713"/>
      <c r="CE313" s="1713"/>
      <c r="CF313" s="1713"/>
      <c r="CG313" s="1713"/>
      <c r="CH313" s="1713"/>
      <c r="CI313" s="1713"/>
      <c r="CJ313" s="1713"/>
      <c r="CK313" s="1713"/>
      <c r="CL313" s="1713"/>
      <c r="CM313" s="1713"/>
      <c r="CN313" s="1713"/>
      <c r="CO313" s="1713"/>
      <c r="CP313" s="1713"/>
      <c r="CQ313" s="1713"/>
      <c r="CR313" s="1713"/>
      <c r="CS313" s="1713"/>
      <c r="CT313" s="1713"/>
      <c r="CU313" s="1713"/>
      <c r="CV313" s="1713"/>
      <c r="CW313" s="1713"/>
      <c r="CX313" s="1713"/>
      <c r="CY313" s="1713"/>
      <c r="CZ313" s="1713"/>
      <c r="DA313" s="1713"/>
      <c r="DB313" s="1713"/>
      <c r="DC313" s="1713"/>
      <c r="DD313" s="1713"/>
      <c r="DE313" s="1713"/>
      <c r="DF313" s="1713"/>
      <c r="DG313" s="1713"/>
      <c r="DH313" s="1713"/>
      <c r="DI313" s="1713"/>
      <c r="DJ313" s="1713"/>
      <c r="DK313" s="1713"/>
      <c r="DL313" s="1713"/>
      <c r="DM313" s="1713"/>
      <c r="DN313" s="1713"/>
      <c r="DO313" s="1713"/>
      <c r="DP313" s="1713"/>
      <c r="DQ313" s="1713"/>
    </row>
    <row r="314" s="1732" customFormat="true" ht="21.75" hidden="false" customHeight="true" outlineLevel="0" collapsed="false">
      <c r="A314" s="1713"/>
      <c r="B314" s="1713"/>
      <c r="C314" s="1725"/>
      <c r="D314" s="1725"/>
      <c r="E314" s="1725"/>
      <c r="F314" s="3210"/>
      <c r="G314" s="3211"/>
      <c r="H314" s="3212"/>
      <c r="I314" s="3213"/>
      <c r="K314" s="1713"/>
      <c r="T314" s="3373"/>
      <c r="Z314" s="1713"/>
      <c r="AA314" s="1713"/>
      <c r="AB314" s="1713"/>
      <c r="AC314" s="1713"/>
      <c r="AD314" s="1713"/>
      <c r="AE314" s="1713"/>
      <c r="AF314" s="1713"/>
      <c r="AG314" s="1713"/>
      <c r="AH314" s="1713"/>
      <c r="AI314" s="1713"/>
      <c r="AJ314" s="1713"/>
      <c r="AK314" s="1713"/>
      <c r="AL314" s="1713"/>
      <c r="AM314" s="1713"/>
      <c r="AN314" s="1713"/>
      <c r="AO314" s="3214"/>
      <c r="AP314" s="1713"/>
      <c r="AQ314" s="1713"/>
      <c r="AR314" s="1713"/>
      <c r="AS314" s="1713"/>
      <c r="AT314" s="1713"/>
      <c r="AU314" s="1713"/>
      <c r="AV314" s="1713"/>
      <c r="AW314" s="1713"/>
      <c r="AX314" s="1713"/>
      <c r="AY314" s="1713"/>
      <c r="AZ314" s="1713"/>
      <c r="BA314" s="1713"/>
      <c r="BB314" s="1713"/>
      <c r="BC314" s="1713"/>
      <c r="BD314" s="1713"/>
      <c r="BE314" s="1713"/>
      <c r="BF314" s="1713"/>
      <c r="BG314" s="1713"/>
      <c r="BH314" s="1713"/>
      <c r="BI314" s="1713"/>
      <c r="BJ314" s="1713"/>
      <c r="BK314" s="1713"/>
      <c r="BL314" s="1713"/>
      <c r="BM314" s="1713"/>
      <c r="BN314" s="1713"/>
      <c r="BO314" s="1713"/>
      <c r="BP314" s="1713"/>
      <c r="BQ314" s="1713"/>
      <c r="BR314" s="1713"/>
      <c r="BS314" s="1713"/>
      <c r="BT314" s="1713"/>
      <c r="BU314" s="1713"/>
      <c r="BV314" s="1713"/>
      <c r="BW314" s="1713"/>
      <c r="BX314" s="1713"/>
      <c r="BY314" s="1713"/>
      <c r="BZ314" s="1713"/>
      <c r="CA314" s="1713"/>
      <c r="CB314" s="1713"/>
      <c r="CC314" s="1713"/>
      <c r="CD314" s="1713"/>
      <c r="CE314" s="1713"/>
      <c r="CF314" s="1713"/>
      <c r="CG314" s="1713"/>
      <c r="CH314" s="1713"/>
      <c r="CI314" s="1713"/>
      <c r="CJ314" s="1713"/>
      <c r="CK314" s="1713"/>
      <c r="CL314" s="1713"/>
      <c r="CM314" s="1713"/>
      <c r="CN314" s="1713"/>
      <c r="CO314" s="1713"/>
      <c r="CP314" s="1713"/>
      <c r="CQ314" s="1713"/>
      <c r="CR314" s="1713"/>
      <c r="CS314" s="1713"/>
      <c r="CT314" s="1713"/>
      <c r="CU314" s="1713"/>
      <c r="CV314" s="1713"/>
      <c r="CW314" s="1713"/>
      <c r="CX314" s="1713"/>
      <c r="CY314" s="1713"/>
      <c r="CZ314" s="1713"/>
      <c r="DA314" s="1713"/>
      <c r="DB314" s="1713"/>
      <c r="DC314" s="1713"/>
      <c r="DD314" s="1713"/>
      <c r="DE314" s="1713"/>
      <c r="DF314" s="1713"/>
      <c r="DG314" s="1713"/>
      <c r="DH314" s="1713"/>
      <c r="DI314" s="1713"/>
      <c r="DJ314" s="1713"/>
      <c r="DK314" s="1713"/>
      <c r="DL314" s="1713"/>
      <c r="DM314" s="1713"/>
      <c r="DN314" s="1713"/>
      <c r="DO314" s="1713"/>
      <c r="DP314" s="1713"/>
      <c r="DQ314" s="1713"/>
    </row>
    <row r="315" s="1732" customFormat="true" ht="21.75" hidden="false" customHeight="true" outlineLevel="0" collapsed="false">
      <c r="A315" s="1713"/>
      <c r="B315" s="1713"/>
      <c r="C315" s="1725"/>
      <c r="D315" s="1725"/>
      <c r="E315" s="1725"/>
      <c r="F315" s="3210"/>
      <c r="G315" s="3211"/>
      <c r="H315" s="3212"/>
      <c r="I315" s="3213"/>
      <c r="K315" s="1713"/>
      <c r="T315" s="3373"/>
      <c r="Z315" s="1713"/>
      <c r="AA315" s="1713"/>
      <c r="AB315" s="1713"/>
      <c r="AC315" s="1713"/>
      <c r="AD315" s="1713"/>
      <c r="AE315" s="1713"/>
      <c r="AF315" s="1713"/>
      <c r="AG315" s="1713"/>
      <c r="AH315" s="1713"/>
      <c r="AI315" s="1713"/>
      <c r="AJ315" s="1713"/>
      <c r="AK315" s="1713"/>
      <c r="AL315" s="1713"/>
      <c r="AM315" s="1713"/>
      <c r="AN315" s="1713"/>
      <c r="AO315" s="3214"/>
      <c r="AP315" s="1713"/>
      <c r="AQ315" s="1713"/>
      <c r="AR315" s="1713"/>
      <c r="AS315" s="1713"/>
      <c r="AT315" s="1713"/>
      <c r="AU315" s="1713"/>
      <c r="AV315" s="1713"/>
      <c r="AW315" s="1713"/>
      <c r="AX315" s="1713"/>
      <c r="AY315" s="1713"/>
      <c r="AZ315" s="1713"/>
      <c r="BA315" s="1713"/>
      <c r="BB315" s="1713"/>
      <c r="BC315" s="1713"/>
      <c r="BD315" s="1713"/>
      <c r="BE315" s="1713"/>
      <c r="BF315" s="1713"/>
      <c r="BG315" s="1713"/>
      <c r="BH315" s="1713"/>
      <c r="BI315" s="1713"/>
      <c r="BJ315" s="1713"/>
      <c r="BK315" s="1713"/>
      <c r="BL315" s="1713"/>
      <c r="BM315" s="1713"/>
      <c r="BN315" s="1713"/>
      <c r="BO315" s="1713"/>
      <c r="BP315" s="1713"/>
      <c r="BQ315" s="1713"/>
      <c r="BR315" s="1713"/>
      <c r="BS315" s="1713"/>
      <c r="BT315" s="1713"/>
      <c r="BU315" s="1713"/>
      <c r="BV315" s="1713"/>
      <c r="BW315" s="1713"/>
      <c r="BX315" s="1713"/>
      <c r="BY315" s="1713"/>
      <c r="BZ315" s="1713"/>
      <c r="CA315" s="1713"/>
      <c r="CB315" s="1713"/>
      <c r="CC315" s="1713"/>
      <c r="CD315" s="1713"/>
      <c r="CE315" s="1713"/>
      <c r="CF315" s="1713"/>
      <c r="CG315" s="1713"/>
      <c r="CH315" s="1713"/>
      <c r="CI315" s="1713"/>
      <c r="CJ315" s="1713"/>
      <c r="CK315" s="1713"/>
      <c r="CL315" s="1713"/>
      <c r="CM315" s="1713"/>
      <c r="CN315" s="1713"/>
      <c r="CO315" s="1713"/>
      <c r="CP315" s="1713"/>
      <c r="CQ315" s="1713"/>
      <c r="CR315" s="1713"/>
      <c r="CS315" s="1713"/>
      <c r="CT315" s="1713"/>
      <c r="CU315" s="1713"/>
      <c r="CV315" s="1713"/>
      <c r="CW315" s="1713"/>
      <c r="CX315" s="1713"/>
      <c r="CY315" s="1713"/>
      <c r="CZ315" s="1713"/>
      <c r="DA315" s="1713"/>
      <c r="DB315" s="1713"/>
      <c r="DC315" s="1713"/>
      <c r="DD315" s="1713"/>
      <c r="DE315" s="1713"/>
      <c r="DF315" s="1713"/>
      <c r="DG315" s="1713"/>
      <c r="DH315" s="1713"/>
      <c r="DI315" s="1713"/>
      <c r="DJ315" s="1713"/>
      <c r="DK315" s="1713"/>
      <c r="DL315" s="1713"/>
      <c r="DM315" s="1713"/>
      <c r="DN315" s="1713"/>
      <c r="DO315" s="1713"/>
      <c r="DP315" s="1713"/>
      <c r="DQ315" s="1713"/>
    </row>
    <row r="316" s="1732" customFormat="true" ht="21.75" hidden="false" customHeight="true" outlineLevel="0" collapsed="false">
      <c r="A316" s="1713"/>
      <c r="B316" s="1713"/>
      <c r="C316" s="1725"/>
      <c r="D316" s="1725"/>
      <c r="E316" s="1725"/>
      <c r="F316" s="3210"/>
      <c r="G316" s="3211"/>
      <c r="H316" s="3212"/>
      <c r="I316" s="3213"/>
      <c r="K316" s="1713"/>
      <c r="T316" s="3373"/>
      <c r="Z316" s="1713"/>
      <c r="AA316" s="1713"/>
      <c r="AB316" s="1713"/>
      <c r="AC316" s="1713"/>
      <c r="AD316" s="1713"/>
      <c r="AE316" s="1713"/>
      <c r="AF316" s="1713"/>
      <c r="AG316" s="1713"/>
      <c r="AH316" s="1713"/>
      <c r="AI316" s="1713"/>
      <c r="AJ316" s="1713"/>
      <c r="AK316" s="1713"/>
      <c r="AL316" s="1713"/>
      <c r="AM316" s="1713"/>
      <c r="AN316" s="1713"/>
      <c r="AO316" s="3214"/>
      <c r="AP316" s="1713"/>
      <c r="AQ316" s="1713"/>
      <c r="AR316" s="1713"/>
      <c r="AS316" s="1713"/>
      <c r="AT316" s="1713"/>
      <c r="AU316" s="1713"/>
      <c r="AV316" s="1713"/>
      <c r="AW316" s="1713"/>
      <c r="AX316" s="1713"/>
      <c r="AY316" s="1713"/>
      <c r="AZ316" s="1713"/>
      <c r="BA316" s="1713"/>
      <c r="BB316" s="1713"/>
      <c r="BC316" s="1713"/>
      <c r="BD316" s="1713"/>
      <c r="BE316" s="1713"/>
      <c r="BF316" s="1713"/>
      <c r="BG316" s="1713"/>
      <c r="BH316" s="1713"/>
      <c r="BI316" s="1713"/>
      <c r="BJ316" s="1713"/>
      <c r="BK316" s="1713"/>
      <c r="BL316" s="1713"/>
      <c r="BM316" s="1713"/>
      <c r="BN316" s="1713"/>
      <c r="BO316" s="1713"/>
      <c r="BP316" s="1713"/>
      <c r="BQ316" s="1713"/>
      <c r="BR316" s="1713"/>
      <c r="BS316" s="1713"/>
      <c r="BT316" s="1713"/>
      <c r="BU316" s="1713"/>
      <c r="BV316" s="1713"/>
      <c r="BW316" s="1713"/>
      <c r="BX316" s="1713"/>
      <c r="BY316" s="1713"/>
      <c r="BZ316" s="1713"/>
      <c r="CA316" s="1713"/>
      <c r="CB316" s="1713"/>
      <c r="CC316" s="1713"/>
      <c r="CD316" s="1713"/>
      <c r="CE316" s="1713"/>
      <c r="CF316" s="1713"/>
      <c r="CG316" s="1713"/>
      <c r="CH316" s="1713"/>
      <c r="CI316" s="1713"/>
      <c r="CJ316" s="1713"/>
      <c r="CK316" s="1713"/>
      <c r="CL316" s="1713"/>
      <c r="CM316" s="1713"/>
      <c r="CN316" s="1713"/>
      <c r="CO316" s="1713"/>
      <c r="CP316" s="1713"/>
      <c r="CQ316" s="1713"/>
      <c r="CR316" s="1713"/>
      <c r="CS316" s="1713"/>
      <c r="CT316" s="1713"/>
      <c r="CU316" s="1713"/>
      <c r="CV316" s="1713"/>
      <c r="CW316" s="1713"/>
      <c r="CX316" s="1713"/>
      <c r="CY316" s="1713"/>
      <c r="CZ316" s="1713"/>
      <c r="DA316" s="1713"/>
      <c r="DB316" s="1713"/>
      <c r="DC316" s="1713"/>
      <c r="DD316" s="1713"/>
      <c r="DE316" s="1713"/>
      <c r="DF316" s="1713"/>
      <c r="DG316" s="1713"/>
      <c r="DH316" s="1713"/>
      <c r="DI316" s="1713"/>
      <c r="DJ316" s="1713"/>
      <c r="DK316" s="1713"/>
      <c r="DL316" s="1713"/>
      <c r="DM316" s="1713"/>
      <c r="DN316" s="1713"/>
      <c r="DO316" s="1713"/>
      <c r="DP316" s="1713"/>
      <c r="DQ316" s="1713"/>
    </row>
    <row r="317" s="1732" customFormat="true" ht="21.75" hidden="false" customHeight="true" outlineLevel="0" collapsed="false">
      <c r="A317" s="1713"/>
      <c r="B317" s="1713"/>
      <c r="C317" s="1725"/>
      <c r="D317" s="1725"/>
      <c r="E317" s="1725"/>
      <c r="F317" s="3210"/>
      <c r="G317" s="3211"/>
      <c r="H317" s="3212"/>
      <c r="I317" s="3213"/>
      <c r="K317" s="1713"/>
      <c r="T317" s="3373"/>
      <c r="Z317" s="1713"/>
      <c r="AA317" s="1713"/>
      <c r="AB317" s="1713"/>
      <c r="AC317" s="1713"/>
      <c r="AD317" s="1713"/>
      <c r="AE317" s="1713"/>
      <c r="AF317" s="1713"/>
      <c r="AG317" s="1713"/>
      <c r="AH317" s="1713"/>
      <c r="AI317" s="1713"/>
      <c r="AJ317" s="1713"/>
      <c r="AK317" s="1713"/>
      <c r="AL317" s="1713"/>
      <c r="AM317" s="1713"/>
      <c r="AN317" s="1713"/>
      <c r="AO317" s="3214"/>
      <c r="AP317" s="1713"/>
      <c r="AQ317" s="1713"/>
      <c r="AR317" s="1713"/>
      <c r="AS317" s="1713"/>
      <c r="AT317" s="1713"/>
      <c r="AU317" s="1713"/>
      <c r="AV317" s="1713"/>
      <c r="AW317" s="1713"/>
      <c r="AX317" s="1713"/>
      <c r="AY317" s="1713"/>
      <c r="AZ317" s="1713"/>
      <c r="BA317" s="1713"/>
      <c r="BB317" s="1713"/>
      <c r="BC317" s="1713"/>
      <c r="BD317" s="1713"/>
      <c r="BE317" s="1713"/>
      <c r="BF317" s="1713"/>
      <c r="BG317" s="1713"/>
      <c r="BH317" s="1713"/>
      <c r="BI317" s="1713"/>
      <c r="BJ317" s="1713"/>
      <c r="BK317" s="1713"/>
      <c r="BL317" s="1713"/>
      <c r="BM317" s="1713"/>
      <c r="BN317" s="1713"/>
      <c r="BO317" s="1713"/>
      <c r="BP317" s="1713"/>
      <c r="BQ317" s="1713"/>
      <c r="BR317" s="1713"/>
      <c r="BS317" s="1713"/>
      <c r="BT317" s="1713"/>
      <c r="BU317" s="1713"/>
      <c r="BV317" s="1713"/>
      <c r="BW317" s="1713"/>
      <c r="BX317" s="1713"/>
      <c r="BY317" s="1713"/>
      <c r="BZ317" s="1713"/>
      <c r="CA317" s="1713"/>
      <c r="CB317" s="1713"/>
      <c r="CC317" s="1713"/>
      <c r="CD317" s="1713"/>
      <c r="CE317" s="1713"/>
      <c r="CF317" s="1713"/>
      <c r="CG317" s="1713"/>
      <c r="CH317" s="1713"/>
      <c r="CI317" s="1713"/>
      <c r="CJ317" s="1713"/>
      <c r="CK317" s="1713"/>
      <c r="CL317" s="1713"/>
      <c r="CM317" s="1713"/>
      <c r="CN317" s="1713"/>
      <c r="CO317" s="1713"/>
      <c r="CP317" s="1713"/>
      <c r="CQ317" s="1713"/>
      <c r="CR317" s="1713"/>
      <c r="CS317" s="1713"/>
      <c r="CT317" s="1713"/>
      <c r="CU317" s="1713"/>
      <c r="CV317" s="1713"/>
      <c r="CW317" s="1713"/>
      <c r="CX317" s="1713"/>
      <c r="CY317" s="1713"/>
      <c r="CZ317" s="1713"/>
      <c r="DA317" s="1713"/>
      <c r="DB317" s="1713"/>
      <c r="DC317" s="1713"/>
      <c r="DD317" s="1713"/>
      <c r="DE317" s="1713"/>
      <c r="DF317" s="1713"/>
      <c r="DG317" s="1713"/>
      <c r="DH317" s="1713"/>
      <c r="DI317" s="1713"/>
      <c r="DJ317" s="1713"/>
      <c r="DK317" s="1713"/>
      <c r="DL317" s="1713"/>
      <c r="DM317" s="1713"/>
      <c r="DN317" s="1713"/>
      <c r="DO317" s="1713"/>
      <c r="DP317" s="1713"/>
      <c r="DQ317" s="1713"/>
    </row>
    <row r="318" s="1732" customFormat="true" ht="21.75" hidden="false" customHeight="true" outlineLevel="0" collapsed="false">
      <c r="A318" s="1713"/>
      <c r="B318" s="1713"/>
      <c r="C318" s="1725"/>
      <c r="D318" s="1725"/>
      <c r="E318" s="1725"/>
      <c r="F318" s="3210"/>
      <c r="G318" s="3211"/>
      <c r="H318" s="3212"/>
      <c r="I318" s="3213"/>
      <c r="J318" s="3213"/>
      <c r="K318" s="1713"/>
      <c r="T318" s="3373"/>
      <c r="Z318" s="1713"/>
      <c r="AA318" s="1713"/>
      <c r="AB318" s="1713"/>
      <c r="AC318" s="1713"/>
      <c r="AD318" s="1713"/>
      <c r="AE318" s="1713"/>
      <c r="AF318" s="1713"/>
      <c r="AG318" s="1713"/>
      <c r="AH318" s="1713"/>
      <c r="AI318" s="1713"/>
      <c r="AJ318" s="1713"/>
      <c r="AK318" s="1713"/>
      <c r="AL318" s="1713"/>
      <c r="AM318" s="1713"/>
      <c r="AN318" s="1713"/>
      <c r="AO318" s="3214"/>
      <c r="AP318" s="1713"/>
      <c r="AQ318" s="1713"/>
      <c r="AR318" s="1713"/>
      <c r="AS318" s="1713"/>
      <c r="AT318" s="1713"/>
      <c r="AU318" s="1713"/>
      <c r="AV318" s="1713"/>
      <c r="AW318" s="1713"/>
      <c r="AX318" s="1713"/>
      <c r="AY318" s="1713"/>
      <c r="AZ318" s="1713"/>
      <c r="BA318" s="1713"/>
      <c r="BB318" s="1713"/>
      <c r="BC318" s="1713"/>
      <c r="BD318" s="1713"/>
      <c r="BE318" s="1713"/>
      <c r="BF318" s="1713"/>
      <c r="BG318" s="1713"/>
      <c r="BH318" s="1713"/>
      <c r="BI318" s="1713"/>
      <c r="BJ318" s="1713"/>
      <c r="BK318" s="1713"/>
      <c r="BL318" s="1713"/>
      <c r="BM318" s="1713"/>
      <c r="BN318" s="1713"/>
      <c r="BO318" s="1713"/>
      <c r="BP318" s="1713"/>
      <c r="BQ318" s="1713"/>
      <c r="BR318" s="1713"/>
      <c r="BS318" s="1713"/>
      <c r="BT318" s="1713"/>
      <c r="BU318" s="1713"/>
      <c r="BV318" s="1713"/>
      <c r="BW318" s="1713"/>
      <c r="BX318" s="1713"/>
      <c r="BY318" s="1713"/>
      <c r="BZ318" s="1713"/>
      <c r="CA318" s="1713"/>
      <c r="CB318" s="1713"/>
      <c r="CC318" s="1713"/>
      <c r="CD318" s="1713"/>
      <c r="CE318" s="1713"/>
      <c r="CF318" s="1713"/>
      <c r="CG318" s="1713"/>
      <c r="CH318" s="1713"/>
      <c r="CI318" s="1713"/>
      <c r="CJ318" s="1713"/>
      <c r="CK318" s="1713"/>
      <c r="CL318" s="1713"/>
      <c r="CM318" s="1713"/>
      <c r="CN318" s="1713"/>
      <c r="CO318" s="1713"/>
      <c r="CP318" s="1713"/>
      <c r="CQ318" s="1713"/>
      <c r="CR318" s="1713"/>
      <c r="CS318" s="1713"/>
      <c r="CT318" s="1713"/>
      <c r="CU318" s="1713"/>
      <c r="CV318" s="1713"/>
      <c r="CW318" s="1713"/>
      <c r="CX318" s="1713"/>
      <c r="CY318" s="1713"/>
      <c r="CZ318" s="1713"/>
      <c r="DA318" s="1713"/>
      <c r="DB318" s="1713"/>
      <c r="DC318" s="1713"/>
      <c r="DD318" s="1713"/>
      <c r="DE318" s="1713"/>
      <c r="DF318" s="1713"/>
      <c r="DG318" s="1713"/>
      <c r="DH318" s="1713"/>
      <c r="DI318" s="1713"/>
      <c r="DJ318" s="1713"/>
      <c r="DK318" s="1713"/>
      <c r="DL318" s="1713"/>
      <c r="DM318" s="1713"/>
      <c r="DN318" s="1713"/>
      <c r="DO318" s="1713"/>
      <c r="DP318" s="1713"/>
      <c r="DQ318" s="1713"/>
    </row>
    <row r="319" s="1732" customFormat="true" ht="21.75" hidden="false" customHeight="true" outlineLevel="0" collapsed="false">
      <c r="A319" s="1713"/>
      <c r="B319" s="1713"/>
      <c r="C319" s="1725"/>
      <c r="D319" s="1725"/>
      <c r="E319" s="1725"/>
      <c r="F319" s="3210"/>
      <c r="G319" s="3211"/>
      <c r="H319" s="3212"/>
      <c r="I319" s="3213"/>
      <c r="J319" s="3213"/>
      <c r="K319" s="1713"/>
      <c r="T319" s="3373"/>
      <c r="Z319" s="1713"/>
      <c r="AA319" s="1713"/>
      <c r="AB319" s="1713"/>
      <c r="AC319" s="1713"/>
      <c r="AD319" s="1713"/>
      <c r="AE319" s="1713"/>
      <c r="AF319" s="1713"/>
      <c r="AG319" s="1713"/>
      <c r="AH319" s="1713"/>
      <c r="AI319" s="1713"/>
      <c r="AJ319" s="1713"/>
      <c r="AK319" s="1713"/>
      <c r="AL319" s="1713"/>
      <c r="AM319" s="1713"/>
      <c r="AN319" s="1713"/>
      <c r="AO319" s="3214"/>
      <c r="AP319" s="1713"/>
      <c r="AQ319" s="1713"/>
      <c r="AR319" s="1713"/>
      <c r="AS319" s="1713"/>
      <c r="AT319" s="1713"/>
      <c r="AU319" s="1713"/>
      <c r="AV319" s="1713"/>
      <c r="AW319" s="1713"/>
      <c r="AX319" s="1713"/>
      <c r="AY319" s="1713"/>
      <c r="AZ319" s="1713"/>
      <c r="BA319" s="1713"/>
      <c r="BB319" s="1713"/>
      <c r="BC319" s="1713"/>
      <c r="BD319" s="1713"/>
      <c r="BE319" s="1713"/>
      <c r="BF319" s="1713"/>
      <c r="BG319" s="1713"/>
      <c r="BH319" s="1713"/>
      <c r="BI319" s="1713"/>
      <c r="BJ319" s="1713"/>
      <c r="BK319" s="1713"/>
      <c r="BL319" s="1713"/>
      <c r="BM319" s="1713"/>
      <c r="BN319" s="1713"/>
      <c r="BO319" s="1713"/>
      <c r="BP319" s="1713"/>
      <c r="BQ319" s="1713"/>
      <c r="BR319" s="1713"/>
      <c r="BS319" s="1713"/>
      <c r="BT319" s="1713"/>
      <c r="BU319" s="1713"/>
      <c r="BV319" s="1713"/>
      <c r="BW319" s="1713"/>
      <c r="BX319" s="1713"/>
      <c r="BY319" s="1713"/>
      <c r="BZ319" s="1713"/>
      <c r="CA319" s="1713"/>
      <c r="CB319" s="1713"/>
      <c r="CC319" s="1713"/>
      <c r="CD319" s="1713"/>
      <c r="CE319" s="1713"/>
      <c r="CF319" s="1713"/>
      <c r="CG319" s="1713"/>
      <c r="CH319" s="1713"/>
      <c r="CI319" s="1713"/>
      <c r="CJ319" s="1713"/>
      <c r="CK319" s="1713"/>
      <c r="CL319" s="1713"/>
      <c r="CM319" s="1713"/>
      <c r="CN319" s="1713"/>
      <c r="CO319" s="1713"/>
      <c r="CP319" s="1713"/>
      <c r="CQ319" s="1713"/>
      <c r="CR319" s="1713"/>
      <c r="CS319" s="1713"/>
      <c r="CT319" s="1713"/>
      <c r="CU319" s="1713"/>
      <c r="CV319" s="1713"/>
      <c r="CW319" s="1713"/>
      <c r="CX319" s="1713"/>
      <c r="CY319" s="1713"/>
      <c r="CZ319" s="1713"/>
      <c r="DA319" s="1713"/>
      <c r="DB319" s="1713"/>
      <c r="DC319" s="1713"/>
      <c r="DD319" s="1713"/>
      <c r="DE319" s="1713"/>
      <c r="DF319" s="1713"/>
      <c r="DG319" s="1713"/>
      <c r="DH319" s="1713"/>
      <c r="DI319" s="1713"/>
      <c r="DJ319" s="1713"/>
      <c r="DK319" s="1713"/>
      <c r="DL319" s="1713"/>
      <c r="DM319" s="1713"/>
      <c r="DN319" s="1713"/>
      <c r="DO319" s="1713"/>
      <c r="DP319" s="1713"/>
      <c r="DQ319" s="1713"/>
    </row>
    <row r="320" s="1732" customFormat="true" ht="21.75" hidden="false" customHeight="true" outlineLevel="0" collapsed="false">
      <c r="A320" s="1713"/>
      <c r="B320" s="1713"/>
      <c r="C320" s="1725"/>
      <c r="D320" s="1725"/>
      <c r="E320" s="1725"/>
      <c r="F320" s="3210"/>
      <c r="G320" s="3211"/>
      <c r="H320" s="3212"/>
      <c r="I320" s="3213"/>
      <c r="J320" s="3213"/>
      <c r="K320" s="1713"/>
      <c r="T320" s="3373"/>
      <c r="Z320" s="1713"/>
      <c r="AA320" s="1713"/>
      <c r="AB320" s="1713"/>
      <c r="AC320" s="1713"/>
      <c r="AD320" s="1713"/>
      <c r="AE320" s="1713"/>
      <c r="AF320" s="1713"/>
      <c r="AG320" s="1713"/>
      <c r="AH320" s="1713"/>
      <c r="AI320" s="1713"/>
      <c r="AJ320" s="1713"/>
      <c r="AK320" s="1713"/>
      <c r="AL320" s="1713"/>
      <c r="AM320" s="1713"/>
      <c r="AN320" s="1713"/>
      <c r="AO320" s="3214"/>
      <c r="AP320" s="1713"/>
      <c r="AQ320" s="1713"/>
      <c r="AR320" s="1713"/>
      <c r="AS320" s="1713"/>
      <c r="AT320" s="1713"/>
      <c r="AU320" s="1713"/>
      <c r="AV320" s="1713"/>
      <c r="AW320" s="1713"/>
      <c r="AX320" s="1713"/>
      <c r="AY320" s="1713"/>
      <c r="AZ320" s="1713"/>
      <c r="BA320" s="1713"/>
      <c r="BB320" s="1713"/>
      <c r="BC320" s="1713"/>
      <c r="BD320" s="1713"/>
      <c r="BE320" s="1713"/>
      <c r="BF320" s="1713"/>
      <c r="BG320" s="1713"/>
      <c r="BH320" s="1713"/>
      <c r="BI320" s="1713"/>
      <c r="BJ320" s="1713"/>
      <c r="BK320" s="1713"/>
      <c r="BL320" s="1713"/>
      <c r="BM320" s="1713"/>
      <c r="BN320" s="1713"/>
      <c r="BO320" s="1713"/>
      <c r="BP320" s="1713"/>
      <c r="BQ320" s="1713"/>
      <c r="BR320" s="1713"/>
      <c r="BS320" s="1713"/>
      <c r="BT320" s="1713"/>
      <c r="BU320" s="1713"/>
      <c r="BV320" s="1713"/>
      <c r="BW320" s="1713"/>
      <c r="BX320" s="1713"/>
      <c r="BY320" s="1713"/>
      <c r="BZ320" s="1713"/>
      <c r="CA320" s="1713"/>
      <c r="CB320" s="1713"/>
      <c r="CC320" s="1713"/>
      <c r="CD320" s="1713"/>
      <c r="CE320" s="1713"/>
      <c r="CF320" s="1713"/>
      <c r="CG320" s="1713"/>
      <c r="CH320" s="1713"/>
      <c r="CI320" s="1713"/>
      <c r="CJ320" s="1713"/>
      <c r="CK320" s="1713"/>
      <c r="CL320" s="1713"/>
      <c r="CM320" s="1713"/>
      <c r="CN320" s="1713"/>
      <c r="CO320" s="1713"/>
      <c r="CP320" s="1713"/>
      <c r="CQ320" s="1713"/>
      <c r="CR320" s="1713"/>
      <c r="CS320" s="1713"/>
      <c r="CT320" s="1713"/>
      <c r="CU320" s="1713"/>
      <c r="CV320" s="1713"/>
      <c r="CW320" s="1713"/>
      <c r="CX320" s="1713"/>
      <c r="CY320" s="1713"/>
      <c r="CZ320" s="1713"/>
      <c r="DA320" s="1713"/>
      <c r="DB320" s="1713"/>
      <c r="DC320" s="1713"/>
      <c r="DD320" s="1713"/>
      <c r="DE320" s="1713"/>
      <c r="DF320" s="1713"/>
      <c r="DG320" s="1713"/>
      <c r="DH320" s="1713"/>
      <c r="DI320" s="1713"/>
      <c r="DJ320" s="1713"/>
      <c r="DK320" s="1713"/>
      <c r="DL320" s="1713"/>
      <c r="DM320" s="1713"/>
      <c r="DN320" s="1713"/>
      <c r="DO320" s="1713"/>
      <c r="DP320" s="1713"/>
      <c r="DQ320" s="1713"/>
    </row>
    <row r="321" s="1732" customFormat="true" ht="21.75" hidden="false" customHeight="true" outlineLevel="0" collapsed="false">
      <c r="A321" s="1713"/>
      <c r="B321" s="1713"/>
      <c r="C321" s="1725"/>
      <c r="D321" s="1725"/>
      <c r="E321" s="1725"/>
      <c r="F321" s="3210"/>
      <c r="G321" s="3211"/>
      <c r="H321" s="3212"/>
      <c r="I321" s="3213"/>
      <c r="J321" s="3213"/>
      <c r="K321" s="1713"/>
      <c r="T321" s="3373"/>
      <c r="Z321" s="1713"/>
      <c r="AA321" s="1713"/>
      <c r="AB321" s="1713"/>
      <c r="AC321" s="1713"/>
      <c r="AD321" s="1713"/>
      <c r="AE321" s="1713"/>
      <c r="AF321" s="1713"/>
      <c r="AG321" s="1713"/>
      <c r="AH321" s="1713"/>
      <c r="AI321" s="1713"/>
      <c r="AJ321" s="1713"/>
      <c r="AK321" s="1713"/>
      <c r="AL321" s="1713"/>
      <c r="AM321" s="1713"/>
      <c r="AN321" s="1713"/>
      <c r="AO321" s="3214"/>
      <c r="AP321" s="1713"/>
      <c r="AQ321" s="1713"/>
      <c r="AR321" s="1713"/>
      <c r="AS321" s="1713"/>
      <c r="AT321" s="1713"/>
      <c r="AU321" s="1713"/>
      <c r="AV321" s="1713"/>
      <c r="AW321" s="1713"/>
      <c r="AX321" s="1713"/>
      <c r="AY321" s="1713"/>
      <c r="AZ321" s="1713"/>
      <c r="BA321" s="1713"/>
      <c r="BB321" s="1713"/>
      <c r="BC321" s="1713"/>
      <c r="BD321" s="1713"/>
      <c r="BE321" s="1713"/>
      <c r="BF321" s="1713"/>
      <c r="BG321" s="1713"/>
      <c r="BH321" s="1713"/>
      <c r="BI321" s="1713"/>
      <c r="BJ321" s="1713"/>
      <c r="BK321" s="1713"/>
      <c r="BL321" s="1713"/>
      <c r="BM321" s="1713"/>
      <c r="BN321" s="1713"/>
      <c r="BO321" s="1713"/>
      <c r="BP321" s="1713"/>
      <c r="BQ321" s="1713"/>
      <c r="BR321" s="1713"/>
      <c r="BS321" s="1713"/>
      <c r="BT321" s="1713"/>
      <c r="BU321" s="1713"/>
      <c r="BV321" s="1713"/>
      <c r="BW321" s="1713"/>
      <c r="BX321" s="1713"/>
      <c r="BY321" s="1713"/>
      <c r="BZ321" s="1713"/>
      <c r="CA321" s="1713"/>
      <c r="CB321" s="1713"/>
      <c r="CC321" s="1713"/>
      <c r="CD321" s="1713"/>
      <c r="CE321" s="1713"/>
      <c r="CF321" s="1713"/>
      <c r="CG321" s="1713"/>
      <c r="CH321" s="1713"/>
      <c r="CI321" s="1713"/>
      <c r="CJ321" s="1713"/>
      <c r="CK321" s="1713"/>
      <c r="CL321" s="1713"/>
      <c r="CM321" s="1713"/>
      <c r="CN321" s="1713"/>
      <c r="CO321" s="1713"/>
      <c r="CP321" s="1713"/>
      <c r="CQ321" s="1713"/>
      <c r="CR321" s="1713"/>
      <c r="CS321" s="1713"/>
      <c r="CT321" s="1713"/>
      <c r="CU321" s="1713"/>
      <c r="CV321" s="1713"/>
      <c r="CW321" s="1713"/>
      <c r="CX321" s="1713"/>
      <c r="CY321" s="1713"/>
      <c r="CZ321" s="1713"/>
      <c r="DA321" s="1713"/>
      <c r="DB321" s="1713"/>
      <c r="DC321" s="1713"/>
      <c r="DD321" s="1713"/>
      <c r="DE321" s="1713"/>
      <c r="DF321" s="1713"/>
      <c r="DG321" s="1713"/>
      <c r="DH321" s="1713"/>
      <c r="DI321" s="1713"/>
      <c r="DJ321" s="1713"/>
      <c r="DK321" s="1713"/>
      <c r="DL321" s="1713"/>
      <c r="DM321" s="1713"/>
      <c r="DN321" s="1713"/>
      <c r="DO321" s="1713"/>
      <c r="DP321" s="1713"/>
      <c r="DQ321" s="1713"/>
    </row>
    <row r="322" s="1732" customFormat="true" ht="21.75" hidden="false" customHeight="true" outlineLevel="0" collapsed="false">
      <c r="A322" s="1713"/>
      <c r="B322" s="1713"/>
      <c r="C322" s="1725"/>
      <c r="D322" s="1725"/>
      <c r="E322" s="1725"/>
      <c r="F322" s="3210"/>
      <c r="G322" s="3211"/>
      <c r="H322" s="3212"/>
      <c r="I322" s="3213"/>
      <c r="J322" s="3213"/>
      <c r="K322" s="1713"/>
      <c r="T322" s="3373"/>
      <c r="Z322" s="1713"/>
      <c r="AA322" s="1713"/>
      <c r="AB322" s="1713"/>
      <c r="AC322" s="1713"/>
      <c r="AD322" s="1713"/>
      <c r="AE322" s="1713"/>
      <c r="AF322" s="1713"/>
      <c r="AG322" s="1713"/>
      <c r="AH322" s="1713"/>
      <c r="AI322" s="1713"/>
      <c r="AJ322" s="1713"/>
      <c r="AK322" s="1713"/>
      <c r="AL322" s="1713"/>
      <c r="AM322" s="1713"/>
      <c r="AN322" s="1713"/>
      <c r="AO322" s="3214"/>
      <c r="AP322" s="1713"/>
      <c r="AQ322" s="1713"/>
      <c r="AR322" s="1713"/>
      <c r="AS322" s="1713"/>
      <c r="AT322" s="1713"/>
      <c r="AU322" s="1713"/>
      <c r="AV322" s="1713"/>
      <c r="AW322" s="1713"/>
      <c r="AX322" s="1713"/>
      <c r="AY322" s="1713"/>
      <c r="AZ322" s="1713"/>
      <c r="BA322" s="1713"/>
      <c r="BB322" s="1713"/>
      <c r="BC322" s="1713"/>
      <c r="BD322" s="1713"/>
      <c r="BE322" s="1713"/>
      <c r="BF322" s="1713"/>
      <c r="BG322" s="1713"/>
      <c r="BH322" s="1713"/>
      <c r="BI322" s="1713"/>
      <c r="BJ322" s="1713"/>
      <c r="BK322" s="1713"/>
      <c r="BL322" s="1713"/>
      <c r="BM322" s="1713"/>
      <c r="BN322" s="1713"/>
      <c r="BO322" s="1713"/>
      <c r="BP322" s="1713"/>
      <c r="BQ322" s="1713"/>
      <c r="BR322" s="1713"/>
      <c r="BS322" s="1713"/>
      <c r="BT322" s="1713"/>
      <c r="BU322" s="1713"/>
      <c r="BV322" s="1713"/>
      <c r="BW322" s="1713"/>
      <c r="BX322" s="1713"/>
      <c r="BY322" s="1713"/>
      <c r="BZ322" s="1713"/>
      <c r="CA322" s="1713"/>
      <c r="CB322" s="1713"/>
      <c r="CC322" s="1713"/>
      <c r="CD322" s="1713"/>
      <c r="CE322" s="1713"/>
      <c r="CF322" s="1713"/>
      <c r="CG322" s="1713"/>
      <c r="CH322" s="1713"/>
      <c r="CI322" s="1713"/>
      <c r="CJ322" s="1713"/>
      <c r="CK322" s="1713"/>
      <c r="CL322" s="1713"/>
      <c r="CM322" s="1713"/>
      <c r="CN322" s="1713"/>
      <c r="CO322" s="1713"/>
      <c r="CP322" s="1713"/>
      <c r="CQ322" s="1713"/>
      <c r="CR322" s="1713"/>
      <c r="CS322" s="1713"/>
      <c r="CT322" s="1713"/>
      <c r="CU322" s="1713"/>
      <c r="CV322" s="1713"/>
      <c r="CW322" s="1713"/>
      <c r="CX322" s="1713"/>
      <c r="CY322" s="1713"/>
      <c r="CZ322" s="1713"/>
      <c r="DA322" s="1713"/>
      <c r="DB322" s="1713"/>
      <c r="DC322" s="1713"/>
      <c r="DD322" s="1713"/>
      <c r="DE322" s="1713"/>
      <c r="DF322" s="1713"/>
      <c r="DG322" s="1713"/>
      <c r="DH322" s="1713"/>
      <c r="DI322" s="1713"/>
      <c r="DJ322" s="1713"/>
      <c r="DK322" s="1713"/>
      <c r="DL322" s="1713"/>
      <c r="DM322" s="1713"/>
      <c r="DN322" s="1713"/>
      <c r="DO322" s="1713"/>
      <c r="DP322" s="1713"/>
      <c r="DQ322" s="1713"/>
    </row>
    <row r="323" s="1732" customFormat="true" ht="21.75" hidden="false" customHeight="true" outlineLevel="0" collapsed="false">
      <c r="A323" s="1713"/>
      <c r="B323" s="1713"/>
      <c r="C323" s="1725"/>
      <c r="D323" s="1725"/>
      <c r="E323" s="1725"/>
      <c r="F323" s="3210"/>
      <c r="G323" s="3211"/>
      <c r="H323" s="3212"/>
      <c r="I323" s="3213"/>
      <c r="J323" s="3213"/>
      <c r="K323" s="1713"/>
      <c r="T323" s="3373"/>
      <c r="Z323" s="1713"/>
      <c r="AA323" s="1713"/>
      <c r="AB323" s="1713"/>
      <c r="AC323" s="1713"/>
      <c r="AD323" s="1713"/>
      <c r="AE323" s="1713"/>
      <c r="AF323" s="1713"/>
      <c r="AG323" s="1713"/>
      <c r="AH323" s="1713"/>
      <c r="AI323" s="1713"/>
      <c r="AJ323" s="1713"/>
      <c r="AK323" s="1713"/>
      <c r="AL323" s="1713"/>
      <c r="AM323" s="1713"/>
      <c r="AN323" s="1713"/>
      <c r="AO323" s="3214"/>
      <c r="AP323" s="1713"/>
      <c r="AQ323" s="1713"/>
      <c r="AR323" s="1713"/>
      <c r="AS323" s="1713"/>
      <c r="AT323" s="1713"/>
      <c r="AU323" s="1713"/>
      <c r="AV323" s="1713"/>
      <c r="AW323" s="1713"/>
      <c r="AX323" s="1713"/>
      <c r="AY323" s="1713"/>
      <c r="AZ323" s="1713"/>
      <c r="BA323" s="1713"/>
      <c r="BB323" s="1713"/>
      <c r="BC323" s="1713"/>
      <c r="BD323" s="1713"/>
      <c r="BE323" s="1713"/>
      <c r="BF323" s="1713"/>
      <c r="BG323" s="1713"/>
      <c r="BH323" s="1713"/>
      <c r="BI323" s="1713"/>
      <c r="BJ323" s="1713"/>
      <c r="BK323" s="1713"/>
      <c r="BL323" s="1713"/>
      <c r="BM323" s="1713"/>
      <c r="BN323" s="1713"/>
      <c r="BO323" s="1713"/>
      <c r="BP323" s="1713"/>
      <c r="BQ323" s="1713"/>
      <c r="BR323" s="1713"/>
      <c r="BS323" s="1713"/>
      <c r="BT323" s="1713"/>
      <c r="BU323" s="1713"/>
      <c r="BV323" s="1713"/>
      <c r="BW323" s="1713"/>
      <c r="BX323" s="1713"/>
      <c r="BY323" s="1713"/>
      <c r="BZ323" s="1713"/>
      <c r="CA323" s="1713"/>
      <c r="CB323" s="1713"/>
      <c r="CC323" s="1713"/>
      <c r="CD323" s="1713"/>
      <c r="CE323" s="1713"/>
      <c r="CF323" s="1713"/>
      <c r="CG323" s="1713"/>
      <c r="CH323" s="1713"/>
      <c r="CI323" s="1713"/>
      <c r="CJ323" s="1713"/>
      <c r="CK323" s="1713"/>
      <c r="CL323" s="1713"/>
      <c r="CM323" s="1713"/>
      <c r="CN323" s="1713"/>
      <c r="CO323" s="1713"/>
      <c r="CP323" s="1713"/>
      <c r="CQ323" s="1713"/>
      <c r="CR323" s="1713"/>
      <c r="CS323" s="1713"/>
      <c r="CT323" s="1713"/>
      <c r="CU323" s="1713"/>
      <c r="CV323" s="1713"/>
      <c r="CW323" s="1713"/>
      <c r="CX323" s="1713"/>
      <c r="CY323" s="1713"/>
      <c r="CZ323" s="1713"/>
      <c r="DA323" s="1713"/>
      <c r="DB323" s="1713"/>
      <c r="DC323" s="1713"/>
      <c r="DD323" s="1713"/>
      <c r="DE323" s="1713"/>
      <c r="DF323" s="1713"/>
      <c r="DG323" s="1713"/>
      <c r="DH323" s="1713"/>
      <c r="DI323" s="1713"/>
      <c r="DJ323" s="1713"/>
      <c r="DK323" s="1713"/>
      <c r="DL323" s="1713"/>
      <c r="DM323" s="1713"/>
      <c r="DN323" s="1713"/>
      <c r="DO323" s="1713"/>
      <c r="DP323" s="1713"/>
      <c r="DQ323" s="1713"/>
    </row>
    <row r="324" s="1732" customFormat="true" ht="21.75" hidden="false" customHeight="true" outlineLevel="0" collapsed="false">
      <c r="A324" s="1713"/>
      <c r="B324" s="1713"/>
      <c r="C324" s="1725"/>
      <c r="D324" s="1725"/>
      <c r="E324" s="1725"/>
      <c r="F324" s="3210"/>
      <c r="G324" s="3211"/>
      <c r="H324" s="3212"/>
      <c r="I324" s="3213"/>
      <c r="J324" s="3213"/>
      <c r="K324" s="1713"/>
      <c r="T324" s="3373"/>
      <c r="Z324" s="1713"/>
      <c r="AA324" s="1713"/>
      <c r="AB324" s="1713"/>
      <c r="AC324" s="1713"/>
      <c r="AD324" s="1713"/>
      <c r="AE324" s="1713"/>
      <c r="AF324" s="1713"/>
      <c r="AG324" s="1713"/>
      <c r="AH324" s="1713"/>
      <c r="AI324" s="1713"/>
      <c r="AJ324" s="1713"/>
      <c r="AK324" s="1713"/>
      <c r="AL324" s="1713"/>
      <c r="AM324" s="1713"/>
      <c r="AN324" s="1713"/>
      <c r="AO324" s="3214"/>
      <c r="AP324" s="1713"/>
      <c r="AQ324" s="1713"/>
      <c r="AR324" s="1713"/>
      <c r="AS324" s="1713"/>
      <c r="AT324" s="1713"/>
      <c r="AU324" s="1713"/>
      <c r="AV324" s="1713"/>
      <c r="AW324" s="1713"/>
      <c r="AX324" s="1713"/>
      <c r="AY324" s="1713"/>
      <c r="AZ324" s="1713"/>
      <c r="BA324" s="1713"/>
      <c r="BB324" s="1713"/>
      <c r="BC324" s="1713"/>
      <c r="BD324" s="1713"/>
      <c r="BE324" s="1713"/>
      <c r="BF324" s="1713"/>
      <c r="BG324" s="1713"/>
      <c r="BH324" s="1713"/>
      <c r="BI324" s="1713"/>
      <c r="BJ324" s="1713"/>
      <c r="BK324" s="1713"/>
      <c r="BL324" s="1713"/>
      <c r="BM324" s="1713"/>
      <c r="BN324" s="1713"/>
      <c r="BO324" s="1713"/>
      <c r="BP324" s="1713"/>
      <c r="BQ324" s="1713"/>
      <c r="BR324" s="1713"/>
      <c r="BS324" s="1713"/>
      <c r="BT324" s="1713"/>
      <c r="BU324" s="1713"/>
      <c r="BV324" s="1713"/>
      <c r="BW324" s="1713"/>
      <c r="BX324" s="1713"/>
      <c r="BY324" s="1713"/>
      <c r="BZ324" s="1713"/>
      <c r="CA324" s="1713"/>
      <c r="CB324" s="1713"/>
      <c r="CC324" s="1713"/>
      <c r="CD324" s="1713"/>
      <c r="CE324" s="1713"/>
      <c r="CF324" s="1713"/>
      <c r="CG324" s="1713"/>
      <c r="CH324" s="1713"/>
      <c r="CI324" s="1713"/>
      <c r="CJ324" s="1713"/>
      <c r="CK324" s="1713"/>
      <c r="CL324" s="1713"/>
      <c r="CM324" s="1713"/>
      <c r="CN324" s="1713"/>
      <c r="CO324" s="1713"/>
      <c r="CP324" s="1713"/>
      <c r="CQ324" s="1713"/>
      <c r="CR324" s="1713"/>
      <c r="CS324" s="1713"/>
      <c r="CT324" s="1713"/>
      <c r="CU324" s="1713"/>
      <c r="CV324" s="1713"/>
      <c r="CW324" s="1713"/>
      <c r="CX324" s="1713"/>
      <c r="CY324" s="1713"/>
      <c r="CZ324" s="1713"/>
      <c r="DA324" s="1713"/>
      <c r="DB324" s="1713"/>
      <c r="DC324" s="1713"/>
      <c r="DD324" s="1713"/>
      <c r="DE324" s="1713"/>
      <c r="DF324" s="1713"/>
      <c r="DG324" s="1713"/>
      <c r="DH324" s="1713"/>
      <c r="DI324" s="1713"/>
      <c r="DJ324" s="1713"/>
      <c r="DK324" s="1713"/>
      <c r="DL324" s="1713"/>
      <c r="DM324" s="1713"/>
      <c r="DN324" s="1713"/>
      <c r="DO324" s="1713"/>
      <c r="DP324" s="1713"/>
      <c r="DQ324" s="1713"/>
    </row>
    <row r="325" s="1732" customFormat="true" ht="21.75" hidden="false" customHeight="true" outlineLevel="0" collapsed="false">
      <c r="A325" s="1713"/>
      <c r="B325" s="1713"/>
      <c r="C325" s="1725"/>
      <c r="D325" s="1725"/>
      <c r="E325" s="1725"/>
      <c r="F325" s="3210"/>
      <c r="G325" s="3211"/>
      <c r="H325" s="3212"/>
      <c r="I325" s="3213"/>
      <c r="J325" s="3213"/>
      <c r="K325" s="1713"/>
      <c r="T325" s="3373"/>
      <c r="Z325" s="1713"/>
      <c r="AA325" s="1713"/>
      <c r="AB325" s="1713"/>
      <c r="AC325" s="1713"/>
      <c r="AD325" s="1713"/>
      <c r="AE325" s="1713"/>
      <c r="AF325" s="1713"/>
      <c r="AG325" s="1713"/>
      <c r="AH325" s="1713"/>
      <c r="AI325" s="1713"/>
      <c r="AJ325" s="1713"/>
      <c r="AK325" s="1713"/>
      <c r="AL325" s="1713"/>
      <c r="AM325" s="1713"/>
      <c r="AN325" s="1713"/>
      <c r="AO325" s="3214"/>
      <c r="AP325" s="1713"/>
      <c r="AQ325" s="1713"/>
      <c r="AR325" s="1713"/>
      <c r="AS325" s="1713"/>
      <c r="AT325" s="1713"/>
      <c r="AU325" s="1713"/>
      <c r="AV325" s="1713"/>
      <c r="AW325" s="1713"/>
      <c r="AX325" s="1713"/>
      <c r="AY325" s="1713"/>
      <c r="AZ325" s="1713"/>
      <c r="BA325" s="1713"/>
      <c r="BB325" s="1713"/>
      <c r="BC325" s="1713"/>
      <c r="BD325" s="1713"/>
      <c r="BE325" s="1713"/>
      <c r="BF325" s="1713"/>
      <c r="BG325" s="1713"/>
      <c r="BH325" s="1713"/>
      <c r="BI325" s="1713"/>
      <c r="BJ325" s="1713"/>
      <c r="BK325" s="1713"/>
      <c r="BL325" s="1713"/>
      <c r="BM325" s="1713"/>
      <c r="BN325" s="1713"/>
      <c r="BO325" s="1713"/>
      <c r="BP325" s="1713"/>
      <c r="BQ325" s="1713"/>
      <c r="BR325" s="1713"/>
      <c r="BS325" s="1713"/>
      <c r="BT325" s="1713"/>
      <c r="BU325" s="1713"/>
      <c r="BV325" s="1713"/>
      <c r="BW325" s="1713"/>
      <c r="BX325" s="1713"/>
      <c r="BY325" s="1713"/>
      <c r="BZ325" s="1713"/>
      <c r="CA325" s="1713"/>
      <c r="CB325" s="1713"/>
      <c r="CC325" s="1713"/>
      <c r="CD325" s="1713"/>
      <c r="CE325" s="1713"/>
      <c r="CF325" s="1713"/>
      <c r="CG325" s="1713"/>
      <c r="CH325" s="1713"/>
      <c r="CI325" s="1713"/>
      <c r="CJ325" s="1713"/>
      <c r="CK325" s="1713"/>
      <c r="CL325" s="1713"/>
      <c r="CM325" s="1713"/>
      <c r="CN325" s="1713"/>
      <c r="CO325" s="1713"/>
      <c r="CP325" s="1713"/>
      <c r="CQ325" s="1713"/>
      <c r="CR325" s="1713"/>
      <c r="CS325" s="1713"/>
      <c r="CT325" s="1713"/>
      <c r="CU325" s="1713"/>
      <c r="CV325" s="1713"/>
      <c r="CW325" s="1713"/>
      <c r="CX325" s="1713"/>
      <c r="CY325" s="1713"/>
      <c r="CZ325" s="1713"/>
      <c r="DA325" s="1713"/>
      <c r="DB325" s="1713"/>
      <c r="DC325" s="1713"/>
      <c r="DD325" s="1713"/>
      <c r="DE325" s="1713"/>
      <c r="DF325" s="1713"/>
      <c r="DG325" s="1713"/>
      <c r="DH325" s="1713"/>
      <c r="DI325" s="1713"/>
      <c r="DJ325" s="1713"/>
      <c r="DK325" s="1713"/>
      <c r="DL325" s="1713"/>
      <c r="DM325" s="1713"/>
      <c r="DN325" s="1713"/>
      <c r="DO325" s="1713"/>
      <c r="DP325" s="1713"/>
      <c r="DQ325" s="1713"/>
    </row>
    <row r="326" s="1732" customFormat="true" ht="21.75" hidden="false" customHeight="true" outlineLevel="0" collapsed="false">
      <c r="A326" s="1713"/>
      <c r="B326" s="1713"/>
      <c r="C326" s="1725"/>
      <c r="D326" s="1725"/>
      <c r="E326" s="1725"/>
      <c r="F326" s="3210"/>
      <c r="G326" s="3211"/>
      <c r="H326" s="3212"/>
      <c r="I326" s="3213"/>
      <c r="J326" s="3213"/>
      <c r="K326" s="1713"/>
      <c r="T326" s="3373"/>
      <c r="Z326" s="1713"/>
      <c r="AA326" s="1713"/>
      <c r="AB326" s="1713"/>
      <c r="AC326" s="1713"/>
      <c r="AD326" s="1713"/>
      <c r="AE326" s="1713"/>
      <c r="AF326" s="1713"/>
      <c r="AG326" s="1713"/>
      <c r="AH326" s="1713"/>
      <c r="AI326" s="1713"/>
      <c r="AJ326" s="1713"/>
      <c r="AK326" s="1713"/>
      <c r="AL326" s="1713"/>
      <c r="AM326" s="1713"/>
      <c r="AN326" s="1713"/>
      <c r="AO326" s="3214"/>
      <c r="AP326" s="1713"/>
      <c r="AQ326" s="1713"/>
      <c r="AR326" s="1713"/>
      <c r="AS326" s="1713"/>
      <c r="AT326" s="1713"/>
      <c r="AU326" s="1713"/>
      <c r="AV326" s="1713"/>
      <c r="AW326" s="1713"/>
      <c r="AX326" s="1713"/>
      <c r="AY326" s="1713"/>
      <c r="AZ326" s="1713"/>
      <c r="BA326" s="1713"/>
      <c r="BB326" s="1713"/>
      <c r="BC326" s="1713"/>
      <c r="BD326" s="1713"/>
      <c r="BE326" s="1713"/>
      <c r="BF326" s="1713"/>
      <c r="BG326" s="1713"/>
      <c r="BH326" s="1713"/>
      <c r="BI326" s="1713"/>
      <c r="BJ326" s="1713"/>
      <c r="BK326" s="1713"/>
      <c r="BL326" s="1713"/>
      <c r="BM326" s="1713"/>
      <c r="BN326" s="1713"/>
      <c r="BO326" s="1713"/>
      <c r="BP326" s="1713"/>
      <c r="BQ326" s="1713"/>
      <c r="BR326" s="1713"/>
      <c r="BS326" s="1713"/>
      <c r="BT326" s="1713"/>
      <c r="BU326" s="1713"/>
      <c r="BV326" s="1713"/>
      <c r="BW326" s="1713"/>
      <c r="BX326" s="1713"/>
      <c r="BY326" s="1713"/>
      <c r="BZ326" s="1713"/>
      <c r="CA326" s="1713"/>
      <c r="CB326" s="1713"/>
      <c r="CC326" s="1713"/>
      <c r="CD326" s="1713"/>
      <c r="CE326" s="1713"/>
      <c r="CF326" s="1713"/>
      <c r="CG326" s="1713"/>
      <c r="CH326" s="1713"/>
      <c r="CI326" s="1713"/>
      <c r="CJ326" s="1713"/>
      <c r="CK326" s="1713"/>
      <c r="CL326" s="1713"/>
      <c r="CM326" s="1713"/>
      <c r="CN326" s="1713"/>
      <c r="CO326" s="1713"/>
      <c r="CP326" s="1713"/>
      <c r="CQ326" s="1713"/>
      <c r="CR326" s="1713"/>
      <c r="CS326" s="1713"/>
      <c r="CT326" s="1713"/>
      <c r="CU326" s="1713"/>
      <c r="CV326" s="1713"/>
      <c r="CW326" s="1713"/>
      <c r="CX326" s="1713"/>
      <c r="CY326" s="1713"/>
      <c r="CZ326" s="1713"/>
      <c r="DA326" s="1713"/>
      <c r="DB326" s="1713"/>
      <c r="DC326" s="1713"/>
      <c r="DD326" s="1713"/>
      <c r="DE326" s="1713"/>
      <c r="DF326" s="1713"/>
      <c r="DG326" s="1713"/>
      <c r="DH326" s="1713"/>
      <c r="DI326" s="1713"/>
      <c r="DJ326" s="1713"/>
      <c r="DK326" s="1713"/>
      <c r="DL326" s="1713"/>
      <c r="DM326" s="1713"/>
      <c r="DN326" s="1713"/>
      <c r="DO326" s="1713"/>
      <c r="DP326" s="1713"/>
      <c r="DQ326" s="1713"/>
    </row>
    <row r="327" s="1732" customFormat="true" ht="21.75" hidden="false" customHeight="true" outlineLevel="0" collapsed="false">
      <c r="A327" s="1713"/>
      <c r="B327" s="1713"/>
      <c r="C327" s="1725"/>
      <c r="D327" s="1725"/>
      <c r="E327" s="1725"/>
      <c r="F327" s="3210"/>
      <c r="G327" s="3211"/>
      <c r="H327" s="3212"/>
      <c r="I327" s="3213"/>
      <c r="J327" s="3213"/>
      <c r="K327" s="1713"/>
      <c r="T327" s="3373"/>
      <c r="Z327" s="1713"/>
      <c r="AA327" s="1713"/>
      <c r="AB327" s="1713"/>
      <c r="AC327" s="1713"/>
      <c r="AD327" s="1713"/>
      <c r="AE327" s="1713"/>
      <c r="AF327" s="1713"/>
      <c r="AG327" s="1713"/>
      <c r="AH327" s="1713"/>
      <c r="AI327" s="1713"/>
      <c r="AJ327" s="1713"/>
      <c r="AK327" s="1713"/>
      <c r="AL327" s="1713"/>
      <c r="AM327" s="1713"/>
      <c r="AN327" s="1713"/>
      <c r="AO327" s="3214"/>
      <c r="AP327" s="1713"/>
      <c r="AQ327" s="1713"/>
      <c r="AR327" s="1713"/>
      <c r="AS327" s="1713"/>
      <c r="AT327" s="1713"/>
      <c r="AU327" s="1713"/>
      <c r="AV327" s="1713"/>
      <c r="AW327" s="1713"/>
      <c r="AX327" s="1713"/>
      <c r="AY327" s="1713"/>
      <c r="AZ327" s="1713"/>
      <c r="BA327" s="1713"/>
      <c r="BB327" s="1713"/>
      <c r="BC327" s="1713"/>
      <c r="BD327" s="1713"/>
      <c r="BE327" s="1713"/>
      <c r="BF327" s="1713"/>
      <c r="BG327" s="1713"/>
      <c r="BH327" s="1713"/>
      <c r="BI327" s="1713"/>
      <c r="BJ327" s="1713"/>
      <c r="BK327" s="1713"/>
      <c r="BL327" s="1713"/>
      <c r="BM327" s="1713"/>
      <c r="BN327" s="1713"/>
      <c r="BO327" s="1713"/>
      <c r="BP327" s="1713"/>
      <c r="BQ327" s="1713"/>
      <c r="BR327" s="1713"/>
      <c r="BS327" s="1713"/>
      <c r="BT327" s="1713"/>
      <c r="BU327" s="1713"/>
      <c r="BV327" s="1713"/>
      <c r="BW327" s="1713"/>
      <c r="BX327" s="1713"/>
      <c r="BY327" s="1713"/>
      <c r="BZ327" s="1713"/>
      <c r="CA327" s="1713"/>
      <c r="CB327" s="1713"/>
      <c r="CC327" s="1713"/>
      <c r="CD327" s="1713"/>
      <c r="CE327" s="1713"/>
      <c r="CF327" s="1713"/>
      <c r="CG327" s="1713"/>
      <c r="CH327" s="1713"/>
      <c r="CI327" s="1713"/>
      <c r="CJ327" s="1713"/>
      <c r="CK327" s="1713"/>
      <c r="CL327" s="1713"/>
      <c r="CM327" s="1713"/>
      <c r="CN327" s="1713"/>
      <c r="CO327" s="1713"/>
      <c r="CP327" s="1713"/>
      <c r="CQ327" s="1713"/>
      <c r="CR327" s="1713"/>
      <c r="CS327" s="1713"/>
      <c r="CT327" s="1713"/>
      <c r="CU327" s="1713"/>
      <c r="CV327" s="1713"/>
      <c r="CW327" s="1713"/>
      <c r="CX327" s="1713"/>
      <c r="CY327" s="1713"/>
      <c r="CZ327" s="1713"/>
      <c r="DA327" s="1713"/>
      <c r="DB327" s="1713"/>
      <c r="DC327" s="1713"/>
      <c r="DD327" s="1713"/>
      <c r="DE327" s="1713"/>
      <c r="DF327" s="1713"/>
      <c r="DG327" s="1713"/>
      <c r="DH327" s="1713"/>
      <c r="DI327" s="1713"/>
      <c r="DJ327" s="1713"/>
      <c r="DK327" s="1713"/>
      <c r="DL327" s="1713"/>
      <c r="DM327" s="1713"/>
      <c r="DN327" s="1713"/>
      <c r="DO327" s="1713"/>
      <c r="DP327" s="1713"/>
      <c r="DQ327" s="1713"/>
    </row>
    <row r="328" s="1732" customFormat="true" ht="21.75" hidden="false" customHeight="true" outlineLevel="0" collapsed="false">
      <c r="A328" s="1713"/>
      <c r="B328" s="1713"/>
      <c r="C328" s="1725"/>
      <c r="D328" s="1725"/>
      <c r="E328" s="1725"/>
      <c r="F328" s="3210"/>
      <c r="G328" s="3211"/>
      <c r="H328" s="3212"/>
      <c r="I328" s="3213"/>
      <c r="J328" s="3213"/>
      <c r="K328" s="1713"/>
      <c r="T328" s="3373"/>
      <c r="Z328" s="1713"/>
      <c r="AA328" s="1713"/>
      <c r="AB328" s="1713"/>
      <c r="AC328" s="1713"/>
      <c r="AD328" s="1713"/>
      <c r="AE328" s="1713"/>
      <c r="AF328" s="1713"/>
      <c r="AG328" s="1713"/>
      <c r="AH328" s="1713"/>
      <c r="AI328" s="1713"/>
      <c r="AJ328" s="1713"/>
      <c r="AK328" s="1713"/>
      <c r="AL328" s="1713"/>
      <c r="AM328" s="1713"/>
      <c r="AN328" s="1713"/>
      <c r="AO328" s="3214"/>
      <c r="AP328" s="1713"/>
      <c r="AQ328" s="1713"/>
      <c r="AR328" s="1713"/>
      <c r="AS328" s="1713"/>
      <c r="AT328" s="1713"/>
      <c r="AU328" s="1713"/>
      <c r="AV328" s="1713"/>
      <c r="AW328" s="1713"/>
      <c r="AX328" s="1713"/>
      <c r="AY328" s="1713"/>
      <c r="AZ328" s="1713"/>
      <c r="BA328" s="1713"/>
      <c r="BB328" s="1713"/>
      <c r="BC328" s="1713"/>
      <c r="BD328" s="1713"/>
      <c r="BE328" s="1713"/>
      <c r="BF328" s="1713"/>
      <c r="BG328" s="1713"/>
      <c r="BH328" s="1713"/>
      <c r="BI328" s="1713"/>
      <c r="BJ328" s="1713"/>
      <c r="BK328" s="1713"/>
      <c r="BL328" s="1713"/>
      <c r="BM328" s="1713"/>
      <c r="BN328" s="1713"/>
      <c r="BO328" s="1713"/>
      <c r="BP328" s="1713"/>
      <c r="BQ328" s="1713"/>
      <c r="BR328" s="1713"/>
      <c r="BS328" s="1713"/>
      <c r="BT328" s="1713"/>
      <c r="BU328" s="1713"/>
      <c r="BV328" s="1713"/>
      <c r="BW328" s="1713"/>
      <c r="BX328" s="1713"/>
      <c r="BY328" s="1713"/>
      <c r="BZ328" s="1713"/>
      <c r="CA328" s="1713"/>
      <c r="CB328" s="1713"/>
      <c r="CC328" s="1713"/>
      <c r="CD328" s="1713"/>
      <c r="CE328" s="1713"/>
      <c r="CF328" s="1713"/>
      <c r="CG328" s="1713"/>
      <c r="CH328" s="1713"/>
      <c r="CI328" s="1713"/>
      <c r="CJ328" s="1713"/>
      <c r="CK328" s="1713"/>
      <c r="CL328" s="1713"/>
      <c r="CM328" s="1713"/>
      <c r="CN328" s="1713"/>
      <c r="CO328" s="1713"/>
      <c r="CP328" s="1713"/>
      <c r="CQ328" s="1713"/>
      <c r="CR328" s="1713"/>
      <c r="CS328" s="1713"/>
      <c r="CT328" s="1713"/>
      <c r="CU328" s="1713"/>
      <c r="CV328" s="1713"/>
      <c r="CW328" s="1713"/>
      <c r="CX328" s="1713"/>
      <c r="CY328" s="1713"/>
      <c r="CZ328" s="1713"/>
      <c r="DA328" s="1713"/>
      <c r="DB328" s="1713"/>
      <c r="DC328" s="1713"/>
      <c r="DD328" s="1713"/>
      <c r="DE328" s="1713"/>
      <c r="DF328" s="1713"/>
      <c r="DG328" s="1713"/>
      <c r="DH328" s="1713"/>
      <c r="DI328" s="1713"/>
      <c r="DJ328" s="1713"/>
      <c r="DK328" s="1713"/>
      <c r="DL328" s="1713"/>
      <c r="DM328" s="1713"/>
      <c r="DN328" s="1713"/>
      <c r="DO328" s="1713"/>
      <c r="DP328" s="1713"/>
      <c r="DQ328" s="1713"/>
    </row>
    <row r="329" s="1732" customFormat="true" ht="21.75" hidden="false" customHeight="true" outlineLevel="0" collapsed="false">
      <c r="A329" s="1713"/>
      <c r="B329" s="1713"/>
      <c r="C329" s="1725"/>
      <c r="D329" s="1725"/>
      <c r="E329" s="1725"/>
      <c r="F329" s="3210"/>
      <c r="G329" s="3211"/>
      <c r="H329" s="3212"/>
      <c r="I329" s="3213"/>
      <c r="J329" s="3213"/>
      <c r="K329" s="1713"/>
      <c r="T329" s="3373"/>
      <c r="Z329" s="1713"/>
      <c r="AA329" s="1713"/>
      <c r="AB329" s="1713"/>
      <c r="AC329" s="1713"/>
      <c r="AD329" s="1713"/>
      <c r="AE329" s="1713"/>
      <c r="AF329" s="1713"/>
      <c r="AG329" s="1713"/>
      <c r="AH329" s="1713"/>
      <c r="AI329" s="1713"/>
      <c r="AJ329" s="1713"/>
      <c r="AK329" s="1713"/>
      <c r="AL329" s="1713"/>
      <c r="AM329" s="1713"/>
      <c r="AN329" s="1713"/>
      <c r="AO329" s="3214"/>
      <c r="AP329" s="1713"/>
      <c r="AQ329" s="1713"/>
      <c r="AR329" s="1713"/>
      <c r="AS329" s="1713"/>
      <c r="AT329" s="1713"/>
      <c r="AU329" s="1713"/>
      <c r="AV329" s="1713"/>
      <c r="AW329" s="1713"/>
      <c r="AX329" s="1713"/>
      <c r="AY329" s="1713"/>
      <c r="AZ329" s="1713"/>
      <c r="BA329" s="1713"/>
      <c r="BB329" s="1713"/>
      <c r="BC329" s="1713"/>
      <c r="BD329" s="1713"/>
      <c r="BE329" s="1713"/>
      <c r="BF329" s="1713"/>
      <c r="BG329" s="1713"/>
      <c r="BH329" s="1713"/>
      <c r="BI329" s="1713"/>
      <c r="BJ329" s="1713"/>
      <c r="BK329" s="1713"/>
      <c r="BL329" s="1713"/>
      <c r="BM329" s="1713"/>
      <c r="BN329" s="1713"/>
      <c r="BO329" s="1713"/>
      <c r="BP329" s="1713"/>
      <c r="BQ329" s="1713"/>
      <c r="BR329" s="1713"/>
      <c r="BS329" s="1713"/>
      <c r="BT329" s="1713"/>
      <c r="BU329" s="1713"/>
      <c r="BV329" s="1713"/>
      <c r="BW329" s="1713"/>
      <c r="BX329" s="1713"/>
      <c r="BY329" s="1713"/>
      <c r="BZ329" s="1713"/>
      <c r="CA329" s="1713"/>
      <c r="CB329" s="1713"/>
      <c r="CC329" s="1713"/>
      <c r="CD329" s="1713"/>
      <c r="CE329" s="1713"/>
      <c r="CF329" s="1713"/>
      <c r="CG329" s="1713"/>
      <c r="CH329" s="1713"/>
      <c r="CI329" s="1713"/>
      <c r="CJ329" s="1713"/>
      <c r="CK329" s="1713"/>
      <c r="CL329" s="1713"/>
      <c r="CM329" s="1713"/>
      <c r="CN329" s="1713"/>
      <c r="CO329" s="1713"/>
      <c r="CP329" s="1713"/>
      <c r="CQ329" s="1713"/>
      <c r="CR329" s="1713"/>
      <c r="CS329" s="1713"/>
      <c r="CT329" s="1713"/>
      <c r="CU329" s="1713"/>
      <c r="CV329" s="1713"/>
      <c r="CW329" s="1713"/>
      <c r="CX329" s="1713"/>
      <c r="CY329" s="1713"/>
      <c r="CZ329" s="1713"/>
      <c r="DA329" s="1713"/>
      <c r="DB329" s="1713"/>
      <c r="DC329" s="1713"/>
      <c r="DD329" s="1713"/>
      <c r="DE329" s="1713"/>
      <c r="DF329" s="1713"/>
      <c r="DG329" s="1713"/>
      <c r="DH329" s="1713"/>
      <c r="DI329" s="1713"/>
      <c r="DJ329" s="1713"/>
      <c r="DK329" s="1713"/>
      <c r="DL329" s="1713"/>
      <c r="DM329" s="1713"/>
      <c r="DN329" s="1713"/>
      <c r="DO329" s="1713"/>
      <c r="DP329" s="1713"/>
      <c r="DQ329" s="1713"/>
    </row>
    <row r="330" s="1732" customFormat="true" ht="21.75" hidden="false" customHeight="true" outlineLevel="0" collapsed="false">
      <c r="A330" s="1713"/>
      <c r="B330" s="1713"/>
      <c r="C330" s="1725"/>
      <c r="D330" s="1725"/>
      <c r="E330" s="1725"/>
      <c r="F330" s="3210"/>
      <c r="G330" s="3211"/>
      <c r="H330" s="3212"/>
      <c r="I330" s="3213"/>
      <c r="J330" s="3213"/>
      <c r="K330" s="1713"/>
      <c r="T330" s="3373"/>
      <c r="Z330" s="1713"/>
      <c r="AA330" s="1713"/>
      <c r="AB330" s="1713"/>
      <c r="AC330" s="1713"/>
      <c r="AD330" s="1713"/>
      <c r="AE330" s="1713"/>
      <c r="AF330" s="1713"/>
      <c r="AG330" s="1713"/>
      <c r="AH330" s="1713"/>
      <c r="AI330" s="1713"/>
      <c r="AJ330" s="1713"/>
      <c r="AK330" s="1713"/>
      <c r="AL330" s="1713"/>
      <c r="AM330" s="1713"/>
      <c r="AN330" s="1713"/>
      <c r="AO330" s="3214"/>
      <c r="AP330" s="1713"/>
      <c r="AQ330" s="1713"/>
      <c r="AR330" s="1713"/>
      <c r="AS330" s="1713"/>
      <c r="AT330" s="1713"/>
      <c r="AU330" s="1713"/>
      <c r="AV330" s="1713"/>
      <c r="AW330" s="1713"/>
      <c r="AX330" s="1713"/>
      <c r="AY330" s="1713"/>
      <c r="AZ330" s="1713"/>
      <c r="BA330" s="1713"/>
      <c r="BB330" s="1713"/>
      <c r="BC330" s="1713"/>
      <c r="BD330" s="1713"/>
      <c r="BE330" s="1713"/>
      <c r="BF330" s="1713"/>
      <c r="BG330" s="1713"/>
      <c r="BH330" s="1713"/>
      <c r="BI330" s="1713"/>
      <c r="BJ330" s="1713"/>
      <c r="BK330" s="1713"/>
      <c r="BL330" s="1713"/>
      <c r="BM330" s="1713"/>
      <c r="BN330" s="1713"/>
      <c r="BO330" s="1713"/>
      <c r="BP330" s="1713"/>
      <c r="BQ330" s="1713"/>
      <c r="BR330" s="1713"/>
      <c r="BS330" s="1713"/>
      <c r="BT330" s="1713"/>
      <c r="BU330" s="1713"/>
      <c r="BV330" s="1713"/>
      <c r="BW330" s="1713"/>
      <c r="BX330" s="1713"/>
      <c r="BY330" s="1713"/>
      <c r="BZ330" s="1713"/>
      <c r="CA330" s="1713"/>
      <c r="CB330" s="1713"/>
      <c r="CC330" s="1713"/>
      <c r="CD330" s="1713"/>
      <c r="CE330" s="1713"/>
      <c r="CF330" s="1713"/>
      <c r="CG330" s="1713"/>
      <c r="CH330" s="1713"/>
      <c r="CI330" s="1713"/>
      <c r="CJ330" s="1713"/>
      <c r="CK330" s="1713"/>
      <c r="CL330" s="1713"/>
      <c r="CM330" s="1713"/>
      <c r="CN330" s="1713"/>
      <c r="CO330" s="1713"/>
      <c r="CP330" s="1713"/>
      <c r="CQ330" s="1713"/>
      <c r="CR330" s="1713"/>
      <c r="CS330" s="1713"/>
      <c r="CT330" s="1713"/>
      <c r="CU330" s="1713"/>
      <c r="CV330" s="1713"/>
      <c r="CW330" s="1713"/>
      <c r="CX330" s="1713"/>
      <c r="CY330" s="1713"/>
      <c r="CZ330" s="1713"/>
      <c r="DA330" s="1713"/>
      <c r="DB330" s="1713"/>
      <c r="DC330" s="1713"/>
      <c r="DD330" s="1713"/>
      <c r="DE330" s="1713"/>
      <c r="DF330" s="1713"/>
      <c r="DG330" s="1713"/>
      <c r="DH330" s="1713"/>
      <c r="DI330" s="1713"/>
      <c r="DJ330" s="1713"/>
      <c r="DK330" s="1713"/>
      <c r="DL330" s="1713"/>
      <c r="DM330" s="1713"/>
      <c r="DN330" s="1713"/>
      <c r="DO330" s="1713"/>
      <c r="DP330" s="1713"/>
      <c r="DQ330" s="1713"/>
    </row>
    <row r="331" s="1732" customFormat="true" ht="21.75" hidden="false" customHeight="true" outlineLevel="0" collapsed="false">
      <c r="A331" s="1713"/>
      <c r="B331" s="1713"/>
      <c r="C331" s="1725"/>
      <c r="D331" s="1725"/>
      <c r="E331" s="1725"/>
      <c r="F331" s="3210"/>
      <c r="G331" s="3211"/>
      <c r="H331" s="3212"/>
      <c r="I331" s="3213"/>
      <c r="J331" s="3213"/>
      <c r="K331" s="1713"/>
      <c r="T331" s="3373"/>
      <c r="Z331" s="1713"/>
      <c r="AA331" s="1713"/>
      <c r="AB331" s="1713"/>
      <c r="AC331" s="1713"/>
      <c r="AD331" s="1713"/>
      <c r="AE331" s="1713"/>
      <c r="AF331" s="1713"/>
      <c r="AG331" s="1713"/>
      <c r="AH331" s="1713"/>
      <c r="AI331" s="1713"/>
      <c r="AJ331" s="1713"/>
      <c r="AK331" s="1713"/>
      <c r="AL331" s="1713"/>
      <c r="AM331" s="1713"/>
      <c r="AN331" s="1713"/>
      <c r="AO331" s="3214"/>
      <c r="AP331" s="1713"/>
      <c r="AQ331" s="1713"/>
      <c r="AR331" s="1713"/>
      <c r="AS331" s="1713"/>
      <c r="AT331" s="1713"/>
      <c r="AU331" s="1713"/>
      <c r="AV331" s="1713"/>
      <c r="AW331" s="1713"/>
      <c r="AX331" s="1713"/>
      <c r="AY331" s="1713"/>
      <c r="AZ331" s="1713"/>
      <c r="BA331" s="1713"/>
      <c r="BB331" s="1713"/>
      <c r="BC331" s="1713"/>
      <c r="BD331" s="1713"/>
      <c r="BE331" s="1713"/>
      <c r="BF331" s="1713"/>
      <c r="BG331" s="1713"/>
      <c r="BH331" s="1713"/>
      <c r="BI331" s="1713"/>
      <c r="BJ331" s="1713"/>
      <c r="BK331" s="1713"/>
      <c r="BL331" s="1713"/>
      <c r="BM331" s="1713"/>
      <c r="BN331" s="1713"/>
      <c r="BO331" s="1713"/>
      <c r="BP331" s="1713"/>
      <c r="BQ331" s="1713"/>
      <c r="BR331" s="1713"/>
      <c r="BS331" s="1713"/>
      <c r="BT331" s="1713"/>
      <c r="BU331" s="1713"/>
      <c r="BV331" s="1713"/>
      <c r="BW331" s="1713"/>
      <c r="BX331" s="1713"/>
      <c r="BY331" s="1713"/>
      <c r="BZ331" s="1713"/>
      <c r="CA331" s="1713"/>
      <c r="CB331" s="1713"/>
      <c r="CC331" s="1713"/>
      <c r="CD331" s="1713"/>
      <c r="CE331" s="1713"/>
      <c r="CF331" s="1713"/>
      <c r="CG331" s="1713"/>
      <c r="CH331" s="1713"/>
      <c r="CI331" s="1713"/>
      <c r="CJ331" s="1713"/>
      <c r="CK331" s="1713"/>
      <c r="CL331" s="1713"/>
      <c r="CM331" s="1713"/>
      <c r="CN331" s="1713"/>
      <c r="CO331" s="1713"/>
      <c r="CP331" s="1713"/>
      <c r="CQ331" s="1713"/>
      <c r="CR331" s="1713"/>
      <c r="CS331" s="1713"/>
      <c r="CT331" s="1713"/>
      <c r="CU331" s="1713"/>
      <c r="CV331" s="1713"/>
      <c r="CW331" s="1713"/>
      <c r="CX331" s="1713"/>
      <c r="CY331" s="1713"/>
      <c r="CZ331" s="1713"/>
      <c r="DA331" s="1713"/>
      <c r="DB331" s="1713"/>
      <c r="DC331" s="1713"/>
      <c r="DD331" s="1713"/>
      <c r="DE331" s="1713"/>
      <c r="DF331" s="1713"/>
      <c r="DG331" s="1713"/>
      <c r="DH331" s="1713"/>
      <c r="DI331" s="1713"/>
      <c r="DJ331" s="1713"/>
      <c r="DK331" s="1713"/>
      <c r="DL331" s="1713"/>
      <c r="DM331" s="1713"/>
      <c r="DN331" s="1713"/>
      <c r="DO331" s="1713"/>
      <c r="DP331" s="1713"/>
      <c r="DQ331" s="1713"/>
    </row>
    <row r="332" s="1732" customFormat="true" ht="21.75" hidden="false" customHeight="true" outlineLevel="0" collapsed="false">
      <c r="A332" s="1713"/>
      <c r="B332" s="1713"/>
      <c r="C332" s="1725"/>
      <c r="D332" s="1725"/>
      <c r="E332" s="1725"/>
      <c r="F332" s="3210"/>
      <c r="G332" s="3211"/>
      <c r="H332" s="3212"/>
      <c r="I332" s="3213"/>
      <c r="J332" s="3213"/>
      <c r="K332" s="1713"/>
      <c r="T332" s="3373"/>
      <c r="Z332" s="1713"/>
      <c r="AA332" s="1713"/>
      <c r="AB332" s="1713"/>
      <c r="AC332" s="1713"/>
      <c r="AD332" s="1713"/>
      <c r="AE332" s="1713"/>
      <c r="AF332" s="1713"/>
      <c r="AG332" s="1713"/>
      <c r="AH332" s="1713"/>
      <c r="AI332" s="1713"/>
      <c r="AJ332" s="1713"/>
      <c r="AK332" s="1713"/>
      <c r="AL332" s="1713"/>
      <c r="AM332" s="1713"/>
      <c r="AN332" s="1713"/>
      <c r="AO332" s="3214"/>
      <c r="AP332" s="1713"/>
      <c r="AQ332" s="1713"/>
      <c r="AR332" s="1713"/>
      <c r="AS332" s="1713"/>
      <c r="AT332" s="1713"/>
      <c r="AU332" s="1713"/>
      <c r="AV332" s="1713"/>
      <c r="AW332" s="1713"/>
      <c r="AX332" s="1713"/>
      <c r="AY332" s="1713"/>
      <c r="AZ332" s="1713"/>
      <c r="BA332" s="1713"/>
      <c r="BB332" s="1713"/>
      <c r="BC332" s="1713"/>
      <c r="BD332" s="1713"/>
      <c r="BE332" s="1713"/>
      <c r="BF332" s="1713"/>
      <c r="BG332" s="1713"/>
      <c r="BH332" s="1713"/>
      <c r="BI332" s="1713"/>
      <c r="BJ332" s="1713"/>
      <c r="BK332" s="1713"/>
      <c r="BL332" s="1713"/>
      <c r="BM332" s="1713"/>
      <c r="BN332" s="1713"/>
      <c r="BO332" s="1713"/>
      <c r="BP332" s="1713"/>
      <c r="BQ332" s="1713"/>
      <c r="BR332" s="1713"/>
      <c r="BS332" s="1713"/>
      <c r="BT332" s="1713"/>
      <c r="BU332" s="1713"/>
      <c r="BV332" s="1713"/>
      <c r="BW332" s="1713"/>
      <c r="BX332" s="1713"/>
      <c r="BY332" s="1713"/>
      <c r="BZ332" s="1713"/>
      <c r="CA332" s="1713"/>
      <c r="CB332" s="1713"/>
      <c r="CC332" s="1713"/>
      <c r="CD332" s="1713"/>
      <c r="CE332" s="1713"/>
      <c r="CF332" s="1713"/>
      <c r="CG332" s="1713"/>
      <c r="CH332" s="1713"/>
      <c r="CI332" s="1713"/>
      <c r="CJ332" s="1713"/>
      <c r="CK332" s="1713"/>
      <c r="CL332" s="1713"/>
      <c r="CM332" s="1713"/>
      <c r="CN332" s="1713"/>
      <c r="CO332" s="1713"/>
      <c r="CP332" s="1713"/>
      <c r="CQ332" s="1713"/>
      <c r="CR332" s="1713"/>
      <c r="CS332" s="1713"/>
      <c r="CT332" s="1713"/>
      <c r="CU332" s="1713"/>
      <c r="CV332" s="1713"/>
      <c r="CW332" s="1713"/>
      <c r="CX332" s="1713"/>
      <c r="CY332" s="1713"/>
      <c r="CZ332" s="1713"/>
      <c r="DA332" s="1713"/>
      <c r="DB332" s="1713"/>
      <c r="DC332" s="1713"/>
      <c r="DD332" s="1713"/>
      <c r="DE332" s="1713"/>
      <c r="DF332" s="1713"/>
      <c r="DG332" s="1713"/>
      <c r="DH332" s="1713"/>
      <c r="DI332" s="1713"/>
      <c r="DJ332" s="1713"/>
      <c r="DK332" s="1713"/>
      <c r="DL332" s="1713"/>
      <c r="DM332" s="1713"/>
      <c r="DN332" s="1713"/>
      <c r="DO332" s="1713"/>
      <c r="DP332" s="1713"/>
      <c r="DQ332" s="1713"/>
    </row>
    <row r="333" s="1732" customFormat="true" ht="21.75" hidden="false" customHeight="true" outlineLevel="0" collapsed="false">
      <c r="A333" s="1713"/>
      <c r="B333" s="1713"/>
      <c r="C333" s="1725"/>
      <c r="D333" s="1725"/>
      <c r="E333" s="1725"/>
      <c r="F333" s="3210"/>
      <c r="G333" s="3211"/>
      <c r="H333" s="3212"/>
      <c r="I333" s="3213"/>
      <c r="J333" s="3213"/>
      <c r="K333" s="1713"/>
      <c r="T333" s="3373"/>
      <c r="Z333" s="1713"/>
      <c r="AA333" s="1713"/>
      <c r="AB333" s="1713"/>
      <c r="AC333" s="1713"/>
      <c r="AD333" s="1713"/>
      <c r="AE333" s="1713"/>
      <c r="AF333" s="1713"/>
      <c r="AG333" s="1713"/>
      <c r="AH333" s="1713"/>
      <c r="AI333" s="1713"/>
      <c r="AJ333" s="1713"/>
      <c r="AK333" s="1713"/>
      <c r="AL333" s="1713"/>
      <c r="AM333" s="1713"/>
      <c r="AN333" s="1713"/>
      <c r="AO333" s="3214"/>
      <c r="AP333" s="1713"/>
      <c r="AQ333" s="1713"/>
      <c r="AR333" s="1713"/>
      <c r="AS333" s="1713"/>
      <c r="AT333" s="1713"/>
      <c r="AU333" s="1713"/>
      <c r="AV333" s="1713"/>
      <c r="AW333" s="1713"/>
      <c r="AX333" s="1713"/>
      <c r="AY333" s="1713"/>
      <c r="AZ333" s="1713"/>
      <c r="BA333" s="1713"/>
      <c r="BB333" s="1713"/>
      <c r="BC333" s="1713"/>
      <c r="BD333" s="1713"/>
      <c r="BE333" s="1713"/>
      <c r="BF333" s="1713"/>
      <c r="BG333" s="1713"/>
      <c r="BH333" s="1713"/>
      <c r="BI333" s="1713"/>
      <c r="BJ333" s="1713"/>
      <c r="BK333" s="1713"/>
      <c r="BL333" s="1713"/>
      <c r="BM333" s="1713"/>
      <c r="BN333" s="1713"/>
      <c r="BO333" s="1713"/>
      <c r="BP333" s="1713"/>
      <c r="BQ333" s="1713"/>
      <c r="BR333" s="1713"/>
      <c r="BS333" s="1713"/>
      <c r="BT333" s="1713"/>
      <c r="BU333" s="1713"/>
      <c r="BV333" s="1713"/>
      <c r="BW333" s="1713"/>
      <c r="BX333" s="1713"/>
      <c r="BY333" s="1713"/>
      <c r="BZ333" s="1713"/>
      <c r="CA333" s="1713"/>
      <c r="CB333" s="1713"/>
      <c r="CC333" s="1713"/>
      <c r="CD333" s="1713"/>
      <c r="CE333" s="1713"/>
      <c r="CF333" s="1713"/>
      <c r="CG333" s="1713"/>
      <c r="CH333" s="1713"/>
      <c r="CI333" s="1713"/>
      <c r="CJ333" s="1713"/>
      <c r="CK333" s="1713"/>
      <c r="CL333" s="1713"/>
      <c r="CM333" s="1713"/>
      <c r="CN333" s="1713"/>
      <c r="CO333" s="1713"/>
      <c r="CP333" s="1713"/>
      <c r="CQ333" s="1713"/>
      <c r="CR333" s="1713"/>
      <c r="CS333" s="1713"/>
      <c r="CT333" s="1713"/>
      <c r="CU333" s="1713"/>
      <c r="CV333" s="1713"/>
      <c r="CW333" s="1713"/>
      <c r="CX333" s="1713"/>
      <c r="CY333" s="1713"/>
      <c r="CZ333" s="1713"/>
      <c r="DA333" s="1713"/>
      <c r="DB333" s="1713"/>
      <c r="DC333" s="1713"/>
      <c r="DD333" s="1713"/>
      <c r="DE333" s="1713"/>
      <c r="DF333" s="1713"/>
      <c r="DG333" s="1713"/>
      <c r="DH333" s="1713"/>
      <c r="DI333" s="1713"/>
      <c r="DJ333" s="1713"/>
      <c r="DK333" s="1713"/>
      <c r="DL333" s="1713"/>
      <c r="DM333" s="1713"/>
      <c r="DN333" s="1713"/>
      <c r="DO333" s="1713"/>
      <c r="DP333" s="1713"/>
      <c r="DQ333" s="1713"/>
    </row>
    <row r="334" s="1732" customFormat="true" ht="21.75" hidden="false" customHeight="true" outlineLevel="0" collapsed="false">
      <c r="A334" s="1713"/>
      <c r="B334" s="1713"/>
      <c r="C334" s="1725"/>
      <c r="D334" s="1725"/>
      <c r="E334" s="1725"/>
      <c r="F334" s="3210"/>
      <c r="G334" s="3211"/>
      <c r="H334" s="3212"/>
      <c r="I334" s="3213"/>
      <c r="J334" s="3213"/>
      <c r="K334" s="1713"/>
      <c r="T334" s="3373"/>
      <c r="Z334" s="1713"/>
      <c r="AA334" s="1713"/>
      <c r="AB334" s="1713"/>
      <c r="AC334" s="1713"/>
      <c r="AD334" s="1713"/>
      <c r="AE334" s="1713"/>
      <c r="AF334" s="1713"/>
      <c r="AG334" s="1713"/>
      <c r="AH334" s="1713"/>
      <c r="AI334" s="1713"/>
      <c r="AJ334" s="1713"/>
      <c r="AK334" s="1713"/>
      <c r="AL334" s="1713"/>
      <c r="AM334" s="1713"/>
      <c r="AN334" s="1713"/>
      <c r="AO334" s="3214"/>
      <c r="AP334" s="1713"/>
      <c r="AQ334" s="1713"/>
      <c r="AR334" s="1713"/>
      <c r="AS334" s="1713"/>
      <c r="AT334" s="1713"/>
      <c r="AU334" s="1713"/>
      <c r="AV334" s="1713"/>
      <c r="AW334" s="1713"/>
      <c r="AX334" s="1713"/>
      <c r="AY334" s="1713"/>
      <c r="AZ334" s="1713"/>
      <c r="BA334" s="1713"/>
      <c r="BB334" s="1713"/>
      <c r="BC334" s="1713"/>
      <c r="BD334" s="1713"/>
      <c r="BE334" s="1713"/>
      <c r="BF334" s="1713"/>
      <c r="BG334" s="1713"/>
      <c r="BH334" s="1713"/>
      <c r="BI334" s="1713"/>
      <c r="BJ334" s="1713"/>
      <c r="BK334" s="1713"/>
      <c r="BL334" s="1713"/>
      <c r="BM334" s="1713"/>
      <c r="BN334" s="1713"/>
      <c r="BO334" s="1713"/>
      <c r="BP334" s="1713"/>
      <c r="BQ334" s="1713"/>
      <c r="BR334" s="1713"/>
      <c r="BS334" s="1713"/>
      <c r="BT334" s="1713"/>
      <c r="BU334" s="1713"/>
      <c r="BV334" s="1713"/>
      <c r="BW334" s="1713"/>
      <c r="BX334" s="1713"/>
      <c r="BY334" s="1713"/>
      <c r="BZ334" s="1713"/>
      <c r="CA334" s="1713"/>
      <c r="CB334" s="1713"/>
      <c r="CC334" s="1713"/>
      <c r="CD334" s="1713"/>
      <c r="CE334" s="1713"/>
      <c r="CF334" s="1713"/>
      <c r="CG334" s="1713"/>
      <c r="CH334" s="1713"/>
      <c r="CI334" s="1713"/>
      <c r="CJ334" s="1713"/>
      <c r="CK334" s="1713"/>
      <c r="CL334" s="1713"/>
      <c r="CM334" s="1713"/>
      <c r="CN334" s="1713"/>
      <c r="CO334" s="1713"/>
      <c r="CP334" s="1713"/>
      <c r="CQ334" s="1713"/>
      <c r="CR334" s="1713"/>
      <c r="CS334" s="1713"/>
      <c r="CT334" s="1713"/>
      <c r="CU334" s="1713"/>
      <c r="CV334" s="1713"/>
      <c r="CW334" s="1713"/>
      <c r="CX334" s="1713"/>
      <c r="CY334" s="1713"/>
      <c r="CZ334" s="1713"/>
      <c r="DA334" s="1713"/>
      <c r="DB334" s="1713"/>
      <c r="DC334" s="1713"/>
      <c r="DD334" s="1713"/>
      <c r="DE334" s="1713"/>
      <c r="DF334" s="1713"/>
      <c r="DG334" s="1713"/>
      <c r="DH334" s="1713"/>
      <c r="DI334" s="1713"/>
      <c r="DJ334" s="1713"/>
      <c r="DK334" s="1713"/>
      <c r="DL334" s="1713"/>
      <c r="DM334" s="1713"/>
      <c r="DN334" s="1713"/>
      <c r="DO334" s="1713"/>
      <c r="DP334" s="1713"/>
      <c r="DQ334" s="1713"/>
    </row>
    <row r="335" s="1732" customFormat="true" ht="21.75" hidden="false" customHeight="true" outlineLevel="0" collapsed="false">
      <c r="A335" s="1713"/>
      <c r="B335" s="1713"/>
      <c r="C335" s="1725"/>
      <c r="D335" s="1725"/>
      <c r="E335" s="1725"/>
      <c r="F335" s="3210"/>
      <c r="G335" s="3211"/>
      <c r="H335" s="3212"/>
      <c r="I335" s="3213"/>
      <c r="J335" s="3213"/>
      <c r="K335" s="1713"/>
      <c r="T335" s="3373"/>
      <c r="Z335" s="1713"/>
      <c r="AA335" s="1713"/>
      <c r="AB335" s="1713"/>
      <c r="AC335" s="1713"/>
      <c r="AD335" s="1713"/>
      <c r="AE335" s="1713"/>
      <c r="AF335" s="1713"/>
      <c r="AG335" s="1713"/>
      <c r="AH335" s="1713"/>
      <c r="AI335" s="1713"/>
      <c r="AJ335" s="1713"/>
      <c r="AK335" s="1713"/>
      <c r="AL335" s="1713"/>
      <c r="AM335" s="1713"/>
      <c r="AN335" s="1713"/>
      <c r="AO335" s="3214"/>
      <c r="AP335" s="1713"/>
      <c r="AQ335" s="1713"/>
      <c r="AR335" s="1713"/>
      <c r="AS335" s="1713"/>
      <c r="AT335" s="1713"/>
      <c r="AU335" s="1713"/>
      <c r="AV335" s="1713"/>
      <c r="AW335" s="1713"/>
      <c r="AX335" s="1713"/>
      <c r="AY335" s="1713"/>
      <c r="AZ335" s="1713"/>
      <c r="BA335" s="1713"/>
      <c r="BB335" s="1713"/>
      <c r="BC335" s="1713"/>
      <c r="BD335" s="1713"/>
      <c r="BE335" s="1713"/>
      <c r="BF335" s="1713"/>
      <c r="BG335" s="1713"/>
      <c r="BH335" s="1713"/>
      <c r="BI335" s="1713"/>
      <c r="BJ335" s="1713"/>
      <c r="BK335" s="1713"/>
      <c r="BL335" s="1713"/>
      <c r="BM335" s="1713"/>
      <c r="BN335" s="1713"/>
      <c r="BO335" s="1713"/>
      <c r="BP335" s="1713"/>
      <c r="BQ335" s="1713"/>
      <c r="BR335" s="1713"/>
      <c r="BS335" s="1713"/>
      <c r="BT335" s="1713"/>
      <c r="BU335" s="1713"/>
      <c r="BV335" s="1713"/>
      <c r="BW335" s="1713"/>
      <c r="BX335" s="1713"/>
      <c r="BY335" s="1713"/>
      <c r="BZ335" s="1713"/>
      <c r="CA335" s="1713"/>
      <c r="CB335" s="1713"/>
      <c r="CC335" s="1713"/>
      <c r="CD335" s="1713"/>
      <c r="CE335" s="1713"/>
      <c r="CF335" s="1713"/>
      <c r="CG335" s="1713"/>
      <c r="CH335" s="1713"/>
      <c r="CI335" s="1713"/>
      <c r="CJ335" s="1713"/>
      <c r="CK335" s="1713"/>
      <c r="CL335" s="1713"/>
      <c r="CM335" s="1713"/>
      <c r="CN335" s="1713"/>
      <c r="CO335" s="1713"/>
      <c r="CP335" s="1713"/>
      <c r="CQ335" s="1713"/>
      <c r="CR335" s="1713"/>
      <c r="CS335" s="1713"/>
      <c r="CT335" s="1713"/>
      <c r="CU335" s="1713"/>
      <c r="CV335" s="1713"/>
      <c r="CW335" s="1713"/>
      <c r="CX335" s="1713"/>
      <c r="CY335" s="1713"/>
      <c r="CZ335" s="1713"/>
      <c r="DA335" s="1713"/>
      <c r="DB335" s="1713"/>
      <c r="DC335" s="1713"/>
      <c r="DD335" s="1713"/>
      <c r="DE335" s="1713"/>
      <c r="DF335" s="1713"/>
      <c r="DG335" s="1713"/>
      <c r="DH335" s="1713"/>
      <c r="DI335" s="1713"/>
      <c r="DJ335" s="1713"/>
      <c r="DK335" s="1713"/>
      <c r="DL335" s="1713"/>
      <c r="DM335" s="1713"/>
      <c r="DN335" s="1713"/>
      <c r="DO335" s="1713"/>
      <c r="DP335" s="1713"/>
      <c r="DQ335" s="1713"/>
    </row>
    <row r="336" s="1732" customFormat="true" ht="21.75" hidden="false" customHeight="true" outlineLevel="0" collapsed="false">
      <c r="A336" s="1713"/>
      <c r="B336" s="1713"/>
      <c r="C336" s="1725"/>
      <c r="D336" s="1725"/>
      <c r="E336" s="1725"/>
      <c r="F336" s="3210"/>
      <c r="G336" s="3211"/>
      <c r="H336" s="3212"/>
      <c r="I336" s="3213"/>
      <c r="J336" s="3213"/>
      <c r="K336" s="1713"/>
      <c r="T336" s="3373"/>
      <c r="Z336" s="1713"/>
      <c r="AA336" s="1713"/>
      <c r="AB336" s="1713"/>
      <c r="AC336" s="1713"/>
      <c r="AD336" s="1713"/>
      <c r="AE336" s="1713"/>
      <c r="AF336" s="1713"/>
      <c r="AG336" s="1713"/>
      <c r="AH336" s="1713"/>
      <c r="AI336" s="1713"/>
      <c r="AJ336" s="1713"/>
      <c r="AK336" s="1713"/>
      <c r="AL336" s="1713"/>
      <c r="AM336" s="1713"/>
      <c r="AN336" s="1713"/>
      <c r="AO336" s="3214"/>
      <c r="AP336" s="1713"/>
      <c r="AQ336" s="1713"/>
      <c r="AR336" s="1713"/>
      <c r="AS336" s="1713"/>
      <c r="AT336" s="1713"/>
      <c r="AU336" s="1713"/>
      <c r="AV336" s="1713"/>
      <c r="AW336" s="1713"/>
      <c r="AX336" s="1713"/>
      <c r="AY336" s="1713"/>
      <c r="AZ336" s="1713"/>
      <c r="BA336" s="1713"/>
      <c r="BB336" s="1713"/>
      <c r="BC336" s="1713"/>
      <c r="BD336" s="1713"/>
      <c r="BE336" s="1713"/>
      <c r="BF336" s="1713"/>
      <c r="BG336" s="1713"/>
      <c r="BH336" s="1713"/>
      <c r="BI336" s="1713"/>
      <c r="BJ336" s="1713"/>
      <c r="BK336" s="1713"/>
      <c r="BL336" s="1713"/>
      <c r="BM336" s="1713"/>
      <c r="BN336" s="1713"/>
      <c r="BO336" s="1713"/>
      <c r="BP336" s="1713"/>
      <c r="BQ336" s="1713"/>
      <c r="BR336" s="1713"/>
      <c r="BS336" s="1713"/>
      <c r="BT336" s="1713"/>
      <c r="BU336" s="1713"/>
      <c r="BV336" s="1713"/>
      <c r="BW336" s="1713"/>
      <c r="BX336" s="1713"/>
      <c r="BY336" s="1713"/>
      <c r="BZ336" s="1713"/>
      <c r="CA336" s="1713"/>
      <c r="CB336" s="1713"/>
      <c r="CC336" s="1713"/>
      <c r="CD336" s="1713"/>
      <c r="CE336" s="1713"/>
      <c r="CF336" s="1713"/>
      <c r="CG336" s="1713"/>
      <c r="CH336" s="1713"/>
      <c r="CI336" s="1713"/>
      <c r="CJ336" s="1713"/>
      <c r="CK336" s="1713"/>
      <c r="CL336" s="1713"/>
      <c r="CM336" s="1713"/>
      <c r="CN336" s="1713"/>
      <c r="CO336" s="1713"/>
      <c r="CP336" s="1713"/>
      <c r="CQ336" s="1713"/>
      <c r="CR336" s="1713"/>
      <c r="CS336" s="1713"/>
      <c r="CT336" s="1713"/>
      <c r="CU336" s="1713"/>
      <c r="CV336" s="1713"/>
      <c r="CW336" s="1713"/>
      <c r="CX336" s="1713"/>
      <c r="CY336" s="1713"/>
      <c r="CZ336" s="1713"/>
      <c r="DA336" s="1713"/>
      <c r="DB336" s="1713"/>
      <c r="DC336" s="1713"/>
      <c r="DD336" s="1713"/>
      <c r="DE336" s="1713"/>
      <c r="DF336" s="1713"/>
      <c r="DG336" s="1713"/>
      <c r="DH336" s="1713"/>
      <c r="DI336" s="1713"/>
      <c r="DJ336" s="1713"/>
      <c r="DK336" s="1713"/>
      <c r="DL336" s="1713"/>
      <c r="DM336" s="1713"/>
      <c r="DN336" s="1713"/>
      <c r="DO336" s="1713"/>
      <c r="DP336" s="1713"/>
      <c r="DQ336" s="1713"/>
    </row>
    <row r="337" s="1732" customFormat="true" ht="21.75" hidden="false" customHeight="true" outlineLevel="0" collapsed="false">
      <c r="A337" s="1713"/>
      <c r="B337" s="1713"/>
      <c r="C337" s="1725"/>
      <c r="D337" s="1725"/>
      <c r="E337" s="1725"/>
      <c r="F337" s="3210"/>
      <c r="G337" s="3211"/>
      <c r="H337" s="3212"/>
      <c r="I337" s="3213"/>
      <c r="J337" s="3213"/>
      <c r="K337" s="1713"/>
      <c r="T337" s="3373"/>
      <c r="Z337" s="1713"/>
      <c r="AA337" s="1713"/>
      <c r="AB337" s="1713"/>
      <c r="AC337" s="1713"/>
      <c r="AD337" s="1713"/>
      <c r="AE337" s="1713"/>
      <c r="AF337" s="1713"/>
      <c r="AG337" s="1713"/>
      <c r="AH337" s="1713"/>
      <c r="AI337" s="1713"/>
      <c r="AJ337" s="1713"/>
      <c r="AK337" s="1713"/>
      <c r="AL337" s="1713"/>
      <c r="AM337" s="1713"/>
      <c r="AN337" s="1713"/>
      <c r="AO337" s="3214"/>
      <c r="AP337" s="1713"/>
      <c r="AQ337" s="1713"/>
      <c r="AR337" s="1713"/>
      <c r="AS337" s="1713"/>
      <c r="AT337" s="1713"/>
      <c r="AU337" s="1713"/>
      <c r="AV337" s="1713"/>
      <c r="AW337" s="1713"/>
      <c r="AX337" s="1713"/>
      <c r="AY337" s="1713"/>
      <c r="AZ337" s="1713"/>
      <c r="BA337" s="1713"/>
      <c r="BB337" s="1713"/>
      <c r="BC337" s="1713"/>
      <c r="BD337" s="1713"/>
      <c r="BE337" s="1713"/>
      <c r="BF337" s="1713"/>
      <c r="BG337" s="1713"/>
      <c r="BH337" s="1713"/>
      <c r="BI337" s="1713"/>
      <c r="BJ337" s="1713"/>
      <c r="BK337" s="1713"/>
      <c r="BL337" s="1713"/>
      <c r="BM337" s="1713"/>
      <c r="BN337" s="1713"/>
      <c r="BO337" s="1713"/>
      <c r="BP337" s="1713"/>
      <c r="BQ337" s="1713"/>
      <c r="BR337" s="1713"/>
      <c r="BS337" s="1713"/>
      <c r="BT337" s="1713"/>
      <c r="BU337" s="1713"/>
      <c r="BV337" s="1713"/>
      <c r="BW337" s="1713"/>
      <c r="BX337" s="1713"/>
      <c r="BY337" s="1713"/>
      <c r="BZ337" s="1713"/>
      <c r="CA337" s="1713"/>
      <c r="CB337" s="1713"/>
      <c r="CC337" s="1713"/>
      <c r="CD337" s="1713"/>
      <c r="CE337" s="1713"/>
      <c r="CF337" s="1713"/>
      <c r="CG337" s="1713"/>
      <c r="CH337" s="1713"/>
      <c r="CI337" s="1713"/>
      <c r="CJ337" s="1713"/>
      <c r="CK337" s="1713"/>
      <c r="CL337" s="1713"/>
      <c r="CM337" s="1713"/>
      <c r="CN337" s="1713"/>
      <c r="CO337" s="1713"/>
      <c r="CP337" s="1713"/>
      <c r="CQ337" s="1713"/>
      <c r="CR337" s="1713"/>
      <c r="CS337" s="1713"/>
      <c r="CT337" s="1713"/>
      <c r="CU337" s="1713"/>
      <c r="CV337" s="1713"/>
      <c r="CW337" s="1713"/>
      <c r="CX337" s="1713"/>
      <c r="CY337" s="1713"/>
      <c r="CZ337" s="1713"/>
      <c r="DA337" s="1713"/>
      <c r="DB337" s="1713"/>
      <c r="DC337" s="1713"/>
      <c r="DD337" s="1713"/>
      <c r="DE337" s="1713"/>
      <c r="DF337" s="1713"/>
      <c r="DG337" s="1713"/>
      <c r="DH337" s="1713"/>
      <c r="DI337" s="1713"/>
      <c r="DJ337" s="1713"/>
      <c r="DK337" s="1713"/>
      <c r="DL337" s="1713"/>
      <c r="DM337" s="1713"/>
      <c r="DN337" s="1713"/>
      <c r="DO337" s="1713"/>
      <c r="DP337" s="1713"/>
      <c r="DQ337" s="1713"/>
    </row>
    <row r="338" s="1732" customFormat="true" ht="21.75" hidden="false" customHeight="true" outlineLevel="0" collapsed="false">
      <c r="A338" s="1713"/>
      <c r="B338" s="1713"/>
      <c r="C338" s="1725"/>
      <c r="D338" s="1725"/>
      <c r="E338" s="1725"/>
      <c r="F338" s="3210"/>
      <c r="G338" s="3211"/>
      <c r="H338" s="3212"/>
      <c r="I338" s="3213"/>
      <c r="J338" s="3213"/>
      <c r="K338" s="1713"/>
      <c r="T338" s="3373"/>
      <c r="Z338" s="1713"/>
      <c r="AA338" s="1713"/>
      <c r="AB338" s="1713"/>
      <c r="AC338" s="1713"/>
      <c r="AD338" s="1713"/>
      <c r="AE338" s="1713"/>
      <c r="AF338" s="1713"/>
      <c r="AG338" s="1713"/>
      <c r="AH338" s="1713"/>
      <c r="AI338" s="1713"/>
      <c r="AJ338" s="1713"/>
      <c r="AK338" s="1713"/>
      <c r="AL338" s="1713"/>
      <c r="AM338" s="1713"/>
      <c r="AN338" s="1713"/>
      <c r="AO338" s="3214"/>
      <c r="AP338" s="1713"/>
      <c r="AQ338" s="1713"/>
      <c r="AR338" s="1713"/>
      <c r="AS338" s="1713"/>
      <c r="AT338" s="1713"/>
      <c r="AU338" s="1713"/>
      <c r="AV338" s="1713"/>
      <c r="AW338" s="1713"/>
      <c r="AX338" s="1713"/>
      <c r="AY338" s="1713"/>
      <c r="AZ338" s="1713"/>
      <c r="BA338" s="1713"/>
      <c r="BB338" s="1713"/>
      <c r="BC338" s="1713"/>
      <c r="BD338" s="1713"/>
      <c r="BE338" s="1713"/>
      <c r="BF338" s="1713"/>
      <c r="BG338" s="1713"/>
      <c r="BH338" s="1713"/>
      <c r="BI338" s="1713"/>
      <c r="BJ338" s="1713"/>
      <c r="BK338" s="1713"/>
      <c r="BL338" s="1713"/>
      <c r="BM338" s="1713"/>
      <c r="BN338" s="1713"/>
      <c r="BO338" s="1713"/>
      <c r="BP338" s="1713"/>
      <c r="BQ338" s="1713"/>
      <c r="BR338" s="1713"/>
      <c r="BS338" s="1713"/>
      <c r="BT338" s="1713"/>
      <c r="BU338" s="1713"/>
      <c r="BV338" s="1713"/>
      <c r="BW338" s="1713"/>
      <c r="BX338" s="1713"/>
      <c r="BY338" s="1713"/>
      <c r="BZ338" s="1713"/>
      <c r="CA338" s="1713"/>
      <c r="CB338" s="1713"/>
      <c r="CC338" s="1713"/>
      <c r="CD338" s="1713"/>
      <c r="CE338" s="1713"/>
      <c r="CF338" s="1713"/>
      <c r="CG338" s="1713"/>
      <c r="CH338" s="1713"/>
      <c r="CI338" s="1713"/>
      <c r="CJ338" s="1713"/>
      <c r="CK338" s="1713"/>
      <c r="CL338" s="1713"/>
      <c r="CM338" s="1713"/>
      <c r="CN338" s="1713"/>
      <c r="CO338" s="1713"/>
      <c r="CP338" s="1713"/>
      <c r="CQ338" s="1713"/>
      <c r="CR338" s="1713"/>
      <c r="CS338" s="1713"/>
      <c r="CT338" s="1713"/>
      <c r="CU338" s="1713"/>
      <c r="CV338" s="1713"/>
      <c r="CW338" s="1713"/>
      <c r="CX338" s="1713"/>
      <c r="CY338" s="1713"/>
      <c r="CZ338" s="1713"/>
      <c r="DA338" s="1713"/>
      <c r="DB338" s="1713"/>
      <c r="DC338" s="1713"/>
      <c r="DD338" s="1713"/>
      <c r="DE338" s="1713"/>
      <c r="DF338" s="1713"/>
      <c r="DG338" s="1713"/>
      <c r="DH338" s="1713"/>
      <c r="DI338" s="1713"/>
      <c r="DJ338" s="1713"/>
      <c r="DK338" s="1713"/>
      <c r="DL338" s="1713"/>
      <c r="DM338" s="1713"/>
      <c r="DN338" s="1713"/>
      <c r="DO338" s="1713"/>
      <c r="DP338" s="1713"/>
      <c r="DQ338" s="1713"/>
    </row>
    <row r="339" s="1732" customFormat="true" ht="21.75" hidden="false" customHeight="true" outlineLevel="0" collapsed="false">
      <c r="A339" s="1713"/>
      <c r="B339" s="1713"/>
      <c r="C339" s="1725"/>
      <c r="D339" s="1725"/>
      <c r="E339" s="1725"/>
      <c r="F339" s="3210"/>
      <c r="G339" s="3211"/>
      <c r="H339" s="3212"/>
      <c r="I339" s="3213"/>
      <c r="J339" s="3213"/>
      <c r="K339" s="1713"/>
      <c r="T339" s="3373"/>
      <c r="Z339" s="1713"/>
      <c r="AA339" s="1713"/>
      <c r="AB339" s="1713"/>
      <c r="AC339" s="1713"/>
      <c r="AD339" s="1713"/>
      <c r="AE339" s="1713"/>
      <c r="AF339" s="1713"/>
      <c r="AG339" s="1713"/>
      <c r="AH339" s="1713"/>
      <c r="AI339" s="1713"/>
      <c r="AJ339" s="1713"/>
      <c r="AK339" s="1713"/>
      <c r="AL339" s="1713"/>
      <c r="AM339" s="1713"/>
      <c r="AN339" s="1713"/>
      <c r="AO339" s="3214"/>
      <c r="AP339" s="1713"/>
      <c r="AQ339" s="1713"/>
      <c r="AR339" s="1713"/>
      <c r="AS339" s="1713"/>
      <c r="AT339" s="1713"/>
      <c r="AU339" s="1713"/>
      <c r="AV339" s="1713"/>
      <c r="AW339" s="1713"/>
      <c r="AX339" s="1713"/>
      <c r="AY339" s="1713"/>
      <c r="AZ339" s="1713"/>
      <c r="BA339" s="1713"/>
      <c r="BB339" s="1713"/>
      <c r="BC339" s="1713"/>
      <c r="BD339" s="1713"/>
      <c r="BE339" s="1713"/>
      <c r="BF339" s="1713"/>
      <c r="BG339" s="1713"/>
      <c r="BH339" s="1713"/>
      <c r="BI339" s="1713"/>
      <c r="BJ339" s="1713"/>
      <c r="BK339" s="1713"/>
      <c r="BL339" s="1713"/>
      <c r="BM339" s="1713"/>
      <c r="BN339" s="1713"/>
      <c r="BO339" s="1713"/>
      <c r="BP339" s="1713"/>
      <c r="BQ339" s="1713"/>
      <c r="BR339" s="1713"/>
      <c r="BS339" s="1713"/>
      <c r="BT339" s="1713"/>
      <c r="BU339" s="1713"/>
      <c r="BV339" s="1713"/>
      <c r="BW339" s="1713"/>
      <c r="BX339" s="1713"/>
      <c r="BY339" s="1713"/>
      <c r="BZ339" s="1713"/>
      <c r="CA339" s="1713"/>
      <c r="CB339" s="1713"/>
      <c r="CC339" s="1713"/>
      <c r="CD339" s="1713"/>
      <c r="CE339" s="1713"/>
      <c r="CF339" s="1713"/>
      <c r="CG339" s="1713"/>
      <c r="CH339" s="1713"/>
      <c r="CI339" s="1713"/>
      <c r="CJ339" s="1713"/>
      <c r="CK339" s="1713"/>
      <c r="CL339" s="1713"/>
      <c r="CM339" s="1713"/>
      <c r="CN339" s="1713"/>
      <c r="CO339" s="1713"/>
      <c r="CP339" s="1713"/>
      <c r="CQ339" s="1713"/>
      <c r="CR339" s="1713"/>
      <c r="CS339" s="1713"/>
      <c r="CT339" s="1713"/>
      <c r="CU339" s="1713"/>
      <c r="CV339" s="1713"/>
      <c r="CW339" s="1713"/>
      <c r="CX339" s="1713"/>
      <c r="CY339" s="1713"/>
      <c r="CZ339" s="1713"/>
      <c r="DA339" s="1713"/>
      <c r="DB339" s="1713"/>
      <c r="DC339" s="1713"/>
      <c r="DD339" s="1713"/>
      <c r="DE339" s="1713"/>
      <c r="DF339" s="1713"/>
      <c r="DG339" s="1713"/>
      <c r="DH339" s="1713"/>
      <c r="DI339" s="1713"/>
      <c r="DJ339" s="1713"/>
      <c r="DK339" s="1713"/>
      <c r="DL339" s="1713"/>
      <c r="DM339" s="1713"/>
      <c r="DN339" s="1713"/>
      <c r="DO339" s="1713"/>
      <c r="DP339" s="1713"/>
      <c r="DQ339" s="1713"/>
    </row>
    <row r="340" s="1732" customFormat="true" ht="21.75" hidden="false" customHeight="true" outlineLevel="0" collapsed="false">
      <c r="A340" s="1713"/>
      <c r="B340" s="1713"/>
      <c r="C340" s="1725"/>
      <c r="D340" s="1725"/>
      <c r="E340" s="1725"/>
      <c r="F340" s="3210"/>
      <c r="G340" s="3211"/>
      <c r="H340" s="3212"/>
      <c r="I340" s="3213"/>
      <c r="J340" s="3213"/>
      <c r="K340" s="1713"/>
      <c r="T340" s="3373"/>
      <c r="Z340" s="1713"/>
      <c r="AA340" s="1713"/>
      <c r="AB340" s="1713"/>
      <c r="AC340" s="1713"/>
      <c r="AD340" s="1713"/>
      <c r="AE340" s="1713"/>
      <c r="AF340" s="1713"/>
      <c r="AG340" s="1713"/>
      <c r="AH340" s="1713"/>
      <c r="AI340" s="1713"/>
      <c r="AJ340" s="1713"/>
      <c r="AK340" s="1713"/>
      <c r="AL340" s="1713"/>
      <c r="AM340" s="1713"/>
      <c r="AN340" s="1713"/>
      <c r="AO340" s="3214"/>
      <c r="AP340" s="1713"/>
      <c r="AQ340" s="1713"/>
      <c r="AR340" s="1713"/>
      <c r="AS340" s="1713"/>
      <c r="AT340" s="1713"/>
      <c r="AU340" s="1713"/>
      <c r="AV340" s="1713"/>
      <c r="AW340" s="1713"/>
      <c r="AX340" s="1713"/>
      <c r="AY340" s="1713"/>
      <c r="AZ340" s="1713"/>
      <c r="BA340" s="1713"/>
      <c r="BB340" s="1713"/>
      <c r="BC340" s="1713"/>
      <c r="BD340" s="1713"/>
      <c r="BE340" s="1713"/>
      <c r="BF340" s="1713"/>
      <c r="BG340" s="1713"/>
      <c r="BH340" s="1713"/>
      <c r="BI340" s="1713"/>
      <c r="BJ340" s="1713"/>
      <c r="BK340" s="1713"/>
      <c r="BL340" s="1713"/>
      <c r="BM340" s="1713"/>
      <c r="BN340" s="1713"/>
      <c r="BO340" s="1713"/>
      <c r="BP340" s="1713"/>
      <c r="BQ340" s="1713"/>
      <c r="BR340" s="1713"/>
      <c r="BS340" s="1713"/>
      <c r="BT340" s="1713"/>
      <c r="BU340" s="1713"/>
      <c r="BV340" s="1713"/>
      <c r="BW340" s="1713"/>
      <c r="BX340" s="1713"/>
      <c r="BY340" s="1713"/>
      <c r="BZ340" s="1713"/>
      <c r="CA340" s="1713"/>
      <c r="CB340" s="1713"/>
      <c r="CC340" s="1713"/>
      <c r="CD340" s="1713"/>
      <c r="CE340" s="1713"/>
      <c r="CF340" s="1713"/>
      <c r="CG340" s="1713"/>
      <c r="CH340" s="1713"/>
      <c r="CI340" s="1713"/>
      <c r="CJ340" s="1713"/>
      <c r="CK340" s="1713"/>
      <c r="CL340" s="1713"/>
      <c r="CM340" s="1713"/>
      <c r="CN340" s="1713"/>
      <c r="CO340" s="1713"/>
      <c r="CP340" s="1713"/>
      <c r="CQ340" s="1713"/>
      <c r="CR340" s="1713"/>
      <c r="CS340" s="1713"/>
      <c r="CT340" s="1713"/>
      <c r="CU340" s="1713"/>
      <c r="CV340" s="1713"/>
      <c r="CW340" s="1713"/>
      <c r="CX340" s="1713"/>
      <c r="CY340" s="1713"/>
      <c r="CZ340" s="1713"/>
      <c r="DA340" s="1713"/>
      <c r="DB340" s="1713"/>
      <c r="DC340" s="1713"/>
      <c r="DD340" s="1713"/>
      <c r="DE340" s="1713"/>
      <c r="DF340" s="1713"/>
      <c r="DG340" s="1713"/>
      <c r="DH340" s="1713"/>
      <c r="DI340" s="1713"/>
      <c r="DJ340" s="1713"/>
      <c r="DK340" s="1713"/>
      <c r="DL340" s="1713"/>
      <c r="DM340" s="1713"/>
      <c r="DN340" s="1713"/>
      <c r="DO340" s="1713"/>
      <c r="DP340" s="1713"/>
      <c r="DQ340" s="1713"/>
    </row>
    <row r="341" s="1732" customFormat="true" ht="21.75" hidden="false" customHeight="true" outlineLevel="0" collapsed="false">
      <c r="A341" s="1713"/>
      <c r="B341" s="1713"/>
      <c r="C341" s="1725"/>
      <c r="D341" s="1725"/>
      <c r="E341" s="1725"/>
      <c r="F341" s="3210"/>
      <c r="G341" s="3211"/>
      <c r="H341" s="3212"/>
      <c r="I341" s="3213"/>
      <c r="J341" s="3213"/>
      <c r="K341" s="1713"/>
      <c r="T341" s="3373"/>
      <c r="Z341" s="1713"/>
      <c r="AA341" s="1713"/>
      <c r="AB341" s="1713"/>
      <c r="AC341" s="1713"/>
      <c r="AD341" s="1713"/>
      <c r="AE341" s="1713"/>
      <c r="AF341" s="1713"/>
      <c r="AG341" s="1713"/>
      <c r="AH341" s="1713"/>
      <c r="AI341" s="1713"/>
      <c r="AJ341" s="1713"/>
      <c r="AK341" s="1713"/>
      <c r="AL341" s="1713"/>
      <c r="AM341" s="1713"/>
      <c r="AN341" s="1713"/>
      <c r="AO341" s="3214"/>
      <c r="AP341" s="1713"/>
      <c r="AQ341" s="1713"/>
      <c r="AR341" s="1713"/>
      <c r="AS341" s="1713"/>
      <c r="AT341" s="1713"/>
      <c r="AU341" s="1713"/>
      <c r="AV341" s="1713"/>
      <c r="AW341" s="1713"/>
      <c r="AX341" s="1713"/>
      <c r="AY341" s="1713"/>
      <c r="AZ341" s="1713"/>
      <c r="BA341" s="1713"/>
      <c r="BB341" s="1713"/>
      <c r="BC341" s="1713"/>
      <c r="BD341" s="1713"/>
      <c r="BE341" s="1713"/>
      <c r="BF341" s="1713"/>
      <c r="BG341" s="1713"/>
      <c r="BH341" s="1713"/>
      <c r="BI341" s="1713"/>
      <c r="BJ341" s="1713"/>
      <c r="BK341" s="1713"/>
      <c r="BL341" s="1713"/>
      <c r="BM341" s="1713"/>
      <c r="BN341" s="1713"/>
      <c r="BO341" s="1713"/>
      <c r="BP341" s="1713"/>
      <c r="BQ341" s="1713"/>
      <c r="BR341" s="1713"/>
      <c r="BS341" s="1713"/>
      <c r="BT341" s="1713"/>
      <c r="BU341" s="1713"/>
      <c r="BV341" s="1713"/>
      <c r="BW341" s="1713"/>
      <c r="BX341" s="1713"/>
      <c r="BY341" s="1713"/>
      <c r="BZ341" s="1713"/>
      <c r="CA341" s="1713"/>
      <c r="CB341" s="1713"/>
      <c r="CC341" s="1713"/>
      <c r="CD341" s="1713"/>
      <c r="CE341" s="1713"/>
      <c r="CF341" s="1713"/>
      <c r="CG341" s="1713"/>
      <c r="CH341" s="1713"/>
      <c r="CI341" s="1713"/>
      <c r="CJ341" s="1713"/>
      <c r="CK341" s="1713"/>
      <c r="CL341" s="1713"/>
      <c r="CM341" s="1713"/>
      <c r="CN341" s="1713"/>
      <c r="CO341" s="1713"/>
      <c r="CP341" s="1713"/>
      <c r="CQ341" s="1713"/>
      <c r="CR341" s="1713"/>
      <c r="CS341" s="1713"/>
      <c r="CT341" s="1713"/>
      <c r="CU341" s="1713"/>
      <c r="CV341" s="1713"/>
      <c r="CW341" s="1713"/>
      <c r="CX341" s="1713"/>
      <c r="CY341" s="1713"/>
      <c r="CZ341" s="1713"/>
      <c r="DA341" s="1713"/>
      <c r="DB341" s="1713"/>
      <c r="DC341" s="1713"/>
      <c r="DD341" s="1713"/>
      <c r="DE341" s="1713"/>
      <c r="DF341" s="1713"/>
      <c r="DG341" s="1713"/>
      <c r="DH341" s="1713"/>
      <c r="DI341" s="1713"/>
      <c r="DJ341" s="1713"/>
      <c r="DK341" s="1713"/>
      <c r="DL341" s="1713"/>
      <c r="DM341" s="1713"/>
      <c r="DN341" s="1713"/>
      <c r="DO341" s="1713"/>
      <c r="DP341" s="1713"/>
      <c r="DQ341" s="1713"/>
    </row>
    <row r="342" s="1732" customFormat="true" ht="21.75" hidden="false" customHeight="true" outlineLevel="0" collapsed="false">
      <c r="A342" s="1713"/>
      <c r="B342" s="1713"/>
      <c r="C342" s="1725"/>
      <c r="D342" s="1725"/>
      <c r="E342" s="1725"/>
      <c r="F342" s="3210"/>
      <c r="G342" s="3211"/>
      <c r="H342" s="3212"/>
      <c r="I342" s="3213"/>
      <c r="J342" s="3213"/>
      <c r="K342" s="1713"/>
      <c r="T342" s="3373"/>
      <c r="Z342" s="1713"/>
      <c r="AA342" s="1713"/>
      <c r="AB342" s="1713"/>
      <c r="AC342" s="1713"/>
      <c r="AD342" s="1713"/>
      <c r="AE342" s="1713"/>
      <c r="AF342" s="1713"/>
      <c r="AG342" s="1713"/>
      <c r="AH342" s="1713"/>
      <c r="AI342" s="1713"/>
      <c r="AJ342" s="1713"/>
      <c r="AK342" s="1713"/>
      <c r="AL342" s="1713"/>
      <c r="AM342" s="1713"/>
      <c r="AN342" s="1713"/>
      <c r="AO342" s="3214"/>
      <c r="AP342" s="1713"/>
      <c r="AQ342" s="1713"/>
      <c r="AR342" s="1713"/>
      <c r="AS342" s="1713"/>
      <c r="AT342" s="1713"/>
      <c r="AU342" s="1713"/>
      <c r="AV342" s="1713"/>
      <c r="AW342" s="1713"/>
      <c r="AX342" s="1713"/>
      <c r="AY342" s="1713"/>
      <c r="AZ342" s="1713"/>
      <c r="BA342" s="1713"/>
      <c r="BB342" s="1713"/>
      <c r="BC342" s="1713"/>
      <c r="BD342" s="1713"/>
      <c r="BE342" s="1713"/>
      <c r="BF342" s="1713"/>
      <c r="BG342" s="1713"/>
      <c r="BH342" s="1713"/>
      <c r="BI342" s="1713"/>
      <c r="BJ342" s="1713"/>
      <c r="BK342" s="1713"/>
      <c r="BL342" s="1713"/>
      <c r="BM342" s="1713"/>
      <c r="BN342" s="1713"/>
      <c r="BO342" s="1713"/>
      <c r="BP342" s="1713"/>
      <c r="BQ342" s="1713"/>
      <c r="BR342" s="1713"/>
      <c r="BS342" s="1713"/>
      <c r="BT342" s="1713"/>
      <c r="BU342" s="1713"/>
      <c r="BV342" s="1713"/>
      <c r="BW342" s="1713"/>
      <c r="BX342" s="1713"/>
      <c r="BY342" s="1713"/>
      <c r="BZ342" s="1713"/>
      <c r="CA342" s="1713"/>
      <c r="CB342" s="1713"/>
      <c r="CC342" s="1713"/>
      <c r="CD342" s="1713"/>
      <c r="CE342" s="1713"/>
      <c r="CF342" s="1713"/>
      <c r="CG342" s="1713"/>
      <c r="CH342" s="1713"/>
      <c r="CI342" s="1713"/>
      <c r="CJ342" s="1713"/>
      <c r="CK342" s="1713"/>
      <c r="CL342" s="1713"/>
      <c r="CM342" s="1713"/>
      <c r="CN342" s="1713"/>
      <c r="CO342" s="1713"/>
      <c r="CP342" s="1713"/>
      <c r="CQ342" s="1713"/>
      <c r="CR342" s="1713"/>
      <c r="CS342" s="1713"/>
      <c r="CT342" s="1713"/>
      <c r="CU342" s="1713"/>
      <c r="CV342" s="1713"/>
      <c r="CW342" s="1713"/>
      <c r="CX342" s="1713"/>
      <c r="CY342" s="1713"/>
      <c r="CZ342" s="1713"/>
      <c r="DA342" s="1713"/>
      <c r="DB342" s="1713"/>
      <c r="DC342" s="1713"/>
      <c r="DD342" s="1713"/>
      <c r="DE342" s="1713"/>
      <c r="DF342" s="1713"/>
      <c r="DG342" s="1713"/>
      <c r="DH342" s="1713"/>
      <c r="DI342" s="1713"/>
      <c r="DJ342" s="1713"/>
      <c r="DK342" s="1713"/>
      <c r="DL342" s="1713"/>
      <c r="DM342" s="1713"/>
      <c r="DN342" s="1713"/>
      <c r="DO342" s="1713"/>
      <c r="DP342" s="1713"/>
      <c r="DQ342" s="1713"/>
    </row>
    <row r="343" s="1732" customFormat="true" ht="21.75" hidden="false" customHeight="true" outlineLevel="0" collapsed="false">
      <c r="A343" s="1713"/>
      <c r="B343" s="1713"/>
      <c r="C343" s="1725"/>
      <c r="D343" s="1725"/>
      <c r="E343" s="1725"/>
      <c r="F343" s="3210"/>
      <c r="G343" s="3211"/>
      <c r="H343" s="3212"/>
      <c r="I343" s="3213"/>
      <c r="J343" s="3213"/>
      <c r="K343" s="1713"/>
      <c r="T343" s="3373"/>
      <c r="Z343" s="1713"/>
      <c r="AA343" s="1713"/>
      <c r="AB343" s="1713"/>
      <c r="AC343" s="1713"/>
      <c r="AD343" s="1713"/>
      <c r="AE343" s="1713"/>
      <c r="AF343" s="1713"/>
      <c r="AG343" s="1713"/>
      <c r="AH343" s="1713"/>
      <c r="AI343" s="1713"/>
      <c r="AJ343" s="1713"/>
      <c r="AK343" s="1713"/>
      <c r="AL343" s="1713"/>
      <c r="AM343" s="1713"/>
      <c r="AN343" s="1713"/>
      <c r="AO343" s="3214"/>
      <c r="AP343" s="1713"/>
      <c r="AQ343" s="1713"/>
      <c r="AR343" s="1713"/>
      <c r="AS343" s="1713"/>
      <c r="AT343" s="1713"/>
      <c r="AU343" s="1713"/>
      <c r="AV343" s="1713"/>
      <c r="AW343" s="1713"/>
      <c r="AX343" s="1713"/>
      <c r="AY343" s="1713"/>
      <c r="AZ343" s="1713"/>
      <c r="BA343" s="1713"/>
      <c r="BB343" s="1713"/>
      <c r="BC343" s="1713"/>
      <c r="BD343" s="1713"/>
      <c r="BE343" s="1713"/>
      <c r="BF343" s="1713"/>
      <c r="BG343" s="1713"/>
      <c r="BH343" s="1713"/>
      <c r="BI343" s="1713"/>
      <c r="BJ343" s="1713"/>
      <c r="BK343" s="1713"/>
      <c r="BL343" s="1713"/>
      <c r="BM343" s="1713"/>
      <c r="BN343" s="1713"/>
      <c r="BO343" s="1713"/>
      <c r="BP343" s="1713"/>
      <c r="BQ343" s="1713"/>
      <c r="BR343" s="1713"/>
      <c r="BS343" s="1713"/>
      <c r="BT343" s="1713"/>
      <c r="BU343" s="1713"/>
      <c r="BV343" s="1713"/>
      <c r="BW343" s="1713"/>
      <c r="BX343" s="1713"/>
      <c r="BY343" s="1713"/>
      <c r="BZ343" s="1713"/>
      <c r="CA343" s="1713"/>
      <c r="CB343" s="1713"/>
      <c r="CC343" s="1713"/>
      <c r="CD343" s="1713"/>
      <c r="CE343" s="1713"/>
      <c r="CF343" s="1713"/>
      <c r="CG343" s="1713"/>
      <c r="CH343" s="1713"/>
      <c r="CI343" s="1713"/>
      <c r="CJ343" s="1713"/>
      <c r="CK343" s="1713"/>
      <c r="CL343" s="1713"/>
      <c r="CM343" s="1713"/>
      <c r="CN343" s="1713"/>
      <c r="CO343" s="1713"/>
      <c r="CP343" s="1713"/>
      <c r="CQ343" s="1713"/>
      <c r="CR343" s="1713"/>
      <c r="CS343" s="1713"/>
      <c r="CT343" s="1713"/>
      <c r="CU343" s="1713"/>
      <c r="CV343" s="1713"/>
      <c r="CW343" s="1713"/>
      <c r="CX343" s="1713"/>
      <c r="CY343" s="1713"/>
      <c r="CZ343" s="1713"/>
      <c r="DA343" s="1713"/>
      <c r="DB343" s="1713"/>
      <c r="DC343" s="1713"/>
      <c r="DD343" s="1713"/>
      <c r="DE343" s="1713"/>
      <c r="DF343" s="1713"/>
      <c r="DG343" s="1713"/>
      <c r="DH343" s="1713"/>
      <c r="DI343" s="1713"/>
      <c r="DJ343" s="1713"/>
      <c r="DK343" s="1713"/>
      <c r="DL343" s="1713"/>
      <c r="DM343" s="1713"/>
      <c r="DN343" s="1713"/>
      <c r="DO343" s="1713"/>
      <c r="DP343" s="1713"/>
      <c r="DQ343" s="1713"/>
    </row>
    <row r="344" s="1732" customFormat="true" ht="21.75" hidden="false" customHeight="true" outlineLevel="0" collapsed="false">
      <c r="A344" s="1713"/>
      <c r="B344" s="1713"/>
      <c r="C344" s="1725"/>
      <c r="D344" s="1725"/>
      <c r="E344" s="1725"/>
      <c r="F344" s="3210"/>
      <c r="G344" s="3211"/>
      <c r="H344" s="3212"/>
      <c r="I344" s="3213"/>
      <c r="J344" s="3213"/>
      <c r="K344" s="1713"/>
      <c r="T344" s="3373"/>
      <c r="Z344" s="1713"/>
      <c r="AA344" s="1713"/>
      <c r="AB344" s="1713"/>
      <c r="AC344" s="1713"/>
      <c r="AD344" s="1713"/>
      <c r="AE344" s="1713"/>
      <c r="AF344" s="1713"/>
      <c r="AG344" s="1713"/>
      <c r="AH344" s="1713"/>
      <c r="AI344" s="1713"/>
      <c r="AJ344" s="1713"/>
      <c r="AK344" s="1713"/>
      <c r="AL344" s="1713"/>
      <c r="AM344" s="1713"/>
      <c r="AN344" s="1713"/>
      <c r="AO344" s="3214"/>
      <c r="AP344" s="1713"/>
      <c r="AQ344" s="1713"/>
      <c r="AR344" s="1713"/>
      <c r="AS344" s="1713"/>
      <c r="AT344" s="1713"/>
      <c r="AU344" s="1713"/>
      <c r="AV344" s="1713"/>
      <c r="AW344" s="1713"/>
      <c r="AX344" s="1713"/>
      <c r="AY344" s="1713"/>
      <c r="AZ344" s="1713"/>
      <c r="BA344" s="1713"/>
      <c r="BB344" s="1713"/>
      <c r="BC344" s="1713"/>
      <c r="BD344" s="1713"/>
      <c r="BE344" s="1713"/>
      <c r="BF344" s="1713"/>
      <c r="BG344" s="1713"/>
      <c r="BH344" s="1713"/>
      <c r="BI344" s="1713"/>
      <c r="BJ344" s="1713"/>
      <c r="BK344" s="1713"/>
      <c r="BL344" s="1713"/>
      <c r="BM344" s="1713"/>
      <c r="BN344" s="1713"/>
      <c r="BO344" s="1713"/>
      <c r="BP344" s="1713"/>
      <c r="BQ344" s="1713"/>
      <c r="BR344" s="1713"/>
      <c r="BS344" s="1713"/>
      <c r="BT344" s="1713"/>
      <c r="BU344" s="1713"/>
      <c r="BV344" s="1713"/>
      <c r="BW344" s="1713"/>
      <c r="BX344" s="1713"/>
      <c r="BY344" s="1713"/>
      <c r="BZ344" s="1713"/>
      <c r="CA344" s="1713"/>
      <c r="CB344" s="1713"/>
      <c r="CC344" s="1713"/>
      <c r="CD344" s="1713"/>
      <c r="CE344" s="1713"/>
      <c r="CF344" s="1713"/>
      <c r="CG344" s="1713"/>
      <c r="CH344" s="1713"/>
      <c r="CI344" s="1713"/>
      <c r="CJ344" s="1713"/>
      <c r="CK344" s="1713"/>
      <c r="CL344" s="1713"/>
      <c r="CM344" s="1713"/>
      <c r="CN344" s="1713"/>
      <c r="CO344" s="1713"/>
      <c r="CP344" s="1713"/>
      <c r="CQ344" s="1713"/>
      <c r="CR344" s="1713"/>
      <c r="CS344" s="1713"/>
      <c r="CT344" s="1713"/>
      <c r="CU344" s="1713"/>
      <c r="CV344" s="1713"/>
      <c r="CW344" s="1713"/>
      <c r="CX344" s="1713"/>
      <c r="CY344" s="1713"/>
      <c r="CZ344" s="1713"/>
      <c r="DA344" s="1713"/>
      <c r="DB344" s="1713"/>
      <c r="DC344" s="1713"/>
      <c r="DD344" s="1713"/>
      <c r="DE344" s="1713"/>
      <c r="DF344" s="1713"/>
      <c r="DG344" s="1713"/>
      <c r="DH344" s="1713"/>
      <c r="DI344" s="1713"/>
      <c r="DJ344" s="1713"/>
      <c r="DK344" s="1713"/>
      <c r="DL344" s="1713"/>
      <c r="DM344" s="1713"/>
      <c r="DN344" s="1713"/>
      <c r="DO344" s="1713"/>
      <c r="DP344" s="1713"/>
      <c r="DQ344" s="1713"/>
    </row>
    <row r="345" s="1732" customFormat="true" ht="21.75" hidden="false" customHeight="true" outlineLevel="0" collapsed="false">
      <c r="A345" s="1713"/>
      <c r="B345" s="1713"/>
      <c r="C345" s="1725"/>
      <c r="D345" s="1725"/>
      <c r="E345" s="1725"/>
      <c r="F345" s="3210"/>
      <c r="G345" s="3211"/>
      <c r="H345" s="3212"/>
      <c r="I345" s="3213"/>
      <c r="J345" s="3213"/>
      <c r="K345" s="1713"/>
      <c r="T345" s="3373"/>
      <c r="Z345" s="1713"/>
      <c r="AA345" s="1713"/>
      <c r="AB345" s="1713"/>
      <c r="AC345" s="1713"/>
      <c r="AD345" s="1713"/>
      <c r="AE345" s="1713"/>
      <c r="AF345" s="1713"/>
      <c r="AG345" s="1713"/>
      <c r="AH345" s="1713"/>
      <c r="AI345" s="1713"/>
      <c r="AJ345" s="1713"/>
      <c r="AK345" s="1713"/>
      <c r="AL345" s="1713"/>
      <c r="AM345" s="1713"/>
      <c r="AN345" s="1713"/>
      <c r="AO345" s="3214"/>
      <c r="AP345" s="1713"/>
      <c r="AQ345" s="1713"/>
      <c r="AR345" s="1713"/>
      <c r="AS345" s="1713"/>
      <c r="AT345" s="1713"/>
      <c r="AU345" s="1713"/>
      <c r="AV345" s="1713"/>
      <c r="AW345" s="1713"/>
      <c r="AX345" s="1713"/>
      <c r="AY345" s="1713"/>
      <c r="AZ345" s="1713"/>
      <c r="BA345" s="1713"/>
      <c r="BB345" s="1713"/>
      <c r="BC345" s="1713"/>
      <c r="BD345" s="1713"/>
      <c r="BE345" s="1713"/>
      <c r="BF345" s="1713"/>
      <c r="BG345" s="1713"/>
      <c r="BH345" s="1713"/>
      <c r="BI345" s="1713"/>
      <c r="BJ345" s="1713"/>
      <c r="BK345" s="1713"/>
      <c r="BL345" s="1713"/>
      <c r="BM345" s="1713"/>
      <c r="BN345" s="1713"/>
      <c r="BO345" s="1713"/>
      <c r="BP345" s="1713"/>
      <c r="BQ345" s="1713"/>
      <c r="BR345" s="1713"/>
      <c r="BS345" s="1713"/>
      <c r="BT345" s="1713"/>
      <c r="BU345" s="1713"/>
      <c r="BV345" s="1713"/>
      <c r="BW345" s="1713"/>
      <c r="BX345" s="1713"/>
      <c r="BY345" s="1713"/>
      <c r="BZ345" s="1713"/>
      <c r="CA345" s="1713"/>
      <c r="CB345" s="1713"/>
      <c r="CC345" s="1713"/>
      <c r="CD345" s="1713"/>
      <c r="CE345" s="1713"/>
      <c r="CF345" s="1713"/>
      <c r="CG345" s="1713"/>
      <c r="CH345" s="1713"/>
      <c r="CI345" s="1713"/>
      <c r="CJ345" s="1713"/>
      <c r="CK345" s="1713"/>
      <c r="CL345" s="1713"/>
      <c r="CM345" s="1713"/>
      <c r="CN345" s="1713"/>
      <c r="CO345" s="1713"/>
      <c r="CP345" s="1713"/>
      <c r="CQ345" s="1713"/>
      <c r="CR345" s="1713"/>
      <c r="CS345" s="1713"/>
      <c r="CT345" s="1713"/>
      <c r="CU345" s="1713"/>
      <c r="CV345" s="1713"/>
      <c r="CW345" s="1713"/>
      <c r="CX345" s="1713"/>
      <c r="CY345" s="1713"/>
      <c r="CZ345" s="1713"/>
      <c r="DA345" s="1713"/>
      <c r="DB345" s="1713"/>
      <c r="DC345" s="1713"/>
      <c r="DD345" s="1713"/>
      <c r="DE345" s="1713"/>
      <c r="DF345" s="1713"/>
      <c r="DG345" s="1713"/>
      <c r="DH345" s="1713"/>
      <c r="DI345" s="1713"/>
      <c r="DJ345" s="1713"/>
      <c r="DK345" s="1713"/>
      <c r="DL345" s="1713"/>
      <c r="DM345" s="1713"/>
      <c r="DN345" s="1713"/>
      <c r="DO345" s="1713"/>
      <c r="DP345" s="1713"/>
      <c r="DQ345" s="1713"/>
    </row>
    <row r="346" s="1732" customFormat="true" ht="21.75" hidden="false" customHeight="true" outlineLevel="0" collapsed="false">
      <c r="A346" s="1713"/>
      <c r="B346" s="1713"/>
      <c r="C346" s="1725"/>
      <c r="D346" s="1725"/>
      <c r="E346" s="1725"/>
      <c r="F346" s="3210"/>
      <c r="G346" s="3211"/>
      <c r="H346" s="3212"/>
      <c r="I346" s="3213"/>
      <c r="J346" s="3213"/>
      <c r="K346" s="1713"/>
      <c r="T346" s="3373"/>
      <c r="Z346" s="1713"/>
      <c r="AA346" s="1713"/>
      <c r="AB346" s="1713"/>
      <c r="AC346" s="1713"/>
      <c r="AD346" s="1713"/>
      <c r="AE346" s="1713"/>
      <c r="AF346" s="1713"/>
      <c r="AG346" s="1713"/>
      <c r="AH346" s="1713"/>
      <c r="AI346" s="1713"/>
      <c r="AJ346" s="1713"/>
      <c r="AK346" s="1713"/>
      <c r="AL346" s="1713"/>
      <c r="AM346" s="1713"/>
      <c r="AN346" s="1713"/>
      <c r="AO346" s="3214"/>
      <c r="AP346" s="1713"/>
      <c r="AQ346" s="1713"/>
      <c r="AR346" s="1713"/>
      <c r="AS346" s="1713"/>
      <c r="AT346" s="1713"/>
      <c r="AU346" s="1713"/>
      <c r="AV346" s="1713"/>
      <c r="AW346" s="1713"/>
      <c r="AX346" s="1713"/>
      <c r="AY346" s="1713"/>
      <c r="AZ346" s="1713"/>
      <c r="BA346" s="1713"/>
      <c r="BB346" s="1713"/>
      <c r="BC346" s="1713"/>
      <c r="BD346" s="1713"/>
      <c r="BE346" s="1713"/>
      <c r="BF346" s="1713"/>
      <c r="BG346" s="1713"/>
      <c r="BH346" s="1713"/>
      <c r="BI346" s="1713"/>
      <c r="BJ346" s="1713"/>
      <c r="BK346" s="1713"/>
      <c r="BL346" s="1713"/>
      <c r="BM346" s="1713"/>
      <c r="BN346" s="1713"/>
      <c r="BO346" s="1713"/>
      <c r="BP346" s="1713"/>
      <c r="BQ346" s="1713"/>
      <c r="BR346" s="1713"/>
      <c r="BS346" s="1713"/>
      <c r="BT346" s="1713"/>
      <c r="BU346" s="1713"/>
      <c r="BV346" s="1713"/>
      <c r="BW346" s="1713"/>
      <c r="BX346" s="1713"/>
      <c r="BY346" s="1713"/>
      <c r="BZ346" s="1713"/>
      <c r="CA346" s="1713"/>
      <c r="CB346" s="1713"/>
      <c r="CC346" s="1713"/>
      <c r="CD346" s="1713"/>
      <c r="CE346" s="1713"/>
      <c r="CF346" s="1713"/>
      <c r="CG346" s="1713"/>
      <c r="CH346" s="1713"/>
      <c r="CI346" s="1713"/>
      <c r="CJ346" s="1713"/>
      <c r="CK346" s="1713"/>
      <c r="CL346" s="1713"/>
      <c r="CM346" s="1713"/>
      <c r="CN346" s="1713"/>
      <c r="CO346" s="1713"/>
      <c r="CP346" s="1713"/>
      <c r="CQ346" s="1713"/>
      <c r="CR346" s="1713"/>
      <c r="CS346" s="1713"/>
      <c r="CT346" s="1713"/>
      <c r="CU346" s="1713"/>
      <c r="CV346" s="1713"/>
      <c r="CW346" s="1713"/>
      <c r="CX346" s="1713"/>
      <c r="CY346" s="1713"/>
      <c r="CZ346" s="1713"/>
      <c r="DA346" s="1713"/>
      <c r="DB346" s="1713"/>
      <c r="DC346" s="1713"/>
      <c r="DD346" s="1713"/>
      <c r="DE346" s="1713"/>
      <c r="DF346" s="1713"/>
      <c r="DG346" s="1713"/>
      <c r="DH346" s="1713"/>
      <c r="DI346" s="1713"/>
      <c r="DJ346" s="1713"/>
      <c r="DK346" s="1713"/>
      <c r="DL346" s="1713"/>
      <c r="DM346" s="1713"/>
      <c r="DN346" s="1713"/>
      <c r="DO346" s="1713"/>
      <c r="DP346" s="1713"/>
      <c r="DQ346" s="1713"/>
    </row>
    <row r="347" s="1732" customFormat="true" ht="21.75" hidden="false" customHeight="true" outlineLevel="0" collapsed="false">
      <c r="A347" s="1713"/>
      <c r="B347" s="1713"/>
      <c r="C347" s="1725"/>
      <c r="D347" s="1725"/>
      <c r="E347" s="1725"/>
      <c r="F347" s="3210"/>
      <c r="G347" s="3211"/>
      <c r="H347" s="3212"/>
      <c r="I347" s="3213"/>
      <c r="J347" s="3213"/>
      <c r="K347" s="1713"/>
      <c r="T347" s="3373"/>
      <c r="Z347" s="1713"/>
      <c r="AA347" s="1713"/>
      <c r="AB347" s="1713"/>
      <c r="AC347" s="1713"/>
      <c r="AD347" s="1713"/>
      <c r="AE347" s="1713"/>
      <c r="AF347" s="1713"/>
      <c r="AG347" s="1713"/>
      <c r="AH347" s="1713"/>
      <c r="AI347" s="1713"/>
      <c r="AJ347" s="1713"/>
      <c r="AK347" s="1713"/>
      <c r="AL347" s="1713"/>
      <c r="AM347" s="1713"/>
      <c r="AN347" s="1713"/>
      <c r="AO347" s="3214"/>
      <c r="AP347" s="1713"/>
      <c r="AQ347" s="1713"/>
      <c r="AR347" s="1713"/>
      <c r="AS347" s="1713"/>
      <c r="AT347" s="1713"/>
      <c r="AU347" s="1713"/>
      <c r="AV347" s="1713"/>
      <c r="AW347" s="1713"/>
      <c r="AX347" s="1713"/>
      <c r="AY347" s="1713"/>
      <c r="AZ347" s="1713"/>
      <c r="BA347" s="1713"/>
      <c r="BB347" s="1713"/>
      <c r="BC347" s="1713"/>
      <c r="BD347" s="1713"/>
      <c r="BE347" s="1713"/>
      <c r="BF347" s="1713"/>
      <c r="BG347" s="1713"/>
      <c r="BH347" s="1713"/>
      <c r="BI347" s="1713"/>
      <c r="BJ347" s="1713"/>
      <c r="BK347" s="1713"/>
      <c r="BL347" s="1713"/>
      <c r="BM347" s="1713"/>
      <c r="BN347" s="1713"/>
      <c r="BO347" s="1713"/>
      <c r="BP347" s="1713"/>
      <c r="BQ347" s="1713"/>
      <c r="BR347" s="1713"/>
      <c r="BS347" s="1713"/>
      <c r="BT347" s="1713"/>
      <c r="BU347" s="1713"/>
      <c r="BV347" s="1713"/>
      <c r="BW347" s="1713"/>
      <c r="BX347" s="1713"/>
      <c r="BY347" s="1713"/>
      <c r="BZ347" s="1713"/>
      <c r="CA347" s="1713"/>
      <c r="CB347" s="1713"/>
      <c r="CC347" s="1713"/>
      <c r="CD347" s="1713"/>
      <c r="CE347" s="1713"/>
      <c r="CF347" s="1713"/>
      <c r="CG347" s="1713"/>
      <c r="CH347" s="1713"/>
      <c r="CI347" s="1713"/>
      <c r="CJ347" s="1713"/>
      <c r="CK347" s="1713"/>
      <c r="CL347" s="1713"/>
      <c r="CM347" s="1713"/>
      <c r="CN347" s="1713"/>
      <c r="CO347" s="1713"/>
      <c r="CP347" s="1713"/>
      <c r="CQ347" s="1713"/>
      <c r="CR347" s="1713"/>
      <c r="CS347" s="1713"/>
      <c r="CT347" s="1713"/>
      <c r="CU347" s="1713"/>
      <c r="CV347" s="1713"/>
      <c r="CW347" s="1713"/>
      <c r="CX347" s="1713"/>
      <c r="CY347" s="1713"/>
      <c r="CZ347" s="1713"/>
      <c r="DA347" s="1713"/>
      <c r="DB347" s="1713"/>
      <c r="DC347" s="1713"/>
      <c r="DD347" s="1713"/>
      <c r="DE347" s="1713"/>
      <c r="DF347" s="1713"/>
      <c r="DG347" s="1713"/>
      <c r="DH347" s="1713"/>
      <c r="DI347" s="1713"/>
      <c r="DJ347" s="1713"/>
      <c r="DK347" s="1713"/>
      <c r="DL347" s="1713"/>
      <c r="DM347" s="1713"/>
      <c r="DN347" s="1713"/>
      <c r="DO347" s="1713"/>
      <c r="DP347" s="1713"/>
      <c r="DQ347" s="1713"/>
    </row>
    <row r="348" s="1732" customFormat="true" ht="21.75" hidden="false" customHeight="true" outlineLevel="0" collapsed="false">
      <c r="A348" s="1713"/>
      <c r="B348" s="1713"/>
      <c r="C348" s="1725"/>
      <c r="D348" s="1725"/>
      <c r="E348" s="1725"/>
      <c r="F348" s="3210"/>
      <c r="G348" s="3211"/>
      <c r="H348" s="3212"/>
      <c r="I348" s="3213"/>
      <c r="J348" s="3213"/>
      <c r="K348" s="1713"/>
      <c r="T348" s="3373"/>
      <c r="Z348" s="1713"/>
      <c r="AA348" s="1713"/>
      <c r="AB348" s="1713"/>
      <c r="AC348" s="1713"/>
      <c r="AD348" s="1713"/>
      <c r="AE348" s="1713"/>
      <c r="AF348" s="1713"/>
      <c r="AG348" s="1713"/>
      <c r="AH348" s="1713"/>
      <c r="AI348" s="1713"/>
      <c r="AJ348" s="1713"/>
      <c r="AK348" s="1713"/>
      <c r="AL348" s="1713"/>
      <c r="AM348" s="1713"/>
      <c r="AN348" s="1713"/>
      <c r="AO348" s="3214"/>
      <c r="AP348" s="1713"/>
      <c r="AQ348" s="1713"/>
      <c r="AR348" s="1713"/>
      <c r="AS348" s="1713"/>
      <c r="AT348" s="1713"/>
      <c r="AU348" s="1713"/>
      <c r="AV348" s="1713"/>
      <c r="AW348" s="1713"/>
      <c r="AX348" s="1713"/>
      <c r="AY348" s="1713"/>
      <c r="AZ348" s="1713"/>
      <c r="BA348" s="1713"/>
      <c r="BB348" s="1713"/>
      <c r="BC348" s="1713"/>
      <c r="BD348" s="1713"/>
      <c r="BE348" s="1713"/>
      <c r="BF348" s="1713"/>
      <c r="BG348" s="1713"/>
      <c r="BH348" s="1713"/>
      <c r="BI348" s="1713"/>
      <c r="BJ348" s="1713"/>
      <c r="BK348" s="1713"/>
      <c r="BL348" s="1713"/>
      <c r="BM348" s="1713"/>
      <c r="BN348" s="1713"/>
      <c r="BO348" s="1713"/>
      <c r="BP348" s="1713"/>
      <c r="BQ348" s="1713"/>
      <c r="BR348" s="1713"/>
      <c r="BS348" s="1713"/>
      <c r="BT348" s="1713"/>
      <c r="BU348" s="1713"/>
      <c r="BV348" s="1713"/>
      <c r="BW348" s="1713"/>
      <c r="BX348" s="1713"/>
      <c r="BY348" s="1713"/>
      <c r="BZ348" s="1713"/>
      <c r="CA348" s="1713"/>
      <c r="CB348" s="1713"/>
      <c r="CC348" s="1713"/>
      <c r="CD348" s="1713"/>
      <c r="CE348" s="1713"/>
      <c r="CF348" s="1713"/>
      <c r="CG348" s="1713"/>
      <c r="CH348" s="1713"/>
      <c r="CI348" s="1713"/>
      <c r="CJ348" s="1713"/>
      <c r="CK348" s="1713"/>
      <c r="CL348" s="1713"/>
      <c r="CM348" s="1713"/>
      <c r="CN348" s="1713"/>
      <c r="CO348" s="1713"/>
      <c r="CP348" s="1713"/>
      <c r="CQ348" s="1713"/>
      <c r="CR348" s="1713"/>
      <c r="CS348" s="1713"/>
      <c r="CT348" s="1713"/>
      <c r="CU348" s="1713"/>
      <c r="CV348" s="1713"/>
      <c r="CW348" s="1713"/>
      <c r="CX348" s="1713"/>
      <c r="CY348" s="1713"/>
      <c r="CZ348" s="1713"/>
      <c r="DA348" s="1713"/>
      <c r="DB348" s="1713"/>
      <c r="DC348" s="1713"/>
      <c r="DD348" s="1713"/>
      <c r="DE348" s="1713"/>
      <c r="DF348" s="1713"/>
      <c r="DG348" s="1713"/>
      <c r="DH348" s="1713"/>
      <c r="DI348" s="1713"/>
      <c r="DJ348" s="1713"/>
      <c r="DK348" s="1713"/>
      <c r="DL348" s="1713"/>
      <c r="DM348" s="1713"/>
      <c r="DN348" s="1713"/>
      <c r="DO348" s="1713"/>
      <c r="DP348" s="1713"/>
      <c r="DQ348" s="1713"/>
    </row>
    <row r="349" s="1732" customFormat="true" ht="21.75" hidden="false" customHeight="true" outlineLevel="0" collapsed="false">
      <c r="A349" s="1713"/>
      <c r="B349" s="1713"/>
      <c r="C349" s="1725"/>
      <c r="D349" s="1725"/>
      <c r="E349" s="1725"/>
      <c r="F349" s="3210"/>
      <c r="G349" s="3211"/>
      <c r="H349" s="3212"/>
      <c r="I349" s="3213"/>
      <c r="J349" s="3213"/>
      <c r="K349" s="1713"/>
      <c r="T349" s="3373"/>
      <c r="Z349" s="1713"/>
      <c r="AA349" s="1713"/>
      <c r="AB349" s="1713"/>
      <c r="AC349" s="1713"/>
      <c r="AD349" s="1713"/>
      <c r="AE349" s="1713"/>
      <c r="AF349" s="1713"/>
      <c r="AG349" s="1713"/>
      <c r="AH349" s="1713"/>
      <c r="AI349" s="1713"/>
      <c r="AJ349" s="1713"/>
      <c r="AK349" s="1713"/>
      <c r="AL349" s="1713"/>
      <c r="AM349" s="1713"/>
      <c r="AN349" s="1713"/>
      <c r="AO349" s="3214"/>
      <c r="AP349" s="1713"/>
      <c r="AQ349" s="1713"/>
      <c r="AR349" s="1713"/>
      <c r="AS349" s="1713"/>
      <c r="AT349" s="1713"/>
      <c r="AU349" s="1713"/>
      <c r="AV349" s="1713"/>
      <c r="AW349" s="1713"/>
      <c r="AX349" s="1713"/>
      <c r="AY349" s="1713"/>
      <c r="AZ349" s="1713"/>
      <c r="BA349" s="1713"/>
      <c r="BB349" s="1713"/>
      <c r="BC349" s="1713"/>
      <c r="BD349" s="1713"/>
      <c r="BE349" s="1713"/>
      <c r="BF349" s="1713"/>
      <c r="BG349" s="1713"/>
      <c r="BH349" s="1713"/>
      <c r="BI349" s="1713"/>
      <c r="BJ349" s="1713"/>
      <c r="BK349" s="1713"/>
      <c r="BL349" s="1713"/>
      <c r="BM349" s="1713"/>
      <c r="BN349" s="1713"/>
      <c r="BO349" s="1713"/>
      <c r="BP349" s="1713"/>
      <c r="BQ349" s="1713"/>
      <c r="BR349" s="1713"/>
      <c r="BS349" s="1713"/>
      <c r="BT349" s="1713"/>
      <c r="BU349" s="1713"/>
      <c r="BV349" s="1713"/>
      <c r="BW349" s="1713"/>
      <c r="BX349" s="1713"/>
      <c r="BY349" s="1713"/>
      <c r="BZ349" s="1713"/>
      <c r="CA349" s="1713"/>
      <c r="CB349" s="1713"/>
      <c r="CC349" s="1713"/>
      <c r="CD349" s="1713"/>
      <c r="CE349" s="1713"/>
      <c r="CF349" s="1713"/>
      <c r="CG349" s="1713"/>
      <c r="CH349" s="1713"/>
      <c r="CI349" s="1713"/>
      <c r="CJ349" s="1713"/>
      <c r="CK349" s="1713"/>
      <c r="CL349" s="1713"/>
      <c r="CM349" s="1713"/>
      <c r="CN349" s="1713"/>
      <c r="CO349" s="1713"/>
      <c r="CP349" s="1713"/>
      <c r="CQ349" s="1713"/>
      <c r="CR349" s="1713"/>
      <c r="CS349" s="1713"/>
      <c r="CT349" s="1713"/>
      <c r="CU349" s="1713"/>
      <c r="CV349" s="1713"/>
      <c r="CW349" s="1713"/>
      <c r="CX349" s="1713"/>
      <c r="CY349" s="1713"/>
      <c r="CZ349" s="1713"/>
      <c r="DA349" s="1713"/>
      <c r="DB349" s="1713"/>
      <c r="DC349" s="1713"/>
      <c r="DD349" s="1713"/>
      <c r="DE349" s="1713"/>
      <c r="DF349" s="1713"/>
      <c r="DG349" s="1713"/>
      <c r="DH349" s="1713"/>
      <c r="DI349" s="1713"/>
      <c r="DJ349" s="1713"/>
      <c r="DK349" s="1713"/>
      <c r="DL349" s="1713"/>
      <c r="DM349" s="1713"/>
      <c r="DN349" s="1713"/>
      <c r="DO349" s="1713"/>
      <c r="DP349" s="1713"/>
      <c r="DQ349" s="1713"/>
    </row>
    <row r="350" s="1732" customFormat="true" ht="21.75" hidden="false" customHeight="true" outlineLevel="0" collapsed="false">
      <c r="A350" s="1713"/>
      <c r="B350" s="1713"/>
      <c r="C350" s="1725"/>
      <c r="D350" s="1725"/>
      <c r="E350" s="1725"/>
      <c r="F350" s="3210"/>
      <c r="G350" s="3211"/>
      <c r="H350" s="3212"/>
      <c r="I350" s="3213"/>
      <c r="J350" s="3213"/>
      <c r="K350" s="1713"/>
      <c r="T350" s="3373"/>
      <c r="Z350" s="1713"/>
      <c r="AA350" s="1713"/>
      <c r="AB350" s="1713"/>
      <c r="AC350" s="1713"/>
      <c r="AD350" s="1713"/>
      <c r="AE350" s="1713"/>
      <c r="AF350" s="1713"/>
      <c r="AG350" s="1713"/>
      <c r="AH350" s="1713"/>
      <c r="AI350" s="1713"/>
      <c r="AJ350" s="1713"/>
      <c r="AK350" s="1713"/>
      <c r="AL350" s="1713"/>
      <c r="AM350" s="1713"/>
      <c r="AN350" s="1713"/>
      <c r="AO350" s="3214"/>
      <c r="AP350" s="1713"/>
      <c r="AQ350" s="1713"/>
      <c r="AR350" s="1713"/>
      <c r="AS350" s="1713"/>
      <c r="AT350" s="1713"/>
      <c r="AU350" s="1713"/>
      <c r="AV350" s="1713"/>
      <c r="AW350" s="1713"/>
      <c r="AX350" s="1713"/>
      <c r="AY350" s="1713"/>
      <c r="AZ350" s="1713"/>
      <c r="BA350" s="1713"/>
      <c r="BB350" s="1713"/>
      <c r="BC350" s="1713"/>
      <c r="BD350" s="1713"/>
      <c r="BE350" s="1713"/>
      <c r="BF350" s="1713"/>
      <c r="BG350" s="1713"/>
      <c r="BH350" s="1713"/>
      <c r="BI350" s="1713"/>
      <c r="BJ350" s="1713"/>
      <c r="BK350" s="1713"/>
      <c r="BL350" s="1713"/>
      <c r="BM350" s="1713"/>
      <c r="BN350" s="1713"/>
      <c r="BO350" s="1713"/>
      <c r="BP350" s="1713"/>
      <c r="BQ350" s="1713"/>
      <c r="BR350" s="1713"/>
      <c r="BS350" s="1713"/>
      <c r="BT350" s="1713"/>
      <c r="BU350" s="1713"/>
      <c r="BV350" s="1713"/>
      <c r="BW350" s="1713"/>
      <c r="BX350" s="1713"/>
      <c r="BY350" s="1713"/>
      <c r="BZ350" s="1713"/>
      <c r="CA350" s="1713"/>
      <c r="CB350" s="1713"/>
      <c r="CC350" s="1713"/>
      <c r="CD350" s="1713"/>
      <c r="CE350" s="1713"/>
      <c r="CF350" s="1713"/>
      <c r="CG350" s="1713"/>
      <c r="CH350" s="1713"/>
      <c r="CI350" s="1713"/>
      <c r="CJ350" s="1713"/>
      <c r="CK350" s="1713"/>
      <c r="CL350" s="1713"/>
      <c r="CM350" s="1713"/>
      <c r="CN350" s="1713"/>
      <c r="CO350" s="1713"/>
      <c r="CP350" s="1713"/>
      <c r="CQ350" s="1713"/>
      <c r="CR350" s="1713"/>
      <c r="CS350" s="1713"/>
      <c r="CT350" s="1713"/>
      <c r="CU350" s="1713"/>
      <c r="CV350" s="1713"/>
      <c r="CW350" s="1713"/>
      <c r="CX350" s="1713"/>
      <c r="CY350" s="1713"/>
      <c r="CZ350" s="1713"/>
      <c r="DA350" s="1713"/>
      <c r="DB350" s="1713"/>
      <c r="DC350" s="1713"/>
      <c r="DD350" s="1713"/>
      <c r="DE350" s="1713"/>
      <c r="DF350" s="1713"/>
      <c r="DG350" s="1713"/>
      <c r="DH350" s="1713"/>
      <c r="DI350" s="1713"/>
      <c r="DJ350" s="1713"/>
      <c r="DK350" s="1713"/>
      <c r="DL350" s="1713"/>
      <c r="DM350" s="1713"/>
      <c r="DN350" s="1713"/>
      <c r="DO350" s="1713"/>
      <c r="DP350" s="1713"/>
      <c r="DQ350" s="1713"/>
    </row>
    <row r="351" s="1732" customFormat="true" ht="21.75" hidden="false" customHeight="true" outlineLevel="0" collapsed="false">
      <c r="A351" s="1713"/>
      <c r="B351" s="1713"/>
      <c r="C351" s="1725"/>
      <c r="D351" s="1725"/>
      <c r="E351" s="1725"/>
      <c r="F351" s="3210"/>
      <c r="G351" s="3211"/>
      <c r="H351" s="3212"/>
      <c r="I351" s="3213"/>
      <c r="J351" s="3213"/>
      <c r="K351" s="1713"/>
      <c r="T351" s="3373"/>
      <c r="Z351" s="1713"/>
      <c r="AA351" s="1713"/>
      <c r="AB351" s="1713"/>
      <c r="AC351" s="1713"/>
      <c r="AD351" s="1713"/>
      <c r="AE351" s="1713"/>
      <c r="AF351" s="1713"/>
      <c r="AG351" s="1713"/>
      <c r="AH351" s="1713"/>
      <c r="AI351" s="1713"/>
      <c r="AJ351" s="1713"/>
      <c r="AK351" s="1713"/>
      <c r="AL351" s="1713"/>
      <c r="AM351" s="1713"/>
      <c r="AN351" s="1713"/>
      <c r="AO351" s="3214"/>
      <c r="AP351" s="1713"/>
      <c r="AQ351" s="1713"/>
      <c r="AR351" s="1713"/>
      <c r="AS351" s="1713"/>
      <c r="AT351" s="1713"/>
      <c r="AU351" s="1713"/>
      <c r="AV351" s="1713"/>
      <c r="AW351" s="1713"/>
      <c r="AX351" s="1713"/>
      <c r="AY351" s="1713"/>
      <c r="AZ351" s="1713"/>
      <c r="BA351" s="1713"/>
      <c r="BB351" s="1713"/>
      <c r="BC351" s="1713"/>
      <c r="BD351" s="1713"/>
      <c r="BE351" s="1713"/>
      <c r="BF351" s="1713"/>
      <c r="BG351" s="1713"/>
      <c r="BH351" s="1713"/>
      <c r="BI351" s="1713"/>
      <c r="BJ351" s="1713"/>
      <c r="BK351" s="1713"/>
      <c r="BL351" s="1713"/>
      <c r="BM351" s="1713"/>
      <c r="BN351" s="1713"/>
      <c r="BO351" s="1713"/>
      <c r="BP351" s="1713"/>
      <c r="BQ351" s="1713"/>
      <c r="BR351" s="1713"/>
      <c r="BS351" s="1713"/>
      <c r="BT351" s="1713"/>
      <c r="BU351" s="1713"/>
      <c r="BV351" s="1713"/>
      <c r="BW351" s="1713"/>
      <c r="BX351" s="1713"/>
      <c r="BY351" s="1713"/>
      <c r="BZ351" s="1713"/>
      <c r="CA351" s="1713"/>
      <c r="CB351" s="1713"/>
      <c r="CC351" s="1713"/>
      <c r="CD351" s="1713"/>
      <c r="CE351" s="1713"/>
      <c r="CF351" s="1713"/>
      <c r="CG351" s="1713"/>
      <c r="CH351" s="1713"/>
      <c r="CI351" s="1713"/>
      <c r="CJ351" s="1713"/>
      <c r="CK351" s="1713"/>
      <c r="CL351" s="1713"/>
      <c r="CM351" s="1713"/>
      <c r="CN351" s="1713"/>
      <c r="CO351" s="1713"/>
      <c r="CP351" s="1713"/>
      <c r="CQ351" s="1713"/>
      <c r="CR351" s="1713"/>
      <c r="CS351" s="1713"/>
      <c r="CT351" s="1713"/>
      <c r="CU351" s="1713"/>
      <c r="CV351" s="1713"/>
      <c r="CW351" s="1713"/>
      <c r="CX351" s="1713"/>
      <c r="CY351" s="1713"/>
      <c r="CZ351" s="1713"/>
      <c r="DA351" s="1713"/>
      <c r="DB351" s="1713"/>
      <c r="DC351" s="1713"/>
      <c r="DD351" s="1713"/>
      <c r="DE351" s="1713"/>
      <c r="DF351" s="1713"/>
      <c r="DG351" s="1713"/>
      <c r="DH351" s="1713"/>
      <c r="DI351" s="1713"/>
      <c r="DJ351" s="1713"/>
      <c r="DK351" s="1713"/>
      <c r="DL351" s="1713"/>
      <c r="DM351" s="1713"/>
      <c r="DN351" s="1713"/>
      <c r="DO351" s="1713"/>
      <c r="DP351" s="1713"/>
      <c r="DQ351" s="1713"/>
    </row>
    <row r="352" s="1732" customFormat="true" ht="21.75" hidden="false" customHeight="true" outlineLevel="0" collapsed="false">
      <c r="A352" s="1713"/>
      <c r="B352" s="1713"/>
      <c r="C352" s="1725"/>
      <c r="D352" s="1725"/>
      <c r="E352" s="1725"/>
      <c r="F352" s="3210"/>
      <c r="G352" s="3211"/>
      <c r="H352" s="3212"/>
      <c r="I352" s="3213"/>
      <c r="J352" s="3213"/>
      <c r="K352" s="1713"/>
      <c r="T352" s="3373"/>
      <c r="Z352" s="1713"/>
      <c r="AA352" s="1713"/>
      <c r="AB352" s="1713"/>
      <c r="AC352" s="1713"/>
      <c r="AD352" s="1713"/>
      <c r="AE352" s="1713"/>
      <c r="AF352" s="1713"/>
      <c r="AG352" s="1713"/>
      <c r="AH352" s="1713"/>
      <c r="AI352" s="1713"/>
      <c r="AJ352" s="1713"/>
      <c r="AK352" s="1713"/>
      <c r="AL352" s="1713"/>
      <c r="AM352" s="1713"/>
      <c r="AN352" s="1713"/>
      <c r="AO352" s="3214"/>
      <c r="AP352" s="1713"/>
      <c r="AQ352" s="1713"/>
      <c r="AR352" s="1713"/>
      <c r="AS352" s="1713"/>
      <c r="AT352" s="1713"/>
      <c r="AU352" s="1713"/>
      <c r="AV352" s="1713"/>
      <c r="AW352" s="1713"/>
      <c r="AX352" s="1713"/>
      <c r="AY352" s="1713"/>
      <c r="AZ352" s="1713"/>
      <c r="BA352" s="1713"/>
      <c r="BB352" s="1713"/>
      <c r="BC352" s="1713"/>
      <c r="BD352" s="1713"/>
      <c r="BE352" s="1713"/>
      <c r="BF352" s="1713"/>
      <c r="BG352" s="1713"/>
      <c r="BH352" s="1713"/>
      <c r="BI352" s="1713"/>
      <c r="BJ352" s="1713"/>
      <c r="BK352" s="1713"/>
      <c r="BL352" s="1713"/>
      <c r="BM352" s="1713"/>
      <c r="BN352" s="1713"/>
      <c r="BO352" s="1713"/>
      <c r="BP352" s="1713"/>
      <c r="BQ352" s="1713"/>
      <c r="BR352" s="1713"/>
      <c r="BS352" s="1713"/>
      <c r="BT352" s="1713"/>
      <c r="BU352" s="1713"/>
      <c r="BV352" s="1713"/>
      <c r="BW352" s="1713"/>
      <c r="BX352" s="1713"/>
      <c r="BY352" s="1713"/>
      <c r="BZ352" s="1713"/>
      <c r="CA352" s="1713"/>
      <c r="CB352" s="1713"/>
      <c r="CC352" s="1713"/>
      <c r="CD352" s="1713"/>
      <c r="CE352" s="1713"/>
      <c r="CF352" s="1713"/>
      <c r="CG352" s="1713"/>
      <c r="CH352" s="1713"/>
      <c r="CI352" s="1713"/>
      <c r="CJ352" s="1713"/>
      <c r="CK352" s="1713"/>
      <c r="CL352" s="1713"/>
      <c r="CM352" s="1713"/>
      <c r="CN352" s="1713"/>
      <c r="CO352" s="1713"/>
      <c r="CP352" s="1713"/>
      <c r="CQ352" s="1713"/>
      <c r="CR352" s="1713"/>
      <c r="CS352" s="1713"/>
      <c r="CT352" s="1713"/>
      <c r="CU352" s="1713"/>
      <c r="CV352" s="1713"/>
      <c r="CW352" s="1713"/>
      <c r="CX352" s="1713"/>
      <c r="CY352" s="1713"/>
      <c r="CZ352" s="1713"/>
      <c r="DA352" s="1713"/>
      <c r="DB352" s="1713"/>
      <c r="DC352" s="1713"/>
      <c r="DD352" s="1713"/>
      <c r="DE352" s="1713"/>
      <c r="DF352" s="1713"/>
      <c r="DG352" s="1713"/>
      <c r="DH352" s="1713"/>
      <c r="DI352" s="1713"/>
      <c r="DJ352" s="1713"/>
      <c r="DK352" s="1713"/>
      <c r="DL352" s="1713"/>
      <c r="DM352" s="1713"/>
      <c r="DN352" s="1713"/>
      <c r="DO352" s="1713"/>
      <c r="DP352" s="1713"/>
      <c r="DQ352" s="1713"/>
    </row>
    <row r="353" s="1732" customFormat="true" ht="21.75" hidden="false" customHeight="true" outlineLevel="0" collapsed="false">
      <c r="A353" s="1713"/>
      <c r="B353" s="1713"/>
      <c r="C353" s="1725"/>
      <c r="D353" s="1725"/>
      <c r="E353" s="1725"/>
      <c r="F353" s="3210"/>
      <c r="G353" s="3211"/>
      <c r="H353" s="3212"/>
      <c r="I353" s="3213"/>
      <c r="J353" s="3213"/>
      <c r="K353" s="1713"/>
      <c r="T353" s="3373"/>
      <c r="Z353" s="1713"/>
      <c r="AA353" s="1713"/>
      <c r="AB353" s="1713"/>
      <c r="AC353" s="1713"/>
      <c r="AD353" s="1713"/>
      <c r="AE353" s="1713"/>
      <c r="AF353" s="1713"/>
      <c r="AG353" s="1713"/>
      <c r="AH353" s="1713"/>
      <c r="AI353" s="1713"/>
      <c r="AJ353" s="1713"/>
      <c r="AK353" s="1713"/>
      <c r="AL353" s="1713"/>
      <c r="AM353" s="1713"/>
      <c r="AN353" s="1713"/>
      <c r="AO353" s="3214"/>
      <c r="AP353" s="1713"/>
      <c r="AQ353" s="1713"/>
      <c r="AR353" s="1713"/>
      <c r="AS353" s="1713"/>
      <c r="AT353" s="1713"/>
      <c r="AU353" s="1713"/>
      <c r="AV353" s="1713"/>
      <c r="AW353" s="1713"/>
      <c r="AX353" s="1713"/>
      <c r="AY353" s="1713"/>
      <c r="AZ353" s="1713"/>
      <c r="BA353" s="1713"/>
      <c r="BB353" s="1713"/>
      <c r="BC353" s="1713"/>
      <c r="BD353" s="1713"/>
      <c r="BE353" s="1713"/>
      <c r="BF353" s="1713"/>
      <c r="BG353" s="1713"/>
      <c r="BH353" s="1713"/>
      <c r="BI353" s="1713"/>
      <c r="BJ353" s="1713"/>
      <c r="BK353" s="1713"/>
      <c r="BL353" s="1713"/>
      <c r="BM353" s="1713"/>
      <c r="BN353" s="1713"/>
      <c r="BO353" s="1713"/>
      <c r="BP353" s="1713"/>
      <c r="BQ353" s="1713"/>
      <c r="BR353" s="1713"/>
      <c r="BS353" s="1713"/>
      <c r="BT353" s="1713"/>
      <c r="BU353" s="1713"/>
      <c r="BV353" s="1713"/>
      <c r="BW353" s="1713"/>
      <c r="BX353" s="1713"/>
      <c r="BY353" s="1713"/>
      <c r="BZ353" s="1713"/>
      <c r="CA353" s="1713"/>
      <c r="CB353" s="1713"/>
      <c r="CC353" s="1713"/>
      <c r="CD353" s="1713"/>
      <c r="CE353" s="1713"/>
      <c r="CF353" s="1713"/>
      <c r="CG353" s="1713"/>
      <c r="CH353" s="1713"/>
      <c r="CI353" s="1713"/>
      <c r="CJ353" s="1713"/>
      <c r="CK353" s="1713"/>
      <c r="CL353" s="1713"/>
      <c r="CM353" s="1713"/>
      <c r="CN353" s="1713"/>
      <c r="CO353" s="1713"/>
      <c r="CP353" s="1713"/>
      <c r="CQ353" s="1713"/>
      <c r="CR353" s="1713"/>
      <c r="CS353" s="1713"/>
      <c r="CT353" s="1713"/>
      <c r="CU353" s="1713"/>
      <c r="CV353" s="1713"/>
      <c r="CW353" s="1713"/>
      <c r="CX353" s="1713"/>
      <c r="CY353" s="1713"/>
      <c r="CZ353" s="1713"/>
      <c r="DA353" s="1713"/>
      <c r="DB353" s="1713"/>
      <c r="DC353" s="1713"/>
      <c r="DD353" s="1713"/>
      <c r="DE353" s="1713"/>
      <c r="DF353" s="1713"/>
      <c r="DG353" s="1713"/>
      <c r="DH353" s="1713"/>
      <c r="DI353" s="1713"/>
      <c r="DJ353" s="1713"/>
      <c r="DK353" s="1713"/>
      <c r="DL353" s="1713"/>
      <c r="DM353" s="1713"/>
      <c r="DN353" s="1713"/>
      <c r="DO353" s="1713"/>
      <c r="DP353" s="1713"/>
      <c r="DQ353" s="1713"/>
    </row>
    <row r="354" s="1732" customFormat="true" ht="21.75" hidden="false" customHeight="true" outlineLevel="0" collapsed="false">
      <c r="A354" s="1713"/>
      <c r="B354" s="1713"/>
      <c r="C354" s="1725"/>
      <c r="D354" s="1725"/>
      <c r="E354" s="1725"/>
      <c r="F354" s="3210"/>
      <c r="G354" s="3211"/>
      <c r="H354" s="3212"/>
      <c r="I354" s="3213"/>
      <c r="J354" s="3213"/>
      <c r="K354" s="1713"/>
      <c r="T354" s="3373"/>
      <c r="Z354" s="1713"/>
      <c r="AA354" s="1713"/>
      <c r="AB354" s="1713"/>
      <c r="AC354" s="1713"/>
      <c r="AD354" s="1713"/>
      <c r="AE354" s="1713"/>
      <c r="AF354" s="1713"/>
      <c r="AG354" s="1713"/>
      <c r="AH354" s="1713"/>
      <c r="AI354" s="1713"/>
      <c r="AJ354" s="1713"/>
      <c r="AK354" s="1713"/>
      <c r="AL354" s="1713"/>
      <c r="AM354" s="1713"/>
      <c r="AN354" s="1713"/>
      <c r="AO354" s="3214"/>
      <c r="AP354" s="1713"/>
      <c r="AQ354" s="1713"/>
      <c r="AR354" s="1713"/>
      <c r="AS354" s="1713"/>
      <c r="AT354" s="1713"/>
      <c r="AU354" s="1713"/>
      <c r="AV354" s="1713"/>
      <c r="AW354" s="1713"/>
      <c r="AX354" s="1713"/>
      <c r="AY354" s="1713"/>
      <c r="AZ354" s="1713"/>
      <c r="BA354" s="1713"/>
      <c r="BB354" s="1713"/>
      <c r="BC354" s="1713"/>
      <c r="BD354" s="1713"/>
      <c r="BE354" s="1713"/>
      <c r="BF354" s="1713"/>
      <c r="BG354" s="1713"/>
      <c r="BH354" s="1713"/>
      <c r="BI354" s="1713"/>
      <c r="BJ354" s="1713"/>
      <c r="BK354" s="1713"/>
      <c r="BL354" s="1713"/>
      <c r="BM354" s="1713"/>
      <c r="BN354" s="1713"/>
      <c r="BO354" s="1713"/>
      <c r="BP354" s="1713"/>
      <c r="BQ354" s="1713"/>
      <c r="BR354" s="1713"/>
      <c r="BS354" s="1713"/>
      <c r="BT354" s="1713"/>
      <c r="BU354" s="1713"/>
      <c r="BV354" s="1713"/>
      <c r="BW354" s="1713"/>
      <c r="BX354" s="1713"/>
      <c r="BY354" s="1713"/>
      <c r="BZ354" s="1713"/>
      <c r="CA354" s="1713"/>
      <c r="CB354" s="1713"/>
      <c r="CC354" s="1713"/>
      <c r="CD354" s="1713"/>
      <c r="CE354" s="1713"/>
      <c r="CF354" s="1713"/>
      <c r="CG354" s="1713"/>
      <c r="CH354" s="1713"/>
      <c r="CI354" s="1713"/>
      <c r="CJ354" s="1713"/>
      <c r="CK354" s="1713"/>
      <c r="CL354" s="1713"/>
      <c r="CM354" s="1713"/>
      <c r="CN354" s="1713"/>
      <c r="CO354" s="1713"/>
      <c r="CP354" s="1713"/>
      <c r="CQ354" s="1713"/>
      <c r="CR354" s="1713"/>
      <c r="CS354" s="1713"/>
      <c r="CT354" s="1713"/>
      <c r="CU354" s="1713"/>
      <c r="CV354" s="1713"/>
      <c r="CW354" s="1713"/>
      <c r="CX354" s="1713"/>
      <c r="CY354" s="1713"/>
      <c r="CZ354" s="1713"/>
      <c r="DA354" s="1713"/>
      <c r="DB354" s="1713"/>
      <c r="DC354" s="1713"/>
      <c r="DD354" s="1713"/>
      <c r="DE354" s="1713"/>
      <c r="DF354" s="1713"/>
      <c r="DG354" s="1713"/>
      <c r="DH354" s="1713"/>
      <c r="DI354" s="1713"/>
      <c r="DJ354" s="1713"/>
      <c r="DK354" s="1713"/>
      <c r="DL354" s="1713"/>
      <c r="DM354" s="1713"/>
      <c r="DN354" s="1713"/>
      <c r="DO354" s="1713"/>
      <c r="DP354" s="1713"/>
      <c r="DQ354" s="1713"/>
    </row>
    <row r="355" s="1732" customFormat="true" ht="21.75" hidden="false" customHeight="true" outlineLevel="0" collapsed="false">
      <c r="A355" s="1713"/>
      <c r="B355" s="1713"/>
      <c r="C355" s="1725"/>
      <c r="D355" s="1725"/>
      <c r="E355" s="1725"/>
      <c r="F355" s="3210"/>
      <c r="G355" s="3211"/>
      <c r="H355" s="3212"/>
      <c r="I355" s="3213"/>
      <c r="J355" s="3213"/>
      <c r="K355" s="1713"/>
      <c r="T355" s="3373"/>
      <c r="Z355" s="1713"/>
      <c r="AA355" s="1713"/>
      <c r="AB355" s="1713"/>
      <c r="AC355" s="1713"/>
      <c r="AD355" s="1713"/>
      <c r="AE355" s="1713"/>
      <c r="AF355" s="1713"/>
      <c r="AG355" s="1713"/>
      <c r="AH355" s="1713"/>
      <c r="AI355" s="1713"/>
      <c r="AJ355" s="1713"/>
      <c r="AK355" s="1713"/>
      <c r="AL355" s="1713"/>
      <c r="AM355" s="1713"/>
      <c r="AN355" s="1713"/>
      <c r="AO355" s="3214"/>
      <c r="AP355" s="1713"/>
      <c r="AQ355" s="1713"/>
      <c r="AR355" s="1713"/>
      <c r="AS355" s="1713"/>
      <c r="AT355" s="1713"/>
      <c r="AU355" s="1713"/>
      <c r="AV355" s="1713"/>
      <c r="AW355" s="1713"/>
      <c r="AX355" s="1713"/>
      <c r="AY355" s="1713"/>
      <c r="AZ355" s="1713"/>
      <c r="BA355" s="1713"/>
      <c r="BB355" s="1713"/>
      <c r="BC355" s="1713"/>
      <c r="BD355" s="1713"/>
      <c r="BE355" s="1713"/>
      <c r="BF355" s="1713"/>
      <c r="BG355" s="1713"/>
      <c r="BH355" s="1713"/>
      <c r="BI355" s="1713"/>
      <c r="BJ355" s="1713"/>
      <c r="BK355" s="1713"/>
      <c r="BL355" s="1713"/>
      <c r="BM355" s="1713"/>
      <c r="BN355" s="1713"/>
      <c r="BO355" s="1713"/>
      <c r="BP355" s="1713"/>
      <c r="BQ355" s="1713"/>
      <c r="BR355" s="1713"/>
      <c r="BS355" s="1713"/>
      <c r="BT355" s="1713"/>
      <c r="BU355" s="1713"/>
      <c r="BV355" s="1713"/>
      <c r="BW355" s="1713"/>
      <c r="BX355" s="1713"/>
      <c r="BY355" s="1713"/>
      <c r="BZ355" s="1713"/>
      <c r="CA355" s="1713"/>
      <c r="CB355" s="1713"/>
      <c r="CC355" s="1713"/>
      <c r="CD355" s="1713"/>
      <c r="CE355" s="1713"/>
      <c r="CF355" s="1713"/>
      <c r="CG355" s="1713"/>
      <c r="CH355" s="1713"/>
      <c r="CI355" s="1713"/>
      <c r="CJ355" s="1713"/>
      <c r="CK355" s="1713"/>
      <c r="CL355" s="1713"/>
      <c r="CM355" s="1713"/>
      <c r="CN355" s="1713"/>
      <c r="CO355" s="1713"/>
      <c r="CP355" s="1713"/>
      <c r="CQ355" s="1713"/>
      <c r="CR355" s="1713"/>
      <c r="CS355" s="1713"/>
      <c r="CT355" s="1713"/>
      <c r="CU355" s="1713"/>
      <c r="CV355" s="1713"/>
      <c r="CW355" s="1713"/>
      <c r="CX355" s="1713"/>
      <c r="CY355" s="1713"/>
      <c r="CZ355" s="1713"/>
      <c r="DA355" s="1713"/>
      <c r="DB355" s="1713"/>
      <c r="DC355" s="1713"/>
      <c r="DD355" s="1713"/>
      <c r="DE355" s="1713"/>
      <c r="DF355" s="1713"/>
      <c r="DG355" s="1713"/>
      <c r="DH355" s="1713"/>
      <c r="DI355" s="1713"/>
      <c r="DJ355" s="1713"/>
      <c r="DK355" s="1713"/>
      <c r="DL355" s="1713"/>
      <c r="DM355" s="1713"/>
      <c r="DN355" s="1713"/>
      <c r="DO355" s="1713"/>
      <c r="DP355" s="1713"/>
      <c r="DQ355" s="1713"/>
    </row>
    <row r="356" s="1732" customFormat="true" ht="21.75" hidden="false" customHeight="true" outlineLevel="0" collapsed="false">
      <c r="A356" s="1713"/>
      <c r="B356" s="1713"/>
      <c r="C356" s="1725"/>
      <c r="D356" s="1725"/>
      <c r="E356" s="1725"/>
      <c r="F356" s="3210"/>
      <c r="G356" s="3211"/>
      <c r="H356" s="3212"/>
      <c r="I356" s="3213"/>
      <c r="J356" s="3213"/>
      <c r="K356" s="1713"/>
      <c r="T356" s="3373"/>
      <c r="Z356" s="1713"/>
      <c r="AA356" s="1713"/>
      <c r="AB356" s="1713"/>
      <c r="AC356" s="1713"/>
      <c r="AD356" s="1713"/>
      <c r="AE356" s="1713"/>
      <c r="AF356" s="1713"/>
      <c r="AG356" s="1713"/>
      <c r="AH356" s="1713"/>
      <c r="AI356" s="1713"/>
      <c r="AJ356" s="1713"/>
      <c r="AK356" s="1713"/>
      <c r="AL356" s="1713"/>
      <c r="AM356" s="1713"/>
      <c r="AN356" s="1713"/>
      <c r="AO356" s="3214"/>
      <c r="AP356" s="1713"/>
      <c r="AQ356" s="1713"/>
      <c r="AR356" s="1713"/>
      <c r="AS356" s="1713"/>
      <c r="AT356" s="1713"/>
      <c r="AU356" s="1713"/>
      <c r="AV356" s="1713"/>
      <c r="AW356" s="1713"/>
      <c r="AX356" s="1713"/>
      <c r="AY356" s="1713"/>
      <c r="AZ356" s="1713"/>
      <c r="BA356" s="1713"/>
      <c r="BB356" s="1713"/>
      <c r="BC356" s="1713"/>
      <c r="BD356" s="1713"/>
      <c r="BE356" s="1713"/>
      <c r="BF356" s="1713"/>
      <c r="BG356" s="1713"/>
      <c r="BH356" s="1713"/>
      <c r="BI356" s="1713"/>
      <c r="BJ356" s="1713"/>
      <c r="BK356" s="1713"/>
      <c r="BL356" s="1713"/>
      <c r="BM356" s="1713"/>
      <c r="BN356" s="1713"/>
      <c r="BO356" s="1713"/>
      <c r="BP356" s="1713"/>
      <c r="BQ356" s="1713"/>
      <c r="BR356" s="1713"/>
      <c r="BS356" s="1713"/>
      <c r="BT356" s="1713"/>
      <c r="BU356" s="1713"/>
      <c r="BV356" s="1713"/>
      <c r="BW356" s="1713"/>
      <c r="BX356" s="1713"/>
      <c r="BY356" s="1713"/>
      <c r="BZ356" s="1713"/>
      <c r="CA356" s="1713"/>
      <c r="CB356" s="1713"/>
      <c r="CC356" s="1713"/>
      <c r="CD356" s="1713"/>
      <c r="CE356" s="1713"/>
      <c r="CF356" s="1713"/>
      <c r="CG356" s="1713"/>
      <c r="CH356" s="1713"/>
      <c r="CI356" s="1713"/>
      <c r="CJ356" s="1713"/>
      <c r="CK356" s="1713"/>
      <c r="CL356" s="1713"/>
      <c r="CM356" s="1713"/>
      <c r="CN356" s="1713"/>
      <c r="CO356" s="1713"/>
      <c r="CP356" s="1713"/>
      <c r="CQ356" s="1713"/>
      <c r="CR356" s="1713"/>
      <c r="CS356" s="1713"/>
      <c r="CT356" s="1713"/>
      <c r="CU356" s="1713"/>
      <c r="CV356" s="1713"/>
      <c r="CW356" s="1713"/>
      <c r="CX356" s="1713"/>
      <c r="CY356" s="1713"/>
      <c r="CZ356" s="1713"/>
      <c r="DA356" s="1713"/>
      <c r="DB356" s="1713"/>
      <c r="DC356" s="1713"/>
      <c r="DD356" s="1713"/>
      <c r="DE356" s="1713"/>
      <c r="DF356" s="1713"/>
      <c r="DG356" s="1713"/>
      <c r="DH356" s="1713"/>
      <c r="DI356" s="1713"/>
      <c r="DJ356" s="1713"/>
      <c r="DK356" s="1713"/>
      <c r="DL356" s="1713"/>
      <c r="DM356" s="1713"/>
      <c r="DN356" s="1713"/>
      <c r="DO356" s="1713"/>
      <c r="DP356" s="1713"/>
      <c r="DQ356" s="1713"/>
    </row>
    <row r="357" s="1732" customFormat="true" ht="21.75" hidden="false" customHeight="true" outlineLevel="0" collapsed="false">
      <c r="A357" s="1713"/>
      <c r="B357" s="1713"/>
      <c r="C357" s="1725"/>
      <c r="D357" s="1725"/>
      <c r="E357" s="1725"/>
      <c r="F357" s="3210"/>
      <c r="G357" s="3211"/>
      <c r="H357" s="3212"/>
      <c r="I357" s="3213"/>
      <c r="J357" s="3213"/>
      <c r="K357" s="1713"/>
      <c r="T357" s="3373"/>
      <c r="Z357" s="1713"/>
      <c r="AA357" s="1713"/>
      <c r="AB357" s="1713"/>
      <c r="AC357" s="1713"/>
      <c r="AD357" s="1713"/>
      <c r="AE357" s="1713"/>
      <c r="AF357" s="1713"/>
      <c r="AG357" s="1713"/>
      <c r="AH357" s="1713"/>
      <c r="AI357" s="1713"/>
      <c r="AJ357" s="1713"/>
      <c r="AK357" s="1713"/>
      <c r="AL357" s="1713"/>
      <c r="AM357" s="1713"/>
      <c r="AN357" s="1713"/>
      <c r="AO357" s="3214"/>
      <c r="AP357" s="1713"/>
      <c r="AQ357" s="1713"/>
      <c r="AR357" s="1713"/>
      <c r="AS357" s="1713"/>
      <c r="AT357" s="1713"/>
      <c r="AU357" s="1713"/>
      <c r="AV357" s="1713"/>
      <c r="AW357" s="1713"/>
      <c r="AX357" s="1713"/>
      <c r="AY357" s="1713"/>
      <c r="AZ357" s="1713"/>
      <c r="BA357" s="1713"/>
      <c r="BB357" s="1713"/>
      <c r="BC357" s="1713"/>
      <c r="BD357" s="1713"/>
      <c r="BE357" s="1713"/>
      <c r="BF357" s="1713"/>
      <c r="BG357" s="1713"/>
      <c r="BH357" s="1713"/>
      <c r="BI357" s="1713"/>
      <c r="BJ357" s="1713"/>
      <c r="BK357" s="1713"/>
      <c r="BL357" s="1713"/>
      <c r="BM357" s="1713"/>
      <c r="BN357" s="1713"/>
      <c r="BO357" s="1713"/>
      <c r="BP357" s="1713"/>
      <c r="BQ357" s="1713"/>
      <c r="BR357" s="1713"/>
      <c r="BS357" s="1713"/>
      <c r="BT357" s="1713"/>
      <c r="BU357" s="1713"/>
      <c r="BV357" s="1713"/>
      <c r="BW357" s="1713"/>
      <c r="BX357" s="1713"/>
      <c r="BY357" s="1713"/>
      <c r="BZ357" s="1713"/>
      <c r="CA357" s="1713"/>
      <c r="CB357" s="1713"/>
      <c r="CC357" s="1713"/>
      <c r="CD357" s="1713"/>
      <c r="CE357" s="1713"/>
      <c r="CF357" s="1713"/>
      <c r="CG357" s="1713"/>
      <c r="CH357" s="1713"/>
      <c r="CI357" s="1713"/>
      <c r="CJ357" s="1713"/>
      <c r="CK357" s="1713"/>
      <c r="CL357" s="1713"/>
      <c r="CM357" s="1713"/>
      <c r="CN357" s="1713"/>
      <c r="CO357" s="1713"/>
      <c r="CP357" s="1713"/>
      <c r="CQ357" s="1713"/>
      <c r="CR357" s="1713"/>
      <c r="CS357" s="1713"/>
      <c r="CT357" s="1713"/>
      <c r="CU357" s="1713"/>
      <c r="CV357" s="1713"/>
      <c r="CW357" s="1713"/>
      <c r="CX357" s="1713"/>
      <c r="CY357" s="1713"/>
      <c r="CZ357" s="1713"/>
      <c r="DA357" s="1713"/>
      <c r="DB357" s="1713"/>
      <c r="DC357" s="1713"/>
      <c r="DD357" s="1713"/>
      <c r="DE357" s="1713"/>
      <c r="DF357" s="1713"/>
      <c r="DG357" s="1713"/>
      <c r="DH357" s="1713"/>
      <c r="DI357" s="1713"/>
      <c r="DJ357" s="1713"/>
      <c r="DK357" s="1713"/>
      <c r="DL357" s="1713"/>
      <c r="DM357" s="1713"/>
      <c r="DN357" s="1713"/>
      <c r="DO357" s="1713"/>
      <c r="DP357" s="1713"/>
      <c r="DQ357" s="1713"/>
    </row>
    <row r="358" s="1732" customFormat="true" ht="21.75" hidden="false" customHeight="true" outlineLevel="0" collapsed="false">
      <c r="A358" s="1713"/>
      <c r="B358" s="1713"/>
      <c r="C358" s="1725"/>
      <c r="D358" s="1725"/>
      <c r="E358" s="1725"/>
      <c r="F358" s="3210"/>
      <c r="G358" s="3211"/>
      <c r="H358" s="3212"/>
      <c r="I358" s="3213"/>
      <c r="J358" s="3213"/>
      <c r="K358" s="1713"/>
      <c r="T358" s="3373"/>
      <c r="Z358" s="1713"/>
      <c r="AA358" s="1713"/>
      <c r="AB358" s="1713"/>
      <c r="AC358" s="1713"/>
      <c r="AD358" s="1713"/>
      <c r="AE358" s="1713"/>
      <c r="AF358" s="1713"/>
      <c r="AG358" s="1713"/>
      <c r="AH358" s="1713"/>
      <c r="AI358" s="1713"/>
      <c r="AJ358" s="1713"/>
      <c r="AK358" s="1713"/>
      <c r="AL358" s="1713"/>
      <c r="AM358" s="1713"/>
      <c r="AN358" s="1713"/>
      <c r="AO358" s="3214"/>
      <c r="AP358" s="1713"/>
      <c r="AQ358" s="1713"/>
      <c r="AR358" s="1713"/>
      <c r="AS358" s="1713"/>
      <c r="AT358" s="1713"/>
      <c r="AU358" s="1713"/>
      <c r="AV358" s="1713"/>
      <c r="AW358" s="1713"/>
      <c r="AX358" s="1713"/>
      <c r="AY358" s="1713"/>
      <c r="AZ358" s="1713"/>
      <c r="BA358" s="1713"/>
      <c r="BB358" s="1713"/>
      <c r="BC358" s="1713"/>
      <c r="BD358" s="1713"/>
      <c r="BE358" s="1713"/>
      <c r="BF358" s="1713"/>
      <c r="BG358" s="1713"/>
      <c r="BH358" s="1713"/>
      <c r="BI358" s="1713"/>
      <c r="BJ358" s="1713"/>
      <c r="BK358" s="1713"/>
      <c r="BL358" s="1713"/>
      <c r="BM358" s="1713"/>
      <c r="BN358" s="1713"/>
      <c r="BO358" s="1713"/>
      <c r="BP358" s="1713"/>
      <c r="BQ358" s="1713"/>
      <c r="BR358" s="1713"/>
      <c r="BS358" s="1713"/>
      <c r="BT358" s="1713"/>
      <c r="BU358" s="1713"/>
      <c r="BV358" s="1713"/>
      <c r="BW358" s="1713"/>
      <c r="BX358" s="1713"/>
      <c r="BY358" s="1713"/>
      <c r="BZ358" s="1713"/>
      <c r="CA358" s="1713"/>
      <c r="CB358" s="1713"/>
      <c r="CC358" s="1713"/>
      <c r="CD358" s="1713"/>
      <c r="CE358" s="1713"/>
      <c r="CF358" s="1713"/>
      <c r="CG358" s="1713"/>
      <c r="CH358" s="1713"/>
      <c r="CI358" s="1713"/>
      <c r="CJ358" s="1713"/>
      <c r="CK358" s="1713"/>
      <c r="CL358" s="1713"/>
      <c r="CM358" s="1713"/>
      <c r="CN358" s="1713"/>
      <c r="CO358" s="1713"/>
      <c r="CP358" s="1713"/>
      <c r="CQ358" s="1713"/>
      <c r="CR358" s="1713"/>
      <c r="CS358" s="1713"/>
      <c r="CT358" s="1713"/>
      <c r="CU358" s="1713"/>
      <c r="CV358" s="1713"/>
      <c r="CW358" s="1713"/>
      <c r="CX358" s="1713"/>
      <c r="CY358" s="1713"/>
      <c r="CZ358" s="1713"/>
      <c r="DA358" s="1713"/>
      <c r="DB358" s="1713"/>
      <c r="DC358" s="1713"/>
      <c r="DD358" s="1713"/>
      <c r="DE358" s="1713"/>
      <c r="DF358" s="1713"/>
      <c r="DG358" s="1713"/>
      <c r="DH358" s="1713"/>
      <c r="DI358" s="1713"/>
      <c r="DJ358" s="1713"/>
      <c r="DK358" s="1713"/>
      <c r="DL358" s="1713"/>
      <c r="DM358" s="1713"/>
      <c r="DN358" s="1713"/>
      <c r="DO358" s="1713"/>
      <c r="DP358" s="1713"/>
      <c r="DQ358" s="1713"/>
    </row>
    <row r="359" s="1732" customFormat="true" ht="21.75" hidden="false" customHeight="true" outlineLevel="0" collapsed="false">
      <c r="A359" s="1713"/>
      <c r="B359" s="1713"/>
      <c r="C359" s="1725"/>
      <c r="D359" s="1725"/>
      <c r="E359" s="1725"/>
      <c r="F359" s="3210"/>
      <c r="G359" s="3211"/>
      <c r="H359" s="3212"/>
      <c r="I359" s="3213"/>
      <c r="J359" s="3213"/>
      <c r="K359" s="1713"/>
      <c r="T359" s="3373"/>
      <c r="Z359" s="1713"/>
      <c r="AA359" s="1713"/>
      <c r="AB359" s="1713"/>
      <c r="AC359" s="1713"/>
      <c r="AD359" s="1713"/>
      <c r="AE359" s="1713"/>
      <c r="AF359" s="1713"/>
      <c r="AG359" s="1713"/>
      <c r="AH359" s="1713"/>
      <c r="AI359" s="1713"/>
      <c r="AJ359" s="1713"/>
      <c r="AK359" s="1713"/>
      <c r="AL359" s="1713"/>
      <c r="AM359" s="1713"/>
      <c r="AN359" s="1713"/>
      <c r="AO359" s="3214"/>
      <c r="AP359" s="1713"/>
      <c r="AQ359" s="1713"/>
      <c r="AR359" s="1713"/>
      <c r="AS359" s="1713"/>
      <c r="AT359" s="1713"/>
      <c r="AU359" s="1713"/>
      <c r="AV359" s="1713"/>
      <c r="AW359" s="1713"/>
      <c r="AX359" s="1713"/>
      <c r="AY359" s="1713"/>
      <c r="AZ359" s="1713"/>
      <c r="BA359" s="1713"/>
      <c r="BB359" s="1713"/>
      <c r="BC359" s="1713"/>
      <c r="BD359" s="1713"/>
      <c r="BE359" s="1713"/>
      <c r="BF359" s="1713"/>
      <c r="BG359" s="1713"/>
      <c r="BH359" s="1713"/>
      <c r="BI359" s="1713"/>
      <c r="BJ359" s="1713"/>
      <c r="BK359" s="1713"/>
      <c r="BL359" s="1713"/>
      <c r="BM359" s="1713"/>
      <c r="BN359" s="1713"/>
      <c r="BO359" s="1713"/>
      <c r="BP359" s="1713"/>
      <c r="BQ359" s="1713"/>
      <c r="BR359" s="1713"/>
      <c r="BS359" s="1713"/>
      <c r="BT359" s="1713"/>
      <c r="BU359" s="1713"/>
      <c r="BV359" s="1713"/>
      <c r="BW359" s="1713"/>
      <c r="BX359" s="1713"/>
      <c r="BY359" s="1713"/>
      <c r="BZ359" s="1713"/>
      <c r="CA359" s="1713"/>
      <c r="CB359" s="1713"/>
      <c r="CC359" s="1713"/>
      <c r="CD359" s="1713"/>
      <c r="CE359" s="1713"/>
      <c r="CF359" s="1713"/>
      <c r="CG359" s="1713"/>
      <c r="CH359" s="1713"/>
      <c r="CI359" s="1713"/>
      <c r="CJ359" s="1713"/>
      <c r="CK359" s="1713"/>
      <c r="CL359" s="1713"/>
      <c r="CM359" s="1713"/>
      <c r="CN359" s="1713"/>
      <c r="CO359" s="1713"/>
      <c r="CP359" s="1713"/>
      <c r="CQ359" s="1713"/>
      <c r="CR359" s="1713"/>
      <c r="CS359" s="1713"/>
      <c r="CT359" s="1713"/>
      <c r="CU359" s="1713"/>
      <c r="CV359" s="1713"/>
      <c r="CW359" s="1713"/>
      <c r="CX359" s="1713"/>
      <c r="CY359" s="1713"/>
      <c r="CZ359" s="1713"/>
      <c r="DA359" s="1713"/>
      <c r="DB359" s="1713"/>
      <c r="DC359" s="1713"/>
      <c r="DD359" s="1713"/>
      <c r="DE359" s="1713"/>
      <c r="DF359" s="1713"/>
      <c r="DG359" s="1713"/>
      <c r="DH359" s="1713"/>
      <c r="DI359" s="1713"/>
      <c r="DJ359" s="1713"/>
      <c r="DK359" s="1713"/>
      <c r="DL359" s="1713"/>
      <c r="DM359" s="1713"/>
      <c r="DN359" s="1713"/>
      <c r="DO359" s="1713"/>
      <c r="DP359" s="1713"/>
      <c r="DQ359" s="1713"/>
    </row>
    <row r="360" s="1732" customFormat="true" ht="21.75" hidden="false" customHeight="true" outlineLevel="0" collapsed="false">
      <c r="A360" s="1713"/>
      <c r="B360" s="1713"/>
      <c r="C360" s="1725"/>
      <c r="D360" s="1725"/>
      <c r="E360" s="1725"/>
      <c r="F360" s="3210"/>
      <c r="G360" s="3211"/>
      <c r="H360" s="3212"/>
      <c r="I360" s="3213"/>
      <c r="J360" s="3213"/>
      <c r="K360" s="1713"/>
      <c r="T360" s="3373"/>
      <c r="Z360" s="1713"/>
      <c r="AA360" s="1713"/>
      <c r="AB360" s="1713"/>
      <c r="AC360" s="1713"/>
      <c r="AD360" s="1713"/>
      <c r="AE360" s="1713"/>
      <c r="AF360" s="1713"/>
      <c r="AG360" s="1713"/>
      <c r="AH360" s="1713"/>
      <c r="AI360" s="1713"/>
      <c r="AJ360" s="1713"/>
      <c r="AK360" s="1713"/>
      <c r="AL360" s="1713"/>
      <c r="AM360" s="1713"/>
      <c r="AN360" s="1713"/>
      <c r="AO360" s="3214"/>
      <c r="AP360" s="1713"/>
      <c r="AQ360" s="1713"/>
      <c r="AR360" s="1713"/>
      <c r="AS360" s="1713"/>
      <c r="AT360" s="1713"/>
      <c r="AU360" s="1713"/>
      <c r="AV360" s="1713"/>
      <c r="AW360" s="1713"/>
      <c r="AX360" s="1713"/>
      <c r="AY360" s="1713"/>
      <c r="AZ360" s="1713"/>
      <c r="BA360" s="1713"/>
      <c r="BB360" s="1713"/>
      <c r="BC360" s="1713"/>
      <c r="BD360" s="1713"/>
      <c r="BE360" s="1713"/>
      <c r="BF360" s="1713"/>
      <c r="BG360" s="1713"/>
      <c r="BH360" s="1713"/>
      <c r="BI360" s="1713"/>
      <c r="BJ360" s="1713"/>
      <c r="BK360" s="1713"/>
      <c r="BL360" s="1713"/>
      <c r="BM360" s="1713"/>
      <c r="BN360" s="1713"/>
      <c r="BO360" s="1713"/>
      <c r="BP360" s="1713"/>
      <c r="BQ360" s="1713"/>
      <c r="BR360" s="1713"/>
      <c r="BS360" s="1713"/>
      <c r="BT360" s="1713"/>
      <c r="BU360" s="1713"/>
      <c r="BV360" s="1713"/>
      <c r="BW360" s="1713"/>
      <c r="BX360" s="1713"/>
      <c r="BY360" s="1713"/>
      <c r="BZ360" s="1713"/>
      <c r="CA360" s="1713"/>
      <c r="CB360" s="1713"/>
      <c r="CC360" s="1713"/>
      <c r="CD360" s="1713"/>
      <c r="CE360" s="1713"/>
      <c r="CF360" s="1713"/>
      <c r="CG360" s="1713"/>
      <c r="CH360" s="1713"/>
      <c r="CI360" s="1713"/>
      <c r="CJ360" s="1713"/>
      <c r="CK360" s="1713"/>
      <c r="CL360" s="1713"/>
      <c r="CM360" s="1713"/>
      <c r="CN360" s="1713"/>
      <c r="CO360" s="1713"/>
      <c r="CP360" s="1713"/>
      <c r="CQ360" s="1713"/>
      <c r="CR360" s="1713"/>
      <c r="CS360" s="1713"/>
      <c r="CT360" s="1713"/>
      <c r="CU360" s="1713"/>
      <c r="CV360" s="1713"/>
      <c r="CW360" s="1713"/>
      <c r="CX360" s="1713"/>
      <c r="CY360" s="1713"/>
      <c r="CZ360" s="1713"/>
      <c r="DA360" s="1713"/>
      <c r="DB360" s="1713"/>
      <c r="DC360" s="1713"/>
      <c r="DD360" s="1713"/>
      <c r="DE360" s="1713"/>
      <c r="DF360" s="1713"/>
      <c r="DG360" s="1713"/>
      <c r="DH360" s="1713"/>
      <c r="DI360" s="1713"/>
      <c r="DJ360" s="1713"/>
      <c r="DK360" s="1713"/>
      <c r="DL360" s="1713"/>
      <c r="DM360" s="1713"/>
      <c r="DN360" s="1713"/>
      <c r="DO360" s="1713"/>
      <c r="DP360" s="1713"/>
      <c r="DQ360" s="1713"/>
    </row>
    <row r="361" s="1732" customFormat="true" ht="21.75" hidden="false" customHeight="true" outlineLevel="0" collapsed="false">
      <c r="A361" s="1713"/>
      <c r="B361" s="1713"/>
      <c r="C361" s="1725"/>
      <c r="D361" s="1725"/>
      <c r="E361" s="1725"/>
      <c r="F361" s="3210"/>
      <c r="G361" s="3211"/>
      <c r="H361" s="3212"/>
      <c r="I361" s="3213"/>
      <c r="J361" s="3213"/>
      <c r="K361" s="1713"/>
      <c r="T361" s="3373"/>
      <c r="Z361" s="1713"/>
      <c r="AA361" s="1713"/>
      <c r="AB361" s="1713"/>
      <c r="AC361" s="1713"/>
      <c r="AD361" s="1713"/>
      <c r="AE361" s="1713"/>
      <c r="AF361" s="1713"/>
      <c r="AG361" s="1713"/>
      <c r="AH361" s="1713"/>
      <c r="AI361" s="1713"/>
      <c r="AJ361" s="1713"/>
      <c r="AK361" s="1713"/>
      <c r="AL361" s="1713"/>
      <c r="AM361" s="1713"/>
      <c r="AN361" s="1713"/>
      <c r="AO361" s="3214"/>
      <c r="AP361" s="1713"/>
      <c r="AQ361" s="1713"/>
      <c r="AR361" s="1713"/>
      <c r="AS361" s="1713"/>
      <c r="AT361" s="1713"/>
      <c r="AU361" s="1713"/>
      <c r="AV361" s="1713"/>
      <c r="AW361" s="1713"/>
      <c r="AX361" s="1713"/>
      <c r="AY361" s="1713"/>
      <c r="AZ361" s="1713"/>
      <c r="BA361" s="1713"/>
      <c r="BB361" s="1713"/>
      <c r="BC361" s="1713"/>
      <c r="BD361" s="1713"/>
      <c r="BE361" s="1713"/>
      <c r="BF361" s="1713"/>
      <c r="BG361" s="1713"/>
      <c r="BH361" s="1713"/>
      <c r="BI361" s="1713"/>
      <c r="BJ361" s="1713"/>
      <c r="BK361" s="1713"/>
      <c r="BL361" s="1713"/>
      <c r="BM361" s="1713"/>
      <c r="BN361" s="1713"/>
      <c r="BO361" s="1713"/>
      <c r="BP361" s="1713"/>
      <c r="BQ361" s="1713"/>
      <c r="BR361" s="1713"/>
      <c r="BS361" s="1713"/>
      <c r="BT361" s="1713"/>
      <c r="BU361" s="1713"/>
      <c r="BV361" s="1713"/>
      <c r="BW361" s="1713"/>
      <c r="BX361" s="1713"/>
      <c r="BY361" s="1713"/>
      <c r="BZ361" s="1713"/>
      <c r="CA361" s="1713"/>
      <c r="CB361" s="1713"/>
      <c r="CC361" s="1713"/>
      <c r="CD361" s="1713"/>
      <c r="CE361" s="1713"/>
      <c r="CF361" s="1713"/>
      <c r="CG361" s="1713"/>
      <c r="CH361" s="1713"/>
      <c r="CI361" s="1713"/>
      <c r="CJ361" s="1713"/>
      <c r="CK361" s="1713"/>
      <c r="CL361" s="1713"/>
      <c r="CM361" s="1713"/>
      <c r="CN361" s="1713"/>
      <c r="CO361" s="1713"/>
      <c r="CP361" s="1713"/>
      <c r="CQ361" s="1713"/>
      <c r="CR361" s="1713"/>
      <c r="CS361" s="1713"/>
      <c r="CT361" s="1713"/>
      <c r="CU361" s="1713"/>
      <c r="CV361" s="1713"/>
      <c r="CW361" s="1713"/>
      <c r="CX361" s="1713"/>
      <c r="CY361" s="1713"/>
      <c r="CZ361" s="1713"/>
      <c r="DA361" s="1713"/>
      <c r="DB361" s="1713"/>
      <c r="DC361" s="1713"/>
      <c r="DD361" s="1713"/>
      <c r="DE361" s="1713"/>
      <c r="DF361" s="1713"/>
      <c r="DG361" s="1713"/>
      <c r="DH361" s="1713"/>
      <c r="DI361" s="1713"/>
      <c r="DJ361" s="1713"/>
      <c r="DK361" s="1713"/>
      <c r="DL361" s="1713"/>
      <c r="DM361" s="1713"/>
      <c r="DN361" s="1713"/>
      <c r="DO361" s="1713"/>
      <c r="DP361" s="1713"/>
      <c r="DQ361" s="1713"/>
    </row>
    <row r="362" s="1732" customFormat="true" ht="21.75" hidden="false" customHeight="true" outlineLevel="0" collapsed="false">
      <c r="A362" s="1713"/>
      <c r="B362" s="1713"/>
      <c r="C362" s="1725"/>
      <c r="D362" s="1725"/>
      <c r="E362" s="1725"/>
      <c r="F362" s="3210"/>
      <c r="G362" s="3211"/>
      <c r="H362" s="3212"/>
      <c r="I362" s="3213"/>
      <c r="J362" s="3213"/>
      <c r="K362" s="1713"/>
      <c r="T362" s="3373"/>
      <c r="Z362" s="1713"/>
      <c r="AA362" s="1713"/>
      <c r="AB362" s="1713"/>
      <c r="AC362" s="1713"/>
      <c r="AD362" s="1713"/>
      <c r="AE362" s="1713"/>
      <c r="AF362" s="1713"/>
      <c r="AG362" s="1713"/>
      <c r="AH362" s="1713"/>
      <c r="AI362" s="1713"/>
      <c r="AJ362" s="1713"/>
      <c r="AK362" s="1713"/>
      <c r="AL362" s="1713"/>
      <c r="AM362" s="1713"/>
      <c r="AN362" s="1713"/>
      <c r="AO362" s="3214"/>
      <c r="AP362" s="1713"/>
      <c r="AQ362" s="1713"/>
      <c r="AR362" s="1713"/>
      <c r="AS362" s="1713"/>
      <c r="AT362" s="1713"/>
      <c r="AU362" s="1713"/>
      <c r="AV362" s="1713"/>
      <c r="AW362" s="1713"/>
      <c r="AX362" s="1713"/>
      <c r="AY362" s="1713"/>
      <c r="AZ362" s="1713"/>
      <c r="BA362" s="1713"/>
      <c r="BB362" s="1713"/>
      <c r="BC362" s="1713"/>
      <c r="BD362" s="1713"/>
      <c r="BE362" s="1713"/>
      <c r="BF362" s="1713"/>
      <c r="BG362" s="1713"/>
      <c r="BH362" s="1713"/>
      <c r="BI362" s="1713"/>
      <c r="BJ362" s="1713"/>
      <c r="BK362" s="1713"/>
      <c r="BL362" s="1713"/>
      <c r="BM362" s="1713"/>
      <c r="BN362" s="1713"/>
      <c r="BO362" s="1713"/>
      <c r="BP362" s="1713"/>
      <c r="BQ362" s="1713"/>
      <c r="BR362" s="1713"/>
      <c r="BS362" s="1713"/>
      <c r="BT362" s="1713"/>
      <c r="BU362" s="1713"/>
      <c r="BV362" s="1713"/>
      <c r="BW362" s="1713"/>
      <c r="BX362" s="1713"/>
      <c r="BY362" s="1713"/>
      <c r="BZ362" s="1713"/>
      <c r="CA362" s="1713"/>
      <c r="CB362" s="1713"/>
      <c r="CC362" s="1713"/>
      <c r="CD362" s="1713"/>
      <c r="CE362" s="1713"/>
      <c r="CF362" s="1713"/>
      <c r="CG362" s="1713"/>
      <c r="CH362" s="1713"/>
      <c r="CI362" s="1713"/>
      <c r="CJ362" s="1713"/>
      <c r="CK362" s="1713"/>
      <c r="CL362" s="1713"/>
      <c r="CM362" s="1713"/>
      <c r="CN362" s="1713"/>
      <c r="CO362" s="1713"/>
      <c r="CP362" s="1713"/>
      <c r="CQ362" s="1713"/>
      <c r="CR362" s="1713"/>
      <c r="CS362" s="1713"/>
      <c r="CT362" s="1713"/>
      <c r="CU362" s="1713"/>
      <c r="CV362" s="1713"/>
      <c r="CW362" s="1713"/>
      <c r="CX362" s="1713"/>
      <c r="CY362" s="1713"/>
      <c r="CZ362" s="1713"/>
      <c r="DA362" s="1713"/>
      <c r="DB362" s="1713"/>
      <c r="DC362" s="1713"/>
      <c r="DD362" s="1713"/>
      <c r="DE362" s="1713"/>
      <c r="DF362" s="1713"/>
      <c r="DG362" s="1713"/>
      <c r="DH362" s="1713"/>
      <c r="DI362" s="1713"/>
      <c r="DJ362" s="1713"/>
      <c r="DK362" s="1713"/>
      <c r="DL362" s="1713"/>
      <c r="DM362" s="1713"/>
      <c r="DN362" s="1713"/>
      <c r="DO362" s="1713"/>
      <c r="DP362" s="1713"/>
      <c r="DQ362" s="1713"/>
    </row>
    <row r="363" s="1732" customFormat="true" ht="21.75" hidden="false" customHeight="true" outlineLevel="0" collapsed="false">
      <c r="A363" s="1713"/>
      <c r="B363" s="1713"/>
      <c r="C363" s="1725"/>
      <c r="D363" s="1725"/>
      <c r="E363" s="1725"/>
      <c r="F363" s="3210"/>
      <c r="G363" s="3211"/>
      <c r="H363" s="3212"/>
      <c r="I363" s="3213"/>
      <c r="J363" s="3213"/>
      <c r="K363" s="1713"/>
      <c r="T363" s="3373"/>
      <c r="Z363" s="1713"/>
      <c r="AA363" s="1713"/>
      <c r="AB363" s="1713"/>
      <c r="AC363" s="1713"/>
      <c r="AD363" s="1713"/>
      <c r="AE363" s="1713"/>
      <c r="AF363" s="1713"/>
      <c r="AG363" s="1713"/>
      <c r="AH363" s="1713"/>
      <c r="AI363" s="1713"/>
      <c r="AJ363" s="1713"/>
      <c r="AK363" s="1713"/>
      <c r="AL363" s="1713"/>
      <c r="AM363" s="1713"/>
      <c r="AN363" s="1713"/>
      <c r="AO363" s="3214"/>
      <c r="AP363" s="1713"/>
      <c r="AQ363" s="1713"/>
      <c r="AR363" s="1713"/>
      <c r="AS363" s="1713"/>
      <c r="AT363" s="1713"/>
      <c r="AU363" s="1713"/>
      <c r="AV363" s="1713"/>
      <c r="AW363" s="1713"/>
      <c r="AX363" s="1713"/>
      <c r="AY363" s="1713"/>
      <c r="AZ363" s="1713"/>
      <c r="BA363" s="1713"/>
      <c r="BB363" s="1713"/>
      <c r="BC363" s="1713"/>
      <c r="BD363" s="1713"/>
      <c r="BE363" s="1713"/>
      <c r="BF363" s="1713"/>
      <c r="BG363" s="1713"/>
      <c r="BH363" s="1713"/>
      <c r="BI363" s="1713"/>
      <c r="BJ363" s="1713"/>
      <c r="BK363" s="1713"/>
      <c r="BL363" s="1713"/>
      <c r="BM363" s="1713"/>
      <c r="BN363" s="1713"/>
      <c r="BO363" s="1713"/>
      <c r="BP363" s="1713"/>
      <c r="BQ363" s="1713"/>
      <c r="BR363" s="1713"/>
      <c r="BS363" s="1713"/>
      <c r="BT363" s="1713"/>
      <c r="BU363" s="1713"/>
      <c r="BV363" s="1713"/>
      <c r="BW363" s="1713"/>
      <c r="BX363" s="1713"/>
      <c r="BY363" s="1713"/>
      <c r="BZ363" s="1713"/>
      <c r="CA363" s="1713"/>
      <c r="CB363" s="1713"/>
      <c r="CC363" s="1713"/>
      <c r="CD363" s="1713"/>
      <c r="CE363" s="1713"/>
      <c r="CF363" s="1713"/>
      <c r="CG363" s="1713"/>
      <c r="CH363" s="1713"/>
      <c r="CI363" s="1713"/>
      <c r="CJ363" s="1713"/>
      <c r="CK363" s="1713"/>
      <c r="CL363" s="1713"/>
      <c r="CM363" s="1713"/>
      <c r="CN363" s="1713"/>
      <c r="CO363" s="1713"/>
      <c r="CP363" s="1713"/>
      <c r="CQ363" s="1713"/>
      <c r="CR363" s="1713"/>
      <c r="CS363" s="1713"/>
      <c r="CT363" s="1713"/>
      <c r="CU363" s="1713"/>
      <c r="CV363" s="1713"/>
      <c r="CW363" s="1713"/>
      <c r="CX363" s="1713"/>
      <c r="CY363" s="1713"/>
      <c r="CZ363" s="1713"/>
      <c r="DA363" s="1713"/>
      <c r="DB363" s="1713"/>
      <c r="DC363" s="1713"/>
      <c r="DD363" s="1713"/>
      <c r="DE363" s="1713"/>
      <c r="DF363" s="1713"/>
      <c r="DG363" s="1713"/>
      <c r="DH363" s="1713"/>
      <c r="DI363" s="1713"/>
      <c r="DJ363" s="1713"/>
      <c r="DK363" s="1713"/>
      <c r="DL363" s="1713"/>
      <c r="DM363" s="1713"/>
      <c r="DN363" s="1713"/>
      <c r="DO363" s="1713"/>
      <c r="DP363" s="1713"/>
      <c r="DQ363" s="1713"/>
    </row>
    <row r="364" s="1732" customFormat="true" ht="21.75" hidden="false" customHeight="true" outlineLevel="0" collapsed="false">
      <c r="A364" s="1713"/>
      <c r="B364" s="1713"/>
      <c r="C364" s="1725"/>
      <c r="D364" s="1725"/>
      <c r="E364" s="1725"/>
      <c r="F364" s="3210"/>
      <c r="G364" s="3211"/>
      <c r="H364" s="3212"/>
      <c r="I364" s="3213"/>
      <c r="J364" s="3213"/>
      <c r="K364" s="1713"/>
      <c r="T364" s="3373"/>
      <c r="Z364" s="1713"/>
      <c r="AA364" s="1713"/>
      <c r="AB364" s="1713"/>
      <c r="AC364" s="1713"/>
      <c r="AD364" s="1713"/>
      <c r="AE364" s="1713"/>
      <c r="AF364" s="1713"/>
      <c r="AG364" s="1713"/>
      <c r="AH364" s="1713"/>
      <c r="AI364" s="1713"/>
      <c r="AJ364" s="1713"/>
      <c r="AK364" s="1713"/>
      <c r="AL364" s="1713"/>
      <c r="AM364" s="1713"/>
      <c r="AN364" s="1713"/>
      <c r="AO364" s="3214"/>
      <c r="AP364" s="1713"/>
      <c r="AQ364" s="1713"/>
      <c r="AR364" s="1713"/>
      <c r="AS364" s="1713"/>
      <c r="AT364" s="1713"/>
      <c r="AU364" s="1713"/>
      <c r="AV364" s="1713"/>
      <c r="AW364" s="1713"/>
      <c r="AX364" s="1713"/>
      <c r="AY364" s="1713"/>
      <c r="AZ364" s="1713"/>
      <c r="BA364" s="1713"/>
      <c r="BB364" s="1713"/>
      <c r="BC364" s="1713"/>
      <c r="BD364" s="1713"/>
      <c r="BE364" s="1713"/>
      <c r="BF364" s="1713"/>
      <c r="BG364" s="1713"/>
      <c r="BH364" s="1713"/>
      <c r="BI364" s="1713"/>
      <c r="BJ364" s="1713"/>
      <c r="BK364" s="1713"/>
      <c r="BL364" s="1713"/>
      <c r="BM364" s="1713"/>
      <c r="BN364" s="1713"/>
      <c r="BO364" s="1713"/>
      <c r="BP364" s="1713"/>
      <c r="BQ364" s="1713"/>
      <c r="BR364" s="1713"/>
      <c r="BS364" s="1713"/>
      <c r="BT364" s="1713"/>
      <c r="BU364" s="1713"/>
      <c r="BV364" s="1713"/>
      <c r="BW364" s="1713"/>
      <c r="BX364" s="1713"/>
      <c r="BY364" s="1713"/>
      <c r="BZ364" s="1713"/>
      <c r="CA364" s="1713"/>
      <c r="CB364" s="1713"/>
      <c r="CC364" s="1713"/>
      <c r="CD364" s="1713"/>
      <c r="CE364" s="1713"/>
      <c r="CF364" s="1713"/>
      <c r="CG364" s="1713"/>
      <c r="CH364" s="1713"/>
      <c r="CI364" s="1713"/>
      <c r="CJ364" s="1713"/>
      <c r="CK364" s="1713"/>
      <c r="CL364" s="1713"/>
      <c r="CM364" s="1713"/>
      <c r="CN364" s="1713"/>
      <c r="CO364" s="1713"/>
      <c r="CP364" s="1713"/>
      <c r="CQ364" s="1713"/>
      <c r="CR364" s="1713"/>
      <c r="CS364" s="1713"/>
      <c r="CT364" s="1713"/>
      <c r="CU364" s="1713"/>
      <c r="CV364" s="1713"/>
      <c r="CW364" s="1713"/>
      <c r="CX364" s="1713"/>
      <c r="CY364" s="1713"/>
      <c r="CZ364" s="1713"/>
      <c r="DA364" s="1713"/>
      <c r="DB364" s="1713"/>
      <c r="DC364" s="1713"/>
      <c r="DD364" s="1713"/>
      <c r="DE364" s="1713"/>
      <c r="DF364" s="1713"/>
      <c r="DG364" s="1713"/>
      <c r="DH364" s="1713"/>
      <c r="DI364" s="1713"/>
      <c r="DJ364" s="1713"/>
      <c r="DK364" s="1713"/>
      <c r="DL364" s="1713"/>
      <c r="DM364" s="1713"/>
      <c r="DN364" s="1713"/>
      <c r="DO364" s="1713"/>
      <c r="DP364" s="1713"/>
      <c r="DQ364" s="1713"/>
    </row>
    <row r="365" s="1732" customFormat="true" ht="21.75" hidden="false" customHeight="true" outlineLevel="0" collapsed="false">
      <c r="A365" s="1713"/>
      <c r="B365" s="1713"/>
      <c r="C365" s="1725"/>
      <c r="D365" s="1725"/>
      <c r="E365" s="1725"/>
      <c r="F365" s="3210"/>
      <c r="G365" s="3211"/>
      <c r="H365" s="3212"/>
      <c r="I365" s="3213"/>
      <c r="J365" s="3213"/>
      <c r="K365" s="1713"/>
      <c r="T365" s="3373"/>
      <c r="Z365" s="1713"/>
      <c r="AA365" s="1713"/>
      <c r="AB365" s="1713"/>
      <c r="AC365" s="1713"/>
      <c r="AD365" s="1713"/>
      <c r="AE365" s="1713"/>
      <c r="AF365" s="1713"/>
      <c r="AG365" s="1713"/>
      <c r="AH365" s="1713"/>
      <c r="AI365" s="1713"/>
      <c r="AJ365" s="1713"/>
      <c r="AK365" s="1713"/>
      <c r="AL365" s="1713"/>
      <c r="AM365" s="1713"/>
      <c r="AN365" s="1713"/>
      <c r="AO365" s="3214"/>
      <c r="AP365" s="1713"/>
      <c r="AQ365" s="1713"/>
      <c r="AR365" s="1713"/>
      <c r="AS365" s="1713"/>
      <c r="AT365" s="1713"/>
      <c r="AU365" s="1713"/>
      <c r="AV365" s="1713"/>
      <c r="AW365" s="1713"/>
      <c r="AX365" s="1713"/>
      <c r="AY365" s="1713"/>
      <c r="AZ365" s="1713"/>
      <c r="BA365" s="1713"/>
      <c r="BB365" s="1713"/>
      <c r="BC365" s="1713"/>
      <c r="BD365" s="1713"/>
      <c r="BE365" s="1713"/>
      <c r="BF365" s="1713"/>
      <c r="BG365" s="1713"/>
      <c r="BH365" s="1713"/>
      <c r="BI365" s="1713"/>
      <c r="BJ365" s="1713"/>
      <c r="BK365" s="1713"/>
      <c r="BL365" s="1713"/>
      <c r="BM365" s="1713"/>
      <c r="BN365" s="1713"/>
      <c r="BO365" s="1713"/>
      <c r="BP365" s="1713"/>
      <c r="BQ365" s="1713"/>
      <c r="BR365" s="1713"/>
      <c r="BS365" s="1713"/>
      <c r="BT365" s="1713"/>
      <c r="BU365" s="1713"/>
      <c r="BV365" s="1713"/>
      <c r="BW365" s="1713"/>
      <c r="BX365" s="1713"/>
      <c r="BY365" s="1713"/>
      <c r="BZ365" s="1713"/>
      <c r="CA365" s="1713"/>
      <c r="CB365" s="1713"/>
      <c r="CC365" s="1713"/>
      <c r="CD365" s="1713"/>
      <c r="CE365" s="1713"/>
      <c r="CF365" s="1713"/>
      <c r="CG365" s="1713"/>
      <c r="CH365" s="1713"/>
      <c r="CI365" s="1713"/>
      <c r="CJ365" s="1713"/>
      <c r="CK365" s="1713"/>
      <c r="CL365" s="1713"/>
      <c r="CM365" s="1713"/>
      <c r="CN365" s="1713"/>
      <c r="CO365" s="1713"/>
      <c r="CP365" s="1713"/>
      <c r="CQ365" s="1713"/>
      <c r="CR365" s="1713"/>
      <c r="CS365" s="1713"/>
      <c r="CT365" s="1713"/>
      <c r="CU365" s="1713"/>
      <c r="CV365" s="1713"/>
      <c r="CW365" s="1713"/>
      <c r="CX365" s="1713"/>
      <c r="CY365" s="1713"/>
      <c r="CZ365" s="1713"/>
      <c r="DA365" s="1713"/>
      <c r="DB365" s="1713"/>
      <c r="DC365" s="1713"/>
      <c r="DD365" s="1713"/>
      <c r="DE365" s="1713"/>
      <c r="DF365" s="1713"/>
      <c r="DG365" s="1713"/>
      <c r="DH365" s="1713"/>
      <c r="DI365" s="1713"/>
      <c r="DJ365" s="1713"/>
      <c r="DK365" s="1713"/>
      <c r="DL365" s="1713"/>
      <c r="DM365" s="1713"/>
      <c r="DN365" s="1713"/>
      <c r="DO365" s="1713"/>
      <c r="DP365" s="1713"/>
      <c r="DQ365" s="1713"/>
    </row>
    <row r="366" s="1732" customFormat="true" ht="21.75" hidden="false" customHeight="true" outlineLevel="0" collapsed="false">
      <c r="A366" s="1713"/>
      <c r="B366" s="1713"/>
      <c r="C366" s="1725"/>
      <c r="D366" s="1725"/>
      <c r="E366" s="1725"/>
      <c r="F366" s="3210"/>
      <c r="G366" s="3211"/>
      <c r="H366" s="3212"/>
      <c r="I366" s="3213"/>
      <c r="J366" s="3213"/>
      <c r="K366" s="1713"/>
      <c r="T366" s="3373"/>
      <c r="Z366" s="1713"/>
      <c r="AA366" s="1713"/>
      <c r="AB366" s="1713"/>
      <c r="AC366" s="1713"/>
      <c r="AD366" s="1713"/>
      <c r="AE366" s="1713"/>
      <c r="AF366" s="1713"/>
      <c r="AG366" s="1713"/>
      <c r="AH366" s="1713"/>
      <c r="AI366" s="1713"/>
      <c r="AJ366" s="1713"/>
      <c r="AK366" s="1713"/>
      <c r="AL366" s="1713"/>
      <c r="AM366" s="1713"/>
      <c r="AN366" s="1713"/>
      <c r="AO366" s="3214"/>
      <c r="AP366" s="1713"/>
      <c r="AQ366" s="1713"/>
      <c r="AR366" s="1713"/>
      <c r="AS366" s="1713"/>
      <c r="AT366" s="1713"/>
      <c r="AU366" s="1713"/>
      <c r="AV366" s="1713"/>
      <c r="AW366" s="1713"/>
      <c r="AX366" s="1713"/>
      <c r="AY366" s="1713"/>
      <c r="AZ366" s="1713"/>
      <c r="BA366" s="1713"/>
      <c r="BB366" s="1713"/>
      <c r="BC366" s="1713"/>
      <c r="BD366" s="1713"/>
      <c r="BE366" s="1713"/>
      <c r="BF366" s="1713"/>
      <c r="BG366" s="1713"/>
      <c r="BH366" s="1713"/>
      <c r="BI366" s="1713"/>
      <c r="BJ366" s="1713"/>
      <c r="BK366" s="1713"/>
      <c r="BL366" s="1713"/>
      <c r="BM366" s="1713"/>
      <c r="BN366" s="1713"/>
      <c r="BO366" s="1713"/>
      <c r="BP366" s="1713"/>
      <c r="BQ366" s="1713"/>
      <c r="BR366" s="1713"/>
      <c r="BS366" s="1713"/>
      <c r="BT366" s="1713"/>
      <c r="BU366" s="1713"/>
      <c r="BV366" s="1713"/>
      <c r="BW366" s="1713"/>
      <c r="BX366" s="1713"/>
      <c r="BY366" s="1713"/>
      <c r="BZ366" s="1713"/>
      <c r="CA366" s="1713"/>
      <c r="CB366" s="1713"/>
      <c r="CC366" s="1713"/>
      <c r="CD366" s="1713"/>
      <c r="CE366" s="1713"/>
      <c r="CF366" s="1713"/>
      <c r="CG366" s="1713"/>
      <c r="CH366" s="1713"/>
      <c r="CI366" s="1713"/>
      <c r="CJ366" s="1713"/>
      <c r="CK366" s="1713"/>
      <c r="CL366" s="1713"/>
      <c r="CM366" s="1713"/>
      <c r="CN366" s="1713"/>
      <c r="CO366" s="1713"/>
      <c r="CP366" s="1713"/>
      <c r="CQ366" s="1713"/>
      <c r="CR366" s="1713"/>
      <c r="CS366" s="1713"/>
      <c r="CT366" s="1713"/>
      <c r="CU366" s="1713"/>
      <c r="CV366" s="1713"/>
      <c r="CW366" s="1713"/>
      <c r="CX366" s="1713"/>
      <c r="CY366" s="1713"/>
      <c r="CZ366" s="1713"/>
      <c r="DA366" s="1713"/>
      <c r="DB366" s="1713"/>
      <c r="DC366" s="1713"/>
      <c r="DD366" s="1713"/>
      <c r="DE366" s="1713"/>
      <c r="DF366" s="1713"/>
      <c r="DG366" s="1713"/>
      <c r="DH366" s="1713"/>
      <c r="DI366" s="1713"/>
      <c r="DJ366" s="1713"/>
      <c r="DK366" s="1713"/>
      <c r="DL366" s="1713"/>
      <c r="DM366" s="1713"/>
      <c r="DN366" s="1713"/>
      <c r="DO366" s="1713"/>
      <c r="DP366" s="1713"/>
      <c r="DQ366" s="1713"/>
    </row>
    <row r="367" s="1732" customFormat="true" ht="21.75" hidden="false" customHeight="true" outlineLevel="0" collapsed="false">
      <c r="A367" s="1713"/>
      <c r="B367" s="1713"/>
      <c r="C367" s="1725"/>
      <c r="D367" s="1725"/>
      <c r="E367" s="1725"/>
      <c r="F367" s="3210"/>
      <c r="G367" s="3211"/>
      <c r="H367" s="3212"/>
      <c r="I367" s="3213"/>
      <c r="J367" s="3213"/>
      <c r="K367" s="1713"/>
      <c r="T367" s="3373"/>
      <c r="Z367" s="1713"/>
      <c r="AA367" s="1713"/>
      <c r="AB367" s="1713"/>
      <c r="AC367" s="1713"/>
      <c r="AD367" s="1713"/>
      <c r="AE367" s="1713"/>
      <c r="AF367" s="1713"/>
      <c r="AG367" s="1713"/>
      <c r="AH367" s="1713"/>
      <c r="AI367" s="1713"/>
      <c r="AJ367" s="1713"/>
      <c r="AK367" s="1713"/>
      <c r="AL367" s="1713"/>
      <c r="AM367" s="1713"/>
      <c r="AN367" s="1713"/>
      <c r="AO367" s="3214"/>
      <c r="AP367" s="1713"/>
      <c r="AQ367" s="1713"/>
      <c r="AR367" s="1713"/>
      <c r="AS367" s="1713"/>
      <c r="AT367" s="1713"/>
      <c r="AU367" s="1713"/>
      <c r="AV367" s="1713"/>
      <c r="AW367" s="1713"/>
      <c r="AX367" s="1713"/>
      <c r="AY367" s="1713"/>
      <c r="AZ367" s="1713"/>
      <c r="BA367" s="1713"/>
      <c r="BB367" s="1713"/>
      <c r="BC367" s="1713"/>
      <c r="BD367" s="1713"/>
      <c r="BE367" s="1713"/>
      <c r="BF367" s="1713"/>
      <c r="BG367" s="1713"/>
      <c r="BH367" s="1713"/>
      <c r="BI367" s="1713"/>
      <c r="BJ367" s="1713"/>
      <c r="BK367" s="1713"/>
      <c r="BL367" s="1713"/>
      <c r="BM367" s="1713"/>
      <c r="BN367" s="1713"/>
      <c r="BO367" s="1713"/>
      <c r="BP367" s="1713"/>
      <c r="BQ367" s="1713"/>
      <c r="BR367" s="1713"/>
      <c r="BS367" s="1713"/>
      <c r="BT367" s="1713"/>
      <c r="BU367" s="1713"/>
      <c r="BV367" s="1713"/>
      <c r="BW367" s="1713"/>
      <c r="BX367" s="1713"/>
      <c r="BY367" s="1713"/>
      <c r="BZ367" s="1713"/>
      <c r="CA367" s="1713"/>
      <c r="CB367" s="1713"/>
      <c r="CC367" s="1713"/>
      <c r="CD367" s="1713"/>
      <c r="CE367" s="1713"/>
      <c r="CF367" s="1713"/>
      <c r="CG367" s="1713"/>
      <c r="CH367" s="1713"/>
      <c r="CI367" s="1713"/>
      <c r="CJ367" s="1713"/>
      <c r="CK367" s="1713"/>
      <c r="CL367" s="1713"/>
      <c r="CM367" s="1713"/>
      <c r="CN367" s="1713"/>
      <c r="CO367" s="1713"/>
      <c r="CP367" s="1713"/>
      <c r="CQ367" s="1713"/>
      <c r="CR367" s="1713"/>
      <c r="CS367" s="1713"/>
      <c r="CT367" s="1713"/>
      <c r="CU367" s="1713"/>
      <c r="CV367" s="1713"/>
      <c r="CW367" s="1713"/>
      <c r="CX367" s="1713"/>
      <c r="CY367" s="1713"/>
      <c r="CZ367" s="1713"/>
      <c r="DA367" s="1713"/>
      <c r="DB367" s="1713"/>
      <c r="DC367" s="1713"/>
      <c r="DD367" s="1713"/>
      <c r="DE367" s="1713"/>
      <c r="DF367" s="1713"/>
      <c r="DG367" s="1713"/>
      <c r="DH367" s="1713"/>
      <c r="DI367" s="1713"/>
      <c r="DJ367" s="1713"/>
      <c r="DK367" s="1713"/>
      <c r="DL367" s="1713"/>
      <c r="DM367" s="1713"/>
      <c r="DN367" s="1713"/>
      <c r="DO367" s="1713"/>
      <c r="DP367" s="1713"/>
      <c r="DQ367" s="1713"/>
    </row>
    <row r="368" s="1732" customFormat="true" ht="21.75" hidden="false" customHeight="true" outlineLevel="0" collapsed="false">
      <c r="A368" s="1713"/>
      <c r="B368" s="1713"/>
      <c r="C368" s="1725"/>
      <c r="D368" s="1725"/>
      <c r="E368" s="1725"/>
      <c r="F368" s="3210"/>
      <c r="G368" s="3211"/>
      <c r="H368" s="3212"/>
      <c r="I368" s="3213"/>
      <c r="J368" s="3213"/>
      <c r="K368" s="1713"/>
      <c r="T368" s="3373"/>
      <c r="Z368" s="1713"/>
      <c r="AA368" s="1713"/>
      <c r="AB368" s="1713"/>
      <c r="AC368" s="1713"/>
      <c r="AD368" s="1713"/>
      <c r="AE368" s="1713"/>
      <c r="AF368" s="1713"/>
      <c r="AG368" s="1713"/>
      <c r="AH368" s="1713"/>
      <c r="AI368" s="1713"/>
      <c r="AJ368" s="1713"/>
      <c r="AK368" s="1713"/>
      <c r="AL368" s="1713"/>
      <c r="AM368" s="1713"/>
      <c r="AN368" s="1713"/>
      <c r="AO368" s="3214"/>
      <c r="AP368" s="1713"/>
      <c r="AQ368" s="1713"/>
      <c r="AR368" s="1713"/>
      <c r="AS368" s="1713"/>
      <c r="AT368" s="1713"/>
      <c r="AU368" s="1713"/>
      <c r="AV368" s="1713"/>
      <c r="AW368" s="1713"/>
      <c r="AX368" s="1713"/>
      <c r="AY368" s="1713"/>
      <c r="AZ368" s="1713"/>
      <c r="BA368" s="1713"/>
      <c r="BB368" s="1713"/>
      <c r="BC368" s="1713"/>
      <c r="BD368" s="1713"/>
      <c r="BE368" s="1713"/>
      <c r="BF368" s="1713"/>
      <c r="BG368" s="1713"/>
      <c r="BH368" s="1713"/>
      <c r="BI368" s="1713"/>
      <c r="BJ368" s="1713"/>
      <c r="BK368" s="1713"/>
      <c r="BL368" s="1713"/>
      <c r="BM368" s="1713"/>
      <c r="BN368" s="1713"/>
      <c r="BO368" s="1713"/>
      <c r="BP368" s="1713"/>
      <c r="BQ368" s="1713"/>
      <c r="BR368" s="1713"/>
      <c r="BS368" s="1713"/>
      <c r="BT368" s="1713"/>
      <c r="BU368" s="1713"/>
      <c r="BV368" s="1713"/>
      <c r="BW368" s="1713"/>
      <c r="BX368" s="1713"/>
      <c r="BY368" s="1713"/>
      <c r="BZ368" s="1713"/>
      <c r="CA368" s="1713"/>
      <c r="CB368" s="1713"/>
      <c r="CC368" s="1713"/>
      <c r="CD368" s="1713"/>
      <c r="CE368" s="1713"/>
      <c r="CF368" s="1713"/>
      <c r="CG368" s="1713"/>
      <c r="CH368" s="1713"/>
      <c r="CI368" s="1713"/>
      <c r="CJ368" s="1713"/>
      <c r="CK368" s="1713"/>
      <c r="CL368" s="1713"/>
      <c r="CM368" s="1713"/>
      <c r="CN368" s="1713"/>
      <c r="CO368" s="1713"/>
      <c r="CP368" s="1713"/>
      <c r="CQ368" s="1713"/>
      <c r="CR368" s="1713"/>
      <c r="CS368" s="1713"/>
      <c r="CT368" s="1713"/>
      <c r="CU368" s="1713"/>
      <c r="CV368" s="1713"/>
      <c r="CW368" s="1713"/>
      <c r="CX368" s="1713"/>
      <c r="CY368" s="1713"/>
      <c r="CZ368" s="1713"/>
      <c r="DA368" s="1713"/>
      <c r="DB368" s="1713"/>
      <c r="DC368" s="1713"/>
      <c r="DD368" s="1713"/>
      <c r="DE368" s="1713"/>
      <c r="DF368" s="1713"/>
      <c r="DG368" s="1713"/>
      <c r="DH368" s="1713"/>
      <c r="DI368" s="1713"/>
      <c r="DJ368" s="1713"/>
      <c r="DK368" s="1713"/>
      <c r="DL368" s="1713"/>
      <c r="DM368" s="1713"/>
      <c r="DN368" s="1713"/>
      <c r="DO368" s="1713"/>
      <c r="DP368" s="1713"/>
      <c r="DQ368" s="1713"/>
    </row>
    <row r="369" s="1732" customFormat="true" ht="21.75" hidden="false" customHeight="true" outlineLevel="0" collapsed="false">
      <c r="A369" s="1713"/>
      <c r="B369" s="1713"/>
      <c r="C369" s="1725"/>
      <c r="D369" s="1725"/>
      <c r="E369" s="1725"/>
      <c r="F369" s="3210"/>
      <c r="G369" s="3211"/>
      <c r="H369" s="3212"/>
      <c r="I369" s="3213"/>
      <c r="J369" s="3213"/>
      <c r="K369" s="1713"/>
      <c r="T369" s="3373"/>
      <c r="Z369" s="1713"/>
      <c r="AA369" s="1713"/>
      <c r="AB369" s="1713"/>
      <c r="AC369" s="1713"/>
      <c r="AD369" s="1713"/>
      <c r="AE369" s="1713"/>
      <c r="AF369" s="1713"/>
      <c r="AG369" s="1713"/>
      <c r="AH369" s="1713"/>
      <c r="AI369" s="1713"/>
      <c r="AJ369" s="1713"/>
      <c r="AK369" s="1713"/>
      <c r="AL369" s="1713"/>
      <c r="AM369" s="1713"/>
      <c r="AN369" s="1713"/>
      <c r="AO369" s="3214"/>
      <c r="AP369" s="1713"/>
      <c r="AQ369" s="1713"/>
      <c r="AR369" s="1713"/>
      <c r="AS369" s="1713"/>
      <c r="AT369" s="1713"/>
      <c r="AU369" s="1713"/>
      <c r="AV369" s="1713"/>
      <c r="AW369" s="1713"/>
      <c r="AX369" s="1713"/>
      <c r="AY369" s="1713"/>
      <c r="AZ369" s="1713"/>
      <c r="BA369" s="1713"/>
      <c r="BB369" s="1713"/>
      <c r="BC369" s="1713"/>
      <c r="BD369" s="1713"/>
      <c r="BE369" s="1713"/>
      <c r="BF369" s="1713"/>
      <c r="BG369" s="1713"/>
      <c r="BH369" s="1713"/>
      <c r="BI369" s="1713"/>
      <c r="BJ369" s="1713"/>
      <c r="BK369" s="1713"/>
      <c r="BL369" s="1713"/>
      <c r="BM369" s="1713"/>
      <c r="BN369" s="1713"/>
      <c r="BO369" s="1713"/>
      <c r="BP369" s="1713"/>
      <c r="BQ369" s="1713"/>
      <c r="BR369" s="1713"/>
      <c r="BS369" s="1713"/>
      <c r="BT369" s="1713"/>
      <c r="BU369" s="1713"/>
      <c r="BV369" s="1713"/>
      <c r="BW369" s="1713"/>
      <c r="BX369" s="1713"/>
      <c r="BY369" s="1713"/>
      <c r="BZ369" s="1713"/>
      <c r="CA369" s="1713"/>
      <c r="CB369" s="1713"/>
      <c r="CC369" s="1713"/>
      <c r="CD369" s="1713"/>
      <c r="CE369" s="1713"/>
      <c r="CF369" s="1713"/>
      <c r="CG369" s="1713"/>
      <c r="CH369" s="1713"/>
      <c r="CI369" s="1713"/>
      <c r="CJ369" s="1713"/>
      <c r="CK369" s="1713"/>
      <c r="CL369" s="1713"/>
      <c r="CM369" s="1713"/>
      <c r="CN369" s="1713"/>
      <c r="CO369" s="1713"/>
      <c r="CP369" s="1713"/>
      <c r="CQ369" s="1713"/>
      <c r="CR369" s="1713"/>
      <c r="CS369" s="1713"/>
      <c r="CT369" s="1713"/>
      <c r="CU369" s="1713"/>
      <c r="CV369" s="1713"/>
      <c r="CW369" s="1713"/>
      <c r="CX369" s="1713"/>
      <c r="CY369" s="1713"/>
      <c r="CZ369" s="1713"/>
      <c r="DA369" s="1713"/>
      <c r="DB369" s="1713"/>
      <c r="DC369" s="1713"/>
      <c r="DD369" s="1713"/>
      <c r="DE369" s="1713"/>
      <c r="DF369" s="1713"/>
      <c r="DG369" s="1713"/>
      <c r="DH369" s="1713"/>
      <c r="DI369" s="1713"/>
      <c r="DJ369" s="1713"/>
      <c r="DK369" s="1713"/>
      <c r="DL369" s="1713"/>
      <c r="DM369" s="1713"/>
      <c r="DN369" s="1713"/>
      <c r="DO369" s="1713"/>
      <c r="DP369" s="1713"/>
      <c r="DQ369" s="1713"/>
    </row>
    <row r="370" s="1732" customFormat="true" ht="21.75" hidden="false" customHeight="true" outlineLevel="0" collapsed="false">
      <c r="A370" s="1713"/>
      <c r="B370" s="1713"/>
      <c r="C370" s="1725"/>
      <c r="D370" s="1725"/>
      <c r="E370" s="1725"/>
      <c r="F370" s="3210"/>
      <c r="G370" s="3211"/>
      <c r="H370" s="3212"/>
      <c r="I370" s="3213"/>
      <c r="J370" s="3213"/>
      <c r="K370" s="1713"/>
      <c r="T370" s="3373"/>
      <c r="Z370" s="1713"/>
      <c r="AA370" s="1713"/>
      <c r="AB370" s="1713"/>
      <c r="AC370" s="1713"/>
      <c r="AD370" s="1713"/>
      <c r="AE370" s="1713"/>
      <c r="AF370" s="1713"/>
      <c r="AG370" s="1713"/>
      <c r="AH370" s="1713"/>
      <c r="AI370" s="1713"/>
      <c r="AJ370" s="1713"/>
      <c r="AK370" s="1713"/>
      <c r="AL370" s="1713"/>
      <c r="AM370" s="1713"/>
      <c r="AN370" s="1713"/>
      <c r="AO370" s="3214"/>
      <c r="AP370" s="1713"/>
      <c r="AQ370" s="1713"/>
      <c r="AR370" s="1713"/>
      <c r="AS370" s="1713"/>
      <c r="AT370" s="1713"/>
      <c r="AU370" s="1713"/>
      <c r="AV370" s="1713"/>
      <c r="AW370" s="1713"/>
      <c r="AX370" s="1713"/>
      <c r="AY370" s="1713"/>
      <c r="AZ370" s="1713"/>
      <c r="BA370" s="1713"/>
      <c r="BB370" s="1713"/>
      <c r="BC370" s="1713"/>
      <c r="BD370" s="1713"/>
      <c r="BE370" s="1713"/>
      <c r="BF370" s="1713"/>
      <c r="BG370" s="1713"/>
      <c r="BH370" s="1713"/>
      <c r="BI370" s="1713"/>
      <c r="BJ370" s="1713"/>
      <c r="BK370" s="1713"/>
      <c r="BL370" s="1713"/>
      <c r="BM370" s="1713"/>
      <c r="BN370" s="1713"/>
      <c r="BO370" s="1713"/>
      <c r="BP370" s="1713"/>
      <c r="BQ370" s="1713"/>
      <c r="BR370" s="1713"/>
      <c r="BS370" s="1713"/>
      <c r="BT370" s="1713"/>
      <c r="BU370" s="1713"/>
      <c r="BV370" s="1713"/>
      <c r="BW370" s="1713"/>
      <c r="BX370" s="1713"/>
      <c r="BY370" s="1713"/>
      <c r="BZ370" s="1713"/>
      <c r="CA370" s="1713"/>
      <c r="CB370" s="1713"/>
      <c r="CC370" s="1713"/>
      <c r="CD370" s="1713"/>
      <c r="CE370" s="1713"/>
      <c r="CF370" s="1713"/>
      <c r="CG370" s="1713"/>
      <c r="CH370" s="1713"/>
      <c r="CI370" s="1713"/>
      <c r="CJ370" s="1713"/>
      <c r="CK370" s="1713"/>
      <c r="CL370" s="1713"/>
      <c r="CM370" s="1713"/>
      <c r="CN370" s="1713"/>
      <c r="CO370" s="1713"/>
      <c r="CP370" s="1713"/>
      <c r="CQ370" s="1713"/>
      <c r="CR370" s="1713"/>
      <c r="CS370" s="1713"/>
      <c r="CT370" s="1713"/>
      <c r="CU370" s="1713"/>
      <c r="CV370" s="1713"/>
      <c r="CW370" s="1713"/>
      <c r="CX370" s="1713"/>
      <c r="CY370" s="1713"/>
      <c r="CZ370" s="1713"/>
      <c r="DA370" s="1713"/>
      <c r="DB370" s="1713"/>
      <c r="DC370" s="1713"/>
      <c r="DD370" s="1713"/>
      <c r="DE370" s="1713"/>
      <c r="DF370" s="1713"/>
      <c r="DG370" s="1713"/>
      <c r="DH370" s="1713"/>
      <c r="DI370" s="1713"/>
      <c r="DJ370" s="1713"/>
      <c r="DK370" s="1713"/>
      <c r="DL370" s="1713"/>
      <c r="DM370" s="1713"/>
      <c r="DN370" s="1713"/>
      <c r="DO370" s="1713"/>
      <c r="DP370" s="1713"/>
      <c r="DQ370" s="1713"/>
    </row>
    <row r="371" s="1732" customFormat="true" ht="21.75" hidden="false" customHeight="true" outlineLevel="0" collapsed="false">
      <c r="A371" s="1713"/>
      <c r="B371" s="1713"/>
      <c r="C371" s="1725"/>
      <c r="D371" s="1725"/>
      <c r="E371" s="1725"/>
      <c r="F371" s="3210"/>
      <c r="G371" s="3211"/>
      <c r="H371" s="3212"/>
      <c r="I371" s="3213"/>
      <c r="J371" s="3213"/>
      <c r="K371" s="1713"/>
      <c r="T371" s="3373"/>
      <c r="Z371" s="1713"/>
      <c r="AA371" s="1713"/>
      <c r="AB371" s="1713"/>
      <c r="AC371" s="1713"/>
      <c r="AD371" s="1713"/>
      <c r="AE371" s="1713"/>
      <c r="AF371" s="1713"/>
      <c r="AG371" s="1713"/>
      <c r="AH371" s="1713"/>
      <c r="AI371" s="1713"/>
      <c r="AJ371" s="1713"/>
      <c r="AK371" s="1713"/>
      <c r="AL371" s="1713"/>
      <c r="AM371" s="1713"/>
      <c r="AN371" s="1713"/>
      <c r="AO371" s="3214"/>
      <c r="AP371" s="1713"/>
      <c r="AQ371" s="1713"/>
      <c r="AR371" s="1713"/>
      <c r="AS371" s="1713"/>
      <c r="AT371" s="1713"/>
      <c r="AU371" s="1713"/>
      <c r="AV371" s="1713"/>
      <c r="AW371" s="1713"/>
      <c r="AX371" s="1713"/>
      <c r="AY371" s="1713"/>
      <c r="AZ371" s="1713"/>
      <c r="BA371" s="1713"/>
      <c r="BB371" s="1713"/>
      <c r="BC371" s="1713"/>
      <c r="BD371" s="1713"/>
      <c r="BE371" s="1713"/>
      <c r="BF371" s="1713"/>
      <c r="BG371" s="1713"/>
      <c r="BH371" s="1713"/>
      <c r="BI371" s="1713"/>
      <c r="BJ371" s="1713"/>
      <c r="BK371" s="1713"/>
      <c r="BL371" s="1713"/>
      <c r="BM371" s="1713"/>
      <c r="BN371" s="1713"/>
      <c r="BO371" s="1713"/>
      <c r="BP371" s="1713"/>
      <c r="BQ371" s="1713"/>
      <c r="BR371" s="1713"/>
      <c r="BS371" s="1713"/>
      <c r="BT371" s="1713"/>
      <c r="BU371" s="1713"/>
      <c r="BV371" s="1713"/>
      <c r="BW371" s="1713"/>
      <c r="BX371" s="1713"/>
      <c r="BY371" s="1713"/>
      <c r="BZ371" s="1713"/>
      <c r="CA371" s="1713"/>
      <c r="CB371" s="1713"/>
      <c r="CC371" s="1713"/>
      <c r="CD371" s="1713"/>
      <c r="CE371" s="1713"/>
      <c r="CF371" s="1713"/>
      <c r="CG371" s="1713"/>
      <c r="CH371" s="1713"/>
      <c r="CI371" s="1713"/>
      <c r="CJ371" s="1713"/>
      <c r="CK371" s="1713"/>
      <c r="CL371" s="1713"/>
      <c r="CM371" s="1713"/>
      <c r="CN371" s="1713"/>
      <c r="CO371" s="1713"/>
      <c r="CP371" s="1713"/>
      <c r="CQ371" s="1713"/>
      <c r="CR371" s="1713"/>
      <c r="CS371" s="1713"/>
      <c r="CT371" s="1713"/>
      <c r="CU371" s="1713"/>
      <c r="CV371" s="1713"/>
      <c r="CW371" s="1713"/>
      <c r="CX371" s="1713"/>
      <c r="CY371" s="1713"/>
      <c r="CZ371" s="1713"/>
      <c r="DA371" s="1713"/>
      <c r="DB371" s="1713"/>
      <c r="DC371" s="1713"/>
      <c r="DD371" s="1713"/>
      <c r="DE371" s="1713"/>
      <c r="DF371" s="1713"/>
      <c r="DG371" s="1713"/>
      <c r="DH371" s="1713"/>
      <c r="DI371" s="1713"/>
      <c r="DJ371" s="1713"/>
      <c r="DK371" s="1713"/>
      <c r="DL371" s="1713"/>
      <c r="DM371" s="1713"/>
      <c r="DN371" s="1713"/>
      <c r="DO371" s="1713"/>
      <c r="DP371" s="1713"/>
      <c r="DQ371" s="1713"/>
    </row>
    <row r="372" s="1732" customFormat="true" ht="21.75" hidden="false" customHeight="true" outlineLevel="0" collapsed="false">
      <c r="A372" s="1713"/>
      <c r="B372" s="1713"/>
      <c r="C372" s="1725"/>
      <c r="D372" s="1725"/>
      <c r="E372" s="1725"/>
      <c r="F372" s="3210"/>
      <c r="G372" s="3211"/>
      <c r="H372" s="3212"/>
      <c r="I372" s="3213"/>
      <c r="J372" s="3213"/>
      <c r="K372" s="1713"/>
      <c r="T372" s="3373"/>
      <c r="Z372" s="1713"/>
      <c r="AA372" s="1713"/>
      <c r="AB372" s="1713"/>
      <c r="AC372" s="1713"/>
      <c r="AD372" s="1713"/>
      <c r="AE372" s="1713"/>
      <c r="AF372" s="1713"/>
      <c r="AG372" s="1713"/>
      <c r="AH372" s="1713"/>
      <c r="AI372" s="1713"/>
      <c r="AJ372" s="1713"/>
      <c r="AK372" s="1713"/>
      <c r="AL372" s="1713"/>
      <c r="AM372" s="1713"/>
      <c r="AN372" s="1713"/>
      <c r="AO372" s="3214"/>
      <c r="AP372" s="1713"/>
      <c r="AQ372" s="1713"/>
      <c r="AR372" s="1713"/>
      <c r="AS372" s="1713"/>
      <c r="AT372" s="1713"/>
      <c r="AU372" s="1713"/>
      <c r="AV372" s="1713"/>
      <c r="AW372" s="1713"/>
      <c r="AX372" s="1713"/>
      <c r="AY372" s="1713"/>
      <c r="AZ372" s="1713"/>
      <c r="BA372" s="1713"/>
      <c r="BB372" s="1713"/>
      <c r="BC372" s="1713"/>
      <c r="BD372" s="1713"/>
      <c r="BE372" s="1713"/>
      <c r="BF372" s="1713"/>
      <c r="BG372" s="1713"/>
      <c r="BH372" s="1713"/>
      <c r="BI372" s="1713"/>
      <c r="BJ372" s="1713"/>
      <c r="BK372" s="1713"/>
      <c r="BL372" s="1713"/>
      <c r="BM372" s="1713"/>
      <c r="BN372" s="1713"/>
      <c r="BO372" s="1713"/>
      <c r="BP372" s="1713"/>
      <c r="BQ372" s="1713"/>
      <c r="BR372" s="1713"/>
      <c r="BS372" s="1713"/>
      <c r="BT372" s="1713"/>
      <c r="BU372" s="1713"/>
      <c r="BV372" s="1713"/>
      <c r="BW372" s="1713"/>
      <c r="BX372" s="1713"/>
      <c r="BY372" s="1713"/>
      <c r="BZ372" s="1713"/>
      <c r="CA372" s="1713"/>
      <c r="CB372" s="1713"/>
      <c r="CC372" s="1713"/>
      <c r="CD372" s="1713"/>
      <c r="CE372" s="1713"/>
      <c r="CF372" s="1713"/>
      <c r="CG372" s="1713"/>
      <c r="CH372" s="1713"/>
      <c r="CI372" s="1713"/>
      <c r="CJ372" s="1713"/>
      <c r="CK372" s="1713"/>
      <c r="CL372" s="1713"/>
      <c r="CM372" s="1713"/>
      <c r="CN372" s="1713"/>
      <c r="CO372" s="1713"/>
      <c r="CP372" s="1713"/>
      <c r="CQ372" s="1713"/>
      <c r="CR372" s="1713"/>
      <c r="CS372" s="1713"/>
      <c r="CT372" s="1713"/>
      <c r="CU372" s="1713"/>
      <c r="CV372" s="1713"/>
      <c r="CW372" s="1713"/>
      <c r="CX372" s="1713"/>
      <c r="CY372" s="1713"/>
      <c r="CZ372" s="1713"/>
      <c r="DA372" s="1713"/>
      <c r="DB372" s="1713"/>
      <c r="DC372" s="1713"/>
      <c r="DD372" s="1713"/>
      <c r="DE372" s="1713"/>
      <c r="DF372" s="1713"/>
      <c r="DG372" s="1713"/>
      <c r="DH372" s="1713"/>
      <c r="DI372" s="1713"/>
      <c r="DJ372" s="1713"/>
      <c r="DK372" s="1713"/>
      <c r="DL372" s="1713"/>
      <c r="DM372" s="1713"/>
      <c r="DN372" s="1713"/>
      <c r="DO372" s="1713"/>
      <c r="DP372" s="1713"/>
      <c r="DQ372" s="1713"/>
    </row>
    <row r="373" s="1732" customFormat="true" ht="21.75" hidden="false" customHeight="true" outlineLevel="0" collapsed="false">
      <c r="A373" s="1713"/>
      <c r="B373" s="1713"/>
      <c r="C373" s="1725"/>
      <c r="D373" s="1725"/>
      <c r="E373" s="1725"/>
      <c r="F373" s="3210"/>
      <c r="G373" s="3211"/>
      <c r="H373" s="3212"/>
      <c r="I373" s="3213"/>
      <c r="J373" s="3213"/>
      <c r="K373" s="1713"/>
      <c r="T373" s="3373"/>
      <c r="Z373" s="1713"/>
      <c r="AA373" s="1713"/>
      <c r="AB373" s="1713"/>
      <c r="AC373" s="1713"/>
      <c r="AD373" s="1713"/>
      <c r="AE373" s="1713"/>
      <c r="AF373" s="1713"/>
      <c r="AG373" s="1713"/>
      <c r="AH373" s="1713"/>
      <c r="AI373" s="1713"/>
      <c r="AJ373" s="1713"/>
      <c r="AK373" s="1713"/>
      <c r="AL373" s="1713"/>
      <c r="AM373" s="1713"/>
      <c r="AN373" s="1713"/>
      <c r="AO373" s="3214"/>
      <c r="AP373" s="1713"/>
      <c r="AQ373" s="1713"/>
      <c r="AR373" s="1713"/>
      <c r="AS373" s="1713"/>
      <c r="AT373" s="1713"/>
      <c r="AU373" s="1713"/>
      <c r="AV373" s="1713"/>
      <c r="AW373" s="1713"/>
      <c r="AX373" s="1713"/>
      <c r="AY373" s="1713"/>
      <c r="AZ373" s="1713"/>
      <c r="BA373" s="1713"/>
      <c r="BB373" s="1713"/>
      <c r="BC373" s="1713"/>
      <c r="BD373" s="1713"/>
      <c r="BE373" s="1713"/>
      <c r="BF373" s="1713"/>
      <c r="BG373" s="1713"/>
      <c r="BH373" s="1713"/>
      <c r="BI373" s="1713"/>
      <c r="BJ373" s="1713"/>
      <c r="BK373" s="1713"/>
      <c r="BL373" s="1713"/>
      <c r="BM373" s="1713"/>
      <c r="BN373" s="1713"/>
      <c r="BO373" s="1713"/>
      <c r="BP373" s="1713"/>
      <c r="BQ373" s="1713"/>
      <c r="BR373" s="1713"/>
      <c r="BS373" s="1713"/>
      <c r="BT373" s="1713"/>
      <c r="BU373" s="1713"/>
      <c r="BV373" s="1713"/>
      <c r="BW373" s="1713"/>
      <c r="BX373" s="1713"/>
      <c r="BY373" s="1713"/>
      <c r="BZ373" s="1713"/>
      <c r="CA373" s="1713"/>
      <c r="CB373" s="1713"/>
      <c r="CC373" s="1713"/>
      <c r="CD373" s="1713"/>
      <c r="CE373" s="1713"/>
      <c r="CF373" s="1713"/>
      <c r="CG373" s="1713"/>
      <c r="CH373" s="1713"/>
      <c r="CI373" s="1713"/>
      <c r="CJ373" s="1713"/>
      <c r="CK373" s="1713"/>
      <c r="CL373" s="1713"/>
      <c r="CM373" s="1713"/>
      <c r="CN373" s="1713"/>
      <c r="CO373" s="1713"/>
      <c r="CP373" s="1713"/>
      <c r="CQ373" s="1713"/>
      <c r="CR373" s="1713"/>
      <c r="CS373" s="1713"/>
      <c r="CT373" s="1713"/>
      <c r="CU373" s="1713"/>
      <c r="CV373" s="1713"/>
      <c r="CW373" s="1713"/>
      <c r="CX373" s="1713"/>
      <c r="CY373" s="1713"/>
      <c r="CZ373" s="1713"/>
      <c r="DA373" s="1713"/>
      <c r="DB373" s="1713"/>
      <c r="DC373" s="1713"/>
      <c r="DD373" s="1713"/>
      <c r="DE373" s="1713"/>
      <c r="DF373" s="1713"/>
      <c r="DG373" s="1713"/>
      <c r="DH373" s="1713"/>
      <c r="DI373" s="1713"/>
      <c r="DJ373" s="1713"/>
      <c r="DK373" s="1713"/>
      <c r="DL373" s="1713"/>
      <c r="DM373" s="1713"/>
      <c r="DN373" s="1713"/>
      <c r="DO373" s="1713"/>
      <c r="DP373" s="1713"/>
      <c r="DQ373" s="1713"/>
    </row>
    <row r="374" s="1732" customFormat="true" ht="21.75" hidden="false" customHeight="true" outlineLevel="0" collapsed="false">
      <c r="A374" s="1713"/>
      <c r="B374" s="1713"/>
      <c r="C374" s="1725"/>
      <c r="D374" s="1725"/>
      <c r="E374" s="1725"/>
      <c r="F374" s="3210"/>
      <c r="G374" s="3211"/>
      <c r="H374" s="3212"/>
      <c r="I374" s="3213"/>
      <c r="J374" s="3213"/>
      <c r="K374" s="1713"/>
      <c r="T374" s="3373"/>
      <c r="Z374" s="1713"/>
      <c r="AA374" s="1713"/>
      <c r="AB374" s="1713"/>
      <c r="AC374" s="1713"/>
      <c r="AD374" s="1713"/>
      <c r="AE374" s="1713"/>
      <c r="AF374" s="1713"/>
      <c r="AG374" s="1713"/>
      <c r="AH374" s="1713"/>
      <c r="AI374" s="1713"/>
      <c r="AJ374" s="1713"/>
      <c r="AK374" s="1713"/>
      <c r="AL374" s="1713"/>
      <c r="AM374" s="1713"/>
      <c r="AN374" s="1713"/>
      <c r="AO374" s="3214"/>
      <c r="AP374" s="1713"/>
      <c r="AQ374" s="1713"/>
      <c r="AR374" s="1713"/>
      <c r="AS374" s="1713"/>
      <c r="AT374" s="1713"/>
      <c r="AU374" s="1713"/>
      <c r="AV374" s="1713"/>
      <c r="AW374" s="1713"/>
      <c r="AX374" s="1713"/>
      <c r="AY374" s="1713"/>
      <c r="AZ374" s="1713"/>
      <c r="BA374" s="1713"/>
      <c r="BB374" s="1713"/>
      <c r="BC374" s="1713"/>
      <c r="BD374" s="1713"/>
      <c r="BE374" s="1713"/>
      <c r="BF374" s="1713"/>
      <c r="BG374" s="1713"/>
      <c r="BH374" s="1713"/>
      <c r="BI374" s="1713"/>
      <c r="BJ374" s="1713"/>
      <c r="BK374" s="1713"/>
      <c r="BL374" s="1713"/>
      <c r="BM374" s="1713"/>
      <c r="BN374" s="1713"/>
      <c r="BO374" s="1713"/>
      <c r="BP374" s="1713"/>
      <c r="BQ374" s="1713"/>
      <c r="BR374" s="1713"/>
      <c r="BS374" s="1713"/>
      <c r="BT374" s="1713"/>
      <c r="BU374" s="1713"/>
      <c r="BV374" s="1713"/>
      <c r="BW374" s="1713"/>
      <c r="BX374" s="1713"/>
      <c r="BY374" s="1713"/>
      <c r="BZ374" s="1713"/>
      <c r="CA374" s="1713"/>
      <c r="CB374" s="1713"/>
      <c r="CC374" s="1713"/>
      <c r="CD374" s="1713"/>
      <c r="CE374" s="1713"/>
      <c r="CF374" s="1713"/>
      <c r="CG374" s="1713"/>
      <c r="CH374" s="1713"/>
      <c r="CI374" s="1713"/>
      <c r="CJ374" s="1713"/>
      <c r="CK374" s="1713"/>
      <c r="CL374" s="1713"/>
      <c r="CM374" s="1713"/>
      <c r="CN374" s="1713"/>
      <c r="CO374" s="1713"/>
      <c r="CP374" s="1713"/>
      <c r="CQ374" s="1713"/>
      <c r="CR374" s="1713"/>
      <c r="CS374" s="1713"/>
      <c r="CT374" s="1713"/>
      <c r="CU374" s="1713"/>
      <c r="CV374" s="1713"/>
      <c r="CW374" s="1713"/>
      <c r="CX374" s="1713"/>
      <c r="CY374" s="1713"/>
      <c r="CZ374" s="1713"/>
      <c r="DA374" s="1713"/>
      <c r="DB374" s="1713"/>
      <c r="DC374" s="1713"/>
      <c r="DD374" s="1713"/>
      <c r="DE374" s="1713"/>
      <c r="DF374" s="1713"/>
      <c r="DG374" s="1713"/>
      <c r="DH374" s="1713"/>
      <c r="DI374" s="1713"/>
      <c r="DJ374" s="1713"/>
      <c r="DK374" s="1713"/>
      <c r="DL374" s="1713"/>
      <c r="DM374" s="1713"/>
      <c r="DN374" s="1713"/>
      <c r="DO374" s="1713"/>
      <c r="DP374" s="1713"/>
      <c r="DQ374" s="1713"/>
    </row>
    <row r="375" s="1732" customFormat="true" ht="21.75" hidden="false" customHeight="true" outlineLevel="0" collapsed="false">
      <c r="A375" s="1713"/>
      <c r="B375" s="1713"/>
      <c r="C375" s="1725"/>
      <c r="D375" s="1725"/>
      <c r="E375" s="1725"/>
      <c r="F375" s="3210"/>
      <c r="G375" s="3211"/>
      <c r="H375" s="3212"/>
      <c r="I375" s="3213"/>
      <c r="J375" s="3213"/>
      <c r="K375" s="1713"/>
      <c r="T375" s="3373"/>
      <c r="Z375" s="1713"/>
      <c r="AA375" s="1713"/>
      <c r="AB375" s="1713"/>
      <c r="AC375" s="1713"/>
      <c r="AD375" s="1713"/>
      <c r="AE375" s="1713"/>
      <c r="AF375" s="1713"/>
      <c r="AG375" s="1713"/>
      <c r="AH375" s="1713"/>
      <c r="AI375" s="1713"/>
      <c r="AJ375" s="1713"/>
      <c r="AK375" s="1713"/>
      <c r="AL375" s="1713"/>
      <c r="AM375" s="1713"/>
      <c r="AN375" s="1713"/>
      <c r="AO375" s="3214"/>
      <c r="AP375" s="1713"/>
      <c r="AQ375" s="1713"/>
      <c r="AR375" s="1713"/>
      <c r="AS375" s="1713"/>
      <c r="AT375" s="1713"/>
      <c r="AU375" s="1713"/>
      <c r="AV375" s="1713"/>
      <c r="AW375" s="1713"/>
      <c r="AX375" s="1713"/>
      <c r="AY375" s="1713"/>
      <c r="AZ375" s="1713"/>
      <c r="BA375" s="1713"/>
      <c r="BB375" s="1713"/>
      <c r="BC375" s="1713"/>
      <c r="BD375" s="1713"/>
      <c r="BE375" s="1713"/>
      <c r="BF375" s="1713"/>
      <c r="BG375" s="1713"/>
      <c r="BH375" s="1713"/>
      <c r="BI375" s="1713"/>
      <c r="BJ375" s="1713"/>
      <c r="BK375" s="1713"/>
      <c r="BL375" s="1713"/>
      <c r="BM375" s="1713"/>
      <c r="BN375" s="1713"/>
      <c r="BO375" s="1713"/>
      <c r="BP375" s="1713"/>
      <c r="BQ375" s="1713"/>
      <c r="BR375" s="1713"/>
      <c r="BS375" s="1713"/>
      <c r="BT375" s="1713"/>
      <c r="BU375" s="1713"/>
      <c r="BV375" s="1713"/>
      <c r="BW375" s="1713"/>
      <c r="BX375" s="1713"/>
      <c r="BY375" s="1713"/>
      <c r="BZ375" s="1713"/>
      <c r="CA375" s="1713"/>
      <c r="CB375" s="1713"/>
      <c r="CC375" s="1713"/>
      <c r="CD375" s="1713"/>
      <c r="CE375" s="1713"/>
      <c r="CF375" s="1713"/>
      <c r="CG375" s="1713"/>
      <c r="CH375" s="1713"/>
      <c r="CI375" s="1713"/>
      <c r="CJ375" s="1713"/>
      <c r="CK375" s="1713"/>
      <c r="CL375" s="1713"/>
      <c r="CM375" s="1713"/>
      <c r="CN375" s="1713"/>
      <c r="CO375" s="1713"/>
      <c r="CP375" s="1713"/>
      <c r="CQ375" s="1713"/>
      <c r="CR375" s="1713"/>
      <c r="CS375" s="1713"/>
      <c r="CT375" s="1713"/>
      <c r="CU375" s="1713"/>
      <c r="CV375" s="1713"/>
      <c r="CW375" s="1713"/>
      <c r="CX375" s="1713"/>
      <c r="CY375" s="1713"/>
      <c r="CZ375" s="1713"/>
      <c r="DA375" s="1713"/>
      <c r="DB375" s="1713"/>
      <c r="DC375" s="1713"/>
      <c r="DD375" s="1713"/>
      <c r="DE375" s="1713"/>
      <c r="DF375" s="1713"/>
      <c r="DG375" s="1713"/>
      <c r="DH375" s="1713"/>
      <c r="DI375" s="1713"/>
      <c r="DJ375" s="1713"/>
      <c r="DK375" s="1713"/>
      <c r="DL375" s="1713"/>
      <c r="DM375" s="1713"/>
      <c r="DN375" s="1713"/>
      <c r="DO375" s="1713"/>
      <c r="DP375" s="1713"/>
      <c r="DQ375" s="1713"/>
    </row>
    <row r="376" s="1732" customFormat="true" ht="21.75" hidden="false" customHeight="true" outlineLevel="0" collapsed="false">
      <c r="A376" s="1713"/>
      <c r="B376" s="1713"/>
      <c r="C376" s="1725"/>
      <c r="D376" s="1725"/>
      <c r="E376" s="1725"/>
      <c r="F376" s="3210"/>
      <c r="G376" s="3211"/>
      <c r="H376" s="3212"/>
      <c r="I376" s="3213"/>
      <c r="J376" s="3213"/>
      <c r="K376" s="1713"/>
      <c r="T376" s="3373"/>
      <c r="Z376" s="1713"/>
      <c r="AA376" s="1713"/>
      <c r="AB376" s="1713"/>
      <c r="AC376" s="1713"/>
      <c r="AD376" s="1713"/>
      <c r="AE376" s="1713"/>
      <c r="AF376" s="1713"/>
      <c r="AG376" s="1713"/>
      <c r="AH376" s="1713"/>
      <c r="AI376" s="1713"/>
      <c r="AJ376" s="1713"/>
      <c r="AK376" s="1713"/>
      <c r="AL376" s="1713"/>
      <c r="AM376" s="1713"/>
      <c r="AN376" s="1713"/>
      <c r="AO376" s="3214"/>
      <c r="AP376" s="1713"/>
      <c r="AQ376" s="1713"/>
      <c r="AR376" s="1713"/>
      <c r="AS376" s="1713"/>
      <c r="AT376" s="1713"/>
      <c r="AU376" s="1713"/>
      <c r="AV376" s="1713"/>
      <c r="AW376" s="1713"/>
      <c r="AX376" s="1713"/>
      <c r="AY376" s="1713"/>
      <c r="AZ376" s="1713"/>
      <c r="BA376" s="1713"/>
      <c r="BB376" s="1713"/>
      <c r="BC376" s="1713"/>
      <c r="BD376" s="1713"/>
      <c r="BE376" s="1713"/>
      <c r="BF376" s="1713"/>
      <c r="BG376" s="1713"/>
      <c r="BH376" s="1713"/>
      <c r="BI376" s="1713"/>
      <c r="BJ376" s="1713"/>
      <c r="BK376" s="1713"/>
      <c r="BL376" s="1713"/>
      <c r="BM376" s="1713"/>
      <c r="BN376" s="1713"/>
      <c r="BO376" s="1713"/>
      <c r="BP376" s="1713"/>
      <c r="BQ376" s="1713"/>
      <c r="BR376" s="1713"/>
      <c r="BS376" s="1713"/>
      <c r="BT376" s="1713"/>
      <c r="BU376" s="1713"/>
      <c r="BV376" s="1713"/>
      <c r="BW376" s="1713"/>
      <c r="BX376" s="1713"/>
      <c r="BY376" s="1713"/>
      <c r="BZ376" s="1713"/>
      <c r="CA376" s="1713"/>
      <c r="CB376" s="1713"/>
      <c r="CC376" s="1713"/>
      <c r="CD376" s="1713"/>
      <c r="CE376" s="1713"/>
      <c r="CF376" s="1713"/>
      <c r="CG376" s="1713"/>
      <c r="CH376" s="1713"/>
      <c r="CI376" s="1713"/>
      <c r="CJ376" s="1713"/>
      <c r="CK376" s="1713"/>
      <c r="CL376" s="1713"/>
      <c r="CM376" s="1713"/>
      <c r="CN376" s="1713"/>
      <c r="CO376" s="1713"/>
      <c r="CP376" s="1713"/>
      <c r="CQ376" s="1713"/>
      <c r="CR376" s="1713"/>
      <c r="CS376" s="1713"/>
      <c r="CT376" s="1713"/>
      <c r="CU376" s="1713"/>
      <c r="CV376" s="1713"/>
      <c r="CW376" s="1713"/>
      <c r="CX376" s="1713"/>
      <c r="CY376" s="1713"/>
      <c r="CZ376" s="1713"/>
      <c r="DA376" s="1713"/>
      <c r="DB376" s="1713"/>
      <c r="DC376" s="1713"/>
      <c r="DD376" s="1713"/>
      <c r="DE376" s="1713"/>
      <c r="DF376" s="1713"/>
      <c r="DG376" s="1713"/>
      <c r="DH376" s="1713"/>
      <c r="DI376" s="1713"/>
      <c r="DJ376" s="1713"/>
      <c r="DK376" s="1713"/>
      <c r="DL376" s="1713"/>
      <c r="DM376" s="1713"/>
      <c r="DN376" s="1713"/>
      <c r="DO376" s="1713"/>
      <c r="DP376" s="1713"/>
      <c r="DQ376" s="1713"/>
    </row>
    <row r="377" s="1732" customFormat="true" ht="21.75" hidden="false" customHeight="true" outlineLevel="0" collapsed="false">
      <c r="A377" s="1713"/>
      <c r="B377" s="1713"/>
      <c r="C377" s="1725"/>
      <c r="D377" s="1725"/>
      <c r="E377" s="1725"/>
      <c r="F377" s="3210"/>
      <c r="G377" s="3211"/>
      <c r="H377" s="3212"/>
      <c r="I377" s="3213"/>
      <c r="J377" s="3213"/>
      <c r="K377" s="1713"/>
      <c r="T377" s="3373"/>
      <c r="Z377" s="1713"/>
      <c r="AA377" s="1713"/>
      <c r="AB377" s="1713"/>
      <c r="AC377" s="1713"/>
      <c r="AD377" s="1713"/>
      <c r="AE377" s="1713"/>
      <c r="AF377" s="1713"/>
      <c r="AG377" s="1713"/>
      <c r="AH377" s="1713"/>
      <c r="AI377" s="1713"/>
      <c r="AJ377" s="1713"/>
      <c r="AK377" s="1713"/>
      <c r="AL377" s="1713"/>
      <c r="AM377" s="1713"/>
      <c r="AN377" s="1713"/>
      <c r="AO377" s="3214"/>
      <c r="AP377" s="1713"/>
      <c r="AQ377" s="1713"/>
      <c r="AR377" s="1713"/>
      <c r="AS377" s="1713"/>
      <c r="AT377" s="1713"/>
      <c r="AU377" s="1713"/>
      <c r="AV377" s="1713"/>
      <c r="AW377" s="1713"/>
      <c r="AX377" s="1713"/>
      <c r="AY377" s="1713"/>
      <c r="AZ377" s="1713"/>
      <c r="BA377" s="1713"/>
      <c r="BB377" s="1713"/>
      <c r="BC377" s="1713"/>
      <c r="BD377" s="1713"/>
      <c r="BE377" s="1713"/>
      <c r="BF377" s="1713"/>
      <c r="BG377" s="1713"/>
      <c r="BH377" s="1713"/>
      <c r="BI377" s="1713"/>
      <c r="BJ377" s="1713"/>
      <c r="BK377" s="1713"/>
      <c r="BL377" s="1713"/>
      <c r="BM377" s="1713"/>
      <c r="BN377" s="1713"/>
      <c r="BO377" s="1713"/>
      <c r="BP377" s="1713"/>
      <c r="BQ377" s="1713"/>
      <c r="BR377" s="1713"/>
      <c r="BS377" s="1713"/>
      <c r="BT377" s="1713"/>
      <c r="BU377" s="1713"/>
      <c r="BV377" s="1713"/>
      <c r="BW377" s="1713"/>
      <c r="BX377" s="1713"/>
      <c r="BY377" s="1713"/>
      <c r="BZ377" s="1713"/>
      <c r="CA377" s="1713"/>
      <c r="CB377" s="1713"/>
      <c r="CC377" s="1713"/>
      <c r="CD377" s="1713"/>
      <c r="CE377" s="1713"/>
      <c r="CF377" s="1713"/>
      <c r="CG377" s="1713"/>
      <c r="CH377" s="1713"/>
      <c r="CI377" s="1713"/>
      <c r="CJ377" s="1713"/>
      <c r="CK377" s="1713"/>
      <c r="CL377" s="1713"/>
      <c r="CM377" s="1713"/>
      <c r="CN377" s="1713"/>
      <c r="CO377" s="1713"/>
      <c r="CP377" s="1713"/>
      <c r="CQ377" s="1713"/>
      <c r="CR377" s="1713"/>
      <c r="CS377" s="1713"/>
      <c r="CT377" s="1713"/>
      <c r="CU377" s="1713"/>
      <c r="CV377" s="1713"/>
      <c r="CW377" s="1713"/>
      <c r="CX377" s="1713"/>
      <c r="CY377" s="1713"/>
      <c r="CZ377" s="1713"/>
      <c r="DA377" s="1713"/>
      <c r="DB377" s="1713"/>
      <c r="DC377" s="1713"/>
      <c r="DD377" s="1713"/>
      <c r="DE377" s="1713"/>
      <c r="DF377" s="1713"/>
      <c r="DG377" s="1713"/>
      <c r="DH377" s="1713"/>
      <c r="DI377" s="1713"/>
      <c r="DJ377" s="1713"/>
      <c r="DK377" s="1713"/>
      <c r="DL377" s="1713"/>
      <c r="DM377" s="1713"/>
      <c r="DN377" s="1713"/>
      <c r="DO377" s="1713"/>
      <c r="DP377" s="1713"/>
      <c r="DQ377" s="1713"/>
    </row>
    <row r="378" s="1732" customFormat="true" ht="21.75" hidden="false" customHeight="true" outlineLevel="0" collapsed="false">
      <c r="A378" s="1713"/>
      <c r="B378" s="1713"/>
      <c r="C378" s="1725"/>
      <c r="D378" s="1725"/>
      <c r="E378" s="1725"/>
      <c r="F378" s="3210"/>
      <c r="G378" s="3211"/>
      <c r="H378" s="3212"/>
      <c r="I378" s="3213"/>
      <c r="J378" s="3213"/>
      <c r="K378" s="1713"/>
      <c r="T378" s="3373"/>
      <c r="Z378" s="1713"/>
      <c r="AA378" s="1713"/>
      <c r="AB378" s="1713"/>
      <c r="AC378" s="1713"/>
      <c r="AD378" s="1713"/>
      <c r="AE378" s="1713"/>
      <c r="AF378" s="1713"/>
      <c r="AG378" s="1713"/>
      <c r="AH378" s="1713"/>
      <c r="AI378" s="1713"/>
      <c r="AJ378" s="1713"/>
      <c r="AK378" s="1713"/>
      <c r="AL378" s="1713"/>
      <c r="AM378" s="1713"/>
      <c r="AN378" s="1713"/>
      <c r="AO378" s="3214"/>
      <c r="AP378" s="1713"/>
      <c r="AQ378" s="1713"/>
      <c r="AR378" s="1713"/>
      <c r="AS378" s="1713"/>
      <c r="AT378" s="1713"/>
      <c r="AU378" s="1713"/>
      <c r="AV378" s="1713"/>
      <c r="AW378" s="1713"/>
      <c r="AX378" s="1713"/>
      <c r="AY378" s="1713"/>
      <c r="AZ378" s="1713"/>
      <c r="BA378" s="1713"/>
      <c r="BB378" s="1713"/>
      <c r="BC378" s="1713"/>
      <c r="BD378" s="1713"/>
      <c r="BE378" s="1713"/>
      <c r="BF378" s="1713"/>
      <c r="BG378" s="1713"/>
      <c r="BH378" s="1713"/>
      <c r="BI378" s="1713"/>
      <c r="BJ378" s="1713"/>
      <c r="BK378" s="1713"/>
      <c r="BL378" s="1713"/>
      <c r="BM378" s="1713"/>
      <c r="BN378" s="1713"/>
      <c r="BO378" s="1713"/>
      <c r="BP378" s="1713"/>
      <c r="BQ378" s="1713"/>
      <c r="BR378" s="1713"/>
      <c r="BS378" s="1713"/>
      <c r="BT378" s="1713"/>
      <c r="BU378" s="1713"/>
      <c r="BV378" s="1713"/>
      <c r="BW378" s="1713"/>
      <c r="BX378" s="1713"/>
      <c r="BY378" s="1713"/>
      <c r="BZ378" s="1713"/>
      <c r="CA378" s="1713"/>
      <c r="CB378" s="1713"/>
      <c r="CC378" s="1713"/>
      <c r="CD378" s="1713"/>
      <c r="CE378" s="1713"/>
      <c r="CF378" s="1713"/>
      <c r="CG378" s="1713"/>
      <c r="CH378" s="1713"/>
      <c r="CI378" s="1713"/>
      <c r="CJ378" s="1713"/>
      <c r="CK378" s="1713"/>
      <c r="CL378" s="1713"/>
      <c r="CM378" s="1713"/>
      <c r="CN378" s="1713"/>
      <c r="CO378" s="1713"/>
      <c r="CP378" s="1713"/>
      <c r="CQ378" s="1713"/>
      <c r="CR378" s="1713"/>
      <c r="CS378" s="1713"/>
      <c r="CT378" s="1713"/>
      <c r="CU378" s="1713"/>
      <c r="CV378" s="1713"/>
      <c r="CW378" s="1713"/>
      <c r="CX378" s="1713"/>
      <c r="CY378" s="1713"/>
      <c r="CZ378" s="1713"/>
      <c r="DA378" s="1713"/>
      <c r="DB378" s="1713"/>
      <c r="DC378" s="1713"/>
      <c r="DD378" s="1713"/>
      <c r="DE378" s="1713"/>
      <c r="DF378" s="1713"/>
      <c r="DG378" s="1713"/>
      <c r="DH378" s="1713"/>
      <c r="DI378" s="1713"/>
      <c r="DJ378" s="1713"/>
      <c r="DK378" s="1713"/>
      <c r="DL378" s="1713"/>
      <c r="DM378" s="1713"/>
      <c r="DN378" s="1713"/>
      <c r="DO378" s="1713"/>
      <c r="DP378" s="1713"/>
      <c r="DQ378" s="1713"/>
    </row>
    <row r="379" s="1732" customFormat="true" ht="21.75" hidden="false" customHeight="true" outlineLevel="0" collapsed="false">
      <c r="A379" s="1713"/>
      <c r="B379" s="1713"/>
      <c r="C379" s="1725"/>
      <c r="D379" s="1725"/>
      <c r="E379" s="1725"/>
      <c r="F379" s="3210"/>
      <c r="G379" s="3211"/>
      <c r="H379" s="3212"/>
      <c r="I379" s="3213"/>
      <c r="J379" s="3213"/>
      <c r="K379" s="1713"/>
      <c r="T379" s="3373"/>
      <c r="Z379" s="1713"/>
      <c r="AA379" s="1713"/>
      <c r="AB379" s="1713"/>
      <c r="AC379" s="1713"/>
      <c r="AD379" s="1713"/>
      <c r="AE379" s="1713"/>
      <c r="AF379" s="1713"/>
      <c r="AG379" s="1713"/>
      <c r="AH379" s="1713"/>
      <c r="AI379" s="1713"/>
      <c r="AJ379" s="1713"/>
      <c r="AK379" s="1713"/>
      <c r="AL379" s="1713"/>
      <c r="AM379" s="1713"/>
      <c r="AN379" s="1713"/>
      <c r="AO379" s="3214"/>
      <c r="AP379" s="1713"/>
      <c r="AQ379" s="1713"/>
      <c r="AR379" s="1713"/>
      <c r="AS379" s="1713"/>
      <c r="AT379" s="1713"/>
      <c r="AU379" s="1713"/>
      <c r="AV379" s="1713"/>
      <c r="AW379" s="1713"/>
      <c r="AX379" s="1713"/>
      <c r="AY379" s="1713"/>
      <c r="AZ379" s="1713"/>
      <c r="BA379" s="1713"/>
      <c r="BB379" s="1713"/>
      <c r="BC379" s="1713"/>
      <c r="BD379" s="1713"/>
      <c r="BE379" s="1713"/>
      <c r="BF379" s="1713"/>
      <c r="BG379" s="1713"/>
      <c r="BH379" s="1713"/>
      <c r="BI379" s="1713"/>
      <c r="BJ379" s="1713"/>
      <c r="BK379" s="1713"/>
      <c r="BL379" s="1713"/>
      <c r="BM379" s="1713"/>
      <c r="BN379" s="1713"/>
      <c r="BO379" s="1713"/>
      <c r="BP379" s="1713"/>
      <c r="BQ379" s="1713"/>
      <c r="BR379" s="1713"/>
      <c r="BS379" s="1713"/>
      <c r="BT379" s="1713"/>
      <c r="BU379" s="1713"/>
      <c r="BV379" s="1713"/>
      <c r="BW379" s="1713"/>
      <c r="BX379" s="1713"/>
      <c r="BY379" s="1713"/>
      <c r="BZ379" s="1713"/>
      <c r="CA379" s="1713"/>
      <c r="CB379" s="1713"/>
      <c r="CC379" s="1713"/>
      <c r="CD379" s="1713"/>
      <c r="CE379" s="1713"/>
      <c r="CF379" s="1713"/>
      <c r="CG379" s="1713"/>
      <c r="CH379" s="1713"/>
      <c r="CI379" s="1713"/>
      <c r="CJ379" s="1713"/>
      <c r="CK379" s="1713"/>
      <c r="CL379" s="1713"/>
      <c r="CM379" s="1713"/>
      <c r="CN379" s="1713"/>
      <c r="CO379" s="1713"/>
      <c r="CP379" s="1713"/>
      <c r="CQ379" s="1713"/>
      <c r="CR379" s="1713"/>
      <c r="CS379" s="1713"/>
      <c r="CT379" s="1713"/>
      <c r="CU379" s="1713"/>
      <c r="CV379" s="1713"/>
      <c r="CW379" s="1713"/>
      <c r="CX379" s="1713"/>
      <c r="CY379" s="1713"/>
      <c r="CZ379" s="1713"/>
      <c r="DA379" s="1713"/>
      <c r="DB379" s="1713"/>
      <c r="DC379" s="1713"/>
      <c r="DD379" s="1713"/>
      <c r="DE379" s="1713"/>
      <c r="DF379" s="1713"/>
      <c r="DG379" s="1713"/>
      <c r="DH379" s="1713"/>
      <c r="DI379" s="1713"/>
      <c r="DJ379" s="1713"/>
      <c r="DK379" s="1713"/>
      <c r="DL379" s="1713"/>
      <c r="DM379" s="1713"/>
      <c r="DN379" s="1713"/>
      <c r="DO379" s="1713"/>
      <c r="DP379" s="1713"/>
      <c r="DQ379" s="1713"/>
    </row>
    <row r="380" s="1732" customFormat="true" ht="21.75" hidden="false" customHeight="true" outlineLevel="0" collapsed="false">
      <c r="A380" s="1713"/>
      <c r="B380" s="1713"/>
      <c r="C380" s="1725"/>
      <c r="D380" s="1725"/>
      <c r="E380" s="1725"/>
      <c r="F380" s="3210"/>
      <c r="G380" s="3211"/>
      <c r="H380" s="3212"/>
      <c r="I380" s="3213"/>
      <c r="J380" s="3213"/>
      <c r="K380" s="1713"/>
      <c r="T380" s="3373"/>
      <c r="Z380" s="1713"/>
      <c r="AA380" s="1713"/>
      <c r="AB380" s="1713"/>
      <c r="AC380" s="1713"/>
      <c r="AD380" s="1713"/>
      <c r="AE380" s="1713"/>
      <c r="AF380" s="1713"/>
      <c r="AG380" s="1713"/>
      <c r="AH380" s="1713"/>
      <c r="AI380" s="1713"/>
      <c r="AJ380" s="1713"/>
      <c r="AK380" s="1713"/>
      <c r="AL380" s="1713"/>
      <c r="AM380" s="1713"/>
      <c r="AN380" s="1713"/>
      <c r="AO380" s="3214"/>
      <c r="AP380" s="1713"/>
      <c r="AQ380" s="1713"/>
      <c r="AR380" s="1713"/>
      <c r="AS380" s="1713"/>
      <c r="AT380" s="1713"/>
      <c r="AU380" s="1713"/>
      <c r="AV380" s="1713"/>
      <c r="AW380" s="1713"/>
      <c r="AX380" s="1713"/>
      <c r="AY380" s="1713"/>
      <c r="AZ380" s="1713"/>
      <c r="BA380" s="1713"/>
      <c r="BB380" s="1713"/>
      <c r="BC380" s="1713"/>
      <c r="BD380" s="1713"/>
      <c r="BE380" s="1713"/>
      <c r="BF380" s="1713"/>
      <c r="BG380" s="1713"/>
      <c r="BH380" s="1713"/>
      <c r="BI380" s="1713"/>
      <c r="BJ380" s="1713"/>
      <c r="BK380" s="1713"/>
      <c r="BL380" s="1713"/>
      <c r="BM380" s="1713"/>
      <c r="BN380" s="1713"/>
      <c r="BO380" s="1713"/>
      <c r="BP380" s="1713"/>
      <c r="BQ380" s="1713"/>
      <c r="BR380" s="1713"/>
      <c r="BS380" s="1713"/>
      <c r="BT380" s="1713"/>
      <c r="BU380" s="1713"/>
      <c r="BV380" s="1713"/>
      <c r="BW380" s="1713"/>
      <c r="BX380" s="1713"/>
      <c r="BY380" s="1713"/>
      <c r="BZ380" s="1713"/>
      <c r="CA380" s="1713"/>
      <c r="CB380" s="1713"/>
      <c r="CC380" s="1713"/>
      <c r="CD380" s="1713"/>
      <c r="CE380" s="1713"/>
      <c r="CF380" s="1713"/>
      <c r="CG380" s="1713"/>
      <c r="CH380" s="1713"/>
      <c r="CI380" s="1713"/>
      <c r="CJ380" s="1713"/>
      <c r="CK380" s="1713"/>
      <c r="CL380" s="1713"/>
      <c r="CM380" s="1713"/>
      <c r="CN380" s="1713"/>
      <c r="CO380" s="1713"/>
      <c r="CP380" s="1713"/>
      <c r="CQ380" s="1713"/>
      <c r="CR380" s="1713"/>
      <c r="CS380" s="1713"/>
      <c r="CT380" s="1713"/>
      <c r="CU380" s="1713"/>
      <c r="CV380" s="1713"/>
      <c r="CW380" s="1713"/>
      <c r="CX380" s="1713"/>
      <c r="CY380" s="1713"/>
      <c r="CZ380" s="1713"/>
      <c r="DA380" s="1713"/>
      <c r="DB380" s="1713"/>
      <c r="DC380" s="1713"/>
      <c r="DD380" s="1713"/>
      <c r="DE380" s="1713"/>
      <c r="DF380" s="1713"/>
      <c r="DG380" s="1713"/>
      <c r="DH380" s="1713"/>
      <c r="DI380" s="1713"/>
      <c r="DJ380" s="1713"/>
      <c r="DK380" s="1713"/>
      <c r="DL380" s="1713"/>
      <c r="DM380" s="1713"/>
      <c r="DN380" s="1713"/>
      <c r="DO380" s="1713"/>
      <c r="DP380" s="1713"/>
      <c r="DQ380" s="1713"/>
    </row>
    <row r="381" s="1732" customFormat="true" ht="21.75" hidden="false" customHeight="true" outlineLevel="0" collapsed="false">
      <c r="A381" s="1713"/>
      <c r="B381" s="1713"/>
      <c r="C381" s="1725"/>
      <c r="D381" s="1725"/>
      <c r="E381" s="1725"/>
      <c r="F381" s="3210"/>
      <c r="G381" s="3211"/>
      <c r="H381" s="3212"/>
      <c r="I381" s="3213"/>
      <c r="J381" s="3213"/>
      <c r="K381" s="1713"/>
      <c r="T381" s="3373"/>
      <c r="Z381" s="1713"/>
      <c r="AA381" s="1713"/>
      <c r="AB381" s="1713"/>
      <c r="AC381" s="1713"/>
      <c r="AD381" s="1713"/>
      <c r="AE381" s="1713"/>
      <c r="AF381" s="1713"/>
      <c r="AG381" s="1713"/>
      <c r="AH381" s="1713"/>
      <c r="AI381" s="1713"/>
      <c r="AJ381" s="1713"/>
      <c r="AK381" s="1713"/>
      <c r="AL381" s="1713"/>
      <c r="AM381" s="1713"/>
      <c r="AN381" s="1713"/>
      <c r="AO381" s="3214"/>
      <c r="AP381" s="1713"/>
      <c r="AQ381" s="1713"/>
      <c r="AR381" s="1713"/>
      <c r="AS381" s="1713"/>
      <c r="AT381" s="1713"/>
      <c r="AU381" s="1713"/>
      <c r="AV381" s="1713"/>
      <c r="AW381" s="1713"/>
      <c r="AX381" s="1713"/>
      <c r="AY381" s="1713"/>
      <c r="AZ381" s="1713"/>
      <c r="BA381" s="1713"/>
      <c r="BB381" s="1713"/>
      <c r="BC381" s="1713"/>
      <c r="BD381" s="1713"/>
      <c r="BE381" s="1713"/>
      <c r="BF381" s="1713"/>
      <c r="BG381" s="1713"/>
      <c r="BH381" s="1713"/>
      <c r="BI381" s="1713"/>
      <c r="BJ381" s="1713"/>
      <c r="BK381" s="1713"/>
      <c r="BL381" s="1713"/>
      <c r="BM381" s="1713"/>
      <c r="BN381" s="1713"/>
      <c r="BO381" s="1713"/>
      <c r="BP381" s="1713"/>
      <c r="BQ381" s="1713"/>
      <c r="BR381" s="1713"/>
      <c r="BS381" s="1713"/>
      <c r="BT381" s="1713"/>
      <c r="BU381" s="1713"/>
      <c r="BV381" s="1713"/>
      <c r="BW381" s="1713"/>
      <c r="BX381" s="1713"/>
      <c r="BY381" s="1713"/>
      <c r="BZ381" s="1713"/>
      <c r="CA381" s="1713"/>
      <c r="CB381" s="1713"/>
      <c r="CC381" s="1713"/>
      <c r="CD381" s="1713"/>
      <c r="CE381" s="1713"/>
      <c r="CF381" s="1713"/>
      <c r="CG381" s="1713"/>
      <c r="CH381" s="1713"/>
      <c r="CI381" s="1713"/>
      <c r="CJ381" s="1713"/>
      <c r="CK381" s="1713"/>
      <c r="CL381" s="1713"/>
      <c r="CM381" s="1713"/>
      <c r="CN381" s="1713"/>
      <c r="CO381" s="1713"/>
      <c r="CP381" s="1713"/>
      <c r="CQ381" s="1713"/>
      <c r="CR381" s="1713"/>
      <c r="CS381" s="1713"/>
      <c r="CT381" s="1713"/>
      <c r="CU381" s="1713"/>
      <c r="CV381" s="1713"/>
      <c r="CW381" s="1713"/>
      <c r="CX381" s="1713"/>
      <c r="CY381" s="1713"/>
      <c r="CZ381" s="1713"/>
      <c r="DA381" s="1713"/>
      <c r="DB381" s="1713"/>
      <c r="DC381" s="1713"/>
      <c r="DD381" s="1713"/>
      <c r="DE381" s="1713"/>
      <c r="DF381" s="1713"/>
      <c r="DG381" s="1713"/>
      <c r="DH381" s="1713"/>
      <c r="DI381" s="1713"/>
      <c r="DJ381" s="1713"/>
      <c r="DK381" s="1713"/>
      <c r="DL381" s="1713"/>
      <c r="DM381" s="1713"/>
      <c r="DN381" s="1713"/>
      <c r="DO381" s="1713"/>
      <c r="DP381" s="1713"/>
      <c r="DQ381" s="1713"/>
    </row>
    <row r="382" s="1732" customFormat="true" ht="21.75" hidden="false" customHeight="true" outlineLevel="0" collapsed="false">
      <c r="A382" s="1713"/>
      <c r="B382" s="1713"/>
      <c r="C382" s="1725"/>
      <c r="D382" s="1725"/>
      <c r="E382" s="1725"/>
      <c r="F382" s="3210"/>
      <c r="G382" s="3211"/>
      <c r="H382" s="3212"/>
      <c r="I382" s="3213"/>
      <c r="J382" s="3213"/>
      <c r="K382" s="1713"/>
      <c r="T382" s="3373"/>
      <c r="Z382" s="1713"/>
      <c r="AA382" s="1713"/>
      <c r="AB382" s="1713"/>
      <c r="AC382" s="1713"/>
      <c r="AD382" s="1713"/>
      <c r="AE382" s="1713"/>
      <c r="AF382" s="1713"/>
      <c r="AG382" s="1713"/>
      <c r="AH382" s="1713"/>
      <c r="AI382" s="1713"/>
      <c r="AJ382" s="1713"/>
      <c r="AK382" s="1713"/>
      <c r="AL382" s="1713"/>
      <c r="AM382" s="1713"/>
      <c r="AN382" s="1713"/>
      <c r="AO382" s="3214"/>
      <c r="AP382" s="1713"/>
      <c r="AQ382" s="1713"/>
      <c r="AR382" s="1713"/>
      <c r="AS382" s="1713"/>
      <c r="AT382" s="1713"/>
      <c r="AU382" s="1713"/>
      <c r="AV382" s="1713"/>
      <c r="AW382" s="1713"/>
      <c r="AX382" s="1713"/>
      <c r="AY382" s="1713"/>
      <c r="AZ382" s="1713"/>
      <c r="BA382" s="1713"/>
      <c r="BB382" s="1713"/>
      <c r="BC382" s="1713"/>
      <c r="BD382" s="1713"/>
      <c r="BE382" s="1713"/>
      <c r="BF382" s="1713"/>
      <c r="BG382" s="1713"/>
      <c r="BH382" s="1713"/>
      <c r="BI382" s="1713"/>
      <c r="BJ382" s="1713"/>
      <c r="BK382" s="1713"/>
      <c r="BL382" s="1713"/>
      <c r="BM382" s="1713"/>
      <c r="BN382" s="1713"/>
      <c r="BO382" s="1713"/>
      <c r="BP382" s="1713"/>
      <c r="BQ382" s="1713"/>
      <c r="BR382" s="1713"/>
      <c r="BS382" s="1713"/>
      <c r="BT382" s="1713"/>
      <c r="BU382" s="1713"/>
      <c r="BV382" s="1713"/>
      <c r="BW382" s="1713"/>
      <c r="BX382" s="1713"/>
      <c r="BY382" s="1713"/>
      <c r="BZ382" s="1713"/>
      <c r="CA382" s="1713"/>
      <c r="CB382" s="1713"/>
      <c r="CC382" s="1713"/>
      <c r="CD382" s="1713"/>
      <c r="CE382" s="1713"/>
      <c r="CF382" s="1713"/>
      <c r="CG382" s="1713"/>
      <c r="CH382" s="1713"/>
      <c r="CI382" s="1713"/>
      <c r="CJ382" s="1713"/>
      <c r="CK382" s="1713"/>
      <c r="CL382" s="1713"/>
      <c r="CM382" s="1713"/>
      <c r="CN382" s="1713"/>
      <c r="CO382" s="1713"/>
      <c r="CP382" s="1713"/>
      <c r="CQ382" s="1713"/>
      <c r="CR382" s="1713"/>
      <c r="CS382" s="1713"/>
      <c r="CT382" s="1713"/>
      <c r="CU382" s="1713"/>
      <c r="CV382" s="1713"/>
      <c r="CW382" s="1713"/>
      <c r="CX382" s="1713"/>
      <c r="CY382" s="1713"/>
      <c r="CZ382" s="1713"/>
      <c r="DA382" s="1713"/>
      <c r="DB382" s="1713"/>
      <c r="DC382" s="1713"/>
      <c r="DD382" s="1713"/>
      <c r="DE382" s="1713"/>
      <c r="DF382" s="1713"/>
      <c r="DG382" s="1713"/>
      <c r="DH382" s="1713"/>
      <c r="DI382" s="1713"/>
      <c r="DJ382" s="1713"/>
      <c r="DK382" s="1713"/>
      <c r="DL382" s="1713"/>
      <c r="DM382" s="1713"/>
      <c r="DN382" s="1713"/>
      <c r="DO382" s="1713"/>
      <c r="DP382" s="1713"/>
      <c r="DQ382" s="1713"/>
    </row>
    <row r="383" s="1732" customFormat="true" ht="21.75" hidden="false" customHeight="true" outlineLevel="0" collapsed="false">
      <c r="A383" s="1713"/>
      <c r="B383" s="1713"/>
      <c r="C383" s="1725"/>
      <c r="D383" s="1725"/>
      <c r="E383" s="1725"/>
      <c r="F383" s="3210"/>
      <c r="G383" s="3211"/>
      <c r="H383" s="3212"/>
      <c r="I383" s="3213"/>
      <c r="J383" s="3213"/>
      <c r="K383" s="1713"/>
      <c r="T383" s="3373"/>
      <c r="Z383" s="1713"/>
      <c r="AA383" s="1713"/>
      <c r="AB383" s="1713"/>
      <c r="AC383" s="1713"/>
      <c r="AD383" s="1713"/>
      <c r="AE383" s="1713"/>
      <c r="AF383" s="1713"/>
      <c r="AG383" s="1713"/>
      <c r="AH383" s="1713"/>
      <c r="AI383" s="1713"/>
      <c r="AJ383" s="1713"/>
      <c r="AK383" s="1713"/>
      <c r="AL383" s="1713"/>
      <c r="AM383" s="1713"/>
      <c r="AN383" s="1713"/>
      <c r="AO383" s="3214"/>
      <c r="AP383" s="1713"/>
      <c r="AQ383" s="1713"/>
      <c r="AR383" s="1713"/>
      <c r="AS383" s="1713"/>
      <c r="AT383" s="1713"/>
      <c r="AU383" s="1713"/>
      <c r="AV383" s="1713"/>
      <c r="AW383" s="1713"/>
      <c r="AX383" s="1713"/>
      <c r="AY383" s="1713"/>
      <c r="AZ383" s="1713"/>
      <c r="BA383" s="1713"/>
      <c r="BB383" s="1713"/>
      <c r="BC383" s="1713"/>
      <c r="BD383" s="1713"/>
      <c r="BE383" s="1713"/>
      <c r="BF383" s="1713"/>
      <c r="BG383" s="1713"/>
      <c r="BH383" s="1713"/>
      <c r="BI383" s="1713"/>
      <c r="BJ383" s="1713"/>
      <c r="BK383" s="1713"/>
      <c r="BL383" s="1713"/>
      <c r="BM383" s="1713"/>
      <c r="BN383" s="1713"/>
      <c r="BO383" s="1713"/>
      <c r="BP383" s="1713"/>
      <c r="BQ383" s="1713"/>
      <c r="BR383" s="1713"/>
      <c r="BS383" s="1713"/>
      <c r="BT383" s="1713"/>
      <c r="BU383" s="1713"/>
      <c r="BV383" s="1713"/>
      <c r="BW383" s="1713"/>
      <c r="BX383" s="1713"/>
      <c r="BY383" s="1713"/>
      <c r="BZ383" s="1713"/>
      <c r="CA383" s="1713"/>
      <c r="CB383" s="1713"/>
      <c r="CC383" s="1713"/>
      <c r="CD383" s="1713"/>
      <c r="CE383" s="1713"/>
      <c r="CF383" s="1713"/>
      <c r="CG383" s="1713"/>
      <c r="CH383" s="1713"/>
      <c r="CI383" s="1713"/>
      <c r="CJ383" s="1713"/>
      <c r="CK383" s="1713"/>
      <c r="CL383" s="1713"/>
      <c r="CM383" s="1713"/>
      <c r="CN383" s="1713"/>
      <c r="CO383" s="1713"/>
      <c r="CP383" s="1713"/>
      <c r="CQ383" s="1713"/>
      <c r="CR383" s="1713"/>
      <c r="CS383" s="1713"/>
      <c r="CT383" s="1713"/>
      <c r="CU383" s="1713"/>
      <c r="CV383" s="1713"/>
      <c r="CW383" s="1713"/>
      <c r="CX383" s="1713"/>
      <c r="CY383" s="1713"/>
      <c r="CZ383" s="1713"/>
      <c r="DA383" s="1713"/>
      <c r="DB383" s="1713"/>
      <c r="DC383" s="1713"/>
      <c r="DD383" s="1713"/>
      <c r="DE383" s="1713"/>
      <c r="DF383" s="1713"/>
      <c r="DG383" s="1713"/>
      <c r="DH383" s="1713"/>
      <c r="DI383" s="1713"/>
      <c r="DJ383" s="1713"/>
      <c r="DK383" s="1713"/>
      <c r="DL383" s="1713"/>
      <c r="DM383" s="1713"/>
      <c r="DN383" s="1713"/>
      <c r="DO383" s="1713"/>
      <c r="DP383" s="1713"/>
      <c r="DQ383" s="1713"/>
    </row>
    <row r="384" s="1732" customFormat="true" ht="21.75" hidden="false" customHeight="true" outlineLevel="0" collapsed="false">
      <c r="A384" s="1713"/>
      <c r="B384" s="1713"/>
      <c r="C384" s="1725"/>
      <c r="D384" s="1725"/>
      <c r="E384" s="1725"/>
      <c r="F384" s="3210"/>
      <c r="G384" s="3211"/>
      <c r="H384" s="3212"/>
      <c r="I384" s="3213"/>
      <c r="J384" s="3213"/>
      <c r="K384" s="1713"/>
      <c r="T384" s="3373"/>
      <c r="Z384" s="1713"/>
      <c r="AA384" s="1713"/>
      <c r="AB384" s="1713"/>
      <c r="AC384" s="1713"/>
      <c r="AD384" s="1713"/>
      <c r="AE384" s="1713"/>
      <c r="AF384" s="1713"/>
      <c r="AG384" s="1713"/>
      <c r="AH384" s="1713"/>
      <c r="AI384" s="1713"/>
      <c r="AJ384" s="1713"/>
      <c r="AK384" s="1713"/>
      <c r="AL384" s="1713"/>
      <c r="AM384" s="1713"/>
      <c r="AN384" s="1713"/>
      <c r="AO384" s="3214"/>
      <c r="AP384" s="1713"/>
      <c r="AQ384" s="1713"/>
      <c r="AR384" s="1713"/>
      <c r="AS384" s="1713"/>
      <c r="AT384" s="1713"/>
      <c r="AU384" s="1713"/>
      <c r="AV384" s="1713"/>
      <c r="AW384" s="1713"/>
      <c r="AX384" s="1713"/>
      <c r="AY384" s="1713"/>
      <c r="AZ384" s="1713"/>
      <c r="BA384" s="1713"/>
      <c r="BB384" s="1713"/>
      <c r="BC384" s="1713"/>
      <c r="BD384" s="1713"/>
      <c r="BE384" s="1713"/>
      <c r="BF384" s="1713"/>
      <c r="BG384" s="1713"/>
      <c r="BH384" s="1713"/>
      <c r="BI384" s="1713"/>
      <c r="BJ384" s="1713"/>
      <c r="BK384" s="1713"/>
      <c r="BL384" s="1713"/>
      <c r="BM384" s="1713"/>
      <c r="BN384" s="1713"/>
      <c r="BO384" s="1713"/>
      <c r="BP384" s="1713"/>
      <c r="BQ384" s="1713"/>
      <c r="BR384" s="1713"/>
      <c r="BS384" s="1713"/>
      <c r="BT384" s="1713"/>
      <c r="BU384" s="1713"/>
      <c r="BV384" s="1713"/>
      <c r="BW384" s="1713"/>
      <c r="BX384" s="1713"/>
      <c r="BY384" s="1713"/>
      <c r="BZ384" s="1713"/>
      <c r="CA384" s="1713"/>
      <c r="CB384" s="1713"/>
      <c r="CC384" s="1713"/>
      <c r="CD384" s="1713"/>
      <c r="CE384" s="1713"/>
      <c r="CF384" s="1713"/>
      <c r="CG384" s="1713"/>
      <c r="CH384" s="1713"/>
      <c r="CI384" s="1713"/>
      <c r="CJ384" s="1713"/>
      <c r="CK384" s="1713"/>
      <c r="CL384" s="1713"/>
      <c r="CM384" s="1713"/>
      <c r="CN384" s="1713"/>
      <c r="CO384" s="1713"/>
      <c r="CP384" s="1713"/>
      <c r="CQ384" s="1713"/>
      <c r="CR384" s="1713"/>
      <c r="CS384" s="1713"/>
      <c r="CT384" s="1713"/>
      <c r="CU384" s="1713"/>
      <c r="CV384" s="1713"/>
      <c r="CW384" s="1713"/>
      <c r="CX384" s="1713"/>
      <c r="CY384" s="1713"/>
      <c r="CZ384" s="1713"/>
      <c r="DA384" s="1713"/>
      <c r="DB384" s="1713"/>
      <c r="DC384" s="1713"/>
      <c r="DD384" s="1713"/>
      <c r="DE384" s="1713"/>
      <c r="DF384" s="1713"/>
      <c r="DG384" s="1713"/>
      <c r="DH384" s="1713"/>
      <c r="DI384" s="1713"/>
      <c r="DJ384" s="1713"/>
      <c r="DK384" s="1713"/>
      <c r="DL384" s="1713"/>
      <c r="DM384" s="1713"/>
      <c r="DN384" s="1713"/>
      <c r="DO384" s="1713"/>
      <c r="DP384" s="1713"/>
      <c r="DQ384" s="1713"/>
    </row>
    <row r="385" s="1732" customFormat="true" ht="21.75" hidden="false" customHeight="true" outlineLevel="0" collapsed="false">
      <c r="A385" s="1713"/>
      <c r="B385" s="1713"/>
      <c r="C385" s="1725"/>
      <c r="D385" s="1725"/>
      <c r="E385" s="1725"/>
      <c r="F385" s="3210"/>
      <c r="G385" s="3211"/>
      <c r="H385" s="3212"/>
      <c r="I385" s="3213"/>
      <c r="J385" s="3213"/>
      <c r="K385" s="1713"/>
      <c r="T385" s="3373"/>
      <c r="Z385" s="1713"/>
      <c r="AA385" s="1713"/>
      <c r="AB385" s="1713"/>
      <c r="AC385" s="1713"/>
      <c r="AD385" s="1713"/>
      <c r="AE385" s="1713"/>
      <c r="AF385" s="1713"/>
      <c r="AG385" s="1713"/>
      <c r="AH385" s="1713"/>
      <c r="AI385" s="1713"/>
      <c r="AJ385" s="1713"/>
      <c r="AK385" s="1713"/>
      <c r="AL385" s="1713"/>
      <c r="AM385" s="1713"/>
      <c r="AN385" s="1713"/>
      <c r="AO385" s="3214"/>
      <c r="AP385" s="1713"/>
      <c r="AQ385" s="1713"/>
      <c r="AR385" s="1713"/>
      <c r="AS385" s="1713"/>
      <c r="AT385" s="1713"/>
      <c r="AU385" s="1713"/>
      <c r="AV385" s="1713"/>
      <c r="AW385" s="1713"/>
      <c r="AX385" s="1713"/>
      <c r="AY385" s="1713"/>
      <c r="AZ385" s="1713"/>
      <c r="BA385" s="1713"/>
      <c r="BB385" s="1713"/>
      <c r="BC385" s="1713"/>
      <c r="BD385" s="1713"/>
      <c r="BE385" s="1713"/>
      <c r="BF385" s="1713"/>
      <c r="BG385" s="1713"/>
      <c r="BH385" s="1713"/>
      <c r="BI385" s="1713"/>
      <c r="BJ385" s="1713"/>
      <c r="BK385" s="1713"/>
      <c r="BL385" s="1713"/>
      <c r="BM385" s="1713"/>
      <c r="BN385" s="1713"/>
      <c r="BO385" s="1713"/>
      <c r="BP385" s="1713"/>
      <c r="BQ385" s="1713"/>
      <c r="BR385" s="1713"/>
      <c r="BS385" s="1713"/>
      <c r="BT385" s="1713"/>
      <c r="BU385" s="1713"/>
      <c r="BV385" s="1713"/>
      <c r="BW385" s="1713"/>
      <c r="BX385" s="1713"/>
      <c r="BY385" s="1713"/>
      <c r="BZ385" s="1713"/>
      <c r="CA385" s="1713"/>
      <c r="CB385" s="1713"/>
      <c r="CC385" s="1713"/>
      <c r="CD385" s="1713"/>
      <c r="CE385" s="1713"/>
      <c r="CF385" s="1713"/>
      <c r="CG385" s="1713"/>
      <c r="CH385" s="1713"/>
      <c r="CI385" s="1713"/>
      <c r="CJ385" s="1713"/>
      <c r="CK385" s="1713"/>
      <c r="CL385" s="1713"/>
      <c r="CM385" s="1713"/>
      <c r="CN385" s="1713"/>
      <c r="CO385" s="1713"/>
      <c r="CP385" s="1713"/>
      <c r="CQ385" s="1713"/>
      <c r="CR385" s="1713"/>
      <c r="CS385" s="1713"/>
      <c r="CT385" s="1713"/>
      <c r="CU385" s="1713"/>
      <c r="CV385" s="1713"/>
      <c r="CW385" s="1713"/>
      <c r="CX385" s="1713"/>
      <c r="CY385" s="1713"/>
      <c r="CZ385" s="1713"/>
      <c r="DA385" s="1713"/>
      <c r="DB385" s="1713"/>
      <c r="DC385" s="1713"/>
      <c r="DD385" s="1713"/>
      <c r="DE385" s="1713"/>
      <c r="DF385" s="1713"/>
      <c r="DG385" s="1713"/>
      <c r="DH385" s="1713"/>
      <c r="DI385" s="1713"/>
      <c r="DJ385" s="1713"/>
      <c r="DK385" s="1713"/>
      <c r="DL385" s="1713"/>
      <c r="DM385" s="1713"/>
      <c r="DN385" s="1713"/>
      <c r="DO385" s="1713"/>
      <c r="DP385" s="1713"/>
      <c r="DQ385" s="1713"/>
    </row>
    <row r="386" s="1732" customFormat="true" ht="21.75" hidden="false" customHeight="true" outlineLevel="0" collapsed="false">
      <c r="A386" s="1713"/>
      <c r="B386" s="1713"/>
      <c r="C386" s="1725"/>
      <c r="D386" s="1725"/>
      <c r="E386" s="1725"/>
      <c r="F386" s="3210"/>
      <c r="G386" s="3211"/>
      <c r="H386" s="3212"/>
      <c r="I386" s="3213"/>
      <c r="J386" s="3213"/>
      <c r="K386" s="1713"/>
      <c r="T386" s="3373"/>
      <c r="Z386" s="1713"/>
      <c r="AA386" s="1713"/>
      <c r="AB386" s="1713"/>
      <c r="AC386" s="1713"/>
      <c r="AD386" s="1713"/>
      <c r="AE386" s="1713"/>
      <c r="AF386" s="1713"/>
      <c r="AG386" s="1713"/>
      <c r="AH386" s="1713"/>
      <c r="AI386" s="1713"/>
      <c r="AJ386" s="1713"/>
      <c r="AK386" s="1713"/>
      <c r="AL386" s="1713"/>
      <c r="AM386" s="1713"/>
      <c r="AN386" s="1713"/>
      <c r="AO386" s="3214"/>
      <c r="AP386" s="1713"/>
      <c r="AQ386" s="1713"/>
      <c r="AR386" s="1713"/>
      <c r="AS386" s="1713"/>
      <c r="AT386" s="1713"/>
      <c r="AU386" s="1713"/>
      <c r="AV386" s="1713"/>
      <c r="AW386" s="1713"/>
      <c r="AX386" s="1713"/>
      <c r="AY386" s="1713"/>
      <c r="AZ386" s="1713"/>
      <c r="BA386" s="1713"/>
      <c r="BB386" s="1713"/>
      <c r="BC386" s="1713"/>
      <c r="BD386" s="1713"/>
      <c r="BE386" s="1713"/>
      <c r="BF386" s="1713"/>
      <c r="BG386" s="1713"/>
      <c r="BH386" s="1713"/>
      <c r="BI386" s="1713"/>
      <c r="BJ386" s="1713"/>
      <c r="BK386" s="1713"/>
      <c r="BL386" s="1713"/>
      <c r="BM386" s="1713"/>
      <c r="BN386" s="1713"/>
      <c r="BO386" s="1713"/>
      <c r="BP386" s="1713"/>
      <c r="BQ386" s="1713"/>
      <c r="BR386" s="1713"/>
      <c r="BS386" s="1713"/>
      <c r="BT386" s="1713"/>
      <c r="BU386" s="1713"/>
      <c r="BV386" s="1713"/>
      <c r="BW386" s="1713"/>
      <c r="BX386" s="1713"/>
      <c r="BY386" s="1713"/>
      <c r="BZ386" s="1713"/>
      <c r="CA386" s="1713"/>
      <c r="CB386" s="1713"/>
      <c r="CC386" s="1713"/>
      <c r="CD386" s="1713"/>
      <c r="CE386" s="1713"/>
      <c r="CF386" s="1713"/>
      <c r="CG386" s="1713"/>
      <c r="CH386" s="1713"/>
      <c r="CI386" s="1713"/>
      <c r="CJ386" s="1713"/>
      <c r="CK386" s="1713"/>
      <c r="CL386" s="1713"/>
      <c r="CM386" s="1713"/>
      <c r="CN386" s="1713"/>
      <c r="CO386" s="1713"/>
      <c r="CP386" s="1713"/>
      <c r="CQ386" s="1713"/>
      <c r="CR386" s="1713"/>
      <c r="CS386" s="1713"/>
      <c r="CT386" s="1713"/>
      <c r="CU386" s="1713"/>
      <c r="CV386" s="1713"/>
      <c r="CW386" s="1713"/>
      <c r="CX386" s="1713"/>
      <c r="CY386" s="1713"/>
      <c r="CZ386" s="1713"/>
      <c r="DA386" s="1713"/>
      <c r="DB386" s="1713"/>
      <c r="DC386" s="1713"/>
      <c r="DD386" s="1713"/>
      <c r="DE386" s="1713"/>
      <c r="DF386" s="1713"/>
      <c r="DG386" s="1713"/>
      <c r="DH386" s="1713"/>
      <c r="DI386" s="1713"/>
      <c r="DJ386" s="1713"/>
      <c r="DK386" s="1713"/>
      <c r="DL386" s="1713"/>
      <c r="DM386" s="1713"/>
      <c r="DN386" s="1713"/>
      <c r="DO386" s="1713"/>
      <c r="DP386" s="1713"/>
      <c r="DQ386" s="1713"/>
    </row>
    <row r="387" s="1732" customFormat="true" ht="21.75" hidden="false" customHeight="true" outlineLevel="0" collapsed="false">
      <c r="A387" s="1713"/>
      <c r="B387" s="1713"/>
      <c r="C387" s="1725"/>
      <c r="D387" s="1725"/>
      <c r="E387" s="1725"/>
      <c r="F387" s="3210"/>
      <c r="G387" s="3211"/>
      <c r="H387" s="3212"/>
      <c r="I387" s="3213"/>
      <c r="J387" s="3213"/>
      <c r="K387" s="1713"/>
      <c r="T387" s="3373"/>
      <c r="Z387" s="1713"/>
      <c r="AA387" s="1713"/>
      <c r="AB387" s="1713"/>
      <c r="AC387" s="1713"/>
      <c r="AD387" s="1713"/>
      <c r="AE387" s="1713"/>
      <c r="AF387" s="1713"/>
      <c r="AG387" s="1713"/>
      <c r="AH387" s="1713"/>
      <c r="AI387" s="1713"/>
      <c r="AJ387" s="1713"/>
      <c r="AK387" s="1713"/>
      <c r="AL387" s="1713"/>
      <c r="AM387" s="1713"/>
      <c r="AN387" s="1713"/>
      <c r="AO387" s="3214"/>
      <c r="AP387" s="1713"/>
      <c r="AQ387" s="1713"/>
      <c r="AR387" s="1713"/>
      <c r="AS387" s="1713"/>
      <c r="AT387" s="1713"/>
      <c r="AU387" s="1713"/>
      <c r="AV387" s="1713"/>
      <c r="AW387" s="1713"/>
      <c r="AX387" s="1713"/>
      <c r="AY387" s="1713"/>
      <c r="AZ387" s="1713"/>
      <c r="BA387" s="1713"/>
      <c r="BB387" s="1713"/>
      <c r="BC387" s="1713"/>
      <c r="BD387" s="1713"/>
      <c r="BE387" s="1713"/>
      <c r="BF387" s="1713"/>
      <c r="BG387" s="1713"/>
      <c r="BH387" s="1713"/>
      <c r="BI387" s="1713"/>
      <c r="BJ387" s="1713"/>
      <c r="BK387" s="1713"/>
      <c r="BL387" s="1713"/>
      <c r="BM387" s="1713"/>
      <c r="BN387" s="1713"/>
      <c r="BO387" s="1713"/>
      <c r="BP387" s="1713"/>
      <c r="BQ387" s="1713"/>
      <c r="BR387" s="1713"/>
      <c r="BS387" s="1713"/>
      <c r="BT387" s="1713"/>
      <c r="BU387" s="1713"/>
      <c r="BV387" s="1713"/>
      <c r="BW387" s="1713"/>
      <c r="BX387" s="1713"/>
      <c r="BY387" s="1713"/>
      <c r="BZ387" s="1713"/>
      <c r="CA387" s="1713"/>
      <c r="CB387" s="1713"/>
      <c r="CC387" s="1713"/>
      <c r="CD387" s="1713"/>
      <c r="CE387" s="1713"/>
      <c r="CF387" s="1713"/>
      <c r="CG387" s="1713"/>
      <c r="CH387" s="1713"/>
      <c r="CI387" s="1713"/>
      <c r="CJ387" s="1713"/>
      <c r="CK387" s="1713"/>
      <c r="CL387" s="1713"/>
      <c r="CM387" s="1713"/>
      <c r="CN387" s="1713"/>
      <c r="CO387" s="1713"/>
      <c r="CP387" s="1713"/>
      <c r="CQ387" s="1713"/>
      <c r="CR387" s="1713"/>
      <c r="CS387" s="1713"/>
      <c r="CT387" s="1713"/>
      <c r="CU387" s="1713"/>
      <c r="CV387" s="1713"/>
      <c r="CW387" s="1713"/>
      <c r="CX387" s="1713"/>
      <c r="CY387" s="1713"/>
      <c r="CZ387" s="1713"/>
      <c r="DA387" s="1713"/>
      <c r="DB387" s="1713"/>
      <c r="DC387" s="1713"/>
      <c r="DD387" s="1713"/>
      <c r="DE387" s="1713"/>
      <c r="DF387" s="1713"/>
      <c r="DG387" s="1713"/>
      <c r="DH387" s="1713"/>
      <c r="DI387" s="1713"/>
      <c r="DJ387" s="1713"/>
      <c r="DK387" s="1713"/>
      <c r="DL387" s="1713"/>
      <c r="DM387" s="1713"/>
      <c r="DN387" s="1713"/>
      <c r="DO387" s="1713"/>
      <c r="DP387" s="1713"/>
      <c r="DQ387" s="1713"/>
    </row>
    <row r="388" s="1732" customFormat="true" ht="21.75" hidden="false" customHeight="true" outlineLevel="0" collapsed="false">
      <c r="A388" s="1713"/>
      <c r="B388" s="1713"/>
      <c r="C388" s="1725"/>
      <c r="D388" s="1725"/>
      <c r="E388" s="1725"/>
      <c r="F388" s="3210"/>
      <c r="G388" s="3211"/>
      <c r="H388" s="3212"/>
      <c r="I388" s="3213"/>
      <c r="J388" s="3213"/>
      <c r="K388" s="1713"/>
      <c r="T388" s="3373"/>
      <c r="Z388" s="1713"/>
      <c r="AA388" s="1713"/>
      <c r="AB388" s="1713"/>
      <c r="AC388" s="1713"/>
      <c r="AD388" s="1713"/>
      <c r="AE388" s="1713"/>
      <c r="AF388" s="1713"/>
      <c r="AG388" s="1713"/>
      <c r="AH388" s="1713"/>
      <c r="AI388" s="1713"/>
      <c r="AJ388" s="1713"/>
      <c r="AK388" s="1713"/>
      <c r="AL388" s="1713"/>
      <c r="AM388" s="1713"/>
      <c r="AN388" s="1713"/>
      <c r="AO388" s="3214"/>
      <c r="AP388" s="1713"/>
      <c r="AQ388" s="1713"/>
      <c r="AR388" s="1713"/>
      <c r="AS388" s="1713"/>
      <c r="AT388" s="1713"/>
      <c r="AU388" s="1713"/>
      <c r="AV388" s="1713"/>
      <c r="AW388" s="1713"/>
      <c r="AX388" s="1713"/>
      <c r="AY388" s="1713"/>
      <c r="AZ388" s="1713"/>
      <c r="BA388" s="1713"/>
      <c r="BB388" s="1713"/>
      <c r="BC388" s="1713"/>
      <c r="BD388" s="1713"/>
      <c r="BE388" s="1713"/>
      <c r="BF388" s="1713"/>
      <c r="BG388" s="1713"/>
      <c r="BH388" s="1713"/>
      <c r="BI388" s="1713"/>
      <c r="BJ388" s="1713"/>
      <c r="BK388" s="1713"/>
      <c r="BL388" s="1713"/>
      <c r="BM388" s="1713"/>
      <c r="BN388" s="1713"/>
      <c r="BO388" s="1713"/>
      <c r="BP388" s="1713"/>
      <c r="BQ388" s="1713"/>
      <c r="BR388" s="1713"/>
      <c r="BS388" s="1713"/>
      <c r="BT388" s="1713"/>
      <c r="BU388" s="1713"/>
      <c r="BV388" s="1713"/>
      <c r="BW388" s="1713"/>
      <c r="BX388" s="1713"/>
      <c r="BY388" s="1713"/>
      <c r="BZ388" s="1713"/>
      <c r="CA388" s="1713"/>
      <c r="CB388" s="1713"/>
      <c r="CC388" s="1713"/>
      <c r="CD388" s="1713"/>
      <c r="CE388" s="1713"/>
      <c r="CF388" s="1713"/>
      <c r="CG388" s="1713"/>
      <c r="CH388" s="1713"/>
      <c r="CI388" s="1713"/>
      <c r="CJ388" s="1713"/>
      <c r="CK388" s="1713"/>
      <c r="CL388" s="1713"/>
      <c r="CM388" s="1713"/>
      <c r="CN388" s="1713"/>
      <c r="CO388" s="1713"/>
      <c r="CP388" s="1713"/>
      <c r="CQ388" s="1713"/>
      <c r="CR388" s="1713"/>
      <c r="CS388" s="1713"/>
      <c r="CT388" s="1713"/>
      <c r="CU388" s="1713"/>
      <c r="CV388" s="1713"/>
      <c r="CW388" s="1713"/>
      <c r="CX388" s="1713"/>
      <c r="CY388" s="1713"/>
      <c r="CZ388" s="1713"/>
      <c r="DA388" s="1713"/>
      <c r="DB388" s="1713"/>
      <c r="DC388" s="1713"/>
      <c r="DD388" s="1713"/>
      <c r="DE388" s="1713"/>
      <c r="DF388" s="1713"/>
      <c r="DG388" s="1713"/>
      <c r="DH388" s="1713"/>
      <c r="DI388" s="1713"/>
      <c r="DJ388" s="1713"/>
      <c r="DK388" s="1713"/>
      <c r="DL388" s="1713"/>
      <c r="DM388" s="1713"/>
      <c r="DN388" s="1713"/>
      <c r="DO388" s="1713"/>
      <c r="DP388" s="1713"/>
      <c r="DQ388" s="1713"/>
    </row>
    <row r="389" s="1732" customFormat="true" ht="21.75" hidden="false" customHeight="true" outlineLevel="0" collapsed="false">
      <c r="A389" s="1713"/>
      <c r="B389" s="1713"/>
      <c r="C389" s="1725"/>
      <c r="D389" s="1725"/>
      <c r="E389" s="1725"/>
      <c r="F389" s="3210"/>
      <c r="G389" s="3211"/>
      <c r="H389" s="3212"/>
      <c r="I389" s="3213"/>
      <c r="J389" s="3213"/>
      <c r="K389" s="1713"/>
      <c r="T389" s="3373"/>
      <c r="Z389" s="1713"/>
      <c r="AA389" s="1713"/>
      <c r="AB389" s="1713"/>
      <c r="AC389" s="1713"/>
      <c r="AD389" s="1713"/>
      <c r="AE389" s="1713"/>
      <c r="AF389" s="1713"/>
      <c r="AG389" s="1713"/>
      <c r="AH389" s="1713"/>
      <c r="AI389" s="1713"/>
      <c r="AJ389" s="1713"/>
      <c r="AK389" s="1713"/>
      <c r="AL389" s="1713"/>
      <c r="AM389" s="1713"/>
      <c r="AN389" s="1713"/>
      <c r="AO389" s="3214"/>
      <c r="AP389" s="1713"/>
      <c r="AQ389" s="1713"/>
      <c r="AR389" s="1713"/>
      <c r="AS389" s="1713"/>
      <c r="AT389" s="1713"/>
      <c r="AU389" s="1713"/>
      <c r="AV389" s="1713"/>
      <c r="AW389" s="1713"/>
      <c r="AX389" s="1713"/>
      <c r="AY389" s="1713"/>
      <c r="AZ389" s="1713"/>
      <c r="BA389" s="1713"/>
      <c r="BB389" s="1713"/>
      <c r="BC389" s="1713"/>
      <c r="BD389" s="1713"/>
      <c r="BE389" s="1713"/>
      <c r="BF389" s="1713"/>
      <c r="BG389" s="1713"/>
      <c r="BH389" s="1713"/>
      <c r="BI389" s="1713"/>
      <c r="BJ389" s="1713"/>
      <c r="BK389" s="1713"/>
      <c r="BL389" s="1713"/>
      <c r="BM389" s="1713"/>
      <c r="BN389" s="1713"/>
      <c r="BO389" s="1713"/>
      <c r="BP389" s="1713"/>
      <c r="BQ389" s="1713"/>
      <c r="BR389" s="1713"/>
      <c r="BS389" s="1713"/>
      <c r="BT389" s="1713"/>
      <c r="BU389" s="1713"/>
      <c r="BV389" s="1713"/>
      <c r="BW389" s="1713"/>
      <c r="BX389" s="1713"/>
      <c r="BY389" s="1713"/>
      <c r="BZ389" s="1713"/>
      <c r="CA389" s="1713"/>
      <c r="CB389" s="1713"/>
      <c r="CC389" s="1713"/>
      <c r="CD389" s="1713"/>
      <c r="CE389" s="1713"/>
      <c r="CF389" s="1713"/>
      <c r="CG389" s="1713"/>
      <c r="CH389" s="1713"/>
      <c r="CI389" s="1713"/>
      <c r="CJ389" s="1713"/>
      <c r="CK389" s="1713"/>
      <c r="CL389" s="1713"/>
      <c r="CM389" s="1713"/>
      <c r="CN389" s="1713"/>
      <c r="CO389" s="1713"/>
      <c r="CP389" s="1713"/>
      <c r="CQ389" s="1713"/>
      <c r="CR389" s="1713"/>
      <c r="CS389" s="1713"/>
      <c r="CT389" s="1713"/>
      <c r="CU389" s="1713"/>
      <c r="CV389" s="1713"/>
      <c r="CW389" s="1713"/>
      <c r="CX389" s="1713"/>
      <c r="CY389" s="1713"/>
      <c r="CZ389" s="1713"/>
      <c r="DA389" s="1713"/>
      <c r="DB389" s="1713"/>
      <c r="DC389" s="1713"/>
      <c r="DD389" s="1713"/>
      <c r="DE389" s="1713"/>
      <c r="DF389" s="1713"/>
      <c r="DG389" s="1713"/>
      <c r="DH389" s="1713"/>
      <c r="DI389" s="1713"/>
      <c r="DJ389" s="1713"/>
      <c r="DK389" s="1713"/>
      <c r="DL389" s="1713"/>
      <c r="DM389" s="1713"/>
      <c r="DN389" s="1713"/>
      <c r="DO389" s="1713"/>
      <c r="DP389" s="1713"/>
      <c r="DQ389" s="1713"/>
    </row>
    <row r="390" s="1732" customFormat="true" ht="21.75" hidden="false" customHeight="true" outlineLevel="0" collapsed="false">
      <c r="A390" s="1713"/>
      <c r="B390" s="1713"/>
      <c r="C390" s="1725"/>
      <c r="D390" s="1725"/>
      <c r="E390" s="1725"/>
      <c r="F390" s="3210"/>
      <c r="G390" s="3211"/>
      <c r="H390" s="3212"/>
      <c r="I390" s="3213"/>
      <c r="J390" s="3213"/>
      <c r="K390" s="1713"/>
      <c r="T390" s="3373"/>
      <c r="Z390" s="1713"/>
      <c r="AA390" s="1713"/>
      <c r="AB390" s="1713"/>
      <c r="AC390" s="1713"/>
      <c r="AD390" s="1713"/>
      <c r="AE390" s="1713"/>
      <c r="AF390" s="1713"/>
      <c r="AG390" s="1713"/>
      <c r="AH390" s="1713"/>
      <c r="AI390" s="1713"/>
      <c r="AJ390" s="1713"/>
      <c r="AK390" s="1713"/>
      <c r="AL390" s="1713"/>
      <c r="AM390" s="1713"/>
      <c r="AN390" s="1713"/>
      <c r="AO390" s="3214"/>
      <c r="AP390" s="1713"/>
      <c r="AQ390" s="1713"/>
      <c r="AR390" s="1713"/>
      <c r="AS390" s="1713"/>
      <c r="AT390" s="1713"/>
      <c r="AU390" s="1713"/>
      <c r="AV390" s="1713"/>
      <c r="AW390" s="1713"/>
      <c r="AX390" s="1713"/>
      <c r="AY390" s="1713"/>
      <c r="AZ390" s="1713"/>
      <c r="BA390" s="1713"/>
      <c r="BB390" s="1713"/>
      <c r="BC390" s="1713"/>
      <c r="BD390" s="1713"/>
      <c r="BE390" s="1713"/>
      <c r="BF390" s="1713"/>
      <c r="BG390" s="1713"/>
      <c r="BH390" s="1713"/>
      <c r="BI390" s="1713"/>
      <c r="BJ390" s="1713"/>
      <c r="BK390" s="1713"/>
      <c r="BL390" s="1713"/>
      <c r="BM390" s="1713"/>
      <c r="BN390" s="1713"/>
      <c r="BO390" s="1713"/>
      <c r="BP390" s="1713"/>
      <c r="BQ390" s="1713"/>
      <c r="BR390" s="1713"/>
      <c r="BS390" s="1713"/>
      <c r="BT390" s="1713"/>
      <c r="BU390" s="1713"/>
      <c r="BV390" s="1713"/>
      <c r="BW390" s="1713"/>
      <c r="BX390" s="1713"/>
      <c r="BY390" s="1713"/>
      <c r="BZ390" s="1713"/>
      <c r="CA390" s="1713"/>
      <c r="CB390" s="1713"/>
      <c r="CC390" s="1713"/>
      <c r="CD390" s="1713"/>
      <c r="CE390" s="1713"/>
      <c r="CF390" s="1713"/>
      <c r="CG390" s="1713"/>
      <c r="CH390" s="1713"/>
      <c r="CI390" s="1713"/>
      <c r="CJ390" s="1713"/>
      <c r="CK390" s="1713"/>
      <c r="CL390" s="1713"/>
      <c r="CM390" s="1713"/>
      <c r="CN390" s="1713"/>
      <c r="CO390" s="1713"/>
      <c r="CP390" s="1713"/>
      <c r="CQ390" s="1713"/>
      <c r="CR390" s="1713"/>
      <c r="CS390" s="1713"/>
      <c r="CT390" s="1713"/>
      <c r="CU390" s="1713"/>
      <c r="CV390" s="1713"/>
      <c r="CW390" s="1713"/>
      <c r="CX390" s="1713"/>
      <c r="CY390" s="1713"/>
      <c r="CZ390" s="1713"/>
      <c r="DA390" s="1713"/>
      <c r="DB390" s="1713"/>
      <c r="DC390" s="1713"/>
      <c r="DD390" s="1713"/>
      <c r="DE390" s="1713"/>
      <c r="DF390" s="1713"/>
      <c r="DG390" s="1713"/>
      <c r="DH390" s="1713"/>
      <c r="DI390" s="1713"/>
      <c r="DJ390" s="1713"/>
      <c r="DK390" s="1713"/>
      <c r="DL390" s="1713"/>
      <c r="DM390" s="1713"/>
      <c r="DN390" s="1713"/>
      <c r="DO390" s="1713"/>
      <c r="DP390" s="1713"/>
      <c r="DQ390" s="1713"/>
    </row>
    <row r="391" s="1732" customFormat="true" ht="21.75" hidden="false" customHeight="true" outlineLevel="0" collapsed="false">
      <c r="A391" s="1713"/>
      <c r="B391" s="1713"/>
      <c r="C391" s="1725"/>
      <c r="D391" s="1725"/>
      <c r="E391" s="1725"/>
      <c r="F391" s="3210"/>
      <c r="G391" s="3211"/>
      <c r="H391" s="3212"/>
      <c r="I391" s="3213"/>
      <c r="J391" s="3213"/>
      <c r="K391" s="1713"/>
      <c r="T391" s="3373"/>
      <c r="Z391" s="1713"/>
      <c r="AA391" s="1713"/>
      <c r="AB391" s="1713"/>
      <c r="AC391" s="1713"/>
      <c r="AD391" s="1713"/>
      <c r="AE391" s="1713"/>
      <c r="AF391" s="1713"/>
      <c r="AG391" s="1713"/>
      <c r="AH391" s="1713"/>
      <c r="AI391" s="1713"/>
      <c r="AJ391" s="1713"/>
      <c r="AK391" s="1713"/>
      <c r="AL391" s="1713"/>
      <c r="AM391" s="1713"/>
      <c r="AN391" s="1713"/>
      <c r="AO391" s="3214"/>
      <c r="AP391" s="1713"/>
      <c r="AQ391" s="1713"/>
      <c r="AR391" s="1713"/>
      <c r="AS391" s="1713"/>
      <c r="AT391" s="1713"/>
      <c r="AU391" s="1713"/>
      <c r="AV391" s="1713"/>
      <c r="AW391" s="1713"/>
      <c r="AX391" s="1713"/>
      <c r="AY391" s="1713"/>
      <c r="AZ391" s="1713"/>
      <c r="BA391" s="1713"/>
      <c r="BB391" s="1713"/>
      <c r="BC391" s="1713"/>
      <c r="BD391" s="1713"/>
      <c r="BE391" s="1713"/>
      <c r="BF391" s="1713"/>
      <c r="BG391" s="1713"/>
      <c r="BH391" s="1713"/>
      <c r="BI391" s="1713"/>
      <c r="BJ391" s="1713"/>
      <c r="BK391" s="1713"/>
      <c r="BL391" s="1713"/>
      <c r="BM391" s="1713"/>
      <c r="BN391" s="1713"/>
      <c r="BO391" s="1713"/>
      <c r="BP391" s="1713"/>
      <c r="BQ391" s="1713"/>
      <c r="BR391" s="1713"/>
      <c r="BS391" s="1713"/>
      <c r="BT391" s="1713"/>
      <c r="BU391" s="1713"/>
      <c r="BV391" s="1713"/>
      <c r="BW391" s="1713"/>
      <c r="BX391" s="1713"/>
      <c r="BY391" s="1713"/>
      <c r="BZ391" s="1713"/>
      <c r="CA391" s="1713"/>
      <c r="CB391" s="1713"/>
      <c r="CC391" s="1713"/>
      <c r="CD391" s="1713"/>
      <c r="CE391" s="1713"/>
      <c r="CF391" s="1713"/>
      <c r="CG391" s="1713"/>
      <c r="CH391" s="1713"/>
      <c r="CI391" s="1713"/>
      <c r="CJ391" s="1713"/>
      <c r="CK391" s="1713"/>
      <c r="CL391" s="1713"/>
      <c r="CM391" s="1713"/>
      <c r="CN391" s="1713"/>
      <c r="CO391" s="1713"/>
      <c r="CP391" s="1713"/>
      <c r="CQ391" s="1713"/>
      <c r="CR391" s="1713"/>
      <c r="CS391" s="1713"/>
      <c r="CT391" s="1713"/>
      <c r="CU391" s="1713"/>
      <c r="CV391" s="1713"/>
      <c r="CW391" s="1713"/>
      <c r="CX391" s="1713"/>
      <c r="CY391" s="1713"/>
      <c r="CZ391" s="1713"/>
      <c r="DA391" s="1713"/>
      <c r="DB391" s="1713"/>
      <c r="DC391" s="1713"/>
      <c r="DD391" s="1713"/>
      <c r="DE391" s="1713"/>
      <c r="DF391" s="1713"/>
      <c r="DG391" s="1713"/>
      <c r="DH391" s="1713"/>
      <c r="DI391" s="1713"/>
      <c r="DJ391" s="1713"/>
      <c r="DK391" s="1713"/>
      <c r="DL391" s="1713"/>
      <c r="DM391" s="1713"/>
      <c r="DN391" s="1713"/>
      <c r="DO391" s="1713"/>
      <c r="DP391" s="1713"/>
      <c r="DQ391" s="1713"/>
    </row>
    <row r="392" s="1732" customFormat="true" ht="21.75" hidden="false" customHeight="true" outlineLevel="0" collapsed="false">
      <c r="A392" s="1713"/>
      <c r="B392" s="1713"/>
      <c r="C392" s="1725"/>
      <c r="D392" s="1725"/>
      <c r="E392" s="1725"/>
      <c r="F392" s="3210"/>
      <c r="G392" s="3211"/>
      <c r="H392" s="3212"/>
      <c r="I392" s="3213"/>
      <c r="J392" s="3213"/>
      <c r="K392" s="1713"/>
      <c r="T392" s="3373"/>
      <c r="Z392" s="1713"/>
      <c r="AA392" s="1713"/>
      <c r="AB392" s="1713"/>
      <c r="AC392" s="1713"/>
      <c r="AD392" s="1713"/>
      <c r="AE392" s="1713"/>
      <c r="AF392" s="1713"/>
      <c r="AG392" s="1713"/>
      <c r="AH392" s="1713"/>
      <c r="AI392" s="1713"/>
      <c r="AJ392" s="1713"/>
      <c r="AK392" s="1713"/>
      <c r="AL392" s="1713"/>
      <c r="AM392" s="1713"/>
      <c r="AN392" s="1713"/>
      <c r="AO392" s="3214"/>
      <c r="AP392" s="1713"/>
      <c r="AQ392" s="1713"/>
      <c r="AR392" s="1713"/>
      <c r="AS392" s="1713"/>
      <c r="AT392" s="1713"/>
      <c r="AU392" s="1713"/>
      <c r="AV392" s="1713"/>
      <c r="AW392" s="1713"/>
      <c r="AX392" s="1713"/>
      <c r="AY392" s="1713"/>
      <c r="AZ392" s="1713"/>
      <c r="BA392" s="1713"/>
      <c r="BB392" s="1713"/>
      <c r="BC392" s="1713"/>
      <c r="BD392" s="1713"/>
      <c r="BE392" s="1713"/>
      <c r="BF392" s="1713"/>
      <c r="BG392" s="1713"/>
      <c r="BH392" s="1713"/>
      <c r="BI392" s="1713"/>
      <c r="BJ392" s="1713"/>
      <c r="BK392" s="1713"/>
      <c r="BL392" s="1713"/>
      <c r="BM392" s="1713"/>
      <c r="BN392" s="1713"/>
      <c r="BO392" s="1713"/>
      <c r="BP392" s="1713"/>
      <c r="BQ392" s="1713"/>
      <c r="BR392" s="1713"/>
      <c r="BS392" s="1713"/>
      <c r="BT392" s="1713"/>
      <c r="BU392" s="1713"/>
      <c r="BV392" s="1713"/>
      <c r="BW392" s="1713"/>
      <c r="BX392" s="1713"/>
      <c r="BY392" s="1713"/>
      <c r="BZ392" s="1713"/>
      <c r="CA392" s="1713"/>
      <c r="CB392" s="1713"/>
      <c r="CC392" s="1713"/>
      <c r="CD392" s="1713"/>
      <c r="CE392" s="1713"/>
      <c r="CF392" s="1713"/>
      <c r="CG392" s="1713"/>
      <c r="CH392" s="1713"/>
      <c r="CI392" s="1713"/>
      <c r="CJ392" s="1713"/>
      <c r="CK392" s="1713"/>
      <c r="CL392" s="1713"/>
      <c r="CM392" s="1713"/>
      <c r="CN392" s="1713"/>
      <c r="CO392" s="1713"/>
      <c r="CP392" s="1713"/>
      <c r="CQ392" s="1713"/>
      <c r="CR392" s="1713"/>
      <c r="CS392" s="1713"/>
      <c r="CT392" s="1713"/>
      <c r="CU392" s="1713"/>
      <c r="CV392" s="1713"/>
      <c r="CW392" s="1713"/>
      <c r="CX392" s="1713"/>
      <c r="CY392" s="1713"/>
      <c r="CZ392" s="1713"/>
      <c r="DA392" s="1713"/>
      <c r="DB392" s="1713"/>
      <c r="DC392" s="1713"/>
      <c r="DD392" s="1713"/>
      <c r="DE392" s="1713"/>
      <c r="DF392" s="1713"/>
      <c r="DG392" s="1713"/>
      <c r="DH392" s="1713"/>
      <c r="DI392" s="1713"/>
      <c r="DJ392" s="1713"/>
      <c r="DK392" s="1713"/>
      <c r="DL392" s="1713"/>
      <c r="DM392" s="1713"/>
      <c r="DN392" s="1713"/>
      <c r="DO392" s="1713"/>
      <c r="DP392" s="1713"/>
      <c r="DQ392" s="1713"/>
    </row>
    <row r="393" s="1732" customFormat="true" ht="21.75" hidden="false" customHeight="true" outlineLevel="0" collapsed="false">
      <c r="A393" s="1713"/>
      <c r="B393" s="1713"/>
      <c r="C393" s="1725"/>
      <c r="D393" s="1725"/>
      <c r="E393" s="1725"/>
      <c r="F393" s="3210"/>
      <c r="G393" s="3211"/>
      <c r="H393" s="3212"/>
      <c r="I393" s="3213"/>
      <c r="J393" s="3213"/>
      <c r="K393" s="1713"/>
      <c r="T393" s="3373"/>
      <c r="Z393" s="1713"/>
      <c r="AA393" s="1713"/>
      <c r="AB393" s="1713"/>
      <c r="AC393" s="1713"/>
      <c r="AD393" s="1713"/>
      <c r="AE393" s="1713"/>
      <c r="AF393" s="1713"/>
      <c r="AG393" s="1713"/>
      <c r="AH393" s="1713"/>
      <c r="AI393" s="1713"/>
      <c r="AJ393" s="1713"/>
      <c r="AK393" s="1713"/>
      <c r="AL393" s="1713"/>
      <c r="AM393" s="1713"/>
      <c r="AN393" s="1713"/>
      <c r="AO393" s="3214"/>
      <c r="AP393" s="1713"/>
      <c r="AQ393" s="1713"/>
      <c r="AR393" s="1713"/>
      <c r="AS393" s="1713"/>
      <c r="AT393" s="1713"/>
      <c r="AU393" s="1713"/>
      <c r="AV393" s="1713"/>
      <c r="AW393" s="1713"/>
      <c r="AX393" s="1713"/>
      <c r="AY393" s="1713"/>
      <c r="AZ393" s="1713"/>
      <c r="BA393" s="1713"/>
      <c r="BB393" s="1713"/>
      <c r="BC393" s="1713"/>
      <c r="BD393" s="1713"/>
      <c r="BE393" s="1713"/>
      <c r="BF393" s="1713"/>
      <c r="BG393" s="1713"/>
      <c r="BH393" s="1713"/>
      <c r="BI393" s="1713"/>
      <c r="BJ393" s="1713"/>
      <c r="BK393" s="1713"/>
      <c r="BL393" s="1713"/>
      <c r="BM393" s="1713"/>
      <c r="BN393" s="1713"/>
      <c r="BO393" s="1713"/>
      <c r="BP393" s="1713"/>
      <c r="BQ393" s="1713"/>
      <c r="BR393" s="1713"/>
      <c r="BS393" s="1713"/>
      <c r="BT393" s="1713"/>
      <c r="BU393" s="1713"/>
      <c r="BV393" s="1713"/>
      <c r="BW393" s="1713"/>
      <c r="BX393" s="1713"/>
      <c r="BY393" s="1713"/>
      <c r="BZ393" s="1713"/>
      <c r="CA393" s="1713"/>
      <c r="CB393" s="1713"/>
      <c r="CC393" s="1713"/>
      <c r="CD393" s="1713"/>
      <c r="CE393" s="1713"/>
      <c r="CF393" s="1713"/>
      <c r="CG393" s="1713"/>
      <c r="CH393" s="1713"/>
      <c r="CI393" s="1713"/>
      <c r="CJ393" s="1713"/>
      <c r="CK393" s="1713"/>
      <c r="CL393" s="1713"/>
      <c r="CM393" s="1713"/>
      <c r="CN393" s="1713"/>
      <c r="CO393" s="1713"/>
      <c r="CP393" s="1713"/>
      <c r="CQ393" s="1713"/>
      <c r="CR393" s="1713"/>
      <c r="CS393" s="1713"/>
      <c r="CT393" s="1713"/>
      <c r="CU393" s="1713"/>
      <c r="CV393" s="1713"/>
      <c r="CW393" s="1713"/>
      <c r="CX393" s="1713"/>
      <c r="CY393" s="1713"/>
      <c r="CZ393" s="1713"/>
      <c r="DA393" s="1713"/>
      <c r="DB393" s="1713"/>
      <c r="DC393" s="1713"/>
      <c r="DD393" s="1713"/>
      <c r="DE393" s="1713"/>
      <c r="DF393" s="1713"/>
      <c r="DG393" s="1713"/>
      <c r="DH393" s="1713"/>
      <c r="DI393" s="1713"/>
      <c r="DJ393" s="1713"/>
      <c r="DK393" s="1713"/>
      <c r="DL393" s="1713"/>
      <c r="DM393" s="1713"/>
      <c r="DN393" s="1713"/>
      <c r="DO393" s="1713"/>
      <c r="DP393" s="1713"/>
      <c r="DQ393" s="1713"/>
    </row>
    <row r="394" s="1732" customFormat="true" ht="21.75" hidden="false" customHeight="true" outlineLevel="0" collapsed="false">
      <c r="A394" s="1713"/>
      <c r="B394" s="1713"/>
      <c r="C394" s="1725"/>
      <c r="D394" s="1725"/>
      <c r="E394" s="1725"/>
      <c r="F394" s="3210"/>
      <c r="G394" s="3211"/>
      <c r="H394" s="3212"/>
      <c r="I394" s="3213"/>
      <c r="J394" s="3213"/>
      <c r="K394" s="1713"/>
      <c r="T394" s="3373"/>
      <c r="Z394" s="1713"/>
      <c r="AA394" s="1713"/>
      <c r="AB394" s="1713"/>
      <c r="AC394" s="1713"/>
      <c r="AD394" s="1713"/>
      <c r="AE394" s="1713"/>
      <c r="AF394" s="1713"/>
      <c r="AG394" s="1713"/>
      <c r="AH394" s="1713"/>
      <c r="AI394" s="1713"/>
      <c r="AJ394" s="1713"/>
      <c r="AK394" s="1713"/>
      <c r="AL394" s="1713"/>
      <c r="AM394" s="1713"/>
      <c r="AN394" s="1713"/>
      <c r="AO394" s="3214"/>
      <c r="AP394" s="1713"/>
      <c r="AQ394" s="1713"/>
      <c r="AR394" s="1713"/>
      <c r="AS394" s="1713"/>
      <c r="AT394" s="1713"/>
      <c r="AU394" s="1713"/>
      <c r="AV394" s="1713"/>
      <c r="AW394" s="1713"/>
      <c r="AX394" s="1713"/>
      <c r="AY394" s="1713"/>
      <c r="AZ394" s="1713"/>
      <c r="BA394" s="1713"/>
      <c r="BB394" s="1713"/>
      <c r="BC394" s="1713"/>
      <c r="BD394" s="1713"/>
      <c r="BE394" s="1713"/>
      <c r="BF394" s="1713"/>
      <c r="BG394" s="1713"/>
      <c r="BH394" s="1713"/>
      <c r="BI394" s="1713"/>
      <c r="BJ394" s="1713"/>
      <c r="BK394" s="1713"/>
      <c r="BL394" s="1713"/>
      <c r="BM394" s="1713"/>
      <c r="BN394" s="1713"/>
      <c r="BO394" s="1713"/>
      <c r="BP394" s="1713"/>
      <c r="BQ394" s="1713"/>
      <c r="BR394" s="1713"/>
      <c r="BS394" s="1713"/>
      <c r="BT394" s="1713"/>
      <c r="BU394" s="1713"/>
      <c r="BV394" s="1713"/>
      <c r="BW394" s="1713"/>
      <c r="BX394" s="1713"/>
      <c r="BY394" s="1713"/>
      <c r="BZ394" s="1713"/>
      <c r="CA394" s="1713"/>
      <c r="CB394" s="1713"/>
      <c r="CC394" s="1713"/>
      <c r="CD394" s="1713"/>
      <c r="CE394" s="1713"/>
      <c r="CF394" s="1713"/>
      <c r="CG394" s="1713"/>
      <c r="CH394" s="1713"/>
      <c r="CI394" s="1713"/>
      <c r="CJ394" s="1713"/>
      <c r="CK394" s="1713"/>
      <c r="CL394" s="1713"/>
      <c r="CM394" s="1713"/>
      <c r="CN394" s="1713"/>
      <c r="CO394" s="1713"/>
      <c r="CP394" s="1713"/>
      <c r="CQ394" s="1713"/>
      <c r="CR394" s="1713"/>
      <c r="CS394" s="1713"/>
      <c r="CT394" s="1713"/>
      <c r="CU394" s="1713"/>
      <c r="CV394" s="1713"/>
      <c r="CW394" s="1713"/>
      <c r="CX394" s="1713"/>
      <c r="CY394" s="1713"/>
      <c r="CZ394" s="1713"/>
      <c r="DA394" s="1713"/>
      <c r="DB394" s="1713"/>
      <c r="DC394" s="1713"/>
      <c r="DD394" s="1713"/>
      <c r="DE394" s="1713"/>
      <c r="DF394" s="1713"/>
      <c r="DG394" s="1713"/>
      <c r="DH394" s="1713"/>
      <c r="DI394" s="1713"/>
      <c r="DJ394" s="1713"/>
      <c r="DK394" s="1713"/>
      <c r="DL394" s="1713"/>
      <c r="DM394" s="1713"/>
      <c r="DN394" s="1713"/>
      <c r="DO394" s="1713"/>
      <c r="DP394" s="1713"/>
      <c r="DQ394" s="1713"/>
    </row>
    <row r="395" s="1732" customFormat="true" ht="21.75" hidden="false" customHeight="true" outlineLevel="0" collapsed="false">
      <c r="A395" s="1713"/>
      <c r="B395" s="1713"/>
      <c r="C395" s="1725"/>
      <c r="D395" s="1725"/>
      <c r="E395" s="1725"/>
      <c r="F395" s="3210"/>
      <c r="G395" s="3211"/>
      <c r="H395" s="3212"/>
      <c r="I395" s="3213"/>
      <c r="J395" s="3213"/>
      <c r="K395" s="1713"/>
      <c r="T395" s="3373"/>
      <c r="Z395" s="1713"/>
      <c r="AA395" s="1713"/>
      <c r="AB395" s="1713"/>
      <c r="AC395" s="1713"/>
      <c r="AD395" s="1713"/>
      <c r="AE395" s="1713"/>
      <c r="AF395" s="1713"/>
      <c r="AG395" s="1713"/>
      <c r="AH395" s="1713"/>
      <c r="AI395" s="1713"/>
      <c r="AJ395" s="1713"/>
      <c r="AK395" s="1713"/>
      <c r="AL395" s="1713"/>
      <c r="AM395" s="1713"/>
      <c r="AN395" s="1713"/>
      <c r="AO395" s="3214"/>
      <c r="AP395" s="1713"/>
      <c r="AQ395" s="1713"/>
      <c r="AR395" s="1713"/>
      <c r="AS395" s="1713"/>
      <c r="AT395" s="1713"/>
      <c r="AU395" s="1713"/>
      <c r="AV395" s="1713"/>
      <c r="AW395" s="1713"/>
      <c r="AX395" s="1713"/>
      <c r="AY395" s="1713"/>
      <c r="AZ395" s="1713"/>
      <c r="BA395" s="1713"/>
      <c r="BB395" s="1713"/>
      <c r="BC395" s="1713"/>
      <c r="BD395" s="1713"/>
      <c r="BE395" s="1713"/>
      <c r="BF395" s="1713"/>
      <c r="BG395" s="1713"/>
      <c r="BH395" s="1713"/>
      <c r="BI395" s="1713"/>
      <c r="BJ395" s="1713"/>
      <c r="BK395" s="1713"/>
      <c r="BL395" s="1713"/>
      <c r="BM395" s="1713"/>
      <c r="BN395" s="1713"/>
      <c r="BO395" s="1713"/>
      <c r="BP395" s="1713"/>
      <c r="BQ395" s="1713"/>
      <c r="BR395" s="1713"/>
      <c r="BS395" s="1713"/>
      <c r="BT395" s="1713"/>
      <c r="BU395" s="1713"/>
      <c r="BV395" s="1713"/>
      <c r="BW395" s="1713"/>
      <c r="BX395" s="1713"/>
      <c r="BY395" s="1713"/>
      <c r="BZ395" s="1713"/>
      <c r="CA395" s="1713"/>
      <c r="CB395" s="1713"/>
      <c r="CC395" s="1713"/>
      <c r="CD395" s="1713"/>
      <c r="CE395" s="1713"/>
      <c r="CF395" s="1713"/>
      <c r="CG395" s="1713"/>
      <c r="CH395" s="1713"/>
      <c r="CI395" s="1713"/>
      <c r="CJ395" s="1713"/>
      <c r="CK395" s="1713"/>
      <c r="CL395" s="1713"/>
      <c r="CM395" s="1713"/>
      <c r="CN395" s="1713"/>
      <c r="CO395" s="1713"/>
      <c r="CP395" s="1713"/>
      <c r="CQ395" s="1713"/>
      <c r="CR395" s="1713"/>
      <c r="CS395" s="1713"/>
      <c r="CT395" s="1713"/>
      <c r="CU395" s="1713"/>
      <c r="CV395" s="1713"/>
      <c r="CW395" s="1713"/>
      <c r="CX395" s="1713"/>
      <c r="CY395" s="1713"/>
      <c r="CZ395" s="1713"/>
      <c r="DA395" s="1713"/>
      <c r="DB395" s="1713"/>
      <c r="DC395" s="1713"/>
      <c r="DD395" s="1713"/>
      <c r="DE395" s="1713"/>
      <c r="DF395" s="1713"/>
      <c r="DG395" s="1713"/>
      <c r="DH395" s="1713"/>
      <c r="DI395" s="1713"/>
      <c r="DJ395" s="1713"/>
      <c r="DK395" s="1713"/>
      <c r="DL395" s="1713"/>
      <c r="DM395" s="1713"/>
      <c r="DN395" s="1713"/>
      <c r="DO395" s="1713"/>
      <c r="DP395" s="1713"/>
      <c r="DQ395" s="1713"/>
    </row>
    <row r="396" s="1732" customFormat="true" ht="21.75" hidden="false" customHeight="true" outlineLevel="0" collapsed="false">
      <c r="A396" s="1713"/>
      <c r="B396" s="1713"/>
      <c r="C396" s="1725"/>
      <c r="D396" s="1725"/>
      <c r="E396" s="1725"/>
      <c r="F396" s="3210"/>
      <c r="G396" s="3211"/>
      <c r="H396" s="3212"/>
      <c r="I396" s="3213"/>
      <c r="J396" s="3213"/>
      <c r="K396" s="1713"/>
      <c r="T396" s="3373"/>
      <c r="Z396" s="1713"/>
      <c r="AA396" s="1713"/>
      <c r="AB396" s="1713"/>
      <c r="AC396" s="1713"/>
      <c r="AD396" s="1713"/>
      <c r="AE396" s="1713"/>
      <c r="AF396" s="1713"/>
      <c r="AG396" s="1713"/>
      <c r="AH396" s="1713"/>
      <c r="AI396" s="1713"/>
      <c r="AJ396" s="1713"/>
      <c r="AK396" s="1713"/>
      <c r="AL396" s="1713"/>
      <c r="AM396" s="1713"/>
      <c r="AN396" s="1713"/>
      <c r="AO396" s="3214"/>
      <c r="AP396" s="1713"/>
      <c r="AQ396" s="1713"/>
      <c r="AR396" s="1713"/>
      <c r="AS396" s="1713"/>
      <c r="AT396" s="1713"/>
      <c r="AU396" s="1713"/>
      <c r="AV396" s="1713"/>
      <c r="AW396" s="1713"/>
      <c r="AX396" s="1713"/>
      <c r="AY396" s="1713"/>
      <c r="AZ396" s="1713"/>
      <c r="BA396" s="1713"/>
      <c r="BB396" s="1713"/>
      <c r="BC396" s="1713"/>
      <c r="BD396" s="1713"/>
      <c r="BE396" s="1713"/>
      <c r="BF396" s="1713"/>
      <c r="BG396" s="1713"/>
      <c r="BH396" s="1713"/>
      <c r="BI396" s="1713"/>
      <c r="BJ396" s="1713"/>
      <c r="BK396" s="1713"/>
      <c r="BL396" s="1713"/>
      <c r="BM396" s="1713"/>
      <c r="BN396" s="1713"/>
      <c r="BO396" s="1713"/>
      <c r="BP396" s="1713"/>
      <c r="BQ396" s="1713"/>
      <c r="BR396" s="1713"/>
      <c r="BS396" s="1713"/>
      <c r="BT396" s="1713"/>
      <c r="BU396" s="1713"/>
      <c r="BV396" s="1713"/>
      <c r="BW396" s="1713"/>
      <c r="BX396" s="1713"/>
      <c r="BY396" s="1713"/>
      <c r="BZ396" s="1713"/>
      <c r="CA396" s="1713"/>
      <c r="CB396" s="1713"/>
      <c r="CC396" s="1713"/>
      <c r="CD396" s="1713"/>
      <c r="CE396" s="1713"/>
      <c r="CF396" s="1713"/>
      <c r="CG396" s="1713"/>
      <c r="CH396" s="1713"/>
      <c r="CI396" s="1713"/>
      <c r="CJ396" s="1713"/>
      <c r="CK396" s="1713"/>
      <c r="CL396" s="1713"/>
      <c r="CM396" s="1713"/>
      <c r="CN396" s="1713"/>
      <c r="CO396" s="1713"/>
      <c r="CP396" s="1713"/>
      <c r="CQ396" s="1713"/>
      <c r="CR396" s="1713"/>
      <c r="CS396" s="1713"/>
      <c r="CT396" s="1713"/>
      <c r="CU396" s="1713"/>
      <c r="CV396" s="1713"/>
      <c r="CW396" s="1713"/>
      <c r="CX396" s="1713"/>
      <c r="CY396" s="1713"/>
      <c r="CZ396" s="1713"/>
      <c r="DA396" s="1713"/>
      <c r="DB396" s="1713"/>
      <c r="DC396" s="1713"/>
      <c r="DD396" s="1713"/>
      <c r="DE396" s="1713"/>
      <c r="DF396" s="1713"/>
      <c r="DG396" s="1713"/>
      <c r="DH396" s="1713"/>
      <c r="DI396" s="1713"/>
      <c r="DJ396" s="1713"/>
      <c r="DK396" s="1713"/>
      <c r="DL396" s="1713"/>
      <c r="DM396" s="1713"/>
      <c r="DN396" s="1713"/>
      <c r="DO396" s="1713"/>
      <c r="DP396" s="1713"/>
      <c r="DQ396" s="1713"/>
    </row>
    <row r="397" s="1732" customFormat="true" ht="21.75" hidden="false" customHeight="true" outlineLevel="0" collapsed="false">
      <c r="A397" s="1713"/>
      <c r="B397" s="1713"/>
      <c r="C397" s="1725"/>
      <c r="D397" s="1725"/>
      <c r="E397" s="1725"/>
      <c r="F397" s="3210"/>
      <c r="G397" s="3211"/>
      <c r="H397" s="3212"/>
      <c r="I397" s="3213"/>
      <c r="J397" s="3213"/>
      <c r="K397" s="1713"/>
      <c r="T397" s="3373"/>
      <c r="Z397" s="1713"/>
      <c r="AA397" s="1713"/>
      <c r="AB397" s="1713"/>
      <c r="AC397" s="1713"/>
      <c r="AD397" s="1713"/>
      <c r="AE397" s="1713"/>
      <c r="AF397" s="1713"/>
      <c r="AG397" s="1713"/>
      <c r="AH397" s="1713"/>
      <c r="AI397" s="1713"/>
      <c r="AJ397" s="1713"/>
      <c r="AK397" s="1713"/>
      <c r="AL397" s="1713"/>
      <c r="AM397" s="1713"/>
      <c r="AN397" s="1713"/>
      <c r="AO397" s="3214"/>
      <c r="AP397" s="1713"/>
      <c r="AQ397" s="1713"/>
      <c r="AR397" s="1713"/>
      <c r="AS397" s="1713"/>
      <c r="AT397" s="1713"/>
      <c r="AU397" s="1713"/>
      <c r="AV397" s="1713"/>
      <c r="AW397" s="1713"/>
      <c r="AX397" s="1713"/>
      <c r="AY397" s="1713"/>
      <c r="AZ397" s="1713"/>
      <c r="BA397" s="1713"/>
      <c r="BB397" s="1713"/>
      <c r="BC397" s="1713"/>
      <c r="BD397" s="1713"/>
      <c r="BE397" s="1713"/>
      <c r="BF397" s="1713"/>
      <c r="BG397" s="1713"/>
      <c r="BH397" s="1713"/>
      <c r="BI397" s="1713"/>
      <c r="BJ397" s="1713"/>
      <c r="BK397" s="1713"/>
      <c r="BL397" s="1713"/>
      <c r="BM397" s="1713"/>
      <c r="BN397" s="1713"/>
      <c r="BO397" s="1713"/>
      <c r="BP397" s="1713"/>
      <c r="BQ397" s="1713"/>
      <c r="BR397" s="1713"/>
      <c r="BS397" s="1713"/>
      <c r="BT397" s="1713"/>
      <c r="BU397" s="1713"/>
      <c r="BV397" s="1713"/>
      <c r="BW397" s="1713"/>
      <c r="BX397" s="1713"/>
      <c r="BY397" s="1713"/>
      <c r="BZ397" s="1713"/>
      <c r="CA397" s="1713"/>
      <c r="CB397" s="1713"/>
      <c r="CC397" s="1713"/>
      <c r="CD397" s="1713"/>
      <c r="CE397" s="1713"/>
      <c r="CF397" s="1713"/>
      <c r="CG397" s="1713"/>
      <c r="CH397" s="1713"/>
      <c r="CI397" s="1713"/>
      <c r="CJ397" s="1713"/>
      <c r="CK397" s="1713"/>
      <c r="CL397" s="1713"/>
      <c r="CM397" s="1713"/>
      <c r="CN397" s="1713"/>
      <c r="CO397" s="1713"/>
      <c r="CP397" s="1713"/>
      <c r="CQ397" s="1713"/>
      <c r="CR397" s="1713"/>
      <c r="CS397" s="1713"/>
      <c r="CT397" s="1713"/>
      <c r="CU397" s="1713"/>
      <c r="CV397" s="1713"/>
      <c r="CW397" s="1713"/>
      <c r="CX397" s="1713"/>
      <c r="CY397" s="1713"/>
      <c r="CZ397" s="1713"/>
      <c r="DA397" s="1713"/>
      <c r="DB397" s="1713"/>
      <c r="DC397" s="1713"/>
      <c r="DD397" s="1713"/>
      <c r="DE397" s="1713"/>
      <c r="DF397" s="1713"/>
      <c r="DG397" s="1713"/>
      <c r="DH397" s="1713"/>
      <c r="DI397" s="1713"/>
      <c r="DJ397" s="1713"/>
      <c r="DK397" s="1713"/>
      <c r="DL397" s="1713"/>
      <c r="DM397" s="1713"/>
      <c r="DN397" s="1713"/>
      <c r="DO397" s="1713"/>
      <c r="DP397" s="1713"/>
      <c r="DQ397" s="1713"/>
    </row>
    <row r="398" s="1732" customFormat="true" ht="21.75" hidden="false" customHeight="true" outlineLevel="0" collapsed="false">
      <c r="A398" s="1713"/>
      <c r="B398" s="1713"/>
      <c r="C398" s="1725"/>
      <c r="D398" s="1725"/>
      <c r="E398" s="1725"/>
      <c r="F398" s="3210"/>
      <c r="G398" s="3211"/>
      <c r="H398" s="3212"/>
      <c r="I398" s="3213"/>
      <c r="J398" s="3213"/>
      <c r="K398" s="1713"/>
      <c r="T398" s="3373"/>
      <c r="Z398" s="1713"/>
      <c r="AA398" s="1713"/>
      <c r="AB398" s="1713"/>
      <c r="AC398" s="1713"/>
      <c r="AD398" s="1713"/>
      <c r="AE398" s="1713"/>
      <c r="AF398" s="1713"/>
      <c r="AG398" s="1713"/>
      <c r="AH398" s="1713"/>
      <c r="AI398" s="1713"/>
      <c r="AJ398" s="1713"/>
      <c r="AK398" s="1713"/>
      <c r="AL398" s="1713"/>
      <c r="AM398" s="1713"/>
      <c r="AN398" s="1713"/>
      <c r="AO398" s="3214"/>
      <c r="AP398" s="1713"/>
      <c r="AQ398" s="1713"/>
      <c r="AR398" s="1713"/>
      <c r="AS398" s="1713"/>
      <c r="AT398" s="1713"/>
      <c r="AU398" s="1713"/>
      <c r="AV398" s="1713"/>
      <c r="AW398" s="1713"/>
      <c r="AX398" s="1713"/>
      <c r="AY398" s="1713"/>
      <c r="AZ398" s="1713"/>
      <c r="BA398" s="1713"/>
      <c r="BB398" s="1713"/>
      <c r="BC398" s="1713"/>
      <c r="BD398" s="1713"/>
      <c r="BE398" s="1713"/>
      <c r="BF398" s="1713"/>
      <c r="BG398" s="1713"/>
      <c r="BH398" s="1713"/>
      <c r="BI398" s="1713"/>
      <c r="BJ398" s="1713"/>
      <c r="BK398" s="1713"/>
      <c r="BL398" s="1713"/>
      <c r="BM398" s="1713"/>
      <c r="BN398" s="1713"/>
      <c r="BO398" s="1713"/>
      <c r="BP398" s="1713"/>
      <c r="BQ398" s="1713"/>
      <c r="BR398" s="1713"/>
      <c r="BS398" s="1713"/>
      <c r="BT398" s="1713"/>
      <c r="BU398" s="1713"/>
      <c r="BV398" s="1713"/>
      <c r="BW398" s="1713"/>
      <c r="BX398" s="1713"/>
      <c r="BY398" s="1713"/>
      <c r="BZ398" s="1713"/>
      <c r="CA398" s="1713"/>
      <c r="CB398" s="1713"/>
      <c r="CC398" s="1713"/>
      <c r="CD398" s="1713"/>
      <c r="CE398" s="1713"/>
      <c r="CF398" s="1713"/>
      <c r="CG398" s="1713"/>
      <c r="CH398" s="1713"/>
      <c r="CI398" s="1713"/>
      <c r="CJ398" s="1713"/>
      <c r="CK398" s="1713"/>
      <c r="CL398" s="1713"/>
      <c r="CM398" s="1713"/>
      <c r="CN398" s="1713"/>
      <c r="CO398" s="1713"/>
      <c r="CP398" s="1713"/>
      <c r="CQ398" s="1713"/>
      <c r="CR398" s="1713"/>
      <c r="CS398" s="1713"/>
      <c r="CT398" s="1713"/>
      <c r="CU398" s="1713"/>
      <c r="CV398" s="1713"/>
      <c r="CW398" s="1713"/>
      <c r="CX398" s="1713"/>
      <c r="CY398" s="1713"/>
      <c r="CZ398" s="1713"/>
      <c r="DA398" s="1713"/>
      <c r="DB398" s="1713"/>
      <c r="DC398" s="1713"/>
      <c r="DD398" s="1713"/>
      <c r="DE398" s="1713"/>
      <c r="DF398" s="1713"/>
      <c r="DG398" s="1713"/>
      <c r="DH398" s="1713"/>
      <c r="DI398" s="1713"/>
      <c r="DJ398" s="1713"/>
      <c r="DK398" s="1713"/>
      <c r="DL398" s="1713"/>
      <c r="DM398" s="1713"/>
      <c r="DN398" s="1713"/>
      <c r="DO398" s="1713"/>
      <c r="DP398" s="1713"/>
      <c r="DQ398" s="1713"/>
    </row>
    <row r="399" s="1732" customFormat="true" ht="21.75" hidden="false" customHeight="true" outlineLevel="0" collapsed="false">
      <c r="A399" s="1713"/>
      <c r="B399" s="1713"/>
      <c r="C399" s="1725"/>
      <c r="D399" s="1725"/>
      <c r="E399" s="1725"/>
      <c r="F399" s="3210"/>
      <c r="G399" s="3211"/>
      <c r="H399" s="3212"/>
      <c r="I399" s="3213"/>
      <c r="J399" s="3213"/>
      <c r="K399" s="1713"/>
      <c r="T399" s="3373"/>
      <c r="Z399" s="1713"/>
      <c r="AA399" s="1713"/>
      <c r="AB399" s="1713"/>
      <c r="AC399" s="1713"/>
      <c r="AD399" s="1713"/>
      <c r="AE399" s="1713"/>
      <c r="AF399" s="1713"/>
      <c r="AG399" s="1713"/>
      <c r="AH399" s="1713"/>
      <c r="AI399" s="1713"/>
      <c r="AJ399" s="1713"/>
      <c r="AK399" s="1713"/>
      <c r="AL399" s="1713"/>
      <c r="AM399" s="1713"/>
      <c r="AN399" s="1713"/>
      <c r="AO399" s="3214"/>
      <c r="AP399" s="1713"/>
      <c r="AQ399" s="1713"/>
      <c r="AR399" s="1713"/>
      <c r="AS399" s="1713"/>
      <c r="AT399" s="1713"/>
      <c r="AU399" s="1713"/>
      <c r="AV399" s="1713"/>
      <c r="AW399" s="1713"/>
      <c r="AX399" s="1713"/>
      <c r="AY399" s="1713"/>
      <c r="AZ399" s="1713"/>
      <c r="BA399" s="1713"/>
      <c r="BB399" s="1713"/>
      <c r="BC399" s="1713"/>
      <c r="BD399" s="1713"/>
      <c r="BE399" s="1713"/>
      <c r="BF399" s="1713"/>
      <c r="BG399" s="1713"/>
      <c r="BH399" s="1713"/>
      <c r="BI399" s="1713"/>
      <c r="BJ399" s="1713"/>
      <c r="BK399" s="1713"/>
      <c r="BL399" s="1713"/>
      <c r="BM399" s="1713"/>
      <c r="BN399" s="1713"/>
      <c r="BO399" s="1713"/>
      <c r="BP399" s="1713"/>
      <c r="BQ399" s="1713"/>
      <c r="BR399" s="1713"/>
      <c r="BS399" s="1713"/>
      <c r="BT399" s="1713"/>
      <c r="BU399" s="1713"/>
      <c r="BV399" s="1713"/>
      <c r="BW399" s="1713"/>
      <c r="BX399" s="1713"/>
      <c r="BY399" s="1713"/>
      <c r="BZ399" s="1713"/>
      <c r="CA399" s="1713"/>
      <c r="CB399" s="1713"/>
      <c r="CC399" s="1713"/>
      <c r="CD399" s="1713"/>
      <c r="CE399" s="1713"/>
      <c r="CF399" s="1713"/>
      <c r="CG399" s="1713"/>
      <c r="CH399" s="1713"/>
      <c r="CI399" s="1713"/>
      <c r="CJ399" s="1713"/>
      <c r="CK399" s="1713"/>
      <c r="CL399" s="1713"/>
      <c r="CM399" s="1713"/>
      <c r="CN399" s="1713"/>
      <c r="CO399" s="1713"/>
      <c r="CP399" s="1713"/>
      <c r="CQ399" s="1713"/>
      <c r="CR399" s="1713"/>
      <c r="CS399" s="1713"/>
      <c r="CT399" s="1713"/>
      <c r="CU399" s="1713"/>
      <c r="CV399" s="1713"/>
      <c r="CW399" s="1713"/>
      <c r="CX399" s="1713"/>
      <c r="CY399" s="1713"/>
      <c r="CZ399" s="1713"/>
      <c r="DA399" s="1713"/>
      <c r="DB399" s="1713"/>
      <c r="DC399" s="1713"/>
      <c r="DD399" s="1713"/>
      <c r="DE399" s="1713"/>
      <c r="DF399" s="1713"/>
      <c r="DG399" s="1713"/>
      <c r="DH399" s="1713"/>
      <c r="DI399" s="1713"/>
      <c r="DJ399" s="1713"/>
      <c r="DK399" s="1713"/>
      <c r="DL399" s="1713"/>
      <c r="DM399" s="1713"/>
      <c r="DN399" s="1713"/>
      <c r="DO399" s="1713"/>
      <c r="DP399" s="1713"/>
      <c r="DQ399" s="1713"/>
    </row>
    <row r="400" s="1732" customFormat="true" ht="21.75" hidden="false" customHeight="true" outlineLevel="0" collapsed="false">
      <c r="A400" s="1713"/>
      <c r="B400" s="1713"/>
      <c r="C400" s="1725"/>
      <c r="D400" s="1725"/>
      <c r="E400" s="1725"/>
      <c r="F400" s="3210"/>
      <c r="G400" s="3211"/>
      <c r="H400" s="3212"/>
      <c r="I400" s="3213"/>
      <c r="J400" s="3213"/>
      <c r="K400" s="1713"/>
      <c r="T400" s="3373"/>
      <c r="Z400" s="1713"/>
      <c r="AA400" s="1713"/>
      <c r="AB400" s="1713"/>
      <c r="AC400" s="1713"/>
      <c r="AD400" s="1713"/>
      <c r="AE400" s="1713"/>
      <c r="AF400" s="1713"/>
      <c r="AG400" s="1713"/>
      <c r="AH400" s="1713"/>
      <c r="AI400" s="1713"/>
      <c r="AJ400" s="1713"/>
      <c r="AK400" s="1713"/>
      <c r="AL400" s="1713"/>
      <c r="AM400" s="1713"/>
      <c r="AN400" s="1713"/>
      <c r="AO400" s="3214"/>
      <c r="AP400" s="1713"/>
      <c r="AQ400" s="1713"/>
      <c r="AR400" s="1713"/>
      <c r="AS400" s="1713"/>
      <c r="AT400" s="1713"/>
      <c r="AU400" s="1713"/>
      <c r="AV400" s="1713"/>
      <c r="AW400" s="1713"/>
      <c r="AX400" s="1713"/>
      <c r="AY400" s="1713"/>
      <c r="AZ400" s="1713"/>
      <c r="BA400" s="1713"/>
      <c r="BB400" s="1713"/>
      <c r="BC400" s="1713"/>
      <c r="BD400" s="1713"/>
      <c r="BE400" s="1713"/>
      <c r="BF400" s="1713"/>
      <c r="BG400" s="1713"/>
      <c r="BH400" s="1713"/>
      <c r="BI400" s="1713"/>
      <c r="BJ400" s="1713"/>
      <c r="BK400" s="1713"/>
      <c r="BL400" s="1713"/>
      <c r="BM400" s="1713"/>
      <c r="BN400" s="1713"/>
      <c r="BO400" s="1713"/>
      <c r="BP400" s="1713"/>
      <c r="BQ400" s="1713"/>
      <c r="BR400" s="1713"/>
      <c r="BS400" s="1713"/>
      <c r="BT400" s="1713"/>
      <c r="BU400" s="1713"/>
      <c r="BV400" s="1713"/>
      <c r="BW400" s="1713"/>
      <c r="BX400" s="1713"/>
      <c r="BY400" s="1713"/>
      <c r="BZ400" s="1713"/>
      <c r="CA400" s="1713"/>
      <c r="CB400" s="1713"/>
      <c r="CC400" s="1713"/>
      <c r="CD400" s="1713"/>
      <c r="CE400" s="1713"/>
      <c r="CF400" s="1713"/>
      <c r="CG400" s="1713"/>
      <c r="CH400" s="1713"/>
      <c r="CI400" s="1713"/>
      <c r="CJ400" s="1713"/>
      <c r="CK400" s="1713"/>
      <c r="CL400" s="1713"/>
      <c r="CM400" s="1713"/>
      <c r="CN400" s="1713"/>
      <c r="CO400" s="1713"/>
      <c r="CP400" s="1713"/>
      <c r="CQ400" s="1713"/>
      <c r="CR400" s="1713"/>
      <c r="CS400" s="1713"/>
      <c r="CT400" s="1713"/>
      <c r="CU400" s="1713"/>
      <c r="CV400" s="1713"/>
      <c r="CW400" s="1713"/>
      <c r="CX400" s="1713"/>
      <c r="CY400" s="1713"/>
      <c r="CZ400" s="1713"/>
      <c r="DA400" s="1713"/>
      <c r="DB400" s="1713"/>
      <c r="DC400" s="1713"/>
      <c r="DD400" s="1713"/>
      <c r="DE400" s="1713"/>
      <c r="DF400" s="1713"/>
      <c r="DG400" s="1713"/>
      <c r="DH400" s="1713"/>
      <c r="DI400" s="1713"/>
      <c r="DJ400" s="1713"/>
      <c r="DK400" s="1713"/>
      <c r="DL400" s="1713"/>
      <c r="DM400" s="1713"/>
      <c r="DN400" s="1713"/>
      <c r="DO400" s="1713"/>
      <c r="DP400" s="1713"/>
      <c r="DQ400" s="1713"/>
    </row>
    <row r="401" s="1732" customFormat="true" ht="21.75" hidden="false" customHeight="true" outlineLevel="0" collapsed="false">
      <c r="A401" s="1713"/>
      <c r="B401" s="1713"/>
      <c r="C401" s="1725"/>
      <c r="D401" s="1725"/>
      <c r="E401" s="1725"/>
      <c r="F401" s="3210"/>
      <c r="G401" s="3211"/>
      <c r="H401" s="3212"/>
      <c r="I401" s="3213"/>
      <c r="J401" s="3213"/>
      <c r="K401" s="1713"/>
      <c r="T401" s="3373"/>
      <c r="Z401" s="1713"/>
      <c r="AA401" s="1713"/>
      <c r="AB401" s="1713"/>
      <c r="AC401" s="1713"/>
      <c r="AD401" s="1713"/>
      <c r="AE401" s="1713"/>
      <c r="AF401" s="1713"/>
      <c r="AG401" s="1713"/>
      <c r="AH401" s="1713"/>
      <c r="AI401" s="1713"/>
      <c r="AJ401" s="1713"/>
      <c r="AK401" s="1713"/>
      <c r="AL401" s="1713"/>
      <c r="AM401" s="1713"/>
      <c r="AN401" s="1713"/>
      <c r="AO401" s="3214"/>
      <c r="AP401" s="1713"/>
      <c r="AQ401" s="1713"/>
      <c r="AR401" s="1713"/>
      <c r="AS401" s="1713"/>
      <c r="AT401" s="1713"/>
      <c r="AU401" s="1713"/>
      <c r="AV401" s="1713"/>
      <c r="AW401" s="1713"/>
      <c r="AX401" s="1713"/>
      <c r="AY401" s="1713"/>
      <c r="AZ401" s="1713"/>
      <c r="BA401" s="1713"/>
      <c r="BB401" s="1713"/>
      <c r="BC401" s="1713"/>
      <c r="BD401" s="1713"/>
      <c r="BE401" s="1713"/>
      <c r="BF401" s="1713"/>
      <c r="BG401" s="1713"/>
      <c r="BH401" s="1713"/>
      <c r="BI401" s="1713"/>
      <c r="BJ401" s="1713"/>
      <c r="BK401" s="1713"/>
      <c r="BL401" s="1713"/>
      <c r="BM401" s="1713"/>
      <c r="BN401" s="1713"/>
      <c r="BO401" s="1713"/>
      <c r="BP401" s="1713"/>
      <c r="BQ401" s="1713"/>
      <c r="BR401" s="1713"/>
      <c r="BS401" s="1713"/>
      <c r="BT401" s="1713"/>
      <c r="BU401" s="1713"/>
      <c r="BV401" s="1713"/>
      <c r="BW401" s="1713"/>
      <c r="BX401" s="1713"/>
      <c r="BY401" s="1713"/>
      <c r="BZ401" s="1713"/>
      <c r="CA401" s="1713"/>
      <c r="CB401" s="1713"/>
      <c r="CC401" s="1713"/>
      <c r="CD401" s="1713"/>
      <c r="CE401" s="1713"/>
      <c r="CF401" s="1713"/>
      <c r="CG401" s="1713"/>
      <c r="CH401" s="1713"/>
      <c r="CI401" s="1713"/>
      <c r="CJ401" s="1713"/>
      <c r="CK401" s="1713"/>
      <c r="CL401" s="1713"/>
      <c r="CM401" s="1713"/>
      <c r="CN401" s="1713"/>
      <c r="CO401" s="1713"/>
      <c r="CP401" s="1713"/>
      <c r="CQ401" s="1713"/>
      <c r="CR401" s="1713"/>
      <c r="CS401" s="1713"/>
      <c r="CT401" s="1713"/>
      <c r="CU401" s="1713"/>
      <c r="CV401" s="1713"/>
      <c r="CW401" s="1713"/>
      <c r="CX401" s="1713"/>
      <c r="CY401" s="1713"/>
      <c r="CZ401" s="1713"/>
      <c r="DA401" s="1713"/>
      <c r="DB401" s="1713"/>
      <c r="DC401" s="1713"/>
      <c r="DD401" s="1713"/>
      <c r="DE401" s="1713"/>
      <c r="DF401" s="1713"/>
      <c r="DG401" s="1713"/>
      <c r="DH401" s="1713"/>
      <c r="DI401" s="1713"/>
      <c r="DJ401" s="1713"/>
      <c r="DK401" s="1713"/>
      <c r="DL401" s="1713"/>
      <c r="DM401" s="1713"/>
      <c r="DN401" s="1713"/>
      <c r="DO401" s="1713"/>
      <c r="DP401" s="1713"/>
      <c r="DQ401" s="1713"/>
    </row>
    <row r="402" s="1732" customFormat="true" ht="21.75" hidden="false" customHeight="true" outlineLevel="0" collapsed="false">
      <c r="A402" s="1713"/>
      <c r="B402" s="1713"/>
      <c r="C402" s="1725"/>
      <c r="D402" s="1725"/>
      <c r="E402" s="1725"/>
      <c r="F402" s="3210"/>
      <c r="G402" s="3211"/>
      <c r="H402" s="3212"/>
      <c r="I402" s="3213"/>
      <c r="J402" s="3213"/>
      <c r="K402" s="1713"/>
      <c r="T402" s="3373"/>
      <c r="Z402" s="1713"/>
      <c r="AA402" s="1713"/>
      <c r="AB402" s="1713"/>
      <c r="AC402" s="1713"/>
      <c r="AD402" s="1713"/>
      <c r="AE402" s="1713"/>
      <c r="AF402" s="1713"/>
      <c r="AG402" s="1713"/>
      <c r="AH402" s="1713"/>
      <c r="AI402" s="1713"/>
      <c r="AJ402" s="1713"/>
      <c r="AK402" s="1713"/>
      <c r="AL402" s="1713"/>
      <c r="AM402" s="1713"/>
      <c r="AN402" s="1713"/>
      <c r="AO402" s="3214"/>
      <c r="AP402" s="1713"/>
      <c r="AQ402" s="1713"/>
      <c r="AR402" s="1713"/>
      <c r="AS402" s="1713"/>
      <c r="AT402" s="1713"/>
      <c r="AU402" s="1713"/>
      <c r="AV402" s="1713"/>
      <c r="AW402" s="1713"/>
      <c r="AX402" s="1713"/>
      <c r="AY402" s="1713"/>
      <c r="AZ402" s="1713"/>
      <c r="BA402" s="1713"/>
      <c r="BB402" s="1713"/>
      <c r="BC402" s="1713"/>
      <c r="BD402" s="1713"/>
      <c r="BE402" s="1713"/>
      <c r="BF402" s="1713"/>
      <c r="BG402" s="1713"/>
      <c r="BH402" s="1713"/>
      <c r="BI402" s="1713"/>
      <c r="BJ402" s="1713"/>
      <c r="BK402" s="1713"/>
      <c r="BL402" s="1713"/>
      <c r="BM402" s="1713"/>
      <c r="BN402" s="1713"/>
      <c r="BO402" s="1713"/>
      <c r="BP402" s="1713"/>
      <c r="BQ402" s="1713"/>
      <c r="BR402" s="1713"/>
      <c r="BS402" s="1713"/>
      <c r="BT402" s="1713"/>
      <c r="BU402" s="1713"/>
      <c r="BV402" s="1713"/>
      <c r="BW402" s="1713"/>
      <c r="BX402" s="1713"/>
      <c r="BY402" s="1713"/>
      <c r="BZ402" s="1713"/>
      <c r="CA402" s="1713"/>
      <c r="CB402" s="1713"/>
      <c r="CC402" s="1713"/>
      <c r="CD402" s="1713"/>
      <c r="CE402" s="1713"/>
      <c r="CF402" s="1713"/>
      <c r="CG402" s="1713"/>
      <c r="CH402" s="1713"/>
      <c r="CI402" s="1713"/>
      <c r="CJ402" s="1713"/>
      <c r="CK402" s="1713"/>
      <c r="CL402" s="1713"/>
      <c r="CM402" s="1713"/>
      <c r="CN402" s="1713"/>
      <c r="CO402" s="1713"/>
      <c r="CP402" s="1713"/>
      <c r="CQ402" s="1713"/>
      <c r="CR402" s="1713"/>
      <c r="CS402" s="1713"/>
      <c r="CT402" s="1713"/>
      <c r="CU402" s="1713"/>
      <c r="CV402" s="1713"/>
      <c r="CW402" s="1713"/>
      <c r="CX402" s="1713"/>
      <c r="CY402" s="1713"/>
      <c r="CZ402" s="1713"/>
      <c r="DA402" s="1713"/>
      <c r="DB402" s="1713"/>
      <c r="DC402" s="1713"/>
      <c r="DD402" s="1713"/>
      <c r="DE402" s="1713"/>
      <c r="DF402" s="1713"/>
      <c r="DG402" s="1713"/>
      <c r="DH402" s="1713"/>
      <c r="DI402" s="1713"/>
      <c r="DJ402" s="1713"/>
      <c r="DK402" s="1713"/>
      <c r="DL402" s="1713"/>
      <c r="DM402" s="1713"/>
      <c r="DN402" s="1713"/>
      <c r="DO402" s="1713"/>
      <c r="DP402" s="1713"/>
      <c r="DQ402" s="1713"/>
    </row>
    <row r="403" s="1732" customFormat="true" ht="21.75" hidden="false" customHeight="true" outlineLevel="0" collapsed="false">
      <c r="A403" s="1713"/>
      <c r="B403" s="1713"/>
      <c r="C403" s="1725"/>
      <c r="D403" s="1725"/>
      <c r="E403" s="1725"/>
      <c r="F403" s="3210"/>
      <c r="G403" s="3211"/>
      <c r="H403" s="3212"/>
      <c r="I403" s="3213"/>
      <c r="J403" s="3213"/>
      <c r="K403" s="1713"/>
      <c r="T403" s="3373"/>
      <c r="Z403" s="1713"/>
      <c r="AA403" s="1713"/>
      <c r="AB403" s="1713"/>
      <c r="AC403" s="1713"/>
      <c r="AD403" s="1713"/>
      <c r="AE403" s="1713"/>
      <c r="AF403" s="1713"/>
      <c r="AG403" s="1713"/>
      <c r="AH403" s="1713"/>
      <c r="AI403" s="1713"/>
      <c r="AJ403" s="1713"/>
      <c r="AK403" s="1713"/>
      <c r="AL403" s="1713"/>
      <c r="AM403" s="1713"/>
      <c r="AN403" s="1713"/>
      <c r="AO403" s="3214"/>
      <c r="AP403" s="1713"/>
      <c r="AQ403" s="1713"/>
      <c r="AR403" s="1713"/>
      <c r="AS403" s="1713"/>
      <c r="AT403" s="1713"/>
      <c r="AU403" s="1713"/>
      <c r="AV403" s="1713"/>
      <c r="AW403" s="1713"/>
      <c r="AX403" s="1713"/>
      <c r="AY403" s="1713"/>
      <c r="AZ403" s="1713"/>
      <c r="BA403" s="1713"/>
      <c r="BB403" s="1713"/>
      <c r="BC403" s="1713"/>
      <c r="BD403" s="1713"/>
      <c r="BE403" s="1713"/>
      <c r="BF403" s="1713"/>
      <c r="BG403" s="1713"/>
      <c r="BH403" s="1713"/>
      <c r="BI403" s="1713"/>
      <c r="BJ403" s="1713"/>
      <c r="BK403" s="1713"/>
      <c r="BL403" s="1713"/>
      <c r="BM403" s="1713"/>
      <c r="BN403" s="1713"/>
      <c r="BO403" s="1713"/>
      <c r="BP403" s="1713"/>
      <c r="BQ403" s="1713"/>
      <c r="BR403" s="1713"/>
      <c r="BS403" s="1713"/>
      <c r="BT403" s="1713"/>
      <c r="BU403" s="1713"/>
      <c r="BV403" s="1713"/>
      <c r="BW403" s="1713"/>
      <c r="BX403" s="1713"/>
      <c r="BY403" s="1713"/>
      <c r="BZ403" s="1713"/>
      <c r="CA403" s="1713"/>
      <c r="CB403" s="1713"/>
      <c r="CC403" s="1713"/>
      <c r="CD403" s="1713"/>
      <c r="CE403" s="1713"/>
      <c r="CF403" s="1713"/>
      <c r="CG403" s="1713"/>
      <c r="CH403" s="1713"/>
      <c r="CI403" s="1713"/>
      <c r="CJ403" s="1713"/>
      <c r="CK403" s="1713"/>
      <c r="CL403" s="1713"/>
      <c r="CM403" s="1713"/>
      <c r="CN403" s="1713"/>
      <c r="CO403" s="1713"/>
      <c r="CP403" s="1713"/>
      <c r="CQ403" s="1713"/>
      <c r="CR403" s="1713"/>
      <c r="CS403" s="1713"/>
      <c r="CT403" s="1713"/>
      <c r="CU403" s="1713"/>
      <c r="CV403" s="1713"/>
      <c r="CW403" s="1713"/>
      <c r="CX403" s="1713"/>
      <c r="CY403" s="1713"/>
      <c r="CZ403" s="1713"/>
      <c r="DA403" s="1713"/>
      <c r="DB403" s="1713"/>
      <c r="DC403" s="1713"/>
      <c r="DD403" s="1713"/>
      <c r="DE403" s="1713"/>
      <c r="DF403" s="1713"/>
      <c r="DG403" s="1713"/>
      <c r="DH403" s="1713"/>
      <c r="DI403" s="1713"/>
      <c r="DJ403" s="1713"/>
      <c r="DK403" s="1713"/>
      <c r="DL403" s="1713"/>
      <c r="DM403" s="1713"/>
      <c r="DN403" s="1713"/>
      <c r="DO403" s="1713"/>
      <c r="DP403" s="1713"/>
      <c r="DQ403" s="1713"/>
    </row>
    <row r="404" s="1732" customFormat="true" ht="21.75" hidden="false" customHeight="true" outlineLevel="0" collapsed="false">
      <c r="A404" s="1713"/>
      <c r="B404" s="1713"/>
      <c r="C404" s="1725"/>
      <c r="D404" s="1725"/>
      <c r="E404" s="1725"/>
      <c r="F404" s="3210"/>
      <c r="G404" s="3211"/>
      <c r="H404" s="3212"/>
      <c r="I404" s="3213"/>
      <c r="J404" s="3213"/>
      <c r="K404" s="1713"/>
      <c r="T404" s="3373"/>
      <c r="Z404" s="1713"/>
      <c r="AA404" s="1713"/>
      <c r="AB404" s="1713"/>
      <c r="AC404" s="1713"/>
      <c r="AD404" s="1713"/>
      <c r="AE404" s="1713"/>
      <c r="AF404" s="1713"/>
      <c r="AG404" s="1713"/>
      <c r="AH404" s="1713"/>
      <c r="AI404" s="1713"/>
      <c r="AJ404" s="1713"/>
      <c r="AK404" s="1713"/>
      <c r="AL404" s="1713"/>
      <c r="AM404" s="1713"/>
      <c r="AN404" s="1713"/>
      <c r="AO404" s="3214"/>
      <c r="AP404" s="1713"/>
      <c r="AQ404" s="1713"/>
      <c r="AR404" s="1713"/>
      <c r="AS404" s="1713"/>
      <c r="AT404" s="1713"/>
      <c r="AU404" s="1713"/>
      <c r="AV404" s="1713"/>
      <c r="AW404" s="1713"/>
      <c r="AX404" s="1713"/>
      <c r="AY404" s="1713"/>
      <c r="AZ404" s="1713"/>
      <c r="BA404" s="1713"/>
      <c r="BB404" s="1713"/>
      <c r="BC404" s="1713"/>
      <c r="BD404" s="1713"/>
      <c r="BE404" s="1713"/>
      <c r="BF404" s="1713"/>
      <c r="BG404" s="1713"/>
      <c r="BH404" s="1713"/>
      <c r="BI404" s="1713"/>
      <c r="BJ404" s="1713"/>
      <c r="BK404" s="1713"/>
      <c r="BL404" s="1713"/>
      <c r="BM404" s="1713"/>
      <c r="BN404" s="1713"/>
      <c r="BO404" s="1713"/>
      <c r="BP404" s="1713"/>
      <c r="BQ404" s="1713"/>
      <c r="BR404" s="1713"/>
      <c r="BS404" s="1713"/>
      <c r="BT404" s="1713"/>
      <c r="BU404" s="1713"/>
      <c r="BV404" s="1713"/>
      <c r="BW404" s="1713"/>
      <c r="BX404" s="1713"/>
      <c r="BY404" s="1713"/>
      <c r="BZ404" s="1713"/>
      <c r="CA404" s="1713"/>
      <c r="CB404" s="1713"/>
      <c r="CC404" s="1713"/>
      <c r="CD404" s="1713"/>
      <c r="CE404" s="1713"/>
      <c r="CF404" s="1713"/>
      <c r="CG404" s="1713"/>
      <c r="CH404" s="1713"/>
      <c r="CI404" s="1713"/>
      <c r="CJ404" s="1713"/>
      <c r="CK404" s="1713"/>
      <c r="CL404" s="1713"/>
      <c r="CM404" s="1713"/>
      <c r="CN404" s="1713"/>
      <c r="CO404" s="1713"/>
      <c r="CP404" s="1713"/>
      <c r="CQ404" s="1713"/>
      <c r="CR404" s="1713"/>
      <c r="CS404" s="1713"/>
      <c r="CT404" s="1713"/>
      <c r="CU404" s="1713"/>
      <c r="CV404" s="1713"/>
      <c r="CW404" s="1713"/>
      <c r="CX404" s="1713"/>
      <c r="CY404" s="1713"/>
      <c r="CZ404" s="1713"/>
      <c r="DA404" s="1713"/>
      <c r="DB404" s="1713"/>
      <c r="DC404" s="1713"/>
      <c r="DD404" s="1713"/>
      <c r="DE404" s="1713"/>
      <c r="DF404" s="1713"/>
      <c r="DG404" s="1713"/>
      <c r="DH404" s="1713"/>
      <c r="DI404" s="1713"/>
      <c r="DJ404" s="1713"/>
      <c r="DK404" s="1713"/>
      <c r="DL404" s="1713"/>
      <c r="DM404" s="1713"/>
      <c r="DN404" s="1713"/>
      <c r="DO404" s="1713"/>
      <c r="DP404" s="1713"/>
      <c r="DQ404" s="1713"/>
    </row>
    <row r="405" s="1732" customFormat="true" ht="21.75" hidden="false" customHeight="true" outlineLevel="0" collapsed="false">
      <c r="A405" s="1713"/>
      <c r="B405" s="1713"/>
      <c r="C405" s="1725"/>
      <c r="D405" s="1725"/>
      <c r="E405" s="1725"/>
      <c r="F405" s="3210"/>
      <c r="G405" s="3211"/>
      <c r="H405" s="3212"/>
      <c r="I405" s="3213"/>
      <c r="J405" s="3213"/>
      <c r="K405" s="1713"/>
      <c r="T405" s="3373"/>
      <c r="Z405" s="1713"/>
      <c r="AA405" s="1713"/>
      <c r="AB405" s="1713"/>
      <c r="AC405" s="1713"/>
      <c r="AD405" s="1713"/>
      <c r="AE405" s="1713"/>
      <c r="AF405" s="1713"/>
      <c r="AG405" s="1713"/>
      <c r="AH405" s="1713"/>
      <c r="AI405" s="1713"/>
      <c r="AJ405" s="1713"/>
      <c r="AK405" s="1713"/>
      <c r="AL405" s="1713"/>
      <c r="AM405" s="1713"/>
      <c r="AN405" s="1713"/>
      <c r="AO405" s="3214"/>
      <c r="AP405" s="1713"/>
      <c r="AQ405" s="1713"/>
      <c r="AR405" s="1713"/>
      <c r="AS405" s="1713"/>
      <c r="AT405" s="1713"/>
      <c r="AU405" s="1713"/>
      <c r="AV405" s="1713"/>
      <c r="AW405" s="1713"/>
      <c r="AX405" s="1713"/>
      <c r="AY405" s="1713"/>
      <c r="AZ405" s="1713"/>
      <c r="BA405" s="1713"/>
      <c r="BB405" s="1713"/>
      <c r="BC405" s="1713"/>
      <c r="BD405" s="1713"/>
      <c r="BE405" s="1713"/>
      <c r="BF405" s="1713"/>
      <c r="BG405" s="1713"/>
      <c r="BH405" s="1713"/>
      <c r="BI405" s="1713"/>
      <c r="BJ405" s="1713"/>
      <c r="BK405" s="1713"/>
      <c r="BL405" s="1713"/>
      <c r="BM405" s="1713"/>
      <c r="BN405" s="1713"/>
      <c r="BO405" s="1713"/>
      <c r="BP405" s="1713"/>
      <c r="BQ405" s="1713"/>
      <c r="BR405" s="1713"/>
      <c r="BS405" s="1713"/>
      <c r="BT405" s="1713"/>
      <c r="BU405" s="1713"/>
      <c r="BV405" s="1713"/>
      <c r="BW405" s="1713"/>
      <c r="BX405" s="1713"/>
      <c r="BY405" s="1713"/>
      <c r="BZ405" s="1713"/>
      <c r="CA405" s="1713"/>
      <c r="CB405" s="1713"/>
      <c r="CC405" s="1713"/>
      <c r="CD405" s="1713"/>
      <c r="CE405" s="1713"/>
      <c r="CF405" s="1713"/>
      <c r="CG405" s="1713"/>
      <c r="CH405" s="1713"/>
      <c r="CI405" s="1713"/>
      <c r="CJ405" s="1713"/>
      <c r="CK405" s="1713"/>
      <c r="CL405" s="1713"/>
      <c r="CM405" s="1713"/>
      <c r="CN405" s="1713"/>
      <c r="CO405" s="1713"/>
      <c r="CP405" s="1713"/>
      <c r="CQ405" s="1713"/>
      <c r="CR405" s="1713"/>
      <c r="CS405" s="1713"/>
      <c r="CT405" s="1713"/>
      <c r="CU405" s="1713"/>
      <c r="CV405" s="1713"/>
      <c r="CW405" s="1713"/>
      <c r="CX405" s="1713"/>
      <c r="CY405" s="1713"/>
      <c r="CZ405" s="1713"/>
      <c r="DA405" s="1713"/>
      <c r="DB405" s="1713"/>
      <c r="DC405" s="1713"/>
      <c r="DD405" s="1713"/>
      <c r="DE405" s="1713"/>
      <c r="DF405" s="1713"/>
      <c r="DG405" s="1713"/>
      <c r="DH405" s="1713"/>
      <c r="DI405" s="1713"/>
      <c r="DJ405" s="1713"/>
      <c r="DK405" s="1713"/>
      <c r="DL405" s="1713"/>
      <c r="DM405" s="1713"/>
      <c r="DN405" s="1713"/>
      <c r="DO405" s="1713"/>
      <c r="DP405" s="1713"/>
      <c r="DQ405" s="1713"/>
    </row>
    <row r="406" s="1732" customFormat="true" ht="21.75" hidden="false" customHeight="true" outlineLevel="0" collapsed="false">
      <c r="A406" s="1713"/>
      <c r="B406" s="1713"/>
      <c r="C406" s="1725"/>
      <c r="D406" s="1725"/>
      <c r="E406" s="1725"/>
      <c r="F406" s="3210"/>
      <c r="G406" s="3211"/>
      <c r="H406" s="3212"/>
      <c r="I406" s="3213"/>
      <c r="J406" s="3213"/>
      <c r="K406" s="1713"/>
      <c r="T406" s="3373"/>
      <c r="Z406" s="1713"/>
      <c r="AA406" s="1713"/>
      <c r="AB406" s="1713"/>
      <c r="AC406" s="1713"/>
      <c r="AD406" s="1713"/>
      <c r="AE406" s="1713"/>
      <c r="AF406" s="1713"/>
      <c r="AG406" s="1713"/>
      <c r="AH406" s="1713"/>
      <c r="AI406" s="1713"/>
      <c r="AJ406" s="1713"/>
      <c r="AK406" s="1713"/>
      <c r="AL406" s="1713"/>
      <c r="AM406" s="1713"/>
      <c r="AN406" s="1713"/>
      <c r="AO406" s="3214"/>
      <c r="AP406" s="1713"/>
      <c r="AQ406" s="1713"/>
      <c r="AR406" s="1713"/>
      <c r="AS406" s="1713"/>
      <c r="AT406" s="1713"/>
      <c r="AU406" s="1713"/>
      <c r="AV406" s="1713"/>
      <c r="AW406" s="1713"/>
      <c r="AX406" s="1713"/>
      <c r="AY406" s="1713"/>
      <c r="AZ406" s="1713"/>
      <c r="BA406" s="1713"/>
      <c r="BB406" s="1713"/>
      <c r="BC406" s="1713"/>
      <c r="BD406" s="1713"/>
      <c r="BE406" s="1713"/>
      <c r="BF406" s="1713"/>
      <c r="BG406" s="1713"/>
      <c r="BH406" s="1713"/>
      <c r="BI406" s="1713"/>
      <c r="BJ406" s="1713"/>
      <c r="BK406" s="1713"/>
      <c r="BL406" s="1713"/>
      <c r="BM406" s="1713"/>
      <c r="BN406" s="1713"/>
      <c r="BO406" s="1713"/>
      <c r="BP406" s="1713"/>
      <c r="BQ406" s="1713"/>
      <c r="BR406" s="1713"/>
      <c r="BS406" s="1713"/>
      <c r="BT406" s="1713"/>
      <c r="BU406" s="1713"/>
      <c r="BV406" s="1713"/>
      <c r="BW406" s="1713"/>
      <c r="BX406" s="1713"/>
      <c r="BY406" s="1713"/>
      <c r="BZ406" s="1713"/>
      <c r="CA406" s="1713"/>
      <c r="CB406" s="1713"/>
      <c r="CC406" s="1713"/>
      <c r="CD406" s="1713"/>
      <c r="CE406" s="1713"/>
      <c r="CF406" s="1713"/>
      <c r="CG406" s="1713"/>
      <c r="CH406" s="1713"/>
      <c r="CI406" s="1713"/>
      <c r="CJ406" s="1713"/>
      <c r="CK406" s="1713"/>
      <c r="CL406" s="1713"/>
      <c r="CM406" s="1713"/>
      <c r="CN406" s="1713"/>
      <c r="CO406" s="1713"/>
      <c r="CP406" s="1713"/>
      <c r="CQ406" s="1713"/>
      <c r="CR406" s="1713"/>
      <c r="CS406" s="1713"/>
      <c r="CT406" s="1713"/>
      <c r="CU406" s="1713"/>
      <c r="CV406" s="1713"/>
      <c r="CW406" s="1713"/>
      <c r="CX406" s="1713"/>
      <c r="CY406" s="1713"/>
      <c r="CZ406" s="1713"/>
      <c r="DA406" s="1713"/>
      <c r="DB406" s="1713"/>
      <c r="DC406" s="1713"/>
      <c r="DD406" s="1713"/>
      <c r="DE406" s="1713"/>
      <c r="DF406" s="1713"/>
      <c r="DG406" s="1713"/>
      <c r="DH406" s="1713"/>
      <c r="DI406" s="1713"/>
      <c r="DJ406" s="1713"/>
      <c r="DK406" s="1713"/>
      <c r="DL406" s="1713"/>
      <c r="DM406" s="1713"/>
      <c r="DN406" s="1713"/>
      <c r="DO406" s="1713"/>
      <c r="DP406" s="1713"/>
      <c r="DQ406" s="1713"/>
    </row>
    <row r="407" s="1732" customFormat="true" ht="21.75" hidden="false" customHeight="true" outlineLevel="0" collapsed="false">
      <c r="A407" s="1713"/>
      <c r="B407" s="1713"/>
      <c r="C407" s="1725"/>
      <c r="D407" s="1725"/>
      <c r="E407" s="1725"/>
      <c r="F407" s="3210"/>
      <c r="G407" s="3211"/>
      <c r="H407" s="3212"/>
      <c r="I407" s="3213"/>
      <c r="J407" s="3213"/>
      <c r="K407" s="1713"/>
      <c r="T407" s="3373"/>
      <c r="Z407" s="1713"/>
      <c r="AA407" s="1713"/>
      <c r="AB407" s="1713"/>
      <c r="AC407" s="1713"/>
      <c r="AD407" s="1713"/>
      <c r="AE407" s="1713"/>
      <c r="AF407" s="1713"/>
      <c r="AG407" s="1713"/>
      <c r="AH407" s="1713"/>
      <c r="AI407" s="1713"/>
      <c r="AJ407" s="1713"/>
      <c r="AK407" s="1713"/>
      <c r="AL407" s="1713"/>
      <c r="AM407" s="1713"/>
      <c r="AN407" s="1713"/>
      <c r="AO407" s="3214"/>
      <c r="AP407" s="1713"/>
      <c r="AQ407" s="1713"/>
      <c r="AR407" s="1713"/>
      <c r="AS407" s="1713"/>
      <c r="AT407" s="1713"/>
      <c r="AU407" s="1713"/>
      <c r="AV407" s="1713"/>
      <c r="AW407" s="1713"/>
      <c r="AX407" s="1713"/>
      <c r="AY407" s="1713"/>
      <c r="AZ407" s="1713"/>
      <c r="BA407" s="1713"/>
      <c r="BB407" s="1713"/>
      <c r="BC407" s="1713"/>
      <c r="BD407" s="1713"/>
      <c r="BE407" s="1713"/>
      <c r="BF407" s="1713"/>
      <c r="BG407" s="1713"/>
      <c r="BH407" s="1713"/>
      <c r="BI407" s="1713"/>
      <c r="BJ407" s="1713"/>
      <c r="BK407" s="1713"/>
      <c r="BL407" s="1713"/>
      <c r="BM407" s="1713"/>
      <c r="BN407" s="1713"/>
      <c r="BO407" s="1713"/>
      <c r="BP407" s="1713"/>
      <c r="BQ407" s="1713"/>
      <c r="BR407" s="1713"/>
      <c r="BS407" s="1713"/>
      <c r="BT407" s="1713"/>
      <c r="BU407" s="1713"/>
      <c r="BV407" s="1713"/>
      <c r="BW407" s="1713"/>
      <c r="BX407" s="1713"/>
      <c r="BY407" s="1713"/>
      <c r="BZ407" s="1713"/>
      <c r="CA407" s="1713"/>
      <c r="CB407" s="1713"/>
      <c r="CC407" s="1713"/>
      <c r="CD407" s="1713"/>
      <c r="CE407" s="1713"/>
      <c r="CF407" s="1713"/>
      <c r="CG407" s="1713"/>
      <c r="CH407" s="1713"/>
      <c r="CI407" s="1713"/>
      <c r="CJ407" s="1713"/>
      <c r="CK407" s="1713"/>
      <c r="CL407" s="1713"/>
      <c r="CM407" s="1713"/>
      <c r="CN407" s="1713"/>
      <c r="CO407" s="1713"/>
      <c r="CP407" s="1713"/>
      <c r="CQ407" s="1713"/>
      <c r="CR407" s="1713"/>
      <c r="CS407" s="1713"/>
      <c r="CT407" s="1713"/>
      <c r="CU407" s="1713"/>
      <c r="CV407" s="1713"/>
      <c r="CW407" s="1713"/>
      <c r="CX407" s="1713"/>
      <c r="CY407" s="1713"/>
      <c r="CZ407" s="1713"/>
      <c r="DA407" s="1713"/>
      <c r="DB407" s="1713"/>
      <c r="DC407" s="1713"/>
      <c r="DD407" s="1713"/>
      <c r="DE407" s="1713"/>
      <c r="DF407" s="1713"/>
      <c r="DG407" s="1713"/>
      <c r="DH407" s="1713"/>
      <c r="DI407" s="1713"/>
      <c r="DJ407" s="1713"/>
      <c r="DK407" s="1713"/>
      <c r="DL407" s="1713"/>
      <c r="DM407" s="1713"/>
      <c r="DN407" s="1713"/>
      <c r="DO407" s="1713"/>
      <c r="DP407" s="1713"/>
      <c r="DQ407" s="1713"/>
    </row>
    <row r="408" s="1732" customFormat="true" ht="21.75" hidden="false" customHeight="true" outlineLevel="0" collapsed="false">
      <c r="A408" s="1713"/>
      <c r="B408" s="1713"/>
      <c r="C408" s="1725"/>
      <c r="D408" s="1725"/>
      <c r="E408" s="1725"/>
      <c r="F408" s="3210"/>
      <c r="G408" s="3211"/>
      <c r="H408" s="3212"/>
      <c r="I408" s="3213"/>
      <c r="J408" s="3213"/>
      <c r="K408" s="1713"/>
      <c r="T408" s="3373"/>
      <c r="Z408" s="1713"/>
      <c r="AA408" s="1713"/>
      <c r="AB408" s="1713"/>
      <c r="AC408" s="1713"/>
      <c r="AD408" s="1713"/>
      <c r="AE408" s="1713"/>
      <c r="AF408" s="1713"/>
      <c r="AG408" s="1713"/>
      <c r="AH408" s="1713"/>
      <c r="AI408" s="1713"/>
      <c r="AJ408" s="1713"/>
      <c r="AK408" s="1713"/>
      <c r="AL408" s="1713"/>
      <c r="AM408" s="1713"/>
      <c r="AN408" s="1713"/>
      <c r="AO408" s="3214"/>
      <c r="AP408" s="1713"/>
      <c r="AQ408" s="1713"/>
      <c r="AR408" s="1713"/>
      <c r="AS408" s="1713"/>
      <c r="AT408" s="1713"/>
      <c r="AU408" s="1713"/>
      <c r="AV408" s="1713"/>
      <c r="AW408" s="1713"/>
      <c r="AX408" s="1713"/>
      <c r="AY408" s="1713"/>
      <c r="AZ408" s="1713"/>
      <c r="BA408" s="1713"/>
      <c r="BB408" s="1713"/>
      <c r="BC408" s="1713"/>
      <c r="BD408" s="1713"/>
      <c r="BE408" s="1713"/>
      <c r="BF408" s="1713"/>
      <c r="BG408" s="1713"/>
      <c r="BH408" s="1713"/>
      <c r="BI408" s="1713"/>
      <c r="BJ408" s="1713"/>
      <c r="BK408" s="1713"/>
      <c r="BL408" s="1713"/>
      <c r="BM408" s="1713"/>
      <c r="BN408" s="1713"/>
      <c r="BO408" s="1713"/>
      <c r="BP408" s="1713"/>
      <c r="BQ408" s="1713"/>
      <c r="BR408" s="1713"/>
      <c r="BS408" s="1713"/>
      <c r="BT408" s="1713"/>
      <c r="BU408" s="1713"/>
      <c r="BV408" s="1713"/>
      <c r="BW408" s="1713"/>
      <c r="BX408" s="1713"/>
      <c r="BY408" s="1713"/>
      <c r="BZ408" s="1713"/>
      <c r="CA408" s="1713"/>
      <c r="CB408" s="1713"/>
      <c r="CC408" s="1713"/>
      <c r="CD408" s="1713"/>
      <c r="CE408" s="1713"/>
      <c r="CF408" s="1713"/>
      <c r="CG408" s="1713"/>
      <c r="CH408" s="1713"/>
      <c r="CI408" s="1713"/>
      <c r="CJ408" s="1713"/>
      <c r="CK408" s="1713"/>
      <c r="CL408" s="1713"/>
      <c r="CM408" s="1713"/>
      <c r="CN408" s="1713"/>
      <c r="CO408" s="1713"/>
      <c r="CP408" s="1713"/>
      <c r="CQ408" s="1713"/>
      <c r="CR408" s="1713"/>
      <c r="CS408" s="1713"/>
      <c r="CT408" s="1713"/>
      <c r="CU408" s="1713"/>
      <c r="CV408" s="1713"/>
      <c r="CW408" s="1713"/>
      <c r="CX408" s="1713"/>
      <c r="CY408" s="1713"/>
      <c r="CZ408" s="1713"/>
      <c r="DA408" s="1713"/>
      <c r="DB408" s="1713"/>
      <c r="DC408" s="1713"/>
      <c r="DD408" s="1713"/>
      <c r="DE408" s="1713"/>
      <c r="DF408" s="1713"/>
      <c r="DG408" s="1713"/>
      <c r="DH408" s="1713"/>
      <c r="DI408" s="1713"/>
      <c r="DJ408" s="1713"/>
      <c r="DK408" s="1713"/>
      <c r="DL408" s="1713"/>
      <c r="DM408" s="1713"/>
      <c r="DN408" s="1713"/>
      <c r="DO408" s="1713"/>
      <c r="DP408" s="1713"/>
      <c r="DQ408" s="1713"/>
    </row>
    <row r="409" s="1732" customFormat="true" ht="21.75" hidden="false" customHeight="true" outlineLevel="0" collapsed="false">
      <c r="A409" s="1713"/>
      <c r="B409" s="1713"/>
      <c r="C409" s="1725"/>
      <c r="D409" s="1725"/>
      <c r="E409" s="1725"/>
      <c r="F409" s="3210"/>
      <c r="G409" s="3211"/>
      <c r="H409" s="3212"/>
      <c r="I409" s="3213"/>
      <c r="J409" s="3213"/>
      <c r="K409" s="1713"/>
      <c r="T409" s="3373"/>
      <c r="Z409" s="1713"/>
      <c r="AA409" s="1713"/>
      <c r="AB409" s="1713"/>
      <c r="AC409" s="1713"/>
      <c r="AD409" s="1713"/>
      <c r="AE409" s="1713"/>
      <c r="AF409" s="1713"/>
      <c r="AG409" s="1713"/>
      <c r="AH409" s="1713"/>
      <c r="AI409" s="1713"/>
      <c r="AJ409" s="1713"/>
      <c r="AK409" s="1713"/>
      <c r="AL409" s="1713"/>
      <c r="AM409" s="1713"/>
      <c r="AN409" s="1713"/>
      <c r="AO409" s="3214"/>
      <c r="AP409" s="1713"/>
      <c r="AQ409" s="1713"/>
      <c r="AR409" s="1713"/>
      <c r="AS409" s="1713"/>
      <c r="AT409" s="1713"/>
      <c r="AU409" s="1713"/>
      <c r="AV409" s="1713"/>
      <c r="AW409" s="1713"/>
      <c r="AX409" s="1713"/>
      <c r="AY409" s="1713"/>
      <c r="AZ409" s="1713"/>
      <c r="BA409" s="1713"/>
      <c r="BB409" s="1713"/>
      <c r="BC409" s="1713"/>
      <c r="BD409" s="1713"/>
      <c r="BE409" s="1713"/>
      <c r="BF409" s="1713"/>
      <c r="BG409" s="1713"/>
      <c r="BH409" s="1713"/>
      <c r="BI409" s="1713"/>
      <c r="BJ409" s="1713"/>
      <c r="BK409" s="1713"/>
      <c r="BL409" s="1713"/>
      <c r="BM409" s="1713"/>
      <c r="BN409" s="1713"/>
      <c r="BO409" s="1713"/>
      <c r="BP409" s="1713"/>
      <c r="BQ409" s="1713"/>
      <c r="BR409" s="1713"/>
      <c r="BS409" s="1713"/>
      <c r="BT409" s="1713"/>
      <c r="BU409" s="1713"/>
      <c r="BV409" s="1713"/>
      <c r="BW409" s="1713"/>
      <c r="BX409" s="1713"/>
      <c r="BY409" s="1713"/>
      <c r="BZ409" s="1713"/>
      <c r="CA409" s="1713"/>
      <c r="CB409" s="1713"/>
      <c r="CC409" s="1713"/>
      <c r="CD409" s="1713"/>
      <c r="CE409" s="1713"/>
      <c r="CF409" s="1713"/>
      <c r="CG409" s="1713"/>
      <c r="CH409" s="1713"/>
      <c r="CI409" s="1713"/>
      <c r="CJ409" s="1713"/>
      <c r="CK409" s="1713"/>
      <c r="CL409" s="1713"/>
      <c r="CM409" s="1713"/>
      <c r="CN409" s="1713"/>
      <c r="CO409" s="1713"/>
      <c r="CP409" s="1713"/>
      <c r="CQ409" s="1713"/>
      <c r="CR409" s="1713"/>
      <c r="CS409" s="1713"/>
      <c r="CT409" s="1713"/>
      <c r="CU409" s="1713"/>
      <c r="CV409" s="1713"/>
      <c r="CW409" s="1713"/>
      <c r="CX409" s="1713"/>
      <c r="CY409" s="1713"/>
      <c r="CZ409" s="1713"/>
      <c r="DA409" s="1713"/>
      <c r="DB409" s="1713"/>
      <c r="DC409" s="1713"/>
      <c r="DD409" s="1713"/>
      <c r="DE409" s="1713"/>
      <c r="DF409" s="1713"/>
      <c r="DG409" s="1713"/>
      <c r="DH409" s="1713"/>
      <c r="DI409" s="1713"/>
      <c r="DJ409" s="1713"/>
      <c r="DK409" s="1713"/>
      <c r="DL409" s="1713"/>
      <c r="DM409" s="1713"/>
      <c r="DN409" s="1713"/>
      <c r="DO409" s="1713"/>
      <c r="DP409" s="1713"/>
      <c r="DQ409" s="1713"/>
    </row>
    <row r="410" s="1732" customFormat="true" ht="21.75" hidden="false" customHeight="true" outlineLevel="0" collapsed="false">
      <c r="A410" s="1713"/>
      <c r="B410" s="1713"/>
      <c r="C410" s="1725"/>
      <c r="D410" s="1725"/>
      <c r="E410" s="1725"/>
      <c r="F410" s="3210"/>
      <c r="G410" s="3211"/>
      <c r="H410" s="3212"/>
      <c r="I410" s="3213"/>
      <c r="J410" s="3213"/>
      <c r="K410" s="1713"/>
      <c r="T410" s="3373"/>
      <c r="Z410" s="1713"/>
      <c r="AA410" s="1713"/>
      <c r="AB410" s="1713"/>
      <c r="AC410" s="1713"/>
      <c r="AD410" s="1713"/>
      <c r="AE410" s="1713"/>
      <c r="AF410" s="1713"/>
      <c r="AG410" s="1713"/>
      <c r="AH410" s="1713"/>
      <c r="AI410" s="1713"/>
      <c r="AJ410" s="1713"/>
      <c r="AK410" s="1713"/>
      <c r="AL410" s="1713"/>
      <c r="AM410" s="1713"/>
      <c r="AN410" s="1713"/>
      <c r="AO410" s="3214"/>
      <c r="AP410" s="1713"/>
      <c r="AQ410" s="1713"/>
      <c r="AR410" s="1713"/>
      <c r="AS410" s="1713"/>
      <c r="AT410" s="1713"/>
      <c r="AU410" s="1713"/>
      <c r="AV410" s="1713"/>
      <c r="AW410" s="1713"/>
      <c r="AX410" s="1713"/>
      <c r="AY410" s="1713"/>
      <c r="AZ410" s="1713"/>
      <c r="BA410" s="1713"/>
      <c r="BB410" s="1713"/>
      <c r="BC410" s="1713"/>
      <c r="BD410" s="1713"/>
      <c r="BE410" s="1713"/>
      <c r="BF410" s="1713"/>
      <c r="BG410" s="1713"/>
      <c r="BH410" s="1713"/>
      <c r="BI410" s="1713"/>
      <c r="BJ410" s="1713"/>
      <c r="BK410" s="1713"/>
      <c r="BL410" s="1713"/>
      <c r="BM410" s="1713"/>
      <c r="BN410" s="1713"/>
      <c r="BO410" s="1713"/>
      <c r="BP410" s="1713"/>
      <c r="BQ410" s="1713"/>
      <c r="BR410" s="1713"/>
      <c r="BS410" s="1713"/>
      <c r="BT410" s="1713"/>
      <c r="BU410" s="1713"/>
      <c r="BV410" s="1713"/>
      <c r="BW410" s="1713"/>
      <c r="BX410" s="1713"/>
      <c r="BY410" s="1713"/>
      <c r="BZ410" s="1713"/>
      <c r="CA410" s="1713"/>
      <c r="CB410" s="1713"/>
      <c r="CC410" s="1713"/>
      <c r="CD410" s="1713"/>
      <c r="CE410" s="1713"/>
      <c r="CF410" s="1713"/>
      <c r="CG410" s="1713"/>
      <c r="CH410" s="1713"/>
      <c r="CI410" s="1713"/>
      <c r="CJ410" s="1713"/>
      <c r="CK410" s="1713"/>
      <c r="CL410" s="1713"/>
      <c r="CM410" s="1713"/>
      <c r="CN410" s="1713"/>
      <c r="CO410" s="1713"/>
      <c r="CP410" s="1713"/>
      <c r="CQ410" s="1713"/>
      <c r="CR410" s="1713"/>
      <c r="CS410" s="1713"/>
      <c r="CT410" s="1713"/>
      <c r="CU410" s="1713"/>
      <c r="CV410" s="1713"/>
      <c r="CW410" s="1713"/>
      <c r="CX410" s="1713"/>
      <c r="CY410" s="1713"/>
      <c r="CZ410" s="1713"/>
      <c r="DA410" s="1713"/>
      <c r="DB410" s="1713"/>
      <c r="DC410" s="1713"/>
      <c r="DD410" s="1713"/>
      <c r="DE410" s="1713"/>
      <c r="DF410" s="1713"/>
      <c r="DG410" s="1713"/>
      <c r="DH410" s="1713"/>
      <c r="DI410" s="1713"/>
      <c r="DJ410" s="1713"/>
      <c r="DK410" s="1713"/>
      <c r="DL410" s="1713"/>
      <c r="DM410" s="1713"/>
      <c r="DN410" s="1713"/>
      <c r="DO410" s="1713"/>
      <c r="DP410" s="1713"/>
      <c r="DQ410" s="1713"/>
    </row>
    <row r="411" s="1732" customFormat="true" ht="21.75" hidden="false" customHeight="true" outlineLevel="0" collapsed="false">
      <c r="A411" s="1713"/>
      <c r="B411" s="1713"/>
      <c r="C411" s="1725"/>
      <c r="D411" s="1725"/>
      <c r="E411" s="1725"/>
      <c r="F411" s="3210"/>
      <c r="G411" s="3211"/>
      <c r="H411" s="3212"/>
      <c r="I411" s="3213"/>
      <c r="J411" s="3213"/>
      <c r="K411" s="1713"/>
      <c r="T411" s="3373"/>
      <c r="Z411" s="1713"/>
      <c r="AA411" s="1713"/>
      <c r="AB411" s="1713"/>
      <c r="AC411" s="1713"/>
      <c r="AD411" s="1713"/>
      <c r="AE411" s="1713"/>
      <c r="AF411" s="1713"/>
      <c r="AG411" s="1713"/>
      <c r="AH411" s="1713"/>
      <c r="AI411" s="1713"/>
      <c r="AJ411" s="1713"/>
      <c r="AK411" s="1713"/>
      <c r="AL411" s="1713"/>
      <c r="AM411" s="1713"/>
      <c r="AN411" s="1713"/>
      <c r="AO411" s="3214"/>
      <c r="AP411" s="1713"/>
      <c r="AQ411" s="1713"/>
      <c r="AR411" s="1713"/>
      <c r="AS411" s="1713"/>
      <c r="AT411" s="1713"/>
      <c r="AU411" s="1713"/>
      <c r="AV411" s="1713"/>
      <c r="AW411" s="1713"/>
      <c r="AX411" s="1713"/>
      <c r="AY411" s="1713"/>
      <c r="AZ411" s="1713"/>
      <c r="BA411" s="1713"/>
      <c r="BB411" s="1713"/>
      <c r="BC411" s="1713"/>
      <c r="BD411" s="1713"/>
      <c r="BE411" s="1713"/>
      <c r="BF411" s="1713"/>
      <c r="BG411" s="1713"/>
      <c r="BH411" s="1713"/>
      <c r="BI411" s="1713"/>
      <c r="BJ411" s="1713"/>
      <c r="BK411" s="1713"/>
      <c r="BL411" s="1713"/>
      <c r="BM411" s="1713"/>
      <c r="BN411" s="1713"/>
      <c r="BO411" s="1713"/>
      <c r="BP411" s="1713"/>
      <c r="BQ411" s="1713"/>
      <c r="BR411" s="1713"/>
      <c r="BS411" s="1713"/>
      <c r="BT411" s="1713"/>
      <c r="BU411" s="1713"/>
      <c r="BV411" s="1713"/>
      <c r="BW411" s="1713"/>
      <c r="BX411" s="1713"/>
      <c r="BY411" s="1713"/>
      <c r="BZ411" s="1713"/>
      <c r="CA411" s="1713"/>
      <c r="CB411" s="1713"/>
      <c r="CC411" s="1713"/>
      <c r="CD411" s="1713"/>
      <c r="CE411" s="1713"/>
      <c r="CF411" s="1713"/>
      <c r="CG411" s="1713"/>
      <c r="CH411" s="1713"/>
      <c r="CI411" s="1713"/>
      <c r="CJ411" s="1713"/>
      <c r="CK411" s="1713"/>
      <c r="CL411" s="1713"/>
      <c r="CM411" s="1713"/>
      <c r="CN411" s="1713"/>
      <c r="CO411" s="1713"/>
      <c r="CP411" s="1713"/>
      <c r="CQ411" s="1713"/>
      <c r="CR411" s="1713"/>
      <c r="CS411" s="1713"/>
      <c r="CT411" s="1713"/>
      <c r="CU411" s="1713"/>
      <c r="CV411" s="1713"/>
      <c r="CW411" s="1713"/>
      <c r="CX411" s="1713"/>
      <c r="CY411" s="1713"/>
      <c r="CZ411" s="1713"/>
      <c r="DA411" s="1713"/>
      <c r="DB411" s="1713"/>
      <c r="DC411" s="1713"/>
      <c r="DD411" s="1713"/>
      <c r="DE411" s="1713"/>
      <c r="DF411" s="1713"/>
      <c r="DG411" s="1713"/>
      <c r="DH411" s="1713"/>
      <c r="DI411" s="1713"/>
      <c r="DJ411" s="1713"/>
      <c r="DK411" s="1713"/>
      <c r="DL411" s="1713"/>
      <c r="DM411" s="1713"/>
      <c r="DN411" s="1713"/>
      <c r="DO411" s="1713"/>
      <c r="DP411" s="1713"/>
      <c r="DQ411" s="1713"/>
    </row>
    <row r="412" s="1732" customFormat="true" ht="21.75" hidden="false" customHeight="true" outlineLevel="0" collapsed="false">
      <c r="A412" s="1713"/>
      <c r="B412" s="1713"/>
      <c r="C412" s="1725"/>
      <c r="D412" s="1725"/>
      <c r="E412" s="1725"/>
      <c r="F412" s="3210"/>
      <c r="G412" s="3211"/>
      <c r="H412" s="3212"/>
      <c r="I412" s="3213"/>
      <c r="J412" s="3213"/>
      <c r="K412" s="1713"/>
      <c r="T412" s="3373"/>
      <c r="Z412" s="1713"/>
      <c r="AA412" s="1713"/>
      <c r="AB412" s="1713"/>
      <c r="AC412" s="1713"/>
      <c r="AD412" s="1713"/>
      <c r="AE412" s="1713"/>
      <c r="AF412" s="1713"/>
      <c r="AG412" s="1713"/>
      <c r="AH412" s="1713"/>
      <c r="AI412" s="1713"/>
      <c r="AJ412" s="1713"/>
      <c r="AK412" s="1713"/>
      <c r="AL412" s="1713"/>
      <c r="AM412" s="1713"/>
      <c r="AN412" s="1713"/>
      <c r="AO412" s="3214"/>
      <c r="AP412" s="1713"/>
      <c r="AQ412" s="1713"/>
      <c r="AR412" s="1713"/>
      <c r="AS412" s="1713"/>
      <c r="AT412" s="1713"/>
      <c r="AU412" s="1713"/>
      <c r="AV412" s="1713"/>
      <c r="AW412" s="1713"/>
      <c r="AX412" s="1713"/>
      <c r="AY412" s="1713"/>
      <c r="AZ412" s="1713"/>
      <c r="BA412" s="1713"/>
      <c r="BB412" s="1713"/>
      <c r="BC412" s="1713"/>
      <c r="BD412" s="1713"/>
      <c r="BE412" s="1713"/>
      <c r="BF412" s="1713"/>
      <c r="BG412" s="1713"/>
      <c r="BH412" s="1713"/>
      <c r="BI412" s="1713"/>
      <c r="BJ412" s="1713"/>
      <c r="BK412" s="1713"/>
      <c r="BL412" s="1713"/>
      <c r="BM412" s="1713"/>
      <c r="BN412" s="1713"/>
      <c r="BO412" s="1713"/>
      <c r="BP412" s="1713"/>
      <c r="BQ412" s="1713"/>
      <c r="BR412" s="1713"/>
      <c r="BS412" s="1713"/>
      <c r="BT412" s="1713"/>
      <c r="BU412" s="1713"/>
      <c r="BV412" s="1713"/>
      <c r="BW412" s="1713"/>
      <c r="BX412" s="1713"/>
      <c r="BY412" s="1713"/>
      <c r="BZ412" s="1713"/>
      <c r="CA412" s="1713"/>
      <c r="CB412" s="1713"/>
      <c r="CC412" s="1713"/>
      <c r="CD412" s="1713"/>
      <c r="CE412" s="1713"/>
      <c r="CF412" s="1713"/>
      <c r="CG412" s="1713"/>
      <c r="CH412" s="1713"/>
      <c r="CI412" s="1713"/>
      <c r="CJ412" s="1713"/>
      <c r="CK412" s="1713"/>
      <c r="CL412" s="1713"/>
      <c r="CM412" s="1713"/>
      <c r="CN412" s="1713"/>
      <c r="CO412" s="1713"/>
      <c r="CP412" s="1713"/>
      <c r="CQ412" s="1713"/>
      <c r="CR412" s="1713"/>
      <c r="CS412" s="1713"/>
      <c r="CT412" s="1713"/>
      <c r="CU412" s="1713"/>
      <c r="CV412" s="1713"/>
      <c r="CW412" s="1713"/>
      <c r="CX412" s="1713"/>
      <c r="CY412" s="1713"/>
      <c r="CZ412" s="1713"/>
      <c r="DA412" s="1713"/>
      <c r="DB412" s="1713"/>
      <c r="DC412" s="1713"/>
      <c r="DD412" s="1713"/>
      <c r="DE412" s="1713"/>
      <c r="DF412" s="1713"/>
      <c r="DG412" s="1713"/>
      <c r="DH412" s="1713"/>
      <c r="DI412" s="1713"/>
      <c r="DJ412" s="1713"/>
      <c r="DK412" s="1713"/>
      <c r="DL412" s="1713"/>
      <c r="DM412" s="1713"/>
      <c r="DN412" s="1713"/>
      <c r="DO412" s="1713"/>
      <c r="DP412" s="1713"/>
      <c r="DQ412" s="1713"/>
    </row>
    <row r="413" s="1732" customFormat="true" ht="21.75" hidden="false" customHeight="true" outlineLevel="0" collapsed="false">
      <c r="A413" s="1713"/>
      <c r="B413" s="1713"/>
      <c r="C413" s="1725"/>
      <c r="D413" s="1725"/>
      <c r="E413" s="1725"/>
      <c r="F413" s="3210"/>
      <c r="G413" s="3211"/>
      <c r="H413" s="3212"/>
      <c r="I413" s="3213"/>
      <c r="J413" s="3213"/>
      <c r="K413" s="1713"/>
      <c r="T413" s="3373"/>
      <c r="Z413" s="1713"/>
      <c r="AA413" s="1713"/>
      <c r="AB413" s="1713"/>
      <c r="AC413" s="1713"/>
      <c r="AD413" s="1713"/>
      <c r="AE413" s="1713"/>
      <c r="AF413" s="1713"/>
      <c r="AG413" s="1713"/>
      <c r="AH413" s="1713"/>
      <c r="AI413" s="1713"/>
      <c r="AJ413" s="1713"/>
      <c r="AK413" s="1713"/>
      <c r="AL413" s="1713"/>
      <c r="AM413" s="1713"/>
      <c r="AN413" s="1713"/>
      <c r="AO413" s="3214"/>
      <c r="AP413" s="1713"/>
      <c r="AQ413" s="1713"/>
      <c r="AR413" s="1713"/>
      <c r="AS413" s="1713"/>
      <c r="AT413" s="1713"/>
      <c r="AU413" s="1713"/>
      <c r="AV413" s="1713"/>
      <c r="AW413" s="1713"/>
      <c r="AX413" s="1713"/>
      <c r="AY413" s="1713"/>
      <c r="AZ413" s="1713"/>
      <c r="BA413" s="1713"/>
      <c r="BB413" s="1713"/>
      <c r="BC413" s="1713"/>
      <c r="BD413" s="1713"/>
      <c r="BE413" s="1713"/>
      <c r="BF413" s="1713"/>
      <c r="BG413" s="1713"/>
      <c r="BH413" s="1713"/>
      <c r="BI413" s="1713"/>
      <c r="BJ413" s="1713"/>
      <c r="BK413" s="1713"/>
      <c r="BL413" s="1713"/>
      <c r="BM413" s="1713"/>
      <c r="BN413" s="1713"/>
      <c r="BO413" s="1713"/>
      <c r="BP413" s="1713"/>
      <c r="BQ413" s="1713"/>
      <c r="BR413" s="1713"/>
      <c r="BS413" s="1713"/>
      <c r="BT413" s="1713"/>
      <c r="BU413" s="1713"/>
      <c r="BV413" s="1713"/>
      <c r="BW413" s="1713"/>
      <c r="BX413" s="1713"/>
      <c r="BY413" s="1713"/>
      <c r="BZ413" s="1713"/>
      <c r="CA413" s="1713"/>
      <c r="CB413" s="1713"/>
      <c r="CC413" s="1713"/>
      <c r="CD413" s="1713"/>
      <c r="CE413" s="1713"/>
      <c r="CF413" s="1713"/>
      <c r="CG413" s="1713"/>
      <c r="CH413" s="1713"/>
      <c r="CI413" s="1713"/>
      <c r="CJ413" s="1713"/>
      <c r="CK413" s="1713"/>
      <c r="CL413" s="1713"/>
      <c r="CM413" s="1713"/>
      <c r="CN413" s="1713"/>
      <c r="CO413" s="1713"/>
      <c r="CP413" s="1713"/>
      <c r="CQ413" s="1713"/>
      <c r="CR413" s="1713"/>
      <c r="CS413" s="1713"/>
      <c r="CT413" s="1713"/>
      <c r="CU413" s="1713"/>
      <c r="CV413" s="1713"/>
      <c r="CW413" s="1713"/>
      <c r="CX413" s="1713"/>
      <c r="CY413" s="1713"/>
      <c r="CZ413" s="1713"/>
      <c r="DA413" s="1713"/>
      <c r="DB413" s="1713"/>
      <c r="DC413" s="1713"/>
      <c r="DD413" s="1713"/>
      <c r="DE413" s="1713"/>
      <c r="DF413" s="1713"/>
      <c r="DG413" s="1713"/>
      <c r="DH413" s="1713"/>
      <c r="DI413" s="1713"/>
      <c r="DJ413" s="1713"/>
      <c r="DK413" s="1713"/>
      <c r="DL413" s="1713"/>
      <c r="DM413" s="1713"/>
      <c r="DN413" s="1713"/>
      <c r="DO413" s="1713"/>
      <c r="DP413" s="1713"/>
      <c r="DQ413" s="1713"/>
    </row>
    <row r="414" s="1732" customFormat="true" ht="21.75" hidden="false" customHeight="true" outlineLevel="0" collapsed="false">
      <c r="A414" s="1713"/>
      <c r="B414" s="1713"/>
      <c r="C414" s="1725"/>
      <c r="D414" s="1725"/>
      <c r="E414" s="1725"/>
      <c r="F414" s="3210"/>
      <c r="G414" s="3211"/>
      <c r="H414" s="3212"/>
      <c r="I414" s="3213"/>
      <c r="J414" s="3213"/>
      <c r="K414" s="1713"/>
      <c r="T414" s="3373"/>
      <c r="Z414" s="1713"/>
      <c r="AA414" s="1713"/>
      <c r="AB414" s="1713"/>
      <c r="AC414" s="1713"/>
      <c r="AD414" s="1713"/>
      <c r="AE414" s="1713"/>
      <c r="AF414" s="1713"/>
      <c r="AG414" s="1713"/>
      <c r="AH414" s="1713"/>
      <c r="AI414" s="1713"/>
      <c r="AJ414" s="1713"/>
      <c r="AK414" s="1713"/>
      <c r="AL414" s="1713"/>
      <c r="AM414" s="1713"/>
      <c r="AN414" s="1713"/>
      <c r="AO414" s="3214"/>
      <c r="AP414" s="1713"/>
      <c r="AQ414" s="1713"/>
      <c r="AR414" s="1713"/>
      <c r="AS414" s="1713"/>
      <c r="AT414" s="1713"/>
      <c r="AU414" s="1713"/>
      <c r="AV414" s="1713"/>
      <c r="AW414" s="1713"/>
      <c r="AX414" s="1713"/>
      <c r="AY414" s="1713"/>
      <c r="AZ414" s="1713"/>
      <c r="BA414" s="1713"/>
      <c r="BB414" s="1713"/>
      <c r="BC414" s="1713"/>
      <c r="BD414" s="1713"/>
      <c r="BE414" s="1713"/>
      <c r="BF414" s="1713"/>
      <c r="BG414" s="1713"/>
      <c r="BH414" s="1713"/>
      <c r="BI414" s="1713"/>
      <c r="BJ414" s="1713"/>
      <c r="BK414" s="1713"/>
      <c r="BL414" s="1713"/>
      <c r="BM414" s="1713"/>
      <c r="BN414" s="1713"/>
      <c r="BO414" s="1713"/>
      <c r="BP414" s="1713"/>
      <c r="BQ414" s="1713"/>
      <c r="BR414" s="1713"/>
      <c r="BS414" s="1713"/>
      <c r="BT414" s="1713"/>
      <c r="BU414" s="1713"/>
      <c r="BV414" s="1713"/>
      <c r="BW414" s="1713"/>
      <c r="BX414" s="1713"/>
      <c r="BY414" s="1713"/>
      <c r="BZ414" s="1713"/>
      <c r="CA414" s="1713"/>
      <c r="CB414" s="1713"/>
      <c r="CC414" s="1713"/>
      <c r="CD414" s="1713"/>
      <c r="CE414" s="1713"/>
      <c r="CF414" s="1713"/>
      <c r="CG414" s="1713"/>
      <c r="CH414" s="1713"/>
      <c r="CI414" s="1713"/>
      <c r="CJ414" s="1713"/>
      <c r="CK414" s="1713"/>
      <c r="CL414" s="1713"/>
      <c r="CM414" s="1713"/>
      <c r="CN414" s="1713"/>
      <c r="CO414" s="1713"/>
      <c r="CP414" s="1713"/>
      <c r="CQ414" s="1713"/>
      <c r="CR414" s="1713"/>
      <c r="CS414" s="1713"/>
      <c r="CT414" s="1713"/>
      <c r="CU414" s="1713"/>
      <c r="CV414" s="1713"/>
      <c r="CW414" s="1713"/>
      <c r="CX414" s="1713"/>
      <c r="CY414" s="1713"/>
      <c r="CZ414" s="1713"/>
      <c r="DA414" s="1713"/>
      <c r="DB414" s="1713"/>
      <c r="DC414" s="1713"/>
      <c r="DD414" s="1713"/>
      <c r="DE414" s="1713"/>
      <c r="DF414" s="1713"/>
      <c r="DG414" s="1713"/>
      <c r="DH414" s="1713"/>
      <c r="DI414" s="1713"/>
      <c r="DJ414" s="1713"/>
      <c r="DK414" s="1713"/>
      <c r="DL414" s="1713"/>
      <c r="DM414" s="1713"/>
      <c r="DN414" s="1713"/>
      <c r="DO414" s="1713"/>
      <c r="DP414" s="1713"/>
      <c r="DQ414" s="1713"/>
    </row>
    <row r="415" s="1732" customFormat="true" ht="21.75" hidden="false" customHeight="true" outlineLevel="0" collapsed="false">
      <c r="A415" s="1713"/>
      <c r="B415" s="1713"/>
      <c r="C415" s="1725"/>
      <c r="D415" s="1725"/>
      <c r="E415" s="1725"/>
      <c r="F415" s="3210"/>
      <c r="G415" s="3211"/>
      <c r="H415" s="3212"/>
      <c r="I415" s="3213"/>
      <c r="J415" s="3213"/>
      <c r="K415" s="1713"/>
      <c r="T415" s="3373"/>
      <c r="Z415" s="1713"/>
      <c r="AA415" s="1713"/>
      <c r="AB415" s="1713"/>
      <c r="AC415" s="1713"/>
      <c r="AD415" s="1713"/>
      <c r="AE415" s="1713"/>
      <c r="AF415" s="1713"/>
      <c r="AG415" s="1713"/>
      <c r="AH415" s="1713"/>
      <c r="AI415" s="1713"/>
      <c r="AJ415" s="1713"/>
      <c r="AK415" s="1713"/>
      <c r="AL415" s="1713"/>
      <c r="AM415" s="1713"/>
      <c r="AN415" s="1713"/>
      <c r="AO415" s="3214"/>
      <c r="AP415" s="1713"/>
      <c r="AQ415" s="1713"/>
      <c r="AR415" s="1713"/>
      <c r="AS415" s="1713"/>
      <c r="AT415" s="1713"/>
      <c r="AU415" s="1713"/>
      <c r="AV415" s="1713"/>
      <c r="AW415" s="1713"/>
      <c r="AX415" s="1713"/>
      <c r="AY415" s="1713"/>
      <c r="AZ415" s="1713"/>
      <c r="BA415" s="1713"/>
      <c r="BB415" s="1713"/>
      <c r="BC415" s="1713"/>
      <c r="BD415" s="1713"/>
      <c r="BE415" s="1713"/>
      <c r="BF415" s="1713"/>
      <c r="BG415" s="1713"/>
      <c r="BH415" s="1713"/>
      <c r="BI415" s="1713"/>
      <c r="BJ415" s="1713"/>
      <c r="BK415" s="1713"/>
      <c r="BL415" s="1713"/>
      <c r="BM415" s="1713"/>
      <c r="BN415" s="1713"/>
      <c r="BO415" s="1713"/>
      <c r="BP415" s="1713"/>
      <c r="BQ415" s="1713"/>
      <c r="BR415" s="1713"/>
      <c r="BS415" s="1713"/>
      <c r="BT415" s="1713"/>
      <c r="BU415" s="1713"/>
      <c r="BV415" s="1713"/>
      <c r="BW415" s="1713"/>
      <c r="BX415" s="1713"/>
      <c r="BY415" s="1713"/>
      <c r="BZ415" s="1713"/>
      <c r="CA415" s="1713"/>
      <c r="CB415" s="1713"/>
      <c r="CC415" s="1713"/>
      <c r="CD415" s="1713"/>
      <c r="CE415" s="1713"/>
      <c r="CF415" s="1713"/>
      <c r="CG415" s="1713"/>
      <c r="CH415" s="1713"/>
      <c r="CI415" s="1713"/>
      <c r="CJ415" s="1713"/>
      <c r="CK415" s="1713"/>
      <c r="CL415" s="1713"/>
      <c r="CM415" s="1713"/>
      <c r="CN415" s="1713"/>
      <c r="CO415" s="1713"/>
      <c r="CP415" s="1713"/>
      <c r="CQ415" s="1713"/>
      <c r="CR415" s="1713"/>
      <c r="CS415" s="1713"/>
      <c r="CT415" s="1713"/>
      <c r="CU415" s="1713"/>
      <c r="CV415" s="1713"/>
      <c r="CW415" s="1713"/>
      <c r="CX415" s="1713"/>
      <c r="CY415" s="1713"/>
      <c r="CZ415" s="1713"/>
      <c r="DA415" s="1713"/>
      <c r="DB415" s="1713"/>
      <c r="DC415" s="1713"/>
      <c r="DD415" s="1713"/>
      <c r="DE415" s="1713"/>
      <c r="DF415" s="1713"/>
      <c r="DG415" s="1713"/>
      <c r="DH415" s="1713"/>
      <c r="DI415" s="1713"/>
      <c r="DJ415" s="1713"/>
      <c r="DK415" s="1713"/>
      <c r="DL415" s="1713"/>
      <c r="DM415" s="1713"/>
      <c r="DN415" s="1713"/>
      <c r="DO415" s="1713"/>
      <c r="DP415" s="1713"/>
      <c r="DQ415" s="1713"/>
    </row>
    <row r="416" s="1732" customFormat="true" ht="21.75" hidden="false" customHeight="true" outlineLevel="0" collapsed="false">
      <c r="A416" s="1713"/>
      <c r="B416" s="1713"/>
      <c r="C416" s="1725"/>
      <c r="D416" s="1725"/>
      <c r="E416" s="1725"/>
      <c r="F416" s="3210"/>
      <c r="G416" s="3211"/>
      <c r="H416" s="3212"/>
      <c r="I416" s="3213"/>
      <c r="J416" s="3213"/>
      <c r="K416" s="1713"/>
      <c r="T416" s="3373"/>
      <c r="Z416" s="1713"/>
      <c r="AA416" s="1713"/>
      <c r="AB416" s="1713"/>
      <c r="AC416" s="1713"/>
      <c r="AD416" s="1713"/>
      <c r="AE416" s="1713"/>
      <c r="AF416" s="1713"/>
      <c r="AG416" s="1713"/>
      <c r="AH416" s="1713"/>
      <c r="AI416" s="1713"/>
      <c r="AJ416" s="1713"/>
      <c r="AK416" s="1713"/>
      <c r="AL416" s="1713"/>
      <c r="AM416" s="1713"/>
      <c r="AN416" s="1713"/>
      <c r="AO416" s="3214"/>
      <c r="AP416" s="1713"/>
      <c r="AQ416" s="1713"/>
      <c r="AR416" s="1713"/>
      <c r="AS416" s="1713"/>
      <c r="AT416" s="1713"/>
      <c r="AU416" s="1713"/>
      <c r="AV416" s="1713"/>
      <c r="AW416" s="1713"/>
      <c r="AX416" s="1713"/>
      <c r="AY416" s="1713"/>
      <c r="AZ416" s="1713"/>
      <c r="BA416" s="1713"/>
      <c r="BB416" s="1713"/>
      <c r="BC416" s="1713"/>
      <c r="BD416" s="1713"/>
      <c r="BE416" s="1713"/>
      <c r="BF416" s="1713"/>
      <c r="BG416" s="1713"/>
      <c r="BH416" s="1713"/>
      <c r="BI416" s="1713"/>
      <c r="BJ416" s="1713"/>
      <c r="BK416" s="1713"/>
      <c r="BL416" s="1713"/>
      <c r="BM416" s="1713"/>
      <c r="BN416" s="1713"/>
      <c r="BO416" s="1713"/>
      <c r="BP416" s="1713"/>
      <c r="BQ416" s="1713"/>
      <c r="BR416" s="1713"/>
      <c r="BS416" s="1713"/>
      <c r="BT416" s="1713"/>
      <c r="BU416" s="1713"/>
      <c r="BV416" s="1713"/>
      <c r="BW416" s="1713"/>
      <c r="BX416" s="1713"/>
      <c r="BY416" s="1713"/>
      <c r="BZ416" s="1713"/>
      <c r="CA416" s="1713"/>
      <c r="CB416" s="1713"/>
      <c r="CC416" s="1713"/>
      <c r="CD416" s="1713"/>
      <c r="CE416" s="1713"/>
      <c r="CF416" s="1713"/>
      <c r="CG416" s="1713"/>
      <c r="CH416" s="1713"/>
      <c r="CI416" s="1713"/>
      <c r="CJ416" s="1713"/>
      <c r="CK416" s="1713"/>
      <c r="CL416" s="1713"/>
      <c r="CM416" s="1713"/>
      <c r="CN416" s="1713"/>
      <c r="CO416" s="1713"/>
      <c r="CP416" s="1713"/>
      <c r="CQ416" s="1713"/>
      <c r="CR416" s="1713"/>
      <c r="CS416" s="1713"/>
      <c r="CT416" s="1713"/>
      <c r="CU416" s="1713"/>
      <c r="CV416" s="1713"/>
      <c r="CW416" s="1713"/>
      <c r="CX416" s="1713"/>
      <c r="CY416" s="1713"/>
      <c r="CZ416" s="1713"/>
      <c r="DA416" s="1713"/>
      <c r="DB416" s="1713"/>
      <c r="DC416" s="1713"/>
      <c r="DD416" s="1713"/>
      <c r="DE416" s="1713"/>
      <c r="DF416" s="1713"/>
      <c r="DG416" s="1713"/>
      <c r="DH416" s="1713"/>
      <c r="DI416" s="1713"/>
      <c r="DJ416" s="1713"/>
      <c r="DK416" s="1713"/>
      <c r="DL416" s="1713"/>
      <c r="DM416" s="1713"/>
      <c r="DN416" s="1713"/>
      <c r="DO416" s="1713"/>
      <c r="DP416" s="1713"/>
      <c r="DQ416" s="1713"/>
    </row>
    <row r="417" s="1732" customFormat="true" ht="21.75" hidden="false" customHeight="true" outlineLevel="0" collapsed="false">
      <c r="A417" s="1713"/>
      <c r="B417" s="1713"/>
      <c r="C417" s="1725"/>
      <c r="D417" s="1725"/>
      <c r="E417" s="1725"/>
      <c r="F417" s="3210"/>
      <c r="G417" s="3211"/>
      <c r="H417" s="3212"/>
      <c r="I417" s="3213"/>
      <c r="J417" s="3213"/>
      <c r="K417" s="1713"/>
      <c r="T417" s="3373"/>
      <c r="Z417" s="1713"/>
      <c r="AA417" s="1713"/>
      <c r="AB417" s="1713"/>
      <c r="AC417" s="1713"/>
      <c r="AD417" s="1713"/>
      <c r="AE417" s="1713"/>
      <c r="AF417" s="1713"/>
      <c r="AG417" s="1713"/>
      <c r="AH417" s="1713"/>
      <c r="AI417" s="1713"/>
      <c r="AJ417" s="1713"/>
      <c r="AK417" s="1713"/>
      <c r="AL417" s="1713"/>
      <c r="AM417" s="1713"/>
      <c r="AN417" s="1713"/>
      <c r="AO417" s="3214"/>
      <c r="AP417" s="1713"/>
      <c r="AQ417" s="1713"/>
      <c r="AR417" s="1713"/>
      <c r="AS417" s="1713"/>
      <c r="AT417" s="1713"/>
      <c r="AU417" s="1713"/>
      <c r="AV417" s="1713"/>
      <c r="AW417" s="1713"/>
      <c r="AX417" s="1713"/>
      <c r="AY417" s="1713"/>
      <c r="AZ417" s="1713"/>
      <c r="BA417" s="1713"/>
      <c r="BB417" s="1713"/>
      <c r="BC417" s="1713"/>
      <c r="BD417" s="1713"/>
      <c r="BE417" s="1713"/>
      <c r="BF417" s="1713"/>
      <c r="BG417" s="1713"/>
      <c r="BH417" s="1713"/>
      <c r="BI417" s="1713"/>
      <c r="BJ417" s="1713"/>
      <c r="BK417" s="1713"/>
      <c r="BL417" s="1713"/>
      <c r="BM417" s="1713"/>
      <c r="BN417" s="1713"/>
      <c r="BO417" s="1713"/>
      <c r="BP417" s="1713"/>
      <c r="BQ417" s="1713"/>
      <c r="BR417" s="1713"/>
      <c r="BS417" s="1713"/>
      <c r="BT417" s="1713"/>
      <c r="BU417" s="1713"/>
      <c r="BV417" s="1713"/>
      <c r="BW417" s="1713"/>
      <c r="BX417" s="1713"/>
      <c r="BY417" s="1713"/>
      <c r="BZ417" s="1713"/>
      <c r="CA417" s="1713"/>
      <c r="CB417" s="1713"/>
      <c r="CC417" s="1713"/>
      <c r="CD417" s="1713"/>
      <c r="CE417" s="1713"/>
      <c r="CF417" s="1713"/>
      <c r="CG417" s="1713"/>
      <c r="CH417" s="1713"/>
      <c r="CI417" s="1713"/>
      <c r="CJ417" s="1713"/>
      <c r="CK417" s="1713"/>
      <c r="CL417" s="1713"/>
      <c r="CM417" s="1713"/>
      <c r="CN417" s="1713"/>
      <c r="CO417" s="1713"/>
      <c r="CP417" s="1713"/>
      <c r="CQ417" s="1713"/>
      <c r="CR417" s="1713"/>
      <c r="CS417" s="1713"/>
      <c r="CT417" s="1713"/>
      <c r="CU417" s="1713"/>
      <c r="CV417" s="1713"/>
      <c r="CW417" s="1713"/>
      <c r="CX417" s="1713"/>
      <c r="CY417" s="1713"/>
      <c r="CZ417" s="1713"/>
      <c r="DA417" s="1713"/>
      <c r="DB417" s="1713"/>
      <c r="DC417" s="1713"/>
      <c r="DD417" s="1713"/>
      <c r="DE417" s="1713"/>
      <c r="DF417" s="1713"/>
      <c r="DG417" s="1713"/>
      <c r="DH417" s="1713"/>
      <c r="DI417" s="1713"/>
      <c r="DJ417" s="1713"/>
      <c r="DK417" s="1713"/>
      <c r="DL417" s="1713"/>
      <c r="DM417" s="1713"/>
      <c r="DN417" s="1713"/>
      <c r="DO417" s="1713"/>
      <c r="DP417" s="1713"/>
      <c r="DQ417" s="1713"/>
    </row>
    <row r="418" s="1732" customFormat="true" ht="21.75" hidden="false" customHeight="true" outlineLevel="0" collapsed="false">
      <c r="A418" s="1713"/>
      <c r="B418" s="1713"/>
      <c r="C418" s="1725"/>
      <c r="D418" s="1725"/>
      <c r="E418" s="1725"/>
      <c r="F418" s="3210"/>
      <c r="G418" s="3211"/>
      <c r="H418" s="3212"/>
      <c r="I418" s="3213"/>
      <c r="J418" s="3213"/>
      <c r="K418" s="1713"/>
      <c r="T418" s="3373"/>
      <c r="Z418" s="1713"/>
      <c r="AA418" s="1713"/>
      <c r="AB418" s="1713"/>
      <c r="AC418" s="1713"/>
      <c r="AD418" s="1713"/>
      <c r="AE418" s="1713"/>
      <c r="AF418" s="1713"/>
      <c r="AG418" s="1713"/>
      <c r="AH418" s="1713"/>
      <c r="AI418" s="1713"/>
      <c r="AJ418" s="1713"/>
      <c r="AK418" s="1713"/>
      <c r="AL418" s="1713"/>
      <c r="AM418" s="1713"/>
      <c r="AN418" s="1713"/>
      <c r="AO418" s="3214"/>
      <c r="AP418" s="1713"/>
      <c r="AQ418" s="1713"/>
      <c r="AR418" s="1713"/>
      <c r="AS418" s="1713"/>
      <c r="AT418" s="1713"/>
      <c r="AU418" s="1713"/>
      <c r="AV418" s="1713"/>
      <c r="AW418" s="1713"/>
      <c r="AX418" s="1713"/>
      <c r="AY418" s="1713"/>
      <c r="AZ418" s="1713"/>
      <c r="BA418" s="1713"/>
      <c r="BB418" s="1713"/>
      <c r="BC418" s="1713"/>
      <c r="BD418" s="1713"/>
      <c r="BE418" s="1713"/>
      <c r="BF418" s="1713"/>
      <c r="BG418" s="1713"/>
      <c r="BH418" s="1713"/>
      <c r="BI418" s="1713"/>
      <c r="BJ418" s="1713"/>
      <c r="BK418" s="1713"/>
      <c r="BL418" s="1713"/>
      <c r="BM418" s="1713"/>
      <c r="BN418" s="1713"/>
      <c r="BO418" s="1713"/>
      <c r="BP418" s="1713"/>
      <c r="BQ418" s="1713"/>
      <c r="BR418" s="1713"/>
      <c r="BS418" s="1713"/>
      <c r="BT418" s="1713"/>
      <c r="BU418" s="1713"/>
      <c r="BV418" s="1713"/>
      <c r="BW418" s="1713"/>
      <c r="BX418" s="1713"/>
      <c r="BY418" s="1713"/>
      <c r="BZ418" s="1713"/>
      <c r="CA418" s="1713"/>
      <c r="CB418" s="1713"/>
      <c r="CC418" s="1713"/>
      <c r="CD418" s="1713"/>
      <c r="CE418" s="1713"/>
      <c r="CF418" s="1713"/>
      <c r="CG418" s="1713"/>
      <c r="CH418" s="1713"/>
      <c r="CI418" s="1713"/>
      <c r="CJ418" s="1713"/>
      <c r="CK418" s="1713"/>
      <c r="CL418" s="1713"/>
      <c r="CM418" s="1713"/>
      <c r="CN418" s="1713"/>
      <c r="CO418" s="1713"/>
      <c r="CP418" s="1713"/>
      <c r="CQ418" s="1713"/>
      <c r="CR418" s="1713"/>
      <c r="CS418" s="1713"/>
      <c r="CT418" s="1713"/>
      <c r="CU418" s="1713"/>
      <c r="CV418" s="1713"/>
      <c r="CW418" s="1713"/>
      <c r="CX418" s="1713"/>
      <c r="CY418" s="1713"/>
      <c r="CZ418" s="1713"/>
      <c r="DA418" s="1713"/>
      <c r="DB418" s="1713"/>
      <c r="DC418" s="1713"/>
      <c r="DD418" s="1713"/>
      <c r="DE418" s="1713"/>
      <c r="DF418" s="1713"/>
      <c r="DG418" s="1713"/>
      <c r="DH418" s="1713"/>
      <c r="DI418" s="1713"/>
      <c r="DJ418" s="1713"/>
      <c r="DK418" s="1713"/>
      <c r="DL418" s="1713"/>
      <c r="DM418" s="1713"/>
      <c r="DN418" s="1713"/>
      <c r="DO418" s="1713"/>
      <c r="DP418" s="1713"/>
      <c r="DQ418" s="1713"/>
    </row>
    <row r="419" s="1732" customFormat="true" ht="21.75" hidden="false" customHeight="true" outlineLevel="0" collapsed="false">
      <c r="A419" s="1713"/>
      <c r="B419" s="1713"/>
      <c r="C419" s="1725"/>
      <c r="D419" s="1725"/>
      <c r="E419" s="1725"/>
      <c r="F419" s="3210"/>
      <c r="G419" s="3211"/>
      <c r="H419" s="3212"/>
      <c r="I419" s="3213"/>
      <c r="J419" s="3213"/>
      <c r="K419" s="1713"/>
      <c r="T419" s="3373"/>
      <c r="Z419" s="1713"/>
      <c r="AA419" s="1713"/>
      <c r="AB419" s="1713"/>
      <c r="AC419" s="1713"/>
      <c r="AD419" s="1713"/>
      <c r="AE419" s="1713"/>
      <c r="AF419" s="1713"/>
      <c r="AG419" s="1713"/>
      <c r="AH419" s="1713"/>
      <c r="AI419" s="1713"/>
      <c r="AJ419" s="1713"/>
      <c r="AK419" s="1713"/>
      <c r="AL419" s="1713"/>
      <c r="AM419" s="1713"/>
      <c r="AN419" s="1713"/>
      <c r="AO419" s="3214"/>
      <c r="AP419" s="1713"/>
      <c r="AQ419" s="1713"/>
      <c r="AR419" s="1713"/>
      <c r="AS419" s="1713"/>
      <c r="AT419" s="1713"/>
      <c r="AU419" s="1713"/>
      <c r="AV419" s="1713"/>
      <c r="AW419" s="1713"/>
      <c r="AX419" s="1713"/>
      <c r="AY419" s="1713"/>
      <c r="AZ419" s="1713"/>
      <c r="BA419" s="1713"/>
      <c r="BB419" s="1713"/>
      <c r="BC419" s="1713"/>
      <c r="BD419" s="1713"/>
      <c r="BE419" s="1713"/>
      <c r="BF419" s="1713"/>
      <c r="BG419" s="1713"/>
      <c r="BH419" s="1713"/>
      <c r="BI419" s="1713"/>
      <c r="BJ419" s="1713"/>
      <c r="BK419" s="1713"/>
      <c r="BL419" s="1713"/>
      <c r="BM419" s="1713"/>
      <c r="BN419" s="1713"/>
      <c r="BO419" s="1713"/>
      <c r="BP419" s="1713"/>
      <c r="BQ419" s="1713"/>
      <c r="BR419" s="1713"/>
      <c r="BS419" s="1713"/>
      <c r="BT419" s="1713"/>
      <c r="BU419" s="1713"/>
      <c r="BV419" s="1713"/>
      <c r="BW419" s="1713"/>
      <c r="BX419" s="1713"/>
      <c r="BY419" s="1713"/>
      <c r="BZ419" s="1713"/>
      <c r="CA419" s="1713"/>
      <c r="CB419" s="1713"/>
      <c r="CC419" s="1713"/>
      <c r="CD419" s="1713"/>
      <c r="CE419" s="1713"/>
      <c r="CF419" s="1713"/>
      <c r="CG419" s="1713"/>
      <c r="CH419" s="1713"/>
      <c r="CI419" s="1713"/>
      <c r="CJ419" s="1713"/>
      <c r="CK419" s="1713"/>
      <c r="CL419" s="1713"/>
      <c r="CM419" s="1713"/>
      <c r="CN419" s="1713"/>
      <c r="CO419" s="1713"/>
      <c r="CP419" s="1713"/>
      <c r="CQ419" s="1713"/>
      <c r="CR419" s="1713"/>
      <c r="CS419" s="1713"/>
      <c r="CT419" s="1713"/>
      <c r="CU419" s="1713"/>
      <c r="CV419" s="1713"/>
      <c r="CW419" s="1713"/>
      <c r="CX419" s="1713"/>
      <c r="CY419" s="1713"/>
      <c r="CZ419" s="1713"/>
      <c r="DA419" s="1713"/>
      <c r="DB419" s="1713"/>
      <c r="DC419" s="1713"/>
      <c r="DD419" s="1713"/>
      <c r="DE419" s="1713"/>
      <c r="DF419" s="1713"/>
      <c r="DG419" s="1713"/>
      <c r="DH419" s="1713"/>
      <c r="DI419" s="1713"/>
      <c r="DJ419" s="1713"/>
      <c r="DK419" s="1713"/>
      <c r="DL419" s="1713"/>
      <c r="DM419" s="1713"/>
      <c r="DN419" s="1713"/>
      <c r="DO419" s="1713"/>
      <c r="DP419" s="1713"/>
      <c r="DQ419" s="1713"/>
    </row>
    <row r="420" s="1732" customFormat="true" ht="21.75" hidden="false" customHeight="true" outlineLevel="0" collapsed="false">
      <c r="A420" s="1713"/>
      <c r="B420" s="1713"/>
      <c r="C420" s="1725"/>
      <c r="D420" s="1725"/>
      <c r="E420" s="1725"/>
      <c r="F420" s="3210"/>
      <c r="G420" s="3211"/>
      <c r="H420" s="3212"/>
      <c r="I420" s="3213"/>
      <c r="J420" s="3213"/>
      <c r="K420" s="1713"/>
      <c r="T420" s="3373"/>
      <c r="Z420" s="1713"/>
      <c r="AA420" s="1713"/>
      <c r="AB420" s="1713"/>
      <c r="AC420" s="1713"/>
      <c r="AD420" s="1713"/>
      <c r="AE420" s="1713"/>
      <c r="AF420" s="1713"/>
      <c r="AG420" s="1713"/>
      <c r="AH420" s="1713"/>
      <c r="AI420" s="1713"/>
      <c r="AJ420" s="1713"/>
      <c r="AK420" s="1713"/>
      <c r="AL420" s="1713"/>
      <c r="AM420" s="1713"/>
      <c r="AN420" s="1713"/>
      <c r="AO420" s="3214"/>
      <c r="AP420" s="1713"/>
      <c r="AQ420" s="1713"/>
      <c r="AR420" s="1713"/>
      <c r="AS420" s="1713"/>
      <c r="AT420" s="1713"/>
      <c r="AU420" s="1713"/>
      <c r="AV420" s="1713"/>
      <c r="AW420" s="1713"/>
      <c r="AX420" s="1713"/>
      <c r="AY420" s="1713"/>
      <c r="AZ420" s="1713"/>
      <c r="BA420" s="1713"/>
      <c r="BB420" s="1713"/>
      <c r="BC420" s="1713"/>
      <c r="BD420" s="1713"/>
      <c r="BE420" s="1713"/>
      <c r="BF420" s="1713"/>
      <c r="BG420" s="1713"/>
      <c r="BH420" s="1713"/>
      <c r="BI420" s="1713"/>
      <c r="BJ420" s="1713"/>
      <c r="BK420" s="1713"/>
      <c r="BL420" s="1713"/>
      <c r="BM420" s="1713"/>
      <c r="BN420" s="1713"/>
      <c r="BO420" s="1713"/>
      <c r="BP420" s="1713"/>
      <c r="BQ420" s="1713"/>
      <c r="BR420" s="1713"/>
      <c r="BS420" s="1713"/>
      <c r="BT420" s="1713"/>
      <c r="BU420" s="1713"/>
      <c r="BV420" s="1713"/>
      <c r="BW420" s="1713"/>
      <c r="BX420" s="1713"/>
      <c r="BY420" s="1713"/>
      <c r="BZ420" s="1713"/>
      <c r="CA420" s="1713"/>
      <c r="CB420" s="1713"/>
      <c r="CC420" s="1713"/>
      <c r="CD420" s="1713"/>
      <c r="CE420" s="1713"/>
      <c r="CF420" s="1713"/>
      <c r="CG420" s="1713"/>
      <c r="CH420" s="1713"/>
      <c r="CI420" s="1713"/>
      <c r="CJ420" s="1713"/>
      <c r="CK420" s="1713"/>
      <c r="CL420" s="1713"/>
      <c r="CM420" s="1713"/>
      <c r="CN420" s="1713"/>
      <c r="CO420" s="1713"/>
      <c r="CP420" s="1713"/>
      <c r="CQ420" s="1713"/>
      <c r="CR420" s="1713"/>
      <c r="CS420" s="1713"/>
      <c r="CT420" s="1713"/>
      <c r="CU420" s="1713"/>
      <c r="CV420" s="1713"/>
      <c r="CW420" s="1713"/>
      <c r="CX420" s="1713"/>
      <c r="CY420" s="1713"/>
      <c r="CZ420" s="1713"/>
      <c r="DA420" s="1713"/>
      <c r="DB420" s="1713"/>
      <c r="DC420" s="1713"/>
      <c r="DD420" s="1713"/>
      <c r="DE420" s="1713"/>
      <c r="DF420" s="1713"/>
      <c r="DG420" s="1713"/>
      <c r="DH420" s="1713"/>
      <c r="DI420" s="1713"/>
      <c r="DJ420" s="1713"/>
      <c r="DK420" s="1713"/>
      <c r="DL420" s="1713"/>
      <c r="DM420" s="1713"/>
      <c r="DN420" s="1713"/>
      <c r="DO420" s="1713"/>
      <c r="DP420" s="1713"/>
      <c r="DQ420" s="1713"/>
    </row>
    <row r="421" s="1732" customFormat="true" ht="21.75" hidden="false" customHeight="true" outlineLevel="0" collapsed="false">
      <c r="A421" s="1713"/>
      <c r="B421" s="1713"/>
      <c r="C421" s="1725"/>
      <c r="D421" s="1725"/>
      <c r="E421" s="1725"/>
      <c r="F421" s="3210"/>
      <c r="G421" s="3211"/>
      <c r="H421" s="3212"/>
      <c r="I421" s="3213"/>
      <c r="J421" s="3213"/>
      <c r="K421" s="1713"/>
      <c r="T421" s="3373"/>
      <c r="Z421" s="1713"/>
      <c r="AA421" s="1713"/>
      <c r="AB421" s="1713"/>
      <c r="AC421" s="1713"/>
      <c r="AD421" s="1713"/>
      <c r="AE421" s="1713"/>
      <c r="AF421" s="1713"/>
      <c r="AG421" s="1713"/>
      <c r="AH421" s="1713"/>
      <c r="AI421" s="1713"/>
      <c r="AJ421" s="1713"/>
      <c r="AK421" s="1713"/>
      <c r="AL421" s="1713"/>
      <c r="AM421" s="1713"/>
      <c r="AN421" s="1713"/>
      <c r="AO421" s="3214"/>
      <c r="AP421" s="1713"/>
      <c r="AQ421" s="1713"/>
      <c r="AR421" s="1713"/>
      <c r="AS421" s="1713"/>
      <c r="AT421" s="1713"/>
      <c r="AU421" s="1713"/>
      <c r="AV421" s="1713"/>
      <c r="AW421" s="1713"/>
      <c r="AX421" s="1713"/>
      <c r="AY421" s="1713"/>
      <c r="AZ421" s="1713"/>
      <c r="BA421" s="1713"/>
      <c r="BB421" s="1713"/>
      <c r="BC421" s="1713"/>
      <c r="BD421" s="1713"/>
      <c r="BE421" s="1713"/>
      <c r="BF421" s="1713"/>
      <c r="BG421" s="1713"/>
      <c r="BH421" s="1713"/>
      <c r="BI421" s="1713"/>
      <c r="BJ421" s="1713"/>
      <c r="BK421" s="1713"/>
      <c r="BL421" s="1713"/>
      <c r="BM421" s="1713"/>
      <c r="BN421" s="1713"/>
      <c r="BO421" s="1713"/>
      <c r="BP421" s="1713"/>
      <c r="BQ421" s="1713"/>
      <c r="BR421" s="1713"/>
      <c r="BS421" s="1713"/>
      <c r="BT421" s="1713"/>
      <c r="BU421" s="1713"/>
      <c r="BV421" s="1713"/>
      <c r="BW421" s="1713"/>
      <c r="BX421" s="1713"/>
      <c r="BY421" s="1713"/>
      <c r="BZ421" s="1713"/>
      <c r="CA421" s="1713"/>
      <c r="CB421" s="1713"/>
      <c r="CC421" s="1713"/>
      <c r="CD421" s="1713"/>
      <c r="CE421" s="1713"/>
      <c r="CF421" s="1713"/>
      <c r="CG421" s="1713"/>
      <c r="CH421" s="1713"/>
      <c r="CI421" s="1713"/>
      <c r="CJ421" s="1713"/>
      <c r="CK421" s="1713"/>
      <c r="CL421" s="1713"/>
      <c r="CM421" s="1713"/>
      <c r="CN421" s="1713"/>
      <c r="CO421" s="1713"/>
      <c r="CP421" s="1713"/>
      <c r="CQ421" s="1713"/>
      <c r="CR421" s="1713"/>
      <c r="CS421" s="1713"/>
      <c r="CT421" s="1713"/>
      <c r="CU421" s="1713"/>
      <c r="CV421" s="1713"/>
      <c r="CW421" s="1713"/>
      <c r="CX421" s="1713"/>
      <c r="CY421" s="1713"/>
      <c r="CZ421" s="1713"/>
      <c r="DA421" s="1713"/>
      <c r="DB421" s="1713"/>
      <c r="DC421" s="1713"/>
      <c r="DD421" s="1713"/>
      <c r="DE421" s="1713"/>
      <c r="DF421" s="1713"/>
      <c r="DG421" s="1713"/>
      <c r="DH421" s="1713"/>
      <c r="DI421" s="1713"/>
      <c r="DJ421" s="1713"/>
      <c r="DK421" s="1713"/>
      <c r="DL421" s="1713"/>
      <c r="DM421" s="1713"/>
      <c r="DN421" s="1713"/>
      <c r="DO421" s="1713"/>
      <c r="DP421" s="1713"/>
      <c r="DQ421" s="1713"/>
    </row>
    <row r="422" s="1732" customFormat="true" ht="21.75" hidden="false" customHeight="true" outlineLevel="0" collapsed="false">
      <c r="A422" s="1713"/>
      <c r="B422" s="1713"/>
      <c r="C422" s="1725"/>
      <c r="D422" s="1725"/>
      <c r="E422" s="1725"/>
      <c r="F422" s="3210"/>
      <c r="G422" s="3211"/>
      <c r="H422" s="3212"/>
      <c r="I422" s="3213"/>
      <c r="J422" s="3213"/>
      <c r="K422" s="1713"/>
      <c r="T422" s="3373"/>
      <c r="Z422" s="1713"/>
      <c r="AA422" s="1713"/>
      <c r="AB422" s="1713"/>
      <c r="AC422" s="1713"/>
      <c r="AD422" s="1713"/>
      <c r="AE422" s="1713"/>
      <c r="AF422" s="1713"/>
      <c r="AG422" s="1713"/>
      <c r="AH422" s="1713"/>
      <c r="AI422" s="1713"/>
      <c r="AJ422" s="1713"/>
      <c r="AK422" s="1713"/>
      <c r="AL422" s="1713"/>
      <c r="AM422" s="1713"/>
      <c r="AN422" s="1713"/>
      <c r="AO422" s="3214"/>
      <c r="AP422" s="1713"/>
      <c r="AQ422" s="1713"/>
      <c r="AR422" s="1713"/>
      <c r="AS422" s="1713"/>
      <c r="AT422" s="1713"/>
      <c r="AU422" s="1713"/>
      <c r="AV422" s="1713"/>
      <c r="AW422" s="1713"/>
      <c r="AX422" s="1713"/>
      <c r="AY422" s="1713"/>
      <c r="AZ422" s="1713"/>
      <c r="BA422" s="1713"/>
      <c r="BB422" s="1713"/>
      <c r="BC422" s="1713"/>
      <c r="BD422" s="1713"/>
      <c r="BE422" s="1713"/>
      <c r="BF422" s="1713"/>
      <c r="BG422" s="1713"/>
      <c r="BH422" s="1713"/>
      <c r="BI422" s="1713"/>
      <c r="BJ422" s="1713"/>
      <c r="BK422" s="1713"/>
      <c r="BL422" s="1713"/>
      <c r="BM422" s="1713"/>
      <c r="BN422" s="1713"/>
      <c r="BO422" s="1713"/>
      <c r="BP422" s="1713"/>
      <c r="BQ422" s="1713"/>
      <c r="BR422" s="1713"/>
      <c r="BS422" s="1713"/>
      <c r="BT422" s="1713"/>
      <c r="BU422" s="1713"/>
      <c r="BV422" s="1713"/>
      <c r="BW422" s="1713"/>
      <c r="BX422" s="1713"/>
      <c r="BY422" s="1713"/>
      <c r="BZ422" s="1713"/>
      <c r="CA422" s="1713"/>
      <c r="CB422" s="1713"/>
      <c r="CC422" s="1713"/>
      <c r="CD422" s="1713"/>
      <c r="CE422" s="1713"/>
      <c r="CF422" s="1713"/>
      <c r="CG422" s="1713"/>
      <c r="CH422" s="1713"/>
      <c r="CI422" s="1713"/>
      <c r="CJ422" s="1713"/>
      <c r="CK422" s="1713"/>
      <c r="CL422" s="1713"/>
      <c r="CM422" s="1713"/>
      <c r="CN422" s="1713"/>
      <c r="CO422" s="1713"/>
      <c r="CP422" s="1713"/>
      <c r="CQ422" s="1713"/>
      <c r="CR422" s="1713"/>
      <c r="CS422" s="1713"/>
      <c r="CT422" s="1713"/>
      <c r="CU422" s="1713"/>
      <c r="CV422" s="1713"/>
      <c r="CW422" s="1713"/>
      <c r="CX422" s="1713"/>
      <c r="CY422" s="1713"/>
      <c r="CZ422" s="1713"/>
      <c r="DA422" s="1713"/>
      <c r="DB422" s="1713"/>
      <c r="DC422" s="1713"/>
      <c r="DD422" s="1713"/>
      <c r="DE422" s="1713"/>
      <c r="DF422" s="1713"/>
      <c r="DG422" s="1713"/>
      <c r="DH422" s="1713"/>
      <c r="DI422" s="1713"/>
      <c r="DJ422" s="1713"/>
      <c r="DK422" s="1713"/>
      <c r="DL422" s="1713"/>
      <c r="DM422" s="1713"/>
      <c r="DN422" s="1713"/>
      <c r="DO422" s="1713"/>
      <c r="DP422" s="1713"/>
      <c r="DQ422" s="1713"/>
    </row>
    <row r="423" s="1732" customFormat="true" ht="21.75" hidden="false" customHeight="true" outlineLevel="0" collapsed="false">
      <c r="A423" s="1713"/>
      <c r="B423" s="1713"/>
      <c r="C423" s="1725"/>
      <c r="D423" s="1725"/>
      <c r="E423" s="1725"/>
      <c r="F423" s="3210"/>
      <c r="G423" s="3211"/>
      <c r="H423" s="3212"/>
      <c r="I423" s="3213"/>
      <c r="J423" s="3213"/>
      <c r="K423" s="1713"/>
      <c r="T423" s="3373"/>
      <c r="Z423" s="1713"/>
      <c r="AA423" s="1713"/>
      <c r="AB423" s="1713"/>
      <c r="AC423" s="1713"/>
      <c r="AD423" s="1713"/>
      <c r="AE423" s="1713"/>
      <c r="AF423" s="1713"/>
      <c r="AG423" s="1713"/>
      <c r="AH423" s="1713"/>
      <c r="AI423" s="1713"/>
      <c r="AJ423" s="1713"/>
      <c r="AK423" s="1713"/>
      <c r="AL423" s="1713"/>
      <c r="AM423" s="1713"/>
      <c r="AN423" s="1713"/>
      <c r="AO423" s="3214"/>
      <c r="AP423" s="1713"/>
      <c r="AQ423" s="1713"/>
      <c r="AR423" s="1713"/>
      <c r="AS423" s="1713"/>
      <c r="AT423" s="1713"/>
      <c r="AU423" s="1713"/>
      <c r="AV423" s="1713"/>
      <c r="AW423" s="1713"/>
      <c r="AX423" s="1713"/>
      <c r="AY423" s="1713"/>
      <c r="AZ423" s="1713"/>
      <c r="BA423" s="1713"/>
      <c r="BB423" s="1713"/>
      <c r="BC423" s="1713"/>
      <c r="BD423" s="1713"/>
      <c r="BE423" s="1713"/>
      <c r="BF423" s="1713"/>
      <c r="BG423" s="1713"/>
      <c r="BH423" s="1713"/>
      <c r="BI423" s="1713"/>
      <c r="BJ423" s="1713"/>
      <c r="BK423" s="1713"/>
      <c r="BL423" s="1713"/>
      <c r="BM423" s="1713"/>
      <c r="BN423" s="1713"/>
      <c r="BO423" s="1713"/>
      <c r="BP423" s="1713"/>
      <c r="BQ423" s="1713"/>
      <c r="BR423" s="1713"/>
      <c r="BS423" s="1713"/>
      <c r="BT423" s="1713"/>
      <c r="BU423" s="1713"/>
      <c r="BV423" s="1713"/>
      <c r="BW423" s="1713"/>
      <c r="BX423" s="1713"/>
      <c r="BY423" s="1713"/>
      <c r="BZ423" s="1713"/>
      <c r="CA423" s="1713"/>
      <c r="CB423" s="1713"/>
      <c r="CC423" s="1713"/>
      <c r="CD423" s="1713"/>
      <c r="CE423" s="1713"/>
      <c r="CF423" s="1713"/>
      <c r="CG423" s="1713"/>
      <c r="CH423" s="1713"/>
      <c r="CI423" s="1713"/>
      <c r="CJ423" s="1713"/>
      <c r="CK423" s="1713"/>
      <c r="CL423" s="1713"/>
      <c r="CM423" s="1713"/>
      <c r="CN423" s="1713"/>
      <c r="CO423" s="1713"/>
      <c r="CP423" s="1713"/>
      <c r="CQ423" s="1713"/>
      <c r="CR423" s="1713"/>
      <c r="CS423" s="1713"/>
      <c r="CT423" s="1713"/>
      <c r="CU423" s="1713"/>
      <c r="CV423" s="1713"/>
      <c r="CW423" s="1713"/>
      <c r="CX423" s="1713"/>
      <c r="CY423" s="1713"/>
      <c r="CZ423" s="1713"/>
      <c r="DA423" s="1713"/>
      <c r="DB423" s="1713"/>
      <c r="DC423" s="1713"/>
      <c r="DD423" s="1713"/>
      <c r="DE423" s="1713"/>
      <c r="DF423" s="1713"/>
      <c r="DG423" s="1713"/>
      <c r="DH423" s="1713"/>
      <c r="DI423" s="1713"/>
      <c r="DJ423" s="1713"/>
      <c r="DK423" s="1713"/>
      <c r="DL423" s="1713"/>
      <c r="DM423" s="1713"/>
      <c r="DN423" s="1713"/>
      <c r="DO423" s="1713"/>
      <c r="DP423" s="1713"/>
      <c r="DQ423" s="1713"/>
    </row>
    <row r="424" s="1732" customFormat="true" ht="21.75" hidden="false" customHeight="true" outlineLevel="0" collapsed="false">
      <c r="A424" s="1713"/>
      <c r="B424" s="1713"/>
      <c r="C424" s="1725"/>
      <c r="D424" s="1725"/>
      <c r="E424" s="1725"/>
      <c r="F424" s="3210"/>
      <c r="G424" s="3211"/>
      <c r="H424" s="3212"/>
      <c r="I424" s="3213"/>
      <c r="J424" s="3213"/>
      <c r="K424" s="1713"/>
      <c r="T424" s="3373"/>
      <c r="Z424" s="1713"/>
      <c r="AA424" s="1713"/>
      <c r="AB424" s="1713"/>
      <c r="AC424" s="1713"/>
      <c r="AD424" s="1713"/>
      <c r="AE424" s="1713"/>
      <c r="AF424" s="1713"/>
      <c r="AG424" s="1713"/>
      <c r="AH424" s="1713"/>
      <c r="AI424" s="1713"/>
      <c r="AJ424" s="1713"/>
      <c r="AK424" s="1713"/>
      <c r="AL424" s="1713"/>
      <c r="AM424" s="1713"/>
      <c r="AN424" s="1713"/>
      <c r="AO424" s="3214"/>
      <c r="AP424" s="1713"/>
      <c r="AQ424" s="1713"/>
      <c r="AR424" s="1713"/>
      <c r="AS424" s="1713"/>
      <c r="AT424" s="1713"/>
      <c r="AU424" s="1713"/>
      <c r="AV424" s="1713"/>
      <c r="AW424" s="1713"/>
      <c r="AX424" s="1713"/>
      <c r="AY424" s="1713"/>
      <c r="AZ424" s="1713"/>
      <c r="BA424" s="1713"/>
      <c r="BB424" s="1713"/>
      <c r="BC424" s="1713"/>
      <c r="BD424" s="1713"/>
      <c r="BE424" s="1713"/>
      <c r="BF424" s="1713"/>
      <c r="BG424" s="1713"/>
      <c r="BH424" s="1713"/>
      <c r="BI424" s="1713"/>
      <c r="BJ424" s="1713"/>
      <c r="BK424" s="1713"/>
      <c r="BL424" s="1713"/>
      <c r="BM424" s="1713"/>
      <c r="BN424" s="1713"/>
      <c r="BO424" s="1713"/>
      <c r="BP424" s="1713"/>
      <c r="BQ424" s="1713"/>
      <c r="BR424" s="1713"/>
      <c r="BS424" s="1713"/>
      <c r="BT424" s="1713"/>
      <c r="BU424" s="1713"/>
      <c r="BV424" s="1713"/>
      <c r="BW424" s="1713"/>
      <c r="BX424" s="1713"/>
      <c r="BY424" s="1713"/>
      <c r="BZ424" s="1713"/>
      <c r="CA424" s="1713"/>
      <c r="CB424" s="1713"/>
      <c r="CC424" s="1713"/>
      <c r="CD424" s="1713"/>
      <c r="CE424" s="1713"/>
      <c r="CF424" s="1713"/>
      <c r="CG424" s="1713"/>
      <c r="CH424" s="1713"/>
      <c r="CI424" s="1713"/>
      <c r="CJ424" s="1713"/>
      <c r="CK424" s="1713"/>
      <c r="CL424" s="1713"/>
      <c r="CM424" s="1713"/>
      <c r="CN424" s="1713"/>
      <c r="CO424" s="1713"/>
      <c r="CP424" s="1713"/>
      <c r="CQ424" s="1713"/>
      <c r="CR424" s="1713"/>
      <c r="CS424" s="1713"/>
      <c r="CT424" s="1713"/>
      <c r="CU424" s="1713"/>
      <c r="CV424" s="1713"/>
      <c r="CW424" s="1713"/>
      <c r="CX424" s="1713"/>
      <c r="CY424" s="1713"/>
      <c r="CZ424" s="1713"/>
      <c r="DA424" s="1713"/>
      <c r="DB424" s="1713"/>
      <c r="DC424" s="1713"/>
      <c r="DD424" s="1713"/>
      <c r="DE424" s="1713"/>
      <c r="DF424" s="1713"/>
      <c r="DG424" s="1713"/>
      <c r="DH424" s="1713"/>
      <c r="DI424" s="1713"/>
      <c r="DJ424" s="1713"/>
      <c r="DK424" s="1713"/>
      <c r="DL424" s="1713"/>
      <c r="DM424" s="1713"/>
      <c r="DN424" s="1713"/>
      <c r="DO424" s="1713"/>
      <c r="DP424" s="1713"/>
      <c r="DQ424" s="1713"/>
    </row>
    <row r="425" s="1732" customFormat="true" ht="21.75" hidden="false" customHeight="true" outlineLevel="0" collapsed="false">
      <c r="A425" s="1713"/>
      <c r="B425" s="1713"/>
      <c r="C425" s="1725"/>
      <c r="D425" s="1725"/>
      <c r="E425" s="1725"/>
      <c r="F425" s="3210"/>
      <c r="G425" s="3211"/>
      <c r="H425" s="3212"/>
      <c r="I425" s="3213"/>
      <c r="J425" s="3213"/>
      <c r="K425" s="1713"/>
      <c r="T425" s="3373"/>
      <c r="Z425" s="1713"/>
      <c r="AA425" s="1713"/>
      <c r="AB425" s="1713"/>
      <c r="AC425" s="1713"/>
      <c r="AD425" s="1713"/>
      <c r="AE425" s="1713"/>
      <c r="AF425" s="1713"/>
      <c r="AG425" s="1713"/>
      <c r="AH425" s="1713"/>
      <c r="AI425" s="1713"/>
      <c r="AJ425" s="1713"/>
      <c r="AK425" s="1713"/>
      <c r="AL425" s="1713"/>
      <c r="AM425" s="1713"/>
      <c r="AN425" s="1713"/>
      <c r="AO425" s="3214"/>
      <c r="AP425" s="1713"/>
      <c r="AQ425" s="1713"/>
      <c r="AR425" s="1713"/>
      <c r="AS425" s="1713"/>
      <c r="AT425" s="1713"/>
      <c r="AU425" s="1713"/>
      <c r="AV425" s="1713"/>
      <c r="AW425" s="1713"/>
      <c r="AX425" s="1713"/>
      <c r="AY425" s="1713"/>
      <c r="AZ425" s="1713"/>
      <c r="BA425" s="1713"/>
      <c r="BB425" s="1713"/>
      <c r="BC425" s="1713"/>
      <c r="BD425" s="1713"/>
      <c r="BE425" s="1713"/>
      <c r="BF425" s="1713"/>
      <c r="BG425" s="1713"/>
      <c r="BH425" s="1713"/>
      <c r="BI425" s="1713"/>
      <c r="BJ425" s="1713"/>
      <c r="BK425" s="1713"/>
      <c r="BL425" s="1713"/>
      <c r="BM425" s="1713"/>
      <c r="BN425" s="1713"/>
      <c r="BO425" s="1713"/>
      <c r="BP425" s="1713"/>
      <c r="BQ425" s="1713"/>
      <c r="BR425" s="1713"/>
      <c r="BS425" s="1713"/>
      <c r="BT425" s="1713"/>
      <c r="BU425" s="1713"/>
      <c r="BV425" s="1713"/>
      <c r="BW425" s="1713"/>
      <c r="BX425" s="1713"/>
      <c r="BY425" s="1713"/>
      <c r="BZ425" s="1713"/>
      <c r="CA425" s="1713"/>
      <c r="CB425" s="1713"/>
      <c r="CC425" s="1713"/>
      <c r="CD425" s="1713"/>
      <c r="CE425" s="1713"/>
      <c r="CF425" s="1713"/>
      <c r="CG425" s="1713"/>
      <c r="CH425" s="1713"/>
      <c r="CI425" s="1713"/>
      <c r="CJ425" s="1713"/>
      <c r="CK425" s="1713"/>
      <c r="CL425" s="1713"/>
      <c r="CM425" s="1713"/>
      <c r="CN425" s="1713"/>
      <c r="CO425" s="1713"/>
      <c r="CP425" s="1713"/>
      <c r="CQ425" s="1713"/>
      <c r="CR425" s="1713"/>
      <c r="CS425" s="1713"/>
      <c r="CT425" s="1713"/>
      <c r="CU425" s="1713"/>
      <c r="CV425" s="1713"/>
      <c r="CW425" s="1713"/>
      <c r="CX425" s="1713"/>
      <c r="CY425" s="1713"/>
      <c r="CZ425" s="1713"/>
      <c r="DA425" s="1713"/>
      <c r="DB425" s="1713"/>
      <c r="DC425" s="1713"/>
      <c r="DD425" s="1713"/>
      <c r="DE425" s="1713"/>
      <c r="DF425" s="1713"/>
      <c r="DG425" s="1713"/>
      <c r="DH425" s="1713"/>
      <c r="DI425" s="1713"/>
      <c r="DJ425" s="1713"/>
      <c r="DK425" s="1713"/>
      <c r="DL425" s="1713"/>
      <c r="DM425" s="1713"/>
      <c r="DN425" s="1713"/>
      <c r="DO425" s="1713"/>
      <c r="DP425" s="1713"/>
      <c r="DQ425" s="1713"/>
    </row>
    <row r="426" s="1732" customFormat="true" ht="21.75" hidden="false" customHeight="true" outlineLevel="0" collapsed="false">
      <c r="A426" s="1713"/>
      <c r="B426" s="1713"/>
      <c r="C426" s="1725"/>
      <c r="D426" s="1725"/>
      <c r="E426" s="1725"/>
      <c r="F426" s="3210"/>
      <c r="G426" s="3211"/>
      <c r="H426" s="3212"/>
      <c r="I426" s="3213"/>
      <c r="J426" s="3213"/>
      <c r="K426" s="1713"/>
      <c r="T426" s="3373"/>
      <c r="Z426" s="1713"/>
      <c r="AA426" s="1713"/>
      <c r="AB426" s="1713"/>
      <c r="AC426" s="1713"/>
      <c r="AD426" s="1713"/>
      <c r="AE426" s="1713"/>
      <c r="AF426" s="1713"/>
      <c r="AG426" s="1713"/>
      <c r="AH426" s="1713"/>
      <c r="AI426" s="1713"/>
      <c r="AJ426" s="1713"/>
      <c r="AK426" s="1713"/>
      <c r="AL426" s="1713"/>
      <c r="AM426" s="1713"/>
      <c r="AN426" s="1713"/>
      <c r="AO426" s="3214"/>
      <c r="AP426" s="1713"/>
      <c r="AQ426" s="1713"/>
      <c r="AR426" s="1713"/>
      <c r="AS426" s="1713"/>
      <c r="AT426" s="1713"/>
      <c r="AU426" s="1713"/>
      <c r="AV426" s="1713"/>
      <c r="AW426" s="1713"/>
      <c r="AX426" s="1713"/>
      <c r="AY426" s="1713"/>
      <c r="AZ426" s="1713"/>
      <c r="BA426" s="1713"/>
      <c r="BB426" s="1713"/>
      <c r="BC426" s="1713"/>
      <c r="BD426" s="1713"/>
      <c r="BE426" s="1713"/>
      <c r="BF426" s="1713"/>
      <c r="BG426" s="1713"/>
      <c r="BH426" s="1713"/>
      <c r="BI426" s="1713"/>
      <c r="BJ426" s="1713"/>
      <c r="BK426" s="1713"/>
      <c r="BL426" s="1713"/>
      <c r="BM426" s="1713"/>
      <c r="BN426" s="1713"/>
      <c r="BO426" s="1713"/>
      <c r="BP426" s="1713"/>
      <c r="BQ426" s="1713"/>
      <c r="BR426" s="1713"/>
      <c r="BS426" s="1713"/>
      <c r="BT426" s="1713"/>
      <c r="BU426" s="1713"/>
      <c r="BV426" s="1713"/>
      <c r="BW426" s="1713"/>
      <c r="BX426" s="1713"/>
      <c r="BY426" s="1713"/>
      <c r="BZ426" s="1713"/>
      <c r="CA426" s="1713"/>
      <c r="CB426" s="1713"/>
      <c r="CC426" s="1713"/>
      <c r="CD426" s="1713"/>
      <c r="CE426" s="1713"/>
      <c r="CF426" s="1713"/>
      <c r="CG426" s="1713"/>
      <c r="CH426" s="1713"/>
      <c r="CI426" s="1713"/>
      <c r="CJ426" s="1713"/>
      <c r="CK426" s="1713"/>
      <c r="CL426" s="1713"/>
      <c r="CM426" s="1713"/>
      <c r="CN426" s="1713"/>
      <c r="CO426" s="1713"/>
      <c r="CP426" s="1713"/>
      <c r="CQ426" s="1713"/>
      <c r="CR426" s="1713"/>
      <c r="CS426" s="1713"/>
      <c r="CT426" s="1713"/>
      <c r="CU426" s="1713"/>
      <c r="CV426" s="1713"/>
      <c r="CW426" s="1713"/>
      <c r="CX426" s="1713"/>
      <c r="CY426" s="1713"/>
      <c r="CZ426" s="1713"/>
      <c r="DA426" s="1713"/>
      <c r="DB426" s="1713"/>
      <c r="DC426" s="1713"/>
      <c r="DD426" s="1713"/>
      <c r="DE426" s="1713"/>
      <c r="DF426" s="1713"/>
      <c r="DG426" s="1713"/>
      <c r="DH426" s="1713"/>
      <c r="DI426" s="1713"/>
      <c r="DJ426" s="1713"/>
      <c r="DK426" s="1713"/>
      <c r="DL426" s="1713"/>
      <c r="DM426" s="1713"/>
      <c r="DN426" s="1713"/>
      <c r="DO426" s="1713"/>
      <c r="DP426" s="1713"/>
      <c r="DQ426" s="1713"/>
    </row>
    <row r="427" s="1732" customFormat="true" ht="21.75" hidden="false" customHeight="true" outlineLevel="0" collapsed="false">
      <c r="A427" s="1713"/>
      <c r="B427" s="1713"/>
      <c r="C427" s="1725"/>
      <c r="D427" s="1725"/>
      <c r="E427" s="1725"/>
      <c r="F427" s="3210"/>
      <c r="G427" s="3211"/>
      <c r="H427" s="3212"/>
      <c r="I427" s="3213"/>
      <c r="J427" s="3213"/>
      <c r="K427" s="1713"/>
      <c r="T427" s="3373"/>
      <c r="Z427" s="1713"/>
      <c r="AA427" s="1713"/>
      <c r="AB427" s="1713"/>
      <c r="AC427" s="1713"/>
      <c r="AD427" s="1713"/>
      <c r="AE427" s="1713"/>
      <c r="AF427" s="1713"/>
      <c r="AG427" s="1713"/>
      <c r="AH427" s="1713"/>
      <c r="AI427" s="1713"/>
      <c r="AJ427" s="1713"/>
      <c r="AK427" s="1713"/>
      <c r="AL427" s="1713"/>
      <c r="AM427" s="1713"/>
      <c r="AN427" s="1713"/>
      <c r="AO427" s="3214"/>
      <c r="AP427" s="1713"/>
      <c r="AQ427" s="1713"/>
      <c r="AR427" s="1713"/>
      <c r="AS427" s="1713"/>
      <c r="AT427" s="1713"/>
      <c r="AU427" s="1713"/>
      <c r="AV427" s="1713"/>
      <c r="AW427" s="1713"/>
      <c r="AX427" s="1713"/>
      <c r="AY427" s="1713"/>
      <c r="AZ427" s="1713"/>
      <c r="BA427" s="1713"/>
      <c r="BB427" s="1713"/>
      <c r="BC427" s="1713"/>
      <c r="BD427" s="1713"/>
      <c r="BE427" s="1713"/>
      <c r="BF427" s="1713"/>
      <c r="BG427" s="1713"/>
      <c r="BH427" s="1713"/>
      <c r="BI427" s="1713"/>
      <c r="BJ427" s="1713"/>
      <c r="BK427" s="1713"/>
      <c r="BL427" s="1713"/>
      <c r="BM427" s="1713"/>
      <c r="BN427" s="1713"/>
      <c r="BO427" s="1713"/>
      <c r="BP427" s="1713"/>
      <c r="BQ427" s="1713"/>
      <c r="BR427" s="1713"/>
      <c r="BS427" s="1713"/>
      <c r="BT427" s="1713"/>
      <c r="BU427" s="1713"/>
      <c r="BV427" s="1713"/>
      <c r="BW427" s="1713"/>
      <c r="BX427" s="1713"/>
      <c r="BY427" s="1713"/>
      <c r="BZ427" s="1713"/>
      <c r="CA427" s="1713"/>
      <c r="CB427" s="1713"/>
      <c r="CC427" s="1713"/>
      <c r="CD427" s="1713"/>
      <c r="CE427" s="1713"/>
      <c r="CF427" s="1713"/>
      <c r="CG427" s="1713"/>
      <c r="CH427" s="1713"/>
      <c r="CI427" s="1713"/>
      <c r="CJ427" s="1713"/>
      <c r="CK427" s="1713"/>
      <c r="CL427" s="1713"/>
      <c r="CM427" s="1713"/>
      <c r="CN427" s="1713"/>
      <c r="CO427" s="1713"/>
      <c r="CP427" s="1713"/>
      <c r="CQ427" s="1713"/>
      <c r="CR427" s="1713"/>
      <c r="CS427" s="1713"/>
      <c r="CT427" s="1713"/>
      <c r="CU427" s="1713"/>
      <c r="CV427" s="1713"/>
      <c r="CW427" s="1713"/>
      <c r="CX427" s="1713"/>
      <c r="CY427" s="1713"/>
      <c r="CZ427" s="1713"/>
      <c r="DA427" s="1713"/>
      <c r="DB427" s="1713"/>
      <c r="DC427" s="1713"/>
      <c r="DD427" s="1713"/>
      <c r="DE427" s="1713"/>
      <c r="DF427" s="1713"/>
      <c r="DG427" s="1713"/>
      <c r="DH427" s="1713"/>
      <c r="DI427" s="1713"/>
      <c r="DJ427" s="1713"/>
      <c r="DK427" s="1713"/>
      <c r="DL427" s="1713"/>
      <c r="DM427" s="1713"/>
      <c r="DN427" s="1713"/>
      <c r="DO427" s="1713"/>
      <c r="DP427" s="1713"/>
      <c r="DQ427" s="1713"/>
    </row>
    <row r="428" s="1732" customFormat="true" ht="21.75" hidden="false" customHeight="true" outlineLevel="0" collapsed="false">
      <c r="A428" s="1713"/>
      <c r="B428" s="1713"/>
      <c r="C428" s="1725"/>
      <c r="D428" s="1725"/>
      <c r="E428" s="1725"/>
      <c r="F428" s="3210"/>
      <c r="G428" s="3211"/>
      <c r="H428" s="3212"/>
      <c r="I428" s="3213"/>
      <c r="J428" s="3213"/>
      <c r="K428" s="1713"/>
      <c r="T428" s="3373"/>
      <c r="Z428" s="1713"/>
      <c r="AA428" s="1713"/>
      <c r="AB428" s="1713"/>
      <c r="AC428" s="1713"/>
      <c r="AD428" s="1713"/>
      <c r="AE428" s="1713"/>
      <c r="AF428" s="1713"/>
      <c r="AG428" s="1713"/>
      <c r="AH428" s="1713"/>
      <c r="AI428" s="1713"/>
      <c r="AJ428" s="1713"/>
      <c r="AK428" s="1713"/>
      <c r="AL428" s="1713"/>
      <c r="AM428" s="1713"/>
      <c r="AN428" s="1713"/>
      <c r="AO428" s="3214"/>
      <c r="AP428" s="1713"/>
      <c r="AQ428" s="1713"/>
      <c r="AR428" s="1713"/>
      <c r="AS428" s="1713"/>
      <c r="AT428" s="1713"/>
      <c r="AU428" s="1713"/>
      <c r="AV428" s="1713"/>
      <c r="AW428" s="1713"/>
      <c r="AX428" s="1713"/>
      <c r="AY428" s="1713"/>
      <c r="AZ428" s="1713"/>
      <c r="BA428" s="1713"/>
      <c r="BB428" s="1713"/>
      <c r="BC428" s="1713"/>
      <c r="BD428" s="1713"/>
      <c r="BE428" s="1713"/>
      <c r="BF428" s="1713"/>
      <c r="BG428" s="1713"/>
      <c r="BH428" s="1713"/>
      <c r="BI428" s="1713"/>
      <c r="BJ428" s="1713"/>
      <c r="BK428" s="1713"/>
      <c r="BL428" s="1713"/>
      <c r="BM428" s="1713"/>
      <c r="BN428" s="1713"/>
      <c r="BO428" s="1713"/>
      <c r="BP428" s="1713"/>
      <c r="BQ428" s="1713"/>
      <c r="BR428" s="1713"/>
      <c r="BS428" s="1713"/>
      <c r="BT428" s="1713"/>
      <c r="BU428" s="1713"/>
      <c r="BV428" s="1713"/>
      <c r="BW428" s="1713"/>
      <c r="BX428" s="1713"/>
      <c r="BY428" s="1713"/>
      <c r="BZ428" s="1713"/>
      <c r="CA428" s="1713"/>
      <c r="CB428" s="1713"/>
      <c r="CC428" s="1713"/>
      <c r="CD428" s="1713"/>
      <c r="CE428" s="1713"/>
      <c r="CF428" s="1713"/>
      <c r="CG428" s="1713"/>
      <c r="CH428" s="1713"/>
      <c r="CI428" s="1713"/>
      <c r="CJ428" s="1713"/>
      <c r="CK428" s="1713"/>
      <c r="CL428" s="1713"/>
      <c r="CM428" s="1713"/>
      <c r="CN428" s="1713"/>
      <c r="CO428" s="1713"/>
      <c r="CP428" s="1713"/>
      <c r="CQ428" s="1713"/>
      <c r="CR428" s="1713"/>
      <c r="CS428" s="1713"/>
      <c r="CT428" s="1713"/>
      <c r="CU428" s="1713"/>
      <c r="CV428" s="1713"/>
      <c r="CW428" s="1713"/>
      <c r="CX428" s="1713"/>
      <c r="CY428" s="1713"/>
      <c r="CZ428" s="1713"/>
      <c r="DA428" s="1713"/>
      <c r="DB428" s="1713"/>
      <c r="DC428" s="1713"/>
      <c r="DD428" s="1713"/>
      <c r="DE428" s="1713"/>
      <c r="DF428" s="1713"/>
      <c r="DG428" s="1713"/>
      <c r="DH428" s="1713"/>
      <c r="DI428" s="1713"/>
      <c r="DJ428" s="1713"/>
      <c r="DK428" s="1713"/>
      <c r="DL428" s="1713"/>
      <c r="DM428" s="1713"/>
      <c r="DN428" s="1713"/>
      <c r="DO428" s="1713"/>
      <c r="DP428" s="1713"/>
      <c r="DQ428" s="1713"/>
    </row>
    <row r="429" s="1732" customFormat="true" ht="21.75" hidden="false" customHeight="true" outlineLevel="0" collapsed="false">
      <c r="A429" s="1713"/>
      <c r="B429" s="1713"/>
      <c r="C429" s="1725"/>
      <c r="D429" s="1725"/>
      <c r="E429" s="1725"/>
      <c r="F429" s="3210"/>
      <c r="G429" s="3211"/>
      <c r="H429" s="3212"/>
      <c r="I429" s="3213"/>
      <c r="J429" s="3213"/>
      <c r="K429" s="1713"/>
      <c r="T429" s="3373"/>
      <c r="Z429" s="1713"/>
      <c r="AA429" s="1713"/>
      <c r="AB429" s="1713"/>
      <c r="AC429" s="1713"/>
      <c r="AD429" s="1713"/>
      <c r="AE429" s="1713"/>
      <c r="AF429" s="1713"/>
      <c r="AG429" s="1713"/>
      <c r="AH429" s="1713"/>
      <c r="AI429" s="1713"/>
      <c r="AJ429" s="1713"/>
      <c r="AK429" s="1713"/>
      <c r="AL429" s="1713"/>
      <c r="AM429" s="1713"/>
      <c r="AN429" s="1713"/>
      <c r="AO429" s="3214"/>
      <c r="AP429" s="1713"/>
      <c r="AQ429" s="1713"/>
      <c r="AR429" s="1713"/>
      <c r="AS429" s="1713"/>
      <c r="AT429" s="1713"/>
      <c r="AU429" s="1713"/>
      <c r="AV429" s="1713"/>
      <c r="AW429" s="1713"/>
      <c r="AX429" s="1713"/>
      <c r="AY429" s="1713"/>
      <c r="AZ429" s="1713"/>
      <c r="BA429" s="1713"/>
      <c r="BB429" s="1713"/>
      <c r="BC429" s="1713"/>
      <c r="BD429" s="1713"/>
      <c r="BE429" s="1713"/>
      <c r="BF429" s="1713"/>
      <c r="BG429" s="1713"/>
      <c r="BH429" s="1713"/>
      <c r="BI429" s="1713"/>
      <c r="BJ429" s="1713"/>
      <c r="BK429" s="1713"/>
      <c r="BL429" s="1713"/>
      <c r="BM429" s="1713"/>
      <c r="BN429" s="1713"/>
      <c r="BO429" s="1713"/>
      <c r="BP429" s="1713"/>
      <c r="BQ429" s="1713"/>
      <c r="BR429" s="1713"/>
      <c r="BS429" s="1713"/>
      <c r="BT429" s="1713"/>
      <c r="BU429" s="1713"/>
      <c r="BV429" s="1713"/>
      <c r="BW429" s="1713"/>
      <c r="BX429" s="1713"/>
      <c r="BY429" s="1713"/>
      <c r="BZ429" s="1713"/>
      <c r="CA429" s="1713"/>
      <c r="CB429" s="1713"/>
      <c r="CC429" s="1713"/>
      <c r="CD429" s="1713"/>
      <c r="CE429" s="1713"/>
      <c r="CF429" s="1713"/>
      <c r="CG429" s="1713"/>
      <c r="CH429" s="1713"/>
      <c r="CI429" s="1713"/>
      <c r="CJ429" s="1713"/>
      <c r="CK429" s="1713"/>
      <c r="CL429" s="1713"/>
      <c r="CM429" s="1713"/>
      <c r="CN429" s="1713"/>
      <c r="CO429" s="1713"/>
      <c r="CP429" s="1713"/>
      <c r="CQ429" s="1713"/>
      <c r="CR429" s="1713"/>
      <c r="CS429" s="1713"/>
      <c r="CT429" s="1713"/>
      <c r="CU429" s="1713"/>
      <c r="CV429" s="1713"/>
      <c r="CW429" s="1713"/>
      <c r="CX429" s="1713"/>
      <c r="CY429" s="1713"/>
      <c r="CZ429" s="1713"/>
      <c r="DA429" s="1713"/>
      <c r="DB429" s="1713"/>
      <c r="DC429" s="1713"/>
      <c r="DD429" s="1713"/>
      <c r="DE429" s="1713"/>
      <c r="DF429" s="1713"/>
      <c r="DG429" s="1713"/>
      <c r="DH429" s="1713"/>
      <c r="DI429" s="1713"/>
      <c r="DJ429" s="1713"/>
      <c r="DK429" s="1713"/>
      <c r="DL429" s="1713"/>
      <c r="DM429" s="1713"/>
      <c r="DN429" s="1713"/>
      <c r="DO429" s="1713"/>
      <c r="DP429" s="1713"/>
      <c r="DQ429" s="1713"/>
    </row>
    <row r="430" s="1732" customFormat="true" ht="21.75" hidden="false" customHeight="true" outlineLevel="0" collapsed="false">
      <c r="A430" s="1713"/>
      <c r="B430" s="1713"/>
      <c r="C430" s="1725"/>
      <c r="D430" s="1725"/>
      <c r="E430" s="1725"/>
      <c r="F430" s="3210"/>
      <c r="G430" s="3211"/>
      <c r="H430" s="3212"/>
      <c r="I430" s="3213"/>
      <c r="J430" s="3213"/>
      <c r="K430" s="1713"/>
      <c r="T430" s="3373"/>
      <c r="Z430" s="1713"/>
      <c r="AA430" s="1713"/>
      <c r="AB430" s="1713"/>
      <c r="AC430" s="1713"/>
      <c r="AD430" s="1713"/>
      <c r="AE430" s="1713"/>
      <c r="AF430" s="1713"/>
      <c r="AG430" s="1713"/>
      <c r="AH430" s="1713"/>
      <c r="AI430" s="1713"/>
      <c r="AJ430" s="1713"/>
      <c r="AK430" s="1713"/>
      <c r="AL430" s="1713"/>
      <c r="AM430" s="1713"/>
      <c r="AN430" s="1713"/>
      <c r="AO430" s="3214"/>
      <c r="AP430" s="1713"/>
      <c r="AQ430" s="1713"/>
      <c r="AR430" s="1713"/>
      <c r="AS430" s="1713"/>
      <c r="AT430" s="1713"/>
      <c r="AU430" s="1713"/>
      <c r="AV430" s="1713"/>
      <c r="AW430" s="1713"/>
      <c r="AX430" s="1713"/>
      <c r="AY430" s="1713"/>
      <c r="AZ430" s="1713"/>
      <c r="BA430" s="1713"/>
      <c r="BB430" s="1713"/>
      <c r="BC430" s="1713"/>
      <c r="BD430" s="1713"/>
      <c r="BE430" s="1713"/>
      <c r="BF430" s="1713"/>
      <c r="BG430" s="1713"/>
      <c r="BH430" s="1713"/>
      <c r="BI430" s="1713"/>
      <c r="BJ430" s="1713"/>
      <c r="BK430" s="1713"/>
      <c r="BL430" s="1713"/>
      <c r="BM430" s="1713"/>
      <c r="BN430" s="1713"/>
      <c r="BO430" s="1713"/>
      <c r="BP430" s="1713"/>
      <c r="BQ430" s="1713"/>
      <c r="BR430" s="1713"/>
      <c r="BS430" s="1713"/>
      <c r="BT430" s="1713"/>
      <c r="BU430" s="1713"/>
      <c r="BV430" s="1713"/>
      <c r="BW430" s="1713"/>
      <c r="BX430" s="1713"/>
      <c r="BY430" s="1713"/>
      <c r="BZ430" s="1713"/>
      <c r="CA430" s="1713"/>
      <c r="CB430" s="1713"/>
      <c r="CC430" s="1713"/>
      <c r="CD430" s="1713"/>
      <c r="CE430" s="1713"/>
      <c r="CF430" s="1713"/>
      <c r="CG430" s="1713"/>
      <c r="CH430" s="1713"/>
      <c r="CI430" s="1713"/>
      <c r="CJ430" s="1713"/>
      <c r="CK430" s="1713"/>
      <c r="CL430" s="1713"/>
      <c r="CM430" s="1713"/>
      <c r="CN430" s="1713"/>
      <c r="CO430" s="1713"/>
      <c r="CP430" s="1713"/>
      <c r="CQ430" s="1713"/>
      <c r="CR430" s="1713"/>
      <c r="CS430" s="1713"/>
      <c r="CT430" s="1713"/>
      <c r="CU430" s="1713"/>
      <c r="CV430" s="1713"/>
      <c r="CW430" s="1713"/>
      <c r="CX430" s="1713"/>
      <c r="CY430" s="1713"/>
      <c r="CZ430" s="1713"/>
      <c r="DA430" s="1713"/>
      <c r="DB430" s="1713"/>
      <c r="DC430" s="1713"/>
      <c r="DD430" s="1713"/>
      <c r="DE430" s="1713"/>
      <c r="DF430" s="1713"/>
      <c r="DG430" s="1713"/>
      <c r="DH430" s="1713"/>
      <c r="DI430" s="1713"/>
      <c r="DJ430" s="1713"/>
      <c r="DK430" s="1713"/>
      <c r="DL430" s="1713"/>
      <c r="DM430" s="1713"/>
      <c r="DN430" s="1713"/>
      <c r="DO430" s="1713"/>
      <c r="DP430" s="1713"/>
      <c r="DQ430" s="1713"/>
    </row>
    <row r="431" s="1732" customFormat="true" ht="21.75" hidden="false" customHeight="true" outlineLevel="0" collapsed="false">
      <c r="A431" s="1713"/>
      <c r="B431" s="1713"/>
      <c r="C431" s="1725"/>
      <c r="D431" s="1725"/>
      <c r="E431" s="1725"/>
      <c r="F431" s="3210"/>
      <c r="G431" s="3211"/>
      <c r="H431" s="3212"/>
      <c r="I431" s="3213"/>
      <c r="J431" s="3213"/>
      <c r="K431" s="1713"/>
      <c r="T431" s="3373"/>
      <c r="Z431" s="1713"/>
      <c r="AA431" s="1713"/>
      <c r="AB431" s="1713"/>
      <c r="AC431" s="1713"/>
      <c r="AD431" s="1713"/>
      <c r="AE431" s="1713"/>
      <c r="AF431" s="1713"/>
      <c r="AG431" s="1713"/>
      <c r="AH431" s="1713"/>
      <c r="AI431" s="1713"/>
      <c r="AJ431" s="1713"/>
      <c r="AK431" s="1713"/>
      <c r="AL431" s="1713"/>
      <c r="AM431" s="1713"/>
      <c r="AN431" s="1713"/>
      <c r="AO431" s="3214"/>
      <c r="AP431" s="1713"/>
      <c r="AQ431" s="1713"/>
      <c r="AR431" s="1713"/>
      <c r="AS431" s="1713"/>
      <c r="AT431" s="1713"/>
      <c r="AU431" s="1713"/>
      <c r="AV431" s="1713"/>
      <c r="AW431" s="1713"/>
      <c r="AX431" s="1713"/>
      <c r="AY431" s="1713"/>
      <c r="AZ431" s="1713"/>
      <c r="BA431" s="1713"/>
      <c r="BB431" s="1713"/>
      <c r="BC431" s="1713"/>
      <c r="BD431" s="1713"/>
      <c r="BE431" s="1713"/>
      <c r="BF431" s="1713"/>
      <c r="BG431" s="1713"/>
      <c r="BH431" s="1713"/>
      <c r="BI431" s="1713"/>
      <c r="BJ431" s="1713"/>
      <c r="BK431" s="1713"/>
      <c r="BL431" s="1713"/>
      <c r="BM431" s="1713"/>
      <c r="BN431" s="1713"/>
      <c r="BO431" s="1713"/>
      <c r="BP431" s="1713"/>
      <c r="BQ431" s="1713"/>
      <c r="BR431" s="1713"/>
      <c r="BS431" s="1713"/>
      <c r="BT431" s="1713"/>
      <c r="BU431" s="1713"/>
      <c r="BV431" s="1713"/>
      <c r="BW431" s="1713"/>
      <c r="BX431" s="1713"/>
      <c r="BY431" s="1713"/>
      <c r="BZ431" s="1713"/>
      <c r="CA431" s="1713"/>
      <c r="CB431" s="1713"/>
      <c r="CC431" s="1713"/>
      <c r="CD431" s="1713"/>
      <c r="CE431" s="1713"/>
      <c r="CF431" s="1713"/>
      <c r="CG431" s="1713"/>
      <c r="CH431" s="1713"/>
      <c r="CI431" s="1713"/>
      <c r="CJ431" s="1713"/>
      <c r="CK431" s="1713"/>
      <c r="CL431" s="1713"/>
      <c r="CM431" s="1713"/>
      <c r="CN431" s="1713"/>
      <c r="CO431" s="1713"/>
      <c r="CP431" s="1713"/>
      <c r="CQ431" s="1713"/>
      <c r="CR431" s="1713"/>
      <c r="CS431" s="1713"/>
      <c r="CT431" s="1713"/>
      <c r="CU431" s="1713"/>
      <c r="CV431" s="1713"/>
      <c r="CW431" s="1713"/>
      <c r="CX431" s="1713"/>
      <c r="CY431" s="1713"/>
      <c r="CZ431" s="1713"/>
      <c r="DA431" s="1713"/>
      <c r="DB431" s="1713"/>
      <c r="DC431" s="1713"/>
      <c r="DD431" s="1713"/>
      <c r="DE431" s="1713"/>
      <c r="DF431" s="1713"/>
      <c r="DG431" s="1713"/>
      <c r="DH431" s="1713"/>
      <c r="DI431" s="1713"/>
      <c r="DJ431" s="1713"/>
      <c r="DK431" s="1713"/>
      <c r="DL431" s="1713"/>
      <c r="DM431" s="1713"/>
      <c r="DN431" s="1713"/>
      <c r="DO431" s="1713"/>
      <c r="DP431" s="1713"/>
      <c r="DQ431" s="1713"/>
    </row>
    <row r="432" s="1732" customFormat="true" ht="21.75" hidden="false" customHeight="true" outlineLevel="0" collapsed="false">
      <c r="A432" s="1713"/>
      <c r="B432" s="1713"/>
      <c r="C432" s="1725"/>
      <c r="D432" s="1725"/>
      <c r="E432" s="1725"/>
      <c r="F432" s="3210"/>
      <c r="G432" s="3211"/>
      <c r="H432" s="3212"/>
      <c r="I432" s="3213"/>
      <c r="J432" s="3213"/>
      <c r="K432" s="1713"/>
      <c r="T432" s="3373"/>
      <c r="Z432" s="1713"/>
      <c r="AA432" s="1713"/>
      <c r="AB432" s="1713"/>
      <c r="AC432" s="1713"/>
      <c r="AD432" s="1713"/>
      <c r="AE432" s="1713"/>
      <c r="AF432" s="1713"/>
      <c r="AG432" s="1713"/>
      <c r="AH432" s="1713"/>
      <c r="AI432" s="1713"/>
      <c r="AJ432" s="1713"/>
      <c r="AK432" s="1713"/>
      <c r="AL432" s="1713"/>
      <c r="AM432" s="1713"/>
      <c r="AN432" s="1713"/>
      <c r="AO432" s="3214"/>
      <c r="AP432" s="1713"/>
      <c r="AQ432" s="1713"/>
      <c r="AR432" s="1713"/>
      <c r="AS432" s="1713"/>
      <c r="AT432" s="1713"/>
      <c r="AU432" s="1713"/>
      <c r="AV432" s="1713"/>
      <c r="AW432" s="1713"/>
      <c r="AX432" s="1713"/>
      <c r="AY432" s="1713"/>
      <c r="AZ432" s="1713"/>
      <c r="BA432" s="1713"/>
      <c r="BB432" s="1713"/>
      <c r="BC432" s="1713"/>
      <c r="BD432" s="1713"/>
      <c r="BE432" s="1713"/>
      <c r="BF432" s="1713"/>
      <c r="BG432" s="1713"/>
      <c r="BH432" s="1713"/>
      <c r="BI432" s="1713"/>
      <c r="BJ432" s="1713"/>
      <c r="BK432" s="1713"/>
      <c r="BL432" s="1713"/>
      <c r="BM432" s="1713"/>
      <c r="BN432" s="1713"/>
      <c r="BO432" s="1713"/>
      <c r="BP432" s="1713"/>
      <c r="BQ432" s="1713"/>
      <c r="BR432" s="1713"/>
      <c r="BS432" s="1713"/>
      <c r="BT432" s="1713"/>
      <c r="BU432" s="1713"/>
      <c r="BV432" s="1713"/>
      <c r="BW432" s="1713"/>
      <c r="BX432" s="1713"/>
      <c r="BY432" s="1713"/>
      <c r="BZ432" s="1713"/>
      <c r="CA432" s="1713"/>
      <c r="CB432" s="1713"/>
      <c r="CC432" s="1713"/>
      <c r="CD432" s="1713"/>
      <c r="CE432" s="1713"/>
      <c r="CF432" s="1713"/>
      <c r="CG432" s="1713"/>
      <c r="CH432" s="1713"/>
      <c r="CI432" s="1713"/>
      <c r="CJ432" s="1713"/>
      <c r="CK432" s="1713"/>
      <c r="CL432" s="1713"/>
      <c r="CM432" s="1713"/>
      <c r="CN432" s="1713"/>
      <c r="CO432" s="1713"/>
      <c r="CP432" s="1713"/>
      <c r="CQ432" s="1713"/>
      <c r="CR432" s="1713"/>
      <c r="CS432" s="1713"/>
      <c r="CT432" s="1713"/>
      <c r="CU432" s="1713"/>
      <c r="CV432" s="1713"/>
      <c r="CW432" s="1713"/>
      <c r="CX432" s="1713"/>
      <c r="CY432" s="1713"/>
      <c r="CZ432" s="1713"/>
      <c r="DA432" s="1713"/>
      <c r="DB432" s="1713"/>
      <c r="DC432" s="1713"/>
      <c r="DD432" s="1713"/>
      <c r="DE432" s="1713"/>
      <c r="DF432" s="1713"/>
      <c r="DG432" s="1713"/>
      <c r="DH432" s="1713"/>
      <c r="DI432" s="1713"/>
      <c r="DJ432" s="1713"/>
      <c r="DK432" s="1713"/>
      <c r="DL432" s="1713"/>
      <c r="DM432" s="1713"/>
      <c r="DN432" s="1713"/>
      <c r="DO432" s="1713"/>
      <c r="DP432" s="1713"/>
      <c r="DQ432" s="1713"/>
    </row>
    <row r="433" s="1732" customFormat="true" ht="21.75" hidden="false" customHeight="true" outlineLevel="0" collapsed="false">
      <c r="A433" s="1713"/>
      <c r="B433" s="1713"/>
      <c r="C433" s="1725"/>
      <c r="D433" s="1725"/>
      <c r="E433" s="1725"/>
      <c r="F433" s="3210"/>
      <c r="G433" s="3211"/>
      <c r="H433" s="3212"/>
      <c r="I433" s="3213"/>
      <c r="J433" s="3213"/>
      <c r="K433" s="1713"/>
      <c r="T433" s="3373"/>
      <c r="Z433" s="1713"/>
      <c r="AA433" s="1713"/>
      <c r="AB433" s="1713"/>
      <c r="AC433" s="1713"/>
      <c r="AD433" s="1713"/>
      <c r="AE433" s="1713"/>
      <c r="AF433" s="1713"/>
      <c r="AG433" s="1713"/>
      <c r="AH433" s="1713"/>
      <c r="AI433" s="1713"/>
      <c r="AJ433" s="1713"/>
      <c r="AK433" s="1713"/>
      <c r="AL433" s="1713"/>
      <c r="AM433" s="1713"/>
      <c r="AN433" s="1713"/>
      <c r="AO433" s="3214"/>
      <c r="AP433" s="1713"/>
      <c r="AQ433" s="1713"/>
      <c r="AR433" s="1713"/>
      <c r="AS433" s="1713"/>
      <c r="AT433" s="1713"/>
      <c r="AU433" s="1713"/>
      <c r="AV433" s="1713"/>
      <c r="AW433" s="1713"/>
      <c r="AX433" s="1713"/>
      <c r="AY433" s="1713"/>
      <c r="AZ433" s="1713"/>
      <c r="BA433" s="1713"/>
      <c r="BB433" s="1713"/>
      <c r="BC433" s="1713"/>
      <c r="BD433" s="1713"/>
      <c r="BE433" s="1713"/>
      <c r="BF433" s="1713"/>
      <c r="BG433" s="1713"/>
      <c r="BH433" s="1713"/>
      <c r="BI433" s="1713"/>
      <c r="BJ433" s="1713"/>
      <c r="BK433" s="1713"/>
      <c r="BL433" s="1713"/>
      <c r="BM433" s="1713"/>
      <c r="BN433" s="1713"/>
      <c r="BO433" s="1713"/>
      <c r="BP433" s="1713"/>
      <c r="BQ433" s="1713"/>
      <c r="BR433" s="1713"/>
      <c r="BS433" s="1713"/>
      <c r="BT433" s="1713"/>
      <c r="BU433" s="1713"/>
      <c r="BV433" s="1713"/>
      <c r="BW433" s="1713"/>
      <c r="BX433" s="1713"/>
      <c r="BY433" s="1713"/>
      <c r="BZ433" s="1713"/>
      <c r="CA433" s="1713"/>
      <c r="CB433" s="1713"/>
      <c r="CC433" s="1713"/>
      <c r="CD433" s="1713"/>
      <c r="CE433" s="1713"/>
      <c r="CF433" s="1713"/>
      <c r="CG433" s="1713"/>
      <c r="CH433" s="1713"/>
      <c r="CI433" s="1713"/>
      <c r="CJ433" s="1713"/>
      <c r="CK433" s="1713"/>
      <c r="CL433" s="1713"/>
      <c r="CM433" s="1713"/>
      <c r="CN433" s="1713"/>
      <c r="CO433" s="1713"/>
      <c r="CP433" s="1713"/>
      <c r="CQ433" s="1713"/>
      <c r="CR433" s="1713"/>
      <c r="CS433" s="1713"/>
      <c r="CT433" s="1713"/>
      <c r="CU433" s="1713"/>
      <c r="CV433" s="1713"/>
      <c r="CW433" s="1713"/>
      <c r="CX433" s="1713"/>
      <c r="CY433" s="1713"/>
      <c r="CZ433" s="1713"/>
      <c r="DA433" s="1713"/>
      <c r="DB433" s="1713"/>
      <c r="DC433" s="1713"/>
      <c r="DD433" s="1713"/>
      <c r="DE433" s="1713"/>
      <c r="DF433" s="1713"/>
      <c r="DG433" s="1713"/>
      <c r="DH433" s="1713"/>
      <c r="DI433" s="1713"/>
      <c r="DJ433" s="1713"/>
      <c r="DK433" s="1713"/>
      <c r="DL433" s="1713"/>
      <c r="DM433" s="1713"/>
      <c r="DN433" s="1713"/>
      <c r="DO433" s="1713"/>
      <c r="DP433" s="1713"/>
      <c r="DQ433" s="1713"/>
    </row>
    <row r="434" s="1732" customFormat="true" ht="21.75" hidden="false" customHeight="true" outlineLevel="0" collapsed="false">
      <c r="A434" s="1713"/>
      <c r="B434" s="1713"/>
      <c r="C434" s="1725"/>
      <c r="D434" s="1725"/>
      <c r="E434" s="1725"/>
      <c r="F434" s="3210"/>
      <c r="G434" s="3211"/>
      <c r="H434" s="3212"/>
      <c r="I434" s="3213"/>
      <c r="J434" s="3213"/>
      <c r="K434" s="1713"/>
      <c r="T434" s="3373"/>
      <c r="Z434" s="1713"/>
      <c r="AA434" s="1713"/>
      <c r="AB434" s="1713"/>
      <c r="AC434" s="1713"/>
      <c r="AD434" s="1713"/>
      <c r="AE434" s="1713"/>
      <c r="AF434" s="1713"/>
      <c r="AG434" s="1713"/>
      <c r="AH434" s="1713"/>
      <c r="AI434" s="1713"/>
      <c r="AJ434" s="1713"/>
      <c r="AK434" s="1713"/>
      <c r="AL434" s="1713"/>
      <c r="AM434" s="1713"/>
      <c r="AN434" s="1713"/>
      <c r="AO434" s="3214"/>
      <c r="AP434" s="1713"/>
      <c r="AQ434" s="1713"/>
      <c r="AR434" s="1713"/>
      <c r="AS434" s="1713"/>
      <c r="AT434" s="1713"/>
      <c r="AU434" s="1713"/>
      <c r="AV434" s="1713"/>
      <c r="AW434" s="1713"/>
      <c r="AX434" s="1713"/>
      <c r="AY434" s="1713"/>
      <c r="AZ434" s="1713"/>
      <c r="BA434" s="1713"/>
      <c r="BB434" s="1713"/>
      <c r="BC434" s="1713"/>
      <c r="BD434" s="1713"/>
      <c r="BE434" s="1713"/>
      <c r="BF434" s="1713"/>
      <c r="BG434" s="1713"/>
      <c r="BH434" s="1713"/>
      <c r="BI434" s="1713"/>
      <c r="BJ434" s="1713"/>
      <c r="BK434" s="1713"/>
      <c r="BL434" s="1713"/>
      <c r="BM434" s="1713"/>
      <c r="BN434" s="1713"/>
      <c r="BO434" s="1713"/>
      <c r="BP434" s="1713"/>
      <c r="BQ434" s="1713"/>
      <c r="BR434" s="1713"/>
      <c r="BS434" s="1713"/>
      <c r="BT434" s="1713"/>
      <c r="BU434" s="1713"/>
      <c r="BV434" s="1713"/>
      <c r="BW434" s="1713"/>
      <c r="BX434" s="1713"/>
      <c r="BY434" s="1713"/>
      <c r="BZ434" s="1713"/>
      <c r="CA434" s="1713"/>
      <c r="CB434" s="1713"/>
      <c r="CC434" s="1713"/>
      <c r="CD434" s="1713"/>
      <c r="CE434" s="1713"/>
      <c r="CF434" s="1713"/>
      <c r="CG434" s="1713"/>
      <c r="CH434" s="1713"/>
      <c r="CI434" s="1713"/>
      <c r="CJ434" s="1713"/>
      <c r="CK434" s="1713"/>
      <c r="CL434" s="1713"/>
      <c r="CM434" s="1713"/>
      <c r="CN434" s="1713"/>
      <c r="CO434" s="1713"/>
      <c r="CP434" s="1713"/>
      <c r="CQ434" s="1713"/>
      <c r="CR434" s="1713"/>
      <c r="CS434" s="1713"/>
      <c r="CT434" s="1713"/>
      <c r="CU434" s="1713"/>
      <c r="CV434" s="1713"/>
      <c r="CW434" s="1713"/>
      <c r="CX434" s="1713"/>
      <c r="CY434" s="1713"/>
      <c r="CZ434" s="1713"/>
      <c r="DA434" s="1713"/>
      <c r="DB434" s="1713"/>
      <c r="DC434" s="1713"/>
      <c r="DD434" s="1713"/>
      <c r="DE434" s="1713"/>
      <c r="DF434" s="1713"/>
      <c r="DG434" s="1713"/>
      <c r="DH434" s="1713"/>
      <c r="DI434" s="1713"/>
      <c r="DJ434" s="1713"/>
      <c r="DK434" s="1713"/>
      <c r="DL434" s="1713"/>
      <c r="DM434" s="1713"/>
      <c r="DN434" s="1713"/>
      <c r="DO434" s="1713"/>
      <c r="DP434" s="1713"/>
      <c r="DQ434" s="1713"/>
    </row>
    <row r="435" s="1732" customFormat="true" ht="21.75" hidden="false" customHeight="true" outlineLevel="0" collapsed="false">
      <c r="A435" s="1713"/>
      <c r="B435" s="1713"/>
      <c r="C435" s="1725"/>
      <c r="D435" s="1725"/>
      <c r="E435" s="1725"/>
      <c r="F435" s="3210"/>
      <c r="G435" s="3211"/>
      <c r="H435" s="3212"/>
      <c r="I435" s="3213"/>
      <c r="J435" s="3213"/>
      <c r="K435" s="1713"/>
      <c r="T435" s="3373"/>
      <c r="Z435" s="1713"/>
      <c r="AA435" s="1713"/>
      <c r="AB435" s="1713"/>
      <c r="AC435" s="1713"/>
      <c r="AD435" s="1713"/>
      <c r="AE435" s="1713"/>
      <c r="AF435" s="1713"/>
      <c r="AG435" s="1713"/>
      <c r="AH435" s="1713"/>
      <c r="AI435" s="1713"/>
      <c r="AJ435" s="1713"/>
      <c r="AK435" s="1713"/>
      <c r="AL435" s="1713"/>
      <c r="AM435" s="1713"/>
      <c r="AN435" s="1713"/>
      <c r="AO435" s="3214"/>
      <c r="AP435" s="1713"/>
      <c r="AQ435" s="1713"/>
      <c r="AR435" s="1713"/>
      <c r="AS435" s="1713"/>
      <c r="AT435" s="1713"/>
      <c r="AU435" s="1713"/>
      <c r="AV435" s="1713"/>
      <c r="AW435" s="1713"/>
      <c r="AX435" s="1713"/>
      <c r="AY435" s="1713"/>
      <c r="AZ435" s="1713"/>
      <c r="BA435" s="1713"/>
      <c r="BB435" s="1713"/>
      <c r="BC435" s="1713"/>
      <c r="BD435" s="1713"/>
      <c r="BE435" s="1713"/>
      <c r="BF435" s="1713"/>
      <c r="BG435" s="1713"/>
      <c r="BH435" s="1713"/>
      <c r="BI435" s="1713"/>
      <c r="BJ435" s="1713"/>
      <c r="BK435" s="1713"/>
      <c r="BL435" s="1713"/>
      <c r="BM435" s="1713"/>
      <c r="BN435" s="1713"/>
      <c r="BO435" s="1713"/>
      <c r="BP435" s="1713"/>
      <c r="BQ435" s="1713"/>
      <c r="BR435" s="1713"/>
      <c r="BS435" s="1713"/>
      <c r="BT435" s="1713"/>
      <c r="BU435" s="1713"/>
      <c r="BV435" s="1713"/>
      <c r="BW435" s="1713"/>
      <c r="BX435" s="1713"/>
      <c r="BY435" s="1713"/>
      <c r="BZ435" s="1713"/>
      <c r="CA435" s="1713"/>
      <c r="CB435" s="1713"/>
      <c r="CC435" s="1713"/>
      <c r="CD435" s="1713"/>
      <c r="CE435" s="1713"/>
      <c r="CF435" s="1713"/>
      <c r="CG435" s="1713"/>
      <c r="CH435" s="1713"/>
      <c r="CI435" s="1713"/>
      <c r="CJ435" s="1713"/>
      <c r="CK435" s="1713"/>
      <c r="CL435" s="1713"/>
      <c r="CM435" s="1713"/>
      <c r="CN435" s="1713"/>
      <c r="CO435" s="1713"/>
      <c r="CP435" s="1713"/>
      <c r="CQ435" s="1713"/>
      <c r="CR435" s="1713"/>
      <c r="CS435" s="1713"/>
      <c r="CT435" s="1713"/>
      <c r="CU435" s="1713"/>
      <c r="CV435" s="1713"/>
      <c r="CW435" s="1713"/>
      <c r="CX435" s="1713"/>
      <c r="CY435" s="1713"/>
      <c r="CZ435" s="1713"/>
      <c r="DA435" s="1713"/>
      <c r="DB435" s="1713"/>
      <c r="DC435" s="1713"/>
      <c r="DD435" s="1713"/>
      <c r="DE435" s="1713"/>
      <c r="DF435" s="1713"/>
      <c r="DG435" s="1713"/>
      <c r="DH435" s="1713"/>
      <c r="DI435" s="1713"/>
      <c r="DJ435" s="1713"/>
      <c r="DK435" s="1713"/>
      <c r="DL435" s="1713"/>
      <c r="DM435" s="1713"/>
      <c r="DN435" s="1713"/>
      <c r="DO435" s="1713"/>
      <c r="DP435" s="1713"/>
      <c r="DQ435" s="1713"/>
    </row>
    <row r="436" s="1732" customFormat="true" ht="21.75" hidden="false" customHeight="true" outlineLevel="0" collapsed="false">
      <c r="A436" s="1713"/>
      <c r="B436" s="1713"/>
      <c r="C436" s="1725"/>
      <c r="D436" s="1725"/>
      <c r="E436" s="1725"/>
      <c r="F436" s="3210"/>
      <c r="G436" s="3211"/>
      <c r="H436" s="3212"/>
      <c r="I436" s="3213"/>
      <c r="J436" s="3213"/>
      <c r="K436" s="1713"/>
      <c r="T436" s="3373"/>
      <c r="Z436" s="1713"/>
      <c r="AA436" s="1713"/>
      <c r="AB436" s="1713"/>
      <c r="AC436" s="1713"/>
      <c r="AD436" s="1713"/>
      <c r="AE436" s="1713"/>
      <c r="AF436" s="1713"/>
      <c r="AG436" s="1713"/>
      <c r="AH436" s="1713"/>
      <c r="AI436" s="1713"/>
      <c r="AJ436" s="1713"/>
      <c r="AK436" s="1713"/>
      <c r="AL436" s="1713"/>
      <c r="AM436" s="1713"/>
      <c r="AN436" s="1713"/>
      <c r="AO436" s="3214"/>
      <c r="AP436" s="1713"/>
      <c r="AQ436" s="1713"/>
      <c r="AR436" s="1713"/>
      <c r="AS436" s="1713"/>
      <c r="AT436" s="1713"/>
      <c r="AU436" s="1713"/>
      <c r="AV436" s="1713"/>
      <c r="AW436" s="1713"/>
      <c r="AX436" s="1713"/>
      <c r="AY436" s="1713"/>
      <c r="AZ436" s="1713"/>
      <c r="BA436" s="1713"/>
      <c r="BB436" s="1713"/>
      <c r="BC436" s="1713"/>
      <c r="BD436" s="1713"/>
      <c r="BE436" s="1713"/>
      <c r="BF436" s="1713"/>
      <c r="BG436" s="1713"/>
      <c r="BH436" s="1713"/>
      <c r="BI436" s="1713"/>
      <c r="BJ436" s="1713"/>
      <c r="BK436" s="1713"/>
      <c r="BL436" s="1713"/>
      <c r="BM436" s="1713"/>
      <c r="BN436" s="1713"/>
      <c r="BO436" s="1713"/>
      <c r="BP436" s="1713"/>
      <c r="BQ436" s="1713"/>
      <c r="BR436" s="1713"/>
      <c r="BS436" s="1713"/>
      <c r="BT436" s="1713"/>
      <c r="BU436" s="1713"/>
      <c r="BV436" s="1713"/>
      <c r="BW436" s="1713"/>
      <c r="BX436" s="1713"/>
      <c r="BY436" s="1713"/>
      <c r="BZ436" s="1713"/>
      <c r="CA436" s="1713"/>
      <c r="CB436" s="1713"/>
      <c r="CC436" s="1713"/>
      <c r="CD436" s="1713"/>
      <c r="CE436" s="1713"/>
      <c r="CF436" s="1713"/>
      <c r="CG436" s="1713"/>
      <c r="CH436" s="1713"/>
      <c r="CI436" s="1713"/>
      <c r="CJ436" s="1713"/>
      <c r="CK436" s="1713"/>
      <c r="CL436" s="1713"/>
      <c r="CM436" s="1713"/>
      <c r="CN436" s="1713"/>
      <c r="CO436" s="1713"/>
      <c r="CP436" s="1713"/>
      <c r="CQ436" s="1713"/>
      <c r="CR436" s="1713"/>
      <c r="CS436" s="1713"/>
      <c r="CT436" s="1713"/>
      <c r="CU436" s="1713"/>
      <c r="CV436" s="1713"/>
      <c r="CW436" s="1713"/>
      <c r="CX436" s="1713"/>
      <c r="CY436" s="1713"/>
      <c r="CZ436" s="1713"/>
      <c r="DA436" s="1713"/>
      <c r="DB436" s="1713"/>
      <c r="DC436" s="1713"/>
      <c r="DD436" s="1713"/>
      <c r="DE436" s="1713"/>
      <c r="DF436" s="1713"/>
      <c r="DG436" s="1713"/>
      <c r="DH436" s="1713"/>
      <c r="DI436" s="1713"/>
      <c r="DJ436" s="1713"/>
      <c r="DK436" s="1713"/>
      <c r="DL436" s="1713"/>
      <c r="DM436" s="1713"/>
      <c r="DN436" s="1713"/>
      <c r="DO436" s="1713"/>
      <c r="DP436" s="1713"/>
      <c r="DQ436" s="1713"/>
    </row>
    <row r="437" s="1732" customFormat="true" ht="21.75" hidden="false" customHeight="true" outlineLevel="0" collapsed="false">
      <c r="A437" s="1713"/>
      <c r="B437" s="1713"/>
      <c r="C437" s="1725"/>
      <c r="D437" s="1725"/>
      <c r="E437" s="1725"/>
      <c r="F437" s="3210"/>
      <c r="G437" s="3211"/>
      <c r="H437" s="3212"/>
      <c r="I437" s="3213"/>
      <c r="J437" s="3213"/>
      <c r="K437" s="1713"/>
      <c r="T437" s="3373"/>
      <c r="Z437" s="1713"/>
      <c r="AA437" s="1713"/>
      <c r="AB437" s="1713"/>
      <c r="AC437" s="1713"/>
      <c r="AD437" s="1713"/>
      <c r="AE437" s="1713"/>
      <c r="AF437" s="1713"/>
      <c r="AG437" s="1713"/>
      <c r="AH437" s="1713"/>
      <c r="AI437" s="1713"/>
      <c r="AJ437" s="1713"/>
      <c r="AK437" s="1713"/>
      <c r="AL437" s="1713"/>
      <c r="AM437" s="1713"/>
      <c r="AN437" s="1713"/>
      <c r="AO437" s="3214"/>
      <c r="AP437" s="1713"/>
      <c r="AQ437" s="1713"/>
      <c r="AR437" s="1713"/>
      <c r="AS437" s="1713"/>
      <c r="AT437" s="1713"/>
      <c r="AU437" s="1713"/>
      <c r="AV437" s="1713"/>
      <c r="AW437" s="1713"/>
      <c r="AX437" s="1713"/>
      <c r="AY437" s="1713"/>
      <c r="AZ437" s="1713"/>
      <c r="BA437" s="1713"/>
      <c r="BB437" s="1713"/>
      <c r="BC437" s="1713"/>
      <c r="BD437" s="1713"/>
      <c r="BE437" s="1713"/>
      <c r="BF437" s="1713"/>
      <c r="BG437" s="1713"/>
      <c r="BH437" s="1713"/>
      <c r="BI437" s="1713"/>
      <c r="BJ437" s="1713"/>
      <c r="BK437" s="1713"/>
      <c r="BL437" s="1713"/>
      <c r="BM437" s="1713"/>
      <c r="BN437" s="1713"/>
      <c r="BO437" s="1713"/>
      <c r="BP437" s="1713"/>
      <c r="BQ437" s="1713"/>
      <c r="BR437" s="1713"/>
      <c r="BS437" s="1713"/>
      <c r="BT437" s="1713"/>
      <c r="BU437" s="1713"/>
      <c r="BV437" s="1713"/>
      <c r="BW437" s="1713"/>
      <c r="BX437" s="1713"/>
      <c r="BY437" s="1713"/>
      <c r="BZ437" s="1713"/>
      <c r="CA437" s="1713"/>
      <c r="CB437" s="1713"/>
      <c r="CC437" s="1713"/>
      <c r="CD437" s="1713"/>
      <c r="CE437" s="1713"/>
      <c r="CF437" s="1713"/>
      <c r="CG437" s="1713"/>
      <c r="CH437" s="1713"/>
      <c r="CI437" s="1713"/>
      <c r="CJ437" s="1713"/>
      <c r="CK437" s="1713"/>
      <c r="CL437" s="1713"/>
      <c r="CM437" s="1713"/>
      <c r="CN437" s="1713"/>
      <c r="CO437" s="1713"/>
      <c r="CP437" s="1713"/>
      <c r="CQ437" s="1713"/>
      <c r="CR437" s="1713"/>
      <c r="CS437" s="1713"/>
      <c r="CT437" s="1713"/>
      <c r="CU437" s="1713"/>
      <c r="CV437" s="1713"/>
      <c r="CW437" s="1713"/>
      <c r="CX437" s="1713"/>
      <c r="CY437" s="1713"/>
      <c r="CZ437" s="1713"/>
      <c r="DA437" s="1713"/>
      <c r="DB437" s="1713"/>
      <c r="DC437" s="1713"/>
      <c r="DD437" s="1713"/>
      <c r="DE437" s="1713"/>
      <c r="DF437" s="1713"/>
      <c r="DG437" s="1713"/>
      <c r="DH437" s="1713"/>
      <c r="DI437" s="1713"/>
      <c r="DJ437" s="1713"/>
      <c r="DK437" s="1713"/>
      <c r="DL437" s="1713"/>
      <c r="DM437" s="1713"/>
      <c r="DN437" s="1713"/>
      <c r="DO437" s="1713"/>
      <c r="DP437" s="1713"/>
      <c r="DQ437" s="1713"/>
    </row>
    <row r="438" s="1732" customFormat="true" ht="21.75" hidden="false" customHeight="true" outlineLevel="0" collapsed="false">
      <c r="A438" s="1713"/>
      <c r="B438" s="1713"/>
      <c r="C438" s="1725"/>
      <c r="D438" s="1725"/>
      <c r="E438" s="1725"/>
      <c r="F438" s="3210"/>
      <c r="G438" s="3211"/>
      <c r="H438" s="3212"/>
      <c r="I438" s="3213"/>
      <c r="J438" s="3213"/>
      <c r="K438" s="1713"/>
      <c r="T438" s="3373"/>
      <c r="Z438" s="1713"/>
      <c r="AA438" s="1713"/>
      <c r="AB438" s="1713"/>
      <c r="AC438" s="1713"/>
      <c r="AD438" s="1713"/>
      <c r="AE438" s="1713"/>
      <c r="AF438" s="1713"/>
      <c r="AG438" s="1713"/>
      <c r="AH438" s="1713"/>
      <c r="AI438" s="1713"/>
      <c r="AJ438" s="1713"/>
      <c r="AK438" s="1713"/>
      <c r="AL438" s="1713"/>
      <c r="AM438" s="1713"/>
      <c r="AN438" s="1713"/>
      <c r="AO438" s="3214"/>
      <c r="AP438" s="1713"/>
      <c r="AQ438" s="1713"/>
      <c r="AR438" s="1713"/>
      <c r="AS438" s="1713"/>
      <c r="AT438" s="1713"/>
      <c r="AU438" s="1713"/>
      <c r="AV438" s="1713"/>
      <c r="AW438" s="1713"/>
      <c r="AX438" s="1713"/>
      <c r="AY438" s="1713"/>
      <c r="AZ438" s="1713"/>
      <c r="BA438" s="1713"/>
      <c r="BB438" s="1713"/>
      <c r="BC438" s="1713"/>
      <c r="BD438" s="1713"/>
      <c r="BE438" s="1713"/>
      <c r="BF438" s="1713"/>
      <c r="BG438" s="1713"/>
      <c r="BH438" s="1713"/>
      <c r="BI438" s="1713"/>
      <c r="BJ438" s="1713"/>
      <c r="BK438" s="1713"/>
      <c r="BL438" s="1713"/>
      <c r="BM438" s="1713"/>
      <c r="BN438" s="1713"/>
      <c r="BO438" s="1713"/>
      <c r="BP438" s="1713"/>
      <c r="BQ438" s="1713"/>
      <c r="BR438" s="1713"/>
      <c r="BS438" s="1713"/>
      <c r="BT438" s="1713"/>
      <c r="BU438" s="1713"/>
      <c r="BV438" s="1713"/>
      <c r="BW438" s="1713"/>
      <c r="BX438" s="1713"/>
      <c r="BY438" s="1713"/>
      <c r="BZ438" s="1713"/>
      <c r="CA438" s="1713"/>
      <c r="CB438" s="1713"/>
      <c r="CC438" s="1713"/>
      <c r="CD438" s="1713"/>
      <c r="CE438" s="1713"/>
      <c r="CF438" s="1713"/>
      <c r="CG438" s="1713"/>
      <c r="CH438" s="1713"/>
      <c r="CI438" s="1713"/>
      <c r="CJ438" s="1713"/>
      <c r="CK438" s="1713"/>
      <c r="CL438" s="1713"/>
      <c r="CM438" s="1713"/>
      <c r="CN438" s="1713"/>
      <c r="CO438" s="1713"/>
      <c r="CP438" s="1713"/>
      <c r="CQ438" s="1713"/>
      <c r="CR438" s="1713"/>
      <c r="CS438" s="1713"/>
      <c r="CT438" s="1713"/>
      <c r="CU438" s="1713"/>
      <c r="CV438" s="1713"/>
      <c r="CW438" s="1713"/>
      <c r="CX438" s="1713"/>
      <c r="CY438" s="1713"/>
      <c r="CZ438" s="1713"/>
      <c r="DA438" s="1713"/>
      <c r="DB438" s="1713"/>
      <c r="DC438" s="1713"/>
      <c r="DD438" s="1713"/>
      <c r="DE438" s="1713"/>
      <c r="DF438" s="1713"/>
      <c r="DG438" s="1713"/>
      <c r="DH438" s="1713"/>
      <c r="DI438" s="1713"/>
      <c r="DJ438" s="1713"/>
      <c r="DK438" s="1713"/>
      <c r="DL438" s="1713"/>
      <c r="DM438" s="1713"/>
      <c r="DN438" s="1713"/>
      <c r="DO438" s="1713"/>
      <c r="DP438" s="1713"/>
      <c r="DQ438" s="1713"/>
    </row>
    <row r="439" s="1732" customFormat="true" ht="21.75" hidden="false" customHeight="true" outlineLevel="0" collapsed="false">
      <c r="A439" s="1713"/>
      <c r="B439" s="1713"/>
      <c r="C439" s="1725"/>
      <c r="D439" s="1725"/>
      <c r="E439" s="1725"/>
      <c r="F439" s="3210"/>
      <c r="G439" s="3211"/>
      <c r="H439" s="3212"/>
      <c r="I439" s="3213"/>
      <c r="J439" s="3213"/>
      <c r="K439" s="1713"/>
      <c r="T439" s="3373"/>
      <c r="Z439" s="1713"/>
      <c r="AA439" s="1713"/>
      <c r="AB439" s="1713"/>
      <c r="AC439" s="1713"/>
      <c r="AD439" s="1713"/>
      <c r="AE439" s="1713"/>
      <c r="AF439" s="1713"/>
      <c r="AG439" s="1713"/>
      <c r="AH439" s="1713"/>
      <c r="AI439" s="1713"/>
      <c r="AJ439" s="1713"/>
      <c r="AK439" s="1713"/>
      <c r="AL439" s="1713"/>
      <c r="AM439" s="1713"/>
      <c r="AN439" s="1713"/>
      <c r="AO439" s="3214"/>
      <c r="AP439" s="1713"/>
      <c r="AQ439" s="1713"/>
      <c r="AR439" s="1713"/>
      <c r="AS439" s="1713"/>
      <c r="AT439" s="1713"/>
      <c r="AU439" s="1713"/>
      <c r="AV439" s="1713"/>
      <c r="AW439" s="1713"/>
      <c r="AX439" s="1713"/>
      <c r="AY439" s="1713"/>
      <c r="AZ439" s="1713"/>
      <c r="BA439" s="1713"/>
      <c r="BB439" s="1713"/>
      <c r="BC439" s="1713"/>
      <c r="BD439" s="1713"/>
      <c r="BE439" s="1713"/>
      <c r="BF439" s="1713"/>
      <c r="BG439" s="1713"/>
      <c r="BH439" s="1713"/>
      <c r="BI439" s="1713"/>
      <c r="BJ439" s="1713"/>
      <c r="BK439" s="1713"/>
      <c r="BL439" s="1713"/>
      <c r="BM439" s="1713"/>
      <c r="BN439" s="1713"/>
      <c r="BO439" s="1713"/>
      <c r="BP439" s="1713"/>
      <c r="BQ439" s="1713"/>
      <c r="BR439" s="1713"/>
      <c r="BS439" s="1713"/>
      <c r="BT439" s="1713"/>
      <c r="BU439" s="1713"/>
      <c r="BV439" s="1713"/>
      <c r="BW439" s="1713"/>
      <c r="BX439" s="1713"/>
      <c r="BY439" s="1713"/>
      <c r="BZ439" s="1713"/>
      <c r="CA439" s="1713"/>
      <c r="CB439" s="1713"/>
      <c r="CC439" s="1713"/>
      <c r="CD439" s="1713"/>
      <c r="CE439" s="1713"/>
      <c r="CF439" s="1713"/>
      <c r="CG439" s="1713"/>
      <c r="CH439" s="1713"/>
      <c r="CI439" s="1713"/>
      <c r="CJ439" s="1713"/>
      <c r="CK439" s="1713"/>
      <c r="CL439" s="1713"/>
      <c r="CM439" s="1713"/>
      <c r="CN439" s="1713"/>
      <c r="CO439" s="1713"/>
      <c r="CP439" s="1713"/>
      <c r="CQ439" s="1713"/>
      <c r="CR439" s="1713"/>
      <c r="CS439" s="1713"/>
      <c r="CT439" s="1713"/>
      <c r="CU439" s="1713"/>
      <c r="CV439" s="1713"/>
      <c r="CW439" s="1713"/>
      <c r="CX439" s="1713"/>
      <c r="CY439" s="1713"/>
      <c r="CZ439" s="1713"/>
      <c r="DA439" s="1713"/>
      <c r="DB439" s="1713"/>
      <c r="DC439" s="1713"/>
      <c r="DD439" s="1713"/>
      <c r="DE439" s="1713"/>
      <c r="DF439" s="1713"/>
      <c r="DG439" s="1713"/>
      <c r="DH439" s="1713"/>
      <c r="DI439" s="1713"/>
      <c r="DJ439" s="1713"/>
      <c r="DK439" s="1713"/>
      <c r="DL439" s="1713"/>
      <c r="DM439" s="1713"/>
      <c r="DN439" s="1713"/>
      <c r="DO439" s="1713"/>
      <c r="DP439" s="1713"/>
      <c r="DQ439" s="1713"/>
    </row>
    <row r="440" s="1732" customFormat="true" ht="21.75" hidden="false" customHeight="true" outlineLevel="0" collapsed="false">
      <c r="A440" s="1713"/>
      <c r="B440" s="1713"/>
      <c r="C440" s="1725"/>
      <c r="D440" s="1725"/>
      <c r="E440" s="1725"/>
      <c r="F440" s="3210"/>
      <c r="G440" s="3211"/>
      <c r="H440" s="3212"/>
      <c r="I440" s="3213"/>
      <c r="J440" s="3213"/>
      <c r="K440" s="1713"/>
      <c r="T440" s="3373"/>
      <c r="Z440" s="1713"/>
      <c r="AA440" s="1713"/>
      <c r="AB440" s="1713"/>
      <c r="AC440" s="1713"/>
      <c r="AD440" s="1713"/>
      <c r="AE440" s="1713"/>
      <c r="AF440" s="1713"/>
      <c r="AG440" s="1713"/>
      <c r="AH440" s="1713"/>
      <c r="AI440" s="1713"/>
      <c r="AJ440" s="1713"/>
      <c r="AK440" s="1713"/>
      <c r="AL440" s="1713"/>
      <c r="AM440" s="1713"/>
      <c r="AN440" s="1713"/>
      <c r="AO440" s="3214"/>
      <c r="AP440" s="1713"/>
      <c r="AQ440" s="1713"/>
      <c r="AR440" s="1713"/>
      <c r="AS440" s="1713"/>
      <c r="AT440" s="1713"/>
      <c r="AU440" s="1713"/>
      <c r="AV440" s="1713"/>
      <c r="AW440" s="1713"/>
      <c r="AX440" s="1713"/>
      <c r="AY440" s="1713"/>
      <c r="AZ440" s="1713"/>
      <c r="BA440" s="1713"/>
      <c r="BB440" s="1713"/>
      <c r="BC440" s="1713"/>
      <c r="BD440" s="1713"/>
      <c r="BE440" s="1713"/>
      <c r="BF440" s="1713"/>
      <c r="BG440" s="1713"/>
      <c r="BH440" s="1713"/>
      <c r="BI440" s="1713"/>
      <c r="BJ440" s="1713"/>
      <c r="BK440" s="1713"/>
      <c r="BL440" s="1713"/>
      <c r="BM440" s="1713"/>
      <c r="BN440" s="1713"/>
      <c r="BO440" s="1713"/>
      <c r="BP440" s="1713"/>
      <c r="BQ440" s="1713"/>
      <c r="BR440" s="1713"/>
      <c r="BS440" s="1713"/>
      <c r="BT440" s="1713"/>
      <c r="BU440" s="1713"/>
      <c r="BV440" s="1713"/>
      <c r="BW440" s="1713"/>
      <c r="BX440" s="1713"/>
      <c r="BY440" s="1713"/>
      <c r="BZ440" s="1713"/>
      <c r="CA440" s="1713"/>
      <c r="CB440" s="1713"/>
      <c r="CC440" s="1713"/>
      <c r="CD440" s="1713"/>
      <c r="CE440" s="1713"/>
      <c r="CF440" s="1713"/>
      <c r="CG440" s="1713"/>
      <c r="CH440" s="1713"/>
      <c r="CI440" s="1713"/>
      <c r="CJ440" s="1713"/>
      <c r="CK440" s="1713"/>
      <c r="CL440" s="1713"/>
      <c r="CM440" s="1713"/>
      <c r="CN440" s="1713"/>
      <c r="CO440" s="1713"/>
      <c r="CP440" s="1713"/>
      <c r="CQ440" s="1713"/>
      <c r="CR440" s="1713"/>
      <c r="CS440" s="1713"/>
      <c r="CT440" s="1713"/>
      <c r="CU440" s="1713"/>
      <c r="CV440" s="1713"/>
      <c r="CW440" s="1713"/>
      <c r="CX440" s="1713"/>
      <c r="CY440" s="1713"/>
      <c r="CZ440" s="1713"/>
      <c r="DA440" s="1713"/>
      <c r="DB440" s="1713"/>
      <c r="DC440" s="1713"/>
      <c r="DD440" s="1713"/>
      <c r="DE440" s="1713"/>
      <c r="DF440" s="1713"/>
      <c r="DG440" s="1713"/>
      <c r="DH440" s="1713"/>
      <c r="DI440" s="1713"/>
      <c r="DJ440" s="1713"/>
      <c r="DK440" s="1713"/>
      <c r="DL440" s="1713"/>
      <c r="DM440" s="1713"/>
      <c r="DN440" s="1713"/>
      <c r="DO440" s="1713"/>
      <c r="DP440" s="1713"/>
      <c r="DQ440" s="1713"/>
    </row>
    <row r="441" s="1732" customFormat="true" ht="21.75" hidden="false" customHeight="true" outlineLevel="0" collapsed="false">
      <c r="A441" s="1713"/>
      <c r="B441" s="1713"/>
      <c r="C441" s="1725"/>
      <c r="D441" s="1725"/>
      <c r="E441" s="1725"/>
      <c r="F441" s="3210"/>
      <c r="G441" s="3211"/>
      <c r="H441" s="3212"/>
      <c r="I441" s="3213"/>
      <c r="J441" s="3213"/>
      <c r="K441" s="1713"/>
      <c r="T441" s="3373"/>
      <c r="Z441" s="1713"/>
      <c r="AA441" s="1713"/>
      <c r="AB441" s="1713"/>
      <c r="AC441" s="1713"/>
      <c r="AD441" s="1713"/>
      <c r="AE441" s="1713"/>
      <c r="AF441" s="1713"/>
      <c r="AG441" s="1713"/>
      <c r="AH441" s="1713"/>
      <c r="AI441" s="1713"/>
      <c r="AJ441" s="1713"/>
      <c r="AK441" s="1713"/>
      <c r="AL441" s="1713"/>
      <c r="AM441" s="1713"/>
      <c r="AN441" s="1713"/>
      <c r="AO441" s="3214"/>
      <c r="AP441" s="1713"/>
      <c r="AQ441" s="1713"/>
      <c r="AR441" s="1713"/>
      <c r="AS441" s="1713"/>
      <c r="AT441" s="1713"/>
      <c r="AU441" s="1713"/>
      <c r="AV441" s="1713"/>
      <c r="AW441" s="1713"/>
      <c r="AX441" s="1713"/>
      <c r="AY441" s="1713"/>
      <c r="AZ441" s="1713"/>
      <c r="BA441" s="1713"/>
      <c r="BB441" s="1713"/>
      <c r="BC441" s="1713"/>
      <c r="BD441" s="1713"/>
      <c r="BE441" s="1713"/>
      <c r="BF441" s="1713"/>
      <c r="BG441" s="1713"/>
      <c r="BH441" s="1713"/>
      <c r="BI441" s="1713"/>
      <c r="BJ441" s="1713"/>
      <c r="BK441" s="1713"/>
      <c r="BL441" s="1713"/>
      <c r="BM441" s="1713"/>
      <c r="BN441" s="1713"/>
      <c r="BO441" s="1713"/>
      <c r="BP441" s="1713"/>
      <c r="BQ441" s="1713"/>
      <c r="BR441" s="1713"/>
      <c r="BS441" s="1713"/>
      <c r="BT441" s="1713"/>
      <c r="BU441" s="1713"/>
      <c r="BV441" s="1713"/>
      <c r="BW441" s="1713"/>
      <c r="BX441" s="1713"/>
      <c r="BY441" s="1713"/>
      <c r="BZ441" s="1713"/>
      <c r="CA441" s="1713"/>
      <c r="CB441" s="1713"/>
      <c r="CC441" s="1713"/>
      <c r="CD441" s="1713"/>
      <c r="CE441" s="1713"/>
      <c r="CF441" s="1713"/>
      <c r="CG441" s="1713"/>
      <c r="CH441" s="1713"/>
      <c r="CI441" s="1713"/>
      <c r="CJ441" s="1713"/>
      <c r="CK441" s="1713"/>
      <c r="CL441" s="1713"/>
      <c r="CM441" s="1713"/>
      <c r="CN441" s="1713"/>
      <c r="CO441" s="1713"/>
      <c r="CP441" s="1713"/>
      <c r="CQ441" s="1713"/>
      <c r="CR441" s="1713"/>
      <c r="CS441" s="1713"/>
      <c r="CT441" s="1713"/>
      <c r="CU441" s="1713"/>
      <c r="CV441" s="1713"/>
      <c r="CW441" s="1713"/>
      <c r="CX441" s="1713"/>
      <c r="CY441" s="1713"/>
      <c r="CZ441" s="1713"/>
      <c r="DA441" s="1713"/>
      <c r="DB441" s="1713"/>
      <c r="DC441" s="1713"/>
      <c r="DD441" s="1713"/>
      <c r="DE441" s="1713"/>
      <c r="DF441" s="1713"/>
      <c r="DG441" s="1713"/>
      <c r="DH441" s="1713"/>
      <c r="DI441" s="1713"/>
      <c r="DJ441" s="1713"/>
      <c r="DK441" s="1713"/>
      <c r="DL441" s="1713"/>
      <c r="DM441" s="1713"/>
      <c r="DN441" s="1713"/>
      <c r="DO441" s="1713"/>
      <c r="DP441" s="1713"/>
      <c r="DQ441" s="1713"/>
    </row>
    <row r="442" s="1732" customFormat="true" ht="21.75" hidden="false" customHeight="true" outlineLevel="0" collapsed="false">
      <c r="A442" s="1713"/>
      <c r="B442" s="1713"/>
      <c r="C442" s="1725"/>
      <c r="D442" s="1725"/>
      <c r="E442" s="1725"/>
      <c r="F442" s="3210"/>
      <c r="G442" s="3211"/>
      <c r="H442" s="3212"/>
      <c r="I442" s="3213"/>
      <c r="J442" s="3213"/>
      <c r="K442" s="1713"/>
      <c r="T442" s="3373"/>
      <c r="Z442" s="1713"/>
      <c r="AA442" s="1713"/>
      <c r="AB442" s="1713"/>
      <c r="AC442" s="1713"/>
      <c r="AD442" s="1713"/>
      <c r="AE442" s="1713"/>
      <c r="AF442" s="1713"/>
      <c r="AG442" s="1713"/>
      <c r="AH442" s="1713"/>
      <c r="AI442" s="1713"/>
      <c r="AJ442" s="1713"/>
      <c r="AK442" s="1713"/>
      <c r="AL442" s="1713"/>
      <c r="AM442" s="1713"/>
      <c r="AN442" s="1713"/>
      <c r="AO442" s="3214"/>
      <c r="AP442" s="1713"/>
      <c r="AQ442" s="1713"/>
      <c r="AR442" s="1713"/>
      <c r="AS442" s="1713"/>
      <c r="AT442" s="1713"/>
      <c r="AU442" s="1713"/>
      <c r="AV442" s="1713"/>
      <c r="AW442" s="1713"/>
      <c r="AX442" s="1713"/>
      <c r="AY442" s="1713"/>
      <c r="AZ442" s="1713"/>
      <c r="BA442" s="1713"/>
      <c r="BB442" s="1713"/>
      <c r="BC442" s="1713"/>
      <c r="BD442" s="1713"/>
      <c r="BE442" s="1713"/>
      <c r="BF442" s="1713"/>
      <c r="BG442" s="1713"/>
      <c r="BH442" s="1713"/>
      <c r="BI442" s="1713"/>
      <c r="BJ442" s="1713"/>
      <c r="BK442" s="1713"/>
      <c r="BL442" s="1713"/>
      <c r="BM442" s="1713"/>
      <c r="BN442" s="1713"/>
      <c r="BO442" s="1713"/>
      <c r="BP442" s="1713"/>
      <c r="BQ442" s="1713"/>
      <c r="BR442" s="1713"/>
      <c r="BS442" s="1713"/>
      <c r="BT442" s="1713"/>
      <c r="BU442" s="1713"/>
      <c r="BV442" s="1713"/>
      <c r="BW442" s="1713"/>
      <c r="BX442" s="1713"/>
      <c r="BY442" s="1713"/>
      <c r="BZ442" s="1713"/>
      <c r="CA442" s="1713"/>
      <c r="CB442" s="1713"/>
      <c r="CC442" s="1713"/>
      <c r="CD442" s="1713"/>
      <c r="CE442" s="1713"/>
      <c r="CF442" s="1713"/>
      <c r="CG442" s="1713"/>
      <c r="CH442" s="1713"/>
      <c r="CI442" s="1713"/>
      <c r="CJ442" s="1713"/>
      <c r="CK442" s="1713"/>
      <c r="CL442" s="1713"/>
      <c r="CM442" s="1713"/>
      <c r="CN442" s="1713"/>
      <c r="CO442" s="1713"/>
      <c r="CP442" s="1713"/>
      <c r="CQ442" s="1713"/>
      <c r="CR442" s="1713"/>
      <c r="CS442" s="1713"/>
      <c r="CT442" s="1713"/>
      <c r="CU442" s="1713"/>
      <c r="CV442" s="1713"/>
      <c r="CW442" s="1713"/>
      <c r="CX442" s="1713"/>
      <c r="CY442" s="1713"/>
      <c r="CZ442" s="1713"/>
      <c r="DA442" s="1713"/>
      <c r="DB442" s="1713"/>
      <c r="DC442" s="1713"/>
      <c r="DD442" s="1713"/>
      <c r="DE442" s="1713"/>
      <c r="DF442" s="1713"/>
      <c r="DG442" s="1713"/>
      <c r="DH442" s="1713"/>
      <c r="DI442" s="1713"/>
      <c r="DJ442" s="1713"/>
      <c r="DK442" s="1713"/>
      <c r="DL442" s="1713"/>
      <c r="DM442" s="1713"/>
      <c r="DN442" s="1713"/>
      <c r="DO442" s="1713"/>
      <c r="DP442" s="1713"/>
      <c r="DQ442" s="1713"/>
    </row>
    <row r="443" s="1732" customFormat="true" ht="21.75" hidden="false" customHeight="true" outlineLevel="0" collapsed="false">
      <c r="A443" s="1713"/>
      <c r="B443" s="1713"/>
      <c r="C443" s="1725"/>
      <c r="D443" s="1725"/>
      <c r="E443" s="1725"/>
      <c r="F443" s="3210"/>
      <c r="G443" s="3211"/>
      <c r="H443" s="3212"/>
      <c r="I443" s="3213"/>
      <c r="J443" s="3213"/>
      <c r="K443" s="1713"/>
      <c r="T443" s="3373"/>
      <c r="Z443" s="1713"/>
      <c r="AA443" s="1713"/>
      <c r="AB443" s="1713"/>
      <c r="AC443" s="1713"/>
      <c r="AD443" s="1713"/>
      <c r="AE443" s="1713"/>
      <c r="AF443" s="1713"/>
      <c r="AG443" s="1713"/>
      <c r="AH443" s="1713"/>
      <c r="AI443" s="1713"/>
      <c r="AJ443" s="1713"/>
      <c r="AK443" s="1713"/>
      <c r="AL443" s="1713"/>
      <c r="AM443" s="1713"/>
      <c r="AN443" s="1713"/>
      <c r="AO443" s="3214"/>
      <c r="AP443" s="1713"/>
      <c r="AQ443" s="1713"/>
      <c r="AR443" s="1713"/>
      <c r="AS443" s="1713"/>
      <c r="AT443" s="1713"/>
      <c r="AU443" s="1713"/>
      <c r="AV443" s="1713"/>
      <c r="AW443" s="1713"/>
      <c r="AX443" s="1713"/>
      <c r="AY443" s="1713"/>
      <c r="AZ443" s="1713"/>
      <c r="BA443" s="1713"/>
      <c r="BB443" s="1713"/>
      <c r="BC443" s="1713"/>
      <c r="BD443" s="1713"/>
      <c r="BE443" s="1713"/>
      <c r="BF443" s="1713"/>
      <c r="BG443" s="1713"/>
      <c r="BH443" s="1713"/>
      <c r="BI443" s="1713"/>
      <c r="BJ443" s="1713"/>
      <c r="BK443" s="1713"/>
      <c r="BL443" s="1713"/>
      <c r="BM443" s="1713"/>
      <c r="BN443" s="1713"/>
      <c r="BO443" s="1713"/>
      <c r="BP443" s="1713"/>
      <c r="BQ443" s="1713"/>
      <c r="BR443" s="1713"/>
      <c r="BS443" s="1713"/>
      <c r="BT443" s="1713"/>
      <c r="BU443" s="1713"/>
      <c r="BV443" s="1713"/>
      <c r="BW443" s="1713"/>
      <c r="BX443" s="1713"/>
      <c r="BY443" s="1713"/>
      <c r="BZ443" s="1713"/>
      <c r="CA443" s="1713"/>
      <c r="CB443" s="1713"/>
      <c r="CC443" s="1713"/>
      <c r="CD443" s="1713"/>
      <c r="CE443" s="1713"/>
      <c r="CF443" s="1713"/>
      <c r="CG443" s="1713"/>
      <c r="CH443" s="1713"/>
      <c r="CI443" s="1713"/>
      <c r="CJ443" s="1713"/>
      <c r="CK443" s="1713"/>
      <c r="CL443" s="1713"/>
      <c r="CM443" s="1713"/>
      <c r="CN443" s="1713"/>
      <c r="CO443" s="1713"/>
      <c r="CP443" s="1713"/>
      <c r="CQ443" s="1713"/>
      <c r="CR443" s="1713"/>
      <c r="CS443" s="1713"/>
      <c r="CT443" s="1713"/>
      <c r="CU443" s="1713"/>
      <c r="CV443" s="1713"/>
      <c r="CW443" s="1713"/>
      <c r="CX443" s="1713"/>
      <c r="CY443" s="1713"/>
      <c r="CZ443" s="1713"/>
      <c r="DA443" s="1713"/>
      <c r="DB443" s="1713"/>
      <c r="DC443" s="1713"/>
      <c r="DD443" s="1713"/>
      <c r="DE443" s="1713"/>
      <c r="DF443" s="1713"/>
      <c r="DG443" s="1713"/>
      <c r="DH443" s="1713"/>
      <c r="DI443" s="1713"/>
      <c r="DJ443" s="1713"/>
      <c r="DK443" s="1713"/>
      <c r="DL443" s="1713"/>
      <c r="DM443" s="1713"/>
      <c r="DN443" s="1713"/>
      <c r="DO443" s="1713"/>
      <c r="DP443" s="1713"/>
      <c r="DQ443" s="1713"/>
    </row>
    <row r="444" s="1732" customFormat="true" ht="21.75" hidden="false" customHeight="true" outlineLevel="0" collapsed="false">
      <c r="A444" s="1713"/>
      <c r="B444" s="1713"/>
      <c r="C444" s="1725"/>
      <c r="D444" s="1725"/>
      <c r="E444" s="1725"/>
      <c r="F444" s="3210"/>
      <c r="G444" s="3211"/>
      <c r="H444" s="3212"/>
      <c r="I444" s="3213"/>
      <c r="J444" s="3213"/>
      <c r="K444" s="1713"/>
      <c r="T444" s="3373"/>
      <c r="Z444" s="1713"/>
      <c r="AA444" s="1713"/>
      <c r="AB444" s="1713"/>
      <c r="AC444" s="1713"/>
      <c r="AD444" s="1713"/>
      <c r="AE444" s="1713"/>
      <c r="AF444" s="1713"/>
      <c r="AG444" s="1713"/>
      <c r="AH444" s="1713"/>
      <c r="AI444" s="1713"/>
      <c r="AJ444" s="1713"/>
      <c r="AK444" s="1713"/>
      <c r="AL444" s="1713"/>
      <c r="AM444" s="1713"/>
      <c r="AN444" s="1713"/>
      <c r="AO444" s="3214"/>
      <c r="AP444" s="1713"/>
      <c r="AQ444" s="1713"/>
      <c r="AR444" s="1713"/>
      <c r="AS444" s="1713"/>
      <c r="AT444" s="1713"/>
      <c r="AU444" s="1713"/>
      <c r="AV444" s="1713"/>
      <c r="AW444" s="1713"/>
      <c r="AX444" s="1713"/>
      <c r="AY444" s="1713"/>
      <c r="AZ444" s="1713"/>
      <c r="BA444" s="1713"/>
      <c r="BB444" s="1713"/>
      <c r="BC444" s="1713"/>
      <c r="BD444" s="1713"/>
      <c r="BE444" s="1713"/>
      <c r="BF444" s="1713"/>
      <c r="BG444" s="1713"/>
      <c r="BH444" s="1713"/>
      <c r="BI444" s="1713"/>
      <c r="BJ444" s="1713"/>
      <c r="BK444" s="1713"/>
      <c r="BL444" s="1713"/>
      <c r="BM444" s="1713"/>
      <c r="BN444" s="1713"/>
      <c r="BO444" s="1713"/>
      <c r="BP444" s="1713"/>
      <c r="BQ444" s="1713"/>
      <c r="BR444" s="1713"/>
      <c r="BS444" s="1713"/>
      <c r="BT444" s="1713"/>
      <c r="BU444" s="1713"/>
      <c r="BV444" s="1713"/>
      <c r="BW444" s="1713"/>
      <c r="BX444" s="1713"/>
      <c r="BY444" s="1713"/>
      <c r="BZ444" s="1713"/>
      <c r="CA444" s="1713"/>
      <c r="CB444" s="1713"/>
      <c r="CC444" s="1713"/>
      <c r="CD444" s="1713"/>
      <c r="CE444" s="1713"/>
      <c r="CF444" s="1713"/>
      <c r="CG444" s="1713"/>
      <c r="CH444" s="1713"/>
      <c r="CI444" s="1713"/>
      <c r="CJ444" s="1713"/>
      <c r="CK444" s="1713"/>
      <c r="CL444" s="1713"/>
      <c r="CM444" s="1713"/>
      <c r="CN444" s="1713"/>
      <c r="CO444" s="1713"/>
      <c r="CP444" s="1713"/>
      <c r="CQ444" s="1713"/>
      <c r="CR444" s="1713"/>
      <c r="CS444" s="1713"/>
      <c r="CT444" s="1713"/>
      <c r="CU444" s="1713"/>
      <c r="CV444" s="1713"/>
      <c r="CW444" s="1713"/>
      <c r="CX444" s="1713"/>
      <c r="CY444" s="1713"/>
      <c r="CZ444" s="1713"/>
      <c r="DA444" s="1713"/>
      <c r="DB444" s="1713"/>
      <c r="DC444" s="1713"/>
      <c r="DD444" s="1713"/>
      <c r="DE444" s="1713"/>
      <c r="DF444" s="1713"/>
      <c r="DG444" s="1713"/>
      <c r="DH444" s="1713"/>
      <c r="DI444" s="1713"/>
      <c r="DJ444" s="1713"/>
      <c r="DK444" s="1713"/>
      <c r="DL444" s="1713"/>
      <c r="DM444" s="1713"/>
      <c r="DN444" s="1713"/>
      <c r="DO444" s="1713"/>
      <c r="DP444" s="1713"/>
      <c r="DQ444" s="1713"/>
    </row>
    <row r="445" s="1732" customFormat="true" ht="21.75" hidden="false" customHeight="true" outlineLevel="0" collapsed="false">
      <c r="A445" s="1713"/>
      <c r="B445" s="1713"/>
      <c r="C445" s="1725"/>
      <c r="D445" s="1725"/>
      <c r="E445" s="1725"/>
      <c r="F445" s="3210"/>
      <c r="G445" s="3211"/>
      <c r="H445" s="3212"/>
      <c r="I445" s="3213"/>
      <c r="J445" s="3213"/>
      <c r="K445" s="1713"/>
      <c r="T445" s="3373"/>
      <c r="Z445" s="1713"/>
      <c r="AA445" s="1713"/>
      <c r="AB445" s="1713"/>
      <c r="AC445" s="1713"/>
      <c r="AD445" s="1713"/>
      <c r="AE445" s="1713"/>
      <c r="AF445" s="1713"/>
      <c r="AG445" s="1713"/>
      <c r="AH445" s="1713"/>
      <c r="AI445" s="1713"/>
      <c r="AJ445" s="1713"/>
      <c r="AK445" s="1713"/>
      <c r="AL445" s="1713"/>
      <c r="AM445" s="1713"/>
      <c r="AN445" s="1713"/>
      <c r="AO445" s="3214"/>
      <c r="AP445" s="1713"/>
      <c r="AQ445" s="1713"/>
      <c r="AR445" s="1713"/>
      <c r="AS445" s="1713"/>
      <c r="AT445" s="1713"/>
      <c r="AU445" s="1713"/>
      <c r="AV445" s="1713"/>
      <c r="AW445" s="1713"/>
      <c r="AX445" s="1713"/>
      <c r="AY445" s="1713"/>
      <c r="AZ445" s="1713"/>
      <c r="BA445" s="1713"/>
      <c r="BB445" s="1713"/>
      <c r="BC445" s="1713"/>
      <c r="BD445" s="1713"/>
      <c r="BE445" s="1713"/>
      <c r="BF445" s="1713"/>
      <c r="BG445" s="1713"/>
      <c r="BH445" s="1713"/>
      <c r="BI445" s="1713"/>
      <c r="BJ445" s="1713"/>
      <c r="BK445" s="1713"/>
      <c r="BL445" s="1713"/>
      <c r="BM445" s="1713"/>
      <c r="BN445" s="1713"/>
      <c r="BO445" s="1713"/>
      <c r="BP445" s="1713"/>
      <c r="BQ445" s="1713"/>
      <c r="BR445" s="1713"/>
      <c r="BS445" s="1713"/>
      <c r="BT445" s="1713"/>
      <c r="BU445" s="1713"/>
      <c r="BV445" s="1713"/>
      <c r="BW445" s="1713"/>
      <c r="BX445" s="1713"/>
      <c r="BY445" s="1713"/>
      <c r="BZ445" s="1713"/>
      <c r="CA445" s="1713"/>
      <c r="CB445" s="1713"/>
      <c r="CC445" s="1713"/>
      <c r="CD445" s="1713"/>
      <c r="CE445" s="1713"/>
      <c r="CF445" s="1713"/>
      <c r="CG445" s="1713"/>
      <c r="CH445" s="1713"/>
      <c r="CI445" s="1713"/>
      <c r="CJ445" s="1713"/>
      <c r="CK445" s="1713"/>
      <c r="CL445" s="1713"/>
      <c r="CM445" s="1713"/>
      <c r="CN445" s="1713"/>
      <c r="CO445" s="1713"/>
      <c r="CP445" s="1713"/>
      <c r="CQ445" s="1713"/>
      <c r="CR445" s="1713"/>
      <c r="CS445" s="1713"/>
      <c r="CT445" s="1713"/>
      <c r="CU445" s="1713"/>
      <c r="CV445" s="1713"/>
      <c r="CW445" s="1713"/>
      <c r="CX445" s="1713"/>
      <c r="CY445" s="1713"/>
      <c r="CZ445" s="1713"/>
      <c r="DA445" s="1713"/>
      <c r="DB445" s="1713"/>
      <c r="DC445" s="1713"/>
      <c r="DD445" s="1713"/>
      <c r="DE445" s="1713"/>
      <c r="DF445" s="1713"/>
      <c r="DG445" s="1713"/>
      <c r="DH445" s="1713"/>
      <c r="DI445" s="1713"/>
      <c r="DJ445" s="1713"/>
      <c r="DK445" s="1713"/>
      <c r="DL445" s="1713"/>
      <c r="DM445" s="1713"/>
      <c r="DN445" s="1713"/>
      <c r="DO445" s="1713"/>
      <c r="DP445" s="1713"/>
      <c r="DQ445" s="1713"/>
    </row>
    <row r="446" s="1732" customFormat="true" ht="21.75" hidden="false" customHeight="true" outlineLevel="0" collapsed="false">
      <c r="A446" s="1713"/>
      <c r="B446" s="1713"/>
      <c r="C446" s="1725"/>
      <c r="D446" s="1725"/>
      <c r="E446" s="1725"/>
      <c r="F446" s="3210"/>
      <c r="G446" s="3211"/>
      <c r="H446" s="3212"/>
      <c r="I446" s="3213"/>
      <c r="J446" s="3213"/>
      <c r="K446" s="1713"/>
      <c r="T446" s="3373"/>
      <c r="Z446" s="1713"/>
      <c r="AA446" s="1713"/>
      <c r="AB446" s="1713"/>
      <c r="AC446" s="1713"/>
      <c r="AD446" s="1713"/>
      <c r="AE446" s="1713"/>
      <c r="AF446" s="1713"/>
      <c r="AG446" s="1713"/>
      <c r="AH446" s="1713"/>
      <c r="AI446" s="1713"/>
      <c r="AJ446" s="1713"/>
      <c r="AK446" s="1713"/>
      <c r="AL446" s="1713"/>
      <c r="AM446" s="1713"/>
      <c r="AN446" s="1713"/>
      <c r="AO446" s="3214"/>
      <c r="AP446" s="1713"/>
      <c r="AQ446" s="1713"/>
      <c r="AR446" s="1713"/>
      <c r="AS446" s="1713"/>
      <c r="AT446" s="1713"/>
      <c r="AU446" s="1713"/>
      <c r="AV446" s="1713"/>
      <c r="AW446" s="1713"/>
      <c r="AX446" s="1713"/>
      <c r="AY446" s="1713"/>
      <c r="AZ446" s="1713"/>
      <c r="BA446" s="1713"/>
      <c r="BB446" s="1713"/>
      <c r="BC446" s="1713"/>
      <c r="BD446" s="1713"/>
      <c r="BE446" s="1713"/>
      <c r="BF446" s="1713"/>
      <c r="BG446" s="1713"/>
      <c r="BH446" s="1713"/>
      <c r="BI446" s="1713"/>
      <c r="BJ446" s="1713"/>
      <c r="BK446" s="1713"/>
      <c r="BL446" s="1713"/>
      <c r="BM446" s="1713"/>
      <c r="BN446" s="1713"/>
      <c r="BO446" s="1713"/>
      <c r="BP446" s="1713"/>
      <c r="BQ446" s="1713"/>
      <c r="BR446" s="1713"/>
      <c r="BS446" s="1713"/>
      <c r="BT446" s="1713"/>
      <c r="BU446" s="1713"/>
      <c r="BV446" s="1713"/>
      <c r="BW446" s="1713"/>
      <c r="BX446" s="1713"/>
      <c r="BY446" s="1713"/>
      <c r="BZ446" s="1713"/>
      <c r="CA446" s="1713"/>
      <c r="CB446" s="1713"/>
      <c r="CC446" s="1713"/>
      <c r="CD446" s="1713"/>
      <c r="CE446" s="1713"/>
      <c r="CF446" s="1713"/>
      <c r="CG446" s="1713"/>
      <c r="CH446" s="1713"/>
      <c r="CI446" s="1713"/>
      <c r="CJ446" s="1713"/>
      <c r="CK446" s="1713"/>
      <c r="CL446" s="1713"/>
      <c r="CM446" s="1713"/>
      <c r="CN446" s="1713"/>
      <c r="CO446" s="1713"/>
      <c r="CP446" s="1713"/>
      <c r="CQ446" s="1713"/>
      <c r="CR446" s="1713"/>
      <c r="CS446" s="1713"/>
      <c r="CT446" s="1713"/>
      <c r="CU446" s="1713"/>
      <c r="CV446" s="1713"/>
      <c r="CW446" s="1713"/>
      <c r="CX446" s="1713"/>
      <c r="CY446" s="1713"/>
      <c r="CZ446" s="1713"/>
      <c r="DA446" s="1713"/>
      <c r="DB446" s="1713"/>
      <c r="DC446" s="1713"/>
      <c r="DD446" s="1713"/>
      <c r="DE446" s="1713"/>
      <c r="DF446" s="1713"/>
      <c r="DG446" s="1713"/>
      <c r="DH446" s="1713"/>
      <c r="DI446" s="1713"/>
      <c r="DJ446" s="1713"/>
      <c r="DK446" s="1713"/>
      <c r="DL446" s="1713"/>
      <c r="DM446" s="1713"/>
      <c r="DN446" s="1713"/>
      <c r="DO446" s="1713"/>
      <c r="DP446" s="1713"/>
      <c r="DQ446" s="1713"/>
    </row>
    <row r="447" s="1732" customFormat="true" ht="21.75" hidden="false" customHeight="true" outlineLevel="0" collapsed="false">
      <c r="A447" s="1713"/>
      <c r="B447" s="1713"/>
      <c r="C447" s="1725"/>
      <c r="D447" s="1725"/>
      <c r="E447" s="1725"/>
      <c r="F447" s="3210"/>
      <c r="G447" s="3211"/>
      <c r="H447" s="3212"/>
      <c r="I447" s="3213"/>
      <c r="J447" s="3213"/>
      <c r="K447" s="1713"/>
      <c r="T447" s="3373"/>
      <c r="Z447" s="1713"/>
      <c r="AA447" s="1713"/>
      <c r="AB447" s="1713"/>
      <c r="AC447" s="1713"/>
      <c r="AD447" s="1713"/>
      <c r="AE447" s="1713"/>
      <c r="AF447" s="1713"/>
      <c r="AG447" s="1713"/>
      <c r="AH447" s="1713"/>
      <c r="AI447" s="1713"/>
      <c r="AJ447" s="1713"/>
      <c r="AK447" s="1713"/>
      <c r="AL447" s="1713"/>
      <c r="AM447" s="1713"/>
      <c r="AN447" s="1713"/>
      <c r="AO447" s="3214"/>
      <c r="AP447" s="1713"/>
      <c r="AQ447" s="1713"/>
      <c r="AR447" s="1713"/>
      <c r="AS447" s="1713"/>
      <c r="AT447" s="1713"/>
      <c r="AU447" s="1713"/>
      <c r="AV447" s="1713"/>
      <c r="AW447" s="1713"/>
      <c r="AX447" s="1713"/>
      <c r="AY447" s="1713"/>
      <c r="AZ447" s="1713"/>
      <c r="BA447" s="1713"/>
      <c r="BB447" s="1713"/>
      <c r="BC447" s="1713"/>
      <c r="BD447" s="1713"/>
      <c r="BE447" s="1713"/>
      <c r="BF447" s="1713"/>
      <c r="BG447" s="1713"/>
      <c r="BH447" s="1713"/>
      <c r="BI447" s="1713"/>
      <c r="BJ447" s="1713"/>
      <c r="BK447" s="1713"/>
      <c r="BL447" s="1713"/>
      <c r="BM447" s="1713"/>
      <c r="BN447" s="1713"/>
      <c r="BO447" s="1713"/>
      <c r="BP447" s="1713"/>
      <c r="BQ447" s="1713"/>
      <c r="BR447" s="1713"/>
      <c r="BS447" s="1713"/>
      <c r="BT447" s="1713"/>
      <c r="BU447" s="1713"/>
      <c r="BV447" s="1713"/>
      <c r="BW447" s="1713"/>
      <c r="BX447" s="1713"/>
      <c r="BY447" s="1713"/>
      <c r="BZ447" s="1713"/>
      <c r="CA447" s="1713"/>
      <c r="CB447" s="1713"/>
      <c r="CC447" s="1713"/>
      <c r="CD447" s="1713"/>
      <c r="CE447" s="1713"/>
      <c r="CF447" s="1713"/>
      <c r="CG447" s="1713"/>
      <c r="CH447" s="1713"/>
      <c r="CI447" s="1713"/>
      <c r="CJ447" s="1713"/>
      <c r="CK447" s="1713"/>
      <c r="CL447" s="1713"/>
      <c r="CM447" s="1713"/>
      <c r="CN447" s="1713"/>
      <c r="CO447" s="1713"/>
      <c r="CP447" s="1713"/>
      <c r="CQ447" s="1713"/>
      <c r="CR447" s="1713"/>
      <c r="CS447" s="1713"/>
      <c r="CT447" s="1713"/>
      <c r="CU447" s="1713"/>
      <c r="CV447" s="1713"/>
      <c r="CW447" s="1713"/>
      <c r="CX447" s="1713"/>
      <c r="CY447" s="1713"/>
      <c r="CZ447" s="1713"/>
      <c r="DA447" s="1713"/>
      <c r="DB447" s="1713"/>
      <c r="DC447" s="1713"/>
      <c r="DD447" s="1713"/>
      <c r="DE447" s="1713"/>
      <c r="DF447" s="1713"/>
      <c r="DG447" s="1713"/>
      <c r="DH447" s="1713"/>
      <c r="DI447" s="1713"/>
      <c r="DJ447" s="1713"/>
      <c r="DK447" s="1713"/>
      <c r="DL447" s="1713"/>
      <c r="DM447" s="1713"/>
      <c r="DN447" s="1713"/>
      <c r="DO447" s="1713"/>
      <c r="DP447" s="1713"/>
      <c r="DQ447" s="1713"/>
    </row>
    <row r="448" s="1732" customFormat="true" ht="21.75" hidden="false" customHeight="true" outlineLevel="0" collapsed="false">
      <c r="A448" s="1713"/>
      <c r="B448" s="1713"/>
      <c r="C448" s="1725"/>
      <c r="D448" s="1725"/>
      <c r="E448" s="1725"/>
      <c r="F448" s="3210"/>
      <c r="G448" s="3211"/>
      <c r="H448" s="3212"/>
      <c r="I448" s="3213"/>
      <c r="J448" s="3213"/>
      <c r="K448" s="1713"/>
      <c r="T448" s="3373"/>
      <c r="Z448" s="1713"/>
      <c r="AA448" s="1713"/>
      <c r="AB448" s="1713"/>
      <c r="AC448" s="1713"/>
      <c r="AD448" s="1713"/>
      <c r="AE448" s="1713"/>
      <c r="AF448" s="1713"/>
      <c r="AG448" s="1713"/>
      <c r="AH448" s="1713"/>
      <c r="AI448" s="1713"/>
      <c r="AJ448" s="1713"/>
      <c r="AK448" s="1713"/>
      <c r="AL448" s="1713"/>
      <c r="AM448" s="1713"/>
      <c r="AN448" s="1713"/>
      <c r="AO448" s="3214"/>
      <c r="AP448" s="1713"/>
      <c r="AQ448" s="1713"/>
      <c r="AR448" s="1713"/>
      <c r="AS448" s="1713"/>
      <c r="AT448" s="1713"/>
      <c r="AU448" s="1713"/>
      <c r="AV448" s="1713"/>
      <c r="AW448" s="1713"/>
      <c r="AX448" s="1713"/>
      <c r="AY448" s="1713"/>
      <c r="AZ448" s="1713"/>
      <c r="BA448" s="1713"/>
      <c r="BB448" s="1713"/>
      <c r="BC448" s="1713"/>
      <c r="BD448" s="1713"/>
      <c r="BE448" s="1713"/>
      <c r="BF448" s="1713"/>
      <c r="BG448" s="1713"/>
      <c r="BH448" s="1713"/>
      <c r="BI448" s="1713"/>
      <c r="BJ448" s="1713"/>
      <c r="BK448" s="1713"/>
      <c r="BL448" s="1713"/>
      <c r="BM448" s="1713"/>
      <c r="BN448" s="1713"/>
      <c r="BO448" s="1713"/>
      <c r="BP448" s="1713"/>
      <c r="BQ448" s="1713"/>
      <c r="BR448" s="1713"/>
      <c r="BS448" s="1713"/>
      <c r="BT448" s="1713"/>
      <c r="BU448" s="1713"/>
      <c r="BV448" s="1713"/>
      <c r="BW448" s="1713"/>
      <c r="BX448" s="1713"/>
      <c r="BY448" s="1713"/>
      <c r="BZ448" s="1713"/>
      <c r="CA448" s="1713"/>
      <c r="CB448" s="1713"/>
      <c r="CC448" s="1713"/>
      <c r="CD448" s="1713"/>
      <c r="CE448" s="1713"/>
      <c r="CF448" s="1713"/>
      <c r="CG448" s="1713"/>
      <c r="CH448" s="1713"/>
      <c r="CI448" s="1713"/>
      <c r="CJ448" s="1713"/>
      <c r="CK448" s="1713"/>
      <c r="CL448" s="1713"/>
      <c r="CM448" s="1713"/>
      <c r="CN448" s="1713"/>
      <c r="CO448" s="1713"/>
      <c r="CP448" s="1713"/>
      <c r="CQ448" s="1713"/>
      <c r="CR448" s="1713"/>
      <c r="CS448" s="1713"/>
      <c r="CT448" s="1713"/>
      <c r="CU448" s="1713"/>
      <c r="CV448" s="1713"/>
      <c r="CW448" s="1713"/>
      <c r="CX448" s="1713"/>
      <c r="CY448" s="1713"/>
      <c r="CZ448" s="1713"/>
      <c r="DA448" s="1713"/>
      <c r="DB448" s="1713"/>
      <c r="DC448" s="1713"/>
      <c r="DD448" s="1713"/>
      <c r="DE448" s="1713"/>
      <c r="DF448" s="1713"/>
      <c r="DG448" s="1713"/>
      <c r="DH448" s="1713"/>
      <c r="DI448" s="1713"/>
      <c r="DJ448" s="1713"/>
      <c r="DK448" s="1713"/>
      <c r="DL448" s="1713"/>
      <c r="DM448" s="1713"/>
      <c r="DN448" s="1713"/>
      <c r="DO448" s="1713"/>
      <c r="DP448" s="1713"/>
      <c r="DQ448" s="1713"/>
    </row>
    <row r="449" s="1732" customFormat="true" ht="21.75" hidden="false" customHeight="true" outlineLevel="0" collapsed="false">
      <c r="A449" s="1713"/>
      <c r="B449" s="1713"/>
      <c r="C449" s="1725"/>
      <c r="D449" s="1725"/>
      <c r="E449" s="1725"/>
      <c r="F449" s="3210"/>
      <c r="G449" s="3211"/>
      <c r="H449" s="3212"/>
      <c r="I449" s="3213"/>
      <c r="J449" s="3213"/>
      <c r="K449" s="1713"/>
      <c r="T449" s="3373"/>
      <c r="Z449" s="1713"/>
      <c r="AA449" s="1713"/>
      <c r="AB449" s="1713"/>
      <c r="AC449" s="1713"/>
      <c r="AD449" s="1713"/>
      <c r="AE449" s="1713"/>
      <c r="AF449" s="1713"/>
      <c r="AG449" s="1713"/>
      <c r="AH449" s="1713"/>
      <c r="AI449" s="1713"/>
      <c r="AJ449" s="1713"/>
      <c r="AK449" s="1713"/>
      <c r="AL449" s="1713"/>
      <c r="AM449" s="1713"/>
      <c r="AN449" s="1713"/>
      <c r="AO449" s="3214"/>
      <c r="AP449" s="1713"/>
      <c r="AQ449" s="1713"/>
      <c r="AR449" s="1713"/>
      <c r="AS449" s="1713"/>
      <c r="AT449" s="1713"/>
      <c r="AU449" s="1713"/>
      <c r="AV449" s="1713"/>
      <c r="AW449" s="1713"/>
      <c r="AX449" s="1713"/>
      <c r="AY449" s="1713"/>
      <c r="AZ449" s="1713"/>
      <c r="BA449" s="1713"/>
      <c r="BB449" s="1713"/>
      <c r="BC449" s="1713"/>
      <c r="BD449" s="1713"/>
      <c r="BE449" s="1713"/>
      <c r="BF449" s="1713"/>
      <c r="BG449" s="1713"/>
      <c r="BH449" s="1713"/>
      <c r="BI449" s="1713"/>
      <c r="BJ449" s="1713"/>
      <c r="BK449" s="1713"/>
      <c r="BL449" s="1713"/>
      <c r="BM449" s="1713"/>
      <c r="BN449" s="1713"/>
      <c r="BO449" s="1713"/>
      <c r="BP449" s="1713"/>
      <c r="BQ449" s="1713"/>
      <c r="BR449" s="1713"/>
      <c r="BS449" s="1713"/>
      <c r="BT449" s="1713"/>
      <c r="BU449" s="1713"/>
      <c r="BV449" s="1713"/>
      <c r="BW449" s="1713"/>
      <c r="BX449" s="1713"/>
      <c r="BY449" s="1713"/>
      <c r="BZ449" s="1713"/>
      <c r="CA449" s="1713"/>
      <c r="CB449" s="1713"/>
      <c r="CC449" s="1713"/>
      <c r="CD449" s="1713"/>
      <c r="CE449" s="1713"/>
      <c r="CF449" s="1713"/>
      <c r="CG449" s="1713"/>
      <c r="CH449" s="1713"/>
      <c r="CI449" s="1713"/>
      <c r="CJ449" s="1713"/>
      <c r="CK449" s="1713"/>
      <c r="CL449" s="1713"/>
      <c r="CM449" s="1713"/>
      <c r="CN449" s="1713"/>
      <c r="CO449" s="1713"/>
      <c r="CP449" s="1713"/>
      <c r="CQ449" s="1713"/>
      <c r="CR449" s="1713"/>
      <c r="CS449" s="1713"/>
      <c r="CT449" s="1713"/>
      <c r="CU449" s="1713"/>
      <c r="CV449" s="1713"/>
      <c r="CW449" s="1713"/>
      <c r="CX449" s="1713"/>
      <c r="CY449" s="1713"/>
      <c r="CZ449" s="1713"/>
      <c r="DA449" s="1713"/>
      <c r="DB449" s="1713"/>
      <c r="DC449" s="1713"/>
      <c r="DD449" s="1713"/>
      <c r="DE449" s="1713"/>
      <c r="DF449" s="1713"/>
      <c r="DG449" s="1713"/>
      <c r="DH449" s="1713"/>
      <c r="DI449" s="1713"/>
      <c r="DJ449" s="1713"/>
      <c r="DK449" s="1713"/>
      <c r="DL449" s="1713"/>
      <c r="DM449" s="1713"/>
      <c r="DN449" s="1713"/>
      <c r="DO449" s="1713"/>
      <c r="DP449" s="1713"/>
      <c r="DQ449" s="1713"/>
    </row>
    <row r="450" s="1732" customFormat="true" ht="21.75" hidden="false" customHeight="true" outlineLevel="0" collapsed="false">
      <c r="A450" s="1713"/>
      <c r="B450" s="1713"/>
      <c r="C450" s="1725"/>
      <c r="D450" s="1725"/>
      <c r="E450" s="1725"/>
      <c r="F450" s="3210"/>
      <c r="G450" s="3211"/>
      <c r="H450" s="3212"/>
      <c r="I450" s="3213"/>
      <c r="J450" s="3213"/>
      <c r="K450" s="1713"/>
      <c r="T450" s="3373"/>
      <c r="Z450" s="1713"/>
      <c r="AA450" s="1713"/>
      <c r="AB450" s="1713"/>
      <c r="AC450" s="1713"/>
      <c r="AD450" s="1713"/>
      <c r="AE450" s="1713"/>
      <c r="AF450" s="1713"/>
      <c r="AG450" s="1713"/>
      <c r="AH450" s="1713"/>
      <c r="AI450" s="1713"/>
      <c r="AJ450" s="1713"/>
      <c r="AK450" s="1713"/>
      <c r="AL450" s="1713"/>
      <c r="AM450" s="1713"/>
      <c r="AN450" s="1713"/>
      <c r="AO450" s="3214"/>
      <c r="AP450" s="1713"/>
      <c r="AQ450" s="1713"/>
      <c r="AR450" s="1713"/>
      <c r="AS450" s="1713"/>
      <c r="AT450" s="1713"/>
      <c r="AU450" s="1713"/>
      <c r="AV450" s="1713"/>
      <c r="AW450" s="1713"/>
      <c r="AX450" s="1713"/>
      <c r="AY450" s="1713"/>
      <c r="AZ450" s="1713"/>
      <c r="BA450" s="1713"/>
      <c r="BB450" s="1713"/>
      <c r="BC450" s="1713"/>
      <c r="BD450" s="1713"/>
      <c r="BE450" s="1713"/>
      <c r="BF450" s="1713"/>
      <c r="BG450" s="1713"/>
      <c r="BH450" s="1713"/>
      <c r="BI450" s="1713"/>
      <c r="BJ450" s="1713"/>
      <c r="BK450" s="1713"/>
      <c r="BL450" s="1713"/>
      <c r="BM450" s="1713"/>
      <c r="BN450" s="1713"/>
      <c r="BO450" s="1713"/>
      <c r="BP450" s="1713"/>
      <c r="BQ450" s="1713"/>
      <c r="BR450" s="1713"/>
      <c r="BS450" s="1713"/>
      <c r="BT450" s="1713"/>
      <c r="BU450" s="1713"/>
      <c r="BV450" s="1713"/>
      <c r="BW450" s="1713"/>
      <c r="BX450" s="1713"/>
      <c r="BY450" s="1713"/>
      <c r="BZ450" s="1713"/>
      <c r="CA450" s="1713"/>
      <c r="CB450" s="1713"/>
      <c r="CC450" s="1713"/>
      <c r="CD450" s="1713"/>
      <c r="CE450" s="1713"/>
      <c r="CF450" s="1713"/>
      <c r="CG450" s="1713"/>
      <c r="CH450" s="1713"/>
      <c r="CI450" s="1713"/>
      <c r="CJ450" s="1713"/>
      <c r="CK450" s="1713"/>
      <c r="CL450" s="1713"/>
      <c r="CM450" s="1713"/>
      <c r="CN450" s="1713"/>
      <c r="CO450" s="1713"/>
      <c r="CP450" s="1713"/>
      <c r="CQ450" s="1713"/>
      <c r="CR450" s="1713"/>
      <c r="CS450" s="1713"/>
      <c r="CT450" s="1713"/>
      <c r="CU450" s="1713"/>
      <c r="CV450" s="1713"/>
      <c r="CW450" s="1713"/>
      <c r="CX450" s="1713"/>
      <c r="CY450" s="1713"/>
      <c r="CZ450" s="1713"/>
      <c r="DA450" s="1713"/>
      <c r="DB450" s="1713"/>
      <c r="DC450" s="1713"/>
      <c r="DD450" s="1713"/>
      <c r="DE450" s="1713"/>
      <c r="DF450" s="1713"/>
      <c r="DG450" s="1713"/>
      <c r="DH450" s="1713"/>
      <c r="DI450" s="1713"/>
      <c r="DJ450" s="1713"/>
      <c r="DK450" s="1713"/>
      <c r="DL450" s="1713"/>
      <c r="DM450" s="1713"/>
      <c r="DN450" s="1713"/>
      <c r="DO450" s="1713"/>
      <c r="DP450" s="1713"/>
      <c r="DQ450" s="1713"/>
    </row>
    <row r="451" s="1732" customFormat="true" ht="21.75" hidden="false" customHeight="true" outlineLevel="0" collapsed="false">
      <c r="A451" s="1713"/>
      <c r="B451" s="1713"/>
      <c r="C451" s="1725"/>
      <c r="D451" s="1725"/>
      <c r="E451" s="1725"/>
      <c r="F451" s="3210"/>
      <c r="G451" s="3211"/>
      <c r="H451" s="3212"/>
      <c r="I451" s="3213"/>
      <c r="J451" s="3213"/>
      <c r="K451" s="1713"/>
      <c r="T451" s="3373"/>
      <c r="Z451" s="1713"/>
      <c r="AA451" s="1713"/>
      <c r="AB451" s="1713"/>
      <c r="AC451" s="1713"/>
      <c r="AD451" s="1713"/>
      <c r="AE451" s="1713"/>
      <c r="AF451" s="1713"/>
      <c r="AG451" s="1713"/>
      <c r="AH451" s="1713"/>
      <c r="AI451" s="1713"/>
      <c r="AJ451" s="1713"/>
      <c r="AK451" s="1713"/>
      <c r="AL451" s="1713"/>
      <c r="AM451" s="1713"/>
      <c r="AN451" s="1713"/>
      <c r="AO451" s="3214"/>
      <c r="AP451" s="1713"/>
      <c r="AQ451" s="1713"/>
      <c r="AR451" s="1713"/>
      <c r="AS451" s="1713"/>
      <c r="AT451" s="1713"/>
      <c r="AU451" s="1713"/>
      <c r="AV451" s="1713"/>
      <c r="AW451" s="1713"/>
      <c r="AX451" s="1713"/>
      <c r="AY451" s="1713"/>
      <c r="AZ451" s="1713"/>
      <c r="BA451" s="1713"/>
      <c r="BB451" s="1713"/>
      <c r="BC451" s="1713"/>
      <c r="BD451" s="1713"/>
      <c r="BE451" s="1713"/>
      <c r="BF451" s="1713"/>
      <c r="BG451" s="1713"/>
      <c r="BH451" s="1713"/>
      <c r="BI451" s="1713"/>
      <c r="BJ451" s="1713"/>
      <c r="BK451" s="1713"/>
      <c r="BL451" s="1713"/>
      <c r="BM451" s="1713"/>
      <c r="BN451" s="1713"/>
      <c r="BO451" s="1713"/>
      <c r="BP451" s="1713"/>
      <c r="BQ451" s="1713"/>
      <c r="BR451" s="1713"/>
      <c r="BS451" s="1713"/>
      <c r="BT451" s="1713"/>
      <c r="BU451" s="1713"/>
      <c r="BV451" s="1713"/>
      <c r="BW451" s="1713"/>
      <c r="BX451" s="1713"/>
      <c r="BY451" s="1713"/>
      <c r="BZ451" s="1713"/>
      <c r="CA451" s="1713"/>
      <c r="CB451" s="1713"/>
      <c r="CC451" s="1713"/>
      <c r="CD451" s="1713"/>
      <c r="CE451" s="1713"/>
      <c r="CF451" s="1713"/>
      <c r="CG451" s="1713"/>
      <c r="CH451" s="1713"/>
      <c r="CI451" s="1713"/>
      <c r="CJ451" s="1713"/>
      <c r="CK451" s="1713"/>
      <c r="CL451" s="1713"/>
      <c r="CM451" s="1713"/>
      <c r="CN451" s="1713"/>
      <c r="CO451" s="1713"/>
      <c r="CP451" s="1713"/>
      <c r="CQ451" s="1713"/>
      <c r="CR451" s="1713"/>
      <c r="CS451" s="1713"/>
      <c r="CT451" s="1713"/>
      <c r="CU451" s="1713"/>
      <c r="CV451" s="1713"/>
      <c r="CW451" s="1713"/>
      <c r="CX451" s="1713"/>
      <c r="CY451" s="1713"/>
      <c r="CZ451" s="1713"/>
      <c r="DA451" s="1713"/>
      <c r="DB451" s="1713"/>
      <c r="DC451" s="1713"/>
      <c r="DD451" s="1713"/>
      <c r="DE451" s="1713"/>
      <c r="DF451" s="1713"/>
      <c r="DG451" s="1713"/>
      <c r="DH451" s="1713"/>
      <c r="DI451" s="1713"/>
      <c r="DJ451" s="1713"/>
      <c r="DK451" s="1713"/>
      <c r="DL451" s="1713"/>
      <c r="DM451" s="1713"/>
      <c r="DN451" s="1713"/>
      <c r="DO451" s="1713"/>
      <c r="DP451" s="1713"/>
      <c r="DQ451" s="1713"/>
    </row>
    <row r="452" s="1732" customFormat="true" ht="21.75" hidden="false" customHeight="true" outlineLevel="0" collapsed="false">
      <c r="A452" s="1713"/>
      <c r="B452" s="1713"/>
      <c r="C452" s="1725"/>
      <c r="D452" s="1725"/>
      <c r="E452" s="1725"/>
      <c r="F452" s="3210"/>
      <c r="G452" s="3211"/>
      <c r="H452" s="3212"/>
      <c r="I452" s="3213"/>
      <c r="J452" s="3213"/>
      <c r="K452" s="1713"/>
      <c r="T452" s="3373"/>
      <c r="Z452" s="1713"/>
      <c r="AA452" s="1713"/>
      <c r="AB452" s="1713"/>
      <c r="AC452" s="1713"/>
      <c r="AD452" s="1713"/>
      <c r="AE452" s="1713"/>
      <c r="AF452" s="1713"/>
      <c r="AG452" s="1713"/>
      <c r="AH452" s="1713"/>
      <c r="AI452" s="1713"/>
      <c r="AJ452" s="1713"/>
      <c r="AK452" s="1713"/>
      <c r="AL452" s="1713"/>
      <c r="AM452" s="1713"/>
      <c r="AN452" s="1713"/>
      <c r="AO452" s="3214"/>
      <c r="AP452" s="1713"/>
      <c r="AQ452" s="1713"/>
      <c r="AR452" s="1713"/>
      <c r="AS452" s="1713"/>
      <c r="AT452" s="1713"/>
      <c r="AU452" s="1713"/>
      <c r="AV452" s="1713"/>
      <c r="AW452" s="1713"/>
      <c r="AX452" s="1713"/>
      <c r="AY452" s="1713"/>
      <c r="AZ452" s="1713"/>
      <c r="BA452" s="1713"/>
      <c r="BB452" s="1713"/>
      <c r="BC452" s="1713"/>
      <c r="BD452" s="1713"/>
      <c r="BE452" s="1713"/>
      <c r="BF452" s="1713"/>
      <c r="BG452" s="1713"/>
      <c r="BH452" s="1713"/>
      <c r="BI452" s="1713"/>
      <c r="BJ452" s="1713"/>
      <c r="BK452" s="1713"/>
      <c r="BL452" s="1713"/>
      <c r="BM452" s="1713"/>
      <c r="BN452" s="1713"/>
      <c r="BO452" s="1713"/>
      <c r="BP452" s="1713"/>
      <c r="BQ452" s="1713"/>
      <c r="BR452" s="1713"/>
      <c r="BS452" s="1713"/>
      <c r="BT452" s="1713"/>
      <c r="BU452" s="1713"/>
      <c r="BV452" s="1713"/>
      <c r="BW452" s="1713"/>
      <c r="BX452" s="1713"/>
      <c r="BY452" s="1713"/>
      <c r="BZ452" s="1713"/>
      <c r="CA452" s="1713"/>
      <c r="CB452" s="1713"/>
      <c r="CC452" s="1713"/>
      <c r="CD452" s="1713"/>
      <c r="CE452" s="1713"/>
      <c r="CF452" s="1713"/>
      <c r="CG452" s="1713"/>
      <c r="CH452" s="1713"/>
      <c r="CI452" s="1713"/>
      <c r="CJ452" s="1713"/>
      <c r="CK452" s="1713"/>
      <c r="CL452" s="1713"/>
      <c r="CM452" s="1713"/>
      <c r="CN452" s="1713"/>
      <c r="CO452" s="1713"/>
      <c r="CP452" s="1713"/>
      <c r="CQ452" s="1713"/>
      <c r="CR452" s="1713"/>
      <c r="CS452" s="1713"/>
      <c r="CT452" s="1713"/>
      <c r="CU452" s="1713"/>
      <c r="CV452" s="1713"/>
      <c r="CW452" s="1713"/>
      <c r="CX452" s="1713"/>
      <c r="CY452" s="1713"/>
      <c r="CZ452" s="1713"/>
      <c r="DA452" s="1713"/>
      <c r="DB452" s="1713"/>
      <c r="DC452" s="1713"/>
      <c r="DD452" s="1713"/>
      <c r="DE452" s="1713"/>
      <c r="DF452" s="1713"/>
      <c r="DG452" s="1713"/>
      <c r="DH452" s="1713"/>
      <c r="DI452" s="1713"/>
      <c r="DJ452" s="1713"/>
      <c r="DK452" s="1713"/>
      <c r="DL452" s="1713"/>
      <c r="DM452" s="1713"/>
      <c r="DN452" s="1713"/>
      <c r="DO452" s="1713"/>
      <c r="DP452" s="1713"/>
      <c r="DQ452" s="1713"/>
    </row>
    <row r="453" s="1732" customFormat="true" ht="21.75" hidden="false" customHeight="true" outlineLevel="0" collapsed="false">
      <c r="A453" s="1713"/>
      <c r="B453" s="1713"/>
      <c r="C453" s="1725"/>
      <c r="D453" s="1725"/>
      <c r="E453" s="1725"/>
      <c r="F453" s="3210"/>
      <c r="G453" s="3211"/>
      <c r="H453" s="3212"/>
      <c r="I453" s="3213"/>
      <c r="J453" s="3213"/>
      <c r="K453" s="1713"/>
      <c r="T453" s="3373"/>
      <c r="Z453" s="1713"/>
      <c r="AA453" s="1713"/>
      <c r="AB453" s="1713"/>
      <c r="AC453" s="1713"/>
      <c r="AD453" s="1713"/>
      <c r="AE453" s="1713"/>
      <c r="AF453" s="1713"/>
      <c r="AG453" s="1713"/>
      <c r="AH453" s="1713"/>
      <c r="AI453" s="1713"/>
      <c r="AJ453" s="1713"/>
      <c r="AK453" s="1713"/>
      <c r="AL453" s="1713"/>
      <c r="AM453" s="1713"/>
      <c r="AN453" s="1713"/>
      <c r="AO453" s="3214"/>
      <c r="AP453" s="1713"/>
      <c r="AQ453" s="1713"/>
      <c r="AR453" s="1713"/>
      <c r="AS453" s="1713"/>
      <c r="AT453" s="1713"/>
      <c r="AU453" s="1713"/>
      <c r="AV453" s="1713"/>
      <c r="AW453" s="1713"/>
      <c r="AX453" s="1713"/>
      <c r="AY453" s="1713"/>
      <c r="AZ453" s="1713"/>
      <c r="BA453" s="1713"/>
      <c r="BB453" s="1713"/>
      <c r="BC453" s="1713"/>
      <c r="BD453" s="1713"/>
      <c r="BE453" s="1713"/>
      <c r="BF453" s="1713"/>
      <c r="BG453" s="1713"/>
      <c r="BH453" s="1713"/>
      <c r="BI453" s="1713"/>
      <c r="BJ453" s="1713"/>
      <c r="BK453" s="1713"/>
      <c r="BL453" s="1713"/>
      <c r="BM453" s="1713"/>
      <c r="BN453" s="1713"/>
      <c r="BO453" s="1713"/>
      <c r="BP453" s="1713"/>
      <c r="BQ453" s="1713"/>
      <c r="BR453" s="1713"/>
      <c r="BS453" s="1713"/>
      <c r="BT453" s="1713"/>
      <c r="BU453" s="1713"/>
      <c r="BV453" s="1713"/>
      <c r="BW453" s="1713"/>
      <c r="BX453" s="1713"/>
      <c r="BY453" s="1713"/>
      <c r="BZ453" s="1713"/>
      <c r="CA453" s="1713"/>
      <c r="CB453" s="1713"/>
      <c r="CC453" s="1713"/>
      <c r="CD453" s="1713"/>
      <c r="CE453" s="1713"/>
      <c r="CF453" s="1713"/>
      <c r="CG453" s="1713"/>
      <c r="CH453" s="1713"/>
      <c r="CI453" s="1713"/>
      <c r="CJ453" s="1713"/>
      <c r="CK453" s="1713"/>
      <c r="CL453" s="1713"/>
      <c r="CM453" s="1713"/>
      <c r="CN453" s="1713"/>
      <c r="CO453" s="1713"/>
      <c r="CP453" s="1713"/>
      <c r="CQ453" s="1713"/>
      <c r="CR453" s="1713"/>
      <c r="CS453" s="1713"/>
      <c r="CT453" s="1713"/>
      <c r="CU453" s="1713"/>
      <c r="CV453" s="1713"/>
      <c r="CW453" s="1713"/>
      <c r="CX453" s="1713"/>
      <c r="CY453" s="1713"/>
      <c r="CZ453" s="1713"/>
      <c r="DA453" s="1713"/>
      <c r="DB453" s="1713"/>
      <c r="DC453" s="1713"/>
      <c r="DD453" s="1713"/>
      <c r="DE453" s="1713"/>
      <c r="DF453" s="1713"/>
      <c r="DG453" s="1713"/>
      <c r="DH453" s="1713"/>
      <c r="DI453" s="1713"/>
      <c r="DJ453" s="1713"/>
      <c r="DK453" s="1713"/>
      <c r="DL453" s="1713"/>
      <c r="DM453" s="1713"/>
      <c r="DN453" s="1713"/>
      <c r="DO453" s="1713"/>
      <c r="DP453" s="1713"/>
      <c r="DQ453" s="1713"/>
    </row>
    <row r="454" s="1732" customFormat="true" ht="21.75" hidden="false" customHeight="true" outlineLevel="0" collapsed="false">
      <c r="A454" s="1713"/>
      <c r="B454" s="1713"/>
      <c r="C454" s="1725"/>
      <c r="D454" s="1725"/>
      <c r="E454" s="1725"/>
      <c r="F454" s="3210"/>
      <c r="G454" s="3211"/>
      <c r="H454" s="3212"/>
      <c r="I454" s="3213"/>
      <c r="J454" s="3213"/>
      <c r="K454" s="1713"/>
      <c r="T454" s="3373"/>
      <c r="Z454" s="1713"/>
      <c r="AA454" s="1713"/>
      <c r="AB454" s="1713"/>
      <c r="AC454" s="1713"/>
      <c r="AD454" s="1713"/>
      <c r="AE454" s="1713"/>
      <c r="AF454" s="1713"/>
      <c r="AG454" s="1713"/>
      <c r="AH454" s="1713"/>
      <c r="AI454" s="1713"/>
      <c r="AJ454" s="1713"/>
      <c r="AK454" s="1713"/>
      <c r="AL454" s="1713"/>
      <c r="AM454" s="1713"/>
      <c r="AN454" s="1713"/>
      <c r="AO454" s="3214"/>
      <c r="AP454" s="1713"/>
      <c r="AQ454" s="1713"/>
      <c r="AR454" s="1713"/>
      <c r="AS454" s="1713"/>
      <c r="AT454" s="1713"/>
      <c r="AU454" s="1713"/>
      <c r="AV454" s="1713"/>
      <c r="AW454" s="1713"/>
      <c r="AX454" s="1713"/>
      <c r="AY454" s="1713"/>
      <c r="AZ454" s="1713"/>
      <c r="BA454" s="1713"/>
      <c r="BB454" s="1713"/>
      <c r="BC454" s="1713"/>
      <c r="BD454" s="1713"/>
      <c r="BE454" s="1713"/>
      <c r="BF454" s="1713"/>
      <c r="BG454" s="1713"/>
      <c r="BH454" s="1713"/>
      <c r="BI454" s="1713"/>
      <c r="BJ454" s="1713"/>
      <c r="BK454" s="1713"/>
      <c r="BL454" s="1713"/>
      <c r="BM454" s="1713"/>
      <c r="BN454" s="1713"/>
      <c r="BO454" s="1713"/>
      <c r="BP454" s="1713"/>
      <c r="BQ454" s="1713"/>
      <c r="BR454" s="1713"/>
      <c r="BS454" s="1713"/>
      <c r="BT454" s="1713"/>
      <c r="BU454" s="1713"/>
      <c r="BV454" s="1713"/>
      <c r="BW454" s="1713"/>
      <c r="BX454" s="1713"/>
      <c r="BY454" s="1713"/>
      <c r="BZ454" s="1713"/>
      <c r="CA454" s="1713"/>
      <c r="CB454" s="1713"/>
      <c r="CC454" s="1713"/>
      <c r="CD454" s="1713"/>
      <c r="CE454" s="1713"/>
      <c r="CF454" s="1713"/>
      <c r="CG454" s="1713"/>
      <c r="CH454" s="1713"/>
      <c r="CI454" s="1713"/>
      <c r="CJ454" s="1713"/>
      <c r="CK454" s="1713"/>
      <c r="CL454" s="1713"/>
      <c r="CM454" s="1713"/>
      <c r="CN454" s="1713"/>
      <c r="CO454" s="1713"/>
      <c r="CP454" s="1713"/>
      <c r="CQ454" s="1713"/>
      <c r="CR454" s="1713"/>
      <c r="CS454" s="1713"/>
      <c r="CT454" s="1713"/>
      <c r="CU454" s="1713"/>
      <c r="CV454" s="1713"/>
      <c r="CW454" s="1713"/>
      <c r="CX454" s="1713"/>
      <c r="CY454" s="1713"/>
      <c r="CZ454" s="1713"/>
      <c r="DA454" s="1713"/>
      <c r="DB454" s="1713"/>
      <c r="DC454" s="1713"/>
      <c r="DD454" s="1713"/>
      <c r="DE454" s="1713"/>
      <c r="DF454" s="1713"/>
      <c r="DG454" s="1713"/>
      <c r="DH454" s="1713"/>
      <c r="DI454" s="1713"/>
      <c r="DJ454" s="1713"/>
      <c r="DK454" s="1713"/>
      <c r="DL454" s="1713"/>
      <c r="DM454" s="1713"/>
      <c r="DN454" s="1713"/>
      <c r="DO454" s="1713"/>
      <c r="DP454" s="1713"/>
      <c r="DQ454" s="1713"/>
    </row>
    <row r="455" s="1732" customFormat="true" ht="21.75" hidden="false" customHeight="true" outlineLevel="0" collapsed="false">
      <c r="A455" s="1713"/>
      <c r="B455" s="1713"/>
      <c r="C455" s="1725"/>
      <c r="D455" s="1725"/>
      <c r="E455" s="1725"/>
      <c r="F455" s="3210"/>
      <c r="G455" s="3211"/>
      <c r="H455" s="3212"/>
      <c r="I455" s="3213"/>
      <c r="J455" s="3213"/>
      <c r="K455" s="1713"/>
      <c r="T455" s="3373"/>
      <c r="Z455" s="1713"/>
      <c r="AA455" s="1713"/>
      <c r="AB455" s="1713"/>
      <c r="AC455" s="1713"/>
      <c r="AD455" s="1713"/>
      <c r="AE455" s="1713"/>
      <c r="AF455" s="1713"/>
      <c r="AG455" s="1713"/>
      <c r="AH455" s="1713"/>
      <c r="AI455" s="1713"/>
      <c r="AJ455" s="1713"/>
      <c r="AK455" s="1713"/>
      <c r="AL455" s="1713"/>
      <c r="AM455" s="1713"/>
      <c r="AN455" s="1713"/>
      <c r="AO455" s="3214"/>
      <c r="AP455" s="1713"/>
      <c r="AQ455" s="1713"/>
      <c r="AR455" s="1713"/>
      <c r="AS455" s="1713"/>
      <c r="AT455" s="1713"/>
      <c r="AU455" s="1713"/>
      <c r="AV455" s="1713"/>
      <c r="AW455" s="1713"/>
      <c r="AX455" s="1713"/>
      <c r="AY455" s="1713"/>
      <c r="AZ455" s="1713"/>
      <c r="BA455" s="1713"/>
      <c r="BB455" s="1713"/>
      <c r="BC455" s="1713"/>
      <c r="BD455" s="1713"/>
      <c r="BE455" s="1713"/>
      <c r="BF455" s="1713"/>
      <c r="BG455" s="1713"/>
      <c r="BH455" s="1713"/>
      <c r="BI455" s="1713"/>
      <c r="BJ455" s="1713"/>
      <c r="BK455" s="1713"/>
      <c r="BL455" s="1713"/>
      <c r="BM455" s="1713"/>
      <c r="BN455" s="1713"/>
      <c r="BO455" s="1713"/>
      <c r="BP455" s="1713"/>
      <c r="BQ455" s="1713"/>
      <c r="BR455" s="1713"/>
      <c r="BS455" s="1713"/>
      <c r="BT455" s="1713"/>
      <c r="BU455" s="1713"/>
      <c r="BV455" s="1713"/>
      <c r="BW455" s="1713"/>
      <c r="BX455" s="1713"/>
      <c r="BY455" s="1713"/>
      <c r="BZ455" s="1713"/>
      <c r="CA455" s="1713"/>
      <c r="CB455" s="1713"/>
      <c r="CC455" s="1713"/>
      <c r="CD455" s="1713"/>
      <c r="CE455" s="1713"/>
      <c r="CF455" s="1713"/>
      <c r="CG455" s="1713"/>
      <c r="CH455" s="1713"/>
      <c r="CI455" s="1713"/>
      <c r="CJ455" s="1713"/>
      <c r="CK455" s="1713"/>
      <c r="CL455" s="1713"/>
      <c r="CM455" s="1713"/>
      <c r="CN455" s="1713"/>
      <c r="CO455" s="1713"/>
      <c r="CP455" s="1713"/>
      <c r="CQ455" s="1713"/>
      <c r="CR455" s="1713"/>
      <c r="CS455" s="1713"/>
      <c r="CT455" s="1713"/>
      <c r="CU455" s="1713"/>
      <c r="CV455" s="1713"/>
      <c r="CW455" s="1713"/>
      <c r="CX455" s="1713"/>
      <c r="CY455" s="1713"/>
      <c r="CZ455" s="1713"/>
      <c r="DA455" s="1713"/>
      <c r="DB455" s="1713"/>
      <c r="DC455" s="1713"/>
      <c r="DD455" s="1713"/>
      <c r="DE455" s="1713"/>
      <c r="DF455" s="1713"/>
      <c r="DG455" s="1713"/>
      <c r="DH455" s="1713"/>
      <c r="DI455" s="1713"/>
      <c r="DJ455" s="1713"/>
      <c r="DK455" s="1713"/>
      <c r="DL455" s="1713"/>
      <c r="DM455" s="1713"/>
      <c r="DN455" s="1713"/>
      <c r="DO455" s="1713"/>
      <c r="DP455" s="1713"/>
      <c r="DQ455" s="1713"/>
    </row>
    <row r="456" s="1732" customFormat="true" ht="21.75" hidden="false" customHeight="true" outlineLevel="0" collapsed="false">
      <c r="A456" s="1713"/>
      <c r="B456" s="1713"/>
      <c r="C456" s="1725"/>
      <c r="D456" s="1725"/>
      <c r="E456" s="1725"/>
      <c r="F456" s="3210"/>
      <c r="G456" s="3211"/>
      <c r="H456" s="3212"/>
      <c r="I456" s="3213"/>
      <c r="J456" s="3213"/>
      <c r="K456" s="1713"/>
      <c r="T456" s="3373"/>
      <c r="Z456" s="1713"/>
      <c r="AA456" s="1713"/>
      <c r="AB456" s="1713"/>
      <c r="AC456" s="1713"/>
      <c r="AD456" s="1713"/>
      <c r="AE456" s="1713"/>
      <c r="AF456" s="1713"/>
      <c r="AG456" s="1713"/>
      <c r="AH456" s="1713"/>
      <c r="AI456" s="1713"/>
      <c r="AJ456" s="1713"/>
      <c r="AK456" s="1713"/>
      <c r="AL456" s="1713"/>
      <c r="AM456" s="1713"/>
      <c r="AN456" s="1713"/>
      <c r="AO456" s="3214"/>
      <c r="AP456" s="1713"/>
      <c r="AQ456" s="1713"/>
      <c r="AR456" s="1713"/>
      <c r="AS456" s="1713"/>
      <c r="AT456" s="1713"/>
      <c r="AU456" s="1713"/>
      <c r="AV456" s="1713"/>
      <c r="AW456" s="1713"/>
      <c r="AX456" s="1713"/>
      <c r="AY456" s="1713"/>
      <c r="AZ456" s="1713"/>
      <c r="BA456" s="1713"/>
      <c r="BB456" s="1713"/>
      <c r="BC456" s="1713"/>
      <c r="BD456" s="1713"/>
      <c r="BE456" s="1713"/>
      <c r="BF456" s="1713"/>
      <c r="BG456" s="1713"/>
      <c r="BH456" s="1713"/>
      <c r="BI456" s="1713"/>
      <c r="BJ456" s="1713"/>
      <c r="BK456" s="1713"/>
      <c r="BL456" s="1713"/>
      <c r="BM456" s="1713"/>
      <c r="BN456" s="1713"/>
      <c r="BO456" s="1713"/>
      <c r="BP456" s="1713"/>
      <c r="BQ456" s="1713"/>
      <c r="BR456" s="1713"/>
      <c r="BS456" s="1713"/>
      <c r="BT456" s="1713"/>
      <c r="BU456" s="1713"/>
      <c r="BV456" s="1713"/>
      <c r="BW456" s="1713"/>
      <c r="BX456" s="1713"/>
      <c r="BY456" s="1713"/>
      <c r="BZ456" s="1713"/>
      <c r="CA456" s="1713"/>
      <c r="CB456" s="1713"/>
      <c r="CC456" s="1713"/>
      <c r="CD456" s="1713"/>
      <c r="CE456" s="1713"/>
      <c r="CF456" s="1713"/>
      <c r="CG456" s="1713"/>
      <c r="CH456" s="1713"/>
      <c r="CI456" s="1713"/>
      <c r="CJ456" s="1713"/>
      <c r="CK456" s="1713"/>
      <c r="CL456" s="1713"/>
      <c r="CM456" s="1713"/>
      <c r="CN456" s="1713"/>
      <c r="CO456" s="1713"/>
      <c r="CP456" s="1713"/>
      <c r="CQ456" s="1713"/>
      <c r="CR456" s="1713"/>
      <c r="CS456" s="1713"/>
      <c r="CT456" s="1713"/>
      <c r="CU456" s="1713"/>
      <c r="CV456" s="1713"/>
      <c r="CW456" s="1713"/>
      <c r="CX456" s="1713"/>
      <c r="CY456" s="1713"/>
      <c r="CZ456" s="1713"/>
      <c r="DA456" s="1713"/>
      <c r="DB456" s="1713"/>
      <c r="DC456" s="1713"/>
      <c r="DD456" s="1713"/>
      <c r="DE456" s="1713"/>
      <c r="DF456" s="1713"/>
      <c r="DG456" s="1713"/>
      <c r="DH456" s="1713"/>
      <c r="DI456" s="1713"/>
      <c r="DJ456" s="1713"/>
      <c r="DK456" s="1713"/>
      <c r="DL456" s="1713"/>
      <c r="DM456" s="1713"/>
      <c r="DN456" s="1713"/>
      <c r="DO456" s="1713"/>
      <c r="DP456" s="1713"/>
      <c r="DQ456" s="1713"/>
    </row>
    <row r="457" s="1732" customFormat="true" ht="21.75" hidden="false" customHeight="true" outlineLevel="0" collapsed="false">
      <c r="A457" s="1713"/>
      <c r="B457" s="1713"/>
      <c r="C457" s="1725"/>
      <c r="D457" s="1725"/>
      <c r="E457" s="1725"/>
      <c r="F457" s="3210"/>
      <c r="G457" s="3211"/>
      <c r="H457" s="3212"/>
      <c r="I457" s="3213"/>
      <c r="J457" s="3213"/>
      <c r="K457" s="1713"/>
      <c r="T457" s="3373"/>
      <c r="Z457" s="1713"/>
      <c r="AA457" s="1713"/>
      <c r="AB457" s="1713"/>
      <c r="AC457" s="1713"/>
      <c r="AD457" s="1713"/>
      <c r="AE457" s="1713"/>
      <c r="AF457" s="1713"/>
      <c r="AG457" s="1713"/>
      <c r="AH457" s="1713"/>
      <c r="AI457" s="1713"/>
      <c r="AJ457" s="1713"/>
      <c r="AK457" s="1713"/>
      <c r="AL457" s="1713"/>
      <c r="AM457" s="1713"/>
      <c r="AN457" s="1713"/>
      <c r="AO457" s="3214"/>
      <c r="AP457" s="1713"/>
      <c r="AQ457" s="1713"/>
      <c r="AR457" s="1713"/>
      <c r="AS457" s="1713"/>
      <c r="AT457" s="1713"/>
      <c r="AU457" s="1713"/>
      <c r="AV457" s="1713"/>
      <c r="AW457" s="1713"/>
      <c r="AX457" s="1713"/>
      <c r="AY457" s="1713"/>
      <c r="AZ457" s="1713"/>
      <c r="BA457" s="1713"/>
      <c r="BB457" s="1713"/>
      <c r="BC457" s="1713"/>
      <c r="BD457" s="1713"/>
      <c r="BE457" s="1713"/>
      <c r="BF457" s="1713"/>
      <c r="BG457" s="1713"/>
      <c r="BH457" s="1713"/>
      <c r="BI457" s="1713"/>
      <c r="BJ457" s="1713"/>
      <c r="BK457" s="1713"/>
      <c r="BL457" s="1713"/>
      <c r="BM457" s="1713"/>
      <c r="BN457" s="1713"/>
      <c r="BO457" s="1713"/>
      <c r="BP457" s="1713"/>
      <c r="BQ457" s="1713"/>
      <c r="BR457" s="1713"/>
      <c r="BS457" s="1713"/>
      <c r="BT457" s="1713"/>
      <c r="BU457" s="1713"/>
      <c r="BV457" s="1713"/>
      <c r="BW457" s="1713"/>
      <c r="BX457" s="1713"/>
      <c r="BY457" s="1713"/>
      <c r="BZ457" s="1713"/>
      <c r="CA457" s="1713"/>
      <c r="CB457" s="1713"/>
      <c r="CC457" s="1713"/>
      <c r="CD457" s="1713"/>
      <c r="CE457" s="1713"/>
      <c r="CF457" s="1713"/>
      <c r="CG457" s="1713"/>
      <c r="CH457" s="1713"/>
      <c r="CI457" s="1713"/>
      <c r="CJ457" s="1713"/>
      <c r="CK457" s="1713"/>
      <c r="CL457" s="1713"/>
      <c r="CM457" s="1713"/>
      <c r="CN457" s="1713"/>
      <c r="CO457" s="1713"/>
      <c r="CP457" s="1713"/>
      <c r="CQ457" s="1713"/>
      <c r="CR457" s="1713"/>
      <c r="CS457" s="1713"/>
      <c r="CT457" s="1713"/>
      <c r="CU457" s="1713"/>
      <c r="CV457" s="1713"/>
      <c r="CW457" s="1713"/>
      <c r="CX457" s="1713"/>
      <c r="CY457" s="1713"/>
      <c r="CZ457" s="1713"/>
      <c r="DA457" s="1713"/>
      <c r="DB457" s="1713"/>
      <c r="DC457" s="1713"/>
      <c r="DD457" s="1713"/>
      <c r="DE457" s="1713"/>
      <c r="DF457" s="1713"/>
      <c r="DG457" s="1713"/>
      <c r="DH457" s="1713"/>
      <c r="DI457" s="1713"/>
      <c r="DJ457" s="1713"/>
      <c r="DK457" s="1713"/>
      <c r="DL457" s="1713"/>
      <c r="DM457" s="1713"/>
      <c r="DN457" s="1713"/>
      <c r="DO457" s="1713"/>
      <c r="DP457" s="1713"/>
      <c r="DQ457" s="1713"/>
    </row>
    <row r="458" s="1732" customFormat="true" ht="21.75" hidden="false" customHeight="true" outlineLevel="0" collapsed="false">
      <c r="A458" s="1713"/>
      <c r="B458" s="1713"/>
      <c r="C458" s="1725"/>
      <c r="D458" s="1725"/>
      <c r="E458" s="1725"/>
      <c r="F458" s="3210"/>
      <c r="G458" s="3211"/>
      <c r="H458" s="3212"/>
      <c r="I458" s="3213"/>
      <c r="J458" s="3213"/>
      <c r="K458" s="1713"/>
      <c r="T458" s="3373"/>
      <c r="Z458" s="1713"/>
      <c r="AA458" s="1713"/>
      <c r="AB458" s="1713"/>
      <c r="AC458" s="1713"/>
      <c r="AD458" s="1713"/>
      <c r="AE458" s="1713"/>
      <c r="AF458" s="1713"/>
      <c r="AG458" s="1713"/>
      <c r="AH458" s="1713"/>
      <c r="AI458" s="1713"/>
      <c r="AJ458" s="1713"/>
      <c r="AK458" s="1713"/>
      <c r="AL458" s="1713"/>
      <c r="AM458" s="1713"/>
      <c r="AN458" s="1713"/>
      <c r="AO458" s="3214"/>
      <c r="AP458" s="1713"/>
      <c r="AQ458" s="1713"/>
      <c r="AR458" s="1713"/>
      <c r="AS458" s="1713"/>
      <c r="AT458" s="1713"/>
      <c r="AU458" s="1713"/>
      <c r="AV458" s="1713"/>
      <c r="AW458" s="1713"/>
      <c r="AX458" s="1713"/>
      <c r="AY458" s="1713"/>
      <c r="AZ458" s="1713"/>
      <c r="BA458" s="1713"/>
      <c r="BB458" s="1713"/>
      <c r="BC458" s="1713"/>
      <c r="BD458" s="1713"/>
      <c r="BE458" s="1713"/>
      <c r="BF458" s="1713"/>
      <c r="BG458" s="1713"/>
      <c r="BH458" s="1713"/>
      <c r="BI458" s="1713"/>
      <c r="BJ458" s="1713"/>
      <c r="BK458" s="1713"/>
      <c r="BL458" s="1713"/>
      <c r="BM458" s="1713"/>
      <c r="BN458" s="1713"/>
      <c r="BO458" s="1713"/>
      <c r="BP458" s="1713"/>
      <c r="BQ458" s="1713"/>
      <c r="BR458" s="1713"/>
      <c r="BS458" s="1713"/>
      <c r="BT458" s="1713"/>
      <c r="BU458" s="1713"/>
      <c r="BV458" s="1713"/>
      <c r="BW458" s="1713"/>
      <c r="BX458" s="1713"/>
      <c r="BY458" s="1713"/>
      <c r="BZ458" s="1713"/>
      <c r="CA458" s="1713"/>
      <c r="CB458" s="1713"/>
      <c r="CC458" s="1713"/>
      <c r="CD458" s="1713"/>
      <c r="CE458" s="1713"/>
      <c r="CF458" s="1713"/>
      <c r="CG458" s="1713"/>
      <c r="CH458" s="1713"/>
      <c r="CI458" s="1713"/>
      <c r="CJ458" s="1713"/>
      <c r="CK458" s="1713"/>
      <c r="CL458" s="1713"/>
      <c r="CM458" s="1713"/>
      <c r="CN458" s="1713"/>
      <c r="CO458" s="1713"/>
      <c r="CP458" s="1713"/>
      <c r="CQ458" s="1713"/>
      <c r="CR458" s="1713"/>
      <c r="CS458" s="1713"/>
      <c r="CT458" s="1713"/>
      <c r="CU458" s="1713"/>
      <c r="CV458" s="1713"/>
      <c r="CW458" s="1713"/>
      <c r="CX458" s="1713"/>
      <c r="CY458" s="1713"/>
      <c r="CZ458" s="1713"/>
      <c r="DA458" s="1713"/>
      <c r="DB458" s="1713"/>
      <c r="DC458" s="1713"/>
      <c r="DD458" s="1713"/>
      <c r="DE458" s="1713"/>
      <c r="DF458" s="1713"/>
      <c r="DG458" s="1713"/>
      <c r="DH458" s="1713"/>
      <c r="DI458" s="1713"/>
      <c r="DJ458" s="1713"/>
      <c r="DK458" s="1713"/>
      <c r="DL458" s="1713"/>
      <c r="DM458" s="1713"/>
      <c r="DN458" s="1713"/>
      <c r="DO458" s="1713"/>
      <c r="DP458" s="1713"/>
      <c r="DQ458" s="1713"/>
    </row>
    <row r="459" s="1732" customFormat="true" ht="21.75" hidden="false" customHeight="true" outlineLevel="0" collapsed="false">
      <c r="A459" s="1713"/>
      <c r="B459" s="1713"/>
      <c r="C459" s="1725"/>
      <c r="D459" s="1725"/>
      <c r="E459" s="1725"/>
      <c r="F459" s="3210"/>
      <c r="G459" s="3211"/>
      <c r="H459" s="3212"/>
      <c r="I459" s="3213"/>
      <c r="J459" s="3213"/>
      <c r="K459" s="1713"/>
      <c r="T459" s="3373"/>
      <c r="Z459" s="1713"/>
      <c r="AA459" s="1713"/>
      <c r="AB459" s="1713"/>
      <c r="AC459" s="1713"/>
      <c r="AD459" s="1713"/>
      <c r="AE459" s="1713"/>
      <c r="AF459" s="1713"/>
      <c r="AG459" s="1713"/>
      <c r="AH459" s="1713"/>
      <c r="AI459" s="1713"/>
      <c r="AJ459" s="1713"/>
      <c r="AK459" s="1713"/>
      <c r="AL459" s="1713"/>
      <c r="AM459" s="1713"/>
      <c r="AN459" s="1713"/>
      <c r="AO459" s="3214"/>
      <c r="AP459" s="1713"/>
      <c r="AQ459" s="1713"/>
      <c r="AR459" s="1713"/>
      <c r="AS459" s="1713"/>
      <c r="AT459" s="1713"/>
      <c r="AU459" s="1713"/>
      <c r="AV459" s="1713"/>
      <c r="AW459" s="1713"/>
      <c r="AX459" s="1713"/>
      <c r="AY459" s="1713"/>
      <c r="AZ459" s="1713"/>
      <c r="BA459" s="1713"/>
      <c r="BB459" s="1713"/>
      <c r="BC459" s="1713"/>
      <c r="BD459" s="1713"/>
      <c r="BE459" s="1713"/>
      <c r="BF459" s="1713"/>
      <c r="BG459" s="1713"/>
      <c r="BH459" s="1713"/>
      <c r="BI459" s="1713"/>
      <c r="BJ459" s="1713"/>
      <c r="BK459" s="1713"/>
      <c r="BL459" s="1713"/>
      <c r="BM459" s="1713"/>
      <c r="BN459" s="1713"/>
      <c r="BO459" s="1713"/>
      <c r="BP459" s="1713"/>
      <c r="BQ459" s="1713"/>
      <c r="BR459" s="1713"/>
      <c r="BS459" s="1713"/>
      <c r="BT459" s="1713"/>
      <c r="BU459" s="1713"/>
      <c r="BV459" s="1713"/>
      <c r="BW459" s="1713"/>
      <c r="BX459" s="1713"/>
      <c r="BY459" s="1713"/>
      <c r="BZ459" s="1713"/>
      <c r="CA459" s="1713"/>
      <c r="CB459" s="1713"/>
      <c r="CC459" s="1713"/>
      <c r="CD459" s="1713"/>
      <c r="CE459" s="1713"/>
      <c r="CF459" s="1713"/>
      <c r="CG459" s="1713"/>
      <c r="CH459" s="1713"/>
      <c r="CI459" s="1713"/>
      <c r="CJ459" s="1713"/>
      <c r="CK459" s="1713"/>
      <c r="CL459" s="1713"/>
      <c r="CM459" s="1713"/>
      <c r="CN459" s="1713"/>
      <c r="CO459" s="1713"/>
      <c r="CP459" s="1713"/>
      <c r="CQ459" s="1713"/>
      <c r="CR459" s="1713"/>
      <c r="CS459" s="1713"/>
      <c r="CT459" s="1713"/>
      <c r="CU459" s="1713"/>
      <c r="CV459" s="1713"/>
      <c r="CW459" s="1713"/>
      <c r="CX459" s="1713"/>
      <c r="CY459" s="1713"/>
      <c r="CZ459" s="1713"/>
      <c r="DA459" s="1713"/>
      <c r="DB459" s="1713"/>
      <c r="DC459" s="1713"/>
      <c r="DD459" s="1713"/>
      <c r="DE459" s="1713"/>
      <c r="DF459" s="1713"/>
      <c r="DG459" s="1713"/>
      <c r="DH459" s="1713"/>
      <c r="DI459" s="1713"/>
      <c r="DJ459" s="1713"/>
      <c r="DK459" s="1713"/>
      <c r="DL459" s="1713"/>
      <c r="DM459" s="1713"/>
      <c r="DN459" s="1713"/>
      <c r="DO459" s="1713"/>
      <c r="DP459" s="1713"/>
      <c r="DQ459" s="1713"/>
    </row>
    <row r="460" s="1732" customFormat="true" ht="21.75" hidden="false" customHeight="true" outlineLevel="0" collapsed="false">
      <c r="A460" s="1713"/>
      <c r="B460" s="1713"/>
      <c r="C460" s="1725"/>
      <c r="D460" s="1725"/>
      <c r="E460" s="1725"/>
      <c r="F460" s="3210"/>
      <c r="G460" s="3211"/>
      <c r="H460" s="3212"/>
      <c r="I460" s="3213"/>
      <c r="J460" s="3213"/>
      <c r="K460" s="1713"/>
      <c r="T460" s="3373"/>
      <c r="Z460" s="1713"/>
      <c r="AA460" s="1713"/>
      <c r="AB460" s="1713"/>
      <c r="AC460" s="1713"/>
      <c r="AD460" s="1713"/>
      <c r="AE460" s="1713"/>
      <c r="AF460" s="1713"/>
      <c r="AG460" s="1713"/>
      <c r="AH460" s="1713"/>
      <c r="AI460" s="1713"/>
      <c r="AJ460" s="1713"/>
      <c r="AK460" s="1713"/>
      <c r="AL460" s="1713"/>
      <c r="AM460" s="1713"/>
      <c r="AN460" s="1713"/>
      <c r="AO460" s="3214"/>
      <c r="AP460" s="1713"/>
      <c r="AQ460" s="1713"/>
      <c r="AR460" s="1713"/>
      <c r="AS460" s="1713"/>
      <c r="AT460" s="1713"/>
      <c r="AU460" s="1713"/>
      <c r="AV460" s="1713"/>
      <c r="AW460" s="1713"/>
      <c r="AX460" s="1713"/>
      <c r="AY460" s="1713"/>
      <c r="AZ460" s="1713"/>
      <c r="BA460" s="1713"/>
      <c r="BB460" s="1713"/>
      <c r="BC460" s="1713"/>
      <c r="BD460" s="1713"/>
      <c r="BE460" s="1713"/>
      <c r="BF460" s="1713"/>
      <c r="BG460" s="1713"/>
      <c r="BH460" s="1713"/>
      <c r="BI460" s="1713"/>
      <c r="BJ460" s="1713"/>
      <c r="BK460" s="1713"/>
      <c r="BL460" s="1713"/>
      <c r="BM460" s="1713"/>
      <c r="BN460" s="1713"/>
      <c r="BO460" s="1713"/>
      <c r="BP460" s="1713"/>
      <c r="BQ460" s="1713"/>
      <c r="BR460" s="1713"/>
      <c r="BS460" s="1713"/>
      <c r="BT460" s="1713"/>
      <c r="BU460" s="1713"/>
      <c r="BV460" s="1713"/>
      <c r="BW460" s="1713"/>
      <c r="BX460" s="1713"/>
      <c r="BY460" s="1713"/>
      <c r="BZ460" s="1713"/>
      <c r="CA460" s="1713"/>
      <c r="CB460" s="1713"/>
      <c r="CC460" s="1713"/>
      <c r="CD460" s="1713"/>
      <c r="CE460" s="1713"/>
      <c r="CF460" s="1713"/>
      <c r="CG460" s="1713"/>
      <c r="CH460" s="1713"/>
      <c r="CI460" s="1713"/>
      <c r="CJ460" s="1713"/>
      <c r="CK460" s="1713"/>
      <c r="CL460" s="1713"/>
      <c r="CM460" s="1713"/>
      <c r="CN460" s="1713"/>
      <c r="CO460" s="1713"/>
      <c r="CP460" s="1713"/>
      <c r="CQ460" s="1713"/>
      <c r="CR460" s="1713"/>
      <c r="CS460" s="1713"/>
      <c r="CT460" s="1713"/>
      <c r="CU460" s="1713"/>
      <c r="CV460" s="1713"/>
      <c r="CW460" s="1713"/>
      <c r="CX460" s="1713"/>
      <c r="CY460" s="1713"/>
      <c r="CZ460" s="1713"/>
      <c r="DA460" s="1713"/>
      <c r="DB460" s="1713"/>
      <c r="DC460" s="1713"/>
      <c r="DD460" s="1713"/>
      <c r="DE460" s="1713"/>
      <c r="DF460" s="1713"/>
      <c r="DG460" s="1713"/>
      <c r="DH460" s="1713"/>
      <c r="DI460" s="1713"/>
      <c r="DJ460" s="1713"/>
      <c r="DK460" s="1713"/>
      <c r="DL460" s="1713"/>
      <c r="DM460" s="1713"/>
      <c r="DN460" s="1713"/>
      <c r="DO460" s="1713"/>
      <c r="DP460" s="1713"/>
      <c r="DQ460" s="1713"/>
    </row>
    <row r="461" s="1732" customFormat="true" ht="21.75" hidden="false" customHeight="true" outlineLevel="0" collapsed="false">
      <c r="A461" s="1713"/>
      <c r="B461" s="1713"/>
      <c r="C461" s="1725"/>
      <c r="D461" s="1725"/>
      <c r="E461" s="1725"/>
      <c r="F461" s="3210"/>
      <c r="G461" s="3211"/>
      <c r="H461" s="3212"/>
      <c r="I461" s="3213"/>
      <c r="J461" s="3213"/>
      <c r="K461" s="1713"/>
      <c r="T461" s="3373"/>
      <c r="Z461" s="1713"/>
      <c r="AA461" s="1713"/>
      <c r="AB461" s="1713"/>
      <c r="AC461" s="1713"/>
      <c r="AD461" s="1713"/>
      <c r="AE461" s="1713"/>
      <c r="AF461" s="1713"/>
      <c r="AG461" s="1713"/>
      <c r="AH461" s="1713"/>
      <c r="AI461" s="1713"/>
      <c r="AJ461" s="1713"/>
      <c r="AK461" s="1713"/>
      <c r="AL461" s="1713"/>
      <c r="AM461" s="1713"/>
      <c r="AN461" s="1713"/>
      <c r="AO461" s="3214"/>
      <c r="AP461" s="1713"/>
      <c r="AQ461" s="1713"/>
      <c r="AR461" s="1713"/>
      <c r="AS461" s="1713"/>
      <c r="AT461" s="1713"/>
      <c r="AU461" s="1713"/>
      <c r="AV461" s="1713"/>
      <c r="AW461" s="1713"/>
      <c r="AX461" s="1713"/>
      <c r="AY461" s="1713"/>
      <c r="AZ461" s="1713"/>
      <c r="BA461" s="1713"/>
      <c r="BB461" s="1713"/>
      <c r="BC461" s="1713"/>
      <c r="BD461" s="1713"/>
      <c r="BE461" s="1713"/>
      <c r="BF461" s="1713"/>
      <c r="BG461" s="1713"/>
      <c r="BH461" s="1713"/>
      <c r="BI461" s="1713"/>
      <c r="BJ461" s="1713"/>
      <c r="BK461" s="1713"/>
      <c r="BL461" s="1713"/>
      <c r="BM461" s="1713"/>
      <c r="BN461" s="1713"/>
      <c r="BO461" s="1713"/>
      <c r="BP461" s="1713"/>
      <c r="BQ461" s="1713"/>
      <c r="BR461" s="1713"/>
      <c r="BS461" s="1713"/>
      <c r="BT461" s="1713"/>
      <c r="BU461" s="1713"/>
      <c r="BV461" s="1713"/>
      <c r="BW461" s="1713"/>
      <c r="BX461" s="1713"/>
      <c r="BY461" s="1713"/>
      <c r="BZ461" s="1713"/>
      <c r="CA461" s="1713"/>
      <c r="CB461" s="1713"/>
      <c r="CC461" s="1713"/>
      <c r="CD461" s="1713"/>
      <c r="CE461" s="1713"/>
      <c r="CF461" s="1713"/>
      <c r="CG461" s="1713"/>
      <c r="CH461" s="1713"/>
      <c r="CI461" s="1713"/>
      <c r="CJ461" s="1713"/>
      <c r="CK461" s="1713"/>
      <c r="CL461" s="1713"/>
      <c r="CM461" s="1713"/>
      <c r="CN461" s="1713"/>
      <c r="CO461" s="1713"/>
      <c r="CP461" s="1713"/>
      <c r="CQ461" s="1713"/>
      <c r="CR461" s="1713"/>
      <c r="CS461" s="1713"/>
      <c r="CT461" s="1713"/>
      <c r="CU461" s="1713"/>
      <c r="CV461" s="1713"/>
      <c r="CW461" s="1713"/>
      <c r="CX461" s="1713"/>
      <c r="CY461" s="1713"/>
      <c r="CZ461" s="1713"/>
      <c r="DA461" s="1713"/>
      <c r="DB461" s="1713"/>
      <c r="DC461" s="1713"/>
      <c r="DD461" s="1713"/>
      <c r="DE461" s="1713"/>
      <c r="DF461" s="1713"/>
      <c r="DG461" s="1713"/>
      <c r="DH461" s="1713"/>
      <c r="DI461" s="1713"/>
      <c r="DJ461" s="1713"/>
      <c r="DK461" s="1713"/>
      <c r="DL461" s="1713"/>
      <c r="DM461" s="1713"/>
      <c r="DN461" s="1713"/>
      <c r="DO461" s="1713"/>
      <c r="DP461" s="1713"/>
      <c r="DQ461" s="1713"/>
    </row>
    <row r="462" s="1732" customFormat="true" ht="21.75" hidden="false" customHeight="true" outlineLevel="0" collapsed="false">
      <c r="A462" s="1713"/>
      <c r="B462" s="1713"/>
      <c r="C462" s="1725"/>
      <c r="D462" s="1725"/>
      <c r="E462" s="1725"/>
      <c r="F462" s="3210"/>
      <c r="G462" s="3211"/>
      <c r="H462" s="3212"/>
      <c r="I462" s="3213"/>
      <c r="J462" s="3213"/>
      <c r="K462" s="1713"/>
      <c r="T462" s="3373"/>
      <c r="Z462" s="1713"/>
      <c r="AA462" s="1713"/>
      <c r="AB462" s="1713"/>
      <c r="AC462" s="1713"/>
      <c r="AD462" s="1713"/>
      <c r="AE462" s="1713"/>
      <c r="AF462" s="1713"/>
      <c r="AG462" s="1713"/>
      <c r="AH462" s="1713"/>
      <c r="AI462" s="1713"/>
      <c r="AJ462" s="1713"/>
      <c r="AK462" s="1713"/>
      <c r="AL462" s="1713"/>
      <c r="AM462" s="1713"/>
      <c r="AN462" s="1713"/>
      <c r="AO462" s="3214"/>
      <c r="AP462" s="1713"/>
      <c r="AQ462" s="1713"/>
      <c r="AR462" s="1713"/>
      <c r="AS462" s="1713"/>
      <c r="AT462" s="1713"/>
      <c r="AU462" s="1713"/>
      <c r="AV462" s="1713"/>
      <c r="AW462" s="1713"/>
      <c r="AX462" s="1713"/>
      <c r="AY462" s="1713"/>
      <c r="AZ462" s="1713"/>
      <c r="BA462" s="1713"/>
      <c r="BB462" s="1713"/>
      <c r="BC462" s="1713"/>
      <c r="BD462" s="1713"/>
      <c r="BE462" s="1713"/>
      <c r="BF462" s="1713"/>
      <c r="BG462" s="1713"/>
      <c r="BH462" s="1713"/>
      <c r="BI462" s="1713"/>
      <c r="BJ462" s="1713"/>
      <c r="BK462" s="1713"/>
      <c r="BL462" s="1713"/>
      <c r="BM462" s="1713"/>
      <c r="BN462" s="1713"/>
      <c r="BO462" s="1713"/>
      <c r="BP462" s="1713"/>
      <c r="BQ462" s="1713"/>
      <c r="BR462" s="1713"/>
      <c r="BS462" s="1713"/>
      <c r="BT462" s="1713"/>
      <c r="BU462" s="1713"/>
      <c r="BV462" s="1713"/>
      <c r="BW462" s="1713"/>
      <c r="BX462" s="1713"/>
      <c r="BY462" s="1713"/>
      <c r="BZ462" s="1713"/>
      <c r="CA462" s="1713"/>
      <c r="CB462" s="1713"/>
      <c r="CC462" s="1713"/>
      <c r="CD462" s="1713"/>
      <c r="CE462" s="1713"/>
      <c r="CF462" s="1713"/>
      <c r="CG462" s="1713"/>
      <c r="CH462" s="1713"/>
      <c r="CI462" s="1713"/>
      <c r="CJ462" s="1713"/>
      <c r="CK462" s="1713"/>
      <c r="CL462" s="1713"/>
      <c r="CM462" s="1713"/>
      <c r="CN462" s="1713"/>
      <c r="CO462" s="1713"/>
      <c r="CP462" s="1713"/>
      <c r="CQ462" s="1713"/>
      <c r="CR462" s="1713"/>
      <c r="CS462" s="1713"/>
      <c r="CT462" s="1713"/>
      <c r="CU462" s="1713"/>
      <c r="CV462" s="1713"/>
      <c r="CW462" s="1713"/>
      <c r="CX462" s="1713"/>
      <c r="CY462" s="1713"/>
      <c r="CZ462" s="1713"/>
      <c r="DA462" s="1713"/>
      <c r="DB462" s="1713"/>
      <c r="DC462" s="1713"/>
      <c r="DD462" s="1713"/>
      <c r="DE462" s="1713"/>
      <c r="DF462" s="1713"/>
      <c r="DG462" s="1713"/>
      <c r="DH462" s="1713"/>
      <c r="DI462" s="1713"/>
      <c r="DJ462" s="1713"/>
      <c r="DK462" s="1713"/>
      <c r="DL462" s="1713"/>
      <c r="DM462" s="1713"/>
      <c r="DN462" s="1713"/>
      <c r="DO462" s="1713"/>
      <c r="DP462" s="1713"/>
      <c r="DQ462" s="1713"/>
    </row>
    <row r="463" s="1732" customFormat="true" ht="21.75" hidden="false" customHeight="true" outlineLevel="0" collapsed="false">
      <c r="A463" s="1713"/>
      <c r="B463" s="1713"/>
      <c r="C463" s="1725"/>
      <c r="D463" s="1725"/>
      <c r="E463" s="1725"/>
      <c r="F463" s="3210"/>
      <c r="G463" s="3211"/>
      <c r="H463" s="3212"/>
      <c r="I463" s="3213"/>
      <c r="J463" s="3213"/>
      <c r="K463" s="1713"/>
      <c r="T463" s="3373"/>
      <c r="Z463" s="1713"/>
      <c r="AA463" s="1713"/>
      <c r="AB463" s="1713"/>
      <c r="AC463" s="1713"/>
      <c r="AD463" s="1713"/>
      <c r="AE463" s="1713"/>
      <c r="AF463" s="1713"/>
      <c r="AG463" s="1713"/>
      <c r="AH463" s="1713"/>
      <c r="AI463" s="1713"/>
      <c r="AJ463" s="1713"/>
      <c r="AK463" s="1713"/>
      <c r="AL463" s="1713"/>
      <c r="AM463" s="1713"/>
      <c r="AN463" s="1713"/>
      <c r="AO463" s="3214"/>
      <c r="AP463" s="1713"/>
      <c r="AQ463" s="1713"/>
      <c r="AR463" s="1713"/>
      <c r="AS463" s="1713"/>
      <c r="AT463" s="1713"/>
      <c r="AU463" s="1713"/>
      <c r="AV463" s="1713"/>
      <c r="AW463" s="1713"/>
      <c r="AX463" s="1713"/>
      <c r="AY463" s="1713"/>
      <c r="AZ463" s="1713"/>
      <c r="BA463" s="1713"/>
      <c r="BB463" s="1713"/>
      <c r="BC463" s="1713"/>
      <c r="BD463" s="1713"/>
      <c r="BE463" s="1713"/>
      <c r="BF463" s="1713"/>
      <c r="BG463" s="1713"/>
      <c r="BH463" s="1713"/>
      <c r="BI463" s="1713"/>
      <c r="BJ463" s="1713"/>
      <c r="BK463" s="1713"/>
      <c r="BL463" s="1713"/>
      <c r="BM463" s="1713"/>
      <c r="BN463" s="1713"/>
      <c r="BO463" s="1713"/>
      <c r="BP463" s="1713"/>
      <c r="BQ463" s="1713"/>
      <c r="BR463" s="1713"/>
      <c r="BS463" s="1713"/>
      <c r="BT463" s="1713"/>
      <c r="BU463" s="1713"/>
      <c r="BV463" s="1713"/>
      <c r="BW463" s="1713"/>
      <c r="BX463" s="1713"/>
      <c r="BY463" s="1713"/>
      <c r="BZ463" s="1713"/>
      <c r="CA463" s="1713"/>
      <c r="CB463" s="1713"/>
      <c r="CC463" s="1713"/>
      <c r="CD463" s="1713"/>
      <c r="CE463" s="1713"/>
      <c r="CF463" s="1713"/>
      <c r="CG463" s="1713"/>
      <c r="CH463" s="1713"/>
      <c r="CI463" s="1713"/>
      <c r="CJ463" s="1713"/>
      <c r="CK463" s="1713"/>
      <c r="CL463" s="1713"/>
      <c r="CM463" s="1713"/>
      <c r="CN463" s="1713"/>
      <c r="CO463" s="1713"/>
      <c r="CP463" s="1713"/>
      <c r="CQ463" s="1713"/>
      <c r="CR463" s="1713"/>
      <c r="CS463" s="1713"/>
      <c r="CT463" s="1713"/>
      <c r="CU463" s="1713"/>
      <c r="CV463" s="1713"/>
      <c r="CW463" s="1713"/>
      <c r="CX463" s="1713"/>
      <c r="CY463" s="1713"/>
      <c r="CZ463" s="1713"/>
      <c r="DA463" s="1713"/>
      <c r="DB463" s="1713"/>
      <c r="DC463" s="1713"/>
      <c r="DD463" s="1713"/>
      <c r="DE463" s="1713"/>
      <c r="DF463" s="1713"/>
      <c r="DG463" s="1713"/>
      <c r="DH463" s="1713"/>
      <c r="DI463" s="1713"/>
      <c r="DJ463" s="1713"/>
      <c r="DK463" s="1713"/>
      <c r="DL463" s="1713"/>
      <c r="DM463" s="1713"/>
      <c r="DN463" s="1713"/>
      <c r="DO463" s="1713"/>
      <c r="DP463" s="1713"/>
      <c r="DQ463" s="1713"/>
    </row>
    <row r="464" s="1732" customFormat="true" ht="21.75" hidden="false" customHeight="true" outlineLevel="0" collapsed="false">
      <c r="A464" s="1713"/>
      <c r="B464" s="1713"/>
      <c r="C464" s="1725"/>
      <c r="D464" s="1725"/>
      <c r="E464" s="1725"/>
      <c r="F464" s="3210"/>
      <c r="G464" s="3211"/>
      <c r="H464" s="3212"/>
      <c r="I464" s="3213"/>
      <c r="J464" s="3213"/>
      <c r="K464" s="1713"/>
      <c r="T464" s="3373"/>
      <c r="Z464" s="1713"/>
      <c r="AA464" s="1713"/>
      <c r="AB464" s="1713"/>
      <c r="AC464" s="1713"/>
      <c r="AD464" s="1713"/>
      <c r="AE464" s="1713"/>
      <c r="AF464" s="1713"/>
      <c r="AG464" s="1713"/>
      <c r="AH464" s="1713"/>
      <c r="AI464" s="1713"/>
      <c r="AJ464" s="1713"/>
      <c r="AK464" s="1713"/>
      <c r="AL464" s="1713"/>
      <c r="AM464" s="1713"/>
      <c r="AN464" s="1713"/>
      <c r="AO464" s="3214"/>
      <c r="AP464" s="1713"/>
      <c r="AQ464" s="1713"/>
      <c r="AR464" s="1713"/>
      <c r="AS464" s="1713"/>
      <c r="AT464" s="1713"/>
      <c r="AU464" s="1713"/>
      <c r="AV464" s="1713"/>
      <c r="AW464" s="1713"/>
      <c r="AX464" s="1713"/>
      <c r="AY464" s="1713"/>
      <c r="AZ464" s="1713"/>
      <c r="BA464" s="1713"/>
      <c r="BB464" s="1713"/>
      <c r="BC464" s="1713"/>
      <c r="BD464" s="1713"/>
      <c r="BE464" s="1713"/>
      <c r="BF464" s="1713"/>
      <c r="BG464" s="1713"/>
      <c r="BH464" s="1713"/>
      <c r="BI464" s="1713"/>
      <c r="BJ464" s="1713"/>
      <c r="BK464" s="1713"/>
      <c r="BL464" s="1713"/>
      <c r="BM464" s="1713"/>
      <c r="BN464" s="1713"/>
      <c r="BO464" s="1713"/>
      <c r="BP464" s="1713"/>
      <c r="BQ464" s="1713"/>
      <c r="BR464" s="1713"/>
      <c r="BS464" s="1713"/>
      <c r="BT464" s="1713"/>
      <c r="BU464" s="1713"/>
      <c r="BV464" s="1713"/>
      <c r="BW464" s="1713"/>
      <c r="BX464" s="1713"/>
      <c r="BY464" s="1713"/>
      <c r="BZ464" s="1713"/>
      <c r="CA464" s="1713"/>
      <c r="CB464" s="1713"/>
      <c r="CC464" s="1713"/>
      <c r="CD464" s="1713"/>
      <c r="CE464" s="1713"/>
      <c r="CF464" s="1713"/>
      <c r="CG464" s="1713"/>
      <c r="CH464" s="1713"/>
      <c r="CI464" s="1713"/>
      <c r="CJ464" s="1713"/>
      <c r="CK464" s="1713"/>
      <c r="CL464" s="1713"/>
      <c r="CM464" s="1713"/>
      <c r="CN464" s="1713"/>
      <c r="CO464" s="1713"/>
      <c r="CP464" s="1713"/>
      <c r="CQ464" s="1713"/>
      <c r="CR464" s="1713"/>
      <c r="CS464" s="1713"/>
      <c r="CT464" s="1713"/>
      <c r="CU464" s="1713"/>
      <c r="CV464" s="1713"/>
      <c r="CW464" s="1713"/>
      <c r="CX464" s="1713"/>
      <c r="CY464" s="1713"/>
      <c r="CZ464" s="1713"/>
      <c r="DA464" s="1713"/>
      <c r="DB464" s="1713"/>
      <c r="DC464" s="1713"/>
      <c r="DD464" s="1713"/>
      <c r="DE464" s="1713"/>
      <c r="DF464" s="1713"/>
      <c r="DG464" s="1713"/>
      <c r="DH464" s="1713"/>
      <c r="DI464" s="1713"/>
      <c r="DJ464" s="1713"/>
      <c r="DK464" s="1713"/>
      <c r="DL464" s="1713"/>
      <c r="DM464" s="1713"/>
      <c r="DN464" s="1713"/>
      <c r="DO464" s="1713"/>
      <c r="DP464" s="1713"/>
      <c r="DQ464" s="1713"/>
    </row>
    <row r="465" s="1732" customFormat="true" ht="21.75" hidden="false" customHeight="true" outlineLevel="0" collapsed="false">
      <c r="A465" s="1713"/>
      <c r="B465" s="1713"/>
      <c r="C465" s="1725"/>
      <c r="D465" s="1725"/>
      <c r="E465" s="1725"/>
      <c r="F465" s="3210"/>
      <c r="G465" s="3211"/>
      <c r="H465" s="3212"/>
      <c r="I465" s="3213"/>
      <c r="J465" s="3213"/>
      <c r="K465" s="1713"/>
      <c r="T465" s="3373"/>
      <c r="Z465" s="1713"/>
      <c r="AA465" s="1713"/>
      <c r="AB465" s="1713"/>
      <c r="AC465" s="1713"/>
      <c r="AD465" s="1713"/>
      <c r="AE465" s="1713"/>
      <c r="AF465" s="1713"/>
      <c r="AG465" s="1713"/>
      <c r="AH465" s="1713"/>
      <c r="AI465" s="1713"/>
      <c r="AJ465" s="1713"/>
      <c r="AK465" s="1713"/>
      <c r="AL465" s="1713"/>
      <c r="AM465" s="1713"/>
      <c r="AN465" s="1713"/>
      <c r="AO465" s="3214"/>
      <c r="AP465" s="1713"/>
      <c r="AQ465" s="1713"/>
      <c r="AR465" s="1713"/>
      <c r="AS465" s="1713"/>
      <c r="AT465" s="1713"/>
      <c r="AU465" s="1713"/>
      <c r="AV465" s="1713"/>
      <c r="AW465" s="1713"/>
      <c r="AX465" s="1713"/>
      <c r="AY465" s="1713"/>
      <c r="AZ465" s="1713"/>
      <c r="BA465" s="1713"/>
      <c r="BB465" s="1713"/>
      <c r="BC465" s="1713"/>
      <c r="BD465" s="1713"/>
      <c r="BE465" s="1713"/>
      <c r="BF465" s="1713"/>
      <c r="BG465" s="1713"/>
      <c r="BH465" s="1713"/>
      <c r="BI465" s="1713"/>
      <c r="BJ465" s="1713"/>
      <c r="BK465" s="1713"/>
      <c r="BL465" s="1713"/>
      <c r="BM465" s="1713"/>
      <c r="BN465" s="1713"/>
      <c r="BO465" s="1713"/>
      <c r="BP465" s="1713"/>
      <c r="BQ465" s="1713"/>
      <c r="BR465" s="1713"/>
      <c r="BS465" s="1713"/>
      <c r="BT465" s="1713"/>
      <c r="BU465" s="1713"/>
      <c r="BV465" s="1713"/>
      <c r="BW465" s="1713"/>
      <c r="BX465" s="1713"/>
      <c r="BY465" s="1713"/>
      <c r="BZ465" s="1713"/>
      <c r="CA465" s="1713"/>
      <c r="CB465" s="1713"/>
      <c r="CC465" s="1713"/>
      <c r="CD465" s="1713"/>
      <c r="CE465" s="1713"/>
      <c r="CF465" s="1713"/>
      <c r="CG465" s="1713"/>
      <c r="CH465" s="1713"/>
      <c r="CI465" s="1713"/>
      <c r="CJ465" s="1713"/>
      <c r="CK465" s="1713"/>
      <c r="CL465" s="1713"/>
      <c r="CM465" s="1713"/>
      <c r="CN465" s="1713"/>
      <c r="CO465" s="1713"/>
      <c r="CP465" s="1713"/>
      <c r="CQ465" s="1713"/>
      <c r="CR465" s="1713"/>
      <c r="CS465" s="1713"/>
      <c r="CT465" s="1713"/>
      <c r="CU465" s="1713"/>
      <c r="CV465" s="1713"/>
      <c r="CW465" s="1713"/>
      <c r="CX465" s="1713"/>
      <c r="CY465" s="1713"/>
      <c r="CZ465" s="1713"/>
      <c r="DA465" s="1713"/>
      <c r="DB465" s="1713"/>
      <c r="DC465" s="1713"/>
      <c r="DD465" s="1713"/>
      <c r="DE465" s="1713"/>
      <c r="DF465" s="1713"/>
      <c r="DG465" s="1713"/>
      <c r="DH465" s="1713"/>
      <c r="DI465" s="1713"/>
      <c r="DJ465" s="1713"/>
      <c r="DK465" s="1713"/>
      <c r="DL465" s="1713"/>
      <c r="DM465" s="1713"/>
      <c r="DN465" s="1713"/>
      <c r="DO465" s="1713"/>
      <c r="DP465" s="1713"/>
      <c r="DQ465" s="1713"/>
    </row>
    <row r="466" s="1732" customFormat="true" ht="21.75" hidden="false" customHeight="true" outlineLevel="0" collapsed="false">
      <c r="A466" s="1713"/>
      <c r="B466" s="1713"/>
      <c r="C466" s="1725"/>
      <c r="D466" s="1725"/>
      <c r="E466" s="1725"/>
      <c r="F466" s="3210"/>
      <c r="G466" s="3211"/>
      <c r="H466" s="3212"/>
      <c r="I466" s="3213"/>
      <c r="J466" s="3213"/>
      <c r="K466" s="1713"/>
      <c r="T466" s="3373"/>
      <c r="Z466" s="1713"/>
      <c r="AA466" s="1713"/>
      <c r="AB466" s="1713"/>
      <c r="AC466" s="1713"/>
      <c r="AD466" s="1713"/>
      <c r="AE466" s="1713"/>
      <c r="AF466" s="1713"/>
      <c r="AG466" s="1713"/>
      <c r="AH466" s="1713"/>
      <c r="AI466" s="1713"/>
      <c r="AJ466" s="1713"/>
      <c r="AK466" s="1713"/>
      <c r="AL466" s="1713"/>
      <c r="AM466" s="1713"/>
      <c r="AN466" s="1713"/>
      <c r="AO466" s="3214"/>
      <c r="AP466" s="1713"/>
      <c r="AQ466" s="1713"/>
      <c r="AR466" s="1713"/>
      <c r="AS466" s="1713"/>
      <c r="AT466" s="1713"/>
      <c r="AU466" s="1713"/>
      <c r="AV466" s="1713"/>
      <c r="AW466" s="1713"/>
      <c r="AX466" s="1713"/>
      <c r="AY466" s="1713"/>
      <c r="AZ466" s="1713"/>
      <c r="BA466" s="1713"/>
      <c r="BB466" s="1713"/>
      <c r="BC466" s="1713"/>
      <c r="BD466" s="1713"/>
      <c r="BE466" s="1713"/>
      <c r="BF466" s="1713"/>
      <c r="BG466" s="1713"/>
      <c r="BH466" s="1713"/>
      <c r="BI466" s="1713"/>
      <c r="BJ466" s="1713"/>
      <c r="BK466" s="1713"/>
      <c r="BL466" s="1713"/>
      <c r="BM466" s="1713"/>
      <c r="BN466" s="1713"/>
      <c r="BO466" s="1713"/>
      <c r="BP466" s="1713"/>
      <c r="BQ466" s="1713"/>
      <c r="BR466" s="1713"/>
      <c r="BS466" s="1713"/>
      <c r="BT466" s="1713"/>
      <c r="BU466" s="1713"/>
      <c r="BV466" s="1713"/>
      <c r="BW466" s="1713"/>
      <c r="BX466" s="1713"/>
      <c r="BY466" s="1713"/>
      <c r="BZ466" s="1713"/>
      <c r="CA466" s="1713"/>
      <c r="CB466" s="1713"/>
      <c r="CC466" s="1713"/>
      <c r="CD466" s="1713"/>
      <c r="CE466" s="1713"/>
      <c r="CF466" s="1713"/>
      <c r="CG466" s="1713"/>
      <c r="CH466" s="1713"/>
      <c r="CI466" s="1713"/>
      <c r="CJ466" s="1713"/>
      <c r="CK466" s="1713"/>
      <c r="CL466" s="1713"/>
      <c r="CM466" s="1713"/>
      <c r="CN466" s="1713"/>
      <c r="CO466" s="1713"/>
      <c r="CP466" s="1713"/>
      <c r="CQ466" s="1713"/>
      <c r="CR466" s="1713"/>
      <c r="CS466" s="1713"/>
      <c r="CT466" s="1713"/>
      <c r="CU466" s="1713"/>
      <c r="CV466" s="1713"/>
      <c r="CW466" s="1713"/>
      <c r="CX466" s="1713"/>
      <c r="CY466" s="1713"/>
      <c r="CZ466" s="1713"/>
      <c r="DA466" s="1713"/>
      <c r="DB466" s="1713"/>
      <c r="DC466" s="1713"/>
      <c r="DD466" s="1713"/>
      <c r="DE466" s="1713"/>
      <c r="DF466" s="1713"/>
      <c r="DG466" s="1713"/>
      <c r="DH466" s="1713"/>
      <c r="DI466" s="1713"/>
      <c r="DJ466" s="1713"/>
      <c r="DK466" s="1713"/>
      <c r="DL466" s="1713"/>
      <c r="DM466" s="1713"/>
      <c r="DN466" s="1713"/>
      <c r="DO466" s="1713"/>
      <c r="DP466" s="1713"/>
      <c r="DQ466" s="1713"/>
    </row>
    <row r="467" s="1732" customFormat="true" ht="21.75" hidden="false" customHeight="true" outlineLevel="0" collapsed="false">
      <c r="A467" s="1713"/>
      <c r="B467" s="1713"/>
      <c r="C467" s="1725"/>
      <c r="D467" s="1725"/>
      <c r="E467" s="1725"/>
      <c r="F467" s="3210"/>
      <c r="G467" s="3211"/>
      <c r="H467" s="3212"/>
      <c r="I467" s="3213"/>
      <c r="J467" s="3213"/>
      <c r="K467" s="1713"/>
      <c r="T467" s="3373"/>
      <c r="Z467" s="1713"/>
      <c r="AA467" s="1713"/>
      <c r="AB467" s="1713"/>
      <c r="AC467" s="1713"/>
      <c r="AD467" s="1713"/>
      <c r="AE467" s="1713"/>
      <c r="AF467" s="1713"/>
      <c r="AG467" s="1713"/>
      <c r="AH467" s="1713"/>
      <c r="AI467" s="1713"/>
      <c r="AJ467" s="1713"/>
      <c r="AK467" s="1713"/>
      <c r="AL467" s="1713"/>
      <c r="AM467" s="1713"/>
      <c r="AN467" s="1713"/>
      <c r="AO467" s="3214"/>
      <c r="AP467" s="1713"/>
      <c r="AQ467" s="1713"/>
      <c r="AR467" s="1713"/>
      <c r="AS467" s="1713"/>
      <c r="AT467" s="1713"/>
      <c r="AU467" s="1713"/>
      <c r="AV467" s="1713"/>
      <c r="AW467" s="1713"/>
      <c r="AX467" s="1713"/>
      <c r="AY467" s="1713"/>
      <c r="AZ467" s="1713"/>
      <c r="BA467" s="1713"/>
      <c r="BB467" s="1713"/>
      <c r="BC467" s="1713"/>
      <c r="BD467" s="1713"/>
      <c r="BE467" s="1713"/>
      <c r="BF467" s="1713"/>
      <c r="BG467" s="1713"/>
      <c r="BH467" s="1713"/>
      <c r="BI467" s="1713"/>
      <c r="BJ467" s="1713"/>
      <c r="BK467" s="1713"/>
      <c r="BL467" s="1713"/>
      <c r="BM467" s="1713"/>
      <c r="BN467" s="1713"/>
      <c r="BO467" s="1713"/>
      <c r="BP467" s="1713"/>
      <c r="BQ467" s="1713"/>
      <c r="BR467" s="1713"/>
      <c r="BS467" s="1713"/>
      <c r="BT467" s="1713"/>
      <c r="BU467" s="1713"/>
      <c r="BV467" s="1713"/>
      <c r="BW467" s="1713"/>
      <c r="BX467" s="1713"/>
      <c r="BY467" s="1713"/>
      <c r="BZ467" s="1713"/>
      <c r="CA467" s="1713"/>
      <c r="CB467" s="1713"/>
      <c r="CC467" s="1713"/>
      <c r="CD467" s="1713"/>
      <c r="CE467" s="1713"/>
      <c r="CF467" s="1713"/>
      <c r="CG467" s="1713"/>
      <c r="CH467" s="1713"/>
      <c r="CI467" s="1713"/>
      <c r="CJ467" s="1713"/>
      <c r="CK467" s="1713"/>
      <c r="CL467" s="1713"/>
      <c r="CM467" s="1713"/>
      <c r="CN467" s="1713"/>
      <c r="CO467" s="1713"/>
      <c r="CP467" s="1713"/>
      <c r="CQ467" s="1713"/>
      <c r="CR467" s="1713"/>
      <c r="CS467" s="1713"/>
      <c r="CT467" s="1713"/>
      <c r="CU467" s="1713"/>
      <c r="CV467" s="1713"/>
      <c r="CW467" s="1713"/>
      <c r="CX467" s="1713"/>
      <c r="CY467" s="1713"/>
      <c r="CZ467" s="1713"/>
      <c r="DA467" s="1713"/>
      <c r="DB467" s="1713"/>
      <c r="DC467" s="1713"/>
      <c r="DD467" s="1713"/>
      <c r="DE467" s="1713"/>
      <c r="DF467" s="1713"/>
      <c r="DG467" s="1713"/>
      <c r="DH467" s="1713"/>
      <c r="DI467" s="1713"/>
      <c r="DJ467" s="1713"/>
      <c r="DK467" s="1713"/>
      <c r="DL467" s="1713"/>
      <c r="DM467" s="1713"/>
      <c r="DN467" s="1713"/>
      <c r="DO467" s="1713"/>
      <c r="DP467" s="1713"/>
      <c r="DQ467" s="1713"/>
    </row>
    <row r="468" s="1732" customFormat="true" ht="21.75" hidden="false" customHeight="true" outlineLevel="0" collapsed="false">
      <c r="A468" s="1713"/>
      <c r="B468" s="1713"/>
      <c r="C468" s="1725"/>
      <c r="D468" s="1725"/>
      <c r="E468" s="1725"/>
      <c r="F468" s="3210"/>
      <c r="G468" s="3211"/>
      <c r="H468" s="3212"/>
      <c r="I468" s="3213"/>
      <c r="J468" s="3213"/>
      <c r="K468" s="1713"/>
      <c r="T468" s="3373"/>
      <c r="Z468" s="1713"/>
      <c r="AA468" s="1713"/>
      <c r="AB468" s="1713"/>
      <c r="AC468" s="1713"/>
      <c r="AD468" s="1713"/>
      <c r="AE468" s="1713"/>
      <c r="AF468" s="1713"/>
      <c r="AG468" s="1713"/>
      <c r="AH468" s="1713"/>
      <c r="AI468" s="1713"/>
      <c r="AJ468" s="1713"/>
      <c r="AK468" s="1713"/>
      <c r="AL468" s="1713"/>
      <c r="AM468" s="1713"/>
      <c r="AN468" s="1713"/>
      <c r="AO468" s="3214"/>
      <c r="AP468" s="1713"/>
      <c r="AQ468" s="1713"/>
      <c r="AR468" s="1713"/>
      <c r="AS468" s="1713"/>
      <c r="AT468" s="1713"/>
      <c r="AU468" s="1713"/>
      <c r="AV468" s="1713"/>
      <c r="AW468" s="1713"/>
      <c r="AX468" s="1713"/>
      <c r="AY468" s="1713"/>
      <c r="AZ468" s="1713"/>
      <c r="BA468" s="1713"/>
      <c r="BB468" s="1713"/>
      <c r="BC468" s="1713"/>
      <c r="BD468" s="1713"/>
      <c r="BE468" s="1713"/>
      <c r="BF468" s="1713"/>
      <c r="BG468" s="1713"/>
      <c r="BH468" s="1713"/>
      <c r="BI468" s="1713"/>
      <c r="BJ468" s="1713"/>
      <c r="BK468" s="1713"/>
      <c r="BL468" s="1713"/>
      <c r="BM468" s="1713"/>
      <c r="BN468" s="1713"/>
      <c r="BO468" s="1713"/>
      <c r="BP468" s="1713"/>
      <c r="BQ468" s="1713"/>
      <c r="BR468" s="1713"/>
      <c r="BS468" s="1713"/>
      <c r="BT468" s="1713"/>
      <c r="BU468" s="1713"/>
      <c r="BV468" s="1713"/>
      <c r="BW468" s="1713"/>
      <c r="BX468" s="1713"/>
      <c r="BY468" s="1713"/>
      <c r="BZ468" s="1713"/>
      <c r="CA468" s="1713"/>
      <c r="CB468" s="1713"/>
      <c r="CC468" s="1713"/>
      <c r="CD468" s="1713"/>
      <c r="CE468" s="1713"/>
      <c r="CF468" s="1713"/>
      <c r="CG468" s="1713"/>
      <c r="CH468" s="1713"/>
      <c r="CI468" s="1713"/>
      <c r="CJ468" s="1713"/>
      <c r="CK468" s="1713"/>
      <c r="CL468" s="1713"/>
      <c r="CM468" s="1713"/>
      <c r="CN468" s="1713"/>
      <c r="CO468" s="1713"/>
      <c r="CP468" s="1713"/>
      <c r="CQ468" s="1713"/>
      <c r="CR468" s="1713"/>
      <c r="CS468" s="1713"/>
      <c r="CT468" s="1713"/>
      <c r="CU468" s="1713"/>
      <c r="CV468" s="1713"/>
      <c r="CW468" s="1713"/>
      <c r="CX468" s="1713"/>
      <c r="CY468" s="1713"/>
      <c r="CZ468" s="1713"/>
      <c r="DA468" s="1713"/>
      <c r="DB468" s="1713"/>
      <c r="DC468" s="1713"/>
      <c r="DD468" s="1713"/>
      <c r="DE468" s="1713"/>
      <c r="DF468" s="1713"/>
      <c r="DG468" s="1713"/>
      <c r="DH468" s="1713"/>
      <c r="DI468" s="1713"/>
      <c r="DJ468" s="1713"/>
      <c r="DK468" s="1713"/>
      <c r="DL468" s="1713"/>
      <c r="DM468" s="1713"/>
      <c r="DN468" s="1713"/>
      <c r="DO468" s="1713"/>
      <c r="DP468" s="1713"/>
      <c r="DQ468" s="1713"/>
    </row>
    <row r="469" s="1732" customFormat="true" ht="21.75" hidden="false" customHeight="true" outlineLevel="0" collapsed="false">
      <c r="A469" s="1713"/>
      <c r="B469" s="1713"/>
      <c r="C469" s="1725"/>
      <c r="D469" s="1725"/>
      <c r="E469" s="1725"/>
      <c r="F469" s="3210"/>
      <c r="G469" s="3211"/>
      <c r="H469" s="3212"/>
      <c r="I469" s="3213"/>
      <c r="J469" s="3213"/>
      <c r="K469" s="1713"/>
      <c r="T469" s="3373"/>
      <c r="Z469" s="1713"/>
      <c r="AA469" s="1713"/>
      <c r="AB469" s="1713"/>
      <c r="AC469" s="1713"/>
      <c r="AD469" s="1713"/>
      <c r="AE469" s="1713"/>
      <c r="AF469" s="1713"/>
      <c r="AG469" s="1713"/>
      <c r="AH469" s="1713"/>
      <c r="AI469" s="1713"/>
      <c r="AJ469" s="1713"/>
      <c r="AK469" s="1713"/>
      <c r="AL469" s="1713"/>
      <c r="AM469" s="1713"/>
      <c r="AN469" s="1713"/>
      <c r="AO469" s="3214"/>
      <c r="AP469" s="1713"/>
      <c r="AQ469" s="1713"/>
      <c r="AR469" s="1713"/>
      <c r="AS469" s="1713"/>
      <c r="AT469" s="1713"/>
      <c r="AU469" s="1713"/>
      <c r="AV469" s="1713"/>
      <c r="AW469" s="1713"/>
      <c r="AX469" s="1713"/>
      <c r="AY469" s="1713"/>
      <c r="AZ469" s="1713"/>
      <c r="BA469" s="1713"/>
      <c r="BB469" s="1713"/>
      <c r="BC469" s="1713"/>
      <c r="BD469" s="1713"/>
      <c r="BE469" s="1713"/>
      <c r="BF469" s="1713"/>
      <c r="BG469" s="1713"/>
      <c r="BH469" s="1713"/>
      <c r="BI469" s="1713"/>
      <c r="BJ469" s="1713"/>
      <c r="BK469" s="1713"/>
      <c r="BL469" s="1713"/>
      <c r="BM469" s="1713"/>
      <c r="BN469" s="1713"/>
      <c r="BO469" s="1713"/>
      <c r="BP469" s="1713"/>
      <c r="BQ469" s="1713"/>
      <c r="BR469" s="1713"/>
      <c r="BS469" s="1713"/>
      <c r="BT469" s="1713"/>
      <c r="BU469" s="1713"/>
      <c r="BV469" s="1713"/>
      <c r="BW469" s="1713"/>
      <c r="BX469" s="1713"/>
      <c r="BY469" s="1713"/>
      <c r="BZ469" s="1713"/>
      <c r="CA469" s="1713"/>
      <c r="CB469" s="1713"/>
      <c r="CC469" s="1713"/>
      <c r="CD469" s="1713"/>
      <c r="CE469" s="1713"/>
      <c r="CF469" s="1713"/>
      <c r="CG469" s="1713"/>
      <c r="CH469" s="1713"/>
      <c r="CI469" s="1713"/>
      <c r="CJ469" s="1713"/>
      <c r="CK469" s="1713"/>
      <c r="CL469" s="1713"/>
      <c r="CM469" s="1713"/>
      <c r="CN469" s="1713"/>
      <c r="CO469" s="1713"/>
      <c r="CP469" s="1713"/>
      <c r="CQ469" s="1713"/>
      <c r="CR469" s="1713"/>
      <c r="CS469" s="1713"/>
      <c r="CT469" s="1713"/>
      <c r="CU469" s="1713"/>
      <c r="CV469" s="1713"/>
      <c r="CW469" s="1713"/>
      <c r="CX469" s="1713"/>
      <c r="CY469" s="1713"/>
      <c r="CZ469" s="1713"/>
      <c r="DA469" s="1713"/>
      <c r="DB469" s="1713"/>
      <c r="DC469" s="1713"/>
      <c r="DD469" s="1713"/>
      <c r="DE469" s="1713"/>
      <c r="DF469" s="1713"/>
      <c r="DG469" s="1713"/>
      <c r="DH469" s="1713"/>
      <c r="DI469" s="1713"/>
      <c r="DJ469" s="1713"/>
      <c r="DK469" s="1713"/>
      <c r="DL469" s="1713"/>
      <c r="DM469" s="1713"/>
      <c r="DN469" s="1713"/>
      <c r="DO469" s="1713"/>
      <c r="DP469" s="1713"/>
      <c r="DQ469" s="1713"/>
    </row>
    <row r="470" s="1732" customFormat="true" ht="21.75" hidden="false" customHeight="true" outlineLevel="0" collapsed="false">
      <c r="A470" s="1713"/>
      <c r="B470" s="1713"/>
      <c r="C470" s="1725"/>
      <c r="D470" s="1725"/>
      <c r="E470" s="1725"/>
      <c r="F470" s="3210"/>
      <c r="G470" s="3211"/>
      <c r="H470" s="3212"/>
      <c r="I470" s="3213"/>
      <c r="J470" s="3213"/>
      <c r="K470" s="1713"/>
      <c r="T470" s="3373"/>
      <c r="Z470" s="1713"/>
      <c r="AA470" s="1713"/>
      <c r="AB470" s="1713"/>
      <c r="AC470" s="1713"/>
      <c r="AD470" s="1713"/>
      <c r="AE470" s="1713"/>
      <c r="AF470" s="1713"/>
      <c r="AG470" s="1713"/>
      <c r="AH470" s="1713"/>
      <c r="AI470" s="1713"/>
      <c r="AJ470" s="1713"/>
      <c r="AK470" s="1713"/>
      <c r="AL470" s="1713"/>
      <c r="AM470" s="1713"/>
      <c r="AN470" s="1713"/>
      <c r="AO470" s="3214"/>
      <c r="AP470" s="1713"/>
      <c r="AQ470" s="1713"/>
      <c r="AR470" s="1713"/>
      <c r="AS470" s="1713"/>
      <c r="AT470" s="1713"/>
      <c r="AU470" s="1713"/>
      <c r="AV470" s="1713"/>
      <c r="AW470" s="1713"/>
      <c r="AX470" s="1713"/>
      <c r="AY470" s="1713"/>
      <c r="AZ470" s="1713"/>
      <c r="BA470" s="1713"/>
      <c r="BB470" s="1713"/>
      <c r="BC470" s="1713"/>
      <c r="BD470" s="1713"/>
      <c r="BE470" s="1713"/>
      <c r="BF470" s="1713"/>
      <c r="BG470" s="1713"/>
      <c r="BH470" s="1713"/>
      <c r="BI470" s="1713"/>
      <c r="BJ470" s="1713"/>
      <c r="BK470" s="1713"/>
      <c r="BL470" s="1713"/>
      <c r="BM470" s="1713"/>
      <c r="BN470" s="1713"/>
      <c r="BO470" s="1713"/>
      <c r="BP470" s="1713"/>
      <c r="BQ470" s="1713"/>
      <c r="BR470" s="1713"/>
      <c r="BS470" s="1713"/>
      <c r="BT470" s="1713"/>
      <c r="BU470" s="1713"/>
      <c r="BV470" s="1713"/>
      <c r="BW470" s="1713"/>
      <c r="BX470" s="1713"/>
      <c r="BY470" s="1713"/>
      <c r="BZ470" s="1713"/>
      <c r="CA470" s="1713"/>
      <c r="CB470" s="1713"/>
      <c r="CC470" s="1713"/>
      <c r="CD470" s="1713"/>
      <c r="CE470" s="1713"/>
      <c r="CF470" s="1713"/>
      <c r="CG470" s="1713"/>
      <c r="CH470" s="1713"/>
      <c r="CI470" s="1713"/>
      <c r="CJ470" s="1713"/>
      <c r="CK470" s="1713"/>
      <c r="CL470" s="1713"/>
      <c r="CM470" s="1713"/>
      <c r="CN470" s="1713"/>
      <c r="CO470" s="1713"/>
      <c r="CP470" s="1713"/>
      <c r="CQ470" s="1713"/>
      <c r="CR470" s="1713"/>
      <c r="CS470" s="1713"/>
      <c r="CT470" s="1713"/>
      <c r="CU470" s="1713"/>
      <c r="CV470" s="1713"/>
      <c r="CW470" s="1713"/>
      <c r="CX470" s="1713"/>
      <c r="CY470" s="1713"/>
      <c r="CZ470" s="1713"/>
      <c r="DA470" s="1713"/>
      <c r="DB470" s="1713"/>
      <c r="DC470" s="1713"/>
      <c r="DD470" s="1713"/>
      <c r="DE470" s="1713"/>
      <c r="DF470" s="1713"/>
      <c r="DG470" s="1713"/>
      <c r="DH470" s="1713"/>
      <c r="DI470" s="1713"/>
      <c r="DJ470" s="1713"/>
      <c r="DK470" s="1713"/>
      <c r="DL470" s="1713"/>
      <c r="DM470" s="1713"/>
      <c r="DN470" s="1713"/>
      <c r="DO470" s="1713"/>
      <c r="DP470" s="1713"/>
      <c r="DQ470" s="1713"/>
    </row>
    <row r="471" s="1732" customFormat="true" ht="21.75" hidden="false" customHeight="true" outlineLevel="0" collapsed="false">
      <c r="A471" s="1713"/>
      <c r="B471" s="1713"/>
      <c r="C471" s="1725"/>
      <c r="D471" s="1725"/>
      <c r="E471" s="1725"/>
      <c r="F471" s="3210"/>
      <c r="G471" s="3211"/>
      <c r="H471" s="3212"/>
      <c r="I471" s="3213"/>
      <c r="J471" s="3213"/>
      <c r="K471" s="1713"/>
      <c r="T471" s="3373"/>
      <c r="Z471" s="1713"/>
      <c r="AA471" s="1713"/>
      <c r="AB471" s="1713"/>
      <c r="AC471" s="1713"/>
      <c r="AD471" s="1713"/>
      <c r="AE471" s="1713"/>
      <c r="AF471" s="1713"/>
      <c r="AG471" s="1713"/>
      <c r="AH471" s="1713"/>
      <c r="AI471" s="1713"/>
      <c r="AJ471" s="1713"/>
      <c r="AK471" s="1713"/>
      <c r="AL471" s="1713"/>
      <c r="AM471" s="1713"/>
      <c r="AN471" s="1713"/>
      <c r="AO471" s="3214"/>
      <c r="AP471" s="1713"/>
      <c r="AQ471" s="1713"/>
      <c r="AR471" s="1713"/>
      <c r="AS471" s="1713"/>
      <c r="AT471" s="1713"/>
      <c r="AU471" s="1713"/>
      <c r="AV471" s="1713"/>
      <c r="AW471" s="1713"/>
      <c r="AX471" s="1713"/>
      <c r="AY471" s="1713"/>
      <c r="AZ471" s="1713"/>
      <c r="BA471" s="1713"/>
      <c r="BB471" s="1713"/>
      <c r="BC471" s="1713"/>
      <c r="BD471" s="1713"/>
      <c r="BE471" s="1713"/>
      <c r="BF471" s="1713"/>
      <c r="BG471" s="1713"/>
      <c r="BH471" s="1713"/>
      <c r="BI471" s="1713"/>
      <c r="BJ471" s="1713"/>
      <c r="BK471" s="1713"/>
      <c r="BL471" s="1713"/>
      <c r="BM471" s="1713"/>
      <c r="BN471" s="1713"/>
      <c r="BO471" s="1713"/>
      <c r="BP471" s="1713"/>
      <c r="BQ471" s="1713"/>
      <c r="BR471" s="1713"/>
      <c r="BS471" s="1713"/>
      <c r="BT471" s="1713"/>
      <c r="BU471" s="1713"/>
      <c r="BV471" s="1713"/>
      <c r="BW471" s="1713"/>
      <c r="BX471" s="1713"/>
      <c r="BY471" s="1713"/>
      <c r="BZ471" s="1713"/>
      <c r="CA471" s="1713"/>
      <c r="CB471" s="1713"/>
      <c r="CC471" s="1713"/>
      <c r="CD471" s="1713"/>
      <c r="CE471" s="1713"/>
      <c r="CF471" s="1713"/>
      <c r="CG471" s="1713"/>
      <c r="CH471" s="1713"/>
      <c r="CI471" s="1713"/>
      <c r="CJ471" s="1713"/>
      <c r="CK471" s="1713"/>
      <c r="CL471" s="1713"/>
      <c r="CM471" s="1713"/>
      <c r="CN471" s="1713"/>
      <c r="CO471" s="1713"/>
      <c r="CP471" s="1713"/>
      <c r="CQ471" s="1713"/>
      <c r="CR471" s="1713"/>
      <c r="CS471" s="1713"/>
      <c r="CT471" s="1713"/>
      <c r="CU471" s="1713"/>
      <c r="CV471" s="1713"/>
      <c r="CW471" s="1713"/>
      <c r="CX471" s="1713"/>
      <c r="CY471" s="1713"/>
      <c r="CZ471" s="1713"/>
      <c r="DA471" s="1713"/>
      <c r="DB471" s="1713"/>
      <c r="DC471" s="1713"/>
      <c r="DD471" s="1713"/>
      <c r="DE471" s="1713"/>
      <c r="DF471" s="1713"/>
      <c r="DG471" s="1713"/>
      <c r="DH471" s="1713"/>
      <c r="DI471" s="1713"/>
      <c r="DJ471" s="1713"/>
      <c r="DK471" s="1713"/>
      <c r="DL471" s="1713"/>
      <c r="DM471" s="1713"/>
      <c r="DN471" s="1713"/>
      <c r="DO471" s="1713"/>
      <c r="DP471" s="1713"/>
      <c r="DQ471" s="1713"/>
    </row>
    <row r="472" s="1732" customFormat="true" ht="21.75" hidden="false" customHeight="true" outlineLevel="0" collapsed="false">
      <c r="A472" s="1713"/>
      <c r="B472" s="1713"/>
      <c r="C472" s="1725"/>
      <c r="D472" s="1725"/>
      <c r="E472" s="1725"/>
      <c r="F472" s="3210"/>
      <c r="G472" s="3211"/>
      <c r="H472" s="3212"/>
      <c r="I472" s="3213"/>
      <c r="J472" s="3213"/>
      <c r="K472" s="1713"/>
      <c r="T472" s="3373"/>
      <c r="Z472" s="1713"/>
      <c r="AA472" s="1713"/>
      <c r="AB472" s="1713"/>
      <c r="AC472" s="1713"/>
      <c r="AD472" s="1713"/>
      <c r="AE472" s="1713"/>
      <c r="AF472" s="1713"/>
      <c r="AG472" s="1713"/>
      <c r="AH472" s="1713"/>
      <c r="AI472" s="1713"/>
      <c r="AJ472" s="1713"/>
      <c r="AK472" s="1713"/>
      <c r="AL472" s="1713"/>
      <c r="AM472" s="1713"/>
      <c r="AN472" s="1713"/>
      <c r="AO472" s="3214"/>
      <c r="AP472" s="1713"/>
      <c r="AQ472" s="1713"/>
      <c r="AR472" s="1713"/>
      <c r="AS472" s="1713"/>
      <c r="AT472" s="1713"/>
      <c r="AU472" s="1713"/>
      <c r="AV472" s="1713"/>
      <c r="AW472" s="1713"/>
      <c r="AX472" s="1713"/>
      <c r="AY472" s="1713"/>
      <c r="AZ472" s="1713"/>
      <c r="BA472" s="1713"/>
      <c r="BB472" s="1713"/>
      <c r="BC472" s="1713"/>
      <c r="BD472" s="1713"/>
      <c r="BE472" s="1713"/>
      <c r="BF472" s="1713"/>
      <c r="BG472" s="1713"/>
      <c r="BH472" s="1713"/>
      <c r="BI472" s="1713"/>
      <c r="BJ472" s="1713"/>
      <c r="BK472" s="1713"/>
      <c r="BL472" s="1713"/>
      <c r="BM472" s="1713"/>
      <c r="BN472" s="1713"/>
      <c r="BO472" s="1713"/>
      <c r="BP472" s="1713"/>
      <c r="BQ472" s="1713"/>
      <c r="BR472" s="1713"/>
      <c r="BS472" s="1713"/>
      <c r="BT472" s="1713"/>
      <c r="BU472" s="1713"/>
      <c r="BV472" s="1713"/>
      <c r="BW472" s="1713"/>
      <c r="BX472" s="1713"/>
      <c r="BY472" s="1713"/>
      <c r="BZ472" s="1713"/>
      <c r="CA472" s="1713"/>
      <c r="CB472" s="1713"/>
      <c r="CC472" s="1713"/>
      <c r="CD472" s="1713"/>
      <c r="CE472" s="1713"/>
      <c r="CF472" s="1713"/>
      <c r="CG472" s="1713"/>
      <c r="CH472" s="1713"/>
      <c r="CI472" s="1713"/>
      <c r="CJ472" s="1713"/>
      <c r="CK472" s="1713"/>
      <c r="CL472" s="1713"/>
      <c r="CM472" s="1713"/>
      <c r="CN472" s="1713"/>
      <c r="CO472" s="1713"/>
      <c r="CP472" s="1713"/>
      <c r="CQ472" s="1713"/>
      <c r="CR472" s="1713"/>
      <c r="CS472" s="1713"/>
      <c r="CT472" s="1713"/>
      <c r="CU472" s="1713"/>
      <c r="CV472" s="1713"/>
      <c r="CW472" s="1713"/>
      <c r="CX472" s="1713"/>
      <c r="CY472" s="1713"/>
      <c r="CZ472" s="1713"/>
      <c r="DA472" s="1713"/>
      <c r="DB472" s="1713"/>
      <c r="DC472" s="1713"/>
      <c r="DD472" s="1713"/>
      <c r="DE472" s="1713"/>
      <c r="DF472" s="1713"/>
      <c r="DG472" s="1713"/>
      <c r="DH472" s="1713"/>
      <c r="DI472" s="1713"/>
      <c r="DJ472" s="1713"/>
      <c r="DK472" s="1713"/>
      <c r="DL472" s="1713"/>
      <c r="DM472" s="1713"/>
      <c r="DN472" s="1713"/>
      <c r="DO472" s="1713"/>
      <c r="DP472" s="1713"/>
      <c r="DQ472" s="1713"/>
    </row>
    <row r="473" s="1732" customFormat="true" ht="21.75" hidden="false" customHeight="true" outlineLevel="0" collapsed="false">
      <c r="A473" s="1713"/>
      <c r="B473" s="1713"/>
      <c r="C473" s="1725"/>
      <c r="D473" s="1725"/>
      <c r="E473" s="1725"/>
      <c r="F473" s="3210"/>
      <c r="G473" s="3211"/>
      <c r="H473" s="3212"/>
      <c r="I473" s="3213"/>
      <c r="J473" s="3213"/>
      <c r="K473" s="1713"/>
      <c r="T473" s="3373"/>
      <c r="Z473" s="1713"/>
      <c r="AA473" s="1713"/>
      <c r="AB473" s="1713"/>
      <c r="AC473" s="1713"/>
      <c r="AD473" s="1713"/>
      <c r="AE473" s="1713"/>
      <c r="AF473" s="1713"/>
      <c r="AG473" s="1713"/>
      <c r="AH473" s="1713"/>
      <c r="AI473" s="1713"/>
      <c r="AJ473" s="1713"/>
      <c r="AK473" s="1713"/>
      <c r="AL473" s="1713"/>
      <c r="AM473" s="1713"/>
      <c r="AN473" s="1713"/>
      <c r="AO473" s="3214"/>
      <c r="AP473" s="1713"/>
      <c r="AQ473" s="1713"/>
      <c r="AR473" s="1713"/>
      <c r="AS473" s="1713"/>
      <c r="AT473" s="1713"/>
      <c r="AU473" s="1713"/>
      <c r="AV473" s="1713"/>
      <c r="AW473" s="1713"/>
      <c r="AX473" s="1713"/>
      <c r="AY473" s="1713"/>
      <c r="AZ473" s="1713"/>
      <c r="BA473" s="1713"/>
      <c r="BB473" s="1713"/>
      <c r="BC473" s="1713"/>
      <c r="BD473" s="1713"/>
      <c r="BE473" s="1713"/>
      <c r="BF473" s="1713"/>
      <c r="BG473" s="1713"/>
      <c r="BH473" s="1713"/>
      <c r="BI473" s="1713"/>
      <c r="BJ473" s="1713"/>
      <c r="BK473" s="1713"/>
      <c r="BL473" s="1713"/>
      <c r="BM473" s="1713"/>
      <c r="BN473" s="1713"/>
      <c r="BO473" s="1713"/>
      <c r="BP473" s="1713"/>
      <c r="BQ473" s="1713"/>
      <c r="BR473" s="1713"/>
      <c r="BS473" s="1713"/>
      <c r="BT473" s="1713"/>
      <c r="BU473" s="1713"/>
      <c r="BV473" s="1713"/>
      <c r="BW473" s="1713"/>
      <c r="BX473" s="1713"/>
      <c r="BY473" s="1713"/>
      <c r="BZ473" s="1713"/>
      <c r="CA473" s="1713"/>
      <c r="CB473" s="1713"/>
      <c r="CC473" s="1713"/>
      <c r="CD473" s="1713"/>
      <c r="CE473" s="1713"/>
      <c r="CF473" s="1713"/>
      <c r="CG473" s="1713"/>
      <c r="CH473" s="1713"/>
      <c r="CI473" s="1713"/>
      <c r="CJ473" s="1713"/>
      <c r="CK473" s="1713"/>
      <c r="CL473" s="1713"/>
      <c r="CM473" s="1713"/>
      <c r="CN473" s="1713"/>
      <c r="CO473" s="1713"/>
      <c r="CP473" s="1713"/>
      <c r="CQ473" s="1713"/>
      <c r="CR473" s="1713"/>
      <c r="CS473" s="1713"/>
      <c r="CT473" s="1713"/>
      <c r="CU473" s="1713"/>
      <c r="CV473" s="1713"/>
      <c r="CW473" s="1713"/>
      <c r="CX473" s="1713"/>
      <c r="CY473" s="1713"/>
      <c r="CZ473" s="1713"/>
      <c r="DA473" s="1713"/>
      <c r="DB473" s="1713"/>
      <c r="DC473" s="1713"/>
      <c r="DD473" s="1713"/>
      <c r="DE473" s="1713"/>
      <c r="DF473" s="1713"/>
      <c r="DG473" s="1713"/>
      <c r="DH473" s="1713"/>
      <c r="DI473" s="1713"/>
      <c r="DJ473" s="1713"/>
      <c r="DK473" s="1713"/>
      <c r="DL473" s="1713"/>
      <c r="DM473" s="1713"/>
      <c r="DN473" s="1713"/>
      <c r="DO473" s="1713"/>
      <c r="DP473" s="1713"/>
      <c r="DQ473" s="1713"/>
    </row>
    <row r="474" s="1732" customFormat="true" ht="21.75" hidden="false" customHeight="true" outlineLevel="0" collapsed="false">
      <c r="A474" s="1713"/>
      <c r="B474" s="1713"/>
      <c r="C474" s="1725"/>
      <c r="D474" s="1725"/>
      <c r="E474" s="1725"/>
      <c r="F474" s="3210"/>
      <c r="G474" s="3211"/>
      <c r="H474" s="3212"/>
      <c r="I474" s="3213"/>
      <c r="J474" s="3213"/>
      <c r="K474" s="1713"/>
      <c r="T474" s="3373"/>
      <c r="Z474" s="1713"/>
      <c r="AA474" s="1713"/>
      <c r="AB474" s="1713"/>
      <c r="AC474" s="1713"/>
      <c r="AD474" s="1713"/>
      <c r="AE474" s="1713"/>
      <c r="AF474" s="1713"/>
      <c r="AG474" s="1713"/>
      <c r="AH474" s="1713"/>
      <c r="AI474" s="1713"/>
      <c r="AJ474" s="1713"/>
      <c r="AK474" s="1713"/>
      <c r="AL474" s="1713"/>
      <c r="AM474" s="1713"/>
      <c r="AN474" s="1713"/>
      <c r="AO474" s="3214"/>
      <c r="AP474" s="1713"/>
      <c r="AQ474" s="1713"/>
      <c r="AR474" s="1713"/>
      <c r="AS474" s="1713"/>
      <c r="AT474" s="1713"/>
      <c r="AU474" s="1713"/>
      <c r="AV474" s="1713"/>
      <c r="AW474" s="1713"/>
      <c r="AX474" s="1713"/>
      <c r="AY474" s="1713"/>
      <c r="AZ474" s="1713"/>
      <c r="BA474" s="1713"/>
      <c r="BB474" s="1713"/>
      <c r="BC474" s="1713"/>
      <c r="BD474" s="1713"/>
      <c r="BE474" s="1713"/>
      <c r="BF474" s="1713"/>
      <c r="BG474" s="1713"/>
      <c r="BH474" s="1713"/>
      <c r="BI474" s="1713"/>
      <c r="BJ474" s="1713"/>
      <c r="BK474" s="1713"/>
      <c r="BL474" s="1713"/>
      <c r="BM474" s="1713"/>
      <c r="BN474" s="1713"/>
      <c r="BO474" s="1713"/>
      <c r="BP474" s="1713"/>
      <c r="BQ474" s="1713"/>
      <c r="BR474" s="1713"/>
      <c r="BS474" s="1713"/>
      <c r="BT474" s="1713"/>
      <c r="BU474" s="1713"/>
      <c r="BV474" s="1713"/>
      <c r="BW474" s="1713"/>
      <c r="BX474" s="1713"/>
      <c r="BY474" s="1713"/>
      <c r="BZ474" s="1713"/>
      <c r="CA474" s="1713"/>
      <c r="CB474" s="1713"/>
      <c r="CC474" s="1713"/>
      <c r="CD474" s="1713"/>
      <c r="CE474" s="1713"/>
      <c r="CF474" s="1713"/>
      <c r="CG474" s="1713"/>
      <c r="CH474" s="1713"/>
      <c r="CI474" s="1713"/>
      <c r="CJ474" s="1713"/>
      <c r="CK474" s="1713"/>
      <c r="CL474" s="1713"/>
      <c r="CM474" s="1713"/>
      <c r="CN474" s="1713"/>
      <c r="CO474" s="1713"/>
      <c r="CP474" s="1713"/>
      <c r="CQ474" s="1713"/>
      <c r="CR474" s="1713"/>
      <c r="CS474" s="1713"/>
      <c r="CT474" s="1713"/>
      <c r="CU474" s="1713"/>
      <c r="CV474" s="1713"/>
      <c r="CW474" s="1713"/>
      <c r="CX474" s="1713"/>
      <c r="CY474" s="1713"/>
      <c r="CZ474" s="1713"/>
      <c r="DA474" s="1713"/>
      <c r="DB474" s="1713"/>
      <c r="DC474" s="1713"/>
      <c r="DD474" s="1713"/>
      <c r="DE474" s="1713"/>
      <c r="DF474" s="1713"/>
      <c r="DG474" s="1713"/>
      <c r="DH474" s="1713"/>
      <c r="DI474" s="1713"/>
      <c r="DJ474" s="1713"/>
      <c r="DK474" s="1713"/>
      <c r="DL474" s="1713"/>
      <c r="DM474" s="1713"/>
      <c r="DN474" s="1713"/>
      <c r="DO474" s="1713"/>
      <c r="DP474" s="1713"/>
      <c r="DQ474" s="1713"/>
    </row>
    <row r="475" s="1732" customFormat="true" ht="21.75" hidden="false" customHeight="true" outlineLevel="0" collapsed="false">
      <c r="A475" s="1713"/>
      <c r="B475" s="1713"/>
      <c r="C475" s="1725"/>
      <c r="D475" s="1725"/>
      <c r="E475" s="1725"/>
      <c r="F475" s="3210"/>
      <c r="G475" s="3211"/>
      <c r="H475" s="3212"/>
      <c r="I475" s="3213"/>
      <c r="J475" s="3213"/>
      <c r="K475" s="1713"/>
      <c r="T475" s="3373"/>
      <c r="Z475" s="1713"/>
      <c r="AA475" s="1713"/>
      <c r="AB475" s="1713"/>
      <c r="AC475" s="1713"/>
      <c r="AD475" s="1713"/>
      <c r="AE475" s="1713"/>
      <c r="AF475" s="1713"/>
      <c r="AG475" s="1713"/>
      <c r="AH475" s="1713"/>
      <c r="AI475" s="1713"/>
      <c r="AJ475" s="1713"/>
      <c r="AK475" s="1713"/>
      <c r="AL475" s="1713"/>
      <c r="AM475" s="1713"/>
      <c r="AN475" s="1713"/>
      <c r="AO475" s="3214"/>
      <c r="AP475" s="1713"/>
      <c r="AQ475" s="1713"/>
      <c r="AR475" s="1713"/>
      <c r="AS475" s="1713"/>
      <c r="AT475" s="1713"/>
      <c r="AU475" s="1713"/>
      <c r="AV475" s="1713"/>
      <c r="AW475" s="1713"/>
      <c r="AX475" s="1713"/>
      <c r="AY475" s="1713"/>
      <c r="AZ475" s="1713"/>
      <c r="BA475" s="1713"/>
      <c r="BB475" s="1713"/>
      <c r="BC475" s="1713"/>
      <c r="BD475" s="1713"/>
      <c r="BE475" s="1713"/>
      <c r="BF475" s="1713"/>
      <c r="BG475" s="1713"/>
      <c r="BH475" s="1713"/>
      <c r="BI475" s="1713"/>
      <c r="BJ475" s="1713"/>
      <c r="BK475" s="1713"/>
      <c r="BL475" s="1713"/>
      <c r="BM475" s="1713"/>
      <c r="BN475" s="1713"/>
      <c r="BO475" s="1713"/>
      <c r="BP475" s="1713"/>
      <c r="BQ475" s="1713"/>
      <c r="BR475" s="1713"/>
      <c r="BS475" s="1713"/>
      <c r="BT475" s="1713"/>
      <c r="BU475" s="1713"/>
      <c r="BV475" s="1713"/>
      <c r="BW475" s="1713"/>
      <c r="BX475" s="1713"/>
      <c r="BY475" s="1713"/>
      <c r="BZ475" s="1713"/>
      <c r="CA475" s="1713"/>
      <c r="CB475" s="1713"/>
      <c r="CC475" s="1713"/>
      <c r="CD475" s="1713"/>
      <c r="CE475" s="1713"/>
      <c r="CF475" s="1713"/>
      <c r="CG475" s="1713"/>
      <c r="CH475" s="1713"/>
      <c r="CI475" s="1713"/>
      <c r="CJ475" s="1713"/>
      <c r="CK475" s="1713"/>
      <c r="CL475" s="1713"/>
      <c r="CM475" s="1713"/>
      <c r="CN475" s="1713"/>
      <c r="CO475" s="1713"/>
      <c r="CP475" s="1713"/>
      <c r="CQ475" s="1713"/>
      <c r="CR475" s="1713"/>
      <c r="CS475" s="1713"/>
      <c r="CT475" s="1713"/>
      <c r="CU475" s="1713"/>
      <c r="CV475" s="1713"/>
      <c r="CW475" s="1713"/>
      <c r="CX475" s="1713"/>
      <c r="CY475" s="1713"/>
      <c r="CZ475" s="1713"/>
      <c r="DA475" s="1713"/>
      <c r="DB475" s="1713"/>
      <c r="DC475" s="1713"/>
      <c r="DD475" s="1713"/>
      <c r="DE475" s="1713"/>
      <c r="DF475" s="1713"/>
      <c r="DG475" s="1713"/>
      <c r="DH475" s="1713"/>
      <c r="DI475" s="1713"/>
      <c r="DJ475" s="1713"/>
      <c r="DK475" s="1713"/>
      <c r="DL475" s="1713"/>
      <c r="DM475" s="1713"/>
      <c r="DN475" s="1713"/>
      <c r="DO475" s="1713"/>
      <c r="DP475" s="1713"/>
      <c r="DQ475" s="1713"/>
    </row>
    <row r="476" s="1732" customFormat="true" ht="21.75" hidden="false" customHeight="true" outlineLevel="0" collapsed="false">
      <c r="A476" s="1713"/>
      <c r="B476" s="1713"/>
      <c r="C476" s="1725"/>
      <c r="D476" s="1725"/>
      <c r="E476" s="1725"/>
      <c r="F476" s="3210"/>
      <c r="G476" s="3211"/>
      <c r="H476" s="3212"/>
      <c r="I476" s="3213"/>
      <c r="J476" s="3213"/>
      <c r="K476" s="1713"/>
      <c r="T476" s="3373"/>
      <c r="Z476" s="1713"/>
      <c r="AA476" s="1713"/>
      <c r="AB476" s="1713"/>
      <c r="AC476" s="1713"/>
      <c r="AD476" s="1713"/>
      <c r="AE476" s="1713"/>
      <c r="AF476" s="1713"/>
      <c r="AG476" s="1713"/>
      <c r="AH476" s="1713"/>
      <c r="AI476" s="1713"/>
      <c r="AJ476" s="1713"/>
      <c r="AK476" s="1713"/>
      <c r="AL476" s="1713"/>
      <c r="AM476" s="1713"/>
      <c r="AN476" s="1713"/>
      <c r="AO476" s="3214"/>
      <c r="AP476" s="1713"/>
      <c r="AQ476" s="1713"/>
      <c r="AR476" s="1713"/>
      <c r="AS476" s="1713"/>
      <c r="AT476" s="1713"/>
      <c r="AU476" s="1713"/>
      <c r="AV476" s="1713"/>
      <c r="AW476" s="1713"/>
      <c r="AX476" s="1713"/>
      <c r="AY476" s="1713"/>
      <c r="AZ476" s="1713"/>
      <c r="BA476" s="1713"/>
      <c r="BB476" s="1713"/>
      <c r="BC476" s="1713"/>
      <c r="BD476" s="1713"/>
      <c r="BE476" s="1713"/>
      <c r="BF476" s="1713"/>
      <c r="BG476" s="1713"/>
      <c r="BH476" s="1713"/>
      <c r="BI476" s="1713"/>
      <c r="BJ476" s="1713"/>
      <c r="BK476" s="1713"/>
      <c r="BL476" s="1713"/>
      <c r="BM476" s="1713"/>
      <c r="BN476" s="1713"/>
      <c r="BO476" s="1713"/>
      <c r="BP476" s="1713"/>
      <c r="BQ476" s="1713"/>
      <c r="BR476" s="1713"/>
      <c r="BS476" s="1713"/>
      <c r="BT476" s="1713"/>
      <c r="BU476" s="1713"/>
      <c r="BV476" s="1713"/>
      <c r="BW476" s="1713"/>
      <c r="BX476" s="1713"/>
      <c r="BY476" s="1713"/>
      <c r="BZ476" s="1713"/>
      <c r="CA476" s="1713"/>
      <c r="CB476" s="1713"/>
      <c r="CC476" s="1713"/>
      <c r="CD476" s="1713"/>
      <c r="CE476" s="1713"/>
      <c r="CF476" s="1713"/>
      <c r="CG476" s="1713"/>
      <c r="CH476" s="1713"/>
      <c r="CI476" s="1713"/>
      <c r="CJ476" s="1713"/>
      <c r="CK476" s="1713"/>
      <c r="CL476" s="1713"/>
      <c r="CM476" s="1713"/>
      <c r="CN476" s="1713"/>
      <c r="CO476" s="1713"/>
      <c r="CP476" s="1713"/>
      <c r="CQ476" s="1713"/>
      <c r="CR476" s="1713"/>
      <c r="CS476" s="1713"/>
      <c r="CT476" s="1713"/>
      <c r="CU476" s="1713"/>
      <c r="CV476" s="1713"/>
      <c r="CW476" s="1713"/>
      <c r="CX476" s="1713"/>
      <c r="CY476" s="1713"/>
      <c r="CZ476" s="1713"/>
      <c r="DA476" s="1713"/>
      <c r="DB476" s="1713"/>
      <c r="DC476" s="1713"/>
      <c r="DD476" s="1713"/>
      <c r="DE476" s="1713"/>
      <c r="DF476" s="1713"/>
      <c r="DG476" s="1713"/>
      <c r="DH476" s="1713"/>
      <c r="DI476" s="1713"/>
      <c r="DJ476" s="1713"/>
      <c r="DK476" s="1713"/>
      <c r="DL476" s="1713"/>
      <c r="DM476" s="1713"/>
      <c r="DN476" s="1713"/>
      <c r="DO476" s="1713"/>
      <c r="DP476" s="1713"/>
      <c r="DQ476" s="1713"/>
    </row>
    <row r="477" s="1732" customFormat="true" ht="21.75" hidden="false" customHeight="true" outlineLevel="0" collapsed="false">
      <c r="A477" s="1713"/>
      <c r="B477" s="1713"/>
      <c r="C477" s="1725"/>
      <c r="D477" s="1725"/>
      <c r="E477" s="1725"/>
      <c r="F477" s="3210"/>
      <c r="G477" s="3211"/>
      <c r="H477" s="3212"/>
      <c r="I477" s="3213"/>
      <c r="J477" s="3213"/>
      <c r="K477" s="1713"/>
      <c r="T477" s="3373"/>
      <c r="Z477" s="1713"/>
      <c r="AA477" s="1713"/>
      <c r="AB477" s="1713"/>
      <c r="AC477" s="1713"/>
      <c r="AD477" s="1713"/>
      <c r="AE477" s="1713"/>
      <c r="AF477" s="1713"/>
      <c r="AG477" s="1713"/>
      <c r="AH477" s="1713"/>
      <c r="AI477" s="1713"/>
      <c r="AJ477" s="1713"/>
      <c r="AK477" s="1713"/>
      <c r="AL477" s="1713"/>
      <c r="AM477" s="1713"/>
      <c r="AN477" s="1713"/>
      <c r="AO477" s="3214"/>
      <c r="AP477" s="1713"/>
      <c r="AQ477" s="1713"/>
      <c r="AR477" s="1713"/>
      <c r="AS477" s="1713"/>
      <c r="AT477" s="1713"/>
      <c r="AU477" s="1713"/>
      <c r="AV477" s="1713"/>
      <c r="AW477" s="1713"/>
      <c r="AX477" s="1713"/>
      <c r="AY477" s="1713"/>
      <c r="AZ477" s="1713"/>
      <c r="BA477" s="1713"/>
      <c r="BB477" s="1713"/>
      <c r="BC477" s="1713"/>
      <c r="BD477" s="1713"/>
      <c r="BE477" s="1713"/>
      <c r="BF477" s="1713"/>
      <c r="BG477" s="1713"/>
      <c r="BH477" s="1713"/>
      <c r="BI477" s="1713"/>
      <c r="BJ477" s="1713"/>
      <c r="BK477" s="1713"/>
      <c r="BL477" s="1713"/>
      <c r="BM477" s="1713"/>
      <c r="BN477" s="1713"/>
      <c r="BO477" s="1713"/>
      <c r="BP477" s="1713"/>
      <c r="BQ477" s="1713"/>
      <c r="BR477" s="1713"/>
      <c r="BS477" s="1713"/>
      <c r="BT477" s="1713"/>
      <c r="BU477" s="1713"/>
      <c r="BV477" s="1713"/>
      <c r="BW477" s="1713"/>
      <c r="BX477" s="1713"/>
      <c r="BY477" s="1713"/>
      <c r="BZ477" s="1713"/>
      <c r="CA477" s="1713"/>
      <c r="CB477" s="1713"/>
      <c r="CC477" s="1713"/>
      <c r="CD477" s="1713"/>
      <c r="CE477" s="1713"/>
      <c r="CF477" s="1713"/>
      <c r="CG477" s="1713"/>
      <c r="CH477" s="1713"/>
      <c r="CI477" s="1713"/>
      <c r="CJ477" s="1713"/>
      <c r="CK477" s="1713"/>
      <c r="CL477" s="1713"/>
      <c r="CM477" s="1713"/>
      <c r="CN477" s="1713"/>
      <c r="CO477" s="1713"/>
      <c r="CP477" s="1713"/>
      <c r="CQ477" s="1713"/>
      <c r="CR477" s="1713"/>
      <c r="CS477" s="1713"/>
      <c r="CT477" s="1713"/>
      <c r="CU477" s="1713"/>
      <c r="CV477" s="1713"/>
      <c r="CW477" s="1713"/>
      <c r="CX477" s="1713"/>
      <c r="CY477" s="1713"/>
      <c r="CZ477" s="1713"/>
      <c r="DA477" s="1713"/>
      <c r="DB477" s="1713"/>
      <c r="DC477" s="1713"/>
      <c r="DD477" s="1713"/>
      <c r="DE477" s="1713"/>
      <c r="DF477" s="1713"/>
      <c r="DG477" s="1713"/>
      <c r="DH477" s="1713"/>
      <c r="DI477" s="1713"/>
      <c r="DJ477" s="1713"/>
      <c r="DK477" s="1713"/>
      <c r="DL477" s="1713"/>
      <c r="DM477" s="1713"/>
      <c r="DN477" s="1713"/>
      <c r="DO477" s="1713"/>
      <c r="DP477" s="1713"/>
      <c r="DQ477" s="1713"/>
    </row>
    <row r="478" s="1732" customFormat="true" ht="21.75" hidden="false" customHeight="true" outlineLevel="0" collapsed="false">
      <c r="A478" s="1713"/>
      <c r="B478" s="1713"/>
      <c r="C478" s="1725"/>
      <c r="D478" s="1725"/>
      <c r="E478" s="1725"/>
      <c r="F478" s="3210"/>
      <c r="G478" s="3211"/>
      <c r="H478" s="3212"/>
      <c r="I478" s="3213"/>
      <c r="J478" s="3213"/>
      <c r="K478" s="1713"/>
      <c r="T478" s="3373"/>
      <c r="Z478" s="1713"/>
      <c r="AA478" s="1713"/>
      <c r="AB478" s="1713"/>
      <c r="AC478" s="1713"/>
      <c r="AD478" s="1713"/>
      <c r="AE478" s="1713"/>
      <c r="AF478" s="1713"/>
      <c r="AG478" s="1713"/>
      <c r="AH478" s="1713"/>
      <c r="AI478" s="1713"/>
      <c r="AJ478" s="1713"/>
      <c r="AK478" s="1713"/>
      <c r="AL478" s="1713"/>
      <c r="AM478" s="1713"/>
      <c r="AN478" s="1713"/>
      <c r="AO478" s="3214"/>
      <c r="AP478" s="1713"/>
      <c r="AQ478" s="1713"/>
      <c r="AR478" s="1713"/>
      <c r="AS478" s="1713"/>
      <c r="AT478" s="1713"/>
      <c r="AU478" s="1713"/>
      <c r="AV478" s="1713"/>
      <c r="AW478" s="1713"/>
      <c r="AX478" s="1713"/>
      <c r="AY478" s="1713"/>
      <c r="AZ478" s="1713"/>
      <c r="BA478" s="1713"/>
      <c r="BB478" s="1713"/>
      <c r="BC478" s="1713"/>
      <c r="BD478" s="1713"/>
      <c r="BE478" s="1713"/>
      <c r="BF478" s="1713"/>
      <c r="BG478" s="1713"/>
      <c r="BH478" s="1713"/>
      <c r="BI478" s="1713"/>
      <c r="BJ478" s="1713"/>
      <c r="BK478" s="1713"/>
      <c r="BL478" s="1713"/>
      <c r="BM478" s="1713"/>
      <c r="BN478" s="1713"/>
      <c r="BO478" s="1713"/>
      <c r="BP478" s="1713"/>
      <c r="BQ478" s="1713"/>
      <c r="BR478" s="1713"/>
      <c r="BS478" s="1713"/>
      <c r="BT478" s="1713"/>
      <c r="BU478" s="1713"/>
      <c r="BV478" s="1713"/>
      <c r="BW478" s="1713"/>
      <c r="BX478" s="1713"/>
      <c r="BY478" s="1713"/>
      <c r="BZ478" s="1713"/>
      <c r="CA478" s="1713"/>
      <c r="CB478" s="1713"/>
      <c r="CC478" s="1713"/>
      <c r="CD478" s="1713"/>
      <c r="CE478" s="1713"/>
      <c r="CF478" s="1713"/>
      <c r="CG478" s="1713"/>
      <c r="CH478" s="1713"/>
      <c r="CI478" s="1713"/>
      <c r="CJ478" s="1713"/>
      <c r="CK478" s="1713"/>
      <c r="CL478" s="1713"/>
      <c r="CM478" s="1713"/>
      <c r="CN478" s="1713"/>
      <c r="CO478" s="1713"/>
      <c r="CP478" s="1713"/>
      <c r="CQ478" s="1713"/>
      <c r="CR478" s="1713"/>
      <c r="CS478" s="1713"/>
      <c r="CT478" s="1713"/>
      <c r="CU478" s="1713"/>
      <c r="CV478" s="1713"/>
      <c r="CW478" s="1713"/>
      <c r="CX478" s="1713"/>
      <c r="CY478" s="1713"/>
      <c r="CZ478" s="1713"/>
      <c r="DA478" s="1713"/>
      <c r="DB478" s="1713"/>
      <c r="DC478" s="1713"/>
      <c r="DD478" s="1713"/>
      <c r="DE478" s="1713"/>
      <c r="DF478" s="1713"/>
      <c r="DG478" s="1713"/>
      <c r="DH478" s="1713"/>
      <c r="DI478" s="1713"/>
      <c r="DJ478" s="1713"/>
      <c r="DK478" s="1713"/>
      <c r="DL478" s="1713"/>
      <c r="DM478" s="1713"/>
      <c r="DN478" s="1713"/>
      <c r="DO478" s="1713"/>
      <c r="DP478" s="1713"/>
      <c r="DQ478" s="1713"/>
    </row>
    <row r="479" s="1732" customFormat="true" ht="21.75" hidden="false" customHeight="true" outlineLevel="0" collapsed="false">
      <c r="A479" s="1713"/>
      <c r="B479" s="1713"/>
      <c r="C479" s="1725"/>
      <c r="D479" s="1725"/>
      <c r="E479" s="1725"/>
      <c r="F479" s="3210"/>
      <c r="G479" s="3211"/>
      <c r="H479" s="3212"/>
      <c r="I479" s="3213"/>
      <c r="J479" s="3213"/>
      <c r="K479" s="1713"/>
      <c r="T479" s="3373"/>
      <c r="Z479" s="1713"/>
      <c r="AA479" s="1713"/>
      <c r="AB479" s="1713"/>
      <c r="AC479" s="1713"/>
      <c r="AD479" s="1713"/>
      <c r="AE479" s="1713"/>
      <c r="AF479" s="1713"/>
      <c r="AG479" s="1713"/>
      <c r="AH479" s="1713"/>
      <c r="AI479" s="1713"/>
      <c r="AJ479" s="1713"/>
      <c r="AK479" s="1713"/>
      <c r="AL479" s="1713"/>
      <c r="AM479" s="1713"/>
      <c r="AN479" s="1713"/>
      <c r="AO479" s="3214"/>
      <c r="AP479" s="1713"/>
      <c r="AQ479" s="1713"/>
      <c r="AR479" s="1713"/>
      <c r="AS479" s="1713"/>
      <c r="AT479" s="1713"/>
      <c r="AU479" s="1713"/>
      <c r="AV479" s="1713"/>
      <c r="AW479" s="1713"/>
      <c r="AX479" s="1713"/>
      <c r="AY479" s="1713"/>
      <c r="AZ479" s="1713"/>
      <c r="BA479" s="1713"/>
      <c r="BB479" s="1713"/>
      <c r="BC479" s="1713"/>
      <c r="BD479" s="1713"/>
      <c r="BE479" s="1713"/>
      <c r="BF479" s="1713"/>
      <c r="BG479" s="1713"/>
      <c r="BH479" s="1713"/>
      <c r="BI479" s="1713"/>
      <c r="BJ479" s="1713"/>
      <c r="BK479" s="1713"/>
      <c r="BL479" s="1713"/>
      <c r="BM479" s="1713"/>
      <c r="BN479" s="1713"/>
      <c r="BO479" s="1713"/>
      <c r="BP479" s="1713"/>
      <c r="BQ479" s="1713"/>
      <c r="BR479" s="1713"/>
      <c r="BS479" s="1713"/>
      <c r="BT479" s="1713"/>
      <c r="BU479" s="1713"/>
      <c r="BV479" s="1713"/>
      <c r="BW479" s="1713"/>
      <c r="BX479" s="1713"/>
      <c r="BY479" s="1713"/>
      <c r="BZ479" s="1713"/>
      <c r="CA479" s="1713"/>
      <c r="CB479" s="1713"/>
      <c r="CC479" s="1713"/>
      <c r="CD479" s="1713"/>
      <c r="CE479" s="1713"/>
      <c r="CF479" s="1713"/>
      <c r="CG479" s="1713"/>
      <c r="CH479" s="1713"/>
      <c r="CI479" s="1713"/>
      <c r="CJ479" s="1713"/>
      <c r="CK479" s="1713"/>
      <c r="CL479" s="1713"/>
      <c r="CM479" s="1713"/>
      <c r="CN479" s="1713"/>
      <c r="CO479" s="1713"/>
      <c r="CP479" s="1713"/>
      <c r="CQ479" s="1713"/>
      <c r="CR479" s="1713"/>
      <c r="CS479" s="1713"/>
      <c r="CT479" s="1713"/>
      <c r="CU479" s="1713"/>
      <c r="CV479" s="1713"/>
      <c r="CW479" s="1713"/>
      <c r="CX479" s="1713"/>
      <c r="CY479" s="1713"/>
      <c r="CZ479" s="1713"/>
      <c r="DA479" s="1713"/>
      <c r="DB479" s="1713"/>
      <c r="DC479" s="1713"/>
      <c r="DD479" s="1713"/>
      <c r="DE479" s="1713"/>
      <c r="DF479" s="1713"/>
      <c r="DG479" s="1713"/>
      <c r="DH479" s="1713"/>
      <c r="DI479" s="1713"/>
      <c r="DJ479" s="1713"/>
      <c r="DK479" s="1713"/>
      <c r="DL479" s="1713"/>
      <c r="DM479" s="1713"/>
      <c r="DN479" s="1713"/>
      <c r="DO479" s="1713"/>
      <c r="DP479" s="1713"/>
      <c r="DQ479" s="1713"/>
    </row>
    <row r="480" s="1732" customFormat="true" ht="21.75" hidden="false" customHeight="true" outlineLevel="0" collapsed="false">
      <c r="A480" s="1713"/>
      <c r="B480" s="1713"/>
      <c r="C480" s="1725"/>
      <c r="D480" s="1725"/>
      <c r="E480" s="1725"/>
      <c r="F480" s="3210"/>
      <c r="G480" s="3211"/>
      <c r="H480" s="3212"/>
      <c r="I480" s="3213"/>
      <c r="J480" s="3213"/>
      <c r="K480" s="1713"/>
      <c r="T480" s="3373"/>
      <c r="Z480" s="1713"/>
      <c r="AA480" s="1713"/>
      <c r="AB480" s="1713"/>
      <c r="AC480" s="1713"/>
      <c r="AD480" s="1713"/>
      <c r="AE480" s="1713"/>
      <c r="AF480" s="1713"/>
      <c r="AG480" s="1713"/>
      <c r="AH480" s="1713"/>
      <c r="AI480" s="1713"/>
      <c r="AJ480" s="1713"/>
      <c r="AK480" s="1713"/>
      <c r="AL480" s="1713"/>
      <c r="AM480" s="1713"/>
      <c r="AN480" s="1713"/>
      <c r="AO480" s="3214"/>
      <c r="AP480" s="1713"/>
      <c r="AQ480" s="1713"/>
      <c r="AR480" s="1713"/>
      <c r="AS480" s="1713"/>
      <c r="AT480" s="1713"/>
      <c r="AU480" s="1713"/>
      <c r="AV480" s="1713"/>
      <c r="AW480" s="1713"/>
      <c r="AX480" s="1713"/>
      <c r="AY480" s="1713"/>
      <c r="AZ480" s="1713"/>
      <c r="BA480" s="1713"/>
      <c r="BB480" s="1713"/>
      <c r="BC480" s="1713"/>
      <c r="BD480" s="1713"/>
      <c r="BE480" s="1713"/>
      <c r="BF480" s="1713"/>
      <c r="BG480" s="1713"/>
      <c r="BH480" s="1713"/>
      <c r="BI480" s="1713"/>
      <c r="BJ480" s="1713"/>
      <c r="BK480" s="1713"/>
      <c r="BL480" s="1713"/>
      <c r="BM480" s="1713"/>
      <c r="BN480" s="1713"/>
      <c r="BO480" s="1713"/>
      <c r="BP480" s="1713"/>
      <c r="BQ480" s="1713"/>
      <c r="BR480" s="1713"/>
      <c r="BS480" s="1713"/>
      <c r="BT480" s="1713"/>
      <c r="BU480" s="1713"/>
      <c r="BV480" s="1713"/>
      <c r="BW480" s="1713"/>
      <c r="BX480" s="1713"/>
      <c r="BY480" s="1713"/>
      <c r="BZ480" s="1713"/>
      <c r="CA480" s="1713"/>
      <c r="CB480" s="1713"/>
      <c r="CC480" s="1713"/>
      <c r="CD480" s="1713"/>
      <c r="CE480" s="1713"/>
      <c r="CF480" s="1713"/>
      <c r="CG480" s="1713"/>
      <c r="CH480" s="1713"/>
      <c r="CI480" s="1713"/>
      <c r="CJ480" s="1713"/>
      <c r="CK480" s="1713"/>
      <c r="CL480" s="1713"/>
      <c r="CM480" s="1713"/>
      <c r="CN480" s="1713"/>
      <c r="CO480" s="1713"/>
      <c r="CP480" s="1713"/>
      <c r="CQ480" s="1713"/>
      <c r="CR480" s="1713"/>
      <c r="CS480" s="1713"/>
      <c r="CT480" s="1713"/>
      <c r="CU480" s="1713"/>
      <c r="CV480" s="1713"/>
      <c r="CW480" s="1713"/>
      <c r="CX480" s="1713"/>
      <c r="CY480" s="1713"/>
      <c r="CZ480" s="1713"/>
      <c r="DA480" s="1713"/>
      <c r="DB480" s="1713"/>
      <c r="DC480" s="1713"/>
      <c r="DD480" s="1713"/>
      <c r="DE480" s="1713"/>
      <c r="DF480" s="1713"/>
      <c r="DG480" s="1713"/>
      <c r="DH480" s="1713"/>
      <c r="DI480" s="1713"/>
      <c r="DJ480" s="1713"/>
      <c r="DK480" s="1713"/>
      <c r="DL480" s="1713"/>
      <c r="DM480" s="1713"/>
      <c r="DN480" s="1713"/>
      <c r="DO480" s="1713"/>
      <c r="DP480" s="1713"/>
      <c r="DQ480" s="1713"/>
    </row>
    <row r="481" s="1732" customFormat="true" ht="21.75" hidden="false" customHeight="true" outlineLevel="0" collapsed="false">
      <c r="A481" s="1713"/>
      <c r="B481" s="1713"/>
      <c r="C481" s="1725"/>
      <c r="D481" s="1725"/>
      <c r="E481" s="1725"/>
      <c r="F481" s="3210"/>
      <c r="G481" s="3211"/>
      <c r="H481" s="3212"/>
      <c r="I481" s="3213"/>
      <c r="J481" s="3213"/>
      <c r="K481" s="1713"/>
      <c r="T481" s="3373"/>
      <c r="Z481" s="1713"/>
      <c r="AA481" s="1713"/>
      <c r="AB481" s="1713"/>
      <c r="AC481" s="1713"/>
      <c r="AD481" s="1713"/>
      <c r="AE481" s="1713"/>
      <c r="AF481" s="1713"/>
      <c r="AG481" s="1713"/>
      <c r="AH481" s="1713"/>
      <c r="AI481" s="1713"/>
      <c r="AJ481" s="1713"/>
      <c r="AK481" s="1713"/>
      <c r="AL481" s="1713"/>
      <c r="AM481" s="1713"/>
      <c r="AN481" s="1713"/>
      <c r="AO481" s="3214"/>
      <c r="AP481" s="1713"/>
      <c r="AQ481" s="1713"/>
      <c r="AR481" s="1713"/>
      <c r="AS481" s="1713"/>
      <c r="AT481" s="1713"/>
      <c r="AU481" s="1713"/>
      <c r="AV481" s="1713"/>
      <c r="AW481" s="1713"/>
      <c r="AX481" s="1713"/>
      <c r="AY481" s="1713"/>
      <c r="AZ481" s="1713"/>
      <c r="BA481" s="1713"/>
      <c r="BB481" s="1713"/>
      <c r="BC481" s="1713"/>
      <c r="BD481" s="1713"/>
      <c r="BE481" s="1713"/>
      <c r="BF481" s="1713"/>
      <c r="BG481" s="1713"/>
      <c r="BH481" s="1713"/>
      <c r="BI481" s="1713"/>
      <c r="BJ481" s="1713"/>
      <c r="BK481" s="1713"/>
      <c r="BL481" s="1713"/>
      <c r="BM481" s="1713"/>
      <c r="BN481" s="1713"/>
      <c r="BO481" s="1713"/>
      <c r="BP481" s="1713"/>
      <c r="BQ481" s="1713"/>
      <c r="BR481" s="1713"/>
      <c r="BS481" s="1713"/>
      <c r="BT481" s="1713"/>
      <c r="BU481" s="1713"/>
      <c r="BV481" s="1713"/>
      <c r="BW481" s="1713"/>
      <c r="BX481" s="1713"/>
      <c r="BY481" s="1713"/>
      <c r="BZ481" s="1713"/>
      <c r="CA481" s="1713"/>
      <c r="CB481" s="1713"/>
      <c r="CC481" s="1713"/>
      <c r="CD481" s="1713"/>
      <c r="CE481" s="1713"/>
      <c r="CF481" s="1713"/>
      <c r="CG481" s="1713"/>
      <c r="CH481" s="1713"/>
      <c r="CI481" s="1713"/>
      <c r="CJ481" s="1713"/>
      <c r="CK481" s="1713"/>
      <c r="CL481" s="1713"/>
      <c r="CM481" s="1713"/>
      <c r="CN481" s="1713"/>
      <c r="CO481" s="1713"/>
      <c r="CP481" s="1713"/>
      <c r="CQ481" s="1713"/>
      <c r="CR481" s="1713"/>
      <c r="CS481" s="1713"/>
      <c r="CT481" s="1713"/>
      <c r="CU481" s="1713"/>
      <c r="CV481" s="1713"/>
      <c r="CW481" s="1713"/>
      <c r="CX481" s="1713"/>
      <c r="CY481" s="1713"/>
      <c r="CZ481" s="1713"/>
      <c r="DA481" s="1713"/>
      <c r="DB481" s="1713"/>
      <c r="DC481" s="1713"/>
      <c r="DD481" s="1713"/>
      <c r="DE481" s="1713"/>
      <c r="DF481" s="1713"/>
      <c r="DG481" s="1713"/>
      <c r="DH481" s="1713"/>
      <c r="DI481" s="1713"/>
      <c r="DJ481" s="1713"/>
      <c r="DK481" s="1713"/>
      <c r="DL481" s="1713"/>
      <c r="DM481" s="1713"/>
      <c r="DN481" s="1713"/>
      <c r="DO481" s="1713"/>
      <c r="DP481" s="1713"/>
      <c r="DQ481" s="1713"/>
    </row>
    <row r="482" s="1732" customFormat="true" ht="21.75" hidden="false" customHeight="true" outlineLevel="0" collapsed="false">
      <c r="A482" s="1713"/>
      <c r="B482" s="1713"/>
      <c r="C482" s="1725"/>
      <c r="D482" s="1725"/>
      <c r="E482" s="1725"/>
      <c r="F482" s="3210"/>
      <c r="G482" s="3211"/>
      <c r="H482" s="3212"/>
      <c r="I482" s="3213"/>
      <c r="J482" s="3213"/>
      <c r="K482" s="1713"/>
      <c r="T482" s="3373"/>
      <c r="Z482" s="1713"/>
      <c r="AA482" s="1713"/>
      <c r="AB482" s="1713"/>
      <c r="AC482" s="1713"/>
      <c r="AD482" s="1713"/>
      <c r="AE482" s="1713"/>
      <c r="AF482" s="1713"/>
      <c r="AG482" s="1713"/>
      <c r="AH482" s="1713"/>
      <c r="AI482" s="1713"/>
      <c r="AJ482" s="1713"/>
      <c r="AK482" s="1713"/>
      <c r="AL482" s="1713"/>
      <c r="AM482" s="1713"/>
      <c r="AN482" s="1713"/>
      <c r="AO482" s="3214"/>
      <c r="AP482" s="1713"/>
      <c r="AQ482" s="1713"/>
      <c r="AR482" s="1713"/>
      <c r="AS482" s="1713"/>
      <c r="AT482" s="1713"/>
      <c r="AU482" s="1713"/>
      <c r="AV482" s="1713"/>
      <c r="AW482" s="1713"/>
      <c r="AX482" s="1713"/>
      <c r="AY482" s="1713"/>
      <c r="AZ482" s="1713"/>
      <c r="BA482" s="1713"/>
      <c r="BB482" s="1713"/>
      <c r="BC482" s="1713"/>
      <c r="BD482" s="1713"/>
      <c r="BE482" s="1713"/>
      <c r="BF482" s="1713"/>
      <c r="BG482" s="1713"/>
      <c r="BH482" s="1713"/>
      <c r="BI482" s="1713"/>
      <c r="BJ482" s="1713"/>
      <c r="BK482" s="1713"/>
      <c r="BL482" s="1713"/>
      <c r="BM482" s="1713"/>
      <c r="BN482" s="1713"/>
      <c r="BO482" s="1713"/>
      <c r="BP482" s="1713"/>
      <c r="BQ482" s="1713"/>
      <c r="BR482" s="1713"/>
      <c r="BS482" s="1713"/>
      <c r="BT482" s="1713"/>
      <c r="BU482" s="1713"/>
      <c r="BV482" s="1713"/>
      <c r="BW482" s="1713"/>
      <c r="BX482" s="1713"/>
      <c r="BY482" s="1713"/>
      <c r="BZ482" s="1713"/>
      <c r="CA482" s="1713"/>
      <c r="CB482" s="1713"/>
      <c r="CC482" s="1713"/>
      <c r="CD482" s="1713"/>
      <c r="CE482" s="1713"/>
      <c r="CF482" s="1713"/>
      <c r="CG482" s="1713"/>
      <c r="CH482" s="1713"/>
      <c r="CI482" s="1713"/>
      <c r="CJ482" s="1713"/>
      <c r="CK482" s="1713"/>
      <c r="CL482" s="1713"/>
      <c r="CM482" s="1713"/>
      <c r="CN482" s="1713"/>
      <c r="CO482" s="1713"/>
      <c r="CP482" s="1713"/>
      <c r="CQ482" s="1713"/>
      <c r="CR482" s="1713"/>
      <c r="CS482" s="1713"/>
      <c r="CT482" s="1713"/>
      <c r="CU482" s="1713"/>
      <c r="CV482" s="1713"/>
      <c r="CW482" s="1713"/>
      <c r="CX482" s="1713"/>
      <c r="CY482" s="1713"/>
      <c r="CZ482" s="1713"/>
      <c r="DA482" s="1713"/>
      <c r="DB482" s="1713"/>
      <c r="DC482" s="1713"/>
      <c r="DD482" s="1713"/>
      <c r="DE482" s="1713"/>
      <c r="DF482" s="1713"/>
      <c r="DG482" s="1713"/>
      <c r="DH482" s="1713"/>
      <c r="DI482" s="1713"/>
      <c r="DJ482" s="1713"/>
      <c r="DK482" s="1713"/>
      <c r="DL482" s="1713"/>
      <c r="DM482" s="1713"/>
      <c r="DN482" s="1713"/>
      <c r="DO482" s="1713"/>
      <c r="DP482" s="1713"/>
      <c r="DQ482" s="1713"/>
    </row>
    <row r="483" s="1732" customFormat="true" ht="21.75" hidden="false" customHeight="true" outlineLevel="0" collapsed="false">
      <c r="A483" s="1713"/>
      <c r="B483" s="1713"/>
      <c r="C483" s="1725"/>
      <c r="D483" s="1725"/>
      <c r="E483" s="1725"/>
      <c r="F483" s="3210"/>
      <c r="G483" s="3211"/>
      <c r="H483" s="3212"/>
      <c r="I483" s="3213"/>
      <c r="J483" s="3213"/>
      <c r="K483" s="1713"/>
      <c r="T483" s="3373"/>
      <c r="Z483" s="1713"/>
      <c r="AA483" s="1713"/>
      <c r="AB483" s="1713"/>
      <c r="AC483" s="1713"/>
      <c r="AD483" s="1713"/>
      <c r="AE483" s="1713"/>
      <c r="AF483" s="1713"/>
      <c r="AG483" s="1713"/>
      <c r="AH483" s="1713"/>
      <c r="AI483" s="1713"/>
      <c r="AJ483" s="1713"/>
      <c r="AK483" s="1713"/>
      <c r="AL483" s="1713"/>
      <c r="AM483" s="1713"/>
      <c r="AN483" s="1713"/>
      <c r="AO483" s="3214"/>
      <c r="AP483" s="1713"/>
      <c r="AQ483" s="1713"/>
      <c r="AR483" s="1713"/>
      <c r="AS483" s="1713"/>
      <c r="AT483" s="1713"/>
      <c r="AU483" s="1713"/>
      <c r="AV483" s="1713"/>
      <c r="AW483" s="1713"/>
      <c r="AX483" s="1713"/>
      <c r="AY483" s="1713"/>
      <c r="AZ483" s="1713"/>
      <c r="BA483" s="1713"/>
      <c r="BB483" s="1713"/>
      <c r="BC483" s="1713"/>
      <c r="BD483" s="1713"/>
      <c r="BE483" s="1713"/>
      <c r="BF483" s="1713"/>
      <c r="BG483" s="1713"/>
      <c r="BH483" s="1713"/>
      <c r="BI483" s="1713"/>
      <c r="BJ483" s="1713"/>
      <c r="BK483" s="1713"/>
      <c r="BL483" s="1713"/>
      <c r="BM483" s="1713"/>
      <c r="BN483" s="1713"/>
      <c r="BO483" s="1713"/>
      <c r="BP483" s="1713"/>
      <c r="BQ483" s="1713"/>
      <c r="BR483" s="1713"/>
      <c r="BS483" s="1713"/>
      <c r="BT483" s="1713"/>
      <c r="BU483" s="1713"/>
      <c r="BV483" s="1713"/>
      <c r="BW483" s="1713"/>
      <c r="BX483" s="1713"/>
      <c r="BY483" s="1713"/>
      <c r="BZ483" s="1713"/>
      <c r="CA483" s="1713"/>
      <c r="CB483" s="1713"/>
      <c r="CC483" s="1713"/>
      <c r="CD483" s="1713"/>
      <c r="CE483" s="1713"/>
      <c r="CF483" s="1713"/>
      <c r="CG483" s="1713"/>
      <c r="CH483" s="1713"/>
      <c r="CI483" s="1713"/>
      <c r="CJ483" s="1713"/>
      <c r="CK483" s="1713"/>
      <c r="CL483" s="1713"/>
      <c r="CM483" s="1713"/>
      <c r="CN483" s="1713"/>
      <c r="CO483" s="1713"/>
      <c r="CP483" s="1713"/>
      <c r="CQ483" s="1713"/>
      <c r="CR483" s="1713"/>
      <c r="CS483" s="1713"/>
      <c r="CT483" s="1713"/>
      <c r="CU483" s="1713"/>
      <c r="CV483" s="1713"/>
      <c r="CW483" s="1713"/>
      <c r="CX483" s="1713"/>
      <c r="CY483" s="1713"/>
      <c r="CZ483" s="1713"/>
      <c r="DA483" s="1713"/>
      <c r="DB483" s="1713"/>
      <c r="DC483" s="1713"/>
      <c r="DD483" s="1713"/>
      <c r="DE483" s="1713"/>
      <c r="DF483" s="1713"/>
      <c r="DG483" s="1713"/>
      <c r="DH483" s="1713"/>
      <c r="DI483" s="1713"/>
      <c r="DJ483" s="1713"/>
      <c r="DK483" s="1713"/>
      <c r="DL483" s="1713"/>
      <c r="DM483" s="1713"/>
      <c r="DN483" s="1713"/>
      <c r="DO483" s="1713"/>
      <c r="DP483" s="1713"/>
      <c r="DQ483" s="1713"/>
    </row>
    <row r="484" s="1732" customFormat="true" ht="21.75" hidden="false" customHeight="true" outlineLevel="0" collapsed="false">
      <c r="A484" s="1713"/>
      <c r="B484" s="1713"/>
      <c r="C484" s="1725"/>
      <c r="D484" s="1725"/>
      <c r="E484" s="1725"/>
      <c r="F484" s="3210"/>
      <c r="G484" s="3211"/>
      <c r="H484" s="3212"/>
      <c r="I484" s="3213"/>
      <c r="J484" s="3213"/>
      <c r="K484" s="1713"/>
      <c r="T484" s="3373"/>
      <c r="Z484" s="1713"/>
      <c r="AA484" s="1713"/>
      <c r="AB484" s="1713"/>
      <c r="AC484" s="1713"/>
      <c r="AD484" s="1713"/>
      <c r="AE484" s="1713"/>
      <c r="AF484" s="1713"/>
      <c r="AG484" s="1713"/>
      <c r="AH484" s="1713"/>
      <c r="AI484" s="1713"/>
      <c r="AJ484" s="1713"/>
      <c r="AK484" s="1713"/>
      <c r="AL484" s="1713"/>
      <c r="AM484" s="1713"/>
      <c r="AN484" s="1713"/>
      <c r="AO484" s="3214"/>
      <c r="AP484" s="1713"/>
      <c r="AQ484" s="1713"/>
      <c r="AR484" s="1713"/>
      <c r="AS484" s="1713"/>
      <c r="AT484" s="1713"/>
      <c r="AU484" s="1713"/>
      <c r="AV484" s="1713"/>
      <c r="AW484" s="1713"/>
      <c r="AX484" s="1713"/>
      <c r="AY484" s="1713"/>
      <c r="AZ484" s="1713"/>
      <c r="BA484" s="1713"/>
      <c r="BB484" s="1713"/>
      <c r="BC484" s="1713"/>
      <c r="BD484" s="1713"/>
      <c r="BE484" s="1713"/>
      <c r="BF484" s="1713"/>
      <c r="BG484" s="1713"/>
      <c r="BH484" s="1713"/>
      <c r="BI484" s="1713"/>
      <c r="BJ484" s="1713"/>
      <c r="BK484" s="1713"/>
      <c r="BL484" s="1713"/>
      <c r="BM484" s="1713"/>
      <c r="BN484" s="1713"/>
      <c r="BO484" s="1713"/>
      <c r="BP484" s="1713"/>
      <c r="BQ484" s="1713"/>
      <c r="BR484" s="1713"/>
      <c r="BS484" s="1713"/>
      <c r="BT484" s="1713"/>
      <c r="BU484" s="1713"/>
      <c r="BV484" s="1713"/>
      <c r="BW484" s="1713"/>
      <c r="BX484" s="1713"/>
      <c r="BY484" s="1713"/>
      <c r="BZ484" s="1713"/>
      <c r="CA484" s="1713"/>
      <c r="CB484" s="1713"/>
      <c r="CC484" s="1713"/>
      <c r="CD484" s="1713"/>
      <c r="CE484" s="1713"/>
      <c r="CF484" s="1713"/>
      <c r="CG484" s="1713"/>
      <c r="CH484" s="1713"/>
      <c r="CI484" s="1713"/>
      <c r="CJ484" s="1713"/>
      <c r="CK484" s="1713"/>
      <c r="CL484" s="1713"/>
      <c r="CM484" s="1713"/>
      <c r="CN484" s="1713"/>
      <c r="CO484" s="1713"/>
      <c r="CP484" s="1713"/>
      <c r="CQ484" s="1713"/>
      <c r="CR484" s="1713"/>
      <c r="CS484" s="1713"/>
      <c r="CT484" s="1713"/>
      <c r="CU484" s="1713"/>
      <c r="CV484" s="1713"/>
      <c r="CW484" s="1713"/>
      <c r="CX484" s="1713"/>
      <c r="CY484" s="1713"/>
      <c r="CZ484" s="1713"/>
      <c r="DA484" s="1713"/>
      <c r="DB484" s="1713"/>
      <c r="DC484" s="1713"/>
      <c r="DD484" s="1713"/>
      <c r="DE484" s="1713"/>
      <c r="DF484" s="1713"/>
      <c r="DG484" s="1713"/>
      <c r="DH484" s="1713"/>
      <c r="DI484" s="1713"/>
      <c r="DJ484" s="1713"/>
      <c r="DK484" s="1713"/>
      <c r="DL484" s="1713"/>
      <c r="DM484" s="1713"/>
      <c r="DN484" s="1713"/>
      <c r="DO484" s="1713"/>
      <c r="DP484" s="1713"/>
      <c r="DQ484" s="1713"/>
    </row>
    <row r="485" s="1732" customFormat="true" ht="21.75" hidden="false" customHeight="true" outlineLevel="0" collapsed="false">
      <c r="A485" s="1713"/>
      <c r="B485" s="1713"/>
      <c r="C485" s="1725"/>
      <c r="D485" s="1725"/>
      <c r="E485" s="1725"/>
      <c r="F485" s="3210"/>
      <c r="G485" s="3211"/>
      <c r="H485" s="3212"/>
      <c r="I485" s="3213"/>
      <c r="J485" s="3213"/>
      <c r="K485" s="1713"/>
      <c r="T485" s="3373"/>
      <c r="Z485" s="1713"/>
      <c r="AA485" s="1713"/>
      <c r="AB485" s="1713"/>
      <c r="AC485" s="1713"/>
      <c r="AD485" s="1713"/>
      <c r="AE485" s="1713"/>
      <c r="AF485" s="1713"/>
      <c r="AG485" s="1713"/>
      <c r="AH485" s="1713"/>
      <c r="AI485" s="1713"/>
      <c r="AJ485" s="1713"/>
      <c r="AK485" s="1713"/>
      <c r="AL485" s="1713"/>
      <c r="AM485" s="1713"/>
      <c r="AN485" s="1713"/>
      <c r="AO485" s="3214"/>
      <c r="AP485" s="1713"/>
      <c r="AQ485" s="1713"/>
      <c r="AR485" s="1713"/>
      <c r="AS485" s="1713"/>
      <c r="AT485" s="1713"/>
      <c r="AU485" s="1713"/>
      <c r="AV485" s="1713"/>
      <c r="AW485" s="1713"/>
      <c r="AX485" s="1713"/>
      <c r="AY485" s="1713"/>
      <c r="AZ485" s="1713"/>
      <c r="BA485" s="1713"/>
      <c r="BB485" s="1713"/>
      <c r="BC485" s="1713"/>
      <c r="BD485" s="1713"/>
      <c r="BE485" s="1713"/>
      <c r="BF485" s="1713"/>
      <c r="BG485" s="1713"/>
      <c r="BH485" s="1713"/>
      <c r="BI485" s="1713"/>
      <c r="BJ485" s="1713"/>
      <c r="BK485" s="1713"/>
      <c r="BL485" s="1713"/>
      <c r="BM485" s="1713"/>
      <c r="BN485" s="1713"/>
      <c r="BO485" s="1713"/>
      <c r="BP485" s="1713"/>
      <c r="BQ485" s="1713"/>
      <c r="BR485" s="1713"/>
      <c r="BS485" s="1713"/>
      <c r="BT485" s="1713"/>
      <c r="BU485" s="1713"/>
      <c r="BV485" s="1713"/>
      <c r="BW485" s="1713"/>
      <c r="BX485" s="1713"/>
      <c r="BY485" s="1713"/>
      <c r="BZ485" s="1713"/>
      <c r="CA485" s="1713"/>
      <c r="CB485" s="1713"/>
      <c r="CC485" s="1713"/>
      <c r="CD485" s="1713"/>
      <c r="CE485" s="1713"/>
      <c r="CF485" s="1713"/>
      <c r="CG485" s="1713"/>
      <c r="CH485" s="1713"/>
      <c r="CI485" s="1713"/>
      <c r="CJ485" s="1713"/>
      <c r="CK485" s="1713"/>
      <c r="CL485" s="1713"/>
      <c r="CM485" s="1713"/>
      <c r="CN485" s="1713"/>
      <c r="CO485" s="1713"/>
      <c r="CP485" s="1713"/>
      <c r="CQ485" s="1713"/>
      <c r="CR485" s="1713"/>
      <c r="CS485" s="1713"/>
      <c r="CT485" s="1713"/>
      <c r="CU485" s="1713"/>
      <c r="CV485" s="1713"/>
      <c r="CW485" s="1713"/>
      <c r="CX485" s="1713"/>
      <c r="CY485" s="1713"/>
      <c r="CZ485" s="1713"/>
      <c r="DA485" s="1713"/>
      <c r="DB485" s="1713"/>
      <c r="DC485" s="1713"/>
      <c r="DD485" s="1713"/>
      <c r="DE485" s="1713"/>
      <c r="DF485" s="1713"/>
      <c r="DG485" s="1713"/>
      <c r="DH485" s="1713"/>
      <c r="DI485" s="1713"/>
      <c r="DJ485" s="1713"/>
      <c r="DK485" s="1713"/>
      <c r="DL485" s="1713"/>
      <c r="DM485" s="1713"/>
      <c r="DN485" s="1713"/>
      <c r="DO485" s="1713"/>
      <c r="DP485" s="1713"/>
      <c r="DQ485" s="1713"/>
    </row>
    <row r="486" s="1732" customFormat="true" ht="21.75" hidden="false" customHeight="true" outlineLevel="0" collapsed="false">
      <c r="A486" s="1713"/>
      <c r="B486" s="1713"/>
      <c r="C486" s="1725"/>
      <c r="D486" s="1725"/>
      <c r="E486" s="1725"/>
      <c r="F486" s="3210"/>
      <c r="G486" s="3211"/>
      <c r="H486" s="3212"/>
      <c r="I486" s="3213"/>
      <c r="J486" s="3213"/>
      <c r="K486" s="1713"/>
      <c r="T486" s="3373"/>
      <c r="Z486" s="1713"/>
      <c r="AA486" s="1713"/>
      <c r="AB486" s="1713"/>
      <c r="AC486" s="1713"/>
      <c r="AD486" s="1713"/>
      <c r="AE486" s="1713"/>
      <c r="AF486" s="1713"/>
      <c r="AG486" s="1713"/>
      <c r="AH486" s="1713"/>
      <c r="AI486" s="1713"/>
      <c r="AJ486" s="1713"/>
      <c r="AK486" s="1713"/>
      <c r="AL486" s="1713"/>
      <c r="AM486" s="1713"/>
      <c r="AN486" s="1713"/>
      <c r="AO486" s="3214"/>
      <c r="AP486" s="1713"/>
      <c r="AQ486" s="1713"/>
      <c r="AR486" s="1713"/>
      <c r="AS486" s="1713"/>
      <c r="AT486" s="1713"/>
      <c r="AU486" s="1713"/>
      <c r="AV486" s="1713"/>
      <c r="AW486" s="1713"/>
      <c r="AX486" s="1713"/>
      <c r="AY486" s="1713"/>
      <c r="AZ486" s="1713"/>
      <c r="BA486" s="1713"/>
      <c r="BB486" s="1713"/>
      <c r="BC486" s="1713"/>
      <c r="BD486" s="1713"/>
      <c r="BE486" s="1713"/>
      <c r="BF486" s="1713"/>
      <c r="BG486" s="1713"/>
      <c r="BH486" s="1713"/>
      <c r="BI486" s="1713"/>
      <c r="BJ486" s="1713"/>
      <c r="BK486" s="1713"/>
      <c r="BL486" s="1713"/>
      <c r="BM486" s="1713"/>
      <c r="BN486" s="1713"/>
      <c r="BO486" s="1713"/>
      <c r="BP486" s="1713"/>
      <c r="BQ486" s="1713"/>
      <c r="BR486" s="1713"/>
      <c r="BS486" s="1713"/>
      <c r="BT486" s="1713"/>
      <c r="BU486" s="1713"/>
      <c r="BV486" s="1713"/>
      <c r="BW486" s="1713"/>
      <c r="BX486" s="1713"/>
      <c r="BY486" s="1713"/>
      <c r="BZ486" s="1713"/>
      <c r="CA486" s="1713"/>
      <c r="CB486" s="1713"/>
      <c r="CC486" s="1713"/>
      <c r="CD486" s="1713"/>
      <c r="CE486" s="1713"/>
      <c r="CF486" s="1713"/>
      <c r="CG486" s="1713"/>
      <c r="CH486" s="1713"/>
      <c r="CI486" s="1713"/>
      <c r="CJ486" s="1713"/>
      <c r="CK486" s="1713"/>
      <c r="CL486" s="1713"/>
      <c r="CM486" s="1713"/>
      <c r="CN486" s="1713"/>
      <c r="CO486" s="1713"/>
      <c r="CP486" s="1713"/>
      <c r="CQ486" s="1713"/>
      <c r="CR486" s="1713"/>
      <c r="CS486" s="1713"/>
      <c r="CT486" s="1713"/>
      <c r="CU486" s="1713"/>
      <c r="CV486" s="1713"/>
      <c r="CW486" s="1713"/>
      <c r="CX486" s="1713"/>
      <c r="CY486" s="1713"/>
      <c r="CZ486" s="1713"/>
      <c r="DA486" s="1713"/>
      <c r="DB486" s="1713"/>
      <c r="DC486" s="1713"/>
      <c r="DD486" s="1713"/>
      <c r="DE486" s="1713"/>
      <c r="DF486" s="1713"/>
      <c r="DG486" s="1713"/>
      <c r="DH486" s="1713"/>
      <c r="DI486" s="1713"/>
      <c r="DJ486" s="1713"/>
      <c r="DK486" s="1713"/>
      <c r="DL486" s="1713"/>
      <c r="DM486" s="1713"/>
      <c r="DN486" s="1713"/>
      <c r="DO486" s="1713"/>
      <c r="DP486" s="1713"/>
      <c r="DQ486" s="1713"/>
    </row>
    <row r="487" s="1732" customFormat="true" ht="21.75" hidden="false" customHeight="true" outlineLevel="0" collapsed="false">
      <c r="A487" s="1713"/>
      <c r="B487" s="1713"/>
      <c r="C487" s="1725"/>
      <c r="D487" s="1725"/>
      <c r="E487" s="1725"/>
      <c r="F487" s="3210"/>
      <c r="G487" s="3211"/>
      <c r="H487" s="3212"/>
      <c r="I487" s="3213"/>
      <c r="J487" s="3213"/>
      <c r="K487" s="1713"/>
      <c r="T487" s="3373"/>
      <c r="Z487" s="1713"/>
      <c r="AA487" s="1713"/>
      <c r="AB487" s="1713"/>
      <c r="AC487" s="1713"/>
      <c r="AD487" s="1713"/>
      <c r="AE487" s="1713"/>
      <c r="AF487" s="1713"/>
      <c r="AG487" s="1713"/>
      <c r="AH487" s="1713"/>
      <c r="AI487" s="1713"/>
      <c r="AJ487" s="1713"/>
      <c r="AK487" s="1713"/>
      <c r="AL487" s="1713"/>
      <c r="AM487" s="1713"/>
      <c r="AN487" s="1713"/>
      <c r="AO487" s="3214"/>
      <c r="AP487" s="1713"/>
      <c r="AQ487" s="1713"/>
      <c r="AR487" s="1713"/>
      <c r="AS487" s="1713"/>
      <c r="AT487" s="1713"/>
      <c r="AU487" s="1713"/>
      <c r="AV487" s="1713"/>
      <c r="AW487" s="1713"/>
      <c r="AX487" s="1713"/>
      <c r="AY487" s="1713"/>
      <c r="AZ487" s="1713"/>
      <c r="BA487" s="1713"/>
      <c r="BB487" s="1713"/>
      <c r="BC487" s="1713"/>
      <c r="BD487" s="1713"/>
      <c r="BE487" s="1713"/>
      <c r="BF487" s="1713"/>
      <c r="BG487" s="1713"/>
      <c r="BH487" s="1713"/>
      <c r="BI487" s="1713"/>
      <c r="BJ487" s="1713"/>
      <c r="BK487" s="1713"/>
      <c r="BL487" s="1713"/>
      <c r="BM487" s="1713"/>
      <c r="BN487" s="1713"/>
      <c r="BO487" s="1713"/>
      <c r="BP487" s="1713"/>
      <c r="BQ487" s="1713"/>
      <c r="BR487" s="1713"/>
      <c r="BS487" s="1713"/>
      <c r="BT487" s="1713"/>
      <c r="BU487" s="1713"/>
      <c r="BV487" s="1713"/>
      <c r="BW487" s="1713"/>
      <c r="BX487" s="1713"/>
      <c r="BY487" s="1713"/>
      <c r="BZ487" s="1713"/>
      <c r="CA487" s="1713"/>
      <c r="CB487" s="1713"/>
      <c r="CC487" s="1713"/>
      <c r="CD487" s="1713"/>
      <c r="CE487" s="1713"/>
      <c r="CF487" s="1713"/>
      <c r="CG487" s="1713"/>
      <c r="CH487" s="1713"/>
      <c r="CI487" s="1713"/>
      <c r="CJ487" s="1713"/>
      <c r="CK487" s="1713"/>
      <c r="CL487" s="1713"/>
      <c r="CM487" s="1713"/>
      <c r="CN487" s="1713"/>
      <c r="CO487" s="1713"/>
      <c r="CP487" s="1713"/>
      <c r="CQ487" s="1713"/>
      <c r="CR487" s="1713"/>
      <c r="CS487" s="1713"/>
      <c r="CT487" s="1713"/>
      <c r="CU487" s="1713"/>
      <c r="CV487" s="1713"/>
      <c r="CW487" s="1713"/>
      <c r="CX487" s="1713"/>
      <c r="CY487" s="1713"/>
      <c r="CZ487" s="1713"/>
      <c r="DA487" s="1713"/>
      <c r="DB487" s="1713"/>
      <c r="DC487" s="1713"/>
      <c r="DD487" s="1713"/>
      <c r="DE487" s="1713"/>
      <c r="DF487" s="1713"/>
      <c r="DG487" s="1713"/>
      <c r="DH487" s="1713"/>
      <c r="DI487" s="1713"/>
      <c r="DJ487" s="1713"/>
      <c r="DK487" s="1713"/>
      <c r="DL487" s="1713"/>
      <c r="DM487" s="1713"/>
      <c r="DN487" s="1713"/>
      <c r="DO487" s="1713"/>
      <c r="DP487" s="1713"/>
      <c r="DQ487" s="1713"/>
    </row>
    <row r="488" s="1732" customFormat="true" ht="21.75" hidden="false" customHeight="true" outlineLevel="0" collapsed="false">
      <c r="A488" s="1713"/>
      <c r="B488" s="1713"/>
      <c r="C488" s="1725"/>
      <c r="D488" s="1725"/>
      <c r="E488" s="1725"/>
      <c r="F488" s="3210"/>
      <c r="G488" s="3211"/>
      <c r="H488" s="3212"/>
      <c r="I488" s="3213"/>
      <c r="J488" s="3213"/>
      <c r="K488" s="1713"/>
      <c r="T488" s="3373"/>
      <c r="Z488" s="1713"/>
      <c r="AA488" s="1713"/>
      <c r="AB488" s="1713"/>
      <c r="AC488" s="1713"/>
      <c r="AD488" s="1713"/>
      <c r="AE488" s="1713"/>
      <c r="AF488" s="1713"/>
      <c r="AG488" s="1713"/>
      <c r="AH488" s="1713"/>
      <c r="AI488" s="1713"/>
      <c r="AJ488" s="1713"/>
      <c r="AK488" s="1713"/>
      <c r="AL488" s="1713"/>
      <c r="AM488" s="1713"/>
      <c r="AN488" s="1713"/>
      <c r="AO488" s="3214"/>
      <c r="AP488" s="1713"/>
      <c r="AQ488" s="1713"/>
      <c r="AR488" s="1713"/>
      <c r="AS488" s="1713"/>
      <c r="AT488" s="1713"/>
      <c r="AU488" s="1713"/>
      <c r="AV488" s="1713"/>
      <c r="AW488" s="1713"/>
      <c r="AX488" s="1713"/>
      <c r="AY488" s="1713"/>
      <c r="AZ488" s="1713"/>
      <c r="BA488" s="1713"/>
      <c r="BB488" s="1713"/>
      <c r="BC488" s="1713"/>
      <c r="BD488" s="1713"/>
      <c r="BE488" s="1713"/>
      <c r="BF488" s="1713"/>
      <c r="BG488" s="1713"/>
      <c r="BH488" s="1713"/>
      <c r="BI488" s="1713"/>
      <c r="BJ488" s="1713"/>
      <c r="BK488" s="1713"/>
      <c r="BL488" s="1713"/>
      <c r="BM488" s="1713"/>
      <c r="BN488" s="1713"/>
      <c r="BO488" s="1713"/>
      <c r="BP488" s="1713"/>
      <c r="BQ488" s="1713"/>
      <c r="BR488" s="1713"/>
      <c r="BS488" s="1713"/>
      <c r="BT488" s="1713"/>
      <c r="BU488" s="1713"/>
      <c r="BV488" s="1713"/>
      <c r="BW488" s="1713"/>
      <c r="BX488" s="1713"/>
      <c r="BY488" s="1713"/>
      <c r="BZ488" s="1713"/>
      <c r="CA488" s="1713"/>
      <c r="CB488" s="1713"/>
      <c r="CC488" s="1713"/>
      <c r="CD488" s="1713"/>
      <c r="CE488" s="1713"/>
      <c r="CF488" s="1713"/>
      <c r="CG488" s="1713"/>
      <c r="CH488" s="1713"/>
      <c r="CI488" s="1713"/>
      <c r="CJ488" s="1713"/>
      <c r="CK488" s="1713"/>
      <c r="CL488" s="1713"/>
      <c r="CM488" s="1713"/>
      <c r="CN488" s="1713"/>
      <c r="CO488" s="1713"/>
      <c r="CP488" s="1713"/>
      <c r="CQ488" s="1713"/>
      <c r="CR488" s="1713"/>
      <c r="CS488" s="1713"/>
      <c r="CT488" s="1713"/>
      <c r="CU488" s="1713"/>
      <c r="CV488" s="1713"/>
      <c r="CW488" s="1713"/>
      <c r="CX488" s="1713"/>
      <c r="CY488" s="1713"/>
      <c r="CZ488" s="1713"/>
      <c r="DA488" s="1713"/>
      <c r="DB488" s="1713"/>
      <c r="DC488" s="1713"/>
      <c r="DD488" s="1713"/>
      <c r="DE488" s="1713"/>
      <c r="DF488" s="1713"/>
      <c r="DG488" s="1713"/>
      <c r="DH488" s="1713"/>
      <c r="DI488" s="1713"/>
      <c r="DJ488" s="1713"/>
      <c r="DK488" s="1713"/>
      <c r="DL488" s="1713"/>
      <c r="DM488" s="1713"/>
      <c r="DN488" s="1713"/>
      <c r="DO488" s="1713"/>
      <c r="DP488" s="1713"/>
      <c r="DQ488" s="1713"/>
    </row>
    <row r="489" s="1732" customFormat="true" ht="21.75" hidden="false" customHeight="true" outlineLevel="0" collapsed="false">
      <c r="A489" s="1713"/>
      <c r="B489" s="1713"/>
      <c r="C489" s="1725"/>
      <c r="D489" s="1725"/>
      <c r="E489" s="1725"/>
      <c r="F489" s="3210"/>
      <c r="G489" s="3211"/>
      <c r="H489" s="3212"/>
      <c r="I489" s="3213"/>
      <c r="J489" s="3213"/>
      <c r="K489" s="1713"/>
      <c r="T489" s="3373"/>
      <c r="Z489" s="1713"/>
      <c r="AA489" s="1713"/>
      <c r="AB489" s="1713"/>
      <c r="AC489" s="1713"/>
      <c r="AD489" s="1713"/>
      <c r="AE489" s="1713"/>
      <c r="AF489" s="1713"/>
      <c r="AG489" s="1713"/>
      <c r="AH489" s="1713"/>
      <c r="AI489" s="1713"/>
      <c r="AJ489" s="1713"/>
      <c r="AK489" s="1713"/>
      <c r="AL489" s="1713"/>
      <c r="AM489" s="1713"/>
      <c r="AN489" s="1713"/>
      <c r="AO489" s="3214"/>
      <c r="AP489" s="1713"/>
      <c r="AQ489" s="1713"/>
      <c r="AR489" s="1713"/>
      <c r="AS489" s="1713"/>
      <c r="AT489" s="1713"/>
      <c r="AU489" s="1713"/>
      <c r="AV489" s="1713"/>
      <c r="AW489" s="1713"/>
      <c r="AX489" s="1713"/>
      <c r="AY489" s="1713"/>
      <c r="AZ489" s="1713"/>
      <c r="BA489" s="1713"/>
      <c r="BB489" s="1713"/>
      <c r="BC489" s="1713"/>
      <c r="BD489" s="1713"/>
      <c r="BE489" s="1713"/>
      <c r="BF489" s="1713"/>
      <c r="BG489" s="1713"/>
      <c r="BH489" s="1713"/>
      <c r="BI489" s="1713"/>
      <c r="BJ489" s="1713"/>
      <c r="BK489" s="1713"/>
      <c r="BL489" s="1713"/>
      <c r="BM489" s="1713"/>
      <c r="BN489" s="1713"/>
      <c r="BO489" s="1713"/>
      <c r="BP489" s="1713"/>
      <c r="BQ489" s="1713"/>
      <c r="BR489" s="1713"/>
      <c r="BS489" s="1713"/>
      <c r="BT489" s="1713"/>
      <c r="BU489" s="1713"/>
      <c r="BV489" s="1713"/>
      <c r="BW489" s="1713"/>
      <c r="BX489" s="1713"/>
      <c r="BY489" s="1713"/>
      <c r="BZ489" s="1713"/>
      <c r="CA489" s="1713"/>
      <c r="CB489" s="1713"/>
      <c r="CC489" s="1713"/>
      <c r="CD489" s="1713"/>
      <c r="CE489" s="1713"/>
      <c r="CF489" s="1713"/>
      <c r="CG489" s="1713"/>
      <c r="CH489" s="1713"/>
      <c r="CI489" s="1713"/>
      <c r="CJ489" s="1713"/>
      <c r="CK489" s="1713"/>
      <c r="CL489" s="1713"/>
      <c r="CM489" s="1713"/>
      <c r="CN489" s="1713"/>
      <c r="CO489" s="1713"/>
      <c r="CP489" s="1713"/>
      <c r="CQ489" s="1713"/>
      <c r="CR489" s="1713"/>
      <c r="CS489" s="1713"/>
      <c r="CT489" s="1713"/>
      <c r="CU489" s="1713"/>
      <c r="CV489" s="1713"/>
      <c r="CW489" s="1713"/>
      <c r="CX489" s="1713"/>
      <c r="CY489" s="1713"/>
      <c r="CZ489" s="1713"/>
      <c r="DA489" s="1713"/>
      <c r="DB489" s="1713"/>
      <c r="DC489" s="1713"/>
      <c r="DD489" s="1713"/>
      <c r="DE489" s="1713"/>
      <c r="DF489" s="1713"/>
      <c r="DG489" s="1713"/>
      <c r="DH489" s="1713"/>
      <c r="DI489" s="1713"/>
      <c r="DJ489" s="1713"/>
      <c r="DK489" s="1713"/>
      <c r="DL489" s="1713"/>
      <c r="DM489" s="1713"/>
      <c r="DN489" s="1713"/>
      <c r="DO489" s="1713"/>
      <c r="DP489" s="1713"/>
      <c r="DQ489" s="1713"/>
    </row>
    <row r="490" s="1732" customFormat="true" ht="21.75" hidden="false" customHeight="true" outlineLevel="0" collapsed="false">
      <c r="A490" s="1713"/>
      <c r="B490" s="1713"/>
      <c r="C490" s="1725"/>
      <c r="D490" s="1725"/>
      <c r="E490" s="1725"/>
      <c r="F490" s="3210"/>
      <c r="G490" s="3211"/>
      <c r="H490" s="3212"/>
      <c r="I490" s="3213"/>
      <c r="J490" s="3213"/>
      <c r="K490" s="1713"/>
      <c r="T490" s="3373"/>
      <c r="Z490" s="1713"/>
      <c r="AA490" s="1713"/>
      <c r="AB490" s="1713"/>
      <c r="AC490" s="1713"/>
      <c r="AD490" s="1713"/>
      <c r="AE490" s="1713"/>
      <c r="AF490" s="1713"/>
      <c r="AG490" s="1713"/>
      <c r="AH490" s="1713"/>
      <c r="AI490" s="1713"/>
      <c r="AJ490" s="1713"/>
      <c r="AK490" s="1713"/>
      <c r="AL490" s="1713"/>
      <c r="AM490" s="1713"/>
      <c r="AN490" s="1713"/>
      <c r="AO490" s="3214"/>
      <c r="AP490" s="1713"/>
      <c r="AQ490" s="1713"/>
      <c r="AR490" s="1713"/>
      <c r="AS490" s="1713"/>
      <c r="AT490" s="1713"/>
      <c r="AU490" s="1713"/>
      <c r="AV490" s="1713"/>
      <c r="AW490" s="1713"/>
      <c r="AX490" s="1713"/>
      <c r="AY490" s="1713"/>
      <c r="AZ490" s="1713"/>
      <c r="BA490" s="1713"/>
      <c r="BB490" s="1713"/>
      <c r="BC490" s="1713"/>
      <c r="BD490" s="1713"/>
      <c r="BE490" s="1713"/>
      <c r="BF490" s="1713"/>
      <c r="BG490" s="1713"/>
      <c r="BH490" s="1713"/>
      <c r="BI490" s="1713"/>
      <c r="BJ490" s="1713"/>
      <c r="BK490" s="1713"/>
      <c r="BL490" s="1713"/>
      <c r="BM490" s="1713"/>
      <c r="BN490" s="1713"/>
      <c r="BO490" s="1713"/>
      <c r="BP490" s="1713"/>
      <c r="BQ490" s="1713"/>
      <c r="BR490" s="1713"/>
      <c r="BS490" s="1713"/>
      <c r="BT490" s="1713"/>
      <c r="BU490" s="1713"/>
      <c r="BV490" s="1713"/>
      <c r="BW490" s="1713"/>
      <c r="BX490" s="1713"/>
      <c r="BY490" s="1713"/>
      <c r="BZ490" s="1713"/>
      <c r="CA490" s="1713"/>
      <c r="CB490" s="1713"/>
      <c r="CC490" s="1713"/>
      <c r="CD490" s="1713"/>
      <c r="CE490" s="1713"/>
      <c r="CF490" s="1713"/>
      <c r="CG490" s="1713"/>
      <c r="CH490" s="1713"/>
      <c r="CI490" s="1713"/>
      <c r="CJ490" s="1713"/>
      <c r="CK490" s="1713"/>
      <c r="CL490" s="1713"/>
      <c r="CM490" s="1713"/>
      <c r="CN490" s="1713"/>
      <c r="CO490" s="1713"/>
      <c r="CP490" s="1713"/>
      <c r="CQ490" s="1713"/>
      <c r="CR490" s="1713"/>
      <c r="CS490" s="1713"/>
      <c r="CT490" s="1713"/>
      <c r="CU490" s="1713"/>
      <c r="CV490" s="1713"/>
      <c r="CW490" s="1713"/>
      <c r="CX490" s="1713"/>
      <c r="CY490" s="1713"/>
      <c r="CZ490" s="1713"/>
      <c r="DA490" s="1713"/>
      <c r="DB490" s="1713"/>
      <c r="DC490" s="1713"/>
      <c r="DD490" s="1713"/>
      <c r="DE490" s="1713"/>
      <c r="DF490" s="1713"/>
      <c r="DG490" s="1713"/>
      <c r="DH490" s="1713"/>
      <c r="DI490" s="1713"/>
      <c r="DJ490" s="1713"/>
      <c r="DK490" s="1713"/>
      <c r="DL490" s="1713"/>
      <c r="DM490" s="1713"/>
      <c r="DN490" s="1713"/>
      <c r="DO490" s="1713"/>
      <c r="DP490" s="1713"/>
      <c r="DQ490" s="1713"/>
    </row>
    <row r="491" s="1732" customFormat="true" ht="21.75" hidden="false" customHeight="true" outlineLevel="0" collapsed="false">
      <c r="A491" s="1713"/>
      <c r="B491" s="1713"/>
      <c r="C491" s="1725"/>
      <c r="D491" s="1725"/>
      <c r="E491" s="1725"/>
      <c r="F491" s="3210"/>
      <c r="G491" s="3211"/>
      <c r="H491" s="3212"/>
      <c r="I491" s="3213"/>
      <c r="J491" s="3213"/>
      <c r="K491" s="1713"/>
      <c r="T491" s="3373"/>
      <c r="Z491" s="1713"/>
      <c r="AA491" s="1713"/>
      <c r="AB491" s="1713"/>
      <c r="AC491" s="1713"/>
      <c r="AD491" s="1713"/>
      <c r="AE491" s="1713"/>
      <c r="AF491" s="1713"/>
      <c r="AG491" s="1713"/>
      <c r="AH491" s="1713"/>
      <c r="AI491" s="1713"/>
      <c r="AJ491" s="1713"/>
      <c r="AK491" s="1713"/>
      <c r="AL491" s="1713"/>
      <c r="AM491" s="1713"/>
      <c r="AN491" s="1713"/>
      <c r="AO491" s="3214"/>
      <c r="AP491" s="1713"/>
      <c r="AQ491" s="1713"/>
      <c r="AR491" s="1713"/>
      <c r="AS491" s="1713"/>
      <c r="AT491" s="1713"/>
      <c r="AU491" s="1713"/>
      <c r="AV491" s="1713"/>
      <c r="AW491" s="1713"/>
      <c r="AX491" s="1713"/>
      <c r="AY491" s="1713"/>
      <c r="AZ491" s="1713"/>
      <c r="BA491" s="1713"/>
      <c r="BB491" s="1713"/>
      <c r="BC491" s="1713"/>
      <c r="BD491" s="1713"/>
      <c r="BE491" s="1713"/>
      <c r="BF491" s="1713"/>
      <c r="BG491" s="1713"/>
      <c r="BH491" s="1713"/>
      <c r="BI491" s="1713"/>
      <c r="BJ491" s="1713"/>
      <c r="BK491" s="1713"/>
      <c r="BL491" s="1713"/>
      <c r="BM491" s="1713"/>
      <c r="BN491" s="1713"/>
      <c r="BO491" s="1713"/>
      <c r="BP491" s="1713"/>
      <c r="BQ491" s="1713"/>
      <c r="BR491" s="1713"/>
      <c r="BS491" s="1713"/>
      <c r="BT491" s="1713"/>
      <c r="BU491" s="1713"/>
      <c r="BV491" s="1713"/>
      <c r="BW491" s="1713"/>
      <c r="BX491" s="1713"/>
      <c r="BY491" s="1713"/>
      <c r="BZ491" s="1713"/>
      <c r="CA491" s="1713"/>
      <c r="CB491" s="1713"/>
      <c r="CC491" s="1713"/>
      <c r="CD491" s="1713"/>
      <c r="CE491" s="1713"/>
      <c r="CF491" s="1713"/>
      <c r="CG491" s="1713"/>
      <c r="CH491" s="1713"/>
      <c r="CI491" s="1713"/>
      <c r="CJ491" s="1713"/>
      <c r="CK491" s="1713"/>
      <c r="CL491" s="1713"/>
      <c r="CM491" s="1713"/>
      <c r="CN491" s="1713"/>
      <c r="CO491" s="1713"/>
      <c r="CP491" s="1713"/>
      <c r="CQ491" s="1713"/>
      <c r="CR491" s="1713"/>
      <c r="CS491" s="1713"/>
      <c r="CT491" s="1713"/>
      <c r="CU491" s="1713"/>
      <c r="CV491" s="1713"/>
      <c r="CW491" s="1713"/>
      <c r="CX491" s="1713"/>
      <c r="CY491" s="1713"/>
      <c r="CZ491" s="1713"/>
      <c r="DA491" s="1713"/>
      <c r="DB491" s="1713"/>
      <c r="DC491" s="1713"/>
      <c r="DD491" s="1713"/>
      <c r="DE491" s="1713"/>
      <c r="DF491" s="1713"/>
      <c r="DG491" s="1713"/>
      <c r="DH491" s="1713"/>
      <c r="DI491" s="1713"/>
      <c r="DJ491" s="1713"/>
      <c r="DK491" s="1713"/>
      <c r="DL491" s="1713"/>
      <c r="DM491" s="1713"/>
      <c r="DN491" s="1713"/>
      <c r="DO491" s="1713"/>
      <c r="DP491" s="1713"/>
      <c r="DQ491" s="1713"/>
    </row>
    <row r="492" s="1732" customFormat="true" ht="21.75" hidden="false" customHeight="true" outlineLevel="0" collapsed="false">
      <c r="A492" s="1713"/>
      <c r="B492" s="1713"/>
      <c r="C492" s="1725"/>
      <c r="D492" s="1725"/>
      <c r="E492" s="1725"/>
      <c r="F492" s="3210"/>
      <c r="G492" s="3211"/>
      <c r="H492" s="3212"/>
      <c r="I492" s="3213"/>
      <c r="J492" s="3213"/>
      <c r="K492" s="1713"/>
      <c r="T492" s="3373"/>
      <c r="Z492" s="1713"/>
      <c r="AA492" s="1713"/>
      <c r="AB492" s="1713"/>
      <c r="AC492" s="1713"/>
      <c r="AD492" s="1713"/>
      <c r="AE492" s="1713"/>
      <c r="AF492" s="1713"/>
      <c r="AG492" s="1713"/>
      <c r="AH492" s="1713"/>
      <c r="AI492" s="1713"/>
      <c r="AJ492" s="1713"/>
      <c r="AK492" s="1713"/>
      <c r="AL492" s="1713"/>
      <c r="AM492" s="1713"/>
      <c r="AN492" s="1713"/>
      <c r="AO492" s="3214"/>
      <c r="AP492" s="1713"/>
      <c r="AQ492" s="1713"/>
      <c r="AR492" s="1713"/>
      <c r="AS492" s="1713"/>
      <c r="AT492" s="1713"/>
      <c r="AU492" s="1713"/>
      <c r="AV492" s="1713"/>
      <c r="AW492" s="1713"/>
      <c r="AX492" s="1713"/>
      <c r="AY492" s="1713"/>
      <c r="AZ492" s="1713"/>
      <c r="BA492" s="1713"/>
      <c r="BB492" s="1713"/>
      <c r="BC492" s="1713"/>
      <c r="BD492" s="1713"/>
      <c r="BE492" s="1713"/>
      <c r="BF492" s="1713"/>
      <c r="BG492" s="1713"/>
      <c r="BH492" s="1713"/>
      <c r="BI492" s="1713"/>
      <c r="BJ492" s="1713"/>
      <c r="BK492" s="1713"/>
      <c r="BL492" s="1713"/>
      <c r="BM492" s="1713"/>
      <c r="BN492" s="1713"/>
      <c r="BO492" s="1713"/>
      <c r="BP492" s="1713"/>
      <c r="BQ492" s="1713"/>
      <c r="BR492" s="1713"/>
      <c r="BS492" s="1713"/>
      <c r="BT492" s="1713"/>
      <c r="BU492" s="1713"/>
      <c r="BV492" s="1713"/>
      <c r="BW492" s="1713"/>
      <c r="BX492" s="1713"/>
      <c r="BY492" s="1713"/>
      <c r="BZ492" s="1713"/>
      <c r="CA492" s="1713"/>
      <c r="CB492" s="1713"/>
      <c r="CC492" s="1713"/>
      <c r="CD492" s="1713"/>
      <c r="CE492" s="1713"/>
      <c r="CF492" s="1713"/>
      <c r="CG492" s="1713"/>
      <c r="CH492" s="1713"/>
      <c r="CI492" s="1713"/>
      <c r="CJ492" s="1713"/>
      <c r="CK492" s="1713"/>
      <c r="CL492" s="1713"/>
      <c r="CM492" s="1713"/>
      <c r="CN492" s="1713"/>
      <c r="CO492" s="1713"/>
      <c r="CP492" s="1713"/>
      <c r="CQ492" s="1713"/>
      <c r="CR492" s="1713"/>
      <c r="CS492" s="1713"/>
      <c r="CT492" s="1713"/>
      <c r="CU492" s="1713"/>
      <c r="CV492" s="1713"/>
      <c r="CW492" s="1713"/>
      <c r="CX492" s="1713"/>
      <c r="CY492" s="1713"/>
      <c r="CZ492" s="1713"/>
      <c r="DA492" s="1713"/>
      <c r="DB492" s="1713"/>
      <c r="DC492" s="1713"/>
      <c r="DD492" s="1713"/>
      <c r="DE492" s="1713"/>
      <c r="DF492" s="1713"/>
      <c r="DG492" s="1713"/>
      <c r="DH492" s="1713"/>
      <c r="DI492" s="1713"/>
      <c r="DJ492" s="1713"/>
      <c r="DK492" s="1713"/>
      <c r="DL492" s="1713"/>
      <c r="DM492" s="1713"/>
      <c r="DN492" s="1713"/>
      <c r="DO492" s="1713"/>
      <c r="DP492" s="1713"/>
      <c r="DQ492" s="1713"/>
    </row>
    <row r="493" s="1732" customFormat="true" ht="21.75" hidden="false" customHeight="true" outlineLevel="0" collapsed="false">
      <c r="A493" s="1713"/>
      <c r="B493" s="1713"/>
      <c r="C493" s="1725"/>
      <c r="D493" s="1725"/>
      <c r="E493" s="1725"/>
      <c r="F493" s="3210"/>
      <c r="G493" s="3211"/>
      <c r="H493" s="3212"/>
      <c r="I493" s="3213"/>
      <c r="J493" s="3213"/>
      <c r="K493" s="1713"/>
      <c r="T493" s="3373"/>
      <c r="Z493" s="1713"/>
      <c r="AA493" s="1713"/>
      <c r="AB493" s="1713"/>
      <c r="AC493" s="1713"/>
      <c r="AD493" s="1713"/>
      <c r="AE493" s="1713"/>
      <c r="AF493" s="1713"/>
      <c r="AG493" s="1713"/>
      <c r="AH493" s="1713"/>
      <c r="AI493" s="1713"/>
      <c r="AJ493" s="1713"/>
      <c r="AK493" s="1713"/>
      <c r="AL493" s="1713"/>
      <c r="AM493" s="1713"/>
      <c r="AN493" s="1713"/>
      <c r="AO493" s="3214"/>
      <c r="AP493" s="1713"/>
      <c r="AQ493" s="1713"/>
      <c r="AR493" s="1713"/>
      <c r="AS493" s="1713"/>
      <c r="AT493" s="1713"/>
      <c r="AU493" s="1713"/>
      <c r="AV493" s="1713"/>
      <c r="AW493" s="1713"/>
      <c r="AX493" s="1713"/>
      <c r="AY493" s="1713"/>
      <c r="AZ493" s="1713"/>
      <c r="BA493" s="1713"/>
      <c r="BB493" s="1713"/>
      <c r="BC493" s="1713"/>
      <c r="BD493" s="1713"/>
      <c r="BE493" s="1713"/>
      <c r="BF493" s="1713"/>
      <c r="BG493" s="1713"/>
      <c r="BH493" s="1713"/>
      <c r="BI493" s="1713"/>
      <c r="BJ493" s="1713"/>
      <c r="BK493" s="1713"/>
      <c r="BL493" s="1713"/>
      <c r="BM493" s="1713"/>
      <c r="BN493" s="1713"/>
      <c r="BO493" s="1713"/>
      <c r="BP493" s="1713"/>
      <c r="BQ493" s="1713"/>
      <c r="BR493" s="1713"/>
      <c r="BS493" s="1713"/>
      <c r="BT493" s="1713"/>
      <c r="BU493" s="1713"/>
      <c r="BV493" s="1713"/>
      <c r="BW493" s="1713"/>
      <c r="BX493" s="1713"/>
      <c r="BY493" s="1713"/>
      <c r="BZ493" s="1713"/>
      <c r="CA493" s="1713"/>
      <c r="CB493" s="1713"/>
      <c r="CC493" s="1713"/>
      <c r="CD493" s="1713"/>
      <c r="CE493" s="1713"/>
      <c r="CF493" s="1713"/>
      <c r="CG493" s="1713"/>
      <c r="CH493" s="1713"/>
      <c r="CI493" s="1713"/>
      <c r="CJ493" s="1713"/>
      <c r="CK493" s="1713"/>
      <c r="CL493" s="1713"/>
      <c r="CM493" s="1713"/>
      <c r="CN493" s="1713"/>
      <c r="CO493" s="1713"/>
      <c r="CP493" s="1713"/>
      <c r="CQ493" s="1713"/>
      <c r="CR493" s="1713"/>
      <c r="CS493" s="1713"/>
      <c r="CT493" s="1713"/>
      <c r="CU493" s="1713"/>
      <c r="CV493" s="1713"/>
      <c r="CW493" s="1713"/>
      <c r="CX493" s="1713"/>
      <c r="CY493" s="1713"/>
      <c r="CZ493" s="1713"/>
      <c r="DA493" s="1713"/>
      <c r="DB493" s="1713"/>
      <c r="DC493" s="1713"/>
      <c r="DD493" s="1713"/>
      <c r="DE493" s="1713"/>
      <c r="DF493" s="1713"/>
      <c r="DG493" s="1713"/>
      <c r="DH493" s="1713"/>
      <c r="DI493" s="1713"/>
      <c r="DJ493" s="1713"/>
      <c r="DK493" s="1713"/>
      <c r="DL493" s="1713"/>
      <c r="DM493" s="1713"/>
      <c r="DN493" s="1713"/>
      <c r="DO493" s="1713"/>
      <c r="DP493" s="1713"/>
      <c r="DQ493" s="1713"/>
    </row>
    <row r="494" s="1732" customFormat="true" ht="21.75" hidden="false" customHeight="true" outlineLevel="0" collapsed="false">
      <c r="A494" s="1713"/>
      <c r="B494" s="1713"/>
      <c r="C494" s="1725"/>
      <c r="D494" s="1725"/>
      <c r="E494" s="1725"/>
      <c r="F494" s="3210"/>
      <c r="G494" s="3211"/>
      <c r="H494" s="3212"/>
      <c r="I494" s="3213"/>
      <c r="J494" s="3213"/>
      <c r="K494" s="1713"/>
      <c r="L494" s="1713"/>
      <c r="M494" s="1713"/>
      <c r="N494" s="1725"/>
      <c r="O494" s="1713"/>
      <c r="P494" s="1713"/>
      <c r="Q494" s="1713"/>
      <c r="R494" s="1713"/>
      <c r="S494" s="1713"/>
      <c r="T494" s="1714"/>
      <c r="W494" s="1713"/>
      <c r="X494" s="1713"/>
      <c r="Y494" s="1713"/>
      <c r="Z494" s="1713"/>
      <c r="AA494" s="1713"/>
      <c r="AB494" s="1713"/>
      <c r="AC494" s="1713"/>
      <c r="AD494" s="1713"/>
      <c r="AE494" s="1713"/>
      <c r="AF494" s="1713"/>
      <c r="AG494" s="1713"/>
      <c r="AH494" s="1713"/>
      <c r="AI494" s="1713"/>
      <c r="AJ494" s="1713"/>
      <c r="AK494" s="1713"/>
      <c r="AL494" s="1713"/>
      <c r="AM494" s="1713"/>
      <c r="AN494" s="1713"/>
      <c r="AO494" s="3214"/>
      <c r="AP494" s="1713"/>
      <c r="AQ494" s="1713"/>
      <c r="AR494" s="1713"/>
      <c r="AS494" s="1713"/>
      <c r="AT494" s="1713"/>
      <c r="AU494" s="1713"/>
      <c r="AV494" s="1713"/>
      <c r="AW494" s="1713"/>
      <c r="AX494" s="1713"/>
      <c r="AY494" s="1713"/>
      <c r="AZ494" s="1713"/>
      <c r="BA494" s="1713"/>
      <c r="BB494" s="1713"/>
      <c r="BC494" s="1713"/>
      <c r="BD494" s="1713"/>
      <c r="BE494" s="1713"/>
      <c r="BF494" s="1713"/>
      <c r="BG494" s="1713"/>
      <c r="BH494" s="1713"/>
      <c r="BI494" s="1713"/>
      <c r="BJ494" s="1713"/>
      <c r="BK494" s="1713"/>
      <c r="BL494" s="1713"/>
      <c r="BM494" s="1713"/>
      <c r="BN494" s="1713"/>
      <c r="BO494" s="1713"/>
      <c r="BP494" s="1713"/>
      <c r="BQ494" s="1713"/>
      <c r="BR494" s="1713"/>
      <c r="BS494" s="1713"/>
      <c r="BT494" s="1713"/>
      <c r="BU494" s="1713"/>
      <c r="BV494" s="1713"/>
      <c r="BW494" s="1713"/>
      <c r="BX494" s="1713"/>
      <c r="BY494" s="1713"/>
      <c r="BZ494" s="1713"/>
      <c r="CA494" s="1713"/>
      <c r="CB494" s="1713"/>
      <c r="CC494" s="1713"/>
      <c r="CD494" s="1713"/>
      <c r="CE494" s="1713"/>
      <c r="CF494" s="1713"/>
      <c r="CG494" s="1713"/>
      <c r="CH494" s="1713"/>
      <c r="CI494" s="1713"/>
      <c r="CJ494" s="1713"/>
      <c r="CK494" s="1713"/>
      <c r="CL494" s="1713"/>
      <c r="CM494" s="1713"/>
      <c r="CN494" s="1713"/>
      <c r="CO494" s="1713"/>
      <c r="CP494" s="1713"/>
      <c r="CQ494" s="1713"/>
      <c r="CR494" s="1713"/>
      <c r="CS494" s="1713"/>
      <c r="CT494" s="1713"/>
      <c r="CU494" s="1713"/>
      <c r="CV494" s="1713"/>
      <c r="CW494" s="1713"/>
      <c r="CX494" s="1713"/>
      <c r="CY494" s="1713"/>
      <c r="CZ494" s="1713"/>
      <c r="DA494" s="1713"/>
      <c r="DB494" s="1713"/>
      <c r="DC494" s="1713"/>
      <c r="DD494" s="1713"/>
      <c r="DE494" s="1713"/>
      <c r="DF494" s="1713"/>
      <c r="DG494" s="1713"/>
      <c r="DH494" s="1713"/>
      <c r="DI494" s="1713"/>
      <c r="DJ494" s="1713"/>
      <c r="DK494" s="1713"/>
      <c r="DL494" s="1713"/>
      <c r="DM494" s="1713"/>
      <c r="DN494" s="1713"/>
      <c r="DO494" s="1713"/>
      <c r="DP494" s="1713"/>
      <c r="DQ494" s="1713"/>
    </row>
    <row r="495" s="1732" customFormat="true" ht="21.75" hidden="false" customHeight="true" outlineLevel="0" collapsed="false">
      <c r="A495" s="1713"/>
      <c r="B495" s="1713"/>
      <c r="C495" s="1725"/>
      <c r="D495" s="1725"/>
      <c r="E495" s="1725"/>
      <c r="F495" s="3210"/>
      <c r="G495" s="3211"/>
      <c r="H495" s="3212"/>
      <c r="I495" s="3213"/>
      <c r="J495" s="3213"/>
      <c r="K495" s="1713"/>
      <c r="L495" s="1713"/>
      <c r="M495" s="1713"/>
      <c r="N495" s="1725"/>
      <c r="O495" s="1713"/>
      <c r="P495" s="1713"/>
      <c r="Q495" s="1713"/>
      <c r="R495" s="1713"/>
      <c r="S495" s="1713"/>
      <c r="T495" s="1714"/>
      <c r="W495" s="1713"/>
      <c r="X495" s="1713"/>
      <c r="Y495" s="1713"/>
      <c r="Z495" s="1713"/>
      <c r="AA495" s="1713"/>
      <c r="AB495" s="1713"/>
      <c r="AC495" s="1713"/>
      <c r="AD495" s="1713"/>
      <c r="AE495" s="1713"/>
      <c r="AF495" s="1713"/>
      <c r="AG495" s="1713"/>
      <c r="AH495" s="1713"/>
      <c r="AI495" s="1713"/>
      <c r="AJ495" s="1713"/>
      <c r="AK495" s="1713"/>
      <c r="AL495" s="1713"/>
      <c r="AM495" s="1713"/>
      <c r="AN495" s="1713"/>
      <c r="AO495" s="3214"/>
      <c r="AP495" s="1713"/>
      <c r="AQ495" s="1713"/>
      <c r="AR495" s="1713"/>
      <c r="AS495" s="1713"/>
      <c r="AT495" s="1713"/>
      <c r="AU495" s="1713"/>
      <c r="AV495" s="1713"/>
      <c r="AW495" s="1713"/>
      <c r="AX495" s="1713"/>
      <c r="AY495" s="1713"/>
      <c r="AZ495" s="1713"/>
      <c r="BA495" s="1713"/>
      <c r="BB495" s="1713"/>
      <c r="BC495" s="1713"/>
      <c r="BD495" s="1713"/>
      <c r="BE495" s="1713"/>
      <c r="BF495" s="1713"/>
      <c r="BG495" s="1713"/>
      <c r="BH495" s="1713"/>
      <c r="BI495" s="1713"/>
      <c r="BJ495" s="1713"/>
      <c r="BK495" s="1713"/>
      <c r="BL495" s="1713"/>
      <c r="BM495" s="1713"/>
      <c r="BN495" s="1713"/>
      <c r="BO495" s="1713"/>
      <c r="BP495" s="1713"/>
      <c r="BQ495" s="1713"/>
      <c r="BR495" s="1713"/>
      <c r="BS495" s="1713"/>
      <c r="BT495" s="1713"/>
      <c r="BU495" s="1713"/>
      <c r="BV495" s="1713"/>
      <c r="BW495" s="1713"/>
      <c r="BX495" s="1713"/>
      <c r="BY495" s="1713"/>
      <c r="BZ495" s="1713"/>
      <c r="CA495" s="1713"/>
      <c r="CB495" s="1713"/>
      <c r="CC495" s="1713"/>
      <c r="CD495" s="1713"/>
      <c r="CE495" s="1713"/>
      <c r="CF495" s="1713"/>
      <c r="CG495" s="1713"/>
      <c r="CH495" s="1713"/>
      <c r="CI495" s="1713"/>
      <c r="CJ495" s="1713"/>
      <c r="CK495" s="1713"/>
      <c r="CL495" s="1713"/>
      <c r="CM495" s="1713"/>
      <c r="CN495" s="1713"/>
      <c r="CO495" s="1713"/>
      <c r="CP495" s="1713"/>
      <c r="CQ495" s="1713"/>
      <c r="CR495" s="1713"/>
      <c r="CS495" s="1713"/>
      <c r="CT495" s="1713"/>
      <c r="CU495" s="1713"/>
      <c r="CV495" s="1713"/>
      <c r="CW495" s="1713"/>
      <c r="CX495" s="1713"/>
      <c r="CY495" s="1713"/>
      <c r="CZ495" s="1713"/>
      <c r="DA495" s="1713"/>
      <c r="DB495" s="1713"/>
      <c r="DC495" s="1713"/>
      <c r="DD495" s="1713"/>
      <c r="DE495" s="1713"/>
      <c r="DF495" s="1713"/>
      <c r="DG495" s="1713"/>
      <c r="DH495" s="1713"/>
      <c r="DI495" s="1713"/>
      <c r="DJ495" s="1713"/>
      <c r="DK495" s="1713"/>
      <c r="DL495" s="1713"/>
      <c r="DM495" s="1713"/>
      <c r="DN495" s="1713"/>
      <c r="DO495" s="1713"/>
      <c r="DP495" s="1713"/>
      <c r="DQ495" s="1713"/>
    </row>
    <row r="496" s="1732" customFormat="true" ht="21.75" hidden="false" customHeight="true" outlineLevel="0" collapsed="false">
      <c r="A496" s="1713"/>
      <c r="B496" s="1713"/>
      <c r="C496" s="1725"/>
      <c r="D496" s="1725"/>
      <c r="E496" s="1725"/>
      <c r="F496" s="3210"/>
      <c r="G496" s="3211"/>
      <c r="H496" s="3212"/>
      <c r="I496" s="3213"/>
      <c r="J496" s="3213"/>
      <c r="K496" s="1713"/>
      <c r="L496" s="1713"/>
      <c r="M496" s="1713"/>
      <c r="N496" s="1725"/>
      <c r="O496" s="1713"/>
      <c r="P496" s="1713"/>
      <c r="Q496" s="1713"/>
      <c r="R496" s="1713"/>
      <c r="S496" s="1713"/>
      <c r="T496" s="1714"/>
      <c r="W496" s="1713"/>
      <c r="X496" s="1713"/>
      <c r="Y496" s="1713"/>
      <c r="Z496" s="1713"/>
      <c r="AA496" s="1713"/>
      <c r="AB496" s="1713"/>
      <c r="AC496" s="1713"/>
      <c r="AD496" s="1713"/>
      <c r="AE496" s="1713"/>
      <c r="AF496" s="1713"/>
      <c r="AG496" s="1713"/>
      <c r="AH496" s="1713"/>
      <c r="AI496" s="1713"/>
      <c r="AJ496" s="1713"/>
      <c r="AK496" s="1713"/>
      <c r="AL496" s="1713"/>
      <c r="AM496" s="1713"/>
      <c r="AN496" s="1713"/>
      <c r="AO496" s="3214"/>
      <c r="AP496" s="1713"/>
      <c r="AQ496" s="1713"/>
      <c r="AR496" s="1713"/>
      <c r="AS496" s="1713"/>
      <c r="AT496" s="1713"/>
      <c r="AU496" s="1713"/>
      <c r="AV496" s="1713"/>
      <c r="AW496" s="1713"/>
      <c r="AX496" s="1713"/>
      <c r="AY496" s="1713"/>
      <c r="AZ496" s="1713"/>
      <c r="BA496" s="1713"/>
      <c r="BB496" s="1713"/>
      <c r="BC496" s="1713"/>
      <c r="BD496" s="1713"/>
      <c r="BE496" s="1713"/>
      <c r="BF496" s="1713"/>
      <c r="BG496" s="1713"/>
      <c r="BH496" s="1713"/>
      <c r="BI496" s="1713"/>
      <c r="BJ496" s="1713"/>
      <c r="BK496" s="1713"/>
      <c r="BL496" s="1713"/>
      <c r="BM496" s="1713"/>
      <c r="BN496" s="1713"/>
      <c r="BO496" s="1713"/>
      <c r="BP496" s="1713"/>
      <c r="BQ496" s="1713"/>
      <c r="BR496" s="1713"/>
      <c r="BS496" s="1713"/>
      <c r="BT496" s="1713"/>
      <c r="BU496" s="1713"/>
      <c r="BV496" s="1713"/>
      <c r="BW496" s="1713"/>
      <c r="BX496" s="1713"/>
      <c r="BY496" s="1713"/>
      <c r="BZ496" s="1713"/>
      <c r="CA496" s="1713"/>
      <c r="CB496" s="1713"/>
      <c r="CC496" s="1713"/>
      <c r="CD496" s="1713"/>
      <c r="CE496" s="1713"/>
      <c r="CF496" s="1713"/>
      <c r="CG496" s="1713"/>
      <c r="CH496" s="1713"/>
      <c r="CI496" s="1713"/>
      <c r="CJ496" s="1713"/>
      <c r="CK496" s="1713"/>
      <c r="CL496" s="1713"/>
      <c r="CM496" s="1713"/>
      <c r="CN496" s="1713"/>
      <c r="CO496" s="1713"/>
      <c r="CP496" s="1713"/>
      <c r="CQ496" s="1713"/>
      <c r="CR496" s="1713"/>
      <c r="CS496" s="1713"/>
      <c r="CT496" s="1713"/>
      <c r="CU496" s="1713"/>
      <c r="CV496" s="1713"/>
      <c r="CW496" s="1713"/>
      <c r="CX496" s="1713"/>
      <c r="CY496" s="1713"/>
      <c r="CZ496" s="1713"/>
      <c r="DA496" s="1713"/>
      <c r="DB496" s="1713"/>
      <c r="DC496" s="1713"/>
      <c r="DD496" s="1713"/>
      <c r="DE496" s="1713"/>
      <c r="DF496" s="1713"/>
      <c r="DG496" s="1713"/>
      <c r="DH496" s="1713"/>
      <c r="DI496" s="1713"/>
      <c r="DJ496" s="1713"/>
      <c r="DK496" s="1713"/>
      <c r="DL496" s="1713"/>
      <c r="DM496" s="1713"/>
      <c r="DN496" s="1713"/>
      <c r="DO496" s="1713"/>
      <c r="DP496" s="1713"/>
      <c r="DQ496" s="1713"/>
    </row>
    <row r="497" s="1732" customFormat="true" ht="21.75" hidden="false" customHeight="true" outlineLevel="0" collapsed="false">
      <c r="A497" s="1713"/>
      <c r="B497" s="1713"/>
      <c r="C497" s="1725"/>
      <c r="D497" s="1725"/>
      <c r="E497" s="1725"/>
      <c r="F497" s="3210"/>
      <c r="G497" s="3211"/>
      <c r="H497" s="3212"/>
      <c r="I497" s="3213"/>
      <c r="J497" s="3213"/>
      <c r="K497" s="1713"/>
      <c r="L497" s="1713"/>
      <c r="M497" s="1713"/>
      <c r="N497" s="1725"/>
      <c r="O497" s="1713"/>
      <c r="P497" s="1713"/>
      <c r="Q497" s="1713"/>
      <c r="R497" s="1713"/>
      <c r="S497" s="1713"/>
      <c r="T497" s="1714"/>
      <c r="W497" s="1713"/>
      <c r="X497" s="1713"/>
      <c r="Y497" s="1713"/>
      <c r="Z497" s="1713"/>
      <c r="AA497" s="1713"/>
      <c r="AB497" s="1713"/>
      <c r="AC497" s="1713"/>
      <c r="AD497" s="1713"/>
      <c r="AE497" s="1713"/>
      <c r="AF497" s="1713"/>
      <c r="AG497" s="1713"/>
      <c r="AH497" s="1713"/>
      <c r="AI497" s="1713"/>
      <c r="AJ497" s="1713"/>
      <c r="AK497" s="1713"/>
      <c r="AL497" s="1713"/>
      <c r="AM497" s="1713"/>
      <c r="AN497" s="1713"/>
      <c r="AO497" s="3214"/>
      <c r="AP497" s="1713"/>
      <c r="AQ497" s="1713"/>
      <c r="AR497" s="1713"/>
      <c r="AS497" s="1713"/>
      <c r="AT497" s="1713"/>
      <c r="AU497" s="1713"/>
      <c r="AV497" s="1713"/>
      <c r="AW497" s="1713"/>
      <c r="AX497" s="1713"/>
      <c r="AY497" s="1713"/>
      <c r="AZ497" s="1713"/>
      <c r="BA497" s="1713"/>
      <c r="BB497" s="1713"/>
      <c r="BC497" s="1713"/>
      <c r="BD497" s="1713"/>
      <c r="BE497" s="1713"/>
      <c r="BF497" s="1713"/>
      <c r="BG497" s="1713"/>
      <c r="BH497" s="1713"/>
      <c r="BI497" s="1713"/>
      <c r="BJ497" s="1713"/>
      <c r="BK497" s="1713"/>
      <c r="BL497" s="1713"/>
      <c r="BM497" s="1713"/>
      <c r="BN497" s="1713"/>
      <c r="BO497" s="1713"/>
      <c r="BP497" s="1713"/>
      <c r="BQ497" s="1713"/>
      <c r="BR497" s="1713"/>
      <c r="BS497" s="1713"/>
      <c r="BT497" s="1713"/>
      <c r="BU497" s="1713"/>
      <c r="BV497" s="1713"/>
      <c r="BW497" s="1713"/>
      <c r="BX497" s="1713"/>
      <c r="BY497" s="1713"/>
      <c r="BZ497" s="1713"/>
      <c r="CA497" s="1713"/>
      <c r="CB497" s="1713"/>
      <c r="CC497" s="1713"/>
      <c r="CD497" s="1713"/>
      <c r="CE497" s="1713"/>
      <c r="CF497" s="1713"/>
      <c r="CG497" s="1713"/>
      <c r="CH497" s="1713"/>
      <c r="CI497" s="1713"/>
      <c r="CJ497" s="1713"/>
      <c r="CK497" s="1713"/>
      <c r="CL497" s="1713"/>
      <c r="CM497" s="1713"/>
      <c r="CN497" s="1713"/>
      <c r="CO497" s="1713"/>
      <c r="CP497" s="1713"/>
      <c r="CQ497" s="1713"/>
      <c r="CR497" s="1713"/>
      <c r="CS497" s="1713"/>
      <c r="CT497" s="1713"/>
      <c r="CU497" s="1713"/>
      <c r="CV497" s="1713"/>
      <c r="CW497" s="1713"/>
      <c r="CX497" s="1713"/>
      <c r="CY497" s="1713"/>
      <c r="CZ497" s="1713"/>
      <c r="DA497" s="1713"/>
      <c r="DB497" s="1713"/>
      <c r="DC497" s="1713"/>
      <c r="DD497" s="1713"/>
      <c r="DE497" s="1713"/>
      <c r="DF497" s="1713"/>
      <c r="DG497" s="1713"/>
      <c r="DH497" s="1713"/>
      <c r="DI497" s="1713"/>
      <c r="DJ497" s="1713"/>
      <c r="DK497" s="1713"/>
      <c r="DL497" s="1713"/>
      <c r="DM497" s="1713"/>
      <c r="DN497" s="1713"/>
      <c r="DO497" s="1713"/>
      <c r="DP497" s="1713"/>
      <c r="DQ497" s="1713"/>
    </row>
    <row r="498" s="1732" customFormat="true" ht="21.75" hidden="false" customHeight="true" outlineLevel="0" collapsed="false">
      <c r="A498" s="1713"/>
      <c r="B498" s="1713"/>
      <c r="C498" s="1725"/>
      <c r="D498" s="1725"/>
      <c r="E498" s="1725"/>
      <c r="F498" s="3210"/>
      <c r="G498" s="3211"/>
      <c r="H498" s="3212"/>
      <c r="I498" s="3213"/>
      <c r="J498" s="3213"/>
      <c r="K498" s="1713"/>
      <c r="L498" s="1713"/>
      <c r="M498" s="1713"/>
      <c r="N498" s="1725"/>
      <c r="O498" s="1713"/>
      <c r="P498" s="1713"/>
      <c r="Q498" s="1713"/>
      <c r="R498" s="1713"/>
      <c r="S498" s="1713"/>
      <c r="T498" s="1714"/>
      <c r="W498" s="1713"/>
      <c r="X498" s="1713"/>
      <c r="Y498" s="1713"/>
      <c r="Z498" s="1713"/>
      <c r="AA498" s="1713"/>
      <c r="AB498" s="1713"/>
      <c r="AC498" s="1713"/>
      <c r="AD498" s="1713"/>
      <c r="AE498" s="1713"/>
      <c r="AF498" s="1713"/>
      <c r="AG498" s="1713"/>
      <c r="AH498" s="1713"/>
      <c r="AI498" s="1713"/>
      <c r="AJ498" s="1713"/>
      <c r="AK498" s="1713"/>
      <c r="AL498" s="1713"/>
      <c r="AM498" s="1713"/>
      <c r="AN498" s="1713"/>
      <c r="AO498" s="3214"/>
      <c r="AP498" s="1713"/>
      <c r="AQ498" s="1713"/>
      <c r="AR498" s="1713"/>
      <c r="AS498" s="1713"/>
      <c r="AT498" s="1713"/>
      <c r="AU498" s="1713"/>
      <c r="AV498" s="1713"/>
      <c r="AW498" s="1713"/>
      <c r="AX498" s="1713"/>
      <c r="AY498" s="1713"/>
      <c r="AZ498" s="1713"/>
      <c r="BA498" s="1713"/>
      <c r="BB498" s="1713"/>
      <c r="BC498" s="1713"/>
      <c r="BD498" s="1713"/>
      <c r="BE498" s="1713"/>
      <c r="BF498" s="1713"/>
      <c r="BG498" s="1713"/>
      <c r="BH498" s="1713"/>
      <c r="BI498" s="1713"/>
      <c r="BJ498" s="1713"/>
      <c r="BK498" s="1713"/>
      <c r="BL498" s="1713"/>
      <c r="BM498" s="1713"/>
      <c r="BN498" s="1713"/>
      <c r="BO498" s="1713"/>
      <c r="BP498" s="1713"/>
      <c r="BQ498" s="1713"/>
      <c r="BR498" s="1713"/>
      <c r="BS498" s="1713"/>
      <c r="BT498" s="1713"/>
      <c r="BU498" s="1713"/>
      <c r="BV498" s="1713"/>
      <c r="BW498" s="1713"/>
      <c r="BX498" s="1713"/>
      <c r="BY498" s="1713"/>
      <c r="BZ498" s="1713"/>
      <c r="CA498" s="1713"/>
      <c r="CB498" s="1713"/>
      <c r="CC498" s="1713"/>
      <c r="CD498" s="1713"/>
      <c r="CE498" s="1713"/>
      <c r="CF498" s="1713"/>
      <c r="CG498" s="1713"/>
      <c r="CH498" s="1713"/>
      <c r="CI498" s="1713"/>
      <c r="CJ498" s="1713"/>
      <c r="CK498" s="1713"/>
      <c r="CL498" s="1713"/>
      <c r="CM498" s="1713"/>
      <c r="CN498" s="1713"/>
      <c r="CO498" s="1713"/>
      <c r="CP498" s="1713"/>
      <c r="CQ498" s="1713"/>
      <c r="CR498" s="1713"/>
      <c r="CS498" s="1713"/>
      <c r="CT498" s="1713"/>
      <c r="CU498" s="1713"/>
      <c r="CV498" s="1713"/>
      <c r="CW498" s="1713"/>
      <c r="CX498" s="1713"/>
      <c r="CY498" s="1713"/>
      <c r="CZ498" s="1713"/>
      <c r="DA498" s="1713"/>
      <c r="DB498" s="1713"/>
      <c r="DC498" s="1713"/>
      <c r="DD498" s="1713"/>
      <c r="DE498" s="1713"/>
      <c r="DF498" s="1713"/>
      <c r="DG498" s="1713"/>
      <c r="DH498" s="1713"/>
      <c r="DI498" s="1713"/>
      <c r="DJ498" s="1713"/>
      <c r="DK498" s="1713"/>
      <c r="DL498" s="1713"/>
      <c r="DM498" s="1713"/>
      <c r="DN498" s="1713"/>
      <c r="DO498" s="1713"/>
      <c r="DP498" s="1713"/>
      <c r="DQ498" s="1713"/>
    </row>
    <row r="499" s="1732" customFormat="true" ht="21.75" hidden="false" customHeight="true" outlineLevel="0" collapsed="false">
      <c r="A499" s="1713"/>
      <c r="B499" s="1713"/>
      <c r="C499" s="1725"/>
      <c r="D499" s="1725"/>
      <c r="E499" s="1725"/>
      <c r="F499" s="3210"/>
      <c r="G499" s="3211"/>
      <c r="H499" s="3212"/>
      <c r="I499" s="3213"/>
      <c r="J499" s="3213"/>
      <c r="K499" s="1713"/>
      <c r="L499" s="1713"/>
      <c r="M499" s="1713"/>
      <c r="N499" s="1725"/>
      <c r="O499" s="1713"/>
      <c r="P499" s="1713"/>
      <c r="Q499" s="1713"/>
      <c r="R499" s="1713"/>
      <c r="S499" s="1713"/>
      <c r="T499" s="1714"/>
      <c r="W499" s="1713"/>
      <c r="X499" s="1713"/>
      <c r="Y499" s="1713"/>
      <c r="Z499" s="1713"/>
      <c r="AA499" s="1713"/>
      <c r="AB499" s="1713"/>
      <c r="AC499" s="1713"/>
      <c r="AD499" s="1713"/>
      <c r="AE499" s="1713"/>
      <c r="AF499" s="1713"/>
      <c r="AG499" s="1713"/>
      <c r="AH499" s="1713"/>
      <c r="AI499" s="1713"/>
      <c r="AJ499" s="1713"/>
      <c r="AK499" s="1713"/>
      <c r="AL499" s="1713"/>
      <c r="AM499" s="1713"/>
      <c r="AN499" s="1713"/>
      <c r="AO499" s="3214"/>
      <c r="AP499" s="1713"/>
      <c r="AQ499" s="1713"/>
      <c r="AR499" s="1713"/>
      <c r="AS499" s="1713"/>
      <c r="AT499" s="1713"/>
      <c r="AU499" s="1713"/>
      <c r="AV499" s="1713"/>
      <c r="AW499" s="1713"/>
      <c r="AX499" s="1713"/>
      <c r="AY499" s="1713"/>
      <c r="AZ499" s="1713"/>
      <c r="BA499" s="1713"/>
      <c r="BB499" s="1713"/>
      <c r="BC499" s="1713"/>
      <c r="BD499" s="1713"/>
      <c r="BE499" s="1713"/>
      <c r="BF499" s="1713"/>
      <c r="BG499" s="1713"/>
      <c r="BH499" s="1713"/>
      <c r="BI499" s="1713"/>
      <c r="BJ499" s="1713"/>
      <c r="BK499" s="1713"/>
      <c r="BL499" s="1713"/>
      <c r="BM499" s="1713"/>
      <c r="BN499" s="1713"/>
      <c r="BO499" s="1713"/>
      <c r="BP499" s="1713"/>
      <c r="BQ499" s="1713"/>
      <c r="BR499" s="1713"/>
      <c r="BS499" s="1713"/>
      <c r="BT499" s="1713"/>
      <c r="BU499" s="1713"/>
      <c r="BV499" s="1713"/>
      <c r="BW499" s="1713"/>
      <c r="BX499" s="1713"/>
      <c r="BY499" s="1713"/>
      <c r="BZ499" s="1713"/>
      <c r="CA499" s="1713"/>
      <c r="CB499" s="1713"/>
      <c r="CC499" s="1713"/>
      <c r="CD499" s="1713"/>
      <c r="CE499" s="1713"/>
      <c r="CF499" s="1713"/>
      <c r="CG499" s="1713"/>
      <c r="CH499" s="1713"/>
      <c r="CI499" s="1713"/>
      <c r="CJ499" s="1713"/>
      <c r="CK499" s="1713"/>
      <c r="CL499" s="1713"/>
      <c r="CM499" s="1713"/>
      <c r="CN499" s="1713"/>
      <c r="CO499" s="1713"/>
      <c r="CP499" s="1713"/>
      <c r="CQ499" s="1713"/>
      <c r="CR499" s="1713"/>
      <c r="CS499" s="1713"/>
      <c r="CT499" s="1713"/>
      <c r="CU499" s="1713"/>
      <c r="CV499" s="1713"/>
      <c r="CW499" s="1713"/>
      <c r="CX499" s="1713"/>
      <c r="CY499" s="1713"/>
      <c r="CZ499" s="1713"/>
      <c r="DA499" s="1713"/>
      <c r="DB499" s="1713"/>
      <c r="DC499" s="1713"/>
      <c r="DD499" s="1713"/>
      <c r="DE499" s="1713"/>
      <c r="DF499" s="1713"/>
      <c r="DG499" s="1713"/>
      <c r="DH499" s="1713"/>
      <c r="DI499" s="1713"/>
      <c r="DJ499" s="1713"/>
      <c r="DK499" s="1713"/>
      <c r="DL499" s="1713"/>
      <c r="DM499" s="1713"/>
      <c r="DN499" s="1713"/>
      <c r="DO499" s="1713"/>
      <c r="DP499" s="1713"/>
      <c r="DQ499" s="1713"/>
    </row>
    <row r="500" s="1732" customFormat="true" ht="21.75" hidden="false" customHeight="true" outlineLevel="0" collapsed="false">
      <c r="A500" s="1713"/>
      <c r="B500" s="1713"/>
      <c r="C500" s="1725"/>
      <c r="D500" s="1725"/>
      <c r="E500" s="1725"/>
      <c r="F500" s="3210"/>
      <c r="G500" s="3211"/>
      <c r="H500" s="3212"/>
      <c r="I500" s="3213"/>
      <c r="J500" s="3213"/>
      <c r="K500" s="1713"/>
      <c r="L500" s="1713"/>
      <c r="M500" s="1713"/>
      <c r="N500" s="1725"/>
      <c r="O500" s="1713"/>
      <c r="P500" s="1713"/>
      <c r="Q500" s="1713"/>
      <c r="R500" s="1713"/>
      <c r="S500" s="1713"/>
      <c r="T500" s="1714"/>
      <c r="W500" s="1713"/>
      <c r="X500" s="1713"/>
      <c r="Y500" s="1713"/>
      <c r="Z500" s="1713"/>
      <c r="AA500" s="1713"/>
      <c r="AB500" s="1713"/>
      <c r="AC500" s="1713"/>
      <c r="AD500" s="1713"/>
      <c r="AE500" s="1713"/>
      <c r="AF500" s="1713"/>
      <c r="AG500" s="1713"/>
      <c r="AH500" s="1713"/>
      <c r="AI500" s="1713"/>
      <c r="AJ500" s="1713"/>
      <c r="AK500" s="1713"/>
      <c r="AL500" s="1713"/>
      <c r="AM500" s="1713"/>
      <c r="AN500" s="1713"/>
      <c r="AO500" s="3214"/>
      <c r="AP500" s="1713"/>
      <c r="AQ500" s="1713"/>
      <c r="AR500" s="1713"/>
      <c r="AS500" s="1713"/>
      <c r="AT500" s="1713"/>
      <c r="AU500" s="1713"/>
      <c r="AV500" s="1713"/>
      <c r="AW500" s="1713"/>
      <c r="AX500" s="1713"/>
      <c r="AY500" s="1713"/>
      <c r="AZ500" s="1713"/>
      <c r="BA500" s="1713"/>
      <c r="BB500" s="1713"/>
      <c r="BC500" s="1713"/>
      <c r="BD500" s="1713"/>
      <c r="BE500" s="1713"/>
      <c r="BF500" s="1713"/>
      <c r="BG500" s="1713"/>
      <c r="BH500" s="1713"/>
      <c r="BI500" s="1713"/>
      <c r="BJ500" s="1713"/>
      <c r="BK500" s="1713"/>
      <c r="BL500" s="1713"/>
      <c r="BM500" s="1713"/>
      <c r="BN500" s="1713"/>
      <c r="BO500" s="1713"/>
      <c r="BP500" s="1713"/>
      <c r="BQ500" s="1713"/>
      <c r="BR500" s="1713"/>
      <c r="BS500" s="1713"/>
      <c r="BT500" s="1713"/>
      <c r="BU500" s="1713"/>
      <c r="BV500" s="1713"/>
      <c r="BW500" s="1713"/>
      <c r="BX500" s="1713"/>
      <c r="BY500" s="1713"/>
      <c r="BZ500" s="1713"/>
      <c r="CA500" s="1713"/>
      <c r="CB500" s="1713"/>
      <c r="CC500" s="1713"/>
      <c r="CD500" s="1713"/>
      <c r="CE500" s="1713"/>
      <c r="CF500" s="1713"/>
      <c r="CG500" s="1713"/>
      <c r="CH500" s="1713"/>
      <c r="CI500" s="1713"/>
      <c r="CJ500" s="1713"/>
      <c r="CK500" s="1713"/>
      <c r="CL500" s="1713"/>
      <c r="CM500" s="1713"/>
      <c r="CN500" s="1713"/>
      <c r="CO500" s="1713"/>
      <c r="CP500" s="1713"/>
      <c r="CQ500" s="1713"/>
      <c r="CR500" s="1713"/>
      <c r="CS500" s="1713"/>
      <c r="CT500" s="1713"/>
      <c r="CU500" s="1713"/>
      <c r="CV500" s="1713"/>
      <c r="CW500" s="1713"/>
      <c r="CX500" s="1713"/>
      <c r="CY500" s="1713"/>
      <c r="CZ500" s="1713"/>
      <c r="DA500" s="1713"/>
      <c r="DB500" s="1713"/>
      <c r="DC500" s="1713"/>
      <c r="DD500" s="1713"/>
      <c r="DE500" s="1713"/>
      <c r="DF500" s="1713"/>
      <c r="DG500" s="1713"/>
      <c r="DH500" s="1713"/>
      <c r="DI500" s="1713"/>
      <c r="DJ500" s="1713"/>
      <c r="DK500" s="1713"/>
      <c r="DL500" s="1713"/>
      <c r="DM500" s="1713"/>
      <c r="DN500" s="1713"/>
      <c r="DO500" s="1713"/>
      <c r="DP500" s="1713"/>
      <c r="DQ500" s="1713"/>
    </row>
    <row r="501" s="1732" customFormat="true" ht="21.75" hidden="false" customHeight="true" outlineLevel="0" collapsed="false">
      <c r="A501" s="1713"/>
      <c r="B501" s="1713"/>
      <c r="C501" s="1725"/>
      <c r="D501" s="1725"/>
      <c r="E501" s="1725"/>
      <c r="F501" s="3210"/>
      <c r="G501" s="3211"/>
      <c r="H501" s="3212"/>
      <c r="I501" s="3213"/>
      <c r="J501" s="3213"/>
      <c r="K501" s="1713"/>
      <c r="L501" s="1713"/>
      <c r="M501" s="1713"/>
      <c r="N501" s="1725"/>
      <c r="O501" s="1713"/>
      <c r="P501" s="1713"/>
      <c r="Q501" s="1713"/>
      <c r="R501" s="1713"/>
      <c r="S501" s="1713"/>
      <c r="T501" s="1714"/>
      <c r="W501" s="1713"/>
      <c r="X501" s="1713"/>
      <c r="Y501" s="1713"/>
      <c r="Z501" s="1713"/>
      <c r="AA501" s="1713"/>
      <c r="AB501" s="1713"/>
      <c r="AC501" s="1713"/>
      <c r="AD501" s="1713"/>
      <c r="AE501" s="1713"/>
      <c r="AF501" s="1713"/>
      <c r="AG501" s="1713"/>
      <c r="AH501" s="1713"/>
      <c r="AI501" s="1713"/>
      <c r="AJ501" s="1713"/>
      <c r="AK501" s="1713"/>
      <c r="AL501" s="1713"/>
      <c r="AM501" s="1713"/>
      <c r="AN501" s="1713"/>
      <c r="AO501" s="3214"/>
      <c r="AP501" s="1713"/>
      <c r="AQ501" s="1713"/>
      <c r="AR501" s="1713"/>
      <c r="AS501" s="1713"/>
      <c r="AT501" s="1713"/>
      <c r="AU501" s="1713"/>
      <c r="AV501" s="1713"/>
      <c r="AW501" s="1713"/>
      <c r="AX501" s="1713"/>
      <c r="AY501" s="1713"/>
      <c r="AZ501" s="1713"/>
      <c r="BA501" s="1713"/>
      <c r="BB501" s="1713"/>
      <c r="BC501" s="1713"/>
      <c r="BD501" s="1713"/>
      <c r="BE501" s="1713"/>
      <c r="BF501" s="1713"/>
      <c r="BG501" s="1713"/>
      <c r="BH501" s="1713"/>
      <c r="BI501" s="1713"/>
      <c r="BJ501" s="1713"/>
      <c r="BK501" s="1713"/>
      <c r="BL501" s="1713"/>
      <c r="BM501" s="1713"/>
      <c r="BN501" s="1713"/>
      <c r="BO501" s="1713"/>
      <c r="BP501" s="1713"/>
      <c r="BQ501" s="1713"/>
      <c r="BR501" s="1713"/>
      <c r="BS501" s="1713"/>
      <c r="BT501" s="1713"/>
      <c r="BU501" s="1713"/>
      <c r="BV501" s="1713"/>
      <c r="BW501" s="1713"/>
      <c r="BX501" s="1713"/>
      <c r="BY501" s="1713"/>
      <c r="BZ501" s="1713"/>
      <c r="CA501" s="1713"/>
      <c r="CB501" s="1713"/>
      <c r="CC501" s="1713"/>
      <c r="CD501" s="1713"/>
      <c r="CE501" s="1713"/>
      <c r="CF501" s="1713"/>
      <c r="CG501" s="1713"/>
      <c r="CH501" s="1713"/>
      <c r="CI501" s="1713"/>
      <c r="CJ501" s="1713"/>
      <c r="CK501" s="1713"/>
      <c r="CL501" s="1713"/>
      <c r="CM501" s="1713"/>
      <c r="CN501" s="1713"/>
      <c r="CO501" s="1713"/>
      <c r="CP501" s="1713"/>
      <c r="CQ501" s="1713"/>
      <c r="CR501" s="1713"/>
      <c r="CS501" s="1713"/>
      <c r="CT501" s="1713"/>
      <c r="CU501" s="1713"/>
      <c r="CV501" s="1713"/>
      <c r="CW501" s="1713"/>
      <c r="CX501" s="1713"/>
      <c r="CY501" s="1713"/>
      <c r="CZ501" s="1713"/>
      <c r="DA501" s="1713"/>
      <c r="DB501" s="1713"/>
      <c r="DC501" s="1713"/>
      <c r="DD501" s="1713"/>
      <c r="DE501" s="1713"/>
      <c r="DF501" s="1713"/>
      <c r="DG501" s="1713"/>
      <c r="DH501" s="1713"/>
      <c r="DI501" s="1713"/>
      <c r="DJ501" s="1713"/>
      <c r="DK501" s="1713"/>
      <c r="DL501" s="1713"/>
      <c r="DM501" s="1713"/>
      <c r="DN501" s="1713"/>
      <c r="DO501" s="1713"/>
      <c r="DP501" s="1713"/>
      <c r="DQ501" s="1713"/>
    </row>
    <row r="502" s="1732" customFormat="true" ht="21.75" hidden="false" customHeight="true" outlineLevel="0" collapsed="false">
      <c r="A502" s="1713"/>
      <c r="B502" s="1713"/>
      <c r="C502" s="1725"/>
      <c r="D502" s="1725"/>
      <c r="E502" s="1725"/>
      <c r="F502" s="3210"/>
      <c r="G502" s="3211"/>
      <c r="H502" s="3212"/>
      <c r="I502" s="3213"/>
      <c r="J502" s="3213"/>
      <c r="K502" s="1713"/>
      <c r="L502" s="1713"/>
      <c r="M502" s="1713"/>
      <c r="N502" s="1725"/>
      <c r="O502" s="1713"/>
      <c r="P502" s="1713"/>
      <c r="Q502" s="1713"/>
      <c r="R502" s="1713"/>
      <c r="S502" s="1713"/>
      <c r="T502" s="1714"/>
      <c r="W502" s="1713"/>
      <c r="X502" s="1713"/>
      <c r="Y502" s="1713"/>
      <c r="Z502" s="1713"/>
      <c r="AA502" s="1713"/>
      <c r="AB502" s="1713"/>
      <c r="AC502" s="1713"/>
      <c r="AD502" s="1713"/>
      <c r="AE502" s="1713"/>
      <c r="AF502" s="1713"/>
      <c r="AG502" s="1713"/>
      <c r="AH502" s="1713"/>
      <c r="AI502" s="1713"/>
      <c r="AJ502" s="1713"/>
      <c r="AK502" s="1713"/>
      <c r="AL502" s="1713"/>
      <c r="AM502" s="1713"/>
      <c r="AN502" s="1713"/>
      <c r="AO502" s="3214"/>
      <c r="AP502" s="1713"/>
      <c r="AQ502" s="1713"/>
      <c r="AR502" s="1713"/>
      <c r="AS502" s="1713"/>
      <c r="AT502" s="1713"/>
      <c r="AU502" s="1713"/>
      <c r="AV502" s="1713"/>
      <c r="AW502" s="1713"/>
      <c r="AX502" s="1713"/>
      <c r="AY502" s="1713"/>
      <c r="AZ502" s="1713"/>
      <c r="BA502" s="1713"/>
      <c r="BB502" s="1713"/>
      <c r="BC502" s="1713"/>
      <c r="BD502" s="1713"/>
      <c r="BE502" s="1713"/>
      <c r="BF502" s="1713"/>
      <c r="BG502" s="1713"/>
      <c r="BH502" s="1713"/>
      <c r="BI502" s="1713"/>
      <c r="BJ502" s="1713"/>
      <c r="BK502" s="1713"/>
      <c r="BL502" s="1713"/>
      <c r="BM502" s="1713"/>
      <c r="BN502" s="1713"/>
      <c r="BO502" s="1713"/>
      <c r="BP502" s="1713"/>
      <c r="BQ502" s="1713"/>
      <c r="BR502" s="1713"/>
      <c r="BS502" s="1713"/>
      <c r="BT502" s="1713"/>
      <c r="BU502" s="1713"/>
      <c r="BV502" s="1713"/>
      <c r="BW502" s="1713"/>
      <c r="BX502" s="1713"/>
      <c r="BY502" s="1713"/>
      <c r="BZ502" s="1713"/>
      <c r="CA502" s="1713"/>
      <c r="CB502" s="1713"/>
      <c r="CC502" s="1713"/>
      <c r="CD502" s="1713"/>
      <c r="CE502" s="1713"/>
      <c r="CF502" s="1713"/>
      <c r="CG502" s="1713"/>
      <c r="CH502" s="1713"/>
      <c r="CI502" s="1713"/>
      <c r="CJ502" s="1713"/>
      <c r="CK502" s="1713"/>
      <c r="CL502" s="1713"/>
      <c r="CM502" s="1713"/>
      <c r="CN502" s="1713"/>
      <c r="CO502" s="1713"/>
      <c r="CP502" s="1713"/>
      <c r="CQ502" s="1713"/>
      <c r="CR502" s="1713"/>
      <c r="CS502" s="1713"/>
      <c r="CT502" s="1713"/>
      <c r="CU502" s="1713"/>
      <c r="CV502" s="1713"/>
      <c r="CW502" s="1713"/>
      <c r="CX502" s="1713"/>
      <c r="CY502" s="1713"/>
      <c r="CZ502" s="1713"/>
      <c r="DA502" s="1713"/>
      <c r="DB502" s="1713"/>
      <c r="DC502" s="1713"/>
      <c r="DD502" s="1713"/>
      <c r="DE502" s="1713"/>
      <c r="DF502" s="1713"/>
      <c r="DG502" s="1713"/>
      <c r="DH502" s="1713"/>
      <c r="DI502" s="1713"/>
      <c r="DJ502" s="1713"/>
      <c r="DK502" s="1713"/>
      <c r="DL502" s="1713"/>
      <c r="DM502" s="1713"/>
      <c r="DN502" s="1713"/>
      <c r="DO502" s="1713"/>
      <c r="DP502" s="1713"/>
      <c r="DQ502" s="1713"/>
    </row>
    <row r="503" s="1732" customFormat="true" ht="21.75" hidden="false" customHeight="true" outlineLevel="0" collapsed="false">
      <c r="A503" s="1713"/>
      <c r="B503" s="1713"/>
      <c r="C503" s="1725"/>
      <c r="D503" s="1725"/>
      <c r="E503" s="1725"/>
      <c r="F503" s="3210"/>
      <c r="G503" s="3211"/>
      <c r="H503" s="3212"/>
      <c r="I503" s="3213"/>
      <c r="J503" s="3213"/>
      <c r="K503" s="1713"/>
      <c r="L503" s="1713"/>
      <c r="M503" s="1713"/>
      <c r="N503" s="1725"/>
      <c r="O503" s="1713"/>
      <c r="P503" s="1713"/>
      <c r="Q503" s="1713"/>
      <c r="R503" s="1713"/>
      <c r="S503" s="1713"/>
      <c r="T503" s="1714"/>
      <c r="W503" s="1713"/>
      <c r="X503" s="1713"/>
      <c r="Y503" s="1713"/>
      <c r="Z503" s="1713"/>
      <c r="AA503" s="1713"/>
      <c r="AB503" s="1713"/>
      <c r="AC503" s="1713"/>
      <c r="AD503" s="1713"/>
      <c r="AE503" s="1713"/>
      <c r="AF503" s="1713"/>
      <c r="AG503" s="1713"/>
      <c r="AH503" s="1713"/>
      <c r="AI503" s="1713"/>
      <c r="AJ503" s="1713"/>
      <c r="AK503" s="1713"/>
      <c r="AL503" s="1713"/>
      <c r="AM503" s="1713"/>
      <c r="AN503" s="1713"/>
      <c r="AO503" s="3214"/>
      <c r="AP503" s="1713"/>
      <c r="AQ503" s="1713"/>
      <c r="AR503" s="1713"/>
      <c r="AS503" s="1713"/>
      <c r="AT503" s="1713"/>
      <c r="AU503" s="1713"/>
      <c r="AV503" s="1713"/>
      <c r="AW503" s="1713"/>
      <c r="AX503" s="1713"/>
      <c r="AY503" s="1713"/>
      <c r="AZ503" s="1713"/>
      <c r="BA503" s="1713"/>
      <c r="BB503" s="1713"/>
      <c r="BC503" s="1713"/>
      <c r="BD503" s="1713"/>
      <c r="BE503" s="1713"/>
      <c r="BF503" s="1713"/>
      <c r="BG503" s="1713"/>
      <c r="BH503" s="1713"/>
      <c r="BI503" s="1713"/>
      <c r="BJ503" s="1713"/>
      <c r="BK503" s="1713"/>
      <c r="BL503" s="1713"/>
      <c r="BM503" s="1713"/>
      <c r="BN503" s="1713"/>
      <c r="BO503" s="1713"/>
      <c r="BP503" s="1713"/>
      <c r="BQ503" s="1713"/>
      <c r="BR503" s="1713"/>
      <c r="BS503" s="1713"/>
      <c r="BT503" s="1713"/>
      <c r="BU503" s="1713"/>
      <c r="BV503" s="1713"/>
      <c r="BW503" s="1713"/>
      <c r="BX503" s="1713"/>
      <c r="BY503" s="1713"/>
      <c r="BZ503" s="1713"/>
      <c r="CA503" s="1713"/>
      <c r="CB503" s="1713"/>
      <c r="CC503" s="1713"/>
      <c r="CD503" s="1713"/>
      <c r="CE503" s="1713"/>
      <c r="CF503" s="1713"/>
      <c r="CG503" s="1713"/>
      <c r="CH503" s="1713"/>
      <c r="CI503" s="1713"/>
      <c r="CJ503" s="1713"/>
      <c r="CK503" s="1713"/>
      <c r="CL503" s="1713"/>
      <c r="CM503" s="1713"/>
      <c r="CN503" s="1713"/>
      <c r="CO503" s="1713"/>
      <c r="CP503" s="1713"/>
      <c r="CQ503" s="1713"/>
      <c r="CR503" s="1713"/>
      <c r="CS503" s="1713"/>
      <c r="CT503" s="1713"/>
      <c r="CU503" s="1713"/>
      <c r="CV503" s="1713"/>
      <c r="CW503" s="1713"/>
      <c r="CX503" s="1713"/>
      <c r="CY503" s="1713"/>
      <c r="CZ503" s="1713"/>
      <c r="DA503" s="1713"/>
      <c r="DB503" s="1713"/>
      <c r="DC503" s="1713"/>
      <c r="DD503" s="1713"/>
      <c r="DE503" s="1713"/>
      <c r="DF503" s="1713"/>
      <c r="DG503" s="1713"/>
      <c r="DH503" s="1713"/>
      <c r="DI503" s="1713"/>
      <c r="DJ503" s="1713"/>
      <c r="DK503" s="1713"/>
      <c r="DL503" s="1713"/>
      <c r="DM503" s="1713"/>
      <c r="DN503" s="1713"/>
      <c r="DO503" s="1713"/>
      <c r="DP503" s="1713"/>
      <c r="DQ503" s="1713"/>
    </row>
    <row r="504" s="1732" customFormat="true" ht="21.75" hidden="false" customHeight="true" outlineLevel="0" collapsed="false">
      <c r="A504" s="1713"/>
      <c r="B504" s="1713"/>
      <c r="C504" s="1725"/>
      <c r="D504" s="1725"/>
      <c r="E504" s="1725"/>
      <c r="F504" s="3210"/>
      <c r="G504" s="3211"/>
      <c r="H504" s="3212"/>
      <c r="I504" s="3213"/>
      <c r="J504" s="3213"/>
      <c r="K504" s="1713"/>
      <c r="L504" s="1713"/>
      <c r="M504" s="1713"/>
      <c r="N504" s="1725"/>
      <c r="O504" s="1713"/>
      <c r="P504" s="1713"/>
      <c r="Q504" s="1713"/>
      <c r="R504" s="1713"/>
      <c r="S504" s="1713"/>
      <c r="T504" s="1714"/>
      <c r="W504" s="1713"/>
      <c r="X504" s="1713"/>
      <c r="Y504" s="1713"/>
      <c r="Z504" s="1713"/>
      <c r="AA504" s="1713"/>
      <c r="AB504" s="1713"/>
      <c r="AC504" s="1713"/>
      <c r="AD504" s="1713"/>
      <c r="AE504" s="1713"/>
      <c r="AF504" s="1713"/>
      <c r="AG504" s="1713"/>
      <c r="AH504" s="1713"/>
      <c r="AI504" s="1713"/>
      <c r="AJ504" s="1713"/>
      <c r="AK504" s="1713"/>
      <c r="AL504" s="1713"/>
      <c r="AM504" s="1713"/>
      <c r="AN504" s="1713"/>
      <c r="AO504" s="3214"/>
      <c r="AP504" s="1713"/>
      <c r="AQ504" s="1713"/>
      <c r="AR504" s="1713"/>
      <c r="AS504" s="1713"/>
      <c r="AT504" s="1713"/>
      <c r="AU504" s="1713"/>
      <c r="AV504" s="1713"/>
      <c r="AW504" s="1713"/>
      <c r="AX504" s="1713"/>
      <c r="AY504" s="1713"/>
      <c r="AZ504" s="1713"/>
      <c r="BA504" s="1713"/>
      <c r="BB504" s="1713"/>
      <c r="BC504" s="1713"/>
      <c r="BD504" s="1713"/>
      <c r="BE504" s="1713"/>
      <c r="BF504" s="1713"/>
      <c r="BG504" s="1713"/>
      <c r="BH504" s="1713"/>
      <c r="BI504" s="1713"/>
      <c r="BJ504" s="1713"/>
      <c r="BK504" s="1713"/>
      <c r="BL504" s="1713"/>
      <c r="BM504" s="1713"/>
      <c r="BN504" s="1713"/>
      <c r="BO504" s="1713"/>
      <c r="BP504" s="1713"/>
      <c r="BQ504" s="1713"/>
      <c r="BR504" s="1713"/>
      <c r="BS504" s="1713"/>
      <c r="BT504" s="1713"/>
      <c r="BU504" s="1713"/>
      <c r="BV504" s="1713"/>
      <c r="BW504" s="1713"/>
      <c r="BX504" s="1713"/>
      <c r="BY504" s="1713"/>
      <c r="BZ504" s="1713"/>
      <c r="CA504" s="1713"/>
      <c r="CB504" s="1713"/>
      <c r="CC504" s="1713"/>
      <c r="CD504" s="1713"/>
      <c r="CE504" s="1713"/>
      <c r="CF504" s="1713"/>
      <c r="CG504" s="1713"/>
      <c r="CH504" s="1713"/>
      <c r="CI504" s="1713"/>
      <c r="CJ504" s="1713"/>
      <c r="CK504" s="1713"/>
      <c r="CL504" s="1713"/>
      <c r="CM504" s="1713"/>
      <c r="CN504" s="1713"/>
      <c r="CO504" s="1713"/>
      <c r="CP504" s="1713"/>
      <c r="CQ504" s="1713"/>
      <c r="CR504" s="1713"/>
      <c r="CS504" s="1713"/>
      <c r="CT504" s="1713"/>
      <c r="CU504" s="1713"/>
      <c r="CV504" s="1713"/>
      <c r="CW504" s="1713"/>
      <c r="CX504" s="1713"/>
      <c r="CY504" s="1713"/>
      <c r="CZ504" s="1713"/>
      <c r="DA504" s="1713"/>
      <c r="DB504" s="1713"/>
      <c r="DC504" s="1713"/>
      <c r="DD504" s="1713"/>
      <c r="DE504" s="1713"/>
      <c r="DF504" s="1713"/>
      <c r="DG504" s="1713"/>
      <c r="DH504" s="1713"/>
      <c r="DI504" s="1713"/>
      <c r="DJ504" s="1713"/>
      <c r="DK504" s="1713"/>
      <c r="DL504" s="1713"/>
      <c r="DM504" s="1713"/>
      <c r="DN504" s="1713"/>
      <c r="DO504" s="1713"/>
      <c r="DP504" s="1713"/>
      <c r="DQ504" s="1713"/>
    </row>
    <row r="505" s="1732" customFormat="true" ht="21.75" hidden="false" customHeight="true" outlineLevel="0" collapsed="false">
      <c r="A505" s="1713"/>
      <c r="B505" s="1713"/>
      <c r="C505" s="1725"/>
      <c r="D505" s="1725"/>
      <c r="E505" s="1725"/>
      <c r="F505" s="3210"/>
      <c r="G505" s="3211"/>
      <c r="H505" s="3212"/>
      <c r="I505" s="3213"/>
      <c r="J505" s="3213"/>
      <c r="K505" s="1713"/>
      <c r="L505" s="1713"/>
      <c r="M505" s="1713"/>
      <c r="N505" s="1725"/>
      <c r="O505" s="1713"/>
      <c r="P505" s="1713"/>
      <c r="Q505" s="1713"/>
      <c r="R505" s="1713"/>
      <c r="S505" s="1713"/>
      <c r="T505" s="1714"/>
      <c r="W505" s="1713"/>
      <c r="X505" s="1713"/>
      <c r="Y505" s="1713"/>
      <c r="Z505" s="1713"/>
      <c r="AA505" s="1713"/>
      <c r="AB505" s="1713"/>
      <c r="AC505" s="1713"/>
      <c r="AD505" s="1713"/>
      <c r="AE505" s="1713"/>
      <c r="AF505" s="1713"/>
      <c r="AG505" s="1713"/>
      <c r="AH505" s="1713"/>
      <c r="AI505" s="1713"/>
      <c r="AJ505" s="1713"/>
      <c r="AK505" s="1713"/>
      <c r="AL505" s="1713"/>
      <c r="AM505" s="1713"/>
      <c r="AN505" s="1713"/>
      <c r="AO505" s="3214"/>
      <c r="AP505" s="1713"/>
      <c r="AQ505" s="1713"/>
      <c r="AR505" s="1713"/>
      <c r="AS505" s="1713"/>
      <c r="AT505" s="1713"/>
      <c r="AU505" s="1713"/>
      <c r="AV505" s="1713"/>
      <c r="AW505" s="1713"/>
      <c r="AX505" s="1713"/>
      <c r="AY505" s="1713"/>
      <c r="AZ505" s="1713"/>
      <c r="BA505" s="1713"/>
      <c r="BB505" s="1713"/>
      <c r="BC505" s="1713"/>
      <c r="BD505" s="1713"/>
      <c r="BE505" s="1713"/>
      <c r="BF505" s="1713"/>
      <c r="BG505" s="1713"/>
      <c r="BH505" s="1713"/>
      <c r="BI505" s="1713"/>
      <c r="BJ505" s="1713"/>
      <c r="BK505" s="1713"/>
      <c r="BL505" s="1713"/>
      <c r="BM505" s="1713"/>
      <c r="BN505" s="1713"/>
      <c r="BO505" s="1713"/>
      <c r="BP505" s="1713"/>
      <c r="BQ505" s="1713"/>
      <c r="BR505" s="1713"/>
      <c r="BS505" s="1713"/>
      <c r="BT505" s="1713"/>
      <c r="BU505" s="1713"/>
      <c r="BV505" s="1713"/>
      <c r="BW505" s="1713"/>
      <c r="BX505" s="1713"/>
      <c r="BY505" s="1713"/>
      <c r="BZ505" s="1713"/>
      <c r="CA505" s="1713"/>
      <c r="CB505" s="1713"/>
      <c r="CC505" s="1713"/>
      <c r="CD505" s="1713"/>
      <c r="CE505" s="1713"/>
      <c r="CF505" s="1713"/>
      <c r="CG505" s="1713"/>
      <c r="CH505" s="1713"/>
      <c r="CI505" s="1713"/>
      <c r="CJ505" s="1713"/>
      <c r="CK505" s="1713"/>
      <c r="CL505" s="1713"/>
      <c r="CM505" s="1713"/>
      <c r="CN505" s="1713"/>
      <c r="CO505" s="1713"/>
      <c r="CP505" s="1713"/>
      <c r="CQ505" s="1713"/>
      <c r="CR505" s="1713"/>
      <c r="CS505" s="1713"/>
      <c r="CT505" s="1713"/>
      <c r="CU505" s="1713"/>
      <c r="CV505" s="1713"/>
      <c r="CW505" s="1713"/>
      <c r="CX505" s="1713"/>
      <c r="CY505" s="1713"/>
      <c r="CZ505" s="1713"/>
      <c r="DA505" s="1713"/>
      <c r="DB505" s="1713"/>
      <c r="DC505" s="1713"/>
      <c r="DD505" s="1713"/>
      <c r="DE505" s="1713"/>
      <c r="DF505" s="1713"/>
      <c r="DG505" s="1713"/>
      <c r="DH505" s="1713"/>
      <c r="DI505" s="1713"/>
      <c r="DJ505" s="1713"/>
      <c r="DK505" s="1713"/>
      <c r="DL505" s="1713"/>
      <c r="DM505" s="1713"/>
      <c r="DN505" s="1713"/>
      <c r="DO505" s="1713"/>
      <c r="DP505" s="1713"/>
      <c r="DQ505" s="1713"/>
    </row>
    <row r="506" s="1732" customFormat="true" ht="21.75" hidden="false" customHeight="true" outlineLevel="0" collapsed="false">
      <c r="A506" s="1713"/>
      <c r="B506" s="1713"/>
      <c r="C506" s="1725"/>
      <c r="D506" s="1725"/>
      <c r="E506" s="1725"/>
      <c r="F506" s="3210"/>
      <c r="G506" s="3211"/>
      <c r="H506" s="3212"/>
      <c r="I506" s="3213"/>
      <c r="J506" s="3213"/>
      <c r="K506" s="1713"/>
      <c r="L506" s="1713"/>
      <c r="M506" s="1713"/>
      <c r="N506" s="1725"/>
      <c r="O506" s="1713"/>
      <c r="P506" s="1713"/>
      <c r="Q506" s="1713"/>
      <c r="R506" s="1713"/>
      <c r="S506" s="1713"/>
      <c r="T506" s="1714"/>
      <c r="W506" s="1713"/>
      <c r="X506" s="1713"/>
      <c r="Y506" s="1713"/>
      <c r="Z506" s="1713"/>
      <c r="AA506" s="1713"/>
      <c r="AB506" s="1713"/>
      <c r="AC506" s="1713"/>
      <c r="AD506" s="1713"/>
      <c r="AE506" s="1713"/>
      <c r="AF506" s="1713"/>
      <c r="AG506" s="1713"/>
      <c r="AH506" s="1713"/>
      <c r="AI506" s="1713"/>
      <c r="AJ506" s="1713"/>
      <c r="AK506" s="1713"/>
      <c r="AL506" s="1713"/>
      <c r="AM506" s="1713"/>
      <c r="AN506" s="1713"/>
      <c r="AO506" s="3214"/>
      <c r="AP506" s="1713"/>
      <c r="AQ506" s="1713"/>
      <c r="AR506" s="1713"/>
      <c r="AS506" s="1713"/>
      <c r="AT506" s="1713"/>
      <c r="AU506" s="1713"/>
      <c r="AV506" s="1713"/>
      <c r="AW506" s="1713"/>
      <c r="AX506" s="1713"/>
      <c r="AY506" s="1713"/>
      <c r="AZ506" s="1713"/>
      <c r="BA506" s="1713"/>
      <c r="BB506" s="1713"/>
      <c r="BC506" s="1713"/>
      <c r="BD506" s="1713"/>
      <c r="BE506" s="1713"/>
      <c r="BF506" s="1713"/>
      <c r="BG506" s="1713"/>
      <c r="BH506" s="1713"/>
      <c r="BI506" s="1713"/>
      <c r="BJ506" s="1713"/>
      <c r="BK506" s="1713"/>
      <c r="BL506" s="1713"/>
      <c r="BM506" s="1713"/>
      <c r="BN506" s="1713"/>
      <c r="BO506" s="1713"/>
      <c r="BP506" s="1713"/>
      <c r="BQ506" s="1713"/>
      <c r="BR506" s="1713"/>
      <c r="BS506" s="1713"/>
      <c r="BT506" s="1713"/>
      <c r="BU506" s="1713"/>
      <c r="BV506" s="1713"/>
      <c r="BW506" s="1713"/>
      <c r="BX506" s="1713"/>
      <c r="BY506" s="1713"/>
      <c r="BZ506" s="1713"/>
      <c r="CA506" s="1713"/>
      <c r="CB506" s="1713"/>
      <c r="CC506" s="1713"/>
      <c r="CD506" s="1713"/>
      <c r="CE506" s="1713"/>
      <c r="CF506" s="1713"/>
      <c r="CG506" s="1713"/>
      <c r="CH506" s="1713"/>
      <c r="CI506" s="1713"/>
      <c r="CJ506" s="1713"/>
      <c r="CK506" s="1713"/>
      <c r="CL506" s="1713"/>
      <c r="CM506" s="1713"/>
      <c r="CN506" s="1713"/>
      <c r="CO506" s="1713"/>
      <c r="CP506" s="1713"/>
      <c r="CQ506" s="1713"/>
      <c r="CR506" s="1713"/>
      <c r="CS506" s="1713"/>
      <c r="CT506" s="1713"/>
      <c r="CU506" s="1713"/>
      <c r="CV506" s="1713"/>
      <c r="CW506" s="1713"/>
      <c r="CX506" s="1713"/>
      <c r="CY506" s="1713"/>
      <c r="CZ506" s="1713"/>
      <c r="DA506" s="1713"/>
      <c r="DB506" s="1713"/>
      <c r="DC506" s="1713"/>
      <c r="DD506" s="1713"/>
      <c r="DE506" s="1713"/>
      <c r="DF506" s="1713"/>
      <c r="DG506" s="1713"/>
      <c r="DH506" s="1713"/>
      <c r="DI506" s="1713"/>
      <c r="DJ506" s="1713"/>
      <c r="DK506" s="1713"/>
      <c r="DL506" s="1713"/>
      <c r="DM506" s="1713"/>
      <c r="DN506" s="1713"/>
      <c r="DO506" s="1713"/>
      <c r="DP506" s="1713"/>
      <c r="DQ506" s="1713"/>
    </row>
    <row r="507" s="1732" customFormat="true" ht="21.75" hidden="false" customHeight="true" outlineLevel="0" collapsed="false">
      <c r="A507" s="1713"/>
      <c r="B507" s="1713"/>
      <c r="C507" s="1725"/>
      <c r="D507" s="1725"/>
      <c r="E507" s="1725"/>
      <c r="F507" s="3210"/>
      <c r="G507" s="3211"/>
      <c r="H507" s="3212"/>
      <c r="I507" s="3213"/>
      <c r="J507" s="3213"/>
      <c r="K507" s="1713"/>
      <c r="L507" s="1713"/>
      <c r="M507" s="1713"/>
      <c r="N507" s="1725"/>
      <c r="O507" s="1713"/>
      <c r="P507" s="1713"/>
      <c r="Q507" s="1713"/>
      <c r="R507" s="1713"/>
      <c r="S507" s="1713"/>
      <c r="T507" s="1714"/>
      <c r="W507" s="1713"/>
      <c r="X507" s="1713"/>
      <c r="Y507" s="1713"/>
      <c r="Z507" s="1713"/>
      <c r="AA507" s="1713"/>
      <c r="AB507" s="1713"/>
      <c r="AC507" s="1713"/>
      <c r="AD507" s="1713"/>
      <c r="AE507" s="1713"/>
      <c r="AF507" s="1713"/>
      <c r="AG507" s="1713"/>
      <c r="AH507" s="1713"/>
      <c r="AI507" s="1713"/>
      <c r="AJ507" s="1713"/>
      <c r="AK507" s="1713"/>
      <c r="AL507" s="1713"/>
      <c r="AM507" s="1713"/>
      <c r="AN507" s="1713"/>
      <c r="AO507" s="3214"/>
      <c r="AP507" s="1713"/>
      <c r="AQ507" s="1713"/>
      <c r="AR507" s="1713"/>
      <c r="AS507" s="1713"/>
      <c r="AT507" s="1713"/>
      <c r="AU507" s="1713"/>
      <c r="AV507" s="1713"/>
      <c r="AW507" s="1713"/>
      <c r="AX507" s="1713"/>
      <c r="AY507" s="1713"/>
      <c r="AZ507" s="1713"/>
      <c r="BA507" s="1713"/>
      <c r="BB507" s="1713"/>
      <c r="BC507" s="1713"/>
      <c r="BD507" s="1713"/>
      <c r="BE507" s="1713"/>
      <c r="BF507" s="1713"/>
      <c r="BG507" s="1713"/>
      <c r="BH507" s="1713"/>
      <c r="BI507" s="1713"/>
      <c r="BJ507" s="1713"/>
      <c r="BK507" s="1713"/>
      <c r="BL507" s="1713"/>
      <c r="BM507" s="1713"/>
      <c r="BN507" s="1713"/>
      <c r="BO507" s="1713"/>
      <c r="BP507" s="1713"/>
      <c r="BQ507" s="1713"/>
      <c r="BR507" s="1713"/>
      <c r="BS507" s="1713"/>
      <c r="BT507" s="1713"/>
      <c r="BU507" s="1713"/>
      <c r="BV507" s="1713"/>
      <c r="BW507" s="1713"/>
      <c r="BX507" s="1713"/>
      <c r="BY507" s="1713"/>
      <c r="BZ507" s="1713"/>
      <c r="CA507" s="1713"/>
      <c r="CB507" s="1713"/>
      <c r="CC507" s="1713"/>
      <c r="CD507" s="1713"/>
      <c r="CE507" s="1713"/>
      <c r="CF507" s="1713"/>
      <c r="CG507" s="1713"/>
      <c r="CH507" s="1713"/>
      <c r="CI507" s="1713"/>
      <c r="CJ507" s="1713"/>
      <c r="CK507" s="1713"/>
      <c r="CL507" s="1713"/>
      <c r="CM507" s="1713"/>
      <c r="CN507" s="1713"/>
      <c r="CO507" s="1713"/>
      <c r="CP507" s="1713"/>
      <c r="CQ507" s="1713"/>
      <c r="CR507" s="1713"/>
      <c r="CS507" s="1713"/>
      <c r="CT507" s="1713"/>
      <c r="CU507" s="1713"/>
      <c r="CV507" s="1713"/>
      <c r="CW507" s="1713"/>
      <c r="CX507" s="1713"/>
      <c r="CY507" s="1713"/>
      <c r="CZ507" s="1713"/>
      <c r="DA507" s="1713"/>
      <c r="DB507" s="1713"/>
      <c r="DC507" s="1713"/>
      <c r="DD507" s="1713"/>
      <c r="DE507" s="1713"/>
      <c r="DF507" s="1713"/>
      <c r="DG507" s="1713"/>
      <c r="DH507" s="1713"/>
      <c r="DI507" s="1713"/>
      <c r="DJ507" s="1713"/>
      <c r="DK507" s="1713"/>
      <c r="DL507" s="1713"/>
      <c r="DM507" s="1713"/>
      <c r="DN507" s="1713"/>
      <c r="DO507" s="1713"/>
      <c r="DP507" s="1713"/>
      <c r="DQ507" s="1713"/>
    </row>
    <row r="508" s="1732" customFormat="true" ht="21.75" hidden="false" customHeight="true" outlineLevel="0" collapsed="false">
      <c r="A508" s="1713"/>
      <c r="B508" s="1713"/>
      <c r="C508" s="1725"/>
      <c r="D508" s="1725"/>
      <c r="E508" s="1725"/>
      <c r="F508" s="3210"/>
      <c r="G508" s="3211"/>
      <c r="H508" s="3212"/>
      <c r="I508" s="3213"/>
      <c r="J508" s="3213"/>
      <c r="K508" s="1713"/>
      <c r="L508" s="1713"/>
      <c r="M508" s="1713"/>
      <c r="N508" s="1725"/>
      <c r="O508" s="1713"/>
      <c r="P508" s="1713"/>
      <c r="Q508" s="1713"/>
      <c r="R508" s="1713"/>
      <c r="S508" s="1713"/>
      <c r="T508" s="1714"/>
      <c r="W508" s="1713"/>
      <c r="X508" s="1713"/>
      <c r="Y508" s="1713"/>
      <c r="Z508" s="1713"/>
      <c r="AA508" s="1713"/>
      <c r="AB508" s="1713"/>
      <c r="AC508" s="1713"/>
      <c r="AD508" s="1713"/>
      <c r="AE508" s="1713"/>
      <c r="AF508" s="1713"/>
      <c r="AG508" s="1713"/>
      <c r="AH508" s="1713"/>
      <c r="AI508" s="1713"/>
      <c r="AJ508" s="1713"/>
      <c r="AK508" s="1713"/>
      <c r="AL508" s="1713"/>
      <c r="AM508" s="1713"/>
      <c r="AN508" s="1713"/>
      <c r="AO508" s="3214"/>
      <c r="AP508" s="1713"/>
      <c r="AQ508" s="1713"/>
      <c r="AR508" s="1713"/>
      <c r="AS508" s="1713"/>
      <c r="AT508" s="1713"/>
      <c r="AU508" s="1713"/>
      <c r="AV508" s="1713"/>
      <c r="AW508" s="1713"/>
      <c r="AX508" s="1713"/>
      <c r="AY508" s="1713"/>
      <c r="AZ508" s="1713"/>
      <c r="BA508" s="1713"/>
      <c r="BB508" s="1713"/>
      <c r="BC508" s="1713"/>
      <c r="BD508" s="1713"/>
      <c r="BE508" s="1713"/>
      <c r="BF508" s="1713"/>
      <c r="BG508" s="1713"/>
      <c r="BH508" s="1713"/>
      <c r="BI508" s="1713"/>
      <c r="BJ508" s="1713"/>
      <c r="BK508" s="1713"/>
      <c r="BL508" s="1713"/>
      <c r="BM508" s="1713"/>
      <c r="BN508" s="1713"/>
      <c r="BO508" s="1713"/>
      <c r="BP508" s="1713"/>
      <c r="BQ508" s="1713"/>
      <c r="BR508" s="1713"/>
      <c r="BS508" s="1713"/>
      <c r="BT508" s="1713"/>
      <c r="BU508" s="1713"/>
      <c r="BV508" s="1713"/>
      <c r="BW508" s="1713"/>
      <c r="BX508" s="1713"/>
      <c r="BY508" s="1713"/>
      <c r="BZ508" s="1713"/>
      <c r="CA508" s="1713"/>
      <c r="CB508" s="1713"/>
      <c r="CC508" s="1713"/>
      <c r="CD508" s="1713"/>
      <c r="CE508" s="1713"/>
      <c r="CF508" s="1713"/>
      <c r="CG508" s="1713"/>
      <c r="CH508" s="1713"/>
      <c r="CI508" s="1713"/>
      <c r="CJ508" s="1713"/>
      <c r="CK508" s="1713"/>
      <c r="CL508" s="1713"/>
      <c r="CM508" s="1713"/>
      <c r="CN508" s="1713"/>
      <c r="CO508" s="1713"/>
      <c r="CP508" s="1713"/>
      <c r="CQ508" s="1713"/>
      <c r="CR508" s="1713"/>
      <c r="CS508" s="1713"/>
      <c r="CT508" s="1713"/>
      <c r="CU508" s="1713"/>
      <c r="CV508" s="1713"/>
      <c r="CW508" s="1713"/>
      <c r="CX508" s="1713"/>
      <c r="CY508" s="1713"/>
      <c r="CZ508" s="1713"/>
      <c r="DA508" s="1713"/>
      <c r="DB508" s="1713"/>
      <c r="DC508" s="1713"/>
      <c r="DD508" s="1713"/>
      <c r="DE508" s="1713"/>
      <c r="DF508" s="1713"/>
      <c r="DG508" s="1713"/>
      <c r="DH508" s="1713"/>
      <c r="DI508" s="1713"/>
      <c r="DJ508" s="1713"/>
      <c r="DK508" s="1713"/>
      <c r="DL508" s="1713"/>
      <c r="DM508" s="1713"/>
      <c r="DN508" s="1713"/>
      <c r="DO508" s="1713"/>
      <c r="DP508" s="1713"/>
      <c r="DQ508" s="1713"/>
    </row>
    <row r="509" s="1732" customFormat="true" ht="21.75" hidden="false" customHeight="true" outlineLevel="0" collapsed="false">
      <c r="A509" s="1713"/>
      <c r="B509" s="1713"/>
      <c r="C509" s="1725"/>
      <c r="D509" s="1725"/>
      <c r="E509" s="1725"/>
      <c r="F509" s="3210"/>
      <c r="G509" s="3211"/>
      <c r="H509" s="3212"/>
      <c r="I509" s="3213"/>
      <c r="J509" s="3213"/>
      <c r="K509" s="1713"/>
      <c r="L509" s="1713"/>
      <c r="M509" s="1713"/>
      <c r="N509" s="1725"/>
      <c r="O509" s="1713"/>
      <c r="P509" s="1713"/>
      <c r="Q509" s="1713"/>
      <c r="R509" s="1713"/>
      <c r="S509" s="1713"/>
      <c r="T509" s="1714"/>
      <c r="W509" s="1713"/>
      <c r="X509" s="1713"/>
      <c r="Y509" s="1713"/>
      <c r="Z509" s="1713"/>
      <c r="AA509" s="1713"/>
      <c r="AB509" s="1713"/>
      <c r="AC509" s="1713"/>
      <c r="AD509" s="1713"/>
      <c r="AE509" s="1713"/>
      <c r="AF509" s="1713"/>
      <c r="AG509" s="1713"/>
      <c r="AH509" s="1713"/>
      <c r="AI509" s="1713"/>
      <c r="AJ509" s="1713"/>
      <c r="AK509" s="1713"/>
      <c r="AL509" s="1713"/>
      <c r="AM509" s="1713"/>
      <c r="AN509" s="1713"/>
      <c r="AO509" s="3214"/>
      <c r="AP509" s="1713"/>
      <c r="AQ509" s="1713"/>
      <c r="AR509" s="1713"/>
      <c r="AS509" s="1713"/>
      <c r="AT509" s="1713"/>
      <c r="AU509" s="1713"/>
      <c r="AV509" s="1713"/>
      <c r="AW509" s="1713"/>
      <c r="AX509" s="1713"/>
      <c r="AY509" s="1713"/>
      <c r="AZ509" s="1713"/>
      <c r="BA509" s="1713"/>
      <c r="BB509" s="1713"/>
      <c r="BC509" s="1713"/>
      <c r="BD509" s="1713"/>
      <c r="BE509" s="1713"/>
      <c r="BF509" s="1713"/>
      <c r="BG509" s="1713"/>
      <c r="BH509" s="1713"/>
      <c r="BI509" s="1713"/>
      <c r="BJ509" s="1713"/>
      <c r="BK509" s="1713"/>
      <c r="BL509" s="1713"/>
      <c r="BM509" s="1713"/>
      <c r="BN509" s="1713"/>
      <c r="BO509" s="1713"/>
      <c r="BP509" s="1713"/>
      <c r="BQ509" s="1713"/>
      <c r="BR509" s="1713"/>
      <c r="BS509" s="1713"/>
      <c r="BT509" s="1713"/>
      <c r="BU509" s="1713"/>
      <c r="BV509" s="1713"/>
      <c r="BW509" s="1713"/>
      <c r="BX509" s="1713"/>
      <c r="BY509" s="1713"/>
      <c r="BZ509" s="1713"/>
      <c r="CA509" s="1713"/>
      <c r="CB509" s="1713"/>
      <c r="CC509" s="1713"/>
      <c r="CD509" s="1713"/>
      <c r="CE509" s="1713"/>
      <c r="CF509" s="1713"/>
      <c r="CG509" s="1713"/>
      <c r="CH509" s="1713"/>
      <c r="CI509" s="1713"/>
      <c r="CJ509" s="1713"/>
      <c r="CK509" s="1713"/>
      <c r="CL509" s="1713"/>
      <c r="CM509" s="1713"/>
      <c r="CN509" s="1713"/>
      <c r="CO509" s="1713"/>
      <c r="CP509" s="1713"/>
      <c r="CQ509" s="1713"/>
      <c r="CR509" s="1713"/>
      <c r="CS509" s="1713"/>
      <c r="CT509" s="1713"/>
      <c r="CU509" s="1713"/>
      <c r="CV509" s="1713"/>
      <c r="CW509" s="1713"/>
      <c r="CX509" s="1713"/>
      <c r="CY509" s="1713"/>
      <c r="CZ509" s="1713"/>
      <c r="DA509" s="1713"/>
      <c r="DB509" s="1713"/>
      <c r="DC509" s="1713"/>
      <c r="DD509" s="1713"/>
      <c r="DE509" s="1713"/>
      <c r="DF509" s="1713"/>
      <c r="DG509" s="1713"/>
      <c r="DH509" s="1713"/>
      <c r="DI509" s="1713"/>
      <c r="DJ509" s="1713"/>
      <c r="DK509" s="1713"/>
      <c r="DL509" s="1713"/>
      <c r="DM509" s="1713"/>
      <c r="DN509" s="1713"/>
      <c r="DO509" s="1713"/>
      <c r="DP509" s="1713"/>
      <c r="DQ509" s="1713"/>
    </row>
    <row r="510" s="1732" customFormat="true" ht="21.75" hidden="false" customHeight="true" outlineLevel="0" collapsed="false">
      <c r="A510" s="1713"/>
      <c r="B510" s="1713"/>
      <c r="C510" s="1725"/>
      <c r="D510" s="1725"/>
      <c r="E510" s="1725"/>
      <c r="F510" s="3210"/>
      <c r="G510" s="3211"/>
      <c r="H510" s="3212"/>
      <c r="I510" s="3213"/>
      <c r="J510" s="3213"/>
      <c r="K510" s="1713"/>
      <c r="L510" s="1713"/>
      <c r="M510" s="1713"/>
      <c r="N510" s="1725"/>
      <c r="O510" s="1713"/>
      <c r="P510" s="1713"/>
      <c r="Q510" s="1713"/>
      <c r="R510" s="1713"/>
      <c r="S510" s="1713"/>
      <c r="T510" s="1714"/>
      <c r="W510" s="1713"/>
      <c r="X510" s="1713"/>
      <c r="Y510" s="1713"/>
      <c r="Z510" s="1713"/>
      <c r="AA510" s="1713"/>
      <c r="AB510" s="1713"/>
      <c r="AC510" s="1713"/>
      <c r="AD510" s="1713"/>
      <c r="AE510" s="1713"/>
      <c r="AF510" s="1713"/>
      <c r="AG510" s="1713"/>
      <c r="AH510" s="1713"/>
      <c r="AI510" s="1713"/>
      <c r="AJ510" s="1713"/>
      <c r="AK510" s="1713"/>
      <c r="AL510" s="1713"/>
      <c r="AM510" s="1713"/>
      <c r="AN510" s="1713"/>
      <c r="AO510" s="3214"/>
      <c r="AP510" s="1713"/>
      <c r="AQ510" s="1713"/>
      <c r="AR510" s="1713"/>
      <c r="AS510" s="1713"/>
      <c r="AT510" s="1713"/>
      <c r="AU510" s="1713"/>
      <c r="AV510" s="1713"/>
      <c r="AW510" s="1713"/>
      <c r="AX510" s="1713"/>
      <c r="AY510" s="1713"/>
      <c r="AZ510" s="1713"/>
      <c r="BA510" s="1713"/>
      <c r="BB510" s="1713"/>
      <c r="BC510" s="1713"/>
      <c r="BD510" s="1713"/>
      <c r="BE510" s="1713"/>
      <c r="BF510" s="1713"/>
      <c r="BG510" s="1713"/>
      <c r="BH510" s="1713"/>
      <c r="BI510" s="1713"/>
      <c r="BJ510" s="1713"/>
      <c r="BK510" s="1713"/>
      <c r="BL510" s="1713"/>
      <c r="BM510" s="1713"/>
      <c r="BN510" s="1713"/>
      <c r="BO510" s="1713"/>
      <c r="BP510" s="1713"/>
      <c r="BQ510" s="1713"/>
      <c r="BR510" s="1713"/>
      <c r="BS510" s="1713"/>
      <c r="BT510" s="1713"/>
      <c r="BU510" s="1713"/>
      <c r="BV510" s="1713"/>
      <c r="BW510" s="1713"/>
      <c r="BX510" s="1713"/>
      <c r="BY510" s="1713"/>
      <c r="BZ510" s="1713"/>
      <c r="CA510" s="1713"/>
      <c r="CB510" s="1713"/>
      <c r="CC510" s="1713"/>
      <c r="CD510" s="1713"/>
      <c r="CE510" s="1713"/>
      <c r="CF510" s="1713"/>
      <c r="CG510" s="1713"/>
      <c r="CH510" s="1713"/>
      <c r="CI510" s="1713"/>
      <c r="CJ510" s="1713"/>
      <c r="CK510" s="1713"/>
      <c r="CL510" s="1713"/>
      <c r="CM510" s="1713"/>
      <c r="CN510" s="1713"/>
      <c r="CO510" s="1713"/>
      <c r="CP510" s="1713"/>
      <c r="CQ510" s="1713"/>
      <c r="CR510" s="1713"/>
      <c r="CS510" s="1713"/>
      <c r="CT510" s="1713"/>
      <c r="CU510" s="1713"/>
      <c r="CV510" s="1713"/>
      <c r="CW510" s="1713"/>
      <c r="CX510" s="1713"/>
      <c r="CY510" s="1713"/>
      <c r="CZ510" s="1713"/>
      <c r="DA510" s="1713"/>
      <c r="DB510" s="1713"/>
      <c r="DC510" s="1713"/>
      <c r="DD510" s="1713"/>
      <c r="DE510" s="1713"/>
      <c r="DF510" s="1713"/>
      <c r="DG510" s="1713"/>
      <c r="DH510" s="1713"/>
      <c r="DI510" s="1713"/>
      <c r="DJ510" s="1713"/>
      <c r="DK510" s="1713"/>
      <c r="DL510" s="1713"/>
      <c r="DM510" s="1713"/>
      <c r="DN510" s="1713"/>
      <c r="DO510" s="1713"/>
      <c r="DP510" s="1713"/>
      <c r="DQ510" s="1713"/>
    </row>
    <row r="511" s="1732" customFormat="true" ht="21.75" hidden="false" customHeight="true" outlineLevel="0" collapsed="false">
      <c r="A511" s="1713"/>
      <c r="B511" s="1713"/>
      <c r="C511" s="1725"/>
      <c r="D511" s="1725"/>
      <c r="E511" s="1725"/>
      <c r="F511" s="3210"/>
      <c r="G511" s="3211"/>
      <c r="H511" s="3212"/>
      <c r="I511" s="3213"/>
      <c r="J511" s="3213"/>
      <c r="K511" s="1713"/>
      <c r="L511" s="1713"/>
      <c r="M511" s="1713"/>
      <c r="N511" s="1725"/>
      <c r="O511" s="1713"/>
      <c r="P511" s="1713"/>
      <c r="Q511" s="1713"/>
      <c r="R511" s="1713"/>
      <c r="S511" s="1713"/>
      <c r="T511" s="1714"/>
      <c r="W511" s="1713"/>
      <c r="X511" s="1713"/>
      <c r="Y511" s="1713"/>
      <c r="Z511" s="1713"/>
      <c r="AA511" s="1713"/>
      <c r="AB511" s="1713"/>
      <c r="AC511" s="1713"/>
      <c r="AD511" s="1713"/>
      <c r="AE511" s="1713"/>
      <c r="AF511" s="1713"/>
      <c r="AG511" s="1713"/>
      <c r="AH511" s="1713"/>
      <c r="AI511" s="1713"/>
      <c r="AJ511" s="1713"/>
      <c r="AK511" s="1713"/>
      <c r="AL511" s="1713"/>
      <c r="AM511" s="1713"/>
      <c r="AN511" s="1713"/>
      <c r="AO511" s="3214"/>
      <c r="AP511" s="1713"/>
      <c r="AQ511" s="1713"/>
      <c r="AR511" s="1713"/>
      <c r="AS511" s="1713"/>
      <c r="AT511" s="1713"/>
      <c r="AU511" s="1713"/>
      <c r="AV511" s="1713"/>
      <c r="AW511" s="1713"/>
      <c r="AX511" s="1713"/>
      <c r="AY511" s="1713"/>
      <c r="AZ511" s="1713"/>
      <c r="BA511" s="1713"/>
      <c r="BB511" s="1713"/>
      <c r="BC511" s="1713"/>
      <c r="BD511" s="1713"/>
      <c r="BE511" s="1713"/>
      <c r="BF511" s="1713"/>
      <c r="BG511" s="1713"/>
      <c r="BH511" s="1713"/>
      <c r="BI511" s="1713"/>
      <c r="BJ511" s="1713"/>
      <c r="BK511" s="1713"/>
      <c r="BL511" s="1713"/>
      <c r="BM511" s="1713"/>
      <c r="BN511" s="1713"/>
      <c r="BO511" s="1713"/>
      <c r="BP511" s="1713"/>
      <c r="BQ511" s="1713"/>
      <c r="BR511" s="1713"/>
      <c r="BS511" s="1713"/>
      <c r="BT511" s="1713"/>
      <c r="BU511" s="1713"/>
      <c r="BV511" s="1713"/>
      <c r="BW511" s="1713"/>
      <c r="BX511" s="1713"/>
      <c r="BY511" s="1713"/>
      <c r="BZ511" s="1713"/>
      <c r="CA511" s="1713"/>
      <c r="CB511" s="1713"/>
      <c r="CC511" s="1713"/>
      <c r="CD511" s="1713"/>
      <c r="CE511" s="1713"/>
      <c r="CF511" s="1713"/>
      <c r="CG511" s="1713"/>
      <c r="CH511" s="1713"/>
      <c r="CI511" s="1713"/>
      <c r="CJ511" s="1713"/>
      <c r="CK511" s="1713"/>
      <c r="CL511" s="1713"/>
      <c r="CM511" s="1713"/>
      <c r="CN511" s="1713"/>
      <c r="CO511" s="1713"/>
      <c r="CP511" s="1713"/>
      <c r="CQ511" s="1713"/>
      <c r="CR511" s="1713"/>
      <c r="CS511" s="1713"/>
      <c r="CT511" s="1713"/>
      <c r="CU511" s="1713"/>
      <c r="CV511" s="1713"/>
      <c r="CW511" s="1713"/>
      <c r="CX511" s="1713"/>
      <c r="CY511" s="1713"/>
      <c r="CZ511" s="1713"/>
      <c r="DA511" s="1713"/>
      <c r="DB511" s="1713"/>
      <c r="DC511" s="1713"/>
      <c r="DD511" s="1713"/>
      <c r="DE511" s="1713"/>
      <c r="DF511" s="1713"/>
      <c r="DG511" s="1713"/>
      <c r="DH511" s="1713"/>
      <c r="DI511" s="1713"/>
      <c r="DJ511" s="1713"/>
      <c r="DK511" s="1713"/>
      <c r="DL511" s="1713"/>
      <c r="DM511" s="1713"/>
      <c r="DN511" s="1713"/>
      <c r="DO511" s="1713"/>
      <c r="DP511" s="1713"/>
      <c r="DQ511" s="1713"/>
    </row>
    <row r="512" s="1732" customFormat="true" ht="21.75" hidden="false" customHeight="true" outlineLevel="0" collapsed="false">
      <c r="A512" s="1713"/>
      <c r="B512" s="1713"/>
      <c r="C512" s="1725"/>
      <c r="D512" s="1725"/>
      <c r="E512" s="1725"/>
      <c r="F512" s="3210"/>
      <c r="G512" s="3211"/>
      <c r="H512" s="3212"/>
      <c r="I512" s="3213"/>
      <c r="J512" s="3213"/>
      <c r="K512" s="1713"/>
      <c r="L512" s="1713"/>
      <c r="M512" s="1713"/>
      <c r="N512" s="1725"/>
      <c r="O512" s="1713"/>
      <c r="P512" s="1713"/>
      <c r="Q512" s="1713"/>
      <c r="R512" s="1713"/>
      <c r="S512" s="1713"/>
      <c r="T512" s="1714"/>
      <c r="W512" s="1713"/>
      <c r="X512" s="1713"/>
      <c r="Y512" s="1713"/>
      <c r="Z512" s="1713"/>
      <c r="AA512" s="1713"/>
      <c r="AB512" s="1713"/>
      <c r="AC512" s="1713"/>
      <c r="AD512" s="1713"/>
      <c r="AE512" s="1713"/>
      <c r="AF512" s="1713"/>
      <c r="AG512" s="1713"/>
      <c r="AH512" s="1713"/>
      <c r="AI512" s="1713"/>
      <c r="AJ512" s="1713"/>
      <c r="AK512" s="1713"/>
      <c r="AL512" s="1713"/>
      <c r="AM512" s="1713"/>
      <c r="AN512" s="1713"/>
      <c r="AO512" s="3214"/>
      <c r="AP512" s="1713"/>
      <c r="AQ512" s="1713"/>
      <c r="AR512" s="1713"/>
      <c r="AS512" s="1713"/>
      <c r="AT512" s="1713"/>
      <c r="AU512" s="1713"/>
      <c r="AV512" s="1713"/>
      <c r="AW512" s="1713"/>
      <c r="AX512" s="1713"/>
      <c r="AY512" s="1713"/>
      <c r="AZ512" s="1713"/>
      <c r="BA512" s="1713"/>
      <c r="BB512" s="1713"/>
      <c r="BC512" s="1713"/>
      <c r="BD512" s="1713"/>
      <c r="BE512" s="1713"/>
      <c r="BF512" s="1713"/>
      <c r="BG512" s="1713"/>
      <c r="BH512" s="1713"/>
      <c r="BI512" s="1713"/>
      <c r="BJ512" s="1713"/>
      <c r="BK512" s="1713"/>
      <c r="BL512" s="1713"/>
      <c r="BM512" s="1713"/>
      <c r="BN512" s="1713"/>
      <c r="BO512" s="1713"/>
      <c r="BP512" s="1713"/>
      <c r="BQ512" s="1713"/>
      <c r="BR512" s="1713"/>
      <c r="BS512" s="1713"/>
      <c r="BT512" s="1713"/>
      <c r="BU512" s="1713"/>
      <c r="BV512" s="1713"/>
      <c r="BW512" s="1713"/>
      <c r="BX512" s="1713"/>
      <c r="BY512" s="1713"/>
      <c r="BZ512" s="1713"/>
      <c r="CA512" s="1713"/>
      <c r="CB512" s="1713"/>
      <c r="CC512" s="1713"/>
      <c r="CD512" s="1713"/>
      <c r="CE512" s="1713"/>
      <c r="CF512" s="1713"/>
      <c r="CG512" s="1713"/>
      <c r="CH512" s="1713"/>
      <c r="CI512" s="1713"/>
      <c r="CJ512" s="1713"/>
      <c r="CK512" s="1713"/>
      <c r="CL512" s="1713"/>
      <c r="CM512" s="1713"/>
      <c r="CN512" s="1713"/>
      <c r="CO512" s="1713"/>
      <c r="CP512" s="1713"/>
      <c r="CQ512" s="1713"/>
      <c r="CR512" s="1713"/>
      <c r="CS512" s="1713"/>
      <c r="CT512" s="1713"/>
      <c r="CU512" s="1713"/>
      <c r="CV512" s="1713"/>
      <c r="CW512" s="1713"/>
      <c r="CX512" s="1713"/>
      <c r="CY512" s="1713"/>
      <c r="CZ512" s="1713"/>
      <c r="DA512" s="1713"/>
      <c r="DB512" s="1713"/>
      <c r="DC512" s="1713"/>
      <c r="DD512" s="1713"/>
      <c r="DE512" s="1713"/>
      <c r="DF512" s="1713"/>
      <c r="DG512" s="1713"/>
      <c r="DH512" s="1713"/>
      <c r="DI512" s="1713"/>
      <c r="DJ512" s="1713"/>
      <c r="DK512" s="1713"/>
      <c r="DL512" s="1713"/>
      <c r="DM512" s="1713"/>
      <c r="DN512" s="1713"/>
      <c r="DO512" s="1713"/>
      <c r="DP512" s="1713"/>
      <c r="DQ512" s="1713"/>
    </row>
    <row r="513" s="1732" customFormat="true" ht="21.75" hidden="false" customHeight="true" outlineLevel="0" collapsed="false">
      <c r="A513" s="1713"/>
      <c r="B513" s="1713"/>
      <c r="C513" s="1725"/>
      <c r="D513" s="1725"/>
      <c r="E513" s="1725"/>
      <c r="F513" s="3210"/>
      <c r="G513" s="3211"/>
      <c r="H513" s="3212"/>
      <c r="I513" s="3213"/>
      <c r="J513" s="3213"/>
      <c r="K513" s="1713"/>
      <c r="L513" s="1713"/>
      <c r="M513" s="1713"/>
      <c r="N513" s="1725"/>
      <c r="O513" s="1713"/>
      <c r="P513" s="1713"/>
      <c r="Q513" s="1713"/>
      <c r="R513" s="1713"/>
      <c r="S513" s="1713"/>
      <c r="T513" s="1714"/>
      <c r="W513" s="1713"/>
      <c r="X513" s="1713"/>
      <c r="Y513" s="1713"/>
      <c r="Z513" s="1713"/>
      <c r="AA513" s="1713"/>
      <c r="AB513" s="1713"/>
      <c r="AC513" s="1713"/>
      <c r="AD513" s="1713"/>
      <c r="AE513" s="1713"/>
      <c r="AF513" s="1713"/>
      <c r="AG513" s="1713"/>
      <c r="AH513" s="1713"/>
      <c r="AI513" s="1713"/>
      <c r="AJ513" s="1713"/>
      <c r="AK513" s="1713"/>
      <c r="AL513" s="1713"/>
      <c r="AM513" s="1713"/>
      <c r="AN513" s="1713"/>
      <c r="AO513" s="3214"/>
      <c r="AP513" s="1713"/>
      <c r="AQ513" s="1713"/>
      <c r="AR513" s="1713"/>
      <c r="AS513" s="1713"/>
      <c r="AT513" s="1713"/>
      <c r="AU513" s="1713"/>
      <c r="AV513" s="1713"/>
      <c r="AW513" s="1713"/>
      <c r="AX513" s="1713"/>
      <c r="AY513" s="1713"/>
      <c r="AZ513" s="1713"/>
      <c r="BA513" s="1713"/>
      <c r="BB513" s="1713"/>
      <c r="BC513" s="1713"/>
      <c r="BD513" s="1713"/>
      <c r="BE513" s="1713"/>
      <c r="BF513" s="1713"/>
      <c r="BG513" s="1713"/>
      <c r="BH513" s="1713"/>
      <c r="BI513" s="1713"/>
      <c r="BJ513" s="1713"/>
      <c r="BK513" s="1713"/>
      <c r="BL513" s="1713"/>
      <c r="BM513" s="1713"/>
      <c r="BN513" s="1713"/>
      <c r="BO513" s="1713"/>
      <c r="BP513" s="1713"/>
      <c r="BQ513" s="1713"/>
      <c r="BR513" s="1713"/>
      <c r="BS513" s="1713"/>
      <c r="BT513" s="1713"/>
      <c r="BU513" s="1713"/>
      <c r="BV513" s="1713"/>
      <c r="BW513" s="1713"/>
      <c r="BX513" s="1713"/>
      <c r="BY513" s="1713"/>
      <c r="BZ513" s="1713"/>
      <c r="CA513" s="1713"/>
      <c r="CB513" s="1713"/>
      <c r="CC513" s="1713"/>
      <c r="CD513" s="1713"/>
      <c r="CE513" s="1713"/>
      <c r="CF513" s="1713"/>
      <c r="CG513" s="1713"/>
      <c r="CH513" s="1713"/>
      <c r="CI513" s="1713"/>
      <c r="CJ513" s="1713"/>
      <c r="CK513" s="1713"/>
      <c r="CL513" s="1713"/>
      <c r="CM513" s="1713"/>
      <c r="CN513" s="1713"/>
      <c r="CO513" s="1713"/>
      <c r="CP513" s="1713"/>
      <c r="CQ513" s="1713"/>
      <c r="CR513" s="1713"/>
      <c r="CS513" s="1713"/>
      <c r="CT513" s="1713"/>
      <c r="CU513" s="1713"/>
      <c r="CV513" s="1713"/>
      <c r="CW513" s="1713"/>
      <c r="CX513" s="1713"/>
      <c r="CY513" s="1713"/>
      <c r="CZ513" s="1713"/>
      <c r="DA513" s="1713"/>
      <c r="DB513" s="1713"/>
      <c r="DC513" s="1713"/>
      <c r="DD513" s="1713"/>
      <c r="DE513" s="1713"/>
      <c r="DF513" s="1713"/>
      <c r="DG513" s="1713"/>
      <c r="DH513" s="1713"/>
      <c r="DI513" s="1713"/>
      <c r="DJ513" s="1713"/>
      <c r="DK513" s="1713"/>
      <c r="DL513" s="1713"/>
      <c r="DM513" s="1713"/>
      <c r="DN513" s="1713"/>
      <c r="DO513" s="1713"/>
      <c r="DP513" s="1713"/>
      <c r="DQ513" s="1713"/>
    </row>
    <row r="514" s="1732" customFormat="true" ht="21.75" hidden="false" customHeight="true" outlineLevel="0" collapsed="false">
      <c r="A514" s="1713"/>
      <c r="B514" s="1713"/>
      <c r="C514" s="1725"/>
      <c r="D514" s="1725"/>
      <c r="E514" s="1725"/>
      <c r="F514" s="3210"/>
      <c r="G514" s="3211"/>
      <c r="H514" s="3212"/>
      <c r="I514" s="3213"/>
      <c r="J514" s="3213"/>
      <c r="K514" s="1713"/>
      <c r="L514" s="1713"/>
      <c r="M514" s="1713"/>
      <c r="N514" s="1725"/>
      <c r="O514" s="1713"/>
      <c r="P514" s="1713"/>
      <c r="Q514" s="1713"/>
      <c r="R514" s="1713"/>
      <c r="S514" s="1713"/>
      <c r="T514" s="1714"/>
      <c r="W514" s="1713"/>
      <c r="X514" s="1713"/>
      <c r="Y514" s="1713"/>
      <c r="Z514" s="1713"/>
      <c r="AA514" s="1713"/>
      <c r="AB514" s="1713"/>
      <c r="AC514" s="1713"/>
      <c r="AD514" s="1713"/>
      <c r="AE514" s="1713"/>
      <c r="AF514" s="1713"/>
      <c r="AG514" s="1713"/>
      <c r="AH514" s="1713"/>
      <c r="AI514" s="1713"/>
      <c r="AJ514" s="1713"/>
      <c r="AK514" s="1713"/>
      <c r="AL514" s="1713"/>
      <c r="AM514" s="1713"/>
      <c r="AN514" s="1713"/>
      <c r="AO514" s="3214"/>
      <c r="AP514" s="1713"/>
      <c r="AQ514" s="1713"/>
      <c r="AR514" s="1713"/>
      <c r="AS514" s="1713"/>
      <c r="AT514" s="1713"/>
      <c r="AU514" s="1713"/>
      <c r="AV514" s="1713"/>
      <c r="AW514" s="1713"/>
      <c r="AX514" s="1713"/>
      <c r="AY514" s="1713"/>
      <c r="AZ514" s="1713"/>
      <c r="BA514" s="1713"/>
      <c r="BB514" s="1713"/>
      <c r="BC514" s="1713"/>
      <c r="BD514" s="1713"/>
      <c r="BE514" s="1713"/>
      <c r="BF514" s="1713"/>
      <c r="BG514" s="1713"/>
      <c r="BH514" s="1713"/>
      <c r="BI514" s="1713"/>
      <c r="BJ514" s="1713"/>
      <c r="BK514" s="1713"/>
      <c r="BL514" s="1713"/>
      <c r="BM514" s="1713"/>
      <c r="BN514" s="1713"/>
      <c r="BO514" s="1713"/>
      <c r="BP514" s="1713"/>
      <c r="BQ514" s="1713"/>
      <c r="BR514" s="1713"/>
      <c r="BS514" s="1713"/>
      <c r="BT514" s="1713"/>
      <c r="BU514" s="1713"/>
      <c r="BV514" s="1713"/>
      <c r="BW514" s="1713"/>
      <c r="BX514" s="1713"/>
      <c r="BY514" s="1713"/>
      <c r="BZ514" s="1713"/>
      <c r="CA514" s="1713"/>
      <c r="CB514" s="1713"/>
      <c r="CC514" s="1713"/>
      <c r="CD514" s="1713"/>
      <c r="CE514" s="1713"/>
      <c r="CF514" s="1713"/>
      <c r="CG514" s="1713"/>
      <c r="CH514" s="1713"/>
      <c r="CI514" s="1713"/>
      <c r="CJ514" s="1713"/>
      <c r="CK514" s="1713"/>
      <c r="CL514" s="1713"/>
      <c r="CM514" s="1713"/>
      <c r="CN514" s="1713"/>
      <c r="CO514" s="1713"/>
      <c r="CP514" s="1713"/>
      <c r="CQ514" s="1713"/>
      <c r="CR514" s="1713"/>
      <c r="CS514" s="1713"/>
      <c r="CT514" s="1713"/>
      <c r="CU514" s="1713"/>
      <c r="CV514" s="1713"/>
      <c r="CW514" s="1713"/>
      <c r="CX514" s="1713"/>
      <c r="CY514" s="1713"/>
      <c r="CZ514" s="1713"/>
      <c r="DA514" s="1713"/>
      <c r="DB514" s="1713"/>
      <c r="DC514" s="1713"/>
      <c r="DD514" s="1713"/>
      <c r="DE514" s="1713"/>
      <c r="DF514" s="1713"/>
      <c r="DG514" s="1713"/>
      <c r="DH514" s="1713"/>
      <c r="DI514" s="1713"/>
      <c r="DJ514" s="1713"/>
      <c r="DK514" s="1713"/>
      <c r="DL514" s="1713"/>
      <c r="DM514" s="1713"/>
      <c r="DN514" s="1713"/>
      <c r="DO514" s="1713"/>
      <c r="DP514" s="1713"/>
      <c r="DQ514" s="1713"/>
    </row>
    <row r="515" s="1732" customFormat="true" ht="21.75" hidden="false" customHeight="true" outlineLevel="0" collapsed="false">
      <c r="A515" s="1713"/>
      <c r="B515" s="1713"/>
      <c r="C515" s="1725"/>
      <c r="D515" s="1725"/>
      <c r="E515" s="1725"/>
      <c r="F515" s="3210"/>
      <c r="G515" s="3211"/>
      <c r="H515" s="3212"/>
      <c r="I515" s="3213"/>
      <c r="J515" s="3213"/>
      <c r="K515" s="1713"/>
      <c r="L515" s="1713"/>
      <c r="M515" s="1713"/>
      <c r="N515" s="1725"/>
      <c r="O515" s="1713"/>
      <c r="P515" s="1713"/>
      <c r="Q515" s="1713"/>
      <c r="R515" s="1713"/>
      <c r="S515" s="1713"/>
      <c r="T515" s="1714"/>
      <c r="W515" s="1713"/>
      <c r="X515" s="1713"/>
      <c r="Y515" s="1713"/>
      <c r="Z515" s="1713"/>
      <c r="AA515" s="1713"/>
      <c r="AB515" s="1713"/>
      <c r="AC515" s="1713"/>
      <c r="AD515" s="1713"/>
      <c r="AE515" s="1713"/>
      <c r="AF515" s="1713"/>
      <c r="AG515" s="1713"/>
      <c r="AH515" s="1713"/>
      <c r="AI515" s="1713"/>
      <c r="AJ515" s="1713"/>
      <c r="AK515" s="1713"/>
      <c r="AL515" s="1713"/>
      <c r="AM515" s="1713"/>
      <c r="AN515" s="1713"/>
      <c r="AO515" s="3214"/>
      <c r="AP515" s="1713"/>
      <c r="AQ515" s="1713"/>
      <c r="AR515" s="1713"/>
      <c r="AS515" s="1713"/>
      <c r="AT515" s="1713"/>
      <c r="AU515" s="1713"/>
      <c r="AV515" s="1713"/>
      <c r="AW515" s="1713"/>
      <c r="AX515" s="1713"/>
      <c r="AY515" s="1713"/>
      <c r="AZ515" s="1713"/>
      <c r="BA515" s="1713"/>
      <c r="BB515" s="1713"/>
      <c r="BC515" s="1713"/>
      <c r="BD515" s="1713"/>
      <c r="BE515" s="1713"/>
      <c r="BF515" s="1713"/>
      <c r="BG515" s="1713"/>
      <c r="BH515" s="1713"/>
      <c r="BI515" s="1713"/>
      <c r="BJ515" s="1713"/>
      <c r="BK515" s="1713"/>
      <c r="BL515" s="1713"/>
      <c r="BM515" s="1713"/>
      <c r="BN515" s="1713"/>
      <c r="BO515" s="1713"/>
      <c r="BP515" s="1713"/>
      <c r="BQ515" s="1713"/>
      <c r="BR515" s="1713"/>
      <c r="BS515" s="1713"/>
      <c r="BT515" s="1713"/>
      <c r="BU515" s="1713"/>
      <c r="BV515" s="1713"/>
      <c r="BW515" s="1713"/>
      <c r="BX515" s="1713"/>
      <c r="BY515" s="1713"/>
      <c r="BZ515" s="1713"/>
      <c r="CA515" s="1713"/>
      <c r="CB515" s="1713"/>
      <c r="CC515" s="1713"/>
      <c r="CD515" s="1713"/>
      <c r="CE515" s="1713"/>
      <c r="CF515" s="1713"/>
      <c r="CG515" s="1713"/>
      <c r="CH515" s="1713"/>
      <c r="CI515" s="1713"/>
      <c r="CJ515" s="1713"/>
      <c r="CK515" s="1713"/>
      <c r="CL515" s="1713"/>
      <c r="CM515" s="1713"/>
      <c r="CN515" s="1713"/>
      <c r="CO515" s="1713"/>
      <c r="CP515" s="1713"/>
      <c r="CQ515" s="1713"/>
      <c r="CR515" s="1713"/>
      <c r="CS515" s="1713"/>
      <c r="CT515" s="1713"/>
      <c r="CU515" s="1713"/>
      <c r="CV515" s="1713"/>
      <c r="CW515" s="1713"/>
      <c r="CX515" s="1713"/>
      <c r="CY515" s="1713"/>
      <c r="CZ515" s="1713"/>
      <c r="DA515" s="1713"/>
      <c r="DB515" s="1713"/>
      <c r="DC515" s="1713"/>
      <c r="DD515" s="1713"/>
      <c r="DE515" s="1713"/>
      <c r="DF515" s="1713"/>
      <c r="DG515" s="1713"/>
      <c r="DH515" s="1713"/>
      <c r="DI515" s="1713"/>
      <c r="DJ515" s="1713"/>
      <c r="DK515" s="1713"/>
      <c r="DL515" s="1713"/>
      <c r="DM515" s="1713"/>
      <c r="DN515" s="1713"/>
      <c r="DO515" s="1713"/>
      <c r="DP515" s="1713"/>
      <c r="DQ515" s="1713"/>
    </row>
    <row r="516" s="1732" customFormat="true" ht="21.75" hidden="false" customHeight="true" outlineLevel="0" collapsed="false">
      <c r="A516" s="1713"/>
      <c r="B516" s="1713"/>
      <c r="C516" s="1725"/>
      <c r="D516" s="1725"/>
      <c r="E516" s="1725"/>
      <c r="F516" s="3210"/>
      <c r="G516" s="3211"/>
      <c r="H516" s="3212"/>
      <c r="I516" s="3213"/>
      <c r="J516" s="3213"/>
      <c r="K516" s="1713"/>
      <c r="L516" s="1713"/>
      <c r="M516" s="1713"/>
      <c r="N516" s="1725"/>
      <c r="O516" s="1713"/>
      <c r="P516" s="1713"/>
      <c r="Q516" s="1713"/>
      <c r="R516" s="1713"/>
      <c r="S516" s="1713"/>
      <c r="T516" s="1714"/>
      <c r="W516" s="1713"/>
      <c r="X516" s="1713"/>
      <c r="Y516" s="1713"/>
      <c r="Z516" s="1713"/>
      <c r="AA516" s="1713"/>
      <c r="AB516" s="1713"/>
      <c r="AC516" s="1713"/>
      <c r="AD516" s="1713"/>
      <c r="AE516" s="1713"/>
      <c r="AF516" s="1713"/>
      <c r="AG516" s="1713"/>
      <c r="AH516" s="1713"/>
      <c r="AI516" s="1713"/>
      <c r="AJ516" s="1713"/>
      <c r="AK516" s="1713"/>
      <c r="AL516" s="1713"/>
      <c r="AM516" s="1713"/>
      <c r="AN516" s="1713"/>
      <c r="AO516" s="3214"/>
      <c r="AP516" s="1713"/>
      <c r="AQ516" s="1713"/>
      <c r="AR516" s="1713"/>
      <c r="AS516" s="1713"/>
      <c r="AT516" s="1713"/>
      <c r="AU516" s="1713"/>
      <c r="AV516" s="1713"/>
      <c r="AW516" s="1713"/>
      <c r="AX516" s="1713"/>
      <c r="AY516" s="1713"/>
      <c r="AZ516" s="1713"/>
      <c r="BA516" s="1713"/>
      <c r="BB516" s="1713"/>
      <c r="BC516" s="1713"/>
      <c r="BD516" s="1713"/>
      <c r="BE516" s="1713"/>
      <c r="BF516" s="1713"/>
      <c r="BG516" s="1713"/>
      <c r="BH516" s="1713"/>
      <c r="BI516" s="1713"/>
      <c r="BJ516" s="1713"/>
      <c r="BK516" s="1713"/>
      <c r="BL516" s="1713"/>
      <c r="BM516" s="1713"/>
      <c r="BN516" s="1713"/>
      <c r="BO516" s="1713"/>
      <c r="BP516" s="1713"/>
      <c r="BQ516" s="1713"/>
      <c r="BR516" s="1713"/>
      <c r="BS516" s="1713"/>
      <c r="BT516" s="1713"/>
      <c r="BU516" s="1713"/>
      <c r="BV516" s="1713"/>
      <c r="BW516" s="1713"/>
      <c r="BX516" s="1713"/>
      <c r="BY516" s="1713"/>
      <c r="BZ516" s="1713"/>
      <c r="CA516" s="1713"/>
      <c r="CB516" s="1713"/>
      <c r="CC516" s="1713"/>
      <c r="CD516" s="1713"/>
      <c r="CE516" s="1713"/>
      <c r="CF516" s="1713"/>
      <c r="CG516" s="1713"/>
      <c r="CH516" s="1713"/>
      <c r="CI516" s="1713"/>
      <c r="CJ516" s="1713"/>
      <c r="CK516" s="1713"/>
      <c r="CL516" s="1713"/>
      <c r="CM516" s="1713"/>
      <c r="CN516" s="1713"/>
      <c r="CO516" s="1713"/>
      <c r="CP516" s="1713"/>
      <c r="CQ516" s="1713"/>
      <c r="CR516" s="1713"/>
      <c r="CS516" s="1713"/>
      <c r="CT516" s="1713"/>
      <c r="CU516" s="1713"/>
      <c r="CV516" s="1713"/>
      <c r="CW516" s="1713"/>
      <c r="CX516" s="1713"/>
      <c r="CY516" s="1713"/>
      <c r="CZ516" s="1713"/>
      <c r="DA516" s="1713"/>
      <c r="DB516" s="1713"/>
      <c r="DC516" s="1713"/>
      <c r="DD516" s="1713"/>
      <c r="DE516" s="1713"/>
      <c r="DF516" s="1713"/>
      <c r="DG516" s="1713"/>
      <c r="DH516" s="1713"/>
      <c r="DI516" s="1713"/>
      <c r="DJ516" s="1713"/>
      <c r="DK516" s="1713"/>
      <c r="DL516" s="1713"/>
      <c r="DM516" s="1713"/>
      <c r="DN516" s="1713"/>
      <c r="DO516" s="1713"/>
      <c r="DP516" s="1713"/>
      <c r="DQ516" s="1713"/>
    </row>
    <row r="517" s="1732" customFormat="true" ht="21.75" hidden="false" customHeight="true" outlineLevel="0" collapsed="false">
      <c r="A517" s="1713"/>
      <c r="B517" s="1713"/>
      <c r="C517" s="1725"/>
      <c r="D517" s="1725"/>
      <c r="E517" s="1725"/>
      <c r="F517" s="3210"/>
      <c r="G517" s="3211"/>
      <c r="H517" s="3212"/>
      <c r="I517" s="3213"/>
      <c r="J517" s="3213"/>
      <c r="K517" s="1713"/>
      <c r="L517" s="1713"/>
      <c r="M517" s="1713"/>
      <c r="N517" s="1725"/>
      <c r="O517" s="1713"/>
      <c r="P517" s="1713"/>
      <c r="Q517" s="1713"/>
      <c r="R517" s="1713"/>
      <c r="S517" s="1713"/>
      <c r="T517" s="1714"/>
      <c r="W517" s="1713"/>
      <c r="X517" s="1713"/>
      <c r="Y517" s="1713"/>
      <c r="Z517" s="1713"/>
      <c r="AA517" s="1713"/>
      <c r="AB517" s="1713"/>
      <c r="AC517" s="1713"/>
      <c r="AD517" s="1713"/>
      <c r="AE517" s="1713"/>
      <c r="AF517" s="1713"/>
      <c r="AG517" s="1713"/>
      <c r="AH517" s="1713"/>
      <c r="AI517" s="1713"/>
      <c r="AJ517" s="1713"/>
      <c r="AK517" s="1713"/>
      <c r="AL517" s="1713"/>
      <c r="AM517" s="1713"/>
      <c r="AN517" s="1713"/>
      <c r="AO517" s="3214"/>
      <c r="AP517" s="1713"/>
      <c r="AQ517" s="1713"/>
      <c r="AR517" s="1713"/>
      <c r="AS517" s="1713"/>
      <c r="AT517" s="1713"/>
      <c r="AU517" s="1713"/>
      <c r="AV517" s="1713"/>
      <c r="AW517" s="1713"/>
      <c r="AX517" s="1713"/>
      <c r="AY517" s="1713"/>
      <c r="AZ517" s="1713"/>
      <c r="BA517" s="1713"/>
      <c r="BB517" s="1713"/>
      <c r="BC517" s="1713"/>
      <c r="BD517" s="1713"/>
      <c r="BE517" s="1713"/>
      <c r="BF517" s="1713"/>
      <c r="BG517" s="1713"/>
      <c r="BH517" s="1713"/>
      <c r="BI517" s="1713"/>
      <c r="BJ517" s="1713"/>
      <c r="BK517" s="1713"/>
      <c r="BL517" s="1713"/>
      <c r="BM517" s="1713"/>
      <c r="BN517" s="1713"/>
      <c r="BO517" s="1713"/>
      <c r="BP517" s="1713"/>
      <c r="BQ517" s="1713"/>
      <c r="BR517" s="1713"/>
      <c r="BS517" s="1713"/>
      <c r="BT517" s="1713"/>
      <c r="BU517" s="1713"/>
      <c r="BV517" s="1713"/>
      <c r="BW517" s="1713"/>
      <c r="BX517" s="1713"/>
      <c r="BY517" s="1713"/>
      <c r="BZ517" s="1713"/>
      <c r="CA517" s="1713"/>
      <c r="CB517" s="1713"/>
      <c r="CC517" s="1713"/>
      <c r="CD517" s="1713"/>
      <c r="CE517" s="1713"/>
      <c r="CF517" s="1713"/>
      <c r="CG517" s="1713"/>
      <c r="CH517" s="1713"/>
      <c r="CI517" s="1713"/>
      <c r="CJ517" s="1713"/>
      <c r="CK517" s="1713"/>
      <c r="CL517" s="1713"/>
      <c r="CM517" s="1713"/>
      <c r="CN517" s="1713"/>
      <c r="CO517" s="1713"/>
      <c r="CP517" s="1713"/>
      <c r="CQ517" s="1713"/>
      <c r="CR517" s="1713"/>
      <c r="CS517" s="1713"/>
      <c r="CT517" s="1713"/>
      <c r="CU517" s="1713"/>
      <c r="CV517" s="1713"/>
      <c r="CW517" s="1713"/>
      <c r="CX517" s="1713"/>
      <c r="CY517" s="1713"/>
      <c r="CZ517" s="1713"/>
      <c r="DA517" s="1713"/>
      <c r="DB517" s="1713"/>
      <c r="DC517" s="1713"/>
      <c r="DD517" s="1713"/>
      <c r="DE517" s="1713"/>
      <c r="DF517" s="1713"/>
      <c r="DG517" s="1713"/>
      <c r="DH517" s="1713"/>
      <c r="DI517" s="1713"/>
      <c r="DJ517" s="1713"/>
      <c r="DK517" s="1713"/>
      <c r="DL517" s="1713"/>
      <c r="DM517" s="1713"/>
      <c r="DN517" s="1713"/>
      <c r="DO517" s="1713"/>
      <c r="DP517" s="1713"/>
      <c r="DQ517" s="1713"/>
    </row>
    <row r="518" s="1732" customFormat="true" ht="21.75" hidden="false" customHeight="true" outlineLevel="0" collapsed="false">
      <c r="A518" s="1713"/>
      <c r="B518" s="1713"/>
      <c r="C518" s="1725"/>
      <c r="D518" s="1725"/>
      <c r="E518" s="1725"/>
      <c r="F518" s="3210"/>
      <c r="G518" s="3211"/>
      <c r="H518" s="3212"/>
      <c r="I518" s="3213"/>
      <c r="J518" s="3213"/>
      <c r="K518" s="1713"/>
      <c r="L518" s="1713"/>
      <c r="M518" s="1713"/>
      <c r="N518" s="1725"/>
      <c r="O518" s="1713"/>
      <c r="P518" s="1713"/>
      <c r="Q518" s="1713"/>
      <c r="R518" s="1713"/>
      <c r="S518" s="1713"/>
      <c r="T518" s="1714"/>
      <c r="W518" s="1713"/>
      <c r="X518" s="1713"/>
      <c r="Y518" s="1713"/>
      <c r="Z518" s="1713"/>
      <c r="AA518" s="1713"/>
      <c r="AB518" s="1713"/>
      <c r="AC518" s="1713"/>
      <c r="AD518" s="1713"/>
      <c r="AE518" s="1713"/>
      <c r="AF518" s="1713"/>
      <c r="AG518" s="1713"/>
      <c r="AH518" s="1713"/>
      <c r="AI518" s="1713"/>
      <c r="AJ518" s="1713"/>
      <c r="AK518" s="1713"/>
      <c r="AL518" s="1713"/>
      <c r="AM518" s="1713"/>
      <c r="AN518" s="1713"/>
      <c r="AO518" s="3214"/>
      <c r="AP518" s="1713"/>
      <c r="AQ518" s="1713"/>
      <c r="AR518" s="1713"/>
      <c r="AS518" s="1713"/>
      <c r="AT518" s="1713"/>
      <c r="AU518" s="1713"/>
      <c r="AV518" s="1713"/>
      <c r="AW518" s="1713"/>
      <c r="AX518" s="1713"/>
      <c r="AY518" s="1713"/>
      <c r="AZ518" s="1713"/>
      <c r="BA518" s="1713"/>
      <c r="BB518" s="1713"/>
      <c r="BC518" s="1713"/>
      <c r="BD518" s="1713"/>
      <c r="BE518" s="1713"/>
      <c r="BF518" s="1713"/>
      <c r="BG518" s="1713"/>
      <c r="BH518" s="1713"/>
      <c r="BI518" s="1713"/>
      <c r="BJ518" s="1713"/>
      <c r="BK518" s="1713"/>
      <c r="BL518" s="1713"/>
      <c r="BM518" s="1713"/>
      <c r="BN518" s="1713"/>
      <c r="BO518" s="1713"/>
      <c r="BP518" s="1713"/>
      <c r="BQ518" s="1713"/>
      <c r="BR518" s="1713"/>
      <c r="BS518" s="1713"/>
      <c r="BT518" s="1713"/>
      <c r="BU518" s="1713"/>
      <c r="BV518" s="1713"/>
      <c r="BW518" s="1713"/>
      <c r="BX518" s="1713"/>
      <c r="BY518" s="1713"/>
      <c r="BZ518" s="1713"/>
      <c r="CA518" s="1713"/>
      <c r="CB518" s="1713"/>
      <c r="CC518" s="1713"/>
      <c r="CD518" s="1713"/>
      <c r="CE518" s="1713"/>
      <c r="CF518" s="1713"/>
      <c r="CG518" s="1713"/>
      <c r="CH518" s="1713"/>
      <c r="CI518" s="1713"/>
      <c r="CJ518" s="1713"/>
      <c r="CK518" s="1713"/>
      <c r="CL518" s="1713"/>
      <c r="CM518" s="1713"/>
      <c r="CN518" s="1713"/>
      <c r="CO518" s="1713"/>
      <c r="CP518" s="1713"/>
      <c r="CQ518" s="1713"/>
      <c r="CR518" s="1713"/>
      <c r="CS518" s="1713"/>
      <c r="CT518" s="1713"/>
      <c r="CU518" s="1713"/>
      <c r="CV518" s="1713"/>
      <c r="CW518" s="1713"/>
      <c r="CX518" s="1713"/>
      <c r="CY518" s="1713"/>
      <c r="CZ518" s="1713"/>
      <c r="DA518" s="1713"/>
      <c r="DB518" s="1713"/>
      <c r="DC518" s="1713"/>
      <c r="DD518" s="1713"/>
      <c r="DE518" s="1713"/>
      <c r="DF518" s="1713"/>
      <c r="DG518" s="1713"/>
      <c r="DH518" s="1713"/>
      <c r="DI518" s="1713"/>
      <c r="DJ518" s="1713"/>
      <c r="DK518" s="1713"/>
      <c r="DL518" s="1713"/>
      <c r="DM518" s="1713"/>
      <c r="DN518" s="1713"/>
      <c r="DO518" s="1713"/>
      <c r="DP518" s="1713"/>
      <c r="DQ518" s="1713"/>
    </row>
    <row r="519" s="1732" customFormat="true" ht="21.75" hidden="false" customHeight="true" outlineLevel="0" collapsed="false">
      <c r="A519" s="1713"/>
      <c r="B519" s="1713"/>
      <c r="C519" s="1725"/>
      <c r="D519" s="1725"/>
      <c r="E519" s="1725"/>
      <c r="F519" s="3210"/>
      <c r="G519" s="3211"/>
      <c r="H519" s="3212"/>
      <c r="I519" s="3213"/>
      <c r="J519" s="3213"/>
      <c r="K519" s="1713"/>
      <c r="L519" s="1713"/>
      <c r="M519" s="1713"/>
      <c r="N519" s="1725"/>
      <c r="O519" s="1713"/>
      <c r="P519" s="1713"/>
      <c r="Q519" s="1713"/>
      <c r="R519" s="1713"/>
      <c r="S519" s="1713"/>
      <c r="T519" s="1714"/>
      <c r="W519" s="1713"/>
      <c r="X519" s="1713"/>
      <c r="Y519" s="1713"/>
      <c r="Z519" s="1713"/>
      <c r="AA519" s="1713"/>
      <c r="AB519" s="1713"/>
      <c r="AC519" s="1713"/>
      <c r="AD519" s="1713"/>
      <c r="AE519" s="1713"/>
      <c r="AF519" s="1713"/>
      <c r="AG519" s="1713"/>
      <c r="AH519" s="1713"/>
      <c r="AI519" s="1713"/>
      <c r="AJ519" s="1713"/>
      <c r="AK519" s="1713"/>
      <c r="AL519" s="1713"/>
      <c r="AM519" s="1713"/>
      <c r="AN519" s="1713"/>
      <c r="AO519" s="3214"/>
      <c r="AP519" s="1713"/>
      <c r="AQ519" s="1713"/>
      <c r="AR519" s="1713"/>
      <c r="AS519" s="1713"/>
      <c r="AT519" s="1713"/>
      <c r="AU519" s="1713"/>
      <c r="AV519" s="1713"/>
      <c r="AW519" s="1713"/>
      <c r="AX519" s="1713"/>
      <c r="AY519" s="1713"/>
      <c r="AZ519" s="1713"/>
      <c r="BA519" s="1713"/>
      <c r="BB519" s="1713"/>
      <c r="BC519" s="1713"/>
      <c r="BD519" s="1713"/>
      <c r="BE519" s="1713"/>
      <c r="BF519" s="1713"/>
      <c r="BG519" s="1713"/>
      <c r="BH519" s="1713"/>
      <c r="BI519" s="1713"/>
      <c r="BJ519" s="1713"/>
      <c r="BK519" s="1713"/>
      <c r="BL519" s="1713"/>
      <c r="BM519" s="1713"/>
      <c r="BN519" s="1713"/>
      <c r="BO519" s="1713"/>
      <c r="BP519" s="1713"/>
      <c r="BQ519" s="1713"/>
      <c r="BR519" s="1713"/>
      <c r="BS519" s="1713"/>
      <c r="BT519" s="1713"/>
      <c r="BU519" s="1713"/>
      <c r="BV519" s="1713"/>
      <c r="BW519" s="1713"/>
      <c r="BX519" s="1713"/>
      <c r="BY519" s="1713"/>
      <c r="BZ519" s="1713"/>
      <c r="CA519" s="1713"/>
      <c r="CB519" s="1713"/>
      <c r="CC519" s="1713"/>
      <c r="CD519" s="1713"/>
      <c r="CE519" s="1713"/>
      <c r="CF519" s="1713"/>
      <c r="CG519" s="1713"/>
      <c r="CH519" s="1713"/>
      <c r="CI519" s="1713"/>
      <c r="CJ519" s="1713"/>
      <c r="CK519" s="1713"/>
      <c r="CL519" s="1713"/>
      <c r="CM519" s="1713"/>
      <c r="CN519" s="1713"/>
      <c r="CO519" s="1713"/>
      <c r="CP519" s="1713"/>
      <c r="CQ519" s="1713"/>
      <c r="CR519" s="1713"/>
      <c r="CS519" s="1713"/>
      <c r="CT519" s="1713"/>
      <c r="CU519" s="1713"/>
      <c r="CV519" s="1713"/>
      <c r="CW519" s="1713"/>
      <c r="CX519" s="1713"/>
      <c r="CY519" s="1713"/>
      <c r="CZ519" s="1713"/>
      <c r="DA519" s="1713"/>
      <c r="DB519" s="1713"/>
      <c r="DC519" s="1713"/>
      <c r="DD519" s="1713"/>
      <c r="DE519" s="1713"/>
      <c r="DF519" s="1713"/>
      <c r="DG519" s="1713"/>
      <c r="DH519" s="1713"/>
      <c r="DI519" s="1713"/>
      <c r="DJ519" s="1713"/>
      <c r="DK519" s="1713"/>
      <c r="DL519" s="1713"/>
      <c r="DM519" s="1713"/>
      <c r="DN519" s="1713"/>
      <c r="DO519" s="1713"/>
      <c r="DP519" s="1713"/>
      <c r="DQ519" s="1713"/>
    </row>
    <row r="520" s="1732" customFormat="true" ht="21.75" hidden="false" customHeight="true" outlineLevel="0" collapsed="false">
      <c r="A520" s="1713"/>
      <c r="B520" s="1713"/>
      <c r="C520" s="1725"/>
      <c r="D520" s="1725"/>
      <c r="E520" s="1725"/>
      <c r="F520" s="3210"/>
      <c r="G520" s="3211"/>
      <c r="H520" s="3212"/>
      <c r="I520" s="3213"/>
      <c r="J520" s="3213"/>
      <c r="K520" s="1713"/>
      <c r="L520" s="1713"/>
      <c r="M520" s="1713"/>
      <c r="N520" s="1725"/>
      <c r="O520" s="1713"/>
      <c r="P520" s="1713"/>
      <c r="Q520" s="1713"/>
      <c r="R520" s="1713"/>
      <c r="S520" s="1713"/>
      <c r="T520" s="1714"/>
      <c r="W520" s="1713"/>
      <c r="X520" s="1713"/>
      <c r="Y520" s="1713"/>
      <c r="Z520" s="1713"/>
      <c r="AA520" s="1713"/>
      <c r="AB520" s="1713"/>
      <c r="AC520" s="1713"/>
      <c r="AD520" s="1713"/>
      <c r="AE520" s="1713"/>
      <c r="AF520" s="1713"/>
      <c r="AG520" s="1713"/>
      <c r="AH520" s="1713"/>
      <c r="AI520" s="1713"/>
      <c r="AJ520" s="1713"/>
      <c r="AK520" s="1713"/>
      <c r="AL520" s="1713"/>
      <c r="AM520" s="1713"/>
      <c r="AN520" s="1713"/>
      <c r="AO520" s="3214"/>
      <c r="AP520" s="1713"/>
      <c r="AQ520" s="1713"/>
      <c r="AR520" s="1713"/>
      <c r="AS520" s="1713"/>
      <c r="AT520" s="1713"/>
      <c r="AU520" s="1713"/>
      <c r="AV520" s="1713"/>
      <c r="AW520" s="1713"/>
      <c r="AX520" s="1713"/>
      <c r="AY520" s="1713"/>
      <c r="AZ520" s="1713"/>
      <c r="BA520" s="1713"/>
      <c r="BB520" s="1713"/>
      <c r="BC520" s="1713"/>
      <c r="BD520" s="1713"/>
      <c r="BE520" s="1713"/>
      <c r="BF520" s="1713"/>
      <c r="BG520" s="1713"/>
      <c r="BH520" s="1713"/>
      <c r="BI520" s="1713"/>
      <c r="BJ520" s="1713"/>
      <c r="BK520" s="1713"/>
      <c r="BL520" s="1713"/>
      <c r="BM520" s="1713"/>
      <c r="BN520" s="1713"/>
      <c r="BO520" s="1713"/>
      <c r="BP520" s="1713"/>
      <c r="BQ520" s="1713"/>
      <c r="BR520" s="1713"/>
      <c r="BS520" s="1713"/>
      <c r="BT520" s="1713"/>
      <c r="BU520" s="1713"/>
      <c r="BV520" s="1713"/>
      <c r="BW520" s="1713"/>
      <c r="BX520" s="1713"/>
      <c r="BY520" s="1713"/>
      <c r="BZ520" s="1713"/>
      <c r="CA520" s="1713"/>
      <c r="CB520" s="1713"/>
      <c r="CC520" s="1713"/>
      <c r="CD520" s="1713"/>
      <c r="CE520" s="1713"/>
      <c r="CF520" s="1713"/>
      <c r="CG520" s="1713"/>
      <c r="CH520" s="1713"/>
      <c r="CI520" s="1713"/>
      <c r="CJ520" s="1713"/>
      <c r="CK520" s="1713"/>
      <c r="CL520" s="1713"/>
      <c r="CM520" s="1713"/>
      <c r="CN520" s="1713"/>
      <c r="CO520" s="1713"/>
      <c r="CP520" s="1713"/>
      <c r="CQ520" s="1713"/>
      <c r="CR520" s="1713"/>
      <c r="CS520" s="1713"/>
      <c r="CT520" s="1713"/>
      <c r="CU520" s="1713"/>
      <c r="CV520" s="1713"/>
      <c r="CW520" s="1713"/>
      <c r="CX520" s="1713"/>
      <c r="CY520" s="1713"/>
      <c r="CZ520" s="1713"/>
      <c r="DA520" s="1713"/>
      <c r="DB520" s="1713"/>
      <c r="DC520" s="1713"/>
      <c r="DD520" s="1713"/>
      <c r="DE520" s="1713"/>
      <c r="DF520" s="1713"/>
      <c r="DG520" s="1713"/>
      <c r="DH520" s="1713"/>
      <c r="DI520" s="1713"/>
      <c r="DJ520" s="1713"/>
      <c r="DK520" s="1713"/>
      <c r="DL520" s="1713"/>
      <c r="DM520" s="1713"/>
      <c r="DN520" s="1713"/>
      <c r="DO520" s="1713"/>
      <c r="DP520" s="1713"/>
      <c r="DQ520" s="1713"/>
    </row>
    <row r="521" s="1732" customFormat="true" ht="21.75" hidden="false" customHeight="true" outlineLevel="0" collapsed="false">
      <c r="A521" s="1713"/>
      <c r="B521" s="1713"/>
      <c r="C521" s="1725"/>
      <c r="D521" s="1725"/>
      <c r="E521" s="1725"/>
      <c r="F521" s="3210"/>
      <c r="G521" s="3211"/>
      <c r="H521" s="3212"/>
      <c r="I521" s="3213"/>
      <c r="J521" s="3213"/>
      <c r="K521" s="1713"/>
      <c r="L521" s="1713"/>
      <c r="M521" s="1713"/>
      <c r="N521" s="1725"/>
      <c r="O521" s="1713"/>
      <c r="P521" s="1713"/>
      <c r="Q521" s="1713"/>
      <c r="R521" s="1713"/>
      <c r="S521" s="1713"/>
      <c r="T521" s="1714"/>
      <c r="W521" s="1713"/>
      <c r="X521" s="1713"/>
      <c r="Y521" s="1713"/>
      <c r="Z521" s="1713"/>
      <c r="AA521" s="1713"/>
      <c r="AB521" s="1713"/>
      <c r="AC521" s="1713"/>
      <c r="AD521" s="1713"/>
      <c r="AE521" s="1713"/>
      <c r="AF521" s="1713"/>
      <c r="AG521" s="1713"/>
      <c r="AH521" s="1713"/>
      <c r="AI521" s="1713"/>
      <c r="AJ521" s="1713"/>
      <c r="AK521" s="1713"/>
      <c r="AL521" s="1713"/>
      <c r="AM521" s="1713"/>
      <c r="AN521" s="1713"/>
      <c r="AO521" s="3214"/>
      <c r="AP521" s="1713"/>
      <c r="AQ521" s="1713"/>
      <c r="AR521" s="1713"/>
      <c r="AS521" s="1713"/>
      <c r="AT521" s="1713"/>
      <c r="AU521" s="1713"/>
      <c r="AV521" s="1713"/>
      <c r="AW521" s="1713"/>
      <c r="AX521" s="1713"/>
      <c r="AY521" s="1713"/>
      <c r="AZ521" s="1713"/>
      <c r="BA521" s="1713"/>
      <c r="BB521" s="1713"/>
      <c r="BC521" s="1713"/>
      <c r="BD521" s="1713"/>
      <c r="BE521" s="1713"/>
      <c r="BF521" s="1713"/>
      <c r="BG521" s="1713"/>
      <c r="BH521" s="1713"/>
      <c r="BI521" s="1713"/>
      <c r="BJ521" s="1713"/>
      <c r="BK521" s="1713"/>
      <c r="BL521" s="1713"/>
      <c r="BM521" s="1713"/>
      <c r="BN521" s="1713"/>
      <c r="BO521" s="1713"/>
      <c r="BP521" s="1713"/>
      <c r="BQ521" s="1713"/>
      <c r="BR521" s="1713"/>
      <c r="BS521" s="1713"/>
      <c r="BT521" s="1713"/>
      <c r="BU521" s="1713"/>
      <c r="BV521" s="1713"/>
      <c r="BW521" s="1713"/>
      <c r="BX521" s="1713"/>
      <c r="BY521" s="1713"/>
      <c r="BZ521" s="1713"/>
      <c r="CA521" s="1713"/>
      <c r="CB521" s="1713"/>
      <c r="CC521" s="1713"/>
      <c r="CD521" s="1713"/>
      <c r="CE521" s="1713"/>
      <c r="CF521" s="1713"/>
      <c r="CG521" s="1713"/>
      <c r="CH521" s="1713"/>
      <c r="CI521" s="1713"/>
      <c r="CJ521" s="1713"/>
      <c r="CK521" s="1713"/>
      <c r="CL521" s="1713"/>
      <c r="CM521" s="1713"/>
      <c r="CN521" s="1713"/>
      <c r="CO521" s="1713"/>
      <c r="CP521" s="1713"/>
      <c r="CQ521" s="1713"/>
      <c r="CR521" s="1713"/>
      <c r="CS521" s="1713"/>
      <c r="CT521" s="1713"/>
      <c r="CU521" s="1713"/>
      <c r="CV521" s="1713"/>
      <c r="CW521" s="1713"/>
      <c r="CX521" s="1713"/>
      <c r="CY521" s="1713"/>
      <c r="CZ521" s="1713"/>
      <c r="DA521" s="1713"/>
      <c r="DB521" s="1713"/>
      <c r="DC521" s="1713"/>
      <c r="DD521" s="1713"/>
      <c r="DE521" s="1713"/>
      <c r="DF521" s="1713"/>
      <c r="DG521" s="1713"/>
      <c r="DH521" s="1713"/>
      <c r="DI521" s="1713"/>
      <c r="DJ521" s="1713"/>
      <c r="DK521" s="1713"/>
      <c r="DL521" s="1713"/>
      <c r="DM521" s="1713"/>
      <c r="DN521" s="1713"/>
      <c r="DO521" s="1713"/>
      <c r="DP521" s="1713"/>
      <c r="DQ521" s="1713"/>
    </row>
    <row r="522" s="1732" customFormat="true" ht="21.75" hidden="false" customHeight="true" outlineLevel="0" collapsed="false">
      <c r="A522" s="1713"/>
      <c r="B522" s="1713"/>
      <c r="C522" s="1725"/>
      <c r="D522" s="1725"/>
      <c r="E522" s="1725"/>
      <c r="F522" s="3210"/>
      <c r="G522" s="3211"/>
      <c r="H522" s="3212"/>
      <c r="I522" s="3213"/>
      <c r="J522" s="3213"/>
      <c r="K522" s="1713"/>
      <c r="L522" s="1713"/>
      <c r="M522" s="1713"/>
      <c r="N522" s="1725"/>
      <c r="O522" s="1713"/>
      <c r="P522" s="1713"/>
      <c r="Q522" s="1713"/>
      <c r="R522" s="1713"/>
      <c r="S522" s="1713"/>
      <c r="T522" s="1714"/>
      <c r="W522" s="1713"/>
      <c r="X522" s="1713"/>
      <c r="Y522" s="1713"/>
      <c r="Z522" s="1713"/>
      <c r="AA522" s="1713"/>
      <c r="AB522" s="1713"/>
      <c r="AC522" s="1713"/>
      <c r="AD522" s="1713"/>
      <c r="AE522" s="1713"/>
      <c r="AF522" s="1713"/>
      <c r="AG522" s="1713"/>
      <c r="AH522" s="1713"/>
      <c r="AI522" s="1713"/>
      <c r="AJ522" s="1713"/>
      <c r="AK522" s="1713"/>
      <c r="AL522" s="1713"/>
      <c r="AM522" s="1713"/>
      <c r="AN522" s="1713"/>
      <c r="AO522" s="3214"/>
      <c r="AP522" s="1713"/>
      <c r="AQ522" s="1713"/>
      <c r="AR522" s="1713"/>
      <c r="AS522" s="1713"/>
      <c r="AT522" s="1713"/>
      <c r="AU522" s="1713"/>
      <c r="AV522" s="1713"/>
      <c r="AW522" s="1713"/>
      <c r="AX522" s="1713"/>
      <c r="AY522" s="1713"/>
      <c r="AZ522" s="1713"/>
      <c r="BA522" s="1713"/>
      <c r="BB522" s="1713"/>
      <c r="BC522" s="1713"/>
      <c r="BD522" s="1713"/>
      <c r="BE522" s="1713"/>
      <c r="BF522" s="1713"/>
      <c r="BG522" s="1713"/>
      <c r="BH522" s="1713"/>
      <c r="BI522" s="1713"/>
      <c r="BJ522" s="1713"/>
      <c r="BK522" s="1713"/>
      <c r="BL522" s="1713"/>
      <c r="BM522" s="1713"/>
      <c r="BN522" s="1713"/>
      <c r="BO522" s="1713"/>
      <c r="BP522" s="1713"/>
      <c r="BQ522" s="1713"/>
      <c r="BR522" s="1713"/>
      <c r="BS522" s="1713"/>
      <c r="BT522" s="1713"/>
      <c r="BU522" s="1713"/>
      <c r="BV522" s="1713"/>
      <c r="BW522" s="1713"/>
      <c r="BX522" s="1713"/>
      <c r="BY522" s="1713"/>
      <c r="BZ522" s="1713"/>
      <c r="CA522" s="1713"/>
      <c r="CB522" s="1713"/>
      <c r="CC522" s="1713"/>
      <c r="CD522" s="1713"/>
      <c r="CE522" s="1713"/>
      <c r="CF522" s="1713"/>
      <c r="CG522" s="1713"/>
      <c r="CH522" s="1713"/>
      <c r="CI522" s="1713"/>
      <c r="CJ522" s="1713"/>
      <c r="CK522" s="1713"/>
      <c r="CL522" s="1713"/>
      <c r="CM522" s="1713"/>
      <c r="CN522" s="1713"/>
      <c r="CO522" s="1713"/>
      <c r="CP522" s="1713"/>
      <c r="CQ522" s="1713"/>
      <c r="CR522" s="1713"/>
      <c r="CS522" s="1713"/>
      <c r="CT522" s="1713"/>
      <c r="CU522" s="1713"/>
      <c r="CV522" s="1713"/>
      <c r="CW522" s="1713"/>
      <c r="CX522" s="1713"/>
      <c r="CY522" s="1713"/>
      <c r="CZ522" s="1713"/>
      <c r="DA522" s="1713"/>
      <c r="DB522" s="1713"/>
      <c r="DC522" s="1713"/>
      <c r="DD522" s="1713"/>
      <c r="DE522" s="1713"/>
      <c r="DF522" s="1713"/>
      <c r="DG522" s="1713"/>
      <c r="DH522" s="1713"/>
      <c r="DI522" s="1713"/>
      <c r="DJ522" s="1713"/>
      <c r="DK522" s="1713"/>
      <c r="DL522" s="1713"/>
      <c r="DM522" s="1713"/>
      <c r="DN522" s="1713"/>
      <c r="DO522" s="1713"/>
      <c r="DP522" s="1713"/>
      <c r="DQ522" s="1713"/>
    </row>
    <row r="523" s="1732" customFormat="true" ht="21.75" hidden="false" customHeight="true" outlineLevel="0" collapsed="false">
      <c r="A523" s="1713"/>
      <c r="B523" s="1713"/>
      <c r="C523" s="1725"/>
      <c r="D523" s="1725"/>
      <c r="E523" s="1725"/>
      <c r="F523" s="3210"/>
      <c r="G523" s="3211"/>
      <c r="H523" s="3212"/>
      <c r="I523" s="3213"/>
      <c r="J523" s="3213"/>
      <c r="K523" s="1713"/>
      <c r="L523" s="1713"/>
      <c r="M523" s="1713"/>
      <c r="N523" s="1725"/>
      <c r="O523" s="1713"/>
      <c r="P523" s="1713"/>
      <c r="Q523" s="1713"/>
      <c r="R523" s="1713"/>
      <c r="S523" s="1713"/>
      <c r="T523" s="1714"/>
      <c r="W523" s="1713"/>
      <c r="X523" s="1713"/>
      <c r="Y523" s="1713"/>
      <c r="Z523" s="1713"/>
      <c r="AA523" s="1713"/>
      <c r="AB523" s="1713"/>
      <c r="AC523" s="1713"/>
      <c r="AD523" s="1713"/>
      <c r="AE523" s="1713"/>
      <c r="AF523" s="1713"/>
      <c r="AG523" s="1713"/>
      <c r="AH523" s="1713"/>
      <c r="AI523" s="1713"/>
      <c r="AJ523" s="1713"/>
      <c r="AK523" s="1713"/>
      <c r="AL523" s="1713"/>
      <c r="AM523" s="1713"/>
      <c r="AN523" s="1713"/>
      <c r="AO523" s="3214"/>
      <c r="AP523" s="1713"/>
      <c r="AQ523" s="1713"/>
      <c r="AR523" s="1713"/>
      <c r="AS523" s="1713"/>
      <c r="AT523" s="1713"/>
      <c r="AU523" s="1713"/>
      <c r="AV523" s="1713"/>
      <c r="AW523" s="1713"/>
      <c r="AX523" s="1713"/>
      <c r="AY523" s="1713"/>
      <c r="AZ523" s="1713"/>
      <c r="BA523" s="1713"/>
      <c r="BB523" s="1713"/>
      <c r="BC523" s="1713"/>
      <c r="BD523" s="1713"/>
      <c r="BE523" s="1713"/>
      <c r="BF523" s="1713"/>
      <c r="BG523" s="1713"/>
      <c r="BH523" s="1713"/>
      <c r="BI523" s="1713"/>
      <c r="BJ523" s="1713"/>
      <c r="BK523" s="1713"/>
      <c r="BL523" s="1713"/>
      <c r="BM523" s="1713"/>
      <c r="BN523" s="1713"/>
      <c r="BO523" s="1713"/>
      <c r="BP523" s="1713"/>
      <c r="BQ523" s="1713"/>
      <c r="BR523" s="1713"/>
      <c r="BS523" s="1713"/>
      <c r="BT523" s="1713"/>
      <c r="BU523" s="1713"/>
      <c r="BV523" s="1713"/>
      <c r="BW523" s="1713"/>
      <c r="BX523" s="1713"/>
      <c r="BY523" s="1713"/>
      <c r="BZ523" s="1713"/>
      <c r="CA523" s="1713"/>
      <c r="CB523" s="1713"/>
      <c r="CC523" s="1713"/>
      <c r="CD523" s="1713"/>
      <c r="CE523" s="1713"/>
      <c r="CF523" s="1713"/>
      <c r="CG523" s="1713"/>
      <c r="CH523" s="1713"/>
      <c r="CI523" s="1713"/>
      <c r="CJ523" s="1713"/>
      <c r="CK523" s="1713"/>
      <c r="CL523" s="1713"/>
      <c r="CM523" s="1713"/>
      <c r="CN523" s="1713"/>
      <c r="CO523" s="1713"/>
      <c r="CP523" s="1713"/>
      <c r="CQ523" s="1713"/>
      <c r="CR523" s="1713"/>
      <c r="CS523" s="1713"/>
      <c r="CT523" s="1713"/>
      <c r="CU523" s="1713"/>
      <c r="CV523" s="1713"/>
      <c r="CW523" s="1713"/>
      <c r="CX523" s="1713"/>
      <c r="CY523" s="1713"/>
      <c r="CZ523" s="1713"/>
      <c r="DA523" s="1713"/>
      <c r="DB523" s="1713"/>
      <c r="DC523" s="1713"/>
      <c r="DD523" s="1713"/>
      <c r="DE523" s="1713"/>
      <c r="DF523" s="1713"/>
      <c r="DG523" s="1713"/>
      <c r="DH523" s="1713"/>
      <c r="DI523" s="1713"/>
      <c r="DJ523" s="1713"/>
      <c r="DK523" s="1713"/>
      <c r="DL523" s="1713"/>
      <c r="DM523" s="1713"/>
      <c r="DN523" s="1713"/>
      <c r="DO523" s="1713"/>
      <c r="DP523" s="1713"/>
      <c r="DQ523" s="1713"/>
    </row>
    <row r="524" s="1732" customFormat="true" ht="21.75" hidden="false" customHeight="true" outlineLevel="0" collapsed="false">
      <c r="A524" s="1713"/>
      <c r="B524" s="1713"/>
      <c r="C524" s="1725"/>
      <c r="D524" s="1725"/>
      <c r="E524" s="1725"/>
      <c r="F524" s="3210"/>
      <c r="G524" s="3211"/>
      <c r="H524" s="3212"/>
      <c r="I524" s="3213"/>
      <c r="J524" s="3213"/>
      <c r="K524" s="1713"/>
      <c r="L524" s="1713"/>
      <c r="M524" s="1713"/>
      <c r="N524" s="1725"/>
      <c r="O524" s="1713"/>
      <c r="P524" s="1713"/>
      <c r="Q524" s="1713"/>
      <c r="R524" s="1713"/>
      <c r="S524" s="1713"/>
      <c r="T524" s="1714"/>
      <c r="W524" s="1713"/>
      <c r="X524" s="1713"/>
      <c r="Y524" s="1713"/>
      <c r="Z524" s="1713"/>
      <c r="AA524" s="1713"/>
      <c r="AB524" s="1713"/>
      <c r="AC524" s="1713"/>
      <c r="AD524" s="1713"/>
      <c r="AE524" s="1713"/>
      <c r="AF524" s="1713"/>
      <c r="AG524" s="1713"/>
      <c r="AH524" s="1713"/>
      <c r="AI524" s="1713"/>
      <c r="AJ524" s="1713"/>
      <c r="AK524" s="1713"/>
      <c r="AL524" s="1713"/>
      <c r="AM524" s="1713"/>
      <c r="AN524" s="1713"/>
      <c r="AO524" s="3214"/>
      <c r="AP524" s="1713"/>
      <c r="AQ524" s="1713"/>
      <c r="AR524" s="1713"/>
      <c r="AS524" s="1713"/>
      <c r="AT524" s="1713"/>
      <c r="AU524" s="1713"/>
      <c r="AV524" s="1713"/>
      <c r="AW524" s="1713"/>
      <c r="AX524" s="1713"/>
      <c r="AY524" s="1713"/>
      <c r="AZ524" s="1713"/>
      <c r="BA524" s="1713"/>
      <c r="BB524" s="1713"/>
      <c r="BC524" s="1713"/>
      <c r="BD524" s="1713"/>
      <c r="BE524" s="1713"/>
      <c r="BF524" s="1713"/>
      <c r="BG524" s="1713"/>
      <c r="BH524" s="1713"/>
      <c r="BI524" s="1713"/>
      <c r="BJ524" s="1713"/>
      <c r="BK524" s="1713"/>
      <c r="BL524" s="1713"/>
      <c r="BM524" s="1713"/>
      <c r="BN524" s="1713"/>
      <c r="BO524" s="1713"/>
      <c r="BP524" s="1713"/>
      <c r="BQ524" s="1713"/>
      <c r="BR524" s="1713"/>
      <c r="BS524" s="1713"/>
      <c r="BT524" s="1713"/>
      <c r="BU524" s="1713"/>
      <c r="BV524" s="1713"/>
      <c r="BW524" s="1713"/>
      <c r="BX524" s="1713"/>
      <c r="BY524" s="1713"/>
      <c r="BZ524" s="1713"/>
      <c r="CA524" s="1713"/>
      <c r="CB524" s="1713"/>
      <c r="CC524" s="1713"/>
      <c r="CD524" s="1713"/>
      <c r="CE524" s="1713"/>
      <c r="CF524" s="1713"/>
      <c r="CG524" s="1713"/>
      <c r="CH524" s="1713"/>
      <c r="CI524" s="1713"/>
      <c r="CJ524" s="1713"/>
      <c r="CK524" s="1713"/>
      <c r="CL524" s="1713"/>
      <c r="CM524" s="1713"/>
      <c r="CN524" s="1713"/>
      <c r="CO524" s="1713"/>
      <c r="CP524" s="1713"/>
      <c r="CQ524" s="1713"/>
      <c r="CR524" s="1713"/>
      <c r="CS524" s="1713"/>
      <c r="CT524" s="1713"/>
      <c r="CU524" s="1713"/>
      <c r="CV524" s="1713"/>
      <c r="CW524" s="1713"/>
      <c r="CX524" s="1713"/>
      <c r="CY524" s="1713"/>
      <c r="CZ524" s="1713"/>
      <c r="DA524" s="1713"/>
      <c r="DB524" s="1713"/>
      <c r="DC524" s="1713"/>
      <c r="DD524" s="1713"/>
      <c r="DE524" s="1713"/>
      <c r="DF524" s="1713"/>
      <c r="DG524" s="1713"/>
      <c r="DH524" s="1713"/>
      <c r="DI524" s="1713"/>
      <c r="DJ524" s="1713"/>
      <c r="DK524" s="1713"/>
      <c r="DL524" s="1713"/>
      <c r="DM524" s="1713"/>
      <c r="DN524" s="1713"/>
      <c r="DO524" s="1713"/>
      <c r="DP524" s="1713"/>
      <c r="DQ524" s="1713"/>
    </row>
    <row r="525" s="1732" customFormat="true" ht="21.75" hidden="false" customHeight="true" outlineLevel="0" collapsed="false">
      <c r="A525" s="1713"/>
      <c r="B525" s="1713"/>
      <c r="C525" s="1725"/>
      <c r="D525" s="1725"/>
      <c r="E525" s="1725"/>
      <c r="F525" s="3210"/>
      <c r="G525" s="3211"/>
      <c r="H525" s="3212"/>
      <c r="I525" s="3213"/>
      <c r="J525" s="3213"/>
      <c r="K525" s="1713"/>
      <c r="L525" s="1713"/>
      <c r="M525" s="1713"/>
      <c r="N525" s="1725"/>
      <c r="O525" s="1713"/>
      <c r="P525" s="1713"/>
      <c r="Q525" s="1713"/>
      <c r="R525" s="1713"/>
      <c r="S525" s="1713"/>
      <c r="T525" s="1714"/>
      <c r="W525" s="1713"/>
      <c r="X525" s="1713"/>
      <c r="Y525" s="1713"/>
      <c r="Z525" s="1713"/>
      <c r="AA525" s="1713"/>
      <c r="AB525" s="1713"/>
      <c r="AC525" s="1713"/>
      <c r="AD525" s="1713"/>
      <c r="AE525" s="1713"/>
      <c r="AF525" s="1713"/>
      <c r="AG525" s="1713"/>
      <c r="AH525" s="1713"/>
      <c r="AI525" s="1713"/>
      <c r="AJ525" s="1713"/>
      <c r="AK525" s="1713"/>
      <c r="AL525" s="1713"/>
      <c r="AM525" s="1713"/>
      <c r="AN525" s="1713"/>
      <c r="AO525" s="3214"/>
      <c r="AP525" s="1713"/>
      <c r="AQ525" s="1713"/>
      <c r="AR525" s="1713"/>
      <c r="AS525" s="1713"/>
      <c r="AT525" s="1713"/>
      <c r="AU525" s="1713"/>
      <c r="AV525" s="1713"/>
      <c r="AW525" s="1713"/>
      <c r="AX525" s="1713"/>
      <c r="AY525" s="1713"/>
      <c r="AZ525" s="1713"/>
      <c r="BA525" s="1713"/>
      <c r="BB525" s="1713"/>
      <c r="BC525" s="1713"/>
      <c r="BD525" s="1713"/>
      <c r="BE525" s="1713"/>
      <c r="BF525" s="1713"/>
      <c r="BG525" s="1713"/>
      <c r="BH525" s="1713"/>
      <c r="BI525" s="1713"/>
      <c r="BJ525" s="1713"/>
      <c r="BK525" s="1713"/>
      <c r="BL525" s="1713"/>
      <c r="BM525" s="1713"/>
      <c r="BN525" s="1713"/>
      <c r="BO525" s="1713"/>
      <c r="BP525" s="1713"/>
      <c r="BQ525" s="1713"/>
      <c r="BR525" s="1713"/>
      <c r="BS525" s="1713"/>
      <c r="BT525" s="1713"/>
      <c r="BU525" s="1713"/>
      <c r="BV525" s="1713"/>
      <c r="BW525" s="1713"/>
      <c r="BX525" s="1713"/>
      <c r="BY525" s="1713"/>
      <c r="BZ525" s="1713"/>
      <c r="CA525" s="1713"/>
      <c r="CB525" s="1713"/>
      <c r="CC525" s="1713"/>
      <c r="CD525" s="1713"/>
      <c r="CE525" s="1713"/>
      <c r="CF525" s="1713"/>
      <c r="CG525" s="1713"/>
      <c r="CH525" s="1713"/>
      <c r="CI525" s="1713"/>
      <c r="CJ525" s="1713"/>
      <c r="CK525" s="1713"/>
      <c r="CL525" s="1713"/>
      <c r="CM525" s="1713"/>
      <c r="CN525" s="1713"/>
      <c r="CO525" s="1713"/>
      <c r="CP525" s="1713"/>
      <c r="CQ525" s="1713"/>
      <c r="CR525" s="1713"/>
      <c r="CS525" s="1713"/>
      <c r="CT525" s="1713"/>
      <c r="CU525" s="1713"/>
      <c r="CV525" s="1713"/>
      <c r="CW525" s="1713"/>
      <c r="CX525" s="1713"/>
      <c r="CY525" s="1713"/>
      <c r="CZ525" s="1713"/>
      <c r="DA525" s="1713"/>
      <c r="DB525" s="1713"/>
      <c r="DC525" s="1713"/>
      <c r="DD525" s="1713"/>
      <c r="DE525" s="1713"/>
      <c r="DF525" s="1713"/>
      <c r="DG525" s="1713"/>
      <c r="DH525" s="1713"/>
      <c r="DI525" s="1713"/>
      <c r="DJ525" s="1713"/>
      <c r="DK525" s="1713"/>
      <c r="DL525" s="1713"/>
      <c r="DM525" s="1713"/>
      <c r="DN525" s="1713"/>
      <c r="DO525" s="1713"/>
      <c r="DP525" s="1713"/>
      <c r="DQ525" s="1713"/>
    </row>
    <row r="526" s="1732" customFormat="true" ht="21.75" hidden="false" customHeight="true" outlineLevel="0" collapsed="false">
      <c r="A526" s="1713"/>
      <c r="B526" s="1713"/>
      <c r="C526" s="1725"/>
      <c r="D526" s="1725"/>
      <c r="E526" s="1725"/>
      <c r="F526" s="3210"/>
      <c r="G526" s="3211"/>
      <c r="H526" s="3212"/>
      <c r="I526" s="3213"/>
      <c r="J526" s="3213"/>
      <c r="K526" s="1713"/>
      <c r="L526" s="1713"/>
      <c r="M526" s="1713"/>
      <c r="N526" s="1725"/>
      <c r="O526" s="1713"/>
      <c r="P526" s="1713"/>
      <c r="Q526" s="1713"/>
      <c r="R526" s="1713"/>
      <c r="S526" s="1713"/>
      <c r="T526" s="1714"/>
      <c r="W526" s="1713"/>
      <c r="X526" s="1713"/>
      <c r="Y526" s="1713"/>
      <c r="Z526" s="1713"/>
      <c r="AA526" s="1713"/>
      <c r="AB526" s="1713"/>
      <c r="AC526" s="1713"/>
      <c r="AD526" s="1713"/>
      <c r="AE526" s="1713"/>
      <c r="AF526" s="1713"/>
      <c r="AG526" s="1713"/>
      <c r="AH526" s="1713"/>
      <c r="AI526" s="1713"/>
      <c r="AJ526" s="1713"/>
      <c r="AK526" s="1713"/>
      <c r="AL526" s="1713"/>
      <c r="AM526" s="1713"/>
      <c r="AN526" s="1713"/>
      <c r="AO526" s="3214"/>
      <c r="AP526" s="1713"/>
      <c r="AQ526" s="1713"/>
      <c r="AR526" s="1713"/>
      <c r="AS526" s="1713"/>
      <c r="AT526" s="1713"/>
      <c r="AU526" s="1713"/>
      <c r="AV526" s="1713"/>
      <c r="AW526" s="1713"/>
      <c r="AX526" s="1713"/>
      <c r="AY526" s="1713"/>
      <c r="AZ526" s="1713"/>
      <c r="BA526" s="1713"/>
      <c r="BB526" s="1713"/>
      <c r="BC526" s="1713"/>
      <c r="BD526" s="1713"/>
      <c r="BE526" s="1713"/>
      <c r="BF526" s="1713"/>
      <c r="BG526" s="1713"/>
      <c r="BH526" s="1713"/>
      <c r="BI526" s="1713"/>
      <c r="BJ526" s="1713"/>
      <c r="BK526" s="1713"/>
      <c r="BL526" s="1713"/>
      <c r="BM526" s="1713"/>
      <c r="BN526" s="1713"/>
      <c r="BO526" s="1713"/>
      <c r="BP526" s="1713"/>
      <c r="BQ526" s="1713"/>
      <c r="BR526" s="1713"/>
      <c r="BS526" s="1713"/>
      <c r="BT526" s="1713"/>
      <c r="BU526" s="1713"/>
      <c r="BV526" s="1713"/>
      <c r="BW526" s="1713"/>
      <c r="BX526" s="1713"/>
      <c r="BY526" s="1713"/>
      <c r="BZ526" s="1713"/>
      <c r="CA526" s="1713"/>
      <c r="CB526" s="1713"/>
      <c r="CC526" s="1713"/>
      <c r="CD526" s="1713"/>
      <c r="CE526" s="1713"/>
      <c r="CF526" s="1713"/>
      <c r="CG526" s="1713"/>
      <c r="CH526" s="1713"/>
      <c r="CI526" s="1713"/>
      <c r="CJ526" s="1713"/>
      <c r="CK526" s="1713"/>
      <c r="CL526" s="1713"/>
      <c r="CM526" s="1713"/>
      <c r="CN526" s="1713"/>
      <c r="CO526" s="1713"/>
      <c r="CP526" s="1713"/>
      <c r="CQ526" s="1713"/>
      <c r="CR526" s="1713"/>
      <c r="CS526" s="1713"/>
      <c r="CT526" s="1713"/>
      <c r="CU526" s="1713"/>
      <c r="CV526" s="1713"/>
      <c r="CW526" s="1713"/>
      <c r="CX526" s="1713"/>
      <c r="CY526" s="1713"/>
      <c r="CZ526" s="1713"/>
      <c r="DA526" s="1713"/>
      <c r="DB526" s="1713"/>
      <c r="DC526" s="1713"/>
      <c r="DD526" s="1713"/>
      <c r="DE526" s="1713"/>
      <c r="DF526" s="1713"/>
      <c r="DG526" s="1713"/>
      <c r="DH526" s="1713"/>
      <c r="DI526" s="1713"/>
      <c r="DJ526" s="1713"/>
      <c r="DK526" s="1713"/>
      <c r="DL526" s="1713"/>
      <c r="DM526" s="1713"/>
      <c r="DN526" s="1713"/>
      <c r="DO526" s="1713"/>
      <c r="DP526" s="1713"/>
      <c r="DQ526" s="1713"/>
    </row>
    <row r="527" s="1732" customFormat="true" ht="21.75" hidden="false" customHeight="true" outlineLevel="0" collapsed="false">
      <c r="A527" s="1713"/>
      <c r="B527" s="1713"/>
      <c r="C527" s="1725"/>
      <c r="D527" s="1725"/>
      <c r="E527" s="1725"/>
      <c r="F527" s="3210"/>
      <c r="G527" s="3211"/>
      <c r="H527" s="3212"/>
      <c r="I527" s="3213"/>
      <c r="J527" s="3213"/>
      <c r="K527" s="1713"/>
      <c r="L527" s="1713"/>
      <c r="M527" s="1713"/>
      <c r="N527" s="1725"/>
      <c r="O527" s="1713"/>
      <c r="P527" s="1713"/>
      <c r="Q527" s="1713"/>
      <c r="R527" s="1713"/>
      <c r="S527" s="1713"/>
      <c r="T527" s="1714"/>
      <c r="W527" s="1713"/>
      <c r="X527" s="1713"/>
      <c r="Y527" s="1713"/>
      <c r="Z527" s="1713"/>
      <c r="AA527" s="1713"/>
      <c r="AB527" s="1713"/>
      <c r="AC527" s="1713"/>
      <c r="AD527" s="1713"/>
      <c r="AE527" s="1713"/>
      <c r="AF527" s="1713"/>
      <c r="AG527" s="1713"/>
      <c r="AH527" s="1713"/>
      <c r="AI527" s="1713"/>
      <c r="AJ527" s="1713"/>
      <c r="AK527" s="1713"/>
      <c r="AL527" s="1713"/>
      <c r="AM527" s="1713"/>
      <c r="AN527" s="1713"/>
      <c r="AO527" s="3214"/>
      <c r="AP527" s="1713"/>
      <c r="AQ527" s="1713"/>
      <c r="AR527" s="1713"/>
      <c r="AS527" s="1713"/>
      <c r="AT527" s="1713"/>
      <c r="AU527" s="1713"/>
      <c r="AV527" s="1713"/>
      <c r="AW527" s="1713"/>
      <c r="AX527" s="1713"/>
      <c r="AY527" s="1713"/>
      <c r="AZ527" s="1713"/>
      <c r="BA527" s="1713"/>
      <c r="BB527" s="1713"/>
      <c r="BC527" s="1713"/>
      <c r="BD527" s="1713"/>
      <c r="BE527" s="1713"/>
      <c r="BF527" s="1713"/>
      <c r="BG527" s="1713"/>
      <c r="BH527" s="1713"/>
      <c r="BI527" s="1713"/>
      <c r="BJ527" s="1713"/>
      <c r="BK527" s="1713"/>
      <c r="BL527" s="1713"/>
      <c r="BM527" s="1713"/>
      <c r="BN527" s="1713"/>
      <c r="BO527" s="1713"/>
      <c r="BP527" s="1713"/>
      <c r="BQ527" s="1713"/>
      <c r="BR527" s="1713"/>
      <c r="BS527" s="1713"/>
      <c r="BT527" s="1713"/>
      <c r="BU527" s="1713"/>
      <c r="BV527" s="1713"/>
      <c r="BW527" s="1713"/>
      <c r="BX527" s="1713"/>
      <c r="BY527" s="1713"/>
      <c r="BZ527" s="1713"/>
      <c r="CA527" s="1713"/>
      <c r="CB527" s="1713"/>
      <c r="CC527" s="1713"/>
      <c r="CD527" s="1713"/>
      <c r="CE527" s="1713"/>
      <c r="CF527" s="1713"/>
      <c r="CG527" s="1713"/>
      <c r="CH527" s="1713"/>
      <c r="CI527" s="1713"/>
      <c r="CJ527" s="1713"/>
      <c r="CK527" s="1713"/>
      <c r="CL527" s="1713"/>
      <c r="CM527" s="1713"/>
      <c r="CN527" s="1713"/>
      <c r="CO527" s="1713"/>
      <c r="CP527" s="1713"/>
      <c r="CQ527" s="1713"/>
      <c r="CR527" s="1713"/>
      <c r="CS527" s="1713"/>
      <c r="CT527" s="1713"/>
      <c r="CU527" s="1713"/>
      <c r="CV527" s="1713"/>
      <c r="CW527" s="1713"/>
      <c r="CX527" s="1713"/>
      <c r="CY527" s="1713"/>
      <c r="CZ527" s="1713"/>
      <c r="DA527" s="1713"/>
      <c r="DB527" s="1713"/>
      <c r="DC527" s="1713"/>
      <c r="DD527" s="1713"/>
      <c r="DE527" s="1713"/>
      <c r="DF527" s="1713"/>
      <c r="DG527" s="1713"/>
      <c r="DH527" s="1713"/>
      <c r="DI527" s="1713"/>
      <c r="DJ527" s="1713"/>
      <c r="DK527" s="1713"/>
      <c r="DL527" s="1713"/>
      <c r="DM527" s="1713"/>
      <c r="DN527" s="1713"/>
      <c r="DO527" s="1713"/>
      <c r="DP527" s="1713"/>
      <c r="DQ527" s="1713"/>
    </row>
    <row r="528" s="1732" customFormat="true" ht="21.75" hidden="false" customHeight="true" outlineLevel="0" collapsed="false">
      <c r="A528" s="1713"/>
      <c r="B528" s="1713"/>
      <c r="C528" s="1725"/>
      <c r="D528" s="1725"/>
      <c r="E528" s="1725"/>
      <c r="F528" s="3210"/>
      <c r="G528" s="3211"/>
      <c r="H528" s="3212"/>
      <c r="I528" s="3213"/>
      <c r="J528" s="3213"/>
      <c r="K528" s="1713"/>
      <c r="L528" s="1713"/>
      <c r="M528" s="1713"/>
      <c r="N528" s="1725"/>
      <c r="O528" s="1713"/>
      <c r="P528" s="1713"/>
      <c r="Q528" s="1713"/>
      <c r="R528" s="1713"/>
      <c r="S528" s="1713"/>
      <c r="T528" s="1714"/>
      <c r="W528" s="1713"/>
      <c r="X528" s="1713"/>
      <c r="Y528" s="1713"/>
      <c r="Z528" s="1713"/>
      <c r="AA528" s="1713"/>
      <c r="AB528" s="1713"/>
      <c r="AC528" s="1713"/>
      <c r="AD528" s="1713"/>
      <c r="AE528" s="1713"/>
      <c r="AF528" s="1713"/>
      <c r="AG528" s="1713"/>
      <c r="AH528" s="1713"/>
      <c r="AI528" s="1713"/>
      <c r="AJ528" s="1713"/>
      <c r="AK528" s="1713"/>
      <c r="AL528" s="1713"/>
      <c r="AM528" s="1713"/>
      <c r="AN528" s="1713"/>
      <c r="AO528" s="3214"/>
      <c r="AP528" s="1713"/>
      <c r="AQ528" s="1713"/>
      <c r="AR528" s="1713"/>
      <c r="AS528" s="1713"/>
      <c r="AT528" s="1713"/>
      <c r="AU528" s="1713"/>
      <c r="AV528" s="1713"/>
      <c r="AW528" s="1713"/>
      <c r="AX528" s="1713"/>
      <c r="AY528" s="1713"/>
      <c r="AZ528" s="1713"/>
      <c r="BA528" s="1713"/>
      <c r="BB528" s="1713"/>
      <c r="BC528" s="1713"/>
      <c r="BD528" s="1713"/>
      <c r="BE528" s="1713"/>
      <c r="BF528" s="1713"/>
      <c r="BG528" s="1713"/>
      <c r="BH528" s="1713"/>
      <c r="BI528" s="1713"/>
      <c r="BJ528" s="1713"/>
      <c r="BK528" s="1713"/>
      <c r="BL528" s="1713"/>
      <c r="BM528" s="1713"/>
      <c r="BN528" s="1713"/>
      <c r="BO528" s="1713"/>
      <c r="BP528" s="1713"/>
      <c r="BQ528" s="1713"/>
      <c r="BR528" s="1713"/>
      <c r="BS528" s="1713"/>
      <c r="BT528" s="1713"/>
      <c r="BU528" s="1713"/>
      <c r="BV528" s="1713"/>
      <c r="BW528" s="1713"/>
      <c r="BX528" s="1713"/>
      <c r="BY528" s="1713"/>
      <c r="BZ528" s="1713"/>
      <c r="CA528" s="1713"/>
      <c r="CB528" s="1713"/>
      <c r="CC528" s="1713"/>
      <c r="CD528" s="1713"/>
      <c r="CE528" s="1713"/>
      <c r="CF528" s="1713"/>
      <c r="CG528" s="1713"/>
      <c r="CH528" s="1713"/>
      <c r="CI528" s="1713"/>
      <c r="CJ528" s="1713"/>
      <c r="CK528" s="1713"/>
      <c r="CL528" s="1713"/>
      <c r="CM528" s="1713"/>
      <c r="CN528" s="1713"/>
      <c r="CO528" s="1713"/>
      <c r="CP528" s="1713"/>
      <c r="CQ528" s="1713"/>
      <c r="CR528" s="1713"/>
      <c r="CS528" s="1713"/>
      <c r="CT528" s="1713"/>
      <c r="CU528" s="1713"/>
      <c r="CV528" s="1713"/>
      <c r="CW528" s="1713"/>
      <c r="CX528" s="1713"/>
      <c r="CY528" s="1713"/>
      <c r="CZ528" s="1713"/>
      <c r="DA528" s="1713"/>
      <c r="DB528" s="1713"/>
      <c r="DC528" s="1713"/>
      <c r="DD528" s="1713"/>
      <c r="DE528" s="1713"/>
      <c r="DF528" s="1713"/>
      <c r="DG528" s="1713"/>
      <c r="DH528" s="1713"/>
      <c r="DI528" s="1713"/>
      <c r="DJ528" s="1713"/>
      <c r="DK528" s="1713"/>
      <c r="DL528" s="1713"/>
      <c r="DM528" s="1713"/>
      <c r="DN528" s="1713"/>
      <c r="DO528" s="1713"/>
      <c r="DP528" s="1713"/>
      <c r="DQ528" s="1713"/>
    </row>
    <row r="529" s="1732" customFormat="true" ht="21.75" hidden="false" customHeight="true" outlineLevel="0" collapsed="false">
      <c r="A529" s="1713"/>
      <c r="B529" s="1713"/>
      <c r="C529" s="1725"/>
      <c r="D529" s="1725"/>
      <c r="E529" s="1725"/>
      <c r="F529" s="3210"/>
      <c r="G529" s="3211"/>
      <c r="H529" s="3212"/>
      <c r="I529" s="3213"/>
      <c r="J529" s="3213"/>
      <c r="K529" s="1713"/>
      <c r="L529" s="1713"/>
      <c r="M529" s="1713"/>
      <c r="N529" s="1725"/>
      <c r="O529" s="1713"/>
      <c r="P529" s="1713"/>
      <c r="Q529" s="1713"/>
      <c r="R529" s="1713"/>
      <c r="S529" s="1713"/>
      <c r="T529" s="1714"/>
      <c r="W529" s="1713"/>
      <c r="X529" s="1713"/>
      <c r="Y529" s="1713"/>
      <c r="Z529" s="1713"/>
      <c r="AA529" s="1713"/>
      <c r="AB529" s="1713"/>
      <c r="AC529" s="1713"/>
      <c r="AD529" s="1713"/>
      <c r="AE529" s="1713"/>
      <c r="AF529" s="1713"/>
      <c r="AG529" s="1713"/>
      <c r="AH529" s="1713"/>
      <c r="AI529" s="1713"/>
      <c r="AJ529" s="1713"/>
      <c r="AK529" s="1713"/>
      <c r="AL529" s="1713"/>
      <c r="AM529" s="1713"/>
      <c r="AN529" s="1713"/>
      <c r="AO529" s="3214"/>
      <c r="AP529" s="1713"/>
      <c r="AQ529" s="1713"/>
      <c r="AR529" s="1713"/>
      <c r="AS529" s="1713"/>
      <c r="AT529" s="1713"/>
      <c r="AU529" s="1713"/>
      <c r="AV529" s="1713"/>
      <c r="AW529" s="1713"/>
      <c r="AX529" s="1713"/>
      <c r="AY529" s="1713"/>
      <c r="AZ529" s="1713"/>
      <c r="BA529" s="1713"/>
      <c r="BB529" s="1713"/>
      <c r="BC529" s="1713"/>
      <c r="BD529" s="1713"/>
      <c r="BE529" s="1713"/>
      <c r="BF529" s="1713"/>
      <c r="BG529" s="1713"/>
      <c r="BH529" s="1713"/>
      <c r="BI529" s="1713"/>
      <c r="BJ529" s="1713"/>
      <c r="BK529" s="1713"/>
      <c r="BL529" s="1713"/>
      <c r="BM529" s="1713"/>
      <c r="BN529" s="1713"/>
      <c r="BO529" s="1713"/>
      <c r="BP529" s="1713"/>
      <c r="BQ529" s="1713"/>
      <c r="BR529" s="1713"/>
      <c r="BS529" s="1713"/>
      <c r="BT529" s="1713"/>
      <c r="BU529" s="1713"/>
      <c r="BV529" s="1713"/>
      <c r="BW529" s="1713"/>
      <c r="BX529" s="1713"/>
      <c r="BY529" s="1713"/>
      <c r="BZ529" s="1713"/>
      <c r="CA529" s="1713"/>
      <c r="CB529" s="1713"/>
      <c r="CC529" s="1713"/>
      <c r="CD529" s="1713"/>
      <c r="CE529" s="1713"/>
      <c r="CF529" s="1713"/>
      <c r="CG529" s="1713"/>
      <c r="CH529" s="1713"/>
      <c r="CI529" s="1713"/>
      <c r="CJ529" s="1713"/>
      <c r="CK529" s="1713"/>
      <c r="CL529" s="1713"/>
      <c r="CM529" s="1713"/>
      <c r="CN529" s="1713"/>
      <c r="CO529" s="1713"/>
      <c r="CP529" s="1713"/>
      <c r="CQ529" s="1713"/>
      <c r="CR529" s="1713"/>
      <c r="CS529" s="1713"/>
      <c r="CT529" s="1713"/>
      <c r="CU529" s="1713"/>
      <c r="CV529" s="1713"/>
      <c r="CW529" s="1713"/>
      <c r="CX529" s="1713"/>
      <c r="CY529" s="1713"/>
      <c r="CZ529" s="1713"/>
      <c r="DA529" s="1713"/>
      <c r="DB529" s="1713"/>
      <c r="DC529" s="1713"/>
      <c r="DD529" s="1713"/>
      <c r="DE529" s="1713"/>
      <c r="DF529" s="1713"/>
      <c r="DG529" s="1713"/>
      <c r="DH529" s="1713"/>
      <c r="DI529" s="1713"/>
      <c r="DJ529" s="1713"/>
      <c r="DK529" s="1713"/>
      <c r="DL529" s="1713"/>
      <c r="DM529" s="1713"/>
      <c r="DN529" s="1713"/>
      <c r="DO529" s="1713"/>
      <c r="DP529" s="1713"/>
      <c r="DQ529" s="1713"/>
    </row>
    <row r="530" s="1732" customFormat="true" ht="21.75" hidden="false" customHeight="true" outlineLevel="0" collapsed="false">
      <c r="A530" s="1713"/>
      <c r="B530" s="1713"/>
      <c r="C530" s="1725"/>
      <c r="D530" s="1725"/>
      <c r="E530" s="1725"/>
      <c r="F530" s="3210"/>
      <c r="G530" s="3211"/>
      <c r="H530" s="3212"/>
      <c r="I530" s="3213"/>
      <c r="J530" s="3213"/>
      <c r="K530" s="1713"/>
      <c r="L530" s="1713"/>
      <c r="M530" s="1713"/>
      <c r="N530" s="1725"/>
      <c r="O530" s="1713"/>
      <c r="P530" s="1713"/>
      <c r="Q530" s="1713"/>
      <c r="R530" s="1713"/>
      <c r="S530" s="1713"/>
      <c r="T530" s="1714"/>
      <c r="W530" s="1713"/>
      <c r="X530" s="1713"/>
      <c r="Y530" s="1713"/>
      <c r="Z530" s="1713"/>
      <c r="AA530" s="1713"/>
      <c r="AB530" s="1713"/>
      <c r="AC530" s="1713"/>
      <c r="AD530" s="1713"/>
      <c r="AE530" s="1713"/>
      <c r="AF530" s="1713"/>
      <c r="AG530" s="1713"/>
      <c r="AH530" s="1713"/>
      <c r="AI530" s="1713"/>
      <c r="AJ530" s="1713"/>
      <c r="AK530" s="1713"/>
      <c r="AL530" s="1713"/>
      <c r="AM530" s="1713"/>
      <c r="AN530" s="1713"/>
      <c r="AO530" s="3214"/>
      <c r="AP530" s="1713"/>
      <c r="AQ530" s="1713"/>
      <c r="AR530" s="1713"/>
      <c r="AS530" s="1713"/>
      <c r="AT530" s="1713"/>
      <c r="AU530" s="1713"/>
      <c r="AV530" s="1713"/>
      <c r="AW530" s="1713"/>
      <c r="AX530" s="1713"/>
      <c r="AY530" s="1713"/>
      <c r="AZ530" s="1713"/>
      <c r="BA530" s="1713"/>
      <c r="BB530" s="1713"/>
      <c r="BC530" s="1713"/>
      <c r="BD530" s="1713"/>
      <c r="BE530" s="1713"/>
      <c r="BF530" s="1713"/>
      <c r="BG530" s="1713"/>
      <c r="BH530" s="1713"/>
      <c r="BI530" s="1713"/>
      <c r="BJ530" s="1713"/>
      <c r="BK530" s="1713"/>
      <c r="BL530" s="1713"/>
      <c r="BM530" s="1713"/>
      <c r="BN530" s="1713"/>
      <c r="BO530" s="1713"/>
      <c r="BP530" s="1713"/>
      <c r="BQ530" s="1713"/>
      <c r="BR530" s="1713"/>
      <c r="BS530" s="1713"/>
      <c r="BT530" s="1713"/>
      <c r="BU530" s="1713"/>
      <c r="BV530" s="1713"/>
      <c r="BW530" s="1713"/>
      <c r="BX530" s="1713"/>
      <c r="BY530" s="1713"/>
      <c r="BZ530" s="1713"/>
      <c r="CA530" s="1713"/>
      <c r="CB530" s="1713"/>
      <c r="CC530" s="1713"/>
      <c r="CD530" s="1713"/>
      <c r="CE530" s="1713"/>
      <c r="CF530" s="1713"/>
      <c r="CG530" s="1713"/>
      <c r="CH530" s="1713"/>
      <c r="CI530" s="1713"/>
      <c r="CJ530" s="1713"/>
      <c r="CK530" s="1713"/>
      <c r="CL530" s="1713"/>
      <c r="CM530" s="1713"/>
      <c r="CN530" s="1713"/>
      <c r="CO530" s="1713"/>
      <c r="CP530" s="1713"/>
      <c r="CQ530" s="1713"/>
      <c r="CR530" s="1713"/>
      <c r="CS530" s="1713"/>
      <c r="CT530" s="1713"/>
      <c r="CU530" s="1713"/>
      <c r="CV530" s="1713"/>
      <c r="CW530" s="1713"/>
      <c r="CX530" s="1713"/>
      <c r="CY530" s="1713"/>
      <c r="CZ530" s="1713"/>
      <c r="DA530" s="1713"/>
      <c r="DB530" s="1713"/>
      <c r="DC530" s="1713"/>
      <c r="DD530" s="1713"/>
      <c r="DE530" s="1713"/>
      <c r="DF530" s="1713"/>
      <c r="DG530" s="1713"/>
      <c r="DH530" s="1713"/>
      <c r="DI530" s="1713"/>
      <c r="DJ530" s="1713"/>
      <c r="DK530" s="1713"/>
      <c r="DL530" s="1713"/>
      <c r="DM530" s="1713"/>
      <c r="DN530" s="1713"/>
      <c r="DO530" s="1713"/>
      <c r="DP530" s="1713"/>
      <c r="DQ530" s="1713"/>
    </row>
    <row r="531" s="1732" customFormat="true" ht="21.75" hidden="false" customHeight="true" outlineLevel="0" collapsed="false">
      <c r="A531" s="1713"/>
      <c r="B531" s="1713"/>
      <c r="C531" s="1725"/>
      <c r="D531" s="1725"/>
      <c r="E531" s="1725"/>
      <c r="F531" s="3210"/>
      <c r="G531" s="3211"/>
      <c r="H531" s="3212"/>
      <c r="I531" s="3213"/>
      <c r="J531" s="3213"/>
      <c r="K531" s="1713"/>
      <c r="L531" s="1713"/>
      <c r="M531" s="1713"/>
      <c r="N531" s="1725"/>
      <c r="O531" s="1713"/>
      <c r="P531" s="1713"/>
      <c r="Q531" s="1713"/>
      <c r="R531" s="1713"/>
      <c r="S531" s="1713"/>
      <c r="T531" s="1714"/>
      <c r="W531" s="1713"/>
      <c r="X531" s="1713"/>
      <c r="Y531" s="1713"/>
      <c r="Z531" s="1713"/>
      <c r="AA531" s="1713"/>
      <c r="AB531" s="1713"/>
      <c r="AC531" s="1713"/>
      <c r="AD531" s="1713"/>
      <c r="AE531" s="1713"/>
      <c r="AF531" s="1713"/>
      <c r="AG531" s="1713"/>
      <c r="AH531" s="1713"/>
      <c r="AI531" s="1713"/>
      <c r="AJ531" s="1713"/>
      <c r="AK531" s="1713"/>
      <c r="AL531" s="1713"/>
      <c r="AM531" s="1713"/>
      <c r="AN531" s="1713"/>
      <c r="AO531" s="3214"/>
      <c r="AP531" s="1713"/>
      <c r="AQ531" s="1713"/>
      <c r="AR531" s="1713"/>
      <c r="AS531" s="1713"/>
      <c r="AT531" s="1713"/>
      <c r="AU531" s="1713"/>
      <c r="AV531" s="1713"/>
      <c r="AW531" s="1713"/>
      <c r="AX531" s="1713"/>
      <c r="AY531" s="1713"/>
      <c r="AZ531" s="1713"/>
      <c r="BA531" s="1713"/>
      <c r="BB531" s="1713"/>
      <c r="BC531" s="1713"/>
      <c r="BD531" s="1713"/>
      <c r="BE531" s="1713"/>
      <c r="BF531" s="1713"/>
      <c r="BG531" s="1713"/>
      <c r="BH531" s="1713"/>
      <c r="BI531" s="1713"/>
      <c r="BJ531" s="1713"/>
      <c r="BK531" s="1713"/>
      <c r="BL531" s="1713"/>
      <c r="BM531" s="1713"/>
      <c r="BN531" s="1713"/>
      <c r="BO531" s="1713"/>
      <c r="BP531" s="1713"/>
      <c r="BQ531" s="1713"/>
      <c r="BR531" s="1713"/>
      <c r="BS531" s="1713"/>
      <c r="BT531" s="1713"/>
      <c r="BU531" s="1713"/>
      <c r="BV531" s="1713"/>
      <c r="BW531" s="1713"/>
      <c r="BX531" s="1713"/>
      <c r="BY531" s="1713"/>
      <c r="BZ531" s="1713"/>
      <c r="CA531" s="1713"/>
      <c r="CB531" s="1713"/>
      <c r="CC531" s="1713"/>
      <c r="CD531" s="1713"/>
      <c r="CE531" s="1713"/>
      <c r="CF531" s="1713"/>
      <c r="CG531" s="1713"/>
      <c r="CH531" s="1713"/>
      <c r="CI531" s="1713"/>
      <c r="CJ531" s="1713"/>
      <c r="CK531" s="1713"/>
      <c r="CL531" s="1713"/>
      <c r="CM531" s="1713"/>
      <c r="CN531" s="1713"/>
      <c r="CO531" s="1713"/>
      <c r="CP531" s="1713"/>
      <c r="CQ531" s="1713"/>
      <c r="CR531" s="1713"/>
      <c r="CS531" s="1713"/>
      <c r="CT531" s="1713"/>
      <c r="CU531" s="1713"/>
      <c r="CV531" s="1713"/>
      <c r="CW531" s="1713"/>
      <c r="CX531" s="1713"/>
      <c r="CY531" s="1713"/>
      <c r="CZ531" s="1713"/>
      <c r="DA531" s="1713"/>
      <c r="DB531" s="1713"/>
      <c r="DC531" s="1713"/>
      <c r="DD531" s="1713"/>
      <c r="DE531" s="1713"/>
      <c r="DF531" s="1713"/>
      <c r="DG531" s="1713"/>
      <c r="DH531" s="1713"/>
      <c r="DI531" s="1713"/>
      <c r="DJ531" s="1713"/>
      <c r="DK531" s="1713"/>
      <c r="DL531" s="1713"/>
      <c r="DM531" s="1713"/>
      <c r="DN531" s="1713"/>
      <c r="DO531" s="1713"/>
      <c r="DP531" s="1713"/>
      <c r="DQ531" s="1713"/>
    </row>
    <row r="532" s="1732" customFormat="true" ht="21.75" hidden="false" customHeight="true" outlineLevel="0" collapsed="false">
      <c r="A532" s="1713"/>
      <c r="B532" s="1713"/>
      <c r="C532" s="1725"/>
      <c r="D532" s="1725"/>
      <c r="E532" s="1725"/>
      <c r="F532" s="3210"/>
      <c r="G532" s="3211"/>
      <c r="H532" s="3212"/>
      <c r="I532" s="3213"/>
      <c r="J532" s="3213"/>
      <c r="K532" s="1713"/>
      <c r="L532" s="1713"/>
      <c r="M532" s="1713"/>
      <c r="N532" s="1725"/>
      <c r="O532" s="1713"/>
      <c r="P532" s="1713"/>
      <c r="Q532" s="1713"/>
      <c r="R532" s="1713"/>
      <c r="S532" s="1713"/>
      <c r="T532" s="1714"/>
      <c r="W532" s="1713"/>
      <c r="X532" s="1713"/>
      <c r="Y532" s="1713"/>
      <c r="Z532" s="1713"/>
      <c r="AA532" s="1713"/>
      <c r="AB532" s="1713"/>
      <c r="AC532" s="1713"/>
      <c r="AD532" s="1713"/>
      <c r="AE532" s="1713"/>
      <c r="AF532" s="1713"/>
      <c r="AG532" s="1713"/>
      <c r="AH532" s="1713"/>
      <c r="AI532" s="1713"/>
      <c r="AJ532" s="1713"/>
      <c r="AK532" s="1713"/>
      <c r="AL532" s="1713"/>
      <c r="AM532" s="1713"/>
      <c r="AN532" s="1713"/>
      <c r="AO532" s="3214"/>
      <c r="AP532" s="1713"/>
      <c r="AQ532" s="1713"/>
      <c r="AR532" s="1713"/>
      <c r="AS532" s="1713"/>
      <c r="AT532" s="1713"/>
      <c r="AU532" s="1713"/>
      <c r="AV532" s="1713"/>
      <c r="AW532" s="1713"/>
      <c r="AX532" s="1713"/>
      <c r="AY532" s="1713"/>
      <c r="AZ532" s="1713"/>
      <c r="BA532" s="1713"/>
      <c r="BB532" s="1713"/>
      <c r="BC532" s="1713"/>
      <c r="BD532" s="1713"/>
      <c r="BE532" s="1713"/>
      <c r="BF532" s="1713"/>
      <c r="BG532" s="1713"/>
      <c r="BH532" s="1713"/>
      <c r="BI532" s="1713"/>
      <c r="BJ532" s="1713"/>
      <c r="BK532" s="1713"/>
      <c r="BL532" s="1713"/>
      <c r="BM532" s="1713"/>
      <c r="BN532" s="1713"/>
      <c r="BO532" s="1713"/>
      <c r="BP532" s="1713"/>
      <c r="BQ532" s="1713"/>
      <c r="BR532" s="1713"/>
      <c r="BS532" s="1713"/>
      <c r="BT532" s="1713"/>
      <c r="BU532" s="1713"/>
      <c r="BV532" s="1713"/>
      <c r="BW532" s="1713"/>
      <c r="BX532" s="1713"/>
      <c r="BY532" s="1713"/>
      <c r="BZ532" s="1713"/>
      <c r="CA532" s="1713"/>
      <c r="CB532" s="1713"/>
      <c r="CC532" s="1713"/>
      <c r="CD532" s="1713"/>
      <c r="CE532" s="1713"/>
      <c r="CF532" s="1713"/>
      <c r="CG532" s="1713"/>
      <c r="CH532" s="1713"/>
      <c r="CI532" s="1713"/>
      <c r="CJ532" s="1713"/>
      <c r="CK532" s="1713"/>
      <c r="CL532" s="1713"/>
      <c r="CM532" s="1713"/>
      <c r="CN532" s="1713"/>
      <c r="CO532" s="1713"/>
      <c r="CP532" s="1713"/>
      <c r="CQ532" s="1713"/>
      <c r="CR532" s="1713"/>
      <c r="CS532" s="1713"/>
      <c r="CT532" s="1713"/>
      <c r="CU532" s="1713"/>
      <c r="CV532" s="1713"/>
      <c r="CW532" s="1713"/>
      <c r="CX532" s="1713"/>
      <c r="CY532" s="1713"/>
      <c r="CZ532" s="1713"/>
      <c r="DA532" s="1713"/>
      <c r="DB532" s="1713"/>
      <c r="DC532" s="1713"/>
      <c r="DD532" s="1713"/>
      <c r="DE532" s="1713"/>
      <c r="DF532" s="1713"/>
      <c r="DG532" s="1713"/>
      <c r="DH532" s="1713"/>
      <c r="DI532" s="1713"/>
      <c r="DJ532" s="1713"/>
      <c r="DK532" s="1713"/>
      <c r="DL532" s="1713"/>
      <c r="DM532" s="1713"/>
      <c r="DN532" s="1713"/>
      <c r="DO532" s="1713"/>
      <c r="DP532" s="1713"/>
      <c r="DQ532" s="1713"/>
    </row>
    <row r="533" s="1732" customFormat="true" ht="21.75" hidden="false" customHeight="true" outlineLevel="0" collapsed="false">
      <c r="A533" s="1713"/>
      <c r="B533" s="1713"/>
      <c r="C533" s="1725"/>
      <c r="D533" s="1725"/>
      <c r="E533" s="1725"/>
      <c r="F533" s="3210"/>
      <c r="G533" s="3211"/>
      <c r="H533" s="3212"/>
      <c r="I533" s="3213"/>
      <c r="J533" s="3213"/>
      <c r="K533" s="1713"/>
      <c r="L533" s="1713"/>
      <c r="M533" s="1713"/>
      <c r="N533" s="1725"/>
      <c r="O533" s="1713"/>
      <c r="P533" s="1713"/>
      <c r="Q533" s="1713"/>
      <c r="R533" s="1713"/>
      <c r="S533" s="1713"/>
      <c r="T533" s="1714"/>
      <c r="W533" s="1713"/>
      <c r="X533" s="1713"/>
      <c r="Y533" s="1713"/>
      <c r="Z533" s="1713"/>
      <c r="AA533" s="1713"/>
      <c r="AB533" s="1713"/>
      <c r="AC533" s="1713"/>
      <c r="AD533" s="1713"/>
      <c r="AE533" s="1713"/>
      <c r="AF533" s="1713"/>
      <c r="AG533" s="1713"/>
      <c r="AH533" s="1713"/>
      <c r="AI533" s="1713"/>
      <c r="AJ533" s="1713"/>
      <c r="AK533" s="1713"/>
      <c r="AL533" s="1713"/>
      <c r="AM533" s="1713"/>
      <c r="AN533" s="1713"/>
      <c r="AO533" s="3214"/>
      <c r="AP533" s="1713"/>
      <c r="AQ533" s="1713"/>
      <c r="AR533" s="1713"/>
      <c r="AS533" s="1713"/>
      <c r="AT533" s="1713"/>
      <c r="AU533" s="1713"/>
      <c r="AV533" s="1713"/>
      <c r="AW533" s="1713"/>
      <c r="AX533" s="1713"/>
      <c r="AY533" s="1713"/>
      <c r="AZ533" s="1713"/>
      <c r="BA533" s="1713"/>
      <c r="BB533" s="1713"/>
      <c r="BC533" s="1713"/>
      <c r="BD533" s="1713"/>
      <c r="BE533" s="1713"/>
      <c r="BF533" s="1713"/>
      <c r="BG533" s="1713"/>
      <c r="BH533" s="1713"/>
      <c r="BI533" s="1713"/>
      <c r="BJ533" s="1713"/>
      <c r="BK533" s="1713"/>
      <c r="BL533" s="1713"/>
      <c r="BM533" s="1713"/>
      <c r="BN533" s="1713"/>
      <c r="BO533" s="1713"/>
      <c r="BP533" s="1713"/>
      <c r="BQ533" s="1713"/>
      <c r="BR533" s="1713"/>
      <c r="BS533" s="1713"/>
      <c r="BT533" s="1713"/>
      <c r="BU533" s="1713"/>
      <c r="BV533" s="1713"/>
      <c r="BW533" s="1713"/>
      <c r="BX533" s="1713"/>
      <c r="BY533" s="1713"/>
      <c r="BZ533" s="1713"/>
      <c r="CA533" s="1713"/>
      <c r="CB533" s="1713"/>
      <c r="CC533" s="1713"/>
      <c r="CD533" s="1713"/>
      <c r="CE533" s="1713"/>
      <c r="CF533" s="1713"/>
      <c r="CG533" s="1713"/>
      <c r="CH533" s="1713"/>
      <c r="CI533" s="1713"/>
      <c r="CJ533" s="1713"/>
      <c r="CK533" s="1713"/>
      <c r="CL533" s="1713"/>
      <c r="CM533" s="1713"/>
      <c r="CN533" s="1713"/>
      <c r="CO533" s="1713"/>
      <c r="CP533" s="1713"/>
      <c r="CQ533" s="1713"/>
      <c r="CR533" s="1713"/>
      <c r="CS533" s="1713"/>
      <c r="CT533" s="1713"/>
      <c r="CU533" s="1713"/>
      <c r="CV533" s="1713"/>
      <c r="CW533" s="1713"/>
      <c r="CX533" s="1713"/>
      <c r="CY533" s="1713"/>
      <c r="CZ533" s="1713"/>
      <c r="DA533" s="1713"/>
      <c r="DB533" s="1713"/>
      <c r="DC533" s="1713"/>
      <c r="DD533" s="1713"/>
      <c r="DE533" s="1713"/>
      <c r="DF533" s="1713"/>
      <c r="DG533" s="1713"/>
      <c r="DH533" s="1713"/>
      <c r="DI533" s="1713"/>
      <c r="DJ533" s="1713"/>
      <c r="DK533" s="1713"/>
      <c r="DL533" s="1713"/>
      <c r="DM533" s="1713"/>
      <c r="DN533" s="1713"/>
      <c r="DO533" s="1713"/>
      <c r="DP533" s="1713"/>
      <c r="DQ533" s="1713"/>
    </row>
    <row r="534" s="1732" customFormat="true" ht="21.75" hidden="false" customHeight="true" outlineLevel="0" collapsed="false">
      <c r="A534" s="1713"/>
      <c r="B534" s="1713"/>
      <c r="C534" s="1725"/>
      <c r="D534" s="1725"/>
      <c r="E534" s="1725"/>
      <c r="F534" s="3210"/>
      <c r="G534" s="3211"/>
      <c r="H534" s="3212"/>
      <c r="I534" s="3213"/>
      <c r="J534" s="3213"/>
      <c r="K534" s="1713"/>
      <c r="L534" s="1713"/>
      <c r="M534" s="1713"/>
      <c r="N534" s="1725"/>
      <c r="O534" s="1713"/>
      <c r="P534" s="1713"/>
      <c r="Q534" s="1713"/>
      <c r="R534" s="1713"/>
      <c r="S534" s="1713"/>
      <c r="T534" s="1714"/>
      <c r="W534" s="1713"/>
      <c r="X534" s="1713"/>
      <c r="Y534" s="1713"/>
      <c r="Z534" s="1713"/>
      <c r="AA534" s="1713"/>
      <c r="AB534" s="1713"/>
      <c r="AC534" s="1713"/>
      <c r="AD534" s="1713"/>
      <c r="AE534" s="1713"/>
      <c r="AF534" s="1713"/>
      <c r="AG534" s="1713"/>
      <c r="AH534" s="1713"/>
      <c r="AI534" s="1713"/>
      <c r="AJ534" s="1713"/>
      <c r="AK534" s="1713"/>
      <c r="AL534" s="1713"/>
      <c r="AM534" s="1713"/>
      <c r="AN534" s="1713"/>
      <c r="AO534" s="3214"/>
      <c r="AP534" s="1713"/>
      <c r="AQ534" s="1713"/>
      <c r="AR534" s="1713"/>
      <c r="AS534" s="1713"/>
      <c r="AT534" s="1713"/>
      <c r="AU534" s="1713"/>
      <c r="AV534" s="1713"/>
      <c r="AW534" s="1713"/>
      <c r="AX534" s="1713"/>
      <c r="AY534" s="1713"/>
      <c r="AZ534" s="1713"/>
      <c r="BA534" s="1713"/>
      <c r="BB534" s="1713"/>
      <c r="BC534" s="1713"/>
      <c r="BD534" s="1713"/>
      <c r="BE534" s="1713"/>
      <c r="BF534" s="1713"/>
      <c r="BG534" s="1713"/>
      <c r="BH534" s="1713"/>
      <c r="BI534" s="1713"/>
      <c r="BJ534" s="1713"/>
      <c r="BK534" s="1713"/>
      <c r="BL534" s="1713"/>
      <c r="BM534" s="1713"/>
      <c r="BN534" s="1713"/>
      <c r="BO534" s="1713"/>
      <c r="BP534" s="1713"/>
      <c r="BQ534" s="1713"/>
      <c r="BR534" s="1713"/>
      <c r="BS534" s="1713"/>
      <c r="BT534" s="1713"/>
      <c r="BU534" s="1713"/>
      <c r="BV534" s="1713"/>
      <c r="BW534" s="1713"/>
      <c r="BX534" s="1713"/>
      <c r="BY534" s="1713"/>
      <c r="BZ534" s="1713"/>
      <c r="CA534" s="1713"/>
      <c r="CB534" s="1713"/>
      <c r="CC534" s="1713"/>
      <c r="CD534" s="1713"/>
      <c r="CE534" s="1713"/>
      <c r="CF534" s="1713"/>
      <c r="CG534" s="1713"/>
      <c r="CH534" s="1713"/>
      <c r="CI534" s="1713"/>
      <c r="CJ534" s="1713"/>
      <c r="CK534" s="1713"/>
      <c r="CL534" s="1713"/>
      <c r="CM534" s="1713"/>
      <c r="CN534" s="1713"/>
      <c r="CO534" s="1713"/>
      <c r="CP534" s="1713"/>
      <c r="CQ534" s="1713"/>
      <c r="CR534" s="1713"/>
      <c r="CS534" s="1713"/>
      <c r="CT534" s="1713"/>
      <c r="CU534" s="1713"/>
      <c r="CV534" s="1713"/>
      <c r="CW534" s="1713"/>
      <c r="CX534" s="1713"/>
      <c r="CY534" s="1713"/>
      <c r="CZ534" s="1713"/>
      <c r="DA534" s="1713"/>
      <c r="DB534" s="1713"/>
      <c r="DC534" s="1713"/>
      <c r="DD534" s="1713"/>
      <c r="DE534" s="1713"/>
      <c r="DF534" s="1713"/>
      <c r="DG534" s="1713"/>
      <c r="DH534" s="1713"/>
      <c r="DI534" s="1713"/>
      <c r="DJ534" s="1713"/>
      <c r="DK534" s="1713"/>
      <c r="DL534" s="1713"/>
      <c r="DM534" s="1713"/>
      <c r="DN534" s="1713"/>
      <c r="DO534" s="1713"/>
      <c r="DP534" s="1713"/>
      <c r="DQ534" s="1713"/>
    </row>
    <row r="535" s="1732" customFormat="true" ht="21.75" hidden="false" customHeight="true" outlineLevel="0" collapsed="false">
      <c r="A535" s="1713"/>
      <c r="B535" s="1713"/>
      <c r="C535" s="1725"/>
      <c r="D535" s="1725"/>
      <c r="E535" s="1725"/>
      <c r="F535" s="3210"/>
      <c r="G535" s="3211"/>
      <c r="H535" s="3212"/>
      <c r="I535" s="3213"/>
      <c r="J535" s="3213"/>
      <c r="K535" s="1713"/>
      <c r="L535" s="1713"/>
      <c r="M535" s="1713"/>
      <c r="N535" s="1725"/>
      <c r="O535" s="1713"/>
      <c r="P535" s="1713"/>
      <c r="Q535" s="1713"/>
      <c r="R535" s="1713"/>
      <c r="S535" s="1713"/>
      <c r="T535" s="1714"/>
      <c r="W535" s="1713"/>
      <c r="X535" s="1713"/>
      <c r="Y535" s="1713"/>
      <c r="Z535" s="1713"/>
      <c r="AA535" s="1713"/>
      <c r="AB535" s="1713"/>
      <c r="AC535" s="1713"/>
      <c r="AD535" s="1713"/>
      <c r="AE535" s="1713"/>
      <c r="AF535" s="1713"/>
      <c r="AG535" s="1713"/>
      <c r="AH535" s="1713"/>
      <c r="AI535" s="1713"/>
      <c r="AJ535" s="1713"/>
      <c r="AK535" s="1713"/>
      <c r="AL535" s="1713"/>
      <c r="AM535" s="1713"/>
      <c r="AN535" s="1713"/>
      <c r="AO535" s="3214"/>
      <c r="AP535" s="1713"/>
      <c r="AQ535" s="1713"/>
      <c r="AR535" s="1713"/>
      <c r="AS535" s="1713"/>
      <c r="AT535" s="1713"/>
      <c r="AU535" s="1713"/>
      <c r="AV535" s="1713"/>
      <c r="AW535" s="1713"/>
      <c r="AX535" s="1713"/>
      <c r="AY535" s="1713"/>
      <c r="AZ535" s="1713"/>
      <c r="BA535" s="1713"/>
      <c r="BB535" s="1713"/>
      <c r="BC535" s="1713"/>
      <c r="BD535" s="1713"/>
      <c r="BE535" s="1713"/>
      <c r="BF535" s="1713"/>
      <c r="BG535" s="1713"/>
      <c r="BH535" s="1713"/>
      <c r="BI535" s="1713"/>
      <c r="BJ535" s="1713"/>
      <c r="BK535" s="1713"/>
      <c r="BL535" s="1713"/>
      <c r="BM535" s="1713"/>
      <c r="BN535" s="1713"/>
      <c r="BO535" s="1713"/>
      <c r="BP535" s="1713"/>
      <c r="BQ535" s="1713"/>
      <c r="BR535" s="1713"/>
      <c r="BS535" s="1713"/>
      <c r="BT535" s="1713"/>
      <c r="BU535" s="1713"/>
      <c r="BV535" s="1713"/>
      <c r="BW535" s="1713"/>
      <c r="BX535" s="1713"/>
      <c r="BY535" s="1713"/>
      <c r="BZ535" s="1713"/>
      <c r="CA535" s="1713"/>
      <c r="CB535" s="1713"/>
      <c r="CC535" s="1713"/>
      <c r="CD535" s="1713"/>
      <c r="CE535" s="1713"/>
      <c r="CF535" s="1713"/>
      <c r="CG535" s="1713"/>
      <c r="CH535" s="1713"/>
      <c r="CI535" s="1713"/>
      <c r="CJ535" s="1713"/>
      <c r="CK535" s="1713"/>
      <c r="CL535" s="1713"/>
      <c r="CM535" s="1713"/>
      <c r="CN535" s="1713"/>
      <c r="CO535" s="1713"/>
      <c r="CP535" s="1713"/>
      <c r="CQ535" s="1713"/>
      <c r="CR535" s="1713"/>
      <c r="CS535" s="1713"/>
      <c r="CT535" s="1713"/>
      <c r="CU535" s="1713"/>
      <c r="CV535" s="1713"/>
      <c r="CW535" s="1713"/>
      <c r="CX535" s="1713"/>
      <c r="CY535" s="1713"/>
      <c r="CZ535" s="1713"/>
      <c r="DA535" s="1713"/>
      <c r="DB535" s="1713"/>
      <c r="DC535" s="1713"/>
      <c r="DD535" s="1713"/>
      <c r="DE535" s="1713"/>
      <c r="DF535" s="1713"/>
      <c r="DG535" s="1713"/>
      <c r="DH535" s="1713"/>
      <c r="DI535" s="1713"/>
      <c r="DJ535" s="1713"/>
      <c r="DK535" s="1713"/>
      <c r="DL535" s="1713"/>
      <c r="DM535" s="1713"/>
      <c r="DN535" s="1713"/>
      <c r="DO535" s="1713"/>
      <c r="DP535" s="1713"/>
      <c r="DQ535" s="1713"/>
    </row>
    <row r="536" s="1732" customFormat="true" ht="21.75" hidden="false" customHeight="true" outlineLevel="0" collapsed="false">
      <c r="A536" s="1713"/>
      <c r="B536" s="1713"/>
      <c r="C536" s="1725"/>
      <c r="D536" s="1725"/>
      <c r="E536" s="1725"/>
      <c r="F536" s="3210"/>
      <c r="G536" s="3211"/>
      <c r="H536" s="3212"/>
      <c r="I536" s="3213"/>
      <c r="J536" s="3213"/>
      <c r="K536" s="1713"/>
      <c r="L536" s="1713"/>
      <c r="M536" s="1713"/>
      <c r="N536" s="1725"/>
      <c r="O536" s="1713"/>
      <c r="P536" s="1713"/>
      <c r="Q536" s="1713"/>
      <c r="R536" s="1713"/>
      <c r="S536" s="1713"/>
      <c r="T536" s="1714"/>
      <c r="W536" s="1713"/>
      <c r="X536" s="1713"/>
      <c r="Y536" s="1713"/>
      <c r="Z536" s="1713"/>
      <c r="AA536" s="1713"/>
      <c r="AB536" s="1713"/>
      <c r="AC536" s="1713"/>
      <c r="AD536" s="1713"/>
      <c r="AE536" s="1713"/>
      <c r="AF536" s="1713"/>
      <c r="AG536" s="1713"/>
      <c r="AH536" s="1713"/>
      <c r="AI536" s="1713"/>
      <c r="AJ536" s="1713"/>
      <c r="AK536" s="1713"/>
      <c r="AL536" s="1713"/>
      <c r="AM536" s="1713"/>
      <c r="AN536" s="1713"/>
      <c r="AO536" s="3214"/>
      <c r="AP536" s="1713"/>
      <c r="AQ536" s="1713"/>
      <c r="AR536" s="1713"/>
      <c r="AS536" s="1713"/>
      <c r="AT536" s="1713"/>
      <c r="AU536" s="1713"/>
      <c r="AV536" s="1713"/>
      <c r="AW536" s="1713"/>
      <c r="AX536" s="1713"/>
      <c r="AY536" s="1713"/>
      <c r="AZ536" s="1713"/>
      <c r="BA536" s="1713"/>
      <c r="BB536" s="1713"/>
      <c r="BC536" s="1713"/>
      <c r="BD536" s="1713"/>
      <c r="BE536" s="1713"/>
      <c r="BF536" s="1713"/>
      <c r="BG536" s="1713"/>
      <c r="BH536" s="1713"/>
      <c r="BI536" s="1713"/>
      <c r="BJ536" s="1713"/>
      <c r="BK536" s="1713"/>
      <c r="BL536" s="1713"/>
      <c r="BM536" s="1713"/>
      <c r="BN536" s="1713"/>
      <c r="BO536" s="1713"/>
      <c r="BP536" s="1713"/>
      <c r="BQ536" s="1713"/>
      <c r="BR536" s="1713"/>
      <c r="BS536" s="1713"/>
      <c r="BT536" s="1713"/>
      <c r="BU536" s="1713"/>
      <c r="BV536" s="1713"/>
      <c r="BW536" s="1713"/>
      <c r="BX536" s="1713"/>
      <c r="BY536" s="1713"/>
      <c r="BZ536" s="1713"/>
      <c r="CA536" s="1713"/>
      <c r="CB536" s="1713"/>
      <c r="CC536" s="1713"/>
      <c r="CD536" s="1713"/>
      <c r="CE536" s="1713"/>
      <c r="CF536" s="1713"/>
      <c r="CG536" s="1713"/>
      <c r="CH536" s="1713"/>
      <c r="CI536" s="1713"/>
      <c r="CJ536" s="1713"/>
      <c r="CK536" s="1713"/>
      <c r="CL536" s="1713"/>
      <c r="CM536" s="1713"/>
      <c r="CN536" s="1713"/>
      <c r="CO536" s="1713"/>
      <c r="CP536" s="1713"/>
      <c r="CQ536" s="1713"/>
      <c r="CR536" s="1713"/>
      <c r="CS536" s="1713"/>
      <c r="CT536" s="1713"/>
      <c r="CU536" s="1713"/>
      <c r="CV536" s="1713"/>
      <c r="CW536" s="1713"/>
      <c r="CX536" s="1713"/>
      <c r="CY536" s="1713"/>
      <c r="CZ536" s="1713"/>
      <c r="DA536" s="1713"/>
      <c r="DB536" s="1713"/>
      <c r="DC536" s="1713"/>
      <c r="DD536" s="1713"/>
      <c r="DE536" s="1713"/>
      <c r="DF536" s="1713"/>
      <c r="DG536" s="1713"/>
      <c r="DH536" s="1713"/>
      <c r="DI536" s="1713"/>
      <c r="DJ536" s="1713"/>
      <c r="DK536" s="1713"/>
      <c r="DL536" s="1713"/>
      <c r="DM536" s="1713"/>
      <c r="DN536" s="1713"/>
      <c r="DO536" s="1713"/>
      <c r="DP536" s="1713"/>
      <c r="DQ536" s="1713"/>
    </row>
    <row r="537" s="1732" customFormat="true" ht="21.75" hidden="false" customHeight="true" outlineLevel="0" collapsed="false">
      <c r="A537" s="1713"/>
      <c r="B537" s="1713"/>
      <c r="C537" s="1725"/>
      <c r="D537" s="1725"/>
      <c r="E537" s="1725"/>
      <c r="F537" s="3210"/>
      <c r="G537" s="3211"/>
      <c r="H537" s="3212"/>
      <c r="I537" s="3213"/>
      <c r="J537" s="3213"/>
      <c r="K537" s="1713"/>
      <c r="L537" s="1713"/>
      <c r="M537" s="1713"/>
      <c r="N537" s="1725"/>
      <c r="O537" s="1713"/>
      <c r="P537" s="1713"/>
      <c r="Q537" s="1713"/>
      <c r="R537" s="1713"/>
      <c r="S537" s="1713"/>
      <c r="T537" s="1714"/>
      <c r="W537" s="1713"/>
      <c r="X537" s="1713"/>
      <c r="Y537" s="1713"/>
      <c r="Z537" s="1713"/>
      <c r="AA537" s="1713"/>
      <c r="AB537" s="1713"/>
      <c r="AC537" s="1713"/>
      <c r="AD537" s="1713"/>
      <c r="AE537" s="1713"/>
      <c r="AF537" s="1713"/>
      <c r="AG537" s="1713"/>
      <c r="AH537" s="1713"/>
      <c r="AI537" s="1713"/>
      <c r="AJ537" s="1713"/>
      <c r="AK537" s="1713"/>
      <c r="AL537" s="1713"/>
      <c r="AM537" s="1713"/>
      <c r="AN537" s="1713"/>
      <c r="AO537" s="3214"/>
      <c r="AP537" s="1713"/>
      <c r="AQ537" s="1713"/>
      <c r="AR537" s="1713"/>
      <c r="AS537" s="1713"/>
      <c r="AT537" s="1713"/>
      <c r="AU537" s="1713"/>
      <c r="AV537" s="1713"/>
      <c r="AW537" s="1713"/>
      <c r="AX537" s="1713"/>
      <c r="AY537" s="1713"/>
      <c r="AZ537" s="1713"/>
      <c r="BA537" s="1713"/>
      <c r="BB537" s="1713"/>
      <c r="BC537" s="1713"/>
      <c r="BD537" s="1713"/>
      <c r="BE537" s="1713"/>
      <c r="BF537" s="1713"/>
      <c r="BG537" s="1713"/>
      <c r="BH537" s="1713"/>
      <c r="BI537" s="1713"/>
      <c r="BJ537" s="1713"/>
      <c r="BK537" s="1713"/>
      <c r="BL537" s="1713"/>
      <c r="BM537" s="1713"/>
      <c r="BN537" s="1713"/>
      <c r="BO537" s="1713"/>
      <c r="BP537" s="1713"/>
      <c r="BQ537" s="1713"/>
      <c r="BR537" s="1713"/>
      <c r="BS537" s="1713"/>
      <c r="BT537" s="1713"/>
      <c r="BU537" s="1713"/>
      <c r="BV537" s="1713"/>
      <c r="BW537" s="1713"/>
      <c r="BX537" s="1713"/>
      <c r="BY537" s="1713"/>
      <c r="BZ537" s="1713"/>
      <c r="CA537" s="1713"/>
      <c r="CB537" s="1713"/>
      <c r="CC537" s="1713"/>
      <c r="CD537" s="1713"/>
      <c r="CE537" s="1713"/>
      <c r="CF537" s="1713"/>
      <c r="CG537" s="1713"/>
      <c r="CH537" s="1713"/>
      <c r="CI537" s="1713"/>
      <c r="CJ537" s="1713"/>
      <c r="CK537" s="1713"/>
      <c r="CL537" s="1713"/>
      <c r="CM537" s="1713"/>
      <c r="CN537" s="1713"/>
      <c r="CO537" s="1713"/>
      <c r="CP537" s="1713"/>
      <c r="CQ537" s="1713"/>
      <c r="CR537" s="1713"/>
      <c r="CS537" s="1713"/>
      <c r="CT537" s="1713"/>
      <c r="CU537" s="1713"/>
      <c r="CV537" s="1713"/>
      <c r="CW537" s="1713"/>
      <c r="CX537" s="1713"/>
      <c r="CY537" s="1713"/>
      <c r="CZ537" s="1713"/>
      <c r="DA537" s="1713"/>
      <c r="DB537" s="1713"/>
      <c r="DC537" s="1713"/>
      <c r="DD537" s="1713"/>
      <c r="DE537" s="1713"/>
      <c r="DF537" s="1713"/>
      <c r="DG537" s="1713"/>
      <c r="DH537" s="1713"/>
      <c r="DI537" s="1713"/>
      <c r="DJ537" s="1713"/>
      <c r="DK537" s="1713"/>
      <c r="DL537" s="1713"/>
      <c r="DM537" s="1713"/>
      <c r="DN537" s="1713"/>
      <c r="DO537" s="1713"/>
      <c r="DP537" s="1713"/>
      <c r="DQ537" s="1713"/>
    </row>
    <row r="538" s="1732" customFormat="true" ht="21.75" hidden="false" customHeight="true" outlineLevel="0" collapsed="false">
      <c r="A538" s="1713"/>
      <c r="B538" s="1713"/>
      <c r="C538" s="1725"/>
      <c r="D538" s="1725"/>
      <c r="E538" s="1725"/>
      <c r="F538" s="3210"/>
      <c r="G538" s="3211"/>
      <c r="H538" s="3212"/>
      <c r="I538" s="3213"/>
      <c r="J538" s="3213"/>
      <c r="K538" s="1713"/>
      <c r="L538" s="1713"/>
      <c r="M538" s="1713"/>
      <c r="N538" s="1725"/>
      <c r="O538" s="1713"/>
      <c r="P538" s="1713"/>
      <c r="Q538" s="1713"/>
      <c r="R538" s="1713"/>
      <c r="S538" s="1713"/>
      <c r="T538" s="1714"/>
      <c r="W538" s="1713"/>
      <c r="X538" s="1713"/>
      <c r="Y538" s="1713"/>
      <c r="Z538" s="1713"/>
      <c r="AA538" s="1713"/>
      <c r="AB538" s="1713"/>
      <c r="AC538" s="1713"/>
      <c r="AD538" s="1713"/>
      <c r="AE538" s="1713"/>
      <c r="AF538" s="1713"/>
      <c r="AG538" s="1713"/>
      <c r="AH538" s="1713"/>
      <c r="AI538" s="1713"/>
      <c r="AJ538" s="1713"/>
      <c r="AK538" s="1713"/>
      <c r="AL538" s="1713"/>
      <c r="AM538" s="1713"/>
      <c r="AN538" s="1713"/>
      <c r="AO538" s="3214"/>
      <c r="AP538" s="1713"/>
      <c r="AQ538" s="1713"/>
      <c r="AR538" s="1713"/>
      <c r="AS538" s="1713"/>
      <c r="AT538" s="1713"/>
      <c r="AU538" s="1713"/>
      <c r="AV538" s="1713"/>
      <c r="AW538" s="1713"/>
      <c r="AX538" s="1713"/>
      <c r="AY538" s="1713"/>
      <c r="AZ538" s="1713"/>
      <c r="BA538" s="1713"/>
      <c r="BB538" s="1713"/>
      <c r="BC538" s="1713"/>
      <c r="BD538" s="1713"/>
      <c r="BE538" s="1713"/>
      <c r="BF538" s="1713"/>
      <c r="BG538" s="1713"/>
      <c r="BH538" s="1713"/>
      <c r="BI538" s="1713"/>
      <c r="BJ538" s="1713"/>
      <c r="BK538" s="1713"/>
      <c r="BL538" s="1713"/>
      <c r="BM538" s="1713"/>
      <c r="BN538" s="1713"/>
      <c r="BO538" s="1713"/>
      <c r="BP538" s="1713"/>
      <c r="BQ538" s="1713"/>
      <c r="BR538" s="1713"/>
      <c r="BS538" s="1713"/>
      <c r="BT538" s="1713"/>
      <c r="BU538" s="1713"/>
      <c r="BV538" s="1713"/>
      <c r="BW538" s="1713"/>
      <c r="BX538" s="1713"/>
      <c r="BY538" s="1713"/>
      <c r="BZ538" s="1713"/>
      <c r="CA538" s="1713"/>
      <c r="CB538" s="1713"/>
      <c r="CC538" s="1713"/>
      <c r="CD538" s="1713"/>
      <c r="CE538" s="1713"/>
      <c r="CF538" s="1713"/>
      <c r="CG538" s="1713"/>
      <c r="CH538" s="1713"/>
      <c r="CI538" s="1713"/>
      <c r="CJ538" s="1713"/>
      <c r="CK538" s="1713"/>
      <c r="CL538" s="1713"/>
      <c r="CM538" s="1713"/>
      <c r="CN538" s="1713"/>
      <c r="CO538" s="1713"/>
      <c r="CP538" s="1713"/>
      <c r="CQ538" s="1713"/>
      <c r="CR538" s="1713"/>
      <c r="CS538" s="1713"/>
      <c r="CT538" s="1713"/>
      <c r="CU538" s="1713"/>
      <c r="CV538" s="1713"/>
      <c r="CW538" s="1713"/>
      <c r="CX538" s="1713"/>
      <c r="CY538" s="1713"/>
      <c r="CZ538" s="1713"/>
      <c r="DA538" s="1713"/>
      <c r="DB538" s="1713"/>
      <c r="DC538" s="1713"/>
      <c r="DD538" s="1713"/>
      <c r="DE538" s="1713"/>
      <c r="DF538" s="1713"/>
      <c r="DG538" s="1713"/>
      <c r="DH538" s="1713"/>
      <c r="DI538" s="1713"/>
      <c r="DJ538" s="1713"/>
      <c r="DK538" s="1713"/>
      <c r="DL538" s="1713"/>
      <c r="DM538" s="1713"/>
      <c r="DN538" s="1713"/>
      <c r="DO538" s="1713"/>
      <c r="DP538" s="1713"/>
      <c r="DQ538" s="1713"/>
    </row>
    <row r="539" s="1732" customFormat="true" ht="21.75" hidden="false" customHeight="true" outlineLevel="0" collapsed="false">
      <c r="A539" s="1713"/>
      <c r="B539" s="1713"/>
      <c r="C539" s="1725"/>
      <c r="D539" s="1725"/>
      <c r="E539" s="1725"/>
      <c r="F539" s="3210"/>
      <c r="G539" s="3211"/>
      <c r="H539" s="3212"/>
      <c r="I539" s="3213"/>
      <c r="J539" s="3213"/>
      <c r="K539" s="1713"/>
      <c r="L539" s="1713"/>
      <c r="M539" s="1713"/>
      <c r="N539" s="1725"/>
      <c r="O539" s="1713"/>
      <c r="P539" s="1713"/>
      <c r="Q539" s="1713"/>
      <c r="R539" s="1713"/>
      <c r="S539" s="1713"/>
      <c r="T539" s="1714"/>
      <c r="W539" s="1713"/>
      <c r="X539" s="1713"/>
      <c r="Y539" s="1713"/>
      <c r="Z539" s="1713"/>
      <c r="AA539" s="1713"/>
      <c r="AB539" s="1713"/>
      <c r="AC539" s="1713"/>
      <c r="AD539" s="1713"/>
      <c r="AE539" s="1713"/>
      <c r="AF539" s="1713"/>
      <c r="AG539" s="1713"/>
      <c r="AH539" s="1713"/>
      <c r="AI539" s="1713"/>
      <c r="AJ539" s="1713"/>
      <c r="AK539" s="1713"/>
      <c r="AL539" s="1713"/>
      <c r="AM539" s="1713"/>
      <c r="AN539" s="1713"/>
      <c r="AO539" s="3214"/>
      <c r="AP539" s="1713"/>
      <c r="AQ539" s="1713"/>
      <c r="AR539" s="1713"/>
      <c r="AS539" s="1713"/>
      <c r="AT539" s="1713"/>
      <c r="AU539" s="1713"/>
      <c r="AV539" s="1713"/>
      <c r="AW539" s="1713"/>
      <c r="AX539" s="1713"/>
      <c r="AY539" s="1713"/>
      <c r="AZ539" s="1713"/>
      <c r="BA539" s="1713"/>
      <c r="BB539" s="1713"/>
      <c r="BC539" s="1713"/>
      <c r="BD539" s="1713"/>
      <c r="BE539" s="1713"/>
      <c r="BF539" s="1713"/>
      <c r="BG539" s="1713"/>
      <c r="BH539" s="1713"/>
      <c r="BI539" s="1713"/>
      <c r="BJ539" s="1713"/>
      <c r="BK539" s="1713"/>
      <c r="BL539" s="1713"/>
      <c r="BM539" s="1713"/>
      <c r="BN539" s="1713"/>
      <c r="BO539" s="1713"/>
      <c r="BP539" s="1713"/>
      <c r="BQ539" s="1713"/>
      <c r="BR539" s="1713"/>
      <c r="BS539" s="1713"/>
      <c r="BT539" s="1713"/>
      <c r="BU539" s="1713"/>
      <c r="BV539" s="1713"/>
      <c r="BW539" s="1713"/>
      <c r="BX539" s="1713"/>
      <c r="BY539" s="1713"/>
      <c r="BZ539" s="1713"/>
      <c r="CA539" s="1713"/>
      <c r="CB539" s="1713"/>
      <c r="CC539" s="1713"/>
      <c r="CD539" s="1713"/>
      <c r="CE539" s="1713"/>
      <c r="CF539" s="1713"/>
      <c r="CG539" s="1713"/>
      <c r="CH539" s="1713"/>
      <c r="CI539" s="1713"/>
      <c r="CJ539" s="1713"/>
      <c r="CK539" s="1713"/>
      <c r="CL539" s="1713"/>
      <c r="CM539" s="1713"/>
      <c r="CN539" s="1713"/>
      <c r="CO539" s="1713"/>
      <c r="CP539" s="1713"/>
      <c r="CQ539" s="1713"/>
      <c r="CR539" s="1713"/>
      <c r="CS539" s="1713"/>
      <c r="CT539" s="1713"/>
      <c r="CU539" s="1713"/>
      <c r="CV539" s="1713"/>
      <c r="CW539" s="1713"/>
      <c r="CX539" s="1713"/>
      <c r="CY539" s="1713"/>
      <c r="CZ539" s="1713"/>
      <c r="DA539" s="1713"/>
      <c r="DB539" s="1713"/>
      <c r="DC539" s="1713"/>
      <c r="DD539" s="1713"/>
      <c r="DE539" s="1713"/>
      <c r="DF539" s="1713"/>
      <c r="DG539" s="1713"/>
      <c r="DH539" s="1713"/>
      <c r="DI539" s="1713"/>
      <c r="DJ539" s="1713"/>
      <c r="DK539" s="1713"/>
      <c r="DL539" s="1713"/>
      <c r="DM539" s="1713"/>
      <c r="DN539" s="1713"/>
      <c r="DO539" s="1713"/>
      <c r="DP539" s="1713"/>
      <c r="DQ539" s="1713"/>
    </row>
    <row r="540" s="1732" customFormat="true" ht="21.75" hidden="false" customHeight="true" outlineLevel="0" collapsed="false">
      <c r="A540" s="1713"/>
      <c r="B540" s="1713"/>
      <c r="C540" s="1725"/>
      <c r="D540" s="1725"/>
      <c r="E540" s="1725"/>
      <c r="F540" s="3210"/>
      <c r="G540" s="3211"/>
      <c r="H540" s="3212"/>
      <c r="I540" s="3213"/>
      <c r="J540" s="3213"/>
      <c r="K540" s="1713"/>
      <c r="L540" s="1713"/>
      <c r="M540" s="1713"/>
      <c r="N540" s="1725"/>
      <c r="O540" s="1713"/>
      <c r="P540" s="1713"/>
      <c r="Q540" s="1713"/>
      <c r="R540" s="1713"/>
      <c r="S540" s="1713"/>
      <c r="T540" s="1714"/>
      <c r="W540" s="1713"/>
      <c r="X540" s="1713"/>
      <c r="Y540" s="1713"/>
      <c r="Z540" s="1713"/>
      <c r="AA540" s="1713"/>
      <c r="AB540" s="1713"/>
      <c r="AC540" s="1713"/>
      <c r="AD540" s="1713"/>
      <c r="AE540" s="1713"/>
      <c r="AF540" s="1713"/>
      <c r="AG540" s="1713"/>
      <c r="AH540" s="1713"/>
      <c r="AI540" s="1713"/>
      <c r="AJ540" s="1713"/>
      <c r="AK540" s="1713"/>
      <c r="AL540" s="1713"/>
      <c r="AM540" s="1713"/>
      <c r="AN540" s="1713"/>
      <c r="AO540" s="3214"/>
      <c r="AP540" s="1713"/>
      <c r="AQ540" s="1713"/>
      <c r="AR540" s="1713"/>
      <c r="AS540" s="1713"/>
      <c r="AT540" s="1713"/>
      <c r="AU540" s="1713"/>
      <c r="AV540" s="1713"/>
      <c r="AW540" s="1713"/>
      <c r="AX540" s="1713"/>
      <c r="AY540" s="1713"/>
      <c r="AZ540" s="1713"/>
      <c r="BA540" s="1713"/>
      <c r="BB540" s="1713"/>
      <c r="BC540" s="1713"/>
      <c r="BD540" s="1713"/>
      <c r="BE540" s="1713"/>
      <c r="BF540" s="1713"/>
      <c r="BG540" s="1713"/>
      <c r="BH540" s="1713"/>
      <c r="BI540" s="1713"/>
      <c r="BJ540" s="1713"/>
      <c r="BK540" s="1713"/>
      <c r="BL540" s="1713"/>
      <c r="BM540" s="1713"/>
      <c r="BN540" s="1713"/>
      <c r="BO540" s="1713"/>
      <c r="BP540" s="1713"/>
      <c r="BQ540" s="1713"/>
      <c r="BR540" s="1713"/>
      <c r="BS540" s="1713"/>
      <c r="BT540" s="1713"/>
      <c r="BU540" s="1713"/>
      <c r="BV540" s="1713"/>
      <c r="BW540" s="1713"/>
      <c r="BX540" s="1713"/>
      <c r="BY540" s="1713"/>
      <c r="BZ540" s="1713"/>
      <c r="CA540" s="1713"/>
      <c r="CB540" s="1713"/>
      <c r="CC540" s="1713"/>
      <c r="CD540" s="1713"/>
      <c r="CE540" s="1713"/>
      <c r="CF540" s="1713"/>
      <c r="CG540" s="1713"/>
      <c r="CH540" s="1713"/>
      <c r="CI540" s="1713"/>
      <c r="CJ540" s="1713"/>
      <c r="CK540" s="1713"/>
      <c r="CL540" s="1713"/>
      <c r="CM540" s="1713"/>
      <c r="CN540" s="1713"/>
      <c r="CO540" s="1713"/>
      <c r="CP540" s="1713"/>
      <c r="CQ540" s="1713"/>
      <c r="CR540" s="1713"/>
      <c r="CS540" s="1713"/>
      <c r="CT540" s="1713"/>
      <c r="CU540" s="1713"/>
      <c r="CV540" s="1713"/>
      <c r="CW540" s="1713"/>
      <c r="CX540" s="1713"/>
      <c r="CY540" s="1713"/>
      <c r="CZ540" s="1713"/>
      <c r="DA540" s="1713"/>
      <c r="DB540" s="1713"/>
      <c r="DC540" s="1713"/>
      <c r="DD540" s="1713"/>
      <c r="DE540" s="1713"/>
      <c r="DF540" s="1713"/>
      <c r="DG540" s="1713"/>
      <c r="DH540" s="1713"/>
      <c r="DI540" s="1713"/>
      <c r="DJ540" s="1713"/>
      <c r="DK540" s="1713"/>
      <c r="DL540" s="1713"/>
      <c r="DM540" s="1713"/>
      <c r="DN540" s="1713"/>
      <c r="DO540" s="1713"/>
      <c r="DP540" s="1713"/>
      <c r="DQ540" s="1713"/>
    </row>
    <row r="541" s="1732" customFormat="true" ht="21.75" hidden="false" customHeight="true" outlineLevel="0" collapsed="false">
      <c r="A541" s="1713"/>
      <c r="B541" s="1713"/>
      <c r="C541" s="1725"/>
      <c r="D541" s="1725"/>
      <c r="E541" s="1725"/>
      <c r="F541" s="3210"/>
      <c r="G541" s="3211"/>
      <c r="H541" s="3212"/>
      <c r="I541" s="3213"/>
      <c r="J541" s="3213"/>
      <c r="K541" s="1713"/>
      <c r="L541" s="1713"/>
      <c r="M541" s="1713"/>
      <c r="N541" s="1725"/>
      <c r="O541" s="1713"/>
      <c r="P541" s="1713"/>
      <c r="Q541" s="1713"/>
      <c r="R541" s="1713"/>
      <c r="S541" s="1713"/>
      <c r="T541" s="1714"/>
      <c r="W541" s="1713"/>
      <c r="X541" s="1713"/>
      <c r="Y541" s="1713"/>
      <c r="Z541" s="1713"/>
      <c r="AA541" s="1713"/>
      <c r="AB541" s="1713"/>
      <c r="AC541" s="1713"/>
      <c r="AD541" s="1713"/>
      <c r="AE541" s="1713"/>
      <c r="AF541" s="1713"/>
      <c r="AG541" s="1713"/>
      <c r="AH541" s="1713"/>
      <c r="AI541" s="1713"/>
      <c r="AJ541" s="1713"/>
      <c r="AK541" s="1713"/>
      <c r="AL541" s="1713"/>
      <c r="AM541" s="1713"/>
      <c r="AN541" s="1713"/>
      <c r="AO541" s="3214"/>
      <c r="AP541" s="1713"/>
      <c r="AQ541" s="1713"/>
      <c r="AR541" s="1713"/>
      <c r="AS541" s="1713"/>
      <c r="AT541" s="1713"/>
      <c r="AU541" s="1713"/>
      <c r="AV541" s="1713"/>
      <c r="AW541" s="1713"/>
      <c r="AX541" s="1713"/>
      <c r="AY541" s="1713"/>
      <c r="AZ541" s="1713"/>
      <c r="BA541" s="1713"/>
      <c r="BB541" s="1713"/>
      <c r="BC541" s="1713"/>
      <c r="BD541" s="1713"/>
      <c r="BE541" s="1713"/>
      <c r="BF541" s="1713"/>
      <c r="BG541" s="1713"/>
      <c r="BH541" s="1713"/>
      <c r="BI541" s="1713"/>
      <c r="BJ541" s="1713"/>
      <c r="BK541" s="1713"/>
      <c r="BL541" s="1713"/>
      <c r="BM541" s="1713"/>
      <c r="BN541" s="1713"/>
      <c r="BO541" s="1713"/>
      <c r="BP541" s="1713"/>
      <c r="BQ541" s="1713"/>
      <c r="BR541" s="1713"/>
      <c r="BS541" s="1713"/>
      <c r="BT541" s="1713"/>
      <c r="BU541" s="1713"/>
      <c r="BV541" s="1713"/>
      <c r="BW541" s="1713"/>
      <c r="BX541" s="1713"/>
      <c r="BY541" s="1713"/>
      <c r="BZ541" s="1713"/>
      <c r="CA541" s="1713"/>
      <c r="CB541" s="1713"/>
      <c r="CC541" s="1713"/>
      <c r="CD541" s="1713"/>
      <c r="CE541" s="1713"/>
      <c r="CF541" s="1713"/>
      <c r="CG541" s="1713"/>
      <c r="CH541" s="1713"/>
      <c r="CI541" s="1713"/>
      <c r="CJ541" s="1713"/>
      <c r="CK541" s="1713"/>
      <c r="CL541" s="1713"/>
      <c r="CM541" s="1713"/>
      <c r="CN541" s="1713"/>
      <c r="CO541" s="1713"/>
      <c r="CP541" s="1713"/>
      <c r="CQ541" s="1713"/>
      <c r="CR541" s="1713"/>
      <c r="CS541" s="1713"/>
      <c r="CT541" s="1713"/>
      <c r="CU541" s="1713"/>
      <c r="CV541" s="1713"/>
      <c r="CW541" s="1713"/>
      <c r="CX541" s="1713"/>
      <c r="CY541" s="1713"/>
      <c r="CZ541" s="1713"/>
      <c r="DA541" s="1713"/>
      <c r="DB541" s="1713"/>
      <c r="DC541" s="1713"/>
      <c r="DD541" s="1713"/>
      <c r="DE541" s="1713"/>
      <c r="DF541" s="1713"/>
      <c r="DG541" s="1713"/>
      <c r="DH541" s="1713"/>
      <c r="DI541" s="1713"/>
      <c r="DJ541" s="1713"/>
      <c r="DK541" s="1713"/>
      <c r="DL541" s="1713"/>
      <c r="DM541" s="1713"/>
      <c r="DN541" s="1713"/>
      <c r="DO541" s="1713"/>
      <c r="DP541" s="1713"/>
      <c r="DQ541" s="1713"/>
    </row>
    <row r="542" s="1732" customFormat="true" ht="21.75" hidden="false" customHeight="true" outlineLevel="0" collapsed="false">
      <c r="A542" s="1713"/>
      <c r="B542" s="1713"/>
      <c r="C542" s="1725"/>
      <c r="D542" s="1725"/>
      <c r="E542" s="1725"/>
      <c r="F542" s="3210"/>
      <c r="G542" s="3211"/>
      <c r="H542" s="3212"/>
      <c r="I542" s="3213"/>
      <c r="J542" s="3213"/>
      <c r="K542" s="1713"/>
      <c r="L542" s="1713"/>
      <c r="M542" s="1713"/>
      <c r="N542" s="1725"/>
      <c r="O542" s="1713"/>
      <c r="P542" s="1713"/>
      <c r="Q542" s="1713"/>
      <c r="R542" s="1713"/>
      <c r="S542" s="1713"/>
      <c r="T542" s="1714"/>
      <c r="W542" s="1713"/>
      <c r="X542" s="1713"/>
      <c r="Y542" s="1713"/>
      <c r="Z542" s="1713"/>
      <c r="AA542" s="1713"/>
      <c r="AB542" s="1713"/>
      <c r="AC542" s="1713"/>
      <c r="AD542" s="1713"/>
      <c r="AE542" s="1713"/>
      <c r="AF542" s="1713"/>
      <c r="AG542" s="1713"/>
      <c r="AH542" s="1713"/>
      <c r="AI542" s="1713"/>
      <c r="AJ542" s="1713"/>
      <c r="AK542" s="1713"/>
      <c r="AL542" s="1713"/>
      <c r="AM542" s="1713"/>
      <c r="AN542" s="1713"/>
      <c r="AO542" s="3214"/>
      <c r="AP542" s="1713"/>
      <c r="AQ542" s="1713"/>
      <c r="AR542" s="1713"/>
      <c r="AS542" s="1713"/>
      <c r="AT542" s="1713"/>
      <c r="AU542" s="1713"/>
      <c r="AV542" s="1713"/>
      <c r="AW542" s="1713"/>
      <c r="AX542" s="1713"/>
      <c r="AY542" s="1713"/>
      <c r="AZ542" s="1713"/>
      <c r="BA542" s="1713"/>
      <c r="BB542" s="1713"/>
      <c r="BC542" s="1713"/>
      <c r="BD542" s="1713"/>
      <c r="BE542" s="1713"/>
      <c r="BF542" s="1713"/>
      <c r="BG542" s="1713"/>
      <c r="BH542" s="1713"/>
      <c r="BI542" s="1713"/>
      <c r="BJ542" s="1713"/>
      <c r="BK542" s="1713"/>
      <c r="BL542" s="1713"/>
      <c r="BM542" s="1713"/>
      <c r="BN542" s="1713"/>
      <c r="BO542" s="1713"/>
      <c r="BP542" s="1713"/>
      <c r="BQ542" s="1713"/>
      <c r="BR542" s="1713"/>
      <c r="BS542" s="1713"/>
      <c r="BT542" s="1713"/>
      <c r="BU542" s="1713"/>
      <c r="BV542" s="1713"/>
      <c r="BW542" s="1713"/>
      <c r="BX542" s="1713"/>
      <c r="BY542" s="1713"/>
      <c r="BZ542" s="1713"/>
      <c r="CA542" s="1713"/>
      <c r="CB542" s="1713"/>
      <c r="CC542" s="1713"/>
      <c r="CD542" s="1713"/>
      <c r="CE542" s="1713"/>
      <c r="CF542" s="1713"/>
      <c r="CG542" s="1713"/>
      <c r="CH542" s="1713"/>
      <c r="CI542" s="1713"/>
      <c r="CJ542" s="1713"/>
      <c r="CK542" s="1713"/>
      <c r="CL542" s="1713"/>
      <c r="CM542" s="1713"/>
      <c r="CN542" s="1713"/>
      <c r="CO542" s="1713"/>
      <c r="CP542" s="1713"/>
      <c r="CQ542" s="1713"/>
      <c r="CR542" s="1713"/>
      <c r="CS542" s="1713"/>
      <c r="CT542" s="1713"/>
      <c r="CU542" s="1713"/>
      <c r="CV542" s="1713"/>
      <c r="CW542" s="1713"/>
      <c r="CX542" s="1713"/>
      <c r="CY542" s="1713"/>
      <c r="CZ542" s="1713"/>
      <c r="DA542" s="1713"/>
      <c r="DB542" s="1713"/>
      <c r="DC542" s="1713"/>
      <c r="DD542" s="1713"/>
      <c r="DE542" s="1713"/>
      <c r="DF542" s="1713"/>
      <c r="DG542" s="1713"/>
      <c r="DH542" s="1713"/>
      <c r="DI542" s="1713"/>
      <c r="DJ542" s="1713"/>
      <c r="DK542" s="1713"/>
      <c r="DL542" s="1713"/>
      <c r="DM542" s="1713"/>
      <c r="DN542" s="1713"/>
      <c r="DO542" s="1713"/>
      <c r="DP542" s="1713"/>
      <c r="DQ542" s="1713"/>
    </row>
    <row r="543" s="1732" customFormat="true" ht="21.75" hidden="false" customHeight="true" outlineLevel="0" collapsed="false">
      <c r="A543" s="1713"/>
      <c r="B543" s="1713"/>
      <c r="C543" s="1725"/>
      <c r="D543" s="1725"/>
      <c r="E543" s="1725"/>
      <c r="F543" s="3210"/>
      <c r="G543" s="3211"/>
      <c r="H543" s="3212"/>
      <c r="I543" s="3213"/>
      <c r="J543" s="3213"/>
      <c r="K543" s="1713"/>
      <c r="L543" s="1713"/>
      <c r="M543" s="1713"/>
      <c r="N543" s="1725"/>
      <c r="O543" s="1713"/>
      <c r="P543" s="1713"/>
      <c r="Q543" s="1713"/>
      <c r="R543" s="1713"/>
      <c r="S543" s="1713"/>
      <c r="T543" s="1714"/>
      <c r="W543" s="1713"/>
      <c r="X543" s="1713"/>
      <c r="Y543" s="1713"/>
      <c r="Z543" s="1713"/>
      <c r="AA543" s="1713"/>
      <c r="AB543" s="1713"/>
      <c r="AC543" s="1713"/>
      <c r="AD543" s="1713"/>
      <c r="AE543" s="1713"/>
      <c r="AF543" s="1713"/>
      <c r="AG543" s="1713"/>
      <c r="AH543" s="1713"/>
      <c r="AI543" s="1713"/>
      <c r="AJ543" s="1713"/>
      <c r="AK543" s="1713"/>
      <c r="AL543" s="1713"/>
      <c r="AM543" s="1713"/>
      <c r="AN543" s="1713"/>
      <c r="AO543" s="3214"/>
      <c r="AP543" s="1713"/>
      <c r="AQ543" s="1713"/>
      <c r="AR543" s="1713"/>
      <c r="AS543" s="1713"/>
      <c r="AT543" s="1713"/>
      <c r="AU543" s="1713"/>
      <c r="AV543" s="1713"/>
      <c r="AW543" s="1713"/>
      <c r="AX543" s="1713"/>
      <c r="AY543" s="1713"/>
      <c r="AZ543" s="1713"/>
      <c r="BA543" s="1713"/>
      <c r="BB543" s="1713"/>
      <c r="BC543" s="1713"/>
      <c r="BD543" s="1713"/>
      <c r="BE543" s="1713"/>
      <c r="BF543" s="1713"/>
      <c r="BG543" s="1713"/>
      <c r="BH543" s="1713"/>
      <c r="BI543" s="1713"/>
      <c r="BJ543" s="1713"/>
      <c r="BK543" s="1713"/>
      <c r="BL543" s="1713"/>
      <c r="BM543" s="1713"/>
      <c r="BN543" s="1713"/>
      <c r="BO543" s="1713"/>
      <c r="BP543" s="1713"/>
      <c r="BQ543" s="1713"/>
      <c r="BR543" s="1713"/>
      <c r="BS543" s="1713"/>
      <c r="BT543" s="1713"/>
      <c r="BU543" s="1713"/>
      <c r="BV543" s="1713"/>
      <c r="BW543" s="1713"/>
      <c r="BX543" s="1713"/>
      <c r="BY543" s="1713"/>
      <c r="BZ543" s="1713"/>
      <c r="CA543" s="1713"/>
      <c r="CB543" s="1713"/>
      <c r="CC543" s="1713"/>
      <c r="CD543" s="1713"/>
      <c r="CE543" s="1713"/>
      <c r="CF543" s="1713"/>
      <c r="CG543" s="1713"/>
      <c r="CH543" s="1713"/>
      <c r="CI543" s="1713"/>
      <c r="CJ543" s="1713"/>
      <c r="CK543" s="1713"/>
      <c r="CL543" s="1713"/>
      <c r="CM543" s="1713"/>
      <c r="CN543" s="1713"/>
      <c r="CO543" s="1713"/>
      <c r="CP543" s="1713"/>
      <c r="CQ543" s="1713"/>
      <c r="CR543" s="1713"/>
      <c r="CS543" s="1713"/>
      <c r="CT543" s="1713"/>
      <c r="CU543" s="1713"/>
      <c r="CV543" s="1713"/>
      <c r="CW543" s="1713"/>
      <c r="CX543" s="1713"/>
      <c r="CY543" s="1713"/>
      <c r="CZ543" s="1713"/>
      <c r="DA543" s="1713"/>
      <c r="DB543" s="1713"/>
      <c r="DC543" s="1713"/>
      <c r="DD543" s="1713"/>
      <c r="DE543" s="1713"/>
      <c r="DF543" s="1713"/>
      <c r="DG543" s="1713"/>
      <c r="DH543" s="1713"/>
      <c r="DI543" s="1713"/>
      <c r="DJ543" s="1713"/>
      <c r="DK543" s="1713"/>
      <c r="DL543" s="1713"/>
      <c r="DM543" s="1713"/>
      <c r="DN543" s="1713"/>
      <c r="DO543" s="1713"/>
      <c r="DP543" s="1713"/>
      <c r="DQ543" s="1713"/>
    </row>
    <row r="544" s="1732" customFormat="true" ht="21.75" hidden="false" customHeight="true" outlineLevel="0" collapsed="false">
      <c r="A544" s="1713"/>
      <c r="B544" s="1713"/>
      <c r="C544" s="1725"/>
      <c r="D544" s="1725"/>
      <c r="E544" s="1725"/>
      <c r="F544" s="3210"/>
      <c r="G544" s="3211"/>
      <c r="H544" s="3212"/>
      <c r="I544" s="3213"/>
      <c r="J544" s="3213"/>
      <c r="K544" s="1713"/>
      <c r="L544" s="1713"/>
      <c r="M544" s="1713"/>
      <c r="N544" s="1725"/>
      <c r="O544" s="1713"/>
      <c r="P544" s="1713"/>
      <c r="Q544" s="1713"/>
      <c r="R544" s="1713"/>
      <c r="S544" s="1713"/>
      <c r="T544" s="1714"/>
      <c r="W544" s="1713"/>
      <c r="X544" s="1713"/>
      <c r="Y544" s="1713"/>
      <c r="Z544" s="1713"/>
      <c r="AA544" s="1713"/>
      <c r="AB544" s="1713"/>
      <c r="AC544" s="1713"/>
      <c r="AD544" s="1713"/>
      <c r="AE544" s="1713"/>
      <c r="AF544" s="1713"/>
      <c r="AG544" s="1713"/>
      <c r="AH544" s="1713"/>
      <c r="AI544" s="1713"/>
      <c r="AJ544" s="1713"/>
      <c r="AK544" s="1713"/>
      <c r="AL544" s="1713"/>
      <c r="AM544" s="1713"/>
      <c r="AN544" s="1713"/>
      <c r="AO544" s="3214"/>
      <c r="AP544" s="1713"/>
      <c r="AQ544" s="1713"/>
      <c r="AR544" s="1713"/>
      <c r="AS544" s="1713"/>
      <c r="AT544" s="1713"/>
      <c r="AU544" s="1713"/>
      <c r="AV544" s="1713"/>
      <c r="AW544" s="1713"/>
      <c r="AX544" s="1713"/>
      <c r="AY544" s="1713"/>
      <c r="AZ544" s="1713"/>
      <c r="BA544" s="1713"/>
      <c r="BB544" s="1713"/>
      <c r="BC544" s="1713"/>
      <c r="BD544" s="1713"/>
      <c r="BE544" s="1713"/>
      <c r="BF544" s="1713"/>
      <c r="BG544" s="1713"/>
      <c r="BH544" s="1713"/>
      <c r="BI544" s="1713"/>
      <c r="BJ544" s="1713"/>
      <c r="BK544" s="1713"/>
      <c r="BL544" s="1713"/>
      <c r="BM544" s="1713"/>
      <c r="BN544" s="1713"/>
      <c r="BO544" s="1713"/>
      <c r="BP544" s="1713"/>
      <c r="BQ544" s="1713"/>
      <c r="BR544" s="1713"/>
      <c r="BS544" s="1713"/>
      <c r="BT544" s="1713"/>
      <c r="BU544" s="1713"/>
      <c r="BV544" s="1713"/>
      <c r="BW544" s="1713"/>
      <c r="BX544" s="1713"/>
      <c r="BY544" s="1713"/>
      <c r="BZ544" s="1713"/>
      <c r="CA544" s="1713"/>
      <c r="CB544" s="1713"/>
      <c r="CC544" s="1713"/>
      <c r="CD544" s="1713"/>
      <c r="CE544" s="1713"/>
      <c r="CF544" s="1713"/>
      <c r="CG544" s="1713"/>
      <c r="CH544" s="1713"/>
      <c r="CI544" s="1713"/>
      <c r="CJ544" s="1713"/>
      <c r="CK544" s="1713"/>
      <c r="CL544" s="1713"/>
      <c r="CM544" s="1713"/>
      <c r="CN544" s="1713"/>
      <c r="CO544" s="1713"/>
      <c r="CP544" s="1713"/>
      <c r="CQ544" s="1713"/>
      <c r="CR544" s="1713"/>
      <c r="CS544" s="1713"/>
      <c r="CT544" s="1713"/>
      <c r="CU544" s="1713"/>
      <c r="CV544" s="1713"/>
      <c r="CW544" s="1713"/>
      <c r="CX544" s="1713"/>
      <c r="CY544" s="1713"/>
      <c r="CZ544" s="1713"/>
      <c r="DA544" s="1713"/>
      <c r="DB544" s="1713"/>
      <c r="DC544" s="1713"/>
      <c r="DD544" s="1713"/>
      <c r="DE544" s="1713"/>
      <c r="DF544" s="1713"/>
      <c r="DG544" s="1713"/>
      <c r="DH544" s="1713"/>
      <c r="DI544" s="1713"/>
      <c r="DJ544" s="1713"/>
      <c r="DK544" s="1713"/>
      <c r="DL544" s="1713"/>
      <c r="DM544" s="1713"/>
      <c r="DN544" s="1713"/>
      <c r="DO544" s="1713"/>
      <c r="DP544" s="1713"/>
      <c r="DQ544" s="1713"/>
    </row>
    <row r="545" s="1732" customFormat="true" ht="21.75" hidden="false" customHeight="true" outlineLevel="0" collapsed="false">
      <c r="A545" s="1713"/>
      <c r="B545" s="1713"/>
      <c r="C545" s="1725"/>
      <c r="D545" s="1725"/>
      <c r="E545" s="1725"/>
      <c r="F545" s="3210"/>
      <c r="G545" s="3211"/>
      <c r="H545" s="3212"/>
      <c r="I545" s="3213"/>
      <c r="J545" s="3213"/>
      <c r="K545" s="1713"/>
      <c r="L545" s="1713"/>
      <c r="M545" s="1713"/>
      <c r="N545" s="1725"/>
      <c r="O545" s="1713"/>
      <c r="P545" s="1713"/>
      <c r="Q545" s="1713"/>
      <c r="R545" s="1713"/>
      <c r="S545" s="1713"/>
      <c r="T545" s="1714"/>
      <c r="W545" s="1713"/>
      <c r="X545" s="1713"/>
      <c r="Y545" s="1713"/>
      <c r="Z545" s="1713"/>
      <c r="AA545" s="1713"/>
      <c r="AB545" s="1713"/>
      <c r="AC545" s="1713"/>
      <c r="AD545" s="1713"/>
      <c r="AE545" s="1713"/>
      <c r="AF545" s="1713"/>
      <c r="AG545" s="1713"/>
      <c r="AH545" s="1713"/>
      <c r="AI545" s="1713"/>
      <c r="AJ545" s="1713"/>
      <c r="AK545" s="1713"/>
      <c r="AL545" s="1713"/>
      <c r="AM545" s="1713"/>
      <c r="AN545" s="1713"/>
      <c r="AO545" s="3214"/>
      <c r="AP545" s="1713"/>
      <c r="AQ545" s="1713"/>
      <c r="AR545" s="1713"/>
      <c r="AS545" s="1713"/>
      <c r="AT545" s="1713"/>
      <c r="AU545" s="1713"/>
      <c r="AV545" s="1713"/>
      <c r="AW545" s="1713"/>
      <c r="AX545" s="1713"/>
      <c r="AY545" s="1713"/>
      <c r="AZ545" s="1713"/>
      <c r="BA545" s="1713"/>
      <c r="BB545" s="1713"/>
      <c r="BC545" s="1713"/>
      <c r="BD545" s="1713"/>
      <c r="BE545" s="1713"/>
      <c r="BF545" s="1713"/>
      <c r="BG545" s="1713"/>
      <c r="BH545" s="1713"/>
      <c r="BI545" s="1713"/>
      <c r="BJ545" s="1713"/>
      <c r="BK545" s="1713"/>
      <c r="BL545" s="1713"/>
      <c r="BM545" s="1713"/>
      <c r="BN545" s="1713"/>
      <c r="BO545" s="1713"/>
      <c r="BP545" s="1713"/>
      <c r="BQ545" s="1713"/>
      <c r="BR545" s="1713"/>
      <c r="BS545" s="1713"/>
      <c r="BT545" s="1713"/>
      <c r="BU545" s="1713"/>
      <c r="BV545" s="1713"/>
      <c r="BW545" s="1713"/>
      <c r="BX545" s="1713"/>
      <c r="BY545" s="1713"/>
      <c r="BZ545" s="1713"/>
      <c r="CA545" s="1713"/>
      <c r="CB545" s="1713"/>
      <c r="CC545" s="1713"/>
      <c r="CD545" s="1713"/>
      <c r="CE545" s="1713"/>
      <c r="CF545" s="1713"/>
      <c r="CG545" s="1713"/>
      <c r="CH545" s="1713"/>
      <c r="CI545" s="1713"/>
      <c r="CJ545" s="1713"/>
      <c r="CK545" s="1713"/>
      <c r="CL545" s="1713"/>
      <c r="CM545" s="1713"/>
      <c r="CN545" s="1713"/>
      <c r="CO545" s="1713"/>
      <c r="CP545" s="1713"/>
      <c r="CQ545" s="1713"/>
      <c r="CR545" s="1713"/>
      <c r="CS545" s="1713"/>
      <c r="CT545" s="1713"/>
      <c r="CU545" s="1713"/>
      <c r="CV545" s="1713"/>
      <c r="CW545" s="1713"/>
      <c r="CX545" s="1713"/>
      <c r="CY545" s="1713"/>
      <c r="CZ545" s="1713"/>
      <c r="DA545" s="1713"/>
      <c r="DB545" s="1713"/>
      <c r="DC545" s="1713"/>
      <c r="DD545" s="1713"/>
      <c r="DE545" s="1713"/>
      <c r="DF545" s="1713"/>
      <c r="DG545" s="1713"/>
      <c r="DH545" s="1713"/>
      <c r="DI545" s="1713"/>
      <c r="DJ545" s="1713"/>
      <c r="DK545" s="1713"/>
      <c r="DL545" s="1713"/>
      <c r="DM545" s="1713"/>
      <c r="DN545" s="1713"/>
      <c r="DO545" s="1713"/>
      <c r="DP545" s="1713"/>
      <c r="DQ545" s="1713"/>
    </row>
    <row r="546" s="1732" customFormat="true" ht="21.75" hidden="false" customHeight="true" outlineLevel="0" collapsed="false">
      <c r="A546" s="1713"/>
      <c r="B546" s="1713"/>
      <c r="C546" s="1725"/>
      <c r="D546" s="1725"/>
      <c r="E546" s="1725"/>
      <c r="F546" s="3210"/>
      <c r="G546" s="3211"/>
      <c r="H546" s="3212"/>
      <c r="I546" s="3213"/>
      <c r="J546" s="3213"/>
      <c r="K546" s="1713"/>
      <c r="L546" s="1713"/>
      <c r="M546" s="1713"/>
      <c r="N546" s="1725"/>
      <c r="O546" s="1713"/>
      <c r="P546" s="1713"/>
      <c r="Q546" s="1713"/>
      <c r="R546" s="1713"/>
      <c r="S546" s="1713"/>
      <c r="T546" s="1714"/>
      <c r="W546" s="1713"/>
      <c r="X546" s="1713"/>
      <c r="Y546" s="1713"/>
      <c r="Z546" s="1713"/>
      <c r="AA546" s="1713"/>
      <c r="AB546" s="1713"/>
      <c r="AC546" s="1713"/>
      <c r="AD546" s="1713"/>
      <c r="AE546" s="1713"/>
      <c r="AF546" s="1713"/>
      <c r="AG546" s="1713"/>
      <c r="AH546" s="1713"/>
      <c r="AI546" s="1713"/>
      <c r="AJ546" s="1713"/>
      <c r="AK546" s="1713"/>
      <c r="AL546" s="1713"/>
      <c r="AM546" s="1713"/>
      <c r="AN546" s="1713"/>
      <c r="AO546" s="3214"/>
      <c r="AP546" s="1713"/>
      <c r="AQ546" s="1713"/>
      <c r="AR546" s="1713"/>
      <c r="AS546" s="1713"/>
      <c r="AT546" s="1713"/>
      <c r="AU546" s="1713"/>
      <c r="AV546" s="1713"/>
      <c r="AW546" s="1713"/>
      <c r="AX546" s="1713"/>
      <c r="AY546" s="1713"/>
      <c r="AZ546" s="1713"/>
      <c r="BA546" s="1713"/>
      <c r="BB546" s="1713"/>
      <c r="BC546" s="1713"/>
      <c r="BD546" s="1713"/>
      <c r="BE546" s="1713"/>
      <c r="BF546" s="1713"/>
      <c r="BG546" s="1713"/>
      <c r="BH546" s="1713"/>
      <c r="BI546" s="1713"/>
      <c r="BJ546" s="1713"/>
      <c r="BK546" s="1713"/>
      <c r="BL546" s="1713"/>
      <c r="BM546" s="1713"/>
      <c r="BN546" s="1713"/>
      <c r="BO546" s="1713"/>
      <c r="BP546" s="1713"/>
      <c r="BQ546" s="1713"/>
      <c r="BR546" s="1713"/>
      <c r="BS546" s="1713"/>
      <c r="BT546" s="1713"/>
      <c r="BU546" s="1713"/>
      <c r="BV546" s="1713"/>
      <c r="BW546" s="1713"/>
      <c r="BX546" s="1713"/>
      <c r="BY546" s="1713"/>
      <c r="BZ546" s="1713"/>
      <c r="CA546" s="1713"/>
      <c r="CB546" s="1713"/>
      <c r="CC546" s="1713"/>
      <c r="CD546" s="1713"/>
      <c r="CE546" s="1713"/>
      <c r="CF546" s="1713"/>
      <c r="CG546" s="1713"/>
      <c r="CH546" s="1713"/>
      <c r="CI546" s="1713"/>
      <c r="CJ546" s="1713"/>
      <c r="CK546" s="1713"/>
      <c r="CL546" s="1713"/>
      <c r="CM546" s="1713"/>
      <c r="CN546" s="1713"/>
      <c r="CO546" s="1713"/>
      <c r="CP546" s="1713"/>
      <c r="CQ546" s="1713"/>
      <c r="CR546" s="1713"/>
      <c r="CS546" s="1713"/>
      <c r="CT546" s="1713"/>
      <c r="CU546" s="1713"/>
      <c r="CV546" s="1713"/>
      <c r="CW546" s="1713"/>
      <c r="CX546" s="1713"/>
      <c r="CY546" s="1713"/>
      <c r="CZ546" s="1713"/>
      <c r="DA546" s="1713"/>
      <c r="DB546" s="1713"/>
      <c r="DC546" s="1713"/>
      <c r="DD546" s="1713"/>
      <c r="DE546" s="1713"/>
      <c r="DF546" s="1713"/>
      <c r="DG546" s="1713"/>
      <c r="DH546" s="1713"/>
      <c r="DI546" s="1713"/>
      <c r="DJ546" s="1713"/>
      <c r="DK546" s="1713"/>
      <c r="DL546" s="1713"/>
      <c r="DM546" s="1713"/>
      <c r="DN546" s="1713"/>
      <c r="DO546" s="1713"/>
      <c r="DP546" s="1713"/>
      <c r="DQ546" s="1713"/>
    </row>
    <row r="547" s="1732" customFormat="true" ht="21.75" hidden="false" customHeight="true" outlineLevel="0" collapsed="false">
      <c r="A547" s="1713"/>
      <c r="B547" s="1713"/>
      <c r="C547" s="1725"/>
      <c r="D547" s="1725"/>
      <c r="E547" s="1725"/>
      <c r="F547" s="3210"/>
      <c r="G547" s="3211"/>
      <c r="H547" s="3212"/>
      <c r="I547" s="3213"/>
      <c r="J547" s="3213"/>
      <c r="K547" s="1713"/>
      <c r="L547" s="1713"/>
      <c r="M547" s="1713"/>
      <c r="N547" s="1725"/>
      <c r="O547" s="1713"/>
      <c r="P547" s="1713"/>
      <c r="Q547" s="1713"/>
      <c r="R547" s="1713"/>
      <c r="S547" s="1713"/>
      <c r="T547" s="1714"/>
      <c r="W547" s="1713"/>
      <c r="X547" s="1713"/>
      <c r="Y547" s="1713"/>
      <c r="Z547" s="1713"/>
      <c r="AA547" s="1713"/>
      <c r="AB547" s="1713"/>
      <c r="AC547" s="1713"/>
      <c r="AD547" s="1713"/>
      <c r="AE547" s="1713"/>
      <c r="AF547" s="1713"/>
      <c r="AG547" s="1713"/>
      <c r="AH547" s="1713"/>
      <c r="AI547" s="1713"/>
      <c r="AJ547" s="1713"/>
      <c r="AK547" s="1713"/>
      <c r="AL547" s="1713"/>
      <c r="AM547" s="1713"/>
      <c r="AN547" s="1713"/>
      <c r="AO547" s="3214"/>
      <c r="AP547" s="1713"/>
      <c r="AQ547" s="1713"/>
      <c r="AR547" s="1713"/>
      <c r="AS547" s="1713"/>
      <c r="AT547" s="1713"/>
      <c r="AU547" s="1713"/>
      <c r="AV547" s="1713"/>
      <c r="AW547" s="1713"/>
      <c r="AX547" s="1713"/>
      <c r="AY547" s="1713"/>
      <c r="AZ547" s="1713"/>
      <c r="BA547" s="1713"/>
      <c r="BB547" s="1713"/>
      <c r="BC547" s="1713"/>
      <c r="BD547" s="1713"/>
      <c r="BE547" s="1713"/>
      <c r="BF547" s="1713"/>
      <c r="BG547" s="1713"/>
      <c r="BH547" s="1713"/>
      <c r="BI547" s="1713"/>
      <c r="BJ547" s="1713"/>
      <c r="BK547" s="1713"/>
      <c r="BL547" s="1713"/>
      <c r="BM547" s="1713"/>
      <c r="BN547" s="1713"/>
      <c r="BO547" s="1713"/>
      <c r="BP547" s="1713"/>
      <c r="BQ547" s="1713"/>
      <c r="BR547" s="1713"/>
      <c r="BS547" s="1713"/>
      <c r="BT547" s="1713"/>
      <c r="BU547" s="1713"/>
      <c r="BV547" s="1713"/>
      <c r="BW547" s="1713"/>
      <c r="BX547" s="1713"/>
      <c r="BY547" s="1713"/>
      <c r="BZ547" s="1713"/>
      <c r="CA547" s="1713"/>
      <c r="CB547" s="1713"/>
      <c r="CC547" s="1713"/>
      <c r="CD547" s="1713"/>
      <c r="CE547" s="1713"/>
      <c r="CF547" s="1713"/>
      <c r="CG547" s="1713"/>
      <c r="CH547" s="1713"/>
      <c r="CI547" s="1713"/>
      <c r="CJ547" s="1713"/>
      <c r="CK547" s="1713"/>
      <c r="CL547" s="1713"/>
      <c r="CM547" s="1713"/>
      <c r="CN547" s="1713"/>
      <c r="CO547" s="1713"/>
      <c r="CP547" s="1713"/>
      <c r="CQ547" s="1713"/>
      <c r="CR547" s="1713"/>
      <c r="CS547" s="1713"/>
      <c r="CT547" s="1713"/>
      <c r="CU547" s="1713"/>
      <c r="CV547" s="1713"/>
      <c r="CW547" s="1713"/>
      <c r="CX547" s="1713"/>
      <c r="CY547" s="1713"/>
      <c r="CZ547" s="1713"/>
      <c r="DA547" s="1713"/>
      <c r="DB547" s="1713"/>
      <c r="DC547" s="1713"/>
      <c r="DD547" s="1713"/>
      <c r="DE547" s="1713"/>
      <c r="DF547" s="1713"/>
      <c r="DG547" s="1713"/>
      <c r="DH547" s="1713"/>
      <c r="DI547" s="1713"/>
      <c r="DJ547" s="1713"/>
      <c r="DK547" s="1713"/>
      <c r="DL547" s="1713"/>
      <c r="DM547" s="1713"/>
      <c r="DN547" s="1713"/>
      <c r="DO547" s="1713"/>
      <c r="DP547" s="1713"/>
      <c r="DQ547" s="1713"/>
    </row>
    <row r="548" s="1732" customFormat="true" ht="21.75" hidden="false" customHeight="true" outlineLevel="0" collapsed="false">
      <c r="A548" s="1713"/>
      <c r="B548" s="1713"/>
      <c r="C548" s="1725"/>
      <c r="D548" s="1725"/>
      <c r="E548" s="1725"/>
      <c r="F548" s="3210"/>
      <c r="G548" s="3211"/>
      <c r="H548" s="3212"/>
      <c r="I548" s="3213"/>
      <c r="J548" s="3213"/>
      <c r="K548" s="1713"/>
      <c r="L548" s="1713"/>
      <c r="M548" s="1713"/>
      <c r="N548" s="1725"/>
      <c r="O548" s="1713"/>
      <c r="P548" s="1713"/>
      <c r="Q548" s="1713"/>
      <c r="R548" s="1713"/>
      <c r="S548" s="1713"/>
      <c r="T548" s="1714"/>
      <c r="W548" s="1713"/>
      <c r="X548" s="1713"/>
      <c r="Y548" s="1713"/>
      <c r="Z548" s="1713"/>
      <c r="AA548" s="1713"/>
      <c r="AB548" s="1713"/>
      <c r="AC548" s="1713"/>
      <c r="AD548" s="1713"/>
      <c r="AE548" s="1713"/>
      <c r="AF548" s="1713"/>
      <c r="AG548" s="1713"/>
      <c r="AH548" s="1713"/>
      <c r="AI548" s="1713"/>
      <c r="AJ548" s="1713"/>
      <c r="AK548" s="1713"/>
      <c r="AL548" s="1713"/>
      <c r="AM548" s="1713"/>
      <c r="AN548" s="1713"/>
      <c r="AO548" s="3214"/>
      <c r="AP548" s="1713"/>
      <c r="AQ548" s="1713"/>
      <c r="AR548" s="1713"/>
      <c r="AS548" s="1713"/>
      <c r="AT548" s="1713"/>
      <c r="AU548" s="1713"/>
      <c r="AV548" s="1713"/>
      <c r="AW548" s="1713"/>
      <c r="AX548" s="1713"/>
      <c r="AY548" s="1713"/>
      <c r="AZ548" s="1713"/>
      <c r="BA548" s="1713"/>
      <c r="BB548" s="1713"/>
      <c r="BC548" s="1713"/>
      <c r="BD548" s="1713"/>
      <c r="BE548" s="1713"/>
      <c r="BF548" s="1713"/>
      <c r="BG548" s="1713"/>
      <c r="BH548" s="1713"/>
      <c r="BI548" s="1713"/>
      <c r="BJ548" s="1713"/>
      <c r="BK548" s="1713"/>
      <c r="BL548" s="1713"/>
      <c r="BM548" s="1713"/>
      <c r="BN548" s="1713"/>
      <c r="BO548" s="1713"/>
      <c r="BP548" s="1713"/>
      <c r="BQ548" s="1713"/>
      <c r="BR548" s="1713"/>
      <c r="BS548" s="1713"/>
      <c r="BT548" s="1713"/>
      <c r="BU548" s="1713"/>
      <c r="BV548" s="1713"/>
      <c r="BW548" s="1713"/>
      <c r="BX548" s="1713"/>
      <c r="BY548" s="1713"/>
      <c r="BZ548" s="1713"/>
      <c r="CA548" s="1713"/>
      <c r="CB548" s="1713"/>
      <c r="CC548" s="1713"/>
      <c r="CD548" s="1713"/>
      <c r="CE548" s="1713"/>
      <c r="CF548" s="1713"/>
      <c r="CG548" s="1713"/>
      <c r="CH548" s="1713"/>
      <c r="CI548" s="1713"/>
      <c r="CJ548" s="1713"/>
      <c r="CK548" s="1713"/>
      <c r="CL548" s="1713"/>
      <c r="CM548" s="1713"/>
      <c r="CN548" s="1713"/>
      <c r="CO548" s="1713"/>
      <c r="CP548" s="1713"/>
      <c r="CQ548" s="1713"/>
      <c r="CR548" s="1713"/>
      <c r="CS548" s="1713"/>
      <c r="CT548" s="1713"/>
      <c r="CU548" s="1713"/>
      <c r="CV548" s="1713"/>
      <c r="CW548" s="1713"/>
      <c r="CX548" s="1713"/>
      <c r="CY548" s="1713"/>
      <c r="CZ548" s="1713"/>
      <c r="DA548" s="1713"/>
      <c r="DB548" s="1713"/>
      <c r="DC548" s="1713"/>
      <c r="DD548" s="1713"/>
      <c r="DE548" s="1713"/>
      <c r="DF548" s="1713"/>
      <c r="DG548" s="1713"/>
      <c r="DH548" s="1713"/>
      <c r="DI548" s="1713"/>
      <c r="DJ548" s="1713"/>
      <c r="DK548" s="1713"/>
      <c r="DL548" s="1713"/>
      <c r="DM548" s="1713"/>
      <c r="DN548" s="1713"/>
      <c r="DO548" s="1713"/>
      <c r="DP548" s="1713"/>
      <c r="DQ548" s="1713"/>
    </row>
    <row r="549" s="1732" customFormat="true" ht="21.75" hidden="false" customHeight="true" outlineLevel="0" collapsed="false">
      <c r="A549" s="1713"/>
      <c r="B549" s="1713"/>
      <c r="C549" s="1725"/>
      <c r="D549" s="1725"/>
      <c r="E549" s="1725"/>
      <c r="F549" s="3210"/>
      <c r="G549" s="3211"/>
      <c r="H549" s="3212"/>
      <c r="I549" s="3213"/>
      <c r="J549" s="3213"/>
      <c r="K549" s="1713"/>
      <c r="L549" s="1713"/>
      <c r="M549" s="1713"/>
      <c r="N549" s="1725"/>
      <c r="O549" s="1713"/>
      <c r="P549" s="1713"/>
      <c r="Q549" s="1713"/>
      <c r="R549" s="1713"/>
      <c r="S549" s="1713"/>
      <c r="T549" s="1714"/>
      <c r="W549" s="1713"/>
      <c r="X549" s="1713"/>
      <c r="Y549" s="1713"/>
      <c r="Z549" s="1713"/>
      <c r="AA549" s="1713"/>
      <c r="AB549" s="1713"/>
      <c r="AC549" s="1713"/>
      <c r="AD549" s="1713"/>
      <c r="AE549" s="1713"/>
      <c r="AF549" s="1713"/>
      <c r="AG549" s="1713"/>
      <c r="AH549" s="1713"/>
      <c r="AI549" s="1713"/>
      <c r="AJ549" s="1713"/>
      <c r="AK549" s="1713"/>
      <c r="AL549" s="1713"/>
      <c r="AM549" s="1713"/>
      <c r="AN549" s="1713"/>
      <c r="AO549" s="3214"/>
      <c r="AP549" s="1713"/>
      <c r="AQ549" s="1713"/>
      <c r="AR549" s="1713"/>
      <c r="AS549" s="1713"/>
      <c r="AT549" s="1713"/>
      <c r="AU549" s="1713"/>
      <c r="AV549" s="1713"/>
      <c r="AW549" s="1713"/>
      <c r="AX549" s="1713"/>
      <c r="AY549" s="1713"/>
      <c r="AZ549" s="1713"/>
      <c r="BA549" s="1713"/>
      <c r="BB549" s="1713"/>
      <c r="BC549" s="1713"/>
      <c r="BD549" s="1713"/>
      <c r="BE549" s="1713"/>
      <c r="BF549" s="1713"/>
      <c r="BG549" s="1713"/>
      <c r="BH549" s="1713"/>
      <c r="BI549" s="1713"/>
      <c r="BJ549" s="1713"/>
      <c r="BK549" s="1713"/>
      <c r="BL549" s="1713"/>
      <c r="BM549" s="1713"/>
      <c r="BN549" s="1713"/>
      <c r="BO549" s="1713"/>
      <c r="BP549" s="1713"/>
      <c r="BQ549" s="1713"/>
      <c r="BR549" s="1713"/>
      <c r="BS549" s="1713"/>
      <c r="BT549" s="1713"/>
      <c r="BU549" s="1713"/>
      <c r="BV549" s="1713"/>
      <c r="BW549" s="1713"/>
      <c r="BX549" s="1713"/>
      <c r="BY549" s="1713"/>
      <c r="BZ549" s="1713"/>
      <c r="CA549" s="1713"/>
      <c r="CB549" s="1713"/>
      <c r="CC549" s="1713"/>
      <c r="CD549" s="1713"/>
      <c r="CE549" s="1713"/>
      <c r="CF549" s="1713"/>
      <c r="CG549" s="1713"/>
      <c r="CH549" s="1713"/>
      <c r="CI549" s="1713"/>
      <c r="CJ549" s="1713"/>
      <c r="CK549" s="1713"/>
      <c r="CL549" s="1713"/>
      <c r="CM549" s="1713"/>
      <c r="CN549" s="1713"/>
      <c r="CO549" s="1713"/>
      <c r="CP549" s="1713"/>
      <c r="CQ549" s="1713"/>
      <c r="CR549" s="1713"/>
      <c r="CS549" s="1713"/>
      <c r="CT549" s="1713"/>
      <c r="CU549" s="1713"/>
      <c r="CV549" s="1713"/>
      <c r="CW549" s="1713"/>
      <c r="CX549" s="1713"/>
      <c r="CY549" s="1713"/>
      <c r="CZ549" s="1713"/>
      <c r="DA549" s="1713"/>
      <c r="DB549" s="1713"/>
      <c r="DC549" s="1713"/>
      <c r="DD549" s="1713"/>
      <c r="DE549" s="1713"/>
      <c r="DF549" s="1713"/>
      <c r="DG549" s="1713"/>
      <c r="DH549" s="1713"/>
      <c r="DI549" s="1713"/>
      <c r="DJ549" s="1713"/>
      <c r="DK549" s="1713"/>
      <c r="DL549" s="1713"/>
      <c r="DM549" s="1713"/>
      <c r="DN549" s="1713"/>
      <c r="DO549" s="1713"/>
      <c r="DP549" s="1713"/>
      <c r="DQ549" s="1713"/>
    </row>
    <row r="550" s="1732" customFormat="true" ht="21.75" hidden="false" customHeight="true" outlineLevel="0" collapsed="false">
      <c r="A550" s="1713"/>
      <c r="B550" s="1713"/>
      <c r="C550" s="1725"/>
      <c r="D550" s="1725"/>
      <c r="E550" s="1725"/>
      <c r="F550" s="3210"/>
      <c r="G550" s="3211"/>
      <c r="H550" s="3212"/>
      <c r="I550" s="3213"/>
      <c r="J550" s="3213"/>
      <c r="K550" s="1713"/>
      <c r="L550" s="1713"/>
      <c r="M550" s="1713"/>
      <c r="N550" s="1725"/>
      <c r="O550" s="1713"/>
      <c r="P550" s="1713"/>
      <c r="Q550" s="1713"/>
      <c r="R550" s="1713"/>
      <c r="S550" s="1713"/>
      <c r="T550" s="1714"/>
      <c r="W550" s="1713"/>
      <c r="X550" s="1713"/>
      <c r="Y550" s="1713"/>
      <c r="Z550" s="1713"/>
      <c r="AA550" s="1713"/>
      <c r="AB550" s="1713"/>
      <c r="AC550" s="1713"/>
      <c r="AD550" s="1713"/>
      <c r="AE550" s="1713"/>
      <c r="AF550" s="1713"/>
      <c r="AG550" s="1713"/>
      <c r="AH550" s="1713"/>
      <c r="AI550" s="1713"/>
      <c r="AJ550" s="1713"/>
      <c r="AK550" s="1713"/>
      <c r="AL550" s="1713"/>
      <c r="AM550" s="1713"/>
      <c r="AN550" s="1713"/>
      <c r="AO550" s="3214"/>
      <c r="AP550" s="1713"/>
      <c r="AQ550" s="1713"/>
      <c r="AR550" s="1713"/>
      <c r="AS550" s="1713"/>
      <c r="AT550" s="1713"/>
      <c r="AU550" s="1713"/>
      <c r="AV550" s="1713"/>
      <c r="AW550" s="1713"/>
      <c r="AX550" s="1713"/>
      <c r="AY550" s="1713"/>
      <c r="AZ550" s="1713"/>
      <c r="BA550" s="1713"/>
      <c r="BB550" s="1713"/>
      <c r="BC550" s="1713"/>
      <c r="BD550" s="1713"/>
      <c r="BE550" s="1713"/>
      <c r="BF550" s="1713"/>
      <c r="BG550" s="1713"/>
      <c r="BH550" s="1713"/>
      <c r="BI550" s="1713"/>
      <c r="BJ550" s="1713"/>
      <c r="BK550" s="1713"/>
      <c r="BL550" s="1713"/>
      <c r="BM550" s="1713"/>
      <c r="BN550" s="1713"/>
      <c r="BO550" s="1713"/>
      <c r="BP550" s="1713"/>
      <c r="BQ550" s="1713"/>
      <c r="BR550" s="1713"/>
      <c r="BS550" s="1713"/>
      <c r="BT550" s="1713"/>
      <c r="BU550" s="1713"/>
      <c r="BV550" s="1713"/>
      <c r="BW550" s="1713"/>
      <c r="BX550" s="1713"/>
      <c r="BY550" s="1713"/>
      <c r="BZ550" s="1713"/>
      <c r="CA550" s="1713"/>
      <c r="CB550" s="1713"/>
      <c r="CC550" s="1713"/>
      <c r="CD550" s="1713"/>
      <c r="CE550" s="1713"/>
      <c r="CF550" s="1713"/>
      <c r="CG550" s="1713"/>
      <c r="CH550" s="1713"/>
      <c r="CI550" s="1713"/>
      <c r="CJ550" s="1713"/>
      <c r="CK550" s="1713"/>
      <c r="CL550" s="1713"/>
      <c r="CM550" s="1713"/>
      <c r="CN550" s="1713"/>
      <c r="CO550" s="1713"/>
      <c r="CP550" s="1713"/>
      <c r="CQ550" s="1713"/>
      <c r="CR550" s="1713"/>
      <c r="CS550" s="1713"/>
      <c r="CT550" s="1713"/>
      <c r="CU550" s="1713"/>
      <c r="CV550" s="1713"/>
      <c r="CW550" s="1713"/>
      <c r="CX550" s="1713"/>
      <c r="CY550" s="1713"/>
      <c r="CZ550" s="1713"/>
      <c r="DA550" s="1713"/>
      <c r="DB550" s="1713"/>
      <c r="DC550" s="1713"/>
      <c r="DD550" s="1713"/>
      <c r="DE550" s="1713"/>
      <c r="DF550" s="1713"/>
      <c r="DG550" s="1713"/>
      <c r="DH550" s="1713"/>
      <c r="DI550" s="1713"/>
      <c r="DJ550" s="1713"/>
      <c r="DK550" s="1713"/>
      <c r="DL550" s="1713"/>
      <c r="DM550" s="1713"/>
      <c r="DN550" s="1713"/>
      <c r="DO550" s="1713"/>
      <c r="DP550" s="1713"/>
      <c r="DQ550" s="1713"/>
    </row>
    <row r="551" s="1732" customFormat="true" ht="21.75" hidden="false" customHeight="true" outlineLevel="0" collapsed="false">
      <c r="A551" s="1713"/>
      <c r="B551" s="1713"/>
      <c r="C551" s="1725"/>
      <c r="D551" s="1725"/>
      <c r="E551" s="1725"/>
      <c r="F551" s="3210"/>
      <c r="G551" s="3211"/>
      <c r="H551" s="3212"/>
      <c r="I551" s="3213"/>
      <c r="J551" s="3213"/>
      <c r="K551" s="1713"/>
      <c r="L551" s="1713"/>
      <c r="M551" s="1713"/>
      <c r="N551" s="1725"/>
      <c r="O551" s="1713"/>
      <c r="P551" s="1713"/>
      <c r="Q551" s="1713"/>
      <c r="R551" s="1713"/>
      <c r="S551" s="1713"/>
      <c r="T551" s="1714"/>
      <c r="W551" s="1713"/>
      <c r="X551" s="1713"/>
      <c r="Y551" s="1713"/>
      <c r="Z551" s="1713"/>
      <c r="AA551" s="1713"/>
      <c r="AB551" s="1713"/>
      <c r="AC551" s="1713"/>
      <c r="AD551" s="1713"/>
      <c r="AE551" s="1713"/>
      <c r="AF551" s="1713"/>
      <c r="AG551" s="1713"/>
      <c r="AH551" s="1713"/>
      <c r="AI551" s="1713"/>
      <c r="AJ551" s="1713"/>
      <c r="AK551" s="1713"/>
      <c r="AL551" s="1713"/>
      <c r="AM551" s="1713"/>
      <c r="AN551" s="1713"/>
      <c r="AO551" s="3214"/>
      <c r="AP551" s="1713"/>
      <c r="AQ551" s="1713"/>
      <c r="AR551" s="1713"/>
      <c r="AS551" s="1713"/>
      <c r="AT551" s="1713"/>
      <c r="AU551" s="1713"/>
      <c r="AV551" s="1713"/>
      <c r="AW551" s="1713"/>
      <c r="AX551" s="1713"/>
      <c r="AY551" s="1713"/>
      <c r="AZ551" s="1713"/>
      <c r="BA551" s="1713"/>
      <c r="BB551" s="1713"/>
      <c r="BC551" s="1713"/>
      <c r="BD551" s="1713"/>
      <c r="BE551" s="1713"/>
      <c r="BF551" s="1713"/>
      <c r="BG551" s="1713"/>
      <c r="BH551" s="1713"/>
      <c r="BI551" s="1713"/>
      <c r="BJ551" s="1713"/>
      <c r="BK551" s="1713"/>
      <c r="BL551" s="1713"/>
      <c r="BM551" s="1713"/>
      <c r="BN551" s="1713"/>
      <c r="BO551" s="1713"/>
      <c r="BP551" s="1713"/>
      <c r="BQ551" s="1713"/>
      <c r="BR551" s="1713"/>
      <c r="BS551" s="1713"/>
      <c r="BT551" s="1713"/>
      <c r="BU551" s="1713"/>
      <c r="BV551" s="1713"/>
      <c r="BW551" s="1713"/>
      <c r="BX551" s="1713"/>
      <c r="BY551" s="1713"/>
      <c r="BZ551" s="1713"/>
      <c r="CA551" s="1713"/>
      <c r="CB551" s="1713"/>
      <c r="CC551" s="1713"/>
      <c r="CD551" s="1713"/>
      <c r="CE551" s="1713"/>
      <c r="CF551" s="1713"/>
      <c r="CG551" s="1713"/>
      <c r="CH551" s="1713"/>
      <c r="CI551" s="1713"/>
      <c r="CJ551" s="1713"/>
      <c r="CK551" s="1713"/>
      <c r="CL551" s="1713"/>
      <c r="CM551" s="1713"/>
      <c r="CN551" s="1713"/>
      <c r="CO551" s="1713"/>
      <c r="CP551" s="1713"/>
      <c r="CQ551" s="1713"/>
      <c r="CR551" s="1713"/>
      <c r="CS551" s="1713"/>
      <c r="CT551" s="1713"/>
      <c r="CU551" s="1713"/>
      <c r="CV551" s="1713"/>
      <c r="CW551" s="1713"/>
      <c r="CX551" s="1713"/>
      <c r="CY551" s="1713"/>
      <c r="CZ551" s="1713"/>
      <c r="DA551" s="1713"/>
      <c r="DB551" s="1713"/>
      <c r="DC551" s="1713"/>
      <c r="DD551" s="1713"/>
      <c r="DE551" s="1713"/>
      <c r="DF551" s="1713"/>
      <c r="DG551" s="1713"/>
      <c r="DH551" s="1713"/>
      <c r="DI551" s="1713"/>
      <c r="DJ551" s="1713"/>
      <c r="DK551" s="1713"/>
      <c r="DL551" s="1713"/>
      <c r="DM551" s="1713"/>
      <c r="DN551" s="1713"/>
      <c r="DO551" s="1713"/>
      <c r="DP551" s="1713"/>
      <c r="DQ551" s="1713"/>
    </row>
    <row r="552" s="1732" customFormat="true" ht="21.75" hidden="false" customHeight="true" outlineLevel="0" collapsed="false">
      <c r="A552" s="1713"/>
      <c r="B552" s="1713"/>
      <c r="C552" s="1725"/>
      <c r="D552" s="1725"/>
      <c r="E552" s="1725"/>
      <c r="F552" s="3210"/>
      <c r="G552" s="3211"/>
      <c r="H552" s="3212"/>
      <c r="I552" s="3213"/>
      <c r="J552" s="3213"/>
      <c r="K552" s="1713"/>
      <c r="L552" s="1713"/>
      <c r="M552" s="1713"/>
      <c r="N552" s="1725"/>
      <c r="O552" s="1713"/>
      <c r="P552" s="1713"/>
      <c r="Q552" s="1713"/>
      <c r="R552" s="1713"/>
      <c r="S552" s="1713"/>
      <c r="T552" s="1714"/>
      <c r="W552" s="1713"/>
      <c r="X552" s="1713"/>
      <c r="Y552" s="1713"/>
      <c r="Z552" s="1713"/>
      <c r="AA552" s="1713"/>
      <c r="AB552" s="1713"/>
      <c r="AC552" s="1713"/>
      <c r="AD552" s="1713"/>
      <c r="AE552" s="1713"/>
      <c r="AF552" s="1713"/>
      <c r="AG552" s="1713"/>
      <c r="AH552" s="1713"/>
      <c r="AI552" s="1713"/>
      <c r="AJ552" s="1713"/>
      <c r="AK552" s="1713"/>
      <c r="AL552" s="1713"/>
      <c r="AM552" s="1713"/>
      <c r="AN552" s="1713"/>
      <c r="AO552" s="3214"/>
      <c r="AP552" s="1713"/>
      <c r="AQ552" s="1713"/>
      <c r="AR552" s="1713"/>
      <c r="AS552" s="1713"/>
      <c r="AT552" s="1713"/>
      <c r="AU552" s="1713"/>
      <c r="AV552" s="1713"/>
      <c r="AW552" s="1713"/>
      <c r="AX552" s="1713"/>
      <c r="AY552" s="1713"/>
      <c r="AZ552" s="1713"/>
      <c r="BA552" s="1713"/>
      <c r="BB552" s="1713"/>
      <c r="BC552" s="1713"/>
      <c r="BD552" s="1713"/>
      <c r="BE552" s="1713"/>
      <c r="BF552" s="1713"/>
      <c r="BG552" s="1713"/>
      <c r="BH552" s="1713"/>
      <c r="BI552" s="1713"/>
      <c r="BJ552" s="1713"/>
      <c r="BK552" s="1713"/>
      <c r="BL552" s="1713"/>
      <c r="BM552" s="1713"/>
      <c r="BN552" s="1713"/>
      <c r="BO552" s="1713"/>
      <c r="BP552" s="1713"/>
      <c r="BQ552" s="1713"/>
      <c r="BR552" s="1713"/>
      <c r="BS552" s="1713"/>
      <c r="BT552" s="1713"/>
      <c r="BU552" s="1713"/>
      <c r="BV552" s="1713"/>
      <c r="BW552" s="1713"/>
      <c r="BX552" s="1713"/>
      <c r="BY552" s="1713"/>
      <c r="BZ552" s="1713"/>
      <c r="CA552" s="1713"/>
      <c r="CB552" s="1713"/>
      <c r="CC552" s="1713"/>
      <c r="CD552" s="1713"/>
      <c r="CE552" s="1713"/>
      <c r="CF552" s="1713"/>
      <c r="CG552" s="1713"/>
      <c r="CH552" s="1713"/>
      <c r="CI552" s="1713"/>
      <c r="CJ552" s="1713"/>
      <c r="CK552" s="1713"/>
      <c r="CL552" s="1713"/>
      <c r="CM552" s="1713"/>
      <c r="CN552" s="1713"/>
      <c r="CO552" s="1713"/>
      <c r="CP552" s="1713"/>
      <c r="CQ552" s="1713"/>
      <c r="CR552" s="1713"/>
      <c r="CS552" s="1713"/>
      <c r="CT552" s="1713"/>
      <c r="CU552" s="1713"/>
      <c r="CV552" s="1713"/>
      <c r="CW552" s="1713"/>
      <c r="CX552" s="1713"/>
      <c r="CY552" s="1713"/>
      <c r="CZ552" s="1713"/>
      <c r="DA552" s="1713"/>
      <c r="DB552" s="1713"/>
      <c r="DC552" s="1713"/>
      <c r="DD552" s="1713"/>
      <c r="DE552" s="1713"/>
      <c r="DF552" s="1713"/>
      <c r="DG552" s="1713"/>
      <c r="DH552" s="1713"/>
      <c r="DI552" s="1713"/>
      <c r="DJ552" s="1713"/>
      <c r="DK552" s="1713"/>
      <c r="DL552" s="1713"/>
      <c r="DM552" s="1713"/>
      <c r="DN552" s="1713"/>
      <c r="DO552" s="1713"/>
      <c r="DP552" s="1713"/>
      <c r="DQ552" s="1713"/>
    </row>
    <row r="553" s="1732" customFormat="true" ht="21.75" hidden="false" customHeight="true" outlineLevel="0" collapsed="false">
      <c r="A553" s="1713"/>
      <c r="B553" s="1713"/>
      <c r="C553" s="1725"/>
      <c r="D553" s="1725"/>
      <c r="E553" s="1725"/>
      <c r="F553" s="3210"/>
      <c r="G553" s="3211"/>
      <c r="H553" s="3212"/>
      <c r="I553" s="3213"/>
      <c r="J553" s="3213"/>
      <c r="K553" s="1713"/>
      <c r="L553" s="1713"/>
      <c r="M553" s="1713"/>
      <c r="N553" s="1725"/>
      <c r="O553" s="1713"/>
      <c r="P553" s="1713"/>
      <c r="Q553" s="1713"/>
      <c r="R553" s="1713"/>
      <c r="S553" s="1713"/>
      <c r="T553" s="1714"/>
      <c r="W553" s="1713"/>
      <c r="X553" s="1713"/>
      <c r="Y553" s="1713"/>
      <c r="Z553" s="1713"/>
      <c r="AA553" s="1713"/>
      <c r="AB553" s="1713"/>
      <c r="AC553" s="1713"/>
      <c r="AD553" s="1713"/>
      <c r="AE553" s="1713"/>
      <c r="AF553" s="1713"/>
      <c r="AG553" s="1713"/>
      <c r="AH553" s="1713"/>
      <c r="AI553" s="1713"/>
      <c r="AJ553" s="1713"/>
      <c r="AK553" s="1713"/>
      <c r="AL553" s="1713"/>
      <c r="AM553" s="1713"/>
      <c r="AN553" s="1713"/>
      <c r="AO553" s="3214"/>
      <c r="AP553" s="1713"/>
      <c r="AQ553" s="1713"/>
      <c r="AR553" s="1713"/>
      <c r="AS553" s="1713"/>
      <c r="AT553" s="1713"/>
      <c r="AU553" s="1713"/>
      <c r="AV553" s="1713"/>
      <c r="AW553" s="1713"/>
      <c r="AX553" s="1713"/>
      <c r="AY553" s="1713"/>
      <c r="AZ553" s="1713"/>
      <c r="BA553" s="1713"/>
      <c r="BB553" s="1713"/>
      <c r="BC553" s="1713"/>
      <c r="BD553" s="1713"/>
      <c r="BE553" s="1713"/>
      <c r="BF553" s="1713"/>
      <c r="BG553" s="1713"/>
      <c r="BH553" s="1713"/>
      <c r="BI553" s="1713"/>
      <c r="BJ553" s="1713"/>
      <c r="BK553" s="1713"/>
      <c r="BL553" s="1713"/>
      <c r="BM553" s="1713"/>
      <c r="BN553" s="1713"/>
      <c r="BO553" s="1713"/>
      <c r="BP553" s="1713"/>
      <c r="BQ553" s="1713"/>
      <c r="BR553" s="1713"/>
      <c r="BS553" s="1713"/>
      <c r="BT553" s="1713"/>
      <c r="BU553" s="1713"/>
      <c r="BV553" s="1713"/>
      <c r="BW553" s="1713"/>
      <c r="BX553" s="1713"/>
      <c r="BY553" s="1713"/>
      <c r="BZ553" s="1713"/>
      <c r="CA553" s="1713"/>
      <c r="CB553" s="1713"/>
      <c r="CC553" s="1713"/>
      <c r="CD553" s="1713"/>
      <c r="CE553" s="1713"/>
      <c r="CF553" s="1713"/>
      <c r="CG553" s="1713"/>
      <c r="CH553" s="1713"/>
      <c r="CI553" s="1713"/>
      <c r="CJ553" s="1713"/>
      <c r="CK553" s="1713"/>
      <c r="CL553" s="1713"/>
      <c r="CM553" s="1713"/>
      <c r="CN553" s="1713"/>
      <c r="CO553" s="1713"/>
      <c r="CP553" s="1713"/>
      <c r="CQ553" s="1713"/>
      <c r="CR553" s="1713"/>
      <c r="CS553" s="1713"/>
      <c r="CT553" s="1713"/>
      <c r="CU553" s="1713"/>
      <c r="CV553" s="1713"/>
      <c r="CW553" s="1713"/>
      <c r="CX553" s="1713"/>
      <c r="CY553" s="1713"/>
      <c r="CZ553" s="1713"/>
      <c r="DA553" s="1713"/>
      <c r="DB553" s="1713"/>
      <c r="DC553" s="1713"/>
      <c r="DD553" s="1713"/>
      <c r="DE553" s="1713"/>
      <c r="DF553" s="1713"/>
      <c r="DG553" s="1713"/>
      <c r="DH553" s="1713"/>
      <c r="DI553" s="1713"/>
      <c r="DJ553" s="1713"/>
      <c r="DK553" s="1713"/>
      <c r="DL553" s="1713"/>
      <c r="DM553" s="1713"/>
      <c r="DN553" s="1713"/>
      <c r="DO553" s="1713"/>
      <c r="DP553" s="1713"/>
      <c r="DQ553" s="1713"/>
    </row>
    <row r="554" s="1732" customFormat="true" ht="21.75" hidden="false" customHeight="true" outlineLevel="0" collapsed="false">
      <c r="A554" s="1713"/>
      <c r="B554" s="1713"/>
      <c r="C554" s="1725"/>
      <c r="D554" s="1725"/>
      <c r="E554" s="1725"/>
      <c r="F554" s="3210"/>
      <c r="G554" s="3211"/>
      <c r="H554" s="3212"/>
      <c r="I554" s="3213"/>
      <c r="J554" s="3213"/>
      <c r="K554" s="1713"/>
      <c r="L554" s="1713"/>
      <c r="M554" s="1713"/>
      <c r="N554" s="1725"/>
      <c r="O554" s="1713"/>
      <c r="P554" s="1713"/>
      <c r="Q554" s="1713"/>
      <c r="R554" s="1713"/>
      <c r="S554" s="1713"/>
      <c r="T554" s="1714"/>
      <c r="W554" s="1713"/>
      <c r="X554" s="1713"/>
      <c r="Y554" s="1713"/>
      <c r="Z554" s="1713"/>
      <c r="AA554" s="1713"/>
      <c r="AB554" s="1713"/>
      <c r="AC554" s="1713"/>
      <c r="AD554" s="1713"/>
      <c r="AE554" s="1713"/>
      <c r="AF554" s="1713"/>
      <c r="AG554" s="1713"/>
      <c r="AH554" s="1713"/>
      <c r="AI554" s="1713"/>
      <c r="AJ554" s="1713"/>
      <c r="AK554" s="1713"/>
      <c r="AL554" s="1713"/>
      <c r="AM554" s="1713"/>
      <c r="AN554" s="1713"/>
      <c r="AO554" s="3214"/>
      <c r="AP554" s="1713"/>
      <c r="AQ554" s="1713"/>
      <c r="AR554" s="1713"/>
      <c r="AS554" s="1713"/>
      <c r="AT554" s="1713"/>
      <c r="AU554" s="1713"/>
      <c r="AV554" s="1713"/>
      <c r="AW554" s="1713"/>
      <c r="AX554" s="1713"/>
      <c r="AY554" s="1713"/>
      <c r="AZ554" s="1713"/>
      <c r="BA554" s="1713"/>
      <c r="BB554" s="1713"/>
      <c r="BC554" s="1713"/>
      <c r="BD554" s="1713"/>
      <c r="BE554" s="1713"/>
      <c r="BF554" s="1713"/>
      <c r="BG554" s="1713"/>
      <c r="BH554" s="1713"/>
      <c r="BI554" s="1713"/>
      <c r="BJ554" s="1713"/>
      <c r="BK554" s="1713"/>
      <c r="BL554" s="1713"/>
      <c r="BM554" s="1713"/>
      <c r="BN554" s="1713"/>
      <c r="BO554" s="1713"/>
      <c r="BP554" s="1713"/>
      <c r="BQ554" s="1713"/>
      <c r="BR554" s="1713"/>
      <c r="BS554" s="1713"/>
      <c r="BT554" s="1713"/>
      <c r="BU554" s="1713"/>
      <c r="BV554" s="1713"/>
      <c r="BW554" s="1713"/>
      <c r="BX554" s="1713"/>
      <c r="BY554" s="1713"/>
      <c r="BZ554" s="1713"/>
      <c r="CA554" s="1713"/>
      <c r="CB554" s="1713"/>
      <c r="CC554" s="1713"/>
      <c r="CD554" s="1713"/>
      <c r="CE554" s="1713"/>
      <c r="CF554" s="1713"/>
      <c r="CG554" s="1713"/>
      <c r="CH554" s="1713"/>
      <c r="CI554" s="1713"/>
      <c r="CJ554" s="1713"/>
      <c r="CK554" s="1713"/>
      <c r="CL554" s="1713"/>
      <c r="CM554" s="1713"/>
      <c r="CN554" s="1713"/>
      <c r="CO554" s="1713"/>
      <c r="CP554" s="1713"/>
      <c r="CQ554" s="1713"/>
      <c r="CR554" s="1713"/>
      <c r="CS554" s="1713"/>
      <c r="CT554" s="1713"/>
      <c r="CU554" s="1713"/>
      <c r="CV554" s="1713"/>
      <c r="CW554" s="1713"/>
      <c r="CX554" s="1713"/>
      <c r="CY554" s="1713"/>
      <c r="CZ554" s="1713"/>
      <c r="DA554" s="1713"/>
      <c r="DB554" s="1713"/>
      <c r="DC554" s="1713"/>
      <c r="DD554" s="1713"/>
      <c r="DE554" s="1713"/>
      <c r="DF554" s="1713"/>
      <c r="DG554" s="1713"/>
      <c r="DH554" s="1713"/>
      <c r="DI554" s="1713"/>
      <c r="DJ554" s="1713"/>
      <c r="DK554" s="1713"/>
      <c r="DL554" s="1713"/>
      <c r="DM554" s="1713"/>
      <c r="DN554" s="1713"/>
      <c r="DO554" s="1713"/>
      <c r="DP554" s="1713"/>
      <c r="DQ554" s="1713"/>
    </row>
    <row r="555" s="1732" customFormat="true" ht="21.75" hidden="false" customHeight="true" outlineLevel="0" collapsed="false">
      <c r="A555" s="1713"/>
      <c r="B555" s="1713"/>
      <c r="C555" s="1725"/>
      <c r="D555" s="1725"/>
      <c r="E555" s="1725"/>
      <c r="F555" s="3210"/>
      <c r="G555" s="3211"/>
      <c r="H555" s="3212"/>
      <c r="I555" s="3213"/>
      <c r="J555" s="3213"/>
      <c r="K555" s="1713"/>
      <c r="L555" s="1713"/>
      <c r="M555" s="1713"/>
      <c r="N555" s="1725"/>
      <c r="O555" s="1713"/>
      <c r="P555" s="1713"/>
      <c r="Q555" s="1713"/>
      <c r="R555" s="1713"/>
      <c r="S555" s="1713"/>
      <c r="T555" s="1714"/>
      <c r="W555" s="1713"/>
      <c r="X555" s="1713"/>
      <c r="Y555" s="1713"/>
      <c r="Z555" s="1713"/>
      <c r="AA555" s="1713"/>
      <c r="AB555" s="1713"/>
      <c r="AC555" s="1713"/>
      <c r="AD555" s="1713"/>
      <c r="AE555" s="1713"/>
      <c r="AF555" s="1713"/>
      <c r="AG555" s="1713"/>
      <c r="AH555" s="1713"/>
      <c r="AI555" s="1713"/>
      <c r="AJ555" s="1713"/>
      <c r="AK555" s="1713"/>
      <c r="AL555" s="1713"/>
      <c r="AM555" s="1713"/>
      <c r="AN555" s="1713"/>
      <c r="AO555" s="3214"/>
      <c r="AP555" s="1713"/>
      <c r="AQ555" s="1713"/>
      <c r="AR555" s="1713"/>
      <c r="AS555" s="1713"/>
      <c r="AT555" s="1713"/>
      <c r="AU555" s="1713"/>
      <c r="AV555" s="1713"/>
      <c r="AW555" s="1713"/>
      <c r="AX555" s="1713"/>
      <c r="AY555" s="1713"/>
      <c r="AZ555" s="1713"/>
      <c r="BA555" s="1713"/>
      <c r="BB555" s="1713"/>
      <c r="BC555" s="1713"/>
      <c r="BD555" s="1713"/>
      <c r="BE555" s="1713"/>
      <c r="BF555" s="1713"/>
      <c r="BG555" s="1713"/>
      <c r="BH555" s="1713"/>
      <c r="BI555" s="1713"/>
      <c r="BJ555" s="1713"/>
      <c r="BK555" s="1713"/>
      <c r="BL555" s="1713"/>
      <c r="BM555" s="1713"/>
      <c r="BN555" s="1713"/>
      <c r="BO555" s="1713"/>
      <c r="BP555" s="1713"/>
      <c r="BQ555" s="1713"/>
      <c r="BR555" s="1713"/>
      <c r="BS555" s="1713"/>
      <c r="BT555" s="1713"/>
      <c r="BU555" s="1713"/>
      <c r="BV555" s="1713"/>
      <c r="BW555" s="1713"/>
      <c r="BX555" s="1713"/>
      <c r="BY555" s="1713"/>
      <c r="BZ555" s="1713"/>
      <c r="CA555" s="1713"/>
      <c r="CB555" s="1713"/>
      <c r="CC555" s="1713"/>
      <c r="CD555" s="1713"/>
      <c r="CE555" s="1713"/>
      <c r="CF555" s="1713"/>
      <c r="CG555" s="1713"/>
      <c r="CH555" s="1713"/>
      <c r="CI555" s="1713"/>
      <c r="CJ555" s="1713"/>
      <c r="CK555" s="1713"/>
      <c r="CL555" s="1713"/>
      <c r="CM555" s="1713"/>
      <c r="CN555" s="1713"/>
      <c r="CO555" s="1713"/>
      <c r="CP555" s="1713"/>
      <c r="CQ555" s="1713"/>
      <c r="CR555" s="1713"/>
      <c r="CS555" s="1713"/>
      <c r="CT555" s="1713"/>
      <c r="CU555" s="1713"/>
      <c r="CV555" s="1713"/>
      <c r="CW555" s="1713"/>
      <c r="CX555" s="1713"/>
      <c r="CY555" s="1713"/>
      <c r="CZ555" s="1713"/>
      <c r="DA555" s="1713"/>
      <c r="DB555" s="1713"/>
      <c r="DC555" s="1713"/>
      <c r="DD555" s="1713"/>
      <c r="DE555" s="1713"/>
      <c r="DF555" s="1713"/>
      <c r="DG555" s="1713"/>
      <c r="DH555" s="1713"/>
      <c r="DI555" s="1713"/>
      <c r="DJ555" s="1713"/>
      <c r="DK555" s="1713"/>
      <c r="DL555" s="1713"/>
      <c r="DM555" s="1713"/>
      <c r="DN555" s="1713"/>
      <c r="DO555" s="1713"/>
      <c r="DP555" s="1713"/>
      <c r="DQ555" s="1713"/>
    </row>
    <row r="556" s="1732" customFormat="true" ht="21.75" hidden="false" customHeight="true" outlineLevel="0" collapsed="false">
      <c r="A556" s="1713"/>
      <c r="B556" s="1713"/>
      <c r="C556" s="1725"/>
      <c r="D556" s="1725"/>
      <c r="E556" s="1725"/>
      <c r="F556" s="3210"/>
      <c r="G556" s="3211"/>
      <c r="H556" s="3212"/>
      <c r="I556" s="3213"/>
      <c r="J556" s="3213"/>
      <c r="K556" s="1713"/>
      <c r="L556" s="1713"/>
      <c r="M556" s="1713"/>
      <c r="N556" s="1725"/>
      <c r="O556" s="1713"/>
      <c r="P556" s="1713"/>
      <c r="Q556" s="1713"/>
      <c r="R556" s="1713"/>
      <c r="S556" s="1713"/>
      <c r="T556" s="1714"/>
      <c r="W556" s="1713"/>
      <c r="X556" s="1713"/>
      <c r="Y556" s="1713"/>
      <c r="Z556" s="1713"/>
      <c r="AA556" s="1713"/>
      <c r="AB556" s="1713"/>
      <c r="AC556" s="1713"/>
      <c r="AD556" s="1713"/>
      <c r="AE556" s="1713"/>
      <c r="AF556" s="1713"/>
      <c r="AG556" s="1713"/>
      <c r="AH556" s="1713"/>
      <c r="AI556" s="1713"/>
      <c r="AJ556" s="1713"/>
      <c r="AK556" s="1713"/>
      <c r="AL556" s="1713"/>
      <c r="AM556" s="1713"/>
      <c r="AN556" s="1713"/>
      <c r="AO556" s="3214"/>
      <c r="AP556" s="1713"/>
      <c r="AQ556" s="1713"/>
      <c r="AR556" s="1713"/>
      <c r="AS556" s="1713"/>
      <c r="AT556" s="1713"/>
      <c r="AU556" s="1713"/>
      <c r="AV556" s="1713"/>
      <c r="AW556" s="1713"/>
      <c r="AX556" s="1713"/>
      <c r="AY556" s="1713"/>
      <c r="AZ556" s="1713"/>
      <c r="BA556" s="1713"/>
      <c r="BB556" s="1713"/>
      <c r="BC556" s="1713"/>
      <c r="BD556" s="1713"/>
      <c r="BE556" s="1713"/>
      <c r="BF556" s="1713"/>
      <c r="BG556" s="1713"/>
      <c r="BH556" s="1713"/>
      <c r="BI556" s="1713"/>
      <c r="BJ556" s="1713"/>
      <c r="BK556" s="1713"/>
      <c r="BL556" s="1713"/>
      <c r="BM556" s="1713"/>
      <c r="BN556" s="1713"/>
      <c r="BO556" s="1713"/>
      <c r="BP556" s="1713"/>
      <c r="BQ556" s="1713"/>
      <c r="BR556" s="1713"/>
      <c r="BS556" s="1713"/>
      <c r="BT556" s="1713"/>
      <c r="BU556" s="1713"/>
      <c r="BV556" s="1713"/>
      <c r="BW556" s="1713"/>
      <c r="BX556" s="1713"/>
      <c r="BY556" s="1713"/>
      <c r="BZ556" s="1713"/>
      <c r="CA556" s="1713"/>
      <c r="CB556" s="1713"/>
      <c r="CC556" s="1713"/>
      <c r="CD556" s="1713"/>
      <c r="CE556" s="1713"/>
      <c r="CF556" s="1713"/>
      <c r="CG556" s="1713"/>
      <c r="CH556" s="1713"/>
      <c r="CI556" s="1713"/>
      <c r="CJ556" s="1713"/>
      <c r="CK556" s="1713"/>
      <c r="CL556" s="1713"/>
      <c r="CM556" s="1713"/>
      <c r="CN556" s="1713"/>
      <c r="CO556" s="1713"/>
      <c r="CP556" s="1713"/>
      <c r="CQ556" s="1713"/>
      <c r="CR556" s="1713"/>
      <c r="CS556" s="1713"/>
      <c r="CT556" s="1713"/>
      <c r="CU556" s="1713"/>
      <c r="CV556" s="1713"/>
      <c r="CW556" s="1713"/>
      <c r="CX556" s="1713"/>
      <c r="CY556" s="1713"/>
      <c r="CZ556" s="1713"/>
      <c r="DA556" s="1713"/>
      <c r="DB556" s="1713"/>
      <c r="DC556" s="1713"/>
      <c r="DD556" s="1713"/>
      <c r="DE556" s="1713"/>
      <c r="DF556" s="1713"/>
      <c r="DG556" s="1713"/>
      <c r="DH556" s="1713"/>
      <c r="DI556" s="1713"/>
      <c r="DJ556" s="1713"/>
      <c r="DK556" s="1713"/>
      <c r="DL556" s="1713"/>
      <c r="DM556" s="1713"/>
      <c r="DN556" s="1713"/>
      <c r="DO556" s="1713"/>
      <c r="DP556" s="1713"/>
      <c r="DQ556" s="1713"/>
    </row>
    <row r="557" s="1732" customFormat="true" ht="21.75" hidden="false" customHeight="true" outlineLevel="0" collapsed="false">
      <c r="A557" s="1713"/>
      <c r="B557" s="1713"/>
      <c r="C557" s="1725"/>
      <c r="D557" s="1725"/>
      <c r="E557" s="1725"/>
      <c r="F557" s="3210"/>
      <c r="G557" s="3211"/>
      <c r="H557" s="3212"/>
      <c r="I557" s="3213"/>
      <c r="J557" s="3213"/>
      <c r="K557" s="1713"/>
      <c r="L557" s="1713"/>
      <c r="M557" s="1713"/>
      <c r="N557" s="1725"/>
      <c r="O557" s="1713"/>
      <c r="P557" s="1713"/>
      <c r="Q557" s="1713"/>
      <c r="R557" s="1713"/>
      <c r="S557" s="1713"/>
      <c r="T557" s="1714"/>
      <c r="W557" s="1713"/>
      <c r="X557" s="1713"/>
      <c r="Y557" s="1713"/>
      <c r="Z557" s="1713"/>
      <c r="AA557" s="1713"/>
      <c r="AB557" s="1713"/>
      <c r="AC557" s="1713"/>
      <c r="AD557" s="1713"/>
      <c r="AE557" s="1713"/>
      <c r="AF557" s="1713"/>
      <c r="AG557" s="1713"/>
      <c r="AH557" s="1713"/>
      <c r="AI557" s="1713"/>
      <c r="AJ557" s="1713"/>
      <c r="AK557" s="1713"/>
      <c r="AL557" s="1713"/>
      <c r="AM557" s="1713"/>
      <c r="AN557" s="1713"/>
      <c r="AO557" s="3214"/>
      <c r="AP557" s="1713"/>
      <c r="AQ557" s="1713"/>
      <c r="AR557" s="1713"/>
      <c r="AS557" s="1713"/>
      <c r="AT557" s="1713"/>
      <c r="AU557" s="1713"/>
      <c r="AV557" s="1713"/>
      <c r="AW557" s="1713"/>
      <c r="AX557" s="1713"/>
      <c r="AY557" s="1713"/>
      <c r="AZ557" s="1713"/>
      <c r="BA557" s="1713"/>
      <c r="BB557" s="1713"/>
      <c r="BC557" s="1713"/>
      <c r="BD557" s="1713"/>
      <c r="BE557" s="1713"/>
      <c r="BF557" s="1713"/>
      <c r="BG557" s="1713"/>
      <c r="BH557" s="1713"/>
      <c r="BI557" s="1713"/>
      <c r="BJ557" s="1713"/>
      <c r="BK557" s="1713"/>
      <c r="BL557" s="1713"/>
      <c r="BM557" s="1713"/>
      <c r="BN557" s="1713"/>
      <c r="BO557" s="1713"/>
      <c r="BP557" s="1713"/>
      <c r="BQ557" s="1713"/>
      <c r="BR557" s="1713"/>
      <c r="BS557" s="1713"/>
      <c r="BT557" s="1713"/>
      <c r="BU557" s="1713"/>
      <c r="BV557" s="1713"/>
      <c r="BW557" s="1713"/>
      <c r="BX557" s="1713"/>
      <c r="BY557" s="1713"/>
      <c r="BZ557" s="1713"/>
      <c r="CA557" s="1713"/>
      <c r="CB557" s="1713"/>
      <c r="CC557" s="1713"/>
      <c r="CD557" s="1713"/>
      <c r="CE557" s="1713"/>
      <c r="CF557" s="1713"/>
      <c r="CG557" s="1713"/>
      <c r="CH557" s="1713"/>
      <c r="CI557" s="1713"/>
      <c r="CJ557" s="1713"/>
      <c r="CK557" s="1713"/>
      <c r="CL557" s="1713"/>
      <c r="CM557" s="1713"/>
      <c r="CN557" s="1713"/>
      <c r="CO557" s="1713"/>
      <c r="CP557" s="1713"/>
      <c r="CQ557" s="1713"/>
      <c r="CR557" s="1713"/>
      <c r="CS557" s="1713"/>
      <c r="CT557" s="1713"/>
      <c r="CU557" s="1713"/>
      <c r="CV557" s="1713"/>
      <c r="CW557" s="1713"/>
      <c r="CX557" s="1713"/>
      <c r="CY557" s="1713"/>
      <c r="CZ557" s="1713"/>
      <c r="DA557" s="1713"/>
      <c r="DB557" s="1713"/>
      <c r="DC557" s="1713"/>
      <c r="DD557" s="1713"/>
      <c r="DE557" s="1713"/>
      <c r="DF557" s="1713"/>
      <c r="DG557" s="1713"/>
      <c r="DH557" s="1713"/>
      <c r="DI557" s="1713"/>
      <c r="DJ557" s="1713"/>
      <c r="DK557" s="1713"/>
      <c r="DL557" s="1713"/>
      <c r="DM557" s="1713"/>
      <c r="DN557" s="1713"/>
      <c r="DO557" s="1713"/>
      <c r="DP557" s="1713"/>
      <c r="DQ557" s="1713"/>
    </row>
    <row r="558" s="1732" customFormat="true" ht="21.75" hidden="false" customHeight="true" outlineLevel="0" collapsed="false">
      <c r="A558" s="1713"/>
      <c r="B558" s="1713"/>
      <c r="C558" s="1725"/>
      <c r="D558" s="1725"/>
      <c r="E558" s="1725"/>
      <c r="F558" s="3210"/>
      <c r="G558" s="3211"/>
      <c r="H558" s="3212"/>
      <c r="I558" s="3213"/>
      <c r="J558" s="3213"/>
      <c r="K558" s="1713"/>
      <c r="L558" s="1713"/>
      <c r="M558" s="1713"/>
      <c r="N558" s="1725"/>
      <c r="O558" s="1713"/>
      <c r="P558" s="1713"/>
      <c r="Q558" s="1713"/>
      <c r="R558" s="1713"/>
      <c r="S558" s="1713"/>
      <c r="T558" s="1714"/>
      <c r="W558" s="1713"/>
      <c r="X558" s="1713"/>
      <c r="Y558" s="1713"/>
      <c r="Z558" s="1713"/>
      <c r="AA558" s="1713"/>
      <c r="AB558" s="1713"/>
      <c r="AC558" s="1713"/>
      <c r="AD558" s="1713"/>
      <c r="AE558" s="1713"/>
      <c r="AF558" s="1713"/>
      <c r="AG558" s="1713"/>
      <c r="AH558" s="1713"/>
      <c r="AI558" s="1713"/>
      <c r="AJ558" s="1713"/>
      <c r="AK558" s="1713"/>
      <c r="AL558" s="1713"/>
      <c r="AM558" s="1713"/>
      <c r="AN558" s="1713"/>
      <c r="AO558" s="3214"/>
      <c r="AP558" s="1713"/>
      <c r="AQ558" s="1713"/>
      <c r="AR558" s="1713"/>
      <c r="AS558" s="1713"/>
      <c r="AT558" s="1713"/>
      <c r="AU558" s="1713"/>
      <c r="AV558" s="1713"/>
      <c r="AW558" s="1713"/>
      <c r="AX558" s="1713"/>
      <c r="AY558" s="1713"/>
      <c r="AZ558" s="1713"/>
      <c r="BA558" s="1713"/>
      <c r="BB558" s="1713"/>
      <c r="BC558" s="1713"/>
      <c r="BD558" s="1713"/>
      <c r="BE558" s="1713"/>
      <c r="BF558" s="1713"/>
      <c r="BG558" s="1713"/>
      <c r="BH558" s="1713"/>
      <c r="BI558" s="1713"/>
      <c r="BJ558" s="1713"/>
      <c r="BK558" s="1713"/>
      <c r="BL558" s="1713"/>
      <c r="BM558" s="1713"/>
      <c r="BN558" s="1713"/>
      <c r="BO558" s="1713"/>
      <c r="BP558" s="1713"/>
      <c r="BQ558" s="1713"/>
      <c r="BR558" s="1713"/>
      <c r="BS558" s="1713"/>
      <c r="BT558" s="1713"/>
      <c r="BU558" s="1713"/>
      <c r="BV558" s="1713"/>
      <c r="BW558" s="1713"/>
      <c r="BX558" s="1713"/>
      <c r="BY558" s="1713"/>
      <c r="BZ558" s="1713"/>
      <c r="CA558" s="1713"/>
      <c r="CB558" s="1713"/>
      <c r="CC558" s="1713"/>
      <c r="CD558" s="1713"/>
      <c r="CE558" s="1713"/>
      <c r="CF558" s="1713"/>
      <c r="CG558" s="1713"/>
      <c r="CH558" s="1713"/>
      <c r="CI558" s="1713"/>
      <c r="CJ558" s="1713"/>
      <c r="CK558" s="1713"/>
      <c r="CL558" s="1713"/>
      <c r="CM558" s="1713"/>
      <c r="CN558" s="1713"/>
      <c r="CO558" s="1713"/>
      <c r="CP558" s="1713"/>
      <c r="CQ558" s="1713"/>
      <c r="CR558" s="1713"/>
      <c r="CS558" s="1713"/>
      <c r="CT558" s="1713"/>
      <c r="CU558" s="1713"/>
      <c r="CV558" s="1713"/>
      <c r="CW558" s="1713"/>
      <c r="CX558" s="1713"/>
      <c r="CY558" s="1713"/>
      <c r="CZ558" s="1713"/>
      <c r="DA558" s="1713"/>
      <c r="DB558" s="1713"/>
      <c r="DC558" s="1713"/>
      <c r="DD558" s="1713"/>
      <c r="DE558" s="1713"/>
      <c r="DF558" s="1713"/>
      <c r="DG558" s="1713"/>
      <c r="DH558" s="1713"/>
      <c r="DI558" s="1713"/>
      <c r="DJ558" s="1713"/>
      <c r="DK558" s="1713"/>
      <c r="DL558" s="1713"/>
      <c r="DM558" s="1713"/>
      <c r="DN558" s="1713"/>
      <c r="DO558" s="1713"/>
      <c r="DP558" s="1713"/>
      <c r="DQ558" s="1713"/>
    </row>
    <row r="559" s="1732" customFormat="true" ht="21.75" hidden="false" customHeight="true" outlineLevel="0" collapsed="false">
      <c r="A559" s="1713"/>
      <c r="B559" s="1713"/>
      <c r="C559" s="1725"/>
      <c r="D559" s="1725"/>
      <c r="E559" s="1725"/>
      <c r="F559" s="3210"/>
      <c r="G559" s="3211"/>
      <c r="H559" s="3212"/>
      <c r="I559" s="3213"/>
      <c r="J559" s="3213"/>
      <c r="K559" s="1713"/>
      <c r="L559" s="1713"/>
      <c r="M559" s="1713"/>
      <c r="N559" s="1725"/>
      <c r="O559" s="1713"/>
      <c r="P559" s="1713"/>
      <c r="Q559" s="1713"/>
      <c r="R559" s="1713"/>
      <c r="S559" s="1713"/>
      <c r="T559" s="1714"/>
      <c r="W559" s="1713"/>
      <c r="X559" s="1713"/>
      <c r="Y559" s="1713"/>
      <c r="Z559" s="1713"/>
      <c r="AA559" s="1713"/>
      <c r="AB559" s="1713"/>
      <c r="AC559" s="1713"/>
      <c r="AD559" s="1713"/>
      <c r="AE559" s="1713"/>
      <c r="AF559" s="1713"/>
      <c r="AG559" s="1713"/>
      <c r="AH559" s="1713"/>
      <c r="AI559" s="1713"/>
      <c r="AJ559" s="1713"/>
      <c r="AK559" s="1713"/>
      <c r="AL559" s="1713"/>
      <c r="AM559" s="1713"/>
      <c r="AN559" s="1713"/>
      <c r="AO559" s="3214"/>
      <c r="AP559" s="1713"/>
      <c r="AQ559" s="1713"/>
      <c r="AR559" s="1713"/>
      <c r="AS559" s="1713"/>
      <c r="AT559" s="1713"/>
      <c r="AU559" s="1713"/>
      <c r="AV559" s="1713"/>
      <c r="AW559" s="1713"/>
      <c r="AX559" s="1713"/>
      <c r="AY559" s="1713"/>
      <c r="AZ559" s="1713"/>
      <c r="BA559" s="1713"/>
      <c r="BB559" s="1713"/>
      <c r="BC559" s="1713"/>
      <c r="BD559" s="1713"/>
      <c r="BE559" s="1713"/>
      <c r="BF559" s="1713"/>
      <c r="BG559" s="1713"/>
      <c r="BH559" s="1713"/>
      <c r="BI559" s="1713"/>
      <c r="BJ559" s="1713"/>
      <c r="BK559" s="1713"/>
      <c r="BL559" s="1713"/>
      <c r="BM559" s="1713"/>
      <c r="BN559" s="1713"/>
      <c r="BO559" s="1713"/>
      <c r="BP559" s="1713"/>
      <c r="BQ559" s="1713"/>
      <c r="BR559" s="1713"/>
      <c r="BS559" s="1713"/>
      <c r="BT559" s="1713"/>
      <c r="BU559" s="1713"/>
      <c r="BV559" s="1713"/>
      <c r="BW559" s="1713"/>
      <c r="BX559" s="1713"/>
      <c r="BY559" s="1713"/>
      <c r="BZ559" s="1713"/>
      <c r="CA559" s="1713"/>
      <c r="CB559" s="1713"/>
      <c r="CC559" s="1713"/>
      <c r="CD559" s="1713"/>
      <c r="CE559" s="1713"/>
      <c r="CF559" s="1713"/>
      <c r="CG559" s="1713"/>
      <c r="CH559" s="1713"/>
      <c r="CI559" s="1713"/>
      <c r="CJ559" s="1713"/>
      <c r="CK559" s="1713"/>
      <c r="CL559" s="1713"/>
      <c r="CM559" s="1713"/>
      <c r="CN559" s="1713"/>
      <c r="CO559" s="1713"/>
      <c r="CP559" s="1713"/>
      <c r="CQ559" s="1713"/>
      <c r="CR559" s="1713"/>
      <c r="CS559" s="1713"/>
      <c r="CT559" s="1713"/>
      <c r="CU559" s="1713"/>
      <c r="CV559" s="1713"/>
      <c r="CW559" s="1713"/>
      <c r="CX559" s="1713"/>
      <c r="CY559" s="1713"/>
      <c r="CZ559" s="1713"/>
      <c r="DA559" s="1713"/>
      <c r="DB559" s="1713"/>
      <c r="DC559" s="1713"/>
      <c r="DD559" s="1713"/>
      <c r="DE559" s="1713"/>
      <c r="DF559" s="1713"/>
      <c r="DG559" s="1713"/>
      <c r="DH559" s="1713"/>
      <c r="DI559" s="1713"/>
      <c r="DJ559" s="1713"/>
      <c r="DK559" s="1713"/>
      <c r="DL559" s="1713"/>
      <c r="DM559" s="1713"/>
      <c r="DN559" s="1713"/>
      <c r="DO559" s="1713"/>
      <c r="DP559" s="1713"/>
      <c r="DQ559" s="1713"/>
    </row>
    <row r="560" s="1732" customFormat="true" ht="21.75" hidden="false" customHeight="true" outlineLevel="0" collapsed="false">
      <c r="A560" s="1713"/>
      <c r="B560" s="1713"/>
      <c r="C560" s="1725"/>
      <c r="D560" s="1725"/>
      <c r="E560" s="1725"/>
      <c r="F560" s="3210"/>
      <c r="G560" s="3211"/>
      <c r="H560" s="3212"/>
      <c r="I560" s="3213"/>
      <c r="J560" s="3213"/>
      <c r="K560" s="1713"/>
      <c r="L560" s="1713"/>
      <c r="M560" s="1713"/>
      <c r="N560" s="1725"/>
      <c r="O560" s="1713"/>
      <c r="P560" s="1713"/>
      <c r="Q560" s="1713"/>
      <c r="R560" s="1713"/>
      <c r="S560" s="1713"/>
      <c r="T560" s="1714"/>
      <c r="W560" s="1713"/>
      <c r="X560" s="1713"/>
      <c r="Y560" s="1713"/>
      <c r="Z560" s="1713"/>
      <c r="AA560" s="1713"/>
      <c r="AB560" s="1713"/>
      <c r="AC560" s="1713"/>
      <c r="AD560" s="1713"/>
      <c r="AE560" s="1713"/>
      <c r="AF560" s="1713"/>
      <c r="AG560" s="1713"/>
      <c r="AH560" s="1713"/>
      <c r="AI560" s="1713"/>
      <c r="AJ560" s="1713"/>
      <c r="AK560" s="1713"/>
      <c r="AL560" s="1713"/>
      <c r="AM560" s="1713"/>
      <c r="AN560" s="1713"/>
      <c r="AO560" s="3214"/>
      <c r="AP560" s="1713"/>
      <c r="AQ560" s="1713"/>
      <c r="AR560" s="1713"/>
      <c r="AS560" s="1713"/>
      <c r="AT560" s="1713"/>
      <c r="AU560" s="1713"/>
      <c r="AV560" s="1713"/>
      <c r="AW560" s="1713"/>
      <c r="AX560" s="1713"/>
      <c r="AY560" s="1713"/>
      <c r="AZ560" s="1713"/>
      <c r="BA560" s="1713"/>
      <c r="BB560" s="1713"/>
      <c r="BC560" s="1713"/>
      <c r="BD560" s="1713"/>
      <c r="BE560" s="1713"/>
      <c r="BF560" s="1713"/>
      <c r="BG560" s="1713"/>
      <c r="BH560" s="1713"/>
      <c r="BI560" s="1713"/>
      <c r="BJ560" s="1713"/>
      <c r="BK560" s="1713"/>
      <c r="BL560" s="1713"/>
      <c r="BM560" s="1713"/>
      <c r="BN560" s="1713"/>
      <c r="BO560" s="1713"/>
      <c r="BP560" s="1713"/>
      <c r="BQ560" s="1713"/>
      <c r="BR560" s="1713"/>
      <c r="BS560" s="1713"/>
      <c r="BT560" s="1713"/>
      <c r="BU560" s="1713"/>
      <c r="BV560" s="1713"/>
      <c r="BW560" s="1713"/>
      <c r="BX560" s="1713"/>
      <c r="BY560" s="1713"/>
      <c r="BZ560" s="1713"/>
      <c r="CA560" s="1713"/>
      <c r="CB560" s="1713"/>
      <c r="CC560" s="1713"/>
      <c r="CD560" s="1713"/>
      <c r="CE560" s="1713"/>
      <c r="CF560" s="1713"/>
      <c r="CG560" s="1713"/>
      <c r="CH560" s="1713"/>
      <c r="CI560" s="1713"/>
      <c r="CJ560" s="1713"/>
      <c r="CK560" s="1713"/>
      <c r="CL560" s="1713"/>
      <c r="CM560" s="1713"/>
      <c r="CN560" s="1713"/>
      <c r="CO560" s="1713"/>
      <c r="CP560" s="1713"/>
      <c r="CQ560" s="1713"/>
      <c r="CR560" s="1713"/>
      <c r="CS560" s="1713"/>
      <c r="CT560" s="1713"/>
      <c r="CU560" s="1713"/>
      <c r="CV560" s="1713"/>
      <c r="CW560" s="1713"/>
      <c r="CX560" s="1713"/>
      <c r="CY560" s="1713"/>
      <c r="CZ560" s="1713"/>
      <c r="DA560" s="1713"/>
      <c r="DB560" s="1713"/>
      <c r="DC560" s="1713"/>
      <c r="DD560" s="1713"/>
      <c r="DE560" s="1713"/>
      <c r="DF560" s="1713"/>
      <c r="DG560" s="1713"/>
      <c r="DH560" s="1713"/>
      <c r="DI560" s="1713"/>
      <c r="DJ560" s="1713"/>
      <c r="DK560" s="1713"/>
      <c r="DL560" s="1713"/>
      <c r="DM560" s="1713"/>
      <c r="DN560" s="1713"/>
      <c r="DO560" s="1713"/>
      <c r="DP560" s="1713"/>
      <c r="DQ560" s="1713"/>
    </row>
    <row r="561" s="1732" customFormat="true" ht="21.75" hidden="false" customHeight="true" outlineLevel="0" collapsed="false">
      <c r="A561" s="1713"/>
      <c r="B561" s="1713"/>
      <c r="C561" s="1725"/>
      <c r="D561" s="1725"/>
      <c r="E561" s="1725"/>
      <c r="F561" s="3210"/>
      <c r="G561" s="3211"/>
      <c r="H561" s="3212"/>
      <c r="I561" s="3213"/>
      <c r="J561" s="3213"/>
      <c r="K561" s="1713"/>
      <c r="L561" s="1713"/>
      <c r="M561" s="1713"/>
      <c r="N561" s="1725"/>
      <c r="O561" s="1713"/>
      <c r="P561" s="1713"/>
      <c r="Q561" s="1713"/>
      <c r="R561" s="1713"/>
      <c r="S561" s="1713"/>
      <c r="T561" s="1714"/>
      <c r="W561" s="1713"/>
      <c r="X561" s="1713"/>
      <c r="Y561" s="1713"/>
      <c r="Z561" s="1713"/>
      <c r="AA561" s="1713"/>
      <c r="AB561" s="1713"/>
      <c r="AC561" s="1713"/>
      <c r="AD561" s="1713"/>
      <c r="AE561" s="1713"/>
      <c r="AF561" s="1713"/>
      <c r="AG561" s="1713"/>
      <c r="AH561" s="1713"/>
      <c r="AI561" s="1713"/>
      <c r="AJ561" s="1713"/>
      <c r="AK561" s="1713"/>
      <c r="AL561" s="1713"/>
      <c r="AM561" s="1713"/>
      <c r="AN561" s="1713"/>
      <c r="AO561" s="3214"/>
      <c r="AP561" s="1713"/>
      <c r="AQ561" s="1713"/>
      <c r="AR561" s="1713"/>
      <c r="AS561" s="1713"/>
      <c r="AT561" s="1713"/>
      <c r="AU561" s="1713"/>
      <c r="AV561" s="1713"/>
      <c r="AW561" s="1713"/>
      <c r="AX561" s="1713"/>
      <c r="AY561" s="1713"/>
      <c r="AZ561" s="1713"/>
      <c r="BA561" s="1713"/>
      <c r="BB561" s="1713"/>
      <c r="BC561" s="1713"/>
      <c r="BD561" s="1713"/>
      <c r="BE561" s="1713"/>
      <c r="BF561" s="1713"/>
      <c r="BG561" s="1713"/>
      <c r="BH561" s="1713"/>
      <c r="BI561" s="1713"/>
      <c r="BJ561" s="1713"/>
      <c r="BK561" s="1713"/>
      <c r="BL561" s="1713"/>
      <c r="BM561" s="1713"/>
      <c r="BN561" s="1713"/>
      <c r="BO561" s="1713"/>
      <c r="BP561" s="1713"/>
      <c r="BQ561" s="1713"/>
      <c r="BR561" s="1713"/>
      <c r="BS561" s="1713"/>
      <c r="BT561" s="1713"/>
      <c r="BU561" s="1713"/>
      <c r="BV561" s="1713"/>
      <c r="BW561" s="1713"/>
      <c r="BX561" s="1713"/>
      <c r="BY561" s="1713"/>
      <c r="BZ561" s="1713"/>
      <c r="CA561" s="1713"/>
      <c r="CB561" s="1713"/>
      <c r="CC561" s="1713"/>
      <c r="CD561" s="1713"/>
      <c r="CE561" s="1713"/>
      <c r="CF561" s="1713"/>
      <c r="CG561" s="1713"/>
      <c r="CH561" s="1713"/>
      <c r="CI561" s="1713"/>
      <c r="CJ561" s="1713"/>
      <c r="CK561" s="1713"/>
      <c r="CL561" s="1713"/>
      <c r="CM561" s="1713"/>
      <c r="CN561" s="1713"/>
      <c r="CO561" s="1713"/>
      <c r="CP561" s="1713"/>
      <c r="CQ561" s="1713"/>
      <c r="CR561" s="1713"/>
      <c r="CS561" s="1713"/>
      <c r="CT561" s="1713"/>
      <c r="CU561" s="1713"/>
      <c r="CV561" s="1713"/>
      <c r="CW561" s="1713"/>
      <c r="CX561" s="1713"/>
      <c r="CY561" s="1713"/>
      <c r="CZ561" s="1713"/>
      <c r="DA561" s="1713"/>
      <c r="DB561" s="1713"/>
      <c r="DC561" s="1713"/>
      <c r="DD561" s="1713"/>
      <c r="DE561" s="1713"/>
      <c r="DF561" s="1713"/>
      <c r="DG561" s="1713"/>
      <c r="DH561" s="1713"/>
      <c r="DI561" s="1713"/>
      <c r="DJ561" s="1713"/>
      <c r="DK561" s="1713"/>
      <c r="DL561" s="1713"/>
      <c r="DM561" s="1713"/>
      <c r="DN561" s="1713"/>
      <c r="DO561" s="1713"/>
      <c r="DP561" s="1713"/>
      <c r="DQ561" s="1713"/>
    </row>
    <row r="562" s="1732" customFormat="true" ht="21.75" hidden="false" customHeight="true" outlineLevel="0" collapsed="false">
      <c r="A562" s="1713"/>
      <c r="B562" s="1713"/>
      <c r="C562" s="1725"/>
      <c r="D562" s="1725"/>
      <c r="E562" s="1725"/>
      <c r="F562" s="3210"/>
      <c r="G562" s="3211"/>
      <c r="H562" s="3212"/>
      <c r="I562" s="3213"/>
      <c r="J562" s="3213"/>
      <c r="K562" s="1713"/>
      <c r="L562" s="1713"/>
      <c r="M562" s="1713"/>
      <c r="N562" s="1725"/>
      <c r="O562" s="1713"/>
      <c r="P562" s="1713"/>
      <c r="Q562" s="1713"/>
      <c r="R562" s="1713"/>
      <c r="S562" s="1713"/>
      <c r="T562" s="1714"/>
      <c r="W562" s="1713"/>
      <c r="X562" s="1713"/>
      <c r="Y562" s="1713"/>
      <c r="Z562" s="1713"/>
      <c r="AA562" s="1713"/>
      <c r="AB562" s="1713"/>
      <c r="AC562" s="1713"/>
      <c r="AD562" s="1713"/>
      <c r="AE562" s="1713"/>
      <c r="AF562" s="1713"/>
      <c r="AG562" s="1713"/>
      <c r="AH562" s="1713"/>
      <c r="AI562" s="1713"/>
      <c r="AJ562" s="1713"/>
      <c r="AK562" s="1713"/>
      <c r="AL562" s="1713"/>
      <c r="AM562" s="1713"/>
      <c r="AN562" s="1713"/>
      <c r="AO562" s="3214"/>
      <c r="AP562" s="1713"/>
      <c r="AQ562" s="1713"/>
      <c r="AR562" s="1713"/>
      <c r="AS562" s="1713"/>
      <c r="AT562" s="1713"/>
      <c r="AU562" s="1713"/>
      <c r="AV562" s="1713"/>
      <c r="AW562" s="1713"/>
      <c r="AX562" s="1713"/>
      <c r="AY562" s="1713"/>
      <c r="AZ562" s="1713"/>
      <c r="BA562" s="1713"/>
      <c r="BB562" s="1713"/>
      <c r="BC562" s="1713"/>
      <c r="BD562" s="1713"/>
      <c r="BE562" s="1713"/>
      <c r="BF562" s="1713"/>
      <c r="BG562" s="1713"/>
      <c r="BH562" s="1713"/>
      <c r="BI562" s="1713"/>
      <c r="BJ562" s="1713"/>
      <c r="BK562" s="1713"/>
      <c r="BL562" s="1713"/>
      <c r="BM562" s="1713"/>
      <c r="BN562" s="1713"/>
      <c r="BO562" s="1713"/>
      <c r="BP562" s="1713"/>
      <c r="BQ562" s="1713"/>
      <c r="BR562" s="1713"/>
      <c r="BS562" s="1713"/>
      <c r="BT562" s="1713"/>
      <c r="BU562" s="1713"/>
      <c r="BV562" s="1713"/>
      <c r="BW562" s="1713"/>
      <c r="BX562" s="1713"/>
      <c r="BY562" s="1713"/>
      <c r="BZ562" s="1713"/>
      <c r="CA562" s="1713"/>
      <c r="CB562" s="1713"/>
      <c r="CC562" s="1713"/>
      <c r="CD562" s="1713"/>
      <c r="CE562" s="1713"/>
      <c r="CF562" s="1713"/>
      <c r="CG562" s="1713"/>
      <c r="CH562" s="1713"/>
      <c r="CI562" s="1713"/>
      <c r="CJ562" s="1713"/>
      <c r="CK562" s="1713"/>
      <c r="CL562" s="1713"/>
      <c r="CM562" s="1713"/>
      <c r="CN562" s="1713"/>
      <c r="CO562" s="1713"/>
      <c r="CP562" s="1713"/>
      <c r="CQ562" s="1713"/>
      <c r="CR562" s="1713"/>
      <c r="CS562" s="1713"/>
      <c r="CT562" s="1713"/>
      <c r="CU562" s="1713"/>
      <c r="CV562" s="1713"/>
      <c r="CW562" s="1713"/>
      <c r="CX562" s="1713"/>
      <c r="CY562" s="1713"/>
      <c r="CZ562" s="1713"/>
      <c r="DA562" s="1713"/>
      <c r="DB562" s="1713"/>
      <c r="DC562" s="1713"/>
      <c r="DD562" s="1713"/>
      <c r="DE562" s="1713"/>
      <c r="DF562" s="1713"/>
      <c r="DG562" s="1713"/>
      <c r="DH562" s="1713"/>
      <c r="DI562" s="1713"/>
      <c r="DJ562" s="1713"/>
      <c r="DK562" s="1713"/>
      <c r="DL562" s="1713"/>
      <c r="DM562" s="1713"/>
      <c r="DN562" s="1713"/>
      <c r="DO562" s="1713"/>
      <c r="DP562" s="1713"/>
      <c r="DQ562" s="1713"/>
    </row>
    <row r="563" s="1732" customFormat="true" ht="21.75" hidden="false" customHeight="true" outlineLevel="0" collapsed="false">
      <c r="A563" s="1713"/>
      <c r="B563" s="1713"/>
      <c r="C563" s="1725"/>
      <c r="D563" s="1725"/>
      <c r="E563" s="1725"/>
      <c r="F563" s="3210"/>
      <c r="G563" s="3211"/>
      <c r="H563" s="3212"/>
      <c r="I563" s="3213"/>
      <c r="J563" s="3213"/>
      <c r="K563" s="1713"/>
      <c r="L563" s="1713"/>
      <c r="M563" s="1713"/>
      <c r="N563" s="1725"/>
      <c r="O563" s="1713"/>
      <c r="P563" s="1713"/>
      <c r="Q563" s="1713"/>
      <c r="R563" s="1713"/>
      <c r="S563" s="1713"/>
      <c r="T563" s="1714"/>
      <c r="W563" s="1713"/>
      <c r="X563" s="1713"/>
      <c r="Y563" s="1713"/>
      <c r="Z563" s="1713"/>
      <c r="AA563" s="1713"/>
      <c r="AB563" s="1713"/>
      <c r="AC563" s="1713"/>
      <c r="AD563" s="1713"/>
      <c r="AE563" s="1713"/>
      <c r="AF563" s="1713"/>
      <c r="AG563" s="1713"/>
      <c r="AH563" s="1713"/>
      <c r="AI563" s="1713"/>
      <c r="AJ563" s="1713"/>
      <c r="AK563" s="1713"/>
      <c r="AL563" s="1713"/>
      <c r="AM563" s="1713"/>
      <c r="AN563" s="1713"/>
      <c r="AO563" s="3214"/>
      <c r="AP563" s="1713"/>
      <c r="AQ563" s="1713"/>
      <c r="AR563" s="1713"/>
      <c r="AS563" s="1713"/>
      <c r="AT563" s="1713"/>
      <c r="AU563" s="1713"/>
      <c r="AV563" s="1713"/>
      <c r="AW563" s="1713"/>
      <c r="AX563" s="1713"/>
      <c r="AY563" s="1713"/>
      <c r="AZ563" s="1713"/>
      <c r="BA563" s="1713"/>
      <c r="BB563" s="1713"/>
      <c r="BC563" s="1713"/>
      <c r="BD563" s="1713"/>
      <c r="BE563" s="1713"/>
      <c r="BF563" s="1713"/>
      <c r="BG563" s="1713"/>
      <c r="BH563" s="1713"/>
      <c r="BI563" s="1713"/>
      <c r="BJ563" s="1713"/>
      <c r="BK563" s="1713"/>
      <c r="BL563" s="1713"/>
      <c r="BM563" s="1713"/>
      <c r="BN563" s="1713"/>
      <c r="BO563" s="1713"/>
      <c r="BP563" s="1713"/>
      <c r="BQ563" s="1713"/>
      <c r="BR563" s="1713"/>
      <c r="BS563" s="1713"/>
      <c r="BT563" s="1713"/>
      <c r="BU563" s="1713"/>
      <c r="BV563" s="1713"/>
      <c r="BW563" s="1713"/>
      <c r="BX563" s="1713"/>
      <c r="BY563" s="1713"/>
      <c r="BZ563" s="1713"/>
      <c r="CA563" s="1713"/>
      <c r="CB563" s="1713"/>
      <c r="CC563" s="1713"/>
      <c r="CD563" s="1713"/>
      <c r="CE563" s="1713"/>
      <c r="CF563" s="1713"/>
      <c r="CG563" s="1713"/>
      <c r="CH563" s="1713"/>
      <c r="CI563" s="1713"/>
      <c r="CJ563" s="1713"/>
      <c r="CK563" s="1713"/>
      <c r="CL563" s="1713"/>
      <c r="CM563" s="1713"/>
      <c r="CN563" s="1713"/>
      <c r="CO563" s="1713"/>
      <c r="CP563" s="1713"/>
      <c r="CQ563" s="1713"/>
      <c r="CR563" s="1713"/>
      <c r="CS563" s="1713"/>
      <c r="CT563" s="1713"/>
      <c r="CU563" s="1713"/>
      <c r="CV563" s="1713"/>
      <c r="CW563" s="1713"/>
      <c r="CX563" s="1713"/>
      <c r="CY563" s="1713"/>
      <c r="CZ563" s="1713"/>
      <c r="DA563" s="1713"/>
      <c r="DB563" s="1713"/>
      <c r="DC563" s="1713"/>
      <c r="DD563" s="1713"/>
      <c r="DE563" s="1713"/>
      <c r="DF563" s="1713"/>
      <c r="DG563" s="1713"/>
      <c r="DH563" s="1713"/>
      <c r="DI563" s="1713"/>
      <c r="DJ563" s="1713"/>
      <c r="DK563" s="1713"/>
      <c r="DL563" s="1713"/>
      <c r="DM563" s="1713"/>
      <c r="DN563" s="1713"/>
      <c r="DO563" s="1713"/>
      <c r="DP563" s="1713"/>
      <c r="DQ563" s="1713"/>
    </row>
    <row r="564" s="1732" customFormat="true" ht="21.75" hidden="false" customHeight="true" outlineLevel="0" collapsed="false">
      <c r="A564" s="1713"/>
      <c r="B564" s="1713"/>
      <c r="C564" s="1725"/>
      <c r="D564" s="1725"/>
      <c r="E564" s="1725"/>
      <c r="F564" s="3210"/>
      <c r="G564" s="3211"/>
      <c r="H564" s="3212"/>
      <c r="I564" s="3213"/>
      <c r="J564" s="3213"/>
      <c r="K564" s="1713"/>
      <c r="L564" s="1713"/>
      <c r="M564" s="1713"/>
      <c r="N564" s="1725"/>
      <c r="O564" s="1713"/>
      <c r="P564" s="1713"/>
      <c r="Q564" s="1713"/>
      <c r="R564" s="1713"/>
      <c r="S564" s="1713"/>
      <c r="T564" s="1714"/>
      <c r="W564" s="1713"/>
      <c r="X564" s="1713"/>
      <c r="Y564" s="1713"/>
      <c r="Z564" s="1713"/>
      <c r="AA564" s="1713"/>
      <c r="AB564" s="1713"/>
      <c r="AC564" s="1713"/>
      <c r="AD564" s="1713"/>
      <c r="AE564" s="1713"/>
      <c r="AF564" s="1713"/>
      <c r="AG564" s="1713"/>
      <c r="AH564" s="1713"/>
      <c r="AI564" s="1713"/>
      <c r="AJ564" s="1713"/>
      <c r="AK564" s="1713"/>
      <c r="AL564" s="1713"/>
      <c r="AM564" s="1713"/>
      <c r="AN564" s="1713"/>
      <c r="AO564" s="3214"/>
      <c r="AP564" s="1713"/>
      <c r="AQ564" s="1713"/>
      <c r="AR564" s="1713"/>
      <c r="AS564" s="1713"/>
      <c r="AT564" s="1713"/>
      <c r="AU564" s="1713"/>
      <c r="AV564" s="1713"/>
      <c r="AW564" s="1713"/>
      <c r="AX564" s="1713"/>
      <c r="AY564" s="1713"/>
      <c r="AZ564" s="1713"/>
      <c r="BA564" s="1713"/>
      <c r="BB564" s="1713"/>
      <c r="BC564" s="1713"/>
      <c r="BD564" s="1713"/>
      <c r="BE564" s="1713"/>
      <c r="BF564" s="1713"/>
      <c r="BG564" s="1713"/>
      <c r="BH564" s="1713"/>
      <c r="BI564" s="1713"/>
      <c r="BJ564" s="1713"/>
      <c r="BK564" s="1713"/>
      <c r="BL564" s="1713"/>
      <c r="BM564" s="1713"/>
      <c r="BN564" s="1713"/>
      <c r="BO564" s="1713"/>
      <c r="BP564" s="1713"/>
      <c r="BQ564" s="1713"/>
      <c r="BR564" s="1713"/>
      <c r="BS564" s="1713"/>
      <c r="BT564" s="1713"/>
      <c r="BU564" s="1713"/>
      <c r="BV564" s="1713"/>
      <c r="BW564" s="1713"/>
      <c r="BX564" s="1713"/>
      <c r="BY564" s="1713"/>
      <c r="BZ564" s="1713"/>
      <c r="CA564" s="1713"/>
      <c r="CB564" s="1713"/>
      <c r="CC564" s="1713"/>
      <c r="CD564" s="1713"/>
      <c r="CE564" s="1713"/>
      <c r="CF564" s="1713"/>
      <c r="CG564" s="1713"/>
      <c r="CH564" s="1713"/>
      <c r="CI564" s="1713"/>
      <c r="CJ564" s="1713"/>
      <c r="CK564" s="1713"/>
      <c r="CL564" s="1713"/>
      <c r="CM564" s="1713"/>
      <c r="CN564" s="1713"/>
      <c r="CO564" s="1713"/>
      <c r="CP564" s="1713"/>
      <c r="CQ564" s="1713"/>
      <c r="CR564" s="1713"/>
      <c r="CS564" s="1713"/>
      <c r="CT564" s="1713"/>
      <c r="CU564" s="1713"/>
      <c r="CV564" s="1713"/>
      <c r="CW564" s="1713"/>
      <c r="CX564" s="1713"/>
      <c r="CY564" s="1713"/>
      <c r="CZ564" s="1713"/>
      <c r="DA564" s="1713"/>
      <c r="DB564" s="1713"/>
      <c r="DC564" s="1713"/>
      <c r="DD564" s="1713"/>
      <c r="DE564" s="1713"/>
      <c r="DF564" s="1713"/>
      <c r="DG564" s="1713"/>
      <c r="DH564" s="1713"/>
      <c r="DI564" s="1713"/>
      <c r="DJ564" s="1713"/>
      <c r="DK564" s="1713"/>
      <c r="DL564" s="1713"/>
      <c r="DM564" s="1713"/>
      <c r="DN564" s="1713"/>
      <c r="DO564" s="1713"/>
      <c r="DP564" s="1713"/>
      <c r="DQ564" s="1713"/>
    </row>
    <row r="565" s="1732" customFormat="true" ht="21.75" hidden="false" customHeight="true" outlineLevel="0" collapsed="false">
      <c r="A565" s="1713"/>
      <c r="B565" s="1713"/>
      <c r="C565" s="1725"/>
      <c r="D565" s="1725"/>
      <c r="E565" s="1725"/>
      <c r="F565" s="3210"/>
      <c r="G565" s="3211"/>
      <c r="H565" s="3212"/>
      <c r="I565" s="3213"/>
      <c r="J565" s="3213"/>
      <c r="K565" s="1713"/>
      <c r="L565" s="1713"/>
      <c r="M565" s="1713"/>
      <c r="N565" s="1725"/>
      <c r="O565" s="1713"/>
      <c r="P565" s="1713"/>
      <c r="Q565" s="1713"/>
      <c r="R565" s="1713"/>
      <c r="S565" s="1713"/>
      <c r="T565" s="1714"/>
      <c r="W565" s="1713"/>
      <c r="X565" s="1713"/>
      <c r="Y565" s="1713"/>
      <c r="Z565" s="1713"/>
      <c r="AA565" s="1713"/>
      <c r="AB565" s="1713"/>
      <c r="AC565" s="1713"/>
      <c r="AD565" s="1713"/>
      <c r="AE565" s="1713"/>
      <c r="AF565" s="1713"/>
      <c r="AG565" s="1713"/>
      <c r="AH565" s="1713"/>
      <c r="AI565" s="1713"/>
      <c r="AJ565" s="1713"/>
      <c r="AK565" s="1713"/>
      <c r="AL565" s="1713"/>
      <c r="AM565" s="1713"/>
      <c r="AN565" s="1713"/>
      <c r="AO565" s="3214"/>
      <c r="AP565" s="1713"/>
      <c r="AQ565" s="1713"/>
      <c r="AR565" s="1713"/>
      <c r="AS565" s="1713"/>
      <c r="AT565" s="1713"/>
      <c r="AU565" s="1713"/>
      <c r="AV565" s="1713"/>
      <c r="AW565" s="1713"/>
      <c r="AX565" s="1713"/>
      <c r="AY565" s="1713"/>
      <c r="AZ565" s="1713"/>
      <c r="BA565" s="1713"/>
      <c r="BB565" s="1713"/>
      <c r="BC565" s="1713"/>
      <c r="BD565" s="1713"/>
      <c r="BE565" s="1713"/>
      <c r="BF565" s="1713"/>
      <c r="BG565" s="1713"/>
      <c r="BH565" s="1713"/>
      <c r="BI565" s="1713"/>
      <c r="BJ565" s="1713"/>
      <c r="BK565" s="1713"/>
      <c r="BL565" s="1713"/>
      <c r="BM565" s="1713"/>
      <c r="BN565" s="1713"/>
      <c r="BO565" s="1713"/>
      <c r="BP565" s="1713"/>
      <c r="BQ565" s="1713"/>
      <c r="BR565" s="1713"/>
      <c r="BS565" s="1713"/>
      <c r="BT565" s="1713"/>
      <c r="BU565" s="1713"/>
      <c r="BV565" s="1713"/>
      <c r="BW565" s="1713"/>
      <c r="BX565" s="1713"/>
      <c r="BY565" s="1713"/>
      <c r="BZ565" s="1713"/>
      <c r="CA565" s="1713"/>
      <c r="CB565" s="1713"/>
      <c r="CC565" s="1713"/>
      <c r="CD565" s="1713"/>
      <c r="CE565" s="1713"/>
      <c r="CF565" s="1713"/>
      <c r="CG565" s="1713"/>
      <c r="CH565" s="1713"/>
      <c r="CI565" s="1713"/>
      <c r="CJ565" s="1713"/>
      <c r="CK565" s="1713"/>
      <c r="CL565" s="1713"/>
      <c r="CM565" s="1713"/>
      <c r="CN565" s="1713"/>
      <c r="CO565" s="1713"/>
      <c r="CP565" s="1713"/>
      <c r="CQ565" s="1713"/>
      <c r="CR565" s="1713"/>
      <c r="CS565" s="1713"/>
      <c r="CT565" s="1713"/>
      <c r="CU565" s="1713"/>
      <c r="CV565" s="1713"/>
      <c r="CW565" s="1713"/>
      <c r="CX565" s="1713"/>
      <c r="CY565" s="1713"/>
      <c r="CZ565" s="1713"/>
      <c r="DA565" s="1713"/>
      <c r="DB565" s="1713"/>
      <c r="DC565" s="1713"/>
      <c r="DD565" s="1713"/>
      <c r="DE565" s="1713"/>
      <c r="DF565" s="1713"/>
      <c r="DG565" s="1713"/>
      <c r="DH565" s="1713"/>
      <c r="DI565" s="1713"/>
      <c r="DJ565" s="1713"/>
      <c r="DK565" s="1713"/>
      <c r="DL565" s="1713"/>
      <c r="DM565" s="1713"/>
      <c r="DN565" s="1713"/>
      <c r="DO565" s="1713"/>
      <c r="DP565" s="1713"/>
      <c r="DQ565" s="1713"/>
    </row>
    <row r="566" s="1732" customFormat="true" ht="21.75" hidden="false" customHeight="true" outlineLevel="0" collapsed="false">
      <c r="A566" s="1713"/>
      <c r="B566" s="1713"/>
      <c r="C566" s="1725"/>
      <c r="D566" s="1725"/>
      <c r="E566" s="1725"/>
      <c r="F566" s="3210"/>
      <c r="G566" s="3211"/>
      <c r="H566" s="3212"/>
      <c r="I566" s="3213"/>
      <c r="J566" s="3213"/>
      <c r="K566" s="1713"/>
      <c r="L566" s="1713"/>
      <c r="M566" s="1713"/>
      <c r="N566" s="1725"/>
      <c r="O566" s="1713"/>
      <c r="P566" s="1713"/>
      <c r="Q566" s="1713"/>
      <c r="R566" s="1713"/>
      <c r="S566" s="1713"/>
      <c r="T566" s="1714"/>
      <c r="W566" s="1713"/>
      <c r="X566" s="1713"/>
      <c r="Y566" s="1713"/>
      <c r="Z566" s="1713"/>
      <c r="AA566" s="1713"/>
      <c r="AB566" s="1713"/>
      <c r="AC566" s="1713"/>
      <c r="AD566" s="1713"/>
      <c r="AE566" s="1713"/>
      <c r="AF566" s="1713"/>
      <c r="AG566" s="1713"/>
      <c r="AH566" s="1713"/>
      <c r="AI566" s="1713"/>
      <c r="AJ566" s="1713"/>
      <c r="AK566" s="1713"/>
      <c r="AL566" s="1713"/>
      <c r="AM566" s="1713"/>
      <c r="AN566" s="1713"/>
      <c r="AO566" s="3214"/>
      <c r="AP566" s="1713"/>
      <c r="AQ566" s="1713"/>
      <c r="AR566" s="1713"/>
      <c r="AS566" s="1713"/>
      <c r="AT566" s="1713"/>
      <c r="AU566" s="1713"/>
      <c r="AV566" s="1713"/>
      <c r="AW566" s="1713"/>
      <c r="AX566" s="1713"/>
      <c r="AY566" s="1713"/>
      <c r="AZ566" s="1713"/>
      <c r="BA566" s="1713"/>
      <c r="BB566" s="1713"/>
      <c r="BC566" s="1713"/>
      <c r="BD566" s="1713"/>
      <c r="BE566" s="1713"/>
      <c r="BF566" s="1713"/>
      <c r="BG566" s="1713"/>
      <c r="BH566" s="1713"/>
      <c r="BI566" s="1713"/>
      <c r="BJ566" s="1713"/>
      <c r="BK566" s="1713"/>
      <c r="BL566" s="1713"/>
      <c r="BM566" s="1713"/>
      <c r="BN566" s="1713"/>
      <c r="BO566" s="1713"/>
      <c r="BP566" s="1713"/>
      <c r="BQ566" s="1713"/>
      <c r="BR566" s="1713"/>
      <c r="BS566" s="1713"/>
      <c r="BT566" s="1713"/>
      <c r="BU566" s="1713"/>
      <c r="BV566" s="1713"/>
      <c r="BW566" s="1713"/>
      <c r="BX566" s="1713"/>
      <c r="BY566" s="1713"/>
      <c r="BZ566" s="1713"/>
      <c r="CA566" s="1713"/>
      <c r="CB566" s="1713"/>
      <c r="CC566" s="1713"/>
      <c r="CD566" s="1713"/>
      <c r="CE566" s="1713"/>
      <c r="CF566" s="1713"/>
      <c r="CG566" s="1713"/>
      <c r="CH566" s="1713"/>
      <c r="CI566" s="1713"/>
      <c r="CJ566" s="1713"/>
      <c r="CK566" s="1713"/>
      <c r="CL566" s="1713"/>
      <c r="CM566" s="1713"/>
      <c r="CN566" s="1713"/>
      <c r="CO566" s="1713"/>
      <c r="CP566" s="1713"/>
      <c r="CQ566" s="1713"/>
      <c r="CR566" s="1713"/>
      <c r="CS566" s="1713"/>
      <c r="CT566" s="1713"/>
      <c r="CU566" s="1713"/>
      <c r="CV566" s="1713"/>
      <c r="CW566" s="1713"/>
      <c r="CX566" s="1713"/>
      <c r="CY566" s="1713"/>
      <c r="CZ566" s="1713"/>
      <c r="DA566" s="1713"/>
      <c r="DB566" s="1713"/>
      <c r="DC566" s="1713"/>
      <c r="DD566" s="1713"/>
      <c r="DE566" s="1713"/>
      <c r="DF566" s="1713"/>
      <c r="DG566" s="1713"/>
      <c r="DH566" s="1713"/>
      <c r="DI566" s="1713"/>
      <c r="DJ566" s="1713"/>
      <c r="DK566" s="1713"/>
      <c r="DL566" s="1713"/>
      <c r="DM566" s="1713"/>
      <c r="DN566" s="1713"/>
      <c r="DO566" s="1713"/>
      <c r="DP566" s="1713"/>
      <c r="DQ566" s="1713"/>
    </row>
    <row r="567" s="1732" customFormat="true" ht="21.75" hidden="false" customHeight="true" outlineLevel="0" collapsed="false">
      <c r="A567" s="1713"/>
      <c r="B567" s="1713"/>
      <c r="C567" s="1725"/>
      <c r="D567" s="1725"/>
      <c r="E567" s="1725"/>
      <c r="F567" s="3210"/>
      <c r="G567" s="3211"/>
      <c r="H567" s="3212"/>
      <c r="I567" s="3213"/>
      <c r="J567" s="3213"/>
      <c r="K567" s="1713"/>
      <c r="L567" s="1713"/>
      <c r="M567" s="1713"/>
      <c r="N567" s="1725"/>
      <c r="O567" s="1713"/>
      <c r="P567" s="1713"/>
      <c r="Q567" s="1713"/>
      <c r="R567" s="1713"/>
      <c r="S567" s="1713"/>
      <c r="T567" s="1714"/>
      <c r="W567" s="1713"/>
      <c r="X567" s="1713"/>
      <c r="Y567" s="1713"/>
      <c r="Z567" s="1713"/>
      <c r="AA567" s="1713"/>
      <c r="AB567" s="1713"/>
      <c r="AC567" s="1713"/>
      <c r="AD567" s="1713"/>
      <c r="AE567" s="1713"/>
      <c r="AF567" s="1713"/>
      <c r="AG567" s="1713"/>
      <c r="AH567" s="1713"/>
      <c r="AI567" s="1713"/>
      <c r="AJ567" s="1713"/>
      <c r="AK567" s="1713"/>
      <c r="AL567" s="1713"/>
      <c r="AM567" s="1713"/>
      <c r="AN567" s="1713"/>
      <c r="AO567" s="3214"/>
      <c r="AP567" s="1713"/>
      <c r="AQ567" s="1713"/>
      <c r="AR567" s="1713"/>
      <c r="AS567" s="1713"/>
      <c r="AT567" s="1713"/>
      <c r="AU567" s="1713"/>
      <c r="AV567" s="1713"/>
      <c r="AW567" s="1713"/>
      <c r="AX567" s="1713"/>
      <c r="AY567" s="1713"/>
      <c r="AZ567" s="1713"/>
      <c r="BA567" s="1713"/>
      <c r="BB567" s="1713"/>
      <c r="BC567" s="1713"/>
      <c r="BD567" s="1713"/>
      <c r="BE567" s="1713"/>
      <c r="BF567" s="1713"/>
      <c r="BG567" s="1713"/>
      <c r="BH567" s="1713"/>
      <c r="BI567" s="1713"/>
      <c r="BJ567" s="1713"/>
      <c r="BK567" s="1713"/>
      <c r="BL567" s="1713"/>
      <c r="BM567" s="1713"/>
      <c r="BN567" s="1713"/>
      <c r="BO567" s="1713"/>
      <c r="BP567" s="1713"/>
      <c r="BQ567" s="1713"/>
      <c r="BR567" s="1713"/>
      <c r="BS567" s="1713"/>
      <c r="BT567" s="1713"/>
      <c r="BU567" s="1713"/>
      <c r="BV567" s="1713"/>
      <c r="BW567" s="1713"/>
      <c r="BX567" s="1713"/>
      <c r="BY567" s="1713"/>
      <c r="BZ567" s="1713"/>
      <c r="CA567" s="1713"/>
      <c r="CB567" s="1713"/>
      <c r="CC567" s="1713"/>
      <c r="CD567" s="1713"/>
      <c r="CE567" s="1713"/>
      <c r="CF567" s="1713"/>
      <c r="CG567" s="1713"/>
      <c r="CH567" s="1713"/>
      <c r="CI567" s="1713"/>
      <c r="CJ567" s="1713"/>
      <c r="CK567" s="1713"/>
      <c r="CL567" s="1713"/>
      <c r="CM567" s="1713"/>
      <c r="CN567" s="1713"/>
      <c r="CO567" s="1713"/>
      <c r="CP567" s="1713"/>
      <c r="CQ567" s="1713"/>
      <c r="CR567" s="1713"/>
      <c r="CS567" s="1713"/>
      <c r="CT567" s="1713"/>
      <c r="CU567" s="1713"/>
      <c r="CV567" s="1713"/>
      <c r="CW567" s="1713"/>
      <c r="CX567" s="1713"/>
      <c r="CY567" s="1713"/>
      <c r="CZ567" s="1713"/>
      <c r="DA567" s="1713"/>
      <c r="DB567" s="1713"/>
      <c r="DC567" s="1713"/>
      <c r="DD567" s="1713"/>
      <c r="DE567" s="1713"/>
      <c r="DF567" s="1713"/>
      <c r="DG567" s="1713"/>
      <c r="DH567" s="1713"/>
      <c r="DI567" s="1713"/>
      <c r="DJ567" s="1713"/>
      <c r="DK567" s="1713"/>
      <c r="DL567" s="1713"/>
      <c r="DM567" s="1713"/>
      <c r="DN567" s="1713"/>
      <c r="DO567" s="1713"/>
      <c r="DP567" s="1713"/>
      <c r="DQ567" s="1713"/>
    </row>
    <row r="568" s="1732" customFormat="true" ht="21.75" hidden="false" customHeight="true" outlineLevel="0" collapsed="false">
      <c r="A568" s="1713"/>
      <c r="B568" s="1713"/>
      <c r="C568" s="1725"/>
      <c r="D568" s="1725"/>
      <c r="E568" s="1725"/>
      <c r="F568" s="3210"/>
      <c r="G568" s="3211"/>
      <c r="H568" s="3212"/>
      <c r="I568" s="3213"/>
      <c r="J568" s="3213"/>
      <c r="K568" s="1713"/>
      <c r="L568" s="1713"/>
      <c r="M568" s="1713"/>
      <c r="N568" s="1725"/>
      <c r="O568" s="1713"/>
      <c r="P568" s="1713"/>
      <c r="Q568" s="1713"/>
      <c r="R568" s="1713"/>
      <c r="S568" s="1713"/>
      <c r="T568" s="1714"/>
      <c r="W568" s="1713"/>
      <c r="X568" s="1713"/>
      <c r="Y568" s="1713"/>
      <c r="Z568" s="1713"/>
      <c r="AA568" s="1713"/>
      <c r="AB568" s="1713"/>
      <c r="AC568" s="1713"/>
      <c r="AD568" s="1713"/>
      <c r="AE568" s="1713"/>
      <c r="AF568" s="1713"/>
      <c r="AG568" s="1713"/>
      <c r="AH568" s="1713"/>
      <c r="AI568" s="1713"/>
      <c r="AJ568" s="1713"/>
      <c r="AK568" s="1713"/>
      <c r="AL568" s="1713"/>
      <c r="AM568" s="1713"/>
      <c r="AN568" s="1713"/>
      <c r="AO568" s="3214"/>
      <c r="AP568" s="1713"/>
      <c r="AQ568" s="1713"/>
      <c r="AR568" s="1713"/>
      <c r="AS568" s="1713"/>
      <c r="AT568" s="1713"/>
      <c r="AU568" s="1713"/>
      <c r="AV568" s="1713"/>
      <c r="AW568" s="1713"/>
      <c r="AX568" s="1713"/>
      <c r="AY568" s="1713"/>
      <c r="AZ568" s="1713"/>
      <c r="BA568" s="1713"/>
      <c r="BB568" s="1713"/>
      <c r="BC568" s="1713"/>
      <c r="BD568" s="1713"/>
      <c r="BE568" s="1713"/>
      <c r="BF568" s="1713"/>
      <c r="BG568" s="1713"/>
      <c r="BH568" s="1713"/>
      <c r="BI568" s="1713"/>
      <c r="BJ568" s="1713"/>
      <c r="BK568" s="1713"/>
      <c r="BL568" s="1713"/>
      <c r="BM568" s="1713"/>
      <c r="BN568" s="1713"/>
      <c r="BO568" s="1713"/>
      <c r="BP568" s="1713"/>
      <c r="BQ568" s="1713"/>
      <c r="BR568" s="1713"/>
      <c r="BS568" s="1713"/>
      <c r="BT568" s="1713"/>
      <c r="BU568" s="1713"/>
      <c r="BV568" s="1713"/>
      <c r="BW568" s="1713"/>
      <c r="BX568" s="1713"/>
      <c r="BY568" s="1713"/>
      <c r="BZ568" s="1713"/>
      <c r="CA568" s="1713"/>
      <c r="CB568" s="1713"/>
      <c r="CC568" s="1713"/>
      <c r="CD568" s="1713"/>
      <c r="CE568" s="1713"/>
      <c r="CF568" s="1713"/>
      <c r="CG568" s="1713"/>
      <c r="CH568" s="1713"/>
      <c r="CI568" s="1713"/>
      <c r="CJ568" s="1713"/>
      <c r="CK568" s="1713"/>
      <c r="CL568" s="1713"/>
      <c r="CM568" s="1713"/>
      <c r="CN568" s="1713"/>
      <c r="CO568" s="1713"/>
      <c r="CP568" s="1713"/>
      <c r="CQ568" s="1713"/>
      <c r="CR568" s="1713"/>
      <c r="CS568" s="1713"/>
      <c r="CT568" s="1713"/>
      <c r="CU568" s="1713"/>
      <c r="CV568" s="1713"/>
      <c r="CW568" s="1713"/>
      <c r="CX568" s="1713"/>
      <c r="CY568" s="1713"/>
      <c r="CZ568" s="1713"/>
      <c r="DA568" s="1713"/>
      <c r="DB568" s="1713"/>
      <c r="DC568" s="1713"/>
      <c r="DD568" s="1713"/>
      <c r="DE568" s="1713"/>
      <c r="DF568" s="1713"/>
      <c r="DG568" s="1713"/>
      <c r="DH568" s="1713"/>
      <c r="DI568" s="1713"/>
      <c r="DJ568" s="1713"/>
      <c r="DK568" s="1713"/>
      <c r="DL568" s="1713"/>
      <c r="DM568" s="1713"/>
      <c r="DN568" s="1713"/>
      <c r="DO568" s="1713"/>
      <c r="DP568" s="1713"/>
      <c r="DQ568" s="1713"/>
    </row>
    <row r="569" s="1732" customFormat="true" ht="21.75" hidden="false" customHeight="true" outlineLevel="0" collapsed="false">
      <c r="A569" s="1713"/>
      <c r="B569" s="1713"/>
      <c r="C569" s="1725"/>
      <c r="D569" s="1725"/>
      <c r="E569" s="1725"/>
      <c r="F569" s="3210"/>
      <c r="G569" s="3211"/>
      <c r="H569" s="3212"/>
      <c r="I569" s="3213"/>
      <c r="J569" s="3213"/>
      <c r="K569" s="1713"/>
      <c r="L569" s="1713"/>
      <c r="M569" s="1713"/>
      <c r="N569" s="1725"/>
      <c r="O569" s="1713"/>
      <c r="P569" s="1713"/>
      <c r="Q569" s="1713"/>
      <c r="R569" s="1713"/>
      <c r="S569" s="1713"/>
      <c r="T569" s="1714"/>
      <c r="W569" s="1713"/>
      <c r="X569" s="1713"/>
      <c r="Y569" s="1713"/>
      <c r="Z569" s="1713"/>
      <c r="AA569" s="1713"/>
      <c r="AB569" s="1713"/>
      <c r="AC569" s="1713"/>
      <c r="AD569" s="1713"/>
      <c r="AE569" s="1713"/>
      <c r="AF569" s="1713"/>
      <c r="AG569" s="1713"/>
      <c r="AH569" s="1713"/>
      <c r="AI569" s="1713"/>
      <c r="AJ569" s="1713"/>
      <c r="AK569" s="1713"/>
      <c r="AL569" s="1713"/>
      <c r="AM569" s="1713"/>
      <c r="AN569" s="1713"/>
      <c r="AO569" s="3214"/>
      <c r="AP569" s="1713"/>
      <c r="AQ569" s="1713"/>
      <c r="AR569" s="1713"/>
      <c r="AS569" s="1713"/>
      <c r="AT569" s="1713"/>
      <c r="AU569" s="1713"/>
      <c r="AV569" s="1713"/>
      <c r="AW569" s="1713"/>
      <c r="AX569" s="1713"/>
      <c r="AY569" s="1713"/>
      <c r="AZ569" s="1713"/>
      <c r="BA569" s="1713"/>
      <c r="BB569" s="1713"/>
      <c r="BC569" s="1713"/>
      <c r="BD569" s="1713"/>
      <c r="BE569" s="1713"/>
      <c r="BF569" s="1713"/>
      <c r="BG569" s="1713"/>
      <c r="BH569" s="1713"/>
      <c r="BI569" s="1713"/>
      <c r="BJ569" s="1713"/>
      <c r="BK569" s="1713"/>
      <c r="BL569" s="1713"/>
      <c r="BM569" s="1713"/>
      <c r="BN569" s="1713"/>
      <c r="BO569" s="1713"/>
      <c r="BP569" s="1713"/>
      <c r="BQ569" s="1713"/>
      <c r="BR569" s="1713"/>
      <c r="BS569" s="1713"/>
      <c r="BT569" s="1713"/>
      <c r="BU569" s="1713"/>
      <c r="BV569" s="1713"/>
      <c r="BW569" s="1713"/>
      <c r="BX569" s="1713"/>
      <c r="BY569" s="1713"/>
      <c r="BZ569" s="1713"/>
      <c r="CA569" s="1713"/>
      <c r="CB569" s="1713"/>
      <c r="CC569" s="1713"/>
      <c r="CD569" s="1713"/>
      <c r="CE569" s="1713"/>
      <c r="CF569" s="1713"/>
      <c r="CG569" s="1713"/>
      <c r="CH569" s="1713"/>
      <c r="CI569" s="1713"/>
      <c r="CJ569" s="1713"/>
      <c r="CK569" s="1713"/>
      <c r="CL569" s="1713"/>
      <c r="CM569" s="1713"/>
      <c r="CN569" s="1713"/>
      <c r="CO569" s="1713"/>
      <c r="CP569" s="1713"/>
      <c r="CQ569" s="1713"/>
      <c r="CR569" s="1713"/>
      <c r="CS569" s="1713"/>
      <c r="CT569" s="1713"/>
      <c r="CU569" s="1713"/>
      <c r="CV569" s="1713"/>
      <c r="CW569" s="1713"/>
      <c r="CX569" s="1713"/>
      <c r="CY569" s="1713"/>
      <c r="CZ569" s="1713"/>
      <c r="DA569" s="1713"/>
      <c r="DB569" s="1713"/>
      <c r="DC569" s="1713"/>
      <c r="DD569" s="1713"/>
      <c r="DE569" s="1713"/>
      <c r="DF569" s="1713"/>
      <c r="DG569" s="1713"/>
      <c r="DH569" s="1713"/>
      <c r="DI569" s="1713"/>
      <c r="DJ569" s="1713"/>
      <c r="DK569" s="1713"/>
      <c r="DL569" s="1713"/>
      <c r="DM569" s="1713"/>
      <c r="DN569" s="1713"/>
      <c r="DO569" s="1713"/>
      <c r="DP569" s="1713"/>
      <c r="DQ569" s="1713"/>
    </row>
    <row r="570" s="1732" customFormat="true" ht="21.75" hidden="false" customHeight="true" outlineLevel="0" collapsed="false">
      <c r="A570" s="1713"/>
      <c r="B570" s="1713"/>
      <c r="C570" s="1725"/>
      <c r="D570" s="1725"/>
      <c r="E570" s="1725"/>
      <c r="F570" s="3210"/>
      <c r="G570" s="3211"/>
      <c r="H570" s="3212"/>
      <c r="I570" s="3213"/>
      <c r="J570" s="3213"/>
      <c r="K570" s="1713"/>
      <c r="L570" s="1713"/>
      <c r="M570" s="1713"/>
      <c r="N570" s="1725"/>
      <c r="O570" s="1713"/>
      <c r="P570" s="1713"/>
      <c r="Q570" s="1713"/>
      <c r="R570" s="1713"/>
      <c r="S570" s="1713"/>
      <c r="T570" s="1714"/>
      <c r="W570" s="1713"/>
      <c r="X570" s="1713"/>
      <c r="Y570" s="1713"/>
      <c r="Z570" s="1713"/>
      <c r="AA570" s="1713"/>
      <c r="AB570" s="1713"/>
      <c r="AC570" s="1713"/>
      <c r="AD570" s="1713"/>
      <c r="AE570" s="1713"/>
      <c r="AF570" s="1713"/>
      <c r="AG570" s="1713"/>
      <c r="AH570" s="1713"/>
      <c r="AI570" s="1713"/>
      <c r="AJ570" s="1713"/>
      <c r="AK570" s="1713"/>
      <c r="AL570" s="1713"/>
      <c r="AM570" s="1713"/>
      <c r="AN570" s="1713"/>
      <c r="AO570" s="3214"/>
      <c r="AP570" s="1713"/>
      <c r="AQ570" s="1713"/>
      <c r="AR570" s="1713"/>
      <c r="AS570" s="1713"/>
      <c r="AT570" s="1713"/>
      <c r="AU570" s="1713"/>
      <c r="AV570" s="1713"/>
      <c r="AW570" s="1713"/>
      <c r="AX570" s="1713"/>
      <c r="AY570" s="1713"/>
      <c r="AZ570" s="1713"/>
      <c r="BA570" s="1713"/>
      <c r="BB570" s="1713"/>
      <c r="BC570" s="1713"/>
      <c r="BD570" s="1713"/>
      <c r="BE570" s="1713"/>
      <c r="BF570" s="1713"/>
      <c r="BG570" s="1713"/>
      <c r="BH570" s="1713"/>
      <c r="BI570" s="1713"/>
      <c r="BJ570" s="1713"/>
      <c r="BK570" s="1713"/>
      <c r="BL570" s="1713"/>
      <c r="BM570" s="1713"/>
      <c r="BN570" s="1713"/>
      <c r="BO570" s="1713"/>
      <c r="BP570" s="1713"/>
      <c r="BQ570" s="1713"/>
      <c r="BR570" s="1713"/>
      <c r="BS570" s="1713"/>
      <c r="BT570" s="1713"/>
      <c r="BU570" s="1713"/>
      <c r="BV570" s="1713"/>
      <c r="BW570" s="1713"/>
      <c r="BX570" s="1713"/>
      <c r="BY570" s="1713"/>
      <c r="BZ570" s="1713"/>
      <c r="CA570" s="1713"/>
      <c r="CB570" s="1713"/>
      <c r="CC570" s="1713"/>
      <c r="CD570" s="1713"/>
      <c r="CE570" s="1713"/>
      <c r="CF570" s="1713"/>
      <c r="CG570" s="1713"/>
      <c r="CH570" s="1713"/>
      <c r="CI570" s="1713"/>
      <c r="CJ570" s="1713"/>
      <c r="CK570" s="1713"/>
      <c r="CL570" s="1713"/>
      <c r="CM570" s="1713"/>
      <c r="CN570" s="1713"/>
      <c r="CO570" s="1713"/>
      <c r="CP570" s="1713"/>
      <c r="CQ570" s="1713"/>
      <c r="CR570" s="1713"/>
      <c r="CS570" s="1713"/>
      <c r="CT570" s="1713"/>
      <c r="CU570" s="1713"/>
      <c r="CV570" s="1713"/>
      <c r="CW570" s="1713"/>
      <c r="CX570" s="1713"/>
      <c r="CY570" s="1713"/>
      <c r="CZ570" s="1713"/>
      <c r="DA570" s="1713"/>
      <c r="DB570" s="1713"/>
      <c r="DC570" s="1713"/>
      <c r="DD570" s="1713"/>
      <c r="DE570" s="1713"/>
      <c r="DF570" s="1713"/>
      <c r="DG570" s="1713"/>
      <c r="DH570" s="1713"/>
      <c r="DI570" s="1713"/>
      <c r="DJ570" s="1713"/>
      <c r="DK570" s="1713"/>
      <c r="DL570" s="1713"/>
      <c r="DM570" s="1713"/>
      <c r="DN570" s="1713"/>
      <c r="DO570" s="1713"/>
      <c r="DP570" s="1713"/>
      <c r="DQ570" s="1713"/>
    </row>
    <row r="571" s="1732" customFormat="true" ht="21.75" hidden="false" customHeight="true" outlineLevel="0" collapsed="false">
      <c r="A571" s="1713"/>
      <c r="B571" s="1713"/>
      <c r="C571" s="1725"/>
      <c r="D571" s="1725"/>
      <c r="E571" s="1725"/>
      <c r="F571" s="3210"/>
      <c r="G571" s="3211"/>
      <c r="H571" s="3212"/>
      <c r="I571" s="3213"/>
      <c r="J571" s="3213"/>
      <c r="K571" s="1713"/>
      <c r="L571" s="1713"/>
      <c r="M571" s="1713"/>
      <c r="N571" s="1725"/>
      <c r="O571" s="1713"/>
      <c r="P571" s="1713"/>
      <c r="Q571" s="1713"/>
      <c r="R571" s="1713"/>
      <c r="S571" s="1713"/>
      <c r="T571" s="1714"/>
      <c r="W571" s="1713"/>
      <c r="X571" s="1713"/>
      <c r="Y571" s="1713"/>
      <c r="Z571" s="1713"/>
      <c r="AA571" s="1713"/>
      <c r="AB571" s="1713"/>
      <c r="AC571" s="1713"/>
      <c r="AD571" s="1713"/>
      <c r="AE571" s="1713"/>
      <c r="AF571" s="1713"/>
      <c r="AG571" s="1713"/>
      <c r="AH571" s="1713"/>
      <c r="AI571" s="1713"/>
      <c r="AJ571" s="1713"/>
      <c r="AK571" s="1713"/>
      <c r="AL571" s="1713"/>
      <c r="AM571" s="1713"/>
      <c r="AN571" s="1713"/>
      <c r="AO571" s="3214"/>
      <c r="AP571" s="1713"/>
      <c r="AQ571" s="1713"/>
      <c r="AR571" s="1713"/>
      <c r="AS571" s="1713"/>
      <c r="AT571" s="1713"/>
      <c r="AU571" s="1713"/>
      <c r="AV571" s="1713"/>
      <c r="AW571" s="1713"/>
      <c r="AX571" s="1713"/>
      <c r="AY571" s="1713"/>
      <c r="AZ571" s="1713"/>
      <c r="BA571" s="1713"/>
      <c r="BB571" s="1713"/>
      <c r="BC571" s="1713"/>
      <c r="BD571" s="1713"/>
      <c r="BE571" s="1713"/>
      <c r="BF571" s="1713"/>
      <c r="BG571" s="1713"/>
      <c r="BH571" s="1713"/>
      <c r="BI571" s="1713"/>
      <c r="BJ571" s="1713"/>
      <c r="BK571" s="1713"/>
      <c r="BL571" s="1713"/>
      <c r="BM571" s="1713"/>
      <c r="BN571" s="1713"/>
      <c r="BO571" s="1713"/>
      <c r="BP571" s="1713"/>
      <c r="BQ571" s="1713"/>
      <c r="BR571" s="1713"/>
      <c r="BS571" s="1713"/>
      <c r="BT571" s="1713"/>
      <c r="BU571" s="1713"/>
      <c r="BV571" s="1713"/>
      <c r="BW571" s="1713"/>
      <c r="BX571" s="1713"/>
      <c r="BY571" s="1713"/>
      <c r="BZ571" s="1713"/>
      <c r="CA571" s="1713"/>
      <c r="CB571" s="1713"/>
      <c r="CC571" s="1713"/>
      <c r="CD571" s="1713"/>
      <c r="CE571" s="1713"/>
      <c r="CF571" s="1713"/>
      <c r="CG571" s="1713"/>
      <c r="CH571" s="1713"/>
      <c r="CI571" s="1713"/>
      <c r="CJ571" s="1713"/>
      <c r="CK571" s="1713"/>
      <c r="CL571" s="1713"/>
      <c r="CM571" s="1713"/>
      <c r="CN571" s="1713"/>
      <c r="CO571" s="1713"/>
      <c r="CP571" s="1713"/>
      <c r="CQ571" s="1713"/>
      <c r="CR571" s="1713"/>
      <c r="CS571" s="1713"/>
      <c r="CT571" s="1713"/>
      <c r="CU571" s="1713"/>
      <c r="CV571" s="1713"/>
      <c r="CW571" s="1713"/>
      <c r="CX571" s="1713"/>
      <c r="CY571" s="1713"/>
      <c r="CZ571" s="1713"/>
      <c r="DA571" s="1713"/>
      <c r="DB571" s="1713"/>
      <c r="DC571" s="1713"/>
      <c r="DD571" s="1713"/>
      <c r="DE571" s="1713"/>
      <c r="DF571" s="1713"/>
      <c r="DG571" s="1713"/>
      <c r="DH571" s="1713"/>
      <c r="DI571" s="1713"/>
      <c r="DJ571" s="1713"/>
      <c r="DK571" s="1713"/>
      <c r="DL571" s="1713"/>
      <c r="DM571" s="1713"/>
      <c r="DN571" s="1713"/>
      <c r="DO571" s="1713"/>
      <c r="DP571" s="1713"/>
      <c r="DQ571" s="1713"/>
    </row>
    <row r="572" s="1732" customFormat="true" ht="21.75" hidden="false" customHeight="true" outlineLevel="0" collapsed="false">
      <c r="A572" s="1713"/>
      <c r="B572" s="1713"/>
      <c r="C572" s="1725"/>
      <c r="D572" s="1725"/>
      <c r="E572" s="1725"/>
      <c r="F572" s="3210"/>
      <c r="G572" s="3211"/>
      <c r="H572" s="3212"/>
      <c r="I572" s="3213"/>
      <c r="J572" s="3213"/>
      <c r="K572" s="1713"/>
      <c r="L572" s="1713"/>
      <c r="M572" s="1713"/>
      <c r="N572" s="1725"/>
      <c r="O572" s="1713"/>
      <c r="P572" s="1713"/>
      <c r="Q572" s="1713"/>
      <c r="R572" s="1713"/>
      <c r="S572" s="1713"/>
      <c r="T572" s="1714"/>
      <c r="W572" s="1713"/>
      <c r="X572" s="1713"/>
      <c r="Y572" s="1713"/>
      <c r="Z572" s="1713"/>
      <c r="AA572" s="1713"/>
      <c r="AB572" s="1713"/>
      <c r="AC572" s="1713"/>
      <c r="AD572" s="1713"/>
      <c r="AE572" s="1713"/>
      <c r="AF572" s="1713"/>
      <c r="AG572" s="1713"/>
      <c r="AH572" s="1713"/>
      <c r="AI572" s="1713"/>
      <c r="AJ572" s="1713"/>
      <c r="AK572" s="1713"/>
      <c r="AL572" s="1713"/>
      <c r="AM572" s="1713"/>
      <c r="AN572" s="1713"/>
      <c r="AO572" s="3214"/>
      <c r="AP572" s="1713"/>
      <c r="AQ572" s="1713"/>
      <c r="AR572" s="1713"/>
      <c r="AS572" s="1713"/>
      <c r="AT572" s="1713"/>
      <c r="AU572" s="1713"/>
      <c r="AV572" s="1713"/>
      <c r="AW572" s="1713"/>
      <c r="AX572" s="1713"/>
      <c r="AY572" s="1713"/>
      <c r="AZ572" s="1713"/>
      <c r="BA572" s="1713"/>
      <c r="BB572" s="1713"/>
      <c r="BC572" s="1713"/>
      <c r="BD572" s="1713"/>
      <c r="BE572" s="1713"/>
      <c r="BF572" s="1713"/>
      <c r="BG572" s="1713"/>
      <c r="BH572" s="1713"/>
      <c r="BI572" s="1713"/>
      <c r="BJ572" s="1713"/>
      <c r="BK572" s="1713"/>
      <c r="BL572" s="1713"/>
      <c r="BM572" s="1713"/>
      <c r="BN572" s="1713"/>
      <c r="BO572" s="1713"/>
      <c r="BP572" s="1713"/>
      <c r="BQ572" s="1713"/>
      <c r="BR572" s="1713"/>
      <c r="BS572" s="1713"/>
      <c r="BT572" s="1713"/>
      <c r="BU572" s="1713"/>
      <c r="BV572" s="1713"/>
      <c r="BW572" s="1713"/>
      <c r="BX572" s="1713"/>
      <c r="BY572" s="1713"/>
      <c r="BZ572" s="1713"/>
      <c r="CA572" s="1713"/>
      <c r="CB572" s="1713"/>
      <c r="CC572" s="1713"/>
      <c r="CD572" s="1713"/>
      <c r="CE572" s="1713"/>
      <c r="CF572" s="1713"/>
      <c r="CG572" s="1713"/>
      <c r="CH572" s="1713"/>
      <c r="CI572" s="1713"/>
      <c r="CJ572" s="1713"/>
      <c r="CK572" s="1713"/>
      <c r="CL572" s="1713"/>
      <c r="CM572" s="1713"/>
      <c r="CN572" s="1713"/>
      <c r="CO572" s="1713"/>
      <c r="CP572" s="1713"/>
      <c r="CQ572" s="1713"/>
      <c r="CR572" s="1713"/>
      <c r="CS572" s="1713"/>
      <c r="CT572" s="1713"/>
      <c r="CU572" s="1713"/>
      <c r="CV572" s="1713"/>
      <c r="CW572" s="1713"/>
      <c r="CX572" s="1713"/>
      <c r="CY572" s="1713"/>
      <c r="CZ572" s="1713"/>
      <c r="DA572" s="1713"/>
      <c r="DB572" s="1713"/>
      <c r="DC572" s="1713"/>
      <c r="DD572" s="1713"/>
      <c r="DE572" s="1713"/>
      <c r="DF572" s="1713"/>
      <c r="DG572" s="1713"/>
      <c r="DH572" s="1713"/>
      <c r="DI572" s="1713"/>
      <c r="DJ572" s="1713"/>
      <c r="DK572" s="1713"/>
      <c r="DL572" s="1713"/>
      <c r="DM572" s="1713"/>
      <c r="DN572" s="1713"/>
      <c r="DO572" s="1713"/>
      <c r="DP572" s="1713"/>
      <c r="DQ572" s="1713"/>
    </row>
    <row r="573" s="1732" customFormat="true" ht="21.75" hidden="false" customHeight="true" outlineLevel="0" collapsed="false">
      <c r="A573" s="1713"/>
      <c r="B573" s="1713"/>
      <c r="C573" s="1725"/>
      <c r="D573" s="1725"/>
      <c r="E573" s="1725"/>
      <c r="F573" s="3210"/>
      <c r="G573" s="3211"/>
      <c r="H573" s="3212"/>
      <c r="I573" s="3213"/>
      <c r="J573" s="3213"/>
      <c r="K573" s="1713"/>
      <c r="L573" s="1713"/>
      <c r="M573" s="1713"/>
      <c r="N573" s="1725"/>
      <c r="O573" s="1713"/>
      <c r="P573" s="1713"/>
      <c r="Q573" s="1713"/>
      <c r="R573" s="1713"/>
      <c r="S573" s="1713"/>
      <c r="T573" s="1714"/>
      <c r="W573" s="1713"/>
      <c r="X573" s="1713"/>
      <c r="Y573" s="1713"/>
      <c r="Z573" s="1713"/>
      <c r="AA573" s="1713"/>
      <c r="AB573" s="1713"/>
      <c r="AC573" s="1713"/>
      <c r="AD573" s="1713"/>
      <c r="AE573" s="1713"/>
      <c r="AF573" s="1713"/>
      <c r="AG573" s="1713"/>
      <c r="AH573" s="1713"/>
      <c r="AI573" s="1713"/>
      <c r="AJ573" s="1713"/>
      <c r="AK573" s="1713"/>
      <c r="AL573" s="1713"/>
      <c r="AM573" s="1713"/>
      <c r="AN573" s="1713"/>
      <c r="AO573" s="3214"/>
      <c r="AP573" s="1713"/>
      <c r="AQ573" s="1713"/>
      <c r="AR573" s="1713"/>
      <c r="AS573" s="1713"/>
      <c r="AT573" s="1713"/>
      <c r="AU573" s="1713"/>
      <c r="AV573" s="1713"/>
      <c r="AW573" s="1713"/>
      <c r="AX573" s="1713"/>
      <c r="AY573" s="1713"/>
      <c r="AZ573" s="1713"/>
      <c r="BA573" s="1713"/>
      <c r="BB573" s="1713"/>
      <c r="BC573" s="1713"/>
      <c r="BD573" s="1713"/>
      <c r="BE573" s="1713"/>
      <c r="BF573" s="1713"/>
      <c r="BG573" s="1713"/>
      <c r="BH573" s="1713"/>
      <c r="BI573" s="1713"/>
      <c r="BJ573" s="1713"/>
      <c r="BK573" s="1713"/>
      <c r="BL573" s="1713"/>
      <c r="BM573" s="1713"/>
      <c r="BN573" s="1713"/>
      <c r="BO573" s="1713"/>
      <c r="BP573" s="1713"/>
      <c r="BQ573" s="1713"/>
      <c r="BR573" s="1713"/>
      <c r="BS573" s="1713"/>
      <c r="BT573" s="1713"/>
      <c r="BU573" s="1713"/>
      <c r="BV573" s="1713"/>
      <c r="BW573" s="1713"/>
      <c r="BX573" s="1713"/>
      <c r="BY573" s="1713"/>
      <c r="BZ573" s="1713"/>
      <c r="CA573" s="1713"/>
      <c r="CB573" s="1713"/>
      <c r="CC573" s="1713"/>
      <c r="CD573" s="1713"/>
      <c r="CE573" s="1713"/>
      <c r="CF573" s="1713"/>
      <c r="CG573" s="1713"/>
      <c r="CH573" s="1713"/>
      <c r="CI573" s="1713"/>
      <c r="CJ573" s="1713"/>
      <c r="CK573" s="1713"/>
      <c r="CL573" s="1713"/>
      <c r="CM573" s="1713"/>
      <c r="CN573" s="1713"/>
      <c r="CO573" s="1713"/>
      <c r="CP573" s="1713"/>
      <c r="CQ573" s="1713"/>
      <c r="CR573" s="1713"/>
      <c r="CS573" s="1713"/>
      <c r="CT573" s="1713"/>
      <c r="CU573" s="1713"/>
      <c r="CV573" s="1713"/>
      <c r="CW573" s="1713"/>
      <c r="CX573" s="1713"/>
      <c r="CY573" s="1713"/>
      <c r="CZ573" s="1713"/>
      <c r="DA573" s="1713"/>
      <c r="DB573" s="1713"/>
      <c r="DC573" s="1713"/>
      <c r="DD573" s="1713"/>
      <c r="DE573" s="1713"/>
      <c r="DF573" s="1713"/>
      <c r="DG573" s="1713"/>
      <c r="DH573" s="1713"/>
      <c r="DI573" s="1713"/>
      <c r="DJ573" s="1713"/>
      <c r="DK573" s="1713"/>
      <c r="DL573" s="1713"/>
      <c r="DM573" s="1713"/>
      <c r="DN573" s="1713"/>
      <c r="DO573" s="1713"/>
      <c r="DP573" s="1713"/>
      <c r="DQ573" s="1713"/>
    </row>
    <row r="574" s="1732" customFormat="true" ht="21.75" hidden="false" customHeight="true" outlineLevel="0" collapsed="false">
      <c r="A574" s="1713"/>
      <c r="B574" s="1713"/>
      <c r="C574" s="1725"/>
      <c r="D574" s="1725"/>
      <c r="E574" s="1725"/>
      <c r="F574" s="3210"/>
      <c r="G574" s="3211"/>
      <c r="H574" s="3212"/>
      <c r="I574" s="3213"/>
      <c r="J574" s="3213"/>
      <c r="K574" s="1713"/>
      <c r="L574" s="1713"/>
      <c r="M574" s="1713"/>
      <c r="N574" s="1725"/>
      <c r="O574" s="1713"/>
      <c r="P574" s="1713"/>
      <c r="Q574" s="1713"/>
      <c r="R574" s="1713"/>
      <c r="S574" s="1713"/>
      <c r="T574" s="1714"/>
      <c r="W574" s="1713"/>
      <c r="X574" s="1713"/>
      <c r="Y574" s="1713"/>
      <c r="Z574" s="1713"/>
      <c r="AA574" s="1713"/>
      <c r="AB574" s="1713"/>
      <c r="AC574" s="1713"/>
      <c r="AD574" s="1713"/>
      <c r="AE574" s="1713"/>
      <c r="AF574" s="1713"/>
      <c r="AG574" s="1713"/>
      <c r="AH574" s="1713"/>
      <c r="AI574" s="1713"/>
      <c r="AJ574" s="1713"/>
      <c r="AK574" s="1713"/>
      <c r="AL574" s="1713"/>
      <c r="AM574" s="1713"/>
      <c r="AN574" s="1713"/>
      <c r="AO574" s="3214"/>
      <c r="AP574" s="1713"/>
      <c r="AQ574" s="1713"/>
      <c r="AR574" s="1713"/>
      <c r="AS574" s="1713"/>
      <c r="AT574" s="1713"/>
      <c r="AU574" s="1713"/>
      <c r="AV574" s="1713"/>
      <c r="AW574" s="1713"/>
      <c r="AX574" s="1713"/>
      <c r="AY574" s="1713"/>
      <c r="AZ574" s="1713"/>
      <c r="BA574" s="1713"/>
      <c r="BB574" s="1713"/>
      <c r="BC574" s="1713"/>
      <c r="BD574" s="1713"/>
      <c r="BE574" s="1713"/>
      <c r="BF574" s="1713"/>
      <c r="BG574" s="1713"/>
      <c r="BH574" s="1713"/>
      <c r="BI574" s="1713"/>
      <c r="BJ574" s="1713"/>
      <c r="BK574" s="1713"/>
      <c r="BL574" s="1713"/>
      <c r="BM574" s="1713"/>
      <c r="BN574" s="1713"/>
      <c r="BO574" s="1713"/>
      <c r="BP574" s="1713"/>
      <c r="BQ574" s="1713"/>
      <c r="BR574" s="1713"/>
      <c r="BS574" s="1713"/>
      <c r="BT574" s="1713"/>
      <c r="BU574" s="1713"/>
      <c r="BV574" s="1713"/>
      <c r="BW574" s="1713"/>
      <c r="BX574" s="1713"/>
      <c r="BY574" s="1713"/>
      <c r="BZ574" s="1713"/>
      <c r="CA574" s="1713"/>
      <c r="CB574" s="1713"/>
      <c r="CC574" s="1713"/>
      <c r="CD574" s="1713"/>
      <c r="CE574" s="1713"/>
      <c r="CF574" s="1713"/>
      <c r="CG574" s="1713"/>
      <c r="CH574" s="1713"/>
      <c r="CI574" s="1713"/>
      <c r="CJ574" s="1713"/>
      <c r="CK574" s="1713"/>
      <c r="CL574" s="1713"/>
      <c r="CM574" s="1713"/>
      <c r="CN574" s="1713"/>
      <c r="CO574" s="1713"/>
      <c r="CP574" s="1713"/>
      <c r="CQ574" s="1713"/>
      <c r="CR574" s="1713"/>
      <c r="CS574" s="1713"/>
      <c r="CT574" s="1713"/>
      <c r="CU574" s="1713"/>
      <c r="CV574" s="1713"/>
      <c r="CW574" s="1713"/>
      <c r="CX574" s="1713"/>
      <c r="CY574" s="1713"/>
      <c r="CZ574" s="1713"/>
      <c r="DA574" s="1713"/>
      <c r="DB574" s="1713"/>
      <c r="DC574" s="1713"/>
      <c r="DD574" s="1713"/>
      <c r="DE574" s="1713"/>
      <c r="DF574" s="1713"/>
      <c r="DG574" s="1713"/>
      <c r="DH574" s="1713"/>
      <c r="DI574" s="1713"/>
      <c r="DJ574" s="1713"/>
      <c r="DK574" s="1713"/>
      <c r="DL574" s="1713"/>
      <c r="DM574" s="1713"/>
      <c r="DN574" s="1713"/>
      <c r="DO574" s="1713"/>
      <c r="DP574" s="1713"/>
      <c r="DQ574" s="1713"/>
    </row>
    <row r="575" s="1732" customFormat="true" ht="21.75" hidden="false" customHeight="true" outlineLevel="0" collapsed="false">
      <c r="A575" s="1713"/>
      <c r="B575" s="1713"/>
      <c r="C575" s="1725"/>
      <c r="D575" s="1725"/>
      <c r="E575" s="1725"/>
      <c r="F575" s="3210"/>
      <c r="G575" s="3211"/>
      <c r="H575" s="3212"/>
      <c r="I575" s="3213"/>
      <c r="J575" s="3213"/>
      <c r="K575" s="1713"/>
      <c r="L575" s="1713"/>
      <c r="M575" s="1713"/>
      <c r="N575" s="1725"/>
      <c r="O575" s="1713"/>
      <c r="P575" s="1713"/>
      <c r="Q575" s="1713"/>
      <c r="R575" s="1713"/>
      <c r="S575" s="1713"/>
      <c r="T575" s="1714"/>
      <c r="W575" s="1713"/>
      <c r="X575" s="1713"/>
      <c r="Y575" s="1713"/>
      <c r="Z575" s="1713"/>
      <c r="AA575" s="1713"/>
      <c r="AB575" s="1713"/>
      <c r="AC575" s="1713"/>
      <c r="AD575" s="1713"/>
      <c r="AE575" s="1713"/>
      <c r="AF575" s="1713"/>
      <c r="AG575" s="1713"/>
      <c r="AH575" s="1713"/>
      <c r="AI575" s="1713"/>
      <c r="AJ575" s="1713"/>
      <c r="AK575" s="1713"/>
      <c r="AL575" s="1713"/>
      <c r="AM575" s="1713"/>
      <c r="AN575" s="1713"/>
      <c r="AO575" s="3214"/>
      <c r="AP575" s="1713"/>
      <c r="AQ575" s="1713"/>
      <c r="AR575" s="1713"/>
      <c r="AS575" s="1713"/>
      <c r="AT575" s="1713"/>
      <c r="AU575" s="1713"/>
      <c r="AV575" s="1713"/>
      <c r="AW575" s="1713"/>
      <c r="AX575" s="1713"/>
      <c r="AY575" s="1713"/>
      <c r="AZ575" s="1713"/>
      <c r="BA575" s="1713"/>
      <c r="BB575" s="1713"/>
      <c r="BC575" s="1713"/>
      <c r="BD575" s="1713"/>
      <c r="BE575" s="1713"/>
      <c r="BF575" s="1713"/>
      <c r="BG575" s="1713"/>
      <c r="BH575" s="1713"/>
      <c r="BI575" s="1713"/>
      <c r="BJ575" s="1713"/>
      <c r="BK575" s="1713"/>
      <c r="BL575" s="1713"/>
      <c r="BM575" s="1713"/>
      <c r="BN575" s="1713"/>
      <c r="BO575" s="1713"/>
      <c r="BP575" s="1713"/>
      <c r="BQ575" s="1713"/>
      <c r="BR575" s="1713"/>
      <c r="BS575" s="1713"/>
      <c r="BT575" s="1713"/>
      <c r="BU575" s="1713"/>
      <c r="BV575" s="1713"/>
      <c r="BW575" s="1713"/>
      <c r="BX575" s="1713"/>
      <c r="BY575" s="1713"/>
      <c r="BZ575" s="1713"/>
      <c r="CA575" s="1713"/>
      <c r="CB575" s="1713"/>
      <c r="CC575" s="1713"/>
      <c r="CD575" s="1713"/>
      <c r="CE575" s="1713"/>
      <c r="CF575" s="1713"/>
      <c r="CG575" s="1713"/>
      <c r="CH575" s="1713"/>
      <c r="CI575" s="1713"/>
      <c r="CJ575" s="1713"/>
      <c r="CK575" s="1713"/>
      <c r="CL575" s="1713"/>
      <c r="CM575" s="1713"/>
      <c r="CN575" s="1713"/>
      <c r="CO575" s="1713"/>
      <c r="CP575" s="1713"/>
      <c r="CQ575" s="1713"/>
      <c r="CR575" s="1713"/>
      <c r="CS575" s="1713"/>
      <c r="CT575" s="1713"/>
      <c r="CU575" s="1713"/>
      <c r="CV575" s="1713"/>
      <c r="CW575" s="1713"/>
      <c r="CX575" s="1713"/>
      <c r="CY575" s="1713"/>
      <c r="CZ575" s="1713"/>
      <c r="DA575" s="1713"/>
      <c r="DB575" s="1713"/>
      <c r="DC575" s="1713"/>
      <c r="DD575" s="1713"/>
      <c r="DE575" s="1713"/>
      <c r="DF575" s="1713"/>
      <c r="DG575" s="1713"/>
      <c r="DH575" s="1713"/>
      <c r="DI575" s="1713"/>
      <c r="DJ575" s="1713"/>
      <c r="DK575" s="1713"/>
      <c r="DL575" s="1713"/>
      <c r="DM575" s="1713"/>
      <c r="DN575" s="1713"/>
      <c r="DO575" s="1713"/>
      <c r="DP575" s="1713"/>
      <c r="DQ575" s="1713"/>
    </row>
    <row r="576" s="1732" customFormat="true" ht="21.75" hidden="false" customHeight="true" outlineLevel="0" collapsed="false">
      <c r="A576" s="1713"/>
      <c r="B576" s="1713"/>
      <c r="C576" s="1725"/>
      <c r="D576" s="1725"/>
      <c r="E576" s="1725"/>
      <c r="F576" s="3210"/>
      <c r="G576" s="3211"/>
      <c r="H576" s="3212"/>
      <c r="I576" s="3213"/>
      <c r="J576" s="3213"/>
      <c r="K576" s="1713"/>
      <c r="L576" s="1713"/>
      <c r="M576" s="1713"/>
      <c r="N576" s="1725"/>
      <c r="O576" s="1713"/>
      <c r="P576" s="1713"/>
      <c r="Q576" s="1713"/>
      <c r="R576" s="1713"/>
      <c r="S576" s="1713"/>
      <c r="T576" s="1714"/>
      <c r="W576" s="1713"/>
      <c r="X576" s="1713"/>
      <c r="Y576" s="1713"/>
      <c r="Z576" s="1713"/>
      <c r="AA576" s="1713"/>
      <c r="AB576" s="1713"/>
      <c r="AC576" s="1713"/>
      <c r="AD576" s="1713"/>
      <c r="AE576" s="1713"/>
      <c r="AF576" s="1713"/>
      <c r="AG576" s="1713"/>
      <c r="AH576" s="1713"/>
      <c r="AI576" s="1713"/>
      <c r="AJ576" s="1713"/>
      <c r="AK576" s="1713"/>
      <c r="AL576" s="1713"/>
      <c r="AM576" s="1713"/>
      <c r="AN576" s="1713"/>
      <c r="AO576" s="3214"/>
      <c r="AP576" s="1713"/>
      <c r="AQ576" s="1713"/>
      <c r="AR576" s="1713"/>
      <c r="AS576" s="1713"/>
      <c r="AT576" s="1713"/>
      <c r="AU576" s="1713"/>
      <c r="AV576" s="1713"/>
      <c r="AW576" s="1713"/>
      <c r="AX576" s="1713"/>
      <c r="AY576" s="1713"/>
      <c r="AZ576" s="1713"/>
      <c r="BA576" s="1713"/>
      <c r="BB576" s="1713"/>
      <c r="BC576" s="1713"/>
      <c r="BD576" s="1713"/>
      <c r="BE576" s="1713"/>
      <c r="BF576" s="1713"/>
      <c r="BG576" s="1713"/>
      <c r="BH576" s="1713"/>
      <c r="BI576" s="1713"/>
      <c r="BJ576" s="1713"/>
      <c r="BK576" s="1713"/>
      <c r="BL576" s="1713"/>
      <c r="BM576" s="1713"/>
      <c r="BN576" s="1713"/>
      <c r="BO576" s="1713"/>
      <c r="BP576" s="1713"/>
      <c r="BQ576" s="1713"/>
      <c r="BR576" s="1713"/>
      <c r="BS576" s="1713"/>
      <c r="BT576" s="1713"/>
      <c r="BU576" s="1713"/>
      <c r="BV576" s="1713"/>
      <c r="BW576" s="1713"/>
      <c r="BX576" s="1713"/>
      <c r="BY576" s="1713"/>
      <c r="BZ576" s="1713"/>
      <c r="CA576" s="1713"/>
      <c r="CB576" s="1713"/>
      <c r="CC576" s="1713"/>
      <c r="CD576" s="1713"/>
      <c r="CE576" s="1713"/>
      <c r="CF576" s="1713"/>
      <c r="CG576" s="1713"/>
      <c r="CH576" s="1713"/>
      <c r="CI576" s="1713"/>
      <c r="CJ576" s="1713"/>
      <c r="CK576" s="1713"/>
      <c r="CL576" s="1713"/>
      <c r="CM576" s="1713"/>
      <c r="CN576" s="1713"/>
      <c r="CO576" s="1713"/>
      <c r="CP576" s="1713"/>
      <c r="CQ576" s="1713"/>
      <c r="CR576" s="1713"/>
      <c r="CS576" s="1713"/>
      <c r="CT576" s="1713"/>
      <c r="CU576" s="1713"/>
      <c r="CV576" s="1713"/>
      <c r="CW576" s="1713"/>
      <c r="CX576" s="1713"/>
      <c r="CY576" s="1713"/>
      <c r="CZ576" s="1713"/>
      <c r="DA576" s="1713"/>
      <c r="DB576" s="1713"/>
      <c r="DC576" s="1713"/>
      <c r="DD576" s="1713"/>
      <c r="DE576" s="1713"/>
      <c r="DF576" s="1713"/>
      <c r="DG576" s="1713"/>
      <c r="DH576" s="1713"/>
      <c r="DI576" s="1713"/>
      <c r="DJ576" s="1713"/>
      <c r="DK576" s="1713"/>
      <c r="DL576" s="1713"/>
      <c r="DM576" s="1713"/>
      <c r="DN576" s="1713"/>
      <c r="DO576" s="1713"/>
      <c r="DP576" s="1713"/>
      <c r="DQ576" s="1713"/>
    </row>
    <row r="577" s="1732" customFormat="true" ht="21.75" hidden="false" customHeight="true" outlineLevel="0" collapsed="false">
      <c r="A577" s="1713"/>
      <c r="B577" s="1713"/>
      <c r="C577" s="1725"/>
      <c r="D577" s="1725"/>
      <c r="E577" s="1725"/>
      <c r="F577" s="3210"/>
      <c r="G577" s="3211"/>
      <c r="H577" s="3212"/>
      <c r="I577" s="3213"/>
      <c r="J577" s="3213"/>
      <c r="K577" s="1713"/>
      <c r="L577" s="1713"/>
      <c r="M577" s="1713"/>
      <c r="N577" s="1725"/>
      <c r="O577" s="1713"/>
      <c r="P577" s="1713"/>
      <c r="Q577" s="1713"/>
      <c r="R577" s="1713"/>
      <c r="S577" s="1713"/>
      <c r="T577" s="1714"/>
      <c r="W577" s="1713"/>
      <c r="X577" s="1713"/>
      <c r="Y577" s="1713"/>
      <c r="Z577" s="1713"/>
      <c r="AA577" s="1713"/>
      <c r="AB577" s="1713"/>
      <c r="AC577" s="1713"/>
      <c r="AD577" s="1713"/>
      <c r="AE577" s="1713"/>
      <c r="AF577" s="1713"/>
      <c r="AG577" s="1713"/>
      <c r="AH577" s="1713"/>
      <c r="AI577" s="1713"/>
      <c r="AJ577" s="1713"/>
      <c r="AK577" s="1713"/>
      <c r="AL577" s="1713"/>
      <c r="AM577" s="1713"/>
      <c r="AN577" s="1713"/>
      <c r="AO577" s="3214"/>
      <c r="AP577" s="1713"/>
      <c r="AQ577" s="1713"/>
      <c r="AR577" s="1713"/>
      <c r="AS577" s="1713"/>
      <c r="AT577" s="1713"/>
      <c r="AU577" s="1713"/>
      <c r="AV577" s="1713"/>
      <c r="AW577" s="1713"/>
      <c r="AX577" s="1713"/>
      <c r="AY577" s="1713"/>
      <c r="AZ577" s="1713"/>
      <c r="BA577" s="1713"/>
      <c r="BB577" s="1713"/>
      <c r="BC577" s="1713"/>
      <c r="BD577" s="1713"/>
      <c r="BE577" s="1713"/>
      <c r="BF577" s="1713"/>
      <c r="BG577" s="1713"/>
      <c r="BH577" s="1713"/>
      <c r="BI577" s="1713"/>
      <c r="BJ577" s="1713"/>
      <c r="BK577" s="1713"/>
      <c r="BL577" s="1713"/>
      <c r="BM577" s="1713"/>
      <c r="BN577" s="1713"/>
      <c r="BO577" s="1713"/>
      <c r="BP577" s="1713"/>
      <c r="BQ577" s="1713"/>
      <c r="BR577" s="1713"/>
      <c r="BS577" s="1713"/>
      <c r="BT577" s="1713"/>
      <c r="BU577" s="1713"/>
      <c r="BV577" s="1713"/>
      <c r="BW577" s="1713"/>
      <c r="BX577" s="1713"/>
      <c r="BY577" s="1713"/>
      <c r="BZ577" s="1713"/>
      <c r="CA577" s="1713"/>
      <c r="CB577" s="1713"/>
      <c r="CC577" s="1713"/>
      <c r="CD577" s="1713"/>
      <c r="CE577" s="1713"/>
      <c r="CF577" s="1713"/>
      <c r="CG577" s="1713"/>
      <c r="CH577" s="1713"/>
      <c r="CI577" s="1713"/>
      <c r="CJ577" s="1713"/>
      <c r="CK577" s="1713"/>
      <c r="CL577" s="1713"/>
      <c r="CM577" s="1713"/>
      <c r="CN577" s="1713"/>
      <c r="CO577" s="1713"/>
      <c r="CP577" s="1713"/>
      <c r="CQ577" s="1713"/>
      <c r="CR577" s="1713"/>
      <c r="CS577" s="1713"/>
      <c r="CT577" s="1713"/>
      <c r="CU577" s="1713"/>
      <c r="CV577" s="1713"/>
      <c r="CW577" s="1713"/>
      <c r="CX577" s="1713"/>
      <c r="CY577" s="1713"/>
      <c r="CZ577" s="1713"/>
      <c r="DA577" s="1713"/>
      <c r="DB577" s="1713"/>
      <c r="DC577" s="1713"/>
      <c r="DD577" s="1713"/>
      <c r="DE577" s="1713"/>
      <c r="DF577" s="1713"/>
      <c r="DG577" s="1713"/>
      <c r="DH577" s="1713"/>
      <c r="DI577" s="1713"/>
      <c r="DJ577" s="1713"/>
      <c r="DK577" s="1713"/>
      <c r="DL577" s="1713"/>
      <c r="DM577" s="1713"/>
      <c r="DN577" s="1713"/>
      <c r="DO577" s="1713"/>
      <c r="DP577" s="1713"/>
      <c r="DQ577" s="1713"/>
    </row>
    <row r="578" s="1732" customFormat="true" ht="21.75" hidden="false" customHeight="true" outlineLevel="0" collapsed="false">
      <c r="A578" s="1713"/>
      <c r="B578" s="1713"/>
      <c r="C578" s="1725"/>
      <c r="D578" s="1725"/>
      <c r="E578" s="1725"/>
      <c r="F578" s="3210"/>
      <c r="G578" s="3211"/>
      <c r="H578" s="3212"/>
      <c r="I578" s="3213"/>
      <c r="J578" s="3213"/>
      <c r="K578" s="1713"/>
      <c r="L578" s="1713"/>
      <c r="M578" s="1713"/>
      <c r="N578" s="1725"/>
      <c r="O578" s="1713"/>
      <c r="P578" s="1713"/>
      <c r="Q578" s="1713"/>
      <c r="R578" s="1713"/>
      <c r="S578" s="1713"/>
      <c r="T578" s="1714"/>
      <c r="W578" s="1713"/>
      <c r="X578" s="1713"/>
      <c r="Y578" s="1713"/>
      <c r="Z578" s="1713"/>
      <c r="AA578" s="1713"/>
      <c r="AB578" s="1713"/>
      <c r="AC578" s="1713"/>
      <c r="AD578" s="1713"/>
      <c r="AE578" s="1713"/>
      <c r="AF578" s="1713"/>
      <c r="AG578" s="1713"/>
      <c r="AH578" s="1713"/>
      <c r="AI578" s="1713"/>
      <c r="AJ578" s="1713"/>
      <c r="AK578" s="1713"/>
      <c r="AL578" s="1713"/>
      <c r="AM578" s="1713"/>
      <c r="AN578" s="1713"/>
      <c r="AO578" s="3214"/>
      <c r="AP578" s="1713"/>
      <c r="AQ578" s="1713"/>
      <c r="AR578" s="1713"/>
      <c r="AS578" s="1713"/>
      <c r="AT578" s="1713"/>
      <c r="AU578" s="1713"/>
      <c r="AV578" s="1713"/>
      <c r="AW578" s="1713"/>
      <c r="AX578" s="1713"/>
      <c r="AY578" s="1713"/>
      <c r="AZ578" s="1713"/>
      <c r="BA578" s="1713"/>
      <c r="BB578" s="1713"/>
      <c r="BC578" s="1713"/>
      <c r="BD578" s="1713"/>
      <c r="BE578" s="1713"/>
      <c r="BF578" s="1713"/>
      <c r="BG578" s="1713"/>
      <c r="BH578" s="1713"/>
      <c r="BI578" s="1713"/>
      <c r="BJ578" s="1713"/>
      <c r="BK578" s="1713"/>
      <c r="BL578" s="1713"/>
      <c r="BM578" s="1713"/>
      <c r="BN578" s="1713"/>
      <c r="BO578" s="1713"/>
      <c r="BP578" s="1713"/>
      <c r="BQ578" s="1713"/>
      <c r="BR578" s="1713"/>
      <c r="BS578" s="1713"/>
      <c r="BT578" s="1713"/>
      <c r="BU578" s="1713"/>
      <c r="BV578" s="1713"/>
      <c r="BW578" s="1713"/>
      <c r="BX578" s="1713"/>
      <c r="BY578" s="1713"/>
      <c r="BZ578" s="1713"/>
      <c r="CA578" s="1713"/>
      <c r="CB578" s="1713"/>
      <c r="CC578" s="1713"/>
      <c r="CD578" s="1713"/>
      <c r="CE578" s="1713"/>
      <c r="CF578" s="1713"/>
      <c r="CG578" s="1713"/>
      <c r="CH578" s="1713"/>
      <c r="CI578" s="1713"/>
      <c r="CJ578" s="1713"/>
      <c r="CK578" s="1713"/>
      <c r="CL578" s="1713"/>
      <c r="CM578" s="1713"/>
      <c r="CN578" s="1713"/>
      <c r="CO578" s="1713"/>
      <c r="CP578" s="1713"/>
      <c r="CQ578" s="1713"/>
      <c r="CR578" s="1713"/>
      <c r="CS578" s="1713"/>
      <c r="CT578" s="1713"/>
      <c r="CU578" s="1713"/>
      <c r="CV578" s="1713"/>
      <c r="CW578" s="1713"/>
      <c r="CX578" s="1713"/>
      <c r="CY578" s="1713"/>
      <c r="CZ578" s="1713"/>
      <c r="DA578" s="1713"/>
      <c r="DB578" s="1713"/>
      <c r="DC578" s="1713"/>
      <c r="DD578" s="1713"/>
      <c r="DE578" s="1713"/>
      <c r="DF578" s="1713"/>
      <c r="DG578" s="1713"/>
      <c r="DH578" s="1713"/>
      <c r="DI578" s="1713"/>
      <c r="DJ578" s="1713"/>
      <c r="DK578" s="1713"/>
      <c r="DL578" s="1713"/>
      <c r="DM578" s="1713"/>
      <c r="DN578" s="1713"/>
      <c r="DO578" s="1713"/>
      <c r="DP578" s="1713"/>
      <c r="DQ578" s="1713"/>
    </row>
    <row r="579" s="1732" customFormat="true" ht="21.75" hidden="false" customHeight="true" outlineLevel="0" collapsed="false">
      <c r="A579" s="1713"/>
      <c r="B579" s="1713"/>
      <c r="C579" s="1725"/>
      <c r="D579" s="1725"/>
      <c r="E579" s="1725"/>
      <c r="F579" s="3210"/>
      <c r="G579" s="3211"/>
      <c r="H579" s="3212"/>
      <c r="I579" s="3213"/>
      <c r="J579" s="3213"/>
      <c r="K579" s="1713"/>
      <c r="L579" s="1713"/>
      <c r="M579" s="1713"/>
      <c r="N579" s="1725"/>
      <c r="O579" s="1713"/>
      <c r="P579" s="1713"/>
      <c r="Q579" s="1713"/>
      <c r="R579" s="1713"/>
      <c r="S579" s="1713"/>
      <c r="T579" s="1714"/>
      <c r="W579" s="1713"/>
      <c r="X579" s="1713"/>
      <c r="Y579" s="1713"/>
      <c r="Z579" s="1713"/>
      <c r="AA579" s="1713"/>
      <c r="AB579" s="1713"/>
      <c r="AC579" s="1713"/>
      <c r="AD579" s="1713"/>
      <c r="AE579" s="1713"/>
      <c r="AF579" s="1713"/>
      <c r="AG579" s="1713"/>
      <c r="AH579" s="1713"/>
      <c r="AI579" s="1713"/>
      <c r="AJ579" s="1713"/>
      <c r="AK579" s="1713"/>
      <c r="AL579" s="1713"/>
      <c r="AM579" s="1713"/>
      <c r="AN579" s="1713"/>
      <c r="AO579" s="3214"/>
      <c r="AP579" s="1713"/>
      <c r="AQ579" s="1713"/>
      <c r="AR579" s="1713"/>
      <c r="AS579" s="1713"/>
      <c r="AT579" s="1713"/>
      <c r="AU579" s="1713"/>
      <c r="AV579" s="1713"/>
      <c r="AW579" s="1713"/>
      <c r="AX579" s="1713"/>
      <c r="AY579" s="1713"/>
      <c r="AZ579" s="1713"/>
      <c r="BA579" s="1713"/>
      <c r="BB579" s="1713"/>
      <c r="BC579" s="1713"/>
      <c r="BD579" s="1713"/>
      <c r="BE579" s="1713"/>
      <c r="BF579" s="1713"/>
      <c r="BG579" s="1713"/>
      <c r="BH579" s="1713"/>
      <c r="BI579" s="1713"/>
      <c r="BJ579" s="1713"/>
      <c r="BK579" s="1713"/>
      <c r="BL579" s="1713"/>
      <c r="BM579" s="1713"/>
      <c r="BN579" s="1713"/>
      <c r="BO579" s="1713"/>
      <c r="BP579" s="1713"/>
      <c r="BQ579" s="1713"/>
      <c r="BR579" s="1713"/>
      <c r="BS579" s="1713"/>
      <c r="BT579" s="1713"/>
      <c r="BU579" s="1713"/>
      <c r="BV579" s="1713"/>
      <c r="BW579" s="1713"/>
      <c r="BX579" s="1713"/>
      <c r="BY579" s="1713"/>
      <c r="BZ579" s="1713"/>
      <c r="CA579" s="1713"/>
      <c r="CB579" s="1713"/>
      <c r="CC579" s="1713"/>
      <c r="CD579" s="1713"/>
      <c r="CE579" s="1713"/>
      <c r="CF579" s="1713"/>
      <c r="CG579" s="1713"/>
      <c r="CH579" s="1713"/>
      <c r="CI579" s="1713"/>
      <c r="CJ579" s="1713"/>
      <c r="CK579" s="1713"/>
      <c r="CL579" s="1713"/>
      <c r="CM579" s="1713"/>
      <c r="CN579" s="1713"/>
      <c r="CO579" s="1713"/>
      <c r="CP579" s="1713"/>
      <c r="CQ579" s="1713"/>
      <c r="CR579" s="1713"/>
      <c r="CS579" s="1713"/>
      <c r="CT579" s="1713"/>
      <c r="CU579" s="1713"/>
      <c r="CV579" s="1713"/>
      <c r="CW579" s="1713"/>
      <c r="CX579" s="1713"/>
      <c r="CY579" s="1713"/>
      <c r="CZ579" s="1713"/>
      <c r="DA579" s="1713"/>
      <c r="DB579" s="1713"/>
      <c r="DC579" s="1713"/>
      <c r="DD579" s="1713"/>
      <c r="DE579" s="1713"/>
      <c r="DF579" s="1713"/>
      <c r="DG579" s="1713"/>
      <c r="DH579" s="1713"/>
      <c r="DI579" s="1713"/>
      <c r="DJ579" s="1713"/>
      <c r="DK579" s="1713"/>
      <c r="DL579" s="1713"/>
      <c r="DM579" s="1713"/>
      <c r="DN579" s="1713"/>
      <c r="DO579" s="1713"/>
      <c r="DP579" s="1713"/>
      <c r="DQ579" s="1713"/>
    </row>
    <row r="580" s="1732" customFormat="true" ht="21.75" hidden="false" customHeight="true" outlineLevel="0" collapsed="false">
      <c r="A580" s="1713"/>
      <c r="B580" s="1713"/>
      <c r="C580" s="1725"/>
      <c r="D580" s="1725"/>
      <c r="E580" s="1725"/>
      <c r="F580" s="3210"/>
      <c r="G580" s="3211"/>
      <c r="H580" s="3212"/>
      <c r="I580" s="3213"/>
      <c r="J580" s="3213"/>
      <c r="K580" s="1713"/>
      <c r="L580" s="1713"/>
      <c r="M580" s="1713"/>
      <c r="N580" s="1725"/>
      <c r="O580" s="1713"/>
      <c r="P580" s="1713"/>
      <c r="Q580" s="1713"/>
      <c r="R580" s="1713"/>
      <c r="S580" s="1713"/>
      <c r="T580" s="1714"/>
      <c r="W580" s="1713"/>
      <c r="X580" s="1713"/>
      <c r="Y580" s="1713"/>
      <c r="Z580" s="1713"/>
      <c r="AA580" s="1713"/>
      <c r="AB580" s="1713"/>
      <c r="AC580" s="1713"/>
      <c r="AD580" s="1713"/>
      <c r="AE580" s="1713"/>
      <c r="AF580" s="1713"/>
      <c r="AG580" s="1713"/>
      <c r="AH580" s="1713"/>
      <c r="AI580" s="1713"/>
      <c r="AJ580" s="1713"/>
      <c r="AK580" s="1713"/>
      <c r="AL580" s="1713"/>
      <c r="AM580" s="1713"/>
      <c r="AN580" s="1713"/>
      <c r="AO580" s="3214"/>
      <c r="AP580" s="1713"/>
      <c r="AQ580" s="1713"/>
      <c r="AR580" s="1713"/>
      <c r="AS580" s="1713"/>
      <c r="AT580" s="1713"/>
      <c r="AU580" s="1713"/>
      <c r="AV580" s="1713"/>
      <c r="AW580" s="1713"/>
      <c r="AX580" s="1713"/>
      <c r="AY580" s="1713"/>
      <c r="AZ580" s="1713"/>
      <c r="BA580" s="1713"/>
      <c r="BB580" s="1713"/>
      <c r="BC580" s="1713"/>
      <c r="BD580" s="1713"/>
      <c r="BE580" s="1713"/>
      <c r="BF580" s="1713"/>
      <c r="BG580" s="1713"/>
      <c r="BH580" s="1713"/>
      <c r="BI580" s="1713"/>
      <c r="BJ580" s="1713"/>
      <c r="BK580" s="1713"/>
      <c r="BL580" s="1713"/>
      <c r="BM580" s="1713"/>
      <c r="BN580" s="1713"/>
      <c r="BO580" s="1713"/>
      <c r="BP580" s="1713"/>
      <c r="BQ580" s="1713"/>
      <c r="BR580" s="1713"/>
      <c r="BS580" s="1713"/>
      <c r="BT580" s="1713"/>
      <c r="BU580" s="1713"/>
      <c r="BV580" s="1713"/>
      <c r="BW580" s="1713"/>
      <c r="BX580" s="1713"/>
      <c r="BY580" s="1713"/>
      <c r="BZ580" s="1713"/>
      <c r="CA580" s="1713"/>
      <c r="CB580" s="1713"/>
      <c r="CC580" s="1713"/>
      <c r="CD580" s="1713"/>
      <c r="CE580" s="1713"/>
      <c r="CF580" s="1713"/>
      <c r="CG580" s="1713"/>
      <c r="CH580" s="1713"/>
      <c r="CI580" s="1713"/>
      <c r="CJ580" s="1713"/>
      <c r="CK580" s="1713"/>
      <c r="CL580" s="1713"/>
      <c r="CM580" s="1713"/>
      <c r="CN580" s="1713"/>
      <c r="CO580" s="1713"/>
      <c r="CP580" s="1713"/>
      <c r="CQ580" s="1713"/>
      <c r="CR580" s="1713"/>
      <c r="CS580" s="1713"/>
      <c r="CT580" s="1713"/>
      <c r="CU580" s="1713"/>
      <c r="CV580" s="1713"/>
      <c r="CW580" s="1713"/>
      <c r="CX580" s="1713"/>
      <c r="CY580" s="1713"/>
      <c r="CZ580" s="1713"/>
      <c r="DA580" s="1713"/>
      <c r="DB580" s="1713"/>
      <c r="DC580" s="1713"/>
      <c r="DD580" s="1713"/>
      <c r="DE580" s="1713"/>
      <c r="DF580" s="1713"/>
      <c r="DG580" s="1713"/>
      <c r="DH580" s="1713"/>
      <c r="DI580" s="1713"/>
      <c r="DJ580" s="1713"/>
      <c r="DK580" s="1713"/>
      <c r="DL580" s="1713"/>
      <c r="DM580" s="1713"/>
      <c r="DN580" s="1713"/>
      <c r="DO580" s="1713"/>
      <c r="DP580" s="1713"/>
      <c r="DQ580" s="1713"/>
    </row>
    <row r="581" s="1732" customFormat="true" ht="21.75" hidden="false" customHeight="true" outlineLevel="0" collapsed="false">
      <c r="A581" s="1713"/>
      <c r="B581" s="1713"/>
      <c r="C581" s="1725"/>
      <c r="D581" s="1725"/>
      <c r="E581" s="1725"/>
      <c r="F581" s="3210"/>
      <c r="G581" s="3211"/>
      <c r="H581" s="3212"/>
      <c r="I581" s="3213"/>
      <c r="J581" s="3213"/>
      <c r="K581" s="1713"/>
      <c r="L581" s="1713"/>
      <c r="M581" s="1713"/>
      <c r="N581" s="1725"/>
      <c r="O581" s="1713"/>
      <c r="P581" s="1713"/>
      <c r="Q581" s="1713"/>
      <c r="R581" s="1713"/>
      <c r="S581" s="1713"/>
      <c r="T581" s="1714"/>
      <c r="W581" s="1713"/>
      <c r="X581" s="1713"/>
      <c r="Y581" s="1713"/>
      <c r="Z581" s="1713"/>
      <c r="AA581" s="1713"/>
      <c r="AB581" s="1713"/>
      <c r="AC581" s="1713"/>
      <c r="AD581" s="1713"/>
      <c r="AE581" s="1713"/>
      <c r="AF581" s="1713"/>
      <c r="AG581" s="1713"/>
      <c r="AH581" s="1713"/>
      <c r="AI581" s="1713"/>
      <c r="AJ581" s="1713"/>
      <c r="AK581" s="1713"/>
      <c r="AL581" s="1713"/>
      <c r="AM581" s="1713"/>
      <c r="AN581" s="1713"/>
      <c r="AO581" s="3214"/>
      <c r="AP581" s="1713"/>
      <c r="AQ581" s="1713"/>
      <c r="AR581" s="1713"/>
      <c r="AS581" s="1713"/>
      <c r="AT581" s="1713"/>
      <c r="AU581" s="1713"/>
      <c r="AV581" s="1713"/>
      <c r="AW581" s="1713"/>
      <c r="AX581" s="1713"/>
      <c r="AY581" s="1713"/>
      <c r="AZ581" s="1713"/>
      <c r="BA581" s="1713"/>
      <c r="BB581" s="1713"/>
      <c r="BC581" s="1713"/>
      <c r="BD581" s="1713"/>
      <c r="BE581" s="1713"/>
      <c r="BF581" s="1713"/>
      <c r="BG581" s="1713"/>
      <c r="BH581" s="1713"/>
      <c r="BI581" s="1713"/>
      <c r="BJ581" s="1713"/>
      <c r="BK581" s="1713"/>
      <c r="BL581" s="1713"/>
      <c r="BM581" s="1713"/>
      <c r="BN581" s="1713"/>
      <c r="BO581" s="1713"/>
      <c r="BP581" s="1713"/>
      <c r="BQ581" s="1713"/>
      <c r="BR581" s="1713"/>
      <c r="BS581" s="1713"/>
      <c r="BT581" s="1713"/>
      <c r="BU581" s="1713"/>
      <c r="BV581" s="1713"/>
      <c r="BW581" s="1713"/>
      <c r="BX581" s="1713"/>
      <c r="BY581" s="1713"/>
      <c r="BZ581" s="1713"/>
      <c r="CA581" s="1713"/>
      <c r="CB581" s="1713"/>
      <c r="CC581" s="1713"/>
      <c r="CD581" s="1713"/>
      <c r="CE581" s="1713"/>
      <c r="CF581" s="1713"/>
      <c r="CG581" s="1713"/>
      <c r="CH581" s="1713"/>
      <c r="CI581" s="1713"/>
      <c r="CJ581" s="1713"/>
      <c r="CK581" s="1713"/>
      <c r="CL581" s="1713"/>
      <c r="CM581" s="1713"/>
      <c r="CN581" s="1713"/>
      <c r="CO581" s="1713"/>
      <c r="CP581" s="1713"/>
      <c r="CQ581" s="1713"/>
      <c r="CR581" s="1713"/>
      <c r="CS581" s="1713"/>
      <c r="CT581" s="1713"/>
      <c r="CU581" s="1713"/>
      <c r="CV581" s="1713"/>
      <c r="CW581" s="1713"/>
      <c r="CX581" s="1713"/>
      <c r="CY581" s="1713"/>
      <c r="CZ581" s="1713"/>
      <c r="DA581" s="1713"/>
      <c r="DB581" s="1713"/>
      <c r="DC581" s="1713"/>
      <c r="DD581" s="1713"/>
      <c r="DE581" s="1713"/>
      <c r="DF581" s="1713"/>
      <c r="DG581" s="1713"/>
      <c r="DH581" s="1713"/>
      <c r="DI581" s="1713"/>
      <c r="DJ581" s="1713"/>
      <c r="DK581" s="1713"/>
      <c r="DL581" s="1713"/>
      <c r="DM581" s="1713"/>
      <c r="DN581" s="1713"/>
      <c r="DO581" s="1713"/>
      <c r="DP581" s="1713"/>
      <c r="DQ581" s="1713"/>
    </row>
    <row r="582" s="1732" customFormat="true" ht="21.75" hidden="false" customHeight="true" outlineLevel="0" collapsed="false">
      <c r="A582" s="1713"/>
      <c r="B582" s="1713"/>
      <c r="C582" s="1725"/>
      <c r="D582" s="1725"/>
      <c r="E582" s="1725"/>
      <c r="F582" s="3210"/>
      <c r="G582" s="3211"/>
      <c r="H582" s="3212"/>
      <c r="I582" s="3213"/>
      <c r="J582" s="3213"/>
      <c r="K582" s="1713"/>
      <c r="L582" s="1713"/>
      <c r="M582" s="1713"/>
      <c r="N582" s="1725"/>
      <c r="O582" s="1713"/>
      <c r="P582" s="1713"/>
      <c r="Q582" s="1713"/>
      <c r="R582" s="1713"/>
      <c r="S582" s="1713"/>
      <c r="T582" s="1714"/>
      <c r="W582" s="1713"/>
      <c r="X582" s="1713"/>
      <c r="Y582" s="1713"/>
      <c r="Z582" s="1713"/>
      <c r="AA582" s="1713"/>
      <c r="AB582" s="1713"/>
      <c r="AC582" s="1713"/>
      <c r="AD582" s="1713"/>
      <c r="AE582" s="1713"/>
      <c r="AF582" s="1713"/>
      <c r="AG582" s="1713"/>
      <c r="AH582" s="1713"/>
      <c r="AI582" s="1713"/>
      <c r="AJ582" s="1713"/>
      <c r="AK582" s="1713"/>
      <c r="AL582" s="1713"/>
      <c r="AM582" s="1713"/>
      <c r="AN582" s="1713"/>
      <c r="AO582" s="3214"/>
      <c r="AP582" s="1713"/>
      <c r="AQ582" s="1713"/>
      <c r="AR582" s="1713"/>
      <c r="AS582" s="1713"/>
      <c r="AT582" s="1713"/>
      <c r="AU582" s="1713"/>
      <c r="AV582" s="1713"/>
      <c r="AW582" s="1713"/>
      <c r="AX582" s="1713"/>
      <c r="AY582" s="1713"/>
      <c r="AZ582" s="1713"/>
      <c r="BA582" s="1713"/>
      <c r="BB582" s="1713"/>
      <c r="BC582" s="1713"/>
      <c r="BD582" s="1713"/>
      <c r="BE582" s="1713"/>
      <c r="BF582" s="1713"/>
      <c r="BG582" s="1713"/>
      <c r="BH582" s="1713"/>
      <c r="BI582" s="1713"/>
      <c r="BJ582" s="1713"/>
      <c r="BK582" s="1713"/>
      <c r="BL582" s="1713"/>
      <c r="BM582" s="1713"/>
      <c r="BN582" s="1713"/>
      <c r="BO582" s="1713"/>
      <c r="BP582" s="1713"/>
      <c r="BQ582" s="1713"/>
      <c r="BR582" s="1713"/>
      <c r="BS582" s="1713"/>
      <c r="BT582" s="1713"/>
      <c r="BU582" s="1713"/>
      <c r="BV582" s="1713"/>
      <c r="BW582" s="1713"/>
      <c r="BX582" s="1713"/>
      <c r="BY582" s="1713"/>
      <c r="BZ582" s="1713"/>
      <c r="CA582" s="1713"/>
      <c r="CB582" s="1713"/>
      <c r="CC582" s="1713"/>
      <c r="CD582" s="1713"/>
      <c r="CE582" s="1713"/>
      <c r="CF582" s="1713"/>
      <c r="CG582" s="1713"/>
      <c r="CH582" s="1713"/>
      <c r="CI582" s="1713"/>
      <c r="CJ582" s="1713"/>
      <c r="CK582" s="1713"/>
      <c r="CL582" s="1713"/>
      <c r="CM582" s="1713"/>
      <c r="CN582" s="1713"/>
      <c r="CO582" s="1713"/>
      <c r="CP582" s="1713"/>
      <c r="CQ582" s="1713"/>
      <c r="CR582" s="1713"/>
      <c r="CS582" s="1713"/>
      <c r="CT582" s="1713"/>
      <c r="CU582" s="1713"/>
      <c r="CV582" s="1713"/>
      <c r="CW582" s="1713"/>
      <c r="CX582" s="1713"/>
      <c r="CY582" s="1713"/>
      <c r="CZ582" s="1713"/>
      <c r="DA582" s="1713"/>
      <c r="DB582" s="1713"/>
      <c r="DC582" s="1713"/>
      <c r="DD582" s="1713"/>
      <c r="DE582" s="1713"/>
      <c r="DF582" s="1713"/>
      <c r="DG582" s="1713"/>
      <c r="DH582" s="1713"/>
      <c r="DI582" s="1713"/>
      <c r="DJ582" s="1713"/>
      <c r="DK582" s="1713"/>
      <c r="DL582" s="1713"/>
      <c r="DM582" s="1713"/>
      <c r="DN582" s="1713"/>
      <c r="DO582" s="1713"/>
      <c r="DP582" s="1713"/>
      <c r="DQ582" s="1713"/>
    </row>
    <row r="583" s="1732" customFormat="true" ht="21.75" hidden="false" customHeight="true" outlineLevel="0" collapsed="false">
      <c r="A583" s="1713"/>
      <c r="B583" s="1713"/>
      <c r="C583" s="1725"/>
      <c r="D583" s="1725"/>
      <c r="E583" s="1725"/>
      <c r="F583" s="3210"/>
      <c r="G583" s="3211"/>
      <c r="H583" s="3212"/>
      <c r="I583" s="3213"/>
      <c r="J583" s="3213"/>
      <c r="K583" s="1713"/>
      <c r="L583" s="1713"/>
      <c r="M583" s="1713"/>
      <c r="N583" s="1725"/>
      <c r="O583" s="1713"/>
      <c r="P583" s="1713"/>
      <c r="Q583" s="1713"/>
      <c r="R583" s="1713"/>
      <c r="S583" s="1713"/>
      <c r="T583" s="1714"/>
      <c r="W583" s="1713"/>
      <c r="X583" s="1713"/>
      <c r="Y583" s="1713"/>
      <c r="Z583" s="1713"/>
      <c r="AA583" s="1713"/>
      <c r="AB583" s="1713"/>
      <c r="AC583" s="1713"/>
      <c r="AD583" s="1713"/>
      <c r="AE583" s="1713"/>
      <c r="AF583" s="1713"/>
      <c r="AG583" s="1713"/>
      <c r="AH583" s="1713"/>
      <c r="AI583" s="1713"/>
      <c r="AJ583" s="1713"/>
      <c r="AK583" s="1713"/>
      <c r="AL583" s="1713"/>
      <c r="AM583" s="1713"/>
      <c r="AN583" s="1713"/>
      <c r="AO583" s="3214"/>
      <c r="AP583" s="1713"/>
      <c r="AQ583" s="1713"/>
      <c r="AR583" s="1713"/>
      <c r="AS583" s="1713"/>
      <c r="AT583" s="1713"/>
      <c r="AU583" s="1713"/>
      <c r="AV583" s="1713"/>
      <c r="AW583" s="1713"/>
      <c r="AX583" s="1713"/>
      <c r="AY583" s="1713"/>
      <c r="AZ583" s="1713"/>
      <c r="BA583" s="1713"/>
      <c r="BB583" s="1713"/>
      <c r="BC583" s="1713"/>
      <c r="BD583" s="1713"/>
      <c r="BE583" s="1713"/>
      <c r="BF583" s="1713"/>
      <c r="BG583" s="1713"/>
      <c r="BH583" s="1713"/>
      <c r="BI583" s="1713"/>
      <c r="BJ583" s="1713"/>
      <c r="BK583" s="1713"/>
      <c r="BL583" s="1713"/>
      <c r="BM583" s="1713"/>
      <c r="BN583" s="1713"/>
      <c r="BO583" s="1713"/>
      <c r="BP583" s="1713"/>
      <c r="BQ583" s="1713"/>
      <c r="BR583" s="1713"/>
      <c r="BS583" s="1713"/>
      <c r="BT583" s="1713"/>
      <c r="BU583" s="1713"/>
      <c r="BV583" s="1713"/>
      <c r="BW583" s="1713"/>
      <c r="BX583" s="1713"/>
      <c r="BY583" s="1713"/>
      <c r="BZ583" s="1713"/>
      <c r="CA583" s="1713"/>
      <c r="CB583" s="1713"/>
      <c r="CC583" s="1713"/>
      <c r="CD583" s="1713"/>
      <c r="CE583" s="1713"/>
      <c r="CF583" s="1713"/>
      <c r="CG583" s="1713"/>
      <c r="CH583" s="1713"/>
      <c r="CI583" s="1713"/>
      <c r="CJ583" s="1713"/>
      <c r="CK583" s="1713"/>
      <c r="CL583" s="1713"/>
      <c r="CM583" s="1713"/>
      <c r="CN583" s="1713"/>
      <c r="CO583" s="1713"/>
      <c r="CP583" s="1713"/>
      <c r="CQ583" s="1713"/>
      <c r="CR583" s="1713"/>
      <c r="CS583" s="1713"/>
      <c r="CT583" s="1713"/>
      <c r="CU583" s="1713"/>
      <c r="CV583" s="1713"/>
      <c r="CW583" s="1713"/>
      <c r="CX583" s="1713"/>
      <c r="CY583" s="1713"/>
      <c r="CZ583" s="1713"/>
      <c r="DA583" s="1713"/>
      <c r="DB583" s="1713"/>
      <c r="DC583" s="1713"/>
      <c r="DD583" s="1713"/>
      <c r="DE583" s="1713"/>
      <c r="DF583" s="1713"/>
      <c r="DG583" s="1713"/>
      <c r="DH583" s="1713"/>
      <c r="DI583" s="1713"/>
      <c r="DJ583" s="1713"/>
      <c r="DK583" s="1713"/>
      <c r="DL583" s="1713"/>
      <c r="DM583" s="1713"/>
      <c r="DN583" s="1713"/>
      <c r="DO583" s="1713"/>
      <c r="DP583" s="1713"/>
      <c r="DQ583" s="1713"/>
    </row>
    <row r="584" s="1732" customFormat="true" ht="21.75" hidden="false" customHeight="true" outlineLevel="0" collapsed="false">
      <c r="A584" s="1713"/>
      <c r="B584" s="1713"/>
      <c r="C584" s="1725"/>
      <c r="D584" s="1725"/>
      <c r="E584" s="1725"/>
      <c r="F584" s="3210"/>
      <c r="G584" s="3211"/>
      <c r="H584" s="3212"/>
      <c r="I584" s="3213"/>
      <c r="J584" s="3213"/>
      <c r="K584" s="1713"/>
      <c r="L584" s="1713"/>
      <c r="M584" s="1713"/>
      <c r="N584" s="1725"/>
      <c r="O584" s="1713"/>
      <c r="P584" s="1713"/>
      <c r="Q584" s="1713"/>
      <c r="R584" s="1713"/>
      <c r="S584" s="1713"/>
      <c r="T584" s="1714"/>
      <c r="W584" s="1713"/>
      <c r="X584" s="1713"/>
      <c r="Y584" s="1713"/>
      <c r="Z584" s="1713"/>
      <c r="AA584" s="1713"/>
      <c r="AB584" s="1713"/>
      <c r="AC584" s="1713"/>
      <c r="AD584" s="1713"/>
      <c r="AE584" s="1713"/>
      <c r="AF584" s="1713"/>
      <c r="AG584" s="1713"/>
      <c r="AH584" s="1713"/>
      <c r="AI584" s="1713"/>
      <c r="AJ584" s="1713"/>
      <c r="AK584" s="1713"/>
      <c r="AL584" s="1713"/>
      <c r="AM584" s="1713"/>
      <c r="AN584" s="1713"/>
      <c r="AO584" s="3214"/>
      <c r="AP584" s="1713"/>
      <c r="AQ584" s="1713"/>
      <c r="AR584" s="1713"/>
      <c r="AS584" s="1713"/>
      <c r="AT584" s="1713"/>
      <c r="AU584" s="1713"/>
      <c r="AV584" s="1713"/>
      <c r="AW584" s="1713"/>
      <c r="AX584" s="1713"/>
      <c r="AY584" s="1713"/>
      <c r="AZ584" s="1713"/>
      <c r="BA584" s="1713"/>
      <c r="BB584" s="1713"/>
      <c r="BC584" s="1713"/>
      <c r="BD584" s="1713"/>
      <c r="BE584" s="1713"/>
      <c r="BF584" s="1713"/>
      <c r="BG584" s="1713"/>
      <c r="BH584" s="1713"/>
      <c r="BI584" s="1713"/>
      <c r="BJ584" s="1713"/>
      <c r="BK584" s="1713"/>
      <c r="BL584" s="1713"/>
      <c r="BM584" s="1713"/>
      <c r="BN584" s="1713"/>
      <c r="BO584" s="1713"/>
      <c r="BP584" s="1713"/>
      <c r="BQ584" s="1713"/>
      <c r="BR584" s="1713"/>
      <c r="BS584" s="1713"/>
      <c r="BT584" s="1713"/>
      <c r="BU584" s="1713"/>
      <c r="BV584" s="1713"/>
      <c r="BW584" s="1713"/>
      <c r="BX584" s="1713"/>
      <c r="BY584" s="1713"/>
      <c r="BZ584" s="1713"/>
      <c r="CA584" s="1713"/>
      <c r="CB584" s="1713"/>
      <c r="CC584" s="1713"/>
      <c r="CD584" s="1713"/>
      <c r="CE584" s="1713"/>
      <c r="CF584" s="1713"/>
      <c r="CG584" s="1713"/>
      <c r="CH584" s="1713"/>
      <c r="CI584" s="1713"/>
      <c r="CJ584" s="1713"/>
      <c r="CK584" s="1713"/>
      <c r="CL584" s="1713"/>
      <c r="CM584" s="1713"/>
      <c r="CN584" s="1713"/>
      <c r="CO584" s="1713"/>
      <c r="CP584" s="1713"/>
      <c r="CQ584" s="1713"/>
      <c r="CR584" s="1713"/>
      <c r="CS584" s="1713"/>
      <c r="CT584" s="1713"/>
      <c r="CU584" s="1713"/>
      <c r="CV584" s="1713"/>
      <c r="CW584" s="1713"/>
      <c r="CX584" s="1713"/>
      <c r="CY584" s="1713"/>
      <c r="CZ584" s="1713"/>
      <c r="DA584" s="1713"/>
      <c r="DB584" s="1713"/>
      <c r="DC584" s="1713"/>
      <c r="DD584" s="1713"/>
      <c r="DE584" s="1713"/>
      <c r="DF584" s="1713"/>
      <c r="DG584" s="1713"/>
      <c r="DH584" s="1713"/>
      <c r="DI584" s="1713"/>
      <c r="DJ584" s="1713"/>
      <c r="DK584" s="1713"/>
      <c r="DL584" s="1713"/>
      <c r="DM584" s="1713"/>
      <c r="DN584" s="1713"/>
      <c r="DO584" s="1713"/>
      <c r="DP584" s="1713"/>
      <c r="DQ584" s="1713"/>
    </row>
    <row r="585" s="1732" customFormat="true" ht="21.75" hidden="false" customHeight="true" outlineLevel="0" collapsed="false">
      <c r="A585" s="1713"/>
      <c r="B585" s="1713"/>
      <c r="C585" s="1725"/>
      <c r="D585" s="1725"/>
      <c r="E585" s="1725"/>
      <c r="F585" s="3210"/>
      <c r="G585" s="3211"/>
      <c r="H585" s="3212"/>
      <c r="I585" s="3213"/>
      <c r="J585" s="3213"/>
      <c r="K585" s="1713"/>
      <c r="L585" s="1713"/>
      <c r="M585" s="1713"/>
      <c r="N585" s="1725"/>
      <c r="O585" s="1713"/>
      <c r="P585" s="1713"/>
      <c r="Q585" s="1713"/>
      <c r="R585" s="1713"/>
      <c r="S585" s="1713"/>
      <c r="T585" s="1714"/>
      <c r="W585" s="1713"/>
      <c r="X585" s="1713"/>
      <c r="Y585" s="1713"/>
      <c r="Z585" s="1713"/>
      <c r="AA585" s="1713"/>
      <c r="AB585" s="1713"/>
      <c r="AC585" s="1713"/>
      <c r="AD585" s="1713"/>
      <c r="AE585" s="1713"/>
      <c r="AF585" s="1713"/>
      <c r="AG585" s="1713"/>
      <c r="AH585" s="1713"/>
      <c r="AI585" s="1713"/>
      <c r="AJ585" s="1713"/>
      <c r="AK585" s="1713"/>
      <c r="AL585" s="1713"/>
      <c r="AM585" s="1713"/>
      <c r="AN585" s="1713"/>
      <c r="AO585" s="3214"/>
      <c r="AP585" s="1713"/>
      <c r="AQ585" s="1713"/>
      <c r="AR585" s="1713"/>
      <c r="AS585" s="1713"/>
      <c r="AT585" s="1713"/>
      <c r="AU585" s="1713"/>
      <c r="AV585" s="1713"/>
      <c r="AW585" s="1713"/>
      <c r="AX585" s="1713"/>
      <c r="AY585" s="1713"/>
      <c r="AZ585" s="1713"/>
      <c r="BA585" s="1713"/>
      <c r="BB585" s="1713"/>
      <c r="BC585" s="1713"/>
      <c r="BD585" s="1713"/>
      <c r="BE585" s="1713"/>
      <c r="BF585" s="1713"/>
      <c r="BG585" s="1713"/>
      <c r="BH585" s="1713"/>
      <c r="BI585" s="1713"/>
      <c r="BJ585" s="1713"/>
      <c r="BK585" s="1713"/>
      <c r="BL585" s="1713"/>
      <c r="BM585" s="1713"/>
      <c r="BN585" s="1713"/>
      <c r="BO585" s="1713"/>
      <c r="BP585" s="1713"/>
      <c r="BQ585" s="1713"/>
      <c r="BR585" s="1713"/>
      <c r="BS585" s="1713"/>
      <c r="BT585" s="1713"/>
      <c r="BU585" s="1713"/>
      <c r="BV585" s="1713"/>
      <c r="BW585" s="1713"/>
      <c r="BX585" s="1713"/>
      <c r="BY585" s="1713"/>
      <c r="BZ585" s="1713"/>
      <c r="CA585" s="1713"/>
      <c r="CB585" s="1713"/>
      <c r="CC585" s="1713"/>
      <c r="CD585" s="1713"/>
      <c r="CE585" s="1713"/>
      <c r="CF585" s="1713"/>
      <c r="CG585" s="1713"/>
      <c r="CH585" s="1713"/>
      <c r="CI585" s="1713"/>
      <c r="CJ585" s="1713"/>
      <c r="CK585" s="1713"/>
      <c r="CL585" s="1713"/>
      <c r="CM585" s="1713"/>
      <c r="CN585" s="1713"/>
      <c r="CO585" s="1713"/>
      <c r="CP585" s="1713"/>
      <c r="CQ585" s="1713"/>
      <c r="CR585" s="1713"/>
      <c r="CS585" s="1713"/>
      <c r="CT585" s="1713"/>
      <c r="CU585" s="1713"/>
      <c r="CV585" s="1713"/>
      <c r="CW585" s="1713"/>
      <c r="CX585" s="1713"/>
      <c r="CY585" s="1713"/>
      <c r="CZ585" s="1713"/>
      <c r="DA585" s="1713"/>
      <c r="DB585" s="1713"/>
      <c r="DC585" s="1713"/>
      <c r="DD585" s="1713"/>
      <c r="DE585" s="1713"/>
      <c r="DF585" s="1713"/>
      <c r="DG585" s="1713"/>
      <c r="DH585" s="1713"/>
      <c r="DI585" s="1713"/>
      <c r="DJ585" s="1713"/>
      <c r="DK585" s="1713"/>
      <c r="DL585" s="1713"/>
      <c r="DM585" s="1713"/>
      <c r="DN585" s="1713"/>
      <c r="DO585" s="1713"/>
      <c r="DP585" s="1713"/>
      <c r="DQ585" s="1713"/>
    </row>
    <row r="586" s="1732" customFormat="true" ht="21.75" hidden="false" customHeight="true" outlineLevel="0" collapsed="false">
      <c r="A586" s="1713"/>
      <c r="B586" s="1713"/>
      <c r="C586" s="1725"/>
      <c r="D586" s="1725"/>
      <c r="E586" s="1725"/>
      <c r="F586" s="3210"/>
      <c r="G586" s="3211"/>
      <c r="H586" s="3212"/>
      <c r="I586" s="3213"/>
      <c r="J586" s="3213"/>
      <c r="K586" s="1713"/>
      <c r="L586" s="1713"/>
      <c r="M586" s="1713"/>
      <c r="N586" s="1725"/>
      <c r="O586" s="1713"/>
      <c r="P586" s="1713"/>
      <c r="Q586" s="1713"/>
      <c r="R586" s="1713"/>
      <c r="S586" s="1713"/>
      <c r="T586" s="1714"/>
      <c r="W586" s="1713"/>
      <c r="X586" s="1713"/>
      <c r="Y586" s="1713"/>
      <c r="Z586" s="1713"/>
      <c r="AA586" s="1713"/>
      <c r="AB586" s="1713"/>
      <c r="AC586" s="1713"/>
      <c r="AD586" s="1713"/>
      <c r="AE586" s="1713"/>
      <c r="AF586" s="1713"/>
      <c r="AG586" s="1713"/>
      <c r="AH586" s="1713"/>
      <c r="AI586" s="1713"/>
      <c r="AJ586" s="1713"/>
      <c r="AK586" s="1713"/>
      <c r="AL586" s="1713"/>
      <c r="AM586" s="1713"/>
      <c r="AN586" s="1713"/>
      <c r="AO586" s="3214"/>
      <c r="AP586" s="1713"/>
      <c r="AQ586" s="1713"/>
      <c r="AR586" s="1713"/>
      <c r="AS586" s="1713"/>
      <c r="AT586" s="1713"/>
      <c r="AU586" s="1713"/>
      <c r="AV586" s="1713"/>
      <c r="AW586" s="1713"/>
      <c r="AX586" s="1713"/>
      <c r="AY586" s="1713"/>
      <c r="AZ586" s="1713"/>
      <c r="BA586" s="1713"/>
      <c r="BB586" s="1713"/>
      <c r="BC586" s="1713"/>
      <c r="BD586" s="1713"/>
      <c r="BE586" s="1713"/>
      <c r="BF586" s="1713"/>
      <c r="BG586" s="1713"/>
      <c r="BH586" s="1713"/>
      <c r="BI586" s="1713"/>
      <c r="BJ586" s="1713"/>
      <c r="BK586" s="1713"/>
      <c r="BL586" s="1713"/>
      <c r="BM586" s="1713"/>
      <c r="BN586" s="1713"/>
      <c r="BO586" s="1713"/>
      <c r="BP586" s="1713"/>
      <c r="BQ586" s="1713"/>
      <c r="BR586" s="1713"/>
      <c r="BS586" s="1713"/>
      <c r="BT586" s="1713"/>
      <c r="BU586" s="1713"/>
      <c r="BV586" s="1713"/>
      <c r="BW586" s="1713"/>
      <c r="BX586" s="1713"/>
      <c r="BY586" s="1713"/>
      <c r="BZ586" s="1713"/>
      <c r="CA586" s="1713"/>
      <c r="CB586" s="1713"/>
      <c r="CC586" s="1713"/>
      <c r="CD586" s="1713"/>
      <c r="CE586" s="1713"/>
      <c r="CF586" s="1713"/>
      <c r="CG586" s="1713"/>
      <c r="CH586" s="1713"/>
      <c r="CI586" s="1713"/>
      <c r="CJ586" s="1713"/>
      <c r="CK586" s="1713"/>
      <c r="CL586" s="1713"/>
      <c r="CM586" s="1713"/>
      <c r="CN586" s="1713"/>
      <c r="CO586" s="1713"/>
      <c r="CP586" s="1713"/>
      <c r="CQ586" s="1713"/>
      <c r="CR586" s="1713"/>
      <c r="CS586" s="1713"/>
      <c r="CT586" s="1713"/>
      <c r="CU586" s="1713"/>
      <c r="CV586" s="1713"/>
      <c r="CW586" s="1713"/>
      <c r="CX586" s="1713"/>
      <c r="CY586" s="1713"/>
      <c r="CZ586" s="1713"/>
      <c r="DA586" s="1713"/>
      <c r="DB586" s="1713"/>
      <c r="DC586" s="1713"/>
      <c r="DD586" s="1713"/>
      <c r="DE586" s="1713"/>
      <c r="DF586" s="1713"/>
      <c r="DG586" s="1713"/>
      <c r="DH586" s="1713"/>
      <c r="DI586" s="1713"/>
      <c r="DJ586" s="1713"/>
      <c r="DK586" s="1713"/>
      <c r="DL586" s="1713"/>
      <c r="DM586" s="1713"/>
      <c r="DN586" s="1713"/>
      <c r="DO586" s="1713"/>
      <c r="DP586" s="1713"/>
      <c r="DQ586" s="1713"/>
    </row>
    <row r="587" s="1732" customFormat="true" ht="21.75" hidden="false" customHeight="true" outlineLevel="0" collapsed="false">
      <c r="A587" s="1713"/>
      <c r="B587" s="1713"/>
      <c r="C587" s="1725"/>
      <c r="D587" s="1725"/>
      <c r="E587" s="1725"/>
      <c r="F587" s="3210"/>
      <c r="G587" s="3211"/>
      <c r="H587" s="3212"/>
      <c r="I587" s="3213"/>
      <c r="J587" s="3213"/>
      <c r="K587" s="1713"/>
      <c r="L587" s="1713"/>
      <c r="M587" s="1713"/>
      <c r="N587" s="1725"/>
      <c r="O587" s="1713"/>
      <c r="P587" s="1713"/>
      <c r="Q587" s="1713"/>
      <c r="R587" s="1713"/>
      <c r="S587" s="1713"/>
      <c r="T587" s="1714"/>
      <c r="W587" s="1713"/>
      <c r="X587" s="1713"/>
      <c r="Y587" s="1713"/>
      <c r="Z587" s="1713"/>
      <c r="AA587" s="1713"/>
      <c r="AB587" s="1713"/>
      <c r="AC587" s="1713"/>
      <c r="AD587" s="1713"/>
      <c r="AE587" s="1713"/>
      <c r="AF587" s="1713"/>
      <c r="AG587" s="1713"/>
      <c r="AH587" s="1713"/>
      <c r="AI587" s="1713"/>
      <c r="AJ587" s="1713"/>
      <c r="AK587" s="1713"/>
      <c r="AL587" s="1713"/>
      <c r="AM587" s="1713"/>
      <c r="AN587" s="1713"/>
      <c r="AO587" s="3214"/>
      <c r="AP587" s="1713"/>
      <c r="AQ587" s="1713"/>
      <c r="AR587" s="1713"/>
      <c r="AS587" s="1713"/>
      <c r="AT587" s="1713"/>
      <c r="AU587" s="1713"/>
      <c r="AV587" s="1713"/>
      <c r="AW587" s="1713"/>
      <c r="AX587" s="1713"/>
      <c r="AY587" s="1713"/>
      <c r="AZ587" s="1713"/>
      <c r="BA587" s="1713"/>
      <c r="BB587" s="1713"/>
      <c r="BC587" s="1713"/>
      <c r="BD587" s="1713"/>
      <c r="BE587" s="1713"/>
      <c r="BF587" s="1713"/>
      <c r="BG587" s="1713"/>
      <c r="BH587" s="1713"/>
      <c r="BI587" s="1713"/>
      <c r="BJ587" s="1713"/>
      <c r="BK587" s="1713"/>
      <c r="BL587" s="1713"/>
      <c r="BM587" s="1713"/>
      <c r="BN587" s="1713"/>
      <c r="BO587" s="1713"/>
      <c r="BP587" s="1713"/>
      <c r="BQ587" s="1713"/>
      <c r="BR587" s="1713"/>
      <c r="BS587" s="1713"/>
      <c r="BT587" s="1713"/>
      <c r="BU587" s="1713"/>
      <c r="BV587" s="1713"/>
      <c r="BW587" s="1713"/>
      <c r="BX587" s="1713"/>
      <c r="BY587" s="1713"/>
      <c r="BZ587" s="1713"/>
      <c r="CA587" s="1713"/>
      <c r="CB587" s="1713"/>
      <c r="CC587" s="1713"/>
      <c r="CD587" s="1713"/>
      <c r="CE587" s="1713"/>
      <c r="CF587" s="1713"/>
      <c r="CG587" s="1713"/>
      <c r="CH587" s="1713"/>
      <c r="CI587" s="1713"/>
      <c r="CJ587" s="1713"/>
      <c r="CK587" s="1713"/>
      <c r="CL587" s="1713"/>
      <c r="CM587" s="1713"/>
      <c r="CN587" s="1713"/>
      <c r="CO587" s="1713"/>
      <c r="CP587" s="1713"/>
      <c r="CQ587" s="1713"/>
      <c r="CR587" s="1713"/>
      <c r="CS587" s="1713"/>
      <c r="CT587" s="1713"/>
      <c r="CU587" s="1713"/>
      <c r="CV587" s="1713"/>
      <c r="CW587" s="1713"/>
      <c r="CX587" s="1713"/>
      <c r="CY587" s="1713"/>
      <c r="CZ587" s="1713"/>
      <c r="DA587" s="1713"/>
      <c r="DB587" s="1713"/>
      <c r="DC587" s="1713"/>
      <c r="DD587" s="1713"/>
      <c r="DE587" s="1713"/>
      <c r="DF587" s="1713"/>
      <c r="DG587" s="1713"/>
      <c r="DH587" s="1713"/>
      <c r="DI587" s="1713"/>
      <c r="DJ587" s="1713"/>
      <c r="DK587" s="1713"/>
      <c r="DL587" s="1713"/>
      <c r="DM587" s="1713"/>
      <c r="DN587" s="1713"/>
      <c r="DO587" s="1713"/>
      <c r="DP587" s="1713"/>
      <c r="DQ587" s="1713"/>
    </row>
    <row r="588" s="1732" customFormat="true" ht="21.75" hidden="false" customHeight="true" outlineLevel="0" collapsed="false">
      <c r="A588" s="1713"/>
      <c r="B588" s="1713"/>
      <c r="C588" s="1725"/>
      <c r="D588" s="1725"/>
      <c r="E588" s="1725"/>
      <c r="F588" s="3210"/>
      <c r="G588" s="3211"/>
      <c r="H588" s="3212"/>
      <c r="I588" s="3213"/>
      <c r="J588" s="3213"/>
      <c r="K588" s="1713"/>
      <c r="L588" s="1713"/>
      <c r="M588" s="1713"/>
      <c r="N588" s="1725"/>
      <c r="O588" s="1713"/>
      <c r="P588" s="1713"/>
      <c r="Q588" s="1713"/>
      <c r="R588" s="1713"/>
      <c r="S588" s="1713"/>
      <c r="T588" s="1714"/>
      <c r="W588" s="1713"/>
      <c r="X588" s="1713"/>
      <c r="Y588" s="1713"/>
      <c r="Z588" s="1713"/>
      <c r="AA588" s="1713"/>
      <c r="AB588" s="1713"/>
      <c r="AC588" s="1713"/>
      <c r="AD588" s="1713"/>
      <c r="AE588" s="1713"/>
      <c r="AF588" s="1713"/>
      <c r="AG588" s="1713"/>
      <c r="AH588" s="1713"/>
      <c r="AI588" s="1713"/>
      <c r="AJ588" s="1713"/>
      <c r="AK588" s="1713"/>
      <c r="AL588" s="1713"/>
      <c r="AM588" s="1713"/>
      <c r="AN588" s="1713"/>
      <c r="AO588" s="3214"/>
      <c r="AP588" s="1713"/>
      <c r="AQ588" s="1713"/>
      <c r="AR588" s="1713"/>
      <c r="AS588" s="1713"/>
      <c r="AT588" s="1713"/>
      <c r="AU588" s="1713"/>
      <c r="AV588" s="1713"/>
      <c r="AW588" s="1713"/>
      <c r="AX588" s="1713"/>
      <c r="AY588" s="1713"/>
      <c r="AZ588" s="1713"/>
      <c r="BA588" s="1713"/>
      <c r="BB588" s="1713"/>
      <c r="BC588" s="1713"/>
      <c r="BD588" s="1713"/>
      <c r="BE588" s="1713"/>
      <c r="BF588" s="1713"/>
      <c r="BG588" s="1713"/>
      <c r="BH588" s="1713"/>
      <c r="BI588" s="1713"/>
      <c r="BJ588" s="1713"/>
      <c r="BK588" s="1713"/>
      <c r="BL588" s="1713"/>
      <c r="BM588" s="1713"/>
      <c r="BN588" s="1713"/>
      <c r="BO588" s="1713"/>
      <c r="BP588" s="1713"/>
      <c r="BQ588" s="1713"/>
      <c r="BR588" s="1713"/>
      <c r="BS588" s="1713"/>
      <c r="BT588" s="1713"/>
      <c r="BU588" s="1713"/>
      <c r="BV588" s="1713"/>
      <c r="BW588" s="1713"/>
      <c r="BX588" s="1713"/>
      <c r="BY588" s="1713"/>
      <c r="BZ588" s="1713"/>
      <c r="CA588" s="1713"/>
      <c r="CB588" s="1713"/>
      <c r="CC588" s="1713"/>
      <c r="CD588" s="1713"/>
      <c r="CE588" s="1713"/>
      <c r="CF588" s="1713"/>
      <c r="CG588" s="1713"/>
      <c r="CH588" s="1713"/>
      <c r="CI588" s="1713"/>
      <c r="CJ588" s="1713"/>
      <c r="CK588" s="1713"/>
      <c r="CL588" s="1713"/>
      <c r="CM588" s="1713"/>
      <c r="CN588" s="1713"/>
      <c r="CO588" s="1713"/>
      <c r="CP588" s="1713"/>
      <c r="CQ588" s="1713"/>
      <c r="CR588" s="1713"/>
      <c r="CS588" s="1713"/>
      <c r="CT588" s="1713"/>
      <c r="CU588" s="1713"/>
      <c r="CV588" s="1713"/>
      <c r="CW588" s="1713"/>
      <c r="CX588" s="1713"/>
      <c r="CY588" s="1713"/>
      <c r="CZ588" s="1713"/>
      <c r="DA588" s="1713"/>
      <c r="DB588" s="1713"/>
      <c r="DC588" s="1713"/>
      <c r="DD588" s="1713"/>
      <c r="DE588" s="1713"/>
      <c r="DF588" s="1713"/>
      <c r="DG588" s="1713"/>
      <c r="DH588" s="1713"/>
      <c r="DI588" s="1713"/>
      <c r="DJ588" s="1713"/>
      <c r="DK588" s="1713"/>
      <c r="DL588" s="1713"/>
      <c r="DM588" s="1713"/>
      <c r="DN588" s="1713"/>
      <c r="DO588" s="1713"/>
      <c r="DP588" s="1713"/>
      <c r="DQ588" s="1713"/>
    </row>
    <row r="589" s="1732" customFormat="true" ht="21.75" hidden="false" customHeight="true" outlineLevel="0" collapsed="false">
      <c r="A589" s="1713"/>
      <c r="B589" s="1713"/>
      <c r="C589" s="1725"/>
      <c r="D589" s="1725"/>
      <c r="E589" s="1725"/>
      <c r="F589" s="3210"/>
      <c r="G589" s="3211"/>
      <c r="H589" s="3212"/>
      <c r="I589" s="3213"/>
      <c r="J589" s="3213"/>
      <c r="K589" s="1713"/>
      <c r="L589" s="1713"/>
      <c r="M589" s="1713"/>
      <c r="N589" s="1725"/>
      <c r="O589" s="1713"/>
      <c r="P589" s="1713"/>
      <c r="Q589" s="1713"/>
      <c r="R589" s="1713"/>
      <c r="S589" s="1713"/>
      <c r="T589" s="1714"/>
      <c r="W589" s="1713"/>
      <c r="X589" s="1713"/>
      <c r="Y589" s="1713"/>
      <c r="Z589" s="1713"/>
      <c r="AA589" s="1713"/>
      <c r="AB589" s="1713"/>
      <c r="AC589" s="1713"/>
      <c r="AD589" s="1713"/>
      <c r="AE589" s="1713"/>
      <c r="AF589" s="1713"/>
      <c r="AG589" s="1713"/>
      <c r="AH589" s="1713"/>
      <c r="AI589" s="1713"/>
      <c r="AJ589" s="1713"/>
      <c r="AK589" s="1713"/>
      <c r="AL589" s="1713"/>
      <c r="AM589" s="1713"/>
      <c r="AN589" s="1713"/>
      <c r="AO589" s="3214"/>
      <c r="AP589" s="1713"/>
      <c r="AQ589" s="1713"/>
      <c r="AR589" s="1713"/>
      <c r="AS589" s="1713"/>
      <c r="AT589" s="1713"/>
      <c r="AU589" s="1713"/>
      <c r="AV589" s="1713"/>
      <c r="AW589" s="1713"/>
      <c r="AX589" s="1713"/>
      <c r="AY589" s="1713"/>
      <c r="AZ589" s="1713"/>
      <c r="BA589" s="1713"/>
      <c r="BB589" s="1713"/>
      <c r="BC589" s="1713"/>
      <c r="BD589" s="1713"/>
      <c r="BE589" s="1713"/>
      <c r="BF589" s="1713"/>
      <c r="BG589" s="1713"/>
      <c r="BH589" s="1713"/>
      <c r="BI589" s="1713"/>
      <c r="BJ589" s="1713"/>
      <c r="BK589" s="1713"/>
      <c r="BL589" s="1713"/>
      <c r="BM589" s="1713"/>
      <c r="BN589" s="1713"/>
      <c r="BO589" s="1713"/>
      <c r="BP589" s="1713"/>
      <c r="BQ589" s="1713"/>
      <c r="BR589" s="1713"/>
      <c r="BS589" s="1713"/>
      <c r="BT589" s="1713"/>
      <c r="BU589" s="1713"/>
      <c r="BV589" s="1713"/>
      <c r="BW589" s="1713"/>
      <c r="BX589" s="1713"/>
      <c r="BY589" s="1713"/>
      <c r="BZ589" s="1713"/>
      <c r="CA589" s="1713"/>
      <c r="CB589" s="1713"/>
      <c r="CC589" s="1713"/>
      <c r="CD589" s="1713"/>
      <c r="CE589" s="1713"/>
      <c r="CF589" s="1713"/>
      <c r="CG589" s="1713"/>
      <c r="CH589" s="1713"/>
      <c r="CI589" s="1713"/>
      <c r="CJ589" s="1713"/>
      <c r="CK589" s="1713"/>
      <c r="CL589" s="1713"/>
      <c r="CM589" s="1713"/>
      <c r="CN589" s="1713"/>
      <c r="CO589" s="1713"/>
      <c r="CP589" s="1713"/>
      <c r="CQ589" s="1713"/>
      <c r="CR589" s="1713"/>
      <c r="CS589" s="1713"/>
      <c r="CT589" s="1713"/>
      <c r="CU589" s="1713"/>
      <c r="CV589" s="1713"/>
      <c r="CW589" s="1713"/>
      <c r="CX589" s="1713"/>
      <c r="CY589" s="1713"/>
      <c r="CZ589" s="1713"/>
      <c r="DA589" s="1713"/>
      <c r="DB589" s="1713"/>
      <c r="DC589" s="1713"/>
      <c r="DD589" s="1713"/>
      <c r="DE589" s="1713"/>
      <c r="DF589" s="1713"/>
      <c r="DG589" s="1713"/>
      <c r="DH589" s="1713"/>
      <c r="DI589" s="1713"/>
      <c r="DJ589" s="1713"/>
      <c r="DK589" s="1713"/>
      <c r="DL589" s="1713"/>
      <c r="DM589" s="1713"/>
      <c r="DN589" s="1713"/>
      <c r="DO589" s="1713"/>
      <c r="DP589" s="1713"/>
      <c r="DQ589" s="1713"/>
    </row>
    <row r="590" s="1732" customFormat="true" ht="21.75" hidden="false" customHeight="true" outlineLevel="0" collapsed="false">
      <c r="A590" s="1713"/>
      <c r="B590" s="1713"/>
      <c r="C590" s="1725"/>
      <c r="D590" s="1725"/>
      <c r="E590" s="1725"/>
      <c r="F590" s="3210"/>
      <c r="G590" s="3211"/>
      <c r="H590" s="3212"/>
      <c r="I590" s="3213"/>
      <c r="J590" s="3213"/>
      <c r="K590" s="1713"/>
      <c r="L590" s="1713"/>
      <c r="M590" s="1713"/>
      <c r="N590" s="1725"/>
      <c r="O590" s="1713"/>
      <c r="P590" s="1713"/>
      <c r="Q590" s="1713"/>
      <c r="R590" s="1713"/>
      <c r="S590" s="1713"/>
      <c r="T590" s="1714"/>
      <c r="W590" s="1713"/>
      <c r="X590" s="1713"/>
      <c r="Y590" s="1713"/>
      <c r="Z590" s="1713"/>
      <c r="AA590" s="1713"/>
      <c r="AB590" s="1713"/>
      <c r="AC590" s="1713"/>
      <c r="AD590" s="1713"/>
      <c r="AE590" s="1713"/>
      <c r="AF590" s="1713"/>
      <c r="AG590" s="1713"/>
      <c r="AH590" s="1713"/>
      <c r="AI590" s="1713"/>
      <c r="AJ590" s="1713"/>
      <c r="AK590" s="1713"/>
      <c r="AL590" s="1713"/>
      <c r="AM590" s="1713"/>
      <c r="AN590" s="1713"/>
      <c r="AO590" s="3214"/>
      <c r="AP590" s="1713"/>
      <c r="AQ590" s="1713"/>
      <c r="AR590" s="1713"/>
      <c r="AS590" s="1713"/>
      <c r="AT590" s="1713"/>
      <c r="AU590" s="1713"/>
      <c r="AV590" s="1713"/>
      <c r="AW590" s="1713"/>
      <c r="AX590" s="1713"/>
      <c r="AY590" s="1713"/>
      <c r="AZ590" s="1713"/>
      <c r="BA590" s="1713"/>
      <c r="BB590" s="1713"/>
      <c r="BC590" s="1713"/>
      <c r="BD590" s="1713"/>
      <c r="BE590" s="1713"/>
      <c r="BF590" s="1713"/>
      <c r="BG590" s="1713"/>
      <c r="BH590" s="1713"/>
      <c r="BI590" s="1713"/>
      <c r="BJ590" s="1713"/>
      <c r="BK590" s="1713"/>
      <c r="BL590" s="1713"/>
      <c r="BM590" s="1713"/>
      <c r="BN590" s="1713"/>
      <c r="BO590" s="1713"/>
      <c r="BP590" s="1713"/>
      <c r="BQ590" s="1713"/>
      <c r="BR590" s="1713"/>
      <c r="BS590" s="1713"/>
      <c r="BT590" s="1713"/>
      <c r="BU590" s="1713"/>
      <c r="BV590" s="1713"/>
      <c r="BW590" s="1713"/>
      <c r="BX590" s="1713"/>
      <c r="BY590" s="1713"/>
      <c r="BZ590" s="1713"/>
      <c r="CA590" s="1713"/>
      <c r="CB590" s="1713"/>
      <c r="CC590" s="1713"/>
      <c r="CD590" s="1713"/>
      <c r="CE590" s="1713"/>
      <c r="CF590" s="1713"/>
      <c r="CG590" s="1713"/>
      <c r="CH590" s="1713"/>
      <c r="CI590" s="1713"/>
      <c r="CJ590" s="1713"/>
      <c r="CK590" s="1713"/>
      <c r="CL590" s="1713"/>
      <c r="CM590" s="1713"/>
      <c r="CN590" s="1713"/>
      <c r="CO590" s="1713"/>
      <c r="CP590" s="1713"/>
      <c r="CQ590" s="1713"/>
      <c r="CR590" s="1713"/>
      <c r="CS590" s="1713"/>
      <c r="CT590" s="1713"/>
      <c r="CU590" s="1713"/>
      <c r="CV590" s="1713"/>
      <c r="CW590" s="1713"/>
      <c r="CX590" s="1713"/>
      <c r="CY590" s="1713"/>
      <c r="CZ590" s="1713"/>
      <c r="DA590" s="1713"/>
      <c r="DB590" s="1713"/>
      <c r="DC590" s="1713"/>
      <c r="DD590" s="1713"/>
      <c r="DE590" s="1713"/>
      <c r="DF590" s="1713"/>
      <c r="DG590" s="1713"/>
      <c r="DH590" s="1713"/>
      <c r="DI590" s="1713"/>
      <c r="DJ590" s="1713"/>
      <c r="DK590" s="1713"/>
      <c r="DL590" s="1713"/>
      <c r="DM590" s="1713"/>
      <c r="DN590" s="1713"/>
      <c r="DO590" s="1713"/>
      <c r="DP590" s="1713"/>
      <c r="DQ590" s="1713"/>
    </row>
    <row r="591" s="1732" customFormat="true" ht="21.75" hidden="false" customHeight="true" outlineLevel="0" collapsed="false">
      <c r="A591" s="1713"/>
      <c r="B591" s="1713"/>
      <c r="C591" s="1725"/>
      <c r="D591" s="1725"/>
      <c r="E591" s="1725"/>
      <c r="F591" s="3210"/>
      <c r="G591" s="3211"/>
      <c r="H591" s="3212"/>
      <c r="I591" s="3213"/>
      <c r="J591" s="3213"/>
      <c r="K591" s="1713"/>
      <c r="L591" s="1713"/>
      <c r="M591" s="1713"/>
      <c r="N591" s="1725"/>
      <c r="O591" s="1713"/>
      <c r="P591" s="1713"/>
      <c r="Q591" s="1713"/>
      <c r="R591" s="1713"/>
      <c r="S591" s="1713"/>
      <c r="T591" s="1714"/>
      <c r="W591" s="1713"/>
      <c r="X591" s="1713"/>
      <c r="Y591" s="1713"/>
      <c r="Z591" s="1713"/>
      <c r="AA591" s="1713"/>
      <c r="AB591" s="1713"/>
      <c r="AC591" s="1713"/>
      <c r="AD591" s="1713"/>
      <c r="AE591" s="1713"/>
      <c r="AF591" s="1713"/>
      <c r="AG591" s="1713"/>
      <c r="AH591" s="1713"/>
      <c r="AI591" s="1713"/>
      <c r="AJ591" s="1713"/>
      <c r="AK591" s="1713"/>
      <c r="AL591" s="1713"/>
      <c r="AM591" s="1713"/>
      <c r="AN591" s="1713"/>
      <c r="AO591" s="3214"/>
      <c r="AP591" s="1713"/>
      <c r="AQ591" s="1713"/>
      <c r="AR591" s="1713"/>
      <c r="AS591" s="1713"/>
      <c r="AT591" s="1713"/>
      <c r="AU591" s="1713"/>
      <c r="AV591" s="1713"/>
      <c r="AW591" s="1713"/>
      <c r="AX591" s="1713"/>
      <c r="AY591" s="1713"/>
      <c r="AZ591" s="1713"/>
      <c r="BA591" s="1713"/>
      <c r="BB591" s="1713"/>
      <c r="BC591" s="1713"/>
      <c r="BD591" s="1713"/>
      <c r="BE591" s="1713"/>
      <c r="BF591" s="1713"/>
      <c r="BG591" s="1713"/>
      <c r="BH591" s="1713"/>
      <c r="BI591" s="1713"/>
      <c r="BJ591" s="1713"/>
      <c r="BK591" s="1713"/>
      <c r="BL591" s="1713"/>
      <c r="BM591" s="1713"/>
      <c r="BN591" s="1713"/>
      <c r="BO591" s="1713"/>
      <c r="BP591" s="1713"/>
      <c r="BQ591" s="1713"/>
      <c r="BR591" s="1713"/>
      <c r="BS591" s="1713"/>
      <c r="BT591" s="1713"/>
      <c r="BU591" s="1713"/>
      <c r="BV591" s="1713"/>
      <c r="BW591" s="1713"/>
      <c r="BX591" s="1713"/>
      <c r="BY591" s="1713"/>
      <c r="BZ591" s="1713"/>
      <c r="CA591" s="1713"/>
      <c r="CB591" s="1713"/>
      <c r="CC591" s="1713"/>
      <c r="CD591" s="1713"/>
      <c r="CE591" s="1713"/>
      <c r="CF591" s="1713"/>
      <c r="CG591" s="1713"/>
      <c r="CH591" s="1713"/>
      <c r="CI591" s="1713"/>
      <c r="CJ591" s="1713"/>
      <c r="CK591" s="1713"/>
      <c r="CL591" s="1713"/>
      <c r="CM591" s="1713"/>
      <c r="CN591" s="1713"/>
      <c r="CO591" s="1713"/>
      <c r="CP591" s="1713"/>
      <c r="CQ591" s="1713"/>
      <c r="CR591" s="1713"/>
      <c r="CS591" s="1713"/>
      <c r="CT591" s="1713"/>
      <c r="CU591" s="1713"/>
      <c r="CV591" s="1713"/>
      <c r="CW591" s="1713"/>
      <c r="CX591" s="1713"/>
      <c r="CY591" s="1713"/>
      <c r="CZ591" s="1713"/>
      <c r="DA591" s="1713"/>
      <c r="DB591" s="1713"/>
      <c r="DC591" s="1713"/>
      <c r="DD591" s="1713"/>
      <c r="DE591" s="1713"/>
      <c r="DF591" s="1713"/>
      <c r="DG591" s="1713"/>
      <c r="DH591" s="1713"/>
      <c r="DI591" s="1713"/>
      <c r="DJ591" s="1713"/>
      <c r="DK591" s="1713"/>
      <c r="DL591" s="1713"/>
      <c r="DM591" s="1713"/>
      <c r="DN591" s="1713"/>
      <c r="DO591" s="1713"/>
      <c r="DP591" s="1713"/>
      <c r="DQ591" s="1713"/>
    </row>
    <row r="592" s="1732" customFormat="true" ht="21.75" hidden="false" customHeight="true" outlineLevel="0" collapsed="false">
      <c r="A592" s="1713"/>
      <c r="B592" s="1713"/>
      <c r="C592" s="1725"/>
      <c r="D592" s="1725"/>
      <c r="E592" s="1725"/>
      <c r="F592" s="3210"/>
      <c r="G592" s="3211"/>
      <c r="H592" s="3212"/>
      <c r="I592" s="3213"/>
      <c r="J592" s="3213"/>
      <c r="K592" s="1713"/>
      <c r="L592" s="1713"/>
      <c r="M592" s="1713"/>
      <c r="N592" s="1725"/>
      <c r="O592" s="1713"/>
      <c r="P592" s="1713"/>
      <c r="Q592" s="1713"/>
      <c r="R592" s="1713"/>
      <c r="S592" s="1713"/>
      <c r="T592" s="1714"/>
      <c r="W592" s="1713"/>
      <c r="X592" s="1713"/>
      <c r="Y592" s="1713"/>
      <c r="Z592" s="1713"/>
      <c r="AA592" s="1713"/>
      <c r="AB592" s="1713"/>
      <c r="AC592" s="1713"/>
      <c r="AD592" s="1713"/>
      <c r="AE592" s="1713"/>
      <c r="AF592" s="1713"/>
      <c r="AG592" s="1713"/>
      <c r="AH592" s="1713"/>
      <c r="AI592" s="1713"/>
      <c r="AJ592" s="1713"/>
      <c r="AK592" s="1713"/>
      <c r="AL592" s="1713"/>
      <c r="AM592" s="1713"/>
      <c r="AN592" s="1713"/>
      <c r="AO592" s="3214"/>
      <c r="AP592" s="1713"/>
      <c r="AQ592" s="1713"/>
      <c r="AR592" s="1713"/>
      <c r="AS592" s="1713"/>
      <c r="AT592" s="1713"/>
      <c r="AU592" s="1713"/>
      <c r="AV592" s="1713"/>
      <c r="AW592" s="1713"/>
      <c r="AX592" s="1713"/>
      <c r="AY592" s="1713"/>
      <c r="AZ592" s="1713"/>
      <c r="BA592" s="1713"/>
      <c r="BB592" s="1713"/>
      <c r="BC592" s="1713"/>
      <c r="BD592" s="1713"/>
      <c r="BE592" s="1713"/>
      <c r="BF592" s="1713"/>
      <c r="BG592" s="1713"/>
      <c r="BH592" s="1713"/>
      <c r="BI592" s="1713"/>
      <c r="BJ592" s="1713"/>
      <c r="BK592" s="1713"/>
      <c r="BL592" s="1713"/>
      <c r="BM592" s="1713"/>
      <c r="BN592" s="1713"/>
      <c r="BO592" s="1713"/>
      <c r="BP592" s="1713"/>
      <c r="BQ592" s="1713"/>
      <c r="BR592" s="1713"/>
      <c r="BS592" s="1713"/>
      <c r="BT592" s="1713"/>
      <c r="BU592" s="1713"/>
      <c r="BV592" s="1713"/>
      <c r="BW592" s="1713"/>
      <c r="BX592" s="1713"/>
      <c r="BY592" s="1713"/>
      <c r="BZ592" s="1713"/>
      <c r="CA592" s="1713"/>
      <c r="CB592" s="1713"/>
      <c r="CC592" s="1713"/>
      <c r="CD592" s="1713"/>
      <c r="CE592" s="1713"/>
      <c r="CF592" s="1713"/>
      <c r="CG592" s="1713"/>
      <c r="CH592" s="1713"/>
      <c r="CI592" s="1713"/>
      <c r="CJ592" s="1713"/>
      <c r="CK592" s="1713"/>
      <c r="CL592" s="1713"/>
      <c r="CM592" s="1713"/>
      <c r="CN592" s="1713"/>
      <c r="CO592" s="1713"/>
      <c r="CP592" s="1713"/>
      <c r="CQ592" s="1713"/>
      <c r="CR592" s="1713"/>
      <c r="CS592" s="1713"/>
      <c r="CT592" s="1713"/>
      <c r="CU592" s="1713"/>
      <c r="CV592" s="1713"/>
      <c r="CW592" s="1713"/>
      <c r="CX592" s="1713"/>
      <c r="CY592" s="1713"/>
      <c r="CZ592" s="1713"/>
      <c r="DA592" s="1713"/>
      <c r="DB592" s="1713"/>
      <c r="DC592" s="1713"/>
      <c r="DD592" s="1713"/>
      <c r="DE592" s="1713"/>
      <c r="DF592" s="1713"/>
      <c r="DG592" s="1713"/>
      <c r="DH592" s="1713"/>
      <c r="DI592" s="1713"/>
      <c r="DJ592" s="1713"/>
      <c r="DK592" s="1713"/>
      <c r="DL592" s="1713"/>
      <c r="DM592" s="1713"/>
      <c r="DN592" s="1713"/>
      <c r="DO592" s="1713"/>
      <c r="DP592" s="1713"/>
      <c r="DQ592" s="1713"/>
    </row>
    <row r="593" s="1732" customFormat="true" ht="21.75" hidden="false" customHeight="true" outlineLevel="0" collapsed="false">
      <c r="A593" s="1713"/>
      <c r="B593" s="1713"/>
      <c r="C593" s="1725"/>
      <c r="D593" s="1725"/>
      <c r="E593" s="1725"/>
      <c r="F593" s="3210"/>
      <c r="G593" s="3211"/>
      <c r="H593" s="3212"/>
      <c r="I593" s="3213"/>
      <c r="J593" s="3213"/>
      <c r="K593" s="1713"/>
      <c r="L593" s="1713"/>
      <c r="M593" s="1713"/>
      <c r="N593" s="1725"/>
      <c r="O593" s="1713"/>
      <c r="P593" s="1713"/>
      <c r="Q593" s="1713"/>
      <c r="R593" s="1713"/>
      <c r="S593" s="1713"/>
      <c r="T593" s="1714"/>
      <c r="W593" s="1713"/>
      <c r="X593" s="1713"/>
      <c r="Y593" s="1713"/>
      <c r="Z593" s="1713"/>
      <c r="AA593" s="1713"/>
      <c r="AB593" s="1713"/>
      <c r="AC593" s="1713"/>
      <c r="AD593" s="1713"/>
      <c r="AE593" s="1713"/>
      <c r="AF593" s="1713"/>
      <c r="AG593" s="1713"/>
      <c r="AH593" s="1713"/>
      <c r="AI593" s="1713"/>
      <c r="AJ593" s="1713"/>
      <c r="AK593" s="1713"/>
      <c r="AL593" s="1713"/>
      <c r="AM593" s="1713"/>
      <c r="AN593" s="1713"/>
      <c r="AO593" s="3214"/>
      <c r="AP593" s="1713"/>
      <c r="AQ593" s="1713"/>
      <c r="AR593" s="1713"/>
      <c r="AS593" s="1713"/>
      <c r="AT593" s="1713"/>
      <c r="AU593" s="1713"/>
      <c r="AV593" s="1713"/>
      <c r="AW593" s="1713"/>
      <c r="AX593" s="1713"/>
      <c r="AY593" s="1713"/>
      <c r="AZ593" s="1713"/>
      <c r="BA593" s="1713"/>
      <c r="BB593" s="1713"/>
      <c r="BC593" s="1713"/>
      <c r="BD593" s="1713"/>
      <c r="BE593" s="1713"/>
      <c r="BF593" s="1713"/>
      <c r="BG593" s="1713"/>
      <c r="BH593" s="1713"/>
      <c r="BI593" s="1713"/>
      <c r="BJ593" s="1713"/>
      <c r="BK593" s="1713"/>
      <c r="BL593" s="1713"/>
      <c r="BM593" s="1713"/>
      <c r="BN593" s="1713"/>
      <c r="BO593" s="1713"/>
      <c r="BP593" s="1713"/>
      <c r="BQ593" s="1713"/>
      <c r="BR593" s="1713"/>
      <c r="BS593" s="1713"/>
      <c r="BT593" s="1713"/>
      <c r="BU593" s="1713"/>
      <c r="BV593" s="1713"/>
      <c r="BW593" s="1713"/>
      <c r="BX593" s="1713"/>
      <c r="BY593" s="1713"/>
      <c r="BZ593" s="1713"/>
      <c r="CA593" s="1713"/>
      <c r="CB593" s="1713"/>
      <c r="CC593" s="1713"/>
      <c r="CD593" s="1713"/>
      <c r="CE593" s="1713"/>
      <c r="CF593" s="1713"/>
      <c r="CG593" s="1713"/>
      <c r="CH593" s="1713"/>
      <c r="CI593" s="1713"/>
      <c r="CJ593" s="1713"/>
      <c r="CK593" s="1713"/>
      <c r="CL593" s="1713"/>
      <c r="CM593" s="1713"/>
      <c r="CN593" s="1713"/>
      <c r="CO593" s="1713"/>
      <c r="CP593" s="1713"/>
      <c r="CQ593" s="1713"/>
      <c r="CR593" s="1713"/>
      <c r="CS593" s="1713"/>
      <c r="CT593" s="1713"/>
      <c r="CU593" s="1713"/>
      <c r="CV593" s="1713"/>
      <c r="CW593" s="1713"/>
      <c r="CX593" s="1713"/>
      <c r="CY593" s="1713"/>
      <c r="CZ593" s="1713"/>
      <c r="DA593" s="1713"/>
      <c r="DB593" s="1713"/>
      <c r="DC593" s="1713"/>
      <c r="DD593" s="1713"/>
      <c r="DE593" s="1713"/>
      <c r="DF593" s="1713"/>
      <c r="DG593" s="1713"/>
      <c r="DH593" s="1713"/>
      <c r="DI593" s="1713"/>
      <c r="DJ593" s="1713"/>
      <c r="DK593" s="1713"/>
      <c r="DL593" s="1713"/>
      <c r="DM593" s="1713"/>
      <c r="DN593" s="1713"/>
      <c r="DO593" s="1713"/>
      <c r="DP593" s="1713"/>
      <c r="DQ593" s="1713"/>
    </row>
    <row r="594" s="1732" customFormat="true" ht="21.75" hidden="false" customHeight="true" outlineLevel="0" collapsed="false">
      <c r="A594" s="1713"/>
      <c r="B594" s="1713"/>
      <c r="C594" s="1725"/>
      <c r="D594" s="1725"/>
      <c r="E594" s="1725"/>
      <c r="F594" s="3210"/>
      <c r="G594" s="3211"/>
      <c r="H594" s="3212"/>
      <c r="I594" s="3213"/>
      <c r="J594" s="3213"/>
      <c r="K594" s="1713"/>
      <c r="L594" s="1713"/>
      <c r="M594" s="1713"/>
      <c r="N594" s="1725"/>
      <c r="O594" s="1713"/>
      <c r="P594" s="1713"/>
      <c r="Q594" s="1713"/>
      <c r="R594" s="1713"/>
      <c r="S594" s="1713"/>
      <c r="T594" s="1714"/>
      <c r="W594" s="1713"/>
      <c r="X594" s="1713"/>
      <c r="Y594" s="1713"/>
      <c r="Z594" s="1713"/>
      <c r="AA594" s="1713"/>
      <c r="AB594" s="1713"/>
      <c r="AC594" s="1713"/>
      <c r="AD594" s="1713"/>
      <c r="AE594" s="1713"/>
      <c r="AF594" s="1713"/>
      <c r="AG594" s="1713"/>
      <c r="AH594" s="1713"/>
      <c r="AI594" s="1713"/>
      <c r="AJ594" s="1713"/>
      <c r="AK594" s="1713"/>
      <c r="AL594" s="1713"/>
      <c r="AM594" s="1713"/>
      <c r="AN594" s="1713"/>
      <c r="AO594" s="3214"/>
      <c r="AP594" s="1713"/>
      <c r="AQ594" s="1713"/>
      <c r="AR594" s="1713"/>
      <c r="AS594" s="1713"/>
      <c r="AT594" s="1713"/>
      <c r="AU594" s="1713"/>
      <c r="AV594" s="1713"/>
      <c r="AW594" s="1713"/>
      <c r="AX594" s="1713"/>
      <c r="AY594" s="1713"/>
      <c r="AZ594" s="1713"/>
      <c r="BA594" s="1713"/>
      <c r="BB594" s="1713"/>
      <c r="BC594" s="1713"/>
      <c r="BD594" s="1713"/>
      <c r="BE594" s="1713"/>
      <c r="BF594" s="1713"/>
      <c r="BG594" s="1713"/>
      <c r="BH594" s="1713"/>
      <c r="BI594" s="1713"/>
      <c r="BJ594" s="1713"/>
      <c r="BK594" s="1713"/>
      <c r="BL594" s="1713"/>
      <c r="BM594" s="1713"/>
      <c r="BN594" s="1713"/>
      <c r="BO594" s="1713"/>
      <c r="BP594" s="1713"/>
      <c r="BQ594" s="1713"/>
      <c r="BR594" s="1713"/>
      <c r="BS594" s="1713"/>
      <c r="BT594" s="1713"/>
      <c r="BU594" s="1713"/>
      <c r="BV594" s="1713"/>
      <c r="BW594" s="1713"/>
      <c r="BX594" s="1713"/>
      <c r="BY594" s="1713"/>
      <c r="BZ594" s="1713"/>
      <c r="CA594" s="1713"/>
      <c r="CB594" s="1713"/>
      <c r="CC594" s="1713"/>
      <c r="CD594" s="1713"/>
      <c r="CE594" s="1713"/>
      <c r="CF594" s="1713"/>
      <c r="CG594" s="1713"/>
      <c r="CH594" s="1713"/>
      <c r="CI594" s="1713"/>
      <c r="CJ594" s="1713"/>
      <c r="CK594" s="1713"/>
      <c r="CL594" s="1713"/>
      <c r="CM594" s="1713"/>
      <c r="CN594" s="1713"/>
      <c r="CO594" s="1713"/>
      <c r="CP594" s="1713"/>
      <c r="CQ594" s="1713"/>
      <c r="CR594" s="1713"/>
      <c r="CS594" s="1713"/>
      <c r="CT594" s="1713"/>
      <c r="CU594" s="1713"/>
      <c r="CV594" s="1713"/>
      <c r="CW594" s="1713"/>
      <c r="CX594" s="1713"/>
      <c r="CY594" s="1713"/>
      <c r="CZ594" s="1713"/>
      <c r="DA594" s="1713"/>
      <c r="DB594" s="1713"/>
      <c r="DC594" s="1713"/>
      <c r="DD594" s="1713"/>
      <c r="DE594" s="1713"/>
      <c r="DF594" s="1713"/>
      <c r="DG594" s="1713"/>
      <c r="DH594" s="1713"/>
      <c r="DI594" s="1713"/>
      <c r="DJ594" s="1713"/>
      <c r="DK594" s="1713"/>
      <c r="DL594" s="1713"/>
      <c r="DM594" s="1713"/>
      <c r="DN594" s="1713"/>
      <c r="DO594" s="1713"/>
      <c r="DP594" s="1713"/>
      <c r="DQ594" s="1713"/>
    </row>
    <row r="595" s="1732" customFormat="true" ht="21.75" hidden="false" customHeight="true" outlineLevel="0" collapsed="false">
      <c r="A595" s="1713"/>
      <c r="B595" s="1713"/>
      <c r="C595" s="1725"/>
      <c r="D595" s="1725"/>
      <c r="E595" s="1725"/>
      <c r="F595" s="3210"/>
      <c r="G595" s="3211"/>
      <c r="H595" s="3212"/>
      <c r="I595" s="3213"/>
      <c r="J595" s="3213"/>
      <c r="K595" s="1713"/>
      <c r="L595" s="1713"/>
      <c r="M595" s="1713"/>
      <c r="N595" s="1725"/>
      <c r="O595" s="1713"/>
      <c r="P595" s="1713"/>
      <c r="Q595" s="1713"/>
      <c r="R595" s="1713"/>
      <c r="S595" s="1713"/>
      <c r="T595" s="1714"/>
      <c r="W595" s="1713"/>
      <c r="X595" s="1713"/>
      <c r="Y595" s="1713"/>
      <c r="Z595" s="1713"/>
      <c r="AA595" s="1713"/>
      <c r="AB595" s="1713"/>
      <c r="AC595" s="1713"/>
      <c r="AD595" s="1713"/>
      <c r="AE595" s="1713"/>
      <c r="AF595" s="1713"/>
      <c r="AG595" s="1713"/>
      <c r="AH595" s="1713"/>
      <c r="AI595" s="1713"/>
      <c r="AJ595" s="1713"/>
      <c r="AK595" s="1713"/>
      <c r="AL595" s="1713"/>
      <c r="AM595" s="1713"/>
      <c r="AN595" s="1713"/>
      <c r="AO595" s="3214"/>
      <c r="AP595" s="1713"/>
      <c r="AQ595" s="1713"/>
      <c r="AR595" s="1713"/>
      <c r="AS595" s="1713"/>
      <c r="AT595" s="1713"/>
      <c r="AU595" s="1713"/>
      <c r="AV595" s="1713"/>
      <c r="AW595" s="1713"/>
      <c r="AX595" s="1713"/>
      <c r="AY595" s="1713"/>
      <c r="AZ595" s="1713"/>
      <c r="BA595" s="1713"/>
      <c r="BB595" s="1713"/>
      <c r="BC595" s="1713"/>
      <c r="BD595" s="1713"/>
      <c r="BE595" s="1713"/>
      <c r="BF595" s="1713"/>
      <c r="BG595" s="1713"/>
      <c r="BH595" s="1713"/>
      <c r="BI595" s="1713"/>
      <c r="BJ595" s="1713"/>
      <c r="BK595" s="1713"/>
      <c r="BL595" s="1713"/>
      <c r="BM595" s="1713"/>
      <c r="BN595" s="1713"/>
      <c r="BO595" s="1713"/>
      <c r="BP595" s="1713"/>
      <c r="BQ595" s="1713"/>
      <c r="BR595" s="1713"/>
      <c r="BS595" s="1713"/>
      <c r="BT595" s="1713"/>
      <c r="BU595" s="1713"/>
      <c r="BV595" s="1713"/>
      <c r="BW595" s="1713"/>
      <c r="BX595" s="1713"/>
      <c r="BY595" s="1713"/>
      <c r="BZ595" s="1713"/>
      <c r="CA595" s="1713"/>
      <c r="CB595" s="1713"/>
      <c r="CC595" s="1713"/>
      <c r="CD595" s="1713"/>
      <c r="CE595" s="1713"/>
      <c r="CF595" s="1713"/>
      <c r="CG595" s="1713"/>
      <c r="CH595" s="1713"/>
      <c r="CI595" s="1713"/>
      <c r="CJ595" s="1713"/>
      <c r="CK595" s="1713"/>
      <c r="CL595" s="1713"/>
      <c r="CM595" s="1713"/>
      <c r="CN595" s="1713"/>
      <c r="CO595" s="1713"/>
      <c r="CP595" s="1713"/>
      <c r="CQ595" s="1713"/>
      <c r="CR595" s="1713"/>
      <c r="CS595" s="1713"/>
      <c r="CT595" s="1713"/>
      <c r="CU595" s="1713"/>
      <c r="CV595" s="1713"/>
      <c r="CW595" s="1713"/>
      <c r="CX595" s="1713"/>
      <c r="CY595" s="1713"/>
      <c r="CZ595" s="1713"/>
      <c r="DA595" s="1713"/>
      <c r="DB595" s="1713"/>
      <c r="DC595" s="1713"/>
      <c r="DD595" s="1713"/>
      <c r="DE595" s="1713"/>
      <c r="DF595" s="1713"/>
      <c r="DG595" s="1713"/>
      <c r="DH595" s="1713"/>
      <c r="DI595" s="1713"/>
      <c r="DJ595" s="1713"/>
      <c r="DK595" s="1713"/>
      <c r="DL595" s="1713"/>
      <c r="DM595" s="1713"/>
      <c r="DN595" s="1713"/>
      <c r="DO595" s="1713"/>
      <c r="DP595" s="1713"/>
      <c r="DQ595" s="1713"/>
    </row>
    <row r="596" s="1732" customFormat="true" ht="21.75" hidden="false" customHeight="true" outlineLevel="0" collapsed="false">
      <c r="A596" s="1713"/>
      <c r="B596" s="1713"/>
      <c r="C596" s="1725"/>
      <c r="D596" s="1725"/>
      <c r="E596" s="1725"/>
      <c r="F596" s="3210"/>
      <c r="G596" s="3211"/>
      <c r="H596" s="3212"/>
      <c r="I596" s="3213"/>
      <c r="J596" s="3213"/>
      <c r="K596" s="1713"/>
      <c r="L596" s="1713"/>
      <c r="M596" s="1713"/>
      <c r="N596" s="1725"/>
      <c r="O596" s="1713"/>
      <c r="P596" s="1713"/>
      <c r="Q596" s="1713"/>
      <c r="R596" s="1713"/>
      <c r="S596" s="1713"/>
      <c r="T596" s="1714"/>
      <c r="W596" s="1713"/>
      <c r="X596" s="1713"/>
      <c r="Y596" s="1713"/>
      <c r="Z596" s="1713"/>
      <c r="AA596" s="1713"/>
      <c r="AB596" s="1713"/>
      <c r="AC596" s="1713"/>
      <c r="AD596" s="1713"/>
      <c r="AE596" s="1713"/>
      <c r="AF596" s="1713"/>
      <c r="AG596" s="1713"/>
      <c r="AH596" s="1713"/>
      <c r="AI596" s="1713"/>
      <c r="AJ596" s="1713"/>
      <c r="AK596" s="1713"/>
      <c r="AL596" s="1713"/>
      <c r="AM596" s="1713"/>
      <c r="AN596" s="1713"/>
      <c r="AO596" s="3214"/>
      <c r="AP596" s="1713"/>
      <c r="AQ596" s="1713"/>
      <c r="AR596" s="1713"/>
      <c r="AS596" s="1713"/>
      <c r="AT596" s="1713"/>
      <c r="AU596" s="1713"/>
      <c r="AV596" s="1713"/>
      <c r="AW596" s="1713"/>
      <c r="AX596" s="1713"/>
      <c r="AY596" s="1713"/>
      <c r="AZ596" s="1713"/>
      <c r="BA596" s="1713"/>
      <c r="BB596" s="1713"/>
      <c r="BC596" s="1713"/>
      <c r="BD596" s="1713"/>
      <c r="BE596" s="1713"/>
      <c r="BF596" s="1713"/>
      <c r="BG596" s="1713"/>
      <c r="BH596" s="1713"/>
      <c r="BI596" s="1713"/>
      <c r="BJ596" s="1713"/>
      <c r="BK596" s="1713"/>
      <c r="BL596" s="1713"/>
      <c r="BM596" s="1713"/>
      <c r="BN596" s="1713"/>
      <c r="BO596" s="1713"/>
      <c r="BP596" s="1713"/>
      <c r="BQ596" s="1713"/>
      <c r="BR596" s="1713"/>
      <c r="BS596" s="1713"/>
      <c r="BT596" s="1713"/>
      <c r="BU596" s="1713"/>
      <c r="BV596" s="1713"/>
      <c r="BW596" s="1713"/>
      <c r="BX596" s="1713"/>
      <c r="BY596" s="1713"/>
      <c r="BZ596" s="1713"/>
      <c r="CA596" s="1713"/>
      <c r="CB596" s="1713"/>
      <c r="CC596" s="1713"/>
      <c r="CD596" s="1713"/>
      <c r="CE596" s="1713"/>
      <c r="CF596" s="1713"/>
      <c r="CG596" s="1713"/>
      <c r="CH596" s="1713"/>
      <c r="CI596" s="1713"/>
      <c r="CJ596" s="1713"/>
      <c r="CK596" s="1713"/>
      <c r="CL596" s="1713"/>
      <c r="CM596" s="1713"/>
      <c r="CN596" s="1713"/>
      <c r="CO596" s="1713"/>
      <c r="CP596" s="1713"/>
      <c r="CQ596" s="1713"/>
      <c r="CR596" s="1713"/>
      <c r="CS596" s="1713"/>
      <c r="CT596" s="1713"/>
      <c r="CU596" s="1713"/>
      <c r="CV596" s="1713"/>
      <c r="CW596" s="1713"/>
      <c r="CX596" s="1713"/>
      <c r="CY596" s="1713"/>
      <c r="CZ596" s="1713"/>
      <c r="DA596" s="1713"/>
      <c r="DB596" s="1713"/>
      <c r="DC596" s="1713"/>
      <c r="DD596" s="1713"/>
      <c r="DE596" s="1713"/>
      <c r="DF596" s="1713"/>
      <c r="DG596" s="1713"/>
      <c r="DH596" s="1713"/>
      <c r="DI596" s="1713"/>
      <c r="DJ596" s="1713"/>
      <c r="DK596" s="1713"/>
      <c r="DL596" s="1713"/>
      <c r="DM596" s="1713"/>
      <c r="DN596" s="1713"/>
      <c r="DO596" s="1713"/>
      <c r="DP596" s="1713"/>
      <c r="DQ596" s="1713"/>
    </row>
    <row r="597" s="1732" customFormat="true" ht="21.75" hidden="false" customHeight="true" outlineLevel="0" collapsed="false">
      <c r="A597" s="1713"/>
      <c r="B597" s="1713"/>
      <c r="C597" s="1725"/>
      <c r="D597" s="1725"/>
      <c r="E597" s="1725"/>
      <c r="F597" s="3210"/>
      <c r="G597" s="3211"/>
      <c r="H597" s="3212"/>
      <c r="I597" s="3213"/>
      <c r="J597" s="3213"/>
      <c r="K597" s="1713"/>
      <c r="L597" s="1713"/>
      <c r="M597" s="1713"/>
      <c r="N597" s="1725"/>
      <c r="O597" s="1713"/>
      <c r="P597" s="1713"/>
      <c r="Q597" s="1713"/>
      <c r="R597" s="1713"/>
      <c r="S597" s="1713"/>
      <c r="T597" s="1714"/>
      <c r="W597" s="1713"/>
      <c r="X597" s="1713"/>
      <c r="Y597" s="1713"/>
      <c r="Z597" s="1713"/>
      <c r="AA597" s="1713"/>
      <c r="AB597" s="1713"/>
      <c r="AC597" s="1713"/>
      <c r="AD597" s="1713"/>
      <c r="AE597" s="1713"/>
      <c r="AF597" s="1713"/>
      <c r="AG597" s="1713"/>
      <c r="AH597" s="1713"/>
      <c r="AI597" s="1713"/>
      <c r="AJ597" s="1713"/>
      <c r="AK597" s="1713"/>
      <c r="AL597" s="1713"/>
      <c r="AM597" s="1713"/>
      <c r="AN597" s="1713"/>
      <c r="AO597" s="3214"/>
      <c r="AP597" s="1713"/>
      <c r="AQ597" s="1713"/>
      <c r="AR597" s="1713"/>
      <c r="AS597" s="1713"/>
      <c r="AT597" s="1713"/>
      <c r="AU597" s="1713"/>
      <c r="AV597" s="1713"/>
      <c r="AW597" s="1713"/>
      <c r="AX597" s="1713"/>
      <c r="AY597" s="1713"/>
      <c r="AZ597" s="1713"/>
      <c r="BA597" s="1713"/>
      <c r="BB597" s="1713"/>
      <c r="BC597" s="1713"/>
      <c r="BD597" s="1713"/>
      <c r="BE597" s="1713"/>
      <c r="BF597" s="1713"/>
      <c r="BG597" s="1713"/>
      <c r="BH597" s="1713"/>
      <c r="BI597" s="1713"/>
      <c r="BJ597" s="1713"/>
      <c r="BK597" s="1713"/>
      <c r="BL597" s="1713"/>
      <c r="BM597" s="1713"/>
      <c r="BN597" s="1713"/>
      <c r="BO597" s="1713"/>
      <c r="BP597" s="1713"/>
      <c r="BQ597" s="1713"/>
      <c r="BR597" s="1713"/>
      <c r="BS597" s="1713"/>
      <c r="BT597" s="1713"/>
      <c r="BU597" s="1713"/>
      <c r="BV597" s="1713"/>
      <c r="BW597" s="1713"/>
      <c r="BX597" s="1713"/>
      <c r="BY597" s="1713"/>
      <c r="BZ597" s="1713"/>
      <c r="CA597" s="1713"/>
      <c r="CB597" s="1713"/>
      <c r="CC597" s="1713"/>
      <c r="CD597" s="1713"/>
      <c r="CE597" s="1713"/>
      <c r="CF597" s="1713"/>
      <c r="CG597" s="1713"/>
      <c r="CH597" s="1713"/>
      <c r="CI597" s="1713"/>
      <c r="CJ597" s="1713"/>
      <c r="CK597" s="1713"/>
      <c r="CL597" s="1713"/>
      <c r="CM597" s="1713"/>
      <c r="CN597" s="1713"/>
      <c r="CO597" s="1713"/>
      <c r="CP597" s="1713"/>
      <c r="CQ597" s="1713"/>
      <c r="CR597" s="1713"/>
      <c r="CS597" s="1713"/>
      <c r="CT597" s="1713"/>
      <c r="CU597" s="1713"/>
      <c r="CV597" s="1713"/>
      <c r="CW597" s="1713"/>
      <c r="CX597" s="1713"/>
      <c r="CY597" s="1713"/>
      <c r="CZ597" s="1713"/>
      <c r="DA597" s="1713"/>
      <c r="DB597" s="1713"/>
      <c r="DC597" s="1713"/>
      <c r="DD597" s="1713"/>
      <c r="DE597" s="1713"/>
      <c r="DF597" s="1713"/>
      <c r="DG597" s="1713"/>
      <c r="DH597" s="1713"/>
      <c r="DI597" s="1713"/>
      <c r="DJ597" s="1713"/>
      <c r="DK597" s="1713"/>
      <c r="DL597" s="1713"/>
      <c r="DM597" s="1713"/>
      <c r="DN597" s="1713"/>
      <c r="DO597" s="1713"/>
      <c r="DP597" s="1713"/>
      <c r="DQ597" s="1713"/>
    </row>
    <row r="598" s="1732" customFormat="true" ht="21.75" hidden="false" customHeight="true" outlineLevel="0" collapsed="false">
      <c r="A598" s="1713"/>
      <c r="B598" s="1713"/>
      <c r="C598" s="1725"/>
      <c r="D598" s="1725"/>
      <c r="E598" s="1725"/>
      <c r="F598" s="3210"/>
      <c r="G598" s="3211"/>
      <c r="H598" s="3212"/>
      <c r="I598" s="3213"/>
      <c r="J598" s="3213"/>
      <c r="K598" s="1713"/>
      <c r="L598" s="1713"/>
      <c r="M598" s="1713"/>
      <c r="N598" s="1725"/>
      <c r="O598" s="1713"/>
      <c r="P598" s="1713"/>
      <c r="Q598" s="1713"/>
      <c r="R598" s="1713"/>
      <c r="S598" s="1713"/>
      <c r="T598" s="1714"/>
      <c r="W598" s="1713"/>
      <c r="X598" s="1713"/>
      <c r="Y598" s="1713"/>
      <c r="Z598" s="1713"/>
      <c r="AA598" s="1713"/>
      <c r="AB598" s="1713"/>
      <c r="AC598" s="1713"/>
      <c r="AD598" s="1713"/>
      <c r="AE598" s="1713"/>
      <c r="AF598" s="1713"/>
      <c r="AG598" s="1713"/>
      <c r="AH598" s="1713"/>
      <c r="AI598" s="1713"/>
      <c r="AJ598" s="1713"/>
      <c r="AK598" s="1713"/>
      <c r="AL598" s="1713"/>
      <c r="AM598" s="1713"/>
      <c r="AN598" s="1713"/>
      <c r="AO598" s="3214"/>
      <c r="AP598" s="1713"/>
      <c r="AQ598" s="1713"/>
      <c r="AR598" s="1713"/>
      <c r="AS598" s="1713"/>
      <c r="AT598" s="1713"/>
      <c r="AU598" s="1713"/>
      <c r="AV598" s="1713"/>
      <c r="AW598" s="1713"/>
      <c r="AX598" s="1713"/>
      <c r="AY598" s="1713"/>
      <c r="AZ598" s="1713"/>
      <c r="BA598" s="1713"/>
      <c r="BB598" s="1713"/>
      <c r="BC598" s="1713"/>
      <c r="BD598" s="1713"/>
      <c r="BE598" s="1713"/>
      <c r="BF598" s="1713"/>
      <c r="BG598" s="1713"/>
      <c r="BH598" s="1713"/>
      <c r="BI598" s="1713"/>
      <c r="BJ598" s="1713"/>
      <c r="BK598" s="1713"/>
      <c r="BL598" s="1713"/>
      <c r="BM598" s="1713"/>
      <c r="BN598" s="1713"/>
      <c r="BO598" s="1713"/>
      <c r="BP598" s="1713"/>
      <c r="BQ598" s="1713"/>
      <c r="BR598" s="1713"/>
      <c r="BS598" s="1713"/>
      <c r="BT598" s="1713"/>
      <c r="BU598" s="1713"/>
      <c r="BV598" s="1713"/>
      <c r="BW598" s="1713"/>
      <c r="BX598" s="1713"/>
      <c r="BY598" s="1713"/>
      <c r="BZ598" s="1713"/>
      <c r="CA598" s="1713"/>
      <c r="CB598" s="1713"/>
      <c r="CC598" s="1713"/>
      <c r="CD598" s="1713"/>
      <c r="CE598" s="1713"/>
      <c r="CF598" s="1713"/>
      <c r="CG598" s="1713"/>
      <c r="CH598" s="1713"/>
      <c r="CI598" s="1713"/>
      <c r="CJ598" s="1713"/>
      <c r="CK598" s="1713"/>
      <c r="CL598" s="1713"/>
      <c r="CM598" s="1713"/>
      <c r="CN598" s="1713"/>
      <c r="CO598" s="1713"/>
      <c r="CP598" s="1713"/>
      <c r="CQ598" s="1713"/>
      <c r="CR598" s="1713"/>
      <c r="CS598" s="1713"/>
      <c r="CT598" s="1713"/>
      <c r="CU598" s="1713"/>
      <c r="CV598" s="1713"/>
      <c r="CW598" s="1713"/>
      <c r="CX598" s="1713"/>
      <c r="CY598" s="1713"/>
      <c r="CZ598" s="1713"/>
      <c r="DA598" s="1713"/>
      <c r="DB598" s="1713"/>
      <c r="DC598" s="1713"/>
      <c r="DD598" s="1713"/>
      <c r="DE598" s="1713"/>
      <c r="DF598" s="1713"/>
      <c r="DG598" s="1713"/>
      <c r="DH598" s="1713"/>
      <c r="DI598" s="1713"/>
      <c r="DJ598" s="1713"/>
      <c r="DK598" s="1713"/>
      <c r="DL598" s="1713"/>
      <c r="DM598" s="1713"/>
      <c r="DN598" s="1713"/>
      <c r="DO598" s="1713"/>
      <c r="DP598" s="1713"/>
      <c r="DQ598" s="1713"/>
    </row>
    <row r="599" s="1732" customFormat="true" ht="21.75" hidden="false" customHeight="true" outlineLevel="0" collapsed="false">
      <c r="A599" s="1713"/>
      <c r="B599" s="1713"/>
      <c r="C599" s="1725"/>
      <c r="D599" s="1725"/>
      <c r="E599" s="1725"/>
      <c r="F599" s="3210"/>
      <c r="G599" s="3211"/>
      <c r="H599" s="3212"/>
      <c r="I599" s="3213"/>
      <c r="J599" s="3213"/>
      <c r="K599" s="1713"/>
      <c r="L599" s="1713"/>
      <c r="M599" s="1713"/>
      <c r="N599" s="1725"/>
      <c r="O599" s="1713"/>
      <c r="P599" s="1713"/>
      <c r="Q599" s="1713"/>
      <c r="R599" s="1713"/>
      <c r="S599" s="1713"/>
      <c r="T599" s="1714"/>
      <c r="W599" s="1713"/>
      <c r="X599" s="1713"/>
      <c r="Y599" s="1713"/>
      <c r="Z599" s="1713"/>
      <c r="AA599" s="1713"/>
      <c r="AB599" s="1713"/>
      <c r="AC599" s="1713"/>
      <c r="AD599" s="1713"/>
      <c r="AE599" s="1713"/>
      <c r="AF599" s="1713"/>
      <c r="AG599" s="1713"/>
      <c r="AH599" s="1713"/>
      <c r="AI599" s="1713"/>
      <c r="AJ599" s="1713"/>
      <c r="AK599" s="1713"/>
      <c r="AL599" s="1713"/>
      <c r="AM599" s="1713"/>
      <c r="AN599" s="1713"/>
      <c r="AO599" s="3214"/>
      <c r="AP599" s="1713"/>
      <c r="AQ599" s="1713"/>
      <c r="AR599" s="1713"/>
      <c r="AS599" s="1713"/>
      <c r="AT599" s="1713"/>
      <c r="AU599" s="1713"/>
      <c r="AV599" s="1713"/>
      <c r="AW599" s="1713"/>
      <c r="AX599" s="1713"/>
      <c r="AY599" s="1713"/>
      <c r="AZ599" s="1713"/>
      <c r="BA599" s="1713"/>
      <c r="BB599" s="1713"/>
      <c r="BC599" s="1713"/>
      <c r="BD599" s="1713"/>
      <c r="BE599" s="1713"/>
      <c r="BF599" s="1713"/>
      <c r="BG599" s="1713"/>
      <c r="BH599" s="1713"/>
      <c r="BI599" s="1713"/>
      <c r="BJ599" s="1713"/>
      <c r="BK599" s="1713"/>
      <c r="BL599" s="1713"/>
      <c r="BM599" s="1713"/>
      <c r="BN599" s="1713"/>
      <c r="BO599" s="1713"/>
      <c r="BP599" s="1713"/>
      <c r="BQ599" s="1713"/>
      <c r="BR599" s="1713"/>
      <c r="BS599" s="1713"/>
      <c r="BT599" s="1713"/>
      <c r="BU599" s="1713"/>
      <c r="BV599" s="1713"/>
      <c r="BW599" s="1713"/>
      <c r="BX599" s="1713"/>
      <c r="BY599" s="1713"/>
      <c r="BZ599" s="1713"/>
      <c r="CA599" s="1713"/>
      <c r="CB599" s="1713"/>
      <c r="CC599" s="1713"/>
      <c r="CD599" s="1713"/>
      <c r="CE599" s="1713"/>
      <c r="CF599" s="1713"/>
      <c r="CG599" s="1713"/>
      <c r="CH599" s="1713"/>
      <c r="CI599" s="1713"/>
      <c r="CJ599" s="1713"/>
      <c r="CK599" s="1713"/>
      <c r="CL599" s="1713"/>
      <c r="CM599" s="1713"/>
      <c r="CN599" s="1713"/>
      <c r="CO599" s="1713"/>
      <c r="CP599" s="1713"/>
      <c r="CQ599" s="1713"/>
      <c r="CR599" s="1713"/>
      <c r="CS599" s="1713"/>
      <c r="CT599" s="1713"/>
      <c r="CU599" s="1713"/>
      <c r="CV599" s="1713"/>
      <c r="CW599" s="1713"/>
      <c r="CX599" s="1713"/>
      <c r="CY599" s="1713"/>
      <c r="CZ599" s="1713"/>
      <c r="DA599" s="1713"/>
      <c r="DB599" s="1713"/>
      <c r="DC599" s="1713"/>
      <c r="DD599" s="1713"/>
      <c r="DE599" s="1713"/>
      <c r="DF599" s="1713"/>
      <c r="DG599" s="1713"/>
      <c r="DH599" s="1713"/>
      <c r="DI599" s="1713"/>
      <c r="DJ599" s="1713"/>
      <c r="DK599" s="1713"/>
      <c r="DL599" s="1713"/>
      <c r="DM599" s="1713"/>
      <c r="DN599" s="1713"/>
      <c r="DO599" s="1713"/>
      <c r="DP599" s="1713"/>
      <c r="DQ599" s="1713"/>
    </row>
    <row r="600" s="1732" customFormat="true" ht="21.75" hidden="false" customHeight="true" outlineLevel="0" collapsed="false">
      <c r="A600" s="1713"/>
      <c r="B600" s="1713"/>
      <c r="C600" s="1725"/>
      <c r="D600" s="1725"/>
      <c r="E600" s="1725"/>
      <c r="F600" s="3210"/>
      <c r="G600" s="3211"/>
      <c r="H600" s="3212"/>
      <c r="I600" s="3213"/>
      <c r="J600" s="3213"/>
      <c r="K600" s="1713"/>
      <c r="L600" s="1713"/>
      <c r="M600" s="1713"/>
      <c r="N600" s="1725"/>
      <c r="O600" s="1713"/>
      <c r="P600" s="1713"/>
      <c r="Q600" s="1713"/>
      <c r="R600" s="1713"/>
      <c r="S600" s="1713"/>
      <c r="T600" s="1714"/>
      <c r="W600" s="1713"/>
      <c r="X600" s="1713"/>
      <c r="Y600" s="1713"/>
      <c r="Z600" s="1713"/>
      <c r="AA600" s="1713"/>
      <c r="AB600" s="1713"/>
      <c r="AC600" s="1713"/>
      <c r="AD600" s="1713"/>
      <c r="AE600" s="1713"/>
      <c r="AF600" s="1713"/>
      <c r="AG600" s="1713"/>
      <c r="AH600" s="1713"/>
      <c r="AI600" s="1713"/>
      <c r="AJ600" s="1713"/>
      <c r="AK600" s="1713"/>
      <c r="AL600" s="1713"/>
      <c r="AM600" s="1713"/>
      <c r="AN600" s="1713"/>
      <c r="AO600" s="3214"/>
      <c r="AP600" s="1713"/>
      <c r="AQ600" s="1713"/>
      <c r="AR600" s="1713"/>
      <c r="AS600" s="1713"/>
      <c r="AT600" s="1713"/>
      <c r="AU600" s="1713"/>
      <c r="AV600" s="1713"/>
      <c r="AW600" s="1713"/>
      <c r="AX600" s="1713"/>
      <c r="AY600" s="1713"/>
      <c r="AZ600" s="1713"/>
      <c r="BA600" s="1713"/>
      <c r="BB600" s="1713"/>
      <c r="BC600" s="1713"/>
      <c r="BD600" s="1713"/>
      <c r="BE600" s="1713"/>
      <c r="BF600" s="1713"/>
      <c r="BG600" s="1713"/>
      <c r="BH600" s="1713"/>
      <c r="BI600" s="1713"/>
      <c r="BJ600" s="1713"/>
      <c r="BK600" s="1713"/>
      <c r="BL600" s="1713"/>
      <c r="BM600" s="1713"/>
      <c r="BN600" s="1713"/>
      <c r="BO600" s="1713"/>
      <c r="BP600" s="1713"/>
      <c r="BQ600" s="1713"/>
      <c r="BR600" s="1713"/>
      <c r="BS600" s="1713"/>
      <c r="BT600" s="1713"/>
      <c r="BU600" s="1713"/>
      <c r="BV600" s="1713"/>
      <c r="BW600" s="1713"/>
      <c r="BX600" s="1713"/>
      <c r="BY600" s="1713"/>
      <c r="BZ600" s="1713"/>
      <c r="CA600" s="1713"/>
      <c r="CB600" s="1713"/>
      <c r="CC600" s="1713"/>
      <c r="CD600" s="1713"/>
      <c r="CE600" s="1713"/>
      <c r="CF600" s="1713"/>
      <c r="CG600" s="1713"/>
      <c r="CH600" s="1713"/>
      <c r="CI600" s="1713"/>
      <c r="CJ600" s="1713"/>
      <c r="CK600" s="1713"/>
      <c r="CL600" s="1713"/>
      <c r="CM600" s="1713"/>
      <c r="CN600" s="1713"/>
      <c r="CO600" s="1713"/>
      <c r="CP600" s="1713"/>
      <c r="CQ600" s="1713"/>
      <c r="CR600" s="1713"/>
      <c r="CS600" s="1713"/>
      <c r="CT600" s="1713"/>
      <c r="CU600" s="1713"/>
      <c r="CV600" s="1713"/>
      <c r="CW600" s="1713"/>
      <c r="CX600" s="1713"/>
      <c r="CY600" s="1713"/>
      <c r="CZ600" s="1713"/>
      <c r="DA600" s="1713"/>
      <c r="DB600" s="1713"/>
      <c r="DC600" s="1713"/>
      <c r="DD600" s="1713"/>
      <c r="DE600" s="1713"/>
      <c r="DF600" s="1713"/>
      <c r="DG600" s="1713"/>
      <c r="DH600" s="1713"/>
      <c r="DI600" s="1713"/>
      <c r="DJ600" s="1713"/>
      <c r="DK600" s="1713"/>
      <c r="DL600" s="1713"/>
      <c r="DM600" s="1713"/>
      <c r="DN600" s="1713"/>
      <c r="DO600" s="1713"/>
      <c r="DP600" s="1713"/>
      <c r="DQ600" s="1713"/>
    </row>
    <row r="601" s="1732" customFormat="true" ht="21.75" hidden="false" customHeight="true" outlineLevel="0" collapsed="false">
      <c r="A601" s="1713"/>
      <c r="B601" s="1713"/>
      <c r="C601" s="1725"/>
      <c r="D601" s="1725"/>
      <c r="E601" s="1725"/>
      <c r="F601" s="3210"/>
      <c r="G601" s="3211"/>
      <c r="H601" s="3212"/>
      <c r="I601" s="3213"/>
      <c r="J601" s="3213"/>
      <c r="K601" s="1713"/>
      <c r="L601" s="1713"/>
      <c r="M601" s="1713"/>
      <c r="N601" s="1725"/>
      <c r="O601" s="1713"/>
      <c r="P601" s="1713"/>
      <c r="Q601" s="1713"/>
      <c r="R601" s="1713"/>
      <c r="S601" s="1713"/>
      <c r="T601" s="1714"/>
      <c r="W601" s="1713"/>
      <c r="X601" s="1713"/>
      <c r="Y601" s="1713"/>
      <c r="Z601" s="1713"/>
      <c r="AA601" s="1713"/>
      <c r="AB601" s="1713"/>
      <c r="AC601" s="1713"/>
      <c r="AD601" s="1713"/>
      <c r="AE601" s="1713"/>
      <c r="AF601" s="1713"/>
      <c r="AG601" s="1713"/>
      <c r="AH601" s="1713"/>
      <c r="AI601" s="1713"/>
      <c r="AJ601" s="1713"/>
      <c r="AK601" s="1713"/>
      <c r="AL601" s="1713"/>
      <c r="AM601" s="1713"/>
      <c r="AN601" s="1713"/>
      <c r="AO601" s="3214"/>
      <c r="AP601" s="1713"/>
      <c r="AQ601" s="1713"/>
      <c r="AR601" s="1713"/>
      <c r="AS601" s="1713"/>
      <c r="AT601" s="1713"/>
      <c r="AU601" s="1713"/>
      <c r="AV601" s="1713"/>
      <c r="AW601" s="1713"/>
      <c r="AX601" s="1713"/>
      <c r="AY601" s="1713"/>
      <c r="AZ601" s="1713"/>
      <c r="BA601" s="1713"/>
      <c r="BB601" s="1713"/>
      <c r="BC601" s="1713"/>
      <c r="BD601" s="1713"/>
      <c r="BE601" s="1713"/>
      <c r="BF601" s="1713"/>
      <c r="BG601" s="1713"/>
      <c r="BH601" s="1713"/>
      <c r="BI601" s="1713"/>
      <c r="BJ601" s="1713"/>
      <c r="BK601" s="1713"/>
      <c r="BL601" s="1713"/>
      <c r="BM601" s="1713"/>
      <c r="BN601" s="1713"/>
      <c r="BO601" s="1713"/>
      <c r="BP601" s="1713"/>
      <c r="BQ601" s="1713"/>
      <c r="BR601" s="1713"/>
      <c r="BS601" s="1713"/>
      <c r="BT601" s="1713"/>
      <c r="BU601" s="1713"/>
      <c r="BV601" s="1713"/>
      <c r="BW601" s="1713"/>
      <c r="BX601" s="1713"/>
      <c r="BY601" s="1713"/>
      <c r="BZ601" s="1713"/>
      <c r="CA601" s="1713"/>
      <c r="CB601" s="1713"/>
      <c r="CC601" s="1713"/>
      <c r="CD601" s="1713"/>
      <c r="CE601" s="1713"/>
      <c r="CF601" s="1713"/>
      <c r="CG601" s="1713"/>
      <c r="CH601" s="1713"/>
      <c r="CI601" s="1713"/>
      <c r="CJ601" s="1713"/>
      <c r="CK601" s="1713"/>
      <c r="CL601" s="1713"/>
      <c r="CM601" s="1713"/>
      <c r="CN601" s="1713"/>
      <c r="CO601" s="1713"/>
      <c r="CP601" s="1713"/>
      <c r="CQ601" s="1713"/>
      <c r="CR601" s="1713"/>
      <c r="CS601" s="1713"/>
      <c r="CT601" s="1713"/>
      <c r="CU601" s="1713"/>
      <c r="CV601" s="1713"/>
      <c r="CW601" s="1713"/>
      <c r="CX601" s="1713"/>
      <c r="CY601" s="1713"/>
      <c r="CZ601" s="1713"/>
      <c r="DA601" s="1713"/>
      <c r="DB601" s="1713"/>
      <c r="DC601" s="1713"/>
      <c r="DD601" s="1713"/>
      <c r="DE601" s="1713"/>
      <c r="DF601" s="1713"/>
      <c r="DG601" s="1713"/>
      <c r="DH601" s="1713"/>
      <c r="DI601" s="1713"/>
      <c r="DJ601" s="1713"/>
      <c r="DK601" s="1713"/>
      <c r="DL601" s="1713"/>
      <c r="DM601" s="1713"/>
      <c r="DN601" s="1713"/>
      <c r="DO601" s="1713"/>
      <c r="DP601" s="1713"/>
      <c r="DQ601" s="1713"/>
    </row>
    <row r="602" s="1732" customFormat="true" ht="21.75" hidden="false" customHeight="true" outlineLevel="0" collapsed="false">
      <c r="A602" s="1713"/>
      <c r="B602" s="1713"/>
      <c r="C602" s="1725"/>
      <c r="D602" s="1725"/>
      <c r="E602" s="1725"/>
      <c r="F602" s="3210"/>
      <c r="G602" s="3211"/>
      <c r="H602" s="3212"/>
      <c r="I602" s="3213"/>
      <c r="J602" s="3213"/>
      <c r="K602" s="1713"/>
      <c r="L602" s="1713"/>
      <c r="M602" s="1713"/>
      <c r="N602" s="1725"/>
      <c r="O602" s="1713"/>
      <c r="P602" s="1713"/>
      <c r="Q602" s="1713"/>
      <c r="R602" s="1713"/>
      <c r="S602" s="1713"/>
      <c r="T602" s="1714"/>
      <c r="W602" s="1713"/>
      <c r="X602" s="1713"/>
      <c r="Y602" s="1713"/>
      <c r="Z602" s="1713"/>
      <c r="AA602" s="1713"/>
      <c r="AB602" s="1713"/>
      <c r="AC602" s="1713"/>
      <c r="AD602" s="1713"/>
      <c r="AE602" s="1713"/>
      <c r="AF602" s="1713"/>
      <c r="AG602" s="1713"/>
      <c r="AH602" s="1713"/>
      <c r="AI602" s="1713"/>
      <c r="AJ602" s="1713"/>
      <c r="AK602" s="1713"/>
      <c r="AL602" s="1713"/>
      <c r="AM602" s="1713"/>
      <c r="AN602" s="1713"/>
      <c r="AO602" s="3214"/>
      <c r="AP602" s="1713"/>
      <c r="AQ602" s="1713"/>
      <c r="AR602" s="1713"/>
      <c r="AS602" s="1713"/>
      <c r="AT602" s="1713"/>
      <c r="AU602" s="1713"/>
      <c r="AV602" s="1713"/>
      <c r="AW602" s="1713"/>
      <c r="AX602" s="1713"/>
      <c r="AY602" s="1713"/>
      <c r="AZ602" s="1713"/>
      <c r="BA602" s="1713"/>
      <c r="BB602" s="1713"/>
      <c r="BC602" s="1713"/>
      <c r="BD602" s="1713"/>
      <c r="BE602" s="1713"/>
      <c r="BF602" s="1713"/>
      <c r="BG602" s="1713"/>
      <c r="BH602" s="1713"/>
      <c r="BI602" s="1713"/>
      <c r="BJ602" s="1713"/>
      <c r="BK602" s="1713"/>
      <c r="BL602" s="1713"/>
      <c r="BM602" s="1713"/>
      <c r="BN602" s="1713"/>
      <c r="BO602" s="1713"/>
      <c r="BP602" s="1713"/>
      <c r="BQ602" s="1713"/>
      <c r="BR602" s="1713"/>
      <c r="BS602" s="1713"/>
      <c r="BT602" s="1713"/>
      <c r="BU602" s="1713"/>
      <c r="BV602" s="1713"/>
      <c r="BW602" s="1713"/>
      <c r="BX602" s="1713"/>
      <c r="BY602" s="1713"/>
      <c r="BZ602" s="1713"/>
      <c r="CA602" s="1713"/>
      <c r="CB602" s="1713"/>
      <c r="CC602" s="1713"/>
      <c r="CD602" s="1713"/>
      <c r="CE602" s="1713"/>
      <c r="CF602" s="1713"/>
      <c r="CG602" s="1713"/>
      <c r="CH602" s="1713"/>
      <c r="CI602" s="1713"/>
      <c r="CJ602" s="1713"/>
      <c r="CK602" s="1713"/>
      <c r="CL602" s="1713"/>
      <c r="CM602" s="1713"/>
      <c r="CN602" s="1713"/>
      <c r="CO602" s="1713"/>
      <c r="CP602" s="1713"/>
      <c r="CQ602" s="1713"/>
      <c r="CR602" s="1713"/>
      <c r="CS602" s="1713"/>
      <c r="CT602" s="1713"/>
      <c r="CU602" s="1713"/>
      <c r="CV602" s="1713"/>
      <c r="CW602" s="1713"/>
      <c r="CX602" s="1713"/>
      <c r="CY602" s="1713"/>
      <c r="CZ602" s="1713"/>
      <c r="DA602" s="1713"/>
      <c r="DB602" s="1713"/>
      <c r="DC602" s="1713"/>
      <c r="DD602" s="1713"/>
      <c r="DE602" s="1713"/>
      <c r="DF602" s="1713"/>
      <c r="DG602" s="1713"/>
      <c r="DH602" s="1713"/>
      <c r="DI602" s="1713"/>
      <c r="DJ602" s="1713"/>
      <c r="DK602" s="1713"/>
      <c r="DL602" s="1713"/>
      <c r="DM602" s="1713"/>
      <c r="DN602" s="1713"/>
      <c r="DO602" s="1713"/>
      <c r="DP602" s="1713"/>
      <c r="DQ602" s="1713"/>
    </row>
    <row r="603" s="1732" customFormat="true" ht="21.75" hidden="false" customHeight="true" outlineLevel="0" collapsed="false">
      <c r="A603" s="1713"/>
      <c r="B603" s="1713"/>
      <c r="C603" s="1725"/>
      <c r="D603" s="1725"/>
      <c r="E603" s="1725"/>
      <c r="F603" s="3210"/>
      <c r="G603" s="3211"/>
      <c r="H603" s="3212"/>
      <c r="I603" s="3213"/>
      <c r="J603" s="3213"/>
      <c r="K603" s="1713"/>
      <c r="L603" s="1713"/>
      <c r="M603" s="1713"/>
      <c r="N603" s="1725"/>
      <c r="O603" s="1713"/>
      <c r="P603" s="1713"/>
      <c r="Q603" s="1713"/>
      <c r="R603" s="1713"/>
      <c r="S603" s="1713"/>
      <c r="T603" s="1714"/>
      <c r="W603" s="1713"/>
      <c r="X603" s="1713"/>
      <c r="Y603" s="1713"/>
      <c r="Z603" s="1713"/>
      <c r="AA603" s="1713"/>
      <c r="AB603" s="1713"/>
      <c r="AC603" s="1713"/>
      <c r="AD603" s="1713"/>
      <c r="AE603" s="1713"/>
      <c r="AF603" s="1713"/>
      <c r="AG603" s="1713"/>
      <c r="AH603" s="1713"/>
      <c r="AI603" s="1713"/>
      <c r="AJ603" s="1713"/>
      <c r="AK603" s="1713"/>
      <c r="AL603" s="1713"/>
      <c r="AM603" s="1713"/>
      <c r="AN603" s="1713"/>
      <c r="AO603" s="3214"/>
      <c r="AP603" s="1713"/>
      <c r="AQ603" s="1713"/>
      <c r="AR603" s="1713"/>
      <c r="AS603" s="1713"/>
      <c r="AT603" s="1713"/>
      <c r="AU603" s="1713"/>
      <c r="AV603" s="1713"/>
      <c r="AW603" s="1713"/>
      <c r="AX603" s="1713"/>
      <c r="AY603" s="1713"/>
      <c r="AZ603" s="1713"/>
      <c r="BA603" s="1713"/>
      <c r="BB603" s="1713"/>
      <c r="BC603" s="1713"/>
      <c r="BD603" s="1713"/>
      <c r="BE603" s="1713"/>
      <c r="BF603" s="1713"/>
      <c r="BG603" s="1713"/>
      <c r="BH603" s="1713"/>
      <c r="BI603" s="1713"/>
      <c r="BJ603" s="1713"/>
      <c r="BK603" s="1713"/>
      <c r="BL603" s="1713"/>
      <c r="BM603" s="1713"/>
      <c r="BN603" s="1713"/>
      <c r="BO603" s="1713"/>
      <c r="BP603" s="1713"/>
      <c r="BQ603" s="1713"/>
      <c r="BR603" s="1713"/>
      <c r="BS603" s="1713"/>
      <c r="BT603" s="1713"/>
      <c r="BU603" s="1713"/>
      <c r="BV603" s="1713"/>
      <c r="BW603" s="1713"/>
      <c r="BX603" s="1713"/>
      <c r="BY603" s="1713"/>
      <c r="BZ603" s="1713"/>
      <c r="CA603" s="1713"/>
      <c r="CB603" s="1713"/>
      <c r="CC603" s="1713"/>
      <c r="CD603" s="1713"/>
      <c r="CE603" s="1713"/>
      <c r="CF603" s="1713"/>
      <c r="CG603" s="1713"/>
      <c r="CH603" s="1713"/>
      <c r="CI603" s="1713"/>
      <c r="CJ603" s="1713"/>
      <c r="CK603" s="1713"/>
      <c r="CL603" s="1713"/>
      <c r="CM603" s="1713"/>
      <c r="CN603" s="1713"/>
      <c r="CO603" s="1713"/>
      <c r="CP603" s="1713"/>
      <c r="CQ603" s="1713"/>
      <c r="CR603" s="1713"/>
      <c r="CS603" s="1713"/>
      <c r="CT603" s="1713"/>
      <c r="CU603" s="1713"/>
      <c r="CV603" s="1713"/>
      <c r="CW603" s="1713"/>
      <c r="CX603" s="1713"/>
      <c r="CY603" s="1713"/>
      <c r="CZ603" s="1713"/>
      <c r="DA603" s="1713"/>
      <c r="DB603" s="1713"/>
      <c r="DC603" s="1713"/>
      <c r="DD603" s="1713"/>
      <c r="DE603" s="1713"/>
      <c r="DF603" s="1713"/>
      <c r="DG603" s="1713"/>
      <c r="DH603" s="1713"/>
      <c r="DI603" s="1713"/>
      <c r="DJ603" s="1713"/>
      <c r="DK603" s="1713"/>
      <c r="DL603" s="1713"/>
      <c r="DM603" s="1713"/>
      <c r="DN603" s="1713"/>
      <c r="DO603" s="1713"/>
      <c r="DP603" s="1713"/>
      <c r="DQ603" s="1713"/>
    </row>
    <row r="604" s="1732" customFormat="true" ht="21.75" hidden="false" customHeight="true" outlineLevel="0" collapsed="false">
      <c r="A604" s="1713"/>
      <c r="B604" s="1713"/>
      <c r="C604" s="1725"/>
      <c r="D604" s="1725"/>
      <c r="E604" s="1725"/>
      <c r="F604" s="3210"/>
      <c r="G604" s="3211"/>
      <c r="H604" s="3212"/>
      <c r="I604" s="3213"/>
      <c r="J604" s="3213"/>
      <c r="K604" s="1713"/>
      <c r="L604" s="1713"/>
      <c r="M604" s="1713"/>
      <c r="N604" s="1725"/>
      <c r="O604" s="1713"/>
      <c r="P604" s="1713"/>
      <c r="Q604" s="1713"/>
      <c r="R604" s="1713"/>
      <c r="S604" s="1713"/>
      <c r="T604" s="1714"/>
      <c r="W604" s="1713"/>
      <c r="X604" s="1713"/>
      <c r="Y604" s="1713"/>
      <c r="Z604" s="1713"/>
      <c r="AA604" s="1713"/>
      <c r="AB604" s="1713"/>
      <c r="AC604" s="1713"/>
      <c r="AD604" s="1713"/>
      <c r="AE604" s="1713"/>
      <c r="AF604" s="1713"/>
      <c r="AG604" s="1713"/>
      <c r="AH604" s="1713"/>
      <c r="AI604" s="1713"/>
      <c r="AJ604" s="1713"/>
      <c r="AK604" s="1713"/>
      <c r="AL604" s="1713"/>
      <c r="AM604" s="1713"/>
      <c r="AN604" s="1713"/>
      <c r="AO604" s="3214"/>
      <c r="AP604" s="1713"/>
      <c r="AQ604" s="1713"/>
      <c r="AR604" s="1713"/>
      <c r="AS604" s="1713"/>
      <c r="AT604" s="1713"/>
      <c r="AU604" s="1713"/>
      <c r="AV604" s="1713"/>
      <c r="AW604" s="1713"/>
      <c r="AX604" s="1713"/>
      <c r="AY604" s="1713"/>
      <c r="AZ604" s="1713"/>
      <c r="BA604" s="1713"/>
      <c r="BB604" s="1713"/>
      <c r="BC604" s="1713"/>
      <c r="BD604" s="1713"/>
      <c r="BE604" s="1713"/>
      <c r="BF604" s="1713"/>
      <c r="BG604" s="1713"/>
      <c r="BH604" s="1713"/>
      <c r="BI604" s="1713"/>
      <c r="BJ604" s="1713"/>
      <c r="BK604" s="1713"/>
      <c r="BL604" s="1713"/>
      <c r="BM604" s="1713"/>
      <c r="BN604" s="1713"/>
      <c r="BO604" s="1713"/>
      <c r="BP604" s="1713"/>
      <c r="BQ604" s="1713"/>
      <c r="BR604" s="1713"/>
      <c r="BS604" s="1713"/>
      <c r="BT604" s="1713"/>
      <c r="BU604" s="1713"/>
      <c r="BV604" s="1713"/>
      <c r="BW604" s="1713"/>
      <c r="BX604" s="1713"/>
      <c r="BY604" s="1713"/>
      <c r="BZ604" s="1713"/>
      <c r="CA604" s="1713"/>
      <c r="CB604" s="1713"/>
      <c r="CC604" s="1713"/>
      <c r="CD604" s="1713"/>
      <c r="CE604" s="1713"/>
      <c r="CF604" s="1713"/>
      <c r="CG604" s="1713"/>
      <c r="CH604" s="1713"/>
      <c r="CI604" s="1713"/>
      <c r="CJ604" s="1713"/>
      <c r="CK604" s="1713"/>
      <c r="CL604" s="1713"/>
      <c r="CM604" s="1713"/>
      <c r="CN604" s="1713"/>
      <c r="CO604" s="1713"/>
      <c r="CP604" s="1713"/>
      <c r="CQ604" s="1713"/>
      <c r="CR604" s="1713"/>
      <c r="CS604" s="1713"/>
      <c r="CT604" s="1713"/>
      <c r="CU604" s="1713"/>
      <c r="CV604" s="1713"/>
      <c r="CW604" s="1713"/>
      <c r="CX604" s="1713"/>
      <c r="CY604" s="1713"/>
      <c r="CZ604" s="1713"/>
      <c r="DA604" s="1713"/>
      <c r="DB604" s="1713"/>
      <c r="DC604" s="1713"/>
      <c r="DD604" s="1713"/>
      <c r="DE604" s="1713"/>
      <c r="DF604" s="1713"/>
      <c r="DG604" s="1713"/>
      <c r="DH604" s="1713"/>
      <c r="DI604" s="1713"/>
      <c r="DJ604" s="1713"/>
      <c r="DK604" s="1713"/>
      <c r="DL604" s="1713"/>
      <c r="DM604" s="1713"/>
      <c r="DN604" s="1713"/>
      <c r="DO604" s="1713"/>
      <c r="DP604" s="1713"/>
      <c r="DQ604" s="1713"/>
    </row>
    <row r="605" s="1732" customFormat="true" ht="21.75" hidden="false" customHeight="true" outlineLevel="0" collapsed="false">
      <c r="A605" s="1713"/>
      <c r="B605" s="1713"/>
      <c r="C605" s="1725"/>
      <c r="D605" s="1725"/>
      <c r="E605" s="1725"/>
      <c r="F605" s="3210"/>
      <c r="G605" s="3211"/>
      <c r="H605" s="3212"/>
      <c r="I605" s="3213"/>
      <c r="J605" s="3213"/>
      <c r="K605" s="1713"/>
      <c r="L605" s="1713"/>
      <c r="M605" s="1713"/>
      <c r="N605" s="1725"/>
      <c r="O605" s="1713"/>
      <c r="P605" s="1713"/>
      <c r="Q605" s="1713"/>
      <c r="R605" s="1713"/>
      <c r="S605" s="1713"/>
      <c r="T605" s="1714"/>
      <c r="W605" s="1713"/>
      <c r="X605" s="1713"/>
      <c r="Y605" s="1713"/>
      <c r="Z605" s="1713"/>
      <c r="AA605" s="1713"/>
      <c r="AB605" s="1713"/>
      <c r="AC605" s="1713"/>
      <c r="AD605" s="1713"/>
      <c r="AE605" s="1713"/>
      <c r="AF605" s="1713"/>
      <c r="AG605" s="1713"/>
      <c r="AH605" s="1713"/>
      <c r="AI605" s="1713"/>
      <c r="AJ605" s="1713"/>
      <c r="AK605" s="1713"/>
      <c r="AL605" s="1713"/>
      <c r="AM605" s="1713"/>
      <c r="AN605" s="1713"/>
      <c r="AO605" s="3214"/>
      <c r="AP605" s="1713"/>
      <c r="AQ605" s="1713"/>
      <c r="AR605" s="1713"/>
      <c r="AS605" s="1713"/>
      <c r="AT605" s="1713"/>
      <c r="AU605" s="1713"/>
      <c r="AV605" s="1713"/>
      <c r="AW605" s="1713"/>
      <c r="AX605" s="1713"/>
      <c r="AY605" s="1713"/>
      <c r="AZ605" s="1713"/>
      <c r="BA605" s="1713"/>
      <c r="BB605" s="1713"/>
      <c r="BC605" s="1713"/>
      <c r="BD605" s="1713"/>
      <c r="BE605" s="1713"/>
      <c r="BF605" s="1713"/>
      <c r="BG605" s="1713"/>
      <c r="BH605" s="1713"/>
      <c r="BI605" s="1713"/>
      <c r="BJ605" s="1713"/>
      <c r="BK605" s="1713"/>
      <c r="BL605" s="1713"/>
      <c r="BM605" s="1713"/>
      <c r="BN605" s="1713"/>
      <c r="BO605" s="1713"/>
      <c r="BP605" s="1713"/>
      <c r="BQ605" s="1713"/>
      <c r="BR605" s="1713"/>
      <c r="BS605" s="1713"/>
      <c r="BT605" s="1713"/>
      <c r="BU605" s="1713"/>
      <c r="BV605" s="1713"/>
      <c r="BW605" s="1713"/>
      <c r="BX605" s="1713"/>
      <c r="BY605" s="1713"/>
      <c r="BZ605" s="1713"/>
      <c r="CA605" s="1713"/>
      <c r="CB605" s="1713"/>
      <c r="CC605" s="1713"/>
      <c r="CD605" s="1713"/>
      <c r="CE605" s="1713"/>
      <c r="CF605" s="1713"/>
      <c r="CG605" s="1713"/>
      <c r="CH605" s="1713"/>
      <c r="CI605" s="1713"/>
      <c r="CJ605" s="1713"/>
      <c r="CK605" s="1713"/>
      <c r="CL605" s="1713"/>
      <c r="CM605" s="1713"/>
      <c r="CN605" s="1713"/>
      <c r="CO605" s="1713"/>
      <c r="CP605" s="1713"/>
      <c r="CQ605" s="1713"/>
      <c r="CR605" s="1713"/>
      <c r="CS605" s="1713"/>
      <c r="CT605" s="1713"/>
      <c r="CU605" s="1713"/>
      <c r="CV605" s="1713"/>
      <c r="CW605" s="1713"/>
      <c r="CX605" s="1713"/>
      <c r="CY605" s="1713"/>
      <c r="CZ605" s="1713"/>
      <c r="DA605" s="1713"/>
      <c r="DB605" s="1713"/>
      <c r="DC605" s="1713"/>
      <c r="DD605" s="1713"/>
      <c r="DE605" s="1713"/>
      <c r="DF605" s="1713"/>
      <c r="DG605" s="1713"/>
      <c r="DH605" s="1713"/>
      <c r="DI605" s="1713"/>
      <c r="DJ605" s="1713"/>
      <c r="DK605" s="1713"/>
      <c r="DL605" s="1713"/>
      <c r="DM605" s="1713"/>
      <c r="DN605" s="1713"/>
      <c r="DO605" s="1713"/>
      <c r="DP605" s="1713"/>
      <c r="DQ605" s="1713"/>
    </row>
    <row r="606" s="1732" customFormat="true" ht="21.75" hidden="false" customHeight="true" outlineLevel="0" collapsed="false">
      <c r="A606" s="1713"/>
      <c r="B606" s="1713"/>
      <c r="C606" s="1725"/>
      <c r="D606" s="1725"/>
      <c r="E606" s="1725"/>
      <c r="F606" s="3210"/>
      <c r="G606" s="3211"/>
      <c r="H606" s="3212"/>
      <c r="I606" s="3213"/>
      <c r="J606" s="3213"/>
      <c r="K606" s="1713"/>
      <c r="L606" s="1713"/>
      <c r="M606" s="1713"/>
      <c r="N606" s="1725"/>
      <c r="O606" s="1713"/>
      <c r="P606" s="1713"/>
      <c r="Q606" s="1713"/>
      <c r="R606" s="1713"/>
      <c r="S606" s="1713"/>
      <c r="T606" s="1714"/>
      <c r="W606" s="1713"/>
      <c r="X606" s="1713"/>
      <c r="Y606" s="1713"/>
      <c r="Z606" s="1713"/>
      <c r="AA606" s="1713"/>
      <c r="AB606" s="1713"/>
      <c r="AC606" s="1713"/>
      <c r="AD606" s="1713"/>
      <c r="AE606" s="1713"/>
      <c r="AF606" s="1713"/>
      <c r="AG606" s="1713"/>
      <c r="AH606" s="1713"/>
      <c r="AI606" s="1713"/>
      <c r="AJ606" s="1713"/>
      <c r="AK606" s="1713"/>
      <c r="AL606" s="1713"/>
      <c r="AM606" s="1713"/>
      <c r="AN606" s="1713"/>
      <c r="AO606" s="3214"/>
      <c r="AP606" s="1713"/>
      <c r="AQ606" s="1713"/>
      <c r="AR606" s="1713"/>
      <c r="AS606" s="1713"/>
      <c r="AT606" s="1713"/>
      <c r="AU606" s="1713"/>
      <c r="AV606" s="1713"/>
      <c r="AW606" s="1713"/>
      <c r="AX606" s="1713"/>
      <c r="AY606" s="1713"/>
      <c r="AZ606" s="1713"/>
      <c r="BA606" s="1713"/>
      <c r="BB606" s="1713"/>
      <c r="BC606" s="1713"/>
      <c r="BD606" s="1713"/>
      <c r="BE606" s="1713"/>
      <c r="BF606" s="1713"/>
      <c r="BG606" s="1713"/>
      <c r="BH606" s="1713"/>
      <c r="BI606" s="1713"/>
      <c r="BJ606" s="1713"/>
      <c r="BK606" s="1713"/>
      <c r="BL606" s="1713"/>
      <c r="BM606" s="1713"/>
      <c r="BN606" s="1713"/>
      <c r="BO606" s="1713"/>
      <c r="BP606" s="1713"/>
      <c r="BQ606" s="1713"/>
      <c r="BR606" s="1713"/>
      <c r="BS606" s="1713"/>
      <c r="BT606" s="1713"/>
      <c r="BU606" s="1713"/>
      <c r="BV606" s="1713"/>
      <c r="BW606" s="1713"/>
      <c r="BX606" s="1713"/>
      <c r="BY606" s="1713"/>
      <c r="BZ606" s="1713"/>
      <c r="CA606" s="1713"/>
      <c r="CB606" s="1713"/>
      <c r="CC606" s="1713"/>
      <c r="CD606" s="1713"/>
      <c r="CE606" s="1713"/>
      <c r="CF606" s="1713"/>
      <c r="CG606" s="1713"/>
      <c r="CH606" s="1713"/>
      <c r="CI606" s="1713"/>
      <c r="CJ606" s="1713"/>
      <c r="CK606" s="1713"/>
      <c r="CL606" s="1713"/>
      <c r="CM606" s="1713"/>
      <c r="CN606" s="1713"/>
      <c r="CO606" s="1713"/>
      <c r="CP606" s="1713"/>
      <c r="CQ606" s="1713"/>
      <c r="CR606" s="1713"/>
      <c r="CS606" s="1713"/>
      <c r="CT606" s="1713"/>
      <c r="CU606" s="1713"/>
      <c r="CV606" s="1713"/>
      <c r="CW606" s="1713"/>
      <c r="CX606" s="1713"/>
      <c r="CY606" s="1713"/>
      <c r="CZ606" s="1713"/>
      <c r="DA606" s="1713"/>
      <c r="DB606" s="1713"/>
      <c r="DC606" s="1713"/>
      <c r="DD606" s="1713"/>
      <c r="DE606" s="1713"/>
      <c r="DF606" s="1713"/>
      <c r="DG606" s="1713"/>
      <c r="DH606" s="1713"/>
      <c r="DI606" s="1713"/>
      <c r="DJ606" s="1713"/>
      <c r="DK606" s="1713"/>
      <c r="DL606" s="1713"/>
      <c r="DM606" s="1713"/>
      <c r="DN606" s="1713"/>
      <c r="DO606" s="1713"/>
      <c r="DP606" s="1713"/>
      <c r="DQ606" s="1713"/>
    </row>
    <row r="607" s="1732" customFormat="true" ht="21.75" hidden="false" customHeight="true" outlineLevel="0" collapsed="false">
      <c r="A607" s="1713"/>
      <c r="B607" s="1713"/>
      <c r="C607" s="1725"/>
      <c r="D607" s="1725"/>
      <c r="E607" s="1725"/>
      <c r="F607" s="3210"/>
      <c r="G607" s="3211"/>
      <c r="H607" s="3212"/>
      <c r="I607" s="3213"/>
      <c r="J607" s="3213"/>
      <c r="K607" s="1713"/>
      <c r="L607" s="1713"/>
      <c r="M607" s="1713"/>
      <c r="N607" s="1725"/>
      <c r="O607" s="1713"/>
      <c r="P607" s="1713"/>
      <c r="Q607" s="1713"/>
      <c r="R607" s="1713"/>
      <c r="S607" s="1713"/>
      <c r="T607" s="1714"/>
      <c r="W607" s="1713"/>
      <c r="X607" s="1713"/>
      <c r="Y607" s="1713"/>
      <c r="Z607" s="1713"/>
      <c r="AA607" s="1713"/>
      <c r="AB607" s="1713"/>
      <c r="AC607" s="1713"/>
      <c r="AD607" s="1713"/>
      <c r="AE607" s="1713"/>
      <c r="AF607" s="1713"/>
      <c r="AG607" s="1713"/>
      <c r="AH607" s="1713"/>
      <c r="AI607" s="1713"/>
      <c r="AJ607" s="1713"/>
      <c r="AK607" s="1713"/>
      <c r="AL607" s="1713"/>
      <c r="AM607" s="1713"/>
      <c r="AN607" s="1713"/>
      <c r="AO607" s="3214"/>
      <c r="AP607" s="1713"/>
      <c r="AQ607" s="1713"/>
      <c r="AR607" s="1713"/>
      <c r="AS607" s="1713"/>
      <c r="AT607" s="1713"/>
      <c r="AU607" s="1713"/>
      <c r="AV607" s="1713"/>
      <c r="AW607" s="1713"/>
      <c r="AX607" s="1713"/>
      <c r="AY607" s="1713"/>
      <c r="AZ607" s="1713"/>
      <c r="BA607" s="1713"/>
      <c r="BB607" s="1713"/>
      <c r="BC607" s="1713"/>
      <c r="BD607" s="1713"/>
      <c r="BE607" s="1713"/>
      <c r="BF607" s="1713"/>
      <c r="BG607" s="1713"/>
      <c r="BH607" s="1713"/>
      <c r="BI607" s="1713"/>
      <c r="BJ607" s="1713"/>
      <c r="BK607" s="1713"/>
      <c r="BL607" s="1713"/>
      <c r="BM607" s="1713"/>
      <c r="BN607" s="1713"/>
      <c r="BO607" s="1713"/>
      <c r="BP607" s="1713"/>
      <c r="BQ607" s="1713"/>
      <c r="BR607" s="1713"/>
      <c r="BS607" s="1713"/>
      <c r="BT607" s="1713"/>
      <c r="BU607" s="1713"/>
      <c r="BV607" s="1713"/>
      <c r="BW607" s="1713"/>
      <c r="BX607" s="1713"/>
      <c r="BY607" s="1713"/>
      <c r="BZ607" s="1713"/>
      <c r="CA607" s="1713"/>
      <c r="CB607" s="1713"/>
      <c r="CC607" s="1713"/>
      <c r="CD607" s="1713"/>
      <c r="CE607" s="1713"/>
      <c r="CF607" s="1713"/>
      <c r="CG607" s="1713"/>
      <c r="CH607" s="1713"/>
      <c r="CI607" s="1713"/>
      <c r="CJ607" s="1713"/>
      <c r="CK607" s="1713"/>
      <c r="CL607" s="1713"/>
      <c r="CM607" s="1713"/>
      <c r="CN607" s="1713"/>
      <c r="CO607" s="1713"/>
      <c r="CP607" s="1713"/>
      <c r="CQ607" s="1713"/>
      <c r="CR607" s="1713"/>
      <c r="CS607" s="1713"/>
      <c r="CT607" s="1713"/>
      <c r="CU607" s="1713"/>
      <c r="CV607" s="1713"/>
      <c r="CW607" s="1713"/>
      <c r="CX607" s="1713"/>
      <c r="CY607" s="1713"/>
      <c r="CZ607" s="1713"/>
      <c r="DA607" s="1713"/>
      <c r="DB607" s="1713"/>
      <c r="DC607" s="1713"/>
      <c r="DD607" s="1713"/>
      <c r="DE607" s="1713"/>
      <c r="DF607" s="1713"/>
      <c r="DG607" s="1713"/>
      <c r="DH607" s="1713"/>
      <c r="DI607" s="1713"/>
      <c r="DJ607" s="1713"/>
      <c r="DK607" s="1713"/>
      <c r="DL607" s="1713"/>
      <c r="DM607" s="1713"/>
      <c r="DN607" s="1713"/>
      <c r="DO607" s="1713"/>
      <c r="DP607" s="1713"/>
      <c r="DQ607" s="1713"/>
    </row>
    <row r="608" s="1732" customFormat="true" ht="21.75" hidden="false" customHeight="true" outlineLevel="0" collapsed="false">
      <c r="A608" s="1713"/>
      <c r="B608" s="1713"/>
      <c r="C608" s="1725"/>
      <c r="D608" s="1725"/>
      <c r="E608" s="1725"/>
      <c r="F608" s="3210"/>
      <c r="G608" s="3211"/>
      <c r="H608" s="3212"/>
      <c r="I608" s="3213"/>
      <c r="J608" s="3213"/>
      <c r="K608" s="1713"/>
      <c r="L608" s="1713"/>
      <c r="M608" s="1713"/>
      <c r="N608" s="1725"/>
      <c r="O608" s="1713"/>
      <c r="P608" s="1713"/>
      <c r="Q608" s="1713"/>
      <c r="R608" s="1713"/>
      <c r="S608" s="1713"/>
      <c r="T608" s="1714"/>
      <c r="W608" s="1713"/>
      <c r="X608" s="1713"/>
      <c r="Y608" s="1713"/>
      <c r="Z608" s="1713"/>
      <c r="AA608" s="1713"/>
      <c r="AB608" s="1713"/>
      <c r="AC608" s="1713"/>
      <c r="AD608" s="1713"/>
      <c r="AE608" s="1713"/>
      <c r="AF608" s="1713"/>
      <c r="AG608" s="1713"/>
      <c r="AH608" s="1713"/>
      <c r="AI608" s="1713"/>
      <c r="AJ608" s="1713"/>
      <c r="AK608" s="1713"/>
      <c r="AL608" s="1713"/>
      <c r="AM608" s="1713"/>
      <c r="AN608" s="1713"/>
      <c r="AO608" s="3214"/>
      <c r="AP608" s="1713"/>
      <c r="AQ608" s="1713"/>
      <c r="AR608" s="1713"/>
      <c r="AS608" s="1713"/>
      <c r="AT608" s="1713"/>
      <c r="AU608" s="1713"/>
      <c r="AV608" s="1713"/>
      <c r="AW608" s="1713"/>
      <c r="AX608" s="1713"/>
      <c r="AY608" s="1713"/>
      <c r="AZ608" s="1713"/>
      <c r="BA608" s="1713"/>
      <c r="BB608" s="1713"/>
      <c r="BC608" s="1713"/>
      <c r="BD608" s="1713"/>
      <c r="BE608" s="1713"/>
      <c r="BF608" s="1713"/>
      <c r="BG608" s="1713"/>
      <c r="BH608" s="1713"/>
      <c r="BI608" s="1713"/>
      <c r="BJ608" s="1713"/>
      <c r="BK608" s="1713"/>
      <c r="BL608" s="1713"/>
      <c r="BM608" s="1713"/>
      <c r="BN608" s="1713"/>
      <c r="BO608" s="1713"/>
      <c r="BP608" s="1713"/>
      <c r="BQ608" s="1713"/>
      <c r="BR608" s="1713"/>
      <c r="BS608" s="1713"/>
      <c r="BT608" s="1713"/>
      <c r="BU608" s="1713"/>
      <c r="BV608" s="1713"/>
      <c r="BW608" s="1713"/>
      <c r="BX608" s="1713"/>
      <c r="BY608" s="1713"/>
      <c r="BZ608" s="1713"/>
      <c r="CA608" s="1713"/>
      <c r="CB608" s="1713"/>
      <c r="CC608" s="1713"/>
      <c r="CD608" s="1713"/>
      <c r="CE608" s="1713"/>
      <c r="CF608" s="1713"/>
      <c r="CG608" s="1713"/>
      <c r="CH608" s="1713"/>
      <c r="CI608" s="1713"/>
      <c r="CJ608" s="1713"/>
      <c r="CK608" s="1713"/>
      <c r="CL608" s="1713"/>
      <c r="CM608" s="1713"/>
      <c r="CN608" s="1713"/>
      <c r="CO608" s="1713"/>
      <c r="CP608" s="1713"/>
      <c r="CQ608" s="1713"/>
      <c r="CR608" s="1713"/>
      <c r="CS608" s="1713"/>
      <c r="CT608" s="1713"/>
      <c r="CU608" s="1713"/>
      <c r="CV608" s="1713"/>
      <c r="CW608" s="1713"/>
      <c r="CX608" s="1713"/>
      <c r="CY608" s="1713"/>
      <c r="CZ608" s="1713"/>
      <c r="DA608" s="1713"/>
      <c r="DB608" s="1713"/>
      <c r="DC608" s="1713"/>
      <c r="DD608" s="1713"/>
      <c r="DE608" s="1713"/>
      <c r="DF608" s="1713"/>
      <c r="DG608" s="1713"/>
      <c r="DH608" s="1713"/>
      <c r="DI608" s="1713"/>
      <c r="DJ608" s="1713"/>
      <c r="DK608" s="1713"/>
      <c r="DL608" s="1713"/>
      <c r="DM608" s="1713"/>
      <c r="DN608" s="1713"/>
      <c r="DO608" s="1713"/>
      <c r="DP608" s="1713"/>
      <c r="DQ608" s="1713"/>
    </row>
    <row r="609" s="1732" customFormat="true" ht="21.75" hidden="false" customHeight="true" outlineLevel="0" collapsed="false">
      <c r="A609" s="1713"/>
      <c r="B609" s="1713"/>
      <c r="C609" s="1725"/>
      <c r="D609" s="1725"/>
      <c r="E609" s="1725"/>
      <c r="F609" s="3210"/>
      <c r="G609" s="3211"/>
      <c r="H609" s="3212"/>
      <c r="I609" s="3213"/>
      <c r="J609" s="3213"/>
      <c r="K609" s="1713"/>
      <c r="L609" s="1713"/>
      <c r="M609" s="1713"/>
      <c r="N609" s="1725"/>
      <c r="O609" s="1713"/>
      <c r="P609" s="1713"/>
      <c r="Q609" s="1713"/>
      <c r="R609" s="1713"/>
      <c r="S609" s="1713"/>
      <c r="T609" s="1714"/>
      <c r="W609" s="1713"/>
      <c r="X609" s="1713"/>
      <c r="Y609" s="1713"/>
      <c r="Z609" s="1713"/>
      <c r="AA609" s="1713"/>
      <c r="AB609" s="1713"/>
      <c r="AC609" s="1713"/>
      <c r="AD609" s="1713"/>
      <c r="AE609" s="1713"/>
      <c r="AF609" s="1713"/>
      <c r="AG609" s="1713"/>
      <c r="AH609" s="1713"/>
      <c r="AI609" s="1713"/>
      <c r="AJ609" s="1713"/>
      <c r="AK609" s="1713"/>
      <c r="AL609" s="1713"/>
      <c r="AM609" s="1713"/>
      <c r="AN609" s="1713"/>
      <c r="AO609" s="3214"/>
      <c r="AP609" s="1713"/>
      <c r="AQ609" s="1713"/>
      <c r="AR609" s="1713"/>
      <c r="AS609" s="1713"/>
      <c r="AT609" s="1713"/>
      <c r="AU609" s="1713"/>
      <c r="AV609" s="1713"/>
      <c r="AW609" s="1713"/>
      <c r="AX609" s="1713"/>
      <c r="AY609" s="1713"/>
      <c r="AZ609" s="1713"/>
      <c r="BA609" s="1713"/>
      <c r="BB609" s="1713"/>
      <c r="BC609" s="1713"/>
      <c r="BD609" s="1713"/>
      <c r="BE609" s="1713"/>
      <c r="BF609" s="1713"/>
      <c r="BG609" s="1713"/>
      <c r="BH609" s="1713"/>
      <c r="BI609" s="1713"/>
      <c r="BJ609" s="1713"/>
      <c r="BK609" s="1713"/>
      <c r="BL609" s="1713"/>
      <c r="BM609" s="1713"/>
      <c r="BN609" s="1713"/>
      <c r="BO609" s="1713"/>
      <c r="BP609" s="1713"/>
      <c r="BQ609" s="1713"/>
      <c r="BR609" s="1713"/>
      <c r="BS609" s="1713"/>
      <c r="BT609" s="1713"/>
      <c r="BU609" s="1713"/>
      <c r="BV609" s="1713"/>
      <c r="BW609" s="1713"/>
      <c r="BX609" s="1713"/>
      <c r="BY609" s="1713"/>
      <c r="BZ609" s="1713"/>
      <c r="CA609" s="1713"/>
      <c r="CB609" s="1713"/>
      <c r="CC609" s="1713"/>
      <c r="CD609" s="1713"/>
      <c r="CE609" s="1713"/>
      <c r="CF609" s="1713"/>
      <c r="CG609" s="1713"/>
      <c r="CH609" s="1713"/>
      <c r="CI609" s="1713"/>
      <c r="CJ609" s="1713"/>
      <c r="CK609" s="1713"/>
      <c r="CL609" s="1713"/>
      <c r="CM609" s="1713"/>
      <c r="CN609" s="1713"/>
      <c r="CO609" s="1713"/>
      <c r="CP609" s="1713"/>
      <c r="CQ609" s="1713"/>
      <c r="CR609" s="1713"/>
      <c r="CS609" s="1713"/>
      <c r="CT609" s="1713"/>
      <c r="CU609" s="1713"/>
      <c r="CV609" s="1713"/>
      <c r="CW609" s="1713"/>
      <c r="CX609" s="1713"/>
      <c r="CY609" s="1713"/>
      <c r="CZ609" s="1713"/>
      <c r="DA609" s="1713"/>
      <c r="DB609" s="1713"/>
      <c r="DC609" s="1713"/>
      <c r="DD609" s="1713"/>
      <c r="DE609" s="1713"/>
      <c r="DF609" s="1713"/>
      <c r="DG609" s="1713"/>
      <c r="DH609" s="1713"/>
      <c r="DI609" s="1713"/>
      <c r="DJ609" s="1713"/>
      <c r="DK609" s="1713"/>
      <c r="DL609" s="1713"/>
      <c r="DM609" s="1713"/>
      <c r="DN609" s="1713"/>
      <c r="DO609" s="1713"/>
      <c r="DP609" s="1713"/>
      <c r="DQ609" s="1713"/>
    </row>
    <row r="610" s="1732" customFormat="true" ht="21.75" hidden="false" customHeight="true" outlineLevel="0" collapsed="false">
      <c r="A610" s="1713"/>
      <c r="B610" s="1713"/>
      <c r="C610" s="1725"/>
      <c r="D610" s="1725"/>
      <c r="E610" s="1725"/>
      <c r="F610" s="3210"/>
      <c r="G610" s="3211"/>
      <c r="H610" s="3212"/>
      <c r="I610" s="3213"/>
      <c r="J610" s="3213"/>
      <c r="K610" s="1713"/>
      <c r="L610" s="1713"/>
      <c r="M610" s="1713"/>
      <c r="N610" s="1725"/>
      <c r="O610" s="1713"/>
      <c r="P610" s="1713"/>
      <c r="Q610" s="1713"/>
      <c r="R610" s="1713"/>
      <c r="S610" s="1713"/>
      <c r="T610" s="1714"/>
      <c r="W610" s="1713"/>
      <c r="X610" s="1713"/>
      <c r="Y610" s="1713"/>
      <c r="Z610" s="1713"/>
      <c r="AA610" s="1713"/>
      <c r="AB610" s="1713"/>
      <c r="AC610" s="1713"/>
      <c r="AD610" s="1713"/>
      <c r="AE610" s="1713"/>
      <c r="AF610" s="1713"/>
      <c r="AG610" s="1713"/>
      <c r="AH610" s="1713"/>
      <c r="AI610" s="1713"/>
      <c r="AJ610" s="1713"/>
      <c r="AK610" s="1713"/>
      <c r="AL610" s="1713"/>
      <c r="AM610" s="1713"/>
      <c r="AN610" s="1713"/>
      <c r="AO610" s="3214"/>
      <c r="AP610" s="1713"/>
      <c r="AQ610" s="1713"/>
      <c r="AR610" s="1713"/>
      <c r="AS610" s="1713"/>
      <c r="AT610" s="1713"/>
      <c r="AU610" s="1713"/>
      <c r="AV610" s="1713"/>
      <c r="AW610" s="1713"/>
      <c r="AX610" s="1713"/>
      <c r="AY610" s="1713"/>
      <c r="AZ610" s="1713"/>
      <c r="BA610" s="1713"/>
      <c r="BB610" s="1713"/>
      <c r="BC610" s="1713"/>
      <c r="BD610" s="1713"/>
      <c r="BE610" s="1713"/>
      <c r="BF610" s="1713"/>
      <c r="BG610" s="1713"/>
      <c r="BH610" s="1713"/>
      <c r="BI610" s="1713"/>
      <c r="BJ610" s="1713"/>
      <c r="BK610" s="1713"/>
      <c r="BL610" s="1713"/>
      <c r="BM610" s="1713"/>
      <c r="BN610" s="1713"/>
      <c r="BO610" s="1713"/>
      <c r="BP610" s="1713"/>
      <c r="BQ610" s="1713"/>
      <c r="BR610" s="1713"/>
      <c r="BS610" s="1713"/>
      <c r="BT610" s="1713"/>
      <c r="BU610" s="1713"/>
      <c r="BV610" s="1713"/>
      <c r="BW610" s="1713"/>
      <c r="BX610" s="1713"/>
      <c r="BY610" s="1713"/>
      <c r="BZ610" s="1713"/>
      <c r="CA610" s="1713"/>
      <c r="CB610" s="1713"/>
      <c r="CC610" s="1713"/>
      <c r="CD610" s="1713"/>
      <c r="CE610" s="1713"/>
      <c r="CF610" s="1713"/>
      <c r="CG610" s="1713"/>
      <c r="CH610" s="1713"/>
      <c r="CI610" s="1713"/>
      <c r="CJ610" s="1713"/>
      <c r="CK610" s="1713"/>
      <c r="CL610" s="1713"/>
      <c r="CM610" s="1713"/>
      <c r="CN610" s="1713"/>
      <c r="CO610" s="1713"/>
      <c r="CP610" s="1713"/>
      <c r="CQ610" s="1713"/>
      <c r="CR610" s="1713"/>
      <c r="CS610" s="1713"/>
      <c r="CT610" s="1713"/>
      <c r="CU610" s="1713"/>
      <c r="CV610" s="1713"/>
      <c r="CW610" s="1713"/>
      <c r="CX610" s="1713"/>
      <c r="CY610" s="1713"/>
      <c r="CZ610" s="1713"/>
      <c r="DA610" s="1713"/>
      <c r="DB610" s="1713"/>
      <c r="DC610" s="1713"/>
      <c r="DD610" s="1713"/>
      <c r="DE610" s="1713"/>
      <c r="DF610" s="1713"/>
      <c r="DG610" s="1713"/>
      <c r="DH610" s="1713"/>
      <c r="DI610" s="1713"/>
      <c r="DJ610" s="1713"/>
      <c r="DK610" s="1713"/>
      <c r="DL610" s="1713"/>
      <c r="DM610" s="1713"/>
      <c r="DN610" s="1713"/>
      <c r="DO610" s="1713"/>
      <c r="DP610" s="1713"/>
      <c r="DQ610" s="1713"/>
    </row>
    <row r="611" s="1732" customFormat="true" ht="21.75" hidden="false" customHeight="true" outlineLevel="0" collapsed="false">
      <c r="A611" s="1713"/>
      <c r="B611" s="1713"/>
      <c r="C611" s="1725"/>
      <c r="D611" s="1725"/>
      <c r="E611" s="1725"/>
      <c r="F611" s="3210"/>
      <c r="G611" s="3211"/>
      <c r="H611" s="3212"/>
      <c r="I611" s="3213"/>
      <c r="J611" s="3213"/>
      <c r="K611" s="1713"/>
      <c r="L611" s="1713"/>
      <c r="M611" s="1713"/>
      <c r="N611" s="1725"/>
      <c r="O611" s="1713"/>
      <c r="P611" s="1713"/>
      <c r="Q611" s="1713"/>
      <c r="R611" s="1713"/>
      <c r="S611" s="1713"/>
      <c r="T611" s="1714"/>
      <c r="W611" s="1713"/>
      <c r="X611" s="1713"/>
      <c r="Y611" s="1713"/>
      <c r="Z611" s="1713"/>
      <c r="AA611" s="1713"/>
      <c r="AB611" s="1713"/>
      <c r="AC611" s="1713"/>
      <c r="AD611" s="1713"/>
      <c r="AE611" s="1713"/>
      <c r="AF611" s="1713"/>
      <c r="AG611" s="1713"/>
      <c r="AH611" s="1713"/>
      <c r="AI611" s="1713"/>
      <c r="AJ611" s="1713"/>
      <c r="AK611" s="1713"/>
      <c r="AL611" s="1713"/>
      <c r="AM611" s="1713"/>
      <c r="AN611" s="1713"/>
      <c r="AO611" s="3214"/>
      <c r="AP611" s="1713"/>
      <c r="AQ611" s="1713"/>
      <c r="AR611" s="1713"/>
      <c r="AS611" s="1713"/>
      <c r="AT611" s="1713"/>
      <c r="AU611" s="1713"/>
      <c r="AV611" s="1713"/>
      <c r="AW611" s="1713"/>
      <c r="AX611" s="1713"/>
      <c r="AY611" s="1713"/>
      <c r="AZ611" s="1713"/>
      <c r="BA611" s="1713"/>
      <c r="BB611" s="1713"/>
      <c r="BC611" s="1713"/>
      <c r="BD611" s="1713"/>
      <c r="BE611" s="1713"/>
      <c r="BF611" s="1713"/>
      <c r="BG611" s="1713"/>
      <c r="BH611" s="1713"/>
      <c r="BI611" s="1713"/>
      <c r="BJ611" s="1713"/>
      <c r="BK611" s="1713"/>
      <c r="BL611" s="1713"/>
      <c r="BM611" s="1713"/>
      <c r="BN611" s="1713"/>
      <c r="BO611" s="1713"/>
      <c r="BP611" s="1713"/>
      <c r="BQ611" s="1713"/>
      <c r="BR611" s="1713"/>
      <c r="BS611" s="1713"/>
      <c r="BT611" s="1713"/>
      <c r="BU611" s="1713"/>
      <c r="BV611" s="1713"/>
      <c r="BW611" s="1713"/>
      <c r="BX611" s="1713"/>
      <c r="BY611" s="1713"/>
      <c r="BZ611" s="1713"/>
      <c r="CA611" s="1713"/>
      <c r="CB611" s="1713"/>
      <c r="CC611" s="1713"/>
      <c r="CD611" s="1713"/>
      <c r="CE611" s="1713"/>
      <c r="CF611" s="1713"/>
      <c r="CG611" s="1713"/>
      <c r="CH611" s="1713"/>
      <c r="CI611" s="1713"/>
      <c r="CJ611" s="1713"/>
      <c r="CK611" s="1713"/>
      <c r="CL611" s="1713"/>
      <c r="CM611" s="1713"/>
      <c r="CN611" s="1713"/>
      <c r="CO611" s="1713"/>
      <c r="CP611" s="1713"/>
      <c r="CQ611" s="1713"/>
      <c r="CR611" s="1713"/>
      <c r="CS611" s="1713"/>
      <c r="CT611" s="1713"/>
      <c r="CU611" s="1713"/>
      <c r="CV611" s="1713"/>
      <c r="CW611" s="1713"/>
      <c r="CX611" s="1713"/>
      <c r="CY611" s="1713"/>
      <c r="CZ611" s="1713"/>
      <c r="DA611" s="1713"/>
      <c r="DB611" s="1713"/>
      <c r="DC611" s="1713"/>
      <c r="DD611" s="1713"/>
      <c r="DE611" s="1713"/>
      <c r="DF611" s="1713"/>
      <c r="DG611" s="1713"/>
      <c r="DH611" s="1713"/>
      <c r="DI611" s="1713"/>
      <c r="DJ611" s="1713"/>
      <c r="DK611" s="1713"/>
      <c r="DL611" s="1713"/>
      <c r="DM611" s="1713"/>
      <c r="DN611" s="1713"/>
      <c r="DO611" s="1713"/>
      <c r="DP611" s="1713"/>
      <c r="DQ611" s="1713"/>
    </row>
    <row r="612" s="1732" customFormat="true" ht="21.75" hidden="false" customHeight="true" outlineLevel="0" collapsed="false">
      <c r="A612" s="1713"/>
      <c r="B612" s="1713"/>
      <c r="C612" s="1725"/>
      <c r="D612" s="1725"/>
      <c r="E612" s="1725"/>
      <c r="F612" s="3210"/>
      <c r="G612" s="3211"/>
      <c r="H612" s="3212"/>
      <c r="I612" s="3213"/>
      <c r="J612" s="3213"/>
      <c r="K612" s="1713"/>
      <c r="L612" s="1713"/>
      <c r="M612" s="1713"/>
      <c r="N612" s="1725"/>
      <c r="O612" s="1713"/>
      <c r="P612" s="1713"/>
      <c r="Q612" s="1713"/>
      <c r="R612" s="1713"/>
      <c r="S612" s="1713"/>
      <c r="T612" s="1714"/>
      <c r="W612" s="1713"/>
      <c r="X612" s="1713"/>
      <c r="Y612" s="1713"/>
      <c r="Z612" s="1713"/>
      <c r="AA612" s="1713"/>
      <c r="AB612" s="1713"/>
      <c r="AC612" s="1713"/>
      <c r="AD612" s="1713"/>
      <c r="AE612" s="1713"/>
      <c r="AF612" s="1713"/>
      <c r="AG612" s="1713"/>
      <c r="AH612" s="1713"/>
      <c r="AI612" s="1713"/>
      <c r="AJ612" s="1713"/>
      <c r="AK612" s="1713"/>
      <c r="AL612" s="1713"/>
      <c r="AM612" s="1713"/>
      <c r="AN612" s="1713"/>
      <c r="AO612" s="3214"/>
      <c r="AP612" s="1713"/>
      <c r="AQ612" s="1713"/>
      <c r="AR612" s="1713"/>
      <c r="AS612" s="1713"/>
      <c r="AT612" s="1713"/>
      <c r="AU612" s="1713"/>
      <c r="AV612" s="1713"/>
      <c r="AW612" s="1713"/>
      <c r="AX612" s="1713"/>
      <c r="AY612" s="1713"/>
      <c r="AZ612" s="1713"/>
      <c r="BA612" s="1713"/>
      <c r="BB612" s="1713"/>
      <c r="BC612" s="1713"/>
      <c r="BD612" s="1713"/>
      <c r="BE612" s="1713"/>
      <c r="BF612" s="1713"/>
      <c r="BG612" s="1713"/>
      <c r="BH612" s="1713"/>
      <c r="BI612" s="1713"/>
      <c r="BJ612" s="1713"/>
      <c r="BK612" s="1713"/>
      <c r="BL612" s="1713"/>
      <c r="BM612" s="1713"/>
      <c r="BN612" s="1713"/>
      <c r="BO612" s="1713"/>
      <c r="BP612" s="1713"/>
      <c r="BQ612" s="1713"/>
      <c r="BR612" s="1713"/>
      <c r="BS612" s="1713"/>
      <c r="BT612" s="1713"/>
      <c r="BU612" s="1713"/>
      <c r="BV612" s="1713"/>
      <c r="BW612" s="1713"/>
      <c r="BX612" s="1713"/>
      <c r="BY612" s="1713"/>
      <c r="BZ612" s="1713"/>
      <c r="CA612" s="1713"/>
      <c r="CB612" s="1713"/>
      <c r="CC612" s="1713"/>
      <c r="CD612" s="1713"/>
      <c r="CE612" s="1713"/>
      <c r="CF612" s="1713"/>
      <c r="CG612" s="1713"/>
      <c r="CH612" s="1713"/>
      <c r="CI612" s="1713"/>
      <c r="CJ612" s="1713"/>
      <c r="CK612" s="1713"/>
      <c r="CL612" s="1713"/>
      <c r="CM612" s="1713"/>
      <c r="CN612" s="1713"/>
      <c r="CO612" s="1713"/>
      <c r="CP612" s="1713"/>
      <c r="CQ612" s="1713"/>
      <c r="CR612" s="1713"/>
      <c r="CS612" s="1713"/>
      <c r="CT612" s="1713"/>
      <c r="CU612" s="1713"/>
      <c r="CV612" s="1713"/>
      <c r="CW612" s="1713"/>
      <c r="CX612" s="1713"/>
      <c r="CY612" s="1713"/>
      <c r="CZ612" s="1713"/>
      <c r="DA612" s="1713"/>
      <c r="DB612" s="1713"/>
      <c r="DC612" s="1713"/>
      <c r="DD612" s="1713"/>
      <c r="DE612" s="1713"/>
      <c r="DF612" s="1713"/>
      <c r="DG612" s="1713"/>
      <c r="DH612" s="1713"/>
      <c r="DI612" s="1713"/>
      <c r="DJ612" s="1713"/>
      <c r="DK612" s="1713"/>
      <c r="DL612" s="1713"/>
      <c r="DM612" s="1713"/>
      <c r="DN612" s="1713"/>
      <c r="DO612" s="1713"/>
      <c r="DP612" s="1713"/>
      <c r="DQ612" s="1713"/>
    </row>
    <row r="613" s="1732" customFormat="true" ht="21.75" hidden="false" customHeight="true" outlineLevel="0" collapsed="false">
      <c r="A613" s="1713"/>
      <c r="B613" s="1713"/>
      <c r="C613" s="1725"/>
      <c r="D613" s="1725"/>
      <c r="E613" s="1725"/>
      <c r="F613" s="3210"/>
      <c r="G613" s="3211"/>
      <c r="H613" s="3212"/>
      <c r="I613" s="3213"/>
      <c r="J613" s="3213"/>
      <c r="K613" s="1713"/>
      <c r="L613" s="1713"/>
      <c r="M613" s="1713"/>
      <c r="N613" s="1725"/>
      <c r="O613" s="1713"/>
      <c r="P613" s="1713"/>
      <c r="Q613" s="1713"/>
      <c r="R613" s="1713"/>
      <c r="S613" s="1713"/>
      <c r="T613" s="1714"/>
      <c r="W613" s="1713"/>
      <c r="X613" s="1713"/>
      <c r="Y613" s="1713"/>
      <c r="Z613" s="1713"/>
      <c r="AA613" s="1713"/>
      <c r="AB613" s="1713"/>
      <c r="AC613" s="1713"/>
      <c r="AD613" s="1713"/>
      <c r="AE613" s="1713"/>
      <c r="AF613" s="1713"/>
      <c r="AG613" s="1713"/>
      <c r="AH613" s="1713"/>
      <c r="AI613" s="1713"/>
      <c r="AJ613" s="1713"/>
      <c r="AK613" s="1713"/>
      <c r="AL613" s="1713"/>
      <c r="AM613" s="1713"/>
      <c r="AN613" s="1713"/>
      <c r="AO613" s="3214"/>
      <c r="AP613" s="1713"/>
      <c r="AQ613" s="1713"/>
      <c r="AR613" s="1713"/>
      <c r="AS613" s="1713"/>
      <c r="AT613" s="1713"/>
      <c r="AU613" s="1713"/>
      <c r="AV613" s="1713"/>
      <c r="AW613" s="1713"/>
      <c r="AX613" s="1713"/>
      <c r="AY613" s="1713"/>
      <c r="AZ613" s="1713"/>
      <c r="BA613" s="1713"/>
      <c r="BB613" s="1713"/>
      <c r="BC613" s="1713"/>
      <c r="BD613" s="1713"/>
      <c r="BE613" s="1713"/>
      <c r="BF613" s="1713"/>
      <c r="BG613" s="1713"/>
      <c r="BH613" s="1713"/>
      <c r="BI613" s="1713"/>
      <c r="BJ613" s="1713"/>
      <c r="BK613" s="1713"/>
      <c r="BL613" s="1713"/>
      <c r="BM613" s="1713"/>
      <c r="BN613" s="1713"/>
      <c r="BO613" s="1713"/>
      <c r="BP613" s="1713"/>
      <c r="BQ613" s="1713"/>
      <c r="BR613" s="1713"/>
      <c r="BS613" s="1713"/>
      <c r="BT613" s="1713"/>
      <c r="BU613" s="1713"/>
      <c r="BV613" s="1713"/>
      <c r="BW613" s="1713"/>
      <c r="BX613" s="1713"/>
      <c r="BY613" s="1713"/>
      <c r="BZ613" s="1713"/>
      <c r="CA613" s="1713"/>
      <c r="CB613" s="1713"/>
      <c r="CC613" s="1713"/>
      <c r="CD613" s="1713"/>
      <c r="CE613" s="1713"/>
      <c r="CF613" s="1713"/>
      <c r="CG613" s="1713"/>
      <c r="CH613" s="1713"/>
      <c r="CI613" s="1713"/>
      <c r="CJ613" s="1713"/>
      <c r="CK613" s="1713"/>
      <c r="CL613" s="1713"/>
      <c r="CM613" s="1713"/>
      <c r="CN613" s="1713"/>
      <c r="CO613" s="1713"/>
      <c r="CP613" s="1713"/>
      <c r="CQ613" s="1713"/>
      <c r="CR613" s="1713"/>
      <c r="CS613" s="1713"/>
      <c r="CT613" s="1713"/>
      <c r="CU613" s="1713"/>
      <c r="CV613" s="1713"/>
      <c r="CW613" s="1713"/>
      <c r="CX613" s="1713"/>
      <c r="CY613" s="1713"/>
      <c r="CZ613" s="1713"/>
      <c r="DA613" s="1713"/>
      <c r="DB613" s="1713"/>
      <c r="DC613" s="1713"/>
      <c r="DD613" s="1713"/>
      <c r="DE613" s="1713"/>
      <c r="DF613" s="1713"/>
      <c r="DG613" s="1713"/>
      <c r="DH613" s="1713"/>
      <c r="DI613" s="1713"/>
      <c r="DJ613" s="1713"/>
      <c r="DK613" s="1713"/>
      <c r="DL613" s="1713"/>
      <c r="DM613" s="1713"/>
      <c r="DN613" s="1713"/>
      <c r="DO613" s="1713"/>
      <c r="DP613" s="1713"/>
      <c r="DQ613" s="1713"/>
    </row>
    <row r="614" s="1732" customFormat="true" ht="21.75" hidden="false" customHeight="true" outlineLevel="0" collapsed="false">
      <c r="A614" s="1713"/>
      <c r="B614" s="1713"/>
      <c r="C614" s="1725"/>
      <c r="D614" s="1725"/>
      <c r="E614" s="1725"/>
      <c r="F614" s="3210"/>
      <c r="G614" s="3211"/>
      <c r="H614" s="3212"/>
      <c r="I614" s="3213"/>
      <c r="J614" s="3213"/>
      <c r="K614" s="1713"/>
      <c r="L614" s="1713"/>
      <c r="M614" s="1713"/>
      <c r="N614" s="1725"/>
      <c r="O614" s="1713"/>
      <c r="P614" s="1713"/>
      <c r="Q614" s="1713"/>
      <c r="R614" s="1713"/>
      <c r="S614" s="1713"/>
      <c r="T614" s="1714"/>
      <c r="W614" s="1713"/>
      <c r="X614" s="1713"/>
      <c r="Y614" s="1713"/>
      <c r="Z614" s="1713"/>
      <c r="AA614" s="1713"/>
      <c r="AB614" s="1713"/>
      <c r="AC614" s="1713"/>
      <c r="AD614" s="1713"/>
      <c r="AE614" s="1713"/>
      <c r="AF614" s="1713"/>
      <c r="AG614" s="1713"/>
      <c r="AH614" s="1713"/>
      <c r="AI614" s="1713"/>
      <c r="AJ614" s="1713"/>
      <c r="AK614" s="1713"/>
      <c r="AL614" s="1713"/>
      <c r="AM614" s="1713"/>
      <c r="AN614" s="1713"/>
      <c r="AO614" s="3214"/>
      <c r="AP614" s="1713"/>
      <c r="AQ614" s="1713"/>
      <c r="AR614" s="1713"/>
      <c r="AS614" s="1713"/>
      <c r="AT614" s="1713"/>
      <c r="AU614" s="1713"/>
      <c r="AV614" s="1713"/>
      <c r="AW614" s="1713"/>
      <c r="AX614" s="1713"/>
      <c r="AY614" s="1713"/>
      <c r="AZ614" s="1713"/>
      <c r="BA614" s="1713"/>
      <c r="BB614" s="1713"/>
      <c r="BC614" s="1713"/>
      <c r="BD614" s="1713"/>
      <c r="BE614" s="1713"/>
      <c r="BF614" s="1713"/>
      <c r="BG614" s="1713"/>
      <c r="BH614" s="1713"/>
      <c r="BI614" s="1713"/>
      <c r="BJ614" s="1713"/>
      <c r="BK614" s="1713"/>
      <c r="BL614" s="1713"/>
      <c r="BM614" s="1713"/>
      <c r="BN614" s="1713"/>
      <c r="BO614" s="1713"/>
      <c r="BP614" s="1713"/>
      <c r="BQ614" s="1713"/>
      <c r="BR614" s="1713"/>
      <c r="BS614" s="1713"/>
      <c r="BT614" s="1713"/>
      <c r="BU614" s="1713"/>
      <c r="BV614" s="1713"/>
      <c r="BW614" s="1713"/>
      <c r="BX614" s="1713"/>
      <c r="BY614" s="1713"/>
      <c r="BZ614" s="1713"/>
      <c r="CA614" s="1713"/>
      <c r="CB614" s="1713"/>
      <c r="CC614" s="1713"/>
      <c r="CD614" s="1713"/>
      <c r="CE614" s="1713"/>
      <c r="CF614" s="1713"/>
      <c r="CG614" s="1713"/>
      <c r="CH614" s="1713"/>
      <c r="CI614" s="1713"/>
      <c r="CJ614" s="1713"/>
      <c r="CK614" s="1713"/>
      <c r="CL614" s="1713"/>
      <c r="CM614" s="1713"/>
      <c r="CN614" s="1713"/>
      <c r="CO614" s="1713"/>
      <c r="CP614" s="1713"/>
      <c r="CQ614" s="1713"/>
      <c r="CR614" s="1713"/>
      <c r="CS614" s="1713"/>
      <c r="CT614" s="1713"/>
      <c r="CU614" s="1713"/>
      <c r="CV614" s="1713"/>
      <c r="CW614" s="1713"/>
      <c r="CX614" s="1713"/>
      <c r="CY614" s="1713"/>
      <c r="CZ614" s="1713"/>
      <c r="DA614" s="1713"/>
      <c r="DB614" s="1713"/>
      <c r="DC614" s="1713"/>
      <c r="DD614" s="1713"/>
      <c r="DE614" s="1713"/>
      <c r="DF614" s="1713"/>
      <c r="DG614" s="1713"/>
      <c r="DH614" s="1713"/>
      <c r="DI614" s="1713"/>
      <c r="DJ614" s="1713"/>
      <c r="DK614" s="1713"/>
      <c r="DL614" s="1713"/>
      <c r="DM614" s="1713"/>
      <c r="DN614" s="1713"/>
      <c r="DO614" s="1713"/>
      <c r="DP614" s="1713"/>
      <c r="DQ614" s="1713"/>
    </row>
    <row r="615" s="1732" customFormat="true" ht="21.75" hidden="false" customHeight="true" outlineLevel="0" collapsed="false">
      <c r="A615" s="1713"/>
      <c r="B615" s="1713"/>
      <c r="C615" s="1725"/>
      <c r="D615" s="1725"/>
      <c r="E615" s="1725"/>
      <c r="F615" s="3210"/>
      <c r="G615" s="3211"/>
      <c r="H615" s="3212"/>
      <c r="I615" s="3213"/>
      <c r="J615" s="3213"/>
      <c r="K615" s="1713"/>
      <c r="L615" s="1713"/>
      <c r="M615" s="1713"/>
      <c r="N615" s="1725"/>
      <c r="O615" s="1713"/>
      <c r="P615" s="1713"/>
      <c r="Q615" s="1713"/>
      <c r="R615" s="1713"/>
      <c r="S615" s="1713"/>
      <c r="T615" s="1714"/>
      <c r="W615" s="1713"/>
      <c r="X615" s="1713"/>
      <c r="Y615" s="1713"/>
      <c r="Z615" s="1713"/>
      <c r="AA615" s="1713"/>
      <c r="AB615" s="1713"/>
      <c r="AC615" s="1713"/>
      <c r="AD615" s="1713"/>
      <c r="AE615" s="1713"/>
      <c r="AF615" s="1713"/>
      <c r="AG615" s="1713"/>
      <c r="AH615" s="1713"/>
      <c r="AI615" s="1713"/>
      <c r="AJ615" s="1713"/>
      <c r="AK615" s="1713"/>
      <c r="AL615" s="1713"/>
      <c r="AM615" s="1713"/>
      <c r="AN615" s="1713"/>
      <c r="AO615" s="3214"/>
      <c r="AP615" s="1713"/>
      <c r="AQ615" s="1713"/>
      <c r="AR615" s="1713"/>
      <c r="AS615" s="1713"/>
      <c r="AT615" s="1713"/>
      <c r="AU615" s="1713"/>
      <c r="AV615" s="1713"/>
      <c r="AW615" s="1713"/>
      <c r="AX615" s="1713"/>
      <c r="AY615" s="1713"/>
      <c r="AZ615" s="1713"/>
      <c r="BA615" s="1713"/>
      <c r="BB615" s="1713"/>
      <c r="BC615" s="1713"/>
      <c r="BD615" s="1713"/>
      <c r="BE615" s="1713"/>
      <c r="BF615" s="1713"/>
      <c r="BG615" s="1713"/>
      <c r="BH615" s="1713"/>
      <c r="BI615" s="1713"/>
      <c r="BJ615" s="1713"/>
      <c r="BK615" s="1713"/>
      <c r="BL615" s="1713"/>
      <c r="BM615" s="1713"/>
      <c r="BN615" s="1713"/>
      <c r="BO615" s="1713"/>
      <c r="BP615" s="1713"/>
      <c r="BQ615" s="1713"/>
      <c r="BR615" s="1713"/>
      <c r="BS615" s="1713"/>
      <c r="BT615" s="1713"/>
      <c r="BU615" s="1713"/>
      <c r="BV615" s="1713"/>
      <c r="BW615" s="1713"/>
      <c r="BX615" s="1713"/>
      <c r="BY615" s="1713"/>
      <c r="BZ615" s="1713"/>
      <c r="CA615" s="1713"/>
      <c r="CB615" s="1713"/>
      <c r="CC615" s="1713"/>
      <c r="CD615" s="1713"/>
      <c r="CE615" s="1713"/>
      <c r="CF615" s="1713"/>
      <c r="CG615" s="1713"/>
      <c r="CH615" s="1713"/>
      <c r="CI615" s="1713"/>
      <c r="CJ615" s="1713"/>
      <c r="CK615" s="1713"/>
      <c r="CL615" s="1713"/>
      <c r="CM615" s="1713"/>
      <c r="CN615" s="1713"/>
      <c r="CO615" s="1713"/>
      <c r="CP615" s="1713"/>
      <c r="CQ615" s="1713"/>
      <c r="CR615" s="1713"/>
      <c r="CS615" s="1713"/>
      <c r="CT615" s="1713"/>
      <c r="CU615" s="1713"/>
      <c r="CV615" s="1713"/>
      <c r="CW615" s="1713"/>
      <c r="CX615" s="1713"/>
      <c r="CY615" s="1713"/>
      <c r="CZ615" s="1713"/>
      <c r="DA615" s="1713"/>
      <c r="DB615" s="1713"/>
      <c r="DC615" s="1713"/>
      <c r="DD615" s="1713"/>
      <c r="DE615" s="1713"/>
      <c r="DF615" s="1713"/>
      <c r="DG615" s="1713"/>
      <c r="DH615" s="1713"/>
      <c r="DI615" s="1713"/>
      <c r="DJ615" s="1713"/>
      <c r="DK615" s="1713"/>
      <c r="DL615" s="1713"/>
      <c r="DM615" s="1713"/>
      <c r="DN615" s="1713"/>
      <c r="DO615" s="1713"/>
      <c r="DP615" s="1713"/>
      <c r="DQ615" s="1713"/>
    </row>
    <row r="616" s="1732" customFormat="true" ht="21.75" hidden="false" customHeight="true" outlineLevel="0" collapsed="false">
      <c r="A616" s="1713"/>
      <c r="B616" s="1713"/>
      <c r="C616" s="1725"/>
      <c r="D616" s="1725"/>
      <c r="E616" s="1725"/>
      <c r="F616" s="3210"/>
      <c r="G616" s="3211"/>
      <c r="H616" s="3212"/>
      <c r="I616" s="3213"/>
      <c r="J616" s="3213"/>
      <c r="K616" s="1713"/>
      <c r="L616" s="1713"/>
      <c r="M616" s="1713"/>
      <c r="N616" s="1725"/>
      <c r="O616" s="1713"/>
      <c r="P616" s="1713"/>
      <c r="Q616" s="1713"/>
      <c r="R616" s="1713"/>
      <c r="S616" s="1713"/>
      <c r="T616" s="1714"/>
      <c r="W616" s="1713"/>
      <c r="X616" s="1713"/>
      <c r="Y616" s="1713"/>
      <c r="Z616" s="1713"/>
      <c r="AA616" s="1713"/>
      <c r="AB616" s="1713"/>
      <c r="AC616" s="1713"/>
      <c r="AD616" s="1713"/>
      <c r="AE616" s="1713"/>
      <c r="AF616" s="1713"/>
      <c r="AG616" s="1713"/>
      <c r="AH616" s="1713"/>
      <c r="AI616" s="1713"/>
      <c r="AJ616" s="1713"/>
      <c r="AK616" s="1713"/>
      <c r="AL616" s="1713"/>
      <c r="AM616" s="1713"/>
      <c r="AN616" s="1713"/>
      <c r="AO616" s="3214"/>
      <c r="AP616" s="1713"/>
      <c r="AQ616" s="1713"/>
      <c r="AR616" s="1713"/>
      <c r="AS616" s="1713"/>
      <c r="AT616" s="1713"/>
      <c r="AU616" s="1713"/>
      <c r="AV616" s="1713"/>
      <c r="AW616" s="1713"/>
      <c r="AX616" s="1713"/>
      <c r="AY616" s="1713"/>
      <c r="AZ616" s="1713"/>
      <c r="BA616" s="1713"/>
      <c r="BB616" s="1713"/>
      <c r="BC616" s="1713"/>
      <c r="BD616" s="1713"/>
      <c r="BE616" s="1713"/>
      <c r="BF616" s="1713"/>
      <c r="BG616" s="1713"/>
      <c r="BH616" s="1713"/>
      <c r="BI616" s="1713"/>
      <c r="BJ616" s="1713"/>
      <c r="BK616" s="1713"/>
      <c r="BL616" s="1713"/>
      <c r="BM616" s="1713"/>
      <c r="BN616" s="1713"/>
      <c r="BO616" s="1713"/>
      <c r="BP616" s="1713"/>
      <c r="BQ616" s="1713"/>
      <c r="BR616" s="1713"/>
      <c r="BS616" s="1713"/>
      <c r="BT616" s="1713"/>
      <c r="BU616" s="1713"/>
      <c r="BV616" s="1713"/>
      <c r="BW616" s="1713"/>
      <c r="BX616" s="1713"/>
      <c r="BY616" s="1713"/>
      <c r="BZ616" s="1713"/>
      <c r="CA616" s="1713"/>
      <c r="CB616" s="1713"/>
      <c r="CC616" s="1713"/>
      <c r="CD616" s="1713"/>
      <c r="CE616" s="1713"/>
      <c r="CF616" s="1713"/>
      <c r="CG616" s="1713"/>
      <c r="CH616" s="1713"/>
      <c r="CI616" s="1713"/>
      <c r="CJ616" s="1713"/>
      <c r="CK616" s="1713"/>
      <c r="CL616" s="1713"/>
      <c r="CM616" s="1713"/>
      <c r="CN616" s="1713"/>
      <c r="CO616" s="1713"/>
      <c r="CP616" s="1713"/>
      <c r="CQ616" s="1713"/>
      <c r="CR616" s="1713"/>
      <c r="CS616" s="1713"/>
      <c r="CT616" s="1713"/>
      <c r="CU616" s="1713"/>
      <c r="CV616" s="1713"/>
      <c r="CW616" s="1713"/>
      <c r="CX616" s="1713"/>
      <c r="CY616" s="1713"/>
      <c r="CZ616" s="1713"/>
      <c r="DA616" s="1713"/>
      <c r="DB616" s="1713"/>
      <c r="DC616" s="1713"/>
      <c r="DD616" s="1713"/>
      <c r="DE616" s="1713"/>
      <c r="DF616" s="1713"/>
      <c r="DG616" s="1713"/>
      <c r="DH616" s="1713"/>
      <c r="DI616" s="1713"/>
      <c r="DJ616" s="1713"/>
      <c r="DK616" s="1713"/>
      <c r="DL616" s="1713"/>
      <c r="DM616" s="1713"/>
      <c r="DN616" s="1713"/>
      <c r="DO616" s="1713"/>
      <c r="DP616" s="1713"/>
      <c r="DQ616" s="1713"/>
    </row>
    <row r="617" s="1732" customFormat="true" ht="21.75" hidden="false" customHeight="true" outlineLevel="0" collapsed="false">
      <c r="A617" s="1713"/>
      <c r="B617" s="1713"/>
      <c r="C617" s="1725"/>
      <c r="D617" s="1725"/>
      <c r="E617" s="1725"/>
      <c r="F617" s="3210"/>
      <c r="G617" s="3211"/>
      <c r="H617" s="3212"/>
      <c r="I617" s="3213"/>
      <c r="J617" s="3213"/>
      <c r="K617" s="1713"/>
      <c r="L617" s="1713"/>
      <c r="M617" s="1713"/>
      <c r="N617" s="1725"/>
      <c r="O617" s="1713"/>
      <c r="P617" s="1713"/>
      <c r="Q617" s="1713"/>
      <c r="R617" s="1713"/>
      <c r="S617" s="1713"/>
      <c r="T617" s="1714"/>
      <c r="W617" s="1713"/>
      <c r="X617" s="1713"/>
      <c r="Y617" s="1713"/>
      <c r="Z617" s="1713"/>
      <c r="AA617" s="1713"/>
      <c r="AB617" s="1713"/>
      <c r="AC617" s="1713"/>
      <c r="AD617" s="1713"/>
      <c r="AE617" s="1713"/>
      <c r="AF617" s="1713"/>
      <c r="AG617" s="1713"/>
      <c r="AH617" s="1713"/>
      <c r="AI617" s="1713"/>
      <c r="AJ617" s="1713"/>
      <c r="AK617" s="1713"/>
      <c r="AL617" s="1713"/>
      <c r="AM617" s="1713"/>
      <c r="AN617" s="1713"/>
      <c r="AO617" s="3214"/>
      <c r="AP617" s="1713"/>
      <c r="AQ617" s="1713"/>
      <c r="AR617" s="1713"/>
      <c r="AS617" s="1713"/>
      <c r="AT617" s="1713"/>
      <c r="AU617" s="1713"/>
      <c r="AV617" s="1713"/>
      <c r="AW617" s="1713"/>
      <c r="AX617" s="1713"/>
      <c r="AY617" s="1713"/>
      <c r="AZ617" s="1713"/>
      <c r="BA617" s="1713"/>
      <c r="BB617" s="1713"/>
      <c r="BC617" s="1713"/>
      <c r="BD617" s="1713"/>
      <c r="BE617" s="1713"/>
      <c r="BF617" s="1713"/>
      <c r="BG617" s="1713"/>
      <c r="BH617" s="1713"/>
      <c r="BI617" s="1713"/>
      <c r="BJ617" s="1713"/>
      <c r="BK617" s="1713"/>
      <c r="BL617" s="1713"/>
      <c r="BM617" s="1713"/>
      <c r="BN617" s="1713"/>
      <c r="BO617" s="1713"/>
      <c r="BP617" s="1713"/>
      <c r="BQ617" s="1713"/>
      <c r="BR617" s="1713"/>
      <c r="BS617" s="1713"/>
      <c r="BT617" s="1713"/>
      <c r="BU617" s="1713"/>
      <c r="BV617" s="1713"/>
      <c r="BW617" s="1713"/>
      <c r="BX617" s="1713"/>
      <c r="BY617" s="1713"/>
      <c r="BZ617" s="1713"/>
      <c r="CA617" s="1713"/>
      <c r="CB617" s="1713"/>
      <c r="CC617" s="1713"/>
      <c r="CD617" s="1713"/>
      <c r="CE617" s="1713"/>
      <c r="CF617" s="1713"/>
      <c r="CG617" s="1713"/>
      <c r="CH617" s="1713"/>
      <c r="CI617" s="1713"/>
      <c r="CJ617" s="1713"/>
      <c r="CK617" s="1713"/>
      <c r="CL617" s="1713"/>
      <c r="CM617" s="1713"/>
      <c r="CN617" s="1713"/>
      <c r="CO617" s="1713"/>
      <c r="CP617" s="1713"/>
      <c r="CQ617" s="1713"/>
      <c r="CR617" s="1713"/>
      <c r="CS617" s="1713"/>
      <c r="CT617" s="1713"/>
      <c r="CU617" s="1713"/>
      <c r="CV617" s="1713"/>
      <c r="CW617" s="1713"/>
      <c r="CX617" s="1713"/>
      <c r="CY617" s="1713"/>
      <c r="CZ617" s="1713"/>
      <c r="DA617" s="1713"/>
      <c r="DB617" s="1713"/>
      <c r="DC617" s="1713"/>
      <c r="DD617" s="1713"/>
      <c r="DE617" s="1713"/>
      <c r="DF617" s="1713"/>
      <c r="DG617" s="1713"/>
      <c r="DH617" s="1713"/>
      <c r="DI617" s="1713"/>
      <c r="DJ617" s="1713"/>
      <c r="DK617" s="1713"/>
      <c r="DL617" s="1713"/>
      <c r="DM617" s="1713"/>
      <c r="DN617" s="1713"/>
      <c r="DO617" s="1713"/>
      <c r="DP617" s="1713"/>
      <c r="DQ617" s="1713"/>
    </row>
    <row r="618" s="1732" customFormat="true" ht="21.75" hidden="false" customHeight="true" outlineLevel="0" collapsed="false">
      <c r="A618" s="1713"/>
      <c r="B618" s="1713"/>
      <c r="C618" s="1725"/>
      <c r="D618" s="1725"/>
      <c r="E618" s="1725"/>
      <c r="F618" s="3210"/>
      <c r="G618" s="3211"/>
      <c r="H618" s="3212"/>
      <c r="I618" s="3213"/>
      <c r="J618" s="3213"/>
      <c r="K618" s="1713"/>
      <c r="L618" s="1713"/>
      <c r="M618" s="1713"/>
      <c r="N618" s="1725"/>
      <c r="O618" s="1713"/>
      <c r="P618" s="1713"/>
      <c r="Q618" s="1713"/>
      <c r="R618" s="1713"/>
      <c r="S618" s="1713"/>
      <c r="T618" s="1714"/>
      <c r="W618" s="1713"/>
      <c r="X618" s="1713"/>
      <c r="Y618" s="1713"/>
      <c r="Z618" s="1713"/>
      <c r="AA618" s="1713"/>
      <c r="AB618" s="1713"/>
      <c r="AC618" s="1713"/>
      <c r="AD618" s="1713"/>
      <c r="AE618" s="1713"/>
      <c r="AF618" s="1713"/>
      <c r="AG618" s="1713"/>
      <c r="AH618" s="1713"/>
      <c r="AI618" s="1713"/>
      <c r="AJ618" s="1713"/>
      <c r="AK618" s="1713"/>
      <c r="AL618" s="1713"/>
      <c r="AM618" s="1713"/>
      <c r="AN618" s="1713"/>
      <c r="AO618" s="3214"/>
      <c r="AP618" s="1713"/>
      <c r="AQ618" s="1713"/>
      <c r="AR618" s="1713"/>
      <c r="AS618" s="1713"/>
      <c r="AT618" s="1713"/>
      <c r="AU618" s="1713"/>
      <c r="AV618" s="1713"/>
      <c r="AW618" s="1713"/>
      <c r="AX618" s="1713"/>
      <c r="AY618" s="1713"/>
      <c r="AZ618" s="1713"/>
      <c r="BA618" s="1713"/>
      <c r="BB618" s="1713"/>
      <c r="BC618" s="1713"/>
      <c r="BD618" s="1713"/>
      <c r="BE618" s="1713"/>
      <c r="BF618" s="1713"/>
      <c r="BG618" s="1713"/>
      <c r="BH618" s="1713"/>
      <c r="BI618" s="1713"/>
      <c r="BJ618" s="1713"/>
      <c r="BK618" s="1713"/>
      <c r="BL618" s="1713"/>
      <c r="BM618" s="1713"/>
      <c r="BN618" s="1713"/>
      <c r="BO618" s="1713"/>
      <c r="BP618" s="1713"/>
      <c r="BQ618" s="1713"/>
      <c r="BR618" s="1713"/>
      <c r="BS618" s="1713"/>
      <c r="BT618" s="1713"/>
      <c r="BU618" s="1713"/>
      <c r="BV618" s="1713"/>
      <c r="BW618" s="1713"/>
      <c r="BX618" s="1713"/>
      <c r="BY618" s="1713"/>
      <c r="BZ618" s="1713"/>
      <c r="CA618" s="1713"/>
      <c r="CB618" s="1713"/>
      <c r="CC618" s="1713"/>
      <c r="CD618" s="1713"/>
      <c r="CE618" s="1713"/>
      <c r="CF618" s="1713"/>
      <c r="CG618" s="1713"/>
      <c r="CH618" s="1713"/>
      <c r="CI618" s="1713"/>
      <c r="CJ618" s="1713"/>
      <c r="CK618" s="1713"/>
      <c r="CL618" s="1713"/>
      <c r="CM618" s="1713"/>
      <c r="CN618" s="1713"/>
      <c r="CO618" s="1713"/>
      <c r="CP618" s="1713"/>
      <c r="CQ618" s="1713"/>
      <c r="CR618" s="1713"/>
      <c r="CS618" s="1713"/>
      <c r="CT618" s="1713"/>
      <c r="CU618" s="1713"/>
      <c r="CV618" s="1713"/>
      <c r="CW618" s="1713"/>
      <c r="CX618" s="1713"/>
      <c r="CY618" s="1713"/>
      <c r="CZ618" s="1713"/>
      <c r="DA618" s="1713"/>
      <c r="DB618" s="1713"/>
      <c r="DC618" s="1713"/>
      <c r="DD618" s="1713"/>
      <c r="DE618" s="1713"/>
      <c r="DF618" s="1713"/>
      <c r="DG618" s="1713"/>
      <c r="DH618" s="1713"/>
      <c r="DI618" s="1713"/>
      <c r="DJ618" s="1713"/>
      <c r="DK618" s="1713"/>
      <c r="DL618" s="1713"/>
      <c r="DM618" s="1713"/>
      <c r="DN618" s="1713"/>
      <c r="DO618" s="1713"/>
      <c r="DP618" s="1713"/>
      <c r="DQ618" s="1713"/>
    </row>
    <row r="619" s="1732" customFormat="true" ht="21.75" hidden="false" customHeight="true" outlineLevel="0" collapsed="false">
      <c r="A619" s="1713"/>
      <c r="B619" s="1713"/>
      <c r="C619" s="1725"/>
      <c r="D619" s="1725"/>
      <c r="E619" s="1725"/>
      <c r="F619" s="3210"/>
      <c r="G619" s="3211"/>
      <c r="H619" s="3212"/>
      <c r="I619" s="3213"/>
      <c r="J619" s="3213"/>
      <c r="K619" s="1713"/>
      <c r="L619" s="1713"/>
      <c r="M619" s="1713"/>
      <c r="N619" s="1725"/>
      <c r="O619" s="1713"/>
      <c r="P619" s="1713"/>
      <c r="Q619" s="1713"/>
      <c r="R619" s="1713"/>
      <c r="S619" s="1713"/>
      <c r="T619" s="1714"/>
      <c r="W619" s="1713"/>
      <c r="X619" s="1713"/>
      <c r="Y619" s="1713"/>
      <c r="Z619" s="1713"/>
      <c r="AA619" s="1713"/>
      <c r="AB619" s="1713"/>
      <c r="AC619" s="1713"/>
      <c r="AD619" s="1713"/>
      <c r="AE619" s="1713"/>
      <c r="AF619" s="1713"/>
      <c r="AG619" s="1713"/>
      <c r="AH619" s="1713"/>
      <c r="AI619" s="1713"/>
      <c r="AJ619" s="1713"/>
      <c r="AK619" s="1713"/>
      <c r="AL619" s="1713"/>
      <c r="AM619" s="1713"/>
      <c r="AN619" s="1713"/>
      <c r="AO619" s="3214"/>
      <c r="AP619" s="1713"/>
      <c r="AQ619" s="1713"/>
      <c r="AR619" s="1713"/>
      <c r="AS619" s="1713"/>
      <c r="AT619" s="1713"/>
      <c r="AU619" s="1713"/>
      <c r="AV619" s="1713"/>
      <c r="AW619" s="1713"/>
      <c r="AX619" s="1713"/>
      <c r="AY619" s="1713"/>
      <c r="AZ619" s="1713"/>
      <c r="BA619" s="1713"/>
      <c r="BB619" s="1713"/>
      <c r="BC619" s="1713"/>
      <c r="BD619" s="1713"/>
      <c r="BE619" s="1713"/>
      <c r="BF619" s="1713"/>
      <c r="BG619" s="1713"/>
      <c r="BH619" s="1713"/>
      <c r="BI619" s="1713"/>
      <c r="BJ619" s="1713"/>
      <c r="BK619" s="1713"/>
      <c r="BL619" s="1713"/>
      <c r="BM619" s="1713"/>
      <c r="BN619" s="1713"/>
      <c r="BO619" s="1713"/>
      <c r="BP619" s="1713"/>
      <c r="BQ619" s="1713"/>
      <c r="BR619" s="1713"/>
      <c r="BS619" s="1713"/>
      <c r="BT619" s="1713"/>
      <c r="BU619" s="1713"/>
      <c r="BV619" s="1713"/>
      <c r="BW619" s="1713"/>
      <c r="BX619" s="1713"/>
      <c r="BY619" s="1713"/>
      <c r="BZ619" s="1713"/>
      <c r="CA619" s="1713"/>
      <c r="CB619" s="1713"/>
      <c r="CC619" s="1713"/>
      <c r="CD619" s="1713"/>
      <c r="CE619" s="1713"/>
      <c r="CF619" s="1713"/>
      <c r="CG619" s="1713"/>
      <c r="CH619" s="1713"/>
      <c r="CI619" s="1713"/>
      <c r="CJ619" s="1713"/>
      <c r="CK619" s="1713"/>
      <c r="CL619" s="1713"/>
      <c r="CM619" s="1713"/>
      <c r="CN619" s="1713"/>
      <c r="CO619" s="1713"/>
      <c r="CP619" s="1713"/>
      <c r="CQ619" s="1713"/>
      <c r="CR619" s="1713"/>
      <c r="CS619" s="1713"/>
      <c r="CT619" s="1713"/>
      <c r="CU619" s="1713"/>
      <c r="CV619" s="1713"/>
      <c r="CW619" s="1713"/>
      <c r="CX619" s="1713"/>
      <c r="CY619" s="1713"/>
      <c r="CZ619" s="1713"/>
      <c r="DA619" s="1713"/>
      <c r="DB619" s="1713"/>
      <c r="DC619" s="1713"/>
      <c r="DD619" s="1713"/>
      <c r="DE619" s="1713"/>
      <c r="DF619" s="1713"/>
      <c r="DG619" s="1713"/>
      <c r="DH619" s="1713"/>
      <c r="DI619" s="1713"/>
      <c r="DJ619" s="1713"/>
      <c r="DK619" s="1713"/>
      <c r="DL619" s="1713"/>
      <c r="DM619" s="1713"/>
      <c r="DN619" s="1713"/>
      <c r="DO619" s="1713"/>
      <c r="DP619" s="1713"/>
      <c r="DQ619" s="1713"/>
    </row>
    <row r="620" s="1732" customFormat="true" ht="21.75" hidden="false" customHeight="true" outlineLevel="0" collapsed="false">
      <c r="A620" s="1713"/>
      <c r="B620" s="1713"/>
      <c r="C620" s="1725"/>
      <c r="D620" s="1725"/>
      <c r="E620" s="1725"/>
      <c r="F620" s="3210"/>
      <c r="G620" s="3211"/>
      <c r="H620" s="3212"/>
      <c r="I620" s="3213"/>
      <c r="J620" s="3213"/>
      <c r="K620" s="1713"/>
      <c r="L620" s="1713"/>
      <c r="M620" s="1713"/>
      <c r="N620" s="1725"/>
      <c r="O620" s="1713"/>
      <c r="P620" s="1713"/>
      <c r="Q620" s="1713"/>
      <c r="R620" s="1713"/>
      <c r="S620" s="1713"/>
      <c r="T620" s="1714"/>
      <c r="W620" s="1713"/>
      <c r="X620" s="1713"/>
      <c r="Y620" s="1713"/>
      <c r="Z620" s="1713"/>
      <c r="AA620" s="1713"/>
      <c r="AB620" s="1713"/>
      <c r="AC620" s="1713"/>
      <c r="AD620" s="1713"/>
      <c r="AE620" s="1713"/>
      <c r="AF620" s="1713"/>
      <c r="AG620" s="1713"/>
      <c r="AH620" s="1713"/>
      <c r="AI620" s="1713"/>
      <c r="AJ620" s="1713"/>
      <c r="AK620" s="1713"/>
      <c r="AL620" s="1713"/>
      <c r="AM620" s="1713"/>
      <c r="AN620" s="1713"/>
      <c r="AO620" s="3214"/>
      <c r="AP620" s="1713"/>
      <c r="AQ620" s="1713"/>
      <c r="AR620" s="1713"/>
      <c r="AS620" s="1713"/>
      <c r="AT620" s="1713"/>
      <c r="AU620" s="1713"/>
      <c r="AV620" s="1713"/>
      <c r="AW620" s="1713"/>
      <c r="AX620" s="1713"/>
      <c r="AY620" s="1713"/>
      <c r="AZ620" s="1713"/>
      <c r="BA620" s="1713"/>
      <c r="BB620" s="1713"/>
      <c r="BC620" s="1713"/>
      <c r="BD620" s="1713"/>
      <c r="BE620" s="1713"/>
      <c r="BF620" s="1713"/>
      <c r="BG620" s="1713"/>
      <c r="BH620" s="1713"/>
      <c r="BI620" s="1713"/>
      <c r="BJ620" s="1713"/>
      <c r="BK620" s="1713"/>
      <c r="BL620" s="1713"/>
      <c r="BM620" s="1713"/>
      <c r="BN620" s="1713"/>
      <c r="BO620" s="1713"/>
      <c r="BP620" s="1713"/>
      <c r="BQ620" s="1713"/>
      <c r="BR620" s="1713"/>
      <c r="BS620" s="1713"/>
      <c r="BT620" s="1713"/>
      <c r="BU620" s="1713"/>
      <c r="BV620" s="1713"/>
      <c r="BW620" s="1713"/>
      <c r="BX620" s="1713"/>
      <c r="BY620" s="1713"/>
      <c r="BZ620" s="1713"/>
      <c r="CA620" s="1713"/>
      <c r="CB620" s="1713"/>
      <c r="CC620" s="1713"/>
      <c r="CD620" s="1713"/>
      <c r="CE620" s="1713"/>
      <c r="CF620" s="1713"/>
      <c r="CG620" s="1713"/>
      <c r="CH620" s="1713"/>
      <c r="CI620" s="1713"/>
      <c r="CJ620" s="1713"/>
      <c r="CK620" s="1713"/>
      <c r="CL620" s="1713"/>
      <c r="CM620" s="1713"/>
      <c r="CN620" s="1713"/>
      <c r="CO620" s="1713"/>
      <c r="CP620" s="1713"/>
      <c r="CQ620" s="1713"/>
      <c r="CR620" s="1713"/>
      <c r="CS620" s="1713"/>
      <c r="CT620" s="1713"/>
      <c r="CU620" s="1713"/>
      <c r="CV620" s="1713"/>
      <c r="CW620" s="1713"/>
      <c r="CX620" s="1713"/>
      <c r="CY620" s="1713"/>
      <c r="CZ620" s="1713"/>
      <c r="DA620" s="1713"/>
      <c r="DB620" s="1713"/>
      <c r="DC620" s="1713"/>
      <c r="DD620" s="1713"/>
      <c r="DE620" s="1713"/>
      <c r="DF620" s="1713"/>
      <c r="DG620" s="1713"/>
      <c r="DH620" s="1713"/>
      <c r="DI620" s="1713"/>
      <c r="DJ620" s="1713"/>
      <c r="DK620" s="1713"/>
      <c r="DL620" s="1713"/>
      <c r="DM620" s="1713"/>
      <c r="DN620" s="1713"/>
      <c r="DO620" s="1713"/>
      <c r="DP620" s="1713"/>
      <c r="DQ620" s="1713"/>
    </row>
    <row r="621" s="1732" customFormat="true" ht="21.75" hidden="false" customHeight="true" outlineLevel="0" collapsed="false">
      <c r="A621" s="1713"/>
      <c r="B621" s="1713"/>
      <c r="C621" s="1725"/>
      <c r="D621" s="1725"/>
      <c r="E621" s="1725"/>
      <c r="F621" s="3210"/>
      <c r="G621" s="3211"/>
      <c r="H621" s="3212"/>
      <c r="I621" s="3213"/>
      <c r="J621" s="3213"/>
      <c r="K621" s="1713"/>
      <c r="L621" s="1713"/>
      <c r="M621" s="1713"/>
      <c r="N621" s="1725"/>
      <c r="O621" s="1713"/>
      <c r="P621" s="1713"/>
      <c r="Q621" s="1713"/>
      <c r="R621" s="1713"/>
      <c r="S621" s="1713"/>
      <c r="T621" s="1714"/>
      <c r="W621" s="1713"/>
      <c r="X621" s="1713"/>
      <c r="Y621" s="1713"/>
      <c r="Z621" s="1713"/>
      <c r="AA621" s="1713"/>
      <c r="AB621" s="1713"/>
      <c r="AC621" s="1713"/>
      <c r="AD621" s="1713"/>
      <c r="AE621" s="1713"/>
      <c r="AF621" s="1713"/>
      <c r="AG621" s="1713"/>
      <c r="AH621" s="1713"/>
      <c r="AI621" s="1713"/>
      <c r="AJ621" s="1713"/>
      <c r="AK621" s="1713"/>
      <c r="AL621" s="1713"/>
      <c r="AM621" s="1713"/>
      <c r="AN621" s="1713"/>
      <c r="AO621" s="3214"/>
      <c r="AP621" s="1713"/>
      <c r="AQ621" s="1713"/>
      <c r="AR621" s="1713"/>
      <c r="AS621" s="1713"/>
      <c r="AT621" s="1713"/>
      <c r="AU621" s="1713"/>
      <c r="AV621" s="1713"/>
      <c r="AW621" s="1713"/>
      <c r="AX621" s="1713"/>
      <c r="AY621" s="1713"/>
      <c r="AZ621" s="1713"/>
      <c r="BA621" s="1713"/>
      <c r="BB621" s="1713"/>
      <c r="BC621" s="1713"/>
      <c r="BD621" s="1713"/>
      <c r="BE621" s="1713"/>
      <c r="BF621" s="1713"/>
      <c r="BG621" s="1713"/>
      <c r="BH621" s="1713"/>
      <c r="BI621" s="1713"/>
      <c r="BJ621" s="1713"/>
      <c r="BK621" s="1713"/>
      <c r="BL621" s="1713"/>
      <c r="BM621" s="1713"/>
      <c r="BN621" s="1713"/>
      <c r="BO621" s="1713"/>
      <c r="BP621" s="1713"/>
      <c r="BQ621" s="1713"/>
      <c r="BR621" s="1713"/>
      <c r="BS621" s="1713"/>
      <c r="BT621" s="1713"/>
      <c r="BU621" s="1713"/>
      <c r="BV621" s="1713"/>
      <c r="BW621" s="1713"/>
      <c r="BX621" s="1713"/>
      <c r="BY621" s="1713"/>
      <c r="BZ621" s="1713"/>
      <c r="CA621" s="1713"/>
      <c r="CB621" s="1713"/>
      <c r="CC621" s="1713"/>
      <c r="CD621" s="1713"/>
      <c r="CE621" s="1713"/>
      <c r="CF621" s="1713"/>
      <c r="CG621" s="1713"/>
      <c r="CH621" s="1713"/>
      <c r="CI621" s="1713"/>
      <c r="CJ621" s="1713"/>
      <c r="CK621" s="1713"/>
      <c r="CL621" s="1713"/>
      <c r="CM621" s="1713"/>
      <c r="CN621" s="1713"/>
      <c r="CO621" s="1713"/>
      <c r="CP621" s="1713"/>
      <c r="CQ621" s="1713"/>
      <c r="CR621" s="1713"/>
      <c r="CS621" s="1713"/>
      <c r="CT621" s="1713"/>
      <c r="CU621" s="1713"/>
      <c r="CV621" s="1713"/>
      <c r="CW621" s="1713"/>
      <c r="CX621" s="1713"/>
      <c r="CY621" s="1713"/>
      <c r="CZ621" s="1713"/>
      <c r="DA621" s="1713"/>
      <c r="DB621" s="1713"/>
      <c r="DC621" s="1713"/>
      <c r="DD621" s="1713"/>
      <c r="DE621" s="1713"/>
      <c r="DF621" s="1713"/>
      <c r="DG621" s="1713"/>
      <c r="DH621" s="1713"/>
      <c r="DI621" s="1713"/>
      <c r="DJ621" s="1713"/>
      <c r="DK621" s="1713"/>
      <c r="DL621" s="1713"/>
      <c r="DM621" s="1713"/>
      <c r="DN621" s="1713"/>
      <c r="DO621" s="1713"/>
      <c r="DP621" s="1713"/>
      <c r="DQ621" s="1713"/>
    </row>
    <row r="622" s="1732" customFormat="true" ht="21.75" hidden="false" customHeight="true" outlineLevel="0" collapsed="false">
      <c r="A622" s="1713"/>
      <c r="B622" s="1713"/>
      <c r="C622" s="1725"/>
      <c r="D622" s="1725"/>
      <c r="E622" s="1725"/>
      <c r="F622" s="3210"/>
      <c r="G622" s="3211"/>
      <c r="H622" s="3212"/>
      <c r="I622" s="3213"/>
      <c r="J622" s="3213"/>
      <c r="K622" s="1713"/>
      <c r="L622" s="1713"/>
      <c r="M622" s="1713"/>
      <c r="N622" s="1725"/>
      <c r="O622" s="1713"/>
      <c r="P622" s="1713"/>
      <c r="Q622" s="1713"/>
      <c r="R622" s="1713"/>
      <c r="S622" s="1713"/>
      <c r="T622" s="1714"/>
      <c r="W622" s="1713"/>
      <c r="X622" s="1713"/>
      <c r="Y622" s="1713"/>
      <c r="Z622" s="1713"/>
      <c r="AA622" s="1713"/>
      <c r="AB622" s="1713"/>
      <c r="AC622" s="1713"/>
      <c r="AD622" s="1713"/>
      <c r="AE622" s="1713"/>
      <c r="AF622" s="1713"/>
      <c r="AG622" s="1713"/>
      <c r="AH622" s="1713"/>
      <c r="AI622" s="1713"/>
      <c r="AJ622" s="1713"/>
      <c r="AK622" s="1713"/>
      <c r="AL622" s="1713"/>
      <c r="AM622" s="1713"/>
      <c r="AN622" s="1713"/>
      <c r="AO622" s="3214"/>
      <c r="AP622" s="1713"/>
      <c r="AQ622" s="1713"/>
      <c r="AR622" s="1713"/>
      <c r="AS622" s="1713"/>
      <c r="AT622" s="1713"/>
      <c r="AU622" s="1713"/>
      <c r="AV622" s="1713"/>
      <c r="AW622" s="1713"/>
      <c r="AX622" s="1713"/>
      <c r="AY622" s="1713"/>
      <c r="AZ622" s="1713"/>
      <c r="BA622" s="1713"/>
      <c r="BB622" s="1713"/>
      <c r="BC622" s="1713"/>
      <c r="BD622" s="1713"/>
      <c r="BE622" s="1713"/>
      <c r="BF622" s="1713"/>
      <c r="BG622" s="1713"/>
      <c r="BH622" s="1713"/>
      <c r="BI622" s="1713"/>
      <c r="BJ622" s="1713"/>
      <c r="BK622" s="1713"/>
      <c r="BL622" s="1713"/>
      <c r="BM622" s="1713"/>
      <c r="BN622" s="1713"/>
      <c r="BO622" s="1713"/>
      <c r="BP622" s="1713"/>
      <c r="BQ622" s="1713"/>
      <c r="BR622" s="1713"/>
      <c r="BS622" s="1713"/>
      <c r="BT622" s="1713"/>
      <c r="BU622" s="1713"/>
      <c r="BV622" s="1713"/>
      <c r="BW622" s="1713"/>
      <c r="BX622" s="1713"/>
      <c r="BY622" s="1713"/>
      <c r="BZ622" s="1713"/>
      <c r="CA622" s="1713"/>
      <c r="CB622" s="1713"/>
      <c r="CC622" s="1713"/>
      <c r="CD622" s="1713"/>
      <c r="CE622" s="1713"/>
      <c r="CF622" s="1713"/>
      <c r="CG622" s="1713"/>
      <c r="CH622" s="1713"/>
      <c r="CI622" s="1713"/>
      <c r="CJ622" s="1713"/>
      <c r="CK622" s="1713"/>
      <c r="CL622" s="1713"/>
      <c r="CM622" s="1713"/>
      <c r="CN622" s="1713"/>
      <c r="CO622" s="1713"/>
      <c r="CP622" s="1713"/>
      <c r="CQ622" s="1713"/>
      <c r="CR622" s="1713"/>
      <c r="CS622" s="1713"/>
      <c r="CT622" s="1713"/>
      <c r="CU622" s="1713"/>
      <c r="CV622" s="1713"/>
      <c r="CW622" s="1713"/>
      <c r="CX622" s="1713"/>
      <c r="CY622" s="1713"/>
      <c r="CZ622" s="1713"/>
      <c r="DA622" s="1713"/>
      <c r="DB622" s="1713"/>
      <c r="DC622" s="1713"/>
      <c r="DD622" s="1713"/>
      <c r="DE622" s="1713"/>
      <c r="DF622" s="1713"/>
      <c r="DG622" s="1713"/>
      <c r="DH622" s="1713"/>
      <c r="DI622" s="1713"/>
      <c r="DJ622" s="1713"/>
      <c r="DK622" s="1713"/>
      <c r="DL622" s="1713"/>
      <c r="DM622" s="1713"/>
      <c r="DN622" s="1713"/>
      <c r="DO622" s="1713"/>
      <c r="DP622" s="1713"/>
      <c r="DQ622" s="1713"/>
    </row>
    <row r="623" s="1732" customFormat="true" ht="21.75" hidden="false" customHeight="true" outlineLevel="0" collapsed="false">
      <c r="A623" s="1713"/>
      <c r="B623" s="1713"/>
      <c r="C623" s="1725"/>
      <c r="D623" s="1725"/>
      <c r="E623" s="1725"/>
      <c r="F623" s="3210"/>
      <c r="G623" s="3211"/>
      <c r="H623" s="3212"/>
      <c r="I623" s="3213"/>
      <c r="J623" s="3213"/>
      <c r="K623" s="1713"/>
      <c r="L623" s="1713"/>
      <c r="M623" s="1713"/>
      <c r="N623" s="1725"/>
      <c r="O623" s="1713"/>
      <c r="P623" s="1713"/>
      <c r="Q623" s="1713"/>
      <c r="R623" s="1713"/>
      <c r="S623" s="1713"/>
      <c r="T623" s="1714"/>
      <c r="W623" s="1713"/>
      <c r="X623" s="1713"/>
      <c r="Y623" s="1713"/>
      <c r="Z623" s="1713"/>
      <c r="AA623" s="1713"/>
      <c r="AB623" s="1713"/>
      <c r="AC623" s="1713"/>
      <c r="AD623" s="1713"/>
      <c r="AE623" s="1713"/>
      <c r="AF623" s="1713"/>
      <c r="AG623" s="1713"/>
      <c r="AH623" s="1713"/>
      <c r="AI623" s="1713"/>
      <c r="AJ623" s="1713"/>
      <c r="AK623" s="1713"/>
      <c r="AL623" s="1713"/>
      <c r="AM623" s="1713"/>
      <c r="AN623" s="1713"/>
      <c r="AO623" s="3214"/>
      <c r="AP623" s="1713"/>
      <c r="AQ623" s="1713"/>
      <c r="AR623" s="1713"/>
      <c r="AS623" s="1713"/>
      <c r="AT623" s="1713"/>
      <c r="AU623" s="1713"/>
      <c r="AV623" s="1713"/>
      <c r="AW623" s="1713"/>
      <c r="AX623" s="1713"/>
      <c r="AY623" s="1713"/>
      <c r="AZ623" s="1713"/>
      <c r="BA623" s="1713"/>
      <c r="BB623" s="1713"/>
      <c r="BC623" s="1713"/>
      <c r="BD623" s="1713"/>
      <c r="BE623" s="1713"/>
      <c r="BF623" s="1713"/>
      <c r="BG623" s="1713"/>
      <c r="BH623" s="1713"/>
      <c r="BI623" s="1713"/>
      <c r="BJ623" s="1713"/>
      <c r="BK623" s="1713"/>
      <c r="BL623" s="1713"/>
      <c r="BM623" s="1713"/>
      <c r="BN623" s="1713"/>
      <c r="BO623" s="1713"/>
      <c r="BP623" s="1713"/>
      <c r="BQ623" s="1713"/>
      <c r="BR623" s="1713"/>
      <c r="BS623" s="1713"/>
      <c r="BT623" s="1713"/>
      <c r="BU623" s="1713"/>
      <c r="BV623" s="1713"/>
      <c r="BW623" s="1713"/>
      <c r="BX623" s="1713"/>
      <c r="BY623" s="1713"/>
      <c r="BZ623" s="1713"/>
      <c r="CA623" s="1713"/>
      <c r="CB623" s="1713"/>
      <c r="CC623" s="1713"/>
      <c r="CD623" s="1713"/>
      <c r="CE623" s="1713"/>
      <c r="CF623" s="1713"/>
      <c r="CG623" s="1713"/>
      <c r="CH623" s="1713"/>
      <c r="CI623" s="1713"/>
      <c r="CJ623" s="1713"/>
      <c r="CK623" s="1713"/>
      <c r="CL623" s="1713"/>
      <c r="CM623" s="1713"/>
      <c r="CN623" s="1713"/>
      <c r="CO623" s="1713"/>
      <c r="CP623" s="1713"/>
      <c r="CQ623" s="1713"/>
      <c r="CR623" s="1713"/>
      <c r="CS623" s="1713"/>
      <c r="CT623" s="1713"/>
      <c r="CU623" s="1713"/>
      <c r="CV623" s="1713"/>
      <c r="CW623" s="1713"/>
      <c r="CX623" s="1713"/>
      <c r="CY623" s="1713"/>
      <c r="CZ623" s="1713"/>
      <c r="DA623" s="1713"/>
      <c r="DB623" s="1713"/>
      <c r="DC623" s="1713"/>
      <c r="DD623" s="1713"/>
      <c r="DE623" s="1713"/>
      <c r="DF623" s="1713"/>
      <c r="DG623" s="1713"/>
      <c r="DH623" s="1713"/>
      <c r="DI623" s="1713"/>
      <c r="DJ623" s="1713"/>
      <c r="DK623" s="1713"/>
      <c r="DL623" s="1713"/>
      <c r="DM623" s="1713"/>
      <c r="DN623" s="1713"/>
      <c r="DO623" s="1713"/>
      <c r="DP623" s="1713"/>
      <c r="DQ623" s="1713"/>
    </row>
    <row r="624" s="1732" customFormat="true" ht="21.75" hidden="false" customHeight="true" outlineLevel="0" collapsed="false">
      <c r="A624" s="1713"/>
      <c r="B624" s="1713"/>
      <c r="C624" s="1725"/>
      <c r="D624" s="1725"/>
      <c r="E624" s="1725"/>
      <c r="F624" s="3210"/>
      <c r="G624" s="3211"/>
      <c r="H624" s="3212"/>
      <c r="I624" s="3213"/>
      <c r="J624" s="3213"/>
      <c r="K624" s="1713"/>
      <c r="L624" s="1713"/>
      <c r="M624" s="1713"/>
      <c r="N624" s="1725"/>
      <c r="O624" s="1713"/>
      <c r="P624" s="1713"/>
      <c r="Q624" s="1713"/>
      <c r="R624" s="1713"/>
      <c r="S624" s="1713"/>
      <c r="T624" s="1714"/>
      <c r="W624" s="1713"/>
      <c r="X624" s="1713"/>
      <c r="Y624" s="1713"/>
      <c r="Z624" s="1713"/>
      <c r="AA624" s="1713"/>
      <c r="AB624" s="1713"/>
      <c r="AC624" s="1713"/>
      <c r="AD624" s="1713"/>
      <c r="AE624" s="1713"/>
      <c r="AF624" s="1713"/>
      <c r="AG624" s="1713"/>
      <c r="AH624" s="1713"/>
      <c r="AI624" s="1713"/>
      <c r="AJ624" s="1713"/>
      <c r="AK624" s="1713"/>
      <c r="AL624" s="1713"/>
      <c r="AM624" s="1713"/>
      <c r="AN624" s="1713"/>
      <c r="AO624" s="3214"/>
      <c r="AP624" s="1713"/>
      <c r="AQ624" s="1713"/>
      <c r="AR624" s="1713"/>
      <c r="AS624" s="1713"/>
      <c r="AT624" s="1713"/>
      <c r="AU624" s="1713"/>
      <c r="AV624" s="1713"/>
      <c r="AW624" s="1713"/>
      <c r="AX624" s="1713"/>
      <c r="AY624" s="1713"/>
      <c r="AZ624" s="1713"/>
      <c r="BA624" s="1713"/>
      <c r="BB624" s="1713"/>
      <c r="BC624" s="1713"/>
      <c r="BD624" s="1713"/>
      <c r="BE624" s="1713"/>
      <c r="BF624" s="1713"/>
      <c r="BG624" s="1713"/>
      <c r="BH624" s="1713"/>
      <c r="BI624" s="1713"/>
      <c r="BJ624" s="1713"/>
      <c r="BK624" s="1713"/>
      <c r="BL624" s="1713"/>
      <c r="BM624" s="1713"/>
      <c r="BN624" s="1713"/>
      <c r="BO624" s="1713"/>
      <c r="BP624" s="1713"/>
      <c r="BQ624" s="1713"/>
      <c r="BR624" s="1713"/>
      <c r="BS624" s="1713"/>
      <c r="BT624" s="1713"/>
      <c r="BU624" s="1713"/>
      <c r="BV624" s="1713"/>
      <c r="BW624" s="1713"/>
      <c r="BX624" s="1713"/>
      <c r="BY624" s="1713"/>
      <c r="BZ624" s="1713"/>
      <c r="CA624" s="1713"/>
      <c r="CB624" s="1713"/>
      <c r="CC624" s="1713"/>
      <c r="CD624" s="1713"/>
      <c r="CE624" s="1713"/>
      <c r="CF624" s="1713"/>
      <c r="CG624" s="1713"/>
      <c r="CH624" s="1713"/>
      <c r="CI624" s="1713"/>
      <c r="CJ624" s="1713"/>
      <c r="CK624" s="1713"/>
      <c r="CL624" s="1713"/>
      <c r="CM624" s="1713"/>
      <c r="CN624" s="1713"/>
      <c r="CO624" s="1713"/>
      <c r="CP624" s="1713"/>
      <c r="CQ624" s="1713"/>
      <c r="CR624" s="1713"/>
      <c r="CS624" s="1713"/>
      <c r="CT624" s="1713"/>
      <c r="CU624" s="1713"/>
      <c r="CV624" s="1713"/>
      <c r="CW624" s="1713"/>
      <c r="CX624" s="1713"/>
      <c r="CY624" s="1713"/>
      <c r="CZ624" s="1713"/>
      <c r="DA624" s="1713"/>
      <c r="DB624" s="1713"/>
      <c r="DC624" s="1713"/>
      <c r="DD624" s="1713"/>
      <c r="DE624" s="1713"/>
      <c r="DF624" s="1713"/>
      <c r="DG624" s="1713"/>
      <c r="DH624" s="1713"/>
      <c r="DI624" s="1713"/>
      <c r="DJ624" s="1713"/>
      <c r="DK624" s="1713"/>
      <c r="DL624" s="1713"/>
      <c r="DM624" s="1713"/>
      <c r="DN624" s="1713"/>
      <c r="DO624" s="1713"/>
      <c r="DP624" s="1713"/>
      <c r="DQ624" s="1713"/>
    </row>
    <row r="625" s="1732" customFormat="true" ht="21.75" hidden="false" customHeight="true" outlineLevel="0" collapsed="false">
      <c r="A625" s="1713"/>
      <c r="B625" s="1713"/>
      <c r="C625" s="1725"/>
      <c r="D625" s="1725"/>
      <c r="E625" s="1725"/>
      <c r="F625" s="3210"/>
      <c r="G625" s="3211"/>
      <c r="H625" s="3212"/>
      <c r="I625" s="3213"/>
      <c r="J625" s="3213"/>
      <c r="K625" s="1713"/>
      <c r="L625" s="1713"/>
      <c r="M625" s="1713"/>
      <c r="N625" s="1725"/>
      <c r="O625" s="1713"/>
      <c r="P625" s="1713"/>
      <c r="Q625" s="1713"/>
      <c r="R625" s="1713"/>
      <c r="S625" s="1713"/>
      <c r="T625" s="1714"/>
      <c r="W625" s="1713"/>
      <c r="X625" s="1713"/>
      <c r="Y625" s="1713"/>
      <c r="Z625" s="1713"/>
      <c r="AA625" s="1713"/>
      <c r="AB625" s="1713"/>
      <c r="AC625" s="1713"/>
      <c r="AD625" s="1713"/>
      <c r="AE625" s="1713"/>
      <c r="AF625" s="1713"/>
      <c r="AG625" s="1713"/>
      <c r="AH625" s="1713"/>
      <c r="AI625" s="1713"/>
      <c r="AJ625" s="1713"/>
      <c r="AK625" s="1713"/>
      <c r="AL625" s="1713"/>
      <c r="AM625" s="1713"/>
      <c r="AN625" s="1713"/>
      <c r="AO625" s="3214"/>
      <c r="AP625" s="1713"/>
      <c r="AQ625" s="1713"/>
      <c r="AR625" s="1713"/>
      <c r="AS625" s="1713"/>
      <c r="AT625" s="1713"/>
      <c r="AU625" s="1713"/>
      <c r="AV625" s="1713"/>
      <c r="AW625" s="1713"/>
      <c r="AX625" s="1713"/>
      <c r="AY625" s="1713"/>
      <c r="AZ625" s="1713"/>
      <c r="BA625" s="1713"/>
      <c r="BB625" s="1713"/>
      <c r="BC625" s="1713"/>
      <c r="BD625" s="1713"/>
      <c r="BE625" s="1713"/>
      <c r="BF625" s="1713"/>
      <c r="BG625" s="1713"/>
      <c r="BH625" s="1713"/>
      <c r="BI625" s="1713"/>
      <c r="BJ625" s="1713"/>
      <c r="BK625" s="1713"/>
      <c r="BL625" s="1713"/>
      <c r="BM625" s="1713"/>
      <c r="BN625" s="1713"/>
      <c r="BO625" s="1713"/>
      <c r="BP625" s="1713"/>
      <c r="BQ625" s="1713"/>
      <c r="BR625" s="1713"/>
      <c r="BS625" s="1713"/>
      <c r="BT625" s="1713"/>
      <c r="BU625" s="1713"/>
      <c r="BV625" s="1713"/>
      <c r="BW625" s="1713"/>
      <c r="BX625" s="1713"/>
      <c r="BY625" s="1713"/>
      <c r="BZ625" s="1713"/>
      <c r="CA625" s="1713"/>
      <c r="CB625" s="1713"/>
      <c r="CC625" s="1713"/>
      <c r="CD625" s="1713"/>
      <c r="CE625" s="1713"/>
      <c r="CF625" s="1713"/>
      <c r="CG625" s="1713"/>
      <c r="CH625" s="1713"/>
      <c r="CI625" s="1713"/>
      <c r="CJ625" s="1713"/>
      <c r="CK625" s="1713"/>
      <c r="CL625" s="1713"/>
      <c r="CM625" s="1713"/>
      <c r="CN625" s="1713"/>
      <c r="CO625" s="1713"/>
      <c r="CP625" s="1713"/>
      <c r="CQ625" s="1713"/>
      <c r="CR625" s="1713"/>
      <c r="CS625" s="1713"/>
      <c r="CT625" s="1713"/>
      <c r="CU625" s="1713"/>
      <c r="CV625" s="1713"/>
      <c r="CW625" s="1713"/>
      <c r="CX625" s="1713"/>
      <c r="CY625" s="1713"/>
      <c r="CZ625" s="1713"/>
      <c r="DA625" s="1713"/>
      <c r="DB625" s="1713"/>
      <c r="DC625" s="1713"/>
      <c r="DD625" s="1713"/>
      <c r="DE625" s="1713"/>
      <c r="DF625" s="1713"/>
      <c r="DG625" s="1713"/>
      <c r="DH625" s="1713"/>
      <c r="DI625" s="1713"/>
      <c r="DJ625" s="1713"/>
      <c r="DK625" s="1713"/>
      <c r="DL625" s="1713"/>
      <c r="DM625" s="1713"/>
      <c r="DN625" s="1713"/>
      <c r="DO625" s="1713"/>
      <c r="DP625" s="1713"/>
      <c r="DQ625" s="1713"/>
    </row>
    <row r="626" s="1732" customFormat="true" ht="21.75" hidden="false" customHeight="true" outlineLevel="0" collapsed="false">
      <c r="A626" s="1713"/>
      <c r="B626" s="1713"/>
      <c r="C626" s="1725"/>
      <c r="D626" s="1725"/>
      <c r="E626" s="1725"/>
      <c r="F626" s="3210"/>
      <c r="G626" s="3211"/>
      <c r="H626" s="3212"/>
      <c r="I626" s="3213"/>
      <c r="J626" s="3213"/>
      <c r="K626" s="1713"/>
      <c r="L626" s="1713"/>
      <c r="M626" s="1713"/>
      <c r="N626" s="1725"/>
      <c r="O626" s="1713"/>
      <c r="P626" s="1713"/>
      <c r="Q626" s="1713"/>
      <c r="R626" s="1713"/>
      <c r="S626" s="1713"/>
      <c r="T626" s="1714"/>
      <c r="W626" s="1713"/>
      <c r="X626" s="1713"/>
      <c r="Y626" s="1713"/>
      <c r="Z626" s="1713"/>
      <c r="AA626" s="1713"/>
      <c r="AB626" s="1713"/>
      <c r="AC626" s="1713"/>
      <c r="AD626" s="1713"/>
      <c r="AE626" s="1713"/>
      <c r="AF626" s="1713"/>
      <c r="AG626" s="1713"/>
      <c r="AH626" s="1713"/>
      <c r="AI626" s="1713"/>
      <c r="AJ626" s="1713"/>
      <c r="AK626" s="1713"/>
      <c r="AL626" s="1713"/>
      <c r="AM626" s="1713"/>
      <c r="AN626" s="1713"/>
      <c r="AO626" s="3214"/>
      <c r="AP626" s="1713"/>
      <c r="AQ626" s="1713"/>
      <c r="AR626" s="1713"/>
      <c r="AS626" s="1713"/>
      <c r="AT626" s="1713"/>
      <c r="AU626" s="1713"/>
      <c r="AV626" s="1713"/>
      <c r="AW626" s="1713"/>
      <c r="AX626" s="1713"/>
      <c r="AY626" s="1713"/>
      <c r="AZ626" s="1713"/>
      <c r="BA626" s="1713"/>
      <c r="BB626" s="1713"/>
      <c r="BC626" s="1713"/>
      <c r="BD626" s="1713"/>
      <c r="BE626" s="1713"/>
      <c r="BF626" s="1713"/>
      <c r="BG626" s="1713"/>
      <c r="BH626" s="1713"/>
      <c r="BI626" s="1713"/>
      <c r="BJ626" s="1713"/>
      <c r="BK626" s="1713"/>
      <c r="BL626" s="1713"/>
      <c r="BM626" s="1713"/>
      <c r="BN626" s="1713"/>
      <c r="BO626" s="1713"/>
      <c r="BP626" s="1713"/>
      <c r="BQ626" s="1713"/>
      <c r="BR626" s="1713"/>
      <c r="BS626" s="1713"/>
      <c r="BT626" s="1713"/>
      <c r="BU626" s="1713"/>
      <c r="BV626" s="1713"/>
      <c r="BW626" s="1713"/>
      <c r="BX626" s="1713"/>
      <c r="BY626" s="1713"/>
      <c r="BZ626" s="1713"/>
      <c r="CA626" s="1713"/>
      <c r="CB626" s="1713"/>
      <c r="CC626" s="1713"/>
      <c r="CD626" s="1713"/>
      <c r="CE626" s="1713"/>
      <c r="CF626" s="1713"/>
      <c r="CG626" s="1713"/>
      <c r="CH626" s="1713"/>
      <c r="CI626" s="1713"/>
      <c r="CJ626" s="1713"/>
      <c r="CK626" s="1713"/>
      <c r="CL626" s="1713"/>
      <c r="CM626" s="1713"/>
      <c r="CN626" s="1713"/>
      <c r="CO626" s="1713"/>
      <c r="CP626" s="1713"/>
      <c r="CQ626" s="1713"/>
      <c r="CR626" s="1713"/>
      <c r="CS626" s="1713"/>
      <c r="CT626" s="1713"/>
      <c r="CU626" s="1713"/>
      <c r="CV626" s="1713"/>
      <c r="CW626" s="1713"/>
      <c r="CX626" s="1713"/>
      <c r="CY626" s="1713"/>
      <c r="CZ626" s="1713"/>
      <c r="DA626" s="1713"/>
      <c r="DB626" s="1713"/>
      <c r="DC626" s="1713"/>
      <c r="DD626" s="1713"/>
      <c r="DE626" s="1713"/>
      <c r="DF626" s="1713"/>
      <c r="DG626" s="1713"/>
      <c r="DH626" s="1713"/>
      <c r="DI626" s="1713"/>
      <c r="DJ626" s="1713"/>
      <c r="DK626" s="1713"/>
      <c r="DL626" s="1713"/>
      <c r="DM626" s="1713"/>
      <c r="DN626" s="1713"/>
      <c r="DO626" s="1713"/>
      <c r="DP626" s="1713"/>
      <c r="DQ626" s="1713"/>
    </row>
    <row r="627" s="1732" customFormat="true" ht="21.75" hidden="false" customHeight="true" outlineLevel="0" collapsed="false">
      <c r="A627" s="1713"/>
      <c r="B627" s="1713"/>
      <c r="C627" s="1725"/>
      <c r="D627" s="1725"/>
      <c r="E627" s="1725"/>
      <c r="F627" s="3210"/>
      <c r="G627" s="3211"/>
      <c r="H627" s="3212"/>
      <c r="I627" s="3213"/>
      <c r="J627" s="3213"/>
      <c r="K627" s="1713"/>
      <c r="L627" s="1713"/>
      <c r="M627" s="1713"/>
      <c r="N627" s="1725"/>
      <c r="O627" s="1713"/>
      <c r="P627" s="1713"/>
      <c r="Q627" s="1713"/>
      <c r="R627" s="1713"/>
      <c r="S627" s="1713"/>
      <c r="T627" s="1714"/>
      <c r="W627" s="1713"/>
      <c r="X627" s="1713"/>
      <c r="Y627" s="1713"/>
      <c r="Z627" s="1713"/>
      <c r="AA627" s="1713"/>
      <c r="AB627" s="1713"/>
      <c r="AC627" s="1713"/>
      <c r="AD627" s="1713"/>
      <c r="AE627" s="1713"/>
      <c r="AF627" s="1713"/>
      <c r="AG627" s="1713"/>
      <c r="AH627" s="1713"/>
      <c r="AI627" s="1713"/>
      <c r="AJ627" s="1713"/>
      <c r="AK627" s="1713"/>
      <c r="AL627" s="1713"/>
      <c r="AM627" s="1713"/>
      <c r="AN627" s="1713"/>
      <c r="AO627" s="3214"/>
      <c r="AP627" s="1713"/>
      <c r="AQ627" s="1713"/>
      <c r="AR627" s="1713"/>
      <c r="AS627" s="1713"/>
      <c r="AT627" s="1713"/>
      <c r="AU627" s="1713"/>
      <c r="AV627" s="1713"/>
      <c r="AW627" s="1713"/>
      <c r="AX627" s="1713"/>
      <c r="AY627" s="1713"/>
      <c r="AZ627" s="1713"/>
      <c r="BA627" s="1713"/>
      <c r="BB627" s="1713"/>
      <c r="BC627" s="1713"/>
      <c r="BD627" s="1713"/>
      <c r="BE627" s="1713"/>
      <c r="BF627" s="1713"/>
      <c r="BG627" s="1713"/>
      <c r="BH627" s="1713"/>
      <c r="BI627" s="1713"/>
      <c r="BJ627" s="1713"/>
      <c r="BK627" s="1713"/>
      <c r="BL627" s="1713"/>
      <c r="BM627" s="1713"/>
      <c r="BN627" s="1713"/>
      <c r="BO627" s="1713"/>
      <c r="BP627" s="1713"/>
      <c r="BQ627" s="1713"/>
      <c r="BR627" s="1713"/>
      <c r="BS627" s="1713"/>
      <c r="BT627" s="1713"/>
      <c r="BU627" s="1713"/>
      <c r="BV627" s="1713"/>
      <c r="BW627" s="1713"/>
      <c r="BX627" s="1713"/>
      <c r="BY627" s="1713"/>
      <c r="BZ627" s="1713"/>
      <c r="CA627" s="1713"/>
      <c r="CB627" s="1713"/>
      <c r="CC627" s="1713"/>
      <c r="CD627" s="1713"/>
      <c r="CE627" s="1713"/>
      <c r="CF627" s="1713"/>
      <c r="CG627" s="1713"/>
      <c r="CH627" s="1713"/>
      <c r="CI627" s="1713"/>
      <c r="CJ627" s="1713"/>
      <c r="CK627" s="1713"/>
      <c r="CL627" s="1713"/>
      <c r="CM627" s="1713"/>
      <c r="CN627" s="1713"/>
      <c r="CO627" s="1713"/>
      <c r="CP627" s="1713"/>
      <c r="CQ627" s="1713"/>
      <c r="CR627" s="1713"/>
      <c r="CS627" s="1713"/>
      <c r="CT627" s="1713"/>
      <c r="CU627" s="1713"/>
      <c r="CV627" s="1713"/>
      <c r="CW627" s="1713"/>
      <c r="CX627" s="1713"/>
      <c r="CY627" s="1713"/>
      <c r="CZ627" s="1713"/>
      <c r="DA627" s="1713"/>
      <c r="DB627" s="1713"/>
      <c r="DC627" s="1713"/>
      <c r="DD627" s="1713"/>
      <c r="DE627" s="1713"/>
      <c r="DF627" s="1713"/>
      <c r="DG627" s="1713"/>
      <c r="DH627" s="1713"/>
      <c r="DI627" s="1713"/>
      <c r="DJ627" s="1713"/>
      <c r="DK627" s="1713"/>
      <c r="DL627" s="1713"/>
      <c r="DM627" s="1713"/>
      <c r="DN627" s="1713"/>
      <c r="DO627" s="1713"/>
      <c r="DP627" s="1713"/>
      <c r="DQ627" s="1713"/>
    </row>
    <row r="628" s="1732" customFormat="true" ht="21.75" hidden="false" customHeight="true" outlineLevel="0" collapsed="false">
      <c r="A628" s="1713"/>
      <c r="B628" s="1713"/>
      <c r="C628" s="1725"/>
      <c r="D628" s="1725"/>
      <c r="E628" s="1725"/>
      <c r="F628" s="3210"/>
      <c r="G628" s="3211"/>
      <c r="H628" s="3212"/>
      <c r="I628" s="3213"/>
      <c r="J628" s="3213"/>
      <c r="K628" s="1713"/>
      <c r="L628" s="1713"/>
      <c r="M628" s="1713"/>
      <c r="N628" s="1725"/>
      <c r="O628" s="1713"/>
      <c r="P628" s="1713"/>
      <c r="Q628" s="1713"/>
      <c r="R628" s="1713"/>
      <c r="S628" s="1713"/>
      <c r="T628" s="1714"/>
      <c r="W628" s="1713"/>
      <c r="X628" s="1713"/>
      <c r="Y628" s="1713"/>
      <c r="Z628" s="1713"/>
      <c r="AA628" s="1713"/>
      <c r="AB628" s="1713"/>
      <c r="AC628" s="1713"/>
      <c r="AD628" s="1713"/>
      <c r="AE628" s="1713"/>
      <c r="AF628" s="1713"/>
      <c r="AG628" s="1713"/>
      <c r="AH628" s="1713"/>
      <c r="AI628" s="1713"/>
      <c r="AJ628" s="1713"/>
      <c r="AK628" s="1713"/>
      <c r="AL628" s="1713"/>
      <c r="AM628" s="1713"/>
      <c r="AN628" s="1713"/>
      <c r="AO628" s="3214"/>
      <c r="AP628" s="1713"/>
      <c r="AQ628" s="1713"/>
      <c r="AR628" s="1713"/>
      <c r="AS628" s="1713"/>
      <c r="AT628" s="1713"/>
      <c r="AU628" s="1713"/>
      <c r="AV628" s="1713"/>
      <c r="AW628" s="1713"/>
      <c r="AX628" s="1713"/>
      <c r="AY628" s="1713"/>
      <c r="AZ628" s="1713"/>
      <c r="BA628" s="1713"/>
      <c r="BB628" s="1713"/>
      <c r="BC628" s="1713"/>
      <c r="BD628" s="1713"/>
      <c r="BE628" s="1713"/>
      <c r="BF628" s="1713"/>
      <c r="BG628" s="1713"/>
      <c r="BH628" s="1713"/>
      <c r="BI628" s="1713"/>
      <c r="BJ628" s="1713"/>
      <c r="BK628" s="1713"/>
      <c r="BL628" s="1713"/>
      <c r="BM628" s="1713"/>
      <c r="BN628" s="1713"/>
      <c r="BO628" s="1713"/>
      <c r="BP628" s="1713"/>
      <c r="BQ628" s="1713"/>
      <c r="BR628" s="1713"/>
      <c r="BS628" s="1713"/>
      <c r="BT628" s="1713"/>
      <c r="BU628" s="1713"/>
      <c r="BV628" s="1713"/>
      <c r="BW628" s="1713"/>
      <c r="BX628" s="1713"/>
      <c r="BY628" s="1713"/>
      <c r="BZ628" s="1713"/>
      <c r="CA628" s="1713"/>
      <c r="CB628" s="1713"/>
      <c r="CC628" s="1713"/>
      <c r="CD628" s="1713"/>
      <c r="CE628" s="1713"/>
      <c r="CF628" s="1713"/>
      <c r="CG628" s="1713"/>
      <c r="CH628" s="1713"/>
      <c r="CI628" s="1713"/>
      <c r="CJ628" s="1713"/>
      <c r="CK628" s="1713"/>
      <c r="CL628" s="1713"/>
      <c r="CM628" s="1713"/>
      <c r="CN628" s="1713"/>
      <c r="CO628" s="1713"/>
      <c r="CP628" s="1713"/>
      <c r="CQ628" s="1713"/>
      <c r="CR628" s="1713"/>
      <c r="CS628" s="1713"/>
      <c r="CT628" s="1713"/>
      <c r="CU628" s="1713"/>
      <c r="CV628" s="1713"/>
      <c r="CW628" s="1713"/>
      <c r="CX628" s="1713"/>
      <c r="CY628" s="1713"/>
      <c r="CZ628" s="1713"/>
      <c r="DA628" s="1713"/>
      <c r="DB628" s="1713"/>
      <c r="DC628" s="1713"/>
      <c r="DD628" s="1713"/>
      <c r="DE628" s="1713"/>
      <c r="DF628" s="1713"/>
      <c r="DG628" s="1713"/>
      <c r="DH628" s="1713"/>
      <c r="DI628" s="1713"/>
      <c r="DJ628" s="1713"/>
      <c r="DK628" s="1713"/>
      <c r="DL628" s="1713"/>
      <c r="DM628" s="1713"/>
      <c r="DN628" s="1713"/>
      <c r="DO628" s="1713"/>
      <c r="DP628" s="1713"/>
      <c r="DQ628" s="1713"/>
    </row>
    <row r="629" s="1732" customFormat="true" ht="21.75" hidden="false" customHeight="true" outlineLevel="0" collapsed="false">
      <c r="A629" s="1713"/>
      <c r="B629" s="1713"/>
      <c r="C629" s="1725"/>
      <c r="D629" s="1725"/>
      <c r="E629" s="1725"/>
      <c r="F629" s="3210"/>
      <c r="G629" s="3211"/>
      <c r="H629" s="3212"/>
      <c r="I629" s="3213"/>
      <c r="J629" s="3213"/>
      <c r="K629" s="1713"/>
      <c r="L629" s="1713"/>
      <c r="M629" s="1713"/>
      <c r="N629" s="1725"/>
      <c r="O629" s="1713"/>
      <c r="P629" s="1713"/>
      <c r="Q629" s="1713"/>
      <c r="R629" s="1713"/>
      <c r="S629" s="1713"/>
      <c r="T629" s="1714"/>
      <c r="W629" s="1713"/>
      <c r="X629" s="1713"/>
      <c r="Y629" s="1713"/>
      <c r="Z629" s="1713"/>
      <c r="AA629" s="1713"/>
      <c r="AB629" s="1713"/>
      <c r="AC629" s="1713"/>
      <c r="AD629" s="1713"/>
      <c r="AE629" s="1713"/>
      <c r="AF629" s="1713"/>
      <c r="AG629" s="1713"/>
      <c r="AH629" s="1713"/>
      <c r="AI629" s="1713"/>
      <c r="AJ629" s="1713"/>
      <c r="AK629" s="1713"/>
      <c r="AL629" s="1713"/>
      <c r="AM629" s="1713"/>
      <c r="AN629" s="1713"/>
      <c r="AO629" s="3214"/>
      <c r="AP629" s="1713"/>
      <c r="AQ629" s="1713"/>
      <c r="AR629" s="1713"/>
      <c r="AS629" s="1713"/>
      <c r="AT629" s="1713"/>
      <c r="AU629" s="1713"/>
      <c r="AV629" s="1713"/>
      <c r="AW629" s="1713"/>
      <c r="AX629" s="1713"/>
      <c r="AY629" s="1713"/>
      <c r="AZ629" s="1713"/>
      <c r="BA629" s="1713"/>
      <c r="BB629" s="1713"/>
      <c r="BC629" s="1713"/>
      <c r="BD629" s="1713"/>
      <c r="BE629" s="1713"/>
      <c r="BF629" s="1713"/>
      <c r="BG629" s="1713"/>
      <c r="BH629" s="1713"/>
      <c r="BI629" s="1713"/>
      <c r="BJ629" s="1713"/>
      <c r="BK629" s="1713"/>
      <c r="BL629" s="1713"/>
      <c r="BM629" s="1713"/>
      <c r="BN629" s="1713"/>
      <c r="BO629" s="1713"/>
      <c r="BP629" s="1713"/>
      <c r="BQ629" s="1713"/>
      <c r="BR629" s="1713"/>
      <c r="BS629" s="1713"/>
      <c r="BT629" s="1713"/>
      <c r="BU629" s="1713"/>
      <c r="BV629" s="1713"/>
      <c r="BW629" s="1713"/>
      <c r="BX629" s="1713"/>
      <c r="BY629" s="1713"/>
      <c r="BZ629" s="1713"/>
      <c r="CA629" s="1713"/>
      <c r="CB629" s="1713"/>
      <c r="CC629" s="1713"/>
      <c r="CD629" s="1713"/>
      <c r="CE629" s="1713"/>
      <c r="CF629" s="1713"/>
      <c r="CG629" s="1713"/>
      <c r="CH629" s="1713"/>
      <c r="CI629" s="1713"/>
      <c r="CJ629" s="1713"/>
      <c r="CK629" s="1713"/>
      <c r="CL629" s="1713"/>
      <c r="CM629" s="1713"/>
      <c r="CN629" s="1713"/>
      <c r="CO629" s="1713"/>
      <c r="CP629" s="1713"/>
      <c r="CQ629" s="1713"/>
      <c r="CR629" s="1713"/>
      <c r="CS629" s="1713"/>
      <c r="CT629" s="1713"/>
      <c r="CU629" s="1713"/>
      <c r="CV629" s="1713"/>
      <c r="CW629" s="1713"/>
      <c r="CX629" s="1713"/>
      <c r="CY629" s="1713"/>
      <c r="CZ629" s="1713"/>
      <c r="DA629" s="1713"/>
      <c r="DB629" s="1713"/>
      <c r="DC629" s="1713"/>
      <c r="DD629" s="1713"/>
      <c r="DE629" s="1713"/>
      <c r="DF629" s="1713"/>
      <c r="DG629" s="1713"/>
      <c r="DH629" s="1713"/>
      <c r="DI629" s="1713"/>
      <c r="DJ629" s="1713"/>
      <c r="DK629" s="1713"/>
      <c r="DL629" s="1713"/>
      <c r="DM629" s="1713"/>
      <c r="DN629" s="1713"/>
      <c r="DO629" s="1713"/>
      <c r="DP629" s="1713"/>
      <c r="DQ629" s="1713"/>
    </row>
    <row r="630" s="1732" customFormat="true" ht="21.75" hidden="false" customHeight="true" outlineLevel="0" collapsed="false">
      <c r="A630" s="1713"/>
      <c r="B630" s="1713"/>
      <c r="C630" s="1725"/>
      <c r="D630" s="1725"/>
      <c r="E630" s="1725"/>
      <c r="F630" s="3210"/>
      <c r="G630" s="3211"/>
      <c r="H630" s="3212"/>
      <c r="I630" s="3213"/>
      <c r="J630" s="3213"/>
      <c r="K630" s="1713"/>
      <c r="L630" s="1713"/>
      <c r="M630" s="1713"/>
      <c r="N630" s="1725"/>
      <c r="O630" s="1713"/>
      <c r="P630" s="1713"/>
      <c r="Q630" s="1713"/>
      <c r="R630" s="1713"/>
      <c r="S630" s="1713"/>
      <c r="T630" s="1714"/>
      <c r="W630" s="1713"/>
      <c r="X630" s="1713"/>
      <c r="Y630" s="1713"/>
      <c r="Z630" s="1713"/>
      <c r="AA630" s="1713"/>
      <c r="AB630" s="1713"/>
      <c r="AC630" s="1713"/>
      <c r="AD630" s="1713"/>
      <c r="AE630" s="1713"/>
      <c r="AF630" s="1713"/>
      <c r="AG630" s="1713"/>
      <c r="AH630" s="1713"/>
      <c r="AI630" s="1713"/>
      <c r="AJ630" s="1713"/>
      <c r="AK630" s="1713"/>
      <c r="AL630" s="1713"/>
      <c r="AM630" s="1713"/>
      <c r="AN630" s="1713"/>
      <c r="AO630" s="3214"/>
      <c r="AP630" s="1713"/>
      <c r="AQ630" s="1713"/>
      <c r="AR630" s="1713"/>
      <c r="AS630" s="1713"/>
      <c r="AT630" s="1713"/>
      <c r="AU630" s="1713"/>
      <c r="AV630" s="1713"/>
      <c r="AW630" s="1713"/>
      <c r="AX630" s="1713"/>
      <c r="AY630" s="1713"/>
      <c r="AZ630" s="1713"/>
      <c r="BA630" s="1713"/>
      <c r="BB630" s="1713"/>
      <c r="BC630" s="1713"/>
      <c r="BD630" s="1713"/>
      <c r="BE630" s="1713"/>
      <c r="BF630" s="1713"/>
      <c r="BG630" s="1713"/>
      <c r="BH630" s="1713"/>
      <c r="BI630" s="1713"/>
      <c r="BJ630" s="1713"/>
      <c r="BK630" s="1713"/>
      <c r="BL630" s="1713"/>
      <c r="BM630" s="1713"/>
      <c r="BN630" s="1713"/>
      <c r="BO630" s="1713"/>
      <c r="BP630" s="1713"/>
      <c r="BQ630" s="1713"/>
      <c r="BR630" s="1713"/>
      <c r="BS630" s="1713"/>
      <c r="BT630" s="1713"/>
      <c r="BU630" s="1713"/>
      <c r="BV630" s="1713"/>
      <c r="BW630" s="1713"/>
      <c r="BX630" s="1713"/>
      <c r="BY630" s="1713"/>
      <c r="BZ630" s="1713"/>
      <c r="CA630" s="1713"/>
      <c r="CB630" s="1713"/>
      <c r="CC630" s="1713"/>
      <c r="CD630" s="1713"/>
      <c r="CE630" s="1713"/>
      <c r="CF630" s="1713"/>
      <c r="CG630" s="1713"/>
      <c r="CH630" s="1713"/>
      <c r="CI630" s="1713"/>
      <c r="CJ630" s="1713"/>
      <c r="CK630" s="1713"/>
      <c r="CL630" s="1713"/>
      <c r="CM630" s="1713"/>
      <c r="CN630" s="1713"/>
      <c r="CO630" s="1713"/>
      <c r="CP630" s="1713"/>
      <c r="CQ630" s="1713"/>
      <c r="CR630" s="1713"/>
      <c r="CS630" s="1713"/>
      <c r="CT630" s="1713"/>
      <c r="CU630" s="1713"/>
      <c r="CV630" s="1713"/>
      <c r="CW630" s="1713"/>
      <c r="CX630" s="1713"/>
      <c r="CY630" s="1713"/>
      <c r="CZ630" s="1713"/>
      <c r="DA630" s="1713"/>
      <c r="DB630" s="1713"/>
      <c r="DC630" s="1713"/>
      <c r="DD630" s="1713"/>
      <c r="DE630" s="1713"/>
      <c r="DF630" s="1713"/>
      <c r="DG630" s="1713"/>
      <c r="DH630" s="1713"/>
      <c r="DI630" s="1713"/>
      <c r="DJ630" s="1713"/>
      <c r="DK630" s="1713"/>
      <c r="DL630" s="1713"/>
      <c r="DM630" s="1713"/>
      <c r="DN630" s="1713"/>
      <c r="DO630" s="1713"/>
      <c r="DP630" s="1713"/>
      <c r="DQ630" s="1713"/>
    </row>
    <row r="631" s="1732" customFormat="true" ht="21.75" hidden="false" customHeight="true" outlineLevel="0" collapsed="false">
      <c r="A631" s="1713"/>
      <c r="B631" s="1713"/>
      <c r="C631" s="1725"/>
      <c r="D631" s="1725"/>
      <c r="E631" s="1725"/>
      <c r="F631" s="3210"/>
      <c r="G631" s="3211"/>
      <c r="H631" s="3212"/>
      <c r="I631" s="3213"/>
      <c r="J631" s="3213"/>
      <c r="K631" s="1713"/>
      <c r="L631" s="1713"/>
      <c r="M631" s="1713"/>
      <c r="N631" s="1725"/>
      <c r="O631" s="1713"/>
      <c r="P631" s="1713"/>
      <c r="Q631" s="1713"/>
      <c r="R631" s="1713"/>
      <c r="S631" s="1713"/>
      <c r="T631" s="1714"/>
      <c r="W631" s="1713"/>
      <c r="X631" s="1713"/>
      <c r="Y631" s="1713"/>
      <c r="Z631" s="1713"/>
      <c r="AA631" s="1713"/>
      <c r="AB631" s="1713"/>
      <c r="AC631" s="1713"/>
      <c r="AD631" s="1713"/>
      <c r="AE631" s="1713"/>
      <c r="AF631" s="1713"/>
      <c r="AG631" s="1713"/>
      <c r="AH631" s="1713"/>
      <c r="AI631" s="1713"/>
      <c r="AJ631" s="1713"/>
      <c r="AK631" s="1713"/>
      <c r="AL631" s="1713"/>
      <c r="AM631" s="1713"/>
      <c r="AN631" s="1713"/>
      <c r="AO631" s="3214"/>
      <c r="AP631" s="1713"/>
      <c r="AQ631" s="1713"/>
      <c r="AR631" s="1713"/>
      <c r="AS631" s="1713"/>
      <c r="AT631" s="1713"/>
      <c r="AU631" s="1713"/>
      <c r="AV631" s="1713"/>
      <c r="AW631" s="1713"/>
      <c r="AX631" s="1713"/>
      <c r="AY631" s="1713"/>
      <c r="AZ631" s="1713"/>
      <c r="BA631" s="1713"/>
      <c r="BB631" s="1713"/>
      <c r="BC631" s="1713"/>
      <c r="BD631" s="1713"/>
      <c r="BE631" s="1713"/>
      <c r="BF631" s="1713"/>
      <c r="BG631" s="1713"/>
      <c r="BH631" s="1713"/>
      <c r="BI631" s="1713"/>
      <c r="BJ631" s="1713"/>
      <c r="BK631" s="1713"/>
      <c r="BL631" s="1713"/>
      <c r="BM631" s="1713"/>
      <c r="BN631" s="1713"/>
      <c r="BO631" s="1713"/>
      <c r="BP631" s="1713"/>
      <c r="BQ631" s="1713"/>
      <c r="BR631" s="1713"/>
      <c r="BS631" s="1713"/>
      <c r="BT631" s="1713"/>
      <c r="BU631" s="1713"/>
      <c r="BV631" s="1713"/>
      <c r="BW631" s="1713"/>
      <c r="BX631" s="1713"/>
      <c r="BY631" s="1713"/>
      <c r="BZ631" s="1713"/>
      <c r="CA631" s="1713"/>
      <c r="CB631" s="1713"/>
      <c r="CC631" s="1713"/>
      <c r="CD631" s="1713"/>
      <c r="CE631" s="1713"/>
      <c r="CF631" s="1713"/>
      <c r="CG631" s="1713"/>
      <c r="CH631" s="1713"/>
      <c r="CI631" s="1713"/>
      <c r="CJ631" s="1713"/>
      <c r="CK631" s="1713"/>
      <c r="CL631" s="1713"/>
      <c r="CM631" s="1713"/>
      <c r="CN631" s="1713"/>
      <c r="CO631" s="1713"/>
      <c r="CP631" s="1713"/>
      <c r="CQ631" s="1713"/>
      <c r="CR631" s="1713"/>
      <c r="CS631" s="1713"/>
      <c r="CT631" s="1713"/>
      <c r="CU631" s="1713"/>
      <c r="CV631" s="1713"/>
      <c r="CW631" s="1713"/>
      <c r="CX631" s="1713"/>
      <c r="CY631" s="1713"/>
      <c r="CZ631" s="1713"/>
      <c r="DA631" s="1713"/>
      <c r="DB631" s="1713"/>
      <c r="DC631" s="1713"/>
      <c r="DD631" s="1713"/>
      <c r="DE631" s="1713"/>
      <c r="DF631" s="1713"/>
      <c r="DG631" s="1713"/>
      <c r="DH631" s="1713"/>
      <c r="DI631" s="1713"/>
      <c r="DJ631" s="1713"/>
      <c r="DK631" s="1713"/>
      <c r="DL631" s="1713"/>
      <c r="DM631" s="1713"/>
      <c r="DN631" s="1713"/>
      <c r="DO631" s="1713"/>
      <c r="DP631" s="1713"/>
      <c r="DQ631" s="1713"/>
    </row>
    <row r="632" s="1732" customFormat="true" ht="21.75" hidden="false" customHeight="true" outlineLevel="0" collapsed="false">
      <c r="A632" s="1713"/>
      <c r="B632" s="1713"/>
      <c r="C632" s="1725"/>
      <c r="D632" s="1725"/>
      <c r="E632" s="1725"/>
      <c r="F632" s="3210"/>
      <c r="G632" s="3211"/>
      <c r="H632" s="3212"/>
      <c r="I632" s="3213"/>
      <c r="J632" s="3213"/>
      <c r="K632" s="1713"/>
      <c r="L632" s="1713"/>
      <c r="M632" s="1713"/>
      <c r="N632" s="1725"/>
      <c r="O632" s="1713"/>
      <c r="P632" s="1713"/>
      <c r="Q632" s="1713"/>
      <c r="R632" s="1713"/>
      <c r="S632" s="1713"/>
      <c r="T632" s="1714"/>
      <c r="W632" s="1713"/>
      <c r="X632" s="1713"/>
      <c r="Y632" s="1713"/>
      <c r="Z632" s="1713"/>
      <c r="AA632" s="1713"/>
      <c r="AB632" s="1713"/>
      <c r="AC632" s="1713"/>
      <c r="AD632" s="1713"/>
      <c r="AE632" s="1713"/>
      <c r="AF632" s="1713"/>
      <c r="AG632" s="1713"/>
      <c r="AH632" s="1713"/>
      <c r="AI632" s="1713"/>
      <c r="AJ632" s="1713"/>
      <c r="AK632" s="1713"/>
      <c r="AL632" s="1713"/>
      <c r="AM632" s="1713"/>
      <c r="AN632" s="1713"/>
      <c r="AO632" s="3214"/>
      <c r="AP632" s="1713"/>
      <c r="AQ632" s="1713"/>
      <c r="AR632" s="1713"/>
      <c r="AS632" s="1713"/>
      <c r="AT632" s="1713"/>
      <c r="AU632" s="1713"/>
      <c r="AV632" s="1713"/>
      <c r="AW632" s="1713"/>
      <c r="AX632" s="1713"/>
      <c r="AY632" s="1713"/>
      <c r="AZ632" s="1713"/>
      <c r="BA632" s="1713"/>
      <c r="BB632" s="1713"/>
      <c r="BC632" s="1713"/>
      <c r="BD632" s="1713"/>
      <c r="BE632" s="1713"/>
      <c r="BF632" s="1713"/>
      <c r="BG632" s="1713"/>
      <c r="BH632" s="1713"/>
      <c r="BI632" s="1713"/>
      <c r="BJ632" s="1713"/>
      <c r="BK632" s="1713"/>
      <c r="BL632" s="1713"/>
      <c r="BM632" s="1713"/>
      <c r="BN632" s="1713"/>
      <c r="BO632" s="1713"/>
      <c r="BP632" s="1713"/>
      <c r="BQ632" s="1713"/>
      <c r="BR632" s="1713"/>
      <c r="BS632" s="1713"/>
      <c r="BT632" s="1713"/>
      <c r="BU632" s="1713"/>
      <c r="BV632" s="1713"/>
      <c r="BW632" s="1713"/>
      <c r="BX632" s="1713"/>
      <c r="BY632" s="1713"/>
      <c r="BZ632" s="1713"/>
      <c r="CA632" s="1713"/>
      <c r="CB632" s="1713"/>
      <c r="CC632" s="1713"/>
      <c r="CD632" s="1713"/>
      <c r="CE632" s="1713"/>
      <c r="CF632" s="1713"/>
      <c r="CG632" s="1713"/>
      <c r="CH632" s="1713"/>
      <c r="CI632" s="1713"/>
      <c r="CJ632" s="1713"/>
      <c r="CK632" s="1713"/>
      <c r="CL632" s="1713"/>
      <c r="CM632" s="1713"/>
      <c r="CN632" s="1713"/>
      <c r="CO632" s="1713"/>
      <c r="CP632" s="1713"/>
      <c r="CQ632" s="1713"/>
      <c r="CR632" s="1713"/>
      <c r="CS632" s="1713"/>
      <c r="CT632" s="1713"/>
      <c r="CU632" s="1713"/>
      <c r="CV632" s="1713"/>
      <c r="CW632" s="1713"/>
      <c r="CX632" s="1713"/>
      <c r="CY632" s="1713"/>
      <c r="CZ632" s="1713"/>
      <c r="DA632" s="1713"/>
      <c r="DB632" s="1713"/>
      <c r="DC632" s="1713"/>
      <c r="DD632" s="1713"/>
      <c r="DE632" s="1713"/>
      <c r="DF632" s="1713"/>
      <c r="DG632" s="1713"/>
      <c r="DH632" s="1713"/>
      <c r="DI632" s="1713"/>
      <c r="DJ632" s="1713"/>
      <c r="DK632" s="1713"/>
      <c r="DL632" s="1713"/>
      <c r="DM632" s="1713"/>
      <c r="DN632" s="1713"/>
      <c r="DO632" s="1713"/>
      <c r="DP632" s="1713"/>
      <c r="DQ632" s="1713"/>
    </row>
    <row r="633" s="1732" customFormat="true" ht="21.75" hidden="false" customHeight="true" outlineLevel="0" collapsed="false">
      <c r="A633" s="1713"/>
      <c r="B633" s="1713"/>
      <c r="C633" s="1725"/>
      <c r="D633" s="1725"/>
      <c r="E633" s="1725"/>
      <c r="F633" s="3210"/>
      <c r="G633" s="3211"/>
      <c r="H633" s="3212"/>
      <c r="I633" s="3213"/>
      <c r="J633" s="3213"/>
      <c r="K633" s="1713"/>
      <c r="L633" s="1713"/>
      <c r="M633" s="1713"/>
      <c r="N633" s="1725"/>
      <c r="O633" s="1713"/>
      <c r="P633" s="1713"/>
      <c r="Q633" s="1713"/>
      <c r="R633" s="1713"/>
      <c r="S633" s="1713"/>
      <c r="T633" s="1714"/>
      <c r="W633" s="1713"/>
      <c r="X633" s="1713"/>
      <c r="Y633" s="1713"/>
      <c r="Z633" s="1713"/>
      <c r="AA633" s="1713"/>
      <c r="AB633" s="1713"/>
      <c r="AC633" s="1713"/>
      <c r="AD633" s="1713"/>
      <c r="AE633" s="1713"/>
      <c r="AF633" s="1713"/>
      <c r="AG633" s="1713"/>
      <c r="AH633" s="1713"/>
      <c r="AI633" s="1713"/>
      <c r="AJ633" s="1713"/>
      <c r="AK633" s="1713"/>
      <c r="AL633" s="1713"/>
      <c r="AM633" s="1713"/>
      <c r="AN633" s="1713"/>
      <c r="AO633" s="3214"/>
      <c r="AP633" s="1713"/>
      <c r="AQ633" s="1713"/>
      <c r="AR633" s="1713"/>
      <c r="AS633" s="1713"/>
      <c r="AT633" s="1713"/>
      <c r="AU633" s="1713"/>
      <c r="AV633" s="1713"/>
      <c r="AW633" s="1713"/>
      <c r="AX633" s="1713"/>
      <c r="AY633" s="1713"/>
      <c r="AZ633" s="1713"/>
      <c r="BA633" s="1713"/>
      <c r="BB633" s="1713"/>
      <c r="BC633" s="1713"/>
      <c r="BD633" s="1713"/>
      <c r="BE633" s="1713"/>
      <c r="BF633" s="1713"/>
      <c r="BG633" s="1713"/>
      <c r="BH633" s="1713"/>
      <c r="BI633" s="1713"/>
      <c r="BJ633" s="1713"/>
      <c r="BK633" s="1713"/>
      <c r="BL633" s="1713"/>
      <c r="BM633" s="1713"/>
      <c r="BN633" s="1713"/>
      <c r="BO633" s="1713"/>
      <c r="BP633" s="1713"/>
      <c r="BQ633" s="1713"/>
      <c r="BR633" s="1713"/>
      <c r="BS633" s="1713"/>
      <c r="BT633" s="1713"/>
      <c r="BU633" s="1713"/>
      <c r="BV633" s="1713"/>
      <c r="BW633" s="1713"/>
      <c r="BX633" s="1713"/>
      <c r="BY633" s="1713"/>
      <c r="BZ633" s="1713"/>
      <c r="CA633" s="1713"/>
      <c r="CB633" s="1713"/>
      <c r="CC633" s="1713"/>
      <c r="CD633" s="1713"/>
      <c r="CE633" s="1713"/>
      <c r="CF633" s="1713"/>
      <c r="CG633" s="1713"/>
      <c r="CH633" s="1713"/>
      <c r="CI633" s="1713"/>
      <c r="CJ633" s="1713"/>
      <c r="CK633" s="1713"/>
      <c r="CL633" s="1713"/>
      <c r="CM633" s="1713"/>
      <c r="CN633" s="1713"/>
      <c r="CO633" s="1713"/>
      <c r="CP633" s="1713"/>
      <c r="CQ633" s="1713"/>
      <c r="CR633" s="1713"/>
      <c r="CS633" s="1713"/>
      <c r="CT633" s="1713"/>
      <c r="CU633" s="1713"/>
      <c r="CV633" s="1713"/>
      <c r="CW633" s="1713"/>
      <c r="CX633" s="1713"/>
      <c r="CY633" s="1713"/>
      <c r="CZ633" s="1713"/>
      <c r="DA633" s="1713"/>
      <c r="DB633" s="1713"/>
      <c r="DC633" s="1713"/>
      <c r="DD633" s="1713"/>
      <c r="DE633" s="1713"/>
      <c r="DF633" s="1713"/>
      <c r="DG633" s="1713"/>
      <c r="DH633" s="1713"/>
      <c r="DI633" s="1713"/>
      <c r="DJ633" s="1713"/>
      <c r="DK633" s="1713"/>
      <c r="DL633" s="1713"/>
      <c r="DM633" s="1713"/>
      <c r="DN633" s="1713"/>
      <c r="DO633" s="1713"/>
      <c r="DP633" s="1713"/>
      <c r="DQ633" s="1713"/>
    </row>
    <row r="634" s="1732" customFormat="true" ht="21.75" hidden="false" customHeight="true" outlineLevel="0" collapsed="false">
      <c r="A634" s="1713"/>
      <c r="B634" s="1713"/>
      <c r="C634" s="1725"/>
      <c r="D634" s="1725"/>
      <c r="E634" s="1725"/>
      <c r="F634" s="3210"/>
      <c r="G634" s="3211"/>
      <c r="H634" s="3212"/>
      <c r="I634" s="3213"/>
      <c r="J634" s="3213"/>
      <c r="K634" s="1713"/>
      <c r="L634" s="1713"/>
      <c r="M634" s="1713"/>
      <c r="N634" s="1725"/>
      <c r="O634" s="1713"/>
      <c r="P634" s="1713"/>
      <c r="Q634" s="1713"/>
      <c r="R634" s="1713"/>
      <c r="S634" s="1713"/>
      <c r="T634" s="1714"/>
      <c r="W634" s="1713"/>
      <c r="X634" s="1713"/>
      <c r="Y634" s="1713"/>
      <c r="Z634" s="1713"/>
      <c r="AA634" s="1713"/>
      <c r="AB634" s="1713"/>
      <c r="AC634" s="1713"/>
      <c r="AD634" s="1713"/>
      <c r="AE634" s="1713"/>
      <c r="AF634" s="1713"/>
      <c r="AG634" s="1713"/>
      <c r="AH634" s="1713"/>
      <c r="AI634" s="1713"/>
      <c r="AJ634" s="1713"/>
      <c r="AK634" s="1713"/>
      <c r="AL634" s="1713"/>
      <c r="AM634" s="1713"/>
      <c r="AN634" s="1713"/>
      <c r="AO634" s="3214"/>
      <c r="AP634" s="1713"/>
      <c r="AQ634" s="1713"/>
      <c r="AR634" s="1713"/>
      <c r="AS634" s="1713"/>
      <c r="AT634" s="1713"/>
      <c r="AU634" s="1713"/>
      <c r="AV634" s="1713"/>
      <c r="AW634" s="1713"/>
      <c r="AX634" s="1713"/>
      <c r="AY634" s="1713"/>
      <c r="AZ634" s="1713"/>
      <c r="BA634" s="1713"/>
      <c r="BB634" s="1713"/>
      <c r="BC634" s="1713"/>
      <c r="BD634" s="1713"/>
      <c r="BE634" s="1713"/>
      <c r="BF634" s="1713"/>
      <c r="BG634" s="1713"/>
      <c r="BH634" s="1713"/>
      <c r="BI634" s="1713"/>
      <c r="BJ634" s="1713"/>
      <c r="BK634" s="1713"/>
      <c r="BL634" s="1713"/>
      <c r="BM634" s="1713"/>
      <c r="BN634" s="1713"/>
      <c r="BO634" s="1713"/>
      <c r="BP634" s="1713"/>
      <c r="BQ634" s="1713"/>
      <c r="BR634" s="1713"/>
      <c r="BS634" s="1713"/>
      <c r="BT634" s="1713"/>
      <c r="BU634" s="1713"/>
      <c r="BV634" s="1713"/>
      <c r="BW634" s="1713"/>
      <c r="BX634" s="1713"/>
      <c r="BY634" s="1713"/>
      <c r="BZ634" s="1713"/>
      <c r="CA634" s="1713"/>
      <c r="CB634" s="1713"/>
      <c r="CC634" s="1713"/>
      <c r="CD634" s="1713"/>
      <c r="CE634" s="1713"/>
      <c r="CF634" s="1713"/>
      <c r="CG634" s="1713"/>
      <c r="CH634" s="1713"/>
      <c r="CI634" s="1713"/>
      <c r="CJ634" s="1713"/>
      <c r="CK634" s="1713"/>
      <c r="CL634" s="1713"/>
      <c r="CM634" s="1713"/>
      <c r="CN634" s="1713"/>
      <c r="CO634" s="1713"/>
      <c r="CP634" s="1713"/>
      <c r="CQ634" s="1713"/>
      <c r="CR634" s="1713"/>
      <c r="CS634" s="1713"/>
      <c r="CT634" s="1713"/>
      <c r="CU634" s="1713"/>
      <c r="CV634" s="1713"/>
      <c r="CW634" s="1713"/>
      <c r="CX634" s="1713"/>
      <c r="CY634" s="1713"/>
      <c r="CZ634" s="1713"/>
      <c r="DA634" s="1713"/>
      <c r="DB634" s="1713"/>
      <c r="DC634" s="1713"/>
      <c r="DD634" s="1713"/>
      <c r="DE634" s="1713"/>
      <c r="DF634" s="1713"/>
      <c r="DG634" s="1713"/>
      <c r="DH634" s="1713"/>
      <c r="DI634" s="1713"/>
      <c r="DJ634" s="1713"/>
      <c r="DK634" s="1713"/>
      <c r="DL634" s="1713"/>
      <c r="DM634" s="1713"/>
      <c r="DN634" s="1713"/>
      <c r="DO634" s="1713"/>
      <c r="DP634" s="1713"/>
      <c r="DQ634" s="1713"/>
    </row>
    <row r="635" s="1732" customFormat="true" ht="21.75" hidden="false" customHeight="true" outlineLevel="0" collapsed="false">
      <c r="A635" s="1713"/>
      <c r="B635" s="1713"/>
      <c r="C635" s="1725"/>
      <c r="D635" s="1725"/>
      <c r="E635" s="1725"/>
      <c r="F635" s="3210"/>
      <c r="G635" s="3211"/>
      <c r="H635" s="3212"/>
      <c r="I635" s="3213"/>
      <c r="J635" s="3213"/>
      <c r="K635" s="1713"/>
      <c r="L635" s="1713"/>
      <c r="M635" s="1713"/>
      <c r="N635" s="1725"/>
      <c r="O635" s="1713"/>
      <c r="P635" s="1713"/>
      <c r="Q635" s="1713"/>
      <c r="R635" s="1713"/>
      <c r="S635" s="1713"/>
      <c r="T635" s="1714"/>
      <c r="W635" s="1713"/>
      <c r="X635" s="1713"/>
      <c r="Y635" s="1713"/>
      <c r="Z635" s="1713"/>
      <c r="AA635" s="1713"/>
      <c r="AB635" s="1713"/>
      <c r="AC635" s="1713"/>
      <c r="AD635" s="1713"/>
      <c r="AE635" s="1713"/>
      <c r="AF635" s="1713"/>
      <c r="AG635" s="1713"/>
      <c r="AH635" s="1713"/>
      <c r="AI635" s="1713"/>
      <c r="AJ635" s="1713"/>
      <c r="AK635" s="1713"/>
      <c r="AL635" s="1713"/>
      <c r="AM635" s="1713"/>
      <c r="AN635" s="1713"/>
      <c r="AO635" s="3214"/>
      <c r="AP635" s="1713"/>
      <c r="AQ635" s="1713"/>
      <c r="AR635" s="1713"/>
      <c r="AS635" s="1713"/>
      <c r="AT635" s="1713"/>
      <c r="AU635" s="1713"/>
      <c r="AV635" s="1713"/>
      <c r="AW635" s="1713"/>
      <c r="AX635" s="1713"/>
      <c r="AY635" s="1713"/>
      <c r="AZ635" s="1713"/>
      <c r="BA635" s="1713"/>
      <c r="BB635" s="1713"/>
      <c r="BC635" s="1713"/>
      <c r="BD635" s="1713"/>
      <c r="BE635" s="1713"/>
      <c r="BF635" s="1713"/>
      <c r="BG635" s="1713"/>
      <c r="BH635" s="1713"/>
      <c r="BI635" s="1713"/>
      <c r="BJ635" s="1713"/>
      <c r="BK635" s="1713"/>
      <c r="BL635" s="1713"/>
      <c r="BM635" s="1713"/>
      <c r="BN635" s="1713"/>
      <c r="BO635" s="1713"/>
      <c r="BP635" s="1713"/>
      <c r="BQ635" s="1713"/>
      <c r="BR635" s="1713"/>
      <c r="BS635" s="1713"/>
      <c r="BT635" s="1713"/>
      <c r="BU635" s="1713"/>
      <c r="BV635" s="1713"/>
      <c r="BW635" s="1713"/>
      <c r="BX635" s="1713"/>
      <c r="BY635" s="1713"/>
      <c r="BZ635" s="1713"/>
      <c r="CA635" s="1713"/>
      <c r="CB635" s="1713"/>
      <c r="CC635" s="1713"/>
      <c r="CD635" s="1713"/>
      <c r="CE635" s="1713"/>
      <c r="CF635" s="1713"/>
      <c r="CG635" s="1713"/>
      <c r="CH635" s="1713"/>
      <c r="CI635" s="1713"/>
      <c r="CJ635" s="1713"/>
      <c r="CK635" s="1713"/>
      <c r="CL635" s="1713"/>
      <c r="CM635" s="1713"/>
      <c r="CN635" s="1713"/>
      <c r="CO635" s="1713"/>
      <c r="CP635" s="1713"/>
      <c r="CQ635" s="1713"/>
      <c r="CR635" s="1713"/>
      <c r="CS635" s="1713"/>
      <c r="CT635" s="1713"/>
      <c r="CU635" s="1713"/>
      <c r="CV635" s="1713"/>
      <c r="CW635" s="1713"/>
      <c r="CX635" s="1713"/>
      <c r="CY635" s="1713"/>
      <c r="CZ635" s="1713"/>
      <c r="DA635" s="1713"/>
      <c r="DB635" s="1713"/>
      <c r="DC635" s="1713"/>
      <c r="DD635" s="1713"/>
      <c r="DE635" s="1713"/>
      <c r="DF635" s="1713"/>
      <c r="DG635" s="1713"/>
      <c r="DH635" s="1713"/>
      <c r="DI635" s="1713"/>
      <c r="DJ635" s="1713"/>
      <c r="DK635" s="1713"/>
      <c r="DL635" s="1713"/>
      <c r="DM635" s="1713"/>
      <c r="DN635" s="1713"/>
      <c r="DO635" s="1713"/>
      <c r="DP635" s="1713"/>
      <c r="DQ635" s="1713"/>
    </row>
    <row r="636" s="1732" customFormat="true" ht="21.75" hidden="false" customHeight="true" outlineLevel="0" collapsed="false">
      <c r="A636" s="1713"/>
      <c r="B636" s="1713"/>
      <c r="C636" s="1725"/>
      <c r="D636" s="1725"/>
      <c r="E636" s="1725"/>
      <c r="F636" s="3210"/>
      <c r="G636" s="3211"/>
      <c r="H636" s="3212"/>
      <c r="I636" s="3213"/>
      <c r="J636" s="3213"/>
      <c r="K636" s="1713"/>
      <c r="L636" s="1713"/>
      <c r="M636" s="1713"/>
      <c r="N636" s="1725"/>
      <c r="O636" s="1713"/>
      <c r="P636" s="1713"/>
      <c r="Q636" s="1713"/>
      <c r="R636" s="1713"/>
      <c r="S636" s="1713"/>
      <c r="T636" s="1714"/>
      <c r="W636" s="1713"/>
      <c r="X636" s="1713"/>
      <c r="Y636" s="1713"/>
      <c r="Z636" s="1713"/>
      <c r="AA636" s="1713"/>
      <c r="AB636" s="1713"/>
      <c r="AC636" s="1713"/>
      <c r="AD636" s="1713"/>
      <c r="AE636" s="1713"/>
      <c r="AF636" s="1713"/>
      <c r="AG636" s="1713"/>
      <c r="AH636" s="1713"/>
      <c r="AI636" s="1713"/>
      <c r="AJ636" s="1713"/>
      <c r="AK636" s="1713"/>
      <c r="AL636" s="1713"/>
      <c r="AM636" s="1713"/>
      <c r="AN636" s="1713"/>
      <c r="AO636" s="3214"/>
      <c r="AP636" s="1713"/>
      <c r="AQ636" s="1713"/>
      <c r="AR636" s="1713"/>
      <c r="AS636" s="1713"/>
      <c r="AT636" s="1713"/>
      <c r="AU636" s="1713"/>
      <c r="AV636" s="1713"/>
      <c r="AW636" s="1713"/>
      <c r="AX636" s="1713"/>
      <c r="AY636" s="1713"/>
      <c r="AZ636" s="1713"/>
      <c r="BA636" s="1713"/>
      <c r="BB636" s="1713"/>
      <c r="BC636" s="1713"/>
      <c r="BD636" s="1713"/>
      <c r="BE636" s="1713"/>
      <c r="BF636" s="1713"/>
      <c r="BG636" s="1713"/>
      <c r="BH636" s="1713"/>
      <c r="BI636" s="1713"/>
      <c r="BJ636" s="1713"/>
      <c r="BK636" s="1713"/>
      <c r="BL636" s="1713"/>
      <c r="BM636" s="1713"/>
      <c r="BN636" s="1713"/>
      <c r="BO636" s="1713"/>
      <c r="BP636" s="1713"/>
      <c r="BQ636" s="1713"/>
      <c r="BR636" s="1713"/>
      <c r="BS636" s="1713"/>
      <c r="BT636" s="1713"/>
      <c r="BU636" s="1713"/>
      <c r="BV636" s="1713"/>
      <c r="BW636" s="1713"/>
      <c r="BX636" s="1713"/>
      <c r="BY636" s="1713"/>
      <c r="BZ636" s="1713"/>
      <c r="CA636" s="1713"/>
      <c r="CB636" s="1713"/>
      <c r="CC636" s="1713"/>
      <c r="CD636" s="1713"/>
      <c r="CE636" s="1713"/>
      <c r="CF636" s="1713"/>
      <c r="CG636" s="1713"/>
      <c r="CH636" s="1713"/>
      <c r="CI636" s="1713"/>
      <c r="CJ636" s="1713"/>
      <c r="CK636" s="1713"/>
      <c r="CL636" s="1713"/>
      <c r="CM636" s="1713"/>
      <c r="CN636" s="1713"/>
      <c r="CO636" s="1713"/>
      <c r="CP636" s="1713"/>
      <c r="CQ636" s="1713"/>
      <c r="CR636" s="1713"/>
      <c r="CS636" s="1713"/>
      <c r="CT636" s="1713"/>
      <c r="CU636" s="1713"/>
      <c r="CV636" s="1713"/>
      <c r="CW636" s="1713"/>
      <c r="CX636" s="1713"/>
      <c r="CY636" s="1713"/>
      <c r="CZ636" s="1713"/>
      <c r="DA636" s="1713"/>
      <c r="DB636" s="1713"/>
      <c r="DC636" s="1713"/>
      <c r="DD636" s="1713"/>
      <c r="DE636" s="1713"/>
      <c r="DF636" s="1713"/>
      <c r="DG636" s="1713"/>
      <c r="DH636" s="1713"/>
      <c r="DI636" s="1713"/>
      <c r="DJ636" s="1713"/>
      <c r="DK636" s="1713"/>
      <c r="DL636" s="1713"/>
      <c r="DM636" s="1713"/>
      <c r="DN636" s="1713"/>
      <c r="DO636" s="1713"/>
      <c r="DP636" s="1713"/>
      <c r="DQ636" s="1713"/>
    </row>
    <row r="637" s="1732" customFormat="true" ht="21.75" hidden="false" customHeight="true" outlineLevel="0" collapsed="false">
      <c r="A637" s="1713"/>
      <c r="B637" s="1713"/>
      <c r="C637" s="1725"/>
      <c r="D637" s="1725"/>
      <c r="E637" s="1725"/>
      <c r="F637" s="3210"/>
      <c r="G637" s="3211"/>
      <c r="H637" s="3212"/>
      <c r="I637" s="3213"/>
      <c r="J637" s="3213"/>
      <c r="K637" s="1713"/>
      <c r="L637" s="1713"/>
      <c r="M637" s="1713"/>
      <c r="N637" s="1725"/>
      <c r="O637" s="1713"/>
      <c r="P637" s="1713"/>
      <c r="Q637" s="1713"/>
      <c r="R637" s="1713"/>
      <c r="S637" s="1713"/>
      <c r="T637" s="1714"/>
      <c r="W637" s="1713"/>
      <c r="X637" s="1713"/>
      <c r="Y637" s="1713"/>
      <c r="Z637" s="1713"/>
      <c r="AA637" s="1713"/>
      <c r="AB637" s="1713"/>
      <c r="AC637" s="1713"/>
      <c r="AD637" s="1713"/>
      <c r="AE637" s="1713"/>
      <c r="AF637" s="1713"/>
      <c r="AG637" s="1713"/>
      <c r="AH637" s="1713"/>
      <c r="AI637" s="1713"/>
      <c r="AJ637" s="1713"/>
      <c r="AK637" s="1713"/>
      <c r="AL637" s="1713"/>
      <c r="AM637" s="1713"/>
      <c r="AN637" s="1713"/>
      <c r="AO637" s="3214"/>
      <c r="AP637" s="1713"/>
      <c r="AQ637" s="1713"/>
      <c r="AR637" s="1713"/>
      <c r="AS637" s="1713"/>
      <c r="AT637" s="1713"/>
      <c r="AU637" s="1713"/>
      <c r="AV637" s="1713"/>
      <c r="AW637" s="1713"/>
      <c r="AX637" s="1713"/>
      <c r="AY637" s="1713"/>
      <c r="AZ637" s="1713"/>
      <c r="BA637" s="1713"/>
      <c r="BB637" s="1713"/>
      <c r="BC637" s="1713"/>
      <c r="BD637" s="1713"/>
      <c r="BE637" s="1713"/>
      <c r="BF637" s="1713"/>
      <c r="BG637" s="1713"/>
      <c r="BH637" s="1713"/>
      <c r="BI637" s="1713"/>
      <c r="BJ637" s="1713"/>
      <c r="BK637" s="1713"/>
      <c r="BL637" s="1713"/>
      <c r="BM637" s="1713"/>
      <c r="BN637" s="1713"/>
      <c r="BO637" s="1713"/>
      <c r="BP637" s="1713"/>
      <c r="BQ637" s="1713"/>
      <c r="BR637" s="1713"/>
      <c r="BS637" s="1713"/>
      <c r="BT637" s="1713"/>
      <c r="BU637" s="1713"/>
      <c r="BV637" s="1713"/>
      <c r="BW637" s="1713"/>
      <c r="BX637" s="1713"/>
      <c r="BY637" s="1713"/>
      <c r="BZ637" s="1713"/>
      <c r="CA637" s="1713"/>
      <c r="CB637" s="1713"/>
      <c r="CC637" s="1713"/>
      <c r="CD637" s="1713"/>
      <c r="CE637" s="1713"/>
      <c r="CF637" s="1713"/>
      <c r="CG637" s="1713"/>
      <c r="CH637" s="1713"/>
      <c r="CI637" s="1713"/>
      <c r="CJ637" s="1713"/>
      <c r="CK637" s="1713"/>
      <c r="CL637" s="1713"/>
      <c r="CM637" s="1713"/>
      <c r="CN637" s="1713"/>
      <c r="CO637" s="1713"/>
      <c r="CP637" s="1713"/>
      <c r="CQ637" s="1713"/>
      <c r="CR637" s="1713"/>
      <c r="CS637" s="1713"/>
      <c r="CT637" s="1713"/>
      <c r="CU637" s="1713"/>
      <c r="CV637" s="1713"/>
      <c r="CW637" s="1713"/>
      <c r="CX637" s="1713"/>
      <c r="CY637" s="1713"/>
      <c r="CZ637" s="1713"/>
      <c r="DA637" s="1713"/>
      <c r="DB637" s="1713"/>
      <c r="DC637" s="1713"/>
      <c r="DD637" s="1713"/>
      <c r="DE637" s="1713"/>
      <c r="DF637" s="1713"/>
      <c r="DG637" s="1713"/>
      <c r="DH637" s="1713"/>
      <c r="DI637" s="1713"/>
      <c r="DJ637" s="1713"/>
      <c r="DK637" s="1713"/>
      <c r="DL637" s="1713"/>
      <c r="DM637" s="1713"/>
      <c r="DN637" s="1713"/>
      <c r="DO637" s="1713"/>
      <c r="DP637" s="1713"/>
      <c r="DQ637" s="1713"/>
    </row>
    <row r="638" s="1732" customFormat="true" ht="21.75" hidden="false" customHeight="true" outlineLevel="0" collapsed="false">
      <c r="A638" s="1713"/>
      <c r="B638" s="1713"/>
      <c r="C638" s="1725"/>
      <c r="D638" s="1725"/>
      <c r="E638" s="1725"/>
      <c r="F638" s="3210"/>
      <c r="G638" s="3211"/>
      <c r="H638" s="3212"/>
      <c r="I638" s="3213"/>
      <c r="J638" s="3213"/>
      <c r="K638" s="1713"/>
      <c r="L638" s="1713"/>
      <c r="M638" s="1713"/>
      <c r="N638" s="1725"/>
      <c r="O638" s="1713"/>
      <c r="P638" s="1713"/>
      <c r="Q638" s="1713"/>
      <c r="R638" s="1713"/>
      <c r="S638" s="1713"/>
      <c r="T638" s="1714"/>
      <c r="W638" s="1713"/>
      <c r="X638" s="1713"/>
      <c r="Y638" s="1713"/>
      <c r="Z638" s="1713"/>
      <c r="AA638" s="1713"/>
      <c r="AB638" s="1713"/>
      <c r="AC638" s="1713"/>
      <c r="AD638" s="1713"/>
      <c r="AE638" s="1713"/>
      <c r="AF638" s="1713"/>
      <c r="AG638" s="1713"/>
      <c r="AH638" s="1713"/>
      <c r="AI638" s="1713"/>
      <c r="AJ638" s="1713"/>
      <c r="AK638" s="1713"/>
      <c r="AL638" s="1713"/>
      <c r="AM638" s="1713"/>
      <c r="AN638" s="1713"/>
      <c r="AO638" s="3214"/>
      <c r="AP638" s="1713"/>
      <c r="AQ638" s="1713"/>
      <c r="AR638" s="1713"/>
      <c r="AS638" s="1713"/>
      <c r="AT638" s="1713"/>
      <c r="AU638" s="1713"/>
      <c r="AV638" s="1713"/>
      <c r="AW638" s="1713"/>
      <c r="AX638" s="1713"/>
      <c r="AY638" s="1713"/>
      <c r="AZ638" s="1713"/>
      <c r="BA638" s="1713"/>
      <c r="BB638" s="1713"/>
      <c r="BC638" s="1713"/>
      <c r="BD638" s="1713"/>
      <c r="BE638" s="1713"/>
      <c r="BF638" s="1713"/>
      <c r="BG638" s="1713"/>
      <c r="BH638" s="1713"/>
      <c r="BI638" s="1713"/>
      <c r="BJ638" s="1713"/>
      <c r="BK638" s="1713"/>
      <c r="BL638" s="1713"/>
      <c r="BM638" s="1713"/>
      <c r="BN638" s="1713"/>
      <c r="BO638" s="1713"/>
      <c r="BP638" s="1713"/>
      <c r="BQ638" s="1713"/>
      <c r="BR638" s="1713"/>
      <c r="BS638" s="1713"/>
      <c r="BT638" s="1713"/>
      <c r="BU638" s="1713"/>
      <c r="BV638" s="1713"/>
      <c r="BW638" s="1713"/>
      <c r="BX638" s="1713"/>
      <c r="BY638" s="1713"/>
      <c r="BZ638" s="1713"/>
      <c r="CA638" s="1713"/>
      <c r="CB638" s="1713"/>
      <c r="CC638" s="1713"/>
      <c r="CD638" s="1713"/>
      <c r="CE638" s="1713"/>
      <c r="CF638" s="1713"/>
      <c r="CG638" s="1713"/>
      <c r="CH638" s="1713"/>
      <c r="CI638" s="1713"/>
      <c r="CJ638" s="1713"/>
      <c r="CK638" s="1713"/>
      <c r="CL638" s="1713"/>
      <c r="CM638" s="1713"/>
      <c r="CN638" s="1713"/>
      <c r="CO638" s="1713"/>
      <c r="CP638" s="1713"/>
      <c r="CQ638" s="1713"/>
      <c r="CR638" s="1713"/>
      <c r="CS638" s="1713"/>
      <c r="CT638" s="1713"/>
      <c r="CU638" s="1713"/>
      <c r="CV638" s="1713"/>
      <c r="CW638" s="1713"/>
      <c r="CX638" s="1713"/>
      <c r="CY638" s="1713"/>
      <c r="CZ638" s="1713"/>
      <c r="DA638" s="1713"/>
      <c r="DB638" s="1713"/>
      <c r="DC638" s="1713"/>
      <c r="DD638" s="1713"/>
      <c r="DE638" s="1713"/>
      <c r="DF638" s="1713"/>
      <c r="DG638" s="1713"/>
      <c r="DH638" s="1713"/>
      <c r="DI638" s="1713"/>
      <c r="DJ638" s="1713"/>
      <c r="DK638" s="1713"/>
      <c r="DL638" s="1713"/>
      <c r="DM638" s="1713"/>
      <c r="DN638" s="1713"/>
      <c r="DO638" s="1713"/>
      <c r="DP638" s="1713"/>
      <c r="DQ638" s="1713"/>
    </row>
    <row r="639" s="1732" customFormat="true" ht="21.75" hidden="false" customHeight="true" outlineLevel="0" collapsed="false">
      <c r="A639" s="1713"/>
      <c r="B639" s="1713"/>
      <c r="C639" s="1725"/>
      <c r="D639" s="1725"/>
      <c r="E639" s="1725"/>
      <c r="F639" s="3210"/>
      <c r="G639" s="3211"/>
      <c r="H639" s="3212"/>
      <c r="I639" s="3213"/>
      <c r="J639" s="3213"/>
      <c r="K639" s="1713"/>
      <c r="L639" s="1713"/>
      <c r="M639" s="1713"/>
      <c r="N639" s="1725"/>
      <c r="O639" s="1713"/>
      <c r="P639" s="1713"/>
      <c r="Q639" s="1713"/>
      <c r="R639" s="1713"/>
      <c r="S639" s="1713"/>
      <c r="T639" s="1714"/>
      <c r="W639" s="1713"/>
      <c r="X639" s="1713"/>
      <c r="Y639" s="1713"/>
      <c r="Z639" s="1713"/>
      <c r="AA639" s="1713"/>
      <c r="AB639" s="1713"/>
      <c r="AC639" s="1713"/>
      <c r="AD639" s="1713"/>
      <c r="AE639" s="1713"/>
      <c r="AF639" s="1713"/>
      <c r="AG639" s="1713"/>
      <c r="AH639" s="1713"/>
      <c r="AI639" s="1713"/>
      <c r="AJ639" s="1713"/>
      <c r="AK639" s="1713"/>
      <c r="AL639" s="1713"/>
      <c r="AM639" s="1713"/>
      <c r="AN639" s="1713"/>
      <c r="AO639" s="3214"/>
      <c r="AP639" s="1713"/>
      <c r="AQ639" s="1713"/>
      <c r="AR639" s="1713"/>
      <c r="AS639" s="1713"/>
      <c r="AT639" s="1713"/>
      <c r="AU639" s="1713"/>
      <c r="AV639" s="1713"/>
      <c r="AW639" s="1713"/>
      <c r="AX639" s="1713"/>
      <c r="AY639" s="1713"/>
      <c r="AZ639" s="1713"/>
      <c r="BA639" s="1713"/>
      <c r="BB639" s="1713"/>
      <c r="BC639" s="1713"/>
      <c r="BD639" s="1713"/>
      <c r="BE639" s="1713"/>
      <c r="BF639" s="1713"/>
      <c r="BG639" s="1713"/>
      <c r="BH639" s="1713"/>
      <c r="BI639" s="1713"/>
      <c r="BJ639" s="1713"/>
      <c r="BK639" s="1713"/>
      <c r="BL639" s="1713"/>
      <c r="BM639" s="1713"/>
      <c r="BN639" s="1713"/>
      <c r="BO639" s="1713"/>
      <c r="BP639" s="1713"/>
      <c r="BQ639" s="1713"/>
      <c r="BR639" s="1713"/>
      <c r="BS639" s="1713"/>
      <c r="BT639" s="1713"/>
      <c r="BU639" s="1713"/>
      <c r="BV639" s="1713"/>
      <c r="BW639" s="1713"/>
      <c r="BX639" s="1713"/>
      <c r="BY639" s="1713"/>
      <c r="BZ639" s="1713"/>
      <c r="CA639" s="1713"/>
      <c r="CB639" s="1713"/>
      <c r="CC639" s="1713"/>
      <c r="CD639" s="1713"/>
      <c r="CE639" s="1713"/>
      <c r="CF639" s="1713"/>
      <c r="CG639" s="1713"/>
      <c r="CH639" s="1713"/>
      <c r="CI639" s="1713"/>
      <c r="CJ639" s="1713"/>
      <c r="CK639" s="1713"/>
      <c r="CL639" s="1713"/>
      <c r="CM639" s="1713"/>
      <c r="CN639" s="1713"/>
      <c r="CO639" s="1713"/>
      <c r="CP639" s="1713"/>
      <c r="CQ639" s="1713"/>
      <c r="CR639" s="1713"/>
      <c r="CS639" s="1713"/>
      <c r="CT639" s="1713"/>
      <c r="CU639" s="1713"/>
      <c r="CV639" s="1713"/>
      <c r="CW639" s="1713"/>
      <c r="CX639" s="1713"/>
      <c r="CY639" s="1713"/>
      <c r="CZ639" s="1713"/>
      <c r="DA639" s="1713"/>
      <c r="DB639" s="1713"/>
      <c r="DC639" s="1713"/>
      <c r="DD639" s="1713"/>
      <c r="DE639" s="1713"/>
      <c r="DF639" s="1713"/>
      <c r="DG639" s="1713"/>
      <c r="DH639" s="1713"/>
      <c r="DI639" s="1713"/>
      <c r="DJ639" s="1713"/>
      <c r="DK639" s="1713"/>
      <c r="DL639" s="1713"/>
      <c r="DM639" s="1713"/>
      <c r="DN639" s="1713"/>
      <c r="DO639" s="1713"/>
      <c r="DP639" s="1713"/>
      <c r="DQ639" s="1713"/>
    </row>
    <row r="640" s="1732" customFormat="true" ht="21.75" hidden="false" customHeight="true" outlineLevel="0" collapsed="false">
      <c r="A640" s="1713"/>
      <c r="B640" s="1713"/>
      <c r="C640" s="1725"/>
      <c r="D640" s="1725"/>
      <c r="E640" s="1725"/>
      <c r="F640" s="3210"/>
      <c r="G640" s="3211"/>
      <c r="H640" s="3212"/>
      <c r="I640" s="3213"/>
      <c r="J640" s="3213"/>
      <c r="K640" s="1713"/>
      <c r="L640" s="1713"/>
      <c r="M640" s="1713"/>
      <c r="N640" s="1725"/>
      <c r="O640" s="1713"/>
      <c r="P640" s="1713"/>
      <c r="Q640" s="1713"/>
      <c r="R640" s="1713"/>
      <c r="S640" s="1713"/>
      <c r="T640" s="1714"/>
      <c r="W640" s="1713"/>
      <c r="X640" s="1713"/>
      <c r="Y640" s="1713"/>
      <c r="Z640" s="1713"/>
      <c r="AA640" s="1713"/>
      <c r="AB640" s="1713"/>
      <c r="AC640" s="1713"/>
      <c r="AD640" s="1713"/>
      <c r="AE640" s="1713"/>
      <c r="AF640" s="1713"/>
      <c r="AG640" s="1713"/>
      <c r="AH640" s="1713"/>
      <c r="AI640" s="1713"/>
      <c r="AJ640" s="1713"/>
      <c r="AK640" s="1713"/>
      <c r="AL640" s="1713"/>
      <c r="AM640" s="1713"/>
      <c r="AN640" s="1713"/>
      <c r="AO640" s="3214"/>
      <c r="AP640" s="1713"/>
      <c r="AQ640" s="1713"/>
      <c r="AR640" s="1713"/>
      <c r="AS640" s="1713"/>
      <c r="AT640" s="1713"/>
      <c r="AU640" s="1713"/>
      <c r="AV640" s="1713"/>
      <c r="AW640" s="1713"/>
      <c r="AX640" s="1713"/>
      <c r="AY640" s="1713"/>
      <c r="AZ640" s="1713"/>
      <c r="BA640" s="1713"/>
      <c r="BB640" s="1713"/>
      <c r="BC640" s="1713"/>
      <c r="BD640" s="1713"/>
      <c r="BE640" s="1713"/>
      <c r="BF640" s="1713"/>
      <c r="BG640" s="1713"/>
      <c r="BH640" s="1713"/>
      <c r="BI640" s="1713"/>
      <c r="BJ640" s="1713"/>
      <c r="BK640" s="1713"/>
      <c r="BL640" s="1713"/>
      <c r="BM640" s="1713"/>
      <c r="BN640" s="1713"/>
      <c r="BO640" s="1713"/>
      <c r="BP640" s="1713"/>
      <c r="BQ640" s="1713"/>
      <c r="BR640" s="1713"/>
      <c r="BS640" s="1713"/>
      <c r="BT640" s="1713"/>
      <c r="BU640" s="1713"/>
      <c r="BV640" s="1713"/>
      <c r="BW640" s="1713"/>
      <c r="BX640" s="1713"/>
      <c r="BY640" s="1713"/>
      <c r="BZ640" s="1713"/>
      <c r="CA640" s="1713"/>
      <c r="CB640" s="1713"/>
      <c r="CC640" s="1713"/>
      <c r="CD640" s="1713"/>
      <c r="CE640" s="1713"/>
      <c r="CF640" s="1713"/>
      <c r="CG640" s="1713"/>
      <c r="CH640" s="1713"/>
      <c r="CI640" s="1713"/>
      <c r="CJ640" s="1713"/>
      <c r="CK640" s="1713"/>
      <c r="CL640" s="1713"/>
      <c r="CM640" s="1713"/>
      <c r="CN640" s="1713"/>
      <c r="CO640" s="1713"/>
      <c r="CP640" s="1713"/>
      <c r="CQ640" s="1713"/>
      <c r="CR640" s="1713"/>
      <c r="CS640" s="1713"/>
      <c r="CT640" s="1713"/>
      <c r="CU640" s="1713"/>
      <c r="CV640" s="1713"/>
      <c r="CW640" s="1713"/>
      <c r="CX640" s="1713"/>
      <c r="CY640" s="1713"/>
      <c r="CZ640" s="1713"/>
      <c r="DA640" s="1713"/>
      <c r="DB640" s="1713"/>
      <c r="DC640" s="1713"/>
      <c r="DD640" s="1713"/>
      <c r="DE640" s="1713"/>
      <c r="DF640" s="1713"/>
      <c r="DG640" s="1713"/>
      <c r="DH640" s="1713"/>
      <c r="DI640" s="1713"/>
      <c r="DJ640" s="1713"/>
      <c r="DK640" s="1713"/>
      <c r="DL640" s="1713"/>
      <c r="DM640" s="1713"/>
      <c r="DN640" s="1713"/>
      <c r="DO640" s="1713"/>
      <c r="DP640" s="1713"/>
      <c r="DQ640" s="1713"/>
    </row>
    <row r="641" s="1732" customFormat="true" ht="21.75" hidden="false" customHeight="true" outlineLevel="0" collapsed="false">
      <c r="A641" s="1713"/>
      <c r="B641" s="1713"/>
      <c r="C641" s="1725"/>
      <c r="D641" s="1725"/>
      <c r="E641" s="1725"/>
      <c r="F641" s="3210"/>
      <c r="G641" s="3211"/>
      <c r="H641" s="3212"/>
      <c r="I641" s="3213"/>
      <c r="J641" s="3213"/>
      <c r="K641" s="1713"/>
      <c r="L641" s="1713"/>
      <c r="M641" s="1713"/>
      <c r="N641" s="1725"/>
      <c r="O641" s="1713"/>
      <c r="P641" s="1713"/>
      <c r="Q641" s="1713"/>
      <c r="R641" s="1713"/>
      <c r="S641" s="1713"/>
      <c r="T641" s="1714"/>
      <c r="W641" s="1713"/>
      <c r="X641" s="1713"/>
      <c r="Y641" s="1713"/>
      <c r="Z641" s="1713"/>
      <c r="AA641" s="1713"/>
      <c r="AB641" s="1713"/>
      <c r="AC641" s="1713"/>
      <c r="AD641" s="1713"/>
      <c r="AE641" s="1713"/>
      <c r="AF641" s="1713"/>
      <c r="AG641" s="1713"/>
      <c r="AH641" s="1713"/>
      <c r="AI641" s="1713"/>
      <c r="AJ641" s="1713"/>
      <c r="AK641" s="1713"/>
      <c r="AL641" s="1713"/>
      <c r="AM641" s="1713"/>
      <c r="AN641" s="1713"/>
      <c r="AO641" s="3214"/>
      <c r="AP641" s="1713"/>
      <c r="AQ641" s="1713"/>
      <c r="AR641" s="1713"/>
      <c r="AS641" s="1713"/>
      <c r="AT641" s="1713"/>
      <c r="AU641" s="1713"/>
      <c r="AV641" s="1713"/>
      <c r="AW641" s="1713"/>
      <c r="AX641" s="1713"/>
      <c r="AY641" s="1713"/>
      <c r="AZ641" s="1713"/>
      <c r="BA641" s="1713"/>
      <c r="BB641" s="1713"/>
      <c r="BC641" s="1713"/>
      <c r="BD641" s="1713"/>
      <c r="BE641" s="1713"/>
      <c r="BF641" s="1713"/>
      <c r="BG641" s="1713"/>
      <c r="BH641" s="1713"/>
      <c r="BI641" s="1713"/>
      <c r="BJ641" s="1713"/>
      <c r="BK641" s="1713"/>
      <c r="BL641" s="1713"/>
      <c r="BM641" s="1713"/>
      <c r="BN641" s="1713"/>
      <c r="BO641" s="1713"/>
      <c r="BP641" s="1713"/>
      <c r="BQ641" s="1713"/>
      <c r="BR641" s="1713"/>
      <c r="BS641" s="1713"/>
      <c r="BT641" s="1713"/>
      <c r="BU641" s="1713"/>
      <c r="BV641" s="1713"/>
      <c r="BW641" s="1713"/>
      <c r="BX641" s="1713"/>
      <c r="BY641" s="1713"/>
      <c r="BZ641" s="1713"/>
      <c r="CA641" s="1713"/>
      <c r="CB641" s="1713"/>
      <c r="CC641" s="1713"/>
      <c r="CD641" s="1713"/>
      <c r="CE641" s="1713"/>
      <c r="CF641" s="1713"/>
      <c r="CG641" s="1713"/>
      <c r="CH641" s="1713"/>
      <c r="CI641" s="1713"/>
      <c r="CJ641" s="1713"/>
      <c r="CK641" s="1713"/>
      <c r="CL641" s="1713"/>
      <c r="CM641" s="1713"/>
      <c r="CN641" s="1713"/>
      <c r="CO641" s="1713"/>
      <c r="CP641" s="1713"/>
      <c r="CQ641" s="1713"/>
      <c r="CR641" s="1713"/>
      <c r="CS641" s="1713"/>
      <c r="CT641" s="1713"/>
      <c r="CU641" s="1713"/>
      <c r="CV641" s="1713"/>
      <c r="CW641" s="1713"/>
      <c r="CX641" s="1713"/>
      <c r="CY641" s="1713"/>
      <c r="CZ641" s="1713"/>
      <c r="DA641" s="1713"/>
      <c r="DB641" s="1713"/>
      <c r="DC641" s="1713"/>
      <c r="DD641" s="1713"/>
      <c r="DE641" s="1713"/>
      <c r="DF641" s="1713"/>
      <c r="DG641" s="1713"/>
      <c r="DH641" s="1713"/>
      <c r="DI641" s="1713"/>
      <c r="DJ641" s="1713"/>
      <c r="DK641" s="1713"/>
      <c r="DL641" s="1713"/>
      <c r="DM641" s="1713"/>
      <c r="DN641" s="1713"/>
      <c r="DO641" s="1713"/>
      <c r="DP641" s="1713"/>
      <c r="DQ641" s="1713"/>
    </row>
    <row r="642" s="1732" customFormat="true" ht="21.75" hidden="false" customHeight="true" outlineLevel="0" collapsed="false">
      <c r="A642" s="1713"/>
      <c r="B642" s="1713"/>
      <c r="C642" s="1725"/>
      <c r="D642" s="1725"/>
      <c r="E642" s="1725"/>
      <c r="F642" s="3210"/>
      <c r="G642" s="3211"/>
      <c r="H642" s="3212"/>
      <c r="I642" s="3213"/>
      <c r="J642" s="3213"/>
      <c r="K642" s="1713"/>
      <c r="L642" s="1713"/>
      <c r="M642" s="1713"/>
      <c r="N642" s="1725"/>
      <c r="O642" s="1713"/>
      <c r="P642" s="1713"/>
      <c r="Q642" s="1713"/>
      <c r="R642" s="1713"/>
      <c r="S642" s="1713"/>
      <c r="T642" s="1714"/>
      <c r="W642" s="1713"/>
      <c r="X642" s="1713"/>
      <c r="Y642" s="1713"/>
      <c r="Z642" s="1713"/>
      <c r="AA642" s="1713"/>
      <c r="AB642" s="1713"/>
      <c r="AC642" s="1713"/>
      <c r="AD642" s="1713"/>
      <c r="AE642" s="1713"/>
      <c r="AF642" s="1713"/>
      <c r="AG642" s="1713"/>
      <c r="AH642" s="1713"/>
      <c r="AI642" s="1713"/>
      <c r="AJ642" s="1713"/>
      <c r="AK642" s="1713"/>
      <c r="AL642" s="1713"/>
      <c r="AM642" s="1713"/>
      <c r="AN642" s="1713"/>
      <c r="AO642" s="3214"/>
      <c r="AP642" s="1713"/>
      <c r="AQ642" s="1713"/>
      <c r="AR642" s="1713"/>
      <c r="AS642" s="1713"/>
      <c r="AT642" s="1713"/>
      <c r="AU642" s="1713"/>
      <c r="AV642" s="1713"/>
      <c r="AW642" s="1713"/>
      <c r="AX642" s="1713"/>
      <c r="AY642" s="1713"/>
      <c r="AZ642" s="1713"/>
      <c r="BA642" s="1713"/>
      <c r="BB642" s="1713"/>
      <c r="BC642" s="1713"/>
      <c r="BD642" s="1713"/>
      <c r="BE642" s="1713"/>
      <c r="BF642" s="1713"/>
      <c r="BG642" s="1713"/>
      <c r="BH642" s="1713"/>
      <c r="BI642" s="1713"/>
      <c r="BJ642" s="1713"/>
      <c r="BK642" s="1713"/>
      <c r="BL642" s="1713"/>
      <c r="BM642" s="1713"/>
      <c r="BN642" s="1713"/>
      <c r="BO642" s="1713"/>
      <c r="BP642" s="1713"/>
      <c r="BQ642" s="1713"/>
      <c r="BR642" s="1713"/>
      <c r="BS642" s="1713"/>
      <c r="BT642" s="1713"/>
      <c r="BU642" s="1713"/>
      <c r="BV642" s="1713"/>
      <c r="BW642" s="1713"/>
      <c r="BX642" s="1713"/>
      <c r="BY642" s="1713"/>
      <c r="BZ642" s="1713"/>
      <c r="CA642" s="1713"/>
      <c r="CB642" s="1713"/>
      <c r="CC642" s="1713"/>
      <c r="CD642" s="1713"/>
      <c r="CE642" s="1713"/>
      <c r="CF642" s="1713"/>
      <c r="CG642" s="1713"/>
      <c r="CH642" s="1713"/>
      <c r="CI642" s="1713"/>
      <c r="CJ642" s="1713"/>
      <c r="CK642" s="1713"/>
      <c r="CL642" s="1713"/>
      <c r="CM642" s="1713"/>
      <c r="CN642" s="1713"/>
      <c r="CO642" s="1713"/>
      <c r="CP642" s="1713"/>
      <c r="CQ642" s="1713"/>
      <c r="CR642" s="1713"/>
      <c r="CS642" s="1713"/>
      <c r="CT642" s="1713"/>
      <c r="CU642" s="1713"/>
      <c r="CV642" s="1713"/>
      <c r="CW642" s="1713"/>
      <c r="CX642" s="1713"/>
      <c r="CY642" s="1713"/>
      <c r="CZ642" s="1713"/>
      <c r="DA642" s="1713"/>
      <c r="DB642" s="1713"/>
      <c r="DC642" s="1713"/>
      <c r="DD642" s="1713"/>
      <c r="DE642" s="1713"/>
      <c r="DF642" s="1713"/>
      <c r="DG642" s="1713"/>
      <c r="DH642" s="1713"/>
      <c r="DI642" s="1713"/>
      <c r="DJ642" s="1713"/>
      <c r="DK642" s="1713"/>
      <c r="DL642" s="1713"/>
      <c r="DM642" s="1713"/>
      <c r="DN642" s="1713"/>
      <c r="DO642" s="1713"/>
      <c r="DP642" s="1713"/>
      <c r="DQ642" s="1713"/>
    </row>
    <row r="643" s="1732" customFormat="true" ht="21.75" hidden="false" customHeight="true" outlineLevel="0" collapsed="false">
      <c r="A643" s="1713"/>
      <c r="B643" s="1713"/>
      <c r="C643" s="1725"/>
      <c r="D643" s="1725"/>
      <c r="E643" s="1725"/>
      <c r="F643" s="3210"/>
      <c r="G643" s="3211"/>
      <c r="H643" s="3212"/>
      <c r="I643" s="3213"/>
      <c r="J643" s="3213"/>
      <c r="K643" s="1713"/>
      <c r="L643" s="1713"/>
      <c r="M643" s="1713"/>
      <c r="N643" s="1725"/>
      <c r="O643" s="1713"/>
      <c r="P643" s="1713"/>
      <c r="Q643" s="1713"/>
      <c r="R643" s="1713"/>
      <c r="S643" s="1713"/>
      <c r="T643" s="1714"/>
      <c r="W643" s="1713"/>
      <c r="X643" s="1713"/>
      <c r="Y643" s="1713"/>
      <c r="Z643" s="1713"/>
      <c r="AA643" s="1713"/>
      <c r="AB643" s="1713"/>
      <c r="AC643" s="1713"/>
      <c r="AD643" s="1713"/>
      <c r="AE643" s="1713"/>
      <c r="AF643" s="1713"/>
      <c r="AG643" s="1713"/>
      <c r="AH643" s="1713"/>
      <c r="AI643" s="1713"/>
      <c r="AJ643" s="1713"/>
      <c r="AK643" s="1713"/>
      <c r="AL643" s="1713"/>
      <c r="AM643" s="1713"/>
      <c r="AN643" s="1713"/>
      <c r="AO643" s="3214"/>
      <c r="AP643" s="1713"/>
      <c r="AQ643" s="1713"/>
      <c r="AR643" s="1713"/>
      <c r="AS643" s="1713"/>
      <c r="AT643" s="1713"/>
      <c r="AU643" s="1713"/>
      <c r="AV643" s="1713"/>
      <c r="AW643" s="1713"/>
      <c r="AX643" s="1713"/>
      <c r="AY643" s="1713"/>
      <c r="AZ643" s="1713"/>
      <c r="BA643" s="1713"/>
      <c r="BB643" s="1713"/>
      <c r="BC643" s="1713"/>
      <c r="BD643" s="1713"/>
      <c r="BE643" s="1713"/>
      <c r="BF643" s="1713"/>
      <c r="BG643" s="1713"/>
      <c r="BH643" s="1713"/>
      <c r="BI643" s="1713"/>
      <c r="BJ643" s="1713"/>
      <c r="BK643" s="1713"/>
      <c r="BL643" s="1713"/>
      <c r="BM643" s="1713"/>
      <c r="BN643" s="1713"/>
      <c r="BO643" s="1713"/>
      <c r="BP643" s="1713"/>
      <c r="BQ643" s="1713"/>
      <c r="BR643" s="1713"/>
      <c r="BS643" s="1713"/>
      <c r="BT643" s="1713"/>
      <c r="BU643" s="1713"/>
      <c r="BV643" s="1713"/>
      <c r="BW643" s="1713"/>
      <c r="BX643" s="1713"/>
      <c r="BY643" s="1713"/>
      <c r="BZ643" s="1713"/>
      <c r="CA643" s="1713"/>
      <c r="CB643" s="1713"/>
      <c r="CC643" s="1713"/>
      <c r="CD643" s="1713"/>
      <c r="CE643" s="1713"/>
      <c r="CF643" s="1713"/>
      <c r="CG643" s="1713"/>
      <c r="CH643" s="1713"/>
      <c r="CI643" s="1713"/>
      <c r="CJ643" s="1713"/>
      <c r="CK643" s="1713"/>
      <c r="CL643" s="1713"/>
      <c r="CM643" s="1713"/>
      <c r="CN643" s="1713"/>
      <c r="CO643" s="1713"/>
      <c r="CP643" s="1713"/>
      <c r="CQ643" s="1713"/>
      <c r="CR643" s="1713"/>
      <c r="CS643" s="1713"/>
      <c r="CT643" s="1713"/>
      <c r="CU643" s="1713"/>
      <c r="CV643" s="1713"/>
      <c r="CW643" s="1713"/>
      <c r="CX643" s="1713"/>
      <c r="CY643" s="1713"/>
      <c r="CZ643" s="1713"/>
      <c r="DA643" s="1713"/>
      <c r="DB643" s="1713"/>
      <c r="DC643" s="1713"/>
      <c r="DD643" s="1713"/>
      <c r="DE643" s="1713"/>
      <c r="DF643" s="1713"/>
      <c r="DG643" s="1713"/>
      <c r="DH643" s="1713"/>
      <c r="DI643" s="1713"/>
      <c r="DJ643" s="1713"/>
      <c r="DK643" s="1713"/>
      <c r="DL643" s="1713"/>
      <c r="DM643" s="1713"/>
      <c r="DN643" s="1713"/>
      <c r="DO643" s="1713"/>
      <c r="DP643" s="1713"/>
      <c r="DQ643" s="1713"/>
    </row>
    <row r="644" s="1732" customFormat="true" ht="21.75" hidden="false" customHeight="true" outlineLevel="0" collapsed="false">
      <c r="A644" s="1713"/>
      <c r="B644" s="1713"/>
      <c r="C644" s="1725"/>
      <c r="D644" s="1725"/>
      <c r="E644" s="1725"/>
      <c r="F644" s="3210"/>
      <c r="G644" s="3211"/>
      <c r="H644" s="3212"/>
      <c r="I644" s="3213"/>
      <c r="J644" s="3213"/>
      <c r="K644" s="1713"/>
      <c r="L644" s="1713"/>
      <c r="M644" s="1713"/>
      <c r="N644" s="1725"/>
      <c r="O644" s="1713"/>
      <c r="P644" s="1713"/>
      <c r="Q644" s="1713"/>
      <c r="R644" s="1713"/>
      <c r="S644" s="1713"/>
      <c r="T644" s="1714"/>
      <c r="W644" s="1713"/>
      <c r="X644" s="1713"/>
      <c r="Y644" s="1713"/>
      <c r="Z644" s="1713"/>
      <c r="AA644" s="1713"/>
      <c r="AB644" s="1713"/>
      <c r="AC644" s="1713"/>
      <c r="AD644" s="1713"/>
      <c r="AE644" s="1713"/>
      <c r="AF644" s="1713"/>
      <c r="AG644" s="1713"/>
      <c r="AH644" s="1713"/>
      <c r="AI644" s="1713"/>
      <c r="AJ644" s="1713"/>
      <c r="AK644" s="1713"/>
      <c r="AL644" s="1713"/>
      <c r="AM644" s="1713"/>
      <c r="AN644" s="1713"/>
      <c r="AO644" s="3214"/>
      <c r="AP644" s="1713"/>
      <c r="AQ644" s="1713"/>
      <c r="AR644" s="1713"/>
      <c r="AS644" s="1713"/>
      <c r="AT644" s="1713"/>
      <c r="AU644" s="1713"/>
      <c r="AV644" s="1713"/>
      <c r="AW644" s="1713"/>
      <c r="AX644" s="1713"/>
      <c r="AY644" s="1713"/>
      <c r="AZ644" s="1713"/>
      <c r="BA644" s="1713"/>
      <c r="BB644" s="1713"/>
      <c r="BC644" s="1713"/>
      <c r="BD644" s="1713"/>
      <c r="BE644" s="1713"/>
      <c r="BF644" s="1713"/>
      <c r="BG644" s="1713"/>
      <c r="BH644" s="1713"/>
      <c r="BI644" s="1713"/>
      <c r="BJ644" s="1713"/>
      <c r="BK644" s="1713"/>
      <c r="BL644" s="1713"/>
      <c r="BM644" s="1713"/>
      <c r="BN644" s="1713"/>
      <c r="BO644" s="1713"/>
      <c r="BP644" s="1713"/>
      <c r="BQ644" s="1713"/>
      <c r="BR644" s="1713"/>
      <c r="BS644" s="1713"/>
      <c r="BT644" s="1713"/>
      <c r="BU644" s="1713"/>
      <c r="BV644" s="1713"/>
      <c r="BW644" s="1713"/>
      <c r="BX644" s="1713"/>
      <c r="BY644" s="1713"/>
      <c r="BZ644" s="1713"/>
      <c r="CA644" s="1713"/>
      <c r="CB644" s="1713"/>
      <c r="CC644" s="1713"/>
      <c r="CD644" s="1713"/>
      <c r="CE644" s="1713"/>
      <c r="CF644" s="1713"/>
      <c r="CG644" s="1713"/>
      <c r="CH644" s="1713"/>
      <c r="CI644" s="1713"/>
      <c r="CJ644" s="1713"/>
      <c r="CK644" s="1713"/>
      <c r="CL644" s="1713"/>
      <c r="CM644" s="1713"/>
      <c r="CN644" s="1713"/>
      <c r="CO644" s="1713"/>
      <c r="CP644" s="1713"/>
      <c r="CQ644" s="1713"/>
      <c r="CR644" s="1713"/>
      <c r="CS644" s="1713"/>
      <c r="CT644" s="1713"/>
      <c r="CU644" s="1713"/>
      <c r="CV644" s="1713"/>
      <c r="CW644" s="1713"/>
      <c r="CX644" s="1713"/>
      <c r="CY644" s="1713"/>
      <c r="CZ644" s="1713"/>
      <c r="DA644" s="1713"/>
      <c r="DB644" s="1713"/>
      <c r="DC644" s="1713"/>
      <c r="DD644" s="1713"/>
      <c r="DE644" s="1713"/>
      <c r="DF644" s="1713"/>
      <c r="DG644" s="1713"/>
      <c r="DH644" s="1713"/>
      <c r="DI644" s="1713"/>
      <c r="DJ644" s="1713"/>
      <c r="DK644" s="1713"/>
      <c r="DL644" s="1713"/>
      <c r="DM644" s="1713"/>
      <c r="DN644" s="1713"/>
      <c r="DO644" s="1713"/>
      <c r="DP644" s="1713"/>
      <c r="DQ644" s="1713"/>
    </row>
    <row r="645" s="1732" customFormat="true" ht="21.75" hidden="false" customHeight="true" outlineLevel="0" collapsed="false">
      <c r="A645" s="1713"/>
      <c r="B645" s="1713"/>
      <c r="C645" s="1725"/>
      <c r="D645" s="1725"/>
      <c r="E645" s="1725"/>
      <c r="F645" s="3210"/>
      <c r="G645" s="3211"/>
      <c r="H645" s="3212"/>
      <c r="I645" s="3213"/>
      <c r="J645" s="3213"/>
      <c r="K645" s="1713"/>
      <c r="L645" s="1713"/>
      <c r="M645" s="1713"/>
      <c r="N645" s="1725"/>
      <c r="O645" s="1713"/>
      <c r="P645" s="1713"/>
      <c r="Q645" s="1713"/>
      <c r="R645" s="1713"/>
      <c r="S645" s="1713"/>
      <c r="T645" s="1714"/>
      <c r="W645" s="1713"/>
      <c r="X645" s="1713"/>
      <c r="Y645" s="1713"/>
      <c r="Z645" s="1713"/>
      <c r="AA645" s="1713"/>
      <c r="AB645" s="1713"/>
      <c r="AC645" s="1713"/>
      <c r="AD645" s="1713"/>
      <c r="AE645" s="1713"/>
      <c r="AF645" s="1713"/>
      <c r="AG645" s="1713"/>
      <c r="AH645" s="1713"/>
      <c r="AI645" s="1713"/>
      <c r="AJ645" s="1713"/>
      <c r="AK645" s="1713"/>
      <c r="AL645" s="1713"/>
      <c r="AM645" s="1713"/>
      <c r="AN645" s="1713"/>
      <c r="AO645" s="3214"/>
      <c r="AP645" s="1713"/>
      <c r="AQ645" s="1713"/>
      <c r="AR645" s="1713"/>
      <c r="AS645" s="1713"/>
      <c r="AT645" s="1713"/>
      <c r="AU645" s="1713"/>
      <c r="AV645" s="1713"/>
      <c r="AW645" s="1713"/>
      <c r="AX645" s="1713"/>
      <c r="AY645" s="1713"/>
      <c r="AZ645" s="1713"/>
      <c r="BA645" s="1713"/>
      <c r="BB645" s="1713"/>
      <c r="BC645" s="1713"/>
      <c r="BD645" s="1713"/>
      <c r="BE645" s="1713"/>
      <c r="BF645" s="1713"/>
      <c r="BG645" s="1713"/>
      <c r="BH645" s="1713"/>
      <c r="BI645" s="1713"/>
      <c r="BJ645" s="1713"/>
      <c r="BK645" s="1713"/>
      <c r="BL645" s="1713"/>
      <c r="BM645" s="1713"/>
      <c r="BN645" s="1713"/>
      <c r="BO645" s="1713"/>
      <c r="BP645" s="1713"/>
      <c r="BQ645" s="1713"/>
      <c r="BR645" s="1713"/>
      <c r="BS645" s="1713"/>
      <c r="BT645" s="1713"/>
      <c r="BU645" s="1713"/>
      <c r="BV645" s="1713"/>
      <c r="BW645" s="1713"/>
      <c r="BX645" s="1713"/>
      <c r="BY645" s="1713"/>
      <c r="BZ645" s="1713"/>
      <c r="CA645" s="1713"/>
      <c r="CB645" s="1713"/>
      <c r="CC645" s="1713"/>
      <c r="CD645" s="1713"/>
      <c r="CE645" s="1713"/>
      <c r="CF645" s="1713"/>
      <c r="CG645" s="1713"/>
      <c r="CH645" s="1713"/>
      <c r="CI645" s="1713"/>
      <c r="CJ645" s="1713"/>
      <c r="CK645" s="1713"/>
      <c r="CL645" s="1713"/>
      <c r="CM645" s="1713"/>
      <c r="CN645" s="1713"/>
      <c r="CO645" s="1713"/>
      <c r="CP645" s="1713"/>
      <c r="CQ645" s="1713"/>
      <c r="CR645" s="1713"/>
      <c r="CS645" s="1713"/>
      <c r="CT645" s="1713"/>
      <c r="CU645" s="1713"/>
      <c r="CV645" s="1713"/>
      <c r="CW645" s="1713"/>
      <c r="CX645" s="1713"/>
      <c r="CY645" s="1713"/>
      <c r="CZ645" s="1713"/>
      <c r="DA645" s="1713"/>
      <c r="DB645" s="1713"/>
      <c r="DC645" s="1713"/>
      <c r="DD645" s="1713"/>
      <c r="DE645" s="1713"/>
      <c r="DF645" s="1713"/>
      <c r="DG645" s="1713"/>
      <c r="DH645" s="1713"/>
      <c r="DI645" s="1713"/>
      <c r="DJ645" s="1713"/>
      <c r="DK645" s="1713"/>
      <c r="DL645" s="1713"/>
      <c r="DM645" s="1713"/>
      <c r="DN645" s="1713"/>
      <c r="DO645" s="1713"/>
      <c r="DP645" s="1713"/>
      <c r="DQ645" s="1713"/>
    </row>
    <row r="646" s="1732" customFormat="true" ht="21.75" hidden="false" customHeight="true" outlineLevel="0" collapsed="false">
      <c r="A646" s="1713"/>
      <c r="B646" s="1713"/>
      <c r="C646" s="1725"/>
      <c r="D646" s="1725"/>
      <c r="E646" s="1725"/>
      <c r="F646" s="3210"/>
      <c r="G646" s="3211"/>
      <c r="H646" s="3212"/>
      <c r="I646" s="3213"/>
      <c r="J646" s="3213"/>
      <c r="K646" s="1713"/>
      <c r="L646" s="1713"/>
      <c r="M646" s="1713"/>
      <c r="N646" s="1725"/>
      <c r="O646" s="1713"/>
      <c r="P646" s="1713"/>
      <c r="Q646" s="1713"/>
      <c r="R646" s="1713"/>
      <c r="S646" s="1713"/>
      <c r="T646" s="1714"/>
      <c r="W646" s="1713"/>
      <c r="X646" s="1713"/>
      <c r="Y646" s="1713"/>
      <c r="Z646" s="1713"/>
      <c r="AA646" s="1713"/>
      <c r="AB646" s="1713"/>
      <c r="AC646" s="1713"/>
      <c r="AD646" s="1713"/>
      <c r="AE646" s="1713"/>
      <c r="AF646" s="1713"/>
      <c r="AG646" s="1713"/>
      <c r="AH646" s="1713"/>
      <c r="AI646" s="1713"/>
      <c r="AJ646" s="1713"/>
      <c r="AK646" s="1713"/>
      <c r="AL646" s="1713"/>
      <c r="AM646" s="1713"/>
      <c r="AN646" s="1713"/>
      <c r="AO646" s="3214"/>
      <c r="AP646" s="1713"/>
      <c r="AQ646" s="1713"/>
      <c r="AR646" s="1713"/>
      <c r="AS646" s="1713"/>
      <c r="AT646" s="1713"/>
      <c r="AU646" s="1713"/>
      <c r="AV646" s="1713"/>
      <c r="AW646" s="1713"/>
      <c r="AX646" s="1713"/>
      <c r="AY646" s="1713"/>
      <c r="AZ646" s="1713"/>
      <c r="BA646" s="1713"/>
      <c r="BB646" s="1713"/>
      <c r="BC646" s="1713"/>
      <c r="BD646" s="1713"/>
      <c r="BE646" s="1713"/>
      <c r="BF646" s="1713"/>
      <c r="BG646" s="1713"/>
      <c r="BH646" s="1713"/>
      <c r="BI646" s="1713"/>
      <c r="BJ646" s="1713"/>
      <c r="BK646" s="1713"/>
      <c r="BL646" s="1713"/>
      <c r="BM646" s="1713"/>
      <c r="BN646" s="1713"/>
      <c r="BO646" s="1713"/>
      <c r="BP646" s="1713"/>
      <c r="BQ646" s="1713"/>
      <c r="BR646" s="1713"/>
      <c r="BS646" s="1713"/>
      <c r="BT646" s="1713"/>
      <c r="BU646" s="1713"/>
      <c r="BV646" s="1713"/>
      <c r="BW646" s="1713"/>
      <c r="BX646" s="1713"/>
      <c r="BY646" s="1713"/>
      <c r="BZ646" s="1713"/>
      <c r="CA646" s="1713"/>
      <c r="CB646" s="1713"/>
      <c r="CC646" s="1713"/>
      <c r="CD646" s="1713"/>
      <c r="CE646" s="1713"/>
      <c r="CF646" s="1713"/>
      <c r="CG646" s="1713"/>
      <c r="CH646" s="1713"/>
      <c r="CI646" s="1713"/>
      <c r="CJ646" s="1713"/>
      <c r="CK646" s="1713"/>
      <c r="CL646" s="1713"/>
      <c r="CM646" s="1713"/>
      <c r="CN646" s="1713"/>
      <c r="CO646" s="1713"/>
      <c r="CP646" s="1713"/>
      <c r="CQ646" s="1713"/>
      <c r="CR646" s="1713"/>
      <c r="CS646" s="1713"/>
      <c r="CT646" s="1713"/>
      <c r="CU646" s="1713"/>
      <c r="CV646" s="1713"/>
      <c r="CW646" s="1713"/>
      <c r="CX646" s="1713"/>
      <c r="CY646" s="1713"/>
      <c r="CZ646" s="1713"/>
      <c r="DA646" s="1713"/>
      <c r="DB646" s="1713"/>
      <c r="DC646" s="1713"/>
      <c r="DD646" s="1713"/>
      <c r="DE646" s="1713"/>
      <c r="DF646" s="1713"/>
      <c r="DG646" s="1713"/>
      <c r="DH646" s="1713"/>
      <c r="DI646" s="1713"/>
      <c r="DJ646" s="1713"/>
      <c r="DK646" s="1713"/>
      <c r="DL646" s="1713"/>
      <c r="DM646" s="1713"/>
      <c r="DN646" s="1713"/>
      <c r="DO646" s="1713"/>
      <c r="DP646" s="1713"/>
      <c r="DQ646" s="1713"/>
    </row>
    <row r="647" s="1732" customFormat="true" ht="21.75" hidden="false" customHeight="true" outlineLevel="0" collapsed="false">
      <c r="A647" s="1713"/>
      <c r="B647" s="1713"/>
      <c r="C647" s="1725"/>
      <c r="D647" s="1725"/>
      <c r="E647" s="1725"/>
      <c r="F647" s="3210"/>
      <c r="G647" s="3211"/>
      <c r="H647" s="3212"/>
      <c r="I647" s="3213"/>
      <c r="J647" s="3213"/>
      <c r="K647" s="1713"/>
      <c r="L647" s="1713"/>
      <c r="M647" s="1713"/>
      <c r="N647" s="1725"/>
      <c r="O647" s="1713"/>
      <c r="P647" s="1713"/>
      <c r="Q647" s="1713"/>
      <c r="R647" s="1713"/>
      <c r="S647" s="1713"/>
      <c r="T647" s="1714"/>
      <c r="W647" s="1713"/>
      <c r="X647" s="1713"/>
      <c r="Y647" s="1713"/>
      <c r="Z647" s="1713"/>
      <c r="AA647" s="1713"/>
      <c r="AB647" s="1713"/>
      <c r="AC647" s="1713"/>
      <c r="AD647" s="1713"/>
      <c r="AE647" s="1713"/>
      <c r="AF647" s="1713"/>
      <c r="AG647" s="1713"/>
      <c r="AH647" s="1713"/>
      <c r="AI647" s="1713"/>
      <c r="AJ647" s="1713"/>
      <c r="AK647" s="1713"/>
      <c r="AL647" s="1713"/>
      <c r="AM647" s="1713"/>
      <c r="AN647" s="1713"/>
      <c r="AO647" s="3214"/>
      <c r="AP647" s="1713"/>
      <c r="AQ647" s="1713"/>
      <c r="AR647" s="1713"/>
      <c r="AS647" s="1713"/>
      <c r="AT647" s="1713"/>
      <c r="AU647" s="1713"/>
      <c r="AV647" s="1713"/>
      <c r="AW647" s="1713"/>
      <c r="AX647" s="1713"/>
      <c r="AY647" s="1713"/>
      <c r="AZ647" s="1713"/>
      <c r="BA647" s="1713"/>
      <c r="BB647" s="1713"/>
      <c r="BC647" s="1713"/>
      <c r="BD647" s="1713"/>
      <c r="BE647" s="1713"/>
      <c r="BF647" s="1713"/>
      <c r="BG647" s="1713"/>
      <c r="BH647" s="1713"/>
      <c r="BI647" s="1713"/>
      <c r="BJ647" s="1713"/>
      <c r="BK647" s="1713"/>
      <c r="BL647" s="1713"/>
      <c r="BM647" s="1713"/>
      <c r="BN647" s="1713"/>
      <c r="BO647" s="1713"/>
      <c r="BP647" s="1713"/>
      <c r="BQ647" s="1713"/>
      <c r="BR647" s="1713"/>
      <c r="BS647" s="1713"/>
      <c r="BT647" s="1713"/>
      <c r="BU647" s="1713"/>
      <c r="BV647" s="1713"/>
      <c r="BW647" s="1713"/>
      <c r="BX647" s="1713"/>
      <c r="BY647" s="1713"/>
      <c r="BZ647" s="1713"/>
      <c r="CA647" s="1713"/>
      <c r="CB647" s="1713"/>
      <c r="CC647" s="1713"/>
      <c r="CD647" s="1713"/>
      <c r="CE647" s="1713"/>
      <c r="CF647" s="1713"/>
      <c r="CG647" s="1713"/>
      <c r="CH647" s="1713"/>
      <c r="CI647" s="1713"/>
      <c r="CJ647" s="1713"/>
      <c r="CK647" s="1713"/>
      <c r="CL647" s="1713"/>
      <c r="CM647" s="1713"/>
      <c r="CN647" s="1713"/>
      <c r="CO647" s="1713"/>
      <c r="CP647" s="1713"/>
      <c r="CQ647" s="1713"/>
      <c r="CR647" s="1713"/>
      <c r="CS647" s="1713"/>
      <c r="CT647" s="1713"/>
      <c r="CU647" s="1713"/>
      <c r="CV647" s="1713"/>
      <c r="CW647" s="1713"/>
      <c r="CX647" s="1713"/>
      <c r="CY647" s="1713"/>
      <c r="CZ647" s="1713"/>
      <c r="DA647" s="1713"/>
      <c r="DB647" s="1713"/>
      <c r="DC647" s="1713"/>
      <c r="DD647" s="1713"/>
      <c r="DE647" s="1713"/>
      <c r="DF647" s="1713"/>
      <c r="DG647" s="1713"/>
      <c r="DH647" s="1713"/>
      <c r="DI647" s="1713"/>
      <c r="DJ647" s="1713"/>
      <c r="DK647" s="1713"/>
      <c r="DL647" s="1713"/>
      <c r="DM647" s="1713"/>
      <c r="DN647" s="1713"/>
      <c r="DO647" s="1713"/>
      <c r="DP647" s="1713"/>
      <c r="DQ647" s="1713"/>
    </row>
    <row r="648" s="1732" customFormat="true" ht="21.75" hidden="false" customHeight="true" outlineLevel="0" collapsed="false">
      <c r="A648" s="1713"/>
      <c r="B648" s="1713"/>
      <c r="C648" s="1725"/>
      <c r="D648" s="1725"/>
      <c r="E648" s="1725"/>
      <c r="F648" s="3210"/>
      <c r="G648" s="3211"/>
      <c r="H648" s="3212"/>
      <c r="I648" s="3213"/>
      <c r="J648" s="3213"/>
      <c r="K648" s="1713"/>
      <c r="L648" s="1713"/>
      <c r="M648" s="1713"/>
      <c r="N648" s="1725"/>
      <c r="O648" s="1713"/>
      <c r="P648" s="1713"/>
      <c r="Q648" s="1713"/>
      <c r="R648" s="1713"/>
      <c r="S648" s="1713"/>
      <c r="T648" s="1714"/>
      <c r="W648" s="1713"/>
      <c r="X648" s="1713"/>
      <c r="Y648" s="1713"/>
      <c r="Z648" s="1713"/>
      <c r="AA648" s="1713"/>
      <c r="AB648" s="1713"/>
      <c r="AC648" s="1713"/>
      <c r="AD648" s="1713"/>
      <c r="AE648" s="1713"/>
      <c r="AF648" s="1713"/>
      <c r="AG648" s="1713"/>
      <c r="AH648" s="1713"/>
      <c r="AI648" s="1713"/>
      <c r="AJ648" s="1713"/>
      <c r="AK648" s="1713"/>
      <c r="AL648" s="1713"/>
      <c r="AM648" s="1713"/>
      <c r="AN648" s="1713"/>
      <c r="AO648" s="3214"/>
      <c r="AP648" s="1713"/>
      <c r="AQ648" s="1713"/>
      <c r="AR648" s="1713"/>
      <c r="AS648" s="1713"/>
      <c r="AT648" s="1713"/>
      <c r="AU648" s="1713"/>
      <c r="AV648" s="1713"/>
      <c r="AW648" s="1713"/>
      <c r="AX648" s="1713"/>
      <c r="AY648" s="1713"/>
      <c r="AZ648" s="1713"/>
      <c r="BA648" s="1713"/>
      <c r="BB648" s="1713"/>
      <c r="BC648" s="1713"/>
      <c r="BD648" s="1713"/>
      <c r="BE648" s="1713"/>
      <c r="BF648" s="1713"/>
      <c r="BG648" s="1713"/>
      <c r="BH648" s="1713"/>
      <c r="BI648" s="1713"/>
      <c r="BJ648" s="1713"/>
      <c r="BK648" s="1713"/>
      <c r="BL648" s="1713"/>
      <c r="BM648" s="1713"/>
      <c r="BN648" s="1713"/>
      <c r="BO648" s="1713"/>
      <c r="BP648" s="1713"/>
      <c r="BQ648" s="1713"/>
      <c r="BR648" s="1713"/>
      <c r="BS648" s="1713"/>
      <c r="BT648" s="1713"/>
      <c r="BU648" s="1713"/>
      <c r="BV648" s="1713"/>
      <c r="BW648" s="1713"/>
      <c r="BX648" s="1713"/>
      <c r="BY648" s="1713"/>
      <c r="BZ648" s="1713"/>
      <c r="CA648" s="1713"/>
      <c r="CB648" s="1713"/>
      <c r="CC648" s="1713"/>
      <c r="CD648" s="1713"/>
      <c r="CE648" s="1713"/>
      <c r="CF648" s="1713"/>
      <c r="CG648" s="1713"/>
      <c r="CH648" s="1713"/>
      <c r="CI648" s="1713"/>
      <c r="CJ648" s="1713"/>
      <c r="CK648" s="1713"/>
      <c r="CL648" s="1713"/>
      <c r="CM648" s="1713"/>
      <c r="CN648" s="1713"/>
      <c r="CO648" s="1713"/>
      <c r="CP648" s="1713"/>
      <c r="CQ648" s="1713"/>
      <c r="CR648" s="1713"/>
      <c r="CS648" s="1713"/>
      <c r="CT648" s="1713"/>
      <c r="CU648" s="1713"/>
      <c r="CV648" s="1713"/>
      <c r="CW648" s="1713"/>
      <c r="CX648" s="1713"/>
      <c r="CY648" s="1713"/>
      <c r="CZ648" s="1713"/>
      <c r="DA648" s="1713"/>
      <c r="DB648" s="1713"/>
      <c r="DC648" s="1713"/>
      <c r="DD648" s="1713"/>
      <c r="DE648" s="1713"/>
      <c r="DF648" s="1713"/>
      <c r="DG648" s="1713"/>
      <c r="DH648" s="1713"/>
      <c r="DI648" s="1713"/>
      <c r="DJ648" s="1713"/>
      <c r="DK648" s="1713"/>
      <c r="DL648" s="1713"/>
      <c r="DM648" s="1713"/>
      <c r="DN648" s="1713"/>
      <c r="DO648" s="1713"/>
      <c r="DP648" s="1713"/>
      <c r="DQ648" s="1713"/>
    </row>
    <row r="649" s="1732" customFormat="true" ht="21.75" hidden="false" customHeight="true" outlineLevel="0" collapsed="false">
      <c r="A649" s="1713"/>
      <c r="B649" s="1713"/>
      <c r="C649" s="1725"/>
      <c r="D649" s="1725"/>
      <c r="E649" s="1725"/>
      <c r="F649" s="3210"/>
      <c r="G649" s="3211"/>
      <c r="H649" s="3212"/>
      <c r="I649" s="3213"/>
      <c r="J649" s="3213"/>
      <c r="K649" s="1713"/>
      <c r="L649" s="1713"/>
      <c r="M649" s="1713"/>
      <c r="N649" s="1725"/>
      <c r="O649" s="1713"/>
      <c r="P649" s="1713"/>
      <c r="Q649" s="1713"/>
      <c r="R649" s="1713"/>
      <c r="S649" s="1713"/>
      <c r="T649" s="1714"/>
      <c r="W649" s="1713"/>
      <c r="X649" s="1713"/>
      <c r="Y649" s="1713"/>
      <c r="Z649" s="1713"/>
      <c r="AA649" s="1713"/>
      <c r="AB649" s="1713"/>
      <c r="AC649" s="1713"/>
      <c r="AD649" s="1713"/>
      <c r="AE649" s="1713"/>
      <c r="AF649" s="1713"/>
      <c r="AG649" s="1713"/>
      <c r="AH649" s="1713"/>
      <c r="AI649" s="1713"/>
      <c r="AJ649" s="1713"/>
      <c r="AK649" s="1713"/>
      <c r="AL649" s="1713"/>
      <c r="AM649" s="1713"/>
      <c r="AN649" s="1713"/>
      <c r="AO649" s="3214"/>
      <c r="AP649" s="1713"/>
      <c r="AQ649" s="1713"/>
      <c r="AR649" s="1713"/>
      <c r="AS649" s="1713"/>
      <c r="AT649" s="1713"/>
      <c r="AU649" s="1713"/>
      <c r="AV649" s="1713"/>
      <c r="AW649" s="1713"/>
      <c r="AX649" s="1713"/>
      <c r="AY649" s="1713"/>
      <c r="AZ649" s="1713"/>
      <c r="BA649" s="1713"/>
      <c r="BB649" s="1713"/>
      <c r="BC649" s="1713"/>
      <c r="BD649" s="1713"/>
      <c r="BE649" s="1713"/>
      <c r="BF649" s="1713"/>
      <c r="BG649" s="1713"/>
      <c r="BH649" s="1713"/>
      <c r="BI649" s="1713"/>
      <c r="BJ649" s="1713"/>
      <c r="BK649" s="1713"/>
      <c r="BL649" s="1713"/>
      <c r="BM649" s="1713"/>
      <c r="BN649" s="1713"/>
      <c r="BO649" s="1713"/>
      <c r="BP649" s="1713"/>
      <c r="BQ649" s="1713"/>
      <c r="BR649" s="1713"/>
      <c r="BS649" s="1713"/>
      <c r="BT649" s="1713"/>
      <c r="BU649" s="1713"/>
      <c r="BV649" s="1713"/>
      <c r="BW649" s="1713"/>
      <c r="BX649" s="1713"/>
      <c r="BY649" s="1713"/>
      <c r="BZ649" s="1713"/>
      <c r="CA649" s="1713"/>
      <c r="CB649" s="1713"/>
      <c r="CC649" s="1713"/>
      <c r="CD649" s="1713"/>
      <c r="CE649" s="1713"/>
      <c r="CF649" s="1713"/>
      <c r="CG649" s="1713"/>
      <c r="CH649" s="1713"/>
      <c r="CI649" s="1713"/>
      <c r="CJ649" s="1713"/>
      <c r="CK649" s="1713"/>
      <c r="CL649" s="1713"/>
      <c r="CM649" s="1713"/>
      <c r="CN649" s="1713"/>
      <c r="CO649" s="1713"/>
      <c r="CP649" s="1713"/>
      <c r="CQ649" s="1713"/>
      <c r="CR649" s="1713"/>
      <c r="CS649" s="1713"/>
      <c r="CT649" s="1713"/>
      <c r="CU649" s="1713"/>
      <c r="CV649" s="1713"/>
      <c r="CW649" s="1713"/>
      <c r="CX649" s="1713"/>
      <c r="CY649" s="1713"/>
      <c r="CZ649" s="1713"/>
      <c r="DA649" s="1713"/>
      <c r="DB649" s="1713"/>
      <c r="DC649" s="1713"/>
      <c r="DD649" s="1713"/>
      <c r="DE649" s="1713"/>
      <c r="DF649" s="1713"/>
      <c r="DG649" s="1713"/>
      <c r="DH649" s="1713"/>
      <c r="DI649" s="1713"/>
      <c r="DJ649" s="1713"/>
      <c r="DK649" s="1713"/>
      <c r="DL649" s="1713"/>
      <c r="DM649" s="1713"/>
      <c r="DN649" s="1713"/>
      <c r="DO649" s="1713"/>
      <c r="DP649" s="1713"/>
      <c r="DQ649" s="1713"/>
    </row>
    <row r="650" s="1732" customFormat="true" ht="21.75" hidden="false" customHeight="true" outlineLevel="0" collapsed="false">
      <c r="A650" s="1713"/>
      <c r="B650" s="1713"/>
      <c r="C650" s="1725"/>
      <c r="D650" s="1725"/>
      <c r="E650" s="1725"/>
      <c r="F650" s="3210"/>
      <c r="G650" s="3211"/>
      <c r="H650" s="3212"/>
      <c r="I650" s="3213"/>
      <c r="J650" s="3213"/>
      <c r="K650" s="1713"/>
      <c r="L650" s="1713"/>
      <c r="M650" s="1713"/>
      <c r="N650" s="1725"/>
      <c r="O650" s="1713"/>
      <c r="P650" s="1713"/>
      <c r="Q650" s="1713"/>
      <c r="R650" s="1713"/>
      <c r="S650" s="1713"/>
      <c r="T650" s="1714"/>
      <c r="W650" s="1713"/>
      <c r="X650" s="1713"/>
      <c r="Y650" s="1713"/>
      <c r="Z650" s="1713"/>
      <c r="AA650" s="1713"/>
      <c r="AB650" s="1713"/>
      <c r="AC650" s="1713"/>
      <c r="AD650" s="1713"/>
      <c r="AE650" s="1713"/>
      <c r="AF650" s="1713"/>
      <c r="AG650" s="1713"/>
      <c r="AH650" s="1713"/>
      <c r="AI650" s="1713"/>
      <c r="AJ650" s="1713"/>
      <c r="AK650" s="1713"/>
      <c r="AL650" s="1713"/>
      <c r="AM650" s="1713"/>
      <c r="AN650" s="1713"/>
      <c r="AO650" s="3214"/>
      <c r="AP650" s="1713"/>
      <c r="AQ650" s="1713"/>
      <c r="AR650" s="1713"/>
      <c r="AS650" s="1713"/>
      <c r="AT650" s="1713"/>
      <c r="AU650" s="1713"/>
      <c r="AV650" s="1713"/>
      <c r="AW650" s="1713"/>
      <c r="AX650" s="1713"/>
      <c r="AY650" s="1713"/>
      <c r="AZ650" s="1713"/>
      <c r="BA650" s="1713"/>
      <c r="BB650" s="1713"/>
      <c r="BC650" s="1713"/>
      <c r="BD650" s="1713"/>
      <c r="BE650" s="1713"/>
      <c r="BF650" s="1713"/>
      <c r="BG650" s="1713"/>
      <c r="BH650" s="1713"/>
      <c r="BI650" s="1713"/>
      <c r="BJ650" s="1713"/>
      <c r="BK650" s="1713"/>
      <c r="BL650" s="1713"/>
      <c r="BM650" s="1713"/>
      <c r="BN650" s="1713"/>
      <c r="BO650" s="1713"/>
      <c r="BP650" s="1713"/>
      <c r="BQ650" s="1713"/>
      <c r="BR650" s="1713"/>
      <c r="BS650" s="1713"/>
      <c r="BT650" s="1713"/>
      <c r="BU650" s="1713"/>
      <c r="BV650" s="1713"/>
      <c r="BW650" s="1713"/>
      <c r="BX650" s="1713"/>
      <c r="BY650" s="1713"/>
      <c r="BZ650" s="1713"/>
      <c r="CA650" s="1713"/>
      <c r="CB650" s="1713"/>
      <c r="CC650" s="1713"/>
      <c r="CD650" s="1713"/>
      <c r="CE650" s="1713"/>
      <c r="CF650" s="1713"/>
      <c r="CG650" s="1713"/>
      <c r="CH650" s="1713"/>
      <c r="CI650" s="1713"/>
      <c r="CJ650" s="1713"/>
      <c r="CK650" s="1713"/>
      <c r="CL650" s="1713"/>
      <c r="CM650" s="1713"/>
      <c r="CN650" s="1713"/>
      <c r="CO650" s="1713"/>
      <c r="CP650" s="1713"/>
      <c r="CQ650" s="1713"/>
      <c r="CR650" s="1713"/>
      <c r="CS650" s="1713"/>
      <c r="CT650" s="1713"/>
      <c r="CU650" s="1713"/>
      <c r="CV650" s="1713"/>
      <c r="CW650" s="1713"/>
      <c r="CX650" s="1713"/>
      <c r="CY650" s="1713"/>
      <c r="CZ650" s="1713"/>
      <c r="DA650" s="1713"/>
      <c r="DB650" s="1713"/>
      <c r="DC650" s="1713"/>
      <c r="DD650" s="1713"/>
      <c r="DE650" s="1713"/>
      <c r="DF650" s="1713"/>
      <c r="DG650" s="1713"/>
      <c r="DH650" s="1713"/>
      <c r="DI650" s="1713"/>
      <c r="DJ650" s="1713"/>
      <c r="DK650" s="1713"/>
      <c r="DL650" s="1713"/>
      <c r="DM650" s="1713"/>
      <c r="DN650" s="1713"/>
      <c r="DO650" s="1713"/>
      <c r="DP650" s="1713"/>
      <c r="DQ650" s="1713"/>
    </row>
    <row r="651" s="1732" customFormat="true" ht="21.75" hidden="false" customHeight="true" outlineLevel="0" collapsed="false">
      <c r="A651" s="1713"/>
      <c r="B651" s="1713"/>
      <c r="C651" s="1725"/>
      <c r="D651" s="1725"/>
      <c r="E651" s="1725"/>
      <c r="F651" s="3210"/>
      <c r="G651" s="3211"/>
      <c r="H651" s="3212"/>
      <c r="I651" s="3213"/>
      <c r="J651" s="3213"/>
      <c r="K651" s="1713"/>
      <c r="L651" s="1713"/>
      <c r="M651" s="1713"/>
      <c r="N651" s="1725"/>
      <c r="O651" s="1713"/>
      <c r="P651" s="1713"/>
      <c r="Q651" s="1713"/>
      <c r="R651" s="1713"/>
      <c r="S651" s="1713"/>
      <c r="T651" s="1714"/>
      <c r="W651" s="1713"/>
      <c r="X651" s="1713"/>
      <c r="Y651" s="1713"/>
      <c r="Z651" s="1713"/>
      <c r="AA651" s="1713"/>
      <c r="AB651" s="1713"/>
      <c r="AC651" s="1713"/>
      <c r="AD651" s="1713"/>
      <c r="AE651" s="1713"/>
      <c r="AF651" s="1713"/>
      <c r="AG651" s="1713"/>
      <c r="AH651" s="1713"/>
      <c r="AI651" s="1713"/>
      <c r="AJ651" s="1713"/>
      <c r="AK651" s="1713"/>
      <c r="AL651" s="1713"/>
      <c r="AM651" s="1713"/>
      <c r="AN651" s="1713"/>
      <c r="AO651" s="3214"/>
      <c r="AP651" s="1713"/>
      <c r="AQ651" s="1713"/>
      <c r="AR651" s="1713"/>
      <c r="AS651" s="1713"/>
      <c r="AT651" s="1713"/>
      <c r="AU651" s="1713"/>
      <c r="AV651" s="1713"/>
      <c r="AW651" s="1713"/>
      <c r="AX651" s="1713"/>
      <c r="AY651" s="1713"/>
      <c r="AZ651" s="1713"/>
      <c r="BA651" s="1713"/>
      <c r="BB651" s="1713"/>
      <c r="BC651" s="1713"/>
      <c r="BD651" s="1713"/>
      <c r="BE651" s="1713"/>
      <c r="BF651" s="1713"/>
      <c r="BG651" s="1713"/>
      <c r="BH651" s="1713"/>
      <c r="BI651" s="1713"/>
      <c r="BJ651" s="1713"/>
      <c r="BK651" s="1713"/>
      <c r="BL651" s="1713"/>
      <c r="BM651" s="1713"/>
      <c r="BN651" s="1713"/>
      <c r="BO651" s="1713"/>
      <c r="BP651" s="1713"/>
      <c r="BQ651" s="1713"/>
      <c r="BR651" s="1713"/>
      <c r="BS651" s="1713"/>
      <c r="BT651" s="1713"/>
      <c r="BU651" s="1713"/>
      <c r="BV651" s="1713"/>
      <c r="BW651" s="1713"/>
      <c r="BX651" s="1713"/>
      <c r="BY651" s="1713"/>
      <c r="BZ651" s="1713"/>
      <c r="CA651" s="1713"/>
      <c r="CB651" s="1713"/>
      <c r="CC651" s="1713"/>
      <c r="CD651" s="1713"/>
      <c r="CE651" s="1713"/>
      <c r="CF651" s="1713"/>
      <c r="CG651" s="1713"/>
      <c r="CH651" s="1713"/>
      <c r="CI651" s="1713"/>
      <c r="CJ651" s="1713"/>
      <c r="CK651" s="1713"/>
      <c r="CL651" s="1713"/>
      <c r="CM651" s="1713"/>
      <c r="CN651" s="1713"/>
      <c r="CO651" s="1713"/>
      <c r="CP651" s="1713"/>
      <c r="CQ651" s="1713"/>
      <c r="CR651" s="1713"/>
      <c r="CS651" s="1713"/>
      <c r="CT651" s="1713"/>
      <c r="CU651" s="1713"/>
      <c r="CV651" s="1713"/>
      <c r="CW651" s="1713"/>
      <c r="CX651" s="1713"/>
      <c r="CY651" s="1713"/>
      <c r="CZ651" s="1713"/>
      <c r="DA651" s="1713"/>
      <c r="DB651" s="1713"/>
      <c r="DC651" s="1713"/>
      <c r="DD651" s="1713"/>
      <c r="DE651" s="1713"/>
      <c r="DF651" s="1713"/>
      <c r="DG651" s="1713"/>
      <c r="DH651" s="1713"/>
      <c r="DI651" s="1713"/>
      <c r="DJ651" s="1713"/>
      <c r="DK651" s="1713"/>
      <c r="DL651" s="1713"/>
      <c r="DM651" s="1713"/>
      <c r="DN651" s="1713"/>
      <c r="DO651" s="1713"/>
      <c r="DP651" s="1713"/>
      <c r="DQ651" s="1713"/>
    </row>
    <row r="652" s="1732" customFormat="true" ht="21.75" hidden="false" customHeight="true" outlineLevel="0" collapsed="false">
      <c r="A652" s="1713"/>
      <c r="B652" s="1713"/>
      <c r="C652" s="1725"/>
      <c r="D652" s="1725"/>
      <c r="E652" s="1725"/>
      <c r="F652" s="3210"/>
      <c r="G652" s="3211"/>
      <c r="H652" s="3212"/>
      <c r="I652" s="3213"/>
      <c r="J652" s="3213"/>
      <c r="K652" s="1713"/>
      <c r="L652" s="1713"/>
      <c r="M652" s="1713"/>
      <c r="N652" s="1725"/>
      <c r="O652" s="1713"/>
      <c r="P652" s="1713"/>
      <c r="Q652" s="1713"/>
      <c r="R652" s="1713"/>
      <c r="S652" s="1713"/>
      <c r="T652" s="1714"/>
      <c r="W652" s="1713"/>
      <c r="X652" s="1713"/>
      <c r="Y652" s="1713"/>
      <c r="Z652" s="1713"/>
      <c r="AA652" s="1713"/>
      <c r="AB652" s="1713"/>
      <c r="AC652" s="1713"/>
      <c r="AD652" s="1713"/>
      <c r="AE652" s="1713"/>
      <c r="AF652" s="1713"/>
      <c r="AG652" s="1713"/>
      <c r="AH652" s="1713"/>
      <c r="AI652" s="1713"/>
      <c r="AJ652" s="1713"/>
      <c r="AK652" s="1713"/>
      <c r="AL652" s="1713"/>
      <c r="AM652" s="1713"/>
      <c r="AN652" s="1713"/>
      <c r="AO652" s="3214"/>
      <c r="AP652" s="1713"/>
      <c r="AQ652" s="1713"/>
      <c r="AR652" s="1713"/>
      <c r="AS652" s="1713"/>
      <c r="AT652" s="1713"/>
      <c r="AU652" s="1713"/>
      <c r="AV652" s="1713"/>
      <c r="AW652" s="1713"/>
      <c r="AX652" s="1713"/>
      <c r="AY652" s="1713"/>
      <c r="AZ652" s="1713"/>
      <c r="BA652" s="1713"/>
      <c r="BB652" s="1713"/>
      <c r="BC652" s="1713"/>
      <c r="BD652" s="1713"/>
      <c r="BE652" s="1713"/>
      <c r="BF652" s="1713"/>
      <c r="BG652" s="1713"/>
      <c r="BH652" s="1713"/>
      <c r="BI652" s="1713"/>
      <c r="BJ652" s="1713"/>
      <c r="BK652" s="1713"/>
      <c r="BL652" s="1713"/>
      <c r="BM652" s="1713"/>
      <c r="BN652" s="1713"/>
      <c r="BO652" s="1713"/>
      <c r="BP652" s="1713"/>
      <c r="BQ652" s="1713"/>
      <c r="BR652" s="1713"/>
      <c r="BS652" s="1713"/>
      <c r="BT652" s="1713"/>
      <c r="BU652" s="1713"/>
      <c r="BV652" s="1713"/>
      <c r="BW652" s="1713"/>
      <c r="BX652" s="1713"/>
      <c r="BY652" s="1713"/>
      <c r="BZ652" s="1713"/>
      <c r="CA652" s="1713"/>
      <c r="CB652" s="1713"/>
      <c r="CC652" s="1713"/>
      <c r="CD652" s="1713"/>
      <c r="CE652" s="1713"/>
      <c r="CF652" s="1713"/>
      <c r="CG652" s="1713"/>
      <c r="CH652" s="1713"/>
      <c r="CI652" s="1713"/>
      <c r="CJ652" s="1713"/>
      <c r="CK652" s="1713"/>
      <c r="CL652" s="1713"/>
      <c r="CM652" s="1713"/>
      <c r="CN652" s="1713"/>
      <c r="CO652" s="1713"/>
      <c r="CP652" s="1713"/>
      <c r="CQ652" s="1713"/>
      <c r="CR652" s="1713"/>
      <c r="CS652" s="1713"/>
      <c r="CT652" s="1713"/>
      <c r="CU652" s="1713"/>
      <c r="CV652" s="1713"/>
      <c r="CW652" s="1713"/>
      <c r="CX652" s="1713"/>
      <c r="CY652" s="1713"/>
      <c r="CZ652" s="1713"/>
      <c r="DA652" s="1713"/>
      <c r="DB652" s="1713"/>
      <c r="DC652" s="1713"/>
      <c r="DD652" s="1713"/>
      <c r="DE652" s="1713"/>
      <c r="DF652" s="1713"/>
      <c r="DG652" s="1713"/>
      <c r="DH652" s="1713"/>
      <c r="DI652" s="1713"/>
      <c r="DJ652" s="1713"/>
      <c r="DK652" s="1713"/>
      <c r="DL652" s="1713"/>
      <c r="DM652" s="1713"/>
      <c r="DN652" s="1713"/>
      <c r="DO652" s="1713"/>
      <c r="DP652" s="1713"/>
      <c r="DQ652" s="1713"/>
    </row>
    <row r="653" s="1732" customFormat="true" ht="21.75" hidden="false" customHeight="true" outlineLevel="0" collapsed="false">
      <c r="A653" s="1713"/>
      <c r="B653" s="1713"/>
      <c r="C653" s="1725"/>
      <c r="D653" s="1725"/>
      <c r="E653" s="1725"/>
      <c r="F653" s="3210"/>
      <c r="G653" s="3211"/>
      <c r="H653" s="3212"/>
      <c r="I653" s="3213"/>
      <c r="J653" s="3213"/>
      <c r="K653" s="1713"/>
      <c r="L653" s="1713"/>
      <c r="M653" s="1713"/>
      <c r="N653" s="1725"/>
      <c r="O653" s="1713"/>
      <c r="P653" s="1713"/>
      <c r="Q653" s="1713"/>
      <c r="R653" s="1713"/>
      <c r="S653" s="1713"/>
      <c r="T653" s="1714"/>
      <c r="W653" s="1713"/>
      <c r="X653" s="1713"/>
      <c r="Y653" s="1713"/>
      <c r="Z653" s="1713"/>
      <c r="AA653" s="1713"/>
      <c r="AB653" s="1713"/>
      <c r="AC653" s="1713"/>
      <c r="AD653" s="1713"/>
      <c r="AE653" s="1713"/>
      <c r="AF653" s="1713"/>
      <c r="AG653" s="1713"/>
      <c r="AH653" s="1713"/>
      <c r="AI653" s="1713"/>
      <c r="AJ653" s="1713"/>
      <c r="AK653" s="1713"/>
      <c r="AL653" s="1713"/>
      <c r="AM653" s="1713"/>
      <c r="AN653" s="1713"/>
      <c r="AO653" s="3214"/>
      <c r="AP653" s="1713"/>
      <c r="AQ653" s="1713"/>
      <c r="AR653" s="1713"/>
      <c r="AS653" s="1713"/>
      <c r="AT653" s="1713"/>
      <c r="AU653" s="1713"/>
      <c r="AV653" s="1713"/>
      <c r="AW653" s="1713"/>
      <c r="AX653" s="1713"/>
      <c r="AY653" s="1713"/>
      <c r="AZ653" s="1713"/>
      <c r="BA653" s="1713"/>
      <c r="BB653" s="1713"/>
      <c r="BC653" s="1713"/>
      <c r="BD653" s="1713"/>
      <c r="BE653" s="1713"/>
      <c r="BF653" s="1713"/>
      <c r="BG653" s="1713"/>
      <c r="BH653" s="1713"/>
      <c r="BI653" s="1713"/>
      <c r="BJ653" s="1713"/>
      <c r="BK653" s="1713"/>
      <c r="BL653" s="1713"/>
      <c r="BM653" s="1713"/>
      <c r="BN653" s="1713"/>
      <c r="BO653" s="1713"/>
      <c r="BP653" s="1713"/>
      <c r="BQ653" s="1713"/>
      <c r="BR653" s="1713"/>
      <c r="BS653" s="1713"/>
      <c r="BT653" s="1713"/>
      <c r="BU653" s="1713"/>
      <c r="BV653" s="1713"/>
      <c r="BW653" s="1713"/>
      <c r="BX653" s="1713"/>
      <c r="BY653" s="1713"/>
      <c r="BZ653" s="1713"/>
      <c r="CA653" s="1713"/>
      <c r="CB653" s="1713"/>
      <c r="CC653" s="1713"/>
      <c r="CD653" s="1713"/>
      <c r="CE653" s="1713"/>
      <c r="CF653" s="1713"/>
      <c r="CG653" s="1713"/>
      <c r="CH653" s="1713"/>
      <c r="CI653" s="1713"/>
      <c r="CJ653" s="1713"/>
      <c r="CK653" s="1713"/>
      <c r="CL653" s="1713"/>
      <c r="CM653" s="1713"/>
      <c r="CN653" s="1713"/>
      <c r="CO653" s="1713"/>
      <c r="CP653" s="1713"/>
      <c r="CQ653" s="1713"/>
      <c r="CR653" s="1713"/>
      <c r="CS653" s="1713"/>
      <c r="CT653" s="1713"/>
      <c r="CU653" s="1713"/>
      <c r="CV653" s="1713"/>
      <c r="CW653" s="1713"/>
      <c r="CX653" s="1713"/>
      <c r="CY653" s="1713"/>
      <c r="CZ653" s="1713"/>
      <c r="DA653" s="1713"/>
      <c r="DB653" s="1713"/>
      <c r="DC653" s="1713"/>
      <c r="DD653" s="1713"/>
      <c r="DE653" s="1713"/>
      <c r="DF653" s="1713"/>
      <c r="DG653" s="1713"/>
      <c r="DH653" s="1713"/>
      <c r="DI653" s="1713"/>
      <c r="DJ653" s="1713"/>
      <c r="DK653" s="1713"/>
      <c r="DL653" s="1713"/>
      <c r="DM653" s="1713"/>
      <c r="DN653" s="1713"/>
      <c r="DO653" s="1713"/>
      <c r="DP653" s="1713"/>
      <c r="DQ653" s="1713"/>
    </row>
    <row r="654" s="1732" customFormat="true" ht="21.75" hidden="false" customHeight="true" outlineLevel="0" collapsed="false">
      <c r="A654" s="1713"/>
      <c r="B654" s="1713"/>
      <c r="C654" s="1725"/>
      <c r="D654" s="1725"/>
      <c r="E654" s="1725"/>
      <c r="F654" s="3210"/>
      <c r="G654" s="3211"/>
      <c r="H654" s="3212"/>
      <c r="I654" s="3213"/>
      <c r="J654" s="3213"/>
      <c r="K654" s="1713"/>
      <c r="L654" s="1713"/>
      <c r="M654" s="1713"/>
      <c r="N654" s="1725"/>
      <c r="O654" s="1713"/>
      <c r="P654" s="1713"/>
      <c r="Q654" s="1713"/>
      <c r="R654" s="1713"/>
      <c r="S654" s="1713"/>
      <c r="T654" s="1714"/>
      <c r="W654" s="1713"/>
      <c r="X654" s="1713"/>
      <c r="Y654" s="1713"/>
      <c r="Z654" s="1713"/>
      <c r="AA654" s="1713"/>
      <c r="AB654" s="1713"/>
      <c r="AC654" s="1713"/>
      <c r="AD654" s="1713"/>
      <c r="AE654" s="1713"/>
      <c r="AF654" s="1713"/>
      <c r="AG654" s="1713"/>
      <c r="AH654" s="1713"/>
      <c r="AI654" s="1713"/>
      <c r="AJ654" s="1713"/>
      <c r="AK654" s="1713"/>
      <c r="AL654" s="1713"/>
      <c r="AM654" s="1713"/>
      <c r="AN654" s="1713"/>
      <c r="AO654" s="3214"/>
      <c r="AP654" s="1713"/>
      <c r="AQ654" s="1713"/>
      <c r="AR654" s="1713"/>
      <c r="AS654" s="1713"/>
      <c r="AT654" s="1713"/>
      <c r="AU654" s="1713"/>
      <c r="AV654" s="1713"/>
      <c r="AW654" s="1713"/>
      <c r="AX654" s="1713"/>
      <c r="AY654" s="1713"/>
      <c r="AZ654" s="1713"/>
      <c r="BA654" s="1713"/>
      <c r="BB654" s="1713"/>
      <c r="BC654" s="1713"/>
      <c r="BD654" s="1713"/>
      <c r="BE654" s="1713"/>
      <c r="BF654" s="1713"/>
      <c r="BG654" s="1713"/>
      <c r="BH654" s="1713"/>
      <c r="BI654" s="1713"/>
      <c r="BJ654" s="1713"/>
      <c r="BK654" s="1713"/>
      <c r="BL654" s="1713"/>
      <c r="BM654" s="1713"/>
      <c r="BN654" s="1713"/>
      <c r="BO654" s="1713"/>
      <c r="BP654" s="1713"/>
      <c r="BQ654" s="1713"/>
      <c r="BR654" s="1713"/>
      <c r="BS654" s="1713"/>
      <c r="BT654" s="1713"/>
      <c r="BU654" s="1713"/>
      <c r="BV654" s="1713"/>
      <c r="BW654" s="1713"/>
      <c r="BX654" s="1713"/>
      <c r="BY654" s="1713"/>
      <c r="BZ654" s="1713"/>
      <c r="CA654" s="1713"/>
      <c r="CB654" s="1713"/>
      <c r="CC654" s="1713"/>
      <c r="CD654" s="1713"/>
      <c r="CE654" s="1713"/>
      <c r="CF654" s="1713"/>
      <c r="CG654" s="1713"/>
      <c r="CH654" s="1713"/>
      <c r="CI654" s="1713"/>
      <c r="CJ654" s="1713"/>
      <c r="CK654" s="1713"/>
      <c r="CL654" s="1713"/>
      <c r="CM654" s="1713"/>
      <c r="CN654" s="1713"/>
      <c r="CO654" s="1713"/>
      <c r="CP654" s="1713"/>
      <c r="CQ654" s="1713"/>
      <c r="CR654" s="1713"/>
      <c r="CS654" s="1713"/>
      <c r="CT654" s="1713"/>
      <c r="CU654" s="1713"/>
      <c r="CV654" s="1713"/>
      <c r="CW654" s="1713"/>
      <c r="CX654" s="1713"/>
      <c r="CY654" s="1713"/>
      <c r="CZ654" s="1713"/>
      <c r="DA654" s="1713"/>
      <c r="DB654" s="1713"/>
      <c r="DC654" s="1713"/>
      <c r="DD654" s="1713"/>
      <c r="DE654" s="1713"/>
      <c r="DF654" s="1713"/>
      <c r="DG654" s="1713"/>
      <c r="DH654" s="1713"/>
      <c r="DI654" s="1713"/>
      <c r="DJ654" s="1713"/>
      <c r="DK654" s="1713"/>
      <c r="DL654" s="1713"/>
      <c r="DM654" s="1713"/>
      <c r="DN654" s="1713"/>
      <c r="DO654" s="1713"/>
      <c r="DP654" s="1713"/>
      <c r="DQ654" s="1713"/>
    </row>
    <row r="655" s="1732" customFormat="true" ht="21.75" hidden="false" customHeight="true" outlineLevel="0" collapsed="false">
      <c r="A655" s="1713"/>
      <c r="B655" s="1713"/>
      <c r="C655" s="1725"/>
      <c r="D655" s="1725"/>
      <c r="E655" s="1725"/>
      <c r="F655" s="3210"/>
      <c r="G655" s="3211"/>
      <c r="H655" s="3212"/>
      <c r="I655" s="3213"/>
      <c r="J655" s="3213"/>
      <c r="K655" s="1713"/>
      <c r="L655" s="1713"/>
      <c r="M655" s="1713"/>
      <c r="N655" s="1725"/>
      <c r="O655" s="1713"/>
      <c r="P655" s="1713"/>
      <c r="Q655" s="1713"/>
      <c r="R655" s="1713"/>
      <c r="S655" s="1713"/>
      <c r="T655" s="1714"/>
      <c r="W655" s="1713"/>
      <c r="X655" s="1713"/>
      <c r="Y655" s="1713"/>
      <c r="Z655" s="1713"/>
      <c r="AA655" s="1713"/>
      <c r="AB655" s="1713"/>
      <c r="AC655" s="1713"/>
      <c r="AD655" s="1713"/>
      <c r="AE655" s="1713"/>
      <c r="AF655" s="1713"/>
      <c r="AG655" s="1713"/>
      <c r="AH655" s="1713"/>
      <c r="AI655" s="1713"/>
      <c r="AJ655" s="1713"/>
      <c r="AK655" s="1713"/>
      <c r="AL655" s="1713"/>
      <c r="AM655" s="1713"/>
      <c r="AN655" s="1713"/>
      <c r="AO655" s="3214"/>
      <c r="AP655" s="1713"/>
      <c r="AQ655" s="1713"/>
      <c r="AR655" s="1713"/>
      <c r="AS655" s="1713"/>
      <c r="AT655" s="1713"/>
      <c r="AU655" s="1713"/>
      <c r="AV655" s="1713"/>
      <c r="AW655" s="1713"/>
      <c r="AX655" s="1713"/>
      <c r="AY655" s="1713"/>
      <c r="AZ655" s="1713"/>
      <c r="BA655" s="1713"/>
      <c r="BB655" s="1713"/>
      <c r="BC655" s="1713"/>
      <c r="BD655" s="1713"/>
      <c r="BE655" s="1713"/>
      <c r="BF655" s="1713"/>
      <c r="BG655" s="1713"/>
      <c r="BH655" s="1713"/>
      <c r="BI655" s="1713"/>
      <c r="BJ655" s="1713"/>
      <c r="BK655" s="1713"/>
      <c r="BL655" s="1713"/>
      <c r="BM655" s="1713"/>
      <c r="BN655" s="1713"/>
      <c r="BO655" s="1713"/>
      <c r="BP655" s="1713"/>
      <c r="BQ655" s="1713"/>
      <c r="BR655" s="1713"/>
      <c r="BS655" s="1713"/>
      <c r="BT655" s="1713"/>
      <c r="BU655" s="1713"/>
      <c r="BV655" s="1713"/>
      <c r="BW655" s="1713"/>
      <c r="BX655" s="1713"/>
      <c r="BY655" s="1713"/>
      <c r="BZ655" s="1713"/>
      <c r="CA655" s="1713"/>
      <c r="CB655" s="1713"/>
      <c r="CC655" s="1713"/>
      <c r="CD655" s="1713"/>
      <c r="CE655" s="1713"/>
      <c r="CF655" s="1713"/>
      <c r="CG655" s="1713"/>
      <c r="CH655" s="1713"/>
      <c r="CI655" s="1713"/>
      <c r="CJ655" s="1713"/>
      <c r="CK655" s="1713"/>
      <c r="CL655" s="1713"/>
      <c r="CM655" s="1713"/>
      <c r="CN655" s="1713"/>
      <c r="CO655" s="1713"/>
      <c r="CP655" s="1713"/>
      <c r="CQ655" s="1713"/>
      <c r="CR655" s="1713"/>
      <c r="CS655" s="1713"/>
      <c r="CT655" s="1713"/>
      <c r="CU655" s="1713"/>
      <c r="CV655" s="1713"/>
      <c r="CW655" s="1713"/>
      <c r="CX655" s="1713"/>
      <c r="CY655" s="1713"/>
      <c r="CZ655" s="1713"/>
      <c r="DA655" s="1713"/>
      <c r="DB655" s="1713"/>
      <c r="DC655" s="1713"/>
      <c r="DD655" s="1713"/>
      <c r="DE655" s="1713"/>
      <c r="DF655" s="1713"/>
      <c r="DG655" s="1713"/>
      <c r="DH655" s="1713"/>
      <c r="DI655" s="1713"/>
      <c r="DJ655" s="1713"/>
      <c r="DK655" s="1713"/>
      <c r="DL655" s="1713"/>
      <c r="DM655" s="1713"/>
      <c r="DN655" s="1713"/>
      <c r="DO655" s="1713"/>
      <c r="DP655" s="1713"/>
      <c r="DQ655" s="1713"/>
    </row>
    <row r="656" s="1732" customFormat="true" ht="21.75" hidden="false" customHeight="true" outlineLevel="0" collapsed="false">
      <c r="A656" s="1713"/>
      <c r="B656" s="1713"/>
      <c r="C656" s="1725"/>
      <c r="D656" s="1725"/>
      <c r="E656" s="1725"/>
      <c r="F656" s="3210"/>
      <c r="G656" s="3211"/>
      <c r="H656" s="3212"/>
      <c r="I656" s="3213"/>
      <c r="J656" s="3213"/>
      <c r="K656" s="1713"/>
      <c r="L656" s="1713"/>
      <c r="M656" s="1713"/>
      <c r="N656" s="1725"/>
      <c r="O656" s="1713"/>
      <c r="P656" s="1713"/>
      <c r="Q656" s="1713"/>
      <c r="R656" s="1713"/>
      <c r="S656" s="1713"/>
      <c r="T656" s="1714"/>
      <c r="W656" s="1713"/>
      <c r="X656" s="1713"/>
      <c r="Y656" s="1713"/>
      <c r="Z656" s="1713"/>
      <c r="AA656" s="1713"/>
      <c r="AB656" s="1713"/>
      <c r="AC656" s="1713"/>
      <c r="AD656" s="1713"/>
      <c r="AE656" s="1713"/>
      <c r="AF656" s="1713"/>
      <c r="AG656" s="1713"/>
      <c r="AH656" s="1713"/>
      <c r="AI656" s="1713"/>
      <c r="AJ656" s="1713"/>
      <c r="AK656" s="1713"/>
      <c r="AL656" s="1713"/>
      <c r="AM656" s="1713"/>
      <c r="AN656" s="1713"/>
      <c r="AO656" s="3214"/>
      <c r="AP656" s="1713"/>
      <c r="AQ656" s="1713"/>
      <c r="AR656" s="1713"/>
      <c r="AS656" s="1713"/>
      <c r="AT656" s="1713"/>
      <c r="AU656" s="1713"/>
      <c r="AV656" s="1713"/>
      <c r="AW656" s="1713"/>
      <c r="AX656" s="1713"/>
      <c r="AY656" s="1713"/>
      <c r="AZ656" s="1713"/>
      <c r="BA656" s="1713"/>
      <c r="BB656" s="1713"/>
      <c r="BC656" s="1713"/>
      <c r="BD656" s="1713"/>
      <c r="BE656" s="1713"/>
      <c r="BF656" s="1713"/>
      <c r="BG656" s="1713"/>
      <c r="BH656" s="1713"/>
      <c r="BI656" s="1713"/>
      <c r="BJ656" s="1713"/>
      <c r="BK656" s="1713"/>
      <c r="BL656" s="1713"/>
      <c r="BM656" s="1713"/>
      <c r="BN656" s="1713"/>
      <c r="BO656" s="1713"/>
      <c r="BP656" s="1713"/>
      <c r="BQ656" s="1713"/>
      <c r="BR656" s="1713"/>
      <c r="BS656" s="1713"/>
      <c r="BT656" s="1713"/>
      <c r="BU656" s="1713"/>
      <c r="BV656" s="1713"/>
      <c r="BW656" s="1713"/>
      <c r="BX656" s="1713"/>
      <c r="BY656" s="1713"/>
      <c r="BZ656" s="1713"/>
      <c r="CA656" s="1713"/>
      <c r="CB656" s="1713"/>
      <c r="CC656" s="1713"/>
      <c r="CD656" s="1713"/>
      <c r="CE656" s="1713"/>
      <c r="CF656" s="1713"/>
      <c r="CG656" s="1713"/>
      <c r="CH656" s="1713"/>
      <c r="CI656" s="1713"/>
      <c r="CJ656" s="1713"/>
      <c r="CK656" s="1713"/>
      <c r="CL656" s="1713"/>
      <c r="CM656" s="1713"/>
      <c r="CN656" s="1713"/>
      <c r="CO656" s="1713"/>
      <c r="CP656" s="1713"/>
      <c r="CQ656" s="1713"/>
      <c r="CR656" s="1713"/>
      <c r="CS656" s="1713"/>
      <c r="CT656" s="1713"/>
      <c r="CU656" s="1713"/>
      <c r="CV656" s="1713"/>
      <c r="CW656" s="1713"/>
      <c r="CX656" s="1713"/>
      <c r="CY656" s="1713"/>
      <c r="CZ656" s="1713"/>
      <c r="DA656" s="1713"/>
      <c r="DB656" s="1713"/>
      <c r="DC656" s="1713"/>
      <c r="DD656" s="1713"/>
      <c r="DE656" s="1713"/>
      <c r="DF656" s="1713"/>
      <c r="DG656" s="1713"/>
      <c r="DH656" s="1713"/>
      <c r="DI656" s="1713"/>
      <c r="DJ656" s="1713"/>
      <c r="DK656" s="1713"/>
      <c r="DL656" s="1713"/>
      <c r="DM656" s="1713"/>
      <c r="DN656" s="1713"/>
      <c r="DO656" s="1713"/>
      <c r="DP656" s="1713"/>
      <c r="DQ656" s="1713"/>
    </row>
    <row r="657" s="1732" customFormat="true" ht="21.75" hidden="false" customHeight="true" outlineLevel="0" collapsed="false">
      <c r="A657" s="1713"/>
      <c r="B657" s="1713"/>
      <c r="C657" s="1725"/>
      <c r="D657" s="1725"/>
      <c r="E657" s="1725"/>
      <c r="F657" s="3210"/>
      <c r="G657" s="3211"/>
      <c r="H657" s="3212"/>
      <c r="I657" s="3213"/>
      <c r="J657" s="3213"/>
      <c r="K657" s="1713"/>
      <c r="L657" s="1713"/>
      <c r="M657" s="1713"/>
      <c r="N657" s="1725"/>
      <c r="O657" s="1713"/>
      <c r="P657" s="1713"/>
      <c r="Q657" s="1713"/>
      <c r="R657" s="1713"/>
      <c r="S657" s="1713"/>
      <c r="T657" s="1714"/>
      <c r="W657" s="1713"/>
      <c r="X657" s="1713"/>
      <c r="Y657" s="1713"/>
      <c r="Z657" s="1713"/>
      <c r="AA657" s="1713"/>
      <c r="AB657" s="1713"/>
      <c r="AC657" s="1713"/>
      <c r="AD657" s="1713"/>
      <c r="AE657" s="1713"/>
      <c r="AF657" s="1713"/>
      <c r="AG657" s="1713"/>
      <c r="AH657" s="1713"/>
      <c r="AI657" s="1713"/>
      <c r="AJ657" s="1713"/>
      <c r="AK657" s="1713"/>
      <c r="AL657" s="1713"/>
      <c r="AM657" s="1713"/>
      <c r="AN657" s="1713"/>
      <c r="AO657" s="3214"/>
      <c r="AP657" s="1713"/>
      <c r="AQ657" s="1713"/>
      <c r="AR657" s="1713"/>
      <c r="AS657" s="1713"/>
      <c r="AT657" s="1713"/>
      <c r="AU657" s="1713"/>
      <c r="AV657" s="1713"/>
      <c r="AW657" s="1713"/>
      <c r="AX657" s="1713"/>
      <c r="AY657" s="1713"/>
      <c r="AZ657" s="1713"/>
      <c r="BA657" s="1713"/>
      <c r="BB657" s="1713"/>
      <c r="BC657" s="1713"/>
      <c r="BD657" s="1713"/>
      <c r="BE657" s="1713"/>
      <c r="BF657" s="1713"/>
      <c r="BG657" s="1713"/>
      <c r="BH657" s="1713"/>
      <c r="BI657" s="1713"/>
      <c r="BJ657" s="1713"/>
      <c r="BK657" s="1713"/>
      <c r="BL657" s="1713"/>
      <c r="BM657" s="1713"/>
      <c r="BN657" s="1713"/>
      <c r="BO657" s="1713"/>
      <c r="BP657" s="1713"/>
      <c r="BQ657" s="1713"/>
      <c r="BR657" s="1713"/>
      <c r="BS657" s="1713"/>
      <c r="BT657" s="1713"/>
      <c r="BU657" s="1713"/>
      <c r="BV657" s="1713"/>
      <c r="BW657" s="1713"/>
      <c r="BX657" s="1713"/>
      <c r="BY657" s="1713"/>
      <c r="BZ657" s="1713"/>
      <c r="CA657" s="1713"/>
      <c r="CB657" s="1713"/>
      <c r="CC657" s="1713"/>
      <c r="CD657" s="1713"/>
      <c r="CE657" s="1713"/>
      <c r="CF657" s="1713"/>
      <c r="CG657" s="1713"/>
      <c r="CH657" s="1713"/>
      <c r="CI657" s="1713"/>
      <c r="CJ657" s="1713"/>
      <c r="CK657" s="1713"/>
      <c r="CL657" s="1713"/>
      <c r="CM657" s="1713"/>
      <c r="CN657" s="1713"/>
      <c r="CO657" s="1713"/>
      <c r="CP657" s="1713"/>
      <c r="CQ657" s="1713"/>
      <c r="CR657" s="1713"/>
      <c r="CS657" s="1713"/>
      <c r="CT657" s="1713"/>
      <c r="CU657" s="1713"/>
      <c r="CV657" s="1713"/>
      <c r="CW657" s="1713"/>
      <c r="CX657" s="1713"/>
      <c r="CY657" s="1713"/>
      <c r="CZ657" s="1713"/>
      <c r="DA657" s="1713"/>
      <c r="DB657" s="1713"/>
      <c r="DC657" s="1713"/>
      <c r="DD657" s="1713"/>
      <c r="DE657" s="1713"/>
      <c r="DF657" s="1713"/>
      <c r="DG657" s="1713"/>
      <c r="DH657" s="1713"/>
      <c r="DI657" s="1713"/>
      <c r="DJ657" s="1713"/>
      <c r="DK657" s="1713"/>
      <c r="DL657" s="1713"/>
      <c r="DM657" s="1713"/>
      <c r="DN657" s="1713"/>
      <c r="DO657" s="1713"/>
      <c r="DP657" s="1713"/>
      <c r="DQ657" s="1713"/>
    </row>
    <row r="658" s="1732" customFormat="true" ht="21.75" hidden="false" customHeight="true" outlineLevel="0" collapsed="false">
      <c r="A658" s="1713"/>
      <c r="B658" s="1713"/>
      <c r="C658" s="1725"/>
      <c r="D658" s="1725"/>
      <c r="E658" s="1725"/>
      <c r="F658" s="3210"/>
      <c r="G658" s="3211"/>
      <c r="H658" s="3212"/>
      <c r="I658" s="3213"/>
      <c r="J658" s="3213"/>
      <c r="K658" s="1713"/>
      <c r="L658" s="1713"/>
      <c r="M658" s="1713"/>
      <c r="N658" s="1725"/>
      <c r="O658" s="1713"/>
      <c r="P658" s="1713"/>
      <c r="Q658" s="1713"/>
      <c r="R658" s="1713"/>
      <c r="S658" s="1713"/>
      <c r="T658" s="1714"/>
      <c r="W658" s="1713"/>
      <c r="X658" s="1713"/>
      <c r="Y658" s="1713"/>
      <c r="Z658" s="1713"/>
      <c r="AA658" s="1713"/>
      <c r="AB658" s="1713"/>
      <c r="AC658" s="1713"/>
      <c r="AD658" s="1713"/>
      <c r="AE658" s="1713"/>
      <c r="AF658" s="1713"/>
      <c r="AG658" s="1713"/>
      <c r="AH658" s="1713"/>
      <c r="AI658" s="1713"/>
      <c r="AJ658" s="1713"/>
      <c r="AK658" s="1713"/>
      <c r="AL658" s="1713"/>
      <c r="AM658" s="1713"/>
      <c r="AN658" s="1713"/>
      <c r="AO658" s="3214"/>
      <c r="AP658" s="1713"/>
      <c r="AQ658" s="1713"/>
      <c r="AR658" s="1713"/>
      <c r="AS658" s="1713"/>
      <c r="AT658" s="1713"/>
      <c r="AU658" s="1713"/>
      <c r="AV658" s="1713"/>
      <c r="AW658" s="1713"/>
      <c r="AX658" s="1713"/>
      <c r="AY658" s="1713"/>
      <c r="AZ658" s="1713"/>
      <c r="BA658" s="1713"/>
      <c r="BB658" s="1713"/>
      <c r="BC658" s="1713"/>
      <c r="BD658" s="1713"/>
      <c r="BE658" s="1713"/>
      <c r="BF658" s="1713"/>
      <c r="BG658" s="1713"/>
      <c r="BH658" s="1713"/>
      <c r="BI658" s="1713"/>
      <c r="BJ658" s="1713"/>
      <c r="BK658" s="1713"/>
      <c r="BL658" s="1713"/>
      <c r="BM658" s="1713"/>
      <c r="BN658" s="1713"/>
      <c r="BO658" s="1713"/>
      <c r="BP658" s="1713"/>
      <c r="BQ658" s="1713"/>
      <c r="BR658" s="1713"/>
      <c r="BS658" s="1713"/>
      <c r="BT658" s="1713"/>
      <c r="BU658" s="1713"/>
      <c r="BV658" s="1713"/>
      <c r="BW658" s="1713"/>
      <c r="BX658" s="1713"/>
      <c r="BY658" s="1713"/>
      <c r="BZ658" s="1713"/>
      <c r="CA658" s="1713"/>
      <c r="CB658" s="1713"/>
      <c r="CC658" s="1713"/>
      <c r="CD658" s="1713"/>
      <c r="CE658" s="1713"/>
      <c r="CF658" s="1713"/>
      <c r="CG658" s="1713"/>
      <c r="CH658" s="1713"/>
      <c r="CI658" s="1713"/>
      <c r="CJ658" s="1713"/>
      <c r="CK658" s="1713"/>
      <c r="CL658" s="1713"/>
      <c r="CM658" s="1713"/>
      <c r="CN658" s="1713"/>
      <c r="CO658" s="1713"/>
      <c r="CP658" s="1713"/>
      <c r="CQ658" s="1713"/>
      <c r="CR658" s="1713"/>
      <c r="CS658" s="1713"/>
      <c r="CT658" s="1713"/>
      <c r="CU658" s="1713"/>
      <c r="CV658" s="1713"/>
      <c r="CW658" s="1713"/>
      <c r="CX658" s="1713"/>
      <c r="CY658" s="1713"/>
      <c r="CZ658" s="1713"/>
      <c r="DA658" s="1713"/>
      <c r="DB658" s="1713"/>
      <c r="DC658" s="1713"/>
      <c r="DD658" s="1713"/>
      <c r="DE658" s="1713"/>
      <c r="DF658" s="1713"/>
      <c r="DG658" s="1713"/>
      <c r="DH658" s="1713"/>
      <c r="DI658" s="1713"/>
      <c r="DJ658" s="1713"/>
      <c r="DK658" s="1713"/>
      <c r="DL658" s="1713"/>
      <c r="DM658" s="1713"/>
      <c r="DN658" s="1713"/>
      <c r="DO658" s="1713"/>
      <c r="DP658" s="1713"/>
      <c r="DQ658" s="1713"/>
    </row>
    <row r="659" s="1732" customFormat="true" ht="21.75" hidden="false" customHeight="true" outlineLevel="0" collapsed="false">
      <c r="A659" s="1713"/>
      <c r="B659" s="1713"/>
      <c r="C659" s="1725"/>
      <c r="D659" s="1725"/>
      <c r="E659" s="1725"/>
      <c r="F659" s="3210"/>
      <c r="G659" s="3211"/>
      <c r="H659" s="3212"/>
      <c r="I659" s="3213"/>
      <c r="J659" s="3213"/>
      <c r="K659" s="1713"/>
      <c r="L659" s="1713"/>
      <c r="M659" s="1713"/>
      <c r="N659" s="1725"/>
      <c r="O659" s="1713"/>
      <c r="P659" s="1713"/>
      <c r="Q659" s="1713"/>
      <c r="R659" s="1713"/>
      <c r="S659" s="1713"/>
      <c r="T659" s="1714"/>
      <c r="W659" s="1713"/>
      <c r="X659" s="1713"/>
      <c r="Y659" s="1713"/>
      <c r="Z659" s="1713"/>
      <c r="AA659" s="1713"/>
      <c r="AB659" s="1713"/>
      <c r="AC659" s="1713"/>
      <c r="AD659" s="1713"/>
      <c r="AE659" s="1713"/>
      <c r="AF659" s="1713"/>
      <c r="AG659" s="1713"/>
      <c r="AH659" s="1713"/>
      <c r="AI659" s="1713"/>
      <c r="AJ659" s="1713"/>
      <c r="AK659" s="1713"/>
      <c r="AL659" s="1713"/>
      <c r="AM659" s="1713"/>
      <c r="AN659" s="1713"/>
      <c r="AO659" s="3214"/>
      <c r="AP659" s="1713"/>
      <c r="AQ659" s="1713"/>
      <c r="AR659" s="1713"/>
      <c r="AS659" s="1713"/>
      <c r="AT659" s="1713"/>
      <c r="AU659" s="1713"/>
      <c r="AV659" s="1713"/>
      <c r="AW659" s="1713"/>
      <c r="AX659" s="1713"/>
      <c r="AY659" s="1713"/>
      <c r="AZ659" s="1713"/>
      <c r="BA659" s="1713"/>
      <c r="BB659" s="1713"/>
      <c r="BC659" s="1713"/>
      <c r="BD659" s="1713"/>
      <c r="BE659" s="1713"/>
      <c r="BF659" s="1713"/>
      <c r="BG659" s="1713"/>
      <c r="BH659" s="1713"/>
      <c r="BI659" s="1713"/>
      <c r="BJ659" s="1713"/>
      <c r="BK659" s="1713"/>
      <c r="BL659" s="1713"/>
      <c r="BM659" s="1713"/>
      <c r="BN659" s="1713"/>
      <c r="BO659" s="1713"/>
      <c r="BP659" s="1713"/>
      <c r="BQ659" s="1713"/>
      <c r="BR659" s="1713"/>
      <c r="BS659" s="1713"/>
      <c r="BT659" s="1713"/>
      <c r="BU659" s="1713"/>
      <c r="BV659" s="1713"/>
      <c r="BW659" s="1713"/>
      <c r="BX659" s="1713"/>
      <c r="BY659" s="1713"/>
      <c r="BZ659" s="1713"/>
      <c r="CA659" s="1713"/>
      <c r="CB659" s="1713"/>
      <c r="CC659" s="1713"/>
      <c r="CD659" s="1713"/>
      <c r="CE659" s="1713"/>
      <c r="CF659" s="1713"/>
      <c r="CG659" s="1713"/>
      <c r="CH659" s="1713"/>
      <c r="CI659" s="1713"/>
      <c r="CJ659" s="1713"/>
      <c r="CK659" s="1713"/>
      <c r="CL659" s="1713"/>
      <c r="CM659" s="1713"/>
      <c r="CN659" s="1713"/>
      <c r="CO659" s="1713"/>
      <c r="CP659" s="1713"/>
      <c r="CQ659" s="1713"/>
      <c r="CR659" s="1713"/>
      <c r="CS659" s="1713"/>
      <c r="CT659" s="1713"/>
      <c r="CU659" s="1713"/>
      <c r="CV659" s="1713"/>
      <c r="CW659" s="1713"/>
      <c r="CX659" s="1713"/>
      <c r="CY659" s="1713"/>
      <c r="CZ659" s="1713"/>
      <c r="DA659" s="1713"/>
      <c r="DB659" s="1713"/>
      <c r="DC659" s="1713"/>
      <c r="DD659" s="1713"/>
      <c r="DE659" s="1713"/>
      <c r="DF659" s="1713"/>
      <c r="DG659" s="1713"/>
      <c r="DH659" s="1713"/>
      <c r="DI659" s="1713"/>
      <c r="DJ659" s="1713"/>
      <c r="DK659" s="1713"/>
      <c r="DL659" s="1713"/>
      <c r="DM659" s="1713"/>
      <c r="DN659" s="1713"/>
      <c r="DO659" s="1713"/>
      <c r="DP659" s="1713"/>
      <c r="DQ659" s="1713"/>
    </row>
    <row r="660" s="1732" customFormat="true" ht="21.75" hidden="false" customHeight="true" outlineLevel="0" collapsed="false">
      <c r="A660" s="1713"/>
      <c r="B660" s="1713"/>
      <c r="C660" s="1725"/>
      <c r="D660" s="1725"/>
      <c r="E660" s="1725"/>
      <c r="F660" s="3210"/>
      <c r="G660" s="3211"/>
      <c r="H660" s="3212"/>
      <c r="I660" s="3213"/>
      <c r="J660" s="3213"/>
      <c r="K660" s="1713"/>
      <c r="L660" s="1713"/>
      <c r="M660" s="1713"/>
      <c r="N660" s="1725"/>
      <c r="O660" s="1713"/>
      <c r="P660" s="1713"/>
      <c r="Q660" s="1713"/>
      <c r="R660" s="1713"/>
      <c r="S660" s="1713"/>
      <c r="T660" s="1714"/>
      <c r="W660" s="1713"/>
      <c r="X660" s="1713"/>
      <c r="Y660" s="1713"/>
      <c r="Z660" s="1713"/>
      <c r="AA660" s="1713"/>
      <c r="AB660" s="1713"/>
      <c r="AC660" s="1713"/>
      <c r="AD660" s="1713"/>
      <c r="AE660" s="1713"/>
      <c r="AF660" s="1713"/>
      <c r="AG660" s="1713"/>
      <c r="AH660" s="1713"/>
      <c r="AI660" s="1713"/>
      <c r="AJ660" s="1713"/>
      <c r="AK660" s="1713"/>
      <c r="AL660" s="1713"/>
      <c r="AM660" s="1713"/>
      <c r="AN660" s="1713"/>
      <c r="AO660" s="3214"/>
      <c r="AP660" s="1713"/>
      <c r="AQ660" s="1713"/>
      <c r="AR660" s="1713"/>
      <c r="AS660" s="1713"/>
      <c r="AT660" s="1713"/>
      <c r="AU660" s="1713"/>
      <c r="AV660" s="1713"/>
      <c r="AW660" s="1713"/>
      <c r="AX660" s="1713"/>
      <c r="AY660" s="1713"/>
      <c r="AZ660" s="1713"/>
      <c r="BA660" s="1713"/>
      <c r="BB660" s="1713"/>
      <c r="BC660" s="1713"/>
      <c r="BD660" s="1713"/>
      <c r="BE660" s="1713"/>
      <c r="BF660" s="1713"/>
      <c r="BG660" s="1713"/>
      <c r="BH660" s="1713"/>
      <c r="BI660" s="1713"/>
      <c r="BJ660" s="1713"/>
      <c r="BK660" s="1713"/>
      <c r="BL660" s="1713"/>
      <c r="BM660" s="1713"/>
      <c r="BN660" s="1713"/>
      <c r="BO660" s="1713"/>
      <c r="BP660" s="1713"/>
      <c r="BQ660" s="1713"/>
      <c r="BR660" s="1713"/>
      <c r="BS660" s="1713"/>
      <c r="BT660" s="1713"/>
      <c r="BU660" s="1713"/>
      <c r="BV660" s="1713"/>
      <c r="BW660" s="1713"/>
      <c r="BX660" s="1713"/>
      <c r="BY660" s="1713"/>
      <c r="BZ660" s="1713"/>
      <c r="CA660" s="1713"/>
      <c r="CB660" s="1713"/>
      <c r="CC660" s="1713"/>
      <c r="CD660" s="1713"/>
      <c r="CE660" s="1713"/>
      <c r="CF660" s="1713"/>
      <c r="CG660" s="1713"/>
      <c r="CH660" s="1713"/>
      <c r="CI660" s="1713"/>
      <c r="CJ660" s="1713"/>
      <c r="CK660" s="1713"/>
      <c r="CL660" s="1713"/>
      <c r="CM660" s="1713"/>
      <c r="CN660" s="1713"/>
      <c r="CO660" s="1713"/>
      <c r="CP660" s="1713"/>
      <c r="CQ660" s="1713"/>
      <c r="CR660" s="1713"/>
      <c r="CS660" s="1713"/>
      <c r="CT660" s="1713"/>
      <c r="CU660" s="1713"/>
      <c r="CV660" s="1713"/>
      <c r="CW660" s="1713"/>
      <c r="CX660" s="1713"/>
      <c r="CY660" s="1713"/>
      <c r="CZ660" s="1713"/>
      <c r="DA660" s="1713"/>
      <c r="DB660" s="1713"/>
      <c r="DC660" s="1713"/>
      <c r="DD660" s="1713"/>
      <c r="DE660" s="1713"/>
      <c r="DF660" s="1713"/>
      <c r="DG660" s="1713"/>
      <c r="DH660" s="1713"/>
      <c r="DI660" s="1713"/>
      <c r="DJ660" s="1713"/>
      <c r="DK660" s="1713"/>
      <c r="DL660" s="1713"/>
      <c r="DM660" s="1713"/>
      <c r="DN660" s="1713"/>
      <c r="DO660" s="1713"/>
      <c r="DP660" s="1713"/>
      <c r="DQ660" s="1713"/>
    </row>
    <row r="661" s="1732" customFormat="true" ht="21.75" hidden="false" customHeight="true" outlineLevel="0" collapsed="false">
      <c r="A661" s="1713"/>
      <c r="B661" s="1713"/>
      <c r="C661" s="1725"/>
      <c r="D661" s="1725"/>
      <c r="E661" s="1725"/>
      <c r="F661" s="3210"/>
      <c r="G661" s="3211"/>
      <c r="H661" s="3212"/>
      <c r="I661" s="3213"/>
      <c r="J661" s="3213"/>
      <c r="K661" s="1713"/>
      <c r="L661" s="1713"/>
      <c r="M661" s="1713"/>
      <c r="N661" s="1725"/>
      <c r="O661" s="1713"/>
      <c r="P661" s="1713"/>
      <c r="Q661" s="1713"/>
      <c r="R661" s="1713"/>
      <c r="S661" s="1713"/>
      <c r="T661" s="1714"/>
      <c r="W661" s="1713"/>
      <c r="X661" s="1713"/>
      <c r="Y661" s="1713"/>
      <c r="Z661" s="1713"/>
      <c r="AA661" s="1713"/>
      <c r="AB661" s="1713"/>
      <c r="AC661" s="1713"/>
      <c r="AD661" s="1713"/>
      <c r="AE661" s="1713"/>
      <c r="AF661" s="1713"/>
      <c r="AG661" s="1713"/>
      <c r="AH661" s="1713"/>
      <c r="AI661" s="1713"/>
      <c r="AJ661" s="1713"/>
      <c r="AK661" s="1713"/>
      <c r="AL661" s="1713"/>
      <c r="AM661" s="1713"/>
      <c r="AN661" s="1713"/>
      <c r="AO661" s="3214"/>
      <c r="AP661" s="1713"/>
      <c r="AQ661" s="1713"/>
      <c r="AR661" s="1713"/>
      <c r="AS661" s="1713"/>
      <c r="AT661" s="1713"/>
      <c r="AU661" s="1713"/>
      <c r="AV661" s="1713"/>
      <c r="AW661" s="1713"/>
      <c r="AX661" s="1713"/>
      <c r="AY661" s="1713"/>
      <c r="AZ661" s="1713"/>
      <c r="BA661" s="1713"/>
      <c r="BB661" s="1713"/>
      <c r="BC661" s="1713"/>
      <c r="BD661" s="1713"/>
      <c r="BE661" s="1713"/>
      <c r="BF661" s="1713"/>
      <c r="BG661" s="1713"/>
      <c r="BH661" s="1713"/>
      <c r="BI661" s="1713"/>
      <c r="BJ661" s="1713"/>
      <c r="BK661" s="1713"/>
      <c r="BL661" s="1713"/>
      <c r="BM661" s="1713"/>
      <c r="BN661" s="1713"/>
      <c r="BO661" s="1713"/>
      <c r="BP661" s="1713"/>
      <c r="BQ661" s="1713"/>
      <c r="BR661" s="1713"/>
      <c r="BS661" s="1713"/>
      <c r="BT661" s="1713"/>
      <c r="BU661" s="1713"/>
      <c r="BV661" s="1713"/>
      <c r="BW661" s="1713"/>
      <c r="BX661" s="1713"/>
      <c r="BY661" s="1713"/>
      <c r="BZ661" s="1713"/>
      <c r="CA661" s="1713"/>
      <c r="CB661" s="1713"/>
      <c r="CC661" s="1713"/>
      <c r="CD661" s="1713"/>
      <c r="CE661" s="1713"/>
      <c r="CF661" s="1713"/>
      <c r="CG661" s="1713"/>
      <c r="CH661" s="1713"/>
      <c r="CI661" s="1713"/>
      <c r="CJ661" s="1713"/>
      <c r="CK661" s="1713"/>
      <c r="CL661" s="1713"/>
      <c r="CM661" s="1713"/>
      <c r="CN661" s="1713"/>
      <c r="CO661" s="1713"/>
      <c r="CP661" s="1713"/>
      <c r="CQ661" s="1713"/>
      <c r="CR661" s="1713"/>
      <c r="CS661" s="1713"/>
      <c r="CT661" s="1713"/>
      <c r="CU661" s="1713"/>
      <c r="CV661" s="1713"/>
      <c r="CW661" s="1713"/>
      <c r="CX661" s="1713"/>
      <c r="CY661" s="1713"/>
      <c r="CZ661" s="1713"/>
      <c r="DA661" s="1713"/>
      <c r="DB661" s="1713"/>
      <c r="DC661" s="1713"/>
      <c r="DD661" s="1713"/>
      <c r="DE661" s="1713"/>
      <c r="DF661" s="1713"/>
      <c r="DG661" s="1713"/>
      <c r="DH661" s="1713"/>
      <c r="DI661" s="1713"/>
      <c r="DJ661" s="1713"/>
      <c r="DK661" s="1713"/>
      <c r="DL661" s="1713"/>
      <c r="DM661" s="1713"/>
      <c r="DN661" s="1713"/>
      <c r="DO661" s="1713"/>
      <c r="DP661" s="1713"/>
      <c r="DQ661" s="1713"/>
    </row>
    <row r="662" s="1732" customFormat="true" ht="21.75" hidden="false" customHeight="true" outlineLevel="0" collapsed="false">
      <c r="A662" s="1713"/>
      <c r="B662" s="1713"/>
      <c r="C662" s="1725"/>
      <c r="D662" s="1725"/>
      <c r="E662" s="1725"/>
      <c r="F662" s="3210"/>
      <c r="G662" s="3211"/>
      <c r="H662" s="3212"/>
      <c r="I662" s="3213"/>
      <c r="J662" s="3213"/>
      <c r="K662" s="1713"/>
      <c r="L662" s="1713"/>
      <c r="M662" s="1713"/>
      <c r="N662" s="1725"/>
      <c r="O662" s="1713"/>
      <c r="P662" s="1713"/>
      <c r="Q662" s="1713"/>
      <c r="R662" s="1713"/>
      <c r="S662" s="1713"/>
      <c r="T662" s="1714"/>
      <c r="W662" s="1713"/>
      <c r="X662" s="1713"/>
      <c r="Y662" s="1713"/>
      <c r="Z662" s="1713"/>
      <c r="AA662" s="1713"/>
      <c r="AB662" s="1713"/>
      <c r="AC662" s="1713"/>
      <c r="AD662" s="1713"/>
      <c r="AE662" s="1713"/>
      <c r="AF662" s="1713"/>
      <c r="AG662" s="1713"/>
      <c r="AH662" s="1713"/>
      <c r="AI662" s="1713"/>
      <c r="AJ662" s="1713"/>
      <c r="AK662" s="1713"/>
      <c r="AL662" s="1713"/>
      <c r="AM662" s="1713"/>
      <c r="AN662" s="1713"/>
      <c r="AO662" s="3214"/>
      <c r="AP662" s="1713"/>
      <c r="AQ662" s="1713"/>
      <c r="AR662" s="1713"/>
      <c r="AS662" s="1713"/>
      <c r="AT662" s="1713"/>
      <c r="AU662" s="1713"/>
      <c r="AV662" s="1713"/>
      <c r="AW662" s="1713"/>
      <c r="AX662" s="1713"/>
      <c r="AY662" s="1713"/>
      <c r="AZ662" s="1713"/>
      <c r="BA662" s="1713"/>
      <c r="BB662" s="1713"/>
      <c r="BC662" s="1713"/>
      <c r="BD662" s="1713"/>
      <c r="BE662" s="1713"/>
      <c r="BF662" s="1713"/>
      <c r="BG662" s="1713"/>
      <c r="BH662" s="1713"/>
      <c r="BI662" s="1713"/>
      <c r="BJ662" s="1713"/>
      <c r="BK662" s="1713"/>
      <c r="BL662" s="1713"/>
      <c r="BM662" s="1713"/>
      <c r="BN662" s="1713"/>
      <c r="BO662" s="1713"/>
      <c r="BP662" s="1713"/>
      <c r="BQ662" s="1713"/>
      <c r="BR662" s="1713"/>
      <c r="BS662" s="1713"/>
      <c r="BT662" s="1713"/>
      <c r="BU662" s="1713"/>
      <c r="BV662" s="1713"/>
      <c r="BW662" s="1713"/>
      <c r="BX662" s="1713"/>
      <c r="BY662" s="1713"/>
      <c r="BZ662" s="1713"/>
      <c r="CA662" s="1713"/>
      <c r="CB662" s="1713"/>
      <c r="CC662" s="1713"/>
      <c r="CD662" s="1713"/>
      <c r="CE662" s="1713"/>
      <c r="CF662" s="1713"/>
      <c r="CG662" s="1713"/>
      <c r="CH662" s="1713"/>
      <c r="CI662" s="1713"/>
      <c r="CJ662" s="1713"/>
      <c r="CK662" s="1713"/>
      <c r="CL662" s="1713"/>
      <c r="CM662" s="1713"/>
      <c r="CN662" s="1713"/>
      <c r="CO662" s="1713"/>
      <c r="CP662" s="1713"/>
      <c r="CQ662" s="1713"/>
      <c r="CR662" s="1713"/>
      <c r="CS662" s="1713"/>
      <c r="CT662" s="1713"/>
      <c r="CU662" s="1713"/>
      <c r="CV662" s="1713"/>
      <c r="CW662" s="1713"/>
      <c r="CX662" s="1713"/>
      <c r="CY662" s="1713"/>
      <c r="CZ662" s="1713"/>
      <c r="DA662" s="1713"/>
      <c r="DB662" s="1713"/>
      <c r="DC662" s="1713"/>
      <c r="DD662" s="1713"/>
      <c r="DE662" s="1713"/>
      <c r="DF662" s="1713"/>
      <c r="DG662" s="1713"/>
      <c r="DH662" s="1713"/>
      <c r="DI662" s="1713"/>
      <c r="DJ662" s="1713"/>
      <c r="DK662" s="1713"/>
      <c r="DL662" s="1713"/>
      <c r="DM662" s="1713"/>
      <c r="DN662" s="1713"/>
      <c r="DO662" s="1713"/>
      <c r="DP662" s="1713"/>
      <c r="DQ662" s="1713"/>
    </row>
    <row r="663" s="1732" customFormat="true" ht="21.75" hidden="false" customHeight="true" outlineLevel="0" collapsed="false">
      <c r="A663" s="1713"/>
      <c r="B663" s="1713"/>
      <c r="C663" s="1725"/>
      <c r="D663" s="1725"/>
      <c r="E663" s="1725"/>
      <c r="F663" s="3210"/>
      <c r="G663" s="3211"/>
      <c r="H663" s="3212"/>
      <c r="I663" s="3213"/>
      <c r="J663" s="3213"/>
      <c r="K663" s="1713"/>
      <c r="L663" s="1713"/>
      <c r="M663" s="1713"/>
      <c r="N663" s="1725"/>
      <c r="O663" s="1713"/>
      <c r="P663" s="1713"/>
      <c r="Q663" s="1713"/>
      <c r="R663" s="1713"/>
      <c r="S663" s="1713"/>
      <c r="T663" s="1714"/>
      <c r="W663" s="1713"/>
      <c r="X663" s="1713"/>
      <c r="Y663" s="1713"/>
      <c r="Z663" s="1713"/>
      <c r="AA663" s="1713"/>
      <c r="AB663" s="1713"/>
      <c r="AC663" s="1713"/>
      <c r="AD663" s="1713"/>
      <c r="AE663" s="1713"/>
      <c r="AF663" s="1713"/>
      <c r="AG663" s="1713"/>
      <c r="AH663" s="1713"/>
      <c r="AI663" s="1713"/>
      <c r="AJ663" s="1713"/>
      <c r="AK663" s="1713"/>
      <c r="AL663" s="1713"/>
      <c r="AM663" s="1713"/>
      <c r="AN663" s="1713"/>
      <c r="AO663" s="3214"/>
      <c r="AP663" s="1713"/>
      <c r="AQ663" s="1713"/>
      <c r="AR663" s="1713"/>
      <c r="AS663" s="1713"/>
      <c r="AT663" s="1713"/>
      <c r="AU663" s="1713"/>
      <c r="AV663" s="1713"/>
      <c r="AW663" s="1713"/>
      <c r="AX663" s="1713"/>
      <c r="AY663" s="1713"/>
      <c r="AZ663" s="1713"/>
      <c r="BA663" s="1713"/>
      <c r="BB663" s="1713"/>
      <c r="BC663" s="1713"/>
      <c r="BD663" s="1713"/>
      <c r="BE663" s="1713"/>
      <c r="BF663" s="1713"/>
      <c r="BG663" s="1713"/>
      <c r="BH663" s="1713"/>
      <c r="BI663" s="1713"/>
      <c r="BJ663" s="1713"/>
      <c r="BK663" s="1713"/>
      <c r="BL663" s="1713"/>
      <c r="BM663" s="1713"/>
      <c r="BN663" s="1713"/>
      <c r="BO663" s="1713"/>
      <c r="BP663" s="1713"/>
      <c r="BQ663" s="1713"/>
      <c r="BR663" s="1713"/>
      <c r="BS663" s="1713"/>
      <c r="BT663" s="1713"/>
      <c r="BU663" s="1713"/>
      <c r="BV663" s="1713"/>
      <c r="BW663" s="1713"/>
      <c r="BX663" s="1713"/>
      <c r="BY663" s="1713"/>
      <c r="BZ663" s="1713"/>
      <c r="CA663" s="1713"/>
      <c r="CB663" s="1713"/>
      <c r="CC663" s="1713"/>
      <c r="CD663" s="1713"/>
      <c r="CE663" s="1713"/>
      <c r="CF663" s="1713"/>
      <c r="CG663" s="1713"/>
      <c r="CH663" s="1713"/>
      <c r="CI663" s="1713"/>
      <c r="CJ663" s="1713"/>
      <c r="CK663" s="1713"/>
      <c r="CL663" s="1713"/>
      <c r="CM663" s="1713"/>
      <c r="CN663" s="1713"/>
      <c r="CO663" s="1713"/>
      <c r="CP663" s="1713"/>
      <c r="CQ663" s="1713"/>
      <c r="CR663" s="1713"/>
      <c r="CS663" s="1713"/>
      <c r="CT663" s="1713"/>
      <c r="CU663" s="1713"/>
      <c r="CV663" s="1713"/>
      <c r="CW663" s="1713"/>
      <c r="CX663" s="1713"/>
      <c r="CY663" s="1713"/>
      <c r="CZ663" s="1713"/>
      <c r="DA663" s="1713"/>
      <c r="DB663" s="1713"/>
      <c r="DC663" s="1713"/>
      <c r="DD663" s="1713"/>
      <c r="DE663" s="1713"/>
      <c r="DF663" s="1713"/>
      <c r="DG663" s="1713"/>
      <c r="DH663" s="1713"/>
      <c r="DI663" s="1713"/>
      <c r="DJ663" s="1713"/>
      <c r="DK663" s="1713"/>
      <c r="DL663" s="1713"/>
      <c r="DM663" s="1713"/>
      <c r="DN663" s="1713"/>
      <c r="DO663" s="1713"/>
      <c r="DP663" s="1713"/>
      <c r="DQ663" s="1713"/>
    </row>
    <row r="664" s="1732" customFormat="true" ht="21.75" hidden="false" customHeight="true" outlineLevel="0" collapsed="false">
      <c r="A664" s="1713"/>
      <c r="B664" s="1713"/>
      <c r="C664" s="1725"/>
      <c r="D664" s="1725"/>
      <c r="E664" s="1725"/>
      <c r="F664" s="3210"/>
      <c r="G664" s="3211"/>
      <c r="H664" s="3212"/>
      <c r="I664" s="3213"/>
      <c r="J664" s="3213"/>
      <c r="K664" s="1713"/>
      <c r="L664" s="1713"/>
      <c r="M664" s="1713"/>
      <c r="N664" s="1725"/>
      <c r="O664" s="1713"/>
      <c r="P664" s="1713"/>
      <c r="Q664" s="1713"/>
      <c r="R664" s="1713"/>
      <c r="S664" s="1713"/>
      <c r="T664" s="1714"/>
      <c r="W664" s="1713"/>
      <c r="X664" s="1713"/>
      <c r="Y664" s="1713"/>
      <c r="Z664" s="1713"/>
      <c r="AA664" s="1713"/>
      <c r="AB664" s="1713"/>
      <c r="AC664" s="1713"/>
      <c r="AD664" s="1713"/>
      <c r="AE664" s="1713"/>
      <c r="AF664" s="1713"/>
      <c r="AG664" s="1713"/>
      <c r="AH664" s="1713"/>
      <c r="AI664" s="1713"/>
      <c r="AJ664" s="1713"/>
      <c r="AK664" s="1713"/>
      <c r="AL664" s="1713"/>
      <c r="AM664" s="1713"/>
      <c r="AN664" s="1713"/>
      <c r="AO664" s="3214"/>
      <c r="AP664" s="1713"/>
      <c r="AQ664" s="1713"/>
      <c r="AR664" s="1713"/>
      <c r="AS664" s="1713"/>
      <c r="AT664" s="1713"/>
      <c r="AU664" s="1713"/>
      <c r="AV664" s="1713"/>
      <c r="AW664" s="1713"/>
      <c r="AX664" s="1713"/>
      <c r="AY664" s="1713"/>
      <c r="AZ664" s="1713"/>
      <c r="BA664" s="1713"/>
      <c r="BB664" s="1713"/>
      <c r="BC664" s="1713"/>
      <c r="BD664" s="1713"/>
      <c r="BE664" s="1713"/>
      <c r="BF664" s="1713"/>
      <c r="BG664" s="1713"/>
      <c r="BH664" s="1713"/>
      <c r="BI664" s="1713"/>
      <c r="BJ664" s="1713"/>
      <c r="BK664" s="1713"/>
      <c r="BL664" s="1713"/>
      <c r="BM664" s="1713"/>
      <c r="BN664" s="1713"/>
      <c r="BO664" s="1713"/>
      <c r="BP664" s="1713"/>
      <c r="BQ664" s="1713"/>
      <c r="BR664" s="1713"/>
      <c r="BS664" s="1713"/>
      <c r="BT664" s="1713"/>
      <c r="BU664" s="1713"/>
      <c r="BV664" s="1713"/>
      <c r="BW664" s="1713"/>
      <c r="BX664" s="1713"/>
      <c r="BY664" s="1713"/>
      <c r="BZ664" s="1713"/>
      <c r="CA664" s="1713"/>
      <c r="CB664" s="1713"/>
      <c r="CC664" s="1713"/>
      <c r="CD664" s="1713"/>
      <c r="CE664" s="1713"/>
      <c r="CF664" s="1713"/>
      <c r="CG664" s="1713"/>
      <c r="CH664" s="1713"/>
      <c r="CI664" s="1713"/>
      <c r="CJ664" s="1713"/>
      <c r="CK664" s="1713"/>
      <c r="CL664" s="1713"/>
      <c r="CM664" s="1713"/>
      <c r="CN664" s="1713"/>
      <c r="CO664" s="1713"/>
      <c r="CP664" s="1713"/>
      <c r="CQ664" s="1713"/>
      <c r="CR664" s="1713"/>
      <c r="CS664" s="1713"/>
      <c r="CT664" s="1713"/>
      <c r="CU664" s="1713"/>
      <c r="CV664" s="1713"/>
      <c r="CW664" s="1713"/>
      <c r="CX664" s="1713"/>
      <c r="CY664" s="1713"/>
      <c r="CZ664" s="1713"/>
      <c r="DA664" s="1713"/>
      <c r="DB664" s="1713"/>
      <c r="DC664" s="1713"/>
      <c r="DD664" s="1713"/>
      <c r="DE664" s="1713"/>
      <c r="DF664" s="1713"/>
      <c r="DG664" s="1713"/>
      <c r="DH664" s="1713"/>
      <c r="DI664" s="1713"/>
      <c r="DJ664" s="1713"/>
      <c r="DK664" s="1713"/>
      <c r="DL664" s="1713"/>
      <c r="DM664" s="1713"/>
      <c r="DN664" s="1713"/>
      <c r="DO664" s="1713"/>
      <c r="DP664" s="1713"/>
      <c r="DQ664" s="1713"/>
    </row>
    <row r="665" s="1732" customFormat="true" ht="21.75" hidden="false" customHeight="true" outlineLevel="0" collapsed="false">
      <c r="A665" s="1713"/>
      <c r="B665" s="1713"/>
      <c r="C665" s="1725"/>
      <c r="D665" s="1725"/>
      <c r="E665" s="1725"/>
      <c r="F665" s="3210"/>
      <c r="G665" s="3211"/>
      <c r="H665" s="3212"/>
      <c r="I665" s="3213"/>
      <c r="J665" s="3213"/>
      <c r="K665" s="1713"/>
      <c r="L665" s="1713"/>
      <c r="M665" s="1713"/>
      <c r="N665" s="1725"/>
      <c r="O665" s="1713"/>
      <c r="P665" s="1713"/>
      <c r="Q665" s="1713"/>
      <c r="R665" s="1713"/>
      <c r="S665" s="1713"/>
      <c r="T665" s="1714"/>
      <c r="W665" s="1713"/>
      <c r="X665" s="1713"/>
      <c r="Y665" s="1713"/>
      <c r="Z665" s="1713"/>
      <c r="AA665" s="1713"/>
      <c r="AB665" s="1713"/>
      <c r="AC665" s="1713"/>
      <c r="AD665" s="1713"/>
      <c r="AE665" s="1713"/>
      <c r="AF665" s="1713"/>
      <c r="AG665" s="1713"/>
      <c r="AH665" s="1713"/>
      <c r="AI665" s="1713"/>
      <c r="AJ665" s="1713"/>
      <c r="AK665" s="1713"/>
      <c r="AL665" s="1713"/>
      <c r="AM665" s="1713"/>
      <c r="AN665" s="1713"/>
      <c r="AO665" s="3214"/>
      <c r="AP665" s="1713"/>
      <c r="AQ665" s="1713"/>
      <c r="AR665" s="1713"/>
      <c r="AS665" s="1713"/>
      <c r="AT665" s="1713"/>
      <c r="AU665" s="1713"/>
      <c r="AV665" s="1713"/>
      <c r="AW665" s="1713"/>
      <c r="AX665" s="1713"/>
      <c r="AY665" s="1713"/>
      <c r="AZ665" s="1713"/>
      <c r="BA665" s="1713"/>
      <c r="BB665" s="1713"/>
      <c r="BC665" s="1713"/>
      <c r="BD665" s="1713"/>
      <c r="BE665" s="1713"/>
      <c r="BF665" s="1713"/>
      <c r="BG665" s="1713"/>
      <c r="BH665" s="1713"/>
      <c r="BI665" s="1713"/>
      <c r="BJ665" s="1713"/>
      <c r="BK665" s="1713"/>
      <c r="BL665" s="1713"/>
      <c r="BM665" s="1713"/>
      <c r="BN665" s="1713"/>
      <c r="BO665" s="1713"/>
      <c r="BP665" s="1713"/>
      <c r="BQ665" s="1713"/>
      <c r="BR665" s="1713"/>
      <c r="BS665" s="1713"/>
      <c r="BT665" s="1713"/>
      <c r="BU665" s="1713"/>
      <c r="BV665" s="1713"/>
      <c r="BW665" s="1713"/>
      <c r="BX665" s="1713"/>
      <c r="BY665" s="1713"/>
      <c r="BZ665" s="1713"/>
      <c r="CA665" s="1713"/>
      <c r="CB665" s="1713"/>
      <c r="CC665" s="1713"/>
      <c r="CD665" s="1713"/>
      <c r="CE665" s="1713"/>
      <c r="CF665" s="1713"/>
      <c r="CG665" s="1713"/>
      <c r="CH665" s="1713"/>
      <c r="CI665" s="1713"/>
      <c r="CJ665" s="1713"/>
      <c r="CK665" s="1713"/>
      <c r="CL665" s="1713"/>
      <c r="CM665" s="1713"/>
      <c r="CN665" s="1713"/>
      <c r="CO665" s="1713"/>
      <c r="CP665" s="1713"/>
      <c r="CQ665" s="1713"/>
      <c r="CR665" s="1713"/>
      <c r="CS665" s="1713"/>
      <c r="CT665" s="1713"/>
      <c r="CU665" s="1713"/>
      <c r="CV665" s="1713"/>
      <c r="CW665" s="1713"/>
      <c r="CX665" s="1713"/>
      <c r="CY665" s="1713"/>
      <c r="CZ665" s="1713"/>
      <c r="DA665" s="1713"/>
      <c r="DB665" s="1713"/>
      <c r="DC665" s="1713"/>
      <c r="DD665" s="1713"/>
      <c r="DE665" s="1713"/>
      <c r="DF665" s="1713"/>
      <c r="DG665" s="1713"/>
      <c r="DH665" s="1713"/>
      <c r="DI665" s="1713"/>
      <c r="DJ665" s="1713"/>
      <c r="DK665" s="1713"/>
      <c r="DL665" s="1713"/>
      <c r="DM665" s="1713"/>
      <c r="DN665" s="1713"/>
      <c r="DO665" s="1713"/>
      <c r="DP665" s="1713"/>
      <c r="DQ665" s="1713"/>
    </row>
    <row r="666" s="1732" customFormat="true" ht="21.75" hidden="false" customHeight="true" outlineLevel="0" collapsed="false">
      <c r="A666" s="1713"/>
      <c r="B666" s="1713"/>
      <c r="C666" s="1725"/>
      <c r="D666" s="1725"/>
      <c r="E666" s="1725"/>
      <c r="F666" s="3210"/>
      <c r="G666" s="3211"/>
      <c r="H666" s="3212"/>
      <c r="I666" s="3213"/>
      <c r="J666" s="3213"/>
      <c r="K666" s="1713"/>
      <c r="L666" s="1713"/>
      <c r="M666" s="1713"/>
      <c r="N666" s="1725"/>
      <c r="O666" s="1713"/>
      <c r="P666" s="1713"/>
      <c r="Q666" s="1713"/>
      <c r="R666" s="1713"/>
      <c r="S666" s="1713"/>
      <c r="T666" s="1714"/>
      <c r="W666" s="1713"/>
      <c r="X666" s="1713"/>
      <c r="Y666" s="1713"/>
      <c r="Z666" s="1713"/>
      <c r="AA666" s="1713"/>
      <c r="AB666" s="1713"/>
      <c r="AC666" s="1713"/>
      <c r="AD666" s="1713"/>
      <c r="AE666" s="1713"/>
      <c r="AF666" s="1713"/>
      <c r="AG666" s="1713"/>
      <c r="AH666" s="1713"/>
      <c r="AI666" s="1713"/>
      <c r="AJ666" s="1713"/>
      <c r="AK666" s="1713"/>
      <c r="AL666" s="1713"/>
      <c r="AM666" s="1713"/>
      <c r="AN666" s="1713"/>
      <c r="AO666" s="3214"/>
      <c r="AP666" s="1713"/>
      <c r="AQ666" s="1713"/>
      <c r="AR666" s="1713"/>
      <c r="AS666" s="1713"/>
      <c r="AT666" s="1713"/>
      <c r="AU666" s="1713"/>
      <c r="AV666" s="1713"/>
      <c r="AW666" s="1713"/>
      <c r="AX666" s="1713"/>
      <c r="AY666" s="1713"/>
      <c r="AZ666" s="1713"/>
      <c r="BA666" s="1713"/>
      <c r="BB666" s="1713"/>
      <c r="BC666" s="1713"/>
      <c r="BD666" s="1713"/>
      <c r="BE666" s="1713"/>
      <c r="BF666" s="1713"/>
      <c r="BG666" s="1713"/>
      <c r="BH666" s="1713"/>
      <c r="BI666" s="1713"/>
      <c r="BJ666" s="1713"/>
      <c r="BK666" s="1713"/>
      <c r="BL666" s="1713"/>
      <c r="BM666" s="1713"/>
      <c r="BN666" s="1713"/>
      <c r="BO666" s="1713"/>
      <c r="BP666" s="1713"/>
      <c r="BQ666" s="1713"/>
      <c r="BR666" s="1713"/>
      <c r="BS666" s="1713"/>
      <c r="BT666" s="1713"/>
      <c r="BU666" s="1713"/>
      <c r="BV666" s="1713"/>
      <c r="BW666" s="1713"/>
      <c r="BX666" s="1713"/>
      <c r="BY666" s="1713"/>
      <c r="BZ666" s="1713"/>
      <c r="CA666" s="1713"/>
      <c r="CB666" s="1713"/>
      <c r="CC666" s="1713"/>
      <c r="CD666" s="1713"/>
      <c r="CE666" s="1713"/>
      <c r="CF666" s="1713"/>
      <c r="CG666" s="1713"/>
      <c r="CH666" s="1713"/>
      <c r="CI666" s="1713"/>
      <c r="CJ666" s="1713"/>
      <c r="CK666" s="1713"/>
      <c r="CL666" s="1713"/>
      <c r="CM666" s="1713"/>
      <c r="CN666" s="1713"/>
      <c r="CO666" s="1713"/>
      <c r="CP666" s="1713"/>
      <c r="CQ666" s="1713"/>
      <c r="CR666" s="1713"/>
      <c r="CS666" s="1713"/>
      <c r="CT666" s="1713"/>
      <c r="CU666" s="1713"/>
      <c r="CV666" s="1713"/>
      <c r="CW666" s="1713"/>
      <c r="CX666" s="1713"/>
      <c r="CY666" s="1713"/>
      <c r="CZ666" s="1713"/>
      <c r="DA666" s="1713"/>
      <c r="DB666" s="1713"/>
      <c r="DC666" s="1713"/>
      <c r="DD666" s="1713"/>
      <c r="DE666" s="1713"/>
      <c r="DF666" s="1713"/>
      <c r="DG666" s="1713"/>
      <c r="DH666" s="1713"/>
      <c r="DI666" s="1713"/>
      <c r="DJ666" s="1713"/>
      <c r="DK666" s="1713"/>
      <c r="DL666" s="1713"/>
      <c r="DM666" s="1713"/>
      <c r="DN666" s="1713"/>
      <c r="DO666" s="1713"/>
      <c r="DP666" s="1713"/>
      <c r="DQ666" s="1713"/>
    </row>
    <row r="667" s="1732" customFormat="true" ht="21.75" hidden="false" customHeight="true" outlineLevel="0" collapsed="false">
      <c r="A667" s="1713"/>
      <c r="B667" s="1713"/>
      <c r="C667" s="1725"/>
      <c r="D667" s="1725"/>
      <c r="E667" s="1725"/>
      <c r="F667" s="3210"/>
      <c r="G667" s="3211"/>
      <c r="H667" s="3212"/>
      <c r="I667" s="3213"/>
      <c r="J667" s="3213"/>
      <c r="K667" s="1713"/>
      <c r="L667" s="1713"/>
      <c r="M667" s="1713"/>
      <c r="N667" s="1725"/>
      <c r="O667" s="1713"/>
      <c r="P667" s="1713"/>
      <c r="Q667" s="1713"/>
      <c r="R667" s="1713"/>
      <c r="S667" s="1713"/>
      <c r="T667" s="1714"/>
      <c r="W667" s="1713"/>
      <c r="X667" s="1713"/>
      <c r="Y667" s="1713"/>
      <c r="Z667" s="1713"/>
      <c r="AA667" s="1713"/>
      <c r="AB667" s="1713"/>
      <c r="AC667" s="1713"/>
      <c r="AD667" s="1713"/>
      <c r="AE667" s="1713"/>
      <c r="AF667" s="1713"/>
      <c r="AG667" s="1713"/>
      <c r="AH667" s="1713"/>
      <c r="AI667" s="1713"/>
      <c r="AJ667" s="1713"/>
      <c r="AK667" s="1713"/>
      <c r="AL667" s="1713"/>
      <c r="AM667" s="1713"/>
      <c r="AN667" s="1713"/>
      <c r="AO667" s="3214"/>
      <c r="AP667" s="1713"/>
      <c r="AQ667" s="1713"/>
      <c r="AR667" s="1713"/>
      <c r="AS667" s="1713"/>
      <c r="AT667" s="1713"/>
      <c r="AU667" s="1713"/>
      <c r="AV667" s="1713"/>
      <c r="AW667" s="1713"/>
      <c r="AX667" s="1713"/>
      <c r="AY667" s="1713"/>
      <c r="AZ667" s="1713"/>
      <c r="BA667" s="1713"/>
      <c r="BB667" s="1713"/>
      <c r="BC667" s="1713"/>
      <c r="BD667" s="1713"/>
      <c r="BE667" s="1713"/>
      <c r="BF667" s="1713"/>
      <c r="BG667" s="1713"/>
      <c r="BH667" s="1713"/>
      <c r="BI667" s="1713"/>
      <c r="BJ667" s="1713"/>
      <c r="BK667" s="1713"/>
      <c r="BL667" s="1713"/>
      <c r="BM667" s="1713"/>
      <c r="BN667" s="1713"/>
      <c r="BO667" s="1713"/>
      <c r="BP667" s="1713"/>
      <c r="BQ667" s="1713"/>
      <c r="BR667" s="1713"/>
      <c r="BS667" s="1713"/>
      <c r="BT667" s="1713"/>
      <c r="BU667" s="1713"/>
      <c r="BV667" s="1713"/>
      <c r="BW667" s="1713"/>
      <c r="BX667" s="1713"/>
      <c r="BY667" s="1713"/>
      <c r="BZ667" s="1713"/>
      <c r="CA667" s="1713"/>
      <c r="CB667" s="1713"/>
      <c r="CC667" s="1713"/>
      <c r="CD667" s="1713"/>
      <c r="CE667" s="1713"/>
      <c r="CF667" s="1713"/>
      <c r="CG667" s="1713"/>
      <c r="CH667" s="1713"/>
      <c r="CI667" s="1713"/>
      <c r="CJ667" s="1713"/>
      <c r="CK667" s="1713"/>
      <c r="CL667" s="1713"/>
      <c r="CM667" s="1713"/>
      <c r="CN667" s="1713"/>
      <c r="CO667" s="1713"/>
      <c r="CP667" s="1713"/>
      <c r="CQ667" s="1713"/>
      <c r="CR667" s="1713"/>
      <c r="CS667" s="1713"/>
      <c r="CT667" s="1713"/>
      <c r="CU667" s="1713"/>
      <c r="CV667" s="1713"/>
      <c r="CW667" s="1713"/>
      <c r="CX667" s="1713"/>
      <c r="CY667" s="1713"/>
      <c r="CZ667" s="1713"/>
      <c r="DA667" s="1713"/>
      <c r="DB667" s="1713"/>
      <c r="DC667" s="1713"/>
      <c r="DD667" s="1713"/>
      <c r="DE667" s="1713"/>
      <c r="DF667" s="1713"/>
      <c r="DG667" s="1713"/>
      <c r="DH667" s="1713"/>
      <c r="DI667" s="1713"/>
      <c r="DJ667" s="1713"/>
      <c r="DK667" s="1713"/>
      <c r="DL667" s="1713"/>
      <c r="DM667" s="1713"/>
      <c r="DN667" s="1713"/>
      <c r="DO667" s="1713"/>
      <c r="DP667" s="1713"/>
      <c r="DQ667" s="1713"/>
    </row>
    <row r="668" s="1732" customFormat="true" ht="21.75" hidden="false" customHeight="true" outlineLevel="0" collapsed="false">
      <c r="A668" s="1713"/>
      <c r="B668" s="1713"/>
      <c r="C668" s="1725"/>
      <c r="D668" s="1725"/>
      <c r="E668" s="1725"/>
      <c r="F668" s="3210"/>
      <c r="G668" s="3211"/>
      <c r="H668" s="3212"/>
      <c r="I668" s="3213"/>
      <c r="J668" s="3213"/>
      <c r="K668" s="1713"/>
      <c r="L668" s="1713"/>
      <c r="M668" s="1713"/>
      <c r="N668" s="1725"/>
      <c r="O668" s="1713"/>
      <c r="P668" s="1713"/>
      <c r="Q668" s="1713"/>
      <c r="R668" s="1713"/>
      <c r="S668" s="1713"/>
      <c r="T668" s="1714"/>
      <c r="W668" s="1713"/>
      <c r="X668" s="1713"/>
      <c r="Y668" s="1713"/>
      <c r="Z668" s="1713"/>
      <c r="AA668" s="1713"/>
      <c r="AB668" s="1713"/>
      <c r="AC668" s="1713"/>
      <c r="AD668" s="1713"/>
      <c r="AE668" s="1713"/>
      <c r="AF668" s="1713"/>
      <c r="AG668" s="1713"/>
      <c r="AH668" s="1713"/>
      <c r="AI668" s="1713"/>
      <c r="AJ668" s="1713"/>
      <c r="AK668" s="1713"/>
      <c r="AL668" s="1713"/>
      <c r="AM668" s="1713"/>
      <c r="AN668" s="1713"/>
      <c r="AO668" s="3214"/>
      <c r="AP668" s="1713"/>
      <c r="AQ668" s="1713"/>
      <c r="AR668" s="1713"/>
      <c r="AS668" s="1713"/>
      <c r="AT668" s="1713"/>
      <c r="AU668" s="1713"/>
      <c r="AV668" s="1713"/>
      <c r="AW668" s="1713"/>
      <c r="AX668" s="1713"/>
      <c r="AY668" s="1713"/>
      <c r="AZ668" s="1713"/>
      <c r="BA668" s="1713"/>
      <c r="BB668" s="1713"/>
      <c r="BC668" s="1713"/>
      <c r="BD668" s="1713"/>
      <c r="BE668" s="1713"/>
      <c r="BF668" s="1713"/>
      <c r="BG668" s="1713"/>
      <c r="BH668" s="1713"/>
      <c r="BI668" s="1713"/>
      <c r="BJ668" s="1713"/>
      <c r="BK668" s="1713"/>
      <c r="BL668" s="1713"/>
      <c r="BM668" s="1713"/>
      <c r="BN668" s="1713"/>
      <c r="BO668" s="1713"/>
      <c r="BP668" s="1713"/>
      <c r="BQ668" s="1713"/>
      <c r="BR668" s="1713"/>
      <c r="BS668" s="1713"/>
      <c r="BT668" s="1713"/>
      <c r="BU668" s="1713"/>
      <c r="BV668" s="1713"/>
      <c r="BW668" s="1713"/>
      <c r="BX668" s="1713"/>
      <c r="BY668" s="1713"/>
      <c r="BZ668" s="1713"/>
      <c r="CA668" s="1713"/>
      <c r="CB668" s="1713"/>
      <c r="CC668" s="1713"/>
      <c r="CD668" s="1713"/>
      <c r="CE668" s="1713"/>
      <c r="CF668" s="1713"/>
      <c r="CG668" s="1713"/>
      <c r="CH668" s="1713"/>
      <c r="CI668" s="1713"/>
      <c r="CJ668" s="1713"/>
      <c r="CK668" s="1713"/>
      <c r="CL668" s="1713"/>
      <c r="CM668" s="1713"/>
      <c r="CN668" s="1713"/>
      <c r="CO668" s="1713"/>
      <c r="CP668" s="1713"/>
      <c r="CQ668" s="1713"/>
      <c r="CR668" s="1713"/>
      <c r="CS668" s="1713"/>
      <c r="CT668" s="1713"/>
      <c r="CU668" s="1713"/>
      <c r="CV668" s="1713"/>
      <c r="CW668" s="1713"/>
      <c r="CX668" s="1713"/>
      <c r="CY668" s="1713"/>
      <c r="CZ668" s="1713"/>
      <c r="DA668" s="1713"/>
      <c r="DB668" s="1713"/>
      <c r="DC668" s="1713"/>
      <c r="DD668" s="1713"/>
      <c r="DE668" s="1713"/>
      <c r="DF668" s="1713"/>
      <c r="DG668" s="1713"/>
      <c r="DH668" s="1713"/>
      <c r="DI668" s="1713"/>
      <c r="DJ668" s="1713"/>
      <c r="DK668" s="1713"/>
      <c r="DL668" s="1713"/>
      <c r="DM668" s="1713"/>
      <c r="DN668" s="1713"/>
      <c r="DO668" s="1713"/>
      <c r="DP668" s="1713"/>
      <c r="DQ668" s="1713"/>
    </row>
    <row r="669" s="1732" customFormat="true" ht="21.75" hidden="false" customHeight="true" outlineLevel="0" collapsed="false">
      <c r="A669" s="1713"/>
      <c r="B669" s="1713"/>
      <c r="C669" s="1725"/>
      <c r="D669" s="1725"/>
      <c r="E669" s="1725"/>
      <c r="F669" s="3210"/>
      <c r="G669" s="3211"/>
      <c r="H669" s="3212"/>
      <c r="I669" s="3213"/>
      <c r="J669" s="3213"/>
      <c r="K669" s="1713"/>
      <c r="L669" s="1713"/>
      <c r="M669" s="1713"/>
      <c r="N669" s="1725"/>
      <c r="O669" s="1713"/>
      <c r="P669" s="1713"/>
      <c r="Q669" s="1713"/>
      <c r="R669" s="1713"/>
      <c r="S669" s="1713"/>
      <c r="T669" s="1714"/>
      <c r="W669" s="1713"/>
      <c r="X669" s="1713"/>
      <c r="Y669" s="1713"/>
      <c r="Z669" s="1713"/>
      <c r="AA669" s="1713"/>
      <c r="AB669" s="1713"/>
      <c r="AC669" s="1713"/>
      <c r="AD669" s="1713"/>
      <c r="AE669" s="1713"/>
      <c r="AF669" s="1713"/>
      <c r="AG669" s="1713"/>
      <c r="AH669" s="1713"/>
      <c r="AI669" s="1713"/>
      <c r="AJ669" s="1713"/>
      <c r="AK669" s="1713"/>
      <c r="AL669" s="1713"/>
      <c r="AM669" s="1713"/>
      <c r="AN669" s="1713"/>
      <c r="AO669" s="3214"/>
      <c r="AP669" s="1713"/>
      <c r="AQ669" s="1713"/>
      <c r="AR669" s="1713"/>
      <c r="AS669" s="1713"/>
      <c r="AT669" s="1713"/>
      <c r="AU669" s="1713"/>
      <c r="AV669" s="1713"/>
      <c r="AW669" s="1713"/>
      <c r="AX669" s="1713"/>
      <c r="AY669" s="1713"/>
      <c r="AZ669" s="1713"/>
      <c r="BA669" s="1713"/>
      <c r="BB669" s="1713"/>
      <c r="BC669" s="1713"/>
      <c r="BD669" s="1713"/>
      <c r="BE669" s="1713"/>
      <c r="BF669" s="1713"/>
      <c r="BG669" s="1713"/>
      <c r="BH669" s="1713"/>
      <c r="BI669" s="1713"/>
      <c r="BJ669" s="1713"/>
      <c r="BK669" s="1713"/>
      <c r="BL669" s="1713"/>
      <c r="BM669" s="1713"/>
      <c r="BN669" s="1713"/>
      <c r="BO669" s="1713"/>
      <c r="BP669" s="1713"/>
      <c r="BQ669" s="1713"/>
      <c r="BR669" s="1713"/>
      <c r="BS669" s="1713"/>
      <c r="BT669" s="1713"/>
      <c r="BU669" s="1713"/>
      <c r="BV669" s="1713"/>
      <c r="BW669" s="1713"/>
      <c r="BX669" s="1713"/>
      <c r="BY669" s="1713"/>
      <c r="BZ669" s="1713"/>
      <c r="CA669" s="1713"/>
      <c r="CB669" s="1713"/>
      <c r="CC669" s="1713"/>
      <c r="CD669" s="1713"/>
      <c r="CE669" s="1713"/>
      <c r="CF669" s="1713"/>
      <c r="CG669" s="1713"/>
      <c r="CH669" s="1713"/>
      <c r="CI669" s="1713"/>
      <c r="CJ669" s="1713"/>
      <c r="CK669" s="1713"/>
      <c r="CL669" s="1713"/>
      <c r="CM669" s="1713"/>
      <c r="CN669" s="1713"/>
      <c r="CO669" s="1713"/>
      <c r="CP669" s="1713"/>
      <c r="CQ669" s="1713"/>
      <c r="CR669" s="1713"/>
      <c r="CS669" s="1713"/>
      <c r="CT669" s="1713"/>
      <c r="CU669" s="1713"/>
      <c r="CV669" s="1713"/>
      <c r="CW669" s="1713"/>
      <c r="CX669" s="1713"/>
      <c r="CY669" s="1713"/>
      <c r="CZ669" s="1713"/>
      <c r="DA669" s="1713"/>
      <c r="DB669" s="1713"/>
      <c r="DC669" s="1713"/>
      <c r="DD669" s="1713"/>
      <c r="DE669" s="1713"/>
      <c r="DF669" s="1713"/>
      <c r="DG669" s="1713"/>
      <c r="DH669" s="1713"/>
      <c r="DI669" s="1713"/>
      <c r="DJ669" s="1713"/>
      <c r="DK669" s="1713"/>
      <c r="DL669" s="1713"/>
      <c r="DM669" s="1713"/>
      <c r="DN669" s="1713"/>
      <c r="DO669" s="1713"/>
      <c r="DP669" s="1713"/>
      <c r="DQ669" s="1713"/>
    </row>
    <row r="670" s="1732" customFormat="true" ht="21.75" hidden="false" customHeight="true" outlineLevel="0" collapsed="false">
      <c r="A670" s="1713"/>
      <c r="B670" s="1713"/>
      <c r="C670" s="1725"/>
      <c r="D670" s="1725"/>
      <c r="E670" s="1725"/>
      <c r="F670" s="3210"/>
      <c r="G670" s="3211"/>
      <c r="H670" s="3212"/>
      <c r="I670" s="3213"/>
      <c r="J670" s="3213"/>
      <c r="K670" s="1713"/>
      <c r="L670" s="1713"/>
      <c r="M670" s="1713"/>
      <c r="N670" s="1725"/>
      <c r="O670" s="1713"/>
      <c r="P670" s="1713"/>
      <c r="Q670" s="1713"/>
      <c r="R670" s="1713"/>
      <c r="S670" s="1713"/>
      <c r="T670" s="1714"/>
      <c r="W670" s="1713"/>
      <c r="X670" s="1713"/>
      <c r="Y670" s="1713"/>
      <c r="Z670" s="1713"/>
      <c r="AA670" s="1713"/>
      <c r="AB670" s="1713"/>
      <c r="AC670" s="1713"/>
      <c r="AD670" s="1713"/>
      <c r="AE670" s="1713"/>
      <c r="AF670" s="1713"/>
      <c r="AG670" s="1713"/>
      <c r="AH670" s="1713"/>
      <c r="AI670" s="1713"/>
      <c r="AJ670" s="1713"/>
      <c r="AK670" s="1713"/>
      <c r="AL670" s="1713"/>
      <c r="AM670" s="1713"/>
      <c r="AN670" s="1713"/>
      <c r="AO670" s="3214"/>
      <c r="AP670" s="1713"/>
      <c r="AQ670" s="1713"/>
      <c r="AR670" s="1713"/>
      <c r="AS670" s="1713"/>
      <c r="AT670" s="1713"/>
      <c r="AU670" s="1713"/>
      <c r="AV670" s="1713"/>
      <c r="AW670" s="1713"/>
      <c r="AX670" s="1713"/>
      <c r="AY670" s="1713"/>
      <c r="AZ670" s="1713"/>
      <c r="BA670" s="1713"/>
      <c r="BB670" s="1713"/>
      <c r="BC670" s="1713"/>
      <c r="BD670" s="1713"/>
      <c r="BE670" s="1713"/>
      <c r="BF670" s="1713"/>
      <c r="BG670" s="1713"/>
      <c r="BH670" s="1713"/>
      <c r="BI670" s="1713"/>
      <c r="BJ670" s="1713"/>
      <c r="BK670" s="1713"/>
      <c r="BL670" s="1713"/>
      <c r="BM670" s="1713"/>
      <c r="BN670" s="1713"/>
      <c r="BO670" s="1713"/>
      <c r="BP670" s="1713"/>
      <c r="BQ670" s="1713"/>
      <c r="BR670" s="1713"/>
      <c r="BS670" s="1713"/>
      <c r="BT670" s="1713"/>
      <c r="BU670" s="1713"/>
      <c r="BV670" s="1713"/>
      <c r="BW670" s="1713"/>
      <c r="BX670" s="1713"/>
      <c r="BY670" s="1713"/>
      <c r="BZ670" s="1713"/>
      <c r="CA670" s="1713"/>
      <c r="CB670" s="1713"/>
      <c r="CC670" s="1713"/>
      <c r="CD670" s="1713"/>
      <c r="CE670" s="1713"/>
      <c r="CF670" s="1713"/>
      <c r="CG670" s="1713"/>
      <c r="CH670" s="1713"/>
      <c r="CI670" s="1713"/>
      <c r="CJ670" s="1713"/>
      <c r="CK670" s="1713"/>
      <c r="CL670" s="1713"/>
      <c r="CM670" s="1713"/>
      <c r="CN670" s="1713"/>
      <c r="CO670" s="1713"/>
      <c r="CP670" s="1713"/>
      <c r="CQ670" s="1713"/>
      <c r="CR670" s="1713"/>
      <c r="CS670" s="1713"/>
      <c r="CT670" s="1713"/>
      <c r="CU670" s="1713"/>
      <c r="CV670" s="1713"/>
      <c r="CW670" s="1713"/>
      <c r="CX670" s="1713"/>
      <c r="CY670" s="1713"/>
      <c r="CZ670" s="1713"/>
      <c r="DA670" s="1713"/>
      <c r="DB670" s="1713"/>
      <c r="DC670" s="1713"/>
      <c r="DD670" s="1713"/>
      <c r="DE670" s="1713"/>
      <c r="DF670" s="1713"/>
      <c r="DG670" s="1713"/>
      <c r="DH670" s="1713"/>
      <c r="DI670" s="1713"/>
      <c r="DJ670" s="1713"/>
      <c r="DK670" s="1713"/>
      <c r="DL670" s="1713"/>
      <c r="DM670" s="1713"/>
      <c r="DN670" s="1713"/>
      <c r="DO670" s="1713"/>
      <c r="DP670" s="1713"/>
      <c r="DQ670" s="1713"/>
    </row>
    <row r="671" s="1732" customFormat="true" ht="21.75" hidden="false" customHeight="true" outlineLevel="0" collapsed="false">
      <c r="A671" s="1713"/>
      <c r="B671" s="1713"/>
      <c r="C671" s="1725"/>
      <c r="D671" s="1725"/>
      <c r="E671" s="1725"/>
      <c r="F671" s="3210"/>
      <c r="G671" s="3211"/>
      <c r="H671" s="3212"/>
      <c r="I671" s="3213"/>
      <c r="J671" s="3213"/>
      <c r="K671" s="1713"/>
      <c r="L671" s="1713"/>
      <c r="M671" s="1713"/>
      <c r="N671" s="1725"/>
      <c r="O671" s="1713"/>
      <c r="P671" s="1713"/>
      <c r="Q671" s="1713"/>
      <c r="R671" s="1713"/>
      <c r="S671" s="1713"/>
      <c r="T671" s="1714"/>
      <c r="W671" s="1713"/>
      <c r="X671" s="1713"/>
      <c r="Y671" s="1713"/>
      <c r="Z671" s="1713"/>
      <c r="AA671" s="1713"/>
      <c r="AB671" s="1713"/>
      <c r="AC671" s="1713"/>
      <c r="AD671" s="1713"/>
      <c r="AE671" s="1713"/>
      <c r="AF671" s="1713"/>
      <c r="AG671" s="1713"/>
      <c r="AH671" s="1713"/>
      <c r="AI671" s="1713"/>
      <c r="AJ671" s="1713"/>
      <c r="AK671" s="1713"/>
      <c r="AL671" s="1713"/>
      <c r="AM671" s="1713"/>
      <c r="AN671" s="1713"/>
      <c r="AO671" s="3214"/>
      <c r="AP671" s="1713"/>
      <c r="AQ671" s="1713"/>
      <c r="AR671" s="1713"/>
      <c r="AS671" s="1713"/>
      <c r="AT671" s="1713"/>
      <c r="AU671" s="1713"/>
      <c r="AV671" s="1713"/>
      <c r="AW671" s="1713"/>
      <c r="AX671" s="1713"/>
      <c r="AY671" s="1713"/>
      <c r="AZ671" s="1713"/>
      <c r="BA671" s="1713"/>
      <c r="BB671" s="1713"/>
      <c r="BC671" s="1713"/>
      <c r="BD671" s="1713"/>
      <c r="BE671" s="1713"/>
      <c r="BF671" s="1713"/>
      <c r="BG671" s="1713"/>
      <c r="BH671" s="1713"/>
      <c r="BI671" s="1713"/>
      <c r="BJ671" s="1713"/>
      <c r="BK671" s="1713"/>
      <c r="BL671" s="1713"/>
      <c r="BM671" s="1713"/>
      <c r="BN671" s="1713"/>
      <c r="BO671" s="1713"/>
      <c r="BP671" s="1713"/>
      <c r="BQ671" s="1713"/>
      <c r="BR671" s="1713"/>
      <c r="BS671" s="1713"/>
      <c r="BT671" s="1713"/>
      <c r="BU671" s="1713"/>
      <c r="BV671" s="1713"/>
      <c r="BW671" s="1713"/>
      <c r="BX671" s="1713"/>
      <c r="BY671" s="1713"/>
      <c r="BZ671" s="1713"/>
      <c r="CA671" s="1713"/>
      <c r="CB671" s="1713"/>
      <c r="CC671" s="1713"/>
      <c r="CD671" s="1713"/>
      <c r="CE671" s="1713"/>
      <c r="CF671" s="1713"/>
      <c r="CG671" s="1713"/>
      <c r="CH671" s="1713"/>
      <c r="CI671" s="1713"/>
      <c r="CJ671" s="1713"/>
      <c r="CK671" s="1713"/>
      <c r="CL671" s="1713"/>
      <c r="CM671" s="1713"/>
      <c r="CN671" s="1713"/>
      <c r="CO671" s="1713"/>
      <c r="CP671" s="1713"/>
      <c r="CQ671" s="1713"/>
      <c r="CR671" s="1713"/>
      <c r="CS671" s="1713"/>
      <c r="CT671" s="1713"/>
      <c r="CU671" s="1713"/>
      <c r="CV671" s="1713"/>
      <c r="CW671" s="1713"/>
      <c r="CX671" s="1713"/>
      <c r="CY671" s="1713"/>
      <c r="CZ671" s="1713"/>
      <c r="DA671" s="1713"/>
      <c r="DB671" s="1713"/>
      <c r="DC671" s="1713"/>
      <c r="DD671" s="1713"/>
      <c r="DE671" s="1713"/>
      <c r="DF671" s="1713"/>
      <c r="DG671" s="1713"/>
      <c r="DH671" s="1713"/>
      <c r="DI671" s="1713"/>
      <c r="DJ671" s="1713"/>
      <c r="DK671" s="1713"/>
      <c r="DL671" s="1713"/>
      <c r="DM671" s="1713"/>
      <c r="DN671" s="1713"/>
      <c r="DO671" s="1713"/>
      <c r="DP671" s="1713"/>
      <c r="DQ671" s="1713"/>
    </row>
    <row r="672" s="1732" customFormat="true" ht="21.75" hidden="false" customHeight="true" outlineLevel="0" collapsed="false">
      <c r="A672" s="1713"/>
      <c r="B672" s="1713"/>
      <c r="C672" s="1725"/>
      <c r="D672" s="1725"/>
      <c r="E672" s="1725"/>
      <c r="F672" s="3210"/>
      <c r="G672" s="3211"/>
      <c r="H672" s="3212"/>
      <c r="I672" s="3213"/>
      <c r="J672" s="3213"/>
      <c r="K672" s="1713"/>
      <c r="L672" s="1713"/>
      <c r="M672" s="1713"/>
      <c r="N672" s="1725"/>
      <c r="O672" s="1713"/>
      <c r="P672" s="1713"/>
      <c r="Q672" s="1713"/>
      <c r="R672" s="1713"/>
      <c r="S672" s="1713"/>
      <c r="T672" s="1714"/>
      <c r="W672" s="1713"/>
      <c r="X672" s="1713"/>
      <c r="Y672" s="1713"/>
      <c r="Z672" s="1713"/>
      <c r="AA672" s="1713"/>
      <c r="AB672" s="1713"/>
      <c r="AC672" s="1713"/>
      <c r="AD672" s="1713"/>
      <c r="AE672" s="1713"/>
      <c r="AF672" s="1713"/>
      <c r="AG672" s="1713"/>
      <c r="AH672" s="1713"/>
      <c r="AI672" s="1713"/>
      <c r="AJ672" s="1713"/>
      <c r="AK672" s="1713"/>
      <c r="AL672" s="1713"/>
      <c r="AM672" s="1713"/>
      <c r="AN672" s="1713"/>
      <c r="AO672" s="3214"/>
      <c r="AP672" s="1713"/>
      <c r="AQ672" s="1713"/>
      <c r="AR672" s="1713"/>
      <c r="AS672" s="1713"/>
      <c r="AT672" s="1713"/>
      <c r="AU672" s="1713"/>
      <c r="AV672" s="1713"/>
      <c r="AW672" s="1713"/>
      <c r="AX672" s="1713"/>
      <c r="AY672" s="1713"/>
      <c r="AZ672" s="1713"/>
      <c r="BA672" s="1713"/>
      <c r="BB672" s="1713"/>
      <c r="BC672" s="1713"/>
      <c r="BD672" s="1713"/>
      <c r="BE672" s="1713"/>
      <c r="BF672" s="1713"/>
      <c r="BG672" s="1713"/>
      <c r="BH672" s="1713"/>
      <c r="BI672" s="1713"/>
      <c r="BJ672" s="1713"/>
      <c r="BK672" s="1713"/>
      <c r="BL672" s="1713"/>
      <c r="BM672" s="1713"/>
      <c r="BN672" s="1713"/>
      <c r="BO672" s="1713"/>
      <c r="BP672" s="1713"/>
      <c r="BQ672" s="1713"/>
      <c r="BR672" s="1713"/>
      <c r="BS672" s="1713"/>
      <c r="BT672" s="1713"/>
      <c r="BU672" s="1713"/>
      <c r="BV672" s="1713"/>
      <c r="BW672" s="1713"/>
      <c r="BX672" s="1713"/>
      <c r="BY672" s="1713"/>
      <c r="BZ672" s="1713"/>
      <c r="CA672" s="1713"/>
      <c r="CB672" s="1713"/>
      <c r="CC672" s="1713"/>
      <c r="CD672" s="1713"/>
      <c r="CE672" s="1713"/>
      <c r="CF672" s="1713"/>
      <c r="CG672" s="1713"/>
      <c r="CH672" s="1713"/>
      <c r="CI672" s="1713"/>
      <c r="CJ672" s="1713"/>
      <c r="CK672" s="1713"/>
      <c r="CL672" s="1713"/>
      <c r="CM672" s="1713"/>
      <c r="CN672" s="1713"/>
      <c r="CO672" s="1713"/>
      <c r="CP672" s="1713"/>
      <c r="CQ672" s="1713"/>
      <c r="CR672" s="1713"/>
      <c r="CS672" s="1713"/>
      <c r="CT672" s="1713"/>
      <c r="CU672" s="1713"/>
      <c r="CV672" s="1713"/>
      <c r="CW672" s="1713"/>
      <c r="CX672" s="1713"/>
      <c r="CY672" s="1713"/>
      <c r="CZ672" s="1713"/>
      <c r="DA672" s="1713"/>
      <c r="DB672" s="1713"/>
      <c r="DC672" s="1713"/>
      <c r="DD672" s="1713"/>
      <c r="DE672" s="1713"/>
      <c r="DF672" s="1713"/>
      <c r="DG672" s="1713"/>
      <c r="DH672" s="1713"/>
      <c r="DI672" s="1713"/>
      <c r="DJ672" s="1713"/>
      <c r="DK672" s="1713"/>
      <c r="DL672" s="1713"/>
      <c r="DM672" s="1713"/>
      <c r="DN672" s="1713"/>
      <c r="DO672" s="1713"/>
      <c r="DP672" s="1713"/>
      <c r="DQ672" s="1713"/>
    </row>
    <row r="673" s="1732" customFormat="true" ht="21.75" hidden="false" customHeight="true" outlineLevel="0" collapsed="false">
      <c r="A673" s="1713"/>
      <c r="B673" s="1713"/>
      <c r="C673" s="1725"/>
      <c r="D673" s="1725"/>
      <c r="E673" s="1725"/>
      <c r="F673" s="3210"/>
      <c r="G673" s="3211"/>
      <c r="H673" s="3212"/>
      <c r="I673" s="3213"/>
      <c r="J673" s="3213"/>
      <c r="K673" s="1713"/>
      <c r="L673" s="1713"/>
      <c r="M673" s="1713"/>
      <c r="N673" s="1725"/>
      <c r="O673" s="1713"/>
      <c r="P673" s="1713"/>
      <c r="Q673" s="1713"/>
      <c r="R673" s="1713"/>
      <c r="S673" s="1713"/>
      <c r="T673" s="1714"/>
      <c r="W673" s="1713"/>
      <c r="X673" s="1713"/>
      <c r="Y673" s="1713"/>
      <c r="Z673" s="1713"/>
      <c r="AA673" s="1713"/>
      <c r="AB673" s="1713"/>
      <c r="AC673" s="1713"/>
      <c r="AD673" s="1713"/>
      <c r="AE673" s="1713"/>
      <c r="AF673" s="1713"/>
      <c r="AG673" s="1713"/>
      <c r="AH673" s="1713"/>
      <c r="AI673" s="1713"/>
      <c r="AJ673" s="1713"/>
      <c r="AK673" s="1713"/>
      <c r="AL673" s="1713"/>
      <c r="AM673" s="1713"/>
      <c r="AN673" s="1713"/>
      <c r="AO673" s="3214"/>
      <c r="AP673" s="1713"/>
      <c r="AQ673" s="1713"/>
      <c r="AR673" s="1713"/>
      <c r="AS673" s="1713"/>
      <c r="AT673" s="1713"/>
      <c r="AU673" s="1713"/>
      <c r="AV673" s="1713"/>
      <c r="AW673" s="1713"/>
      <c r="AX673" s="1713"/>
      <c r="AY673" s="1713"/>
      <c r="AZ673" s="1713"/>
      <c r="BA673" s="1713"/>
      <c r="BB673" s="1713"/>
      <c r="BC673" s="1713"/>
      <c r="BD673" s="1713"/>
      <c r="BE673" s="1713"/>
      <c r="BF673" s="1713"/>
      <c r="BG673" s="1713"/>
      <c r="BH673" s="1713"/>
      <c r="BI673" s="1713"/>
      <c r="BJ673" s="1713"/>
      <c r="BK673" s="1713"/>
      <c r="BL673" s="1713"/>
      <c r="BM673" s="1713"/>
      <c r="BN673" s="1713"/>
      <c r="BO673" s="1713"/>
      <c r="BP673" s="1713"/>
      <c r="BQ673" s="1713"/>
      <c r="BR673" s="1713"/>
      <c r="BS673" s="1713"/>
      <c r="BT673" s="1713"/>
      <c r="BU673" s="1713"/>
      <c r="BV673" s="1713"/>
      <c r="BW673" s="1713"/>
      <c r="BX673" s="1713"/>
      <c r="BY673" s="1713"/>
      <c r="BZ673" s="1713"/>
      <c r="CA673" s="1713"/>
      <c r="CB673" s="1713"/>
      <c r="CC673" s="1713"/>
      <c r="CD673" s="1713"/>
      <c r="CE673" s="1713"/>
      <c r="CF673" s="1713"/>
      <c r="CG673" s="1713"/>
      <c r="CH673" s="1713"/>
      <c r="CI673" s="1713"/>
      <c r="CJ673" s="1713"/>
      <c r="CK673" s="1713"/>
      <c r="CL673" s="1713"/>
      <c r="CM673" s="1713"/>
      <c r="CN673" s="1713"/>
      <c r="CO673" s="1713"/>
      <c r="CP673" s="1713"/>
      <c r="CQ673" s="1713"/>
      <c r="CR673" s="1713"/>
      <c r="CS673" s="1713"/>
      <c r="CT673" s="1713"/>
      <c r="CU673" s="1713"/>
      <c r="CV673" s="1713"/>
      <c r="CW673" s="1713"/>
      <c r="CX673" s="1713"/>
      <c r="CY673" s="1713"/>
      <c r="CZ673" s="1713"/>
      <c r="DA673" s="1713"/>
      <c r="DB673" s="1713"/>
      <c r="DC673" s="1713"/>
      <c r="DD673" s="1713"/>
      <c r="DE673" s="1713"/>
      <c r="DF673" s="1713"/>
      <c r="DG673" s="1713"/>
      <c r="DH673" s="1713"/>
      <c r="DI673" s="1713"/>
      <c r="DJ673" s="1713"/>
      <c r="DK673" s="1713"/>
      <c r="DL673" s="1713"/>
      <c r="DM673" s="1713"/>
      <c r="DN673" s="1713"/>
      <c r="DO673" s="1713"/>
      <c r="DP673" s="1713"/>
      <c r="DQ673" s="1713"/>
    </row>
    <row r="674" s="1732" customFormat="true" ht="21.75" hidden="false" customHeight="true" outlineLevel="0" collapsed="false">
      <c r="A674" s="1713"/>
      <c r="B674" s="1713"/>
      <c r="C674" s="1725"/>
      <c r="D674" s="1725"/>
      <c r="E674" s="1725"/>
      <c r="F674" s="3210"/>
      <c r="G674" s="3211"/>
      <c r="H674" s="3212"/>
      <c r="I674" s="3213"/>
      <c r="J674" s="3213"/>
      <c r="K674" s="1713"/>
      <c r="L674" s="1713"/>
      <c r="M674" s="1713"/>
      <c r="N674" s="1725"/>
      <c r="O674" s="1713"/>
      <c r="P674" s="1713"/>
      <c r="Q674" s="1713"/>
      <c r="R674" s="1713"/>
      <c r="S674" s="1713"/>
      <c r="T674" s="1714"/>
      <c r="W674" s="1713"/>
      <c r="X674" s="1713"/>
      <c r="Y674" s="1713"/>
      <c r="Z674" s="1713"/>
      <c r="AA674" s="1713"/>
      <c r="AB674" s="1713"/>
      <c r="AC674" s="1713"/>
      <c r="AD674" s="1713"/>
      <c r="AE674" s="1713"/>
      <c r="AF674" s="1713"/>
      <c r="AG674" s="1713"/>
      <c r="AH674" s="1713"/>
      <c r="AI674" s="1713"/>
      <c r="AJ674" s="1713"/>
      <c r="AK674" s="1713"/>
      <c r="AL674" s="1713"/>
      <c r="AM674" s="1713"/>
      <c r="AN674" s="1713"/>
      <c r="AO674" s="3214"/>
      <c r="AP674" s="1713"/>
      <c r="AQ674" s="1713"/>
      <c r="AR674" s="1713"/>
      <c r="AS674" s="1713"/>
      <c r="AT674" s="1713"/>
      <c r="AU674" s="1713"/>
      <c r="AV674" s="1713"/>
      <c r="AW674" s="1713"/>
      <c r="AX674" s="1713"/>
      <c r="AY674" s="1713"/>
      <c r="AZ674" s="1713"/>
      <c r="BA674" s="1713"/>
      <c r="BB674" s="1713"/>
      <c r="BC674" s="1713"/>
      <c r="BD674" s="1713"/>
      <c r="BE674" s="1713"/>
      <c r="BF674" s="1713"/>
      <c r="BG674" s="1713"/>
      <c r="BH674" s="1713"/>
      <c r="BI674" s="1713"/>
      <c r="BJ674" s="1713"/>
      <c r="BK674" s="1713"/>
      <c r="BL674" s="1713"/>
      <c r="BM674" s="1713"/>
      <c r="BN674" s="1713"/>
      <c r="BO674" s="1713"/>
      <c r="BP674" s="1713"/>
      <c r="BQ674" s="1713"/>
      <c r="BR674" s="1713"/>
      <c r="BS674" s="1713"/>
      <c r="BT674" s="1713"/>
      <c r="BU674" s="1713"/>
      <c r="BV674" s="1713"/>
      <c r="BW674" s="1713"/>
      <c r="BX674" s="1713"/>
      <c r="BY674" s="1713"/>
      <c r="BZ674" s="1713"/>
      <c r="CA674" s="1713"/>
      <c r="CB674" s="1713"/>
      <c r="CC674" s="1713"/>
      <c r="CD674" s="1713"/>
      <c r="CE674" s="1713"/>
      <c r="CF674" s="1713"/>
      <c r="CG674" s="1713"/>
      <c r="CH674" s="1713"/>
      <c r="CI674" s="1713"/>
      <c r="CJ674" s="1713"/>
      <c r="CK674" s="1713"/>
      <c r="CL674" s="1713"/>
      <c r="CM674" s="1713"/>
      <c r="CN674" s="1713"/>
      <c r="CO674" s="1713"/>
      <c r="CP674" s="1713"/>
      <c r="CQ674" s="1713"/>
      <c r="CR674" s="1713"/>
      <c r="CS674" s="1713"/>
      <c r="CT674" s="1713"/>
      <c r="CU674" s="1713"/>
      <c r="CV674" s="1713"/>
      <c r="CW674" s="1713"/>
      <c r="CX674" s="1713"/>
      <c r="CY674" s="1713"/>
      <c r="CZ674" s="1713"/>
      <c r="DA674" s="1713"/>
      <c r="DB674" s="1713"/>
      <c r="DC674" s="1713"/>
      <c r="DD674" s="1713"/>
      <c r="DE674" s="1713"/>
      <c r="DF674" s="1713"/>
      <c r="DG674" s="1713"/>
      <c r="DH674" s="1713"/>
      <c r="DI674" s="1713"/>
      <c r="DJ674" s="1713"/>
      <c r="DK674" s="1713"/>
      <c r="DL674" s="1713"/>
      <c r="DM674" s="1713"/>
      <c r="DN674" s="1713"/>
      <c r="DO674" s="1713"/>
      <c r="DP674" s="1713"/>
      <c r="DQ674" s="1713"/>
    </row>
    <row r="675" s="1732" customFormat="true" ht="21.75" hidden="false" customHeight="true" outlineLevel="0" collapsed="false">
      <c r="A675" s="1713"/>
      <c r="B675" s="1713"/>
      <c r="C675" s="1725"/>
      <c r="D675" s="1725"/>
      <c r="E675" s="1725"/>
      <c r="F675" s="3210"/>
      <c r="G675" s="3211"/>
      <c r="H675" s="3212"/>
      <c r="I675" s="3213"/>
      <c r="J675" s="3213"/>
      <c r="K675" s="1713"/>
      <c r="L675" s="1713"/>
      <c r="M675" s="1713"/>
      <c r="N675" s="1725"/>
      <c r="O675" s="1713"/>
      <c r="P675" s="1713"/>
      <c r="Q675" s="1713"/>
      <c r="R675" s="1713"/>
      <c r="S675" s="1713"/>
      <c r="T675" s="1714"/>
      <c r="W675" s="1713"/>
      <c r="X675" s="1713"/>
      <c r="Y675" s="1713"/>
      <c r="Z675" s="1713"/>
      <c r="AA675" s="1713"/>
      <c r="AB675" s="1713"/>
      <c r="AC675" s="1713"/>
      <c r="AD675" s="1713"/>
      <c r="AE675" s="1713"/>
      <c r="AF675" s="1713"/>
      <c r="AG675" s="1713"/>
      <c r="AH675" s="1713"/>
      <c r="AI675" s="1713"/>
      <c r="AJ675" s="1713"/>
      <c r="AK675" s="1713"/>
      <c r="AL675" s="1713"/>
      <c r="AM675" s="1713"/>
      <c r="AN675" s="1713"/>
      <c r="AO675" s="3214"/>
      <c r="AP675" s="1713"/>
      <c r="AQ675" s="1713"/>
      <c r="AR675" s="1713"/>
      <c r="AS675" s="1713"/>
      <c r="AT675" s="1713"/>
      <c r="AU675" s="1713"/>
      <c r="AV675" s="1713"/>
      <c r="AW675" s="1713"/>
      <c r="AX675" s="1713"/>
      <c r="AY675" s="1713"/>
      <c r="AZ675" s="1713"/>
      <c r="BA675" s="1713"/>
      <c r="BB675" s="1713"/>
      <c r="BC675" s="1713"/>
      <c r="BD675" s="1713"/>
      <c r="BE675" s="1713"/>
      <c r="BF675" s="1713"/>
      <c r="BG675" s="1713"/>
      <c r="BH675" s="1713"/>
      <c r="BI675" s="1713"/>
      <c r="BJ675" s="1713"/>
      <c r="BK675" s="1713"/>
      <c r="BL675" s="1713"/>
      <c r="BM675" s="1713"/>
      <c r="BN675" s="1713"/>
      <c r="BO675" s="1713"/>
      <c r="BP675" s="1713"/>
      <c r="BQ675" s="1713"/>
      <c r="BR675" s="1713"/>
      <c r="BS675" s="1713"/>
      <c r="BT675" s="1713"/>
      <c r="BU675" s="1713"/>
      <c r="BV675" s="1713"/>
      <c r="BW675" s="1713"/>
      <c r="BX675" s="1713"/>
      <c r="BY675" s="1713"/>
      <c r="BZ675" s="1713"/>
      <c r="CA675" s="1713"/>
      <c r="CB675" s="1713"/>
      <c r="CC675" s="1713"/>
      <c r="CD675" s="1713"/>
      <c r="CE675" s="1713"/>
      <c r="CF675" s="1713"/>
      <c r="CG675" s="1713"/>
      <c r="CH675" s="1713"/>
      <c r="CI675" s="1713"/>
      <c r="CJ675" s="1713"/>
      <c r="CK675" s="1713"/>
      <c r="CL675" s="1713"/>
      <c r="CM675" s="1713"/>
      <c r="CN675" s="1713"/>
      <c r="CO675" s="1713"/>
      <c r="CP675" s="1713"/>
      <c r="CQ675" s="1713"/>
      <c r="CR675" s="1713"/>
      <c r="CS675" s="1713"/>
      <c r="CT675" s="1713"/>
      <c r="CU675" s="1713"/>
      <c r="CV675" s="1713"/>
      <c r="CW675" s="1713"/>
      <c r="CX675" s="1713"/>
      <c r="CY675" s="1713"/>
      <c r="CZ675" s="1713"/>
      <c r="DA675" s="1713"/>
      <c r="DB675" s="1713"/>
      <c r="DC675" s="1713"/>
      <c r="DD675" s="1713"/>
      <c r="DE675" s="1713"/>
      <c r="DF675" s="1713"/>
      <c r="DG675" s="1713"/>
      <c r="DH675" s="1713"/>
      <c r="DI675" s="1713"/>
      <c r="DJ675" s="1713"/>
      <c r="DK675" s="1713"/>
      <c r="DL675" s="1713"/>
      <c r="DM675" s="1713"/>
      <c r="DN675" s="1713"/>
      <c r="DO675" s="1713"/>
      <c r="DP675" s="1713"/>
      <c r="DQ675" s="1713"/>
    </row>
    <row r="676" s="1732" customFormat="true" ht="21.75" hidden="false" customHeight="true" outlineLevel="0" collapsed="false">
      <c r="A676" s="1713"/>
      <c r="B676" s="1713"/>
      <c r="C676" s="1725"/>
      <c r="D676" s="1725"/>
      <c r="E676" s="1725"/>
      <c r="F676" s="3210"/>
      <c r="G676" s="3211"/>
      <c r="H676" s="3212"/>
      <c r="I676" s="3213"/>
      <c r="J676" s="3213"/>
      <c r="K676" s="1713"/>
      <c r="L676" s="1713"/>
      <c r="M676" s="1713"/>
      <c r="N676" s="1725"/>
      <c r="O676" s="1713"/>
      <c r="P676" s="1713"/>
      <c r="Q676" s="1713"/>
      <c r="R676" s="1713"/>
      <c r="S676" s="1713"/>
      <c r="T676" s="1714"/>
      <c r="W676" s="1713"/>
      <c r="X676" s="1713"/>
      <c r="Y676" s="1713"/>
      <c r="Z676" s="1713"/>
      <c r="AA676" s="1713"/>
      <c r="AB676" s="1713"/>
      <c r="AC676" s="1713"/>
      <c r="AD676" s="1713"/>
      <c r="AE676" s="1713"/>
      <c r="AF676" s="1713"/>
      <c r="AG676" s="1713"/>
      <c r="AH676" s="1713"/>
      <c r="AI676" s="1713"/>
      <c r="AJ676" s="1713"/>
      <c r="AK676" s="1713"/>
      <c r="AL676" s="1713"/>
      <c r="AM676" s="1713"/>
      <c r="AN676" s="1713"/>
      <c r="AO676" s="3214"/>
      <c r="AP676" s="1713"/>
      <c r="AQ676" s="1713"/>
      <c r="AR676" s="1713"/>
      <c r="AS676" s="1713"/>
      <c r="AT676" s="1713"/>
      <c r="AU676" s="1713"/>
      <c r="AV676" s="1713"/>
      <c r="AW676" s="1713"/>
      <c r="AX676" s="1713"/>
      <c r="AY676" s="1713"/>
      <c r="AZ676" s="1713"/>
      <c r="BA676" s="1713"/>
      <c r="BB676" s="1713"/>
      <c r="BC676" s="1713"/>
      <c r="BD676" s="1713"/>
      <c r="BE676" s="1713"/>
      <c r="BF676" s="1713"/>
      <c r="BG676" s="1713"/>
      <c r="BH676" s="1713"/>
      <c r="BI676" s="1713"/>
      <c r="BJ676" s="1713"/>
      <c r="BK676" s="1713"/>
      <c r="BL676" s="1713"/>
      <c r="BM676" s="1713"/>
      <c r="BN676" s="1713"/>
      <c r="BO676" s="1713"/>
      <c r="BP676" s="1713"/>
      <c r="BQ676" s="1713"/>
      <c r="BR676" s="1713"/>
      <c r="BS676" s="1713"/>
      <c r="BT676" s="1713"/>
      <c r="BU676" s="1713"/>
      <c r="BV676" s="1713"/>
      <c r="BW676" s="1713"/>
      <c r="BX676" s="1713"/>
      <c r="BY676" s="1713"/>
      <c r="BZ676" s="1713"/>
      <c r="CA676" s="1713"/>
      <c r="CB676" s="1713"/>
      <c r="CC676" s="1713"/>
      <c r="CD676" s="1713"/>
      <c r="CE676" s="1713"/>
      <c r="CF676" s="1713"/>
      <c r="CG676" s="1713"/>
      <c r="CH676" s="1713"/>
      <c r="CI676" s="1713"/>
      <c r="CJ676" s="1713"/>
      <c r="CK676" s="1713"/>
      <c r="CL676" s="1713"/>
      <c r="CM676" s="1713"/>
      <c r="CN676" s="1713"/>
      <c r="CO676" s="1713"/>
      <c r="CP676" s="1713"/>
      <c r="CQ676" s="1713"/>
      <c r="CR676" s="1713"/>
      <c r="CS676" s="1713"/>
      <c r="CT676" s="1713"/>
      <c r="CU676" s="1713"/>
      <c r="CV676" s="1713"/>
      <c r="CW676" s="1713"/>
      <c r="CX676" s="1713"/>
      <c r="CY676" s="1713"/>
      <c r="CZ676" s="1713"/>
      <c r="DA676" s="1713"/>
      <c r="DB676" s="1713"/>
      <c r="DC676" s="1713"/>
      <c r="DD676" s="1713"/>
      <c r="DE676" s="1713"/>
      <c r="DF676" s="1713"/>
      <c r="DG676" s="1713"/>
      <c r="DH676" s="1713"/>
      <c r="DI676" s="1713"/>
      <c r="DJ676" s="1713"/>
      <c r="DK676" s="1713"/>
      <c r="DL676" s="1713"/>
      <c r="DM676" s="1713"/>
      <c r="DN676" s="1713"/>
      <c r="DO676" s="1713"/>
      <c r="DP676" s="1713"/>
      <c r="DQ676" s="1713"/>
    </row>
    <row r="677" s="1732" customFormat="true" ht="21.75" hidden="false" customHeight="true" outlineLevel="0" collapsed="false">
      <c r="A677" s="1713"/>
      <c r="B677" s="1713"/>
      <c r="C677" s="1725"/>
      <c r="D677" s="1725"/>
      <c r="E677" s="1725"/>
      <c r="F677" s="3210"/>
      <c r="G677" s="3211"/>
      <c r="H677" s="3212"/>
      <c r="I677" s="3213"/>
      <c r="J677" s="3213"/>
      <c r="K677" s="1713"/>
      <c r="L677" s="1713"/>
      <c r="M677" s="1713"/>
      <c r="N677" s="1725"/>
      <c r="O677" s="1713"/>
      <c r="P677" s="1713"/>
      <c r="Q677" s="1713"/>
      <c r="R677" s="1713"/>
      <c r="S677" s="1713"/>
      <c r="T677" s="1714"/>
      <c r="W677" s="1713"/>
      <c r="X677" s="1713"/>
      <c r="Y677" s="1713"/>
      <c r="Z677" s="1713"/>
      <c r="AA677" s="1713"/>
      <c r="AB677" s="1713"/>
      <c r="AC677" s="1713"/>
      <c r="AD677" s="1713"/>
      <c r="AE677" s="1713"/>
      <c r="AF677" s="1713"/>
      <c r="AG677" s="1713"/>
      <c r="AH677" s="1713"/>
      <c r="AI677" s="1713"/>
      <c r="AJ677" s="1713"/>
      <c r="AK677" s="1713"/>
      <c r="AL677" s="1713"/>
      <c r="AM677" s="1713"/>
      <c r="AN677" s="1713"/>
      <c r="AO677" s="3214"/>
      <c r="AP677" s="1713"/>
      <c r="AQ677" s="1713"/>
      <c r="AR677" s="1713"/>
      <c r="AS677" s="1713"/>
      <c r="AT677" s="1713"/>
      <c r="AU677" s="1713"/>
      <c r="AV677" s="1713"/>
      <c r="AW677" s="1713"/>
      <c r="AX677" s="1713"/>
      <c r="AY677" s="1713"/>
      <c r="AZ677" s="1713"/>
      <c r="BA677" s="1713"/>
      <c r="BB677" s="1713"/>
      <c r="BC677" s="1713"/>
      <c r="BD677" s="1713"/>
      <c r="BE677" s="1713"/>
      <c r="BF677" s="1713"/>
      <c r="BG677" s="1713"/>
      <c r="BH677" s="1713"/>
      <c r="BI677" s="1713"/>
      <c r="BJ677" s="1713"/>
      <c r="BK677" s="1713"/>
      <c r="BL677" s="1713"/>
      <c r="BM677" s="1713"/>
      <c r="BN677" s="1713"/>
      <c r="BO677" s="1713"/>
      <c r="BP677" s="1713"/>
      <c r="BQ677" s="1713"/>
      <c r="BR677" s="1713"/>
      <c r="BS677" s="1713"/>
      <c r="BT677" s="1713"/>
      <c r="BU677" s="1713"/>
      <c r="BV677" s="1713"/>
      <c r="BW677" s="1713"/>
      <c r="BX677" s="1713"/>
      <c r="BY677" s="1713"/>
      <c r="BZ677" s="1713"/>
      <c r="CA677" s="1713"/>
      <c r="CB677" s="1713"/>
      <c r="CC677" s="1713"/>
      <c r="CD677" s="1713"/>
      <c r="CE677" s="1713"/>
      <c r="CF677" s="1713"/>
      <c r="CG677" s="1713"/>
      <c r="CH677" s="1713"/>
      <c r="CI677" s="1713"/>
      <c r="CJ677" s="1713"/>
      <c r="CK677" s="1713"/>
      <c r="CL677" s="1713"/>
      <c r="CM677" s="1713"/>
      <c r="CN677" s="1713"/>
      <c r="CO677" s="1713"/>
      <c r="CP677" s="1713"/>
      <c r="CQ677" s="1713"/>
      <c r="CR677" s="1713"/>
      <c r="CS677" s="1713"/>
      <c r="CT677" s="1713"/>
      <c r="CU677" s="1713"/>
      <c r="CV677" s="1713"/>
      <c r="CW677" s="1713"/>
      <c r="CX677" s="1713"/>
      <c r="CY677" s="1713"/>
      <c r="CZ677" s="1713"/>
      <c r="DA677" s="1713"/>
      <c r="DB677" s="1713"/>
      <c r="DC677" s="1713"/>
      <c r="DD677" s="1713"/>
      <c r="DE677" s="1713"/>
      <c r="DF677" s="1713"/>
      <c r="DG677" s="1713"/>
      <c r="DH677" s="1713"/>
      <c r="DI677" s="1713"/>
      <c r="DJ677" s="1713"/>
      <c r="DK677" s="1713"/>
      <c r="DL677" s="1713"/>
      <c r="DM677" s="1713"/>
      <c r="DN677" s="1713"/>
      <c r="DO677" s="1713"/>
      <c r="DP677" s="1713"/>
      <c r="DQ677" s="1713"/>
    </row>
    <row r="678" s="1732" customFormat="true" ht="21.75" hidden="false" customHeight="true" outlineLevel="0" collapsed="false">
      <c r="A678" s="1713"/>
      <c r="B678" s="1713"/>
      <c r="C678" s="1725"/>
      <c r="D678" s="1725"/>
      <c r="E678" s="1725"/>
      <c r="F678" s="3210"/>
      <c r="G678" s="3211"/>
      <c r="H678" s="3212"/>
      <c r="I678" s="3213"/>
      <c r="J678" s="3213"/>
      <c r="K678" s="1713"/>
      <c r="L678" s="1713"/>
      <c r="M678" s="1713"/>
      <c r="N678" s="1725"/>
      <c r="O678" s="1713"/>
      <c r="P678" s="1713"/>
      <c r="Q678" s="1713"/>
      <c r="R678" s="1713"/>
      <c r="S678" s="1713"/>
      <c r="T678" s="1714"/>
      <c r="W678" s="1713"/>
      <c r="X678" s="1713"/>
      <c r="Y678" s="1713"/>
      <c r="Z678" s="1713"/>
      <c r="AA678" s="1713"/>
      <c r="AB678" s="1713"/>
      <c r="AC678" s="1713"/>
      <c r="AD678" s="1713"/>
      <c r="AE678" s="1713"/>
      <c r="AF678" s="1713"/>
      <c r="AG678" s="1713"/>
      <c r="AH678" s="1713"/>
      <c r="AI678" s="1713"/>
      <c r="AJ678" s="1713"/>
      <c r="AK678" s="1713"/>
      <c r="AL678" s="1713"/>
      <c r="AM678" s="1713"/>
      <c r="AN678" s="1713"/>
      <c r="AO678" s="3214"/>
      <c r="AP678" s="1713"/>
      <c r="AQ678" s="1713"/>
      <c r="AR678" s="1713"/>
      <c r="AS678" s="1713"/>
      <c r="AT678" s="1713"/>
      <c r="AU678" s="1713"/>
      <c r="AV678" s="1713"/>
      <c r="AW678" s="1713"/>
      <c r="AX678" s="1713"/>
      <c r="AY678" s="1713"/>
      <c r="AZ678" s="1713"/>
      <c r="BA678" s="1713"/>
      <c r="BB678" s="1713"/>
      <c r="BC678" s="1713"/>
      <c r="BD678" s="1713"/>
      <c r="BE678" s="1713"/>
      <c r="BF678" s="1713"/>
      <c r="BG678" s="1713"/>
      <c r="BH678" s="1713"/>
      <c r="BI678" s="1713"/>
      <c r="BJ678" s="1713"/>
      <c r="BK678" s="1713"/>
      <c r="BL678" s="1713"/>
      <c r="BM678" s="1713"/>
      <c r="BN678" s="1713"/>
      <c r="BO678" s="1713"/>
      <c r="BP678" s="1713"/>
      <c r="BQ678" s="1713"/>
      <c r="BR678" s="1713"/>
      <c r="BS678" s="1713"/>
      <c r="BT678" s="1713"/>
      <c r="BU678" s="1713"/>
      <c r="BV678" s="1713"/>
      <c r="BW678" s="1713"/>
      <c r="BX678" s="1713"/>
      <c r="BY678" s="1713"/>
      <c r="BZ678" s="1713"/>
      <c r="CA678" s="1713"/>
      <c r="CB678" s="1713"/>
      <c r="CC678" s="1713"/>
      <c r="CD678" s="1713"/>
      <c r="CE678" s="1713"/>
      <c r="CF678" s="1713"/>
      <c r="CG678" s="1713"/>
      <c r="CH678" s="1713"/>
      <c r="CI678" s="1713"/>
      <c r="CJ678" s="1713"/>
      <c r="CK678" s="1713"/>
      <c r="CL678" s="1713"/>
      <c r="CM678" s="1713"/>
      <c r="CN678" s="1713"/>
      <c r="CO678" s="1713"/>
      <c r="CP678" s="1713"/>
      <c r="CQ678" s="1713"/>
      <c r="CR678" s="1713"/>
      <c r="CS678" s="1713"/>
      <c r="CT678" s="1713"/>
      <c r="CU678" s="1713"/>
      <c r="CV678" s="1713"/>
      <c r="CW678" s="1713"/>
      <c r="CX678" s="1713"/>
      <c r="CY678" s="1713"/>
      <c r="CZ678" s="1713"/>
      <c r="DA678" s="1713"/>
      <c r="DB678" s="1713"/>
      <c r="DC678" s="1713"/>
      <c r="DD678" s="1713"/>
      <c r="DE678" s="1713"/>
      <c r="DF678" s="1713"/>
      <c r="DG678" s="1713"/>
      <c r="DH678" s="1713"/>
      <c r="DI678" s="1713"/>
      <c r="DJ678" s="1713"/>
      <c r="DK678" s="1713"/>
      <c r="DL678" s="1713"/>
      <c r="DM678" s="1713"/>
      <c r="DN678" s="1713"/>
      <c r="DO678" s="1713"/>
      <c r="DP678" s="1713"/>
      <c r="DQ678" s="1713"/>
    </row>
    <row r="679" s="1732" customFormat="true" ht="21.75" hidden="false" customHeight="true" outlineLevel="0" collapsed="false">
      <c r="A679" s="1713"/>
      <c r="B679" s="1713"/>
      <c r="C679" s="1725"/>
      <c r="D679" s="1725"/>
      <c r="E679" s="1725"/>
      <c r="F679" s="3210"/>
      <c r="G679" s="3211"/>
      <c r="H679" s="3212"/>
      <c r="I679" s="3213"/>
      <c r="J679" s="3213"/>
      <c r="K679" s="1713"/>
      <c r="L679" s="1713"/>
      <c r="M679" s="1713"/>
      <c r="N679" s="1725"/>
      <c r="O679" s="1713"/>
      <c r="P679" s="1713"/>
      <c r="Q679" s="1713"/>
      <c r="R679" s="1713"/>
      <c r="S679" s="1713"/>
      <c r="T679" s="1714"/>
      <c r="W679" s="1713"/>
      <c r="X679" s="1713"/>
      <c r="Y679" s="1713"/>
      <c r="Z679" s="1713"/>
      <c r="AA679" s="1713"/>
      <c r="AB679" s="1713"/>
      <c r="AC679" s="1713"/>
      <c r="AD679" s="1713"/>
      <c r="AE679" s="1713"/>
      <c r="AF679" s="1713"/>
      <c r="AG679" s="1713"/>
      <c r="AH679" s="1713"/>
      <c r="AI679" s="1713"/>
      <c r="AJ679" s="1713"/>
      <c r="AK679" s="1713"/>
      <c r="AL679" s="1713"/>
      <c r="AM679" s="1713"/>
      <c r="AN679" s="1713"/>
      <c r="AO679" s="3214"/>
      <c r="AP679" s="1713"/>
      <c r="AQ679" s="1713"/>
      <c r="AR679" s="1713"/>
      <c r="AS679" s="1713"/>
      <c r="AT679" s="1713"/>
      <c r="AU679" s="1713"/>
      <c r="AV679" s="1713"/>
      <c r="AW679" s="1713"/>
      <c r="AX679" s="1713"/>
      <c r="AY679" s="1713"/>
      <c r="AZ679" s="1713"/>
      <c r="BA679" s="1713"/>
      <c r="BB679" s="1713"/>
      <c r="BC679" s="1713"/>
      <c r="BD679" s="1713"/>
      <c r="BE679" s="1713"/>
      <c r="BF679" s="1713"/>
      <c r="BG679" s="1713"/>
      <c r="BH679" s="1713"/>
      <c r="BI679" s="1713"/>
      <c r="BJ679" s="1713"/>
      <c r="BK679" s="1713"/>
      <c r="BL679" s="1713"/>
      <c r="BM679" s="1713"/>
      <c r="BN679" s="1713"/>
      <c r="BO679" s="1713"/>
      <c r="BP679" s="1713"/>
      <c r="BQ679" s="1713"/>
      <c r="BR679" s="1713"/>
      <c r="BS679" s="1713"/>
      <c r="BT679" s="1713"/>
      <c r="BU679" s="1713"/>
      <c r="BV679" s="1713"/>
      <c r="BW679" s="1713"/>
      <c r="BX679" s="1713"/>
      <c r="BY679" s="1713"/>
      <c r="BZ679" s="1713"/>
      <c r="CA679" s="1713"/>
      <c r="CB679" s="1713"/>
      <c r="CC679" s="1713"/>
      <c r="CD679" s="1713"/>
      <c r="CE679" s="1713"/>
      <c r="CF679" s="1713"/>
      <c r="CG679" s="1713"/>
      <c r="CH679" s="1713"/>
      <c r="CI679" s="1713"/>
      <c r="CJ679" s="1713"/>
      <c r="CK679" s="1713"/>
      <c r="CL679" s="1713"/>
      <c r="CM679" s="1713"/>
      <c r="CN679" s="1713"/>
      <c r="CO679" s="1713"/>
      <c r="CP679" s="1713"/>
      <c r="CQ679" s="1713"/>
      <c r="CR679" s="1713"/>
      <c r="CS679" s="1713"/>
      <c r="CT679" s="1713"/>
      <c r="CU679" s="1713"/>
      <c r="CV679" s="1713"/>
      <c r="CW679" s="1713"/>
      <c r="CX679" s="1713"/>
      <c r="CY679" s="1713"/>
      <c r="CZ679" s="1713"/>
      <c r="DA679" s="1713"/>
      <c r="DB679" s="1713"/>
      <c r="DC679" s="1713"/>
      <c r="DD679" s="1713"/>
      <c r="DE679" s="1713"/>
      <c r="DF679" s="1713"/>
      <c r="DG679" s="1713"/>
      <c r="DH679" s="1713"/>
      <c r="DI679" s="1713"/>
      <c r="DJ679" s="1713"/>
      <c r="DK679" s="1713"/>
      <c r="DL679" s="1713"/>
      <c r="DM679" s="1713"/>
      <c r="DN679" s="1713"/>
      <c r="DO679" s="1713"/>
      <c r="DP679" s="1713"/>
      <c r="DQ679" s="1713"/>
    </row>
    <row r="680" s="1732" customFormat="true" ht="21.75" hidden="false" customHeight="true" outlineLevel="0" collapsed="false">
      <c r="A680" s="1713"/>
      <c r="B680" s="1713"/>
      <c r="C680" s="1725"/>
      <c r="D680" s="1725"/>
      <c r="E680" s="1725"/>
      <c r="F680" s="3210"/>
      <c r="G680" s="3211"/>
      <c r="H680" s="3212"/>
      <c r="I680" s="3213"/>
      <c r="J680" s="3213"/>
      <c r="K680" s="1713"/>
      <c r="L680" s="1713"/>
      <c r="M680" s="1713"/>
      <c r="N680" s="1725"/>
      <c r="O680" s="1713"/>
      <c r="P680" s="1713"/>
      <c r="Q680" s="1713"/>
      <c r="R680" s="1713"/>
      <c r="S680" s="1713"/>
      <c r="T680" s="1714"/>
      <c r="W680" s="1713"/>
      <c r="X680" s="1713"/>
      <c r="Y680" s="1713"/>
      <c r="Z680" s="1713"/>
      <c r="AA680" s="1713"/>
      <c r="AB680" s="1713"/>
      <c r="AC680" s="1713"/>
      <c r="AD680" s="1713"/>
      <c r="AE680" s="1713"/>
      <c r="AF680" s="1713"/>
      <c r="AG680" s="1713"/>
      <c r="AH680" s="1713"/>
      <c r="AI680" s="1713"/>
      <c r="AJ680" s="1713"/>
      <c r="AK680" s="1713"/>
      <c r="AL680" s="1713"/>
      <c r="AM680" s="1713"/>
      <c r="AN680" s="1713"/>
      <c r="AO680" s="3214"/>
      <c r="AP680" s="1713"/>
      <c r="AQ680" s="1713"/>
      <c r="AR680" s="1713"/>
      <c r="AS680" s="1713"/>
      <c r="AT680" s="1713"/>
      <c r="AU680" s="1713"/>
      <c r="AV680" s="1713"/>
      <c r="AW680" s="1713"/>
      <c r="AX680" s="1713"/>
      <c r="AY680" s="1713"/>
      <c r="AZ680" s="1713"/>
      <c r="BA680" s="1713"/>
      <c r="BB680" s="1713"/>
      <c r="BC680" s="1713"/>
      <c r="BD680" s="1713"/>
      <c r="BE680" s="1713"/>
      <c r="BF680" s="1713"/>
      <c r="BG680" s="1713"/>
      <c r="BH680" s="1713"/>
      <c r="BI680" s="1713"/>
      <c r="BJ680" s="1713"/>
      <c r="BK680" s="1713"/>
      <c r="BL680" s="1713"/>
      <c r="BM680" s="1713"/>
      <c r="BN680" s="1713"/>
      <c r="BO680" s="1713"/>
      <c r="BP680" s="1713"/>
      <c r="BQ680" s="1713"/>
      <c r="BR680" s="1713"/>
      <c r="BS680" s="1713"/>
      <c r="BT680" s="1713"/>
      <c r="BU680" s="1713"/>
      <c r="BV680" s="1713"/>
      <c r="BW680" s="1713"/>
      <c r="BX680" s="1713"/>
      <c r="BY680" s="1713"/>
      <c r="BZ680" s="1713"/>
      <c r="CA680" s="1713"/>
      <c r="CB680" s="1713"/>
      <c r="CC680" s="1713"/>
      <c r="CD680" s="1713"/>
      <c r="CE680" s="1713"/>
      <c r="CF680" s="1713"/>
      <c r="CG680" s="1713"/>
      <c r="CH680" s="1713"/>
      <c r="CI680" s="1713"/>
      <c r="CJ680" s="1713"/>
      <c r="CK680" s="1713"/>
      <c r="CL680" s="1713"/>
      <c r="CM680" s="1713"/>
      <c r="CN680" s="1713"/>
      <c r="CO680" s="1713"/>
      <c r="CP680" s="1713"/>
      <c r="CQ680" s="1713"/>
      <c r="CR680" s="1713"/>
      <c r="CS680" s="1713"/>
      <c r="CT680" s="1713"/>
      <c r="CU680" s="1713"/>
      <c r="CV680" s="1713"/>
      <c r="CW680" s="1713"/>
      <c r="CX680" s="1713"/>
      <c r="CY680" s="1713"/>
      <c r="CZ680" s="1713"/>
      <c r="DA680" s="1713"/>
      <c r="DB680" s="1713"/>
      <c r="DC680" s="1713"/>
      <c r="DD680" s="1713"/>
      <c r="DE680" s="1713"/>
      <c r="DF680" s="1713"/>
      <c r="DG680" s="1713"/>
      <c r="DH680" s="1713"/>
      <c r="DI680" s="1713"/>
      <c r="DJ680" s="1713"/>
      <c r="DK680" s="1713"/>
      <c r="DL680" s="1713"/>
      <c r="DM680" s="1713"/>
      <c r="DN680" s="1713"/>
      <c r="DO680" s="1713"/>
      <c r="DP680" s="1713"/>
      <c r="DQ680" s="1713"/>
    </row>
    <row r="681" s="1732" customFormat="true" ht="21.75" hidden="false" customHeight="true" outlineLevel="0" collapsed="false">
      <c r="A681" s="1713"/>
      <c r="B681" s="1713"/>
      <c r="C681" s="1725"/>
      <c r="D681" s="1725"/>
      <c r="E681" s="1725"/>
      <c r="F681" s="3210"/>
      <c r="G681" s="3211"/>
      <c r="H681" s="3212"/>
      <c r="I681" s="3213"/>
      <c r="J681" s="3213"/>
      <c r="K681" s="1713"/>
      <c r="L681" s="1713"/>
      <c r="M681" s="1713"/>
      <c r="N681" s="1725"/>
      <c r="O681" s="1713"/>
      <c r="P681" s="1713"/>
      <c r="Q681" s="1713"/>
      <c r="R681" s="1713"/>
      <c r="S681" s="1713"/>
      <c r="T681" s="1714"/>
      <c r="W681" s="1713"/>
      <c r="X681" s="1713"/>
      <c r="Y681" s="1713"/>
      <c r="Z681" s="1713"/>
      <c r="AA681" s="1713"/>
      <c r="AB681" s="1713"/>
      <c r="AC681" s="1713"/>
      <c r="AD681" s="1713"/>
      <c r="AE681" s="1713"/>
      <c r="AF681" s="1713"/>
      <c r="AG681" s="1713"/>
      <c r="AH681" s="1713"/>
      <c r="AI681" s="1713"/>
      <c r="AJ681" s="1713"/>
      <c r="AK681" s="1713"/>
      <c r="AL681" s="1713"/>
      <c r="AM681" s="1713"/>
      <c r="AN681" s="1713"/>
      <c r="AO681" s="3214"/>
      <c r="AP681" s="1713"/>
      <c r="AQ681" s="1713"/>
      <c r="AR681" s="1713"/>
      <c r="AS681" s="1713"/>
      <c r="AT681" s="1713"/>
      <c r="AU681" s="1713"/>
      <c r="AV681" s="1713"/>
      <c r="AW681" s="1713"/>
      <c r="AX681" s="1713"/>
      <c r="AY681" s="1713"/>
      <c r="AZ681" s="1713"/>
      <c r="BA681" s="1713"/>
      <c r="BB681" s="1713"/>
      <c r="BC681" s="1713"/>
      <c r="BD681" s="1713"/>
      <c r="BE681" s="1713"/>
      <c r="BF681" s="1713"/>
      <c r="BG681" s="1713"/>
      <c r="BH681" s="1713"/>
      <c r="BI681" s="1713"/>
      <c r="BJ681" s="1713"/>
      <c r="BK681" s="1713"/>
      <c r="BL681" s="1713"/>
      <c r="BM681" s="1713"/>
      <c r="BN681" s="1713"/>
      <c r="BO681" s="1713"/>
      <c r="BP681" s="1713"/>
      <c r="BQ681" s="1713"/>
      <c r="BR681" s="1713"/>
      <c r="BS681" s="1713"/>
      <c r="BT681" s="1713"/>
      <c r="BU681" s="1713"/>
      <c r="BV681" s="1713"/>
      <c r="BW681" s="1713"/>
      <c r="BX681" s="1713"/>
      <c r="BY681" s="1713"/>
      <c r="BZ681" s="1713"/>
      <c r="CA681" s="1713"/>
      <c r="CB681" s="1713"/>
      <c r="CC681" s="1713"/>
      <c r="CD681" s="1713"/>
      <c r="CE681" s="1713"/>
      <c r="CF681" s="1713"/>
      <c r="CG681" s="1713"/>
      <c r="CH681" s="1713"/>
      <c r="CI681" s="1713"/>
      <c r="CJ681" s="1713"/>
      <c r="CK681" s="1713"/>
      <c r="CL681" s="1713"/>
      <c r="CM681" s="1713"/>
      <c r="CN681" s="1713"/>
      <c r="CO681" s="1713"/>
      <c r="CP681" s="1713"/>
      <c r="CQ681" s="1713"/>
      <c r="CR681" s="1713"/>
      <c r="CS681" s="1713"/>
      <c r="CT681" s="1713"/>
      <c r="CU681" s="1713"/>
      <c r="CV681" s="1713"/>
      <c r="CW681" s="1713"/>
      <c r="CX681" s="1713"/>
      <c r="CY681" s="1713"/>
      <c r="CZ681" s="1713"/>
      <c r="DA681" s="1713"/>
      <c r="DB681" s="1713"/>
      <c r="DC681" s="1713"/>
      <c r="DD681" s="1713"/>
      <c r="DE681" s="1713"/>
      <c r="DF681" s="1713"/>
      <c r="DG681" s="1713"/>
      <c r="DH681" s="1713"/>
      <c r="DI681" s="1713"/>
      <c r="DJ681" s="1713"/>
      <c r="DK681" s="1713"/>
      <c r="DL681" s="1713"/>
      <c r="DM681" s="1713"/>
      <c r="DN681" s="1713"/>
      <c r="DO681" s="1713"/>
      <c r="DP681" s="1713"/>
      <c r="DQ681" s="1713"/>
    </row>
    <row r="682" s="1732" customFormat="true" ht="21.75" hidden="false" customHeight="true" outlineLevel="0" collapsed="false">
      <c r="A682" s="1713"/>
      <c r="B682" s="1713"/>
      <c r="C682" s="1725"/>
      <c r="D682" s="1725"/>
      <c r="E682" s="1725"/>
      <c r="F682" s="3210"/>
      <c r="G682" s="3211"/>
      <c r="H682" s="3212"/>
      <c r="I682" s="3213"/>
      <c r="J682" s="3213"/>
      <c r="K682" s="1713"/>
      <c r="L682" s="1713"/>
      <c r="M682" s="1713"/>
      <c r="N682" s="1725"/>
      <c r="O682" s="1713"/>
      <c r="P682" s="1713"/>
      <c r="Q682" s="1713"/>
      <c r="R682" s="1713"/>
      <c r="S682" s="1713"/>
      <c r="T682" s="1714"/>
      <c r="W682" s="1713"/>
      <c r="X682" s="1713"/>
      <c r="Y682" s="1713"/>
      <c r="Z682" s="1713"/>
      <c r="AA682" s="1713"/>
      <c r="AB682" s="1713"/>
      <c r="AC682" s="1713"/>
      <c r="AD682" s="1713"/>
      <c r="AE682" s="1713"/>
      <c r="AF682" s="1713"/>
      <c r="AG682" s="1713"/>
      <c r="AH682" s="1713"/>
      <c r="AI682" s="1713"/>
      <c r="AJ682" s="1713"/>
      <c r="AK682" s="1713"/>
      <c r="AL682" s="1713"/>
      <c r="AM682" s="1713"/>
      <c r="AN682" s="1713"/>
      <c r="AO682" s="3214"/>
      <c r="AP682" s="1713"/>
      <c r="AQ682" s="1713"/>
      <c r="AR682" s="1713"/>
      <c r="AS682" s="1713"/>
      <c r="AT682" s="1713"/>
      <c r="AU682" s="1713"/>
      <c r="AV682" s="1713"/>
      <c r="AW682" s="1713"/>
      <c r="AX682" s="1713"/>
      <c r="AY682" s="1713"/>
      <c r="AZ682" s="1713"/>
      <c r="BA682" s="1713"/>
      <c r="BB682" s="1713"/>
      <c r="BC682" s="1713"/>
      <c r="BD682" s="1713"/>
      <c r="BE682" s="1713"/>
      <c r="BF682" s="1713"/>
      <c r="BG682" s="1713"/>
      <c r="BH682" s="1713"/>
      <c r="BI682" s="1713"/>
      <c r="BJ682" s="1713"/>
      <c r="BK682" s="1713"/>
      <c r="BL682" s="1713"/>
      <c r="BM682" s="1713"/>
      <c r="BN682" s="1713"/>
      <c r="BO682" s="1713"/>
      <c r="BP682" s="1713"/>
      <c r="BQ682" s="1713"/>
      <c r="BR682" s="1713"/>
      <c r="BS682" s="1713"/>
      <c r="BT682" s="1713"/>
      <c r="BU682" s="1713"/>
      <c r="BV682" s="1713"/>
      <c r="BW682" s="1713"/>
      <c r="BX682" s="1713"/>
      <c r="BY682" s="1713"/>
      <c r="BZ682" s="1713"/>
      <c r="CA682" s="1713"/>
      <c r="CB682" s="1713"/>
      <c r="CC682" s="1713"/>
      <c r="CD682" s="1713"/>
      <c r="CE682" s="1713"/>
      <c r="CF682" s="1713"/>
      <c r="CG682" s="1713"/>
      <c r="CH682" s="1713"/>
      <c r="CI682" s="1713"/>
      <c r="CJ682" s="1713"/>
      <c r="CK682" s="1713"/>
      <c r="CL682" s="1713"/>
      <c r="CM682" s="1713"/>
      <c r="CN682" s="1713"/>
      <c r="CO682" s="1713"/>
      <c r="CP682" s="1713"/>
      <c r="CQ682" s="1713"/>
      <c r="CR682" s="1713"/>
      <c r="CS682" s="1713"/>
      <c r="CT682" s="1713"/>
      <c r="CU682" s="1713"/>
      <c r="CV682" s="1713"/>
      <c r="CW682" s="1713"/>
      <c r="CX682" s="1713"/>
      <c r="CY682" s="1713"/>
      <c r="CZ682" s="1713"/>
      <c r="DA682" s="1713"/>
      <c r="DB682" s="1713"/>
      <c r="DC682" s="1713"/>
      <c r="DD682" s="1713"/>
      <c r="DE682" s="1713"/>
      <c r="DF682" s="1713"/>
      <c r="DG682" s="1713"/>
      <c r="DH682" s="1713"/>
      <c r="DI682" s="1713"/>
      <c r="DJ682" s="1713"/>
      <c r="DK682" s="1713"/>
      <c r="DL682" s="1713"/>
      <c r="DM682" s="1713"/>
      <c r="DN682" s="1713"/>
      <c r="DO682" s="1713"/>
      <c r="DP682" s="1713"/>
      <c r="DQ682" s="1713"/>
    </row>
    <row r="683" s="1732" customFormat="true" ht="21.75" hidden="false" customHeight="true" outlineLevel="0" collapsed="false">
      <c r="A683" s="1713"/>
      <c r="B683" s="1713"/>
      <c r="C683" s="1725"/>
      <c r="D683" s="1725"/>
      <c r="E683" s="1725"/>
      <c r="F683" s="3210"/>
      <c r="G683" s="3211"/>
      <c r="H683" s="3212"/>
      <c r="I683" s="3213"/>
      <c r="J683" s="3213"/>
      <c r="K683" s="1713"/>
      <c r="L683" s="1713"/>
      <c r="M683" s="1713"/>
      <c r="N683" s="1725"/>
      <c r="O683" s="1713"/>
      <c r="P683" s="1713"/>
      <c r="Q683" s="1713"/>
      <c r="R683" s="1713"/>
      <c r="S683" s="1713"/>
      <c r="T683" s="1714"/>
      <c r="W683" s="1713"/>
      <c r="X683" s="1713"/>
      <c r="Y683" s="1713"/>
      <c r="Z683" s="1713"/>
      <c r="AA683" s="1713"/>
      <c r="AB683" s="1713"/>
      <c r="AC683" s="1713"/>
      <c r="AD683" s="1713"/>
      <c r="AE683" s="1713"/>
      <c r="AF683" s="1713"/>
      <c r="AG683" s="1713"/>
      <c r="AH683" s="1713"/>
      <c r="AI683" s="1713"/>
      <c r="AJ683" s="1713"/>
      <c r="AK683" s="1713"/>
      <c r="AL683" s="1713"/>
      <c r="AM683" s="1713"/>
      <c r="AN683" s="1713"/>
      <c r="AO683" s="3214"/>
      <c r="AP683" s="1713"/>
      <c r="AQ683" s="1713"/>
      <c r="AR683" s="1713"/>
      <c r="AS683" s="1713"/>
      <c r="AT683" s="1713"/>
      <c r="AU683" s="1713"/>
      <c r="AV683" s="1713"/>
      <c r="AW683" s="1713"/>
      <c r="AX683" s="1713"/>
      <c r="AY683" s="1713"/>
      <c r="AZ683" s="1713"/>
      <c r="BA683" s="1713"/>
      <c r="BB683" s="1713"/>
      <c r="BC683" s="1713"/>
      <c r="BD683" s="1713"/>
      <c r="BE683" s="1713"/>
      <c r="BF683" s="1713"/>
      <c r="BG683" s="1713"/>
      <c r="BH683" s="1713"/>
      <c r="BI683" s="1713"/>
      <c r="BJ683" s="1713"/>
      <c r="BK683" s="1713"/>
      <c r="BL683" s="1713"/>
      <c r="BM683" s="1713"/>
      <c r="BN683" s="1713"/>
      <c r="BO683" s="1713"/>
      <c r="BP683" s="1713"/>
      <c r="BQ683" s="1713"/>
      <c r="BR683" s="1713"/>
      <c r="BS683" s="1713"/>
      <c r="BT683" s="1713"/>
      <c r="BU683" s="1713"/>
      <c r="BV683" s="1713"/>
      <c r="BW683" s="1713"/>
      <c r="BX683" s="1713"/>
      <c r="BY683" s="1713"/>
      <c r="BZ683" s="1713"/>
      <c r="CA683" s="1713"/>
      <c r="CB683" s="1713"/>
      <c r="CC683" s="1713"/>
      <c r="CD683" s="1713"/>
      <c r="CE683" s="1713"/>
      <c r="CF683" s="1713"/>
      <c r="CG683" s="1713"/>
      <c r="CH683" s="1713"/>
      <c r="CI683" s="1713"/>
      <c r="CJ683" s="1713"/>
      <c r="CK683" s="1713"/>
      <c r="CL683" s="1713"/>
      <c r="CM683" s="1713"/>
      <c r="CN683" s="1713"/>
      <c r="CO683" s="1713"/>
      <c r="CP683" s="1713"/>
      <c r="CQ683" s="1713"/>
      <c r="CR683" s="1713"/>
      <c r="CS683" s="1713"/>
      <c r="CT683" s="1713"/>
      <c r="CU683" s="1713"/>
      <c r="CV683" s="1713"/>
      <c r="CW683" s="1713"/>
      <c r="CX683" s="1713"/>
      <c r="CY683" s="1713"/>
      <c r="CZ683" s="1713"/>
      <c r="DA683" s="1713"/>
      <c r="DB683" s="1713"/>
      <c r="DC683" s="1713"/>
      <c r="DD683" s="1713"/>
      <c r="DE683" s="1713"/>
      <c r="DF683" s="1713"/>
      <c r="DG683" s="1713"/>
      <c r="DH683" s="1713"/>
      <c r="DI683" s="1713"/>
      <c r="DJ683" s="1713"/>
      <c r="DK683" s="1713"/>
      <c r="DL683" s="1713"/>
      <c r="DM683" s="1713"/>
      <c r="DN683" s="1713"/>
      <c r="DO683" s="1713"/>
      <c r="DP683" s="1713"/>
      <c r="DQ683" s="1713"/>
    </row>
    <row r="684" s="1732" customFormat="true" ht="21.75" hidden="false" customHeight="true" outlineLevel="0" collapsed="false">
      <c r="A684" s="1713"/>
      <c r="B684" s="1713"/>
      <c r="C684" s="1725"/>
      <c r="D684" s="1725"/>
      <c r="E684" s="1725"/>
      <c r="F684" s="3210"/>
      <c r="G684" s="3211"/>
      <c r="H684" s="3212"/>
      <c r="I684" s="3213"/>
      <c r="J684" s="3213"/>
      <c r="K684" s="1713"/>
      <c r="L684" s="1713"/>
      <c r="M684" s="1713"/>
      <c r="N684" s="1725"/>
      <c r="O684" s="1713"/>
      <c r="P684" s="1713"/>
      <c r="Q684" s="1713"/>
      <c r="R684" s="1713"/>
      <c r="S684" s="1713"/>
      <c r="T684" s="1714"/>
      <c r="W684" s="1713"/>
      <c r="X684" s="1713"/>
      <c r="Y684" s="1713"/>
      <c r="Z684" s="1713"/>
      <c r="AA684" s="1713"/>
      <c r="AB684" s="1713"/>
      <c r="AC684" s="1713"/>
      <c r="AD684" s="1713"/>
      <c r="AE684" s="1713"/>
      <c r="AF684" s="1713"/>
      <c r="AG684" s="1713"/>
      <c r="AH684" s="1713"/>
      <c r="AI684" s="1713"/>
      <c r="AJ684" s="1713"/>
      <c r="AK684" s="1713"/>
      <c r="AL684" s="1713"/>
      <c r="AM684" s="1713"/>
      <c r="AN684" s="1713"/>
      <c r="AO684" s="3214"/>
      <c r="AP684" s="1713"/>
      <c r="AQ684" s="1713"/>
      <c r="AR684" s="1713"/>
      <c r="AS684" s="1713"/>
      <c r="AT684" s="1713"/>
      <c r="AU684" s="1713"/>
      <c r="AV684" s="1713"/>
      <c r="AW684" s="1713"/>
      <c r="AX684" s="1713"/>
      <c r="AY684" s="1713"/>
      <c r="AZ684" s="1713"/>
      <c r="BA684" s="1713"/>
      <c r="BB684" s="1713"/>
      <c r="BC684" s="1713"/>
      <c r="BD684" s="1713"/>
      <c r="BE684" s="1713"/>
      <c r="BF684" s="1713"/>
      <c r="BG684" s="1713"/>
      <c r="BH684" s="1713"/>
      <c r="BI684" s="1713"/>
      <c r="BJ684" s="1713"/>
      <c r="BK684" s="1713"/>
      <c r="BL684" s="1713"/>
      <c r="BM684" s="1713"/>
      <c r="BN684" s="1713"/>
      <c r="BO684" s="1713"/>
      <c r="BP684" s="1713"/>
      <c r="BQ684" s="1713"/>
      <c r="BR684" s="1713"/>
      <c r="BS684" s="1713"/>
      <c r="BT684" s="1713"/>
      <c r="BU684" s="1713"/>
      <c r="BV684" s="1713"/>
      <c r="BW684" s="1713"/>
      <c r="BX684" s="1713"/>
      <c r="BY684" s="1713"/>
      <c r="BZ684" s="1713"/>
      <c r="CA684" s="1713"/>
      <c r="CB684" s="1713"/>
      <c r="CC684" s="1713"/>
      <c r="CD684" s="1713"/>
      <c r="CE684" s="1713"/>
      <c r="CF684" s="1713"/>
      <c r="CG684" s="1713"/>
      <c r="CH684" s="1713"/>
      <c r="CI684" s="1713"/>
      <c r="CJ684" s="1713"/>
      <c r="CK684" s="1713"/>
      <c r="CL684" s="1713"/>
      <c r="CM684" s="1713"/>
      <c r="CN684" s="1713"/>
      <c r="CO684" s="1713"/>
      <c r="CP684" s="1713"/>
      <c r="CQ684" s="1713"/>
      <c r="CR684" s="1713"/>
      <c r="CS684" s="1713"/>
      <c r="CT684" s="1713"/>
      <c r="CU684" s="1713"/>
      <c r="CV684" s="1713"/>
      <c r="CW684" s="1713"/>
      <c r="CX684" s="1713"/>
      <c r="CY684" s="1713"/>
      <c r="CZ684" s="1713"/>
      <c r="DA684" s="1713"/>
      <c r="DB684" s="1713"/>
      <c r="DC684" s="1713"/>
      <c r="DD684" s="1713"/>
      <c r="DE684" s="1713"/>
      <c r="DF684" s="1713"/>
      <c r="DG684" s="1713"/>
      <c r="DH684" s="1713"/>
      <c r="DI684" s="1713"/>
      <c r="DJ684" s="1713"/>
      <c r="DK684" s="1713"/>
      <c r="DL684" s="1713"/>
      <c r="DM684" s="1713"/>
      <c r="DN684" s="1713"/>
      <c r="DO684" s="1713"/>
      <c r="DP684" s="1713"/>
      <c r="DQ684" s="1713"/>
    </row>
    <row r="685" s="1732" customFormat="true" ht="21.75" hidden="false" customHeight="true" outlineLevel="0" collapsed="false">
      <c r="A685" s="1713"/>
      <c r="B685" s="1713"/>
      <c r="C685" s="1725"/>
      <c r="D685" s="1725"/>
      <c r="E685" s="1725"/>
      <c r="F685" s="3210"/>
      <c r="G685" s="3211"/>
      <c r="H685" s="3212"/>
      <c r="I685" s="3213"/>
      <c r="J685" s="3213"/>
      <c r="K685" s="1713"/>
      <c r="L685" s="1713"/>
      <c r="M685" s="1713"/>
      <c r="N685" s="1725"/>
      <c r="O685" s="1713"/>
      <c r="P685" s="1713"/>
      <c r="Q685" s="1713"/>
      <c r="R685" s="1713"/>
      <c r="S685" s="1713"/>
      <c r="T685" s="1714"/>
      <c r="W685" s="1713"/>
      <c r="X685" s="1713"/>
      <c r="Y685" s="1713"/>
      <c r="Z685" s="1713"/>
      <c r="AA685" s="1713"/>
      <c r="AB685" s="1713"/>
      <c r="AC685" s="1713"/>
      <c r="AD685" s="1713"/>
      <c r="AE685" s="1713"/>
      <c r="AF685" s="1713"/>
      <c r="AG685" s="1713"/>
      <c r="AH685" s="1713"/>
      <c r="AI685" s="1713"/>
      <c r="AJ685" s="1713"/>
      <c r="AK685" s="1713"/>
      <c r="AL685" s="1713"/>
      <c r="AM685" s="1713"/>
      <c r="AN685" s="1713"/>
      <c r="AO685" s="3214"/>
      <c r="AP685" s="1713"/>
      <c r="AQ685" s="1713"/>
      <c r="AR685" s="1713"/>
      <c r="AS685" s="1713"/>
      <c r="AT685" s="1713"/>
      <c r="AU685" s="1713"/>
      <c r="AV685" s="1713"/>
      <c r="AW685" s="1713"/>
      <c r="AX685" s="1713"/>
      <c r="AY685" s="1713"/>
      <c r="AZ685" s="1713"/>
      <c r="BA685" s="1713"/>
      <c r="BB685" s="1713"/>
      <c r="BC685" s="1713"/>
      <c r="BD685" s="1713"/>
      <c r="BE685" s="1713"/>
      <c r="BF685" s="1713"/>
      <c r="BG685" s="1713"/>
      <c r="BH685" s="1713"/>
      <c r="BI685" s="1713"/>
      <c r="BJ685" s="1713"/>
      <c r="BK685" s="1713"/>
      <c r="BL685" s="1713"/>
      <c r="BM685" s="1713"/>
      <c r="BN685" s="1713"/>
      <c r="BO685" s="1713"/>
      <c r="BP685" s="1713"/>
      <c r="BQ685" s="1713"/>
      <c r="BR685" s="1713"/>
      <c r="BS685" s="1713"/>
      <c r="BT685" s="1713"/>
      <c r="BU685" s="1713"/>
      <c r="BV685" s="1713"/>
      <c r="BW685" s="1713"/>
      <c r="BX685" s="1713"/>
      <c r="BY685" s="1713"/>
      <c r="BZ685" s="1713"/>
      <c r="CA685" s="1713"/>
      <c r="CB685" s="1713"/>
      <c r="CC685" s="1713"/>
      <c r="CD685" s="1713"/>
      <c r="CE685" s="1713"/>
      <c r="CF685" s="1713"/>
      <c r="CG685" s="1713"/>
      <c r="CH685" s="1713"/>
      <c r="CI685" s="1713"/>
      <c r="CJ685" s="1713"/>
      <c r="CK685" s="1713"/>
      <c r="CL685" s="1713"/>
      <c r="CM685" s="1713"/>
      <c r="CN685" s="1713"/>
      <c r="CO685" s="1713"/>
      <c r="CP685" s="1713"/>
      <c r="CQ685" s="1713"/>
      <c r="CR685" s="1713"/>
      <c r="CS685" s="1713"/>
      <c r="CT685" s="1713"/>
      <c r="CU685" s="1713"/>
      <c r="CV685" s="1713"/>
      <c r="CW685" s="1713"/>
      <c r="CX685" s="1713"/>
      <c r="CY685" s="1713"/>
      <c r="CZ685" s="1713"/>
      <c r="DA685" s="1713"/>
      <c r="DB685" s="1713"/>
      <c r="DC685" s="1713"/>
      <c r="DD685" s="1713"/>
      <c r="DE685" s="1713"/>
      <c r="DF685" s="1713"/>
      <c r="DG685" s="1713"/>
      <c r="DH685" s="1713"/>
      <c r="DI685" s="1713"/>
      <c r="DJ685" s="1713"/>
      <c r="DK685" s="1713"/>
      <c r="DL685" s="1713"/>
      <c r="DM685" s="1713"/>
      <c r="DN685" s="1713"/>
      <c r="DO685" s="1713"/>
      <c r="DP685" s="1713"/>
      <c r="DQ685" s="1713"/>
    </row>
    <row r="686" s="1732" customFormat="true" ht="21.75" hidden="false" customHeight="true" outlineLevel="0" collapsed="false">
      <c r="A686" s="1713"/>
      <c r="B686" s="1713"/>
      <c r="C686" s="1725"/>
      <c r="D686" s="1725"/>
      <c r="E686" s="1725"/>
      <c r="F686" s="3210"/>
      <c r="G686" s="3211"/>
      <c r="H686" s="3212"/>
      <c r="I686" s="3213"/>
      <c r="J686" s="3213"/>
      <c r="K686" s="1713"/>
      <c r="L686" s="1713"/>
      <c r="M686" s="1713"/>
      <c r="N686" s="1725"/>
      <c r="O686" s="1713"/>
      <c r="P686" s="1713"/>
      <c r="Q686" s="1713"/>
      <c r="R686" s="1713"/>
      <c r="S686" s="1713"/>
      <c r="T686" s="1714"/>
      <c r="W686" s="1713"/>
      <c r="X686" s="1713"/>
      <c r="Y686" s="1713"/>
      <c r="Z686" s="1713"/>
      <c r="AA686" s="1713"/>
      <c r="AB686" s="1713"/>
      <c r="AC686" s="1713"/>
      <c r="AD686" s="1713"/>
      <c r="AE686" s="1713"/>
      <c r="AF686" s="1713"/>
      <c r="AG686" s="1713"/>
      <c r="AH686" s="1713"/>
      <c r="AI686" s="1713"/>
      <c r="AJ686" s="1713"/>
      <c r="AK686" s="1713"/>
      <c r="AL686" s="1713"/>
      <c r="AM686" s="1713"/>
      <c r="AN686" s="1713"/>
      <c r="AO686" s="3214"/>
      <c r="AP686" s="1713"/>
      <c r="AQ686" s="1713"/>
      <c r="AR686" s="1713"/>
      <c r="AS686" s="1713"/>
      <c r="AT686" s="1713"/>
      <c r="AU686" s="1713"/>
      <c r="AV686" s="1713"/>
      <c r="AW686" s="1713"/>
      <c r="AX686" s="1713"/>
      <c r="AY686" s="1713"/>
      <c r="AZ686" s="1713"/>
      <c r="BA686" s="1713"/>
      <c r="BB686" s="1713"/>
      <c r="BC686" s="1713"/>
      <c r="BD686" s="1713"/>
      <c r="BE686" s="1713"/>
      <c r="BF686" s="1713"/>
      <c r="BG686" s="1713"/>
      <c r="BH686" s="1713"/>
      <c r="BI686" s="1713"/>
      <c r="BJ686" s="1713"/>
      <c r="BK686" s="1713"/>
      <c r="BL686" s="1713"/>
      <c r="BM686" s="1713"/>
      <c r="BN686" s="1713"/>
      <c r="BO686" s="1713"/>
      <c r="BP686" s="1713"/>
      <c r="BQ686" s="1713"/>
      <c r="BR686" s="1713"/>
      <c r="BS686" s="1713"/>
      <c r="BT686" s="1713"/>
      <c r="BU686" s="1713"/>
      <c r="BV686" s="1713"/>
      <c r="BW686" s="1713"/>
      <c r="BX686" s="1713"/>
      <c r="BY686" s="1713"/>
      <c r="BZ686" s="1713"/>
      <c r="CA686" s="1713"/>
      <c r="CB686" s="1713"/>
      <c r="CC686" s="1713"/>
      <c r="CD686" s="1713"/>
      <c r="CE686" s="1713"/>
      <c r="CF686" s="1713"/>
      <c r="CG686" s="1713"/>
      <c r="CH686" s="1713"/>
      <c r="CI686" s="1713"/>
      <c r="CJ686" s="1713"/>
      <c r="CK686" s="1713"/>
      <c r="CL686" s="1713"/>
      <c r="CM686" s="1713"/>
      <c r="CN686" s="1713"/>
      <c r="CO686" s="1713"/>
      <c r="CP686" s="1713"/>
      <c r="CQ686" s="1713"/>
      <c r="CR686" s="1713"/>
      <c r="CS686" s="1713"/>
      <c r="CT686" s="1713"/>
      <c r="CU686" s="1713"/>
      <c r="CV686" s="1713"/>
      <c r="CW686" s="1713"/>
      <c r="CX686" s="1713"/>
      <c r="CY686" s="1713"/>
      <c r="CZ686" s="1713"/>
      <c r="DA686" s="1713"/>
      <c r="DB686" s="1713"/>
      <c r="DC686" s="1713"/>
      <c r="DD686" s="1713"/>
      <c r="DE686" s="1713"/>
      <c r="DF686" s="1713"/>
      <c r="DG686" s="1713"/>
      <c r="DH686" s="1713"/>
      <c r="DI686" s="1713"/>
      <c r="DJ686" s="1713"/>
      <c r="DK686" s="1713"/>
      <c r="DL686" s="1713"/>
      <c r="DM686" s="1713"/>
      <c r="DN686" s="1713"/>
      <c r="DO686" s="1713"/>
      <c r="DP686" s="1713"/>
      <c r="DQ686" s="1713"/>
    </row>
    <row r="687" s="1732" customFormat="true" ht="21.75" hidden="false" customHeight="true" outlineLevel="0" collapsed="false">
      <c r="A687" s="1713"/>
      <c r="B687" s="1713"/>
      <c r="C687" s="1725"/>
      <c r="D687" s="1725"/>
      <c r="E687" s="1725"/>
      <c r="F687" s="3210"/>
      <c r="G687" s="3211"/>
      <c r="H687" s="3212"/>
      <c r="I687" s="3213"/>
      <c r="J687" s="3213"/>
      <c r="K687" s="1713"/>
      <c r="L687" s="1713"/>
      <c r="M687" s="1713"/>
      <c r="N687" s="1725"/>
      <c r="O687" s="1713"/>
      <c r="P687" s="1713"/>
      <c r="Q687" s="1713"/>
      <c r="R687" s="1713"/>
      <c r="S687" s="1713"/>
      <c r="T687" s="1714"/>
      <c r="W687" s="1713"/>
      <c r="X687" s="1713"/>
      <c r="Y687" s="1713"/>
      <c r="Z687" s="1713"/>
      <c r="AA687" s="1713"/>
      <c r="AB687" s="1713"/>
      <c r="AC687" s="1713"/>
      <c r="AD687" s="1713"/>
      <c r="AE687" s="1713"/>
      <c r="AF687" s="1713"/>
      <c r="AG687" s="1713"/>
      <c r="AH687" s="1713"/>
      <c r="AI687" s="1713"/>
      <c r="AJ687" s="1713"/>
      <c r="AK687" s="1713"/>
      <c r="AL687" s="1713"/>
      <c r="AM687" s="1713"/>
      <c r="AN687" s="1713"/>
      <c r="AO687" s="3214"/>
      <c r="AP687" s="1713"/>
      <c r="AQ687" s="1713"/>
      <c r="AR687" s="1713"/>
      <c r="AS687" s="1713"/>
      <c r="AT687" s="1713"/>
      <c r="AU687" s="1713"/>
      <c r="AV687" s="1713"/>
      <c r="AW687" s="1713"/>
      <c r="AX687" s="1713"/>
      <c r="AY687" s="1713"/>
      <c r="AZ687" s="1713"/>
      <c r="BA687" s="1713"/>
      <c r="BB687" s="1713"/>
      <c r="BC687" s="1713"/>
      <c r="BD687" s="1713"/>
      <c r="BE687" s="1713"/>
      <c r="BF687" s="1713"/>
      <c r="BG687" s="1713"/>
      <c r="BH687" s="1713"/>
      <c r="BI687" s="1713"/>
      <c r="BJ687" s="1713"/>
      <c r="BK687" s="1713"/>
      <c r="BL687" s="1713"/>
      <c r="BM687" s="1713"/>
      <c r="BN687" s="1713"/>
      <c r="BO687" s="1713"/>
      <c r="BP687" s="1713"/>
      <c r="BQ687" s="1713"/>
      <c r="BR687" s="1713"/>
      <c r="BS687" s="1713"/>
      <c r="BT687" s="1713"/>
      <c r="BU687" s="1713"/>
      <c r="BV687" s="1713"/>
      <c r="BW687" s="1713"/>
      <c r="BX687" s="1713"/>
      <c r="BY687" s="1713"/>
      <c r="BZ687" s="1713"/>
      <c r="CA687" s="1713"/>
      <c r="CB687" s="1713"/>
      <c r="CC687" s="1713"/>
      <c r="CD687" s="1713"/>
      <c r="CE687" s="1713"/>
      <c r="CF687" s="1713"/>
      <c r="CG687" s="1713"/>
      <c r="CH687" s="1713"/>
      <c r="CI687" s="1713"/>
      <c r="CJ687" s="1713"/>
      <c r="CK687" s="1713"/>
      <c r="CL687" s="1713"/>
      <c r="CM687" s="1713"/>
      <c r="CN687" s="1713"/>
      <c r="CO687" s="1713"/>
      <c r="CP687" s="1713"/>
      <c r="CQ687" s="1713"/>
      <c r="CR687" s="1713"/>
      <c r="CS687" s="1713"/>
      <c r="CT687" s="1713"/>
      <c r="CU687" s="1713"/>
      <c r="CV687" s="1713"/>
      <c r="CW687" s="1713"/>
      <c r="CX687" s="1713"/>
      <c r="CY687" s="1713"/>
      <c r="CZ687" s="1713"/>
      <c r="DA687" s="1713"/>
      <c r="DB687" s="1713"/>
      <c r="DC687" s="1713"/>
      <c r="DD687" s="1713"/>
      <c r="DE687" s="1713"/>
      <c r="DF687" s="1713"/>
      <c r="DG687" s="1713"/>
      <c r="DH687" s="1713"/>
      <c r="DI687" s="1713"/>
      <c r="DJ687" s="1713"/>
      <c r="DK687" s="1713"/>
      <c r="DL687" s="1713"/>
      <c r="DM687" s="1713"/>
      <c r="DN687" s="1713"/>
      <c r="DO687" s="1713"/>
      <c r="DP687" s="1713"/>
      <c r="DQ687" s="1713"/>
    </row>
    <row r="688" s="1732" customFormat="true" ht="21.75" hidden="false" customHeight="true" outlineLevel="0" collapsed="false">
      <c r="A688" s="1713"/>
      <c r="B688" s="1713"/>
      <c r="C688" s="1725"/>
      <c r="D688" s="1725"/>
      <c r="E688" s="1725"/>
      <c r="F688" s="3210"/>
      <c r="G688" s="3211"/>
      <c r="H688" s="3212"/>
      <c r="I688" s="3213"/>
      <c r="J688" s="3213"/>
      <c r="K688" s="1713"/>
      <c r="L688" s="1713"/>
      <c r="M688" s="1713"/>
      <c r="N688" s="1725"/>
      <c r="O688" s="1713"/>
      <c r="P688" s="1713"/>
      <c r="Q688" s="1713"/>
      <c r="R688" s="1713"/>
      <c r="S688" s="1713"/>
      <c r="T688" s="1714"/>
      <c r="W688" s="1713"/>
      <c r="X688" s="1713"/>
      <c r="Y688" s="1713"/>
      <c r="Z688" s="1713"/>
      <c r="AA688" s="1713"/>
      <c r="AB688" s="1713"/>
      <c r="AC688" s="1713"/>
      <c r="AD688" s="1713"/>
      <c r="AE688" s="1713"/>
      <c r="AF688" s="1713"/>
      <c r="AG688" s="1713"/>
      <c r="AH688" s="1713"/>
      <c r="AI688" s="1713"/>
      <c r="AJ688" s="1713"/>
      <c r="AK688" s="1713"/>
      <c r="AL688" s="1713"/>
      <c r="AM688" s="1713"/>
      <c r="AN688" s="1713"/>
      <c r="AO688" s="3214"/>
      <c r="AP688" s="1713"/>
      <c r="AQ688" s="1713"/>
      <c r="AR688" s="1713"/>
      <c r="AS688" s="1713"/>
      <c r="AT688" s="1713"/>
      <c r="AU688" s="1713"/>
      <c r="AV688" s="1713"/>
      <c r="AW688" s="1713"/>
      <c r="AX688" s="1713"/>
      <c r="AY688" s="1713"/>
      <c r="AZ688" s="1713"/>
      <c r="BA688" s="1713"/>
      <c r="BB688" s="1713"/>
      <c r="BC688" s="1713"/>
      <c r="BD688" s="1713"/>
      <c r="BE688" s="1713"/>
      <c r="BF688" s="1713"/>
      <c r="BG688" s="1713"/>
      <c r="BH688" s="1713"/>
      <c r="BI688" s="1713"/>
      <c r="BJ688" s="1713"/>
      <c r="BK688" s="1713"/>
      <c r="BL688" s="1713"/>
      <c r="BM688" s="1713"/>
      <c r="BN688" s="1713"/>
      <c r="BO688" s="1713"/>
      <c r="BP688" s="1713"/>
      <c r="BQ688" s="1713"/>
      <c r="BR688" s="1713"/>
      <c r="BS688" s="1713"/>
      <c r="BT688" s="1713"/>
      <c r="BU688" s="1713"/>
      <c r="BV688" s="1713"/>
      <c r="BW688" s="1713"/>
      <c r="BX688" s="1713"/>
      <c r="BY688" s="1713"/>
      <c r="BZ688" s="1713"/>
      <c r="CA688" s="1713"/>
      <c r="CB688" s="1713"/>
      <c r="CC688" s="1713"/>
      <c r="CD688" s="1713"/>
      <c r="CE688" s="1713"/>
      <c r="CF688" s="1713"/>
      <c r="CG688" s="1713"/>
      <c r="CH688" s="1713"/>
      <c r="CI688" s="1713"/>
      <c r="CJ688" s="1713"/>
      <c r="CK688" s="1713"/>
      <c r="CL688" s="1713"/>
      <c r="CM688" s="1713"/>
      <c r="CN688" s="1713"/>
      <c r="CO688" s="1713"/>
      <c r="CP688" s="1713"/>
      <c r="CQ688" s="1713"/>
      <c r="CR688" s="1713"/>
      <c r="CS688" s="1713"/>
      <c r="CT688" s="1713"/>
      <c r="CU688" s="1713"/>
      <c r="CV688" s="1713"/>
      <c r="CW688" s="1713"/>
      <c r="CX688" s="1713"/>
      <c r="CY688" s="1713"/>
      <c r="CZ688" s="1713"/>
      <c r="DA688" s="1713"/>
      <c r="DB688" s="1713"/>
      <c r="DC688" s="1713"/>
      <c r="DD688" s="1713"/>
      <c r="DE688" s="1713"/>
      <c r="DF688" s="1713"/>
      <c r="DG688" s="1713"/>
      <c r="DH688" s="1713"/>
      <c r="DI688" s="1713"/>
      <c r="DJ688" s="1713"/>
      <c r="DK688" s="1713"/>
      <c r="DL688" s="1713"/>
      <c r="DM688" s="1713"/>
      <c r="DN688" s="1713"/>
      <c r="DO688" s="1713"/>
      <c r="DP688" s="1713"/>
      <c r="DQ688" s="1713"/>
    </row>
    <row r="689" s="1732" customFormat="true" ht="21.75" hidden="false" customHeight="true" outlineLevel="0" collapsed="false">
      <c r="A689" s="1713"/>
      <c r="B689" s="1713"/>
      <c r="C689" s="1725"/>
      <c r="D689" s="1725"/>
      <c r="E689" s="1725"/>
      <c r="F689" s="3210"/>
      <c r="G689" s="3211"/>
      <c r="H689" s="3212"/>
      <c r="I689" s="3213"/>
      <c r="J689" s="3213"/>
      <c r="K689" s="1713"/>
      <c r="L689" s="1713"/>
      <c r="M689" s="1713"/>
      <c r="N689" s="1725"/>
      <c r="O689" s="1713"/>
      <c r="P689" s="1713"/>
      <c r="Q689" s="1713"/>
      <c r="R689" s="1713"/>
      <c r="S689" s="1713"/>
      <c r="T689" s="1714"/>
      <c r="W689" s="1713"/>
      <c r="X689" s="1713"/>
      <c r="Y689" s="1713"/>
      <c r="Z689" s="1713"/>
      <c r="AA689" s="1713"/>
      <c r="AB689" s="1713"/>
      <c r="AC689" s="1713"/>
      <c r="AD689" s="1713"/>
      <c r="AE689" s="1713"/>
      <c r="AF689" s="1713"/>
      <c r="AG689" s="1713"/>
      <c r="AH689" s="1713"/>
      <c r="AI689" s="1713"/>
      <c r="AJ689" s="1713"/>
      <c r="AK689" s="1713"/>
      <c r="AL689" s="1713"/>
      <c r="AM689" s="1713"/>
      <c r="AN689" s="1713"/>
      <c r="AO689" s="3214"/>
      <c r="AP689" s="1713"/>
      <c r="AQ689" s="1713"/>
      <c r="AR689" s="1713"/>
      <c r="AS689" s="1713"/>
      <c r="AT689" s="1713"/>
      <c r="AU689" s="1713"/>
      <c r="AV689" s="1713"/>
      <c r="AW689" s="1713"/>
      <c r="AX689" s="1713"/>
      <c r="AY689" s="1713"/>
      <c r="AZ689" s="1713"/>
      <c r="BA689" s="1713"/>
      <c r="BB689" s="1713"/>
      <c r="BC689" s="1713"/>
      <c r="BD689" s="1713"/>
      <c r="BE689" s="1713"/>
      <c r="BF689" s="1713"/>
      <c r="BG689" s="1713"/>
      <c r="BH689" s="1713"/>
      <c r="BI689" s="1713"/>
      <c r="BJ689" s="1713"/>
      <c r="BK689" s="1713"/>
      <c r="BL689" s="1713"/>
      <c r="BM689" s="1713"/>
      <c r="BN689" s="1713"/>
      <c r="BO689" s="1713"/>
      <c r="BP689" s="1713"/>
      <c r="BQ689" s="1713"/>
      <c r="BR689" s="1713"/>
      <c r="BS689" s="1713"/>
      <c r="BT689" s="1713"/>
      <c r="BU689" s="1713"/>
      <c r="BV689" s="1713"/>
      <c r="BW689" s="1713"/>
      <c r="BX689" s="1713"/>
      <c r="BY689" s="1713"/>
      <c r="BZ689" s="1713"/>
      <c r="CA689" s="1713"/>
      <c r="CB689" s="1713"/>
      <c r="CC689" s="1713"/>
      <c r="CD689" s="1713"/>
      <c r="CE689" s="1713"/>
      <c r="CF689" s="1713"/>
      <c r="CG689" s="1713"/>
      <c r="CH689" s="1713"/>
      <c r="CI689" s="1713"/>
      <c r="CJ689" s="1713"/>
      <c r="CK689" s="1713"/>
      <c r="CL689" s="1713"/>
      <c r="CM689" s="1713"/>
      <c r="CN689" s="1713"/>
      <c r="CO689" s="1713"/>
      <c r="CP689" s="1713"/>
      <c r="CQ689" s="1713"/>
      <c r="CR689" s="1713"/>
      <c r="CS689" s="1713"/>
      <c r="CT689" s="1713"/>
      <c r="CU689" s="1713"/>
      <c r="CV689" s="1713"/>
      <c r="CW689" s="1713"/>
      <c r="CX689" s="1713"/>
      <c r="CY689" s="1713"/>
      <c r="CZ689" s="1713"/>
      <c r="DA689" s="1713"/>
      <c r="DB689" s="1713"/>
      <c r="DC689" s="1713"/>
      <c r="DD689" s="1713"/>
      <c r="DE689" s="1713"/>
      <c r="DF689" s="1713"/>
      <c r="DG689" s="1713"/>
      <c r="DH689" s="1713"/>
      <c r="DI689" s="1713"/>
      <c r="DJ689" s="1713"/>
      <c r="DK689" s="1713"/>
      <c r="DL689" s="1713"/>
      <c r="DM689" s="1713"/>
      <c r="DN689" s="1713"/>
      <c r="DO689" s="1713"/>
      <c r="DP689" s="1713"/>
      <c r="DQ689" s="1713"/>
    </row>
    <row r="690" s="1732" customFormat="true" ht="21.75" hidden="false" customHeight="true" outlineLevel="0" collapsed="false">
      <c r="A690" s="1713"/>
      <c r="B690" s="1713"/>
      <c r="C690" s="1725"/>
      <c r="D690" s="1725"/>
      <c r="E690" s="1725"/>
      <c r="F690" s="3210"/>
      <c r="G690" s="3211"/>
      <c r="H690" s="3212"/>
      <c r="I690" s="3213"/>
      <c r="J690" s="3213"/>
      <c r="K690" s="1713"/>
      <c r="L690" s="1713"/>
      <c r="M690" s="1713"/>
      <c r="N690" s="1725"/>
      <c r="O690" s="1713"/>
      <c r="P690" s="1713"/>
      <c r="Q690" s="1713"/>
      <c r="R690" s="1713"/>
      <c r="S690" s="1713"/>
      <c r="T690" s="1714"/>
      <c r="W690" s="1713"/>
      <c r="X690" s="1713"/>
      <c r="Y690" s="1713"/>
      <c r="Z690" s="1713"/>
      <c r="AA690" s="1713"/>
      <c r="AB690" s="1713"/>
      <c r="AC690" s="1713"/>
      <c r="AD690" s="1713"/>
      <c r="AE690" s="1713"/>
      <c r="AF690" s="1713"/>
      <c r="AG690" s="1713"/>
      <c r="AH690" s="1713"/>
      <c r="AI690" s="1713"/>
      <c r="AJ690" s="1713"/>
      <c r="AK690" s="1713"/>
      <c r="AL690" s="1713"/>
      <c r="AM690" s="1713"/>
      <c r="AN690" s="1713"/>
      <c r="AO690" s="3214"/>
      <c r="AP690" s="1713"/>
      <c r="AQ690" s="1713"/>
      <c r="AR690" s="1713"/>
      <c r="AS690" s="1713"/>
      <c r="AT690" s="1713"/>
      <c r="AU690" s="1713"/>
      <c r="AV690" s="1713"/>
      <c r="AW690" s="1713"/>
      <c r="AX690" s="1713"/>
      <c r="AY690" s="1713"/>
      <c r="AZ690" s="1713"/>
      <c r="BA690" s="1713"/>
      <c r="BB690" s="1713"/>
      <c r="BC690" s="1713"/>
      <c r="BD690" s="1713"/>
      <c r="BE690" s="1713"/>
      <c r="BF690" s="1713"/>
      <c r="BG690" s="1713"/>
      <c r="BH690" s="1713"/>
      <c r="BI690" s="1713"/>
      <c r="BJ690" s="1713"/>
      <c r="BK690" s="1713"/>
      <c r="BL690" s="1713"/>
      <c r="BM690" s="1713"/>
      <c r="BN690" s="1713"/>
      <c r="BO690" s="1713"/>
      <c r="BP690" s="1713"/>
      <c r="BQ690" s="1713"/>
      <c r="BR690" s="1713"/>
      <c r="BS690" s="1713"/>
      <c r="BT690" s="1713"/>
      <c r="BU690" s="1713"/>
      <c r="BV690" s="1713"/>
      <c r="BW690" s="1713"/>
      <c r="BX690" s="1713"/>
      <c r="BY690" s="1713"/>
      <c r="BZ690" s="1713"/>
      <c r="CA690" s="1713"/>
      <c r="CB690" s="1713"/>
      <c r="CC690" s="1713"/>
      <c r="CD690" s="1713"/>
      <c r="CE690" s="1713"/>
      <c r="CF690" s="1713"/>
      <c r="CG690" s="1713"/>
      <c r="CH690" s="1713"/>
      <c r="CI690" s="1713"/>
      <c r="CJ690" s="1713"/>
      <c r="CK690" s="1713"/>
      <c r="CL690" s="1713"/>
      <c r="CM690" s="1713"/>
      <c r="CN690" s="1713"/>
      <c r="CO690" s="1713"/>
      <c r="CP690" s="1713"/>
      <c r="CQ690" s="1713"/>
      <c r="CR690" s="1713"/>
      <c r="CS690" s="1713"/>
      <c r="CT690" s="1713"/>
      <c r="CU690" s="1713"/>
      <c r="CV690" s="1713"/>
      <c r="CW690" s="1713"/>
      <c r="CX690" s="1713"/>
      <c r="CY690" s="1713"/>
      <c r="CZ690" s="1713"/>
      <c r="DA690" s="1713"/>
      <c r="DB690" s="1713"/>
      <c r="DC690" s="1713"/>
      <c r="DD690" s="1713"/>
      <c r="DE690" s="1713"/>
      <c r="DF690" s="1713"/>
      <c r="DG690" s="1713"/>
      <c r="DH690" s="1713"/>
      <c r="DI690" s="1713"/>
      <c r="DJ690" s="1713"/>
      <c r="DK690" s="1713"/>
      <c r="DL690" s="1713"/>
      <c r="DM690" s="1713"/>
      <c r="DN690" s="1713"/>
      <c r="DO690" s="1713"/>
      <c r="DP690" s="1713"/>
      <c r="DQ690" s="1713"/>
    </row>
    <row r="691" s="1732" customFormat="true" ht="21.75" hidden="false" customHeight="true" outlineLevel="0" collapsed="false">
      <c r="A691" s="1713"/>
      <c r="B691" s="1713"/>
      <c r="C691" s="1725"/>
      <c r="D691" s="1725"/>
      <c r="E691" s="1725"/>
      <c r="F691" s="3210"/>
      <c r="G691" s="3211"/>
      <c r="H691" s="3212"/>
      <c r="I691" s="3213"/>
      <c r="J691" s="3213"/>
      <c r="K691" s="1713"/>
      <c r="L691" s="1713"/>
      <c r="M691" s="1713"/>
      <c r="N691" s="1725"/>
      <c r="O691" s="1713"/>
      <c r="P691" s="1713"/>
      <c r="Q691" s="1713"/>
      <c r="R691" s="1713"/>
      <c r="S691" s="1713"/>
      <c r="T691" s="1714"/>
      <c r="W691" s="1713"/>
      <c r="X691" s="1713"/>
      <c r="Y691" s="1713"/>
      <c r="Z691" s="1713"/>
      <c r="AA691" s="1713"/>
      <c r="AB691" s="1713"/>
      <c r="AC691" s="1713"/>
      <c r="AD691" s="1713"/>
      <c r="AE691" s="1713"/>
      <c r="AF691" s="1713"/>
      <c r="AG691" s="1713"/>
      <c r="AH691" s="1713"/>
      <c r="AI691" s="1713"/>
      <c r="AJ691" s="1713"/>
      <c r="AK691" s="1713"/>
      <c r="AL691" s="1713"/>
      <c r="AM691" s="1713"/>
      <c r="AN691" s="1713"/>
      <c r="AO691" s="3214"/>
      <c r="AP691" s="1713"/>
      <c r="AQ691" s="1713"/>
      <c r="AR691" s="1713"/>
      <c r="AS691" s="1713"/>
      <c r="AT691" s="1713"/>
      <c r="AU691" s="1713"/>
      <c r="AV691" s="1713"/>
      <c r="AW691" s="1713"/>
      <c r="AX691" s="1713"/>
      <c r="AY691" s="1713"/>
      <c r="AZ691" s="1713"/>
      <c r="BA691" s="1713"/>
      <c r="BB691" s="1713"/>
      <c r="BC691" s="1713"/>
      <c r="BD691" s="1713"/>
      <c r="BE691" s="1713"/>
      <c r="BF691" s="1713"/>
      <c r="BG691" s="1713"/>
      <c r="BH691" s="1713"/>
      <c r="BI691" s="1713"/>
      <c r="BJ691" s="1713"/>
      <c r="BK691" s="1713"/>
      <c r="BL691" s="1713"/>
      <c r="BM691" s="1713"/>
      <c r="BN691" s="1713"/>
      <c r="BO691" s="1713"/>
      <c r="BP691" s="1713"/>
      <c r="BQ691" s="1713"/>
      <c r="BR691" s="1713"/>
      <c r="BS691" s="1713"/>
      <c r="BT691" s="1713"/>
      <c r="BU691" s="1713"/>
      <c r="BV691" s="1713"/>
      <c r="BW691" s="1713"/>
      <c r="BX691" s="1713"/>
      <c r="BY691" s="1713"/>
      <c r="BZ691" s="1713"/>
      <c r="CA691" s="1713"/>
      <c r="CB691" s="1713"/>
      <c r="CC691" s="1713"/>
      <c r="CD691" s="1713"/>
      <c r="CE691" s="1713"/>
      <c r="CF691" s="1713"/>
      <c r="CG691" s="1713"/>
      <c r="CH691" s="1713"/>
      <c r="CI691" s="1713"/>
      <c r="CJ691" s="1713"/>
      <c r="CK691" s="1713"/>
      <c r="CL691" s="1713"/>
      <c r="CM691" s="1713"/>
      <c r="CN691" s="1713"/>
      <c r="CO691" s="1713"/>
      <c r="CP691" s="1713"/>
      <c r="CQ691" s="1713"/>
      <c r="CR691" s="1713"/>
      <c r="CS691" s="1713"/>
      <c r="CT691" s="1713"/>
      <c r="CU691" s="1713"/>
      <c r="CV691" s="1713"/>
      <c r="CW691" s="1713"/>
      <c r="CX691" s="1713"/>
      <c r="CY691" s="1713"/>
      <c r="CZ691" s="1713"/>
      <c r="DA691" s="1713"/>
      <c r="DB691" s="1713"/>
      <c r="DC691" s="1713"/>
      <c r="DD691" s="1713"/>
      <c r="DE691" s="1713"/>
      <c r="DF691" s="1713"/>
      <c r="DG691" s="1713"/>
      <c r="DH691" s="1713"/>
      <c r="DI691" s="1713"/>
      <c r="DJ691" s="1713"/>
      <c r="DK691" s="1713"/>
      <c r="DL691" s="1713"/>
      <c r="DM691" s="1713"/>
      <c r="DN691" s="1713"/>
      <c r="DO691" s="1713"/>
      <c r="DP691" s="1713"/>
      <c r="DQ691" s="1713"/>
    </row>
    <row r="692" s="1732" customFormat="true" ht="21.75" hidden="false" customHeight="true" outlineLevel="0" collapsed="false">
      <c r="A692" s="1713"/>
      <c r="B692" s="1713"/>
      <c r="C692" s="1725"/>
      <c r="D692" s="1725"/>
      <c r="E692" s="1725"/>
      <c r="F692" s="3210"/>
      <c r="G692" s="3211"/>
      <c r="H692" s="3212"/>
      <c r="I692" s="3213"/>
      <c r="J692" s="3213"/>
      <c r="K692" s="1713"/>
      <c r="L692" s="1713"/>
      <c r="M692" s="1713"/>
      <c r="N692" s="1725"/>
      <c r="O692" s="1713"/>
      <c r="P692" s="1713"/>
      <c r="Q692" s="1713"/>
      <c r="R692" s="1713"/>
      <c r="S692" s="1713"/>
      <c r="T692" s="1714"/>
      <c r="W692" s="1713"/>
      <c r="X692" s="1713"/>
      <c r="Y692" s="1713"/>
      <c r="Z692" s="1713"/>
      <c r="AA692" s="1713"/>
      <c r="AB692" s="1713"/>
      <c r="AC692" s="1713"/>
      <c r="AD692" s="1713"/>
      <c r="AE692" s="1713"/>
      <c r="AF692" s="1713"/>
      <c r="AG692" s="1713"/>
      <c r="AH692" s="1713"/>
      <c r="AI692" s="1713"/>
      <c r="AJ692" s="1713"/>
      <c r="AK692" s="1713"/>
      <c r="AL692" s="1713"/>
      <c r="AM692" s="1713"/>
      <c r="AN692" s="1713"/>
      <c r="AO692" s="3214"/>
      <c r="AP692" s="1713"/>
      <c r="AQ692" s="1713"/>
      <c r="AR692" s="1713"/>
      <c r="AS692" s="1713"/>
      <c r="AT692" s="1713"/>
      <c r="AU692" s="1713"/>
      <c r="AV692" s="1713"/>
      <c r="AW692" s="1713"/>
      <c r="AX692" s="1713"/>
      <c r="AY692" s="1713"/>
      <c r="AZ692" s="1713"/>
      <c r="BA692" s="1713"/>
      <c r="BB692" s="1713"/>
      <c r="BC692" s="1713"/>
      <c r="BD692" s="1713"/>
      <c r="BE692" s="1713"/>
      <c r="BF692" s="1713"/>
      <c r="BG692" s="1713"/>
      <c r="BH692" s="1713"/>
      <c r="BI692" s="1713"/>
      <c r="BJ692" s="1713"/>
      <c r="BK692" s="1713"/>
      <c r="BL692" s="1713"/>
      <c r="BM692" s="1713"/>
      <c r="BN692" s="1713"/>
      <c r="BO692" s="1713"/>
      <c r="BP692" s="1713"/>
      <c r="BQ692" s="1713"/>
      <c r="BR692" s="1713"/>
      <c r="BS692" s="1713"/>
      <c r="BT692" s="1713"/>
      <c r="BU692" s="1713"/>
      <c r="BV692" s="1713"/>
      <c r="BW692" s="1713"/>
      <c r="BX692" s="1713"/>
      <c r="BY692" s="1713"/>
      <c r="BZ692" s="1713"/>
      <c r="CA692" s="1713"/>
      <c r="CB692" s="1713"/>
      <c r="CC692" s="1713"/>
      <c r="CD692" s="1713"/>
      <c r="CE692" s="1713"/>
      <c r="CF692" s="1713"/>
      <c r="CG692" s="1713"/>
      <c r="CH692" s="1713"/>
      <c r="CI692" s="1713"/>
      <c r="CJ692" s="1713"/>
      <c r="CK692" s="1713"/>
      <c r="CL692" s="1713"/>
      <c r="CM692" s="1713"/>
      <c r="CN692" s="1713"/>
      <c r="CO692" s="1713"/>
      <c r="CP692" s="1713"/>
      <c r="CQ692" s="1713"/>
      <c r="CR692" s="1713"/>
      <c r="CS692" s="1713"/>
      <c r="CT692" s="1713"/>
      <c r="CU692" s="1713"/>
      <c r="CV692" s="1713"/>
      <c r="CW692" s="1713"/>
      <c r="CX692" s="1713"/>
      <c r="CY692" s="1713"/>
      <c r="CZ692" s="1713"/>
      <c r="DA692" s="1713"/>
      <c r="DB692" s="1713"/>
      <c r="DC692" s="1713"/>
      <c r="DD692" s="1713"/>
      <c r="DE692" s="1713"/>
      <c r="DF692" s="1713"/>
      <c r="DG692" s="1713"/>
      <c r="DH692" s="1713"/>
      <c r="DI692" s="1713"/>
      <c r="DJ692" s="1713"/>
      <c r="DK692" s="1713"/>
      <c r="DL692" s="1713"/>
      <c r="DM692" s="1713"/>
      <c r="DN692" s="1713"/>
      <c r="DO692" s="1713"/>
      <c r="DP692" s="1713"/>
      <c r="DQ692" s="1713"/>
    </row>
    <row r="693" s="1732" customFormat="true" ht="21.75" hidden="false" customHeight="true" outlineLevel="0" collapsed="false">
      <c r="A693" s="1713"/>
      <c r="B693" s="1713"/>
      <c r="C693" s="1725"/>
      <c r="D693" s="1725"/>
      <c r="E693" s="1725"/>
      <c r="F693" s="3210"/>
      <c r="G693" s="3211"/>
      <c r="H693" s="3212"/>
      <c r="I693" s="3213"/>
      <c r="J693" s="3213"/>
      <c r="K693" s="1713"/>
      <c r="L693" s="1713"/>
      <c r="M693" s="1713"/>
      <c r="N693" s="1725"/>
      <c r="O693" s="1713"/>
      <c r="P693" s="1713"/>
      <c r="Q693" s="1713"/>
      <c r="R693" s="1713"/>
      <c r="S693" s="1713"/>
      <c r="T693" s="1714"/>
      <c r="W693" s="1713"/>
      <c r="X693" s="1713"/>
      <c r="Y693" s="1713"/>
      <c r="Z693" s="1713"/>
      <c r="AA693" s="1713"/>
      <c r="AB693" s="1713"/>
      <c r="AC693" s="1713"/>
      <c r="AD693" s="1713"/>
      <c r="AE693" s="1713"/>
      <c r="AF693" s="1713"/>
      <c r="AG693" s="1713"/>
      <c r="AH693" s="1713"/>
      <c r="AI693" s="1713"/>
      <c r="AJ693" s="1713"/>
      <c r="AK693" s="1713"/>
      <c r="AL693" s="1713"/>
      <c r="AM693" s="1713"/>
      <c r="AN693" s="1713"/>
      <c r="AO693" s="3214"/>
      <c r="AP693" s="1713"/>
      <c r="AQ693" s="1713"/>
      <c r="AR693" s="1713"/>
      <c r="AS693" s="1713"/>
      <c r="AT693" s="1713"/>
      <c r="AU693" s="1713"/>
      <c r="AV693" s="1713"/>
      <c r="AW693" s="1713"/>
      <c r="AX693" s="1713"/>
      <c r="AY693" s="1713"/>
      <c r="AZ693" s="1713"/>
      <c r="BA693" s="1713"/>
      <c r="BB693" s="1713"/>
      <c r="BC693" s="1713"/>
      <c r="BD693" s="1713"/>
      <c r="BE693" s="1713"/>
      <c r="BF693" s="1713"/>
      <c r="BG693" s="1713"/>
      <c r="BH693" s="1713"/>
      <c r="BI693" s="1713"/>
      <c r="BJ693" s="1713"/>
      <c r="BK693" s="1713"/>
      <c r="BL693" s="1713"/>
      <c r="BM693" s="1713"/>
      <c r="BN693" s="1713"/>
      <c r="BO693" s="1713"/>
      <c r="BP693" s="1713"/>
      <c r="BQ693" s="1713"/>
      <c r="BR693" s="1713"/>
      <c r="BS693" s="1713"/>
      <c r="BT693" s="1713"/>
      <c r="BU693" s="1713"/>
      <c r="BV693" s="1713"/>
      <c r="BW693" s="1713"/>
      <c r="BX693" s="1713"/>
      <c r="BY693" s="1713"/>
      <c r="BZ693" s="1713"/>
      <c r="CA693" s="1713"/>
      <c r="CB693" s="1713"/>
      <c r="CC693" s="1713"/>
      <c r="CD693" s="1713"/>
      <c r="CE693" s="1713"/>
      <c r="CF693" s="1713"/>
      <c r="CG693" s="1713"/>
      <c r="CH693" s="1713"/>
      <c r="CI693" s="1713"/>
      <c r="CJ693" s="1713"/>
      <c r="CK693" s="1713"/>
      <c r="CL693" s="1713"/>
      <c r="CM693" s="1713"/>
      <c r="CN693" s="1713"/>
      <c r="CO693" s="1713"/>
      <c r="CP693" s="1713"/>
      <c r="CQ693" s="1713"/>
      <c r="CR693" s="1713"/>
      <c r="CS693" s="1713"/>
      <c r="CT693" s="1713"/>
      <c r="CU693" s="1713"/>
      <c r="CV693" s="1713"/>
      <c r="CW693" s="1713"/>
      <c r="CX693" s="1713"/>
      <c r="CY693" s="1713"/>
      <c r="CZ693" s="1713"/>
      <c r="DA693" s="1713"/>
      <c r="DB693" s="1713"/>
      <c r="DC693" s="1713"/>
      <c r="DD693" s="1713"/>
      <c r="DE693" s="1713"/>
      <c r="DF693" s="1713"/>
      <c r="DG693" s="1713"/>
      <c r="DH693" s="1713"/>
      <c r="DI693" s="1713"/>
      <c r="DJ693" s="1713"/>
      <c r="DK693" s="1713"/>
      <c r="DL693" s="1713"/>
      <c r="DM693" s="1713"/>
      <c r="DN693" s="1713"/>
      <c r="DO693" s="1713"/>
      <c r="DP693" s="1713"/>
      <c r="DQ693" s="1713"/>
    </row>
    <row r="694" s="1732" customFormat="true" ht="21.75" hidden="false" customHeight="true" outlineLevel="0" collapsed="false">
      <c r="A694" s="1713"/>
      <c r="B694" s="1713"/>
      <c r="C694" s="1725"/>
      <c r="D694" s="1725"/>
      <c r="E694" s="1725"/>
      <c r="F694" s="3210"/>
      <c r="G694" s="3211"/>
      <c r="H694" s="3212"/>
      <c r="I694" s="3213"/>
      <c r="J694" s="3213"/>
      <c r="K694" s="1713"/>
      <c r="L694" s="1713"/>
      <c r="M694" s="1713"/>
      <c r="N694" s="1725"/>
      <c r="O694" s="1713"/>
      <c r="P694" s="1713"/>
      <c r="Q694" s="1713"/>
      <c r="R694" s="1713"/>
      <c r="S694" s="1713"/>
      <c r="T694" s="1714"/>
      <c r="W694" s="1713"/>
      <c r="X694" s="1713"/>
      <c r="Y694" s="1713"/>
      <c r="Z694" s="1713"/>
      <c r="AA694" s="1713"/>
      <c r="AB694" s="1713"/>
      <c r="AC694" s="1713"/>
      <c r="AD694" s="1713"/>
      <c r="AE694" s="1713"/>
      <c r="AF694" s="1713"/>
      <c r="AG694" s="1713"/>
      <c r="AH694" s="1713"/>
      <c r="AI694" s="1713"/>
      <c r="AJ694" s="1713"/>
      <c r="AK694" s="1713"/>
      <c r="AL694" s="1713"/>
      <c r="AM694" s="1713"/>
      <c r="AN694" s="1713"/>
      <c r="AO694" s="3214"/>
      <c r="AP694" s="1713"/>
      <c r="AQ694" s="1713"/>
      <c r="AR694" s="1713"/>
      <c r="AS694" s="1713"/>
      <c r="AT694" s="1713"/>
      <c r="AU694" s="1713"/>
      <c r="AV694" s="1713"/>
      <c r="AW694" s="1713"/>
      <c r="AX694" s="1713"/>
      <c r="AY694" s="1713"/>
      <c r="AZ694" s="1713"/>
      <c r="BA694" s="1713"/>
      <c r="BB694" s="1713"/>
      <c r="BC694" s="1713"/>
      <c r="BD694" s="1713"/>
      <c r="BE694" s="1713"/>
      <c r="BF694" s="1713"/>
      <c r="BG694" s="1713"/>
      <c r="BH694" s="1713"/>
      <c r="BI694" s="1713"/>
      <c r="BJ694" s="1713"/>
      <c r="BK694" s="1713"/>
      <c r="BL694" s="1713"/>
      <c r="BM694" s="1713"/>
      <c r="BN694" s="1713"/>
      <c r="BO694" s="1713"/>
      <c r="BP694" s="1713"/>
      <c r="BQ694" s="1713"/>
      <c r="BR694" s="1713"/>
      <c r="BS694" s="1713"/>
      <c r="BT694" s="1713"/>
      <c r="BU694" s="1713"/>
      <c r="BV694" s="1713"/>
      <c r="BW694" s="1713"/>
      <c r="BX694" s="1713"/>
      <c r="BY694" s="1713"/>
      <c r="BZ694" s="1713"/>
      <c r="CA694" s="1713"/>
      <c r="CB694" s="1713"/>
      <c r="CC694" s="1713"/>
      <c r="CD694" s="1713"/>
      <c r="CE694" s="1713"/>
      <c r="CF694" s="1713"/>
      <c r="CG694" s="1713"/>
      <c r="CH694" s="1713"/>
      <c r="CI694" s="1713"/>
      <c r="CJ694" s="1713"/>
      <c r="CK694" s="1713"/>
      <c r="CL694" s="1713"/>
      <c r="CM694" s="1713"/>
      <c r="CN694" s="1713"/>
      <c r="CO694" s="1713"/>
      <c r="CP694" s="1713"/>
      <c r="CQ694" s="1713"/>
      <c r="CR694" s="1713"/>
      <c r="CS694" s="1713"/>
      <c r="CT694" s="1713"/>
      <c r="CU694" s="1713"/>
      <c r="CV694" s="1713"/>
      <c r="CW694" s="1713"/>
      <c r="CX694" s="1713"/>
      <c r="CY694" s="1713"/>
      <c r="CZ694" s="1713"/>
      <c r="DA694" s="1713"/>
      <c r="DB694" s="1713"/>
      <c r="DC694" s="1713"/>
      <c r="DD694" s="1713"/>
      <c r="DE694" s="1713"/>
      <c r="DF694" s="1713"/>
      <c r="DG694" s="1713"/>
      <c r="DH694" s="1713"/>
      <c r="DI694" s="1713"/>
      <c r="DJ694" s="1713"/>
      <c r="DK694" s="1713"/>
      <c r="DL694" s="1713"/>
      <c r="DM694" s="1713"/>
      <c r="DN694" s="1713"/>
      <c r="DO694" s="1713"/>
      <c r="DP694" s="1713"/>
      <c r="DQ694" s="1713"/>
    </row>
    <row r="695" s="1732" customFormat="true" ht="21.75" hidden="false" customHeight="true" outlineLevel="0" collapsed="false">
      <c r="A695" s="1713"/>
      <c r="B695" s="1713"/>
      <c r="C695" s="1725"/>
      <c r="D695" s="1725"/>
      <c r="E695" s="1725"/>
      <c r="F695" s="3210"/>
      <c r="G695" s="3211"/>
      <c r="H695" s="3212"/>
      <c r="I695" s="3213"/>
      <c r="J695" s="3213"/>
      <c r="K695" s="1713"/>
      <c r="L695" s="1713"/>
      <c r="M695" s="1713"/>
      <c r="N695" s="1725"/>
      <c r="O695" s="1713"/>
      <c r="P695" s="1713"/>
      <c r="Q695" s="1713"/>
      <c r="R695" s="1713"/>
      <c r="S695" s="1713"/>
      <c r="T695" s="1714"/>
      <c r="W695" s="1713"/>
      <c r="X695" s="1713"/>
      <c r="Y695" s="1713"/>
      <c r="Z695" s="1713"/>
      <c r="AA695" s="1713"/>
      <c r="AB695" s="1713"/>
      <c r="AC695" s="1713"/>
      <c r="AD695" s="1713"/>
      <c r="AE695" s="1713"/>
      <c r="AF695" s="1713"/>
      <c r="AG695" s="1713"/>
      <c r="AH695" s="1713"/>
      <c r="AI695" s="1713"/>
      <c r="AJ695" s="1713"/>
      <c r="AK695" s="1713"/>
      <c r="AL695" s="1713"/>
      <c r="AM695" s="1713"/>
      <c r="AN695" s="1713"/>
      <c r="AO695" s="3214"/>
      <c r="AP695" s="1713"/>
      <c r="AQ695" s="1713"/>
      <c r="AR695" s="1713"/>
      <c r="AS695" s="1713"/>
      <c r="AT695" s="1713"/>
      <c r="AU695" s="1713"/>
      <c r="AV695" s="1713"/>
      <c r="AW695" s="1713"/>
      <c r="AX695" s="1713"/>
      <c r="AY695" s="1713"/>
      <c r="AZ695" s="1713"/>
      <c r="BA695" s="1713"/>
      <c r="BB695" s="1713"/>
      <c r="BC695" s="1713"/>
      <c r="BD695" s="1713"/>
      <c r="BE695" s="1713"/>
      <c r="BF695" s="1713"/>
      <c r="BG695" s="1713"/>
      <c r="BH695" s="1713"/>
      <c r="BI695" s="1713"/>
      <c r="BJ695" s="1713"/>
      <c r="BK695" s="1713"/>
      <c r="BL695" s="1713"/>
      <c r="BM695" s="1713"/>
      <c r="BN695" s="1713"/>
      <c r="BO695" s="1713"/>
      <c r="BP695" s="1713"/>
      <c r="BQ695" s="1713"/>
      <c r="BR695" s="1713"/>
      <c r="BS695" s="1713"/>
      <c r="BT695" s="1713"/>
      <c r="BU695" s="1713"/>
      <c r="BV695" s="1713"/>
      <c r="BW695" s="1713"/>
      <c r="BX695" s="1713"/>
      <c r="BY695" s="1713"/>
      <c r="BZ695" s="1713"/>
      <c r="CA695" s="1713"/>
      <c r="CB695" s="1713"/>
      <c r="CC695" s="1713"/>
      <c r="CD695" s="1713"/>
      <c r="CE695" s="1713"/>
      <c r="CF695" s="1713"/>
      <c r="CG695" s="1713"/>
      <c r="CH695" s="1713"/>
      <c r="CI695" s="1713"/>
      <c r="CJ695" s="1713"/>
      <c r="CK695" s="1713"/>
      <c r="CL695" s="1713"/>
      <c r="CM695" s="1713"/>
      <c r="CN695" s="1713"/>
      <c r="CO695" s="1713"/>
      <c r="CP695" s="1713"/>
      <c r="CQ695" s="1713"/>
      <c r="CR695" s="1713"/>
      <c r="CS695" s="1713"/>
      <c r="CT695" s="1713"/>
      <c r="CU695" s="1713"/>
      <c r="CV695" s="1713"/>
      <c r="CW695" s="1713"/>
      <c r="CX695" s="1713"/>
      <c r="CY695" s="1713"/>
      <c r="CZ695" s="1713"/>
      <c r="DA695" s="1713"/>
      <c r="DB695" s="1713"/>
      <c r="DC695" s="1713"/>
      <c r="DD695" s="1713"/>
      <c r="DE695" s="1713"/>
      <c r="DF695" s="1713"/>
      <c r="DG695" s="1713"/>
      <c r="DH695" s="1713"/>
      <c r="DI695" s="1713"/>
      <c r="DJ695" s="1713"/>
      <c r="DK695" s="1713"/>
      <c r="DL695" s="1713"/>
      <c r="DM695" s="1713"/>
      <c r="DN695" s="1713"/>
      <c r="DO695" s="1713"/>
      <c r="DP695" s="1713"/>
      <c r="DQ695" s="1713"/>
    </row>
    <row r="696" s="1732" customFormat="true" ht="21.75" hidden="false" customHeight="true" outlineLevel="0" collapsed="false">
      <c r="A696" s="1713"/>
      <c r="B696" s="1713"/>
      <c r="C696" s="1725"/>
      <c r="D696" s="1725"/>
      <c r="E696" s="1725"/>
      <c r="F696" s="3210"/>
      <c r="G696" s="3211"/>
      <c r="H696" s="3212"/>
      <c r="I696" s="3213"/>
      <c r="J696" s="3213"/>
      <c r="K696" s="1713"/>
      <c r="L696" s="1713"/>
      <c r="M696" s="1713"/>
      <c r="N696" s="1725"/>
      <c r="O696" s="1713"/>
      <c r="P696" s="1713"/>
      <c r="Q696" s="1713"/>
      <c r="R696" s="1713"/>
      <c r="S696" s="1713"/>
      <c r="T696" s="1714"/>
      <c r="W696" s="1713"/>
      <c r="X696" s="1713"/>
      <c r="Y696" s="1713"/>
      <c r="Z696" s="1713"/>
      <c r="AA696" s="1713"/>
      <c r="AB696" s="1713"/>
      <c r="AC696" s="1713"/>
      <c r="AD696" s="1713"/>
      <c r="AE696" s="1713"/>
      <c r="AF696" s="1713"/>
      <c r="AG696" s="1713"/>
      <c r="AH696" s="1713"/>
      <c r="AI696" s="1713"/>
      <c r="AJ696" s="1713"/>
      <c r="AK696" s="1713"/>
      <c r="AL696" s="1713"/>
      <c r="AM696" s="1713"/>
      <c r="AN696" s="1713"/>
      <c r="AO696" s="3214"/>
      <c r="AP696" s="1713"/>
      <c r="AQ696" s="1713"/>
      <c r="AR696" s="1713"/>
      <c r="AS696" s="1713"/>
      <c r="AT696" s="1713"/>
      <c r="AU696" s="1713"/>
      <c r="AV696" s="1713"/>
      <c r="AW696" s="1713"/>
      <c r="AX696" s="1713"/>
      <c r="AY696" s="1713"/>
      <c r="AZ696" s="1713"/>
      <c r="BA696" s="1713"/>
      <c r="BB696" s="1713"/>
      <c r="BC696" s="1713"/>
      <c r="BD696" s="1713"/>
      <c r="BE696" s="1713"/>
      <c r="BF696" s="1713"/>
      <c r="BG696" s="1713"/>
      <c r="BH696" s="1713"/>
      <c r="BI696" s="1713"/>
      <c r="BJ696" s="1713"/>
      <c r="BK696" s="1713"/>
      <c r="BL696" s="1713"/>
      <c r="BM696" s="1713"/>
      <c r="BN696" s="1713"/>
      <c r="BO696" s="1713"/>
      <c r="BP696" s="1713"/>
      <c r="BQ696" s="1713"/>
      <c r="BR696" s="1713"/>
      <c r="BS696" s="1713"/>
      <c r="BT696" s="1713"/>
      <c r="BU696" s="1713"/>
      <c r="BV696" s="1713"/>
      <c r="BW696" s="1713"/>
      <c r="BX696" s="1713"/>
      <c r="BY696" s="1713"/>
      <c r="BZ696" s="1713"/>
      <c r="CA696" s="1713"/>
      <c r="CB696" s="1713"/>
      <c r="CC696" s="1713"/>
      <c r="CD696" s="1713"/>
      <c r="CE696" s="1713"/>
      <c r="CF696" s="1713"/>
      <c r="CG696" s="1713"/>
      <c r="CH696" s="1713"/>
      <c r="CI696" s="1713"/>
      <c r="CJ696" s="1713"/>
      <c r="CK696" s="1713"/>
      <c r="CL696" s="1713"/>
      <c r="CM696" s="1713"/>
      <c r="CN696" s="1713"/>
      <c r="CO696" s="1713"/>
      <c r="CP696" s="1713"/>
      <c r="CQ696" s="1713"/>
      <c r="CR696" s="1713"/>
      <c r="CS696" s="1713"/>
      <c r="CT696" s="1713"/>
      <c r="CU696" s="1713"/>
      <c r="CV696" s="1713"/>
      <c r="CW696" s="1713"/>
      <c r="CX696" s="1713"/>
      <c r="CY696" s="1713"/>
      <c r="CZ696" s="1713"/>
      <c r="DA696" s="1713"/>
      <c r="DB696" s="1713"/>
      <c r="DC696" s="1713"/>
      <c r="DD696" s="1713"/>
      <c r="DE696" s="1713"/>
      <c r="DF696" s="1713"/>
      <c r="DG696" s="1713"/>
      <c r="DH696" s="1713"/>
      <c r="DI696" s="1713"/>
      <c r="DJ696" s="1713"/>
      <c r="DK696" s="1713"/>
      <c r="DL696" s="1713"/>
      <c r="DM696" s="1713"/>
      <c r="DN696" s="1713"/>
      <c r="DO696" s="1713"/>
      <c r="DP696" s="1713"/>
      <c r="DQ696" s="1713"/>
    </row>
    <row r="697" s="1732" customFormat="true" ht="21.75" hidden="false" customHeight="true" outlineLevel="0" collapsed="false">
      <c r="A697" s="1713"/>
      <c r="B697" s="1713"/>
      <c r="C697" s="1725"/>
      <c r="D697" s="1725"/>
      <c r="E697" s="1725"/>
      <c r="F697" s="3210"/>
      <c r="G697" s="3211"/>
      <c r="H697" s="3212"/>
      <c r="I697" s="3213"/>
      <c r="J697" s="3213"/>
      <c r="K697" s="1713"/>
      <c r="L697" s="1713"/>
      <c r="M697" s="1713"/>
      <c r="N697" s="1725"/>
      <c r="O697" s="1713"/>
      <c r="P697" s="1713"/>
      <c r="Q697" s="1713"/>
      <c r="R697" s="1713"/>
      <c r="S697" s="1713"/>
      <c r="T697" s="1714"/>
      <c r="W697" s="1713"/>
      <c r="X697" s="1713"/>
      <c r="Y697" s="1713"/>
      <c r="Z697" s="1713"/>
      <c r="AA697" s="1713"/>
      <c r="AB697" s="1713"/>
      <c r="AC697" s="1713"/>
      <c r="AD697" s="1713"/>
      <c r="AE697" s="1713"/>
      <c r="AF697" s="1713"/>
      <c r="AG697" s="1713"/>
      <c r="AH697" s="1713"/>
      <c r="AI697" s="1713"/>
      <c r="AJ697" s="1713"/>
      <c r="AK697" s="1713"/>
      <c r="AL697" s="1713"/>
      <c r="AM697" s="1713"/>
      <c r="AN697" s="1713"/>
      <c r="AO697" s="3214"/>
      <c r="AP697" s="1713"/>
      <c r="AQ697" s="1713"/>
      <c r="AR697" s="1713"/>
      <c r="AS697" s="1713"/>
      <c r="AT697" s="1713"/>
      <c r="AU697" s="1713"/>
      <c r="AV697" s="1713"/>
      <c r="AW697" s="1713"/>
      <c r="AX697" s="1713"/>
      <c r="AY697" s="1713"/>
      <c r="AZ697" s="1713"/>
      <c r="BA697" s="1713"/>
      <c r="BB697" s="1713"/>
      <c r="BC697" s="1713"/>
      <c r="BD697" s="1713"/>
      <c r="BE697" s="1713"/>
      <c r="BF697" s="1713"/>
      <c r="BG697" s="1713"/>
      <c r="BH697" s="1713"/>
      <c r="BI697" s="1713"/>
      <c r="BJ697" s="1713"/>
      <c r="BK697" s="1713"/>
      <c r="BL697" s="1713"/>
      <c r="BM697" s="1713"/>
      <c r="BN697" s="1713"/>
      <c r="BO697" s="1713"/>
      <c r="BP697" s="1713"/>
      <c r="BQ697" s="1713"/>
      <c r="BR697" s="1713"/>
      <c r="BS697" s="1713"/>
      <c r="BT697" s="1713"/>
      <c r="BU697" s="1713"/>
      <c r="BV697" s="1713"/>
      <c r="BW697" s="1713"/>
      <c r="BX697" s="1713"/>
      <c r="BY697" s="1713"/>
      <c r="BZ697" s="1713"/>
      <c r="CA697" s="1713"/>
      <c r="CB697" s="1713"/>
      <c r="CC697" s="1713"/>
      <c r="CD697" s="1713"/>
      <c r="CE697" s="1713"/>
      <c r="CF697" s="1713"/>
      <c r="CG697" s="1713"/>
      <c r="CH697" s="1713"/>
      <c r="CI697" s="1713"/>
      <c r="CJ697" s="1713"/>
      <c r="CK697" s="1713"/>
      <c r="CL697" s="1713"/>
      <c r="CM697" s="1713"/>
      <c r="CN697" s="1713"/>
      <c r="CO697" s="1713"/>
      <c r="CP697" s="1713"/>
      <c r="CQ697" s="1713"/>
      <c r="CR697" s="1713"/>
      <c r="CS697" s="1713"/>
      <c r="CT697" s="1713"/>
      <c r="CU697" s="1713"/>
      <c r="CV697" s="1713"/>
      <c r="CW697" s="1713"/>
      <c r="CX697" s="1713"/>
      <c r="CY697" s="1713"/>
      <c r="CZ697" s="1713"/>
      <c r="DA697" s="1713"/>
      <c r="DB697" s="1713"/>
      <c r="DC697" s="1713"/>
      <c r="DD697" s="1713"/>
      <c r="DE697" s="1713"/>
      <c r="DF697" s="1713"/>
      <c r="DG697" s="1713"/>
      <c r="DH697" s="1713"/>
      <c r="DI697" s="1713"/>
      <c r="DJ697" s="1713"/>
      <c r="DK697" s="1713"/>
      <c r="DL697" s="1713"/>
      <c r="DM697" s="1713"/>
      <c r="DN697" s="1713"/>
      <c r="DO697" s="1713"/>
      <c r="DP697" s="1713"/>
      <c r="DQ697" s="1713"/>
    </row>
    <row r="698" s="1732" customFormat="true" ht="21.75" hidden="false" customHeight="true" outlineLevel="0" collapsed="false">
      <c r="A698" s="1713"/>
      <c r="B698" s="1713"/>
      <c r="C698" s="1725"/>
      <c r="D698" s="1725"/>
      <c r="E698" s="1725"/>
      <c r="F698" s="3210"/>
      <c r="G698" s="3211"/>
      <c r="H698" s="3212"/>
      <c r="I698" s="3213"/>
      <c r="J698" s="3213"/>
      <c r="K698" s="1713"/>
      <c r="L698" s="1713"/>
      <c r="M698" s="1713"/>
      <c r="N698" s="1725"/>
      <c r="O698" s="1713"/>
      <c r="P698" s="1713"/>
      <c r="Q698" s="1713"/>
      <c r="R698" s="1713"/>
      <c r="S698" s="1713"/>
      <c r="T698" s="1714"/>
      <c r="W698" s="1713"/>
      <c r="X698" s="1713"/>
      <c r="Y698" s="1713"/>
      <c r="Z698" s="1713"/>
      <c r="AA698" s="1713"/>
      <c r="AB698" s="1713"/>
      <c r="AC698" s="1713"/>
      <c r="AD698" s="1713"/>
      <c r="AE698" s="1713"/>
      <c r="AF698" s="1713"/>
      <c r="AG698" s="1713"/>
      <c r="AH698" s="1713"/>
      <c r="AI698" s="1713"/>
      <c r="AJ698" s="1713"/>
      <c r="AK698" s="1713"/>
      <c r="AL698" s="1713"/>
      <c r="AM698" s="1713"/>
      <c r="AN698" s="1713"/>
      <c r="AO698" s="3214"/>
      <c r="AP698" s="1713"/>
      <c r="AQ698" s="1713"/>
      <c r="AR698" s="1713"/>
      <c r="AS698" s="1713"/>
      <c r="AT698" s="1713"/>
      <c r="AU698" s="1713"/>
      <c r="AV698" s="1713"/>
      <c r="AW698" s="1713"/>
      <c r="AX698" s="1713"/>
      <c r="AY698" s="1713"/>
      <c r="AZ698" s="1713"/>
      <c r="BA698" s="1713"/>
      <c r="BB698" s="1713"/>
      <c r="BC698" s="1713"/>
      <c r="BD698" s="1713"/>
      <c r="BE698" s="1713"/>
      <c r="BF698" s="1713"/>
      <c r="BG698" s="1713"/>
      <c r="BH698" s="1713"/>
      <c r="BI698" s="1713"/>
      <c r="BJ698" s="1713"/>
      <c r="BK698" s="1713"/>
      <c r="BL698" s="1713"/>
      <c r="BM698" s="1713"/>
      <c r="BN698" s="1713"/>
      <c r="BO698" s="1713"/>
      <c r="BP698" s="1713"/>
      <c r="BQ698" s="1713"/>
      <c r="BR698" s="1713"/>
      <c r="BS698" s="1713"/>
      <c r="BT698" s="1713"/>
      <c r="BU698" s="1713"/>
      <c r="BV698" s="1713"/>
      <c r="BW698" s="1713"/>
      <c r="BX698" s="1713"/>
      <c r="BY698" s="1713"/>
      <c r="BZ698" s="1713"/>
      <c r="CA698" s="1713"/>
      <c r="CB698" s="1713"/>
      <c r="CC698" s="1713"/>
      <c r="CD698" s="1713"/>
      <c r="CE698" s="1713"/>
      <c r="CF698" s="1713"/>
      <c r="CG698" s="1713"/>
      <c r="CH698" s="1713"/>
      <c r="CI698" s="1713"/>
      <c r="CJ698" s="1713"/>
      <c r="CK698" s="1713"/>
      <c r="CL698" s="1713"/>
      <c r="CM698" s="1713"/>
      <c r="CN698" s="1713"/>
      <c r="CO698" s="1713"/>
      <c r="CP698" s="1713"/>
      <c r="CQ698" s="1713"/>
      <c r="CR698" s="1713"/>
      <c r="CS698" s="1713"/>
      <c r="CT698" s="1713"/>
      <c r="CU698" s="1713"/>
      <c r="CV698" s="1713"/>
      <c r="CW698" s="1713"/>
      <c r="CX698" s="1713"/>
      <c r="CY698" s="1713"/>
      <c r="CZ698" s="1713"/>
      <c r="DA698" s="1713"/>
      <c r="DB698" s="1713"/>
      <c r="DC698" s="1713"/>
      <c r="DD698" s="1713"/>
      <c r="DE698" s="1713"/>
      <c r="DF698" s="1713"/>
      <c r="DG698" s="1713"/>
      <c r="DH698" s="1713"/>
      <c r="DI698" s="1713"/>
      <c r="DJ698" s="1713"/>
      <c r="DK698" s="1713"/>
      <c r="DL698" s="1713"/>
      <c r="DM698" s="1713"/>
      <c r="DN698" s="1713"/>
      <c r="DO698" s="1713"/>
      <c r="DP698" s="1713"/>
      <c r="DQ698" s="1713"/>
    </row>
    <row r="699" s="1732" customFormat="true" ht="21.75" hidden="false" customHeight="true" outlineLevel="0" collapsed="false">
      <c r="A699" s="1713"/>
      <c r="B699" s="1713"/>
      <c r="C699" s="1725"/>
      <c r="D699" s="1725"/>
      <c r="E699" s="1725"/>
      <c r="F699" s="3210"/>
      <c r="G699" s="3211"/>
      <c r="H699" s="3212"/>
      <c r="I699" s="3213"/>
      <c r="J699" s="3213"/>
      <c r="K699" s="1713"/>
      <c r="L699" s="1713"/>
      <c r="M699" s="1713"/>
      <c r="N699" s="1725"/>
      <c r="O699" s="1713"/>
      <c r="P699" s="1713"/>
      <c r="Q699" s="1713"/>
      <c r="R699" s="1713"/>
      <c r="S699" s="1713"/>
      <c r="T699" s="1714"/>
      <c r="W699" s="1713"/>
      <c r="X699" s="1713"/>
      <c r="Y699" s="1713"/>
      <c r="Z699" s="1713"/>
      <c r="AA699" s="1713"/>
      <c r="AB699" s="1713"/>
      <c r="AC699" s="1713"/>
      <c r="AD699" s="1713"/>
      <c r="AE699" s="1713"/>
      <c r="AF699" s="1713"/>
      <c r="AG699" s="1713"/>
      <c r="AH699" s="1713"/>
      <c r="AI699" s="1713"/>
      <c r="AJ699" s="1713"/>
      <c r="AK699" s="1713"/>
      <c r="AL699" s="1713"/>
      <c r="AM699" s="1713"/>
      <c r="AN699" s="1713"/>
      <c r="AO699" s="3214"/>
      <c r="AP699" s="1713"/>
      <c r="AQ699" s="1713"/>
      <c r="AR699" s="1713"/>
      <c r="AS699" s="1713"/>
      <c r="AT699" s="1713"/>
      <c r="AU699" s="1713"/>
      <c r="AV699" s="1713"/>
      <c r="AW699" s="1713"/>
      <c r="AX699" s="1713"/>
      <c r="AY699" s="1713"/>
      <c r="AZ699" s="1713"/>
      <c r="BA699" s="1713"/>
      <c r="BB699" s="1713"/>
      <c r="BC699" s="1713"/>
      <c r="BD699" s="1713"/>
      <c r="BE699" s="1713"/>
      <c r="BF699" s="1713"/>
      <c r="BG699" s="1713"/>
      <c r="BH699" s="1713"/>
      <c r="BI699" s="1713"/>
      <c r="BJ699" s="1713"/>
      <c r="BK699" s="1713"/>
      <c r="BL699" s="1713"/>
      <c r="BM699" s="1713"/>
      <c r="BN699" s="1713"/>
      <c r="BO699" s="1713"/>
      <c r="BP699" s="1713"/>
      <c r="BQ699" s="1713"/>
      <c r="BR699" s="1713"/>
      <c r="BS699" s="1713"/>
      <c r="BT699" s="1713"/>
      <c r="BU699" s="1713"/>
      <c r="BV699" s="1713"/>
      <c r="BW699" s="1713"/>
      <c r="BX699" s="1713"/>
      <c r="BY699" s="1713"/>
      <c r="BZ699" s="1713"/>
      <c r="CA699" s="1713"/>
      <c r="CB699" s="1713"/>
      <c r="CC699" s="1713"/>
      <c r="CD699" s="1713"/>
      <c r="CE699" s="1713"/>
      <c r="CF699" s="1713"/>
      <c r="CG699" s="1713"/>
      <c r="CH699" s="1713"/>
      <c r="CI699" s="1713"/>
      <c r="CJ699" s="1713"/>
      <c r="CK699" s="1713"/>
      <c r="CL699" s="1713"/>
      <c r="CM699" s="1713"/>
      <c r="CN699" s="1713"/>
      <c r="CO699" s="1713"/>
      <c r="CP699" s="1713"/>
      <c r="CQ699" s="1713"/>
      <c r="CR699" s="1713"/>
      <c r="CS699" s="1713"/>
      <c r="CT699" s="1713"/>
      <c r="CU699" s="1713"/>
      <c r="CV699" s="1713"/>
      <c r="CW699" s="1713"/>
      <c r="CX699" s="1713"/>
      <c r="CY699" s="1713"/>
      <c r="CZ699" s="1713"/>
      <c r="DA699" s="1713"/>
      <c r="DB699" s="1713"/>
      <c r="DC699" s="1713"/>
      <c r="DD699" s="1713"/>
      <c r="DE699" s="1713"/>
      <c r="DF699" s="1713"/>
      <c r="DG699" s="1713"/>
      <c r="DH699" s="1713"/>
      <c r="DI699" s="1713"/>
      <c r="DJ699" s="1713"/>
      <c r="DK699" s="1713"/>
      <c r="DL699" s="1713"/>
      <c r="DM699" s="1713"/>
      <c r="DN699" s="1713"/>
      <c r="DO699" s="1713"/>
      <c r="DP699" s="1713"/>
      <c r="DQ699" s="1713"/>
    </row>
    <row r="700" s="1732" customFormat="true" ht="21.75" hidden="false" customHeight="true" outlineLevel="0" collapsed="false">
      <c r="A700" s="1713"/>
      <c r="B700" s="1713"/>
      <c r="C700" s="1725"/>
      <c r="D700" s="1725"/>
      <c r="E700" s="1725"/>
      <c r="F700" s="3210"/>
      <c r="G700" s="3211"/>
      <c r="H700" s="3212"/>
      <c r="I700" s="3213"/>
      <c r="J700" s="3213"/>
      <c r="K700" s="1713"/>
      <c r="L700" s="1713"/>
      <c r="M700" s="1713"/>
      <c r="N700" s="1725"/>
      <c r="O700" s="1713"/>
      <c r="P700" s="1713"/>
      <c r="Q700" s="1713"/>
      <c r="R700" s="1713"/>
      <c r="S700" s="1713"/>
      <c r="T700" s="1714"/>
      <c r="W700" s="1713"/>
      <c r="X700" s="1713"/>
      <c r="Y700" s="1713"/>
      <c r="Z700" s="1713"/>
      <c r="AA700" s="1713"/>
      <c r="AB700" s="1713"/>
      <c r="AC700" s="1713"/>
      <c r="AD700" s="1713"/>
      <c r="AE700" s="1713"/>
      <c r="AF700" s="1713"/>
      <c r="AG700" s="1713"/>
      <c r="AH700" s="1713"/>
      <c r="AI700" s="1713"/>
      <c r="AJ700" s="1713"/>
      <c r="AK700" s="1713"/>
      <c r="AL700" s="1713"/>
      <c r="AM700" s="1713"/>
      <c r="AN700" s="1713"/>
      <c r="AO700" s="3214"/>
      <c r="AP700" s="1713"/>
      <c r="AQ700" s="1713"/>
      <c r="AR700" s="1713"/>
      <c r="AS700" s="1713"/>
      <c r="AT700" s="1713"/>
      <c r="AU700" s="1713"/>
      <c r="AV700" s="1713"/>
      <c r="AW700" s="1713"/>
      <c r="AX700" s="1713"/>
      <c r="AY700" s="1713"/>
      <c r="AZ700" s="1713"/>
      <c r="BA700" s="1713"/>
      <c r="BB700" s="1713"/>
      <c r="BC700" s="1713"/>
      <c r="BD700" s="1713"/>
      <c r="BE700" s="1713"/>
      <c r="BF700" s="1713"/>
      <c r="BG700" s="1713"/>
      <c r="BH700" s="1713"/>
      <c r="BI700" s="1713"/>
      <c r="BJ700" s="1713"/>
      <c r="BK700" s="1713"/>
      <c r="BL700" s="1713"/>
      <c r="BM700" s="1713"/>
      <c r="BN700" s="1713"/>
      <c r="BO700" s="1713"/>
      <c r="BP700" s="1713"/>
      <c r="BQ700" s="1713"/>
      <c r="BR700" s="1713"/>
      <c r="BS700" s="1713"/>
      <c r="BT700" s="1713"/>
      <c r="BU700" s="1713"/>
      <c r="BV700" s="1713"/>
      <c r="BW700" s="1713"/>
      <c r="BX700" s="1713"/>
      <c r="BY700" s="1713"/>
      <c r="BZ700" s="1713"/>
      <c r="CA700" s="1713"/>
      <c r="CB700" s="1713"/>
      <c r="CC700" s="1713"/>
      <c r="CD700" s="1713"/>
      <c r="CE700" s="1713"/>
      <c r="CF700" s="1713"/>
      <c r="CG700" s="1713"/>
      <c r="CH700" s="1713"/>
      <c r="CI700" s="1713"/>
      <c r="CJ700" s="1713"/>
      <c r="CK700" s="1713"/>
      <c r="CL700" s="1713"/>
      <c r="CM700" s="1713"/>
      <c r="CN700" s="1713"/>
      <c r="CO700" s="1713"/>
      <c r="CP700" s="1713"/>
      <c r="CQ700" s="1713"/>
      <c r="CR700" s="1713"/>
      <c r="CS700" s="1713"/>
      <c r="CT700" s="1713"/>
      <c r="CU700" s="1713"/>
      <c r="CV700" s="1713"/>
      <c r="CW700" s="1713"/>
      <c r="CX700" s="1713"/>
      <c r="CY700" s="1713"/>
      <c r="CZ700" s="1713"/>
      <c r="DA700" s="1713"/>
      <c r="DB700" s="1713"/>
      <c r="DC700" s="1713"/>
      <c r="DD700" s="1713"/>
      <c r="DE700" s="1713"/>
      <c r="DF700" s="1713"/>
      <c r="DG700" s="1713"/>
      <c r="DH700" s="1713"/>
      <c r="DI700" s="1713"/>
      <c r="DJ700" s="1713"/>
      <c r="DK700" s="1713"/>
      <c r="DL700" s="1713"/>
      <c r="DM700" s="1713"/>
      <c r="DN700" s="1713"/>
      <c r="DO700" s="1713"/>
      <c r="DP700" s="1713"/>
      <c r="DQ700" s="1713"/>
    </row>
    <row r="701" s="1732" customFormat="true" ht="21.75" hidden="false" customHeight="true" outlineLevel="0" collapsed="false">
      <c r="A701" s="1713"/>
      <c r="B701" s="1713"/>
      <c r="C701" s="1725"/>
      <c r="D701" s="1725"/>
      <c r="E701" s="1725"/>
      <c r="F701" s="3210"/>
      <c r="G701" s="3211"/>
      <c r="H701" s="3212"/>
      <c r="I701" s="3213"/>
      <c r="J701" s="3213"/>
      <c r="K701" s="1713"/>
      <c r="L701" s="1713"/>
      <c r="M701" s="1713"/>
      <c r="N701" s="1725"/>
      <c r="O701" s="1713"/>
      <c r="P701" s="1713"/>
      <c r="Q701" s="1713"/>
      <c r="R701" s="1713"/>
      <c r="S701" s="1713"/>
      <c r="T701" s="1714"/>
      <c r="W701" s="1713"/>
      <c r="X701" s="1713"/>
      <c r="Y701" s="1713"/>
      <c r="Z701" s="1713"/>
      <c r="AA701" s="1713"/>
      <c r="AB701" s="1713"/>
      <c r="AC701" s="1713"/>
      <c r="AD701" s="1713"/>
      <c r="AE701" s="1713"/>
      <c r="AF701" s="1713"/>
      <c r="AG701" s="1713"/>
      <c r="AH701" s="1713"/>
      <c r="AI701" s="1713"/>
      <c r="AJ701" s="1713"/>
      <c r="AK701" s="1713"/>
      <c r="AL701" s="1713"/>
      <c r="AM701" s="1713"/>
      <c r="AN701" s="1713"/>
      <c r="AO701" s="3214"/>
      <c r="AP701" s="1713"/>
      <c r="AQ701" s="1713"/>
      <c r="AR701" s="1713"/>
      <c r="AS701" s="1713"/>
      <c r="AT701" s="1713"/>
      <c r="AU701" s="1713"/>
      <c r="AV701" s="1713"/>
      <c r="AW701" s="1713"/>
      <c r="AX701" s="1713"/>
      <c r="AY701" s="1713"/>
      <c r="AZ701" s="1713"/>
      <c r="BA701" s="1713"/>
      <c r="BB701" s="1713"/>
      <c r="BC701" s="1713"/>
      <c r="BD701" s="1713"/>
      <c r="BE701" s="1713"/>
      <c r="BF701" s="1713"/>
      <c r="BG701" s="1713"/>
      <c r="BH701" s="1713"/>
      <c r="BI701" s="1713"/>
      <c r="BJ701" s="1713"/>
      <c r="BK701" s="1713"/>
      <c r="BL701" s="1713"/>
      <c r="BM701" s="1713"/>
      <c r="BN701" s="1713"/>
      <c r="BO701" s="1713"/>
      <c r="BP701" s="1713"/>
      <c r="BQ701" s="1713"/>
      <c r="BR701" s="1713"/>
      <c r="BS701" s="1713"/>
      <c r="BT701" s="1713"/>
      <c r="BU701" s="1713"/>
      <c r="BV701" s="1713"/>
      <c r="BW701" s="1713"/>
      <c r="BX701" s="1713"/>
      <c r="BY701" s="1713"/>
      <c r="BZ701" s="1713"/>
      <c r="CA701" s="1713"/>
      <c r="CB701" s="1713"/>
      <c r="CC701" s="1713"/>
      <c r="CD701" s="1713"/>
      <c r="CE701" s="1713"/>
      <c r="CF701" s="1713"/>
      <c r="CG701" s="1713"/>
      <c r="CH701" s="1713"/>
      <c r="CI701" s="1713"/>
      <c r="CJ701" s="1713"/>
      <c r="CK701" s="1713"/>
      <c r="CL701" s="1713"/>
      <c r="CM701" s="1713"/>
      <c r="CN701" s="1713"/>
      <c r="CO701" s="1713"/>
      <c r="CP701" s="1713"/>
      <c r="CQ701" s="1713"/>
      <c r="CR701" s="1713"/>
      <c r="CS701" s="1713"/>
      <c r="CT701" s="1713"/>
      <c r="CU701" s="1713"/>
      <c r="CV701" s="1713"/>
      <c r="CW701" s="1713"/>
      <c r="CX701" s="1713"/>
      <c r="CY701" s="1713"/>
      <c r="CZ701" s="1713"/>
      <c r="DA701" s="1713"/>
      <c r="DB701" s="1713"/>
      <c r="DC701" s="1713"/>
      <c r="DD701" s="1713"/>
      <c r="DE701" s="1713"/>
      <c r="DF701" s="1713"/>
      <c r="DG701" s="1713"/>
      <c r="DH701" s="1713"/>
      <c r="DI701" s="1713"/>
      <c r="DJ701" s="1713"/>
      <c r="DK701" s="1713"/>
      <c r="DL701" s="1713"/>
      <c r="DM701" s="1713"/>
      <c r="DN701" s="1713"/>
      <c r="DO701" s="1713"/>
      <c r="DP701" s="1713"/>
      <c r="DQ701" s="1713"/>
    </row>
    <row r="702" s="1732" customFormat="true" ht="21.75" hidden="false" customHeight="true" outlineLevel="0" collapsed="false">
      <c r="A702" s="1713"/>
      <c r="B702" s="1713"/>
      <c r="C702" s="1725"/>
      <c r="D702" s="1725"/>
      <c r="E702" s="1725"/>
      <c r="F702" s="3210"/>
      <c r="G702" s="3211"/>
      <c r="H702" s="3212"/>
      <c r="I702" s="3213"/>
      <c r="J702" s="3213"/>
      <c r="K702" s="1713"/>
      <c r="L702" s="1713"/>
      <c r="M702" s="1713"/>
      <c r="N702" s="1725"/>
      <c r="O702" s="1713"/>
      <c r="P702" s="1713"/>
      <c r="Q702" s="1713"/>
      <c r="R702" s="1713"/>
      <c r="S702" s="1713"/>
      <c r="T702" s="1714"/>
      <c r="W702" s="1713"/>
      <c r="X702" s="1713"/>
      <c r="Y702" s="1713"/>
      <c r="Z702" s="1713"/>
      <c r="AA702" s="1713"/>
      <c r="AB702" s="1713"/>
      <c r="AC702" s="1713"/>
      <c r="AD702" s="1713"/>
      <c r="AE702" s="1713"/>
      <c r="AF702" s="1713"/>
      <c r="AG702" s="1713"/>
      <c r="AH702" s="1713"/>
      <c r="AI702" s="1713"/>
      <c r="AJ702" s="1713"/>
      <c r="AK702" s="1713"/>
      <c r="AL702" s="1713"/>
      <c r="AM702" s="1713"/>
      <c r="AN702" s="1713"/>
      <c r="AO702" s="3214"/>
      <c r="AP702" s="1713"/>
      <c r="AQ702" s="1713"/>
      <c r="AR702" s="1713"/>
      <c r="AS702" s="1713"/>
      <c r="AT702" s="1713"/>
      <c r="AU702" s="1713"/>
      <c r="AV702" s="1713"/>
      <c r="AW702" s="1713"/>
      <c r="AX702" s="1713"/>
      <c r="AY702" s="1713"/>
      <c r="AZ702" s="1713"/>
      <c r="BA702" s="1713"/>
      <c r="BB702" s="1713"/>
      <c r="BC702" s="1713"/>
      <c r="BD702" s="1713"/>
      <c r="BE702" s="1713"/>
      <c r="BF702" s="1713"/>
      <c r="BG702" s="1713"/>
      <c r="BH702" s="1713"/>
      <c r="BI702" s="1713"/>
      <c r="BJ702" s="1713"/>
      <c r="BK702" s="1713"/>
      <c r="BL702" s="1713"/>
      <c r="BM702" s="1713"/>
      <c r="BN702" s="1713"/>
      <c r="BO702" s="1713"/>
      <c r="BP702" s="1713"/>
      <c r="BQ702" s="1713"/>
      <c r="BR702" s="1713"/>
      <c r="BS702" s="1713"/>
      <c r="BT702" s="1713"/>
      <c r="BU702" s="1713"/>
      <c r="BV702" s="1713"/>
      <c r="BW702" s="1713"/>
      <c r="BX702" s="1713"/>
      <c r="BY702" s="1713"/>
      <c r="BZ702" s="1713"/>
      <c r="CA702" s="1713"/>
      <c r="CB702" s="1713"/>
      <c r="CC702" s="1713"/>
      <c r="CD702" s="1713"/>
      <c r="CE702" s="1713"/>
      <c r="CF702" s="1713"/>
      <c r="CG702" s="1713"/>
      <c r="CH702" s="1713"/>
      <c r="CI702" s="1713"/>
      <c r="CJ702" s="1713"/>
      <c r="CK702" s="1713"/>
      <c r="CL702" s="1713"/>
      <c r="CM702" s="1713"/>
      <c r="CN702" s="1713"/>
      <c r="CO702" s="1713"/>
      <c r="CP702" s="1713"/>
      <c r="CQ702" s="1713"/>
      <c r="CR702" s="1713"/>
      <c r="CS702" s="1713"/>
      <c r="CT702" s="1713"/>
      <c r="CU702" s="1713"/>
      <c r="CV702" s="1713"/>
      <c r="CW702" s="1713"/>
      <c r="CX702" s="1713"/>
      <c r="CY702" s="1713"/>
      <c r="CZ702" s="1713"/>
      <c r="DA702" s="1713"/>
      <c r="DB702" s="1713"/>
      <c r="DC702" s="1713"/>
      <c r="DD702" s="1713"/>
      <c r="DE702" s="1713"/>
      <c r="DF702" s="1713"/>
      <c r="DG702" s="1713"/>
      <c r="DH702" s="1713"/>
      <c r="DI702" s="1713"/>
      <c r="DJ702" s="1713"/>
      <c r="DK702" s="1713"/>
      <c r="DL702" s="1713"/>
      <c r="DM702" s="1713"/>
      <c r="DN702" s="1713"/>
      <c r="DO702" s="1713"/>
      <c r="DP702" s="1713"/>
      <c r="DQ702" s="1713"/>
    </row>
    <row r="703" s="1732" customFormat="true" ht="21.75" hidden="false" customHeight="true" outlineLevel="0" collapsed="false">
      <c r="A703" s="1713"/>
      <c r="B703" s="1713"/>
      <c r="C703" s="1725"/>
      <c r="D703" s="1725"/>
      <c r="E703" s="1725"/>
      <c r="F703" s="3210"/>
      <c r="G703" s="3211"/>
      <c r="H703" s="3212"/>
      <c r="I703" s="3213"/>
      <c r="J703" s="3213"/>
      <c r="K703" s="1713"/>
      <c r="L703" s="1713"/>
      <c r="M703" s="1713"/>
      <c r="N703" s="1725"/>
      <c r="O703" s="1713"/>
      <c r="P703" s="1713"/>
      <c r="Q703" s="1713"/>
      <c r="R703" s="1713"/>
      <c r="S703" s="1713"/>
      <c r="T703" s="1714"/>
      <c r="W703" s="1713"/>
      <c r="X703" s="1713"/>
      <c r="Y703" s="1713"/>
      <c r="Z703" s="1713"/>
      <c r="AA703" s="1713"/>
      <c r="AB703" s="1713"/>
      <c r="AC703" s="1713"/>
      <c r="AD703" s="1713"/>
      <c r="AE703" s="1713"/>
      <c r="AF703" s="1713"/>
      <c r="AG703" s="1713"/>
      <c r="AH703" s="1713"/>
      <c r="AI703" s="1713"/>
      <c r="AJ703" s="1713"/>
      <c r="AK703" s="1713"/>
      <c r="AL703" s="1713"/>
      <c r="AM703" s="1713"/>
      <c r="AN703" s="1713"/>
      <c r="AO703" s="3214"/>
      <c r="AP703" s="1713"/>
      <c r="AQ703" s="1713"/>
      <c r="AR703" s="1713"/>
      <c r="AS703" s="1713"/>
      <c r="AT703" s="1713"/>
      <c r="AU703" s="1713"/>
      <c r="AV703" s="1713"/>
      <c r="AW703" s="1713"/>
      <c r="AX703" s="1713"/>
      <c r="AY703" s="1713"/>
      <c r="AZ703" s="1713"/>
      <c r="BA703" s="1713"/>
      <c r="BB703" s="1713"/>
      <c r="BC703" s="1713"/>
      <c r="BD703" s="1713"/>
      <c r="BE703" s="1713"/>
      <c r="BF703" s="1713"/>
      <c r="BG703" s="1713"/>
      <c r="BH703" s="1713"/>
      <c r="BI703" s="1713"/>
      <c r="BJ703" s="1713"/>
      <c r="BK703" s="1713"/>
      <c r="BL703" s="1713"/>
      <c r="BM703" s="1713"/>
      <c r="BN703" s="1713"/>
      <c r="BO703" s="1713"/>
      <c r="BP703" s="1713"/>
      <c r="BQ703" s="1713"/>
      <c r="BR703" s="1713"/>
      <c r="BS703" s="1713"/>
      <c r="BT703" s="1713"/>
      <c r="BU703" s="1713"/>
      <c r="BV703" s="1713"/>
      <c r="BW703" s="1713"/>
      <c r="BX703" s="1713"/>
      <c r="BY703" s="1713"/>
      <c r="BZ703" s="1713"/>
      <c r="CA703" s="1713"/>
      <c r="CB703" s="1713"/>
      <c r="CC703" s="1713"/>
      <c r="CD703" s="1713"/>
      <c r="CE703" s="1713"/>
      <c r="CF703" s="1713"/>
      <c r="CG703" s="1713"/>
      <c r="CH703" s="1713"/>
      <c r="CI703" s="1713"/>
      <c r="CJ703" s="1713"/>
      <c r="CK703" s="1713"/>
      <c r="CL703" s="1713"/>
      <c r="CM703" s="1713"/>
      <c r="CN703" s="1713"/>
      <c r="CO703" s="1713"/>
      <c r="CP703" s="1713"/>
      <c r="CQ703" s="1713"/>
      <c r="CR703" s="1713"/>
      <c r="CS703" s="1713"/>
      <c r="CT703" s="1713"/>
      <c r="CU703" s="1713"/>
      <c r="CV703" s="1713"/>
      <c r="CW703" s="1713"/>
      <c r="CX703" s="1713"/>
      <c r="CY703" s="1713"/>
      <c r="CZ703" s="1713"/>
      <c r="DA703" s="1713"/>
      <c r="DB703" s="1713"/>
      <c r="DC703" s="1713"/>
      <c r="DD703" s="1713"/>
      <c r="DE703" s="1713"/>
      <c r="DF703" s="1713"/>
      <c r="DG703" s="1713"/>
      <c r="DH703" s="1713"/>
      <c r="DI703" s="1713"/>
      <c r="DJ703" s="1713"/>
      <c r="DK703" s="1713"/>
      <c r="DL703" s="1713"/>
      <c r="DM703" s="1713"/>
      <c r="DN703" s="1713"/>
      <c r="DO703" s="1713"/>
      <c r="DP703" s="1713"/>
      <c r="DQ703" s="1713"/>
    </row>
    <row r="704" s="1732" customFormat="true" ht="21.75" hidden="false" customHeight="true" outlineLevel="0" collapsed="false">
      <c r="A704" s="1713"/>
      <c r="B704" s="1713"/>
      <c r="C704" s="1725"/>
      <c r="D704" s="1725"/>
      <c r="E704" s="1725"/>
      <c r="F704" s="3210"/>
      <c r="G704" s="3211"/>
      <c r="H704" s="3212"/>
      <c r="I704" s="3213"/>
      <c r="J704" s="3213"/>
      <c r="K704" s="1713"/>
      <c r="L704" s="1713"/>
      <c r="M704" s="1713"/>
      <c r="N704" s="1725"/>
      <c r="O704" s="1713"/>
      <c r="P704" s="1713"/>
      <c r="Q704" s="1713"/>
      <c r="R704" s="1713"/>
      <c r="S704" s="1713"/>
      <c r="T704" s="1714"/>
      <c r="W704" s="1713"/>
      <c r="X704" s="1713"/>
      <c r="Y704" s="1713"/>
      <c r="Z704" s="1713"/>
      <c r="AA704" s="1713"/>
      <c r="AB704" s="1713"/>
      <c r="AC704" s="1713"/>
      <c r="AD704" s="1713"/>
      <c r="AE704" s="1713"/>
      <c r="AF704" s="1713"/>
      <c r="AG704" s="1713"/>
      <c r="AH704" s="1713"/>
      <c r="AI704" s="1713"/>
      <c r="AJ704" s="1713"/>
      <c r="AK704" s="1713"/>
      <c r="AL704" s="1713"/>
      <c r="AM704" s="1713"/>
      <c r="AN704" s="1713"/>
      <c r="AO704" s="3214"/>
      <c r="AP704" s="1713"/>
      <c r="AQ704" s="1713"/>
      <c r="AR704" s="1713"/>
      <c r="AS704" s="1713"/>
      <c r="AT704" s="1713"/>
      <c r="AU704" s="1713"/>
      <c r="AV704" s="1713"/>
      <c r="AW704" s="1713"/>
      <c r="AX704" s="1713"/>
      <c r="AY704" s="1713"/>
      <c r="AZ704" s="1713"/>
      <c r="BA704" s="1713"/>
      <c r="BB704" s="1713"/>
      <c r="BC704" s="1713"/>
      <c r="BD704" s="1713"/>
      <c r="BE704" s="1713"/>
      <c r="BF704" s="1713"/>
      <c r="BG704" s="1713"/>
      <c r="BH704" s="1713"/>
      <c r="BI704" s="1713"/>
      <c r="BJ704" s="1713"/>
      <c r="BK704" s="1713"/>
      <c r="BL704" s="1713"/>
      <c r="BM704" s="1713"/>
      <c r="BN704" s="1713"/>
      <c r="BO704" s="1713"/>
      <c r="BP704" s="1713"/>
      <c r="BQ704" s="1713"/>
      <c r="BR704" s="1713"/>
      <c r="BS704" s="1713"/>
      <c r="BT704" s="1713"/>
      <c r="BU704" s="1713"/>
      <c r="BV704" s="1713"/>
      <c r="BW704" s="1713"/>
      <c r="BX704" s="1713"/>
      <c r="BY704" s="1713"/>
      <c r="BZ704" s="1713"/>
      <c r="CA704" s="1713"/>
      <c r="CB704" s="1713"/>
      <c r="CC704" s="1713"/>
      <c r="CD704" s="1713"/>
      <c r="CE704" s="1713"/>
      <c r="CF704" s="1713"/>
      <c r="CG704" s="1713"/>
      <c r="CH704" s="1713"/>
      <c r="CI704" s="1713"/>
      <c r="CJ704" s="1713"/>
      <c r="CK704" s="1713"/>
      <c r="CL704" s="1713"/>
      <c r="CM704" s="1713"/>
      <c r="CN704" s="1713"/>
      <c r="CO704" s="1713"/>
      <c r="CP704" s="1713"/>
      <c r="CQ704" s="1713"/>
      <c r="CR704" s="1713"/>
      <c r="CS704" s="1713"/>
      <c r="CT704" s="1713"/>
      <c r="CU704" s="1713"/>
      <c r="CV704" s="1713"/>
      <c r="CW704" s="1713"/>
      <c r="CX704" s="1713"/>
      <c r="CY704" s="1713"/>
      <c r="CZ704" s="1713"/>
      <c r="DA704" s="1713"/>
      <c r="DB704" s="1713"/>
      <c r="DC704" s="1713"/>
      <c r="DD704" s="1713"/>
      <c r="DE704" s="1713"/>
      <c r="DF704" s="1713"/>
      <c r="DG704" s="1713"/>
      <c r="DH704" s="1713"/>
      <c r="DI704" s="1713"/>
      <c r="DJ704" s="1713"/>
      <c r="DK704" s="1713"/>
      <c r="DL704" s="1713"/>
      <c r="DM704" s="1713"/>
      <c r="DN704" s="1713"/>
      <c r="DO704" s="1713"/>
      <c r="DP704" s="1713"/>
      <c r="DQ704" s="1713"/>
    </row>
    <row r="705" s="1732" customFormat="true" ht="21.75" hidden="false" customHeight="true" outlineLevel="0" collapsed="false">
      <c r="A705" s="1713"/>
      <c r="B705" s="1713"/>
      <c r="C705" s="1725"/>
      <c r="D705" s="1725"/>
      <c r="E705" s="1725"/>
      <c r="F705" s="3210"/>
      <c r="G705" s="3211"/>
      <c r="H705" s="3212"/>
      <c r="I705" s="3213"/>
      <c r="J705" s="3213"/>
      <c r="K705" s="1713"/>
      <c r="L705" s="1713"/>
      <c r="M705" s="1713"/>
      <c r="N705" s="1725"/>
      <c r="O705" s="1713"/>
      <c r="P705" s="1713"/>
      <c r="Q705" s="1713"/>
      <c r="R705" s="1713"/>
      <c r="S705" s="1713"/>
      <c r="T705" s="1714"/>
      <c r="W705" s="1713"/>
      <c r="X705" s="1713"/>
      <c r="Y705" s="1713"/>
      <c r="Z705" s="1713"/>
      <c r="AA705" s="1713"/>
      <c r="AB705" s="1713"/>
      <c r="AC705" s="1713"/>
      <c r="AD705" s="1713"/>
      <c r="AE705" s="1713"/>
      <c r="AF705" s="1713"/>
      <c r="AG705" s="1713"/>
      <c r="AH705" s="1713"/>
      <c r="AI705" s="1713"/>
      <c r="AJ705" s="1713"/>
      <c r="AK705" s="1713"/>
      <c r="AL705" s="1713"/>
      <c r="AM705" s="1713"/>
      <c r="AN705" s="1713"/>
      <c r="AO705" s="3214"/>
      <c r="AP705" s="1713"/>
      <c r="AQ705" s="1713"/>
      <c r="AR705" s="1713"/>
      <c r="AS705" s="1713"/>
      <c r="AT705" s="1713"/>
      <c r="AU705" s="1713"/>
      <c r="AV705" s="1713"/>
      <c r="AW705" s="1713"/>
      <c r="AX705" s="1713"/>
      <c r="AY705" s="1713"/>
      <c r="AZ705" s="1713"/>
      <c r="BA705" s="1713"/>
      <c r="BB705" s="1713"/>
      <c r="BC705" s="1713"/>
      <c r="BD705" s="1713"/>
      <c r="BE705" s="1713"/>
      <c r="BF705" s="1713"/>
      <c r="BG705" s="1713"/>
      <c r="BH705" s="1713"/>
      <c r="BI705" s="1713"/>
      <c r="BJ705" s="1713"/>
      <c r="BK705" s="1713"/>
      <c r="BL705" s="1713"/>
      <c r="BM705" s="1713"/>
      <c r="BN705" s="1713"/>
      <c r="BO705" s="1713"/>
      <c r="BP705" s="1713"/>
      <c r="BQ705" s="1713"/>
      <c r="BR705" s="1713"/>
      <c r="BS705" s="1713"/>
      <c r="BT705" s="1713"/>
      <c r="BU705" s="1713"/>
      <c r="BV705" s="1713"/>
      <c r="BW705" s="1713"/>
      <c r="BX705" s="1713"/>
      <c r="BY705" s="1713"/>
      <c r="BZ705" s="1713"/>
      <c r="CA705" s="1713"/>
      <c r="CB705" s="1713"/>
      <c r="CC705" s="1713"/>
      <c r="CD705" s="1713"/>
      <c r="CE705" s="1713"/>
      <c r="CF705" s="1713"/>
      <c r="CG705" s="1713"/>
      <c r="CH705" s="1713"/>
      <c r="CI705" s="1713"/>
      <c r="CJ705" s="1713"/>
      <c r="CK705" s="1713"/>
      <c r="CL705" s="1713"/>
      <c r="CM705" s="1713"/>
      <c r="CN705" s="1713"/>
      <c r="CO705" s="1713"/>
      <c r="CP705" s="1713"/>
      <c r="CQ705" s="1713"/>
      <c r="CR705" s="1713"/>
      <c r="CS705" s="1713"/>
      <c r="CT705" s="1713"/>
      <c r="CU705" s="1713"/>
      <c r="CV705" s="1713"/>
      <c r="CW705" s="1713"/>
      <c r="CX705" s="1713"/>
      <c r="CY705" s="1713"/>
      <c r="CZ705" s="1713"/>
      <c r="DA705" s="1713"/>
      <c r="DB705" s="1713"/>
      <c r="DC705" s="1713"/>
      <c r="DD705" s="1713"/>
      <c r="DE705" s="1713"/>
      <c r="DF705" s="1713"/>
      <c r="DG705" s="1713"/>
      <c r="DH705" s="1713"/>
      <c r="DI705" s="1713"/>
      <c r="DJ705" s="1713"/>
      <c r="DK705" s="1713"/>
      <c r="DL705" s="1713"/>
      <c r="DM705" s="1713"/>
      <c r="DN705" s="1713"/>
      <c r="DO705" s="1713"/>
      <c r="DP705" s="1713"/>
      <c r="DQ705" s="1713"/>
    </row>
    <row r="706" s="1732" customFormat="true" ht="21.75" hidden="false" customHeight="true" outlineLevel="0" collapsed="false">
      <c r="A706" s="1713"/>
      <c r="B706" s="1713"/>
      <c r="C706" s="1725"/>
      <c r="D706" s="1725"/>
      <c r="E706" s="1725"/>
      <c r="F706" s="3210"/>
      <c r="G706" s="3211"/>
      <c r="H706" s="3212"/>
      <c r="I706" s="3213"/>
      <c r="J706" s="3213"/>
      <c r="K706" s="1713"/>
      <c r="L706" s="1713"/>
      <c r="M706" s="1713"/>
      <c r="N706" s="1725"/>
      <c r="O706" s="1713"/>
      <c r="P706" s="1713"/>
      <c r="Q706" s="1713"/>
      <c r="R706" s="1713"/>
      <c r="S706" s="1713"/>
      <c r="T706" s="1714"/>
      <c r="W706" s="1713"/>
      <c r="X706" s="1713"/>
      <c r="Y706" s="1713"/>
      <c r="Z706" s="1713"/>
      <c r="AA706" s="1713"/>
      <c r="AB706" s="1713"/>
      <c r="AC706" s="1713"/>
      <c r="AD706" s="1713"/>
      <c r="AE706" s="1713"/>
      <c r="AF706" s="1713"/>
      <c r="AG706" s="1713"/>
      <c r="AH706" s="1713"/>
      <c r="AI706" s="1713"/>
      <c r="AJ706" s="1713"/>
      <c r="AK706" s="1713"/>
      <c r="AL706" s="1713"/>
      <c r="AM706" s="1713"/>
      <c r="AN706" s="1713"/>
      <c r="AO706" s="3214"/>
      <c r="AP706" s="1713"/>
      <c r="AQ706" s="1713"/>
      <c r="AR706" s="1713"/>
      <c r="AS706" s="1713"/>
      <c r="AT706" s="1713"/>
      <c r="AU706" s="1713"/>
      <c r="AV706" s="1713"/>
      <c r="AW706" s="1713"/>
      <c r="AX706" s="1713"/>
      <c r="AY706" s="1713"/>
      <c r="AZ706" s="1713"/>
      <c r="BA706" s="1713"/>
      <c r="BB706" s="1713"/>
      <c r="BC706" s="1713"/>
      <c r="BD706" s="1713"/>
      <c r="BE706" s="1713"/>
      <c r="BF706" s="1713"/>
      <c r="BG706" s="1713"/>
      <c r="BH706" s="1713"/>
      <c r="BI706" s="1713"/>
      <c r="BJ706" s="1713"/>
      <c r="BK706" s="1713"/>
      <c r="BL706" s="1713"/>
      <c r="BM706" s="1713"/>
      <c r="BN706" s="1713"/>
      <c r="BO706" s="1713"/>
      <c r="BP706" s="1713"/>
      <c r="BQ706" s="1713"/>
      <c r="BR706" s="1713"/>
      <c r="BS706" s="1713"/>
      <c r="BT706" s="1713"/>
      <c r="BU706" s="1713"/>
      <c r="BV706" s="1713"/>
      <c r="BW706" s="1713"/>
      <c r="BX706" s="1713"/>
      <c r="BY706" s="1713"/>
      <c r="BZ706" s="1713"/>
      <c r="CA706" s="1713"/>
      <c r="CB706" s="1713"/>
      <c r="CC706" s="1713"/>
      <c r="CD706" s="1713"/>
      <c r="CE706" s="1713"/>
      <c r="CF706" s="1713"/>
      <c r="CG706" s="1713"/>
      <c r="CH706" s="1713"/>
      <c r="CI706" s="1713"/>
      <c r="CJ706" s="1713"/>
      <c r="CK706" s="1713"/>
      <c r="CL706" s="1713"/>
      <c r="CM706" s="1713"/>
      <c r="CN706" s="1713"/>
      <c r="CO706" s="1713"/>
      <c r="CP706" s="1713"/>
      <c r="CQ706" s="1713"/>
      <c r="CR706" s="1713"/>
      <c r="CS706" s="1713"/>
      <c r="CT706" s="1713"/>
      <c r="CU706" s="1713"/>
      <c r="CV706" s="1713"/>
      <c r="CW706" s="1713"/>
      <c r="CX706" s="1713"/>
      <c r="CY706" s="1713"/>
      <c r="CZ706" s="1713"/>
      <c r="DA706" s="1713"/>
      <c r="DB706" s="1713"/>
      <c r="DC706" s="1713"/>
      <c r="DD706" s="1713"/>
      <c r="DE706" s="1713"/>
      <c r="DF706" s="1713"/>
      <c r="DG706" s="1713"/>
      <c r="DH706" s="1713"/>
      <c r="DI706" s="1713"/>
      <c r="DJ706" s="1713"/>
      <c r="DK706" s="1713"/>
      <c r="DL706" s="1713"/>
      <c r="DM706" s="1713"/>
      <c r="DN706" s="1713"/>
      <c r="DO706" s="1713"/>
      <c r="DP706" s="1713"/>
      <c r="DQ706" s="1713"/>
    </row>
    <row r="707" s="1732" customFormat="true" ht="21.75" hidden="false" customHeight="true" outlineLevel="0" collapsed="false">
      <c r="A707" s="1713"/>
      <c r="B707" s="1713"/>
      <c r="C707" s="1725"/>
      <c r="D707" s="1725"/>
      <c r="E707" s="1725"/>
      <c r="F707" s="3210"/>
      <c r="G707" s="3211"/>
      <c r="H707" s="3212"/>
      <c r="I707" s="3213"/>
      <c r="J707" s="3213"/>
      <c r="K707" s="1713"/>
      <c r="L707" s="1713"/>
      <c r="M707" s="1713"/>
      <c r="N707" s="1725"/>
      <c r="O707" s="1713"/>
      <c r="P707" s="1713"/>
      <c r="Q707" s="1713"/>
      <c r="R707" s="1713"/>
      <c r="S707" s="1713"/>
      <c r="T707" s="1714"/>
      <c r="W707" s="1713"/>
      <c r="X707" s="1713"/>
      <c r="Y707" s="1713"/>
      <c r="Z707" s="1713"/>
      <c r="AA707" s="1713"/>
      <c r="AB707" s="1713"/>
      <c r="AC707" s="1713"/>
      <c r="AD707" s="1713"/>
      <c r="AE707" s="1713"/>
      <c r="AF707" s="1713"/>
      <c r="AG707" s="1713"/>
      <c r="AH707" s="1713"/>
      <c r="AI707" s="1713"/>
      <c r="AJ707" s="1713"/>
      <c r="AK707" s="1713"/>
      <c r="AL707" s="1713"/>
      <c r="AM707" s="1713"/>
      <c r="AN707" s="1713"/>
      <c r="AO707" s="3214"/>
      <c r="AP707" s="1713"/>
      <c r="AQ707" s="1713"/>
      <c r="AR707" s="1713"/>
      <c r="AS707" s="1713"/>
      <c r="AT707" s="1713"/>
      <c r="AU707" s="1713"/>
      <c r="AV707" s="1713"/>
      <c r="AW707" s="1713"/>
      <c r="AX707" s="1713"/>
      <c r="AY707" s="1713"/>
      <c r="AZ707" s="1713"/>
      <c r="BA707" s="1713"/>
      <c r="BB707" s="1713"/>
      <c r="BC707" s="1713"/>
      <c r="BD707" s="1713"/>
      <c r="BE707" s="1713"/>
      <c r="BF707" s="1713"/>
      <c r="BG707" s="1713"/>
      <c r="BH707" s="1713"/>
      <c r="BI707" s="1713"/>
      <c r="BJ707" s="1713"/>
      <c r="BK707" s="1713"/>
      <c r="BL707" s="1713"/>
      <c r="BM707" s="1713"/>
      <c r="BN707" s="1713"/>
      <c r="BO707" s="1713"/>
      <c r="BP707" s="1713"/>
      <c r="BQ707" s="1713"/>
      <c r="BR707" s="1713"/>
      <c r="BS707" s="1713"/>
      <c r="BT707" s="1713"/>
      <c r="BU707" s="1713"/>
      <c r="BV707" s="1713"/>
      <c r="BW707" s="1713"/>
      <c r="BX707" s="1713"/>
      <c r="BY707" s="1713"/>
      <c r="BZ707" s="1713"/>
      <c r="CA707" s="1713"/>
      <c r="CB707" s="1713"/>
      <c r="CC707" s="1713"/>
      <c r="CD707" s="1713"/>
      <c r="CE707" s="1713"/>
      <c r="CF707" s="1713"/>
      <c r="CG707" s="1713"/>
      <c r="CH707" s="1713"/>
      <c r="CI707" s="1713"/>
      <c r="CJ707" s="1713"/>
      <c r="CK707" s="1713"/>
      <c r="CL707" s="1713"/>
      <c r="CM707" s="1713"/>
      <c r="CN707" s="1713"/>
      <c r="CO707" s="1713"/>
      <c r="CP707" s="1713"/>
      <c r="CQ707" s="1713"/>
      <c r="CR707" s="1713"/>
      <c r="CS707" s="1713"/>
      <c r="CT707" s="1713"/>
      <c r="CU707" s="1713"/>
      <c r="CV707" s="1713"/>
      <c r="CW707" s="1713"/>
      <c r="CX707" s="1713"/>
      <c r="CY707" s="1713"/>
      <c r="CZ707" s="1713"/>
      <c r="DA707" s="1713"/>
      <c r="DB707" s="1713"/>
      <c r="DC707" s="1713"/>
      <c r="DD707" s="1713"/>
      <c r="DE707" s="1713"/>
      <c r="DF707" s="1713"/>
      <c r="DG707" s="1713"/>
      <c r="DH707" s="1713"/>
      <c r="DI707" s="1713"/>
      <c r="DJ707" s="1713"/>
      <c r="DK707" s="1713"/>
      <c r="DL707" s="1713"/>
      <c r="DM707" s="1713"/>
      <c r="DN707" s="1713"/>
      <c r="DO707" s="1713"/>
      <c r="DP707" s="1713"/>
      <c r="DQ707" s="1713"/>
    </row>
    <row r="708" s="1732" customFormat="true" ht="21.75" hidden="false" customHeight="true" outlineLevel="0" collapsed="false">
      <c r="A708" s="1713"/>
      <c r="B708" s="1713"/>
      <c r="C708" s="1725"/>
      <c r="D708" s="1725"/>
      <c r="E708" s="1725"/>
      <c r="F708" s="3210"/>
      <c r="G708" s="3211"/>
      <c r="H708" s="3212"/>
      <c r="I708" s="3213"/>
      <c r="J708" s="3213"/>
      <c r="K708" s="1713"/>
      <c r="L708" s="1713"/>
      <c r="M708" s="1713"/>
      <c r="N708" s="1725"/>
      <c r="O708" s="1713"/>
      <c r="P708" s="1713"/>
      <c r="Q708" s="1713"/>
      <c r="R708" s="1713"/>
      <c r="S708" s="1713"/>
      <c r="T708" s="1714"/>
      <c r="W708" s="1713"/>
      <c r="X708" s="1713"/>
      <c r="Y708" s="1713"/>
      <c r="Z708" s="1713"/>
      <c r="AA708" s="1713"/>
      <c r="AB708" s="1713"/>
      <c r="AC708" s="1713"/>
      <c r="AD708" s="1713"/>
      <c r="AE708" s="1713"/>
      <c r="AF708" s="1713"/>
      <c r="AG708" s="1713"/>
      <c r="AH708" s="1713"/>
      <c r="AI708" s="1713"/>
      <c r="AJ708" s="1713"/>
      <c r="AK708" s="1713"/>
      <c r="AL708" s="1713"/>
      <c r="AM708" s="1713"/>
      <c r="AN708" s="1713"/>
      <c r="AO708" s="3214"/>
      <c r="AP708" s="1713"/>
      <c r="AQ708" s="1713"/>
      <c r="AR708" s="1713"/>
      <c r="AS708" s="1713"/>
      <c r="AT708" s="1713"/>
      <c r="AU708" s="1713"/>
      <c r="AV708" s="1713"/>
      <c r="AW708" s="1713"/>
      <c r="AX708" s="1713"/>
      <c r="AY708" s="1713"/>
      <c r="AZ708" s="1713"/>
      <c r="BA708" s="1713"/>
      <c r="BB708" s="1713"/>
      <c r="BC708" s="1713"/>
      <c r="BD708" s="1713"/>
      <c r="BE708" s="1713"/>
      <c r="BF708" s="1713"/>
      <c r="BG708" s="1713"/>
      <c r="BH708" s="1713"/>
      <c r="BI708" s="1713"/>
      <c r="BJ708" s="1713"/>
      <c r="BK708" s="1713"/>
      <c r="BL708" s="1713"/>
      <c r="BM708" s="1713"/>
      <c r="BN708" s="1713"/>
      <c r="BO708" s="1713"/>
      <c r="BP708" s="1713"/>
      <c r="BQ708" s="1713"/>
      <c r="BR708" s="1713"/>
      <c r="BS708" s="1713"/>
      <c r="BT708" s="1713"/>
      <c r="BU708" s="1713"/>
      <c r="BV708" s="1713"/>
      <c r="BW708" s="1713"/>
      <c r="BX708" s="1713"/>
      <c r="BY708" s="1713"/>
      <c r="BZ708" s="1713"/>
      <c r="CA708" s="1713"/>
      <c r="CB708" s="1713"/>
      <c r="CC708" s="1713"/>
      <c r="CD708" s="1713"/>
      <c r="CE708" s="1713"/>
      <c r="CF708" s="1713"/>
      <c r="CG708" s="1713"/>
      <c r="CH708" s="1713"/>
      <c r="CI708" s="1713"/>
      <c r="CJ708" s="1713"/>
      <c r="CK708" s="1713"/>
      <c r="CL708" s="1713"/>
      <c r="CM708" s="1713"/>
      <c r="CN708" s="1713"/>
      <c r="CO708" s="1713"/>
      <c r="CP708" s="1713"/>
      <c r="CQ708" s="1713"/>
      <c r="CR708" s="1713"/>
      <c r="CS708" s="1713"/>
      <c r="CT708" s="1713"/>
      <c r="CU708" s="1713"/>
      <c r="CV708" s="1713"/>
      <c r="CW708" s="1713"/>
      <c r="CX708" s="1713"/>
      <c r="CY708" s="1713"/>
      <c r="CZ708" s="1713"/>
      <c r="DA708" s="1713"/>
      <c r="DB708" s="1713"/>
      <c r="DC708" s="1713"/>
      <c r="DD708" s="1713"/>
      <c r="DE708" s="1713"/>
      <c r="DF708" s="1713"/>
      <c r="DG708" s="1713"/>
      <c r="DH708" s="1713"/>
      <c r="DI708" s="1713"/>
      <c r="DJ708" s="1713"/>
      <c r="DK708" s="1713"/>
      <c r="DL708" s="1713"/>
      <c r="DM708" s="1713"/>
      <c r="DN708" s="1713"/>
      <c r="DO708" s="1713"/>
      <c r="DP708" s="1713"/>
      <c r="DQ708" s="1713"/>
    </row>
    <row r="709" s="1732" customFormat="true" ht="21.75" hidden="false" customHeight="true" outlineLevel="0" collapsed="false">
      <c r="A709" s="1713"/>
      <c r="B709" s="1713"/>
      <c r="C709" s="1725"/>
      <c r="D709" s="1725"/>
      <c r="E709" s="1725"/>
      <c r="F709" s="3210"/>
      <c r="G709" s="3211"/>
      <c r="H709" s="3212"/>
      <c r="I709" s="3213"/>
      <c r="J709" s="3213"/>
      <c r="K709" s="1713"/>
      <c r="L709" s="1713"/>
      <c r="M709" s="1713"/>
      <c r="N709" s="1725"/>
      <c r="O709" s="1713"/>
      <c r="P709" s="1713"/>
      <c r="Q709" s="1713"/>
      <c r="R709" s="1713"/>
      <c r="S709" s="1713"/>
      <c r="T709" s="1714"/>
      <c r="W709" s="1713"/>
      <c r="X709" s="1713"/>
      <c r="Y709" s="1713"/>
      <c r="Z709" s="1713"/>
      <c r="AA709" s="1713"/>
      <c r="AB709" s="1713"/>
      <c r="AC709" s="1713"/>
      <c r="AD709" s="1713"/>
      <c r="AE709" s="1713"/>
      <c r="AF709" s="1713"/>
      <c r="AG709" s="1713"/>
      <c r="AH709" s="1713"/>
      <c r="AI709" s="1713"/>
      <c r="AJ709" s="1713"/>
      <c r="AK709" s="1713"/>
      <c r="AL709" s="1713"/>
      <c r="AM709" s="1713"/>
      <c r="AN709" s="1713"/>
      <c r="AO709" s="3214"/>
      <c r="AP709" s="1713"/>
      <c r="AQ709" s="1713"/>
      <c r="AR709" s="1713"/>
      <c r="AS709" s="1713"/>
      <c r="AT709" s="1713"/>
      <c r="AU709" s="1713"/>
      <c r="AV709" s="1713"/>
      <c r="AW709" s="1713"/>
      <c r="AX709" s="1713"/>
      <c r="AY709" s="1713"/>
      <c r="AZ709" s="1713"/>
      <c r="BA709" s="1713"/>
      <c r="BB709" s="1713"/>
      <c r="BC709" s="1713"/>
      <c r="BD709" s="1713"/>
      <c r="BE709" s="1713"/>
      <c r="BF709" s="1713"/>
      <c r="BG709" s="1713"/>
      <c r="BH709" s="1713"/>
      <c r="BI709" s="1713"/>
      <c r="BJ709" s="1713"/>
      <c r="BK709" s="1713"/>
      <c r="BL709" s="1713"/>
      <c r="BM709" s="1713"/>
      <c r="BN709" s="1713"/>
      <c r="BO709" s="1713"/>
      <c r="BP709" s="1713"/>
      <c r="BQ709" s="1713"/>
      <c r="BR709" s="1713"/>
      <c r="BS709" s="1713"/>
      <c r="BT709" s="1713"/>
      <c r="BU709" s="1713"/>
      <c r="BV709" s="1713"/>
      <c r="BW709" s="1713"/>
      <c r="BX709" s="1713"/>
      <c r="BY709" s="1713"/>
      <c r="BZ709" s="1713"/>
      <c r="CA709" s="1713"/>
      <c r="CB709" s="1713"/>
      <c r="CC709" s="1713"/>
      <c r="CD709" s="1713"/>
      <c r="CE709" s="1713"/>
      <c r="CF709" s="1713"/>
      <c r="CG709" s="1713"/>
      <c r="CH709" s="1713"/>
      <c r="CI709" s="1713"/>
      <c r="CJ709" s="1713"/>
      <c r="CK709" s="1713"/>
      <c r="CL709" s="1713"/>
      <c r="CM709" s="1713"/>
      <c r="CN709" s="1713"/>
      <c r="CO709" s="1713"/>
      <c r="CP709" s="1713"/>
      <c r="CQ709" s="1713"/>
      <c r="CR709" s="1713"/>
      <c r="CS709" s="1713"/>
      <c r="CT709" s="1713"/>
      <c r="CU709" s="1713"/>
      <c r="CV709" s="1713"/>
      <c r="CW709" s="1713"/>
      <c r="CX709" s="1713"/>
      <c r="CY709" s="1713"/>
      <c r="CZ709" s="1713"/>
      <c r="DA709" s="1713"/>
      <c r="DB709" s="1713"/>
      <c r="DC709" s="1713"/>
      <c r="DD709" s="1713"/>
      <c r="DE709" s="1713"/>
      <c r="DF709" s="1713"/>
      <c r="DG709" s="1713"/>
      <c r="DH709" s="1713"/>
      <c r="DI709" s="1713"/>
      <c r="DJ709" s="1713"/>
      <c r="DK709" s="1713"/>
      <c r="DL709" s="1713"/>
      <c r="DM709" s="1713"/>
      <c r="DN709" s="1713"/>
      <c r="DO709" s="1713"/>
      <c r="DP709" s="1713"/>
      <c r="DQ709" s="1713"/>
    </row>
    <row r="710" s="1732" customFormat="true" ht="21.75" hidden="false" customHeight="true" outlineLevel="0" collapsed="false">
      <c r="A710" s="1713"/>
      <c r="B710" s="1713"/>
      <c r="C710" s="1725"/>
      <c r="D710" s="1725"/>
      <c r="E710" s="1725"/>
      <c r="F710" s="3210"/>
      <c r="G710" s="3211"/>
      <c r="H710" s="3212"/>
      <c r="I710" s="3213"/>
      <c r="J710" s="3213"/>
      <c r="K710" s="1713"/>
      <c r="L710" s="1713"/>
      <c r="M710" s="1713"/>
      <c r="N710" s="1725"/>
      <c r="O710" s="1713"/>
      <c r="P710" s="1713"/>
      <c r="Q710" s="1713"/>
      <c r="R710" s="1713"/>
      <c r="S710" s="1713"/>
      <c r="T710" s="1714"/>
      <c r="W710" s="1713"/>
      <c r="X710" s="1713"/>
      <c r="Y710" s="1713"/>
      <c r="Z710" s="1713"/>
      <c r="AA710" s="1713"/>
      <c r="AB710" s="1713"/>
      <c r="AC710" s="1713"/>
      <c r="AD710" s="1713"/>
      <c r="AE710" s="1713"/>
      <c r="AF710" s="1713"/>
      <c r="AG710" s="1713"/>
      <c r="AH710" s="1713"/>
      <c r="AI710" s="1713"/>
      <c r="AJ710" s="1713"/>
      <c r="AK710" s="1713"/>
      <c r="AL710" s="1713"/>
      <c r="AM710" s="1713"/>
      <c r="AN710" s="1713"/>
      <c r="AO710" s="3214"/>
      <c r="AP710" s="1713"/>
      <c r="AQ710" s="1713"/>
      <c r="AR710" s="1713"/>
      <c r="AS710" s="1713"/>
      <c r="AT710" s="1713"/>
      <c r="AU710" s="1713"/>
      <c r="AV710" s="1713"/>
      <c r="AW710" s="1713"/>
      <c r="AX710" s="1713"/>
      <c r="AY710" s="1713"/>
      <c r="AZ710" s="1713"/>
      <c r="BA710" s="1713"/>
      <c r="BB710" s="1713"/>
      <c r="BC710" s="1713"/>
      <c r="BD710" s="1713"/>
      <c r="BE710" s="1713"/>
      <c r="BF710" s="1713"/>
      <c r="BG710" s="1713"/>
      <c r="BH710" s="1713"/>
      <c r="BI710" s="1713"/>
      <c r="BJ710" s="1713"/>
      <c r="BK710" s="1713"/>
      <c r="BL710" s="1713"/>
      <c r="BM710" s="1713"/>
      <c r="BN710" s="1713"/>
      <c r="BO710" s="1713"/>
      <c r="BP710" s="1713"/>
      <c r="BQ710" s="1713"/>
      <c r="BR710" s="1713"/>
      <c r="BS710" s="1713"/>
      <c r="BT710" s="1713"/>
      <c r="BU710" s="1713"/>
      <c r="BV710" s="1713"/>
      <c r="BW710" s="1713"/>
      <c r="BX710" s="1713"/>
      <c r="BY710" s="1713"/>
      <c r="BZ710" s="1713"/>
      <c r="CA710" s="1713"/>
      <c r="CB710" s="1713"/>
      <c r="CC710" s="1713"/>
      <c r="CD710" s="1713"/>
      <c r="CE710" s="1713"/>
      <c r="CF710" s="1713"/>
      <c r="CG710" s="1713"/>
      <c r="CH710" s="1713"/>
      <c r="CI710" s="1713"/>
      <c r="CJ710" s="1713"/>
      <c r="CK710" s="1713"/>
      <c r="CL710" s="1713"/>
      <c r="CM710" s="1713"/>
      <c r="CN710" s="1713"/>
      <c r="CO710" s="1713"/>
      <c r="CP710" s="1713"/>
      <c r="CQ710" s="1713"/>
      <c r="CR710" s="1713"/>
      <c r="CS710" s="1713"/>
      <c r="CT710" s="1713"/>
      <c r="CU710" s="1713"/>
      <c r="CV710" s="1713"/>
      <c r="CW710" s="1713"/>
      <c r="CX710" s="1713"/>
      <c r="CY710" s="1713"/>
      <c r="CZ710" s="1713"/>
      <c r="DA710" s="1713"/>
      <c r="DB710" s="1713"/>
      <c r="DC710" s="1713"/>
      <c r="DD710" s="1713"/>
      <c r="DE710" s="1713"/>
      <c r="DF710" s="1713"/>
      <c r="DG710" s="1713"/>
      <c r="DH710" s="1713"/>
      <c r="DI710" s="1713"/>
      <c r="DJ710" s="1713"/>
      <c r="DK710" s="1713"/>
      <c r="DL710" s="1713"/>
      <c r="DM710" s="1713"/>
      <c r="DN710" s="1713"/>
      <c r="DO710" s="1713"/>
      <c r="DP710" s="1713"/>
      <c r="DQ710" s="1713"/>
    </row>
    <row r="711" s="1732" customFormat="true" ht="21.75" hidden="false" customHeight="true" outlineLevel="0" collapsed="false">
      <c r="A711" s="1713"/>
      <c r="B711" s="1713"/>
      <c r="C711" s="1725"/>
      <c r="D711" s="1725"/>
      <c r="E711" s="1725"/>
      <c r="F711" s="3210"/>
      <c r="G711" s="3211"/>
      <c r="H711" s="3212"/>
      <c r="I711" s="3213"/>
      <c r="J711" s="3213"/>
      <c r="K711" s="1713"/>
      <c r="L711" s="1713"/>
      <c r="M711" s="1713"/>
      <c r="N711" s="1725"/>
      <c r="O711" s="1713"/>
      <c r="P711" s="1713"/>
      <c r="Q711" s="1713"/>
      <c r="R711" s="1713"/>
      <c r="S711" s="1713"/>
      <c r="T711" s="1714"/>
      <c r="W711" s="1713"/>
      <c r="X711" s="1713"/>
      <c r="Y711" s="1713"/>
      <c r="Z711" s="1713"/>
      <c r="AA711" s="1713"/>
      <c r="AB711" s="1713"/>
      <c r="AC711" s="1713"/>
      <c r="AD711" s="1713"/>
      <c r="AE711" s="1713"/>
      <c r="AF711" s="1713"/>
      <c r="AG711" s="1713"/>
      <c r="AH711" s="1713"/>
      <c r="AI711" s="1713"/>
      <c r="AJ711" s="1713"/>
      <c r="AK711" s="1713"/>
      <c r="AL711" s="1713"/>
      <c r="AM711" s="1713"/>
      <c r="AN711" s="1713"/>
      <c r="AO711" s="3214"/>
      <c r="AP711" s="1713"/>
      <c r="AQ711" s="1713"/>
      <c r="AR711" s="1713"/>
      <c r="AS711" s="1713"/>
      <c r="AT711" s="1713"/>
      <c r="AU711" s="1713"/>
      <c r="AV711" s="1713"/>
      <c r="AW711" s="1713"/>
      <c r="AX711" s="1713"/>
      <c r="AY711" s="1713"/>
      <c r="AZ711" s="1713"/>
      <c r="BA711" s="1713"/>
      <c r="BB711" s="1713"/>
      <c r="BC711" s="1713"/>
      <c r="BD711" s="1713"/>
      <c r="BE711" s="1713"/>
      <c r="BF711" s="1713"/>
      <c r="BG711" s="1713"/>
      <c r="BH711" s="1713"/>
      <c r="BI711" s="1713"/>
      <c r="BJ711" s="1713"/>
      <c r="BK711" s="1713"/>
      <c r="BL711" s="1713"/>
      <c r="BM711" s="1713"/>
      <c r="BN711" s="1713"/>
      <c r="BO711" s="1713"/>
      <c r="BP711" s="1713"/>
      <c r="BQ711" s="1713"/>
      <c r="BR711" s="1713"/>
      <c r="BS711" s="1713"/>
      <c r="BT711" s="1713"/>
      <c r="BU711" s="1713"/>
      <c r="BV711" s="1713"/>
      <c r="BW711" s="1713"/>
      <c r="BX711" s="1713"/>
      <c r="BY711" s="1713"/>
      <c r="BZ711" s="1713"/>
      <c r="CA711" s="1713"/>
      <c r="CB711" s="1713"/>
      <c r="CC711" s="1713"/>
      <c r="CD711" s="1713"/>
      <c r="CE711" s="1713"/>
      <c r="CF711" s="1713"/>
      <c r="CG711" s="1713"/>
      <c r="CH711" s="1713"/>
      <c r="CI711" s="1713"/>
      <c r="CJ711" s="1713"/>
      <c r="CK711" s="1713"/>
      <c r="CL711" s="1713"/>
      <c r="CM711" s="1713"/>
      <c r="CN711" s="1713"/>
      <c r="CO711" s="1713"/>
      <c r="CP711" s="1713"/>
      <c r="CQ711" s="1713"/>
      <c r="CR711" s="1713"/>
      <c r="CS711" s="1713"/>
      <c r="CT711" s="1713"/>
      <c r="CU711" s="1713"/>
      <c r="CV711" s="1713"/>
      <c r="CW711" s="1713"/>
      <c r="CX711" s="1713"/>
      <c r="CY711" s="1713"/>
      <c r="CZ711" s="1713"/>
      <c r="DA711" s="1713"/>
      <c r="DB711" s="1713"/>
      <c r="DC711" s="1713"/>
      <c r="DD711" s="1713"/>
      <c r="DE711" s="1713"/>
      <c r="DF711" s="1713"/>
      <c r="DG711" s="1713"/>
      <c r="DH711" s="1713"/>
      <c r="DI711" s="1713"/>
      <c r="DJ711" s="1713"/>
      <c r="DK711" s="1713"/>
      <c r="DL711" s="1713"/>
      <c r="DM711" s="1713"/>
      <c r="DN711" s="1713"/>
      <c r="DO711" s="1713"/>
      <c r="DP711" s="1713"/>
      <c r="DQ711" s="1713"/>
    </row>
    <row r="712" s="1732" customFormat="true" ht="21.75" hidden="false" customHeight="true" outlineLevel="0" collapsed="false">
      <c r="A712" s="1713"/>
      <c r="B712" s="1713"/>
      <c r="C712" s="1725"/>
      <c r="D712" s="1725"/>
      <c r="E712" s="1725"/>
      <c r="F712" s="3210"/>
      <c r="G712" s="3211"/>
      <c r="H712" s="3212"/>
      <c r="I712" s="3213"/>
      <c r="J712" s="3213"/>
      <c r="K712" s="1713"/>
      <c r="L712" s="1713"/>
      <c r="M712" s="1713"/>
      <c r="N712" s="1725"/>
      <c r="O712" s="1713"/>
      <c r="P712" s="1713"/>
      <c r="Q712" s="1713"/>
      <c r="R712" s="1713"/>
      <c r="S712" s="1713"/>
      <c r="T712" s="1714"/>
      <c r="W712" s="1713"/>
      <c r="X712" s="1713"/>
      <c r="Y712" s="1713"/>
      <c r="Z712" s="1713"/>
      <c r="AA712" s="1713"/>
      <c r="AB712" s="1713"/>
      <c r="AC712" s="1713"/>
      <c r="AD712" s="1713"/>
      <c r="AE712" s="1713"/>
      <c r="AF712" s="1713"/>
      <c r="AG712" s="1713"/>
      <c r="AH712" s="1713"/>
      <c r="AI712" s="1713"/>
      <c r="AJ712" s="1713"/>
      <c r="AK712" s="1713"/>
      <c r="AL712" s="1713"/>
      <c r="AM712" s="1713"/>
      <c r="AN712" s="1713"/>
      <c r="AO712" s="3214"/>
      <c r="AP712" s="1713"/>
      <c r="AQ712" s="1713"/>
      <c r="AR712" s="1713"/>
      <c r="AS712" s="1713"/>
      <c r="AT712" s="1713"/>
      <c r="AU712" s="1713"/>
      <c r="AV712" s="1713"/>
      <c r="AW712" s="1713"/>
      <c r="AX712" s="1713"/>
      <c r="AY712" s="1713"/>
      <c r="AZ712" s="1713"/>
      <c r="BA712" s="1713"/>
      <c r="BB712" s="1713"/>
      <c r="BC712" s="1713"/>
      <c r="BD712" s="1713"/>
      <c r="BE712" s="1713"/>
      <c r="BF712" s="1713"/>
      <c r="BG712" s="1713"/>
      <c r="BH712" s="1713"/>
      <c r="BI712" s="1713"/>
      <c r="BJ712" s="1713"/>
      <c r="BK712" s="1713"/>
      <c r="BL712" s="1713"/>
      <c r="BM712" s="1713"/>
      <c r="BN712" s="1713"/>
      <c r="BO712" s="1713"/>
      <c r="BP712" s="1713"/>
      <c r="BQ712" s="1713"/>
      <c r="BR712" s="1713"/>
      <c r="BS712" s="1713"/>
      <c r="BT712" s="1713"/>
      <c r="BU712" s="1713"/>
      <c r="BV712" s="1713"/>
      <c r="BW712" s="1713"/>
      <c r="BX712" s="1713"/>
      <c r="BY712" s="1713"/>
      <c r="BZ712" s="1713"/>
      <c r="CA712" s="1713"/>
      <c r="CB712" s="1713"/>
      <c r="CC712" s="1713"/>
      <c r="CD712" s="1713"/>
      <c r="CE712" s="1713"/>
      <c r="CF712" s="1713"/>
      <c r="CG712" s="1713"/>
      <c r="CH712" s="1713"/>
      <c r="CI712" s="1713"/>
      <c r="CJ712" s="1713"/>
      <c r="CK712" s="1713"/>
      <c r="CL712" s="1713"/>
      <c r="CM712" s="1713"/>
      <c r="CN712" s="1713"/>
      <c r="CO712" s="1713"/>
      <c r="CP712" s="1713"/>
      <c r="CQ712" s="1713"/>
      <c r="CR712" s="1713"/>
      <c r="CS712" s="1713"/>
      <c r="CT712" s="1713"/>
      <c r="CU712" s="1713"/>
      <c r="CV712" s="1713"/>
      <c r="CW712" s="1713"/>
      <c r="CX712" s="1713"/>
      <c r="CY712" s="1713"/>
      <c r="CZ712" s="1713"/>
      <c r="DA712" s="1713"/>
      <c r="DB712" s="1713"/>
      <c r="DC712" s="1713"/>
      <c r="DD712" s="1713"/>
      <c r="DE712" s="1713"/>
      <c r="DF712" s="1713"/>
      <c r="DG712" s="1713"/>
      <c r="DH712" s="1713"/>
      <c r="DI712" s="1713"/>
      <c r="DJ712" s="1713"/>
      <c r="DK712" s="1713"/>
      <c r="DL712" s="1713"/>
      <c r="DM712" s="1713"/>
      <c r="DN712" s="1713"/>
      <c r="DO712" s="1713"/>
      <c r="DP712" s="1713"/>
      <c r="DQ712" s="1713"/>
    </row>
    <row r="713" s="1732" customFormat="true" ht="21.75" hidden="false" customHeight="true" outlineLevel="0" collapsed="false">
      <c r="A713" s="1713"/>
      <c r="B713" s="1713"/>
      <c r="C713" s="1725"/>
      <c r="D713" s="1725"/>
      <c r="E713" s="1725"/>
      <c r="F713" s="3210"/>
      <c r="G713" s="3211"/>
      <c r="H713" s="3212"/>
      <c r="I713" s="3213"/>
      <c r="J713" s="3213"/>
      <c r="K713" s="1713"/>
      <c r="L713" s="1713"/>
      <c r="M713" s="1713"/>
      <c r="N713" s="1725"/>
      <c r="O713" s="1713"/>
      <c r="P713" s="1713"/>
      <c r="Q713" s="1713"/>
      <c r="R713" s="1713"/>
      <c r="S713" s="1713"/>
      <c r="T713" s="1714"/>
      <c r="W713" s="1713"/>
      <c r="X713" s="1713"/>
      <c r="Y713" s="1713"/>
      <c r="Z713" s="1713"/>
      <c r="AA713" s="1713"/>
      <c r="AB713" s="1713"/>
      <c r="AC713" s="1713"/>
      <c r="AD713" s="1713"/>
      <c r="AE713" s="1713"/>
      <c r="AF713" s="1713"/>
      <c r="AG713" s="1713"/>
      <c r="AH713" s="1713"/>
      <c r="AI713" s="1713"/>
      <c r="AJ713" s="1713"/>
      <c r="AK713" s="1713"/>
      <c r="AL713" s="1713"/>
      <c r="AM713" s="1713"/>
      <c r="AN713" s="1713"/>
      <c r="AO713" s="3214"/>
      <c r="AP713" s="1713"/>
      <c r="AQ713" s="1713"/>
      <c r="AR713" s="1713"/>
      <c r="AS713" s="1713"/>
      <c r="AT713" s="1713"/>
      <c r="AU713" s="1713"/>
      <c r="AV713" s="1713"/>
      <c r="AW713" s="1713"/>
      <c r="AX713" s="1713"/>
      <c r="AY713" s="1713"/>
      <c r="AZ713" s="1713"/>
      <c r="BA713" s="1713"/>
      <c r="BB713" s="1713"/>
      <c r="BC713" s="1713"/>
      <c r="BD713" s="1713"/>
      <c r="BE713" s="1713"/>
      <c r="BF713" s="1713"/>
      <c r="BG713" s="1713"/>
      <c r="BH713" s="1713"/>
      <c r="BI713" s="1713"/>
      <c r="BJ713" s="1713"/>
      <c r="BK713" s="1713"/>
      <c r="BL713" s="1713"/>
      <c r="BM713" s="1713"/>
      <c r="BN713" s="1713"/>
      <c r="BO713" s="1713"/>
      <c r="BP713" s="1713"/>
      <c r="BQ713" s="1713"/>
      <c r="BR713" s="1713"/>
      <c r="BS713" s="1713"/>
      <c r="BT713" s="1713"/>
      <c r="BU713" s="1713"/>
      <c r="BV713" s="1713"/>
      <c r="BW713" s="1713"/>
      <c r="BX713" s="1713"/>
      <c r="BY713" s="1713"/>
      <c r="BZ713" s="1713"/>
      <c r="CA713" s="1713"/>
      <c r="CB713" s="1713"/>
      <c r="CC713" s="1713"/>
      <c r="CD713" s="1713"/>
      <c r="CE713" s="1713"/>
      <c r="CF713" s="1713"/>
      <c r="CG713" s="1713"/>
      <c r="CH713" s="1713"/>
      <c r="CI713" s="1713"/>
      <c r="CJ713" s="1713"/>
      <c r="CK713" s="1713"/>
      <c r="CL713" s="1713"/>
      <c r="CM713" s="1713"/>
      <c r="CN713" s="1713"/>
      <c r="CO713" s="1713"/>
      <c r="CP713" s="1713"/>
      <c r="CQ713" s="1713"/>
      <c r="CR713" s="1713"/>
      <c r="CS713" s="1713"/>
      <c r="CT713" s="1713"/>
      <c r="CU713" s="1713"/>
      <c r="CV713" s="1713"/>
      <c r="CW713" s="1713"/>
      <c r="CX713" s="1713"/>
      <c r="CY713" s="1713"/>
      <c r="CZ713" s="1713"/>
      <c r="DA713" s="1713"/>
      <c r="DB713" s="1713"/>
      <c r="DC713" s="1713"/>
      <c r="DD713" s="1713"/>
      <c r="DE713" s="1713"/>
      <c r="DF713" s="1713"/>
      <c r="DG713" s="1713"/>
      <c r="DH713" s="1713"/>
      <c r="DI713" s="1713"/>
      <c r="DJ713" s="1713"/>
      <c r="DK713" s="1713"/>
      <c r="DL713" s="1713"/>
      <c r="DM713" s="1713"/>
      <c r="DN713" s="1713"/>
      <c r="DO713" s="1713"/>
      <c r="DP713" s="1713"/>
      <c r="DQ713" s="1713"/>
    </row>
    <row r="714" s="1732" customFormat="true" ht="21.75" hidden="false" customHeight="true" outlineLevel="0" collapsed="false">
      <c r="A714" s="1713"/>
      <c r="B714" s="1713"/>
      <c r="C714" s="1725"/>
      <c r="D714" s="1725"/>
      <c r="E714" s="1725"/>
      <c r="F714" s="3210"/>
      <c r="G714" s="3211"/>
      <c r="H714" s="3212"/>
      <c r="I714" s="3213"/>
      <c r="J714" s="3213"/>
      <c r="K714" s="1713"/>
      <c r="L714" s="1713"/>
      <c r="M714" s="1713"/>
      <c r="N714" s="1725"/>
      <c r="O714" s="1713"/>
      <c r="P714" s="1713"/>
      <c r="Q714" s="1713"/>
      <c r="R714" s="1713"/>
      <c r="S714" s="1713"/>
      <c r="T714" s="1714"/>
      <c r="W714" s="1713"/>
      <c r="X714" s="1713"/>
      <c r="Y714" s="1713"/>
      <c r="Z714" s="1713"/>
      <c r="AA714" s="1713"/>
      <c r="AB714" s="1713"/>
      <c r="AC714" s="1713"/>
      <c r="AD714" s="1713"/>
      <c r="AE714" s="1713"/>
      <c r="AF714" s="1713"/>
      <c r="AG714" s="1713"/>
      <c r="AH714" s="1713"/>
      <c r="AI714" s="1713"/>
      <c r="AJ714" s="1713"/>
      <c r="AK714" s="1713"/>
      <c r="AL714" s="1713"/>
      <c r="AM714" s="1713"/>
      <c r="AN714" s="1713"/>
      <c r="AO714" s="3214"/>
      <c r="AP714" s="1713"/>
      <c r="AQ714" s="1713"/>
      <c r="AR714" s="1713"/>
      <c r="AS714" s="1713"/>
      <c r="AT714" s="1713"/>
      <c r="AU714" s="1713"/>
      <c r="AV714" s="1713"/>
      <c r="AW714" s="1713"/>
      <c r="AX714" s="1713"/>
      <c r="AY714" s="1713"/>
      <c r="AZ714" s="1713"/>
      <c r="BA714" s="1713"/>
      <c r="BB714" s="1713"/>
      <c r="BC714" s="1713"/>
      <c r="BD714" s="1713"/>
      <c r="BE714" s="1713"/>
      <c r="BF714" s="1713"/>
      <c r="BG714" s="1713"/>
      <c r="BH714" s="1713"/>
      <c r="BI714" s="1713"/>
      <c r="BJ714" s="1713"/>
      <c r="BK714" s="1713"/>
      <c r="BL714" s="1713"/>
      <c r="BM714" s="1713"/>
      <c r="BN714" s="1713"/>
      <c r="BO714" s="1713"/>
      <c r="BP714" s="1713"/>
      <c r="BQ714" s="1713"/>
      <c r="BR714" s="1713"/>
      <c r="BS714" s="1713"/>
      <c r="BT714" s="1713"/>
      <c r="BU714" s="1713"/>
      <c r="BV714" s="1713"/>
      <c r="BW714" s="1713"/>
      <c r="BX714" s="1713"/>
      <c r="BY714" s="1713"/>
      <c r="BZ714" s="1713"/>
      <c r="CA714" s="1713"/>
      <c r="CB714" s="1713"/>
      <c r="CC714" s="1713"/>
      <c r="CD714" s="1713"/>
      <c r="CE714" s="1713"/>
      <c r="CF714" s="1713"/>
      <c r="CG714" s="1713"/>
      <c r="CH714" s="1713"/>
      <c r="CI714" s="1713"/>
      <c r="CJ714" s="1713"/>
      <c r="CK714" s="1713"/>
      <c r="CL714" s="1713"/>
      <c r="CM714" s="1713"/>
      <c r="CN714" s="1713"/>
      <c r="CO714" s="1713"/>
      <c r="CP714" s="1713"/>
      <c r="CQ714" s="1713"/>
      <c r="CR714" s="1713"/>
      <c r="CS714" s="1713"/>
      <c r="CT714" s="1713"/>
      <c r="CU714" s="1713"/>
      <c r="CV714" s="1713"/>
      <c r="CW714" s="1713"/>
      <c r="CX714" s="1713"/>
      <c r="CY714" s="1713"/>
      <c r="CZ714" s="1713"/>
      <c r="DA714" s="1713"/>
      <c r="DB714" s="1713"/>
      <c r="DC714" s="1713"/>
      <c r="DD714" s="1713"/>
      <c r="DE714" s="1713"/>
      <c r="DF714" s="1713"/>
      <c r="DG714" s="1713"/>
      <c r="DH714" s="1713"/>
      <c r="DI714" s="1713"/>
      <c r="DJ714" s="1713"/>
      <c r="DK714" s="1713"/>
      <c r="DL714" s="1713"/>
      <c r="DM714" s="1713"/>
      <c r="DN714" s="1713"/>
      <c r="DO714" s="1713"/>
      <c r="DP714" s="1713"/>
      <c r="DQ714" s="1713"/>
    </row>
    <row r="715" s="1732" customFormat="true" ht="21.75" hidden="false" customHeight="true" outlineLevel="0" collapsed="false">
      <c r="A715" s="1713"/>
      <c r="B715" s="1713"/>
      <c r="C715" s="1725"/>
      <c r="D715" s="1725"/>
      <c r="E715" s="1725"/>
      <c r="F715" s="3210"/>
      <c r="G715" s="3211"/>
      <c r="H715" s="3212"/>
      <c r="I715" s="3213"/>
      <c r="J715" s="3213"/>
      <c r="K715" s="1713"/>
      <c r="L715" s="1713"/>
      <c r="M715" s="1713"/>
      <c r="N715" s="1725"/>
      <c r="O715" s="1713"/>
      <c r="P715" s="1713"/>
      <c r="Q715" s="1713"/>
      <c r="R715" s="1713"/>
      <c r="S715" s="1713"/>
      <c r="T715" s="1714"/>
      <c r="W715" s="1713"/>
      <c r="X715" s="1713"/>
      <c r="Y715" s="1713"/>
      <c r="Z715" s="1713"/>
      <c r="AA715" s="1713"/>
      <c r="AB715" s="1713"/>
      <c r="AC715" s="1713"/>
      <c r="AD715" s="1713"/>
      <c r="AE715" s="1713"/>
      <c r="AF715" s="1713"/>
      <c r="AG715" s="1713"/>
      <c r="AH715" s="1713"/>
      <c r="AI715" s="1713"/>
      <c r="AJ715" s="1713"/>
      <c r="AK715" s="1713"/>
      <c r="AL715" s="1713"/>
      <c r="AM715" s="1713"/>
      <c r="AN715" s="1713"/>
      <c r="AO715" s="3214"/>
      <c r="AP715" s="1713"/>
      <c r="AQ715" s="1713"/>
      <c r="AR715" s="1713"/>
      <c r="AS715" s="1713"/>
      <c r="AT715" s="1713"/>
      <c r="AU715" s="1713"/>
      <c r="AV715" s="1713"/>
      <c r="AW715" s="1713"/>
      <c r="AX715" s="1713"/>
      <c r="AY715" s="1713"/>
      <c r="AZ715" s="1713"/>
      <c r="BA715" s="1713"/>
      <c r="BB715" s="1713"/>
      <c r="BC715" s="1713"/>
      <c r="BD715" s="1713"/>
      <c r="BE715" s="1713"/>
      <c r="BF715" s="1713"/>
      <c r="BG715" s="1713"/>
      <c r="BH715" s="1713"/>
      <c r="BI715" s="1713"/>
      <c r="BJ715" s="1713"/>
      <c r="BK715" s="1713"/>
      <c r="BL715" s="1713"/>
      <c r="BM715" s="1713"/>
      <c r="BN715" s="1713"/>
      <c r="BO715" s="1713"/>
      <c r="BP715" s="1713"/>
      <c r="BQ715" s="1713"/>
      <c r="BR715" s="1713"/>
      <c r="BS715" s="1713"/>
      <c r="BT715" s="1713"/>
      <c r="BU715" s="1713"/>
      <c r="BV715" s="1713"/>
      <c r="BW715" s="1713"/>
      <c r="BX715" s="1713"/>
      <c r="BY715" s="1713"/>
      <c r="BZ715" s="1713"/>
      <c r="CA715" s="1713"/>
      <c r="CB715" s="1713"/>
      <c r="CC715" s="1713"/>
      <c r="CD715" s="1713"/>
      <c r="CE715" s="1713"/>
      <c r="CF715" s="1713"/>
      <c r="CG715" s="1713"/>
      <c r="CH715" s="1713"/>
      <c r="CI715" s="1713"/>
      <c r="CJ715" s="1713"/>
      <c r="CK715" s="1713"/>
      <c r="CL715" s="1713"/>
      <c r="CM715" s="1713"/>
      <c r="CN715" s="1713"/>
      <c r="CO715" s="1713"/>
      <c r="CP715" s="1713"/>
      <c r="CQ715" s="1713"/>
      <c r="CR715" s="1713"/>
      <c r="CS715" s="1713"/>
      <c r="CT715" s="1713"/>
      <c r="CU715" s="1713"/>
      <c r="CV715" s="1713"/>
      <c r="CW715" s="1713"/>
      <c r="CX715" s="1713"/>
      <c r="CY715" s="1713"/>
      <c r="CZ715" s="1713"/>
      <c r="DA715" s="1713"/>
      <c r="DB715" s="1713"/>
      <c r="DC715" s="1713"/>
      <c r="DD715" s="1713"/>
      <c r="DE715" s="1713"/>
      <c r="DF715" s="1713"/>
      <c r="DG715" s="1713"/>
      <c r="DH715" s="1713"/>
      <c r="DI715" s="1713"/>
      <c r="DJ715" s="1713"/>
      <c r="DK715" s="1713"/>
      <c r="DL715" s="1713"/>
      <c r="DM715" s="1713"/>
      <c r="DN715" s="1713"/>
      <c r="DO715" s="1713"/>
      <c r="DP715" s="1713"/>
      <c r="DQ715" s="1713"/>
    </row>
    <row r="716" s="1732" customFormat="true" ht="21.75" hidden="false" customHeight="true" outlineLevel="0" collapsed="false">
      <c r="A716" s="1713"/>
      <c r="B716" s="1713"/>
      <c r="C716" s="1725"/>
      <c r="D716" s="1725"/>
      <c r="E716" s="1725"/>
      <c r="F716" s="3210"/>
      <c r="G716" s="3211"/>
      <c r="H716" s="3212"/>
      <c r="I716" s="3213"/>
      <c r="J716" s="3213"/>
      <c r="K716" s="1713"/>
      <c r="L716" s="1713"/>
      <c r="M716" s="1713"/>
      <c r="N716" s="1725"/>
      <c r="O716" s="1713"/>
      <c r="P716" s="1713"/>
      <c r="Q716" s="1713"/>
      <c r="R716" s="1713"/>
      <c r="S716" s="1713"/>
      <c r="T716" s="1714"/>
      <c r="W716" s="1713"/>
      <c r="X716" s="1713"/>
      <c r="Y716" s="1713"/>
      <c r="Z716" s="1713"/>
      <c r="AA716" s="1713"/>
      <c r="AB716" s="1713"/>
      <c r="AC716" s="1713"/>
      <c r="AD716" s="1713"/>
      <c r="AE716" s="1713"/>
      <c r="AF716" s="1713"/>
      <c r="AG716" s="1713"/>
      <c r="AH716" s="1713"/>
      <c r="AI716" s="1713"/>
      <c r="AJ716" s="1713"/>
      <c r="AK716" s="1713"/>
      <c r="AL716" s="1713"/>
      <c r="AM716" s="1713"/>
      <c r="AN716" s="1713"/>
      <c r="AO716" s="3214"/>
      <c r="AP716" s="1713"/>
      <c r="AQ716" s="1713"/>
      <c r="AR716" s="1713"/>
      <c r="AS716" s="1713"/>
      <c r="AT716" s="1713"/>
      <c r="AU716" s="1713"/>
      <c r="AV716" s="1713"/>
      <c r="AW716" s="1713"/>
      <c r="AX716" s="1713"/>
      <c r="AY716" s="1713"/>
      <c r="AZ716" s="1713"/>
      <c r="BA716" s="1713"/>
      <c r="BB716" s="1713"/>
      <c r="BC716" s="1713"/>
      <c r="BD716" s="1713"/>
      <c r="BE716" s="1713"/>
      <c r="BF716" s="1713"/>
      <c r="BG716" s="1713"/>
      <c r="BH716" s="1713"/>
      <c r="BI716" s="1713"/>
      <c r="BJ716" s="1713"/>
      <c r="BK716" s="1713"/>
      <c r="BL716" s="1713"/>
      <c r="BM716" s="1713"/>
      <c r="BN716" s="1713"/>
      <c r="BO716" s="1713"/>
      <c r="BP716" s="1713"/>
      <c r="BQ716" s="1713"/>
      <c r="BR716" s="1713"/>
      <c r="BS716" s="1713"/>
      <c r="BT716" s="1713"/>
      <c r="BU716" s="1713"/>
      <c r="BV716" s="1713"/>
      <c r="BW716" s="1713"/>
      <c r="BX716" s="1713"/>
      <c r="BY716" s="1713"/>
      <c r="BZ716" s="1713"/>
      <c r="CA716" s="1713"/>
      <c r="CB716" s="1713"/>
      <c r="CC716" s="1713"/>
      <c r="CD716" s="1713"/>
      <c r="CE716" s="1713"/>
      <c r="CF716" s="1713"/>
      <c r="CG716" s="1713"/>
      <c r="CH716" s="1713"/>
      <c r="CI716" s="1713"/>
      <c r="CJ716" s="1713"/>
      <c r="CK716" s="1713"/>
      <c r="CL716" s="1713"/>
      <c r="CM716" s="1713"/>
      <c r="CN716" s="1713"/>
      <c r="CO716" s="1713"/>
      <c r="CP716" s="1713"/>
      <c r="CQ716" s="1713"/>
      <c r="CR716" s="1713"/>
      <c r="CS716" s="1713"/>
      <c r="CT716" s="1713"/>
      <c r="CU716" s="1713"/>
      <c r="CV716" s="1713"/>
      <c r="CW716" s="1713"/>
      <c r="CX716" s="1713"/>
      <c r="CY716" s="1713"/>
      <c r="CZ716" s="1713"/>
      <c r="DA716" s="1713"/>
      <c r="DB716" s="1713"/>
      <c r="DC716" s="1713"/>
      <c r="DD716" s="1713"/>
      <c r="DE716" s="1713"/>
      <c r="DF716" s="1713"/>
      <c r="DG716" s="1713"/>
      <c r="DH716" s="1713"/>
      <c r="DI716" s="1713"/>
      <c r="DJ716" s="1713"/>
      <c r="DK716" s="1713"/>
      <c r="DL716" s="1713"/>
      <c r="DM716" s="1713"/>
      <c r="DN716" s="1713"/>
      <c r="DO716" s="1713"/>
      <c r="DP716" s="1713"/>
      <c r="DQ716" s="1713"/>
    </row>
    <row r="717" s="1732" customFormat="true" ht="21.75" hidden="false" customHeight="true" outlineLevel="0" collapsed="false">
      <c r="A717" s="1713"/>
      <c r="B717" s="1713"/>
      <c r="C717" s="1725"/>
      <c r="D717" s="1725"/>
      <c r="E717" s="1725"/>
      <c r="F717" s="3210"/>
      <c r="G717" s="3211"/>
      <c r="H717" s="3212"/>
      <c r="I717" s="3213"/>
      <c r="J717" s="3213"/>
      <c r="K717" s="1713"/>
      <c r="L717" s="1713"/>
      <c r="M717" s="1713"/>
      <c r="N717" s="1725"/>
      <c r="O717" s="1713"/>
      <c r="P717" s="1713"/>
      <c r="Q717" s="1713"/>
      <c r="R717" s="1713"/>
      <c r="S717" s="1713"/>
      <c r="T717" s="1714"/>
      <c r="W717" s="1713"/>
      <c r="X717" s="1713"/>
      <c r="Y717" s="1713"/>
      <c r="Z717" s="1713"/>
      <c r="AA717" s="1713"/>
      <c r="AB717" s="1713"/>
      <c r="AC717" s="1713"/>
      <c r="AD717" s="1713"/>
      <c r="AE717" s="1713"/>
      <c r="AF717" s="1713"/>
      <c r="AG717" s="1713"/>
      <c r="AH717" s="1713"/>
      <c r="AI717" s="1713"/>
      <c r="AJ717" s="1713"/>
      <c r="AK717" s="1713"/>
      <c r="AL717" s="1713"/>
      <c r="AM717" s="1713"/>
      <c r="AN717" s="1713"/>
      <c r="AO717" s="3214"/>
      <c r="AP717" s="1713"/>
      <c r="AQ717" s="1713"/>
      <c r="AR717" s="1713"/>
      <c r="AS717" s="1713"/>
      <c r="AT717" s="1713"/>
      <c r="AU717" s="1713"/>
      <c r="AV717" s="1713"/>
      <c r="AW717" s="1713"/>
      <c r="AX717" s="1713"/>
      <c r="AY717" s="1713"/>
      <c r="AZ717" s="1713"/>
      <c r="BA717" s="1713"/>
      <c r="BB717" s="1713"/>
      <c r="BC717" s="1713"/>
      <c r="BD717" s="1713"/>
      <c r="BE717" s="1713"/>
      <c r="BF717" s="1713"/>
      <c r="BG717" s="1713"/>
      <c r="BH717" s="1713"/>
      <c r="BI717" s="1713"/>
      <c r="BJ717" s="1713"/>
      <c r="BK717" s="1713"/>
      <c r="BL717" s="1713"/>
      <c r="BM717" s="1713"/>
      <c r="BN717" s="1713"/>
      <c r="BO717" s="1713"/>
      <c r="BP717" s="1713"/>
      <c r="BQ717" s="1713"/>
      <c r="BR717" s="1713"/>
      <c r="BS717" s="1713"/>
      <c r="BT717" s="1713"/>
      <c r="BU717" s="1713"/>
      <c r="BV717" s="1713"/>
      <c r="BW717" s="1713"/>
      <c r="BX717" s="1713"/>
      <c r="BY717" s="1713"/>
      <c r="BZ717" s="1713"/>
      <c r="CA717" s="1713"/>
      <c r="CB717" s="1713"/>
      <c r="CC717" s="1713"/>
      <c r="CD717" s="1713"/>
      <c r="CE717" s="1713"/>
      <c r="CF717" s="1713"/>
      <c r="CG717" s="1713"/>
      <c r="CH717" s="1713"/>
      <c r="CI717" s="1713"/>
      <c r="CJ717" s="1713"/>
      <c r="CK717" s="1713"/>
      <c r="CL717" s="1713"/>
      <c r="CM717" s="1713"/>
      <c r="CN717" s="1713"/>
      <c r="CO717" s="1713"/>
      <c r="CP717" s="1713"/>
      <c r="CQ717" s="1713"/>
      <c r="CR717" s="1713"/>
      <c r="CS717" s="1713"/>
      <c r="CT717" s="1713"/>
      <c r="CU717" s="1713"/>
      <c r="CV717" s="1713"/>
      <c r="CW717" s="1713"/>
      <c r="CX717" s="1713"/>
      <c r="CY717" s="1713"/>
      <c r="CZ717" s="1713"/>
      <c r="DA717" s="1713"/>
      <c r="DB717" s="1713"/>
      <c r="DC717" s="1713"/>
      <c r="DD717" s="1713"/>
      <c r="DE717" s="1713"/>
      <c r="DF717" s="1713"/>
      <c r="DG717" s="1713"/>
      <c r="DH717" s="1713"/>
      <c r="DI717" s="1713"/>
      <c r="DJ717" s="1713"/>
      <c r="DK717" s="1713"/>
      <c r="DL717" s="1713"/>
      <c r="DM717" s="1713"/>
      <c r="DN717" s="1713"/>
      <c r="DO717" s="1713"/>
      <c r="DP717" s="1713"/>
      <c r="DQ717" s="1713"/>
    </row>
    <row r="718" s="1732" customFormat="true" ht="21.75" hidden="false" customHeight="true" outlineLevel="0" collapsed="false">
      <c r="A718" s="1713"/>
      <c r="B718" s="1713"/>
      <c r="C718" s="1725"/>
      <c r="D718" s="1725"/>
      <c r="E718" s="1725"/>
      <c r="F718" s="3210"/>
      <c r="G718" s="3211"/>
      <c r="H718" s="3212"/>
      <c r="I718" s="3213"/>
      <c r="J718" s="3213"/>
      <c r="K718" s="1713"/>
      <c r="L718" s="1713"/>
      <c r="M718" s="1713"/>
      <c r="N718" s="1725"/>
      <c r="O718" s="1713"/>
      <c r="P718" s="1713"/>
      <c r="Q718" s="1713"/>
      <c r="R718" s="1713"/>
      <c r="S718" s="1713"/>
      <c r="T718" s="1714"/>
      <c r="W718" s="1713"/>
      <c r="X718" s="1713"/>
      <c r="Y718" s="1713"/>
      <c r="Z718" s="1713"/>
      <c r="AA718" s="1713"/>
      <c r="AB718" s="1713"/>
      <c r="AC718" s="1713"/>
      <c r="AD718" s="1713"/>
      <c r="AE718" s="1713"/>
      <c r="AF718" s="1713"/>
      <c r="AG718" s="1713"/>
      <c r="AH718" s="1713"/>
      <c r="AI718" s="1713"/>
      <c r="AJ718" s="1713"/>
      <c r="AK718" s="1713"/>
      <c r="AL718" s="1713"/>
      <c r="AM718" s="1713"/>
      <c r="AN718" s="1713"/>
      <c r="AO718" s="3214"/>
      <c r="AP718" s="1713"/>
      <c r="AQ718" s="1713"/>
      <c r="AR718" s="1713"/>
      <c r="AS718" s="1713"/>
      <c r="AT718" s="1713"/>
      <c r="AU718" s="1713"/>
      <c r="AV718" s="1713"/>
      <c r="AW718" s="1713"/>
      <c r="AX718" s="1713"/>
      <c r="AY718" s="1713"/>
      <c r="AZ718" s="1713"/>
      <c r="BA718" s="1713"/>
      <c r="BB718" s="1713"/>
      <c r="BC718" s="1713"/>
      <c r="BD718" s="1713"/>
      <c r="BE718" s="1713"/>
      <c r="BF718" s="1713"/>
      <c r="BG718" s="1713"/>
      <c r="BH718" s="1713"/>
      <c r="BI718" s="1713"/>
      <c r="BJ718" s="1713"/>
      <c r="BK718" s="1713"/>
      <c r="BL718" s="1713"/>
      <c r="BM718" s="1713"/>
      <c r="BN718" s="1713"/>
      <c r="BO718" s="1713"/>
      <c r="BP718" s="1713"/>
      <c r="BQ718" s="1713"/>
      <c r="BR718" s="1713"/>
      <c r="BS718" s="1713"/>
      <c r="BT718" s="1713"/>
      <c r="BU718" s="1713"/>
      <c r="BV718" s="1713"/>
      <c r="BW718" s="1713"/>
      <c r="BX718" s="1713"/>
      <c r="BY718" s="1713"/>
      <c r="BZ718" s="1713"/>
      <c r="CA718" s="1713"/>
      <c r="CB718" s="1713"/>
      <c r="CC718" s="1713"/>
      <c r="CD718" s="1713"/>
      <c r="CE718" s="1713"/>
      <c r="CF718" s="1713"/>
      <c r="CG718" s="1713"/>
      <c r="CH718" s="1713"/>
      <c r="CI718" s="1713"/>
      <c r="CJ718" s="1713"/>
      <c r="CK718" s="1713"/>
      <c r="CL718" s="1713"/>
      <c r="CM718" s="1713"/>
      <c r="CN718" s="1713"/>
      <c r="CO718" s="1713"/>
      <c r="CP718" s="1713"/>
      <c r="CQ718" s="1713"/>
      <c r="CR718" s="1713"/>
      <c r="CS718" s="1713"/>
      <c r="CT718" s="1713"/>
      <c r="CU718" s="1713"/>
      <c r="CV718" s="1713"/>
      <c r="CW718" s="1713"/>
      <c r="CX718" s="1713"/>
      <c r="CY718" s="1713"/>
      <c r="CZ718" s="1713"/>
      <c r="DA718" s="1713"/>
      <c r="DB718" s="1713"/>
      <c r="DC718" s="1713"/>
      <c r="DD718" s="1713"/>
      <c r="DE718" s="1713"/>
      <c r="DF718" s="1713"/>
      <c r="DG718" s="1713"/>
      <c r="DH718" s="1713"/>
      <c r="DI718" s="1713"/>
      <c r="DJ718" s="1713"/>
      <c r="DK718" s="1713"/>
      <c r="DL718" s="1713"/>
      <c r="DM718" s="1713"/>
      <c r="DN718" s="1713"/>
      <c r="DO718" s="1713"/>
      <c r="DP718" s="1713"/>
      <c r="DQ718" s="1713"/>
    </row>
    <row r="719" s="1732" customFormat="true" ht="21.75" hidden="false" customHeight="true" outlineLevel="0" collapsed="false">
      <c r="A719" s="1713"/>
      <c r="B719" s="1713"/>
      <c r="C719" s="1725"/>
      <c r="D719" s="1725"/>
      <c r="E719" s="1725"/>
      <c r="F719" s="3210"/>
      <c r="G719" s="3211"/>
      <c r="H719" s="3212"/>
      <c r="I719" s="3213"/>
      <c r="J719" s="3213"/>
      <c r="K719" s="1713"/>
      <c r="L719" s="1713"/>
      <c r="M719" s="1713"/>
      <c r="N719" s="1725"/>
      <c r="O719" s="1713"/>
      <c r="P719" s="1713"/>
      <c r="Q719" s="1713"/>
      <c r="R719" s="1713"/>
      <c r="S719" s="1713"/>
      <c r="T719" s="1714"/>
      <c r="W719" s="1713"/>
      <c r="X719" s="1713"/>
      <c r="Y719" s="1713"/>
      <c r="Z719" s="1713"/>
      <c r="AA719" s="1713"/>
      <c r="AB719" s="1713"/>
      <c r="AC719" s="1713"/>
      <c r="AD719" s="1713"/>
      <c r="AE719" s="1713"/>
      <c r="AF719" s="1713"/>
      <c r="AG719" s="1713"/>
      <c r="AH719" s="1713"/>
      <c r="AI719" s="1713"/>
      <c r="AJ719" s="1713"/>
      <c r="AK719" s="1713"/>
      <c r="AL719" s="1713"/>
      <c r="AM719" s="1713"/>
      <c r="AN719" s="1713"/>
      <c r="AO719" s="3214"/>
      <c r="AP719" s="1713"/>
      <c r="AQ719" s="1713"/>
      <c r="AR719" s="1713"/>
      <c r="AS719" s="1713"/>
      <c r="AT719" s="1713"/>
      <c r="AU719" s="1713"/>
      <c r="AV719" s="1713"/>
      <c r="AW719" s="1713"/>
      <c r="AX719" s="1713"/>
      <c r="AY719" s="1713"/>
      <c r="AZ719" s="1713"/>
      <c r="BA719" s="1713"/>
      <c r="BB719" s="1713"/>
      <c r="BC719" s="1713"/>
      <c r="BD719" s="1713"/>
      <c r="BE719" s="1713"/>
      <c r="BF719" s="1713"/>
      <c r="BG719" s="1713"/>
      <c r="BH719" s="1713"/>
      <c r="BI719" s="1713"/>
      <c r="BJ719" s="1713"/>
      <c r="BK719" s="1713"/>
      <c r="BL719" s="1713"/>
      <c r="BM719" s="1713"/>
      <c r="BN719" s="1713"/>
      <c r="BO719" s="1713"/>
      <c r="BP719" s="1713"/>
      <c r="BQ719" s="1713"/>
      <c r="BR719" s="1713"/>
      <c r="BS719" s="1713"/>
      <c r="BT719" s="1713"/>
      <c r="BU719" s="1713"/>
      <c r="BV719" s="1713"/>
      <c r="BW719" s="1713"/>
      <c r="BX719" s="1713"/>
      <c r="BY719" s="1713"/>
      <c r="BZ719" s="1713"/>
      <c r="CA719" s="1713"/>
      <c r="CB719" s="1713"/>
      <c r="CC719" s="1713"/>
      <c r="CD719" s="1713"/>
      <c r="CE719" s="1713"/>
      <c r="CF719" s="1713"/>
      <c r="CG719" s="1713"/>
      <c r="CH719" s="1713"/>
      <c r="CI719" s="1713"/>
      <c r="CJ719" s="1713"/>
      <c r="CK719" s="1713"/>
      <c r="CL719" s="1713"/>
      <c r="CM719" s="1713"/>
      <c r="CN719" s="1713"/>
      <c r="CO719" s="1713"/>
      <c r="CP719" s="1713"/>
      <c r="CQ719" s="1713"/>
      <c r="CR719" s="1713"/>
      <c r="CS719" s="1713"/>
      <c r="CT719" s="1713"/>
      <c r="CU719" s="1713"/>
      <c r="CV719" s="1713"/>
      <c r="CW719" s="1713"/>
      <c r="CX719" s="1713"/>
      <c r="CY719" s="1713"/>
      <c r="CZ719" s="1713"/>
      <c r="DA719" s="1713"/>
      <c r="DB719" s="1713"/>
      <c r="DC719" s="1713"/>
      <c r="DD719" s="1713"/>
      <c r="DE719" s="1713"/>
      <c r="DF719" s="1713"/>
      <c r="DG719" s="1713"/>
      <c r="DH719" s="1713"/>
      <c r="DI719" s="1713"/>
      <c r="DJ719" s="1713"/>
      <c r="DK719" s="1713"/>
      <c r="DL719" s="1713"/>
      <c r="DM719" s="1713"/>
      <c r="DN719" s="1713"/>
      <c r="DO719" s="1713"/>
      <c r="DP719" s="1713"/>
      <c r="DQ719" s="1713"/>
    </row>
    <row r="720" s="1732" customFormat="true" ht="21.75" hidden="false" customHeight="true" outlineLevel="0" collapsed="false">
      <c r="A720" s="1713"/>
      <c r="B720" s="1713"/>
      <c r="C720" s="1725"/>
      <c r="D720" s="1725"/>
      <c r="E720" s="1725"/>
      <c r="F720" s="3210"/>
      <c r="G720" s="3211"/>
      <c r="H720" s="3212"/>
      <c r="I720" s="3213"/>
      <c r="J720" s="3213"/>
      <c r="K720" s="1713"/>
      <c r="L720" s="1713"/>
      <c r="M720" s="1713"/>
      <c r="N720" s="1725"/>
      <c r="O720" s="1713"/>
      <c r="P720" s="1713"/>
      <c r="Q720" s="1713"/>
      <c r="R720" s="1713"/>
      <c r="S720" s="1713"/>
      <c r="T720" s="1714"/>
      <c r="W720" s="1713"/>
      <c r="X720" s="1713"/>
      <c r="Y720" s="1713"/>
      <c r="Z720" s="1713"/>
      <c r="AA720" s="1713"/>
      <c r="AB720" s="1713"/>
      <c r="AC720" s="1713"/>
      <c r="AD720" s="1713"/>
      <c r="AE720" s="1713"/>
      <c r="AF720" s="1713"/>
      <c r="AG720" s="1713"/>
      <c r="AH720" s="1713"/>
      <c r="AI720" s="1713"/>
      <c r="AJ720" s="1713"/>
      <c r="AK720" s="1713"/>
      <c r="AL720" s="1713"/>
      <c r="AM720" s="1713"/>
      <c r="AN720" s="1713"/>
      <c r="AO720" s="3214"/>
      <c r="AP720" s="1713"/>
      <c r="AQ720" s="1713"/>
      <c r="AR720" s="1713"/>
      <c r="AS720" s="1713"/>
      <c r="AT720" s="1713"/>
      <c r="AU720" s="1713"/>
      <c r="AV720" s="1713"/>
      <c r="AW720" s="1713"/>
      <c r="AX720" s="1713"/>
      <c r="AY720" s="1713"/>
      <c r="AZ720" s="1713"/>
      <c r="BA720" s="1713"/>
      <c r="BB720" s="1713"/>
      <c r="BC720" s="1713"/>
      <c r="BD720" s="1713"/>
      <c r="BE720" s="1713"/>
      <c r="BF720" s="1713"/>
      <c r="BG720" s="1713"/>
      <c r="BH720" s="1713"/>
      <c r="BI720" s="1713"/>
      <c r="BJ720" s="1713"/>
      <c r="BK720" s="1713"/>
      <c r="BL720" s="1713"/>
      <c r="BM720" s="1713"/>
      <c r="BN720" s="1713"/>
      <c r="BO720" s="1713"/>
      <c r="BP720" s="1713"/>
      <c r="BQ720" s="1713"/>
      <c r="BR720" s="1713"/>
      <c r="BS720" s="1713"/>
      <c r="BT720" s="1713"/>
      <c r="BU720" s="1713"/>
      <c r="BV720" s="1713"/>
      <c r="BW720" s="1713"/>
      <c r="BX720" s="1713"/>
      <c r="BY720" s="1713"/>
      <c r="BZ720" s="1713"/>
      <c r="CA720" s="1713"/>
      <c r="CB720" s="1713"/>
      <c r="CC720" s="1713"/>
      <c r="CD720" s="1713"/>
      <c r="CE720" s="1713"/>
      <c r="CF720" s="1713"/>
      <c r="CG720" s="1713"/>
      <c r="CH720" s="1713"/>
      <c r="CI720" s="1713"/>
      <c r="CJ720" s="1713"/>
      <c r="CK720" s="1713"/>
      <c r="CL720" s="1713"/>
      <c r="CM720" s="1713"/>
      <c r="CN720" s="1713"/>
      <c r="CO720" s="1713"/>
      <c r="CP720" s="1713"/>
      <c r="CQ720" s="1713"/>
      <c r="CR720" s="1713"/>
      <c r="CS720" s="1713"/>
      <c r="CT720" s="1713"/>
      <c r="CU720" s="1713"/>
      <c r="CV720" s="1713"/>
      <c r="CW720" s="1713"/>
      <c r="CX720" s="1713"/>
      <c r="CY720" s="1713"/>
      <c r="CZ720" s="1713"/>
      <c r="DA720" s="1713"/>
      <c r="DB720" s="1713"/>
      <c r="DC720" s="1713"/>
      <c r="DD720" s="1713"/>
      <c r="DE720" s="1713"/>
      <c r="DF720" s="1713"/>
      <c r="DG720" s="1713"/>
      <c r="DH720" s="1713"/>
      <c r="DI720" s="1713"/>
      <c r="DJ720" s="1713"/>
      <c r="DK720" s="1713"/>
      <c r="DL720" s="1713"/>
      <c r="DM720" s="1713"/>
      <c r="DN720" s="1713"/>
      <c r="DO720" s="1713"/>
      <c r="DP720" s="1713"/>
      <c r="DQ720" s="1713"/>
    </row>
    <row r="721" s="1732" customFormat="true" ht="21.75" hidden="false" customHeight="true" outlineLevel="0" collapsed="false">
      <c r="A721" s="1713"/>
      <c r="B721" s="1713"/>
      <c r="C721" s="1725"/>
      <c r="D721" s="1725"/>
      <c r="E721" s="1725"/>
      <c r="F721" s="3210"/>
      <c r="G721" s="3211"/>
      <c r="H721" s="3212"/>
      <c r="I721" s="3213"/>
      <c r="J721" s="3213"/>
      <c r="K721" s="1713"/>
      <c r="L721" s="1713"/>
      <c r="M721" s="1713"/>
      <c r="N721" s="1725"/>
      <c r="O721" s="1713"/>
      <c r="P721" s="1713"/>
      <c r="Q721" s="1713"/>
      <c r="R721" s="1713"/>
      <c r="S721" s="1713"/>
      <c r="T721" s="1714"/>
      <c r="W721" s="1713"/>
      <c r="X721" s="1713"/>
      <c r="Y721" s="1713"/>
      <c r="Z721" s="1713"/>
      <c r="AA721" s="1713"/>
      <c r="AB721" s="1713"/>
      <c r="AC721" s="1713"/>
      <c r="AD721" s="1713"/>
      <c r="AE721" s="1713"/>
      <c r="AF721" s="1713"/>
      <c r="AG721" s="1713"/>
      <c r="AH721" s="1713"/>
      <c r="AI721" s="1713"/>
      <c r="AJ721" s="1713"/>
      <c r="AK721" s="1713"/>
      <c r="AL721" s="1713"/>
      <c r="AM721" s="1713"/>
      <c r="AN721" s="1713"/>
      <c r="AO721" s="3214"/>
      <c r="AP721" s="1713"/>
      <c r="AQ721" s="1713"/>
      <c r="AR721" s="1713"/>
      <c r="AS721" s="1713"/>
      <c r="AT721" s="1713"/>
      <c r="AU721" s="1713"/>
      <c r="AV721" s="1713"/>
      <c r="AW721" s="1713"/>
      <c r="AX721" s="1713"/>
      <c r="AY721" s="1713"/>
      <c r="AZ721" s="1713"/>
      <c r="BA721" s="1713"/>
      <c r="BB721" s="1713"/>
      <c r="BC721" s="1713"/>
      <c r="BD721" s="1713"/>
      <c r="BE721" s="1713"/>
      <c r="BF721" s="1713"/>
      <c r="BG721" s="1713"/>
      <c r="BH721" s="1713"/>
      <c r="BI721" s="1713"/>
      <c r="BJ721" s="1713"/>
      <c r="BK721" s="1713"/>
      <c r="BL721" s="1713"/>
      <c r="BM721" s="1713"/>
      <c r="BN721" s="1713"/>
      <c r="BO721" s="1713"/>
      <c r="BP721" s="1713"/>
      <c r="BQ721" s="1713"/>
      <c r="BR721" s="1713"/>
      <c r="BS721" s="1713"/>
      <c r="BT721" s="1713"/>
      <c r="BU721" s="1713"/>
      <c r="BV721" s="1713"/>
      <c r="BW721" s="1713"/>
      <c r="BX721" s="1713"/>
      <c r="BY721" s="1713"/>
      <c r="BZ721" s="1713"/>
      <c r="CA721" s="1713"/>
      <c r="CB721" s="1713"/>
      <c r="CC721" s="1713"/>
      <c r="CD721" s="1713"/>
      <c r="CE721" s="1713"/>
      <c r="CF721" s="1713"/>
      <c r="CG721" s="1713"/>
      <c r="CH721" s="1713"/>
      <c r="CI721" s="1713"/>
      <c r="CJ721" s="1713"/>
      <c r="CK721" s="1713"/>
      <c r="CL721" s="1713"/>
      <c r="CM721" s="1713"/>
      <c r="CN721" s="1713"/>
      <c r="CO721" s="1713"/>
      <c r="CP721" s="1713"/>
      <c r="CQ721" s="1713"/>
      <c r="CR721" s="1713"/>
      <c r="CS721" s="1713"/>
      <c r="CT721" s="1713"/>
      <c r="CU721" s="1713"/>
      <c r="CV721" s="1713"/>
      <c r="CW721" s="1713"/>
      <c r="CX721" s="1713"/>
      <c r="CY721" s="1713"/>
      <c r="CZ721" s="1713"/>
      <c r="DA721" s="1713"/>
      <c r="DB721" s="1713"/>
      <c r="DC721" s="1713"/>
      <c r="DD721" s="1713"/>
      <c r="DE721" s="1713"/>
      <c r="DF721" s="1713"/>
      <c r="DG721" s="1713"/>
      <c r="DH721" s="1713"/>
      <c r="DI721" s="1713"/>
      <c r="DJ721" s="1713"/>
      <c r="DK721" s="1713"/>
      <c r="DL721" s="1713"/>
      <c r="DM721" s="1713"/>
      <c r="DN721" s="1713"/>
      <c r="DO721" s="1713"/>
      <c r="DP721" s="1713"/>
      <c r="DQ721" s="1713"/>
    </row>
    <row r="722" s="1732" customFormat="true" ht="21.75" hidden="false" customHeight="true" outlineLevel="0" collapsed="false">
      <c r="A722" s="1713"/>
      <c r="B722" s="1713"/>
      <c r="C722" s="1725"/>
      <c r="D722" s="1725"/>
      <c r="E722" s="1725"/>
      <c r="F722" s="3210"/>
      <c r="G722" s="3211"/>
      <c r="H722" s="3212"/>
      <c r="I722" s="3213"/>
      <c r="J722" s="3213"/>
      <c r="K722" s="1713"/>
      <c r="L722" s="1713"/>
      <c r="M722" s="1713"/>
      <c r="N722" s="1725"/>
      <c r="O722" s="1713"/>
      <c r="P722" s="1713"/>
      <c r="Q722" s="1713"/>
      <c r="R722" s="1713"/>
      <c r="S722" s="1713"/>
      <c r="T722" s="1714"/>
      <c r="W722" s="1713"/>
      <c r="X722" s="1713"/>
      <c r="Y722" s="1713"/>
      <c r="Z722" s="1713"/>
      <c r="AA722" s="1713"/>
      <c r="AB722" s="1713"/>
      <c r="AC722" s="1713"/>
      <c r="AD722" s="1713"/>
      <c r="AE722" s="1713"/>
      <c r="AF722" s="1713"/>
      <c r="AG722" s="1713"/>
      <c r="AH722" s="1713"/>
      <c r="AI722" s="1713"/>
      <c r="AJ722" s="1713"/>
      <c r="AK722" s="1713"/>
      <c r="AL722" s="1713"/>
      <c r="AM722" s="1713"/>
      <c r="AN722" s="1713"/>
      <c r="AO722" s="3214"/>
      <c r="AP722" s="1713"/>
      <c r="AQ722" s="1713"/>
      <c r="AR722" s="1713"/>
      <c r="AS722" s="1713"/>
      <c r="AT722" s="1713"/>
      <c r="AU722" s="1713"/>
      <c r="AV722" s="1713"/>
      <c r="AW722" s="1713"/>
      <c r="AX722" s="1713"/>
      <c r="AY722" s="1713"/>
      <c r="AZ722" s="1713"/>
      <c r="BA722" s="1713"/>
      <c r="BB722" s="1713"/>
      <c r="BC722" s="1713"/>
      <c r="BD722" s="1713"/>
      <c r="BE722" s="1713"/>
      <c r="BF722" s="1713"/>
      <c r="BG722" s="1713"/>
      <c r="BH722" s="1713"/>
      <c r="BI722" s="1713"/>
      <c r="BJ722" s="1713"/>
      <c r="BK722" s="1713"/>
      <c r="BL722" s="1713"/>
      <c r="BM722" s="1713"/>
      <c r="BN722" s="1713"/>
      <c r="BO722" s="1713"/>
      <c r="BP722" s="1713"/>
      <c r="BQ722" s="1713"/>
      <c r="BR722" s="1713"/>
      <c r="BS722" s="1713"/>
      <c r="BT722" s="1713"/>
      <c r="BU722" s="1713"/>
      <c r="BV722" s="1713"/>
      <c r="BW722" s="1713"/>
      <c r="BX722" s="1713"/>
      <c r="BY722" s="1713"/>
      <c r="BZ722" s="1713"/>
      <c r="CA722" s="1713"/>
      <c r="CB722" s="1713"/>
      <c r="CC722" s="1713"/>
      <c r="CD722" s="1713"/>
      <c r="CE722" s="1713"/>
      <c r="CF722" s="1713"/>
      <c r="CG722" s="1713"/>
      <c r="CH722" s="1713"/>
      <c r="CI722" s="1713"/>
      <c r="CJ722" s="1713"/>
      <c r="CK722" s="1713"/>
      <c r="CL722" s="1713"/>
      <c r="CM722" s="1713"/>
      <c r="CN722" s="1713"/>
      <c r="CO722" s="1713"/>
      <c r="CP722" s="1713"/>
      <c r="CQ722" s="1713"/>
      <c r="CR722" s="1713"/>
      <c r="CS722" s="1713"/>
      <c r="CT722" s="1713"/>
      <c r="CU722" s="1713"/>
      <c r="CV722" s="1713"/>
      <c r="CW722" s="1713"/>
      <c r="CX722" s="1713"/>
      <c r="CY722" s="1713"/>
      <c r="CZ722" s="1713"/>
      <c r="DA722" s="1713"/>
      <c r="DB722" s="1713"/>
      <c r="DC722" s="1713"/>
      <c r="DD722" s="1713"/>
      <c r="DE722" s="1713"/>
      <c r="DF722" s="1713"/>
      <c r="DG722" s="1713"/>
      <c r="DH722" s="1713"/>
      <c r="DI722" s="1713"/>
      <c r="DJ722" s="1713"/>
      <c r="DK722" s="1713"/>
      <c r="DL722" s="1713"/>
      <c r="DM722" s="1713"/>
      <c r="DN722" s="1713"/>
      <c r="DO722" s="1713"/>
      <c r="DP722" s="1713"/>
      <c r="DQ722" s="1713"/>
    </row>
    <row r="723" s="1732" customFormat="true" ht="21.75" hidden="false" customHeight="true" outlineLevel="0" collapsed="false">
      <c r="A723" s="1713"/>
      <c r="B723" s="1713"/>
      <c r="C723" s="1725"/>
      <c r="D723" s="1725"/>
      <c r="E723" s="1725"/>
      <c r="F723" s="3210"/>
      <c r="G723" s="3211"/>
      <c r="H723" s="3212"/>
      <c r="I723" s="3213"/>
      <c r="J723" s="3213"/>
      <c r="K723" s="1713"/>
      <c r="L723" s="1713"/>
      <c r="M723" s="1713"/>
      <c r="N723" s="1725"/>
      <c r="O723" s="1713"/>
      <c r="P723" s="1713"/>
      <c r="Q723" s="1713"/>
      <c r="R723" s="1713"/>
      <c r="S723" s="1713"/>
      <c r="T723" s="1714"/>
      <c r="W723" s="1713"/>
      <c r="X723" s="1713"/>
      <c r="Y723" s="1713"/>
      <c r="Z723" s="1713"/>
      <c r="AA723" s="1713"/>
      <c r="AB723" s="1713"/>
      <c r="AC723" s="1713"/>
      <c r="AD723" s="1713"/>
      <c r="AE723" s="1713"/>
      <c r="AF723" s="1713"/>
      <c r="AG723" s="1713"/>
      <c r="AH723" s="1713"/>
      <c r="AI723" s="1713"/>
      <c r="AJ723" s="1713"/>
      <c r="AK723" s="1713"/>
      <c r="AL723" s="1713"/>
      <c r="AM723" s="1713"/>
      <c r="AN723" s="1713"/>
      <c r="AO723" s="3214"/>
      <c r="AP723" s="1713"/>
      <c r="AQ723" s="1713"/>
      <c r="AR723" s="1713"/>
      <c r="AS723" s="1713"/>
      <c r="AT723" s="1713"/>
      <c r="AU723" s="1713"/>
      <c r="AV723" s="1713"/>
      <c r="AW723" s="1713"/>
      <c r="AX723" s="1713"/>
      <c r="AY723" s="1713"/>
      <c r="AZ723" s="1713"/>
      <c r="BA723" s="1713"/>
      <c r="BB723" s="1713"/>
      <c r="BC723" s="1713"/>
      <c r="BD723" s="1713"/>
      <c r="BE723" s="1713"/>
      <c r="BF723" s="1713"/>
      <c r="BG723" s="1713"/>
      <c r="BH723" s="1713"/>
      <c r="BI723" s="1713"/>
      <c r="BJ723" s="1713"/>
      <c r="BK723" s="1713"/>
      <c r="BL723" s="1713"/>
      <c r="BM723" s="1713"/>
      <c r="BN723" s="1713"/>
      <c r="BO723" s="1713"/>
      <c r="BP723" s="1713"/>
      <c r="BQ723" s="1713"/>
      <c r="BR723" s="1713"/>
      <c r="BS723" s="1713"/>
      <c r="BT723" s="1713"/>
      <c r="BU723" s="1713"/>
      <c r="BV723" s="1713"/>
      <c r="BW723" s="1713"/>
      <c r="BX723" s="1713"/>
      <c r="BY723" s="1713"/>
      <c r="BZ723" s="1713"/>
      <c r="CA723" s="1713"/>
      <c r="CB723" s="1713"/>
      <c r="CC723" s="1713"/>
      <c r="CD723" s="1713"/>
      <c r="CE723" s="1713"/>
      <c r="CF723" s="1713"/>
      <c r="CG723" s="1713"/>
      <c r="CH723" s="1713"/>
      <c r="CI723" s="1713"/>
      <c r="CJ723" s="1713"/>
      <c r="CK723" s="1713"/>
      <c r="CL723" s="1713"/>
      <c r="CM723" s="1713"/>
      <c r="CN723" s="1713"/>
      <c r="CO723" s="1713"/>
      <c r="CP723" s="1713"/>
      <c r="CQ723" s="1713"/>
      <c r="CR723" s="1713"/>
      <c r="CS723" s="1713"/>
      <c r="CT723" s="1713"/>
      <c r="CU723" s="1713"/>
      <c r="CV723" s="1713"/>
      <c r="CW723" s="1713"/>
      <c r="CX723" s="1713"/>
      <c r="CY723" s="1713"/>
      <c r="CZ723" s="1713"/>
      <c r="DA723" s="1713"/>
      <c r="DB723" s="1713"/>
      <c r="DC723" s="1713"/>
      <c r="DD723" s="1713"/>
      <c r="DE723" s="1713"/>
      <c r="DF723" s="1713"/>
      <c r="DG723" s="1713"/>
      <c r="DH723" s="1713"/>
      <c r="DI723" s="1713"/>
      <c r="DJ723" s="1713"/>
      <c r="DK723" s="1713"/>
      <c r="DL723" s="1713"/>
      <c r="DM723" s="1713"/>
      <c r="DN723" s="1713"/>
      <c r="DO723" s="1713"/>
      <c r="DP723" s="1713"/>
      <c r="DQ723" s="1713"/>
    </row>
    <row r="724" s="1732" customFormat="true" ht="21.75" hidden="false" customHeight="true" outlineLevel="0" collapsed="false">
      <c r="A724" s="1713"/>
      <c r="B724" s="1713"/>
      <c r="C724" s="1725"/>
      <c r="D724" s="1725"/>
      <c r="E724" s="1725"/>
      <c r="F724" s="3210"/>
      <c r="G724" s="3211"/>
      <c r="H724" s="3212"/>
      <c r="I724" s="3213"/>
      <c r="J724" s="3213"/>
      <c r="K724" s="1713"/>
      <c r="L724" s="1713"/>
      <c r="M724" s="1713"/>
      <c r="N724" s="1725"/>
      <c r="O724" s="1713"/>
      <c r="P724" s="1713"/>
      <c r="Q724" s="1713"/>
      <c r="R724" s="1713"/>
      <c r="S724" s="1713"/>
      <c r="T724" s="1714"/>
      <c r="W724" s="1713"/>
      <c r="X724" s="1713"/>
      <c r="Y724" s="1713"/>
      <c r="Z724" s="1713"/>
      <c r="AA724" s="1713"/>
      <c r="AB724" s="1713"/>
      <c r="AC724" s="1713"/>
      <c r="AD724" s="1713"/>
      <c r="AE724" s="1713"/>
      <c r="AF724" s="1713"/>
      <c r="AG724" s="1713"/>
      <c r="AH724" s="1713"/>
      <c r="AI724" s="1713"/>
      <c r="AJ724" s="1713"/>
      <c r="AK724" s="1713"/>
      <c r="AL724" s="1713"/>
      <c r="AM724" s="1713"/>
      <c r="AN724" s="1713"/>
      <c r="AO724" s="3214"/>
      <c r="AP724" s="1713"/>
      <c r="AQ724" s="1713"/>
      <c r="AR724" s="1713"/>
      <c r="AS724" s="1713"/>
      <c r="AT724" s="1713"/>
      <c r="AU724" s="1713"/>
      <c r="AV724" s="1713"/>
      <c r="AW724" s="1713"/>
      <c r="AX724" s="1713"/>
      <c r="AY724" s="1713"/>
      <c r="AZ724" s="1713"/>
      <c r="BA724" s="1713"/>
      <c r="BB724" s="1713"/>
      <c r="BC724" s="1713"/>
      <c r="BD724" s="1713"/>
      <c r="BE724" s="1713"/>
      <c r="BF724" s="1713"/>
      <c r="BG724" s="1713"/>
      <c r="BH724" s="1713"/>
      <c r="BI724" s="1713"/>
      <c r="BJ724" s="1713"/>
      <c r="BK724" s="1713"/>
      <c r="BL724" s="1713"/>
      <c r="BM724" s="1713"/>
      <c r="BN724" s="1713"/>
      <c r="BO724" s="1713"/>
      <c r="BP724" s="1713"/>
      <c r="BQ724" s="1713"/>
      <c r="BR724" s="1713"/>
      <c r="BS724" s="1713"/>
      <c r="BT724" s="1713"/>
      <c r="BU724" s="1713"/>
      <c r="BV724" s="1713"/>
      <c r="BW724" s="1713"/>
      <c r="BX724" s="1713"/>
      <c r="BY724" s="1713"/>
      <c r="BZ724" s="1713"/>
      <c r="CA724" s="1713"/>
      <c r="CB724" s="1713"/>
      <c r="CC724" s="1713"/>
      <c r="CD724" s="1713"/>
      <c r="CE724" s="1713"/>
      <c r="CF724" s="1713"/>
      <c r="CG724" s="1713"/>
      <c r="CH724" s="1713"/>
      <c r="CI724" s="1713"/>
      <c r="CJ724" s="1713"/>
      <c r="CK724" s="1713"/>
      <c r="CL724" s="1713"/>
      <c r="CM724" s="1713"/>
      <c r="CN724" s="1713"/>
      <c r="CO724" s="1713"/>
      <c r="CP724" s="1713"/>
      <c r="CQ724" s="1713"/>
      <c r="CR724" s="1713"/>
      <c r="CS724" s="1713"/>
      <c r="CT724" s="1713"/>
      <c r="CU724" s="1713"/>
      <c r="CV724" s="1713"/>
      <c r="CW724" s="1713"/>
      <c r="CX724" s="1713"/>
      <c r="CY724" s="1713"/>
      <c r="CZ724" s="1713"/>
      <c r="DA724" s="1713"/>
      <c r="DB724" s="1713"/>
      <c r="DC724" s="1713"/>
      <c r="DD724" s="1713"/>
      <c r="DE724" s="1713"/>
      <c r="DF724" s="1713"/>
      <c r="DG724" s="1713"/>
      <c r="DH724" s="1713"/>
      <c r="DI724" s="1713"/>
      <c r="DJ724" s="1713"/>
      <c r="DK724" s="1713"/>
      <c r="DL724" s="1713"/>
      <c r="DM724" s="1713"/>
      <c r="DN724" s="1713"/>
      <c r="DO724" s="1713"/>
      <c r="DP724" s="1713"/>
      <c r="DQ724" s="1713"/>
    </row>
    <row r="725" s="1732" customFormat="true" ht="21.75" hidden="false" customHeight="true" outlineLevel="0" collapsed="false">
      <c r="A725" s="1713"/>
      <c r="B725" s="1713"/>
      <c r="C725" s="1725"/>
      <c r="D725" s="1725"/>
      <c r="E725" s="1725"/>
      <c r="F725" s="3210"/>
      <c r="G725" s="3211"/>
      <c r="H725" s="3212"/>
      <c r="I725" s="3213"/>
      <c r="J725" s="3213"/>
      <c r="K725" s="1713"/>
      <c r="L725" s="1713"/>
      <c r="M725" s="1713"/>
      <c r="N725" s="1725"/>
      <c r="O725" s="1713"/>
      <c r="P725" s="1713"/>
      <c r="Q725" s="1713"/>
      <c r="R725" s="1713"/>
      <c r="S725" s="1713"/>
      <c r="T725" s="1714"/>
      <c r="W725" s="1713"/>
      <c r="X725" s="1713"/>
      <c r="Y725" s="1713"/>
      <c r="Z725" s="1713"/>
      <c r="AA725" s="1713"/>
      <c r="AB725" s="1713"/>
      <c r="AC725" s="1713"/>
      <c r="AD725" s="1713"/>
      <c r="AE725" s="1713"/>
      <c r="AF725" s="1713"/>
      <c r="AG725" s="1713"/>
      <c r="AH725" s="1713"/>
      <c r="AI725" s="1713"/>
      <c r="AJ725" s="1713"/>
      <c r="AK725" s="1713"/>
      <c r="AL725" s="1713"/>
      <c r="AM725" s="1713"/>
      <c r="AN725" s="1713"/>
      <c r="AO725" s="3214"/>
      <c r="AP725" s="1713"/>
      <c r="AQ725" s="1713"/>
      <c r="AR725" s="1713"/>
      <c r="AS725" s="1713"/>
      <c r="AT725" s="1713"/>
      <c r="AU725" s="1713"/>
      <c r="AV725" s="1713"/>
      <c r="AW725" s="1713"/>
      <c r="AX725" s="1713"/>
      <c r="AY725" s="1713"/>
      <c r="AZ725" s="1713"/>
      <c r="BA725" s="1713"/>
      <c r="BB725" s="1713"/>
      <c r="BC725" s="1713"/>
      <c r="BD725" s="1713"/>
      <c r="BE725" s="1713"/>
      <c r="BF725" s="1713"/>
      <c r="BG725" s="1713"/>
      <c r="BH725" s="1713"/>
      <c r="BI725" s="1713"/>
      <c r="BJ725" s="1713"/>
      <c r="BK725" s="1713"/>
      <c r="BL725" s="1713"/>
      <c r="BM725" s="1713"/>
      <c r="BN725" s="1713"/>
      <c r="BO725" s="1713"/>
      <c r="BP725" s="1713"/>
      <c r="BQ725" s="1713"/>
      <c r="BR725" s="1713"/>
      <c r="BS725" s="1713"/>
      <c r="BT725" s="1713"/>
      <c r="BU725" s="1713"/>
      <c r="BV725" s="1713"/>
      <c r="BW725" s="1713"/>
      <c r="BX725" s="1713"/>
      <c r="BY725" s="1713"/>
      <c r="BZ725" s="1713"/>
      <c r="CA725" s="1713"/>
      <c r="CB725" s="1713"/>
      <c r="CC725" s="1713"/>
      <c r="CD725" s="1713"/>
      <c r="CE725" s="1713"/>
      <c r="CF725" s="1713"/>
      <c r="CG725" s="1713"/>
      <c r="CH725" s="1713"/>
      <c r="CI725" s="1713"/>
      <c r="CJ725" s="1713"/>
      <c r="CK725" s="1713"/>
      <c r="CL725" s="1713"/>
      <c r="CM725" s="1713"/>
      <c r="CN725" s="1713"/>
      <c r="CO725" s="1713"/>
      <c r="CP725" s="1713"/>
      <c r="CQ725" s="1713"/>
      <c r="CR725" s="1713"/>
      <c r="CS725" s="1713"/>
      <c r="CT725" s="1713"/>
      <c r="CU725" s="1713"/>
      <c r="CV725" s="1713"/>
      <c r="CW725" s="1713"/>
      <c r="CX725" s="1713"/>
      <c r="CY725" s="1713"/>
      <c r="CZ725" s="1713"/>
      <c r="DA725" s="1713"/>
      <c r="DB725" s="1713"/>
      <c r="DC725" s="1713"/>
      <c r="DD725" s="1713"/>
      <c r="DE725" s="1713"/>
      <c r="DF725" s="1713"/>
      <c r="DG725" s="1713"/>
      <c r="DH725" s="1713"/>
      <c r="DI725" s="1713"/>
      <c r="DJ725" s="1713"/>
      <c r="DK725" s="1713"/>
      <c r="DL725" s="1713"/>
      <c r="DM725" s="1713"/>
      <c r="DN725" s="1713"/>
      <c r="DO725" s="1713"/>
      <c r="DP725" s="1713"/>
      <c r="DQ725" s="1713"/>
    </row>
    <row r="726" s="1732" customFormat="true" ht="21.75" hidden="false" customHeight="true" outlineLevel="0" collapsed="false">
      <c r="A726" s="1713"/>
      <c r="B726" s="1713"/>
      <c r="C726" s="1725"/>
      <c r="D726" s="1725"/>
      <c r="E726" s="1725"/>
      <c r="F726" s="3210"/>
      <c r="G726" s="3211"/>
      <c r="H726" s="3212"/>
      <c r="I726" s="3213"/>
      <c r="J726" s="3213"/>
      <c r="K726" s="1713"/>
      <c r="L726" s="1713"/>
      <c r="M726" s="1713"/>
      <c r="N726" s="1725"/>
      <c r="O726" s="1713"/>
      <c r="P726" s="1713"/>
      <c r="Q726" s="1713"/>
      <c r="R726" s="1713"/>
      <c r="S726" s="1713"/>
      <c r="T726" s="1714"/>
      <c r="W726" s="1713"/>
      <c r="X726" s="1713"/>
      <c r="Y726" s="1713"/>
      <c r="Z726" s="1713"/>
      <c r="AA726" s="1713"/>
      <c r="AB726" s="1713"/>
      <c r="AC726" s="1713"/>
      <c r="AD726" s="1713"/>
      <c r="AE726" s="1713"/>
      <c r="AF726" s="1713"/>
      <c r="AG726" s="1713"/>
      <c r="AH726" s="1713"/>
      <c r="AI726" s="1713"/>
      <c r="AJ726" s="1713"/>
      <c r="AK726" s="1713"/>
      <c r="AL726" s="1713"/>
      <c r="AM726" s="1713"/>
      <c r="AN726" s="1713"/>
      <c r="AO726" s="3214"/>
      <c r="AP726" s="1713"/>
      <c r="AQ726" s="1713"/>
      <c r="AR726" s="1713"/>
      <c r="AS726" s="1713"/>
      <c r="AT726" s="1713"/>
      <c r="AU726" s="1713"/>
      <c r="AV726" s="1713"/>
      <c r="AW726" s="1713"/>
      <c r="AX726" s="1713"/>
      <c r="AY726" s="1713"/>
      <c r="AZ726" s="1713"/>
      <c r="BA726" s="1713"/>
      <c r="BB726" s="1713"/>
      <c r="BC726" s="1713"/>
      <c r="BD726" s="1713"/>
      <c r="BE726" s="1713"/>
      <c r="BF726" s="1713"/>
      <c r="BG726" s="1713"/>
      <c r="BH726" s="1713"/>
      <c r="BI726" s="1713"/>
      <c r="BJ726" s="1713"/>
      <c r="BK726" s="1713"/>
      <c r="BL726" s="1713"/>
      <c r="BM726" s="1713"/>
      <c r="BN726" s="1713"/>
      <c r="BO726" s="1713"/>
      <c r="BP726" s="1713"/>
      <c r="BQ726" s="1713"/>
      <c r="BR726" s="1713"/>
      <c r="BS726" s="1713"/>
      <c r="BT726" s="1713"/>
      <c r="BU726" s="1713"/>
      <c r="BV726" s="1713"/>
      <c r="BW726" s="1713"/>
      <c r="BX726" s="1713"/>
      <c r="BY726" s="1713"/>
      <c r="BZ726" s="1713"/>
      <c r="CA726" s="1713"/>
      <c r="CB726" s="1713"/>
      <c r="CC726" s="1713"/>
      <c r="CD726" s="1713"/>
      <c r="CE726" s="1713"/>
      <c r="CF726" s="1713"/>
      <c r="CG726" s="1713"/>
      <c r="CH726" s="1713"/>
      <c r="CI726" s="1713"/>
      <c r="CJ726" s="1713"/>
      <c r="CK726" s="1713"/>
      <c r="CL726" s="1713"/>
      <c r="CM726" s="1713"/>
      <c r="CN726" s="1713"/>
      <c r="CO726" s="1713"/>
      <c r="CP726" s="1713"/>
      <c r="CQ726" s="1713"/>
      <c r="CR726" s="1713"/>
      <c r="CS726" s="1713"/>
      <c r="CT726" s="1713"/>
      <c r="CU726" s="1713"/>
      <c r="CV726" s="1713"/>
      <c r="CW726" s="1713"/>
      <c r="CX726" s="1713"/>
      <c r="CY726" s="1713"/>
      <c r="CZ726" s="1713"/>
      <c r="DA726" s="1713"/>
      <c r="DB726" s="1713"/>
      <c r="DC726" s="1713"/>
      <c r="DD726" s="1713"/>
      <c r="DE726" s="1713"/>
      <c r="DF726" s="1713"/>
      <c r="DG726" s="1713"/>
      <c r="DH726" s="1713"/>
      <c r="DI726" s="1713"/>
      <c r="DJ726" s="1713"/>
      <c r="DK726" s="1713"/>
      <c r="DL726" s="1713"/>
      <c r="DM726" s="1713"/>
      <c r="DN726" s="1713"/>
      <c r="DO726" s="1713"/>
      <c r="DP726" s="1713"/>
      <c r="DQ726" s="1713"/>
    </row>
    <row r="727" s="1732" customFormat="true" ht="21.75" hidden="false" customHeight="true" outlineLevel="0" collapsed="false">
      <c r="A727" s="1713"/>
      <c r="B727" s="1713"/>
      <c r="C727" s="1725"/>
      <c r="D727" s="1725"/>
      <c r="E727" s="1725"/>
      <c r="F727" s="3210"/>
      <c r="G727" s="3211"/>
      <c r="H727" s="3212"/>
      <c r="I727" s="3213"/>
      <c r="J727" s="3213"/>
      <c r="K727" s="1713"/>
      <c r="L727" s="1713"/>
      <c r="M727" s="1713"/>
      <c r="N727" s="1725"/>
      <c r="O727" s="1713"/>
      <c r="P727" s="1713"/>
      <c r="Q727" s="1713"/>
      <c r="R727" s="1713"/>
      <c r="S727" s="1713"/>
      <c r="T727" s="1714"/>
      <c r="W727" s="1713"/>
      <c r="X727" s="1713"/>
      <c r="Y727" s="1713"/>
      <c r="Z727" s="1713"/>
      <c r="AA727" s="1713"/>
      <c r="AB727" s="1713"/>
      <c r="AC727" s="1713"/>
      <c r="AD727" s="1713"/>
      <c r="AE727" s="1713"/>
      <c r="AF727" s="1713"/>
      <c r="AG727" s="1713"/>
      <c r="AH727" s="1713"/>
      <c r="AI727" s="1713"/>
      <c r="AJ727" s="1713"/>
      <c r="AK727" s="1713"/>
      <c r="AL727" s="1713"/>
      <c r="AM727" s="1713"/>
      <c r="AN727" s="1713"/>
      <c r="AO727" s="3214"/>
      <c r="AP727" s="1713"/>
      <c r="AQ727" s="1713"/>
      <c r="AR727" s="1713"/>
      <c r="AS727" s="1713"/>
      <c r="AT727" s="1713"/>
      <c r="AU727" s="1713"/>
      <c r="AV727" s="1713"/>
      <c r="AW727" s="1713"/>
      <c r="AX727" s="1713"/>
      <c r="AY727" s="1713"/>
      <c r="AZ727" s="1713"/>
      <c r="BA727" s="1713"/>
      <c r="BB727" s="1713"/>
      <c r="BC727" s="1713"/>
      <c r="BD727" s="1713"/>
      <c r="BE727" s="1713"/>
      <c r="BF727" s="1713"/>
      <c r="BG727" s="1713"/>
      <c r="BH727" s="1713"/>
      <c r="BI727" s="1713"/>
      <c r="BJ727" s="1713"/>
      <c r="BK727" s="1713"/>
      <c r="BL727" s="1713"/>
      <c r="BM727" s="1713"/>
      <c r="BN727" s="1713"/>
      <c r="BO727" s="1713"/>
      <c r="BP727" s="1713"/>
      <c r="BQ727" s="1713"/>
      <c r="BR727" s="1713"/>
      <c r="BS727" s="1713"/>
      <c r="BT727" s="1713"/>
      <c r="BU727" s="1713"/>
      <c r="BV727" s="1713"/>
      <c r="BW727" s="1713"/>
      <c r="BX727" s="1713"/>
      <c r="BY727" s="1713"/>
      <c r="BZ727" s="1713"/>
      <c r="CA727" s="1713"/>
      <c r="CB727" s="1713"/>
      <c r="CC727" s="1713"/>
      <c r="CD727" s="1713"/>
      <c r="CE727" s="1713"/>
      <c r="CF727" s="1713"/>
      <c r="CG727" s="1713"/>
      <c r="CH727" s="1713"/>
      <c r="CI727" s="1713"/>
      <c r="CJ727" s="1713"/>
      <c r="CK727" s="1713"/>
      <c r="CL727" s="1713"/>
      <c r="CM727" s="1713"/>
      <c r="CN727" s="1713"/>
      <c r="CO727" s="1713"/>
      <c r="CP727" s="1713"/>
      <c r="CQ727" s="1713"/>
      <c r="CR727" s="1713"/>
      <c r="CS727" s="1713"/>
      <c r="CT727" s="1713"/>
      <c r="CU727" s="1713"/>
      <c r="CV727" s="1713"/>
      <c r="CW727" s="1713"/>
      <c r="CX727" s="1713"/>
      <c r="CY727" s="1713"/>
      <c r="CZ727" s="1713"/>
      <c r="DA727" s="1713"/>
      <c r="DB727" s="1713"/>
      <c r="DC727" s="1713"/>
      <c r="DD727" s="1713"/>
      <c r="DE727" s="1713"/>
      <c r="DF727" s="1713"/>
      <c r="DG727" s="1713"/>
      <c r="DH727" s="1713"/>
      <c r="DI727" s="1713"/>
      <c r="DJ727" s="1713"/>
      <c r="DK727" s="1713"/>
      <c r="DL727" s="1713"/>
      <c r="DM727" s="1713"/>
      <c r="DN727" s="1713"/>
      <c r="DO727" s="1713"/>
      <c r="DP727" s="1713"/>
      <c r="DQ727" s="1713"/>
    </row>
    <row r="728" s="1732" customFormat="true" ht="21.75" hidden="false" customHeight="true" outlineLevel="0" collapsed="false">
      <c r="A728" s="1713"/>
      <c r="B728" s="1713"/>
      <c r="C728" s="1725"/>
      <c r="D728" s="1725"/>
      <c r="E728" s="1725"/>
      <c r="F728" s="3210"/>
      <c r="G728" s="3211"/>
      <c r="H728" s="3212"/>
      <c r="I728" s="3213"/>
      <c r="J728" s="3213"/>
      <c r="K728" s="1713"/>
      <c r="L728" s="1713"/>
      <c r="M728" s="1713"/>
      <c r="N728" s="1725"/>
      <c r="O728" s="1713"/>
      <c r="P728" s="1713"/>
      <c r="Q728" s="1713"/>
      <c r="R728" s="1713"/>
      <c r="S728" s="1713"/>
      <c r="T728" s="1714"/>
      <c r="W728" s="1713"/>
      <c r="X728" s="1713"/>
      <c r="Y728" s="1713"/>
      <c r="Z728" s="1713"/>
      <c r="AA728" s="1713"/>
      <c r="AB728" s="1713"/>
      <c r="AC728" s="1713"/>
      <c r="AD728" s="1713"/>
      <c r="AE728" s="1713"/>
      <c r="AF728" s="1713"/>
      <c r="AG728" s="1713"/>
      <c r="AH728" s="1713"/>
      <c r="AI728" s="1713"/>
      <c r="AJ728" s="1713"/>
      <c r="AK728" s="1713"/>
      <c r="AL728" s="1713"/>
      <c r="AM728" s="1713"/>
      <c r="AN728" s="1713"/>
      <c r="AO728" s="3214"/>
      <c r="AP728" s="1713"/>
      <c r="AQ728" s="1713"/>
      <c r="AR728" s="1713"/>
      <c r="AS728" s="1713"/>
      <c r="AT728" s="1713"/>
      <c r="AU728" s="1713"/>
      <c r="AV728" s="1713"/>
      <c r="AW728" s="1713"/>
      <c r="AX728" s="1713"/>
      <c r="AY728" s="1713"/>
      <c r="AZ728" s="1713"/>
      <c r="BA728" s="1713"/>
      <c r="BB728" s="1713"/>
      <c r="BC728" s="1713"/>
      <c r="BD728" s="1713"/>
      <c r="BE728" s="1713"/>
      <c r="BF728" s="1713"/>
      <c r="BG728" s="1713"/>
      <c r="BH728" s="1713"/>
      <c r="BI728" s="1713"/>
      <c r="BJ728" s="1713"/>
      <c r="BK728" s="1713"/>
      <c r="BL728" s="1713"/>
      <c r="BM728" s="1713"/>
      <c r="BN728" s="1713"/>
      <c r="BO728" s="1713"/>
      <c r="BP728" s="1713"/>
      <c r="BQ728" s="1713"/>
      <c r="BR728" s="1713"/>
      <c r="BS728" s="1713"/>
      <c r="BT728" s="1713"/>
      <c r="BU728" s="1713"/>
      <c r="BV728" s="1713"/>
      <c r="BW728" s="1713"/>
      <c r="BX728" s="1713"/>
      <c r="BY728" s="1713"/>
      <c r="BZ728" s="1713"/>
      <c r="CA728" s="1713"/>
      <c r="CB728" s="1713"/>
      <c r="CC728" s="1713"/>
      <c r="CD728" s="1713"/>
      <c r="CE728" s="1713"/>
      <c r="CF728" s="1713"/>
      <c r="CG728" s="1713"/>
      <c r="CH728" s="1713"/>
      <c r="CI728" s="1713"/>
      <c r="CJ728" s="1713"/>
      <c r="CK728" s="1713"/>
      <c r="CL728" s="1713"/>
      <c r="CM728" s="1713"/>
      <c r="CN728" s="1713"/>
      <c r="CO728" s="1713"/>
      <c r="CP728" s="1713"/>
      <c r="CQ728" s="1713"/>
      <c r="CR728" s="1713"/>
      <c r="CS728" s="1713"/>
      <c r="CT728" s="1713"/>
      <c r="CU728" s="1713"/>
      <c r="CV728" s="1713"/>
      <c r="CW728" s="1713"/>
      <c r="CX728" s="1713"/>
      <c r="CY728" s="1713"/>
      <c r="CZ728" s="1713"/>
      <c r="DA728" s="1713"/>
      <c r="DB728" s="1713"/>
      <c r="DC728" s="1713"/>
      <c r="DD728" s="1713"/>
      <c r="DE728" s="1713"/>
      <c r="DF728" s="1713"/>
      <c r="DG728" s="1713"/>
      <c r="DH728" s="1713"/>
      <c r="DI728" s="1713"/>
      <c r="DJ728" s="1713"/>
      <c r="DK728" s="1713"/>
      <c r="DL728" s="1713"/>
      <c r="DM728" s="1713"/>
      <c r="DN728" s="1713"/>
      <c r="DO728" s="1713"/>
      <c r="DP728" s="1713"/>
      <c r="DQ728" s="1713"/>
    </row>
    <row r="729" s="1732" customFormat="true" ht="21.75" hidden="false" customHeight="true" outlineLevel="0" collapsed="false">
      <c r="A729" s="1713"/>
      <c r="B729" s="1713"/>
      <c r="C729" s="1725"/>
      <c r="D729" s="1725"/>
      <c r="E729" s="1725"/>
      <c r="F729" s="3210"/>
      <c r="G729" s="3211"/>
      <c r="H729" s="3212"/>
      <c r="I729" s="3213"/>
      <c r="J729" s="3213"/>
      <c r="K729" s="1713"/>
      <c r="L729" s="1713"/>
      <c r="M729" s="1713"/>
      <c r="N729" s="1725"/>
      <c r="O729" s="1713"/>
      <c r="P729" s="1713"/>
      <c r="Q729" s="1713"/>
      <c r="R729" s="1713"/>
      <c r="S729" s="1713"/>
      <c r="T729" s="1714"/>
      <c r="W729" s="1713"/>
      <c r="X729" s="1713"/>
      <c r="Y729" s="1713"/>
      <c r="Z729" s="1713"/>
      <c r="AA729" s="1713"/>
      <c r="AB729" s="1713"/>
      <c r="AC729" s="1713"/>
      <c r="AD729" s="1713"/>
      <c r="AE729" s="1713"/>
      <c r="AF729" s="1713"/>
      <c r="AG729" s="1713"/>
      <c r="AH729" s="1713"/>
      <c r="AI729" s="1713"/>
      <c r="AJ729" s="1713"/>
      <c r="AK729" s="1713"/>
      <c r="AL729" s="1713"/>
      <c r="AM729" s="1713"/>
      <c r="AN729" s="1713"/>
      <c r="AO729" s="3214"/>
      <c r="AP729" s="1713"/>
      <c r="AQ729" s="1713"/>
      <c r="AR729" s="1713"/>
      <c r="AS729" s="1713"/>
      <c r="AT729" s="1713"/>
      <c r="AU729" s="1713"/>
      <c r="AV729" s="1713"/>
      <c r="AW729" s="1713"/>
      <c r="AX729" s="1713"/>
      <c r="AY729" s="1713"/>
      <c r="AZ729" s="1713"/>
      <c r="BA729" s="1713"/>
      <c r="BB729" s="1713"/>
      <c r="BC729" s="1713"/>
      <c r="BD729" s="1713"/>
      <c r="BE729" s="1713"/>
      <c r="BF729" s="1713"/>
      <c r="BG729" s="1713"/>
      <c r="BH729" s="1713"/>
      <c r="BI729" s="1713"/>
      <c r="BJ729" s="1713"/>
      <c r="BK729" s="1713"/>
      <c r="BL729" s="1713"/>
      <c r="BM729" s="1713"/>
      <c r="BN729" s="1713"/>
      <c r="BO729" s="1713"/>
      <c r="BP729" s="1713"/>
      <c r="BQ729" s="1713"/>
      <c r="BR729" s="1713"/>
      <c r="BS729" s="1713"/>
      <c r="BT729" s="1713"/>
      <c r="BU729" s="1713"/>
      <c r="BV729" s="1713"/>
      <c r="BW729" s="1713"/>
      <c r="BX729" s="1713"/>
      <c r="BY729" s="1713"/>
      <c r="BZ729" s="1713"/>
      <c r="CA729" s="1713"/>
      <c r="CB729" s="1713"/>
      <c r="CC729" s="1713"/>
      <c r="CD729" s="1713"/>
      <c r="CE729" s="1713"/>
      <c r="CF729" s="1713"/>
      <c r="CG729" s="1713"/>
      <c r="CH729" s="1713"/>
      <c r="CI729" s="1713"/>
      <c r="CJ729" s="1713"/>
      <c r="CK729" s="1713"/>
      <c r="CL729" s="1713"/>
      <c r="CM729" s="1713"/>
      <c r="CN729" s="1713"/>
      <c r="CO729" s="1713"/>
      <c r="CP729" s="1713"/>
      <c r="CQ729" s="1713"/>
      <c r="CR729" s="1713"/>
      <c r="CS729" s="1713"/>
      <c r="CT729" s="1713"/>
      <c r="CU729" s="1713"/>
      <c r="CV729" s="1713"/>
      <c r="CW729" s="1713"/>
      <c r="CX729" s="1713"/>
      <c r="CY729" s="1713"/>
      <c r="CZ729" s="1713"/>
      <c r="DA729" s="1713"/>
      <c r="DB729" s="1713"/>
      <c r="DC729" s="1713"/>
      <c r="DD729" s="1713"/>
      <c r="DE729" s="1713"/>
      <c r="DF729" s="1713"/>
      <c r="DG729" s="1713"/>
      <c r="DH729" s="1713"/>
      <c r="DI729" s="1713"/>
      <c r="DJ729" s="1713"/>
      <c r="DK729" s="1713"/>
      <c r="DL729" s="1713"/>
      <c r="DM729" s="1713"/>
      <c r="DN729" s="1713"/>
      <c r="DO729" s="1713"/>
      <c r="DP729" s="1713"/>
      <c r="DQ729" s="1713"/>
    </row>
    <row r="730" s="1732" customFormat="true" ht="21.75" hidden="false" customHeight="true" outlineLevel="0" collapsed="false">
      <c r="A730" s="1713"/>
      <c r="B730" s="1713"/>
      <c r="C730" s="1725"/>
      <c r="D730" s="1725"/>
      <c r="E730" s="1725"/>
      <c r="F730" s="3210"/>
      <c r="G730" s="3211"/>
      <c r="H730" s="3212"/>
      <c r="I730" s="3213"/>
      <c r="J730" s="3213"/>
      <c r="K730" s="1713"/>
      <c r="L730" s="1713"/>
      <c r="M730" s="1713"/>
      <c r="N730" s="1725"/>
      <c r="O730" s="1713"/>
      <c r="P730" s="1713"/>
      <c r="Q730" s="1713"/>
      <c r="R730" s="1713"/>
      <c r="S730" s="1713"/>
      <c r="T730" s="1714"/>
      <c r="W730" s="1713"/>
      <c r="X730" s="1713"/>
      <c r="Y730" s="1713"/>
      <c r="Z730" s="1713"/>
      <c r="AA730" s="1713"/>
      <c r="AB730" s="1713"/>
      <c r="AC730" s="1713"/>
      <c r="AD730" s="1713"/>
      <c r="AE730" s="1713"/>
      <c r="AF730" s="1713"/>
      <c r="AG730" s="1713"/>
      <c r="AH730" s="1713"/>
      <c r="AI730" s="1713"/>
      <c r="AJ730" s="1713"/>
      <c r="AK730" s="1713"/>
      <c r="AL730" s="1713"/>
      <c r="AM730" s="1713"/>
      <c r="AN730" s="1713"/>
      <c r="AO730" s="3214"/>
      <c r="AP730" s="1713"/>
      <c r="AQ730" s="1713"/>
      <c r="AR730" s="1713"/>
      <c r="AS730" s="1713"/>
      <c r="AT730" s="1713"/>
      <c r="AU730" s="1713"/>
      <c r="AV730" s="1713"/>
      <c r="AW730" s="1713"/>
      <c r="AX730" s="1713"/>
      <c r="AY730" s="1713"/>
      <c r="AZ730" s="1713"/>
      <c r="BA730" s="1713"/>
      <c r="BB730" s="1713"/>
      <c r="BC730" s="1713"/>
      <c r="BD730" s="1713"/>
      <c r="BE730" s="1713"/>
      <c r="BF730" s="1713"/>
      <c r="BG730" s="1713"/>
      <c r="BH730" s="1713"/>
      <c r="BI730" s="1713"/>
      <c r="BJ730" s="1713"/>
      <c r="BK730" s="1713"/>
      <c r="BL730" s="1713"/>
      <c r="BM730" s="1713"/>
      <c r="BN730" s="1713"/>
      <c r="BO730" s="1713"/>
      <c r="BP730" s="1713"/>
      <c r="BQ730" s="1713"/>
      <c r="BR730" s="1713"/>
      <c r="BS730" s="1713"/>
      <c r="BT730" s="1713"/>
      <c r="BU730" s="1713"/>
      <c r="BV730" s="1713"/>
      <c r="BW730" s="1713"/>
      <c r="BX730" s="1713"/>
      <c r="BY730" s="1713"/>
      <c r="BZ730" s="1713"/>
      <c r="CA730" s="1713"/>
      <c r="CB730" s="1713"/>
      <c r="CC730" s="1713"/>
      <c r="CD730" s="1713"/>
      <c r="CE730" s="1713"/>
      <c r="CF730" s="1713"/>
      <c r="CG730" s="1713"/>
      <c r="CH730" s="1713"/>
      <c r="CI730" s="1713"/>
      <c r="CJ730" s="1713"/>
      <c r="CK730" s="1713"/>
      <c r="CL730" s="1713"/>
      <c r="CM730" s="1713"/>
      <c r="CN730" s="1713"/>
      <c r="CO730" s="1713"/>
      <c r="CP730" s="1713"/>
      <c r="CQ730" s="1713"/>
      <c r="CR730" s="1713"/>
      <c r="CS730" s="1713"/>
      <c r="CT730" s="1713"/>
      <c r="CU730" s="1713"/>
      <c r="CV730" s="1713"/>
      <c r="CW730" s="1713"/>
      <c r="CX730" s="1713"/>
      <c r="CY730" s="1713"/>
      <c r="CZ730" s="1713"/>
      <c r="DA730" s="1713"/>
      <c r="DB730" s="1713"/>
      <c r="DC730" s="1713"/>
      <c r="DD730" s="1713"/>
      <c r="DE730" s="1713"/>
      <c r="DF730" s="1713"/>
      <c r="DG730" s="1713"/>
      <c r="DH730" s="1713"/>
      <c r="DI730" s="1713"/>
      <c r="DJ730" s="1713"/>
      <c r="DK730" s="1713"/>
      <c r="DL730" s="1713"/>
      <c r="DM730" s="1713"/>
      <c r="DN730" s="1713"/>
      <c r="DO730" s="1713"/>
      <c r="DP730" s="1713"/>
      <c r="DQ730" s="1713"/>
    </row>
    <row r="731" s="1732" customFormat="true" ht="21.75" hidden="false" customHeight="true" outlineLevel="0" collapsed="false">
      <c r="A731" s="1713"/>
      <c r="B731" s="1713"/>
      <c r="C731" s="1725"/>
      <c r="D731" s="1725"/>
      <c r="E731" s="1725"/>
      <c r="F731" s="3210"/>
      <c r="G731" s="3211"/>
      <c r="H731" s="3212"/>
      <c r="I731" s="3213"/>
      <c r="J731" s="3213"/>
      <c r="K731" s="1713"/>
      <c r="L731" s="1713"/>
      <c r="M731" s="1713"/>
      <c r="N731" s="1725"/>
      <c r="O731" s="1713"/>
      <c r="P731" s="1713"/>
      <c r="Q731" s="1713"/>
      <c r="R731" s="1713"/>
      <c r="S731" s="1713"/>
      <c r="T731" s="1714"/>
      <c r="W731" s="1713"/>
      <c r="X731" s="1713"/>
      <c r="Y731" s="1713"/>
      <c r="Z731" s="1713"/>
      <c r="AA731" s="1713"/>
      <c r="AB731" s="1713"/>
      <c r="AC731" s="1713"/>
      <c r="AD731" s="1713"/>
      <c r="AE731" s="1713"/>
      <c r="AF731" s="1713"/>
      <c r="AG731" s="1713"/>
      <c r="AH731" s="1713"/>
      <c r="AI731" s="1713"/>
      <c r="AJ731" s="1713"/>
      <c r="AK731" s="1713"/>
      <c r="AL731" s="1713"/>
      <c r="AM731" s="1713"/>
      <c r="AN731" s="1713"/>
      <c r="AO731" s="3214"/>
      <c r="AP731" s="1713"/>
      <c r="AQ731" s="1713"/>
      <c r="AR731" s="1713"/>
      <c r="AS731" s="1713"/>
      <c r="AT731" s="1713"/>
      <c r="AU731" s="1713"/>
      <c r="AV731" s="1713"/>
      <c r="AW731" s="1713"/>
      <c r="AX731" s="1713"/>
      <c r="AY731" s="1713"/>
      <c r="AZ731" s="1713"/>
      <c r="BA731" s="1713"/>
      <c r="BB731" s="1713"/>
      <c r="BC731" s="1713"/>
      <c r="BD731" s="1713"/>
      <c r="BE731" s="1713"/>
      <c r="BF731" s="1713"/>
      <c r="BG731" s="1713"/>
      <c r="BH731" s="1713"/>
      <c r="BI731" s="1713"/>
      <c r="BJ731" s="1713"/>
      <c r="BK731" s="1713"/>
      <c r="BL731" s="1713"/>
      <c r="BM731" s="1713"/>
      <c r="BN731" s="1713"/>
      <c r="BO731" s="1713"/>
      <c r="BP731" s="1713"/>
      <c r="BQ731" s="1713"/>
      <c r="BR731" s="1713"/>
      <c r="BS731" s="1713"/>
      <c r="BT731" s="1713"/>
      <c r="BU731" s="1713"/>
      <c r="BV731" s="1713"/>
      <c r="BW731" s="1713"/>
      <c r="BX731" s="1713"/>
      <c r="BY731" s="1713"/>
      <c r="BZ731" s="1713"/>
      <c r="CA731" s="1713"/>
      <c r="CB731" s="1713"/>
      <c r="CC731" s="1713"/>
      <c r="CD731" s="1713"/>
      <c r="CE731" s="1713"/>
      <c r="CF731" s="1713"/>
      <c r="CG731" s="1713"/>
      <c r="CH731" s="1713"/>
      <c r="CI731" s="1713"/>
      <c r="CJ731" s="1713"/>
      <c r="CK731" s="1713"/>
      <c r="CL731" s="1713"/>
      <c r="CM731" s="1713"/>
      <c r="CN731" s="1713"/>
      <c r="CO731" s="1713"/>
      <c r="CP731" s="1713"/>
      <c r="CQ731" s="1713"/>
      <c r="CR731" s="1713"/>
      <c r="CS731" s="1713"/>
      <c r="CT731" s="1713"/>
      <c r="CU731" s="1713"/>
      <c r="CV731" s="1713"/>
      <c r="CW731" s="1713"/>
      <c r="CX731" s="1713"/>
      <c r="CY731" s="1713"/>
      <c r="CZ731" s="1713"/>
      <c r="DA731" s="1713"/>
      <c r="DB731" s="1713"/>
      <c r="DC731" s="1713"/>
      <c r="DD731" s="1713"/>
      <c r="DE731" s="1713"/>
      <c r="DF731" s="1713"/>
      <c r="DG731" s="1713"/>
      <c r="DH731" s="1713"/>
      <c r="DI731" s="1713"/>
      <c r="DJ731" s="1713"/>
      <c r="DK731" s="1713"/>
      <c r="DL731" s="1713"/>
      <c r="DM731" s="1713"/>
      <c r="DN731" s="1713"/>
      <c r="DO731" s="1713"/>
      <c r="DP731" s="1713"/>
      <c r="DQ731" s="1713"/>
    </row>
    <row r="732" s="1732" customFormat="true" ht="21.75" hidden="false" customHeight="true" outlineLevel="0" collapsed="false">
      <c r="A732" s="1713"/>
      <c r="B732" s="1713"/>
      <c r="C732" s="1725"/>
      <c r="D732" s="1725"/>
      <c r="E732" s="1725"/>
      <c r="F732" s="3210"/>
      <c r="G732" s="3211"/>
      <c r="H732" s="3212"/>
      <c r="I732" s="3213"/>
      <c r="J732" s="3213"/>
      <c r="K732" s="1713"/>
      <c r="L732" s="1713"/>
      <c r="M732" s="1713"/>
      <c r="N732" s="1725"/>
      <c r="O732" s="1713"/>
      <c r="P732" s="1713"/>
      <c r="Q732" s="1713"/>
      <c r="R732" s="1713"/>
      <c r="S732" s="1713"/>
      <c r="T732" s="1714"/>
      <c r="W732" s="1713"/>
      <c r="X732" s="1713"/>
      <c r="Y732" s="1713"/>
      <c r="Z732" s="1713"/>
      <c r="AA732" s="1713"/>
      <c r="AB732" s="1713"/>
      <c r="AC732" s="1713"/>
      <c r="AD732" s="1713"/>
      <c r="AE732" s="1713"/>
      <c r="AF732" s="1713"/>
      <c r="AG732" s="1713"/>
      <c r="AH732" s="1713"/>
      <c r="AI732" s="1713"/>
      <c r="AJ732" s="1713"/>
      <c r="AK732" s="1713"/>
      <c r="AL732" s="1713"/>
      <c r="AM732" s="1713"/>
      <c r="AN732" s="1713"/>
      <c r="AO732" s="3214"/>
      <c r="AP732" s="1713"/>
      <c r="AQ732" s="1713"/>
      <c r="AR732" s="1713"/>
      <c r="AS732" s="1713"/>
      <c r="AT732" s="1713"/>
      <c r="AU732" s="1713"/>
      <c r="AV732" s="1713"/>
      <c r="AW732" s="1713"/>
      <c r="AX732" s="1713"/>
      <c r="AY732" s="1713"/>
      <c r="AZ732" s="1713"/>
      <c r="BA732" s="1713"/>
      <c r="BB732" s="1713"/>
      <c r="BC732" s="1713"/>
      <c r="BD732" s="1713"/>
      <c r="BE732" s="1713"/>
      <c r="BF732" s="1713"/>
      <c r="BG732" s="1713"/>
      <c r="BH732" s="1713"/>
      <c r="BI732" s="1713"/>
      <c r="BJ732" s="1713"/>
      <c r="BK732" s="1713"/>
      <c r="BL732" s="1713"/>
      <c r="BM732" s="1713"/>
      <c r="BN732" s="1713"/>
      <c r="BO732" s="1713"/>
      <c r="BP732" s="1713"/>
      <c r="BQ732" s="1713"/>
      <c r="BR732" s="1713"/>
      <c r="BS732" s="1713"/>
      <c r="BT732" s="1713"/>
      <c r="BU732" s="1713"/>
      <c r="BV732" s="1713"/>
      <c r="BW732" s="1713"/>
      <c r="BX732" s="1713"/>
      <c r="BY732" s="1713"/>
      <c r="BZ732" s="1713"/>
      <c r="CA732" s="1713"/>
      <c r="CB732" s="1713"/>
      <c r="CC732" s="1713"/>
      <c r="CD732" s="1713"/>
      <c r="CE732" s="1713"/>
      <c r="CF732" s="1713"/>
      <c r="CG732" s="1713"/>
      <c r="CH732" s="1713"/>
      <c r="CI732" s="1713"/>
      <c r="CJ732" s="1713"/>
      <c r="CK732" s="1713"/>
      <c r="CL732" s="1713"/>
      <c r="CM732" s="1713"/>
      <c r="CN732" s="1713"/>
      <c r="CO732" s="1713"/>
      <c r="CP732" s="1713"/>
      <c r="CQ732" s="1713"/>
      <c r="CR732" s="1713"/>
      <c r="CS732" s="1713"/>
      <c r="CT732" s="1713"/>
      <c r="CU732" s="1713"/>
      <c r="CV732" s="1713"/>
      <c r="CW732" s="1713"/>
      <c r="CX732" s="1713"/>
      <c r="CY732" s="1713"/>
      <c r="CZ732" s="1713"/>
      <c r="DA732" s="1713"/>
      <c r="DB732" s="1713"/>
      <c r="DC732" s="1713"/>
      <c r="DD732" s="1713"/>
      <c r="DE732" s="1713"/>
      <c r="DF732" s="1713"/>
      <c r="DG732" s="1713"/>
      <c r="DH732" s="1713"/>
      <c r="DI732" s="1713"/>
      <c r="DJ732" s="1713"/>
      <c r="DK732" s="1713"/>
      <c r="DL732" s="1713"/>
      <c r="DM732" s="1713"/>
      <c r="DN732" s="1713"/>
      <c r="DO732" s="1713"/>
      <c r="DP732" s="1713"/>
      <c r="DQ732" s="1713"/>
    </row>
    <row r="733" s="1732" customFormat="true" ht="21.75" hidden="false" customHeight="true" outlineLevel="0" collapsed="false">
      <c r="A733" s="1713"/>
      <c r="B733" s="1713"/>
      <c r="C733" s="1725"/>
      <c r="D733" s="1725"/>
      <c r="E733" s="1725"/>
      <c r="F733" s="3210"/>
      <c r="G733" s="3211"/>
      <c r="H733" s="3212"/>
      <c r="I733" s="3213"/>
      <c r="J733" s="3213"/>
      <c r="K733" s="1713"/>
      <c r="L733" s="1713"/>
      <c r="M733" s="1713"/>
      <c r="N733" s="1725"/>
      <c r="O733" s="1713"/>
      <c r="P733" s="1713"/>
      <c r="Q733" s="1713"/>
      <c r="R733" s="1713"/>
      <c r="S733" s="1713"/>
      <c r="T733" s="1714"/>
      <c r="W733" s="1713"/>
      <c r="X733" s="1713"/>
      <c r="Y733" s="1713"/>
      <c r="Z733" s="1713"/>
      <c r="AA733" s="1713"/>
      <c r="AB733" s="1713"/>
      <c r="AC733" s="1713"/>
      <c r="AD733" s="1713"/>
      <c r="AE733" s="1713"/>
      <c r="AF733" s="1713"/>
      <c r="AG733" s="1713"/>
      <c r="AH733" s="1713"/>
      <c r="AI733" s="1713"/>
      <c r="AJ733" s="1713"/>
      <c r="AK733" s="1713"/>
      <c r="AL733" s="1713"/>
      <c r="AM733" s="1713"/>
      <c r="AN733" s="1713"/>
      <c r="AO733" s="3214"/>
      <c r="AP733" s="1713"/>
      <c r="AQ733" s="1713"/>
      <c r="AR733" s="1713"/>
      <c r="AS733" s="1713"/>
      <c r="AT733" s="1713"/>
      <c r="AU733" s="1713"/>
      <c r="AV733" s="1713"/>
      <c r="AW733" s="1713"/>
      <c r="AX733" s="1713"/>
      <c r="AY733" s="1713"/>
      <c r="AZ733" s="1713"/>
      <c r="BA733" s="1713"/>
      <c r="BB733" s="1713"/>
      <c r="BC733" s="1713"/>
      <c r="BD733" s="1713"/>
      <c r="BE733" s="1713"/>
      <c r="BF733" s="1713"/>
      <c r="BG733" s="1713"/>
      <c r="BH733" s="1713"/>
      <c r="BI733" s="1713"/>
      <c r="BJ733" s="1713"/>
      <c r="BK733" s="1713"/>
      <c r="BL733" s="1713"/>
      <c r="BM733" s="1713"/>
      <c r="BN733" s="1713"/>
      <c r="BO733" s="1713"/>
      <c r="BP733" s="1713"/>
      <c r="BQ733" s="1713"/>
      <c r="BR733" s="1713"/>
      <c r="BS733" s="1713"/>
      <c r="BT733" s="1713"/>
      <c r="BU733" s="1713"/>
      <c r="BV733" s="1713"/>
      <c r="BW733" s="1713"/>
      <c r="BX733" s="1713"/>
      <c r="BY733" s="1713"/>
      <c r="BZ733" s="1713"/>
      <c r="CA733" s="1713"/>
      <c r="CB733" s="1713"/>
      <c r="CC733" s="1713"/>
      <c r="CD733" s="1713"/>
      <c r="CE733" s="1713"/>
      <c r="CF733" s="1713"/>
      <c r="CG733" s="1713"/>
      <c r="CH733" s="1713"/>
      <c r="CI733" s="1713"/>
      <c r="CJ733" s="1713"/>
      <c r="CK733" s="1713"/>
      <c r="CL733" s="1713"/>
      <c r="CM733" s="1713"/>
      <c r="CN733" s="1713"/>
      <c r="CO733" s="1713"/>
      <c r="CP733" s="1713"/>
      <c r="CQ733" s="1713"/>
      <c r="CR733" s="1713"/>
      <c r="CS733" s="1713"/>
      <c r="CT733" s="1713"/>
      <c r="CU733" s="1713"/>
      <c r="CV733" s="1713"/>
      <c r="CW733" s="1713"/>
      <c r="CX733" s="1713"/>
      <c r="CY733" s="1713"/>
      <c r="CZ733" s="1713"/>
      <c r="DA733" s="1713"/>
      <c r="DB733" s="1713"/>
      <c r="DC733" s="1713"/>
      <c r="DD733" s="1713"/>
      <c r="DE733" s="1713"/>
      <c r="DF733" s="1713"/>
      <c r="DG733" s="1713"/>
      <c r="DH733" s="1713"/>
      <c r="DI733" s="1713"/>
      <c r="DJ733" s="1713"/>
      <c r="DK733" s="1713"/>
      <c r="DL733" s="1713"/>
      <c r="DM733" s="1713"/>
      <c r="DN733" s="1713"/>
      <c r="DO733" s="1713"/>
      <c r="DP733" s="1713"/>
      <c r="DQ733" s="1713"/>
    </row>
    <row r="734" s="1732" customFormat="true" ht="21.75" hidden="false" customHeight="true" outlineLevel="0" collapsed="false">
      <c r="A734" s="1713"/>
      <c r="B734" s="1713"/>
      <c r="C734" s="1725"/>
      <c r="D734" s="1725"/>
      <c r="E734" s="1725"/>
      <c r="F734" s="3210"/>
      <c r="G734" s="3211"/>
      <c r="H734" s="3212"/>
      <c r="I734" s="3213"/>
      <c r="J734" s="3213"/>
      <c r="K734" s="1713"/>
      <c r="L734" s="1713"/>
      <c r="M734" s="1713"/>
      <c r="N734" s="1725"/>
      <c r="O734" s="1713"/>
      <c r="P734" s="1713"/>
      <c r="Q734" s="1713"/>
      <c r="R734" s="1713"/>
      <c r="S734" s="1713"/>
      <c r="T734" s="1714"/>
      <c r="W734" s="1713"/>
      <c r="X734" s="1713"/>
      <c r="Y734" s="1713"/>
      <c r="Z734" s="1713"/>
      <c r="AA734" s="1713"/>
      <c r="AB734" s="1713"/>
      <c r="AC734" s="1713"/>
      <c r="AD734" s="1713"/>
      <c r="AE734" s="1713"/>
      <c r="AF734" s="1713"/>
      <c r="AG734" s="1713"/>
      <c r="AH734" s="1713"/>
      <c r="AI734" s="1713"/>
      <c r="AJ734" s="1713"/>
      <c r="AK734" s="1713"/>
      <c r="AL734" s="1713"/>
      <c r="AM734" s="1713"/>
      <c r="AN734" s="1713"/>
      <c r="AO734" s="3214"/>
      <c r="AP734" s="1713"/>
      <c r="AQ734" s="1713"/>
      <c r="AR734" s="1713"/>
      <c r="AS734" s="1713"/>
      <c r="AT734" s="1713"/>
      <c r="AU734" s="1713"/>
      <c r="AV734" s="1713"/>
      <c r="AW734" s="1713"/>
      <c r="AX734" s="1713"/>
      <c r="AY734" s="1713"/>
      <c r="AZ734" s="1713"/>
      <c r="BA734" s="1713"/>
      <c r="BB734" s="1713"/>
      <c r="BC734" s="1713"/>
      <c r="BD734" s="1713"/>
      <c r="BE734" s="1713"/>
      <c r="BF734" s="1713"/>
      <c r="BG734" s="1713"/>
      <c r="BH734" s="1713"/>
      <c r="BI734" s="1713"/>
      <c r="BJ734" s="1713"/>
      <c r="BK734" s="1713"/>
      <c r="BL734" s="1713"/>
      <c r="BM734" s="1713"/>
      <c r="BN734" s="1713"/>
      <c r="BO734" s="1713"/>
      <c r="BP734" s="1713"/>
      <c r="BQ734" s="1713"/>
      <c r="BR734" s="1713"/>
      <c r="BS734" s="1713"/>
      <c r="BT734" s="1713"/>
      <c r="BU734" s="1713"/>
      <c r="BV734" s="1713"/>
      <c r="BW734" s="1713"/>
      <c r="BX734" s="1713"/>
      <c r="BY734" s="1713"/>
      <c r="BZ734" s="1713"/>
      <c r="CA734" s="1713"/>
      <c r="CB734" s="1713"/>
      <c r="CC734" s="1713"/>
      <c r="CD734" s="1713"/>
      <c r="CE734" s="1713"/>
      <c r="CF734" s="1713"/>
      <c r="CG734" s="1713"/>
      <c r="CH734" s="1713"/>
      <c r="CI734" s="1713"/>
      <c r="CJ734" s="1713"/>
      <c r="CK734" s="1713"/>
      <c r="CL734" s="1713"/>
      <c r="CM734" s="1713"/>
      <c r="CN734" s="1713"/>
      <c r="CO734" s="1713"/>
      <c r="CP734" s="1713"/>
      <c r="CQ734" s="1713"/>
      <c r="CR734" s="1713"/>
      <c r="CS734" s="1713"/>
      <c r="CT734" s="1713"/>
      <c r="CU734" s="1713"/>
      <c r="CV734" s="1713"/>
      <c r="CW734" s="1713"/>
      <c r="CX734" s="1713"/>
      <c r="CY734" s="1713"/>
      <c r="CZ734" s="1713"/>
      <c r="DA734" s="1713"/>
      <c r="DB734" s="1713"/>
      <c r="DC734" s="1713"/>
      <c r="DD734" s="1713"/>
      <c r="DE734" s="1713"/>
      <c r="DF734" s="1713"/>
      <c r="DG734" s="1713"/>
      <c r="DH734" s="1713"/>
      <c r="DI734" s="1713"/>
      <c r="DJ734" s="1713"/>
      <c r="DK734" s="1713"/>
      <c r="DL734" s="1713"/>
      <c r="DM734" s="1713"/>
      <c r="DN734" s="1713"/>
      <c r="DO734" s="1713"/>
      <c r="DP734" s="1713"/>
      <c r="DQ734" s="1713"/>
    </row>
    <row r="735" s="1732" customFormat="true" ht="21.75" hidden="false" customHeight="true" outlineLevel="0" collapsed="false">
      <c r="A735" s="1713"/>
      <c r="B735" s="1713"/>
      <c r="C735" s="1725"/>
      <c r="D735" s="1725"/>
      <c r="E735" s="1725"/>
      <c r="F735" s="3210"/>
      <c r="G735" s="3211"/>
      <c r="H735" s="3212"/>
      <c r="I735" s="3213"/>
      <c r="J735" s="3213"/>
      <c r="K735" s="1713"/>
      <c r="L735" s="1713"/>
      <c r="M735" s="1713"/>
      <c r="N735" s="1725"/>
      <c r="O735" s="1713"/>
      <c r="P735" s="1713"/>
      <c r="Q735" s="1713"/>
      <c r="R735" s="1713"/>
      <c r="S735" s="1713"/>
      <c r="T735" s="1714"/>
      <c r="W735" s="1713"/>
      <c r="X735" s="1713"/>
      <c r="Y735" s="1713"/>
      <c r="Z735" s="1713"/>
      <c r="AA735" s="1713"/>
      <c r="AB735" s="1713"/>
      <c r="AC735" s="1713"/>
      <c r="AD735" s="1713"/>
      <c r="AE735" s="1713"/>
      <c r="AF735" s="1713"/>
      <c r="AG735" s="1713"/>
      <c r="AH735" s="1713"/>
      <c r="AI735" s="1713"/>
      <c r="AJ735" s="1713"/>
      <c r="AK735" s="1713"/>
      <c r="AL735" s="1713"/>
      <c r="AM735" s="1713"/>
      <c r="AN735" s="1713"/>
      <c r="AO735" s="3214"/>
      <c r="AP735" s="1713"/>
      <c r="AQ735" s="1713"/>
      <c r="AR735" s="1713"/>
      <c r="AS735" s="1713"/>
      <c r="AT735" s="1713"/>
      <c r="AU735" s="1713"/>
      <c r="AV735" s="1713"/>
      <c r="AW735" s="1713"/>
      <c r="AX735" s="1713"/>
      <c r="AY735" s="1713"/>
      <c r="AZ735" s="1713"/>
      <c r="BA735" s="1713"/>
      <c r="BB735" s="1713"/>
      <c r="BC735" s="1713"/>
      <c r="BD735" s="1713"/>
      <c r="BE735" s="1713"/>
      <c r="BF735" s="1713"/>
      <c r="BG735" s="1713"/>
      <c r="BH735" s="1713"/>
      <c r="BI735" s="1713"/>
      <c r="BJ735" s="1713"/>
      <c r="BK735" s="1713"/>
      <c r="BL735" s="1713"/>
      <c r="BM735" s="1713"/>
      <c r="BN735" s="1713"/>
      <c r="BO735" s="1713"/>
      <c r="BP735" s="1713"/>
      <c r="BQ735" s="1713"/>
      <c r="BR735" s="1713"/>
      <c r="BS735" s="1713"/>
      <c r="BT735" s="1713"/>
      <c r="BU735" s="1713"/>
      <c r="BV735" s="1713"/>
      <c r="BW735" s="1713"/>
      <c r="BX735" s="1713"/>
      <c r="BY735" s="1713"/>
      <c r="BZ735" s="1713"/>
      <c r="CA735" s="1713"/>
      <c r="CB735" s="1713"/>
      <c r="CC735" s="1713"/>
      <c r="CD735" s="1713"/>
      <c r="CE735" s="1713"/>
      <c r="CF735" s="1713"/>
      <c r="CG735" s="1713"/>
      <c r="CH735" s="1713"/>
      <c r="CI735" s="1713"/>
      <c r="CJ735" s="1713"/>
      <c r="CK735" s="1713"/>
      <c r="CL735" s="1713"/>
      <c r="CM735" s="1713"/>
      <c r="CN735" s="1713"/>
      <c r="CO735" s="1713"/>
      <c r="CP735" s="1713"/>
      <c r="CQ735" s="1713"/>
      <c r="CR735" s="1713"/>
      <c r="CS735" s="1713"/>
      <c r="CT735" s="1713"/>
      <c r="CU735" s="1713"/>
      <c r="CV735" s="1713"/>
      <c r="CW735" s="1713"/>
      <c r="CX735" s="1713"/>
      <c r="CY735" s="1713"/>
      <c r="CZ735" s="1713"/>
      <c r="DA735" s="1713"/>
      <c r="DB735" s="1713"/>
      <c r="DC735" s="1713"/>
      <c r="DD735" s="1713"/>
      <c r="DE735" s="1713"/>
      <c r="DF735" s="1713"/>
      <c r="DG735" s="1713"/>
      <c r="DH735" s="1713"/>
      <c r="DI735" s="1713"/>
      <c r="DJ735" s="1713"/>
      <c r="DK735" s="1713"/>
      <c r="DL735" s="1713"/>
      <c r="DM735" s="1713"/>
      <c r="DN735" s="1713"/>
      <c r="DO735" s="1713"/>
      <c r="DP735" s="1713"/>
      <c r="DQ735" s="1713"/>
    </row>
    <row r="736" s="1732" customFormat="true" ht="21.75" hidden="false" customHeight="true" outlineLevel="0" collapsed="false">
      <c r="A736" s="1713"/>
      <c r="B736" s="1713"/>
      <c r="C736" s="1725"/>
      <c r="D736" s="1725"/>
      <c r="E736" s="1725"/>
      <c r="F736" s="3210"/>
      <c r="G736" s="3211"/>
      <c r="H736" s="3212"/>
      <c r="I736" s="3213"/>
      <c r="J736" s="3213"/>
      <c r="K736" s="1713"/>
      <c r="L736" s="1713"/>
      <c r="M736" s="1713"/>
      <c r="N736" s="1725"/>
      <c r="O736" s="1713"/>
      <c r="P736" s="1713"/>
      <c r="Q736" s="1713"/>
      <c r="R736" s="1713"/>
      <c r="S736" s="1713"/>
      <c r="T736" s="1714"/>
      <c r="W736" s="1713"/>
      <c r="X736" s="1713"/>
      <c r="Y736" s="1713"/>
      <c r="Z736" s="1713"/>
      <c r="AA736" s="1713"/>
      <c r="AB736" s="1713"/>
      <c r="AC736" s="1713"/>
      <c r="AD736" s="1713"/>
      <c r="AE736" s="1713"/>
      <c r="AF736" s="1713"/>
      <c r="AG736" s="1713"/>
      <c r="AH736" s="1713"/>
      <c r="AI736" s="1713"/>
      <c r="AJ736" s="1713"/>
      <c r="AK736" s="1713"/>
      <c r="AL736" s="1713"/>
      <c r="AM736" s="1713"/>
      <c r="AN736" s="1713"/>
      <c r="AO736" s="3214"/>
      <c r="AP736" s="1713"/>
      <c r="AQ736" s="1713"/>
      <c r="AR736" s="1713"/>
      <c r="AS736" s="1713"/>
      <c r="AT736" s="1713"/>
      <c r="AU736" s="1713"/>
      <c r="AV736" s="1713"/>
      <c r="AW736" s="1713"/>
      <c r="AX736" s="1713"/>
      <c r="AY736" s="1713"/>
      <c r="AZ736" s="1713"/>
      <c r="BA736" s="1713"/>
      <c r="BB736" s="1713"/>
      <c r="BC736" s="1713"/>
      <c r="BD736" s="1713"/>
      <c r="BE736" s="1713"/>
      <c r="BF736" s="1713"/>
      <c r="BG736" s="1713"/>
      <c r="BH736" s="1713"/>
      <c r="BI736" s="1713"/>
      <c r="BJ736" s="1713"/>
      <c r="BK736" s="1713"/>
      <c r="BL736" s="1713"/>
      <c r="BM736" s="1713"/>
      <c r="BN736" s="1713"/>
      <c r="BO736" s="1713"/>
      <c r="BP736" s="1713"/>
      <c r="BQ736" s="1713"/>
      <c r="BR736" s="1713"/>
      <c r="BS736" s="1713"/>
      <c r="BT736" s="1713"/>
      <c r="BU736" s="1713"/>
      <c r="BV736" s="1713"/>
      <c r="BW736" s="1713"/>
      <c r="BX736" s="1713"/>
      <c r="BY736" s="1713"/>
      <c r="BZ736" s="1713"/>
      <c r="CA736" s="1713"/>
      <c r="CB736" s="1713"/>
      <c r="CC736" s="1713"/>
      <c r="CD736" s="1713"/>
      <c r="CE736" s="1713"/>
      <c r="CF736" s="1713"/>
      <c r="CG736" s="1713"/>
      <c r="CH736" s="1713"/>
      <c r="CI736" s="1713"/>
      <c r="CJ736" s="1713"/>
      <c r="CK736" s="1713"/>
      <c r="CL736" s="1713"/>
      <c r="CM736" s="1713"/>
      <c r="CN736" s="1713"/>
      <c r="CO736" s="1713"/>
      <c r="CP736" s="1713"/>
      <c r="CQ736" s="1713"/>
      <c r="CR736" s="1713"/>
      <c r="CS736" s="1713"/>
      <c r="CT736" s="1713"/>
      <c r="CU736" s="1713"/>
      <c r="CV736" s="1713"/>
      <c r="CW736" s="1713"/>
      <c r="CX736" s="1713"/>
      <c r="CY736" s="1713"/>
      <c r="CZ736" s="1713"/>
      <c r="DA736" s="1713"/>
      <c r="DB736" s="1713"/>
      <c r="DC736" s="1713"/>
      <c r="DD736" s="1713"/>
      <c r="DE736" s="1713"/>
      <c r="DF736" s="1713"/>
      <c r="DG736" s="1713"/>
      <c r="DH736" s="1713"/>
      <c r="DI736" s="1713"/>
      <c r="DJ736" s="1713"/>
      <c r="DK736" s="1713"/>
      <c r="DL736" s="1713"/>
      <c r="DM736" s="1713"/>
      <c r="DN736" s="1713"/>
      <c r="DO736" s="1713"/>
      <c r="DP736" s="1713"/>
      <c r="DQ736" s="1713"/>
    </row>
    <row r="737" s="1732" customFormat="true" ht="21.75" hidden="false" customHeight="true" outlineLevel="0" collapsed="false">
      <c r="A737" s="1713"/>
      <c r="B737" s="1713"/>
      <c r="C737" s="1725"/>
      <c r="D737" s="1725"/>
      <c r="E737" s="1725"/>
      <c r="F737" s="3210"/>
      <c r="G737" s="3211"/>
      <c r="H737" s="3212"/>
      <c r="I737" s="3213"/>
      <c r="J737" s="3213"/>
      <c r="K737" s="1713"/>
      <c r="L737" s="1713"/>
      <c r="M737" s="1713"/>
      <c r="N737" s="1725"/>
      <c r="O737" s="1713"/>
      <c r="P737" s="1713"/>
      <c r="Q737" s="1713"/>
      <c r="R737" s="1713"/>
      <c r="S737" s="1713"/>
      <c r="T737" s="1714"/>
      <c r="W737" s="1713"/>
      <c r="X737" s="1713"/>
      <c r="Y737" s="1713"/>
      <c r="Z737" s="1713"/>
      <c r="AA737" s="1713"/>
      <c r="AB737" s="1713"/>
      <c r="AC737" s="1713"/>
      <c r="AD737" s="1713"/>
      <c r="AE737" s="1713"/>
      <c r="AF737" s="1713"/>
      <c r="AG737" s="1713"/>
      <c r="AH737" s="1713"/>
      <c r="AI737" s="1713"/>
      <c r="AJ737" s="1713"/>
      <c r="AK737" s="1713"/>
      <c r="AL737" s="1713"/>
      <c r="AM737" s="1713"/>
      <c r="AN737" s="1713"/>
      <c r="AO737" s="3214"/>
      <c r="AP737" s="1713"/>
      <c r="AQ737" s="1713"/>
      <c r="AR737" s="1713"/>
      <c r="AS737" s="1713"/>
      <c r="AT737" s="1713"/>
      <c r="AU737" s="1713"/>
      <c r="AV737" s="1713"/>
      <c r="AW737" s="1713"/>
      <c r="AX737" s="1713"/>
      <c r="AY737" s="1713"/>
      <c r="AZ737" s="1713"/>
      <c r="BA737" s="1713"/>
      <c r="BB737" s="1713"/>
      <c r="BC737" s="1713"/>
      <c r="BD737" s="1713"/>
      <c r="BE737" s="1713"/>
      <c r="BF737" s="1713"/>
      <c r="BG737" s="1713"/>
      <c r="BH737" s="1713"/>
      <c r="BI737" s="1713"/>
      <c r="BJ737" s="1713"/>
      <c r="BK737" s="1713"/>
      <c r="BL737" s="1713"/>
      <c r="BM737" s="1713"/>
      <c r="BN737" s="1713"/>
      <c r="BO737" s="1713"/>
      <c r="BP737" s="1713"/>
      <c r="BQ737" s="1713"/>
      <c r="BR737" s="1713"/>
      <c r="BS737" s="1713"/>
      <c r="BT737" s="1713"/>
      <c r="BU737" s="1713"/>
      <c r="BV737" s="1713"/>
      <c r="BW737" s="1713"/>
      <c r="BX737" s="1713"/>
      <c r="BY737" s="1713"/>
      <c r="BZ737" s="1713"/>
      <c r="CA737" s="1713"/>
      <c r="CB737" s="1713"/>
      <c r="CC737" s="1713"/>
      <c r="CD737" s="1713"/>
      <c r="CE737" s="1713"/>
      <c r="CF737" s="1713"/>
      <c r="CG737" s="1713"/>
      <c r="CH737" s="1713"/>
      <c r="CI737" s="1713"/>
      <c r="CJ737" s="1713"/>
      <c r="CK737" s="1713"/>
      <c r="CL737" s="1713"/>
      <c r="CM737" s="1713"/>
      <c r="CN737" s="1713"/>
      <c r="CO737" s="1713"/>
      <c r="CP737" s="1713"/>
      <c r="CQ737" s="1713"/>
      <c r="CR737" s="1713"/>
      <c r="CS737" s="1713"/>
      <c r="CT737" s="1713"/>
      <c r="CU737" s="1713"/>
      <c r="CV737" s="1713"/>
      <c r="CW737" s="1713"/>
      <c r="CX737" s="1713"/>
      <c r="CY737" s="1713"/>
      <c r="CZ737" s="1713"/>
      <c r="DA737" s="1713"/>
      <c r="DB737" s="1713"/>
      <c r="DC737" s="1713"/>
      <c r="DD737" s="1713"/>
      <c r="DE737" s="1713"/>
      <c r="DF737" s="1713"/>
      <c r="DG737" s="1713"/>
      <c r="DH737" s="1713"/>
      <c r="DI737" s="1713"/>
      <c r="DJ737" s="1713"/>
      <c r="DK737" s="1713"/>
      <c r="DL737" s="1713"/>
      <c r="DM737" s="1713"/>
      <c r="DN737" s="1713"/>
      <c r="DO737" s="1713"/>
      <c r="DP737" s="1713"/>
      <c r="DQ737" s="1713"/>
    </row>
    <row r="738" s="1732" customFormat="true" ht="21.75" hidden="false" customHeight="true" outlineLevel="0" collapsed="false">
      <c r="A738" s="1713"/>
      <c r="B738" s="1713"/>
      <c r="C738" s="1725"/>
      <c r="D738" s="1725"/>
      <c r="E738" s="1725"/>
      <c r="F738" s="3210"/>
      <c r="G738" s="3211"/>
      <c r="H738" s="3212"/>
      <c r="I738" s="3213"/>
      <c r="J738" s="3213"/>
      <c r="K738" s="1713"/>
      <c r="L738" s="1713"/>
      <c r="M738" s="1713"/>
      <c r="N738" s="1725"/>
      <c r="O738" s="1713"/>
      <c r="P738" s="1713"/>
      <c r="Q738" s="1713"/>
      <c r="R738" s="1713"/>
      <c r="S738" s="1713"/>
      <c r="T738" s="1714"/>
      <c r="W738" s="1713"/>
      <c r="X738" s="1713"/>
      <c r="Y738" s="1713"/>
      <c r="Z738" s="1713"/>
      <c r="AA738" s="1713"/>
      <c r="AB738" s="1713"/>
      <c r="AC738" s="1713"/>
      <c r="AD738" s="1713"/>
      <c r="AE738" s="1713"/>
      <c r="AF738" s="1713"/>
      <c r="AG738" s="1713"/>
      <c r="AH738" s="1713"/>
      <c r="AI738" s="1713"/>
      <c r="AJ738" s="1713"/>
      <c r="AK738" s="1713"/>
      <c r="AL738" s="1713"/>
      <c r="AM738" s="1713"/>
      <c r="AN738" s="1713"/>
      <c r="AO738" s="3214"/>
      <c r="AP738" s="1713"/>
      <c r="AQ738" s="1713"/>
      <c r="AR738" s="1713"/>
      <c r="AS738" s="1713"/>
      <c r="AT738" s="1713"/>
      <c r="AU738" s="1713"/>
      <c r="AV738" s="1713"/>
      <c r="AW738" s="1713"/>
      <c r="AX738" s="1713"/>
      <c r="AY738" s="1713"/>
      <c r="AZ738" s="1713"/>
      <c r="BA738" s="1713"/>
      <c r="BB738" s="1713"/>
      <c r="BC738" s="1713"/>
      <c r="BD738" s="1713"/>
      <c r="BE738" s="1713"/>
      <c r="BF738" s="1713"/>
      <c r="BG738" s="1713"/>
      <c r="BH738" s="1713"/>
      <c r="BI738" s="1713"/>
      <c r="BJ738" s="1713"/>
      <c r="BK738" s="1713"/>
      <c r="BL738" s="1713"/>
      <c r="BM738" s="1713"/>
      <c r="BN738" s="1713"/>
      <c r="BO738" s="1713"/>
      <c r="BP738" s="1713"/>
      <c r="BQ738" s="1713"/>
      <c r="BR738" s="1713"/>
      <c r="BS738" s="1713"/>
      <c r="BT738" s="1713"/>
      <c r="BU738" s="1713"/>
      <c r="BV738" s="1713"/>
      <c r="BW738" s="1713"/>
      <c r="BX738" s="1713"/>
      <c r="BY738" s="1713"/>
      <c r="BZ738" s="1713"/>
      <c r="CA738" s="1713"/>
      <c r="CB738" s="1713"/>
      <c r="CC738" s="1713"/>
      <c r="CD738" s="1713"/>
      <c r="CE738" s="1713"/>
      <c r="CF738" s="1713"/>
      <c r="CG738" s="1713"/>
      <c r="CH738" s="1713"/>
      <c r="CI738" s="1713"/>
      <c r="CJ738" s="1713"/>
      <c r="CK738" s="1713"/>
      <c r="CL738" s="1713"/>
      <c r="CM738" s="1713"/>
      <c r="CN738" s="1713"/>
      <c r="CO738" s="1713"/>
      <c r="CP738" s="1713"/>
      <c r="CQ738" s="1713"/>
      <c r="CR738" s="1713"/>
      <c r="CS738" s="1713"/>
      <c r="CT738" s="1713"/>
      <c r="CU738" s="1713"/>
      <c r="CV738" s="1713"/>
      <c r="CW738" s="1713"/>
      <c r="CX738" s="1713"/>
      <c r="CY738" s="1713"/>
      <c r="CZ738" s="1713"/>
      <c r="DA738" s="1713"/>
      <c r="DB738" s="1713"/>
      <c r="DC738" s="1713"/>
      <c r="DD738" s="1713"/>
      <c r="DE738" s="1713"/>
      <c r="DF738" s="1713"/>
      <c r="DG738" s="1713"/>
      <c r="DH738" s="1713"/>
      <c r="DI738" s="1713"/>
      <c r="DJ738" s="1713"/>
      <c r="DK738" s="1713"/>
      <c r="DL738" s="1713"/>
      <c r="DM738" s="1713"/>
      <c r="DN738" s="1713"/>
      <c r="DO738" s="1713"/>
      <c r="DP738" s="1713"/>
      <c r="DQ738" s="1713"/>
    </row>
    <row r="739" s="1732" customFormat="true" ht="21.75" hidden="false" customHeight="true" outlineLevel="0" collapsed="false">
      <c r="A739" s="1713"/>
      <c r="B739" s="1713"/>
      <c r="C739" s="1725"/>
      <c r="D739" s="1725"/>
      <c r="E739" s="1725"/>
      <c r="F739" s="3210"/>
      <c r="G739" s="3211"/>
      <c r="H739" s="3212"/>
      <c r="I739" s="3213"/>
      <c r="J739" s="3213"/>
      <c r="K739" s="1713"/>
      <c r="L739" s="1713"/>
      <c r="M739" s="1713"/>
      <c r="N739" s="1725"/>
      <c r="O739" s="1713"/>
      <c r="P739" s="1713"/>
      <c r="Q739" s="1713"/>
      <c r="R739" s="1713"/>
      <c r="S739" s="1713"/>
      <c r="T739" s="1714"/>
      <c r="W739" s="1713"/>
      <c r="X739" s="1713"/>
      <c r="Y739" s="1713"/>
      <c r="Z739" s="1713"/>
      <c r="AA739" s="1713"/>
      <c r="AB739" s="1713"/>
      <c r="AC739" s="1713"/>
      <c r="AD739" s="1713"/>
      <c r="AE739" s="1713"/>
      <c r="AF739" s="1713"/>
      <c r="AG739" s="1713"/>
      <c r="AH739" s="1713"/>
      <c r="AI739" s="1713"/>
      <c r="AJ739" s="1713"/>
      <c r="AK739" s="1713"/>
      <c r="AL739" s="1713"/>
      <c r="AM739" s="1713"/>
      <c r="AN739" s="1713"/>
      <c r="AO739" s="3214"/>
      <c r="AP739" s="1713"/>
      <c r="AQ739" s="1713"/>
      <c r="AR739" s="1713"/>
      <c r="AS739" s="1713"/>
      <c r="AT739" s="1713"/>
      <c r="AU739" s="1713"/>
      <c r="AV739" s="1713"/>
      <c r="AW739" s="1713"/>
      <c r="AX739" s="1713"/>
      <c r="AY739" s="1713"/>
      <c r="AZ739" s="1713"/>
      <c r="BA739" s="1713"/>
      <c r="BB739" s="1713"/>
      <c r="BC739" s="1713"/>
      <c r="BD739" s="1713"/>
      <c r="BE739" s="1713"/>
      <c r="BF739" s="1713"/>
      <c r="BG739" s="1713"/>
      <c r="BH739" s="1713"/>
      <c r="BI739" s="1713"/>
      <c r="BJ739" s="1713"/>
      <c r="BK739" s="1713"/>
      <c r="BL739" s="1713"/>
      <c r="BM739" s="1713"/>
      <c r="BN739" s="1713"/>
      <c r="BO739" s="1713"/>
      <c r="BP739" s="1713"/>
      <c r="BQ739" s="1713"/>
      <c r="BR739" s="1713"/>
      <c r="BS739" s="1713"/>
      <c r="BT739" s="1713"/>
      <c r="BU739" s="1713"/>
      <c r="BV739" s="1713"/>
      <c r="BW739" s="1713"/>
      <c r="BX739" s="1713"/>
      <c r="BY739" s="1713"/>
      <c r="BZ739" s="1713"/>
      <c r="CA739" s="1713"/>
      <c r="CB739" s="1713"/>
      <c r="CC739" s="1713"/>
      <c r="CD739" s="1713"/>
      <c r="CE739" s="1713"/>
      <c r="CF739" s="1713"/>
      <c r="CG739" s="1713"/>
      <c r="CH739" s="1713"/>
      <c r="CI739" s="1713"/>
      <c r="CJ739" s="1713"/>
      <c r="CK739" s="1713"/>
      <c r="CL739" s="1713"/>
      <c r="CM739" s="1713"/>
      <c r="CN739" s="1713"/>
      <c r="CO739" s="1713"/>
      <c r="CP739" s="1713"/>
      <c r="CQ739" s="1713"/>
      <c r="CR739" s="1713"/>
      <c r="CS739" s="1713"/>
      <c r="CT739" s="1713"/>
      <c r="CU739" s="1713"/>
      <c r="CV739" s="1713"/>
      <c r="CW739" s="1713"/>
      <c r="CX739" s="1713"/>
      <c r="CY739" s="1713"/>
      <c r="CZ739" s="1713"/>
      <c r="DA739" s="1713"/>
      <c r="DB739" s="1713"/>
      <c r="DC739" s="1713"/>
      <c r="DD739" s="1713"/>
      <c r="DE739" s="1713"/>
      <c r="DF739" s="1713"/>
      <c r="DG739" s="1713"/>
      <c r="DH739" s="1713"/>
      <c r="DI739" s="1713"/>
      <c r="DJ739" s="1713"/>
      <c r="DK739" s="1713"/>
      <c r="DL739" s="1713"/>
      <c r="DM739" s="1713"/>
      <c r="DN739" s="1713"/>
      <c r="DO739" s="1713"/>
      <c r="DP739" s="1713"/>
      <c r="DQ739" s="1713"/>
    </row>
    <row r="740" s="1732" customFormat="true" ht="21.75" hidden="false" customHeight="true" outlineLevel="0" collapsed="false">
      <c r="A740" s="1713"/>
      <c r="B740" s="1713"/>
      <c r="C740" s="1725"/>
      <c r="D740" s="1725"/>
      <c r="E740" s="1725"/>
      <c r="F740" s="3210"/>
      <c r="G740" s="3211"/>
      <c r="H740" s="3212"/>
      <c r="I740" s="3213"/>
      <c r="J740" s="3213"/>
      <c r="K740" s="1713"/>
      <c r="L740" s="1713"/>
      <c r="M740" s="1713"/>
      <c r="N740" s="1725"/>
      <c r="O740" s="1713"/>
      <c r="P740" s="1713"/>
      <c r="Q740" s="1713"/>
      <c r="R740" s="1713"/>
      <c r="S740" s="1713"/>
      <c r="T740" s="1714"/>
      <c r="W740" s="1713"/>
      <c r="X740" s="1713"/>
      <c r="Y740" s="1713"/>
      <c r="Z740" s="1713"/>
      <c r="AA740" s="1713"/>
      <c r="AB740" s="1713"/>
      <c r="AC740" s="1713"/>
      <c r="AD740" s="1713"/>
      <c r="AE740" s="1713"/>
      <c r="AF740" s="1713"/>
      <c r="AG740" s="1713"/>
      <c r="AH740" s="1713"/>
      <c r="AI740" s="1713"/>
      <c r="AJ740" s="1713"/>
      <c r="AK740" s="1713"/>
      <c r="AL740" s="1713"/>
      <c r="AM740" s="1713"/>
      <c r="AN740" s="1713"/>
      <c r="AO740" s="3214"/>
      <c r="AP740" s="1713"/>
      <c r="AQ740" s="1713"/>
      <c r="AR740" s="1713"/>
      <c r="AS740" s="1713"/>
      <c r="AT740" s="1713"/>
      <c r="AU740" s="1713"/>
      <c r="AV740" s="1713"/>
      <c r="AW740" s="1713"/>
      <c r="AX740" s="1713"/>
      <c r="AY740" s="1713"/>
      <c r="AZ740" s="1713"/>
      <c r="BA740" s="1713"/>
      <c r="BB740" s="1713"/>
      <c r="BC740" s="1713"/>
      <c r="BD740" s="1713"/>
      <c r="BE740" s="1713"/>
      <c r="BF740" s="1713"/>
      <c r="BG740" s="1713"/>
      <c r="BH740" s="1713"/>
      <c r="BI740" s="1713"/>
      <c r="BJ740" s="1713"/>
      <c r="BK740" s="1713"/>
      <c r="BL740" s="1713"/>
      <c r="BM740" s="1713"/>
      <c r="BN740" s="1713"/>
      <c r="BO740" s="1713"/>
      <c r="BP740" s="1713"/>
      <c r="BQ740" s="1713"/>
      <c r="BR740" s="1713"/>
      <c r="BS740" s="1713"/>
      <c r="BT740" s="1713"/>
      <c r="BU740" s="1713"/>
      <c r="BV740" s="1713"/>
      <c r="BW740" s="1713"/>
      <c r="BX740" s="1713"/>
      <c r="BY740" s="1713"/>
      <c r="BZ740" s="1713"/>
      <c r="CA740" s="1713"/>
      <c r="CB740" s="1713"/>
      <c r="CC740" s="1713"/>
      <c r="CD740" s="1713"/>
      <c r="CE740" s="1713"/>
      <c r="CF740" s="1713"/>
      <c r="CG740" s="1713"/>
      <c r="CH740" s="1713"/>
      <c r="CI740" s="1713"/>
      <c r="CJ740" s="1713"/>
      <c r="CK740" s="1713"/>
      <c r="CL740" s="1713"/>
      <c r="CM740" s="1713"/>
      <c r="CN740" s="1713"/>
      <c r="CO740" s="1713"/>
      <c r="CP740" s="1713"/>
      <c r="CQ740" s="1713"/>
      <c r="CR740" s="1713"/>
      <c r="CS740" s="1713"/>
      <c r="CT740" s="1713"/>
      <c r="CU740" s="1713"/>
      <c r="CV740" s="1713"/>
      <c r="CW740" s="1713"/>
      <c r="CX740" s="1713"/>
      <c r="CY740" s="1713"/>
      <c r="CZ740" s="1713"/>
      <c r="DA740" s="1713"/>
      <c r="DB740" s="1713"/>
      <c r="DC740" s="1713"/>
      <c r="DD740" s="1713"/>
      <c r="DE740" s="1713"/>
      <c r="DF740" s="1713"/>
      <c r="DG740" s="1713"/>
      <c r="DH740" s="1713"/>
      <c r="DI740" s="1713"/>
      <c r="DJ740" s="1713"/>
      <c r="DK740" s="1713"/>
      <c r="DL740" s="1713"/>
      <c r="DM740" s="1713"/>
      <c r="DN740" s="1713"/>
      <c r="DO740" s="1713"/>
      <c r="DP740" s="1713"/>
      <c r="DQ740" s="1713"/>
    </row>
    <row r="741" s="1732" customFormat="true" ht="21.75" hidden="false" customHeight="true" outlineLevel="0" collapsed="false">
      <c r="A741" s="1713"/>
      <c r="B741" s="1713"/>
      <c r="C741" s="1725"/>
      <c r="D741" s="1725"/>
      <c r="E741" s="1725"/>
      <c r="F741" s="3210"/>
      <c r="G741" s="3211"/>
      <c r="H741" s="3212"/>
      <c r="I741" s="3213"/>
      <c r="J741" s="3213"/>
      <c r="K741" s="1713"/>
      <c r="L741" s="1713"/>
      <c r="M741" s="1713"/>
      <c r="N741" s="1725"/>
      <c r="O741" s="1713"/>
      <c r="P741" s="1713"/>
      <c r="Q741" s="1713"/>
      <c r="R741" s="1713"/>
      <c r="S741" s="1713"/>
      <c r="T741" s="1714"/>
      <c r="W741" s="1713"/>
      <c r="X741" s="1713"/>
      <c r="Y741" s="1713"/>
      <c r="Z741" s="1713"/>
      <c r="AA741" s="1713"/>
      <c r="AB741" s="1713"/>
      <c r="AC741" s="1713"/>
      <c r="AD741" s="1713"/>
      <c r="AE741" s="1713"/>
      <c r="AF741" s="1713"/>
      <c r="AG741" s="1713"/>
      <c r="AH741" s="1713"/>
      <c r="AI741" s="1713"/>
      <c r="AJ741" s="1713"/>
      <c r="AK741" s="1713"/>
      <c r="AL741" s="1713"/>
      <c r="AM741" s="1713"/>
      <c r="AN741" s="1713"/>
      <c r="AO741" s="3214"/>
      <c r="AP741" s="1713"/>
      <c r="AQ741" s="1713"/>
      <c r="AR741" s="1713"/>
      <c r="AS741" s="1713"/>
      <c r="AT741" s="1713"/>
      <c r="AU741" s="1713"/>
      <c r="AV741" s="1713"/>
      <c r="AW741" s="1713"/>
      <c r="AX741" s="1713"/>
      <c r="AY741" s="1713"/>
      <c r="AZ741" s="1713"/>
      <c r="BA741" s="1713"/>
      <c r="BB741" s="1713"/>
      <c r="BC741" s="1713"/>
      <c r="BD741" s="1713"/>
      <c r="BE741" s="1713"/>
      <c r="BF741" s="1713"/>
      <c r="BG741" s="1713"/>
      <c r="BH741" s="1713"/>
      <c r="BI741" s="1713"/>
      <c r="BJ741" s="1713"/>
      <c r="BK741" s="1713"/>
      <c r="BL741" s="1713"/>
      <c r="BM741" s="1713"/>
      <c r="BN741" s="1713"/>
      <c r="BO741" s="1713"/>
      <c r="BP741" s="1713"/>
      <c r="BQ741" s="1713"/>
      <c r="BR741" s="1713"/>
      <c r="BS741" s="1713"/>
      <c r="BT741" s="1713"/>
      <c r="BU741" s="1713"/>
      <c r="BV741" s="1713"/>
      <c r="BW741" s="1713"/>
      <c r="BX741" s="1713"/>
      <c r="BY741" s="1713"/>
      <c r="BZ741" s="1713"/>
      <c r="CA741" s="1713"/>
      <c r="CB741" s="1713"/>
      <c r="CC741" s="1713"/>
      <c r="CD741" s="1713"/>
      <c r="CE741" s="1713"/>
      <c r="CF741" s="1713"/>
      <c r="CG741" s="1713"/>
      <c r="CH741" s="1713"/>
      <c r="CI741" s="1713"/>
      <c r="CJ741" s="1713"/>
      <c r="CK741" s="1713"/>
      <c r="CL741" s="1713"/>
      <c r="CM741" s="1713"/>
      <c r="CN741" s="1713"/>
      <c r="CO741" s="1713"/>
      <c r="CP741" s="1713"/>
      <c r="CQ741" s="1713"/>
      <c r="CR741" s="1713"/>
      <c r="CS741" s="1713"/>
      <c r="CT741" s="1713"/>
      <c r="CU741" s="1713"/>
      <c r="CV741" s="1713"/>
      <c r="CW741" s="1713"/>
      <c r="CX741" s="1713"/>
      <c r="CY741" s="1713"/>
      <c r="CZ741" s="1713"/>
      <c r="DA741" s="1713"/>
      <c r="DB741" s="1713"/>
      <c r="DC741" s="1713"/>
      <c r="DD741" s="1713"/>
      <c r="DE741" s="1713"/>
      <c r="DF741" s="1713"/>
      <c r="DG741" s="1713"/>
      <c r="DH741" s="1713"/>
      <c r="DI741" s="1713"/>
      <c r="DJ741" s="1713"/>
      <c r="DK741" s="1713"/>
      <c r="DL741" s="1713"/>
      <c r="DM741" s="1713"/>
      <c r="DN741" s="1713"/>
      <c r="DO741" s="1713"/>
      <c r="DP741" s="1713"/>
      <c r="DQ741" s="1713"/>
    </row>
    <row r="742" s="1732" customFormat="true" ht="21.75" hidden="false" customHeight="true" outlineLevel="0" collapsed="false">
      <c r="A742" s="1713"/>
      <c r="B742" s="1713"/>
      <c r="C742" s="1725"/>
      <c r="D742" s="1725"/>
      <c r="E742" s="1725"/>
      <c r="F742" s="3210"/>
      <c r="G742" s="3211"/>
      <c r="H742" s="3212"/>
      <c r="I742" s="3213"/>
      <c r="J742" s="3213"/>
      <c r="K742" s="1713"/>
      <c r="L742" s="1713"/>
      <c r="M742" s="1713"/>
      <c r="N742" s="1725"/>
      <c r="O742" s="1713"/>
      <c r="P742" s="1713"/>
      <c r="Q742" s="1713"/>
      <c r="R742" s="1713"/>
      <c r="S742" s="1713"/>
      <c r="T742" s="1714"/>
      <c r="W742" s="1713"/>
      <c r="X742" s="1713"/>
      <c r="Y742" s="1713"/>
      <c r="Z742" s="1713"/>
      <c r="AA742" s="1713"/>
      <c r="AB742" s="1713"/>
      <c r="AC742" s="1713"/>
      <c r="AD742" s="1713"/>
      <c r="AE742" s="1713"/>
      <c r="AF742" s="1713"/>
      <c r="AG742" s="1713"/>
      <c r="AH742" s="1713"/>
      <c r="AI742" s="1713"/>
      <c r="AJ742" s="1713"/>
      <c r="AK742" s="1713"/>
      <c r="AL742" s="1713"/>
      <c r="AM742" s="1713"/>
      <c r="AN742" s="1713"/>
      <c r="AO742" s="3214"/>
      <c r="AP742" s="1713"/>
      <c r="AQ742" s="1713"/>
      <c r="AR742" s="1713"/>
      <c r="AS742" s="1713"/>
      <c r="AT742" s="1713"/>
      <c r="AU742" s="1713"/>
      <c r="AV742" s="1713"/>
      <c r="AW742" s="1713"/>
      <c r="AX742" s="1713"/>
      <c r="AY742" s="1713"/>
      <c r="AZ742" s="1713"/>
      <c r="BA742" s="1713"/>
      <c r="BB742" s="1713"/>
      <c r="BC742" s="1713"/>
      <c r="BD742" s="1713"/>
      <c r="BE742" s="1713"/>
      <c r="BF742" s="1713"/>
      <c r="BG742" s="1713"/>
      <c r="BH742" s="1713"/>
      <c r="BI742" s="1713"/>
      <c r="BJ742" s="1713"/>
      <c r="BK742" s="1713"/>
      <c r="BL742" s="1713"/>
      <c r="BM742" s="1713"/>
      <c r="BN742" s="1713"/>
      <c r="BO742" s="1713"/>
      <c r="BP742" s="1713"/>
      <c r="BQ742" s="1713"/>
      <c r="BR742" s="1713"/>
      <c r="BS742" s="1713"/>
      <c r="BT742" s="1713"/>
      <c r="BU742" s="1713"/>
      <c r="BV742" s="1713"/>
      <c r="BW742" s="1713"/>
      <c r="BX742" s="1713"/>
      <c r="BY742" s="1713"/>
      <c r="BZ742" s="1713"/>
      <c r="CA742" s="1713"/>
      <c r="CB742" s="1713"/>
      <c r="CC742" s="1713"/>
      <c r="CD742" s="1713"/>
      <c r="CE742" s="1713"/>
      <c r="CF742" s="1713"/>
      <c r="CG742" s="1713"/>
      <c r="CH742" s="1713"/>
      <c r="CI742" s="1713"/>
      <c r="CJ742" s="1713"/>
      <c r="CK742" s="1713"/>
      <c r="CL742" s="1713"/>
      <c r="CM742" s="1713"/>
      <c r="CN742" s="1713"/>
      <c r="CO742" s="1713"/>
      <c r="CP742" s="1713"/>
      <c r="CQ742" s="1713"/>
      <c r="CR742" s="1713"/>
      <c r="CS742" s="1713"/>
      <c r="CT742" s="1713"/>
      <c r="CU742" s="1713"/>
      <c r="CV742" s="1713"/>
      <c r="CW742" s="1713"/>
      <c r="CX742" s="1713"/>
      <c r="CY742" s="1713"/>
      <c r="CZ742" s="1713"/>
      <c r="DA742" s="1713"/>
      <c r="DB742" s="1713"/>
      <c r="DC742" s="1713"/>
      <c r="DD742" s="1713"/>
      <c r="DE742" s="1713"/>
      <c r="DF742" s="1713"/>
      <c r="DG742" s="1713"/>
      <c r="DH742" s="1713"/>
      <c r="DI742" s="1713"/>
      <c r="DJ742" s="1713"/>
      <c r="DK742" s="1713"/>
      <c r="DL742" s="1713"/>
      <c r="DM742" s="1713"/>
      <c r="DN742" s="1713"/>
      <c r="DO742" s="1713"/>
      <c r="DP742" s="1713"/>
      <c r="DQ742" s="1713"/>
    </row>
    <row r="743" s="1732" customFormat="true" ht="21.75" hidden="false" customHeight="true" outlineLevel="0" collapsed="false">
      <c r="A743" s="1713"/>
      <c r="B743" s="1713"/>
      <c r="C743" s="1725"/>
      <c r="D743" s="1725"/>
      <c r="E743" s="1725"/>
      <c r="F743" s="3210"/>
      <c r="G743" s="3211"/>
      <c r="H743" s="3212"/>
      <c r="I743" s="3213"/>
      <c r="J743" s="3213"/>
      <c r="K743" s="1713"/>
      <c r="L743" s="1713"/>
      <c r="M743" s="1713"/>
      <c r="N743" s="1725"/>
      <c r="O743" s="1713"/>
      <c r="P743" s="1713"/>
      <c r="Q743" s="1713"/>
      <c r="R743" s="1713"/>
      <c r="S743" s="1713"/>
      <c r="T743" s="1714"/>
      <c r="W743" s="1713"/>
      <c r="X743" s="1713"/>
      <c r="Y743" s="1713"/>
      <c r="Z743" s="1713"/>
      <c r="AA743" s="1713"/>
      <c r="AB743" s="1713"/>
      <c r="AC743" s="1713"/>
      <c r="AD743" s="1713"/>
      <c r="AE743" s="1713"/>
      <c r="AF743" s="1713"/>
      <c r="AG743" s="1713"/>
      <c r="AH743" s="1713"/>
      <c r="AI743" s="1713"/>
      <c r="AJ743" s="1713"/>
      <c r="AK743" s="1713"/>
      <c r="AL743" s="1713"/>
      <c r="AM743" s="1713"/>
      <c r="AN743" s="1713"/>
      <c r="AO743" s="3214"/>
      <c r="AP743" s="1713"/>
      <c r="AQ743" s="1713"/>
      <c r="AR743" s="1713"/>
      <c r="AS743" s="1713"/>
      <c r="AT743" s="1713"/>
      <c r="AU743" s="1713"/>
      <c r="AV743" s="1713"/>
      <c r="AW743" s="1713"/>
      <c r="AX743" s="1713"/>
      <c r="AY743" s="1713"/>
      <c r="AZ743" s="1713"/>
      <c r="BA743" s="1713"/>
      <c r="BB743" s="1713"/>
      <c r="BC743" s="1713"/>
      <c r="BD743" s="1713"/>
      <c r="BE743" s="1713"/>
      <c r="BF743" s="1713"/>
      <c r="BG743" s="1713"/>
      <c r="BH743" s="1713"/>
      <c r="BI743" s="1713"/>
      <c r="BJ743" s="1713"/>
      <c r="BK743" s="1713"/>
      <c r="BL743" s="1713"/>
      <c r="BM743" s="1713"/>
      <c r="BN743" s="1713"/>
      <c r="BO743" s="1713"/>
      <c r="BP743" s="1713"/>
      <c r="BQ743" s="1713"/>
      <c r="BR743" s="1713"/>
      <c r="BS743" s="1713"/>
      <c r="BT743" s="1713"/>
      <c r="BU743" s="1713"/>
      <c r="BV743" s="1713"/>
      <c r="BW743" s="1713"/>
      <c r="BX743" s="1713"/>
      <c r="BY743" s="1713"/>
      <c r="BZ743" s="1713"/>
      <c r="CA743" s="1713"/>
      <c r="CB743" s="1713"/>
      <c r="CC743" s="1713"/>
      <c r="CD743" s="1713"/>
      <c r="CE743" s="1713"/>
      <c r="CF743" s="1713"/>
      <c r="CG743" s="1713"/>
      <c r="CH743" s="1713"/>
      <c r="CI743" s="1713"/>
      <c r="CJ743" s="1713"/>
      <c r="CK743" s="1713"/>
      <c r="CL743" s="1713"/>
      <c r="CM743" s="1713"/>
      <c r="CN743" s="1713"/>
      <c r="CO743" s="1713"/>
      <c r="CP743" s="1713"/>
      <c r="CQ743" s="1713"/>
      <c r="CR743" s="1713"/>
      <c r="CS743" s="1713"/>
      <c r="CT743" s="1713"/>
      <c r="CU743" s="1713"/>
      <c r="CV743" s="1713"/>
      <c r="CW743" s="1713"/>
      <c r="CX743" s="1713"/>
      <c r="CY743" s="1713"/>
      <c r="CZ743" s="1713"/>
      <c r="DA743" s="1713"/>
      <c r="DB743" s="1713"/>
      <c r="DC743" s="1713"/>
      <c r="DD743" s="1713"/>
      <c r="DE743" s="1713"/>
      <c r="DF743" s="1713"/>
      <c r="DG743" s="1713"/>
      <c r="DH743" s="1713"/>
      <c r="DI743" s="1713"/>
      <c r="DJ743" s="1713"/>
      <c r="DK743" s="1713"/>
      <c r="DL743" s="1713"/>
      <c r="DM743" s="1713"/>
      <c r="DN743" s="1713"/>
      <c r="DO743" s="1713"/>
      <c r="DP743" s="1713"/>
      <c r="DQ743" s="1713"/>
    </row>
    <row r="744" s="1732" customFormat="true" ht="21.75" hidden="false" customHeight="true" outlineLevel="0" collapsed="false">
      <c r="A744" s="1713"/>
      <c r="B744" s="1713"/>
      <c r="C744" s="1725"/>
      <c r="D744" s="1725"/>
      <c r="E744" s="1725"/>
      <c r="F744" s="3210"/>
      <c r="G744" s="3211"/>
      <c r="H744" s="3212"/>
      <c r="I744" s="3213"/>
      <c r="J744" s="3213"/>
      <c r="K744" s="1713"/>
      <c r="L744" s="1713"/>
      <c r="M744" s="1713"/>
      <c r="N744" s="1725"/>
      <c r="O744" s="1713"/>
      <c r="P744" s="1713"/>
      <c r="Q744" s="1713"/>
      <c r="R744" s="1713"/>
      <c r="S744" s="1713"/>
      <c r="T744" s="1714"/>
      <c r="W744" s="1713"/>
      <c r="X744" s="1713"/>
      <c r="Y744" s="1713"/>
      <c r="Z744" s="1713"/>
      <c r="AA744" s="1713"/>
      <c r="AB744" s="1713"/>
      <c r="AC744" s="1713"/>
      <c r="AD744" s="1713"/>
      <c r="AE744" s="1713"/>
      <c r="AF744" s="1713"/>
      <c r="AG744" s="1713"/>
      <c r="AH744" s="1713"/>
      <c r="AI744" s="1713"/>
      <c r="AJ744" s="1713"/>
      <c r="AK744" s="1713"/>
      <c r="AL744" s="1713"/>
      <c r="AM744" s="1713"/>
      <c r="AN744" s="1713"/>
      <c r="AO744" s="3214"/>
      <c r="AP744" s="1713"/>
      <c r="AQ744" s="1713"/>
      <c r="AR744" s="1713"/>
      <c r="AS744" s="1713"/>
      <c r="AT744" s="1713"/>
      <c r="AU744" s="1713"/>
      <c r="AV744" s="1713"/>
      <c r="AW744" s="1713"/>
      <c r="AX744" s="1713"/>
      <c r="AY744" s="1713"/>
      <c r="AZ744" s="1713"/>
      <c r="BA744" s="1713"/>
      <c r="BB744" s="1713"/>
      <c r="BC744" s="1713"/>
      <c r="BD744" s="1713"/>
      <c r="BE744" s="1713"/>
      <c r="BF744" s="1713"/>
      <c r="BG744" s="1713"/>
      <c r="BH744" s="1713"/>
      <c r="BI744" s="1713"/>
      <c r="BJ744" s="1713"/>
      <c r="BK744" s="1713"/>
      <c r="BL744" s="1713"/>
      <c r="BM744" s="1713"/>
      <c r="BN744" s="1713"/>
      <c r="BO744" s="1713"/>
      <c r="BP744" s="1713"/>
      <c r="BQ744" s="1713"/>
      <c r="BR744" s="1713"/>
      <c r="BS744" s="1713"/>
      <c r="BT744" s="1713"/>
      <c r="BU744" s="1713"/>
      <c r="BV744" s="1713"/>
      <c r="BW744" s="1713"/>
      <c r="BX744" s="1713"/>
      <c r="BY744" s="1713"/>
      <c r="BZ744" s="1713"/>
      <c r="CA744" s="1713"/>
      <c r="CB744" s="1713"/>
      <c r="CC744" s="1713"/>
      <c r="CD744" s="1713"/>
      <c r="CE744" s="1713"/>
      <c r="CF744" s="1713"/>
      <c r="CG744" s="1713"/>
      <c r="CH744" s="1713"/>
      <c r="CI744" s="1713"/>
      <c r="CJ744" s="1713"/>
      <c r="CK744" s="1713"/>
      <c r="CL744" s="1713"/>
      <c r="CM744" s="1713"/>
      <c r="CN744" s="1713"/>
      <c r="CO744" s="1713"/>
      <c r="CP744" s="1713"/>
      <c r="CQ744" s="1713"/>
      <c r="CR744" s="1713"/>
      <c r="CS744" s="1713"/>
      <c r="CT744" s="1713"/>
      <c r="CU744" s="1713"/>
      <c r="CV744" s="1713"/>
      <c r="CW744" s="1713"/>
      <c r="CX744" s="1713"/>
      <c r="CY744" s="1713"/>
      <c r="CZ744" s="1713"/>
      <c r="DA744" s="1713"/>
      <c r="DB744" s="1713"/>
      <c r="DC744" s="1713"/>
      <c r="DD744" s="1713"/>
      <c r="DE744" s="1713"/>
      <c r="DF744" s="1713"/>
      <c r="DG744" s="1713"/>
      <c r="DH744" s="1713"/>
      <c r="DI744" s="1713"/>
      <c r="DJ744" s="1713"/>
      <c r="DK744" s="1713"/>
      <c r="DL744" s="1713"/>
      <c r="DM744" s="1713"/>
      <c r="DN744" s="1713"/>
      <c r="DO744" s="1713"/>
      <c r="DP744" s="1713"/>
      <c r="DQ744" s="1713"/>
    </row>
    <row r="745" s="1732" customFormat="true" ht="21.75" hidden="false" customHeight="true" outlineLevel="0" collapsed="false">
      <c r="A745" s="1713"/>
      <c r="B745" s="1713"/>
      <c r="C745" s="1725"/>
      <c r="D745" s="1725"/>
      <c r="E745" s="1725"/>
      <c r="F745" s="3210"/>
      <c r="G745" s="3211"/>
      <c r="H745" s="3212"/>
      <c r="I745" s="3213"/>
      <c r="J745" s="3213"/>
      <c r="K745" s="1713"/>
      <c r="L745" s="1713"/>
      <c r="M745" s="1713"/>
      <c r="N745" s="1725"/>
      <c r="O745" s="1713"/>
      <c r="P745" s="1713"/>
      <c r="Q745" s="1713"/>
      <c r="R745" s="1713"/>
      <c r="S745" s="1713"/>
      <c r="T745" s="1714"/>
      <c r="W745" s="1713"/>
      <c r="X745" s="1713"/>
      <c r="Y745" s="1713"/>
      <c r="Z745" s="1713"/>
      <c r="AA745" s="1713"/>
      <c r="AB745" s="1713"/>
      <c r="AC745" s="1713"/>
      <c r="AD745" s="1713"/>
      <c r="AE745" s="1713"/>
      <c r="AF745" s="1713"/>
      <c r="AG745" s="1713"/>
      <c r="AH745" s="1713"/>
      <c r="AI745" s="1713"/>
      <c r="AJ745" s="1713"/>
      <c r="AK745" s="1713"/>
      <c r="AL745" s="1713"/>
      <c r="AM745" s="1713"/>
      <c r="AN745" s="1713"/>
      <c r="AO745" s="3214"/>
      <c r="AP745" s="1713"/>
      <c r="AQ745" s="1713"/>
      <c r="AR745" s="1713"/>
      <c r="AS745" s="1713"/>
      <c r="AT745" s="1713"/>
      <c r="AU745" s="1713"/>
      <c r="AV745" s="1713"/>
      <c r="AW745" s="1713"/>
      <c r="AX745" s="1713"/>
      <c r="AY745" s="1713"/>
      <c r="AZ745" s="1713"/>
      <c r="BA745" s="1713"/>
      <c r="BB745" s="1713"/>
      <c r="BC745" s="1713"/>
      <c r="BD745" s="1713"/>
      <c r="BE745" s="1713"/>
      <c r="BF745" s="1713"/>
      <c r="BG745" s="1713"/>
      <c r="BH745" s="1713"/>
      <c r="BI745" s="1713"/>
      <c r="BJ745" s="1713"/>
      <c r="BK745" s="1713"/>
      <c r="BL745" s="1713"/>
      <c r="BM745" s="1713"/>
      <c r="BN745" s="1713"/>
      <c r="BO745" s="1713"/>
      <c r="BP745" s="1713"/>
      <c r="BQ745" s="1713"/>
      <c r="BR745" s="1713"/>
      <c r="BS745" s="1713"/>
      <c r="BT745" s="1713"/>
      <c r="BU745" s="1713"/>
      <c r="BV745" s="1713"/>
      <c r="BW745" s="1713"/>
      <c r="BX745" s="1713"/>
      <c r="BY745" s="1713"/>
      <c r="BZ745" s="1713"/>
      <c r="CA745" s="1713"/>
      <c r="CB745" s="1713"/>
      <c r="CC745" s="1713"/>
      <c r="CD745" s="1713"/>
      <c r="CE745" s="1713"/>
      <c r="CF745" s="1713"/>
      <c r="CG745" s="1713"/>
      <c r="CH745" s="1713"/>
      <c r="CI745" s="1713"/>
      <c r="CJ745" s="1713"/>
      <c r="CK745" s="1713"/>
      <c r="CL745" s="1713"/>
      <c r="CM745" s="1713"/>
      <c r="CN745" s="1713"/>
      <c r="CO745" s="1713"/>
      <c r="CP745" s="1713"/>
      <c r="CQ745" s="1713"/>
      <c r="CR745" s="1713"/>
      <c r="CS745" s="1713"/>
      <c r="CT745" s="1713"/>
      <c r="CU745" s="1713"/>
      <c r="CV745" s="1713"/>
      <c r="CW745" s="1713"/>
      <c r="CX745" s="1713"/>
      <c r="CY745" s="1713"/>
      <c r="CZ745" s="1713"/>
      <c r="DA745" s="1713"/>
      <c r="DB745" s="1713"/>
      <c r="DC745" s="1713"/>
      <c r="DD745" s="1713"/>
      <c r="DE745" s="1713"/>
      <c r="DF745" s="1713"/>
      <c r="DG745" s="1713"/>
      <c r="DH745" s="1713"/>
      <c r="DI745" s="1713"/>
      <c r="DJ745" s="1713"/>
      <c r="DK745" s="1713"/>
      <c r="DL745" s="1713"/>
      <c r="DM745" s="1713"/>
      <c r="DN745" s="1713"/>
      <c r="DO745" s="1713"/>
      <c r="DP745" s="1713"/>
      <c r="DQ745" s="1713"/>
    </row>
    <row r="746" s="1732" customFormat="true" ht="21.75" hidden="false" customHeight="true" outlineLevel="0" collapsed="false">
      <c r="A746" s="1713"/>
      <c r="B746" s="1713"/>
      <c r="C746" s="1725"/>
      <c r="D746" s="1725"/>
      <c r="E746" s="1725"/>
      <c r="F746" s="3210"/>
      <c r="G746" s="3211"/>
      <c r="H746" s="3212"/>
      <c r="I746" s="3213"/>
      <c r="J746" s="3213"/>
      <c r="K746" s="1713"/>
      <c r="L746" s="1713"/>
      <c r="M746" s="1713"/>
      <c r="N746" s="1725"/>
      <c r="O746" s="1713"/>
      <c r="P746" s="1713"/>
      <c r="Q746" s="1713"/>
      <c r="R746" s="1713"/>
      <c r="S746" s="1713"/>
      <c r="T746" s="1714"/>
      <c r="W746" s="1713"/>
      <c r="X746" s="1713"/>
      <c r="Y746" s="1713"/>
      <c r="Z746" s="1713"/>
      <c r="AA746" s="1713"/>
      <c r="AB746" s="1713"/>
      <c r="AC746" s="1713"/>
      <c r="AD746" s="1713"/>
      <c r="AE746" s="1713"/>
      <c r="AF746" s="1713"/>
      <c r="AG746" s="1713"/>
      <c r="AH746" s="1713"/>
      <c r="AI746" s="1713"/>
      <c r="AJ746" s="1713"/>
      <c r="AK746" s="1713"/>
      <c r="AL746" s="1713"/>
      <c r="AM746" s="1713"/>
      <c r="AN746" s="1713"/>
      <c r="AO746" s="3214"/>
      <c r="AP746" s="1713"/>
      <c r="AQ746" s="1713"/>
      <c r="AR746" s="1713"/>
      <c r="AS746" s="1713"/>
      <c r="AT746" s="1713"/>
      <c r="AU746" s="1713"/>
      <c r="AV746" s="1713"/>
      <c r="AW746" s="1713"/>
      <c r="AX746" s="1713"/>
      <c r="AY746" s="1713"/>
      <c r="AZ746" s="1713"/>
      <c r="BA746" s="1713"/>
      <c r="BB746" s="1713"/>
      <c r="BC746" s="1713"/>
      <c r="BD746" s="1713"/>
      <c r="BE746" s="1713"/>
      <c r="BF746" s="1713"/>
      <c r="BG746" s="1713"/>
      <c r="BH746" s="1713"/>
      <c r="BI746" s="1713"/>
      <c r="BJ746" s="1713"/>
      <c r="BK746" s="1713"/>
      <c r="BL746" s="1713"/>
      <c r="BM746" s="1713"/>
      <c r="BN746" s="1713"/>
      <c r="BO746" s="1713"/>
      <c r="BP746" s="1713"/>
      <c r="BQ746" s="1713"/>
      <c r="BR746" s="1713"/>
      <c r="BS746" s="1713"/>
      <c r="BT746" s="1713"/>
      <c r="BU746" s="1713"/>
      <c r="BV746" s="1713"/>
      <c r="BW746" s="1713"/>
      <c r="BX746" s="1713"/>
      <c r="BY746" s="1713"/>
      <c r="BZ746" s="1713"/>
      <c r="CA746" s="1713"/>
      <c r="CB746" s="1713"/>
      <c r="CC746" s="1713"/>
      <c r="CD746" s="1713"/>
      <c r="CE746" s="1713"/>
      <c r="CF746" s="1713"/>
      <c r="CG746" s="1713"/>
      <c r="CH746" s="1713"/>
      <c r="CI746" s="1713"/>
      <c r="CJ746" s="1713"/>
      <c r="CK746" s="1713"/>
      <c r="CL746" s="1713"/>
      <c r="CM746" s="1713"/>
      <c r="CN746" s="1713"/>
      <c r="CO746" s="1713"/>
      <c r="CP746" s="1713"/>
      <c r="CQ746" s="1713"/>
      <c r="CR746" s="1713"/>
      <c r="CS746" s="1713"/>
      <c r="CT746" s="1713"/>
      <c r="CU746" s="1713"/>
      <c r="CV746" s="1713"/>
      <c r="CW746" s="1713"/>
      <c r="CX746" s="1713"/>
      <c r="CY746" s="1713"/>
      <c r="CZ746" s="1713"/>
      <c r="DA746" s="1713"/>
      <c r="DB746" s="1713"/>
      <c r="DC746" s="1713"/>
      <c r="DD746" s="1713"/>
      <c r="DE746" s="1713"/>
      <c r="DF746" s="1713"/>
      <c r="DG746" s="1713"/>
      <c r="DH746" s="1713"/>
      <c r="DI746" s="1713"/>
      <c r="DJ746" s="1713"/>
      <c r="DK746" s="1713"/>
      <c r="DL746" s="1713"/>
      <c r="DM746" s="1713"/>
      <c r="DN746" s="1713"/>
      <c r="DO746" s="1713"/>
      <c r="DP746" s="1713"/>
      <c r="DQ746" s="1713"/>
    </row>
    <row r="747" s="1732" customFormat="true" ht="21.75" hidden="false" customHeight="true" outlineLevel="0" collapsed="false">
      <c r="A747" s="1713"/>
      <c r="B747" s="1713"/>
      <c r="C747" s="1725"/>
      <c r="D747" s="1725"/>
      <c r="E747" s="1725"/>
      <c r="F747" s="3210"/>
      <c r="G747" s="3211"/>
      <c r="H747" s="3212"/>
      <c r="I747" s="3213"/>
      <c r="J747" s="3213"/>
      <c r="K747" s="1713"/>
      <c r="L747" s="1713"/>
      <c r="M747" s="1713"/>
      <c r="N747" s="1725"/>
      <c r="O747" s="1713"/>
      <c r="P747" s="1713"/>
      <c r="Q747" s="1713"/>
      <c r="R747" s="1713"/>
      <c r="S747" s="1713"/>
      <c r="T747" s="1714"/>
      <c r="W747" s="1713"/>
      <c r="X747" s="1713"/>
      <c r="Y747" s="1713"/>
      <c r="Z747" s="1713"/>
      <c r="AA747" s="1713"/>
      <c r="AB747" s="1713"/>
      <c r="AC747" s="1713"/>
      <c r="AD747" s="1713"/>
      <c r="AE747" s="1713"/>
      <c r="AF747" s="1713"/>
      <c r="AG747" s="1713"/>
      <c r="AH747" s="1713"/>
      <c r="AI747" s="1713"/>
      <c r="AJ747" s="1713"/>
      <c r="AK747" s="1713"/>
      <c r="AL747" s="1713"/>
      <c r="AM747" s="1713"/>
      <c r="AN747" s="1713"/>
      <c r="AO747" s="3214"/>
      <c r="AP747" s="1713"/>
      <c r="AQ747" s="1713"/>
      <c r="AR747" s="1713"/>
      <c r="AS747" s="1713"/>
      <c r="AT747" s="1713"/>
      <c r="AU747" s="1713"/>
      <c r="AV747" s="1713"/>
      <c r="AW747" s="1713"/>
      <c r="AX747" s="1713"/>
      <c r="AY747" s="1713"/>
      <c r="AZ747" s="1713"/>
      <c r="BA747" s="1713"/>
      <c r="BB747" s="1713"/>
      <c r="BC747" s="1713"/>
      <c r="BD747" s="1713"/>
      <c r="BE747" s="1713"/>
      <c r="BF747" s="1713"/>
      <c r="BG747" s="1713"/>
      <c r="BH747" s="1713"/>
      <c r="BI747" s="1713"/>
      <c r="BJ747" s="1713"/>
      <c r="BK747" s="1713"/>
      <c r="BL747" s="1713"/>
      <c r="BM747" s="1713"/>
      <c r="BN747" s="1713"/>
      <c r="BO747" s="1713"/>
      <c r="BP747" s="1713"/>
      <c r="BQ747" s="1713"/>
      <c r="BR747" s="1713"/>
      <c r="BS747" s="1713"/>
      <c r="BT747" s="1713"/>
      <c r="BU747" s="1713"/>
      <c r="BV747" s="1713"/>
      <c r="BW747" s="1713"/>
      <c r="BX747" s="1713"/>
      <c r="BY747" s="1713"/>
      <c r="BZ747" s="1713"/>
      <c r="CA747" s="1713"/>
      <c r="CB747" s="1713"/>
      <c r="CC747" s="1713"/>
      <c r="CD747" s="1713"/>
      <c r="CE747" s="1713"/>
      <c r="CF747" s="1713"/>
      <c r="CG747" s="1713"/>
      <c r="CH747" s="1713"/>
      <c r="CI747" s="1713"/>
      <c r="CJ747" s="1713"/>
      <c r="CK747" s="1713"/>
      <c r="CL747" s="1713"/>
      <c r="CM747" s="1713"/>
      <c r="CN747" s="1713"/>
      <c r="CO747" s="1713"/>
      <c r="CP747" s="1713"/>
      <c r="CQ747" s="1713"/>
      <c r="CR747" s="1713"/>
      <c r="CS747" s="1713"/>
      <c r="CT747" s="1713"/>
      <c r="CU747" s="1713"/>
      <c r="CV747" s="1713"/>
      <c r="CW747" s="1713"/>
      <c r="CX747" s="1713"/>
      <c r="CY747" s="1713"/>
      <c r="CZ747" s="1713"/>
      <c r="DA747" s="1713"/>
      <c r="DB747" s="1713"/>
      <c r="DC747" s="1713"/>
      <c r="DD747" s="1713"/>
      <c r="DE747" s="1713"/>
      <c r="DF747" s="1713"/>
      <c r="DG747" s="1713"/>
      <c r="DH747" s="1713"/>
      <c r="DI747" s="1713"/>
      <c r="DJ747" s="1713"/>
      <c r="DK747" s="1713"/>
      <c r="DL747" s="1713"/>
      <c r="DM747" s="1713"/>
      <c r="DN747" s="1713"/>
      <c r="DO747" s="1713"/>
      <c r="DP747" s="1713"/>
      <c r="DQ747" s="1713"/>
    </row>
    <row r="748" s="1732" customFormat="true" ht="21.75" hidden="false" customHeight="true" outlineLevel="0" collapsed="false">
      <c r="A748" s="1713"/>
      <c r="B748" s="1713"/>
      <c r="C748" s="1725"/>
      <c r="D748" s="1725"/>
      <c r="E748" s="1725"/>
      <c r="F748" s="3210"/>
      <c r="G748" s="3211"/>
      <c r="H748" s="3212"/>
      <c r="I748" s="3213"/>
      <c r="J748" s="3213"/>
      <c r="K748" s="1713"/>
      <c r="L748" s="1713"/>
      <c r="M748" s="1713"/>
      <c r="N748" s="1725"/>
      <c r="O748" s="1713"/>
      <c r="P748" s="1713"/>
      <c r="Q748" s="1713"/>
      <c r="R748" s="1713"/>
      <c r="S748" s="1713"/>
      <c r="T748" s="1714"/>
      <c r="W748" s="1713"/>
      <c r="X748" s="1713"/>
      <c r="Y748" s="1713"/>
      <c r="Z748" s="1713"/>
      <c r="AA748" s="1713"/>
      <c r="AB748" s="1713"/>
      <c r="AC748" s="1713"/>
      <c r="AD748" s="1713"/>
      <c r="AE748" s="1713"/>
      <c r="AF748" s="1713"/>
      <c r="AG748" s="1713"/>
      <c r="AH748" s="1713"/>
      <c r="AI748" s="1713"/>
      <c r="AJ748" s="1713"/>
      <c r="AK748" s="1713"/>
      <c r="AL748" s="1713"/>
      <c r="AM748" s="1713"/>
      <c r="AN748" s="1713"/>
      <c r="AO748" s="3214"/>
      <c r="AP748" s="1713"/>
      <c r="AQ748" s="1713"/>
      <c r="AR748" s="1713"/>
      <c r="AS748" s="1713"/>
      <c r="AT748" s="1713"/>
      <c r="AU748" s="1713"/>
      <c r="AV748" s="1713"/>
      <c r="AW748" s="1713"/>
      <c r="AX748" s="1713"/>
      <c r="AY748" s="1713"/>
      <c r="AZ748" s="1713"/>
      <c r="BA748" s="1713"/>
      <c r="BB748" s="1713"/>
      <c r="BC748" s="1713"/>
      <c r="BD748" s="1713"/>
      <c r="BE748" s="1713"/>
      <c r="BF748" s="1713"/>
      <c r="BG748" s="1713"/>
      <c r="BH748" s="1713"/>
      <c r="BI748" s="1713"/>
      <c r="BJ748" s="1713"/>
      <c r="BK748" s="1713"/>
      <c r="BL748" s="1713"/>
      <c r="BM748" s="1713"/>
      <c r="BN748" s="1713"/>
      <c r="BO748" s="1713"/>
      <c r="BP748" s="1713"/>
      <c r="BQ748" s="1713"/>
      <c r="BR748" s="1713"/>
      <c r="BS748" s="1713"/>
      <c r="BT748" s="1713"/>
      <c r="BU748" s="1713"/>
      <c r="BV748" s="1713"/>
      <c r="BW748" s="1713"/>
      <c r="BX748" s="1713"/>
      <c r="BY748" s="1713"/>
      <c r="BZ748" s="1713"/>
      <c r="CA748" s="1713"/>
      <c r="CB748" s="1713"/>
      <c r="CC748" s="1713"/>
      <c r="CD748" s="1713"/>
      <c r="CE748" s="1713"/>
      <c r="CF748" s="1713"/>
      <c r="CG748" s="1713"/>
      <c r="CH748" s="1713"/>
      <c r="CI748" s="1713"/>
      <c r="CJ748" s="1713"/>
      <c r="CK748" s="1713"/>
      <c r="CL748" s="1713"/>
      <c r="CM748" s="1713"/>
      <c r="CN748" s="1713"/>
      <c r="CO748" s="1713"/>
      <c r="CP748" s="1713"/>
      <c r="CQ748" s="1713"/>
      <c r="CR748" s="1713"/>
      <c r="CS748" s="1713"/>
      <c r="CT748" s="1713"/>
      <c r="CU748" s="1713"/>
      <c r="CV748" s="1713"/>
      <c r="CW748" s="1713"/>
      <c r="CX748" s="1713"/>
      <c r="CY748" s="1713"/>
      <c r="CZ748" s="1713"/>
      <c r="DA748" s="1713"/>
      <c r="DB748" s="1713"/>
      <c r="DC748" s="1713"/>
      <c r="DD748" s="1713"/>
      <c r="DE748" s="1713"/>
      <c r="DF748" s="1713"/>
      <c r="DG748" s="1713"/>
      <c r="DH748" s="1713"/>
      <c r="DI748" s="1713"/>
      <c r="DJ748" s="1713"/>
      <c r="DK748" s="1713"/>
      <c r="DL748" s="1713"/>
      <c r="DM748" s="1713"/>
      <c r="DN748" s="1713"/>
      <c r="DO748" s="1713"/>
      <c r="DP748" s="1713"/>
      <c r="DQ748" s="1713"/>
    </row>
    <row r="749" s="1732" customFormat="true" ht="21.75" hidden="false" customHeight="true" outlineLevel="0" collapsed="false">
      <c r="A749" s="1713"/>
      <c r="B749" s="1713"/>
      <c r="C749" s="1725"/>
      <c r="D749" s="1725"/>
      <c r="E749" s="1725"/>
      <c r="F749" s="3210"/>
      <c r="G749" s="3211"/>
      <c r="H749" s="3212"/>
      <c r="I749" s="3213"/>
      <c r="J749" s="3213"/>
      <c r="K749" s="1713"/>
      <c r="L749" s="1713"/>
      <c r="M749" s="1713"/>
      <c r="N749" s="1725"/>
      <c r="O749" s="1713"/>
      <c r="P749" s="1713"/>
      <c r="Q749" s="1713"/>
      <c r="R749" s="1713"/>
      <c r="S749" s="1713"/>
      <c r="T749" s="1714"/>
      <c r="W749" s="1713"/>
      <c r="X749" s="1713"/>
      <c r="Y749" s="1713"/>
      <c r="Z749" s="1713"/>
      <c r="AA749" s="1713"/>
      <c r="AB749" s="1713"/>
      <c r="AC749" s="1713"/>
      <c r="AD749" s="1713"/>
      <c r="AE749" s="1713"/>
      <c r="AF749" s="1713"/>
      <c r="AG749" s="1713"/>
      <c r="AH749" s="1713"/>
      <c r="AI749" s="1713"/>
      <c r="AJ749" s="1713"/>
      <c r="AK749" s="1713"/>
      <c r="AL749" s="1713"/>
      <c r="AM749" s="1713"/>
      <c r="AN749" s="1713"/>
      <c r="AO749" s="3214"/>
      <c r="AP749" s="1713"/>
      <c r="AQ749" s="1713"/>
      <c r="AR749" s="1713"/>
      <c r="AS749" s="1713"/>
      <c r="AT749" s="1713"/>
      <c r="AU749" s="1713"/>
      <c r="AV749" s="1713"/>
      <c r="AW749" s="1713"/>
      <c r="AX749" s="1713"/>
      <c r="AY749" s="1713"/>
      <c r="AZ749" s="1713"/>
      <c r="BA749" s="1713"/>
      <c r="BB749" s="1713"/>
      <c r="BC749" s="1713"/>
      <c r="BD749" s="1713"/>
      <c r="BE749" s="1713"/>
      <c r="BF749" s="1713"/>
      <c r="BG749" s="1713"/>
      <c r="BH749" s="1713"/>
      <c r="BI749" s="1713"/>
      <c r="BJ749" s="1713"/>
      <c r="BK749" s="1713"/>
      <c r="BL749" s="1713"/>
      <c r="BM749" s="1713"/>
      <c r="BN749" s="1713"/>
      <c r="BO749" s="1713"/>
      <c r="BP749" s="1713"/>
      <c r="BQ749" s="1713"/>
      <c r="BR749" s="1713"/>
      <c r="BS749" s="1713"/>
      <c r="BT749" s="1713"/>
      <c r="BU749" s="1713"/>
      <c r="BV749" s="1713"/>
      <c r="BW749" s="1713"/>
      <c r="BX749" s="1713"/>
      <c r="BY749" s="1713"/>
      <c r="BZ749" s="1713"/>
      <c r="CA749" s="1713"/>
      <c r="CB749" s="1713"/>
      <c r="CC749" s="1713"/>
      <c r="CD749" s="1713"/>
      <c r="CE749" s="1713"/>
      <c r="CF749" s="1713"/>
      <c r="CG749" s="1713"/>
      <c r="CH749" s="1713"/>
      <c r="CI749" s="1713"/>
      <c r="CJ749" s="1713"/>
      <c r="CK749" s="1713"/>
      <c r="CL749" s="1713"/>
      <c r="CM749" s="1713"/>
      <c r="CN749" s="1713"/>
      <c r="CO749" s="1713"/>
      <c r="CP749" s="1713"/>
      <c r="CQ749" s="1713"/>
      <c r="CR749" s="1713"/>
      <c r="CS749" s="1713"/>
      <c r="CT749" s="1713"/>
      <c r="CU749" s="1713"/>
      <c r="CV749" s="1713"/>
      <c r="CW749" s="1713"/>
      <c r="CX749" s="1713"/>
      <c r="CY749" s="1713"/>
      <c r="CZ749" s="1713"/>
      <c r="DA749" s="1713"/>
      <c r="DB749" s="1713"/>
      <c r="DC749" s="1713"/>
      <c r="DD749" s="1713"/>
      <c r="DE749" s="1713"/>
      <c r="DF749" s="1713"/>
      <c r="DG749" s="1713"/>
      <c r="DH749" s="1713"/>
      <c r="DI749" s="1713"/>
      <c r="DJ749" s="1713"/>
      <c r="DK749" s="1713"/>
      <c r="DL749" s="1713"/>
      <c r="DM749" s="1713"/>
      <c r="DN749" s="1713"/>
      <c r="DO749" s="1713"/>
      <c r="DP749" s="1713"/>
      <c r="DQ749" s="1713"/>
    </row>
    <row r="750" s="1732" customFormat="true" ht="21.75" hidden="false" customHeight="true" outlineLevel="0" collapsed="false">
      <c r="A750" s="1713"/>
      <c r="B750" s="1713"/>
      <c r="C750" s="1725"/>
      <c r="D750" s="1725"/>
      <c r="E750" s="1725"/>
      <c r="F750" s="3210"/>
      <c r="G750" s="3211"/>
      <c r="H750" s="3212"/>
      <c r="I750" s="3213"/>
      <c r="J750" s="3213"/>
      <c r="K750" s="1713"/>
      <c r="L750" s="1713"/>
      <c r="M750" s="1713"/>
      <c r="N750" s="1725"/>
      <c r="O750" s="1713"/>
      <c r="P750" s="1713"/>
      <c r="Q750" s="1713"/>
      <c r="R750" s="1713"/>
      <c r="S750" s="1713"/>
      <c r="T750" s="1714"/>
      <c r="W750" s="1713"/>
      <c r="X750" s="1713"/>
      <c r="Y750" s="1713"/>
      <c r="Z750" s="1713"/>
      <c r="AA750" s="1713"/>
      <c r="AB750" s="1713"/>
      <c r="AC750" s="1713"/>
      <c r="AD750" s="1713"/>
      <c r="AE750" s="1713"/>
      <c r="AF750" s="1713"/>
      <c r="AG750" s="1713"/>
      <c r="AH750" s="1713"/>
      <c r="AI750" s="1713"/>
      <c r="AJ750" s="1713"/>
      <c r="AK750" s="1713"/>
      <c r="AL750" s="1713"/>
      <c r="AM750" s="1713"/>
      <c r="AN750" s="1713"/>
      <c r="AO750" s="3214"/>
      <c r="AP750" s="1713"/>
      <c r="AQ750" s="1713"/>
      <c r="AR750" s="1713"/>
      <c r="AS750" s="1713"/>
      <c r="AT750" s="1713"/>
      <c r="AU750" s="1713"/>
      <c r="AV750" s="1713"/>
      <c r="AW750" s="1713"/>
      <c r="AX750" s="1713"/>
      <c r="AY750" s="1713"/>
      <c r="AZ750" s="1713"/>
      <c r="BA750" s="1713"/>
      <c r="BB750" s="1713"/>
      <c r="BC750" s="1713"/>
      <c r="BD750" s="1713"/>
      <c r="BE750" s="1713"/>
      <c r="BF750" s="1713"/>
      <c r="BG750" s="1713"/>
      <c r="BH750" s="1713"/>
      <c r="BI750" s="1713"/>
      <c r="BJ750" s="1713"/>
      <c r="BK750" s="1713"/>
      <c r="BL750" s="1713"/>
      <c r="BM750" s="1713"/>
      <c r="BN750" s="1713"/>
      <c r="BO750" s="1713"/>
      <c r="BP750" s="1713"/>
      <c r="BQ750" s="1713"/>
      <c r="BR750" s="1713"/>
      <c r="BS750" s="1713"/>
      <c r="BT750" s="1713"/>
      <c r="BU750" s="1713"/>
      <c r="BV750" s="1713"/>
      <c r="BW750" s="1713"/>
      <c r="BX750" s="1713"/>
      <c r="BY750" s="1713"/>
      <c r="BZ750" s="1713"/>
      <c r="CA750" s="1713"/>
      <c r="CB750" s="1713"/>
      <c r="CC750" s="1713"/>
      <c r="CD750" s="1713"/>
      <c r="CE750" s="1713"/>
      <c r="CF750" s="1713"/>
      <c r="CG750" s="1713"/>
      <c r="CH750" s="1713"/>
      <c r="CI750" s="1713"/>
      <c r="CJ750" s="1713"/>
      <c r="CK750" s="1713"/>
      <c r="CL750" s="1713"/>
      <c r="CM750" s="1713"/>
      <c r="CN750" s="1713"/>
      <c r="CO750" s="1713"/>
      <c r="CP750" s="1713"/>
      <c r="CQ750" s="1713"/>
      <c r="CR750" s="1713"/>
      <c r="CS750" s="1713"/>
      <c r="CT750" s="1713"/>
      <c r="CU750" s="1713"/>
      <c r="CV750" s="1713"/>
      <c r="CW750" s="1713"/>
      <c r="CX750" s="1713"/>
      <c r="CY750" s="1713"/>
      <c r="CZ750" s="1713"/>
      <c r="DA750" s="1713"/>
      <c r="DB750" s="1713"/>
      <c r="DC750" s="1713"/>
      <c r="DD750" s="1713"/>
      <c r="DE750" s="1713"/>
      <c r="DF750" s="1713"/>
      <c r="DG750" s="1713"/>
      <c r="DH750" s="1713"/>
      <c r="DI750" s="1713"/>
      <c r="DJ750" s="1713"/>
      <c r="DK750" s="1713"/>
      <c r="DL750" s="1713"/>
      <c r="DM750" s="1713"/>
      <c r="DN750" s="1713"/>
      <c r="DO750" s="1713"/>
      <c r="DP750" s="1713"/>
      <c r="DQ750" s="1713"/>
    </row>
    <row r="751" s="1732" customFormat="true" ht="21.75" hidden="false" customHeight="true" outlineLevel="0" collapsed="false">
      <c r="A751" s="1713"/>
      <c r="B751" s="1713"/>
      <c r="C751" s="1725"/>
      <c r="D751" s="1725"/>
      <c r="E751" s="1725"/>
      <c r="F751" s="3210"/>
      <c r="G751" s="3211"/>
      <c r="H751" s="3212"/>
      <c r="I751" s="3213"/>
      <c r="J751" s="3213"/>
      <c r="K751" s="1713"/>
      <c r="L751" s="1713"/>
      <c r="M751" s="1713"/>
      <c r="N751" s="1725"/>
      <c r="O751" s="1713"/>
      <c r="P751" s="1713"/>
      <c r="Q751" s="1713"/>
      <c r="R751" s="1713"/>
      <c r="S751" s="1713"/>
      <c r="T751" s="1714"/>
      <c r="W751" s="1713"/>
      <c r="X751" s="1713"/>
      <c r="Y751" s="1713"/>
      <c r="Z751" s="1713"/>
      <c r="AA751" s="1713"/>
      <c r="AB751" s="1713"/>
      <c r="AC751" s="1713"/>
      <c r="AD751" s="1713"/>
      <c r="AE751" s="1713"/>
      <c r="AF751" s="1713"/>
      <c r="AG751" s="1713"/>
      <c r="AH751" s="1713"/>
      <c r="AI751" s="1713"/>
      <c r="AJ751" s="1713"/>
      <c r="AK751" s="1713"/>
      <c r="AL751" s="1713"/>
      <c r="AM751" s="1713"/>
      <c r="AN751" s="1713"/>
      <c r="AO751" s="3214"/>
      <c r="AP751" s="1713"/>
      <c r="AQ751" s="1713"/>
      <c r="AR751" s="1713"/>
      <c r="AS751" s="1713"/>
      <c r="AT751" s="1713"/>
      <c r="AU751" s="1713"/>
      <c r="AV751" s="1713"/>
      <c r="AW751" s="1713"/>
      <c r="AX751" s="1713"/>
      <c r="AY751" s="1713"/>
      <c r="AZ751" s="1713"/>
      <c r="BA751" s="1713"/>
      <c r="BB751" s="1713"/>
      <c r="BC751" s="1713"/>
      <c r="BD751" s="1713"/>
      <c r="BE751" s="1713"/>
      <c r="BF751" s="1713"/>
      <c r="BG751" s="1713"/>
      <c r="BH751" s="1713"/>
      <c r="BI751" s="1713"/>
      <c r="BJ751" s="1713"/>
      <c r="BK751" s="1713"/>
      <c r="BL751" s="1713"/>
      <c r="BM751" s="1713"/>
      <c r="BN751" s="1713"/>
      <c r="BO751" s="1713"/>
      <c r="BP751" s="1713"/>
      <c r="BQ751" s="1713"/>
      <c r="BR751" s="1713"/>
      <c r="BS751" s="1713"/>
      <c r="BT751" s="1713"/>
      <c r="BU751" s="1713"/>
      <c r="BV751" s="1713"/>
      <c r="BW751" s="1713"/>
      <c r="BX751" s="1713"/>
      <c r="BY751" s="1713"/>
      <c r="BZ751" s="1713"/>
      <c r="CA751" s="1713"/>
      <c r="CB751" s="1713"/>
      <c r="CC751" s="1713"/>
      <c r="CD751" s="1713"/>
      <c r="CE751" s="1713"/>
      <c r="CF751" s="1713"/>
      <c r="CG751" s="1713"/>
      <c r="CH751" s="1713"/>
      <c r="CI751" s="1713"/>
      <c r="CJ751" s="1713"/>
      <c r="CK751" s="1713"/>
      <c r="CL751" s="1713"/>
      <c r="CM751" s="1713"/>
      <c r="CN751" s="1713"/>
      <c r="CO751" s="1713"/>
      <c r="CP751" s="1713"/>
      <c r="CQ751" s="1713"/>
      <c r="CR751" s="1713"/>
      <c r="CS751" s="1713"/>
      <c r="CT751" s="1713"/>
      <c r="CU751" s="1713"/>
      <c r="CV751" s="1713"/>
      <c r="CW751" s="1713"/>
      <c r="CX751" s="1713"/>
      <c r="CY751" s="1713"/>
      <c r="CZ751" s="1713"/>
      <c r="DA751" s="1713"/>
      <c r="DB751" s="1713"/>
      <c r="DC751" s="1713"/>
      <c r="DD751" s="1713"/>
      <c r="DE751" s="1713"/>
      <c r="DF751" s="1713"/>
      <c r="DG751" s="1713"/>
      <c r="DH751" s="1713"/>
      <c r="DI751" s="1713"/>
      <c r="DJ751" s="1713"/>
      <c r="DK751" s="1713"/>
      <c r="DL751" s="1713"/>
      <c r="DM751" s="1713"/>
      <c r="DN751" s="1713"/>
      <c r="DO751" s="1713"/>
      <c r="DP751" s="1713"/>
      <c r="DQ751" s="1713"/>
    </row>
    <row r="752" s="1732" customFormat="true" ht="21.75" hidden="false" customHeight="true" outlineLevel="0" collapsed="false">
      <c r="A752" s="1713"/>
      <c r="B752" s="1713"/>
      <c r="C752" s="1725"/>
      <c r="D752" s="1725"/>
      <c r="E752" s="1725"/>
      <c r="F752" s="3210"/>
      <c r="G752" s="3211"/>
      <c r="H752" s="3212"/>
      <c r="I752" s="3213"/>
      <c r="J752" s="3213"/>
      <c r="K752" s="1713"/>
      <c r="L752" s="1713"/>
      <c r="M752" s="1713"/>
      <c r="N752" s="1725"/>
      <c r="O752" s="1713"/>
      <c r="P752" s="1713"/>
      <c r="Q752" s="1713"/>
      <c r="R752" s="1713"/>
      <c r="S752" s="1713"/>
      <c r="T752" s="1714"/>
      <c r="W752" s="1713"/>
      <c r="X752" s="1713"/>
      <c r="Y752" s="1713"/>
      <c r="Z752" s="1713"/>
      <c r="AA752" s="1713"/>
      <c r="AB752" s="1713"/>
      <c r="AC752" s="1713"/>
      <c r="AD752" s="1713"/>
      <c r="AE752" s="1713"/>
      <c r="AF752" s="1713"/>
      <c r="AG752" s="1713"/>
      <c r="AH752" s="1713"/>
      <c r="AI752" s="1713"/>
      <c r="AJ752" s="1713"/>
      <c r="AK752" s="1713"/>
      <c r="AL752" s="1713"/>
      <c r="AM752" s="1713"/>
      <c r="AN752" s="1713"/>
      <c r="AO752" s="3214"/>
      <c r="AP752" s="1713"/>
      <c r="AQ752" s="1713"/>
      <c r="AR752" s="1713"/>
      <c r="AS752" s="1713"/>
      <c r="AT752" s="1713"/>
      <c r="AU752" s="1713"/>
      <c r="AV752" s="1713"/>
      <c r="AW752" s="1713"/>
      <c r="AX752" s="1713"/>
      <c r="AY752" s="1713"/>
      <c r="AZ752" s="1713"/>
      <c r="BA752" s="1713"/>
      <c r="BB752" s="1713"/>
      <c r="BC752" s="1713"/>
      <c r="BD752" s="1713"/>
      <c r="BE752" s="1713"/>
      <c r="BF752" s="1713"/>
      <c r="BG752" s="1713"/>
      <c r="BH752" s="1713"/>
      <c r="BI752" s="1713"/>
      <c r="BJ752" s="1713"/>
      <c r="BK752" s="1713"/>
      <c r="BL752" s="1713"/>
      <c r="BM752" s="1713"/>
      <c r="BN752" s="1713"/>
      <c r="BO752" s="1713"/>
      <c r="BP752" s="1713"/>
      <c r="BQ752" s="1713"/>
      <c r="BR752" s="1713"/>
      <c r="BS752" s="1713"/>
      <c r="BT752" s="1713"/>
      <c r="BU752" s="1713"/>
      <c r="BV752" s="1713"/>
      <c r="BW752" s="1713"/>
      <c r="BX752" s="1713"/>
      <c r="BY752" s="1713"/>
      <c r="BZ752" s="1713"/>
      <c r="CA752" s="1713"/>
      <c r="CB752" s="1713"/>
      <c r="CC752" s="1713"/>
      <c r="CD752" s="1713"/>
      <c r="CE752" s="1713"/>
      <c r="CF752" s="1713"/>
      <c r="CG752" s="1713"/>
      <c r="CH752" s="1713"/>
      <c r="CI752" s="1713"/>
      <c r="CJ752" s="1713"/>
      <c r="CK752" s="1713"/>
      <c r="CL752" s="1713"/>
      <c r="CM752" s="1713"/>
      <c r="CN752" s="1713"/>
      <c r="CO752" s="1713"/>
      <c r="CP752" s="1713"/>
      <c r="CQ752" s="1713"/>
      <c r="CR752" s="1713"/>
      <c r="CS752" s="1713"/>
      <c r="CT752" s="1713"/>
      <c r="CU752" s="1713"/>
      <c r="CV752" s="1713"/>
      <c r="CW752" s="1713"/>
      <c r="CX752" s="1713"/>
      <c r="CY752" s="1713"/>
      <c r="CZ752" s="1713"/>
      <c r="DA752" s="1713"/>
      <c r="DB752" s="1713"/>
      <c r="DC752" s="1713"/>
      <c r="DD752" s="1713"/>
      <c r="DE752" s="1713"/>
      <c r="DF752" s="1713"/>
      <c r="DG752" s="1713"/>
      <c r="DH752" s="1713"/>
      <c r="DI752" s="1713"/>
      <c r="DJ752" s="1713"/>
      <c r="DK752" s="1713"/>
      <c r="DL752" s="1713"/>
      <c r="DM752" s="1713"/>
      <c r="DN752" s="1713"/>
      <c r="DO752" s="1713"/>
      <c r="DP752" s="1713"/>
      <c r="DQ752" s="1713"/>
    </row>
    <row r="753" s="1732" customFormat="true" ht="21.75" hidden="false" customHeight="true" outlineLevel="0" collapsed="false">
      <c r="A753" s="1713"/>
      <c r="B753" s="1713"/>
      <c r="C753" s="1725"/>
      <c r="D753" s="1725"/>
      <c r="E753" s="1725"/>
      <c r="F753" s="3210"/>
      <c r="G753" s="3211"/>
      <c r="H753" s="3212"/>
      <c r="I753" s="3213"/>
      <c r="J753" s="3213"/>
      <c r="K753" s="1713"/>
      <c r="L753" s="1713"/>
      <c r="M753" s="1713"/>
      <c r="N753" s="1725"/>
      <c r="O753" s="1713"/>
      <c r="P753" s="1713"/>
      <c r="Q753" s="1713"/>
      <c r="R753" s="1713"/>
      <c r="S753" s="1713"/>
      <c r="T753" s="1714"/>
      <c r="W753" s="1713"/>
      <c r="X753" s="1713"/>
      <c r="Y753" s="1713"/>
      <c r="Z753" s="1713"/>
      <c r="AA753" s="1713"/>
      <c r="AB753" s="1713"/>
      <c r="AC753" s="1713"/>
      <c r="AD753" s="1713"/>
      <c r="AE753" s="1713"/>
      <c r="AF753" s="1713"/>
      <c r="AG753" s="1713"/>
      <c r="AH753" s="1713"/>
      <c r="AI753" s="1713"/>
      <c r="AJ753" s="1713"/>
      <c r="AK753" s="1713"/>
      <c r="AL753" s="1713"/>
      <c r="AM753" s="1713"/>
      <c r="AN753" s="1713"/>
      <c r="AO753" s="3214"/>
      <c r="AP753" s="1713"/>
      <c r="AQ753" s="1713"/>
      <c r="AR753" s="1713"/>
      <c r="AS753" s="1713"/>
      <c r="AT753" s="1713"/>
      <c r="AU753" s="1713"/>
      <c r="AV753" s="1713"/>
      <c r="AW753" s="1713"/>
      <c r="AX753" s="1713"/>
      <c r="AY753" s="1713"/>
      <c r="AZ753" s="1713"/>
      <c r="BA753" s="1713"/>
      <c r="BB753" s="1713"/>
      <c r="BC753" s="1713"/>
      <c r="BD753" s="1713"/>
      <c r="BE753" s="1713"/>
      <c r="BF753" s="1713"/>
      <c r="BG753" s="1713"/>
      <c r="BH753" s="1713"/>
      <c r="BI753" s="1713"/>
      <c r="BJ753" s="1713"/>
      <c r="BK753" s="1713"/>
      <c r="BL753" s="1713"/>
      <c r="BM753" s="1713"/>
      <c r="BN753" s="1713"/>
      <c r="BO753" s="1713"/>
      <c r="BP753" s="1713"/>
      <c r="BQ753" s="1713"/>
      <c r="BR753" s="1713"/>
      <c r="BS753" s="1713"/>
      <c r="BT753" s="1713"/>
      <c r="BU753" s="1713"/>
      <c r="BV753" s="1713"/>
      <c r="BW753" s="1713"/>
      <c r="BX753" s="1713"/>
      <c r="BY753" s="1713"/>
      <c r="BZ753" s="1713"/>
      <c r="CA753" s="1713"/>
      <c r="CB753" s="1713"/>
      <c r="CC753" s="1713"/>
      <c r="CD753" s="1713"/>
      <c r="CE753" s="1713"/>
      <c r="CF753" s="1713"/>
      <c r="CG753" s="1713"/>
      <c r="CH753" s="1713"/>
      <c r="CI753" s="1713"/>
      <c r="CJ753" s="1713"/>
      <c r="CK753" s="1713"/>
      <c r="CL753" s="1713"/>
      <c r="CM753" s="1713"/>
      <c r="CN753" s="1713"/>
      <c r="CO753" s="1713"/>
      <c r="CP753" s="1713"/>
      <c r="CQ753" s="1713"/>
      <c r="CR753" s="1713"/>
      <c r="CS753" s="1713"/>
      <c r="CT753" s="1713"/>
      <c r="CU753" s="1713"/>
      <c r="CV753" s="1713"/>
      <c r="CW753" s="1713"/>
      <c r="CX753" s="1713"/>
      <c r="CY753" s="1713"/>
      <c r="CZ753" s="1713"/>
      <c r="DA753" s="1713"/>
      <c r="DB753" s="1713"/>
      <c r="DC753" s="1713"/>
      <c r="DD753" s="1713"/>
      <c r="DE753" s="1713"/>
      <c r="DF753" s="1713"/>
      <c r="DG753" s="1713"/>
      <c r="DH753" s="1713"/>
      <c r="DI753" s="1713"/>
      <c r="DJ753" s="1713"/>
      <c r="DK753" s="1713"/>
      <c r="DL753" s="1713"/>
      <c r="DM753" s="1713"/>
      <c r="DN753" s="1713"/>
      <c r="DO753" s="1713"/>
      <c r="DP753" s="1713"/>
      <c r="DQ753" s="1713"/>
    </row>
    <row r="754" s="1732" customFormat="true" ht="21.75" hidden="false" customHeight="true" outlineLevel="0" collapsed="false">
      <c r="A754" s="1713"/>
      <c r="B754" s="1713"/>
      <c r="C754" s="1725"/>
      <c r="D754" s="1725"/>
      <c r="E754" s="1725"/>
      <c r="F754" s="3210"/>
      <c r="G754" s="3211"/>
      <c r="H754" s="3212"/>
      <c r="I754" s="3213"/>
      <c r="J754" s="3213"/>
      <c r="K754" s="1713"/>
      <c r="L754" s="1713"/>
      <c r="M754" s="1713"/>
      <c r="N754" s="1725"/>
      <c r="O754" s="1713"/>
      <c r="P754" s="1713"/>
      <c r="Q754" s="1713"/>
      <c r="R754" s="1713"/>
      <c r="S754" s="1713"/>
      <c r="T754" s="1714"/>
      <c r="W754" s="1713"/>
      <c r="X754" s="1713"/>
      <c r="Y754" s="1713"/>
      <c r="Z754" s="1713"/>
      <c r="AA754" s="1713"/>
      <c r="AB754" s="1713"/>
      <c r="AC754" s="1713"/>
      <c r="AD754" s="1713"/>
      <c r="AE754" s="1713"/>
      <c r="AF754" s="1713"/>
      <c r="AG754" s="1713"/>
      <c r="AH754" s="1713"/>
      <c r="AI754" s="1713"/>
      <c r="AJ754" s="1713"/>
      <c r="AK754" s="1713"/>
      <c r="AL754" s="1713"/>
      <c r="AM754" s="1713"/>
      <c r="AN754" s="1713"/>
      <c r="AO754" s="3214"/>
      <c r="AP754" s="1713"/>
      <c r="AQ754" s="1713"/>
      <c r="AR754" s="1713"/>
      <c r="AS754" s="1713"/>
      <c r="AT754" s="1713"/>
      <c r="AU754" s="1713"/>
      <c r="AV754" s="1713"/>
      <c r="AW754" s="1713"/>
      <c r="AX754" s="1713"/>
      <c r="AY754" s="1713"/>
      <c r="AZ754" s="1713"/>
      <c r="BA754" s="1713"/>
      <c r="BB754" s="1713"/>
      <c r="BC754" s="1713"/>
      <c r="BD754" s="1713"/>
      <c r="BE754" s="1713"/>
      <c r="BF754" s="1713"/>
      <c r="BG754" s="1713"/>
      <c r="BH754" s="1713"/>
      <c r="BI754" s="1713"/>
      <c r="BJ754" s="1713"/>
      <c r="BK754" s="1713"/>
      <c r="BL754" s="1713"/>
      <c r="BM754" s="1713"/>
      <c r="BN754" s="1713"/>
      <c r="BO754" s="1713"/>
      <c r="BP754" s="1713"/>
      <c r="BQ754" s="1713"/>
      <c r="BR754" s="1713"/>
      <c r="BS754" s="1713"/>
      <c r="BT754" s="1713"/>
      <c r="BU754" s="1713"/>
      <c r="BV754" s="1713"/>
      <c r="BW754" s="1713"/>
      <c r="BX754" s="1713"/>
      <c r="BY754" s="1713"/>
      <c r="BZ754" s="1713"/>
      <c r="CA754" s="1713"/>
      <c r="CB754" s="1713"/>
      <c r="CC754" s="1713"/>
      <c r="CD754" s="1713"/>
      <c r="CE754" s="1713"/>
      <c r="CF754" s="1713"/>
      <c r="CG754" s="1713"/>
      <c r="CH754" s="1713"/>
      <c r="CI754" s="1713"/>
      <c r="CJ754" s="1713"/>
      <c r="CK754" s="1713"/>
      <c r="CL754" s="1713"/>
      <c r="CM754" s="1713"/>
      <c r="CN754" s="1713"/>
      <c r="CO754" s="1713"/>
      <c r="CP754" s="1713"/>
      <c r="CQ754" s="1713"/>
      <c r="CR754" s="1713"/>
      <c r="CS754" s="1713"/>
      <c r="CT754" s="1713"/>
      <c r="CU754" s="1713"/>
      <c r="CV754" s="1713"/>
      <c r="CW754" s="1713"/>
      <c r="CX754" s="1713"/>
      <c r="CY754" s="1713"/>
      <c r="CZ754" s="1713"/>
      <c r="DA754" s="1713"/>
      <c r="DB754" s="1713"/>
      <c r="DC754" s="1713"/>
      <c r="DD754" s="1713"/>
      <c r="DE754" s="1713"/>
      <c r="DF754" s="1713"/>
      <c r="DG754" s="1713"/>
      <c r="DH754" s="1713"/>
      <c r="DI754" s="1713"/>
      <c r="DJ754" s="1713"/>
      <c r="DK754" s="1713"/>
      <c r="DL754" s="1713"/>
      <c r="DM754" s="1713"/>
      <c r="DN754" s="1713"/>
      <c r="DO754" s="1713"/>
      <c r="DP754" s="1713"/>
      <c r="DQ754" s="1713"/>
    </row>
    <row r="755" s="1732" customFormat="true" ht="21.75" hidden="false" customHeight="true" outlineLevel="0" collapsed="false">
      <c r="A755" s="1713"/>
      <c r="B755" s="1713"/>
      <c r="C755" s="1725"/>
      <c r="D755" s="1725"/>
      <c r="E755" s="1725"/>
      <c r="F755" s="3210"/>
      <c r="G755" s="3211"/>
      <c r="H755" s="3212"/>
      <c r="I755" s="3213"/>
      <c r="J755" s="3213"/>
      <c r="K755" s="1713"/>
      <c r="L755" s="1713"/>
      <c r="M755" s="1713"/>
      <c r="N755" s="1725"/>
      <c r="O755" s="1713"/>
      <c r="P755" s="1713"/>
      <c r="Q755" s="1713"/>
      <c r="R755" s="1713"/>
      <c r="S755" s="1713"/>
      <c r="T755" s="1714"/>
      <c r="W755" s="1713"/>
      <c r="X755" s="1713"/>
      <c r="Y755" s="1713"/>
      <c r="Z755" s="1713"/>
      <c r="AA755" s="1713"/>
      <c r="AB755" s="1713"/>
      <c r="AC755" s="1713"/>
      <c r="AD755" s="1713"/>
      <c r="AE755" s="1713"/>
      <c r="AF755" s="1713"/>
      <c r="AG755" s="1713"/>
      <c r="AH755" s="1713"/>
      <c r="AI755" s="1713"/>
      <c r="AJ755" s="1713"/>
      <c r="AK755" s="1713"/>
      <c r="AL755" s="1713"/>
      <c r="AM755" s="1713"/>
      <c r="AN755" s="1713"/>
      <c r="AO755" s="3214"/>
      <c r="AP755" s="1713"/>
      <c r="AQ755" s="1713"/>
      <c r="AR755" s="1713"/>
      <c r="AS755" s="1713"/>
      <c r="AT755" s="1713"/>
      <c r="AU755" s="1713"/>
      <c r="AV755" s="1713"/>
      <c r="AW755" s="1713"/>
      <c r="AX755" s="1713"/>
      <c r="AY755" s="1713"/>
      <c r="AZ755" s="1713"/>
      <c r="BA755" s="1713"/>
      <c r="BB755" s="1713"/>
      <c r="BC755" s="1713"/>
      <c r="BD755" s="1713"/>
      <c r="BE755" s="1713"/>
      <c r="BF755" s="1713"/>
      <c r="BG755" s="1713"/>
      <c r="BH755" s="1713"/>
      <c r="BI755" s="1713"/>
      <c r="BJ755" s="1713"/>
      <c r="BK755" s="1713"/>
      <c r="BL755" s="1713"/>
      <c r="BM755" s="1713"/>
      <c r="BN755" s="1713"/>
      <c r="BO755" s="1713"/>
      <c r="BP755" s="1713"/>
      <c r="BQ755" s="1713"/>
      <c r="BR755" s="1713"/>
      <c r="BS755" s="1713"/>
      <c r="BT755" s="1713"/>
      <c r="BU755" s="1713"/>
      <c r="BV755" s="1713"/>
      <c r="BW755" s="1713"/>
      <c r="BX755" s="1713"/>
      <c r="BY755" s="1713"/>
      <c r="BZ755" s="1713"/>
      <c r="CA755" s="1713"/>
      <c r="CB755" s="1713"/>
      <c r="CC755" s="1713"/>
      <c r="CD755" s="1713"/>
      <c r="CE755" s="1713"/>
      <c r="CF755" s="1713"/>
      <c r="CG755" s="1713"/>
      <c r="CH755" s="1713"/>
      <c r="CI755" s="1713"/>
      <c r="CJ755" s="1713"/>
      <c r="CK755" s="1713"/>
      <c r="CL755" s="1713"/>
      <c r="CM755" s="1713"/>
      <c r="CN755" s="1713"/>
      <c r="CO755" s="1713"/>
      <c r="CP755" s="1713"/>
      <c r="CQ755" s="1713"/>
      <c r="CR755" s="1713"/>
      <c r="CS755" s="1713"/>
      <c r="CT755" s="1713"/>
      <c r="CU755" s="1713"/>
      <c r="CV755" s="1713"/>
      <c r="CW755" s="1713"/>
      <c r="CX755" s="1713"/>
      <c r="CY755" s="1713"/>
      <c r="CZ755" s="1713"/>
      <c r="DA755" s="1713"/>
      <c r="DB755" s="1713"/>
      <c r="DC755" s="1713"/>
      <c r="DD755" s="1713"/>
      <c r="DE755" s="1713"/>
      <c r="DF755" s="1713"/>
      <c r="DG755" s="1713"/>
      <c r="DH755" s="1713"/>
      <c r="DI755" s="1713"/>
      <c r="DJ755" s="1713"/>
      <c r="DK755" s="1713"/>
      <c r="DL755" s="1713"/>
      <c r="DM755" s="1713"/>
      <c r="DN755" s="1713"/>
      <c r="DO755" s="1713"/>
      <c r="DP755" s="1713"/>
      <c r="DQ755" s="1713"/>
    </row>
    <row r="756" s="1732" customFormat="true" ht="21.75" hidden="false" customHeight="true" outlineLevel="0" collapsed="false">
      <c r="A756" s="1713"/>
      <c r="B756" s="1713"/>
      <c r="C756" s="1725"/>
      <c r="D756" s="1725"/>
      <c r="E756" s="1725"/>
      <c r="F756" s="3210"/>
      <c r="G756" s="3211"/>
      <c r="H756" s="3212"/>
      <c r="I756" s="3213"/>
      <c r="J756" s="3213"/>
      <c r="K756" s="1713"/>
      <c r="L756" s="1713"/>
      <c r="M756" s="1713"/>
      <c r="N756" s="1725"/>
      <c r="O756" s="1713"/>
      <c r="P756" s="1713"/>
      <c r="Q756" s="1713"/>
      <c r="R756" s="1713"/>
      <c r="S756" s="1713"/>
      <c r="T756" s="1714"/>
      <c r="W756" s="1713"/>
      <c r="X756" s="1713"/>
      <c r="Y756" s="1713"/>
      <c r="Z756" s="1713"/>
      <c r="AA756" s="1713"/>
      <c r="AB756" s="1713"/>
      <c r="AC756" s="1713"/>
      <c r="AD756" s="1713"/>
      <c r="AE756" s="1713"/>
      <c r="AF756" s="1713"/>
      <c r="AG756" s="1713"/>
      <c r="AH756" s="1713"/>
      <c r="AI756" s="1713"/>
      <c r="AJ756" s="1713"/>
      <c r="AK756" s="1713"/>
      <c r="AL756" s="1713"/>
      <c r="AM756" s="1713"/>
      <c r="AN756" s="1713"/>
      <c r="AO756" s="3214"/>
      <c r="AP756" s="1713"/>
      <c r="AQ756" s="1713"/>
      <c r="AR756" s="1713"/>
      <c r="AS756" s="1713"/>
      <c r="AT756" s="1713"/>
      <c r="AU756" s="1713"/>
      <c r="AV756" s="1713"/>
      <c r="AW756" s="1713"/>
      <c r="AX756" s="1713"/>
      <c r="AY756" s="1713"/>
      <c r="AZ756" s="1713"/>
      <c r="BA756" s="1713"/>
      <c r="BB756" s="1713"/>
      <c r="BC756" s="1713"/>
      <c r="BD756" s="1713"/>
      <c r="BE756" s="1713"/>
      <c r="BF756" s="1713"/>
      <c r="BG756" s="1713"/>
      <c r="BH756" s="1713"/>
      <c r="BI756" s="1713"/>
      <c r="BJ756" s="1713"/>
      <c r="BK756" s="1713"/>
      <c r="BL756" s="1713"/>
      <c r="BM756" s="1713"/>
      <c r="BN756" s="1713"/>
      <c r="BO756" s="1713"/>
      <c r="BP756" s="1713"/>
      <c r="BQ756" s="1713"/>
      <c r="BR756" s="1713"/>
      <c r="BS756" s="1713"/>
      <c r="BT756" s="1713"/>
      <c r="BU756" s="1713"/>
      <c r="BV756" s="1713"/>
      <c r="BW756" s="1713"/>
      <c r="BX756" s="1713"/>
      <c r="BY756" s="1713"/>
      <c r="BZ756" s="1713"/>
      <c r="CA756" s="1713"/>
      <c r="CB756" s="1713"/>
      <c r="CC756" s="1713"/>
      <c r="CD756" s="1713"/>
      <c r="CE756" s="1713"/>
      <c r="CF756" s="1713"/>
      <c r="CG756" s="1713"/>
      <c r="CH756" s="1713"/>
      <c r="CI756" s="1713"/>
      <c r="CJ756" s="1713"/>
      <c r="CK756" s="1713"/>
      <c r="CL756" s="1713"/>
      <c r="CM756" s="1713"/>
      <c r="CN756" s="1713"/>
      <c r="CO756" s="1713"/>
      <c r="CP756" s="1713"/>
      <c r="CQ756" s="1713"/>
      <c r="CR756" s="1713"/>
      <c r="CS756" s="1713"/>
      <c r="CT756" s="1713"/>
      <c r="CU756" s="1713"/>
      <c r="CV756" s="1713"/>
      <c r="CW756" s="1713"/>
      <c r="CX756" s="1713"/>
      <c r="CY756" s="1713"/>
      <c r="CZ756" s="1713"/>
      <c r="DA756" s="1713"/>
      <c r="DB756" s="1713"/>
      <c r="DC756" s="1713"/>
      <c r="DD756" s="1713"/>
      <c r="DE756" s="1713"/>
      <c r="DF756" s="1713"/>
      <c r="DG756" s="1713"/>
      <c r="DH756" s="1713"/>
      <c r="DI756" s="1713"/>
      <c r="DJ756" s="1713"/>
      <c r="DK756" s="1713"/>
      <c r="DL756" s="1713"/>
      <c r="DM756" s="1713"/>
      <c r="DN756" s="1713"/>
      <c r="DO756" s="1713"/>
      <c r="DP756" s="1713"/>
      <c r="DQ756" s="1713"/>
    </row>
    <row r="757" s="1732" customFormat="true" ht="21.75" hidden="false" customHeight="true" outlineLevel="0" collapsed="false">
      <c r="A757" s="1713"/>
      <c r="B757" s="1713"/>
      <c r="C757" s="1725"/>
      <c r="D757" s="1725"/>
      <c r="E757" s="1725"/>
      <c r="F757" s="3210"/>
      <c r="G757" s="3211"/>
      <c r="H757" s="3212"/>
      <c r="I757" s="3213"/>
      <c r="J757" s="3213"/>
      <c r="K757" s="1713"/>
      <c r="L757" s="1713"/>
      <c r="M757" s="1713"/>
      <c r="N757" s="1725"/>
      <c r="O757" s="1713"/>
      <c r="P757" s="1713"/>
      <c r="Q757" s="1713"/>
      <c r="R757" s="1713"/>
      <c r="S757" s="1713"/>
      <c r="T757" s="1714"/>
      <c r="W757" s="1713"/>
      <c r="X757" s="1713"/>
      <c r="Y757" s="1713"/>
      <c r="Z757" s="1713"/>
      <c r="AA757" s="1713"/>
      <c r="AB757" s="1713"/>
      <c r="AC757" s="1713"/>
      <c r="AD757" s="1713"/>
      <c r="AE757" s="1713"/>
      <c r="AF757" s="1713"/>
      <c r="AG757" s="1713"/>
      <c r="AH757" s="1713"/>
      <c r="AI757" s="1713"/>
      <c r="AJ757" s="1713"/>
      <c r="AK757" s="1713"/>
      <c r="AL757" s="1713"/>
      <c r="AM757" s="1713"/>
      <c r="AN757" s="1713"/>
      <c r="AO757" s="3214"/>
      <c r="AP757" s="1713"/>
      <c r="AQ757" s="1713"/>
      <c r="AR757" s="1713"/>
      <c r="AS757" s="1713"/>
      <c r="AT757" s="1713"/>
      <c r="AU757" s="1713"/>
      <c r="AV757" s="1713"/>
      <c r="AW757" s="1713"/>
      <c r="AX757" s="1713"/>
      <c r="AY757" s="1713"/>
      <c r="AZ757" s="1713"/>
      <c r="BA757" s="1713"/>
      <c r="BB757" s="1713"/>
      <c r="BC757" s="1713"/>
      <c r="BD757" s="1713"/>
      <c r="BE757" s="1713"/>
      <c r="BF757" s="1713"/>
      <c r="BG757" s="1713"/>
      <c r="BH757" s="1713"/>
      <c r="BI757" s="1713"/>
      <c r="BJ757" s="1713"/>
      <c r="BK757" s="1713"/>
      <c r="BL757" s="1713"/>
      <c r="BM757" s="1713"/>
      <c r="BN757" s="1713"/>
      <c r="BO757" s="1713"/>
      <c r="BP757" s="1713"/>
      <c r="BQ757" s="1713"/>
      <c r="BR757" s="1713"/>
      <c r="BS757" s="1713"/>
      <c r="BT757" s="1713"/>
      <c r="BU757" s="1713"/>
      <c r="BV757" s="1713"/>
      <c r="BW757" s="1713"/>
      <c r="BX757" s="1713"/>
      <c r="BY757" s="1713"/>
      <c r="BZ757" s="1713"/>
      <c r="CA757" s="1713"/>
      <c r="CB757" s="1713"/>
      <c r="CC757" s="1713"/>
      <c r="CD757" s="1713"/>
      <c r="CE757" s="1713"/>
      <c r="CF757" s="1713"/>
      <c r="CG757" s="1713"/>
      <c r="CH757" s="1713"/>
      <c r="CI757" s="1713"/>
      <c r="CJ757" s="1713"/>
      <c r="CK757" s="1713"/>
      <c r="CL757" s="1713"/>
      <c r="CM757" s="1713"/>
      <c r="CN757" s="1713"/>
      <c r="CO757" s="1713"/>
      <c r="CP757" s="1713"/>
      <c r="CQ757" s="1713"/>
      <c r="CR757" s="1713"/>
      <c r="CS757" s="1713"/>
      <c r="CT757" s="1713"/>
      <c r="CU757" s="1713"/>
      <c r="CV757" s="1713"/>
      <c r="CW757" s="1713"/>
      <c r="CX757" s="1713"/>
      <c r="CY757" s="1713"/>
      <c r="CZ757" s="1713"/>
      <c r="DA757" s="1713"/>
      <c r="DB757" s="1713"/>
      <c r="DC757" s="1713"/>
      <c r="DD757" s="1713"/>
      <c r="DE757" s="1713"/>
      <c r="DF757" s="1713"/>
      <c r="DG757" s="1713"/>
      <c r="DH757" s="1713"/>
      <c r="DI757" s="1713"/>
      <c r="DJ757" s="1713"/>
      <c r="DK757" s="1713"/>
      <c r="DL757" s="1713"/>
      <c r="DM757" s="1713"/>
      <c r="DN757" s="1713"/>
      <c r="DO757" s="1713"/>
      <c r="DP757" s="1713"/>
      <c r="DQ757" s="1713"/>
    </row>
    <row r="758" s="1732" customFormat="true" ht="21.75" hidden="false" customHeight="true" outlineLevel="0" collapsed="false">
      <c r="A758" s="1713"/>
      <c r="B758" s="1713"/>
      <c r="C758" s="1725"/>
      <c r="D758" s="1725"/>
      <c r="E758" s="1725"/>
      <c r="F758" s="3210"/>
      <c r="G758" s="3211"/>
      <c r="H758" s="3212"/>
      <c r="I758" s="3213"/>
      <c r="J758" s="3213"/>
      <c r="K758" s="1713"/>
      <c r="L758" s="1713"/>
      <c r="M758" s="1713"/>
      <c r="N758" s="1725"/>
      <c r="O758" s="1713"/>
      <c r="P758" s="1713"/>
      <c r="Q758" s="1713"/>
      <c r="R758" s="1713"/>
      <c r="S758" s="1713"/>
      <c r="T758" s="1714"/>
      <c r="W758" s="1713"/>
      <c r="X758" s="1713"/>
      <c r="Y758" s="1713"/>
      <c r="Z758" s="1713"/>
      <c r="AA758" s="1713"/>
      <c r="AB758" s="1713"/>
      <c r="AC758" s="1713"/>
      <c r="AD758" s="1713"/>
      <c r="AE758" s="1713"/>
      <c r="AF758" s="1713"/>
      <c r="AG758" s="1713"/>
      <c r="AH758" s="1713"/>
      <c r="AI758" s="1713"/>
      <c r="AJ758" s="1713"/>
      <c r="AK758" s="1713"/>
      <c r="AL758" s="1713"/>
      <c r="AM758" s="1713"/>
      <c r="AN758" s="1713"/>
      <c r="AO758" s="3214"/>
      <c r="AP758" s="1713"/>
      <c r="AQ758" s="1713"/>
      <c r="AR758" s="1713"/>
      <c r="AS758" s="1713"/>
      <c r="AT758" s="1713"/>
      <c r="AU758" s="1713"/>
      <c r="AV758" s="1713"/>
      <c r="AW758" s="1713"/>
      <c r="AX758" s="1713"/>
      <c r="AY758" s="1713"/>
      <c r="AZ758" s="1713"/>
      <c r="BA758" s="1713"/>
      <c r="BB758" s="1713"/>
      <c r="BC758" s="1713"/>
      <c r="BD758" s="1713"/>
      <c r="BE758" s="1713"/>
      <c r="BF758" s="1713"/>
      <c r="BG758" s="1713"/>
      <c r="BH758" s="1713"/>
      <c r="BI758" s="1713"/>
      <c r="BJ758" s="1713"/>
      <c r="BK758" s="1713"/>
      <c r="BL758" s="1713"/>
      <c r="BM758" s="1713"/>
      <c r="BN758" s="1713"/>
      <c r="BO758" s="1713"/>
      <c r="BP758" s="1713"/>
      <c r="BQ758" s="1713"/>
      <c r="BR758" s="1713"/>
      <c r="BS758" s="1713"/>
      <c r="BT758" s="1713"/>
      <c r="BU758" s="1713"/>
      <c r="BV758" s="1713"/>
      <c r="BW758" s="1713"/>
      <c r="BX758" s="1713"/>
      <c r="BY758" s="1713"/>
      <c r="BZ758" s="1713"/>
      <c r="CA758" s="1713"/>
      <c r="CB758" s="1713"/>
      <c r="CC758" s="1713"/>
      <c r="CD758" s="1713"/>
      <c r="CE758" s="1713"/>
      <c r="CF758" s="1713"/>
      <c r="CG758" s="1713"/>
      <c r="CH758" s="1713"/>
      <c r="CI758" s="1713"/>
      <c r="CJ758" s="1713"/>
      <c r="CK758" s="1713"/>
      <c r="CL758" s="1713"/>
      <c r="CM758" s="1713"/>
      <c r="CN758" s="1713"/>
      <c r="CO758" s="1713"/>
      <c r="CP758" s="1713"/>
      <c r="CQ758" s="1713"/>
      <c r="CR758" s="1713"/>
      <c r="CS758" s="1713"/>
      <c r="CT758" s="1713"/>
      <c r="CU758" s="1713"/>
      <c r="CV758" s="1713"/>
      <c r="CW758" s="1713"/>
      <c r="CX758" s="1713"/>
      <c r="CY758" s="1713"/>
      <c r="CZ758" s="1713"/>
      <c r="DA758" s="1713"/>
      <c r="DB758" s="1713"/>
      <c r="DC758" s="1713"/>
      <c r="DD758" s="1713"/>
      <c r="DE758" s="1713"/>
      <c r="DF758" s="1713"/>
      <c r="DG758" s="1713"/>
      <c r="DH758" s="1713"/>
      <c r="DI758" s="1713"/>
      <c r="DJ758" s="1713"/>
      <c r="DK758" s="1713"/>
      <c r="DL758" s="1713"/>
      <c r="DM758" s="1713"/>
      <c r="DN758" s="1713"/>
      <c r="DO758" s="1713"/>
      <c r="DP758" s="1713"/>
      <c r="DQ758" s="1713"/>
    </row>
    <row r="759" s="1732" customFormat="true" ht="21.75" hidden="false" customHeight="true" outlineLevel="0" collapsed="false">
      <c r="A759" s="1713"/>
      <c r="B759" s="1713"/>
      <c r="C759" s="1725"/>
      <c r="D759" s="1725"/>
      <c r="E759" s="1725"/>
      <c r="F759" s="3210"/>
      <c r="G759" s="3211"/>
      <c r="H759" s="3212"/>
      <c r="I759" s="3213"/>
      <c r="J759" s="3213"/>
      <c r="K759" s="1713"/>
      <c r="L759" s="1713"/>
      <c r="M759" s="1713"/>
      <c r="N759" s="1725"/>
      <c r="O759" s="1713"/>
      <c r="P759" s="1713"/>
      <c r="Q759" s="1713"/>
      <c r="R759" s="1713"/>
      <c r="S759" s="1713"/>
      <c r="T759" s="1714"/>
      <c r="W759" s="1713"/>
      <c r="X759" s="1713"/>
      <c r="Y759" s="1713"/>
      <c r="Z759" s="1713"/>
      <c r="AA759" s="1713"/>
      <c r="AB759" s="1713"/>
      <c r="AC759" s="1713"/>
      <c r="AD759" s="1713"/>
      <c r="AE759" s="1713"/>
      <c r="AF759" s="1713"/>
      <c r="AG759" s="1713"/>
      <c r="AH759" s="1713"/>
      <c r="AI759" s="1713"/>
      <c r="AJ759" s="1713"/>
      <c r="AK759" s="1713"/>
      <c r="AL759" s="1713"/>
      <c r="AM759" s="1713"/>
      <c r="AN759" s="1713"/>
      <c r="AO759" s="3214"/>
      <c r="AP759" s="1713"/>
      <c r="AQ759" s="1713"/>
      <c r="AR759" s="1713"/>
      <c r="AS759" s="1713"/>
      <c r="AT759" s="1713"/>
      <c r="AU759" s="1713"/>
      <c r="AV759" s="1713"/>
      <c r="AW759" s="1713"/>
      <c r="AX759" s="1713"/>
      <c r="AY759" s="1713"/>
      <c r="AZ759" s="1713"/>
      <c r="BA759" s="1713"/>
      <c r="BB759" s="1713"/>
      <c r="BC759" s="1713"/>
      <c r="BD759" s="1713"/>
      <c r="BE759" s="1713"/>
      <c r="BF759" s="1713"/>
      <c r="BG759" s="1713"/>
      <c r="BH759" s="1713"/>
      <c r="BI759" s="1713"/>
      <c r="BJ759" s="1713"/>
      <c r="BK759" s="1713"/>
      <c r="BL759" s="1713"/>
      <c r="BM759" s="1713"/>
      <c r="BN759" s="1713"/>
      <c r="BO759" s="1713"/>
      <c r="BP759" s="1713"/>
      <c r="BQ759" s="1713"/>
      <c r="BR759" s="1713"/>
      <c r="BS759" s="1713"/>
      <c r="BT759" s="1713"/>
      <c r="BU759" s="1713"/>
      <c r="BV759" s="1713"/>
      <c r="BW759" s="1713"/>
      <c r="BX759" s="1713"/>
      <c r="BY759" s="1713"/>
      <c r="BZ759" s="1713"/>
      <c r="CA759" s="1713"/>
      <c r="CB759" s="1713"/>
      <c r="CC759" s="1713"/>
      <c r="CD759" s="1713"/>
      <c r="CE759" s="1713"/>
      <c r="CF759" s="1713"/>
      <c r="CG759" s="1713"/>
      <c r="CH759" s="1713"/>
      <c r="CI759" s="1713"/>
      <c r="CJ759" s="1713"/>
      <c r="CK759" s="1713"/>
      <c r="CL759" s="1713"/>
      <c r="CM759" s="1713"/>
      <c r="CN759" s="1713"/>
      <c r="CO759" s="1713"/>
      <c r="CP759" s="1713"/>
      <c r="CQ759" s="1713"/>
      <c r="CR759" s="1713"/>
      <c r="CS759" s="1713"/>
      <c r="CT759" s="1713"/>
      <c r="CU759" s="1713"/>
      <c r="CV759" s="1713"/>
      <c r="CW759" s="1713"/>
      <c r="CX759" s="1713"/>
      <c r="CY759" s="1713"/>
      <c r="CZ759" s="1713"/>
      <c r="DA759" s="1713"/>
      <c r="DB759" s="1713"/>
      <c r="DC759" s="1713"/>
      <c r="DD759" s="1713"/>
      <c r="DE759" s="1713"/>
      <c r="DF759" s="1713"/>
      <c r="DG759" s="1713"/>
      <c r="DH759" s="1713"/>
      <c r="DI759" s="1713"/>
      <c r="DJ759" s="1713"/>
      <c r="DK759" s="1713"/>
      <c r="DL759" s="1713"/>
      <c r="DM759" s="1713"/>
      <c r="DN759" s="1713"/>
      <c r="DO759" s="1713"/>
      <c r="DP759" s="1713"/>
      <c r="DQ759" s="1713"/>
    </row>
    <row r="760" s="1732" customFormat="true" ht="21.75" hidden="false" customHeight="true" outlineLevel="0" collapsed="false">
      <c r="A760" s="1713"/>
      <c r="B760" s="1713"/>
      <c r="C760" s="1725"/>
      <c r="D760" s="1725"/>
      <c r="E760" s="1725"/>
      <c r="F760" s="3210"/>
      <c r="G760" s="3211"/>
      <c r="H760" s="3212"/>
      <c r="I760" s="3213"/>
      <c r="J760" s="3213"/>
      <c r="K760" s="1713"/>
      <c r="L760" s="1713"/>
      <c r="M760" s="1713"/>
      <c r="N760" s="1725"/>
      <c r="O760" s="1713"/>
      <c r="P760" s="1713"/>
      <c r="Q760" s="1713"/>
      <c r="R760" s="1713"/>
      <c r="S760" s="1713"/>
      <c r="T760" s="1714"/>
      <c r="W760" s="1713"/>
      <c r="X760" s="1713"/>
      <c r="Y760" s="1713"/>
      <c r="Z760" s="1713"/>
      <c r="AA760" s="1713"/>
      <c r="AB760" s="1713"/>
      <c r="AC760" s="1713"/>
      <c r="AD760" s="1713"/>
      <c r="AE760" s="1713"/>
      <c r="AF760" s="1713"/>
      <c r="AG760" s="1713"/>
      <c r="AH760" s="1713"/>
      <c r="AI760" s="1713"/>
      <c r="AJ760" s="1713"/>
      <c r="AK760" s="1713"/>
      <c r="AL760" s="1713"/>
      <c r="AM760" s="1713"/>
      <c r="AN760" s="1713"/>
      <c r="AO760" s="3214"/>
      <c r="AP760" s="1713"/>
      <c r="AQ760" s="1713"/>
      <c r="AR760" s="1713"/>
      <c r="AS760" s="1713"/>
      <c r="AT760" s="1713"/>
      <c r="AU760" s="1713"/>
      <c r="AV760" s="1713"/>
      <c r="AW760" s="1713"/>
      <c r="AX760" s="1713"/>
      <c r="AY760" s="1713"/>
      <c r="AZ760" s="1713"/>
      <c r="BA760" s="1713"/>
      <c r="BB760" s="1713"/>
      <c r="BC760" s="1713"/>
      <c r="BD760" s="1713"/>
      <c r="BE760" s="1713"/>
      <c r="BF760" s="1713"/>
      <c r="BG760" s="1713"/>
      <c r="BH760" s="1713"/>
      <c r="BI760" s="1713"/>
      <c r="BJ760" s="1713"/>
      <c r="BK760" s="1713"/>
      <c r="BL760" s="1713"/>
      <c r="BM760" s="1713"/>
      <c r="BN760" s="1713"/>
      <c r="BO760" s="1713"/>
      <c r="BP760" s="1713"/>
      <c r="BQ760" s="1713"/>
      <c r="BR760" s="1713"/>
      <c r="BS760" s="1713"/>
      <c r="BT760" s="1713"/>
      <c r="BU760" s="1713"/>
      <c r="BV760" s="1713"/>
      <c r="BW760" s="1713"/>
      <c r="BX760" s="1713"/>
      <c r="BY760" s="1713"/>
      <c r="BZ760" s="1713"/>
      <c r="CA760" s="1713"/>
      <c r="CB760" s="1713"/>
      <c r="CC760" s="1713"/>
      <c r="CD760" s="1713"/>
      <c r="CE760" s="1713"/>
      <c r="CF760" s="1713"/>
      <c r="CG760" s="1713"/>
      <c r="CH760" s="1713"/>
      <c r="CI760" s="1713"/>
      <c r="CJ760" s="1713"/>
      <c r="CK760" s="1713"/>
      <c r="CL760" s="1713"/>
      <c r="CM760" s="1713"/>
      <c r="CN760" s="1713"/>
      <c r="CO760" s="1713"/>
      <c r="CP760" s="1713"/>
      <c r="CQ760" s="1713"/>
      <c r="CR760" s="1713"/>
      <c r="CS760" s="1713"/>
      <c r="CT760" s="1713"/>
      <c r="CU760" s="1713"/>
      <c r="CV760" s="1713"/>
      <c r="CW760" s="1713"/>
      <c r="CX760" s="1713"/>
      <c r="CY760" s="1713"/>
      <c r="CZ760" s="1713"/>
      <c r="DA760" s="1713"/>
      <c r="DB760" s="1713"/>
      <c r="DC760" s="1713"/>
      <c r="DD760" s="1713"/>
      <c r="DE760" s="1713"/>
      <c r="DF760" s="1713"/>
      <c r="DG760" s="1713"/>
      <c r="DH760" s="1713"/>
      <c r="DI760" s="1713"/>
      <c r="DJ760" s="1713"/>
      <c r="DK760" s="1713"/>
      <c r="DL760" s="1713"/>
      <c r="DM760" s="1713"/>
      <c r="DN760" s="1713"/>
      <c r="DO760" s="1713"/>
      <c r="DP760" s="1713"/>
      <c r="DQ760" s="1713"/>
    </row>
    <row r="761" s="1732" customFormat="true" ht="21.75" hidden="false" customHeight="true" outlineLevel="0" collapsed="false">
      <c r="A761" s="1713"/>
      <c r="B761" s="1713"/>
      <c r="C761" s="1725"/>
      <c r="D761" s="1725"/>
      <c r="E761" s="1725"/>
      <c r="F761" s="3210"/>
      <c r="G761" s="3211"/>
      <c r="H761" s="3212"/>
      <c r="I761" s="3213"/>
      <c r="J761" s="3213"/>
      <c r="K761" s="1713"/>
      <c r="L761" s="1713"/>
      <c r="M761" s="1713"/>
      <c r="N761" s="1725"/>
      <c r="O761" s="1713"/>
      <c r="P761" s="1713"/>
      <c r="Q761" s="1713"/>
      <c r="R761" s="1713"/>
      <c r="S761" s="1713"/>
      <c r="T761" s="1714"/>
      <c r="W761" s="1713"/>
      <c r="X761" s="1713"/>
      <c r="Y761" s="1713"/>
      <c r="Z761" s="1713"/>
      <c r="AA761" s="1713"/>
      <c r="AB761" s="1713"/>
      <c r="AC761" s="1713"/>
      <c r="AD761" s="1713"/>
      <c r="AE761" s="1713"/>
      <c r="AF761" s="1713"/>
      <c r="AG761" s="1713"/>
      <c r="AH761" s="1713"/>
      <c r="AI761" s="1713"/>
      <c r="AJ761" s="1713"/>
      <c r="AK761" s="1713"/>
      <c r="AL761" s="1713"/>
      <c r="AM761" s="1713"/>
      <c r="AN761" s="1713"/>
      <c r="AO761" s="3214"/>
      <c r="AP761" s="1713"/>
      <c r="AQ761" s="1713"/>
      <c r="AR761" s="1713"/>
      <c r="AS761" s="1713"/>
      <c r="AT761" s="1713"/>
      <c r="AU761" s="1713"/>
      <c r="AV761" s="1713"/>
      <c r="AW761" s="1713"/>
      <c r="AX761" s="1713"/>
      <c r="AY761" s="1713"/>
      <c r="AZ761" s="1713"/>
      <c r="BA761" s="1713"/>
      <c r="BB761" s="1713"/>
      <c r="BC761" s="1713"/>
      <c r="BD761" s="1713"/>
      <c r="BE761" s="1713"/>
      <c r="BF761" s="1713"/>
      <c r="BG761" s="1713"/>
      <c r="BH761" s="1713"/>
      <c r="BI761" s="1713"/>
      <c r="BJ761" s="1713"/>
      <c r="BK761" s="1713"/>
      <c r="BL761" s="1713"/>
      <c r="BM761" s="1713"/>
      <c r="BN761" s="1713"/>
      <c r="BO761" s="1713"/>
      <c r="BP761" s="1713"/>
      <c r="BQ761" s="1713"/>
      <c r="BR761" s="1713"/>
      <c r="BS761" s="1713"/>
      <c r="BT761" s="1713"/>
      <c r="BU761" s="1713"/>
      <c r="BV761" s="1713"/>
      <c r="BW761" s="1713"/>
      <c r="BX761" s="1713"/>
      <c r="BY761" s="1713"/>
      <c r="BZ761" s="1713"/>
      <c r="CA761" s="1713"/>
      <c r="CB761" s="1713"/>
      <c r="CC761" s="1713"/>
      <c r="CD761" s="1713"/>
      <c r="CE761" s="1713"/>
      <c r="CF761" s="1713"/>
      <c r="CG761" s="1713"/>
      <c r="CH761" s="1713"/>
      <c r="CI761" s="1713"/>
      <c r="CJ761" s="1713"/>
      <c r="CK761" s="1713"/>
      <c r="CL761" s="1713"/>
      <c r="CM761" s="1713"/>
      <c r="CN761" s="1713"/>
      <c r="CO761" s="1713"/>
      <c r="CP761" s="1713"/>
      <c r="CQ761" s="1713"/>
      <c r="CR761" s="1713"/>
      <c r="CS761" s="1713"/>
      <c r="CT761" s="1713"/>
      <c r="CU761" s="1713"/>
      <c r="CV761" s="1713"/>
      <c r="CW761" s="1713"/>
      <c r="CX761" s="1713"/>
      <c r="CY761" s="1713"/>
      <c r="CZ761" s="1713"/>
      <c r="DA761" s="1713"/>
      <c r="DB761" s="1713"/>
      <c r="DC761" s="1713"/>
      <c r="DD761" s="1713"/>
      <c r="DE761" s="1713"/>
      <c r="DF761" s="1713"/>
      <c r="DG761" s="1713"/>
      <c r="DH761" s="1713"/>
      <c r="DI761" s="1713"/>
      <c r="DJ761" s="1713"/>
      <c r="DK761" s="1713"/>
      <c r="DL761" s="1713"/>
      <c r="DM761" s="1713"/>
      <c r="DN761" s="1713"/>
      <c r="DO761" s="1713"/>
      <c r="DP761" s="1713"/>
      <c r="DQ761" s="1713"/>
    </row>
    <row r="762" s="1732" customFormat="true" ht="21.75" hidden="false" customHeight="true" outlineLevel="0" collapsed="false">
      <c r="A762" s="1713"/>
      <c r="B762" s="1713"/>
      <c r="C762" s="1725"/>
      <c r="D762" s="1725"/>
      <c r="E762" s="1725"/>
      <c r="F762" s="3210"/>
      <c r="G762" s="3211"/>
      <c r="H762" s="3212"/>
      <c r="I762" s="3213"/>
      <c r="J762" s="3213"/>
      <c r="K762" s="1713"/>
      <c r="L762" s="1713"/>
      <c r="M762" s="1713"/>
      <c r="N762" s="1725"/>
      <c r="O762" s="1713"/>
      <c r="P762" s="1713"/>
      <c r="Q762" s="1713"/>
      <c r="R762" s="1713"/>
      <c r="S762" s="1713"/>
      <c r="T762" s="1714"/>
      <c r="W762" s="1713"/>
      <c r="X762" s="1713"/>
      <c r="Y762" s="1713"/>
      <c r="Z762" s="1713"/>
      <c r="AA762" s="1713"/>
      <c r="AB762" s="1713"/>
      <c r="AC762" s="1713"/>
      <c r="AD762" s="1713"/>
      <c r="AE762" s="1713"/>
      <c r="AF762" s="1713"/>
      <c r="AG762" s="1713"/>
      <c r="AH762" s="1713"/>
      <c r="AI762" s="1713"/>
      <c r="AJ762" s="1713"/>
      <c r="AK762" s="1713"/>
      <c r="AL762" s="1713"/>
      <c r="AM762" s="1713"/>
      <c r="AN762" s="1713"/>
      <c r="AO762" s="3214"/>
      <c r="AP762" s="1713"/>
      <c r="AQ762" s="1713"/>
      <c r="AR762" s="1713"/>
      <c r="AS762" s="1713"/>
      <c r="AT762" s="1713"/>
      <c r="AU762" s="1713"/>
      <c r="AV762" s="1713"/>
      <c r="AW762" s="1713"/>
      <c r="AX762" s="1713"/>
      <c r="AY762" s="1713"/>
      <c r="AZ762" s="1713"/>
      <c r="BA762" s="1713"/>
      <c r="BB762" s="1713"/>
      <c r="BC762" s="1713"/>
      <c r="BD762" s="1713"/>
      <c r="BE762" s="1713"/>
      <c r="BF762" s="1713"/>
      <c r="BG762" s="1713"/>
      <c r="BH762" s="1713"/>
      <c r="BI762" s="1713"/>
      <c r="BJ762" s="1713"/>
      <c r="BK762" s="1713"/>
      <c r="BL762" s="1713"/>
      <c r="BM762" s="1713"/>
      <c r="BN762" s="1713"/>
      <c r="BO762" s="1713"/>
      <c r="BP762" s="1713"/>
      <c r="BQ762" s="1713"/>
      <c r="BR762" s="1713"/>
      <c r="BS762" s="1713"/>
      <c r="BT762" s="1713"/>
      <c r="BU762" s="1713"/>
      <c r="BV762" s="1713"/>
      <c r="BW762" s="1713"/>
      <c r="BX762" s="1713"/>
      <c r="BY762" s="1713"/>
      <c r="BZ762" s="1713"/>
      <c r="CA762" s="1713"/>
      <c r="CB762" s="1713"/>
      <c r="CC762" s="1713"/>
      <c r="CD762" s="1713"/>
      <c r="CE762" s="1713"/>
      <c r="CF762" s="1713"/>
      <c r="CG762" s="1713"/>
      <c r="CH762" s="1713"/>
      <c r="CI762" s="1713"/>
      <c r="CJ762" s="1713"/>
      <c r="CK762" s="1713"/>
      <c r="CL762" s="1713"/>
      <c r="CM762" s="1713"/>
      <c r="CN762" s="1713"/>
      <c r="CO762" s="1713"/>
      <c r="CP762" s="1713"/>
      <c r="CQ762" s="1713"/>
      <c r="CR762" s="1713"/>
      <c r="CS762" s="1713"/>
      <c r="CT762" s="1713"/>
      <c r="CU762" s="1713"/>
      <c r="CV762" s="1713"/>
      <c r="CW762" s="1713"/>
      <c r="CX762" s="1713"/>
      <c r="CY762" s="1713"/>
      <c r="CZ762" s="1713"/>
      <c r="DA762" s="1713"/>
      <c r="DB762" s="1713"/>
      <c r="DC762" s="1713"/>
      <c r="DD762" s="1713"/>
      <c r="DE762" s="1713"/>
      <c r="DF762" s="1713"/>
      <c r="DG762" s="1713"/>
      <c r="DH762" s="1713"/>
      <c r="DI762" s="1713"/>
      <c r="DJ762" s="1713"/>
      <c r="DK762" s="1713"/>
      <c r="DL762" s="1713"/>
      <c r="DM762" s="1713"/>
      <c r="DN762" s="1713"/>
      <c r="DO762" s="1713"/>
      <c r="DP762" s="1713"/>
      <c r="DQ762" s="1713"/>
    </row>
    <row r="763" s="1732" customFormat="true" ht="21.75" hidden="false" customHeight="true" outlineLevel="0" collapsed="false">
      <c r="A763" s="1713"/>
      <c r="B763" s="1713"/>
      <c r="C763" s="1725"/>
      <c r="D763" s="1725"/>
      <c r="E763" s="1725"/>
      <c r="F763" s="3210"/>
      <c r="G763" s="3211"/>
      <c r="H763" s="3212"/>
      <c r="I763" s="3213"/>
      <c r="J763" s="3213"/>
      <c r="K763" s="1713"/>
      <c r="L763" s="1713"/>
      <c r="M763" s="1713"/>
      <c r="N763" s="1725"/>
      <c r="O763" s="1713"/>
      <c r="P763" s="1713"/>
      <c r="Q763" s="1713"/>
      <c r="R763" s="1713"/>
      <c r="S763" s="1713"/>
      <c r="T763" s="1714"/>
      <c r="W763" s="1713"/>
      <c r="X763" s="1713"/>
      <c r="Y763" s="1713"/>
      <c r="Z763" s="1713"/>
      <c r="AA763" s="1713"/>
      <c r="AB763" s="1713"/>
      <c r="AC763" s="1713"/>
      <c r="AD763" s="1713"/>
      <c r="AE763" s="1713"/>
      <c r="AF763" s="1713"/>
      <c r="AG763" s="1713"/>
      <c r="AH763" s="1713"/>
      <c r="AI763" s="1713"/>
      <c r="AJ763" s="1713"/>
      <c r="AK763" s="1713"/>
      <c r="AL763" s="1713"/>
      <c r="AM763" s="1713"/>
      <c r="AN763" s="1713"/>
      <c r="AO763" s="3214"/>
      <c r="AP763" s="1713"/>
      <c r="AQ763" s="1713"/>
      <c r="AR763" s="1713"/>
      <c r="AS763" s="1713"/>
      <c r="AT763" s="1713"/>
      <c r="AU763" s="1713"/>
      <c r="AV763" s="1713"/>
      <c r="AW763" s="1713"/>
      <c r="AX763" s="1713"/>
      <c r="AY763" s="1713"/>
      <c r="AZ763" s="1713"/>
      <c r="BA763" s="1713"/>
      <c r="BB763" s="1713"/>
      <c r="BC763" s="1713"/>
      <c r="BD763" s="1713"/>
      <c r="BE763" s="1713"/>
      <c r="BF763" s="1713"/>
      <c r="BG763" s="1713"/>
      <c r="BH763" s="1713"/>
      <c r="BI763" s="1713"/>
      <c r="BJ763" s="1713"/>
      <c r="BK763" s="1713"/>
      <c r="BL763" s="1713"/>
      <c r="BM763" s="1713"/>
      <c r="BN763" s="1713"/>
      <c r="BO763" s="1713"/>
      <c r="BP763" s="1713"/>
      <c r="BQ763" s="1713"/>
      <c r="BR763" s="1713"/>
      <c r="BS763" s="1713"/>
      <c r="BT763" s="1713"/>
      <c r="BU763" s="1713"/>
      <c r="BV763" s="1713"/>
      <c r="BW763" s="1713"/>
      <c r="BX763" s="1713"/>
      <c r="BY763" s="1713"/>
      <c r="BZ763" s="1713"/>
      <c r="CA763" s="1713"/>
      <c r="CB763" s="1713"/>
      <c r="CC763" s="1713"/>
      <c r="CD763" s="1713"/>
      <c r="CE763" s="1713"/>
      <c r="CF763" s="1713"/>
      <c r="CG763" s="1713"/>
      <c r="CH763" s="1713"/>
      <c r="CI763" s="1713"/>
      <c r="CJ763" s="1713"/>
      <c r="CK763" s="1713"/>
      <c r="CL763" s="1713"/>
      <c r="CM763" s="1713"/>
      <c r="CN763" s="1713"/>
      <c r="CO763" s="1713"/>
      <c r="CP763" s="1713"/>
      <c r="CQ763" s="1713"/>
      <c r="CR763" s="1713"/>
      <c r="CS763" s="1713"/>
      <c r="CT763" s="1713"/>
      <c r="CU763" s="1713"/>
      <c r="CV763" s="1713"/>
      <c r="CW763" s="1713"/>
      <c r="CX763" s="1713"/>
      <c r="CY763" s="1713"/>
      <c r="CZ763" s="1713"/>
      <c r="DA763" s="1713"/>
      <c r="DB763" s="1713"/>
      <c r="DC763" s="1713"/>
      <c r="DD763" s="1713"/>
      <c r="DE763" s="1713"/>
      <c r="DF763" s="1713"/>
      <c r="DG763" s="1713"/>
      <c r="DH763" s="1713"/>
      <c r="DI763" s="1713"/>
      <c r="DJ763" s="1713"/>
      <c r="DK763" s="1713"/>
      <c r="DL763" s="1713"/>
      <c r="DM763" s="1713"/>
      <c r="DN763" s="1713"/>
      <c r="DO763" s="1713"/>
      <c r="DP763" s="1713"/>
      <c r="DQ763" s="1713"/>
    </row>
    <row r="764" s="1732" customFormat="true" ht="21.75" hidden="false" customHeight="true" outlineLevel="0" collapsed="false">
      <c r="A764" s="1713"/>
      <c r="B764" s="1713"/>
      <c r="C764" s="1725"/>
      <c r="D764" s="1725"/>
      <c r="E764" s="1725"/>
      <c r="F764" s="3210"/>
      <c r="G764" s="3211"/>
      <c r="H764" s="3212"/>
      <c r="I764" s="3213"/>
      <c r="J764" s="3213"/>
      <c r="K764" s="1713"/>
      <c r="L764" s="1713"/>
      <c r="M764" s="1713"/>
      <c r="N764" s="1725"/>
      <c r="O764" s="1713"/>
      <c r="P764" s="1713"/>
      <c r="Q764" s="1713"/>
      <c r="R764" s="1713"/>
      <c r="S764" s="1713"/>
      <c r="T764" s="1714"/>
      <c r="W764" s="1713"/>
      <c r="X764" s="1713"/>
      <c r="Y764" s="1713"/>
      <c r="Z764" s="1713"/>
      <c r="AA764" s="1713"/>
      <c r="AB764" s="1713"/>
      <c r="AC764" s="1713"/>
      <c r="AD764" s="1713"/>
      <c r="AE764" s="1713"/>
      <c r="AF764" s="1713"/>
      <c r="AG764" s="1713"/>
      <c r="AH764" s="1713"/>
      <c r="AI764" s="1713"/>
      <c r="AJ764" s="1713"/>
      <c r="AK764" s="1713"/>
      <c r="AL764" s="1713"/>
      <c r="AM764" s="1713"/>
      <c r="AN764" s="1713"/>
      <c r="AO764" s="3214"/>
      <c r="AP764" s="1713"/>
      <c r="AQ764" s="1713"/>
      <c r="AR764" s="1713"/>
      <c r="AS764" s="1713"/>
      <c r="AT764" s="1713"/>
      <c r="AU764" s="1713"/>
      <c r="AV764" s="1713"/>
      <c r="AW764" s="1713"/>
      <c r="AX764" s="1713"/>
      <c r="AY764" s="1713"/>
      <c r="AZ764" s="1713"/>
      <c r="BA764" s="1713"/>
      <c r="BB764" s="1713"/>
      <c r="BC764" s="1713"/>
      <c r="BD764" s="1713"/>
      <c r="BE764" s="1713"/>
      <c r="BF764" s="1713"/>
      <c r="BG764" s="1713"/>
      <c r="BH764" s="1713"/>
      <c r="BI764" s="1713"/>
      <c r="BJ764" s="1713"/>
      <c r="BK764" s="1713"/>
      <c r="BL764" s="1713"/>
      <c r="BM764" s="1713"/>
      <c r="BN764" s="1713"/>
      <c r="BO764" s="1713"/>
      <c r="BP764" s="1713"/>
      <c r="BQ764" s="1713"/>
      <c r="BR764" s="1713"/>
      <c r="BS764" s="1713"/>
      <c r="BT764" s="1713"/>
      <c r="BU764" s="1713"/>
      <c r="BV764" s="1713"/>
      <c r="BW764" s="1713"/>
      <c r="BX764" s="1713"/>
      <c r="BY764" s="1713"/>
      <c r="BZ764" s="1713"/>
      <c r="CA764" s="1713"/>
      <c r="CB764" s="1713"/>
      <c r="CC764" s="1713"/>
      <c r="CD764" s="1713"/>
      <c r="CE764" s="1713"/>
      <c r="CF764" s="1713"/>
      <c r="CG764" s="1713"/>
      <c r="CH764" s="1713"/>
      <c r="CI764" s="1713"/>
      <c r="CJ764" s="1713"/>
      <c r="CK764" s="1713"/>
      <c r="CL764" s="1713"/>
      <c r="CM764" s="1713"/>
      <c r="CN764" s="1713"/>
      <c r="CO764" s="1713"/>
      <c r="CP764" s="1713"/>
      <c r="CQ764" s="1713"/>
      <c r="CR764" s="1713"/>
      <c r="CS764" s="1713"/>
      <c r="CT764" s="1713"/>
      <c r="CU764" s="1713"/>
      <c r="CV764" s="1713"/>
      <c r="CW764" s="1713"/>
      <c r="CX764" s="1713"/>
      <c r="CY764" s="1713"/>
      <c r="CZ764" s="1713"/>
      <c r="DA764" s="1713"/>
      <c r="DB764" s="1713"/>
      <c r="DC764" s="1713"/>
      <c r="DD764" s="1713"/>
      <c r="DE764" s="1713"/>
      <c r="DF764" s="1713"/>
      <c r="DG764" s="1713"/>
      <c r="DH764" s="1713"/>
      <c r="DI764" s="1713"/>
      <c r="DJ764" s="1713"/>
      <c r="DK764" s="1713"/>
      <c r="DL764" s="1713"/>
      <c r="DM764" s="1713"/>
      <c r="DN764" s="1713"/>
      <c r="DO764" s="1713"/>
      <c r="DP764" s="1713"/>
      <c r="DQ764" s="1713"/>
    </row>
    <row r="765" s="1732" customFormat="true" ht="21.75" hidden="false" customHeight="true" outlineLevel="0" collapsed="false">
      <c r="A765" s="1713"/>
      <c r="B765" s="1713"/>
      <c r="C765" s="1725"/>
      <c r="D765" s="1725"/>
      <c r="E765" s="1725"/>
      <c r="F765" s="3210"/>
      <c r="G765" s="3211"/>
      <c r="H765" s="3212"/>
      <c r="I765" s="3213"/>
      <c r="J765" s="3213"/>
      <c r="K765" s="1713"/>
      <c r="L765" s="1713"/>
      <c r="M765" s="1713"/>
      <c r="N765" s="1725"/>
      <c r="O765" s="1713"/>
      <c r="P765" s="1713"/>
      <c r="Q765" s="1713"/>
      <c r="R765" s="1713"/>
      <c r="S765" s="1713"/>
      <c r="T765" s="1714"/>
      <c r="W765" s="1713"/>
      <c r="X765" s="1713"/>
      <c r="Y765" s="1713"/>
      <c r="Z765" s="1713"/>
      <c r="AA765" s="1713"/>
      <c r="AB765" s="1713"/>
      <c r="AC765" s="1713"/>
      <c r="AD765" s="1713"/>
      <c r="AE765" s="1713"/>
      <c r="AF765" s="1713"/>
      <c r="AG765" s="1713"/>
      <c r="AH765" s="1713"/>
      <c r="AI765" s="1713"/>
      <c r="AJ765" s="1713"/>
      <c r="AK765" s="1713"/>
      <c r="AL765" s="1713"/>
      <c r="AM765" s="1713"/>
      <c r="AN765" s="1713"/>
      <c r="AO765" s="3214"/>
      <c r="AP765" s="1713"/>
      <c r="AQ765" s="1713"/>
      <c r="AR765" s="1713"/>
      <c r="AS765" s="1713"/>
      <c r="AT765" s="1713"/>
      <c r="AU765" s="1713"/>
      <c r="AV765" s="1713"/>
      <c r="AW765" s="1713"/>
      <c r="AX765" s="1713"/>
      <c r="AY765" s="1713"/>
      <c r="AZ765" s="1713"/>
      <c r="BA765" s="1713"/>
      <c r="BB765" s="1713"/>
      <c r="BC765" s="1713"/>
      <c r="BD765" s="1713"/>
      <c r="BE765" s="1713"/>
      <c r="BF765" s="1713"/>
      <c r="BG765" s="1713"/>
      <c r="BH765" s="1713"/>
      <c r="BI765" s="1713"/>
      <c r="BJ765" s="1713"/>
      <c r="BK765" s="1713"/>
      <c r="BL765" s="1713"/>
      <c r="BM765" s="1713"/>
      <c r="BN765" s="1713"/>
      <c r="BO765" s="1713"/>
      <c r="BP765" s="1713"/>
      <c r="BQ765" s="1713"/>
      <c r="BR765" s="1713"/>
      <c r="BS765" s="1713"/>
      <c r="BT765" s="1713"/>
      <c r="BU765" s="1713"/>
      <c r="BV765" s="1713"/>
      <c r="BW765" s="1713"/>
      <c r="BX765" s="1713"/>
      <c r="BY765" s="1713"/>
      <c r="BZ765" s="1713"/>
      <c r="CA765" s="1713"/>
      <c r="CB765" s="1713"/>
      <c r="CC765" s="1713"/>
      <c r="CD765" s="1713"/>
      <c r="CE765" s="1713"/>
      <c r="CF765" s="1713"/>
      <c r="CG765" s="1713"/>
      <c r="CH765" s="1713"/>
      <c r="CI765" s="1713"/>
      <c r="CJ765" s="1713"/>
      <c r="CK765" s="1713"/>
      <c r="CL765" s="1713"/>
      <c r="CM765" s="1713"/>
      <c r="CN765" s="1713"/>
      <c r="CO765" s="1713"/>
      <c r="CP765" s="1713"/>
      <c r="CQ765" s="1713"/>
      <c r="CR765" s="1713"/>
      <c r="CS765" s="1713"/>
      <c r="CT765" s="1713"/>
      <c r="CU765" s="1713"/>
      <c r="CV765" s="1713"/>
      <c r="CW765" s="1713"/>
      <c r="CX765" s="1713"/>
      <c r="CY765" s="1713"/>
      <c r="CZ765" s="1713"/>
      <c r="DA765" s="1713"/>
      <c r="DB765" s="1713"/>
      <c r="DC765" s="1713"/>
      <c r="DD765" s="1713"/>
      <c r="DE765" s="1713"/>
      <c r="DF765" s="1713"/>
      <c r="DG765" s="1713"/>
      <c r="DH765" s="1713"/>
      <c r="DI765" s="1713"/>
      <c r="DJ765" s="1713"/>
      <c r="DK765" s="1713"/>
      <c r="DL765" s="1713"/>
      <c r="DM765" s="1713"/>
      <c r="DN765" s="1713"/>
      <c r="DO765" s="1713"/>
      <c r="DP765" s="1713"/>
      <c r="DQ765" s="1713"/>
    </row>
    <row r="766" s="1732" customFormat="true" ht="21.75" hidden="false" customHeight="true" outlineLevel="0" collapsed="false">
      <c r="A766" s="1713"/>
      <c r="B766" s="1713"/>
      <c r="C766" s="1725"/>
      <c r="D766" s="1725"/>
      <c r="E766" s="1725"/>
      <c r="F766" s="3210"/>
      <c r="G766" s="3211"/>
      <c r="H766" s="3212"/>
      <c r="I766" s="3213"/>
      <c r="J766" s="3213"/>
      <c r="K766" s="1713"/>
      <c r="L766" s="1713"/>
      <c r="M766" s="1713"/>
      <c r="N766" s="1725"/>
      <c r="O766" s="1713"/>
      <c r="P766" s="1713"/>
      <c r="Q766" s="1713"/>
      <c r="R766" s="1713"/>
      <c r="S766" s="1713"/>
      <c r="T766" s="1714"/>
      <c r="W766" s="1713"/>
      <c r="X766" s="1713"/>
      <c r="Y766" s="1713"/>
      <c r="Z766" s="1713"/>
      <c r="AA766" s="1713"/>
      <c r="AB766" s="1713"/>
      <c r="AC766" s="1713"/>
      <c r="AD766" s="1713"/>
      <c r="AE766" s="1713"/>
      <c r="AF766" s="1713"/>
      <c r="AG766" s="1713"/>
      <c r="AH766" s="1713"/>
      <c r="AI766" s="1713"/>
      <c r="AJ766" s="1713"/>
      <c r="AK766" s="1713"/>
      <c r="AL766" s="1713"/>
      <c r="AM766" s="1713"/>
      <c r="AN766" s="1713"/>
      <c r="AO766" s="3214"/>
      <c r="AP766" s="1713"/>
      <c r="AQ766" s="1713"/>
      <c r="AR766" s="1713"/>
      <c r="AS766" s="1713"/>
      <c r="AT766" s="1713"/>
      <c r="AU766" s="1713"/>
      <c r="AV766" s="1713"/>
      <c r="AW766" s="1713"/>
      <c r="AX766" s="1713"/>
      <c r="AY766" s="1713"/>
      <c r="AZ766" s="1713"/>
      <c r="BA766" s="1713"/>
      <c r="BB766" s="1713"/>
      <c r="BC766" s="1713"/>
      <c r="BD766" s="1713"/>
      <c r="BE766" s="1713"/>
      <c r="BF766" s="1713"/>
      <c r="BG766" s="1713"/>
      <c r="BH766" s="1713"/>
      <c r="BI766" s="1713"/>
      <c r="BJ766" s="1713"/>
      <c r="BK766" s="1713"/>
      <c r="BL766" s="1713"/>
      <c r="BM766" s="1713"/>
      <c r="BN766" s="1713"/>
      <c r="BO766" s="1713"/>
      <c r="BP766" s="1713"/>
      <c r="BQ766" s="1713"/>
      <c r="BR766" s="1713"/>
      <c r="BS766" s="1713"/>
      <c r="BT766" s="1713"/>
      <c r="BU766" s="1713"/>
      <c r="BV766" s="1713"/>
      <c r="BW766" s="1713"/>
      <c r="BX766" s="1713"/>
      <c r="BY766" s="1713"/>
      <c r="BZ766" s="1713"/>
      <c r="CA766" s="1713"/>
      <c r="CB766" s="1713"/>
      <c r="CC766" s="1713"/>
      <c r="CD766" s="1713"/>
      <c r="CE766" s="1713"/>
      <c r="CF766" s="1713"/>
      <c r="CG766" s="1713"/>
      <c r="CH766" s="1713"/>
      <c r="CI766" s="1713"/>
      <c r="CJ766" s="1713"/>
      <c r="CK766" s="1713"/>
      <c r="CL766" s="1713"/>
      <c r="CM766" s="1713"/>
      <c r="CN766" s="1713"/>
      <c r="CO766" s="1713"/>
      <c r="CP766" s="1713"/>
      <c r="CQ766" s="1713"/>
      <c r="CR766" s="1713"/>
      <c r="CS766" s="1713"/>
      <c r="CT766" s="1713"/>
      <c r="CU766" s="1713"/>
      <c r="CV766" s="1713"/>
      <c r="CW766" s="1713"/>
      <c r="CX766" s="1713"/>
      <c r="CY766" s="1713"/>
      <c r="CZ766" s="1713"/>
      <c r="DA766" s="1713"/>
      <c r="DB766" s="1713"/>
      <c r="DC766" s="1713"/>
      <c r="DD766" s="1713"/>
      <c r="DE766" s="1713"/>
      <c r="DF766" s="1713"/>
      <c r="DG766" s="1713"/>
      <c r="DH766" s="1713"/>
      <c r="DI766" s="1713"/>
      <c r="DJ766" s="1713"/>
      <c r="DK766" s="1713"/>
      <c r="DL766" s="1713"/>
      <c r="DM766" s="1713"/>
      <c r="DN766" s="1713"/>
      <c r="DO766" s="1713"/>
      <c r="DP766" s="1713"/>
      <c r="DQ766" s="1713"/>
    </row>
    <row r="767" s="1732" customFormat="true" ht="21.75" hidden="false" customHeight="true" outlineLevel="0" collapsed="false">
      <c r="A767" s="1713"/>
      <c r="B767" s="1713"/>
      <c r="C767" s="1725"/>
      <c r="D767" s="1725"/>
      <c r="E767" s="1725"/>
      <c r="F767" s="3210"/>
      <c r="G767" s="3211"/>
      <c r="H767" s="3212"/>
      <c r="I767" s="3213"/>
      <c r="J767" s="3213"/>
      <c r="K767" s="1713"/>
      <c r="L767" s="1713"/>
      <c r="M767" s="1713"/>
      <c r="N767" s="1725"/>
      <c r="O767" s="1713"/>
      <c r="P767" s="1713"/>
      <c r="Q767" s="1713"/>
      <c r="R767" s="1713"/>
      <c r="S767" s="1713"/>
      <c r="T767" s="1714"/>
      <c r="W767" s="1713"/>
      <c r="X767" s="1713"/>
      <c r="Y767" s="1713"/>
      <c r="Z767" s="1713"/>
      <c r="AA767" s="1713"/>
      <c r="AB767" s="1713"/>
      <c r="AC767" s="1713"/>
      <c r="AD767" s="1713"/>
      <c r="AE767" s="1713"/>
      <c r="AF767" s="1713"/>
      <c r="AG767" s="1713"/>
      <c r="AH767" s="1713"/>
      <c r="AI767" s="1713"/>
      <c r="AJ767" s="1713"/>
      <c r="AK767" s="1713"/>
      <c r="AL767" s="1713"/>
      <c r="AM767" s="1713"/>
      <c r="AN767" s="1713"/>
      <c r="AO767" s="3214"/>
      <c r="AP767" s="1713"/>
      <c r="AQ767" s="1713"/>
      <c r="AR767" s="1713"/>
      <c r="AS767" s="1713"/>
      <c r="AT767" s="1713"/>
      <c r="AU767" s="1713"/>
      <c r="AV767" s="1713"/>
      <c r="AW767" s="1713"/>
      <c r="AX767" s="1713"/>
      <c r="AY767" s="1713"/>
      <c r="AZ767" s="1713"/>
      <c r="BA767" s="1713"/>
      <c r="BB767" s="1713"/>
      <c r="BC767" s="1713"/>
      <c r="BD767" s="1713"/>
      <c r="BE767" s="1713"/>
      <c r="BF767" s="1713"/>
      <c r="BG767" s="1713"/>
      <c r="BH767" s="1713"/>
      <c r="BI767" s="1713"/>
      <c r="BJ767" s="1713"/>
      <c r="BK767" s="1713"/>
      <c r="BL767" s="1713"/>
      <c r="BM767" s="1713"/>
      <c r="BN767" s="1713"/>
      <c r="BO767" s="1713"/>
      <c r="BP767" s="1713"/>
      <c r="BQ767" s="1713"/>
      <c r="BR767" s="1713"/>
      <c r="BS767" s="1713"/>
      <c r="BT767" s="1713"/>
      <c r="BU767" s="1713"/>
      <c r="BV767" s="1713"/>
      <c r="BW767" s="1713"/>
      <c r="BX767" s="1713"/>
      <c r="BY767" s="1713"/>
      <c r="BZ767" s="1713"/>
      <c r="CA767" s="1713"/>
      <c r="CB767" s="1713"/>
      <c r="CC767" s="1713"/>
      <c r="CD767" s="1713"/>
      <c r="CE767" s="1713"/>
      <c r="CF767" s="1713"/>
      <c r="CG767" s="1713"/>
      <c r="CH767" s="1713"/>
      <c r="CI767" s="1713"/>
      <c r="CJ767" s="1713"/>
      <c r="CK767" s="1713"/>
      <c r="CL767" s="1713"/>
      <c r="CM767" s="1713"/>
      <c r="CN767" s="1713"/>
      <c r="CO767" s="1713"/>
      <c r="CP767" s="1713"/>
      <c r="CQ767" s="1713"/>
      <c r="CR767" s="1713"/>
      <c r="CS767" s="1713"/>
      <c r="CT767" s="1713"/>
      <c r="CU767" s="1713"/>
      <c r="CV767" s="1713"/>
      <c r="CW767" s="1713"/>
      <c r="CX767" s="1713"/>
      <c r="CY767" s="1713"/>
      <c r="CZ767" s="1713"/>
      <c r="DA767" s="1713"/>
      <c r="DB767" s="1713"/>
      <c r="DC767" s="1713"/>
      <c r="DD767" s="1713"/>
      <c r="DE767" s="1713"/>
      <c r="DF767" s="1713"/>
      <c r="DG767" s="1713"/>
      <c r="DH767" s="1713"/>
      <c r="DI767" s="1713"/>
      <c r="DJ767" s="1713"/>
      <c r="DK767" s="1713"/>
      <c r="DL767" s="1713"/>
      <c r="DM767" s="1713"/>
      <c r="DN767" s="1713"/>
      <c r="DO767" s="1713"/>
      <c r="DP767" s="1713"/>
      <c r="DQ767" s="1713"/>
    </row>
    <row r="768" s="1732" customFormat="true" ht="21.75" hidden="false" customHeight="true" outlineLevel="0" collapsed="false">
      <c r="A768" s="1713"/>
      <c r="B768" s="1713"/>
      <c r="C768" s="1725"/>
      <c r="D768" s="1725"/>
      <c r="E768" s="1725"/>
      <c r="F768" s="3210"/>
      <c r="G768" s="3211"/>
      <c r="H768" s="3212"/>
      <c r="I768" s="3213"/>
      <c r="J768" s="3213"/>
      <c r="K768" s="1713"/>
      <c r="L768" s="1713"/>
      <c r="M768" s="1713"/>
      <c r="N768" s="1725"/>
      <c r="O768" s="1713"/>
      <c r="P768" s="1713"/>
      <c r="Q768" s="1713"/>
      <c r="R768" s="1713"/>
      <c r="S768" s="1713"/>
      <c r="T768" s="1714"/>
      <c r="W768" s="1713"/>
      <c r="X768" s="1713"/>
      <c r="Y768" s="1713"/>
      <c r="Z768" s="1713"/>
      <c r="AA768" s="1713"/>
      <c r="AB768" s="1713"/>
      <c r="AC768" s="1713"/>
      <c r="AD768" s="1713"/>
      <c r="AE768" s="1713"/>
      <c r="AF768" s="1713"/>
      <c r="AG768" s="1713"/>
      <c r="AH768" s="1713"/>
      <c r="AI768" s="1713"/>
      <c r="AJ768" s="1713"/>
      <c r="AK768" s="1713"/>
      <c r="AL768" s="1713"/>
      <c r="AM768" s="1713"/>
      <c r="AN768" s="1713"/>
      <c r="AO768" s="3214"/>
      <c r="AP768" s="1713"/>
      <c r="AQ768" s="1713"/>
      <c r="AR768" s="1713"/>
      <c r="AS768" s="1713"/>
      <c r="AT768" s="1713"/>
      <c r="AU768" s="1713"/>
      <c r="AV768" s="1713"/>
      <c r="AW768" s="1713"/>
      <c r="AX768" s="1713"/>
      <c r="AY768" s="1713"/>
      <c r="AZ768" s="1713"/>
      <c r="BA768" s="1713"/>
      <c r="BB768" s="1713"/>
      <c r="BC768" s="1713"/>
      <c r="BD768" s="1713"/>
      <c r="BE768" s="1713"/>
      <c r="BF768" s="1713"/>
      <c r="BG768" s="1713"/>
      <c r="BH768" s="1713"/>
      <c r="BI768" s="1713"/>
      <c r="BJ768" s="1713"/>
      <c r="BK768" s="1713"/>
      <c r="BL768" s="1713"/>
      <c r="BM768" s="1713"/>
      <c r="BN768" s="1713"/>
      <c r="BO768" s="1713"/>
      <c r="BP768" s="1713"/>
      <c r="BQ768" s="1713"/>
      <c r="BR768" s="1713"/>
      <c r="BS768" s="1713"/>
      <c r="BT768" s="1713"/>
      <c r="BU768" s="1713"/>
      <c r="BV768" s="1713"/>
      <c r="BW768" s="1713"/>
      <c r="BX768" s="1713"/>
      <c r="BY768" s="1713"/>
      <c r="BZ768" s="1713"/>
      <c r="CA768" s="1713"/>
      <c r="CB768" s="1713"/>
      <c r="CC768" s="1713"/>
      <c r="CD768" s="1713"/>
      <c r="CE768" s="1713"/>
      <c r="CF768" s="1713"/>
      <c r="CG768" s="1713"/>
      <c r="CH768" s="1713"/>
      <c r="CI768" s="1713"/>
      <c r="CJ768" s="1713"/>
      <c r="CK768" s="1713"/>
      <c r="CL768" s="1713"/>
      <c r="CM768" s="1713"/>
      <c r="CN768" s="1713"/>
      <c r="CO768" s="1713"/>
      <c r="CP768" s="1713"/>
      <c r="CQ768" s="1713"/>
      <c r="CR768" s="1713"/>
      <c r="CS768" s="1713"/>
      <c r="CT768" s="1713"/>
      <c r="CU768" s="1713"/>
      <c r="CV768" s="1713"/>
      <c r="CW768" s="1713"/>
      <c r="CX768" s="1713"/>
      <c r="CY768" s="1713"/>
      <c r="CZ768" s="1713"/>
      <c r="DA768" s="1713"/>
      <c r="DB768" s="1713"/>
      <c r="DC768" s="1713"/>
      <c r="DD768" s="1713"/>
      <c r="DE768" s="1713"/>
      <c r="DF768" s="1713"/>
      <c r="DG768" s="1713"/>
      <c r="DH768" s="1713"/>
      <c r="DI768" s="1713"/>
      <c r="DJ768" s="1713"/>
      <c r="DK768" s="1713"/>
      <c r="DL768" s="1713"/>
      <c r="DM768" s="1713"/>
      <c r="DN768" s="1713"/>
      <c r="DO768" s="1713"/>
      <c r="DP768" s="1713"/>
      <c r="DQ768" s="1713"/>
    </row>
    <row r="769" s="1732" customFormat="true" ht="21.75" hidden="false" customHeight="true" outlineLevel="0" collapsed="false">
      <c r="A769" s="1713"/>
      <c r="B769" s="1713"/>
      <c r="C769" s="1725"/>
      <c r="D769" s="1725"/>
      <c r="E769" s="1725"/>
      <c r="F769" s="3210"/>
      <c r="G769" s="3211"/>
      <c r="H769" s="3212"/>
      <c r="I769" s="3213"/>
      <c r="J769" s="3213"/>
      <c r="K769" s="1713"/>
      <c r="L769" s="1713"/>
      <c r="M769" s="1713"/>
      <c r="N769" s="1725"/>
      <c r="O769" s="1713"/>
      <c r="P769" s="1713"/>
      <c r="Q769" s="1713"/>
      <c r="R769" s="1713"/>
      <c r="S769" s="1713"/>
      <c r="T769" s="1714"/>
      <c r="W769" s="1713"/>
      <c r="X769" s="1713"/>
      <c r="Y769" s="1713"/>
      <c r="Z769" s="1713"/>
      <c r="AA769" s="1713"/>
      <c r="AB769" s="1713"/>
      <c r="AC769" s="1713"/>
      <c r="AD769" s="1713"/>
      <c r="AE769" s="1713"/>
      <c r="AF769" s="1713"/>
      <c r="AG769" s="1713"/>
      <c r="AH769" s="1713"/>
      <c r="AI769" s="1713"/>
      <c r="AJ769" s="1713"/>
      <c r="AK769" s="1713"/>
      <c r="AL769" s="1713"/>
      <c r="AM769" s="1713"/>
      <c r="AN769" s="1713"/>
      <c r="AO769" s="3214"/>
      <c r="AP769" s="1713"/>
      <c r="AQ769" s="1713"/>
      <c r="AR769" s="1713"/>
      <c r="AS769" s="1713"/>
      <c r="AT769" s="1713"/>
      <c r="AU769" s="1713"/>
      <c r="AV769" s="1713"/>
      <c r="AW769" s="1713"/>
      <c r="AX769" s="1713"/>
      <c r="AY769" s="1713"/>
      <c r="AZ769" s="1713"/>
      <c r="BA769" s="1713"/>
      <c r="BB769" s="1713"/>
      <c r="BC769" s="1713"/>
      <c r="BD769" s="1713"/>
      <c r="BE769" s="1713"/>
      <c r="BF769" s="1713"/>
      <c r="BG769" s="1713"/>
      <c r="BH769" s="1713"/>
      <c r="BI769" s="1713"/>
      <c r="BJ769" s="1713"/>
      <c r="BK769" s="1713"/>
      <c r="BL769" s="1713"/>
      <c r="BM769" s="1713"/>
      <c r="BN769" s="1713"/>
      <c r="BO769" s="1713"/>
      <c r="BP769" s="1713"/>
      <c r="BQ769" s="1713"/>
      <c r="BR769" s="1713"/>
      <c r="BS769" s="1713"/>
      <c r="BT769" s="1713"/>
      <c r="BU769" s="1713"/>
      <c r="BV769" s="1713"/>
      <c r="BW769" s="1713"/>
      <c r="BX769" s="1713"/>
      <c r="BY769" s="1713"/>
      <c r="BZ769" s="1713"/>
      <c r="CA769" s="1713"/>
      <c r="CB769" s="1713"/>
      <c r="CC769" s="1713"/>
      <c r="CD769" s="1713"/>
      <c r="CE769" s="1713"/>
      <c r="CF769" s="1713"/>
      <c r="CG769" s="1713"/>
      <c r="CH769" s="1713"/>
      <c r="CI769" s="1713"/>
      <c r="CJ769" s="1713"/>
      <c r="CK769" s="1713"/>
      <c r="CL769" s="1713"/>
      <c r="CM769" s="1713"/>
      <c r="CN769" s="1713"/>
      <c r="CO769" s="1713"/>
      <c r="CP769" s="1713"/>
      <c r="CQ769" s="1713"/>
      <c r="CR769" s="1713"/>
      <c r="CS769" s="1713"/>
      <c r="CT769" s="1713"/>
      <c r="CU769" s="1713"/>
      <c r="CV769" s="1713"/>
      <c r="CW769" s="1713"/>
      <c r="CX769" s="1713"/>
      <c r="CY769" s="1713"/>
      <c r="CZ769" s="1713"/>
      <c r="DA769" s="1713"/>
      <c r="DB769" s="1713"/>
      <c r="DC769" s="1713"/>
      <c r="DD769" s="1713"/>
      <c r="DE769" s="1713"/>
      <c r="DF769" s="1713"/>
      <c r="DG769" s="1713"/>
      <c r="DH769" s="1713"/>
      <c r="DI769" s="1713"/>
      <c r="DJ769" s="1713"/>
      <c r="DK769" s="1713"/>
      <c r="DL769" s="1713"/>
      <c r="DM769" s="1713"/>
      <c r="DN769" s="1713"/>
      <c r="DO769" s="1713"/>
      <c r="DP769" s="1713"/>
      <c r="DQ769" s="1713"/>
    </row>
    <row r="770" s="1732" customFormat="true" ht="21.75" hidden="false" customHeight="true" outlineLevel="0" collapsed="false">
      <c r="A770" s="1713"/>
      <c r="B770" s="1713"/>
      <c r="C770" s="1725"/>
      <c r="D770" s="1725"/>
      <c r="E770" s="1725"/>
      <c r="F770" s="3210"/>
      <c r="G770" s="3211"/>
      <c r="H770" s="3212"/>
      <c r="I770" s="3213"/>
      <c r="J770" s="3213"/>
      <c r="K770" s="1713"/>
      <c r="L770" s="1713"/>
      <c r="M770" s="1713"/>
      <c r="N770" s="1725"/>
      <c r="O770" s="1713"/>
      <c r="P770" s="1713"/>
      <c r="Q770" s="1713"/>
      <c r="R770" s="1713"/>
      <c r="S770" s="1713"/>
      <c r="T770" s="1714"/>
      <c r="W770" s="1713"/>
      <c r="X770" s="1713"/>
      <c r="Y770" s="1713"/>
      <c r="Z770" s="1713"/>
      <c r="AA770" s="1713"/>
      <c r="AB770" s="1713"/>
      <c r="AC770" s="1713"/>
      <c r="AD770" s="1713"/>
      <c r="AE770" s="1713"/>
      <c r="AF770" s="1713"/>
      <c r="AG770" s="1713"/>
      <c r="AH770" s="1713"/>
      <c r="AI770" s="1713"/>
      <c r="AJ770" s="1713"/>
      <c r="AK770" s="1713"/>
      <c r="AL770" s="1713"/>
      <c r="AM770" s="1713"/>
      <c r="AN770" s="1713"/>
      <c r="AO770" s="3214"/>
      <c r="AP770" s="1713"/>
      <c r="AQ770" s="1713"/>
      <c r="AR770" s="1713"/>
      <c r="AS770" s="1713"/>
      <c r="AT770" s="1713"/>
      <c r="AU770" s="1713"/>
      <c r="AV770" s="1713"/>
      <c r="AW770" s="1713"/>
      <c r="AX770" s="1713"/>
      <c r="AY770" s="1713"/>
      <c r="AZ770" s="1713"/>
      <c r="BA770" s="1713"/>
      <c r="BB770" s="1713"/>
      <c r="BC770" s="1713"/>
      <c r="BD770" s="1713"/>
      <c r="BE770" s="1713"/>
      <c r="BF770" s="1713"/>
      <c r="BG770" s="1713"/>
      <c r="BH770" s="1713"/>
      <c r="BI770" s="1713"/>
      <c r="BJ770" s="1713"/>
      <c r="BK770" s="1713"/>
      <c r="BL770" s="1713"/>
      <c r="BM770" s="1713"/>
      <c r="BN770" s="1713"/>
      <c r="BO770" s="1713"/>
      <c r="BP770" s="1713"/>
      <c r="BQ770" s="1713"/>
      <c r="BR770" s="1713"/>
      <c r="BS770" s="1713"/>
      <c r="BT770" s="1713"/>
      <c r="BU770" s="1713"/>
      <c r="BV770" s="1713"/>
      <c r="BW770" s="1713"/>
      <c r="BX770" s="1713"/>
      <c r="BY770" s="1713"/>
      <c r="BZ770" s="1713"/>
      <c r="CA770" s="1713"/>
      <c r="CB770" s="1713"/>
      <c r="CC770" s="1713"/>
      <c r="CD770" s="1713"/>
      <c r="CE770" s="1713"/>
      <c r="CF770" s="1713"/>
      <c r="CG770" s="1713"/>
      <c r="CH770" s="1713"/>
      <c r="CI770" s="1713"/>
      <c r="CJ770" s="1713"/>
      <c r="CK770" s="1713"/>
      <c r="CL770" s="1713"/>
      <c r="CM770" s="1713"/>
      <c r="CN770" s="1713"/>
      <c r="CO770" s="1713"/>
      <c r="CP770" s="1713"/>
      <c r="CQ770" s="1713"/>
      <c r="CR770" s="1713"/>
      <c r="CS770" s="1713"/>
      <c r="CT770" s="1713"/>
      <c r="CU770" s="1713"/>
      <c r="CV770" s="1713"/>
      <c r="CW770" s="1713"/>
      <c r="CX770" s="1713"/>
      <c r="CY770" s="1713"/>
      <c r="CZ770" s="1713"/>
      <c r="DA770" s="1713"/>
      <c r="DB770" s="1713"/>
      <c r="DC770" s="1713"/>
      <c r="DD770" s="1713"/>
      <c r="DE770" s="1713"/>
      <c r="DF770" s="1713"/>
      <c r="DG770" s="1713"/>
      <c r="DH770" s="1713"/>
      <c r="DI770" s="1713"/>
      <c r="DJ770" s="1713"/>
      <c r="DK770" s="1713"/>
      <c r="DL770" s="1713"/>
      <c r="DM770" s="1713"/>
      <c r="DN770" s="1713"/>
      <c r="DO770" s="1713"/>
      <c r="DP770" s="1713"/>
      <c r="DQ770" s="1713"/>
    </row>
    <row r="771" s="1732" customFormat="true" ht="21.75" hidden="false" customHeight="true" outlineLevel="0" collapsed="false">
      <c r="A771" s="1713"/>
      <c r="B771" s="1713"/>
      <c r="C771" s="1725"/>
      <c r="D771" s="1725"/>
      <c r="E771" s="1725"/>
      <c r="F771" s="3210"/>
      <c r="G771" s="3211"/>
      <c r="H771" s="3212"/>
      <c r="I771" s="3213"/>
      <c r="J771" s="3213"/>
      <c r="K771" s="1713"/>
      <c r="L771" s="1713"/>
      <c r="M771" s="1713"/>
      <c r="N771" s="1725"/>
      <c r="O771" s="1713"/>
      <c r="P771" s="1713"/>
      <c r="Q771" s="1713"/>
      <c r="R771" s="1713"/>
      <c r="S771" s="1713"/>
      <c r="T771" s="1714"/>
      <c r="W771" s="1713"/>
      <c r="X771" s="1713"/>
      <c r="Y771" s="1713"/>
      <c r="Z771" s="1713"/>
      <c r="AA771" s="1713"/>
      <c r="AB771" s="1713"/>
      <c r="AC771" s="1713"/>
      <c r="AD771" s="1713"/>
      <c r="AE771" s="1713"/>
      <c r="AF771" s="1713"/>
      <c r="AG771" s="1713"/>
      <c r="AH771" s="1713"/>
      <c r="AI771" s="1713"/>
      <c r="AJ771" s="1713"/>
      <c r="AK771" s="1713"/>
      <c r="AL771" s="1713"/>
      <c r="AM771" s="1713"/>
      <c r="AN771" s="1713"/>
      <c r="AO771" s="3214"/>
      <c r="AP771" s="1713"/>
      <c r="AQ771" s="1713"/>
      <c r="AR771" s="1713"/>
      <c r="AS771" s="1713"/>
      <c r="AT771" s="1713"/>
      <c r="AU771" s="1713"/>
      <c r="AV771" s="1713"/>
      <c r="AW771" s="1713"/>
      <c r="AX771" s="1713"/>
      <c r="AY771" s="1713"/>
      <c r="AZ771" s="1713"/>
      <c r="BA771" s="1713"/>
      <c r="BB771" s="1713"/>
      <c r="BC771" s="1713"/>
      <c r="BD771" s="1713"/>
      <c r="BE771" s="1713"/>
      <c r="BF771" s="1713"/>
      <c r="BG771" s="1713"/>
      <c r="BH771" s="1713"/>
      <c r="BI771" s="1713"/>
      <c r="BJ771" s="1713"/>
      <c r="BK771" s="1713"/>
      <c r="BL771" s="1713"/>
      <c r="BM771" s="1713"/>
      <c r="BN771" s="1713"/>
      <c r="BO771" s="1713"/>
      <c r="BP771" s="1713"/>
      <c r="BQ771" s="1713"/>
      <c r="BR771" s="1713"/>
      <c r="BS771" s="1713"/>
      <c r="BT771" s="1713"/>
      <c r="BU771" s="1713"/>
      <c r="BV771" s="1713"/>
      <c r="BW771" s="1713"/>
      <c r="BX771" s="1713"/>
      <c r="BY771" s="1713"/>
      <c r="BZ771" s="1713"/>
      <c r="CA771" s="1713"/>
      <c r="CB771" s="1713"/>
      <c r="CC771" s="1713"/>
      <c r="CD771" s="1713"/>
      <c r="CE771" s="1713"/>
      <c r="CF771" s="1713"/>
      <c r="CG771" s="1713"/>
      <c r="CH771" s="1713"/>
      <c r="CI771" s="1713"/>
      <c r="CJ771" s="1713"/>
      <c r="CK771" s="1713"/>
      <c r="CL771" s="1713"/>
      <c r="CM771" s="1713"/>
      <c r="CN771" s="1713"/>
      <c r="CO771" s="1713"/>
      <c r="CP771" s="1713"/>
      <c r="CQ771" s="1713"/>
      <c r="CR771" s="1713"/>
      <c r="CS771" s="1713"/>
      <c r="CT771" s="1713"/>
      <c r="CU771" s="1713"/>
      <c r="CV771" s="1713"/>
      <c r="CW771" s="1713"/>
      <c r="CX771" s="1713"/>
      <c r="CY771" s="1713"/>
      <c r="CZ771" s="1713"/>
      <c r="DA771" s="1713"/>
      <c r="DB771" s="1713"/>
      <c r="DC771" s="1713"/>
      <c r="DD771" s="1713"/>
      <c r="DE771" s="1713"/>
      <c r="DF771" s="1713"/>
      <c r="DG771" s="1713"/>
      <c r="DH771" s="1713"/>
      <c r="DI771" s="1713"/>
      <c r="DJ771" s="1713"/>
      <c r="DK771" s="1713"/>
      <c r="DL771" s="1713"/>
      <c r="DM771" s="1713"/>
      <c r="DN771" s="1713"/>
      <c r="DO771" s="1713"/>
      <c r="DP771" s="1713"/>
      <c r="DQ771" s="1713"/>
    </row>
    <row r="772" s="1732" customFormat="true" ht="21.75" hidden="false" customHeight="true" outlineLevel="0" collapsed="false">
      <c r="A772" s="1713"/>
      <c r="B772" s="1713"/>
      <c r="C772" s="1725"/>
      <c r="D772" s="1725"/>
      <c r="E772" s="1725"/>
      <c r="F772" s="3210"/>
      <c r="G772" s="3211"/>
      <c r="H772" s="3212"/>
      <c r="I772" s="3213"/>
      <c r="J772" s="3213"/>
      <c r="K772" s="1713"/>
      <c r="L772" s="1713"/>
      <c r="M772" s="1713"/>
      <c r="N772" s="1725"/>
      <c r="O772" s="1713"/>
      <c r="P772" s="1713"/>
      <c r="Q772" s="1713"/>
      <c r="R772" s="1713"/>
      <c r="S772" s="1713"/>
      <c r="T772" s="1714"/>
      <c r="W772" s="1713"/>
      <c r="X772" s="1713"/>
      <c r="Y772" s="1713"/>
      <c r="Z772" s="1713"/>
      <c r="AA772" s="1713"/>
      <c r="AB772" s="1713"/>
      <c r="AC772" s="1713"/>
      <c r="AD772" s="1713"/>
      <c r="AE772" s="1713"/>
      <c r="AF772" s="1713"/>
      <c r="AG772" s="1713"/>
      <c r="AH772" s="1713"/>
      <c r="AI772" s="1713"/>
      <c r="AJ772" s="1713"/>
      <c r="AK772" s="1713"/>
      <c r="AL772" s="1713"/>
      <c r="AM772" s="1713"/>
      <c r="AN772" s="1713"/>
      <c r="AO772" s="3214"/>
      <c r="AP772" s="1713"/>
      <c r="AQ772" s="1713"/>
      <c r="AR772" s="1713"/>
      <c r="AS772" s="1713"/>
      <c r="AT772" s="1713"/>
      <c r="AU772" s="1713"/>
      <c r="AV772" s="1713"/>
      <c r="AW772" s="1713"/>
      <c r="AX772" s="1713"/>
      <c r="AY772" s="1713"/>
      <c r="AZ772" s="1713"/>
      <c r="BA772" s="1713"/>
      <c r="BB772" s="1713"/>
      <c r="BC772" s="1713"/>
      <c r="BD772" s="1713"/>
      <c r="BE772" s="1713"/>
      <c r="BF772" s="1713"/>
      <c r="BG772" s="1713"/>
      <c r="BH772" s="1713"/>
      <c r="BI772" s="1713"/>
      <c r="BJ772" s="1713"/>
      <c r="BK772" s="1713"/>
      <c r="BL772" s="1713"/>
      <c r="BM772" s="1713"/>
      <c r="BN772" s="1713"/>
      <c r="BO772" s="1713"/>
      <c r="BP772" s="1713"/>
      <c r="BQ772" s="1713"/>
      <c r="BR772" s="1713"/>
      <c r="BS772" s="1713"/>
      <c r="BT772" s="1713"/>
      <c r="BU772" s="1713"/>
      <c r="BV772" s="1713"/>
      <c r="BW772" s="1713"/>
      <c r="BX772" s="1713"/>
      <c r="BY772" s="1713"/>
      <c r="BZ772" s="1713"/>
      <c r="CA772" s="1713"/>
      <c r="CB772" s="1713"/>
      <c r="CC772" s="1713"/>
      <c r="CD772" s="1713"/>
      <c r="CE772" s="1713"/>
      <c r="CF772" s="1713"/>
      <c r="CG772" s="1713"/>
      <c r="CH772" s="1713"/>
      <c r="CI772" s="1713"/>
      <c r="CJ772" s="1713"/>
      <c r="CK772" s="1713"/>
      <c r="CL772" s="1713"/>
      <c r="CM772" s="1713"/>
      <c r="CN772" s="1713"/>
      <c r="CO772" s="1713"/>
      <c r="CP772" s="1713"/>
      <c r="CQ772" s="1713"/>
      <c r="CR772" s="1713"/>
      <c r="CS772" s="1713"/>
      <c r="CT772" s="1713"/>
      <c r="CU772" s="1713"/>
      <c r="CV772" s="1713"/>
      <c r="CW772" s="1713"/>
      <c r="CX772" s="1713"/>
      <c r="CY772" s="1713"/>
      <c r="CZ772" s="1713"/>
      <c r="DA772" s="1713"/>
      <c r="DB772" s="1713"/>
      <c r="DC772" s="1713"/>
      <c r="DD772" s="1713"/>
      <c r="DE772" s="1713"/>
      <c r="DF772" s="1713"/>
      <c r="DG772" s="1713"/>
      <c r="DH772" s="1713"/>
      <c r="DI772" s="1713"/>
      <c r="DJ772" s="1713"/>
      <c r="DK772" s="1713"/>
      <c r="DL772" s="1713"/>
      <c r="DM772" s="1713"/>
      <c r="DN772" s="1713"/>
      <c r="DO772" s="1713"/>
      <c r="DP772" s="1713"/>
      <c r="DQ772" s="1713"/>
    </row>
    <row r="773" s="1732" customFormat="true" ht="21.75" hidden="false" customHeight="true" outlineLevel="0" collapsed="false">
      <c r="A773" s="1713"/>
      <c r="B773" s="1713"/>
      <c r="C773" s="1725"/>
      <c r="D773" s="1725"/>
      <c r="E773" s="1725"/>
      <c r="F773" s="3210"/>
      <c r="G773" s="3211"/>
      <c r="H773" s="3212"/>
      <c r="I773" s="3213"/>
      <c r="J773" s="3213"/>
      <c r="K773" s="1713"/>
      <c r="L773" s="1713"/>
      <c r="M773" s="1713"/>
      <c r="N773" s="1725"/>
      <c r="O773" s="1713"/>
      <c r="P773" s="1713"/>
      <c r="Q773" s="1713"/>
      <c r="R773" s="1713"/>
      <c r="S773" s="1713"/>
      <c r="T773" s="1714"/>
      <c r="W773" s="1713"/>
      <c r="X773" s="1713"/>
      <c r="Y773" s="1713"/>
      <c r="Z773" s="1713"/>
      <c r="AA773" s="1713"/>
      <c r="AB773" s="1713"/>
      <c r="AC773" s="1713"/>
      <c r="AD773" s="1713"/>
      <c r="AE773" s="1713"/>
      <c r="AF773" s="1713"/>
      <c r="AG773" s="1713"/>
      <c r="AH773" s="1713"/>
      <c r="AI773" s="1713"/>
      <c r="AJ773" s="1713"/>
      <c r="AK773" s="1713"/>
      <c r="AL773" s="1713"/>
      <c r="AM773" s="1713"/>
      <c r="AN773" s="1713"/>
      <c r="AO773" s="3214"/>
      <c r="AP773" s="1713"/>
      <c r="AQ773" s="1713"/>
      <c r="AR773" s="1713"/>
      <c r="AS773" s="1713"/>
      <c r="AT773" s="1713"/>
      <c r="AU773" s="1713"/>
      <c r="AV773" s="1713"/>
      <c r="AW773" s="1713"/>
      <c r="AX773" s="1713"/>
      <c r="AY773" s="1713"/>
      <c r="AZ773" s="1713"/>
      <c r="BA773" s="1713"/>
      <c r="BB773" s="1713"/>
      <c r="BC773" s="1713"/>
      <c r="BD773" s="1713"/>
      <c r="BE773" s="1713"/>
      <c r="BF773" s="1713"/>
      <c r="BG773" s="1713"/>
      <c r="BH773" s="1713"/>
      <c r="BI773" s="1713"/>
      <c r="BJ773" s="1713"/>
      <c r="BK773" s="1713"/>
      <c r="BL773" s="1713"/>
      <c r="BM773" s="1713"/>
      <c r="BN773" s="1713"/>
      <c r="BO773" s="1713"/>
      <c r="BP773" s="1713"/>
      <c r="BQ773" s="1713"/>
      <c r="BR773" s="1713"/>
      <c r="BS773" s="1713"/>
      <c r="BT773" s="1713"/>
      <c r="BU773" s="1713"/>
      <c r="BV773" s="1713"/>
      <c r="BW773" s="1713"/>
      <c r="BX773" s="1713"/>
      <c r="BY773" s="1713"/>
      <c r="BZ773" s="1713"/>
      <c r="CA773" s="1713"/>
      <c r="CB773" s="1713"/>
      <c r="CC773" s="1713"/>
      <c r="CD773" s="1713"/>
      <c r="CE773" s="1713"/>
      <c r="CF773" s="1713"/>
      <c r="CG773" s="1713"/>
      <c r="CH773" s="1713"/>
      <c r="CI773" s="1713"/>
      <c r="CJ773" s="1713"/>
      <c r="CK773" s="1713"/>
      <c r="CL773" s="1713"/>
      <c r="CM773" s="1713"/>
      <c r="CN773" s="1713"/>
      <c r="CO773" s="1713"/>
      <c r="CP773" s="1713"/>
      <c r="CQ773" s="1713"/>
      <c r="CR773" s="1713"/>
      <c r="CS773" s="1713"/>
      <c r="CT773" s="1713"/>
      <c r="CU773" s="1713"/>
      <c r="CV773" s="1713"/>
      <c r="CW773" s="1713"/>
      <c r="CX773" s="1713"/>
      <c r="CY773" s="1713"/>
      <c r="CZ773" s="1713"/>
      <c r="DA773" s="1713"/>
      <c r="DB773" s="1713"/>
      <c r="DC773" s="1713"/>
      <c r="DD773" s="1713"/>
      <c r="DE773" s="1713"/>
      <c r="DF773" s="1713"/>
      <c r="DG773" s="1713"/>
      <c r="DH773" s="1713"/>
      <c r="DI773" s="1713"/>
      <c r="DJ773" s="1713"/>
      <c r="DK773" s="1713"/>
      <c r="DL773" s="1713"/>
      <c r="DM773" s="1713"/>
      <c r="DN773" s="1713"/>
      <c r="DO773" s="1713"/>
      <c r="DP773" s="1713"/>
      <c r="DQ773" s="1713"/>
    </row>
    <row r="774" s="1732" customFormat="true" ht="21.75" hidden="false" customHeight="true" outlineLevel="0" collapsed="false">
      <c r="A774" s="1713"/>
      <c r="B774" s="1713"/>
      <c r="C774" s="1725"/>
      <c r="D774" s="1725"/>
      <c r="E774" s="1725"/>
      <c r="F774" s="3210"/>
      <c r="G774" s="3211"/>
      <c r="H774" s="3212"/>
      <c r="I774" s="3213"/>
      <c r="J774" s="3213"/>
      <c r="K774" s="1713"/>
      <c r="L774" s="1713"/>
      <c r="M774" s="1713"/>
      <c r="N774" s="1725"/>
      <c r="O774" s="1713"/>
      <c r="P774" s="1713"/>
      <c r="Q774" s="1713"/>
      <c r="R774" s="1713"/>
      <c r="S774" s="1713"/>
      <c r="T774" s="1714"/>
      <c r="W774" s="1713"/>
      <c r="X774" s="1713"/>
      <c r="Y774" s="1713"/>
      <c r="Z774" s="1713"/>
      <c r="AA774" s="1713"/>
      <c r="AB774" s="1713"/>
      <c r="AC774" s="1713"/>
      <c r="AD774" s="1713"/>
      <c r="AE774" s="1713"/>
      <c r="AF774" s="1713"/>
      <c r="AG774" s="1713"/>
      <c r="AH774" s="1713"/>
      <c r="AI774" s="1713"/>
      <c r="AJ774" s="1713"/>
      <c r="AK774" s="1713"/>
      <c r="AL774" s="1713"/>
      <c r="AM774" s="1713"/>
      <c r="AN774" s="1713"/>
      <c r="AO774" s="3214"/>
      <c r="AP774" s="1713"/>
      <c r="AQ774" s="1713"/>
      <c r="AR774" s="1713"/>
      <c r="AS774" s="1713"/>
      <c r="AT774" s="1713"/>
      <c r="AU774" s="1713"/>
      <c r="AV774" s="1713"/>
      <c r="AW774" s="1713"/>
      <c r="AX774" s="1713"/>
      <c r="AY774" s="1713"/>
      <c r="AZ774" s="1713"/>
      <c r="BA774" s="1713"/>
      <c r="BB774" s="1713"/>
      <c r="BC774" s="1713"/>
      <c r="BD774" s="1713"/>
      <c r="BE774" s="1713"/>
      <c r="BF774" s="1713"/>
      <c r="BG774" s="1713"/>
      <c r="BH774" s="1713"/>
      <c r="BI774" s="1713"/>
      <c r="BJ774" s="1713"/>
      <c r="BK774" s="1713"/>
      <c r="BL774" s="1713"/>
      <c r="BM774" s="1713"/>
      <c r="BN774" s="1713"/>
      <c r="BO774" s="1713"/>
      <c r="BP774" s="1713"/>
      <c r="BQ774" s="1713"/>
      <c r="BR774" s="1713"/>
      <c r="BS774" s="1713"/>
      <c r="BT774" s="1713"/>
      <c r="BU774" s="1713"/>
      <c r="BV774" s="1713"/>
      <c r="BW774" s="1713"/>
      <c r="BX774" s="1713"/>
      <c r="BY774" s="1713"/>
      <c r="BZ774" s="1713"/>
      <c r="CA774" s="1713"/>
      <c r="CB774" s="1713"/>
      <c r="CC774" s="1713"/>
      <c r="CD774" s="1713"/>
      <c r="CE774" s="1713"/>
      <c r="CF774" s="1713"/>
      <c r="CG774" s="1713"/>
      <c r="CH774" s="1713"/>
      <c r="CI774" s="1713"/>
      <c r="CJ774" s="1713"/>
      <c r="CK774" s="1713"/>
      <c r="CL774" s="1713"/>
      <c r="CM774" s="1713"/>
      <c r="CN774" s="1713"/>
      <c r="CO774" s="1713"/>
      <c r="CP774" s="1713"/>
      <c r="CQ774" s="1713"/>
      <c r="CR774" s="1713"/>
      <c r="CS774" s="1713"/>
      <c r="CT774" s="1713"/>
      <c r="CU774" s="1713"/>
      <c r="CV774" s="1713"/>
      <c r="CW774" s="1713"/>
      <c r="CX774" s="1713"/>
      <c r="CY774" s="1713"/>
      <c r="CZ774" s="1713"/>
      <c r="DA774" s="1713"/>
      <c r="DB774" s="1713"/>
      <c r="DC774" s="1713"/>
      <c r="DD774" s="1713"/>
      <c r="DE774" s="1713"/>
      <c r="DF774" s="1713"/>
      <c r="DG774" s="1713"/>
      <c r="DH774" s="1713"/>
      <c r="DI774" s="1713"/>
      <c r="DJ774" s="1713"/>
      <c r="DK774" s="1713"/>
      <c r="DL774" s="1713"/>
      <c r="DM774" s="1713"/>
      <c r="DN774" s="1713"/>
      <c r="DO774" s="1713"/>
      <c r="DP774" s="1713"/>
      <c r="DQ774" s="1713"/>
    </row>
    <row r="775" s="1732" customFormat="true" ht="21.75" hidden="false" customHeight="true" outlineLevel="0" collapsed="false">
      <c r="A775" s="1713"/>
      <c r="B775" s="1713"/>
      <c r="C775" s="1725"/>
      <c r="D775" s="1725"/>
      <c r="E775" s="1725"/>
      <c r="F775" s="3210"/>
      <c r="G775" s="3211"/>
      <c r="H775" s="3212"/>
      <c r="I775" s="3213"/>
      <c r="J775" s="3213"/>
      <c r="K775" s="1713"/>
      <c r="L775" s="1713"/>
      <c r="M775" s="1713"/>
      <c r="N775" s="1725"/>
      <c r="O775" s="1713"/>
      <c r="P775" s="1713"/>
      <c r="Q775" s="1713"/>
      <c r="R775" s="1713"/>
      <c r="S775" s="1713"/>
      <c r="T775" s="1714"/>
      <c r="W775" s="1713"/>
      <c r="X775" s="1713"/>
      <c r="Y775" s="1713"/>
      <c r="Z775" s="1713"/>
      <c r="AA775" s="1713"/>
      <c r="AB775" s="1713"/>
      <c r="AC775" s="1713"/>
      <c r="AD775" s="1713"/>
      <c r="AE775" s="1713"/>
      <c r="AF775" s="1713"/>
      <c r="AG775" s="1713"/>
      <c r="AH775" s="1713"/>
      <c r="AI775" s="1713"/>
      <c r="AJ775" s="1713"/>
      <c r="AK775" s="1713"/>
      <c r="AL775" s="1713"/>
      <c r="AM775" s="1713"/>
      <c r="AN775" s="1713"/>
      <c r="AO775" s="3214"/>
      <c r="AP775" s="1713"/>
      <c r="AQ775" s="1713"/>
      <c r="AR775" s="1713"/>
      <c r="AS775" s="1713"/>
      <c r="AT775" s="1713"/>
      <c r="AU775" s="1713"/>
      <c r="AV775" s="1713"/>
      <c r="AW775" s="1713"/>
      <c r="AX775" s="1713"/>
      <c r="AY775" s="1713"/>
      <c r="AZ775" s="1713"/>
      <c r="BA775" s="1713"/>
      <c r="BB775" s="1713"/>
      <c r="BC775" s="1713"/>
      <c r="BD775" s="1713"/>
      <c r="BE775" s="1713"/>
      <c r="BF775" s="1713"/>
      <c r="BG775" s="1713"/>
      <c r="BH775" s="1713"/>
      <c r="BI775" s="1713"/>
      <c r="BJ775" s="1713"/>
      <c r="BK775" s="1713"/>
      <c r="BL775" s="1713"/>
      <c r="BM775" s="1713"/>
      <c r="BN775" s="1713"/>
      <c r="BO775" s="1713"/>
      <c r="BP775" s="1713"/>
      <c r="BQ775" s="1713"/>
      <c r="BR775" s="1713"/>
      <c r="BS775" s="1713"/>
      <c r="BT775" s="1713"/>
      <c r="BU775" s="1713"/>
      <c r="BV775" s="1713"/>
      <c r="BW775" s="1713"/>
      <c r="BX775" s="1713"/>
      <c r="BY775" s="1713"/>
      <c r="BZ775" s="1713"/>
      <c r="CA775" s="1713"/>
      <c r="CB775" s="1713"/>
      <c r="CC775" s="1713"/>
      <c r="CD775" s="1713"/>
      <c r="CE775" s="1713"/>
      <c r="CF775" s="1713"/>
      <c r="CG775" s="1713"/>
      <c r="CH775" s="1713"/>
      <c r="CI775" s="1713"/>
      <c r="CJ775" s="1713"/>
      <c r="CK775" s="1713"/>
      <c r="CL775" s="1713"/>
      <c r="CM775" s="1713"/>
      <c r="CN775" s="1713"/>
      <c r="CO775" s="1713"/>
      <c r="CP775" s="1713"/>
      <c r="CQ775" s="1713"/>
      <c r="CR775" s="1713"/>
      <c r="CS775" s="1713"/>
      <c r="CT775" s="1713"/>
      <c r="CU775" s="1713"/>
      <c r="CV775" s="1713"/>
      <c r="CW775" s="1713"/>
      <c r="CX775" s="1713"/>
      <c r="CY775" s="1713"/>
      <c r="CZ775" s="1713"/>
      <c r="DA775" s="1713"/>
      <c r="DB775" s="1713"/>
      <c r="DC775" s="1713"/>
      <c r="DD775" s="1713"/>
      <c r="DE775" s="1713"/>
      <c r="DF775" s="1713"/>
      <c r="DG775" s="1713"/>
      <c r="DH775" s="1713"/>
      <c r="DI775" s="1713"/>
      <c r="DJ775" s="1713"/>
      <c r="DK775" s="1713"/>
      <c r="DL775" s="1713"/>
      <c r="DM775" s="1713"/>
      <c r="DN775" s="1713"/>
      <c r="DO775" s="1713"/>
      <c r="DP775" s="1713"/>
      <c r="DQ775" s="1713"/>
    </row>
    <row r="776" s="1732" customFormat="true" ht="21.75" hidden="false" customHeight="true" outlineLevel="0" collapsed="false">
      <c r="A776" s="1713"/>
      <c r="B776" s="1713"/>
      <c r="C776" s="1725"/>
      <c r="D776" s="1725"/>
      <c r="E776" s="1725"/>
      <c r="F776" s="3210"/>
      <c r="G776" s="3211"/>
      <c r="H776" s="3212"/>
      <c r="I776" s="3213"/>
      <c r="J776" s="3213"/>
      <c r="K776" s="1713"/>
      <c r="L776" s="1713"/>
      <c r="M776" s="1713"/>
      <c r="N776" s="1725"/>
      <c r="O776" s="1713"/>
      <c r="P776" s="1713"/>
      <c r="Q776" s="1713"/>
      <c r="R776" s="1713"/>
      <c r="S776" s="1713"/>
      <c r="T776" s="1714"/>
      <c r="W776" s="1713"/>
      <c r="X776" s="1713"/>
      <c r="Y776" s="1713"/>
      <c r="Z776" s="1713"/>
      <c r="AA776" s="1713"/>
      <c r="AB776" s="1713"/>
      <c r="AC776" s="1713"/>
      <c r="AD776" s="1713"/>
      <c r="AE776" s="1713"/>
      <c r="AF776" s="1713"/>
      <c r="AG776" s="1713"/>
      <c r="AH776" s="1713"/>
      <c r="AI776" s="1713"/>
      <c r="AJ776" s="1713"/>
      <c r="AK776" s="1713"/>
      <c r="AL776" s="1713"/>
      <c r="AM776" s="1713"/>
      <c r="AN776" s="1713"/>
      <c r="AO776" s="3214"/>
      <c r="AP776" s="1713"/>
      <c r="AQ776" s="1713"/>
      <c r="AR776" s="1713"/>
      <c r="AS776" s="1713"/>
      <c r="AT776" s="1713"/>
      <c r="AU776" s="1713"/>
      <c r="AV776" s="1713"/>
      <c r="AW776" s="1713"/>
      <c r="AX776" s="1713"/>
      <c r="AY776" s="1713"/>
      <c r="AZ776" s="1713"/>
      <c r="BA776" s="1713"/>
      <c r="BB776" s="1713"/>
      <c r="BC776" s="1713"/>
      <c r="BD776" s="1713"/>
      <c r="BE776" s="1713"/>
      <c r="BF776" s="1713"/>
      <c r="BG776" s="1713"/>
      <c r="BH776" s="1713"/>
      <c r="BI776" s="1713"/>
      <c r="BJ776" s="1713"/>
      <c r="BK776" s="1713"/>
      <c r="BL776" s="1713"/>
      <c r="BM776" s="1713"/>
      <c r="BN776" s="1713"/>
      <c r="BO776" s="1713"/>
      <c r="BP776" s="1713"/>
      <c r="BQ776" s="1713"/>
      <c r="BR776" s="1713"/>
      <c r="BS776" s="1713"/>
      <c r="BT776" s="1713"/>
      <c r="BU776" s="1713"/>
      <c r="BV776" s="1713"/>
      <c r="BW776" s="1713"/>
      <c r="BX776" s="1713"/>
      <c r="BY776" s="1713"/>
      <c r="BZ776" s="1713"/>
      <c r="CA776" s="1713"/>
      <c r="CB776" s="1713"/>
      <c r="CC776" s="1713"/>
      <c r="CD776" s="1713"/>
      <c r="CE776" s="1713"/>
      <c r="CF776" s="1713"/>
      <c r="CG776" s="1713"/>
      <c r="CH776" s="1713"/>
      <c r="CI776" s="1713"/>
      <c r="CJ776" s="1713"/>
      <c r="CK776" s="1713"/>
      <c r="CL776" s="1713"/>
      <c r="CM776" s="1713"/>
      <c r="CN776" s="1713"/>
      <c r="CO776" s="1713"/>
      <c r="CP776" s="1713"/>
      <c r="CQ776" s="1713"/>
      <c r="CR776" s="1713"/>
      <c r="CS776" s="1713"/>
      <c r="CT776" s="1713"/>
      <c r="CU776" s="1713"/>
      <c r="CV776" s="1713"/>
      <c r="CW776" s="1713"/>
      <c r="CX776" s="1713"/>
      <c r="CY776" s="1713"/>
      <c r="CZ776" s="1713"/>
      <c r="DA776" s="1713"/>
      <c r="DB776" s="1713"/>
      <c r="DC776" s="1713"/>
      <c r="DD776" s="1713"/>
      <c r="DE776" s="1713"/>
      <c r="DF776" s="1713"/>
      <c r="DG776" s="1713"/>
      <c r="DH776" s="1713"/>
      <c r="DI776" s="1713"/>
      <c r="DJ776" s="1713"/>
      <c r="DK776" s="1713"/>
      <c r="DL776" s="1713"/>
      <c r="DM776" s="1713"/>
      <c r="DN776" s="1713"/>
      <c r="DO776" s="1713"/>
      <c r="DP776" s="1713"/>
      <c r="DQ776" s="1713"/>
    </row>
    <row r="777" s="1732" customFormat="true" ht="21.75" hidden="false" customHeight="true" outlineLevel="0" collapsed="false">
      <c r="A777" s="1713"/>
      <c r="B777" s="1713"/>
      <c r="C777" s="1725"/>
      <c r="D777" s="1725"/>
      <c r="E777" s="1725"/>
      <c r="F777" s="3210"/>
      <c r="G777" s="3211"/>
      <c r="H777" s="3212"/>
      <c r="I777" s="3213"/>
      <c r="J777" s="3213"/>
      <c r="K777" s="1713"/>
      <c r="L777" s="1713"/>
      <c r="M777" s="1713"/>
      <c r="N777" s="1725"/>
      <c r="O777" s="1713"/>
      <c r="P777" s="1713"/>
      <c r="Q777" s="1713"/>
      <c r="R777" s="1713"/>
      <c r="S777" s="1713"/>
      <c r="T777" s="1714"/>
      <c r="W777" s="1713"/>
      <c r="X777" s="1713"/>
      <c r="Y777" s="1713"/>
      <c r="Z777" s="1713"/>
      <c r="AA777" s="1713"/>
      <c r="AB777" s="1713"/>
      <c r="AC777" s="1713"/>
      <c r="AD777" s="1713"/>
      <c r="AE777" s="1713"/>
      <c r="AF777" s="1713"/>
      <c r="AG777" s="1713"/>
      <c r="AH777" s="1713"/>
      <c r="AI777" s="1713"/>
      <c r="AJ777" s="1713"/>
      <c r="AK777" s="1713"/>
      <c r="AL777" s="1713"/>
      <c r="AM777" s="1713"/>
      <c r="AN777" s="1713"/>
      <c r="AO777" s="3214"/>
      <c r="AP777" s="1713"/>
      <c r="AQ777" s="1713"/>
      <c r="AR777" s="1713"/>
      <c r="AS777" s="1713"/>
      <c r="AT777" s="1713"/>
      <c r="AU777" s="1713"/>
      <c r="AV777" s="1713"/>
      <c r="AW777" s="1713"/>
      <c r="AX777" s="1713"/>
      <c r="AY777" s="1713"/>
      <c r="AZ777" s="1713"/>
      <c r="BA777" s="1713"/>
      <c r="BB777" s="1713"/>
      <c r="BC777" s="1713"/>
      <c r="BD777" s="1713"/>
      <c r="BE777" s="1713"/>
      <c r="BF777" s="1713"/>
      <c r="BG777" s="1713"/>
      <c r="BH777" s="1713"/>
      <c r="BI777" s="1713"/>
      <c r="BJ777" s="1713"/>
      <c r="BK777" s="1713"/>
      <c r="BL777" s="1713"/>
      <c r="BM777" s="1713"/>
      <c r="BN777" s="1713"/>
      <c r="BO777" s="1713"/>
      <c r="BP777" s="1713"/>
      <c r="BQ777" s="1713"/>
      <c r="BR777" s="1713"/>
      <c r="BS777" s="1713"/>
      <c r="BT777" s="1713"/>
      <c r="BU777" s="1713"/>
      <c r="BV777" s="1713"/>
      <c r="BW777" s="1713"/>
      <c r="BX777" s="1713"/>
      <c r="BY777" s="1713"/>
      <c r="BZ777" s="1713"/>
      <c r="CA777" s="1713"/>
      <c r="CB777" s="1713"/>
      <c r="CC777" s="1713"/>
      <c r="CD777" s="1713"/>
      <c r="CE777" s="1713"/>
      <c r="CF777" s="1713"/>
      <c r="CG777" s="1713"/>
      <c r="CH777" s="1713"/>
      <c r="CI777" s="1713"/>
      <c r="CJ777" s="1713"/>
      <c r="CK777" s="1713"/>
      <c r="CL777" s="1713"/>
      <c r="CM777" s="1713"/>
      <c r="CN777" s="1713"/>
      <c r="CO777" s="1713"/>
      <c r="CP777" s="1713"/>
      <c r="CQ777" s="1713"/>
      <c r="CR777" s="1713"/>
      <c r="CS777" s="1713"/>
      <c r="CT777" s="1713"/>
      <c r="CU777" s="1713"/>
      <c r="CV777" s="1713"/>
      <c r="CW777" s="1713"/>
      <c r="CX777" s="1713"/>
      <c r="CY777" s="1713"/>
      <c r="CZ777" s="1713"/>
      <c r="DA777" s="1713"/>
      <c r="DB777" s="1713"/>
      <c r="DC777" s="1713"/>
      <c r="DD777" s="1713"/>
      <c r="DE777" s="1713"/>
      <c r="DF777" s="1713"/>
      <c r="DG777" s="1713"/>
      <c r="DH777" s="1713"/>
      <c r="DI777" s="1713"/>
      <c r="DJ777" s="1713"/>
      <c r="DK777" s="1713"/>
      <c r="DL777" s="1713"/>
      <c r="DM777" s="1713"/>
      <c r="DN777" s="1713"/>
      <c r="DO777" s="1713"/>
      <c r="DP777" s="1713"/>
      <c r="DQ777" s="1713"/>
    </row>
    <row r="778" s="1732" customFormat="true" ht="21.75" hidden="false" customHeight="true" outlineLevel="0" collapsed="false">
      <c r="A778" s="1713"/>
      <c r="B778" s="1713"/>
      <c r="C778" s="1725"/>
      <c r="D778" s="1725"/>
      <c r="E778" s="1725"/>
      <c r="F778" s="3210"/>
      <c r="G778" s="3211"/>
      <c r="H778" s="3212"/>
      <c r="I778" s="3213"/>
      <c r="J778" s="3213"/>
      <c r="K778" s="1713"/>
      <c r="L778" s="1713"/>
      <c r="M778" s="1713"/>
      <c r="N778" s="1725"/>
      <c r="O778" s="1713"/>
      <c r="P778" s="1713"/>
      <c r="Q778" s="1713"/>
      <c r="R778" s="1713"/>
      <c r="S778" s="1713"/>
      <c r="T778" s="1714"/>
      <c r="W778" s="1713"/>
      <c r="X778" s="1713"/>
      <c r="Y778" s="1713"/>
      <c r="Z778" s="1713"/>
      <c r="AA778" s="1713"/>
      <c r="AB778" s="1713"/>
      <c r="AC778" s="1713"/>
      <c r="AD778" s="1713"/>
      <c r="AE778" s="1713"/>
      <c r="AF778" s="1713"/>
      <c r="AG778" s="1713"/>
      <c r="AH778" s="1713"/>
      <c r="AI778" s="1713"/>
      <c r="AJ778" s="1713"/>
      <c r="AK778" s="1713"/>
      <c r="AL778" s="1713"/>
      <c r="AM778" s="1713"/>
      <c r="AN778" s="1713"/>
      <c r="AO778" s="3214"/>
      <c r="AP778" s="1713"/>
      <c r="AQ778" s="1713"/>
      <c r="AR778" s="1713"/>
      <c r="AS778" s="1713"/>
      <c r="AT778" s="1713"/>
      <c r="AU778" s="1713"/>
      <c r="AV778" s="1713"/>
      <c r="AW778" s="1713"/>
      <c r="AX778" s="1713"/>
      <c r="AY778" s="1713"/>
      <c r="AZ778" s="1713"/>
      <c r="BA778" s="1713"/>
      <c r="BB778" s="1713"/>
      <c r="BC778" s="1713"/>
      <c r="BD778" s="1713"/>
      <c r="BE778" s="1713"/>
      <c r="BF778" s="1713"/>
      <c r="BG778" s="1713"/>
      <c r="BH778" s="1713"/>
      <c r="BI778" s="1713"/>
      <c r="BJ778" s="1713"/>
      <c r="BK778" s="1713"/>
      <c r="BL778" s="1713"/>
      <c r="BM778" s="1713"/>
      <c r="BN778" s="1713"/>
      <c r="BO778" s="1713"/>
      <c r="BP778" s="1713"/>
      <c r="BQ778" s="1713"/>
      <c r="BR778" s="1713"/>
      <c r="BS778" s="1713"/>
      <c r="BT778" s="1713"/>
      <c r="BU778" s="1713"/>
      <c r="BV778" s="1713"/>
      <c r="BW778" s="1713"/>
      <c r="BX778" s="1713"/>
      <c r="BY778" s="1713"/>
      <c r="BZ778" s="1713"/>
      <c r="CA778" s="1713"/>
      <c r="CB778" s="1713"/>
      <c r="CC778" s="1713"/>
      <c r="CD778" s="1713"/>
      <c r="CE778" s="1713"/>
      <c r="CF778" s="1713"/>
      <c r="CG778" s="1713"/>
      <c r="CH778" s="1713"/>
      <c r="CI778" s="1713"/>
      <c r="CJ778" s="1713"/>
      <c r="CK778" s="1713"/>
      <c r="CL778" s="1713"/>
      <c r="CM778" s="1713"/>
      <c r="CN778" s="1713"/>
      <c r="CO778" s="1713"/>
      <c r="CP778" s="1713"/>
      <c r="CQ778" s="1713"/>
      <c r="CR778" s="1713"/>
      <c r="CS778" s="1713"/>
      <c r="CT778" s="1713"/>
      <c r="CU778" s="1713"/>
      <c r="CV778" s="1713"/>
      <c r="CW778" s="1713"/>
      <c r="CX778" s="1713"/>
      <c r="CY778" s="1713"/>
      <c r="CZ778" s="1713"/>
      <c r="DA778" s="1713"/>
      <c r="DB778" s="1713"/>
      <c r="DC778" s="1713"/>
      <c r="DD778" s="1713"/>
      <c r="DE778" s="1713"/>
      <c r="DF778" s="1713"/>
      <c r="DG778" s="1713"/>
      <c r="DH778" s="1713"/>
      <c r="DI778" s="1713"/>
      <c r="DJ778" s="1713"/>
      <c r="DK778" s="1713"/>
      <c r="DL778" s="1713"/>
      <c r="DM778" s="1713"/>
      <c r="DN778" s="1713"/>
      <c r="DO778" s="1713"/>
      <c r="DP778" s="1713"/>
      <c r="DQ778" s="1713"/>
    </row>
    <row r="779" s="1732" customFormat="true" ht="21.75" hidden="false" customHeight="true" outlineLevel="0" collapsed="false">
      <c r="A779" s="1713"/>
      <c r="B779" s="1713"/>
      <c r="C779" s="1725"/>
      <c r="D779" s="1725"/>
      <c r="E779" s="1725"/>
      <c r="F779" s="3210"/>
      <c r="G779" s="3211"/>
      <c r="H779" s="3212"/>
      <c r="I779" s="3213"/>
      <c r="J779" s="3213"/>
      <c r="K779" s="1713"/>
      <c r="L779" s="1713"/>
      <c r="M779" s="1713"/>
      <c r="N779" s="1725"/>
      <c r="O779" s="1713"/>
      <c r="P779" s="1713"/>
      <c r="Q779" s="1713"/>
      <c r="R779" s="1713"/>
      <c r="S779" s="1713"/>
      <c r="T779" s="1714"/>
      <c r="W779" s="1713"/>
      <c r="X779" s="1713"/>
      <c r="Y779" s="1713"/>
      <c r="Z779" s="1713"/>
      <c r="AA779" s="1713"/>
      <c r="AB779" s="1713"/>
      <c r="AC779" s="1713"/>
      <c r="AD779" s="1713"/>
      <c r="AE779" s="1713"/>
      <c r="AF779" s="1713"/>
      <c r="AG779" s="1713"/>
      <c r="AH779" s="1713"/>
      <c r="AI779" s="1713"/>
      <c r="AJ779" s="1713"/>
      <c r="AK779" s="1713"/>
      <c r="AL779" s="1713"/>
      <c r="AM779" s="1713"/>
      <c r="AN779" s="1713"/>
      <c r="AO779" s="3214"/>
      <c r="AP779" s="1713"/>
      <c r="AQ779" s="1713"/>
      <c r="AR779" s="1713"/>
      <c r="AS779" s="1713"/>
      <c r="AT779" s="1713"/>
      <c r="AU779" s="1713"/>
      <c r="AV779" s="1713"/>
      <c r="AW779" s="1713"/>
      <c r="AX779" s="1713"/>
      <c r="AY779" s="1713"/>
      <c r="AZ779" s="1713"/>
      <c r="BA779" s="1713"/>
      <c r="BB779" s="1713"/>
      <c r="BC779" s="1713"/>
      <c r="BD779" s="1713"/>
      <c r="BE779" s="1713"/>
      <c r="BF779" s="1713"/>
      <c r="BG779" s="1713"/>
      <c r="BH779" s="1713"/>
      <c r="BI779" s="1713"/>
      <c r="BJ779" s="1713"/>
      <c r="BK779" s="1713"/>
      <c r="BL779" s="1713"/>
      <c r="BM779" s="1713"/>
      <c r="BN779" s="1713"/>
      <c r="BO779" s="1713"/>
      <c r="BP779" s="1713"/>
      <c r="BQ779" s="1713"/>
      <c r="BR779" s="1713"/>
      <c r="BS779" s="1713"/>
      <c r="BT779" s="1713"/>
      <c r="BU779" s="1713"/>
      <c r="BV779" s="1713"/>
      <c r="BW779" s="1713"/>
      <c r="BX779" s="1713"/>
      <c r="BY779" s="1713"/>
      <c r="BZ779" s="1713"/>
      <c r="CA779" s="1713"/>
      <c r="CB779" s="1713"/>
      <c r="CC779" s="1713"/>
      <c r="CD779" s="1713"/>
      <c r="CE779" s="1713"/>
      <c r="CF779" s="1713"/>
      <c r="CG779" s="1713"/>
      <c r="CH779" s="1713"/>
      <c r="CI779" s="1713"/>
      <c r="CJ779" s="1713"/>
      <c r="CK779" s="1713"/>
      <c r="CL779" s="1713"/>
      <c r="CM779" s="1713"/>
      <c r="CN779" s="1713"/>
      <c r="CO779" s="1713"/>
      <c r="CP779" s="1713"/>
      <c r="CQ779" s="1713"/>
      <c r="CR779" s="1713"/>
      <c r="CS779" s="1713"/>
      <c r="CT779" s="1713"/>
      <c r="CU779" s="1713"/>
      <c r="CV779" s="1713"/>
      <c r="CW779" s="1713"/>
      <c r="CX779" s="1713"/>
      <c r="CY779" s="1713"/>
      <c r="CZ779" s="1713"/>
      <c r="DA779" s="1713"/>
      <c r="DB779" s="1713"/>
      <c r="DC779" s="1713"/>
      <c r="DD779" s="1713"/>
      <c r="DE779" s="1713"/>
      <c r="DF779" s="1713"/>
      <c r="DG779" s="1713"/>
      <c r="DH779" s="1713"/>
      <c r="DI779" s="1713"/>
      <c r="DJ779" s="1713"/>
      <c r="DK779" s="1713"/>
      <c r="DL779" s="1713"/>
      <c r="DM779" s="1713"/>
      <c r="DN779" s="1713"/>
      <c r="DO779" s="1713"/>
      <c r="DP779" s="1713"/>
      <c r="DQ779" s="1713"/>
    </row>
    <row r="780" s="1732" customFormat="true" ht="21.75" hidden="false" customHeight="true" outlineLevel="0" collapsed="false">
      <c r="A780" s="1713"/>
      <c r="B780" s="1713"/>
      <c r="C780" s="1725"/>
      <c r="D780" s="1725"/>
      <c r="E780" s="1725"/>
      <c r="F780" s="3210"/>
      <c r="G780" s="3211"/>
      <c r="H780" s="3212"/>
      <c r="I780" s="3213"/>
      <c r="J780" s="3213"/>
      <c r="K780" s="1713"/>
      <c r="L780" s="1713"/>
      <c r="M780" s="1713"/>
      <c r="N780" s="1725"/>
      <c r="O780" s="1713"/>
      <c r="P780" s="1713"/>
      <c r="Q780" s="1713"/>
      <c r="R780" s="1713"/>
      <c r="S780" s="1713"/>
      <c r="T780" s="1714"/>
      <c r="W780" s="1713"/>
      <c r="X780" s="1713"/>
      <c r="Y780" s="1713"/>
      <c r="Z780" s="1713"/>
      <c r="AA780" s="1713"/>
      <c r="AB780" s="1713"/>
      <c r="AC780" s="1713"/>
      <c r="AD780" s="1713"/>
      <c r="AE780" s="1713"/>
      <c r="AF780" s="1713"/>
      <c r="AG780" s="1713"/>
      <c r="AH780" s="1713"/>
      <c r="AI780" s="1713"/>
      <c r="AJ780" s="1713"/>
      <c r="AK780" s="1713"/>
      <c r="AL780" s="1713"/>
      <c r="AM780" s="1713"/>
      <c r="AN780" s="1713"/>
      <c r="AO780" s="3214"/>
      <c r="AP780" s="1713"/>
      <c r="AQ780" s="1713"/>
      <c r="AR780" s="1713"/>
      <c r="AS780" s="1713"/>
      <c r="AT780" s="1713"/>
      <c r="AU780" s="1713"/>
      <c r="AV780" s="1713"/>
      <c r="AW780" s="1713"/>
      <c r="AX780" s="1713"/>
      <c r="AY780" s="1713"/>
      <c r="AZ780" s="1713"/>
      <c r="BA780" s="1713"/>
      <c r="BB780" s="1713"/>
      <c r="BC780" s="1713"/>
      <c r="BD780" s="1713"/>
      <c r="BE780" s="1713"/>
      <c r="BF780" s="1713"/>
      <c r="BG780" s="1713"/>
      <c r="BH780" s="1713"/>
      <c r="BI780" s="1713"/>
      <c r="BJ780" s="1713"/>
      <c r="BK780" s="1713"/>
      <c r="BL780" s="1713"/>
      <c r="BM780" s="1713"/>
      <c r="BN780" s="1713"/>
      <c r="BO780" s="1713"/>
      <c r="BP780" s="1713"/>
      <c r="BQ780" s="1713"/>
      <c r="BR780" s="1713"/>
      <c r="BS780" s="1713"/>
      <c r="BT780" s="1713"/>
      <c r="BU780" s="1713"/>
      <c r="BV780" s="1713"/>
      <c r="BW780" s="1713"/>
      <c r="BX780" s="1713"/>
      <c r="BY780" s="1713"/>
      <c r="BZ780" s="1713"/>
      <c r="CA780" s="1713"/>
      <c r="CB780" s="1713"/>
      <c r="CC780" s="1713"/>
      <c r="CD780" s="1713"/>
      <c r="CE780" s="1713"/>
      <c r="CF780" s="1713"/>
      <c r="CG780" s="1713"/>
      <c r="CH780" s="1713"/>
      <c r="CI780" s="1713"/>
      <c r="CJ780" s="1713"/>
      <c r="CK780" s="1713"/>
      <c r="CL780" s="1713"/>
      <c r="CM780" s="1713"/>
      <c r="CN780" s="1713"/>
      <c r="CO780" s="1713"/>
      <c r="CP780" s="1713"/>
      <c r="CQ780" s="1713"/>
      <c r="CR780" s="1713"/>
      <c r="CS780" s="1713"/>
      <c r="CT780" s="1713"/>
      <c r="CU780" s="1713"/>
      <c r="CV780" s="1713"/>
      <c r="CW780" s="1713"/>
      <c r="CX780" s="1713"/>
      <c r="CY780" s="1713"/>
      <c r="CZ780" s="1713"/>
      <c r="DA780" s="1713"/>
      <c r="DB780" s="1713"/>
      <c r="DC780" s="1713"/>
      <c r="DD780" s="1713"/>
      <c r="DE780" s="1713"/>
      <c r="DF780" s="1713"/>
      <c r="DG780" s="1713"/>
      <c r="DH780" s="1713"/>
      <c r="DI780" s="1713"/>
      <c r="DJ780" s="1713"/>
      <c r="DK780" s="1713"/>
      <c r="DL780" s="1713"/>
      <c r="DM780" s="1713"/>
      <c r="DN780" s="1713"/>
      <c r="DO780" s="1713"/>
      <c r="DP780" s="1713"/>
      <c r="DQ780" s="1713"/>
    </row>
    <row r="781" s="1732" customFormat="true" ht="21.75" hidden="false" customHeight="true" outlineLevel="0" collapsed="false">
      <c r="A781" s="1713"/>
      <c r="B781" s="1713"/>
      <c r="C781" s="1725"/>
      <c r="D781" s="1725"/>
      <c r="E781" s="1725"/>
      <c r="F781" s="3210"/>
      <c r="G781" s="3211"/>
      <c r="H781" s="3212"/>
      <c r="I781" s="3213"/>
      <c r="J781" s="3213"/>
      <c r="K781" s="1713"/>
      <c r="L781" s="1713"/>
      <c r="M781" s="1713"/>
      <c r="N781" s="1725"/>
      <c r="O781" s="1713"/>
      <c r="P781" s="1713"/>
      <c r="Q781" s="1713"/>
      <c r="R781" s="1713"/>
      <c r="S781" s="1713"/>
      <c r="T781" s="1714"/>
      <c r="W781" s="1713"/>
      <c r="X781" s="1713"/>
      <c r="Y781" s="1713"/>
      <c r="Z781" s="1713"/>
      <c r="AA781" s="1713"/>
      <c r="AB781" s="1713"/>
      <c r="AC781" s="1713"/>
      <c r="AD781" s="1713"/>
      <c r="AE781" s="1713"/>
      <c r="AF781" s="1713"/>
      <c r="AG781" s="1713"/>
      <c r="AH781" s="1713"/>
      <c r="AI781" s="1713"/>
      <c r="AJ781" s="1713"/>
      <c r="AK781" s="1713"/>
      <c r="AL781" s="1713"/>
      <c r="AM781" s="1713"/>
      <c r="AN781" s="1713"/>
      <c r="AO781" s="3214"/>
      <c r="AP781" s="1713"/>
      <c r="AQ781" s="1713"/>
      <c r="AR781" s="1713"/>
      <c r="AS781" s="1713"/>
      <c r="AT781" s="1713"/>
      <c r="AU781" s="1713"/>
      <c r="AV781" s="1713"/>
      <c r="AW781" s="1713"/>
      <c r="AX781" s="1713"/>
      <c r="AY781" s="1713"/>
      <c r="AZ781" s="1713"/>
      <c r="BA781" s="1713"/>
      <c r="BB781" s="1713"/>
      <c r="BC781" s="1713"/>
      <c r="BD781" s="1713"/>
      <c r="BE781" s="1713"/>
      <c r="BF781" s="1713"/>
      <c r="BG781" s="1713"/>
      <c r="BH781" s="1713"/>
      <c r="BI781" s="1713"/>
      <c r="BJ781" s="1713"/>
      <c r="BK781" s="1713"/>
      <c r="BL781" s="1713"/>
      <c r="BM781" s="1713"/>
      <c r="BN781" s="1713"/>
      <c r="BO781" s="1713"/>
      <c r="BP781" s="1713"/>
      <c r="BQ781" s="1713"/>
      <c r="BR781" s="1713"/>
      <c r="BS781" s="1713"/>
      <c r="BT781" s="1713"/>
      <c r="BU781" s="1713"/>
      <c r="BV781" s="1713"/>
      <c r="BW781" s="1713"/>
      <c r="BX781" s="1713"/>
      <c r="BY781" s="1713"/>
      <c r="BZ781" s="1713"/>
      <c r="CA781" s="1713"/>
      <c r="CB781" s="1713"/>
      <c r="CC781" s="1713"/>
      <c r="CD781" s="1713"/>
      <c r="CE781" s="1713"/>
      <c r="CF781" s="1713"/>
      <c r="CG781" s="1713"/>
      <c r="CH781" s="1713"/>
      <c r="CI781" s="1713"/>
      <c r="CJ781" s="1713"/>
      <c r="CK781" s="1713"/>
      <c r="CL781" s="1713"/>
      <c r="CM781" s="1713"/>
      <c r="CN781" s="1713"/>
      <c r="CO781" s="1713"/>
      <c r="CP781" s="1713"/>
      <c r="CQ781" s="1713"/>
      <c r="CR781" s="1713"/>
      <c r="CS781" s="1713"/>
      <c r="CT781" s="1713"/>
      <c r="CU781" s="1713"/>
      <c r="CV781" s="1713"/>
      <c r="CW781" s="1713"/>
      <c r="CX781" s="1713"/>
      <c r="CY781" s="1713"/>
      <c r="CZ781" s="1713"/>
      <c r="DA781" s="1713"/>
      <c r="DB781" s="1713"/>
      <c r="DC781" s="1713"/>
      <c r="DD781" s="1713"/>
      <c r="DE781" s="1713"/>
      <c r="DF781" s="1713"/>
      <c r="DG781" s="1713"/>
      <c r="DH781" s="1713"/>
      <c r="DI781" s="1713"/>
      <c r="DJ781" s="1713"/>
      <c r="DK781" s="1713"/>
      <c r="DL781" s="1713"/>
      <c r="DM781" s="1713"/>
      <c r="DN781" s="1713"/>
      <c r="DO781" s="1713"/>
      <c r="DP781" s="1713"/>
      <c r="DQ781" s="1713"/>
    </row>
    <row r="782" s="1732" customFormat="true" ht="21.75" hidden="false" customHeight="true" outlineLevel="0" collapsed="false">
      <c r="A782" s="1713"/>
      <c r="B782" s="1713"/>
      <c r="C782" s="1725"/>
      <c r="D782" s="1725"/>
      <c r="E782" s="1725"/>
      <c r="F782" s="3210"/>
      <c r="G782" s="3211"/>
      <c r="H782" s="3212"/>
      <c r="I782" s="3213"/>
      <c r="J782" s="3213"/>
      <c r="K782" s="1713"/>
      <c r="L782" s="1713"/>
      <c r="M782" s="1713"/>
      <c r="N782" s="1725"/>
      <c r="O782" s="1713"/>
      <c r="P782" s="1713"/>
      <c r="Q782" s="1713"/>
      <c r="R782" s="1713"/>
      <c r="S782" s="1713"/>
      <c r="T782" s="1714"/>
      <c r="W782" s="1713"/>
      <c r="X782" s="1713"/>
      <c r="Y782" s="1713"/>
      <c r="Z782" s="1713"/>
      <c r="AA782" s="1713"/>
      <c r="AB782" s="1713"/>
      <c r="AC782" s="1713"/>
      <c r="AD782" s="1713"/>
      <c r="AE782" s="1713"/>
      <c r="AF782" s="1713"/>
      <c r="AG782" s="1713"/>
      <c r="AH782" s="1713"/>
      <c r="AI782" s="1713"/>
      <c r="AJ782" s="1713"/>
      <c r="AK782" s="1713"/>
      <c r="AL782" s="1713"/>
      <c r="AM782" s="1713"/>
      <c r="AN782" s="1713"/>
      <c r="AO782" s="3214"/>
      <c r="AP782" s="1713"/>
      <c r="AQ782" s="1713"/>
      <c r="AR782" s="1713"/>
      <c r="AS782" s="1713"/>
      <c r="AT782" s="1713"/>
      <c r="AU782" s="1713"/>
      <c r="AV782" s="1713"/>
      <c r="AW782" s="1713"/>
      <c r="AX782" s="1713"/>
      <c r="AY782" s="1713"/>
      <c r="AZ782" s="1713"/>
      <c r="BA782" s="1713"/>
      <c r="BB782" s="1713"/>
      <c r="BC782" s="1713"/>
      <c r="BD782" s="1713"/>
      <c r="BE782" s="1713"/>
      <c r="BF782" s="1713"/>
      <c r="BG782" s="1713"/>
      <c r="BH782" s="1713"/>
      <c r="BI782" s="1713"/>
      <c r="BJ782" s="1713"/>
      <c r="BK782" s="1713"/>
      <c r="BL782" s="1713"/>
      <c r="BM782" s="1713"/>
      <c r="BN782" s="1713"/>
      <c r="BO782" s="1713"/>
      <c r="BP782" s="1713"/>
      <c r="BQ782" s="1713"/>
      <c r="BR782" s="1713"/>
      <c r="BS782" s="1713"/>
      <c r="BT782" s="1713"/>
      <c r="BU782" s="1713"/>
      <c r="BV782" s="1713"/>
      <c r="BW782" s="1713"/>
      <c r="BX782" s="1713"/>
      <c r="BY782" s="1713"/>
      <c r="BZ782" s="1713"/>
      <c r="CA782" s="1713"/>
      <c r="CB782" s="1713"/>
      <c r="CC782" s="1713"/>
      <c r="CD782" s="1713"/>
      <c r="CE782" s="1713"/>
      <c r="CF782" s="1713"/>
      <c r="CG782" s="1713"/>
      <c r="CH782" s="1713"/>
      <c r="CI782" s="1713"/>
      <c r="CJ782" s="1713"/>
      <c r="CK782" s="1713"/>
      <c r="CL782" s="1713"/>
      <c r="CM782" s="1713"/>
      <c r="CN782" s="1713"/>
      <c r="CO782" s="1713"/>
      <c r="CP782" s="1713"/>
      <c r="CQ782" s="1713"/>
      <c r="CR782" s="1713"/>
      <c r="CS782" s="1713"/>
      <c r="CT782" s="1713"/>
      <c r="CU782" s="1713"/>
      <c r="CV782" s="1713"/>
      <c r="CW782" s="1713"/>
      <c r="CX782" s="1713"/>
      <c r="CY782" s="1713"/>
      <c r="CZ782" s="1713"/>
      <c r="DA782" s="1713"/>
      <c r="DB782" s="1713"/>
      <c r="DC782" s="1713"/>
      <c r="DD782" s="1713"/>
      <c r="DE782" s="1713"/>
      <c r="DF782" s="1713"/>
      <c r="DG782" s="1713"/>
      <c r="DH782" s="1713"/>
      <c r="DI782" s="1713"/>
      <c r="DJ782" s="1713"/>
      <c r="DK782" s="1713"/>
      <c r="DL782" s="1713"/>
      <c r="DM782" s="1713"/>
      <c r="DN782" s="1713"/>
      <c r="DO782" s="1713"/>
      <c r="DP782" s="1713"/>
      <c r="DQ782" s="1713"/>
    </row>
    <row r="783" s="1732" customFormat="true" ht="21.75" hidden="false" customHeight="true" outlineLevel="0" collapsed="false">
      <c r="A783" s="1713"/>
      <c r="B783" s="1713"/>
      <c r="C783" s="1725"/>
      <c r="D783" s="1725"/>
      <c r="E783" s="1725"/>
      <c r="F783" s="3210"/>
      <c r="G783" s="3211"/>
      <c r="H783" s="3212"/>
      <c r="I783" s="3213"/>
      <c r="J783" s="3213"/>
      <c r="K783" s="1713"/>
      <c r="L783" s="1713"/>
      <c r="M783" s="1713"/>
      <c r="N783" s="1725"/>
      <c r="O783" s="1713"/>
      <c r="P783" s="1713"/>
      <c r="Q783" s="1713"/>
      <c r="R783" s="1713"/>
      <c r="S783" s="1713"/>
      <c r="T783" s="1714"/>
      <c r="W783" s="1713"/>
      <c r="X783" s="1713"/>
      <c r="Y783" s="1713"/>
      <c r="Z783" s="1713"/>
      <c r="AA783" s="1713"/>
      <c r="AB783" s="1713"/>
      <c r="AC783" s="1713"/>
      <c r="AD783" s="1713"/>
      <c r="AE783" s="1713"/>
      <c r="AF783" s="1713"/>
      <c r="AG783" s="1713"/>
      <c r="AH783" s="1713"/>
      <c r="AI783" s="1713"/>
      <c r="AJ783" s="1713"/>
      <c r="AK783" s="1713"/>
      <c r="AL783" s="1713"/>
      <c r="AM783" s="1713"/>
      <c r="AN783" s="1713"/>
      <c r="AO783" s="3214"/>
      <c r="AP783" s="1713"/>
      <c r="AQ783" s="1713"/>
      <c r="AR783" s="1713"/>
      <c r="AS783" s="1713"/>
      <c r="AT783" s="1713"/>
      <c r="AU783" s="1713"/>
      <c r="AV783" s="1713"/>
      <c r="AW783" s="1713"/>
      <c r="AX783" s="1713"/>
      <c r="AY783" s="1713"/>
      <c r="AZ783" s="1713"/>
      <c r="BA783" s="1713"/>
      <c r="BB783" s="1713"/>
      <c r="BC783" s="1713"/>
      <c r="BD783" s="1713"/>
      <c r="BE783" s="1713"/>
      <c r="BF783" s="1713"/>
      <c r="BG783" s="1713"/>
      <c r="BH783" s="1713"/>
      <c r="BI783" s="1713"/>
      <c r="BJ783" s="1713"/>
      <c r="BK783" s="1713"/>
      <c r="BL783" s="1713"/>
      <c r="BM783" s="1713"/>
      <c r="BN783" s="1713"/>
      <c r="BO783" s="1713"/>
      <c r="BP783" s="1713"/>
      <c r="BQ783" s="1713"/>
      <c r="BR783" s="1713"/>
      <c r="BS783" s="1713"/>
      <c r="BT783" s="1713"/>
      <c r="BU783" s="1713"/>
      <c r="BV783" s="1713"/>
      <c r="BW783" s="1713"/>
      <c r="BX783" s="1713"/>
      <c r="BY783" s="1713"/>
      <c r="BZ783" s="1713"/>
      <c r="CA783" s="1713"/>
      <c r="CB783" s="1713"/>
      <c r="CC783" s="1713"/>
      <c r="CD783" s="1713"/>
      <c r="CE783" s="1713"/>
      <c r="CF783" s="1713"/>
      <c r="CG783" s="1713"/>
      <c r="CH783" s="1713"/>
      <c r="CI783" s="1713"/>
      <c r="CJ783" s="1713"/>
      <c r="CK783" s="1713"/>
      <c r="CL783" s="1713"/>
      <c r="CM783" s="1713"/>
      <c r="CN783" s="1713"/>
      <c r="CO783" s="1713"/>
      <c r="CP783" s="1713"/>
      <c r="CQ783" s="1713"/>
      <c r="CR783" s="1713"/>
      <c r="CS783" s="1713"/>
      <c r="CT783" s="1713"/>
      <c r="CU783" s="1713"/>
      <c r="CV783" s="1713"/>
      <c r="CW783" s="1713"/>
      <c r="CX783" s="1713"/>
      <c r="CY783" s="1713"/>
      <c r="CZ783" s="1713"/>
      <c r="DA783" s="1713"/>
      <c r="DB783" s="1713"/>
      <c r="DC783" s="1713"/>
      <c r="DD783" s="1713"/>
      <c r="DE783" s="1713"/>
      <c r="DF783" s="1713"/>
      <c r="DG783" s="1713"/>
      <c r="DH783" s="1713"/>
      <c r="DI783" s="1713"/>
      <c r="DJ783" s="1713"/>
      <c r="DK783" s="1713"/>
      <c r="DL783" s="1713"/>
      <c r="DM783" s="1713"/>
      <c r="DN783" s="1713"/>
      <c r="DO783" s="1713"/>
      <c r="DP783" s="1713"/>
      <c r="DQ783" s="1713"/>
    </row>
    <row r="784" s="1732" customFormat="true" ht="21.75" hidden="false" customHeight="true" outlineLevel="0" collapsed="false">
      <c r="A784" s="1713"/>
      <c r="B784" s="1713"/>
      <c r="C784" s="1725"/>
      <c r="D784" s="1725"/>
      <c r="E784" s="1725"/>
      <c r="F784" s="3210"/>
      <c r="G784" s="3211"/>
      <c r="H784" s="3212"/>
      <c r="I784" s="3213"/>
      <c r="J784" s="3213"/>
      <c r="K784" s="1713"/>
      <c r="L784" s="1713"/>
      <c r="M784" s="1713"/>
      <c r="N784" s="1725"/>
      <c r="O784" s="1713"/>
      <c r="P784" s="1713"/>
      <c r="Q784" s="1713"/>
      <c r="R784" s="1713"/>
      <c r="S784" s="1713"/>
      <c r="T784" s="1714"/>
      <c r="W784" s="1713"/>
      <c r="X784" s="1713"/>
      <c r="Y784" s="1713"/>
      <c r="Z784" s="1713"/>
      <c r="AA784" s="1713"/>
      <c r="AB784" s="1713"/>
      <c r="AC784" s="1713"/>
      <c r="AD784" s="1713"/>
      <c r="AE784" s="1713"/>
      <c r="AF784" s="1713"/>
      <c r="AG784" s="1713"/>
      <c r="AH784" s="1713"/>
      <c r="AI784" s="1713"/>
      <c r="AJ784" s="1713"/>
      <c r="AK784" s="1713"/>
      <c r="AL784" s="1713"/>
      <c r="AM784" s="1713"/>
      <c r="AN784" s="1713"/>
      <c r="AO784" s="3214"/>
      <c r="AP784" s="1713"/>
      <c r="AQ784" s="1713"/>
      <c r="AR784" s="1713"/>
      <c r="AS784" s="1713"/>
      <c r="AT784" s="1713"/>
      <c r="AU784" s="1713"/>
      <c r="AV784" s="1713"/>
      <c r="AW784" s="1713"/>
      <c r="AX784" s="1713"/>
      <c r="AY784" s="1713"/>
      <c r="AZ784" s="1713"/>
      <c r="BA784" s="1713"/>
      <c r="BB784" s="1713"/>
      <c r="BC784" s="1713"/>
      <c r="BD784" s="1713"/>
      <c r="BE784" s="1713"/>
      <c r="BF784" s="1713"/>
      <c r="BG784" s="1713"/>
      <c r="BH784" s="1713"/>
      <c r="BI784" s="1713"/>
      <c r="BJ784" s="1713"/>
      <c r="BK784" s="1713"/>
      <c r="BL784" s="1713"/>
      <c r="BM784" s="1713"/>
      <c r="BN784" s="1713"/>
      <c r="BO784" s="1713"/>
      <c r="BP784" s="1713"/>
      <c r="BQ784" s="1713"/>
      <c r="BR784" s="1713"/>
      <c r="BS784" s="1713"/>
      <c r="BT784" s="1713"/>
      <c r="BU784" s="1713"/>
      <c r="BV784" s="1713"/>
      <c r="BW784" s="1713"/>
      <c r="BX784" s="1713"/>
      <c r="BY784" s="1713"/>
      <c r="BZ784" s="1713"/>
      <c r="CA784" s="1713"/>
      <c r="CB784" s="1713"/>
      <c r="CC784" s="1713"/>
      <c r="CD784" s="1713"/>
      <c r="CE784" s="1713"/>
      <c r="CF784" s="1713"/>
      <c r="CG784" s="1713"/>
      <c r="CH784" s="1713"/>
      <c r="CI784" s="1713"/>
      <c r="CJ784" s="1713"/>
      <c r="CK784" s="1713"/>
      <c r="CL784" s="1713"/>
      <c r="CM784" s="1713"/>
      <c r="CN784" s="1713"/>
      <c r="CO784" s="1713"/>
      <c r="CP784" s="1713"/>
      <c r="CQ784" s="1713"/>
      <c r="CR784" s="1713"/>
      <c r="CS784" s="1713"/>
      <c r="CT784" s="1713"/>
      <c r="CU784" s="1713"/>
      <c r="CV784" s="1713"/>
      <c r="CW784" s="1713"/>
      <c r="CX784" s="1713"/>
      <c r="CY784" s="1713"/>
      <c r="CZ784" s="1713"/>
      <c r="DA784" s="1713"/>
      <c r="DB784" s="1713"/>
      <c r="DC784" s="1713"/>
      <c r="DD784" s="1713"/>
      <c r="DE784" s="1713"/>
      <c r="DF784" s="1713"/>
      <c r="DG784" s="1713"/>
      <c r="DH784" s="1713"/>
      <c r="DI784" s="1713"/>
      <c r="DJ784" s="1713"/>
      <c r="DK784" s="1713"/>
      <c r="DL784" s="1713"/>
      <c r="DM784" s="1713"/>
      <c r="DN784" s="1713"/>
      <c r="DO784" s="1713"/>
      <c r="DP784" s="1713"/>
      <c r="DQ784" s="1713"/>
    </row>
    <row r="785" s="1732" customFormat="true" ht="21.75" hidden="false" customHeight="true" outlineLevel="0" collapsed="false">
      <c r="A785" s="1713"/>
      <c r="B785" s="1713"/>
      <c r="C785" s="1725"/>
      <c r="D785" s="1725"/>
      <c r="E785" s="1725"/>
      <c r="F785" s="3210"/>
      <c r="G785" s="3211"/>
      <c r="H785" s="3212"/>
      <c r="I785" s="3213"/>
      <c r="J785" s="3213"/>
      <c r="K785" s="1713"/>
      <c r="L785" s="1713"/>
      <c r="M785" s="1713"/>
      <c r="N785" s="1725"/>
      <c r="O785" s="1713"/>
      <c r="P785" s="1713"/>
      <c r="Q785" s="1713"/>
      <c r="R785" s="1713"/>
      <c r="S785" s="1713"/>
      <c r="T785" s="1714"/>
      <c r="W785" s="1713"/>
      <c r="X785" s="1713"/>
      <c r="Y785" s="1713"/>
      <c r="Z785" s="1713"/>
      <c r="AA785" s="1713"/>
      <c r="AB785" s="1713"/>
      <c r="AC785" s="1713"/>
      <c r="AD785" s="1713"/>
      <c r="AE785" s="1713"/>
      <c r="AF785" s="1713"/>
      <c r="AG785" s="1713"/>
      <c r="AH785" s="1713"/>
      <c r="AI785" s="1713"/>
      <c r="AJ785" s="1713"/>
      <c r="AK785" s="1713"/>
      <c r="AL785" s="1713"/>
      <c r="AM785" s="1713"/>
      <c r="AN785" s="1713"/>
      <c r="AO785" s="3214"/>
      <c r="AP785" s="1713"/>
      <c r="AQ785" s="1713"/>
      <c r="AR785" s="1713"/>
      <c r="AS785" s="1713"/>
      <c r="AT785" s="1713"/>
      <c r="AU785" s="1713"/>
      <c r="AV785" s="1713"/>
      <c r="AW785" s="1713"/>
      <c r="AX785" s="1713"/>
      <c r="AY785" s="1713"/>
      <c r="AZ785" s="1713"/>
      <c r="BA785" s="1713"/>
      <c r="BB785" s="1713"/>
      <c r="BC785" s="1713"/>
      <c r="BD785" s="1713"/>
      <c r="BE785" s="1713"/>
      <c r="BF785" s="1713"/>
      <c r="BG785" s="1713"/>
      <c r="BH785" s="1713"/>
      <c r="BI785" s="1713"/>
      <c r="BJ785" s="1713"/>
      <c r="BK785" s="1713"/>
      <c r="BL785" s="1713"/>
      <c r="BM785" s="1713"/>
      <c r="BN785" s="1713"/>
      <c r="BO785" s="1713"/>
      <c r="BP785" s="1713"/>
      <c r="BQ785" s="1713"/>
      <c r="BR785" s="1713"/>
      <c r="BS785" s="1713"/>
      <c r="BT785" s="1713"/>
      <c r="BU785" s="1713"/>
      <c r="BV785" s="1713"/>
      <c r="BW785" s="1713"/>
      <c r="BX785" s="1713"/>
      <c r="BY785" s="1713"/>
      <c r="BZ785" s="1713"/>
      <c r="CA785" s="1713"/>
      <c r="CB785" s="1713"/>
      <c r="CC785" s="1713"/>
      <c r="CD785" s="1713"/>
      <c r="CE785" s="1713"/>
      <c r="CF785" s="1713"/>
      <c r="CG785" s="1713"/>
      <c r="CH785" s="1713"/>
      <c r="CI785" s="1713"/>
      <c r="CJ785" s="1713"/>
      <c r="CK785" s="1713"/>
      <c r="CL785" s="1713"/>
      <c r="CM785" s="1713"/>
      <c r="CN785" s="1713"/>
      <c r="CO785" s="1713"/>
      <c r="CP785" s="1713"/>
      <c r="CQ785" s="1713"/>
      <c r="CR785" s="1713"/>
      <c r="CS785" s="1713"/>
      <c r="CT785" s="1713"/>
      <c r="CU785" s="1713"/>
      <c r="CV785" s="1713"/>
      <c r="CW785" s="1713"/>
      <c r="CX785" s="1713"/>
      <c r="CY785" s="1713"/>
      <c r="CZ785" s="1713"/>
      <c r="DA785" s="1713"/>
      <c r="DB785" s="1713"/>
      <c r="DC785" s="1713"/>
      <c r="DD785" s="1713"/>
      <c r="DE785" s="1713"/>
      <c r="DF785" s="1713"/>
      <c r="DG785" s="1713"/>
      <c r="DH785" s="1713"/>
      <c r="DI785" s="1713"/>
      <c r="DJ785" s="1713"/>
      <c r="DK785" s="1713"/>
      <c r="DL785" s="1713"/>
      <c r="DM785" s="1713"/>
      <c r="DN785" s="1713"/>
      <c r="DO785" s="1713"/>
      <c r="DP785" s="1713"/>
      <c r="DQ785" s="1713"/>
    </row>
    <row r="786" s="1732" customFormat="true" ht="21.75" hidden="false" customHeight="true" outlineLevel="0" collapsed="false">
      <c r="A786" s="1713"/>
      <c r="B786" s="1713"/>
      <c r="C786" s="1725"/>
      <c r="D786" s="1725"/>
      <c r="E786" s="1725"/>
      <c r="F786" s="3210"/>
      <c r="G786" s="3211"/>
      <c r="H786" s="3212"/>
      <c r="I786" s="3213"/>
      <c r="J786" s="3213"/>
      <c r="K786" s="1713"/>
      <c r="L786" s="1713"/>
      <c r="M786" s="1713"/>
      <c r="N786" s="1725"/>
      <c r="O786" s="1713"/>
      <c r="P786" s="1713"/>
      <c r="Q786" s="1713"/>
      <c r="R786" s="1713"/>
      <c r="S786" s="1713"/>
      <c r="T786" s="1714"/>
      <c r="W786" s="1713"/>
      <c r="X786" s="1713"/>
      <c r="Y786" s="1713"/>
      <c r="Z786" s="1713"/>
      <c r="AA786" s="1713"/>
      <c r="AB786" s="1713"/>
      <c r="AC786" s="1713"/>
      <c r="AD786" s="1713"/>
      <c r="AE786" s="1713"/>
      <c r="AF786" s="1713"/>
      <c r="AG786" s="1713"/>
      <c r="AH786" s="1713"/>
      <c r="AI786" s="1713"/>
      <c r="AJ786" s="1713"/>
      <c r="AK786" s="1713"/>
      <c r="AL786" s="1713"/>
      <c r="AM786" s="1713"/>
      <c r="AN786" s="1713"/>
      <c r="AO786" s="3214"/>
      <c r="AP786" s="1713"/>
      <c r="AQ786" s="1713"/>
      <c r="AR786" s="1713"/>
      <c r="AS786" s="1713"/>
      <c r="AT786" s="1713"/>
      <c r="AU786" s="1713"/>
      <c r="AV786" s="1713"/>
      <c r="AW786" s="1713"/>
      <c r="AX786" s="1713"/>
      <c r="AY786" s="1713"/>
      <c r="AZ786" s="1713"/>
      <c r="BA786" s="1713"/>
      <c r="BB786" s="1713"/>
      <c r="BC786" s="1713"/>
      <c r="BD786" s="1713"/>
      <c r="BE786" s="1713"/>
      <c r="BF786" s="1713"/>
      <c r="BG786" s="1713"/>
      <c r="BH786" s="1713"/>
      <c r="BI786" s="1713"/>
      <c r="BJ786" s="1713"/>
      <c r="BK786" s="1713"/>
      <c r="BL786" s="1713"/>
      <c r="BM786" s="1713"/>
      <c r="BN786" s="1713"/>
      <c r="BO786" s="1713"/>
      <c r="BP786" s="1713"/>
      <c r="BQ786" s="1713"/>
      <c r="BR786" s="1713"/>
      <c r="BS786" s="1713"/>
      <c r="BT786" s="1713"/>
      <c r="BU786" s="1713"/>
      <c r="BV786" s="1713"/>
      <c r="BW786" s="1713"/>
      <c r="BX786" s="1713"/>
      <c r="BY786" s="1713"/>
      <c r="BZ786" s="1713"/>
      <c r="CA786" s="1713"/>
      <c r="CB786" s="1713"/>
      <c r="CC786" s="1713"/>
      <c r="CD786" s="1713"/>
      <c r="CE786" s="1713"/>
      <c r="CF786" s="1713"/>
      <c r="CG786" s="1713"/>
      <c r="CH786" s="1713"/>
      <c r="CI786" s="1713"/>
      <c r="CJ786" s="1713"/>
      <c r="CK786" s="1713"/>
      <c r="CL786" s="1713"/>
      <c r="CM786" s="1713"/>
      <c r="CN786" s="1713"/>
      <c r="CO786" s="1713"/>
      <c r="CP786" s="1713"/>
      <c r="CQ786" s="1713"/>
      <c r="CR786" s="1713"/>
      <c r="CS786" s="1713"/>
      <c r="CT786" s="1713"/>
      <c r="CU786" s="1713"/>
      <c r="CV786" s="1713"/>
      <c r="CW786" s="1713"/>
      <c r="CX786" s="1713"/>
      <c r="CY786" s="1713"/>
      <c r="CZ786" s="1713"/>
      <c r="DA786" s="1713"/>
      <c r="DB786" s="1713"/>
      <c r="DC786" s="1713"/>
      <c r="DD786" s="1713"/>
      <c r="DE786" s="1713"/>
      <c r="DF786" s="1713"/>
      <c r="DG786" s="1713"/>
      <c r="DH786" s="1713"/>
      <c r="DI786" s="1713"/>
      <c r="DJ786" s="1713"/>
      <c r="DK786" s="1713"/>
      <c r="DL786" s="1713"/>
      <c r="DM786" s="1713"/>
      <c r="DN786" s="1713"/>
      <c r="DO786" s="1713"/>
      <c r="DP786" s="1713"/>
      <c r="DQ786" s="1713"/>
    </row>
    <row r="787" s="1732" customFormat="true" ht="21.75" hidden="false" customHeight="true" outlineLevel="0" collapsed="false">
      <c r="A787" s="1713"/>
      <c r="B787" s="1713"/>
      <c r="C787" s="1725"/>
      <c r="D787" s="1725"/>
      <c r="E787" s="1725"/>
      <c r="F787" s="3210"/>
      <c r="G787" s="3211"/>
      <c r="H787" s="3212"/>
      <c r="I787" s="3213"/>
      <c r="J787" s="3213"/>
      <c r="K787" s="1713"/>
      <c r="L787" s="1713"/>
      <c r="M787" s="1713"/>
      <c r="N787" s="1725"/>
      <c r="O787" s="1713"/>
      <c r="P787" s="1713"/>
      <c r="Q787" s="1713"/>
      <c r="R787" s="1713"/>
      <c r="S787" s="1713"/>
      <c r="T787" s="1714"/>
      <c r="W787" s="1713"/>
      <c r="X787" s="1713"/>
      <c r="Y787" s="1713"/>
      <c r="Z787" s="1713"/>
      <c r="AA787" s="1713"/>
      <c r="AB787" s="1713"/>
      <c r="AC787" s="1713"/>
      <c r="AD787" s="1713"/>
      <c r="AE787" s="1713"/>
      <c r="AF787" s="1713"/>
      <c r="AG787" s="1713"/>
      <c r="AH787" s="1713"/>
      <c r="AI787" s="1713"/>
      <c r="AJ787" s="1713"/>
      <c r="AK787" s="1713"/>
      <c r="AL787" s="1713"/>
      <c r="AM787" s="1713"/>
      <c r="AN787" s="1713"/>
      <c r="AO787" s="3214"/>
      <c r="AP787" s="1713"/>
      <c r="AQ787" s="1713"/>
      <c r="AR787" s="1713"/>
      <c r="AS787" s="1713"/>
      <c r="AT787" s="1713"/>
      <c r="AU787" s="1713"/>
      <c r="AV787" s="1713"/>
      <c r="AW787" s="1713"/>
      <c r="AX787" s="1713"/>
      <c r="AY787" s="1713"/>
      <c r="AZ787" s="1713"/>
      <c r="BA787" s="1713"/>
      <c r="BB787" s="1713"/>
      <c r="BC787" s="1713"/>
      <c r="BD787" s="1713"/>
      <c r="BE787" s="1713"/>
      <c r="BF787" s="1713"/>
      <c r="BG787" s="1713"/>
      <c r="BH787" s="1713"/>
      <c r="BI787" s="1713"/>
      <c r="BJ787" s="1713"/>
      <c r="BK787" s="1713"/>
      <c r="BL787" s="1713"/>
      <c r="BM787" s="1713"/>
      <c r="BN787" s="1713"/>
      <c r="BO787" s="1713"/>
      <c r="BP787" s="1713"/>
      <c r="BQ787" s="1713"/>
      <c r="BR787" s="1713"/>
      <c r="BS787" s="1713"/>
      <c r="BT787" s="1713"/>
      <c r="BU787" s="1713"/>
      <c r="BV787" s="1713"/>
      <c r="BW787" s="1713"/>
      <c r="BX787" s="1713"/>
      <c r="BY787" s="1713"/>
      <c r="BZ787" s="1713"/>
      <c r="CA787" s="1713"/>
      <c r="CB787" s="1713"/>
      <c r="CC787" s="1713"/>
      <c r="CD787" s="1713"/>
      <c r="CE787" s="1713"/>
      <c r="CF787" s="1713"/>
      <c r="CG787" s="1713"/>
      <c r="CH787" s="1713"/>
      <c r="CI787" s="1713"/>
      <c r="CJ787" s="1713"/>
      <c r="CK787" s="1713"/>
      <c r="CL787" s="1713"/>
      <c r="CM787" s="1713"/>
      <c r="CN787" s="1713"/>
      <c r="CO787" s="1713"/>
      <c r="CP787" s="1713"/>
      <c r="CQ787" s="1713"/>
      <c r="CR787" s="1713"/>
      <c r="CS787" s="1713"/>
      <c r="CT787" s="1713"/>
      <c r="CU787" s="1713"/>
      <c r="CV787" s="1713"/>
      <c r="CW787" s="1713"/>
      <c r="CX787" s="1713"/>
      <c r="CY787" s="1713"/>
      <c r="CZ787" s="1713"/>
      <c r="DA787" s="1713"/>
      <c r="DB787" s="1713"/>
      <c r="DC787" s="1713"/>
      <c r="DD787" s="1713"/>
      <c r="DE787" s="1713"/>
      <c r="DF787" s="1713"/>
      <c r="DG787" s="1713"/>
      <c r="DH787" s="1713"/>
      <c r="DI787" s="1713"/>
      <c r="DJ787" s="1713"/>
      <c r="DK787" s="1713"/>
      <c r="DL787" s="1713"/>
      <c r="DM787" s="1713"/>
      <c r="DN787" s="1713"/>
      <c r="DO787" s="1713"/>
      <c r="DP787" s="1713"/>
      <c r="DQ787" s="1713"/>
    </row>
    <row r="788" s="1732" customFormat="true" ht="21.75" hidden="false" customHeight="true" outlineLevel="0" collapsed="false">
      <c r="A788" s="1713"/>
      <c r="B788" s="1713"/>
      <c r="C788" s="1725"/>
      <c r="D788" s="1725"/>
      <c r="E788" s="1725"/>
      <c r="F788" s="3210"/>
      <c r="G788" s="3211"/>
      <c r="H788" s="3212"/>
      <c r="I788" s="3213"/>
      <c r="J788" s="3213"/>
      <c r="K788" s="1713"/>
      <c r="L788" s="1713"/>
      <c r="M788" s="1713"/>
      <c r="N788" s="1725"/>
      <c r="O788" s="1713"/>
      <c r="P788" s="1713"/>
      <c r="Q788" s="1713"/>
      <c r="R788" s="1713"/>
      <c r="S788" s="1713"/>
      <c r="T788" s="1714"/>
      <c r="W788" s="1713"/>
      <c r="X788" s="1713"/>
      <c r="Y788" s="1713"/>
      <c r="Z788" s="1713"/>
      <c r="AA788" s="1713"/>
      <c r="AB788" s="1713"/>
      <c r="AC788" s="1713"/>
      <c r="AD788" s="1713"/>
      <c r="AE788" s="1713"/>
      <c r="AF788" s="1713"/>
      <c r="AG788" s="1713"/>
      <c r="AH788" s="1713"/>
      <c r="AI788" s="1713"/>
      <c r="AJ788" s="1713"/>
      <c r="AK788" s="1713"/>
      <c r="AL788" s="1713"/>
      <c r="AM788" s="1713"/>
      <c r="AN788" s="1713"/>
      <c r="AO788" s="3214"/>
      <c r="AP788" s="1713"/>
      <c r="AQ788" s="1713"/>
      <c r="AR788" s="1713"/>
      <c r="AS788" s="1713"/>
      <c r="AT788" s="1713"/>
      <c r="AU788" s="1713"/>
      <c r="AV788" s="1713"/>
      <c r="AW788" s="1713"/>
      <c r="AX788" s="1713"/>
      <c r="AY788" s="1713"/>
      <c r="AZ788" s="1713"/>
      <c r="BA788" s="1713"/>
      <c r="BB788" s="1713"/>
      <c r="BC788" s="1713"/>
      <c r="BD788" s="1713"/>
      <c r="BE788" s="1713"/>
      <c r="BF788" s="1713"/>
      <c r="BG788" s="1713"/>
      <c r="BH788" s="1713"/>
      <c r="BI788" s="1713"/>
      <c r="BJ788" s="1713"/>
      <c r="BK788" s="1713"/>
      <c r="BL788" s="1713"/>
      <c r="BM788" s="1713"/>
      <c r="BN788" s="1713"/>
      <c r="BO788" s="1713"/>
      <c r="BP788" s="1713"/>
      <c r="BQ788" s="1713"/>
      <c r="BR788" s="1713"/>
      <c r="BS788" s="1713"/>
      <c r="BT788" s="1713"/>
      <c r="BU788" s="1713"/>
      <c r="BV788" s="1713"/>
      <c r="BW788" s="1713"/>
      <c r="BX788" s="1713"/>
      <c r="BY788" s="1713"/>
      <c r="BZ788" s="1713"/>
      <c r="CA788" s="1713"/>
      <c r="CB788" s="1713"/>
      <c r="CC788" s="1713"/>
      <c r="CD788" s="1713"/>
      <c r="CE788" s="1713"/>
      <c r="CF788" s="1713"/>
      <c r="CG788" s="1713"/>
      <c r="CH788" s="1713"/>
      <c r="CI788" s="1713"/>
      <c r="CJ788" s="1713"/>
      <c r="CK788" s="1713"/>
      <c r="CL788" s="1713"/>
      <c r="CM788" s="1713"/>
      <c r="CN788" s="1713"/>
      <c r="CO788" s="1713"/>
      <c r="CP788" s="1713"/>
      <c r="CQ788" s="1713"/>
      <c r="CR788" s="1713"/>
      <c r="CS788" s="1713"/>
      <c r="CT788" s="1713"/>
      <c r="CU788" s="1713"/>
      <c r="CV788" s="1713"/>
      <c r="CW788" s="1713"/>
      <c r="CX788" s="1713"/>
      <c r="CY788" s="1713"/>
      <c r="CZ788" s="1713"/>
      <c r="DA788" s="1713"/>
      <c r="DB788" s="1713"/>
      <c r="DC788" s="1713"/>
      <c r="DD788" s="1713"/>
      <c r="DE788" s="1713"/>
      <c r="DF788" s="1713"/>
      <c r="DG788" s="1713"/>
      <c r="DH788" s="1713"/>
      <c r="DI788" s="1713"/>
      <c r="DJ788" s="1713"/>
      <c r="DK788" s="1713"/>
      <c r="DL788" s="1713"/>
      <c r="DM788" s="1713"/>
      <c r="DN788" s="1713"/>
      <c r="DO788" s="1713"/>
      <c r="DP788" s="1713"/>
      <c r="DQ788" s="1713"/>
    </row>
    <row r="789" s="1732" customFormat="true" ht="21.75" hidden="false" customHeight="true" outlineLevel="0" collapsed="false">
      <c r="A789" s="1713"/>
      <c r="B789" s="1713"/>
      <c r="C789" s="1725"/>
      <c r="D789" s="1725"/>
      <c r="E789" s="1725"/>
      <c r="F789" s="3210"/>
      <c r="G789" s="3211"/>
      <c r="H789" s="3212"/>
      <c r="I789" s="3213"/>
      <c r="J789" s="3213"/>
      <c r="K789" s="1713"/>
      <c r="L789" s="1713"/>
      <c r="M789" s="1713"/>
      <c r="N789" s="1725"/>
      <c r="O789" s="1713"/>
      <c r="P789" s="1713"/>
      <c r="Q789" s="1713"/>
      <c r="R789" s="1713"/>
      <c r="S789" s="1713"/>
      <c r="T789" s="1714"/>
      <c r="W789" s="1713"/>
      <c r="X789" s="1713"/>
      <c r="Y789" s="1713"/>
      <c r="Z789" s="1713"/>
      <c r="AA789" s="1713"/>
      <c r="AB789" s="1713"/>
      <c r="AC789" s="1713"/>
      <c r="AD789" s="1713"/>
      <c r="AE789" s="1713"/>
      <c r="AF789" s="1713"/>
      <c r="AG789" s="1713"/>
      <c r="AH789" s="1713"/>
      <c r="AI789" s="1713"/>
      <c r="AJ789" s="1713"/>
      <c r="AK789" s="1713"/>
      <c r="AL789" s="1713"/>
      <c r="AM789" s="1713"/>
      <c r="AN789" s="1713"/>
      <c r="AO789" s="3214"/>
      <c r="AP789" s="1713"/>
      <c r="AQ789" s="1713"/>
      <c r="AR789" s="1713"/>
      <c r="AS789" s="1713"/>
      <c r="AT789" s="1713"/>
      <c r="AU789" s="1713"/>
      <c r="AV789" s="1713"/>
      <c r="AW789" s="1713"/>
      <c r="AX789" s="1713"/>
      <c r="AY789" s="1713"/>
      <c r="AZ789" s="1713"/>
      <c r="BA789" s="1713"/>
      <c r="BB789" s="1713"/>
      <c r="BC789" s="1713"/>
      <c r="BD789" s="1713"/>
      <c r="BE789" s="1713"/>
      <c r="BF789" s="1713"/>
      <c r="BG789" s="1713"/>
      <c r="BH789" s="1713"/>
      <c r="BI789" s="1713"/>
      <c r="BJ789" s="1713"/>
      <c r="BK789" s="1713"/>
      <c r="BL789" s="1713"/>
      <c r="BM789" s="1713"/>
      <c r="BN789" s="1713"/>
      <c r="BO789" s="1713"/>
      <c r="BP789" s="1713"/>
      <c r="BQ789" s="1713"/>
      <c r="BR789" s="1713"/>
      <c r="BS789" s="1713"/>
      <c r="BT789" s="1713"/>
      <c r="BU789" s="1713"/>
      <c r="BV789" s="1713"/>
      <c r="BW789" s="1713"/>
      <c r="BX789" s="1713"/>
      <c r="BY789" s="1713"/>
      <c r="BZ789" s="1713"/>
      <c r="CA789" s="1713"/>
      <c r="CB789" s="1713"/>
      <c r="CC789" s="1713"/>
      <c r="CD789" s="1713"/>
      <c r="CE789" s="1713"/>
      <c r="CF789" s="1713"/>
      <c r="CG789" s="1713"/>
      <c r="CH789" s="1713"/>
      <c r="CI789" s="1713"/>
      <c r="CJ789" s="1713"/>
      <c r="CK789" s="1713"/>
      <c r="CL789" s="1713"/>
      <c r="CM789" s="1713"/>
      <c r="CN789" s="1713"/>
      <c r="CO789" s="1713"/>
      <c r="CP789" s="1713"/>
      <c r="CQ789" s="1713"/>
      <c r="CR789" s="1713"/>
      <c r="CS789" s="1713"/>
      <c r="CT789" s="1713"/>
      <c r="CU789" s="1713"/>
      <c r="CV789" s="1713"/>
      <c r="CW789" s="1713"/>
      <c r="CX789" s="1713"/>
      <c r="CY789" s="1713"/>
      <c r="CZ789" s="1713"/>
      <c r="DA789" s="1713"/>
      <c r="DB789" s="1713"/>
      <c r="DC789" s="1713"/>
      <c r="DD789" s="1713"/>
      <c r="DE789" s="1713"/>
      <c r="DF789" s="1713"/>
      <c r="DG789" s="1713"/>
      <c r="DH789" s="1713"/>
      <c r="DI789" s="1713"/>
      <c r="DJ789" s="1713"/>
      <c r="DK789" s="1713"/>
      <c r="DL789" s="1713"/>
      <c r="DM789" s="1713"/>
      <c r="DN789" s="1713"/>
      <c r="DO789" s="1713"/>
      <c r="DP789" s="1713"/>
      <c r="DQ789" s="1713"/>
    </row>
    <row r="790" s="1732" customFormat="true" ht="21.75" hidden="false" customHeight="true" outlineLevel="0" collapsed="false">
      <c r="A790" s="1713"/>
      <c r="B790" s="1713"/>
      <c r="C790" s="1725"/>
      <c r="D790" s="1725"/>
      <c r="E790" s="1725"/>
      <c r="F790" s="3210"/>
      <c r="G790" s="3211"/>
      <c r="H790" s="3212"/>
      <c r="I790" s="3213"/>
      <c r="J790" s="3213"/>
      <c r="K790" s="1713"/>
      <c r="L790" s="1713"/>
      <c r="M790" s="1713"/>
      <c r="N790" s="1725"/>
      <c r="O790" s="1713"/>
      <c r="P790" s="1713"/>
      <c r="Q790" s="1713"/>
      <c r="R790" s="1713"/>
      <c r="S790" s="1713"/>
      <c r="T790" s="1714"/>
      <c r="W790" s="1713"/>
      <c r="X790" s="1713"/>
      <c r="Y790" s="1713"/>
      <c r="Z790" s="1713"/>
      <c r="AA790" s="1713"/>
      <c r="AB790" s="1713"/>
      <c r="AC790" s="1713"/>
      <c r="AD790" s="1713"/>
      <c r="AE790" s="1713"/>
      <c r="AF790" s="1713"/>
      <c r="AG790" s="1713"/>
      <c r="AH790" s="1713"/>
      <c r="AI790" s="1713"/>
      <c r="AJ790" s="1713"/>
      <c r="AK790" s="1713"/>
      <c r="AL790" s="1713"/>
      <c r="AM790" s="1713"/>
      <c r="AN790" s="1713"/>
      <c r="AO790" s="3214"/>
      <c r="AP790" s="1713"/>
      <c r="AQ790" s="1713"/>
      <c r="AR790" s="1713"/>
      <c r="AS790" s="1713"/>
      <c r="AT790" s="1713"/>
      <c r="AU790" s="1713"/>
      <c r="AV790" s="1713"/>
      <c r="AW790" s="1713"/>
      <c r="AX790" s="1713"/>
      <c r="AY790" s="1713"/>
      <c r="AZ790" s="1713"/>
      <c r="BA790" s="1713"/>
      <c r="BB790" s="1713"/>
      <c r="BC790" s="1713"/>
      <c r="BD790" s="1713"/>
      <c r="BE790" s="1713"/>
      <c r="BF790" s="1713"/>
      <c r="BG790" s="1713"/>
      <c r="BH790" s="1713"/>
      <c r="BI790" s="1713"/>
      <c r="BJ790" s="1713"/>
      <c r="BK790" s="1713"/>
      <c r="BL790" s="1713"/>
      <c r="BM790" s="1713"/>
      <c r="BN790" s="1713"/>
      <c r="BO790" s="1713"/>
      <c r="BP790" s="1713"/>
      <c r="BQ790" s="1713"/>
      <c r="BR790" s="1713"/>
      <c r="BS790" s="1713"/>
      <c r="BT790" s="1713"/>
      <c r="BU790" s="1713"/>
      <c r="BV790" s="1713"/>
      <c r="BW790" s="1713"/>
      <c r="BX790" s="1713"/>
      <c r="BY790" s="1713"/>
      <c r="BZ790" s="1713"/>
      <c r="CA790" s="1713"/>
      <c r="CB790" s="1713"/>
      <c r="CC790" s="1713"/>
      <c r="CD790" s="1713"/>
      <c r="CE790" s="1713"/>
      <c r="CF790" s="1713"/>
      <c r="CG790" s="1713"/>
      <c r="CH790" s="1713"/>
      <c r="CI790" s="1713"/>
      <c r="CJ790" s="1713"/>
      <c r="CK790" s="1713"/>
      <c r="CL790" s="1713"/>
      <c r="CM790" s="1713"/>
      <c r="CN790" s="1713"/>
      <c r="CO790" s="1713"/>
      <c r="CP790" s="1713"/>
      <c r="CQ790" s="1713"/>
      <c r="CR790" s="1713"/>
      <c r="CS790" s="1713"/>
      <c r="CT790" s="1713"/>
      <c r="CU790" s="1713"/>
      <c r="CV790" s="1713"/>
      <c r="CW790" s="1713"/>
      <c r="CX790" s="1713"/>
      <c r="CY790" s="1713"/>
      <c r="CZ790" s="1713"/>
      <c r="DA790" s="1713"/>
      <c r="DB790" s="1713"/>
      <c r="DC790" s="1713"/>
      <c r="DD790" s="1713"/>
      <c r="DE790" s="1713"/>
      <c r="DF790" s="1713"/>
      <c r="DG790" s="1713"/>
      <c r="DH790" s="1713"/>
      <c r="DI790" s="1713"/>
      <c r="DJ790" s="1713"/>
      <c r="DK790" s="1713"/>
      <c r="DL790" s="1713"/>
      <c r="DM790" s="1713"/>
      <c r="DN790" s="1713"/>
      <c r="DO790" s="1713"/>
      <c r="DP790" s="1713"/>
      <c r="DQ790" s="1713"/>
    </row>
    <row r="791" s="1732" customFormat="true" ht="21.75" hidden="false" customHeight="true" outlineLevel="0" collapsed="false">
      <c r="A791" s="1713"/>
      <c r="B791" s="1713"/>
      <c r="C791" s="1725"/>
      <c r="D791" s="1725"/>
      <c r="E791" s="1725"/>
      <c r="F791" s="3210"/>
      <c r="G791" s="3211"/>
      <c r="H791" s="3212"/>
      <c r="I791" s="3213"/>
      <c r="J791" s="3213"/>
      <c r="K791" s="1713"/>
      <c r="L791" s="1713"/>
      <c r="M791" s="1713"/>
      <c r="N791" s="1725"/>
      <c r="O791" s="1713"/>
      <c r="P791" s="1713"/>
      <c r="Q791" s="1713"/>
      <c r="R791" s="1713"/>
      <c r="S791" s="1713"/>
      <c r="T791" s="1714"/>
      <c r="W791" s="1713"/>
      <c r="X791" s="1713"/>
      <c r="Y791" s="1713"/>
      <c r="Z791" s="1713"/>
      <c r="AA791" s="1713"/>
      <c r="AB791" s="1713"/>
      <c r="AC791" s="1713"/>
      <c r="AD791" s="1713"/>
      <c r="AE791" s="1713"/>
      <c r="AF791" s="1713"/>
      <c r="AG791" s="1713"/>
      <c r="AH791" s="1713"/>
      <c r="AI791" s="1713"/>
      <c r="AJ791" s="1713"/>
      <c r="AK791" s="1713"/>
      <c r="AL791" s="1713"/>
      <c r="AM791" s="1713"/>
      <c r="AN791" s="1713"/>
      <c r="AO791" s="3214"/>
      <c r="AP791" s="1713"/>
      <c r="AQ791" s="1713"/>
      <c r="AR791" s="1713"/>
      <c r="AS791" s="1713"/>
      <c r="AT791" s="1713"/>
      <c r="AU791" s="1713"/>
      <c r="AV791" s="1713"/>
      <c r="AW791" s="1713"/>
      <c r="AX791" s="1713"/>
      <c r="AY791" s="1713"/>
      <c r="AZ791" s="1713"/>
      <c r="BA791" s="1713"/>
      <c r="BB791" s="1713"/>
      <c r="BC791" s="1713"/>
      <c r="BD791" s="1713"/>
      <c r="BE791" s="1713"/>
      <c r="BF791" s="1713"/>
      <c r="BG791" s="1713"/>
      <c r="BH791" s="1713"/>
      <c r="BI791" s="1713"/>
      <c r="BJ791" s="1713"/>
      <c r="BK791" s="1713"/>
      <c r="BL791" s="1713"/>
      <c r="BM791" s="1713"/>
      <c r="BN791" s="1713"/>
      <c r="BO791" s="1713"/>
      <c r="BP791" s="1713"/>
      <c r="BQ791" s="1713"/>
      <c r="BR791" s="1713"/>
      <c r="BS791" s="1713"/>
      <c r="BT791" s="1713"/>
      <c r="BU791" s="1713"/>
      <c r="BV791" s="1713"/>
      <c r="BW791" s="1713"/>
      <c r="BX791" s="1713"/>
      <c r="BY791" s="1713"/>
      <c r="BZ791" s="1713"/>
      <c r="CA791" s="1713"/>
      <c r="CB791" s="1713"/>
      <c r="CC791" s="1713"/>
      <c r="CD791" s="1713"/>
      <c r="CE791" s="1713"/>
      <c r="CF791" s="1713"/>
      <c r="CG791" s="1713"/>
      <c r="CH791" s="1713"/>
      <c r="CI791" s="1713"/>
      <c r="CJ791" s="1713"/>
      <c r="CK791" s="1713"/>
      <c r="CL791" s="1713"/>
      <c r="CM791" s="1713"/>
      <c r="CN791" s="1713"/>
      <c r="CO791" s="1713"/>
      <c r="CP791" s="1713"/>
      <c r="CQ791" s="1713"/>
      <c r="CR791" s="1713"/>
      <c r="CS791" s="1713"/>
      <c r="CT791" s="1713"/>
      <c r="CU791" s="1713"/>
      <c r="CV791" s="1713"/>
      <c r="CW791" s="1713"/>
      <c r="CX791" s="1713"/>
      <c r="CY791" s="1713"/>
      <c r="CZ791" s="1713"/>
      <c r="DA791" s="1713"/>
      <c r="DB791" s="1713"/>
      <c r="DC791" s="1713"/>
      <c r="DD791" s="1713"/>
      <c r="DE791" s="1713"/>
      <c r="DF791" s="1713"/>
      <c r="DG791" s="1713"/>
      <c r="DH791" s="1713"/>
      <c r="DI791" s="1713"/>
      <c r="DJ791" s="1713"/>
      <c r="DK791" s="1713"/>
      <c r="DL791" s="1713"/>
      <c r="DM791" s="1713"/>
      <c r="DN791" s="1713"/>
      <c r="DO791" s="1713"/>
      <c r="DP791" s="1713"/>
      <c r="DQ791" s="1713"/>
    </row>
    <row r="792" s="1732" customFormat="true" ht="21.75" hidden="false" customHeight="true" outlineLevel="0" collapsed="false">
      <c r="A792" s="1713"/>
      <c r="B792" s="1713"/>
      <c r="C792" s="1725"/>
      <c r="D792" s="1725"/>
      <c r="E792" s="1725"/>
      <c r="F792" s="3210"/>
      <c r="G792" s="3211"/>
      <c r="H792" s="3212"/>
      <c r="I792" s="3213"/>
      <c r="J792" s="3213"/>
      <c r="K792" s="1713"/>
      <c r="L792" s="1713"/>
      <c r="M792" s="1713"/>
      <c r="N792" s="1725"/>
      <c r="O792" s="1713"/>
      <c r="P792" s="1713"/>
      <c r="Q792" s="1713"/>
      <c r="R792" s="1713"/>
      <c r="S792" s="1713"/>
      <c r="T792" s="1714"/>
      <c r="W792" s="1713"/>
      <c r="X792" s="1713"/>
      <c r="Y792" s="1713"/>
      <c r="Z792" s="1713"/>
      <c r="AA792" s="1713"/>
      <c r="AB792" s="1713"/>
      <c r="AC792" s="1713"/>
      <c r="AD792" s="1713"/>
      <c r="AE792" s="1713"/>
      <c r="AF792" s="1713"/>
      <c r="AG792" s="1713"/>
      <c r="AH792" s="1713"/>
      <c r="AI792" s="1713"/>
      <c r="AJ792" s="1713"/>
      <c r="AK792" s="1713"/>
      <c r="AL792" s="1713"/>
      <c r="AM792" s="1713"/>
      <c r="AN792" s="1713"/>
      <c r="AO792" s="3214"/>
      <c r="AP792" s="1713"/>
      <c r="AQ792" s="1713"/>
      <c r="AR792" s="1713"/>
      <c r="AS792" s="1713"/>
      <c r="AT792" s="1713"/>
      <c r="AU792" s="1713"/>
      <c r="AV792" s="1713"/>
      <c r="AW792" s="1713"/>
      <c r="AX792" s="1713"/>
      <c r="AY792" s="1713"/>
      <c r="AZ792" s="1713"/>
      <c r="BA792" s="1713"/>
      <c r="BB792" s="1713"/>
      <c r="BC792" s="1713"/>
      <c r="BD792" s="1713"/>
      <c r="BE792" s="1713"/>
      <c r="BF792" s="1713"/>
      <c r="BG792" s="1713"/>
      <c r="BH792" s="1713"/>
      <c r="BI792" s="1713"/>
      <c r="BJ792" s="1713"/>
      <c r="BK792" s="1713"/>
      <c r="BL792" s="1713"/>
      <c r="BM792" s="1713"/>
      <c r="BN792" s="1713"/>
      <c r="BO792" s="1713"/>
      <c r="BP792" s="1713"/>
      <c r="BQ792" s="1713"/>
      <c r="BR792" s="1713"/>
      <c r="BS792" s="1713"/>
      <c r="BT792" s="1713"/>
      <c r="BU792" s="1713"/>
      <c r="BV792" s="1713"/>
      <c r="BW792" s="1713"/>
      <c r="BX792" s="1713"/>
      <c r="BY792" s="1713"/>
      <c r="BZ792" s="1713"/>
      <c r="CA792" s="1713"/>
      <c r="CB792" s="1713"/>
      <c r="CC792" s="1713"/>
      <c r="CD792" s="1713"/>
      <c r="CE792" s="1713"/>
      <c r="CF792" s="1713"/>
      <c r="CG792" s="1713"/>
      <c r="CH792" s="1713"/>
      <c r="CI792" s="1713"/>
      <c r="CJ792" s="1713"/>
      <c r="CK792" s="1713"/>
      <c r="CL792" s="1713"/>
      <c r="CM792" s="1713"/>
      <c r="CN792" s="1713"/>
      <c r="CO792" s="1713"/>
      <c r="CP792" s="1713"/>
      <c r="CQ792" s="1713"/>
      <c r="CR792" s="1713"/>
      <c r="CS792" s="1713"/>
      <c r="CT792" s="1713"/>
      <c r="CU792" s="1713"/>
      <c r="CV792" s="1713"/>
      <c r="CW792" s="1713"/>
      <c r="CX792" s="1713"/>
      <c r="CY792" s="1713"/>
      <c r="CZ792" s="1713"/>
      <c r="DA792" s="1713"/>
      <c r="DB792" s="1713"/>
      <c r="DC792" s="1713"/>
      <c r="DD792" s="1713"/>
      <c r="DE792" s="1713"/>
      <c r="DF792" s="1713"/>
      <c r="DG792" s="1713"/>
      <c r="DH792" s="1713"/>
      <c r="DI792" s="1713"/>
      <c r="DJ792" s="1713"/>
      <c r="DK792" s="1713"/>
      <c r="DL792" s="1713"/>
      <c r="DM792" s="1713"/>
      <c r="DN792" s="1713"/>
      <c r="DO792" s="1713"/>
      <c r="DP792" s="1713"/>
      <c r="DQ792" s="1713"/>
    </row>
    <row r="793" s="1732" customFormat="true" ht="21.75" hidden="false" customHeight="true" outlineLevel="0" collapsed="false">
      <c r="A793" s="1713"/>
      <c r="B793" s="1713"/>
      <c r="C793" s="1725"/>
      <c r="D793" s="1725"/>
      <c r="E793" s="1725"/>
      <c r="F793" s="3210"/>
      <c r="G793" s="3211"/>
      <c r="H793" s="3212"/>
      <c r="I793" s="3213"/>
      <c r="J793" s="3213"/>
      <c r="K793" s="1713"/>
      <c r="L793" s="1713"/>
      <c r="M793" s="1713"/>
      <c r="N793" s="1725"/>
      <c r="O793" s="1713"/>
      <c r="P793" s="1713"/>
      <c r="Q793" s="1713"/>
      <c r="R793" s="1713"/>
      <c r="S793" s="1713"/>
      <c r="T793" s="1714"/>
      <c r="W793" s="1713"/>
      <c r="X793" s="1713"/>
      <c r="Y793" s="1713"/>
      <c r="Z793" s="1713"/>
      <c r="AA793" s="1713"/>
      <c r="AB793" s="1713"/>
      <c r="AC793" s="1713"/>
      <c r="AD793" s="1713"/>
      <c r="AE793" s="1713"/>
      <c r="AF793" s="1713"/>
      <c r="AG793" s="1713"/>
      <c r="AH793" s="1713"/>
      <c r="AI793" s="1713"/>
      <c r="AJ793" s="1713"/>
      <c r="AK793" s="1713"/>
      <c r="AL793" s="1713"/>
      <c r="AM793" s="1713"/>
      <c r="AN793" s="1713"/>
      <c r="AO793" s="3214"/>
      <c r="AP793" s="1713"/>
      <c r="AQ793" s="1713"/>
      <c r="AR793" s="1713"/>
      <c r="AS793" s="1713"/>
      <c r="AT793" s="1713"/>
      <c r="AU793" s="1713"/>
      <c r="AV793" s="1713"/>
      <c r="AW793" s="1713"/>
      <c r="AX793" s="1713"/>
      <c r="AY793" s="1713"/>
      <c r="AZ793" s="1713"/>
      <c r="BA793" s="1713"/>
      <c r="BB793" s="1713"/>
      <c r="BC793" s="1713"/>
      <c r="BD793" s="1713"/>
      <c r="BE793" s="1713"/>
      <c r="BF793" s="1713"/>
      <c r="BG793" s="1713"/>
      <c r="BH793" s="1713"/>
      <c r="BI793" s="1713"/>
      <c r="BJ793" s="1713"/>
      <c r="BK793" s="1713"/>
      <c r="BL793" s="1713"/>
      <c r="BM793" s="1713"/>
      <c r="BN793" s="1713"/>
      <c r="BO793" s="1713"/>
      <c r="BP793" s="1713"/>
      <c r="BQ793" s="1713"/>
      <c r="BR793" s="1713"/>
      <c r="BS793" s="1713"/>
      <c r="BT793" s="1713"/>
      <c r="BU793" s="1713"/>
      <c r="BV793" s="1713"/>
      <c r="BW793" s="1713"/>
      <c r="BX793" s="1713"/>
      <c r="BY793" s="1713"/>
      <c r="BZ793" s="1713"/>
      <c r="CA793" s="1713"/>
      <c r="CB793" s="1713"/>
      <c r="CC793" s="1713"/>
      <c r="CD793" s="1713"/>
      <c r="CE793" s="1713"/>
      <c r="CF793" s="1713"/>
      <c r="CG793" s="1713"/>
      <c r="CH793" s="1713"/>
      <c r="CI793" s="1713"/>
      <c r="CJ793" s="1713"/>
      <c r="CK793" s="1713"/>
      <c r="CL793" s="1713"/>
      <c r="CM793" s="1713"/>
      <c r="CN793" s="1713"/>
      <c r="CO793" s="1713"/>
      <c r="CP793" s="1713"/>
      <c r="CQ793" s="1713"/>
      <c r="CR793" s="1713"/>
      <c r="CS793" s="1713"/>
      <c r="CT793" s="1713"/>
      <c r="CU793" s="1713"/>
      <c r="CV793" s="1713"/>
      <c r="CW793" s="1713"/>
      <c r="CX793" s="1713"/>
      <c r="CY793" s="1713"/>
      <c r="CZ793" s="1713"/>
      <c r="DA793" s="1713"/>
      <c r="DB793" s="1713"/>
      <c r="DC793" s="1713"/>
      <c r="DD793" s="1713"/>
      <c r="DE793" s="1713"/>
      <c r="DF793" s="1713"/>
      <c r="DG793" s="1713"/>
      <c r="DH793" s="1713"/>
      <c r="DI793" s="1713"/>
      <c r="DJ793" s="1713"/>
      <c r="DK793" s="1713"/>
      <c r="DL793" s="1713"/>
      <c r="DM793" s="1713"/>
      <c r="DN793" s="1713"/>
      <c r="DO793" s="1713"/>
      <c r="DP793" s="1713"/>
      <c r="DQ793" s="1713"/>
    </row>
    <row r="794" s="1732" customFormat="true" ht="21.75" hidden="false" customHeight="true" outlineLevel="0" collapsed="false">
      <c r="A794" s="1713"/>
      <c r="B794" s="1713"/>
      <c r="C794" s="1725"/>
      <c r="D794" s="1725"/>
      <c r="E794" s="1725"/>
      <c r="F794" s="3210"/>
      <c r="G794" s="3211"/>
      <c r="H794" s="3212"/>
      <c r="I794" s="3213"/>
      <c r="J794" s="3213"/>
      <c r="K794" s="1713"/>
      <c r="L794" s="1713"/>
      <c r="M794" s="1713"/>
      <c r="N794" s="1725"/>
      <c r="O794" s="1713"/>
      <c r="P794" s="1713"/>
      <c r="Q794" s="1713"/>
      <c r="R794" s="1713"/>
      <c r="S794" s="1713"/>
      <c r="T794" s="1714"/>
      <c r="W794" s="1713"/>
      <c r="X794" s="1713"/>
      <c r="Y794" s="1713"/>
      <c r="Z794" s="1713"/>
      <c r="AA794" s="1713"/>
      <c r="AB794" s="1713"/>
      <c r="AC794" s="1713"/>
      <c r="AD794" s="1713"/>
      <c r="AE794" s="1713"/>
      <c r="AF794" s="1713"/>
      <c r="AG794" s="1713"/>
      <c r="AH794" s="1713"/>
      <c r="AI794" s="1713"/>
      <c r="AJ794" s="1713"/>
      <c r="AK794" s="1713"/>
      <c r="AL794" s="1713"/>
      <c r="AM794" s="1713"/>
      <c r="AN794" s="1713"/>
      <c r="AO794" s="3214"/>
      <c r="AP794" s="1713"/>
      <c r="AQ794" s="1713"/>
      <c r="AR794" s="1713"/>
      <c r="AS794" s="1713"/>
      <c r="AT794" s="1713"/>
      <c r="AU794" s="1713"/>
      <c r="AV794" s="1713"/>
      <c r="AW794" s="1713"/>
      <c r="AX794" s="1713"/>
      <c r="AY794" s="1713"/>
      <c r="AZ794" s="1713"/>
      <c r="BA794" s="1713"/>
      <c r="BB794" s="1713"/>
      <c r="BC794" s="1713"/>
      <c r="BD794" s="1713"/>
      <c r="BE794" s="1713"/>
      <c r="BF794" s="1713"/>
      <c r="BG794" s="1713"/>
      <c r="BH794" s="1713"/>
      <c r="BI794" s="1713"/>
      <c r="BJ794" s="1713"/>
      <c r="BK794" s="1713"/>
      <c r="BL794" s="1713"/>
      <c r="BM794" s="1713"/>
      <c r="BN794" s="1713"/>
      <c r="BO794" s="1713"/>
      <c r="BP794" s="1713"/>
      <c r="BQ794" s="1713"/>
      <c r="BR794" s="1713"/>
      <c r="BS794" s="1713"/>
      <c r="BT794" s="1713"/>
      <c r="BU794" s="1713"/>
      <c r="BV794" s="1713"/>
      <c r="BW794" s="1713"/>
      <c r="BX794" s="1713"/>
      <c r="BY794" s="1713"/>
      <c r="BZ794" s="1713"/>
      <c r="CA794" s="1713"/>
      <c r="CB794" s="1713"/>
      <c r="CC794" s="1713"/>
      <c r="CD794" s="1713"/>
      <c r="CE794" s="1713"/>
      <c r="CF794" s="1713"/>
      <c r="CG794" s="1713"/>
      <c r="CH794" s="1713"/>
      <c r="CI794" s="1713"/>
      <c r="CJ794" s="1713"/>
      <c r="CK794" s="1713"/>
      <c r="CL794" s="1713"/>
      <c r="CM794" s="1713"/>
      <c r="CN794" s="1713"/>
      <c r="CO794" s="1713"/>
      <c r="CP794" s="1713"/>
      <c r="CQ794" s="1713"/>
      <c r="CR794" s="1713"/>
      <c r="CS794" s="1713"/>
      <c r="CT794" s="1713"/>
      <c r="CU794" s="1713"/>
      <c r="CV794" s="1713"/>
      <c r="CW794" s="1713"/>
      <c r="CX794" s="1713"/>
      <c r="CY794" s="1713"/>
      <c r="CZ794" s="1713"/>
      <c r="DA794" s="1713"/>
      <c r="DB794" s="1713"/>
      <c r="DC794" s="1713"/>
      <c r="DD794" s="1713"/>
      <c r="DE794" s="1713"/>
      <c r="DF794" s="1713"/>
      <c r="DG794" s="1713"/>
      <c r="DH794" s="1713"/>
      <c r="DI794" s="1713"/>
      <c r="DJ794" s="1713"/>
      <c r="DK794" s="1713"/>
      <c r="DL794" s="1713"/>
      <c r="DM794" s="1713"/>
      <c r="DN794" s="1713"/>
      <c r="DO794" s="1713"/>
      <c r="DP794" s="1713"/>
      <c r="DQ794" s="1713"/>
    </row>
    <row r="795" s="1732" customFormat="true" ht="21.75" hidden="false" customHeight="true" outlineLevel="0" collapsed="false">
      <c r="A795" s="1713"/>
      <c r="B795" s="1713"/>
      <c r="C795" s="1725"/>
      <c r="D795" s="1725"/>
      <c r="E795" s="1725"/>
      <c r="F795" s="3210"/>
      <c r="G795" s="3211"/>
      <c r="H795" s="3212"/>
      <c r="I795" s="3213"/>
      <c r="J795" s="3213"/>
      <c r="K795" s="1713"/>
      <c r="L795" s="1713"/>
      <c r="M795" s="1713"/>
      <c r="N795" s="1725"/>
      <c r="O795" s="1713"/>
      <c r="P795" s="1713"/>
      <c r="Q795" s="1713"/>
      <c r="R795" s="1713"/>
      <c r="S795" s="1713"/>
      <c r="T795" s="1714"/>
      <c r="W795" s="1713"/>
      <c r="X795" s="1713"/>
      <c r="Y795" s="1713"/>
      <c r="Z795" s="1713"/>
      <c r="AA795" s="1713"/>
      <c r="AB795" s="1713"/>
      <c r="AC795" s="1713"/>
      <c r="AD795" s="1713"/>
      <c r="AE795" s="1713"/>
      <c r="AF795" s="1713"/>
      <c r="AG795" s="1713"/>
      <c r="AH795" s="1713"/>
      <c r="AI795" s="1713"/>
      <c r="AJ795" s="1713"/>
      <c r="AK795" s="1713"/>
      <c r="AL795" s="1713"/>
      <c r="AM795" s="1713"/>
      <c r="AN795" s="1713"/>
      <c r="AO795" s="3214"/>
      <c r="AP795" s="1713"/>
      <c r="AQ795" s="1713"/>
      <c r="AR795" s="1713"/>
      <c r="AS795" s="1713"/>
      <c r="AT795" s="1713"/>
      <c r="AU795" s="1713"/>
      <c r="AV795" s="1713"/>
      <c r="AW795" s="1713"/>
      <c r="AX795" s="1713"/>
      <c r="AY795" s="1713"/>
      <c r="AZ795" s="1713"/>
      <c r="BA795" s="1713"/>
      <c r="BB795" s="1713"/>
      <c r="BC795" s="1713"/>
      <c r="BD795" s="1713"/>
      <c r="BE795" s="1713"/>
      <c r="BF795" s="1713"/>
      <c r="BG795" s="1713"/>
      <c r="BH795" s="1713"/>
      <c r="BI795" s="1713"/>
      <c r="BJ795" s="1713"/>
      <c r="BK795" s="1713"/>
      <c r="BL795" s="1713"/>
      <c r="BM795" s="1713"/>
      <c r="BN795" s="1713"/>
      <c r="BO795" s="1713"/>
      <c r="BP795" s="1713"/>
      <c r="BQ795" s="1713"/>
      <c r="BR795" s="1713"/>
      <c r="BS795" s="1713"/>
      <c r="BT795" s="1713"/>
      <c r="BU795" s="1713"/>
      <c r="BV795" s="1713"/>
      <c r="BW795" s="1713"/>
      <c r="BX795" s="1713"/>
      <c r="BY795" s="1713"/>
      <c r="BZ795" s="1713"/>
      <c r="CA795" s="1713"/>
      <c r="CB795" s="1713"/>
      <c r="CC795" s="1713"/>
      <c r="CD795" s="1713"/>
      <c r="CE795" s="1713"/>
      <c r="CF795" s="1713"/>
      <c r="CG795" s="1713"/>
      <c r="CH795" s="1713"/>
      <c r="CI795" s="1713"/>
      <c r="CJ795" s="1713"/>
      <c r="CK795" s="1713"/>
      <c r="CL795" s="1713"/>
      <c r="CM795" s="1713"/>
      <c r="CN795" s="1713"/>
      <c r="CO795" s="1713"/>
      <c r="CP795" s="1713"/>
      <c r="CQ795" s="1713"/>
      <c r="CR795" s="1713"/>
      <c r="CS795" s="1713"/>
      <c r="CT795" s="1713"/>
      <c r="CU795" s="1713"/>
      <c r="CV795" s="1713"/>
      <c r="CW795" s="1713"/>
      <c r="CX795" s="1713"/>
      <c r="CY795" s="1713"/>
      <c r="CZ795" s="1713"/>
      <c r="DA795" s="1713"/>
      <c r="DB795" s="1713"/>
      <c r="DC795" s="1713"/>
      <c r="DD795" s="1713"/>
      <c r="DE795" s="1713"/>
      <c r="DF795" s="1713"/>
      <c r="DG795" s="1713"/>
      <c r="DH795" s="1713"/>
      <c r="DI795" s="1713"/>
      <c r="DJ795" s="1713"/>
      <c r="DK795" s="1713"/>
      <c r="DL795" s="1713"/>
      <c r="DM795" s="1713"/>
      <c r="DN795" s="1713"/>
      <c r="DO795" s="1713"/>
      <c r="DP795" s="1713"/>
      <c r="DQ795" s="1713"/>
    </row>
    <row r="796" s="1732" customFormat="true" ht="21.75" hidden="false" customHeight="true" outlineLevel="0" collapsed="false">
      <c r="A796" s="1713"/>
      <c r="B796" s="1713"/>
      <c r="C796" s="1725"/>
      <c r="D796" s="1725"/>
      <c r="E796" s="1725"/>
      <c r="F796" s="3210"/>
      <c r="G796" s="3211"/>
      <c r="H796" s="3212"/>
      <c r="I796" s="3213"/>
      <c r="J796" s="3213"/>
      <c r="K796" s="1713"/>
      <c r="L796" s="1713"/>
      <c r="M796" s="1713"/>
      <c r="N796" s="1725"/>
      <c r="O796" s="1713"/>
      <c r="P796" s="1713"/>
      <c r="Q796" s="1713"/>
      <c r="R796" s="1713"/>
      <c r="S796" s="1713"/>
      <c r="T796" s="1714"/>
      <c r="W796" s="1713"/>
      <c r="X796" s="1713"/>
      <c r="Y796" s="1713"/>
      <c r="Z796" s="1713"/>
      <c r="AA796" s="1713"/>
      <c r="AB796" s="1713"/>
      <c r="AC796" s="1713"/>
      <c r="AD796" s="1713"/>
      <c r="AE796" s="1713"/>
      <c r="AF796" s="1713"/>
      <c r="AG796" s="1713"/>
      <c r="AH796" s="1713"/>
      <c r="AI796" s="1713"/>
      <c r="AJ796" s="1713"/>
      <c r="AK796" s="1713"/>
      <c r="AL796" s="1713"/>
      <c r="AM796" s="1713"/>
      <c r="AN796" s="1713"/>
      <c r="AO796" s="3214"/>
      <c r="AP796" s="1713"/>
      <c r="AQ796" s="1713"/>
      <c r="AR796" s="1713"/>
      <c r="AS796" s="1713"/>
      <c r="AT796" s="1713"/>
      <c r="AU796" s="1713"/>
      <c r="AV796" s="1713"/>
      <c r="AW796" s="1713"/>
      <c r="AX796" s="1713"/>
      <c r="AY796" s="1713"/>
      <c r="AZ796" s="1713"/>
      <c r="BA796" s="1713"/>
      <c r="BB796" s="1713"/>
      <c r="BC796" s="1713"/>
      <c r="BD796" s="1713"/>
      <c r="BE796" s="1713"/>
      <c r="BF796" s="1713"/>
      <c r="BG796" s="1713"/>
      <c r="BH796" s="1713"/>
      <c r="BI796" s="1713"/>
      <c r="BJ796" s="1713"/>
      <c r="BK796" s="1713"/>
      <c r="BL796" s="1713"/>
      <c r="BM796" s="1713"/>
      <c r="BN796" s="1713"/>
      <c r="BO796" s="1713"/>
      <c r="BP796" s="1713"/>
      <c r="BQ796" s="1713"/>
      <c r="BR796" s="1713"/>
      <c r="BS796" s="1713"/>
      <c r="BT796" s="1713"/>
      <c r="BU796" s="1713"/>
      <c r="BV796" s="1713"/>
      <c r="BW796" s="1713"/>
      <c r="BX796" s="1713"/>
      <c r="BY796" s="1713"/>
      <c r="BZ796" s="1713"/>
      <c r="CA796" s="1713"/>
      <c r="CB796" s="1713"/>
      <c r="CC796" s="1713"/>
      <c r="CD796" s="1713"/>
      <c r="CE796" s="1713"/>
      <c r="CF796" s="1713"/>
      <c r="CG796" s="1713"/>
      <c r="CH796" s="1713"/>
      <c r="CI796" s="1713"/>
      <c r="CJ796" s="1713"/>
      <c r="CK796" s="1713"/>
      <c r="CL796" s="1713"/>
      <c r="CM796" s="1713"/>
      <c r="CN796" s="1713"/>
      <c r="CO796" s="1713"/>
      <c r="CP796" s="1713"/>
      <c r="CQ796" s="1713"/>
      <c r="CR796" s="1713"/>
      <c r="CS796" s="1713"/>
      <c r="CT796" s="1713"/>
      <c r="CU796" s="1713"/>
      <c r="CV796" s="1713"/>
      <c r="CW796" s="1713"/>
      <c r="CX796" s="1713"/>
      <c r="CY796" s="1713"/>
      <c r="CZ796" s="1713"/>
      <c r="DA796" s="1713"/>
      <c r="DB796" s="1713"/>
      <c r="DC796" s="1713"/>
      <c r="DD796" s="1713"/>
      <c r="DE796" s="1713"/>
      <c r="DF796" s="1713"/>
      <c r="DG796" s="1713"/>
      <c r="DH796" s="1713"/>
      <c r="DI796" s="1713"/>
      <c r="DJ796" s="1713"/>
      <c r="DK796" s="1713"/>
      <c r="DL796" s="1713"/>
      <c r="DM796" s="1713"/>
      <c r="DN796" s="1713"/>
      <c r="DO796" s="1713"/>
      <c r="DP796" s="1713"/>
      <c r="DQ796" s="1713"/>
    </row>
    <row r="797" s="1732" customFormat="true" ht="21.75" hidden="false" customHeight="true" outlineLevel="0" collapsed="false">
      <c r="A797" s="1713"/>
      <c r="B797" s="1713"/>
      <c r="C797" s="1725"/>
      <c r="D797" s="1725"/>
      <c r="E797" s="1725"/>
      <c r="F797" s="3210"/>
      <c r="G797" s="3211"/>
      <c r="H797" s="3212"/>
      <c r="I797" s="3213"/>
      <c r="J797" s="3213"/>
      <c r="K797" s="1713"/>
      <c r="L797" s="1713"/>
      <c r="M797" s="1713"/>
      <c r="N797" s="1725"/>
      <c r="O797" s="1713"/>
      <c r="P797" s="1713"/>
      <c r="Q797" s="1713"/>
      <c r="R797" s="1713"/>
      <c r="S797" s="1713"/>
      <c r="T797" s="1714"/>
      <c r="W797" s="1713"/>
      <c r="X797" s="1713"/>
      <c r="Y797" s="1713"/>
      <c r="Z797" s="1713"/>
      <c r="AA797" s="1713"/>
      <c r="AB797" s="1713"/>
      <c r="AC797" s="1713"/>
      <c r="AD797" s="1713"/>
      <c r="AE797" s="1713"/>
      <c r="AF797" s="1713"/>
      <c r="AG797" s="1713"/>
      <c r="AH797" s="1713"/>
      <c r="AI797" s="1713"/>
      <c r="AJ797" s="1713"/>
      <c r="AK797" s="1713"/>
      <c r="AL797" s="1713"/>
      <c r="AM797" s="1713"/>
      <c r="AN797" s="1713"/>
      <c r="AO797" s="3214"/>
      <c r="AP797" s="1713"/>
      <c r="AQ797" s="1713"/>
      <c r="AR797" s="1713"/>
      <c r="AS797" s="1713"/>
      <c r="AT797" s="1713"/>
      <c r="AU797" s="1713"/>
      <c r="AV797" s="1713"/>
      <c r="AW797" s="1713"/>
      <c r="AX797" s="1713"/>
      <c r="AY797" s="1713"/>
      <c r="AZ797" s="1713"/>
      <c r="BA797" s="1713"/>
      <c r="BB797" s="1713"/>
      <c r="BC797" s="1713"/>
      <c r="BD797" s="1713"/>
      <c r="BE797" s="1713"/>
      <c r="BF797" s="1713"/>
      <c r="BG797" s="1713"/>
      <c r="BH797" s="1713"/>
      <c r="BI797" s="1713"/>
      <c r="BJ797" s="1713"/>
      <c r="BK797" s="1713"/>
      <c r="BL797" s="1713"/>
      <c r="BM797" s="1713"/>
      <c r="BN797" s="1713"/>
      <c r="BO797" s="1713"/>
      <c r="BP797" s="1713"/>
      <c r="BQ797" s="1713"/>
      <c r="BR797" s="1713"/>
      <c r="BS797" s="1713"/>
      <c r="BT797" s="1713"/>
      <c r="BU797" s="1713"/>
      <c r="BV797" s="1713"/>
      <c r="BW797" s="1713"/>
      <c r="BX797" s="1713"/>
      <c r="BY797" s="1713"/>
      <c r="BZ797" s="1713"/>
      <c r="CA797" s="1713"/>
      <c r="CB797" s="1713"/>
      <c r="CC797" s="1713"/>
      <c r="CD797" s="1713"/>
      <c r="CE797" s="1713"/>
      <c r="CF797" s="1713"/>
      <c r="CG797" s="1713"/>
      <c r="CH797" s="1713"/>
      <c r="CI797" s="1713"/>
      <c r="CJ797" s="1713"/>
      <c r="CK797" s="1713"/>
      <c r="CL797" s="1713"/>
      <c r="CM797" s="1713"/>
      <c r="CN797" s="1713"/>
      <c r="CO797" s="1713"/>
      <c r="CP797" s="1713"/>
      <c r="CQ797" s="1713"/>
      <c r="CR797" s="1713"/>
      <c r="CS797" s="1713"/>
      <c r="CT797" s="1713"/>
      <c r="CU797" s="1713"/>
      <c r="CV797" s="1713"/>
      <c r="CW797" s="1713"/>
      <c r="CX797" s="1713"/>
      <c r="CY797" s="1713"/>
      <c r="CZ797" s="1713"/>
      <c r="DA797" s="1713"/>
      <c r="DB797" s="1713"/>
      <c r="DC797" s="1713"/>
      <c r="DD797" s="1713"/>
      <c r="DE797" s="1713"/>
      <c r="DF797" s="1713"/>
      <c r="DG797" s="1713"/>
      <c r="DH797" s="1713"/>
      <c r="DI797" s="1713"/>
      <c r="DJ797" s="1713"/>
      <c r="DK797" s="1713"/>
      <c r="DL797" s="1713"/>
      <c r="DM797" s="1713"/>
      <c r="DN797" s="1713"/>
      <c r="DO797" s="1713"/>
      <c r="DP797" s="1713"/>
      <c r="DQ797" s="1713"/>
    </row>
    <row r="798" s="1732" customFormat="true" ht="21.75" hidden="false" customHeight="true" outlineLevel="0" collapsed="false">
      <c r="A798" s="1713"/>
      <c r="B798" s="1713"/>
      <c r="C798" s="1725"/>
      <c r="D798" s="1725"/>
      <c r="E798" s="1725"/>
      <c r="F798" s="3210"/>
      <c r="G798" s="3211"/>
      <c r="H798" s="3212"/>
      <c r="I798" s="3213"/>
      <c r="J798" s="3213"/>
      <c r="K798" s="1713"/>
      <c r="L798" s="1713"/>
      <c r="M798" s="1713"/>
      <c r="N798" s="1725"/>
      <c r="O798" s="1713"/>
      <c r="P798" s="1713"/>
      <c r="Q798" s="1713"/>
      <c r="R798" s="1713"/>
      <c r="S798" s="1713"/>
      <c r="T798" s="1714"/>
      <c r="W798" s="1713"/>
      <c r="X798" s="1713"/>
      <c r="Y798" s="1713"/>
      <c r="Z798" s="1713"/>
      <c r="AA798" s="1713"/>
      <c r="AB798" s="1713"/>
      <c r="AC798" s="1713"/>
      <c r="AD798" s="1713"/>
      <c r="AE798" s="1713"/>
      <c r="AF798" s="1713"/>
      <c r="AG798" s="1713"/>
      <c r="AH798" s="1713"/>
      <c r="AI798" s="1713"/>
      <c r="AJ798" s="1713"/>
      <c r="AK798" s="1713"/>
      <c r="AL798" s="1713"/>
      <c r="AM798" s="1713"/>
      <c r="AN798" s="1713"/>
      <c r="AO798" s="3214"/>
      <c r="AP798" s="1713"/>
      <c r="AQ798" s="1713"/>
      <c r="AR798" s="1713"/>
      <c r="AS798" s="1713"/>
      <c r="AT798" s="1713"/>
      <c r="AU798" s="1713"/>
      <c r="AV798" s="1713"/>
      <c r="AW798" s="1713"/>
      <c r="AX798" s="1713"/>
      <c r="AY798" s="1713"/>
      <c r="AZ798" s="1713"/>
      <c r="BA798" s="1713"/>
      <c r="BB798" s="1713"/>
      <c r="BC798" s="1713"/>
      <c r="BD798" s="1713"/>
      <c r="BE798" s="1713"/>
      <c r="BF798" s="1713"/>
      <c r="BG798" s="1713"/>
      <c r="BH798" s="1713"/>
      <c r="BI798" s="1713"/>
      <c r="BJ798" s="1713"/>
      <c r="BK798" s="1713"/>
      <c r="BL798" s="1713"/>
      <c r="BM798" s="1713"/>
      <c r="BN798" s="1713"/>
      <c r="BO798" s="1713"/>
      <c r="BP798" s="1713"/>
      <c r="BQ798" s="1713"/>
      <c r="BR798" s="1713"/>
      <c r="BS798" s="1713"/>
      <c r="BT798" s="1713"/>
      <c r="BU798" s="1713"/>
      <c r="BV798" s="1713"/>
      <c r="BW798" s="1713"/>
      <c r="BX798" s="1713"/>
      <c r="BY798" s="1713"/>
      <c r="BZ798" s="1713"/>
      <c r="CA798" s="1713"/>
      <c r="CB798" s="1713"/>
      <c r="CC798" s="1713"/>
      <c r="CD798" s="1713"/>
      <c r="CE798" s="1713"/>
      <c r="CF798" s="1713"/>
      <c r="CG798" s="1713"/>
      <c r="CH798" s="1713"/>
      <c r="CI798" s="1713"/>
      <c r="CJ798" s="1713"/>
      <c r="CK798" s="1713"/>
      <c r="CL798" s="1713"/>
      <c r="CM798" s="1713"/>
      <c r="CN798" s="1713"/>
      <c r="CO798" s="1713"/>
      <c r="CP798" s="1713"/>
      <c r="CQ798" s="1713"/>
      <c r="CR798" s="1713"/>
      <c r="CS798" s="1713"/>
      <c r="CT798" s="1713"/>
      <c r="CU798" s="1713"/>
      <c r="CV798" s="1713"/>
      <c r="CW798" s="1713"/>
      <c r="CX798" s="1713"/>
      <c r="CY798" s="1713"/>
      <c r="CZ798" s="1713"/>
      <c r="DA798" s="1713"/>
      <c r="DB798" s="1713"/>
      <c r="DC798" s="1713"/>
      <c r="DD798" s="1713"/>
      <c r="DE798" s="1713"/>
      <c r="DF798" s="1713"/>
      <c r="DG798" s="1713"/>
      <c r="DH798" s="1713"/>
      <c r="DI798" s="1713"/>
      <c r="DJ798" s="1713"/>
      <c r="DK798" s="1713"/>
      <c r="DL798" s="1713"/>
      <c r="DM798" s="1713"/>
      <c r="DN798" s="1713"/>
      <c r="DO798" s="1713"/>
      <c r="DP798" s="1713"/>
      <c r="DQ798" s="1713"/>
    </row>
    <row r="799" s="1732" customFormat="true" ht="21.75" hidden="false" customHeight="true" outlineLevel="0" collapsed="false">
      <c r="A799" s="1713"/>
      <c r="B799" s="1713"/>
      <c r="C799" s="1725"/>
      <c r="D799" s="1725"/>
      <c r="E799" s="1725"/>
      <c r="F799" s="3210"/>
      <c r="G799" s="3211"/>
      <c r="H799" s="3212"/>
      <c r="I799" s="3213"/>
      <c r="J799" s="3213"/>
      <c r="K799" s="1713"/>
      <c r="L799" s="1713"/>
      <c r="M799" s="1713"/>
      <c r="N799" s="1725"/>
      <c r="O799" s="1713"/>
      <c r="P799" s="1713"/>
      <c r="Q799" s="1713"/>
      <c r="R799" s="1713"/>
      <c r="S799" s="1713"/>
      <c r="T799" s="1714"/>
      <c r="W799" s="1713"/>
      <c r="X799" s="1713"/>
      <c r="Y799" s="1713"/>
      <c r="Z799" s="1713"/>
      <c r="AA799" s="1713"/>
      <c r="AB799" s="1713"/>
      <c r="AC799" s="1713"/>
      <c r="AD799" s="1713"/>
      <c r="AE799" s="1713"/>
      <c r="AF799" s="1713"/>
      <c r="AG799" s="1713"/>
      <c r="AH799" s="1713"/>
      <c r="AI799" s="1713"/>
      <c r="AJ799" s="1713"/>
      <c r="AK799" s="1713"/>
      <c r="AL799" s="1713"/>
      <c r="AM799" s="1713"/>
      <c r="AN799" s="1713"/>
      <c r="AO799" s="3214"/>
      <c r="AP799" s="1713"/>
      <c r="AQ799" s="1713"/>
      <c r="AR799" s="1713"/>
      <c r="AS799" s="1713"/>
      <c r="AT799" s="1713"/>
      <c r="AU799" s="1713"/>
      <c r="AV799" s="1713"/>
      <c r="AW799" s="1713"/>
      <c r="AX799" s="1713"/>
      <c r="AY799" s="1713"/>
      <c r="AZ799" s="1713"/>
      <c r="BA799" s="1713"/>
      <c r="BB799" s="1713"/>
      <c r="BC799" s="1713"/>
      <c r="BD799" s="1713"/>
      <c r="BE799" s="1713"/>
      <c r="BF799" s="1713"/>
      <c r="BG799" s="1713"/>
      <c r="BH799" s="1713"/>
      <c r="BI799" s="1713"/>
      <c r="BJ799" s="1713"/>
      <c r="BK799" s="1713"/>
      <c r="BL799" s="1713"/>
      <c r="BM799" s="1713"/>
      <c r="BN799" s="1713"/>
      <c r="BO799" s="1713"/>
      <c r="BP799" s="1713"/>
      <c r="BQ799" s="1713"/>
      <c r="BR799" s="1713"/>
      <c r="BS799" s="1713"/>
      <c r="BT799" s="1713"/>
      <c r="BU799" s="1713"/>
      <c r="BV799" s="1713"/>
      <c r="BW799" s="1713"/>
      <c r="BX799" s="1713"/>
      <c r="BY799" s="1713"/>
      <c r="BZ799" s="1713"/>
      <c r="CA799" s="1713"/>
      <c r="CB799" s="1713"/>
      <c r="CC799" s="1713"/>
      <c r="CD799" s="1713"/>
      <c r="CE799" s="1713"/>
      <c r="CF799" s="1713"/>
      <c r="CG799" s="1713"/>
      <c r="CH799" s="1713"/>
      <c r="CI799" s="1713"/>
      <c r="CJ799" s="1713"/>
      <c r="CK799" s="1713"/>
      <c r="CL799" s="1713"/>
      <c r="CM799" s="1713"/>
      <c r="CN799" s="1713"/>
      <c r="CO799" s="1713"/>
      <c r="CP799" s="1713"/>
      <c r="CQ799" s="1713"/>
      <c r="CR799" s="1713"/>
      <c r="CS799" s="1713"/>
      <c r="CT799" s="1713"/>
      <c r="CU799" s="1713"/>
      <c r="CV799" s="1713"/>
      <c r="CW799" s="1713"/>
      <c r="CX799" s="1713"/>
      <c r="CY799" s="1713"/>
      <c r="CZ799" s="1713"/>
      <c r="DA799" s="1713"/>
      <c r="DB799" s="1713"/>
      <c r="DC799" s="1713"/>
      <c r="DD799" s="1713"/>
      <c r="DE799" s="1713"/>
      <c r="DF799" s="1713"/>
      <c r="DG799" s="1713"/>
      <c r="DH799" s="1713"/>
      <c r="DI799" s="1713"/>
      <c r="DJ799" s="1713"/>
      <c r="DK799" s="1713"/>
      <c r="DL799" s="1713"/>
      <c r="DM799" s="1713"/>
      <c r="DN799" s="1713"/>
      <c r="DO799" s="1713"/>
      <c r="DP799" s="1713"/>
      <c r="DQ799" s="1713"/>
    </row>
    <row r="800" s="1732" customFormat="true" ht="21.75" hidden="false" customHeight="true" outlineLevel="0" collapsed="false">
      <c r="A800" s="1713"/>
      <c r="B800" s="1713"/>
      <c r="C800" s="1725"/>
      <c r="D800" s="1725"/>
      <c r="E800" s="1725"/>
      <c r="F800" s="3210"/>
      <c r="G800" s="3211"/>
      <c r="H800" s="3212"/>
      <c r="I800" s="3213"/>
      <c r="J800" s="3213"/>
      <c r="K800" s="1713"/>
      <c r="L800" s="1713"/>
      <c r="M800" s="1713"/>
      <c r="N800" s="1725"/>
      <c r="O800" s="1713"/>
      <c r="P800" s="1713"/>
      <c r="Q800" s="1713"/>
      <c r="R800" s="1713"/>
      <c r="S800" s="1713"/>
      <c r="T800" s="1714"/>
      <c r="W800" s="1713"/>
      <c r="X800" s="1713"/>
      <c r="Y800" s="1713"/>
      <c r="Z800" s="1713"/>
      <c r="AA800" s="1713"/>
      <c r="AB800" s="1713"/>
      <c r="AC800" s="1713"/>
      <c r="AD800" s="1713"/>
      <c r="AE800" s="1713"/>
      <c r="AF800" s="1713"/>
      <c r="AG800" s="1713"/>
      <c r="AH800" s="1713"/>
      <c r="AI800" s="1713"/>
      <c r="AJ800" s="1713"/>
      <c r="AK800" s="1713"/>
      <c r="AL800" s="1713"/>
      <c r="AM800" s="1713"/>
      <c r="AN800" s="1713"/>
      <c r="AO800" s="3214"/>
      <c r="AP800" s="1713"/>
      <c r="AQ800" s="1713"/>
      <c r="AR800" s="1713"/>
      <c r="AS800" s="1713"/>
      <c r="AT800" s="1713"/>
      <c r="AU800" s="1713"/>
      <c r="AV800" s="1713"/>
      <c r="AW800" s="1713"/>
      <c r="AX800" s="1713"/>
      <c r="AY800" s="1713"/>
      <c r="AZ800" s="1713"/>
      <c r="BA800" s="1713"/>
      <c r="BB800" s="1713"/>
      <c r="BC800" s="1713"/>
      <c r="BD800" s="1713"/>
      <c r="BE800" s="1713"/>
      <c r="BF800" s="1713"/>
      <c r="BG800" s="1713"/>
      <c r="BH800" s="1713"/>
      <c r="BI800" s="1713"/>
      <c r="BJ800" s="1713"/>
      <c r="BK800" s="1713"/>
      <c r="BL800" s="1713"/>
      <c r="BM800" s="1713"/>
      <c r="BN800" s="1713"/>
      <c r="BO800" s="1713"/>
      <c r="BP800" s="1713"/>
      <c r="BQ800" s="1713"/>
      <c r="BR800" s="1713"/>
      <c r="BS800" s="1713"/>
      <c r="BT800" s="1713"/>
      <c r="BU800" s="1713"/>
      <c r="BV800" s="1713"/>
      <c r="BW800" s="1713"/>
      <c r="BX800" s="1713"/>
      <c r="BY800" s="1713"/>
      <c r="BZ800" s="1713"/>
      <c r="CA800" s="1713"/>
      <c r="CB800" s="1713"/>
      <c r="CC800" s="1713"/>
      <c r="CD800" s="1713"/>
      <c r="CE800" s="1713"/>
      <c r="CF800" s="1713"/>
      <c r="CG800" s="1713"/>
      <c r="CH800" s="1713"/>
      <c r="CI800" s="1713"/>
      <c r="CJ800" s="1713"/>
      <c r="CK800" s="1713"/>
      <c r="CL800" s="1713"/>
      <c r="CM800" s="1713"/>
      <c r="CN800" s="1713"/>
      <c r="CO800" s="1713"/>
      <c r="CP800" s="1713"/>
      <c r="CQ800" s="1713"/>
      <c r="CR800" s="1713"/>
      <c r="CS800" s="1713"/>
      <c r="CT800" s="1713"/>
      <c r="CU800" s="1713"/>
      <c r="CV800" s="1713"/>
      <c r="CW800" s="1713"/>
      <c r="CX800" s="1713"/>
      <c r="CY800" s="1713"/>
      <c r="CZ800" s="1713"/>
      <c r="DA800" s="1713"/>
      <c r="DB800" s="1713"/>
      <c r="DC800" s="1713"/>
      <c r="DD800" s="1713"/>
      <c r="DE800" s="1713"/>
      <c r="DF800" s="1713"/>
      <c r="DG800" s="1713"/>
      <c r="DH800" s="1713"/>
      <c r="DI800" s="1713"/>
      <c r="DJ800" s="1713"/>
      <c r="DK800" s="1713"/>
      <c r="DL800" s="1713"/>
      <c r="DM800" s="1713"/>
      <c r="DN800" s="1713"/>
      <c r="DO800" s="1713"/>
      <c r="DP800" s="1713"/>
      <c r="DQ800" s="1713"/>
    </row>
    <row r="801" s="1732" customFormat="true" ht="21.75" hidden="false" customHeight="true" outlineLevel="0" collapsed="false">
      <c r="A801" s="1713"/>
      <c r="B801" s="1713"/>
      <c r="C801" s="1725"/>
      <c r="D801" s="1725"/>
      <c r="E801" s="1725"/>
      <c r="F801" s="3210"/>
      <c r="G801" s="3211"/>
      <c r="H801" s="3212"/>
      <c r="I801" s="3213"/>
      <c r="J801" s="3213"/>
      <c r="K801" s="1713"/>
      <c r="L801" s="1713"/>
      <c r="M801" s="1713"/>
      <c r="N801" s="1725"/>
      <c r="O801" s="1713"/>
      <c r="P801" s="1713"/>
      <c r="Q801" s="1713"/>
      <c r="R801" s="1713"/>
      <c r="S801" s="1713"/>
      <c r="T801" s="1714"/>
      <c r="W801" s="1713"/>
      <c r="X801" s="1713"/>
      <c r="Y801" s="1713"/>
      <c r="Z801" s="1713"/>
      <c r="AA801" s="1713"/>
      <c r="AB801" s="1713"/>
      <c r="AC801" s="1713"/>
      <c r="AD801" s="1713"/>
      <c r="AE801" s="1713"/>
      <c r="AF801" s="1713"/>
      <c r="AG801" s="1713"/>
      <c r="AH801" s="1713"/>
      <c r="AI801" s="1713"/>
      <c r="AJ801" s="1713"/>
      <c r="AK801" s="1713"/>
      <c r="AL801" s="1713"/>
      <c r="AM801" s="1713"/>
      <c r="AN801" s="1713"/>
      <c r="AO801" s="3214"/>
      <c r="AP801" s="1713"/>
      <c r="AQ801" s="1713"/>
      <c r="AR801" s="1713"/>
      <c r="AS801" s="1713"/>
      <c r="AT801" s="1713"/>
      <c r="AU801" s="1713"/>
      <c r="AV801" s="1713"/>
      <c r="AW801" s="1713"/>
      <c r="AX801" s="1713"/>
      <c r="AY801" s="1713"/>
      <c r="AZ801" s="1713"/>
      <c r="BA801" s="1713"/>
      <c r="BB801" s="1713"/>
      <c r="BC801" s="1713"/>
      <c r="BD801" s="1713"/>
      <c r="BE801" s="1713"/>
      <c r="BF801" s="1713"/>
      <c r="BG801" s="1713"/>
      <c r="BH801" s="1713"/>
      <c r="BI801" s="1713"/>
      <c r="BJ801" s="1713"/>
      <c r="BK801" s="1713"/>
      <c r="BL801" s="1713"/>
      <c r="BM801" s="1713"/>
      <c r="BN801" s="1713"/>
      <c r="BO801" s="1713"/>
      <c r="BP801" s="1713"/>
      <c r="BQ801" s="1713"/>
      <c r="BR801" s="1713"/>
      <c r="BS801" s="1713"/>
      <c r="BT801" s="1713"/>
      <c r="BU801" s="1713"/>
      <c r="BV801" s="1713"/>
      <c r="BW801" s="1713"/>
      <c r="BX801" s="1713"/>
      <c r="BY801" s="1713"/>
      <c r="BZ801" s="1713"/>
      <c r="CA801" s="1713"/>
      <c r="CB801" s="1713"/>
      <c r="CC801" s="1713"/>
      <c r="CD801" s="1713"/>
      <c r="CE801" s="1713"/>
      <c r="CF801" s="1713"/>
      <c r="CG801" s="1713"/>
      <c r="CH801" s="1713"/>
      <c r="CI801" s="1713"/>
      <c r="CJ801" s="1713"/>
      <c r="CK801" s="1713"/>
      <c r="CL801" s="1713"/>
      <c r="CM801" s="1713"/>
      <c r="CN801" s="1713"/>
      <c r="CO801" s="1713"/>
      <c r="CP801" s="1713"/>
      <c r="CQ801" s="1713"/>
      <c r="CR801" s="1713"/>
      <c r="CS801" s="1713"/>
      <c r="CT801" s="1713"/>
      <c r="CU801" s="1713"/>
      <c r="CV801" s="1713"/>
      <c r="CW801" s="1713"/>
      <c r="CX801" s="1713"/>
      <c r="CY801" s="1713"/>
      <c r="CZ801" s="1713"/>
      <c r="DA801" s="1713"/>
      <c r="DB801" s="1713"/>
      <c r="DC801" s="1713"/>
      <c r="DD801" s="1713"/>
      <c r="DE801" s="1713"/>
      <c r="DF801" s="1713"/>
      <c r="DG801" s="1713"/>
      <c r="DH801" s="1713"/>
      <c r="DI801" s="1713"/>
      <c r="DJ801" s="1713"/>
      <c r="DK801" s="1713"/>
      <c r="DL801" s="1713"/>
      <c r="DM801" s="1713"/>
      <c r="DN801" s="1713"/>
      <c r="DO801" s="1713"/>
      <c r="DP801" s="1713"/>
      <c r="DQ801" s="1713"/>
    </row>
    <row r="802" s="1732" customFormat="true" ht="21.75" hidden="false" customHeight="true" outlineLevel="0" collapsed="false">
      <c r="A802" s="1713"/>
      <c r="B802" s="1713"/>
      <c r="C802" s="1725"/>
      <c r="D802" s="1725"/>
      <c r="E802" s="1725"/>
      <c r="F802" s="3210"/>
      <c r="G802" s="3211"/>
      <c r="H802" s="3212"/>
      <c r="I802" s="3213"/>
      <c r="J802" s="3213"/>
      <c r="K802" s="1713"/>
      <c r="L802" s="1713"/>
      <c r="M802" s="1713"/>
      <c r="N802" s="1725"/>
      <c r="O802" s="1713"/>
      <c r="P802" s="1713"/>
      <c r="Q802" s="1713"/>
      <c r="R802" s="1713"/>
      <c r="S802" s="1713"/>
      <c r="T802" s="1714"/>
      <c r="W802" s="1713"/>
      <c r="X802" s="1713"/>
      <c r="Y802" s="1713"/>
      <c r="Z802" s="1713"/>
      <c r="AA802" s="1713"/>
      <c r="AB802" s="1713"/>
      <c r="AC802" s="1713"/>
      <c r="AD802" s="1713"/>
      <c r="AE802" s="1713"/>
      <c r="AF802" s="1713"/>
      <c r="AG802" s="1713"/>
      <c r="AH802" s="1713"/>
      <c r="AI802" s="1713"/>
      <c r="AJ802" s="1713"/>
      <c r="AK802" s="1713"/>
      <c r="AL802" s="1713"/>
      <c r="AM802" s="1713"/>
      <c r="AN802" s="1713"/>
      <c r="AO802" s="3214"/>
      <c r="AP802" s="1713"/>
      <c r="AQ802" s="1713"/>
      <c r="AR802" s="1713"/>
      <c r="AS802" s="1713"/>
      <c r="AT802" s="1713"/>
      <c r="AU802" s="1713"/>
      <c r="AV802" s="1713"/>
      <c r="AW802" s="1713"/>
      <c r="AX802" s="1713"/>
      <c r="AY802" s="1713"/>
      <c r="AZ802" s="1713"/>
      <c r="BA802" s="1713"/>
      <c r="BB802" s="1713"/>
      <c r="BC802" s="1713"/>
      <c r="BD802" s="1713"/>
      <c r="BE802" s="1713"/>
      <c r="BF802" s="1713"/>
      <c r="BG802" s="1713"/>
      <c r="BH802" s="1713"/>
      <c r="BI802" s="1713"/>
      <c r="BJ802" s="1713"/>
      <c r="BK802" s="1713"/>
      <c r="BL802" s="1713"/>
      <c r="BM802" s="1713"/>
      <c r="BN802" s="1713"/>
      <c r="BO802" s="1713"/>
      <c r="BP802" s="1713"/>
      <c r="BQ802" s="1713"/>
      <c r="BR802" s="1713"/>
      <c r="BS802" s="1713"/>
      <c r="BT802" s="1713"/>
      <c r="BU802" s="1713"/>
      <c r="BV802" s="1713"/>
      <c r="BW802" s="1713"/>
      <c r="BX802" s="1713"/>
      <c r="BY802" s="1713"/>
      <c r="BZ802" s="1713"/>
      <c r="CA802" s="1713"/>
      <c r="CB802" s="1713"/>
      <c r="CC802" s="1713"/>
      <c r="CD802" s="1713"/>
      <c r="CE802" s="1713"/>
      <c r="CF802" s="1713"/>
      <c r="CG802" s="1713"/>
      <c r="CH802" s="1713"/>
      <c r="CI802" s="1713"/>
      <c r="CJ802" s="1713"/>
      <c r="CK802" s="1713"/>
      <c r="CL802" s="1713"/>
      <c r="CM802" s="1713"/>
      <c r="CN802" s="1713"/>
      <c r="CO802" s="1713"/>
      <c r="CP802" s="1713"/>
      <c r="CQ802" s="1713"/>
      <c r="CR802" s="1713"/>
      <c r="CS802" s="1713"/>
      <c r="CT802" s="1713"/>
      <c r="CU802" s="1713"/>
      <c r="CV802" s="1713"/>
      <c r="CW802" s="1713"/>
      <c r="CX802" s="1713"/>
      <c r="CY802" s="1713"/>
      <c r="CZ802" s="1713"/>
      <c r="DA802" s="1713"/>
      <c r="DB802" s="1713"/>
      <c r="DC802" s="1713"/>
      <c r="DD802" s="1713"/>
      <c r="DE802" s="1713"/>
      <c r="DF802" s="1713"/>
      <c r="DG802" s="1713"/>
      <c r="DH802" s="1713"/>
      <c r="DI802" s="1713"/>
      <c r="DJ802" s="1713"/>
      <c r="DK802" s="1713"/>
      <c r="DL802" s="1713"/>
      <c r="DM802" s="1713"/>
      <c r="DN802" s="1713"/>
      <c r="DO802" s="1713"/>
      <c r="DP802" s="1713"/>
      <c r="DQ802" s="1713"/>
    </row>
    <row r="803" s="1732" customFormat="true" ht="21.75" hidden="false" customHeight="true" outlineLevel="0" collapsed="false">
      <c r="A803" s="1713"/>
      <c r="B803" s="1713"/>
      <c r="C803" s="1725"/>
      <c r="D803" s="1725"/>
      <c r="E803" s="1725"/>
      <c r="F803" s="3210"/>
      <c r="G803" s="3211"/>
      <c r="H803" s="3212"/>
      <c r="I803" s="3213"/>
      <c r="J803" s="3213"/>
      <c r="K803" s="1713"/>
      <c r="L803" s="1713"/>
      <c r="M803" s="1713"/>
      <c r="N803" s="1725"/>
      <c r="O803" s="1713"/>
      <c r="P803" s="1713"/>
      <c r="Q803" s="1713"/>
      <c r="R803" s="1713"/>
      <c r="S803" s="1713"/>
      <c r="T803" s="1714"/>
      <c r="W803" s="1713"/>
      <c r="X803" s="1713"/>
      <c r="Y803" s="1713"/>
      <c r="Z803" s="1713"/>
      <c r="AA803" s="1713"/>
      <c r="AB803" s="1713"/>
      <c r="AC803" s="1713"/>
      <c r="AD803" s="1713"/>
      <c r="AE803" s="1713"/>
      <c r="AF803" s="1713"/>
      <c r="AG803" s="1713"/>
      <c r="AH803" s="1713"/>
      <c r="AI803" s="1713"/>
      <c r="AJ803" s="1713"/>
      <c r="AK803" s="1713"/>
      <c r="AL803" s="1713"/>
      <c r="AM803" s="1713"/>
      <c r="AN803" s="1713"/>
      <c r="AO803" s="3214"/>
      <c r="AP803" s="1713"/>
      <c r="AQ803" s="1713"/>
      <c r="AR803" s="1713"/>
      <c r="AS803" s="1713"/>
      <c r="AT803" s="1713"/>
      <c r="AU803" s="1713"/>
      <c r="AV803" s="1713"/>
      <c r="AW803" s="1713"/>
      <c r="AX803" s="1713"/>
      <c r="AY803" s="1713"/>
      <c r="AZ803" s="1713"/>
      <c r="BA803" s="1713"/>
      <c r="BB803" s="1713"/>
      <c r="BC803" s="1713"/>
      <c r="BD803" s="1713"/>
      <c r="BE803" s="1713"/>
      <c r="BF803" s="1713"/>
      <c r="BG803" s="1713"/>
      <c r="BH803" s="1713"/>
      <c r="BI803" s="1713"/>
      <c r="BJ803" s="1713"/>
      <c r="BK803" s="1713"/>
      <c r="BL803" s="1713"/>
      <c r="BM803" s="1713"/>
      <c r="BN803" s="1713"/>
      <c r="BO803" s="1713"/>
      <c r="BP803" s="1713"/>
      <c r="BQ803" s="1713"/>
      <c r="BR803" s="1713"/>
      <c r="BS803" s="1713"/>
      <c r="BT803" s="1713"/>
      <c r="BU803" s="1713"/>
      <c r="BV803" s="1713"/>
      <c r="BW803" s="1713"/>
      <c r="BX803" s="1713"/>
      <c r="BY803" s="1713"/>
      <c r="BZ803" s="1713"/>
      <c r="CA803" s="1713"/>
      <c r="CB803" s="1713"/>
      <c r="CC803" s="1713"/>
      <c r="CD803" s="1713"/>
      <c r="CE803" s="1713"/>
      <c r="CF803" s="1713"/>
      <c r="CG803" s="1713"/>
      <c r="CH803" s="1713"/>
      <c r="CI803" s="1713"/>
      <c r="CJ803" s="1713"/>
      <c r="CK803" s="1713"/>
      <c r="CL803" s="1713"/>
      <c r="CM803" s="1713"/>
      <c r="CN803" s="1713"/>
      <c r="CO803" s="1713"/>
      <c r="CP803" s="1713"/>
      <c r="CQ803" s="1713"/>
      <c r="CR803" s="1713"/>
      <c r="CS803" s="1713"/>
      <c r="CT803" s="1713"/>
      <c r="CU803" s="1713"/>
      <c r="CV803" s="1713"/>
      <c r="CW803" s="1713"/>
      <c r="CX803" s="1713"/>
      <c r="CY803" s="1713"/>
      <c r="CZ803" s="1713"/>
      <c r="DA803" s="1713"/>
      <c r="DB803" s="1713"/>
      <c r="DC803" s="1713"/>
      <c r="DD803" s="1713"/>
      <c r="DE803" s="1713"/>
      <c r="DF803" s="1713"/>
      <c r="DG803" s="1713"/>
      <c r="DH803" s="1713"/>
      <c r="DI803" s="1713"/>
      <c r="DJ803" s="1713"/>
      <c r="DK803" s="1713"/>
      <c r="DL803" s="1713"/>
      <c r="DM803" s="1713"/>
      <c r="DN803" s="1713"/>
      <c r="DO803" s="1713"/>
      <c r="DP803" s="1713"/>
      <c r="DQ803" s="1713"/>
    </row>
    <row r="804" s="1732" customFormat="true" ht="21.75" hidden="false" customHeight="true" outlineLevel="0" collapsed="false">
      <c r="A804" s="1713"/>
      <c r="B804" s="1713"/>
      <c r="C804" s="1725"/>
      <c r="D804" s="1725"/>
      <c r="E804" s="1725"/>
      <c r="F804" s="3210"/>
      <c r="G804" s="3211"/>
      <c r="H804" s="3212"/>
      <c r="I804" s="3213"/>
      <c r="J804" s="3213"/>
      <c r="K804" s="1713"/>
      <c r="L804" s="1713"/>
      <c r="M804" s="1713"/>
      <c r="N804" s="1725"/>
      <c r="O804" s="1713"/>
      <c r="P804" s="1713"/>
      <c r="Q804" s="1713"/>
      <c r="R804" s="1713"/>
      <c r="S804" s="1713"/>
      <c r="T804" s="1714"/>
      <c r="W804" s="1713"/>
      <c r="X804" s="1713"/>
      <c r="Y804" s="1713"/>
      <c r="Z804" s="1713"/>
      <c r="AA804" s="1713"/>
      <c r="AB804" s="1713"/>
      <c r="AC804" s="1713"/>
      <c r="AD804" s="1713"/>
      <c r="AE804" s="1713"/>
      <c r="AF804" s="1713"/>
      <c r="AG804" s="1713"/>
      <c r="AH804" s="1713"/>
      <c r="AI804" s="1713"/>
      <c r="AJ804" s="1713"/>
      <c r="AK804" s="1713"/>
      <c r="AL804" s="1713"/>
      <c r="AM804" s="1713"/>
      <c r="AN804" s="1713"/>
      <c r="AO804" s="3214"/>
      <c r="AP804" s="1713"/>
      <c r="AQ804" s="1713"/>
      <c r="AR804" s="1713"/>
      <c r="AS804" s="1713"/>
      <c r="AT804" s="1713"/>
      <c r="AU804" s="1713"/>
      <c r="AV804" s="1713"/>
      <c r="AW804" s="1713"/>
      <c r="AX804" s="1713"/>
      <c r="AY804" s="1713"/>
      <c r="AZ804" s="1713"/>
      <c r="BA804" s="1713"/>
      <c r="BB804" s="1713"/>
      <c r="BC804" s="1713"/>
      <c r="BD804" s="1713"/>
      <c r="BE804" s="1713"/>
      <c r="BF804" s="1713"/>
      <c r="BG804" s="1713"/>
      <c r="BH804" s="1713"/>
      <c r="BI804" s="1713"/>
      <c r="BJ804" s="1713"/>
      <c r="BK804" s="1713"/>
      <c r="BL804" s="1713"/>
      <c r="BM804" s="1713"/>
      <c r="BN804" s="1713"/>
      <c r="BO804" s="1713"/>
      <c r="BP804" s="1713"/>
      <c r="BQ804" s="1713"/>
      <c r="BR804" s="1713"/>
      <c r="BS804" s="1713"/>
      <c r="BT804" s="1713"/>
      <c r="BU804" s="1713"/>
      <c r="BV804" s="1713"/>
      <c r="BW804" s="1713"/>
      <c r="BX804" s="1713"/>
      <c r="BY804" s="1713"/>
      <c r="BZ804" s="1713"/>
      <c r="CA804" s="1713"/>
      <c r="CB804" s="1713"/>
      <c r="CC804" s="1713"/>
      <c r="CD804" s="1713"/>
      <c r="CE804" s="1713"/>
      <c r="CF804" s="1713"/>
      <c r="CG804" s="1713"/>
      <c r="CH804" s="1713"/>
      <c r="CI804" s="1713"/>
      <c r="CJ804" s="1713"/>
      <c r="CK804" s="1713"/>
      <c r="CL804" s="1713"/>
      <c r="CM804" s="1713"/>
      <c r="CN804" s="1713"/>
      <c r="CO804" s="1713"/>
      <c r="CP804" s="1713"/>
      <c r="CQ804" s="1713"/>
      <c r="CR804" s="1713"/>
      <c r="CS804" s="1713"/>
      <c r="CT804" s="1713"/>
      <c r="CU804" s="1713"/>
      <c r="CV804" s="1713"/>
      <c r="CW804" s="1713"/>
      <c r="CX804" s="1713"/>
      <c r="CY804" s="1713"/>
      <c r="CZ804" s="1713"/>
      <c r="DA804" s="1713"/>
      <c r="DB804" s="1713"/>
      <c r="DC804" s="1713"/>
      <c r="DD804" s="1713"/>
      <c r="DE804" s="1713"/>
      <c r="DF804" s="1713"/>
      <c r="DG804" s="1713"/>
      <c r="DH804" s="1713"/>
      <c r="DI804" s="1713"/>
      <c r="DJ804" s="1713"/>
      <c r="DK804" s="1713"/>
      <c r="DL804" s="1713"/>
      <c r="DM804" s="1713"/>
      <c r="DN804" s="1713"/>
      <c r="DO804" s="1713"/>
      <c r="DP804" s="1713"/>
      <c r="DQ804" s="1713"/>
    </row>
    <row r="805" s="1732" customFormat="true" ht="21.75" hidden="false" customHeight="true" outlineLevel="0" collapsed="false">
      <c r="A805" s="1713"/>
      <c r="B805" s="1713"/>
      <c r="C805" s="1725"/>
      <c r="D805" s="1725"/>
      <c r="E805" s="1725"/>
      <c r="F805" s="3210"/>
      <c r="G805" s="3211"/>
      <c r="H805" s="3212"/>
      <c r="I805" s="3213"/>
      <c r="J805" s="3213"/>
      <c r="K805" s="1713"/>
      <c r="L805" s="1713"/>
      <c r="M805" s="1713"/>
      <c r="N805" s="1725"/>
      <c r="O805" s="1713"/>
      <c r="P805" s="1713"/>
      <c r="Q805" s="1713"/>
      <c r="R805" s="1713"/>
      <c r="S805" s="1713"/>
      <c r="T805" s="1714"/>
      <c r="W805" s="1713"/>
      <c r="X805" s="1713"/>
      <c r="Y805" s="1713"/>
      <c r="Z805" s="1713"/>
      <c r="AA805" s="1713"/>
      <c r="AB805" s="1713"/>
      <c r="AC805" s="1713"/>
      <c r="AD805" s="1713"/>
      <c r="AE805" s="1713"/>
      <c r="AF805" s="1713"/>
      <c r="AG805" s="1713"/>
      <c r="AH805" s="1713"/>
      <c r="AI805" s="1713"/>
      <c r="AJ805" s="1713"/>
      <c r="AK805" s="1713"/>
      <c r="AL805" s="1713"/>
      <c r="AM805" s="1713"/>
      <c r="AN805" s="1713"/>
      <c r="AO805" s="3214"/>
      <c r="AP805" s="1713"/>
      <c r="AQ805" s="1713"/>
      <c r="AR805" s="1713"/>
      <c r="AS805" s="1713"/>
      <c r="AT805" s="1713"/>
      <c r="AU805" s="1713"/>
      <c r="AV805" s="1713"/>
      <c r="AW805" s="1713"/>
      <c r="AX805" s="1713"/>
      <c r="AY805" s="1713"/>
      <c r="AZ805" s="1713"/>
      <c r="BA805" s="1713"/>
      <c r="BB805" s="1713"/>
      <c r="BC805" s="1713"/>
      <c r="BD805" s="1713"/>
      <c r="BE805" s="1713"/>
      <c r="BF805" s="1713"/>
      <c r="BG805" s="1713"/>
      <c r="BH805" s="1713"/>
      <c r="BI805" s="1713"/>
      <c r="BJ805" s="1713"/>
      <c r="BK805" s="1713"/>
      <c r="BL805" s="1713"/>
      <c r="BM805" s="1713"/>
      <c r="BN805" s="1713"/>
      <c r="BO805" s="1713"/>
      <c r="BP805" s="1713"/>
      <c r="BQ805" s="1713"/>
      <c r="BR805" s="1713"/>
      <c r="BS805" s="1713"/>
      <c r="BT805" s="1713"/>
      <c r="BU805" s="1713"/>
      <c r="BV805" s="1713"/>
      <c r="BW805" s="1713"/>
      <c r="BX805" s="1713"/>
      <c r="BY805" s="1713"/>
      <c r="BZ805" s="1713"/>
      <c r="CA805" s="1713"/>
      <c r="CB805" s="1713"/>
      <c r="CC805" s="1713"/>
      <c r="CD805" s="1713"/>
      <c r="CE805" s="1713"/>
      <c r="CF805" s="1713"/>
      <c r="CG805" s="1713"/>
      <c r="CH805" s="1713"/>
      <c r="CI805" s="1713"/>
      <c r="CJ805" s="1713"/>
      <c r="CK805" s="1713"/>
      <c r="CL805" s="1713"/>
      <c r="CM805" s="1713"/>
      <c r="CN805" s="1713"/>
      <c r="CO805" s="1713"/>
      <c r="CP805" s="1713"/>
      <c r="CQ805" s="1713"/>
      <c r="CR805" s="1713"/>
      <c r="CS805" s="1713"/>
      <c r="CT805" s="1713"/>
      <c r="CU805" s="1713"/>
      <c r="CV805" s="1713"/>
      <c r="CW805" s="1713"/>
      <c r="CX805" s="1713"/>
      <c r="CY805" s="1713"/>
      <c r="CZ805" s="1713"/>
      <c r="DA805" s="1713"/>
      <c r="DB805" s="1713"/>
      <c r="DC805" s="1713"/>
      <c r="DD805" s="1713"/>
      <c r="DE805" s="1713"/>
      <c r="DF805" s="1713"/>
      <c r="DG805" s="1713"/>
      <c r="DH805" s="1713"/>
      <c r="DI805" s="1713"/>
      <c r="DJ805" s="1713"/>
      <c r="DK805" s="1713"/>
      <c r="DL805" s="1713"/>
      <c r="DM805" s="1713"/>
      <c r="DN805" s="1713"/>
      <c r="DO805" s="1713"/>
      <c r="DP805" s="1713"/>
      <c r="DQ805" s="1713"/>
    </row>
    <row r="806" s="1732" customFormat="true" ht="21.75" hidden="false" customHeight="true" outlineLevel="0" collapsed="false">
      <c r="A806" s="1713"/>
      <c r="B806" s="1713"/>
      <c r="C806" s="1725"/>
      <c r="D806" s="1725"/>
      <c r="E806" s="1725"/>
      <c r="F806" s="3210"/>
      <c r="G806" s="3211"/>
      <c r="H806" s="3212"/>
      <c r="I806" s="3213"/>
      <c r="J806" s="3213"/>
      <c r="K806" s="1713"/>
      <c r="L806" s="1713"/>
      <c r="M806" s="1713"/>
      <c r="N806" s="1725"/>
      <c r="O806" s="1713"/>
      <c r="P806" s="1713"/>
      <c r="Q806" s="1713"/>
      <c r="R806" s="1713"/>
      <c r="S806" s="1713"/>
      <c r="T806" s="1714"/>
      <c r="W806" s="1713"/>
      <c r="X806" s="1713"/>
      <c r="Y806" s="1713"/>
      <c r="Z806" s="1713"/>
      <c r="AA806" s="1713"/>
      <c r="AB806" s="1713"/>
      <c r="AC806" s="1713"/>
      <c r="AD806" s="1713"/>
      <c r="AE806" s="1713"/>
      <c r="AF806" s="1713"/>
      <c r="AG806" s="1713"/>
      <c r="AH806" s="1713"/>
      <c r="AI806" s="1713"/>
      <c r="AJ806" s="1713"/>
      <c r="AK806" s="1713"/>
      <c r="AL806" s="1713"/>
      <c r="AM806" s="1713"/>
      <c r="AN806" s="1713"/>
      <c r="AO806" s="3214"/>
      <c r="AP806" s="1713"/>
      <c r="AQ806" s="1713"/>
      <c r="AR806" s="1713"/>
      <c r="AS806" s="1713"/>
      <c r="AT806" s="1713"/>
      <c r="AU806" s="1713"/>
      <c r="AV806" s="1713"/>
      <c r="AW806" s="1713"/>
      <c r="AX806" s="1713"/>
      <c r="AY806" s="1713"/>
      <c r="AZ806" s="1713"/>
      <c r="BA806" s="1713"/>
      <c r="BB806" s="1713"/>
      <c r="BC806" s="1713"/>
      <c r="BD806" s="1713"/>
      <c r="BE806" s="1713"/>
      <c r="BF806" s="1713"/>
      <c r="BG806" s="1713"/>
      <c r="BH806" s="1713"/>
      <c r="BI806" s="1713"/>
      <c r="BJ806" s="1713"/>
      <c r="BK806" s="1713"/>
      <c r="BL806" s="1713"/>
      <c r="BM806" s="1713"/>
      <c r="BN806" s="1713"/>
      <c r="BO806" s="1713"/>
      <c r="BP806" s="1713"/>
      <c r="BQ806" s="1713"/>
      <c r="BR806" s="1713"/>
      <c r="BS806" s="1713"/>
      <c r="BT806" s="1713"/>
      <c r="BU806" s="1713"/>
      <c r="BV806" s="1713"/>
      <c r="BW806" s="1713"/>
      <c r="BX806" s="1713"/>
      <c r="BY806" s="1713"/>
      <c r="BZ806" s="1713"/>
      <c r="CA806" s="1713"/>
      <c r="CB806" s="1713"/>
      <c r="CC806" s="1713"/>
      <c r="CD806" s="1713"/>
      <c r="CE806" s="1713"/>
      <c r="CF806" s="1713"/>
      <c r="CG806" s="1713"/>
      <c r="CH806" s="1713"/>
      <c r="CI806" s="1713"/>
      <c r="CJ806" s="1713"/>
      <c r="CK806" s="1713"/>
      <c r="CL806" s="1713"/>
      <c r="CM806" s="1713"/>
      <c r="CN806" s="1713"/>
      <c r="CO806" s="1713"/>
      <c r="CP806" s="1713"/>
      <c r="CQ806" s="1713"/>
      <c r="CR806" s="1713"/>
      <c r="CS806" s="1713"/>
      <c r="CT806" s="1713"/>
      <c r="CU806" s="1713"/>
      <c r="CV806" s="1713"/>
      <c r="CW806" s="1713"/>
      <c r="CX806" s="1713"/>
      <c r="CY806" s="1713"/>
      <c r="CZ806" s="1713"/>
      <c r="DA806" s="1713"/>
      <c r="DB806" s="1713"/>
      <c r="DC806" s="1713"/>
      <c r="DD806" s="1713"/>
      <c r="DE806" s="1713"/>
      <c r="DF806" s="1713"/>
      <c r="DG806" s="1713"/>
      <c r="DH806" s="1713"/>
      <c r="DI806" s="1713"/>
      <c r="DJ806" s="1713"/>
      <c r="DK806" s="1713"/>
      <c r="DL806" s="1713"/>
      <c r="DM806" s="1713"/>
      <c r="DN806" s="1713"/>
      <c r="DO806" s="1713"/>
      <c r="DP806" s="1713"/>
      <c r="DQ806" s="1713"/>
    </row>
    <row r="807" s="1732" customFormat="true" ht="21.75" hidden="false" customHeight="true" outlineLevel="0" collapsed="false">
      <c r="A807" s="1713"/>
      <c r="B807" s="1713"/>
      <c r="C807" s="1725"/>
      <c r="D807" s="1725"/>
      <c r="E807" s="1725"/>
      <c r="F807" s="3210"/>
      <c r="G807" s="3211"/>
      <c r="H807" s="3212"/>
      <c r="I807" s="3213"/>
      <c r="J807" s="3213"/>
      <c r="K807" s="1713"/>
      <c r="L807" s="1713"/>
      <c r="M807" s="1713"/>
      <c r="N807" s="1725"/>
      <c r="O807" s="1713"/>
      <c r="P807" s="1713"/>
      <c r="Q807" s="1713"/>
      <c r="R807" s="1713"/>
      <c r="S807" s="1713"/>
      <c r="T807" s="1714"/>
      <c r="W807" s="1713"/>
      <c r="X807" s="1713"/>
      <c r="Y807" s="1713"/>
      <c r="Z807" s="1713"/>
      <c r="AA807" s="1713"/>
      <c r="AB807" s="1713"/>
      <c r="AC807" s="1713"/>
      <c r="AD807" s="1713"/>
      <c r="AE807" s="1713"/>
      <c r="AF807" s="1713"/>
      <c r="AG807" s="1713"/>
      <c r="AH807" s="1713"/>
      <c r="AI807" s="1713"/>
      <c r="AJ807" s="1713"/>
      <c r="AK807" s="1713"/>
      <c r="AL807" s="1713"/>
      <c r="AM807" s="1713"/>
      <c r="AN807" s="1713"/>
      <c r="AO807" s="3214"/>
      <c r="AP807" s="1713"/>
      <c r="AQ807" s="1713"/>
      <c r="AR807" s="1713"/>
      <c r="AS807" s="1713"/>
      <c r="AT807" s="1713"/>
      <c r="AU807" s="1713"/>
      <c r="AV807" s="1713"/>
      <c r="AW807" s="1713"/>
      <c r="AX807" s="1713"/>
      <c r="AY807" s="1713"/>
      <c r="AZ807" s="1713"/>
      <c r="BA807" s="1713"/>
      <c r="BB807" s="1713"/>
      <c r="BC807" s="1713"/>
      <c r="BD807" s="1713"/>
      <c r="BE807" s="1713"/>
      <c r="BF807" s="1713"/>
      <c r="BG807" s="1713"/>
      <c r="BH807" s="1713"/>
      <c r="BI807" s="1713"/>
      <c r="BJ807" s="1713"/>
      <c r="BK807" s="1713"/>
      <c r="BL807" s="1713"/>
      <c r="BM807" s="1713"/>
      <c r="BN807" s="1713"/>
      <c r="BO807" s="1713"/>
      <c r="BP807" s="1713"/>
      <c r="BQ807" s="1713"/>
      <c r="BR807" s="1713"/>
      <c r="BS807" s="1713"/>
      <c r="BT807" s="1713"/>
      <c r="BU807" s="1713"/>
      <c r="BV807" s="1713"/>
      <c r="BW807" s="1713"/>
      <c r="BX807" s="1713"/>
      <c r="BY807" s="1713"/>
      <c r="BZ807" s="1713"/>
      <c r="CA807" s="1713"/>
      <c r="CB807" s="1713"/>
      <c r="CC807" s="1713"/>
      <c r="CD807" s="1713"/>
      <c r="CE807" s="1713"/>
      <c r="CF807" s="1713"/>
      <c r="CG807" s="1713"/>
      <c r="CH807" s="1713"/>
      <c r="CI807" s="1713"/>
      <c r="CJ807" s="1713"/>
      <c r="CK807" s="1713"/>
      <c r="CL807" s="1713"/>
      <c r="CM807" s="1713"/>
      <c r="CN807" s="1713"/>
      <c r="CO807" s="1713"/>
      <c r="CP807" s="1713"/>
      <c r="CQ807" s="1713"/>
      <c r="CR807" s="1713"/>
      <c r="CS807" s="1713"/>
      <c r="CT807" s="1713"/>
      <c r="CU807" s="1713"/>
      <c r="CV807" s="1713"/>
      <c r="CW807" s="1713"/>
      <c r="CX807" s="1713"/>
      <c r="CY807" s="1713"/>
      <c r="CZ807" s="1713"/>
      <c r="DA807" s="1713"/>
      <c r="DB807" s="1713"/>
      <c r="DC807" s="1713"/>
      <c r="DD807" s="1713"/>
      <c r="DE807" s="1713"/>
      <c r="DF807" s="1713"/>
      <c r="DG807" s="1713"/>
      <c r="DH807" s="1713"/>
      <c r="DI807" s="1713"/>
      <c r="DJ807" s="1713"/>
      <c r="DK807" s="1713"/>
      <c r="DL807" s="1713"/>
      <c r="DM807" s="1713"/>
      <c r="DN807" s="1713"/>
      <c r="DO807" s="1713"/>
      <c r="DP807" s="1713"/>
      <c r="DQ807" s="1713"/>
    </row>
    <row r="808" s="1732" customFormat="true" ht="21.75" hidden="false" customHeight="true" outlineLevel="0" collapsed="false">
      <c r="A808" s="1713"/>
      <c r="B808" s="1713"/>
      <c r="C808" s="1725"/>
      <c r="D808" s="1725"/>
      <c r="E808" s="1725"/>
      <c r="F808" s="3210"/>
      <c r="G808" s="3211"/>
      <c r="H808" s="3212"/>
      <c r="I808" s="3213"/>
      <c r="J808" s="3213"/>
      <c r="K808" s="1713"/>
      <c r="L808" s="1713"/>
      <c r="M808" s="1713"/>
      <c r="N808" s="1725"/>
      <c r="O808" s="1713"/>
      <c r="P808" s="1713"/>
      <c r="Q808" s="1713"/>
      <c r="R808" s="1713"/>
      <c r="S808" s="1713"/>
      <c r="T808" s="1714"/>
      <c r="W808" s="1713"/>
      <c r="X808" s="1713"/>
      <c r="Y808" s="1713"/>
      <c r="Z808" s="1713"/>
      <c r="AA808" s="1713"/>
      <c r="AB808" s="1713"/>
      <c r="AC808" s="1713"/>
      <c r="AD808" s="1713"/>
      <c r="AE808" s="1713"/>
      <c r="AF808" s="1713"/>
      <c r="AG808" s="1713"/>
      <c r="AH808" s="1713"/>
      <c r="AI808" s="1713"/>
      <c r="AJ808" s="1713"/>
      <c r="AK808" s="1713"/>
      <c r="AL808" s="1713"/>
      <c r="AM808" s="1713"/>
      <c r="AN808" s="1713"/>
      <c r="AO808" s="3214"/>
      <c r="AP808" s="1713"/>
      <c r="AQ808" s="1713"/>
      <c r="AR808" s="1713"/>
      <c r="AS808" s="1713"/>
      <c r="AT808" s="1713"/>
      <c r="AU808" s="1713"/>
      <c r="AV808" s="1713"/>
      <c r="AW808" s="1713"/>
      <c r="AX808" s="1713"/>
      <c r="AY808" s="1713"/>
      <c r="AZ808" s="1713"/>
      <c r="BA808" s="1713"/>
      <c r="BB808" s="1713"/>
      <c r="BC808" s="1713"/>
      <c r="BD808" s="1713"/>
      <c r="BE808" s="1713"/>
      <c r="BF808" s="1713"/>
      <c r="BG808" s="1713"/>
      <c r="BH808" s="1713"/>
      <c r="BI808" s="1713"/>
      <c r="BJ808" s="1713"/>
      <c r="BK808" s="1713"/>
      <c r="BL808" s="1713"/>
      <c r="BM808" s="1713"/>
      <c r="BN808" s="1713"/>
      <c r="BO808" s="1713"/>
      <c r="BP808" s="1713"/>
      <c r="BQ808" s="1713"/>
      <c r="BR808" s="1713"/>
      <c r="BS808" s="1713"/>
      <c r="BT808" s="1713"/>
      <c r="BU808" s="1713"/>
      <c r="BV808" s="1713"/>
      <c r="BW808" s="1713"/>
      <c r="BX808" s="1713"/>
      <c r="BY808" s="1713"/>
      <c r="BZ808" s="1713"/>
      <c r="CA808" s="1713"/>
      <c r="CB808" s="1713"/>
      <c r="CC808" s="1713"/>
      <c r="CD808" s="1713"/>
      <c r="CE808" s="1713"/>
      <c r="CF808" s="1713"/>
      <c r="CG808" s="1713"/>
      <c r="CH808" s="1713"/>
      <c r="CI808" s="1713"/>
      <c r="CJ808" s="1713"/>
      <c r="CK808" s="1713"/>
      <c r="CL808" s="1713"/>
      <c r="CM808" s="1713"/>
      <c r="CN808" s="1713"/>
      <c r="CO808" s="1713"/>
      <c r="CP808" s="1713"/>
      <c r="CQ808" s="1713"/>
      <c r="CR808" s="1713"/>
      <c r="CS808" s="1713"/>
      <c r="CT808" s="1713"/>
      <c r="CU808" s="1713"/>
      <c r="CV808" s="1713"/>
      <c r="CW808" s="1713"/>
      <c r="CX808" s="1713"/>
      <c r="CY808" s="1713"/>
      <c r="CZ808" s="1713"/>
      <c r="DA808" s="1713"/>
      <c r="DB808" s="1713"/>
      <c r="DC808" s="1713"/>
      <c r="DD808" s="1713"/>
      <c r="DE808" s="1713"/>
      <c r="DF808" s="1713"/>
      <c r="DG808" s="1713"/>
      <c r="DH808" s="1713"/>
      <c r="DI808" s="1713"/>
      <c r="DJ808" s="1713"/>
      <c r="DK808" s="1713"/>
      <c r="DL808" s="1713"/>
      <c r="DM808" s="1713"/>
      <c r="DN808" s="1713"/>
      <c r="DO808" s="1713"/>
      <c r="DP808" s="1713"/>
      <c r="DQ808" s="1713"/>
    </row>
    <row r="809" s="1732" customFormat="true" ht="21.75" hidden="false" customHeight="true" outlineLevel="0" collapsed="false">
      <c r="A809" s="1713"/>
      <c r="B809" s="1713"/>
      <c r="C809" s="1725"/>
      <c r="D809" s="1725"/>
      <c r="E809" s="1725"/>
      <c r="F809" s="3210"/>
      <c r="G809" s="3211"/>
      <c r="H809" s="3212"/>
      <c r="I809" s="3213"/>
      <c r="J809" s="3213"/>
      <c r="K809" s="1713"/>
      <c r="L809" s="1713"/>
      <c r="M809" s="1713"/>
      <c r="N809" s="1725"/>
      <c r="O809" s="1713"/>
      <c r="P809" s="1713"/>
      <c r="Q809" s="1713"/>
      <c r="R809" s="1713"/>
      <c r="S809" s="1713"/>
      <c r="T809" s="1714"/>
      <c r="W809" s="1713"/>
      <c r="X809" s="1713"/>
      <c r="Y809" s="1713"/>
      <c r="Z809" s="1713"/>
      <c r="AA809" s="1713"/>
      <c r="AB809" s="1713"/>
      <c r="AC809" s="1713"/>
      <c r="AD809" s="1713"/>
      <c r="AE809" s="1713"/>
      <c r="AF809" s="1713"/>
      <c r="AG809" s="1713"/>
      <c r="AH809" s="1713"/>
      <c r="AI809" s="1713"/>
      <c r="AJ809" s="1713"/>
      <c r="AK809" s="1713"/>
      <c r="AL809" s="1713"/>
      <c r="AM809" s="1713"/>
      <c r="AN809" s="1713"/>
      <c r="AO809" s="3214"/>
      <c r="AP809" s="1713"/>
      <c r="AQ809" s="1713"/>
      <c r="AR809" s="1713"/>
      <c r="AS809" s="1713"/>
      <c r="AT809" s="1713"/>
      <c r="AU809" s="1713"/>
      <c r="AV809" s="1713"/>
      <c r="AW809" s="1713"/>
      <c r="AX809" s="1713"/>
      <c r="AY809" s="1713"/>
      <c r="AZ809" s="1713"/>
      <c r="BA809" s="1713"/>
      <c r="BB809" s="1713"/>
      <c r="BC809" s="1713"/>
      <c r="BD809" s="1713"/>
      <c r="BE809" s="1713"/>
      <c r="BF809" s="1713"/>
      <c r="BG809" s="1713"/>
      <c r="BH809" s="1713"/>
      <c r="BI809" s="1713"/>
      <c r="BJ809" s="1713"/>
      <c r="BK809" s="1713"/>
      <c r="BL809" s="1713"/>
      <c r="BM809" s="1713"/>
      <c r="BN809" s="1713"/>
      <c r="BO809" s="1713"/>
      <c r="BP809" s="1713"/>
      <c r="BQ809" s="1713"/>
      <c r="BR809" s="1713"/>
      <c r="BS809" s="1713"/>
      <c r="BT809" s="1713"/>
      <c r="BU809" s="1713"/>
      <c r="BV809" s="1713"/>
      <c r="BW809" s="1713"/>
      <c r="BX809" s="1713"/>
      <c r="BY809" s="1713"/>
      <c r="BZ809" s="1713"/>
      <c r="CA809" s="1713"/>
      <c r="CB809" s="1713"/>
      <c r="CC809" s="1713"/>
      <c r="CD809" s="1713"/>
      <c r="CE809" s="1713"/>
      <c r="CF809" s="1713"/>
      <c r="CG809" s="1713"/>
      <c r="CH809" s="1713"/>
      <c r="CI809" s="1713"/>
      <c r="CJ809" s="1713"/>
      <c r="CK809" s="1713"/>
      <c r="CL809" s="1713"/>
      <c r="CM809" s="1713"/>
      <c r="CN809" s="1713"/>
      <c r="CO809" s="1713"/>
      <c r="CP809" s="1713"/>
      <c r="CQ809" s="1713"/>
      <c r="CR809" s="1713"/>
      <c r="CS809" s="1713"/>
      <c r="CT809" s="1713"/>
      <c r="CU809" s="1713"/>
      <c r="CV809" s="1713"/>
      <c r="CW809" s="1713"/>
      <c r="CX809" s="1713"/>
      <c r="CY809" s="1713"/>
      <c r="CZ809" s="1713"/>
      <c r="DA809" s="1713"/>
      <c r="DB809" s="1713"/>
      <c r="DC809" s="1713"/>
      <c r="DD809" s="1713"/>
      <c r="DE809" s="1713"/>
      <c r="DF809" s="1713"/>
      <c r="DG809" s="1713"/>
      <c r="DH809" s="1713"/>
      <c r="DI809" s="1713"/>
      <c r="DJ809" s="1713"/>
      <c r="DK809" s="1713"/>
      <c r="DL809" s="1713"/>
      <c r="DM809" s="1713"/>
      <c r="DN809" s="1713"/>
      <c r="DO809" s="1713"/>
      <c r="DP809" s="1713"/>
      <c r="DQ809" s="1713"/>
    </row>
    <row r="810" s="1732" customFormat="true" ht="21.75" hidden="false" customHeight="true" outlineLevel="0" collapsed="false">
      <c r="A810" s="1713"/>
      <c r="B810" s="1713"/>
      <c r="C810" s="1725"/>
      <c r="D810" s="1725"/>
      <c r="E810" s="1725"/>
      <c r="F810" s="3210"/>
      <c r="G810" s="3211"/>
      <c r="H810" s="3212"/>
      <c r="I810" s="3213"/>
      <c r="J810" s="3213"/>
      <c r="K810" s="1713"/>
      <c r="L810" s="1713"/>
      <c r="M810" s="1713"/>
      <c r="N810" s="1725"/>
      <c r="O810" s="1713"/>
      <c r="P810" s="1713"/>
      <c r="Q810" s="1713"/>
      <c r="R810" s="1713"/>
      <c r="S810" s="1713"/>
      <c r="T810" s="1714"/>
      <c r="W810" s="1713"/>
      <c r="X810" s="1713"/>
      <c r="Y810" s="1713"/>
      <c r="Z810" s="1713"/>
      <c r="AA810" s="1713"/>
      <c r="AB810" s="1713"/>
      <c r="AC810" s="1713"/>
      <c r="AD810" s="1713"/>
      <c r="AE810" s="1713"/>
      <c r="AF810" s="1713"/>
      <c r="AG810" s="1713"/>
      <c r="AH810" s="1713"/>
      <c r="AI810" s="1713"/>
      <c r="AJ810" s="1713"/>
      <c r="AK810" s="1713"/>
      <c r="AL810" s="1713"/>
      <c r="AM810" s="1713"/>
      <c r="AN810" s="1713"/>
      <c r="AO810" s="3214"/>
      <c r="AP810" s="1713"/>
      <c r="AQ810" s="1713"/>
      <c r="AR810" s="1713"/>
      <c r="AS810" s="1713"/>
      <c r="AT810" s="1713"/>
      <c r="AU810" s="1713"/>
      <c r="AV810" s="1713"/>
      <c r="AW810" s="1713"/>
      <c r="AX810" s="1713"/>
      <c r="AY810" s="1713"/>
      <c r="AZ810" s="1713"/>
      <c r="BA810" s="1713"/>
      <c r="BB810" s="1713"/>
      <c r="BC810" s="1713"/>
      <c r="BD810" s="1713"/>
      <c r="BE810" s="1713"/>
      <c r="BF810" s="1713"/>
      <c r="BG810" s="1713"/>
      <c r="BH810" s="1713"/>
      <c r="BI810" s="1713"/>
      <c r="BJ810" s="1713"/>
      <c r="BK810" s="1713"/>
      <c r="BL810" s="1713"/>
      <c r="BM810" s="1713"/>
      <c r="BN810" s="1713"/>
      <c r="BO810" s="1713"/>
      <c r="BP810" s="1713"/>
      <c r="BQ810" s="1713"/>
      <c r="BR810" s="1713"/>
      <c r="BS810" s="1713"/>
      <c r="BT810" s="1713"/>
      <c r="BU810" s="1713"/>
      <c r="BV810" s="1713"/>
      <c r="BW810" s="1713"/>
      <c r="BX810" s="1713"/>
      <c r="BY810" s="1713"/>
      <c r="BZ810" s="1713"/>
      <c r="CA810" s="1713"/>
      <c r="CB810" s="1713"/>
      <c r="CC810" s="1713"/>
      <c r="CD810" s="1713"/>
      <c r="CE810" s="1713"/>
      <c r="CF810" s="1713"/>
      <c r="CG810" s="1713"/>
      <c r="CH810" s="1713"/>
      <c r="CI810" s="1713"/>
      <c r="CJ810" s="1713"/>
      <c r="CK810" s="1713"/>
      <c r="CL810" s="1713"/>
      <c r="CM810" s="1713"/>
      <c r="CN810" s="1713"/>
      <c r="CO810" s="1713"/>
      <c r="CP810" s="1713"/>
      <c r="CQ810" s="1713"/>
      <c r="CR810" s="1713"/>
      <c r="CS810" s="1713"/>
      <c r="CT810" s="1713"/>
      <c r="CU810" s="1713"/>
      <c r="CV810" s="1713"/>
      <c r="CW810" s="1713"/>
      <c r="CX810" s="1713"/>
      <c r="CY810" s="1713"/>
      <c r="CZ810" s="1713"/>
      <c r="DA810" s="1713"/>
      <c r="DB810" s="1713"/>
      <c r="DC810" s="1713"/>
      <c r="DD810" s="1713"/>
      <c r="DE810" s="1713"/>
      <c r="DF810" s="1713"/>
      <c r="DG810" s="1713"/>
      <c r="DH810" s="1713"/>
      <c r="DI810" s="1713"/>
      <c r="DJ810" s="1713"/>
      <c r="DK810" s="1713"/>
      <c r="DL810" s="1713"/>
      <c r="DM810" s="1713"/>
      <c r="DN810" s="1713"/>
      <c r="DO810" s="1713"/>
      <c r="DP810" s="1713"/>
      <c r="DQ810" s="1713"/>
    </row>
    <row r="811" s="1732" customFormat="true" ht="21.75" hidden="false" customHeight="true" outlineLevel="0" collapsed="false">
      <c r="A811" s="1713"/>
      <c r="B811" s="1713"/>
      <c r="C811" s="1725"/>
      <c r="D811" s="1725"/>
      <c r="E811" s="1725"/>
      <c r="F811" s="3210"/>
      <c r="G811" s="3211"/>
      <c r="H811" s="3212"/>
      <c r="I811" s="3213"/>
      <c r="J811" s="3213"/>
      <c r="K811" s="1713"/>
      <c r="L811" s="1713"/>
      <c r="M811" s="1713"/>
      <c r="N811" s="1725"/>
      <c r="O811" s="1713"/>
      <c r="P811" s="1713"/>
      <c r="Q811" s="1713"/>
      <c r="R811" s="1713"/>
      <c r="S811" s="1713"/>
      <c r="T811" s="1714"/>
      <c r="W811" s="1713"/>
      <c r="X811" s="1713"/>
      <c r="Y811" s="1713"/>
      <c r="Z811" s="1713"/>
      <c r="AA811" s="1713"/>
      <c r="AB811" s="1713"/>
      <c r="AC811" s="1713"/>
      <c r="AD811" s="1713"/>
      <c r="AE811" s="1713"/>
      <c r="AF811" s="1713"/>
      <c r="AG811" s="1713"/>
      <c r="AH811" s="1713"/>
      <c r="AI811" s="1713"/>
      <c r="AJ811" s="1713"/>
      <c r="AK811" s="1713"/>
      <c r="AL811" s="1713"/>
      <c r="AM811" s="1713"/>
      <c r="AN811" s="1713"/>
      <c r="AO811" s="3214"/>
      <c r="AP811" s="1713"/>
      <c r="AQ811" s="1713"/>
      <c r="AR811" s="1713"/>
      <c r="AS811" s="1713"/>
      <c r="AT811" s="1713"/>
      <c r="AU811" s="1713"/>
      <c r="AV811" s="1713"/>
      <c r="AW811" s="1713"/>
      <c r="AX811" s="1713"/>
      <c r="AY811" s="1713"/>
      <c r="AZ811" s="1713"/>
      <c r="BA811" s="1713"/>
      <c r="BB811" s="1713"/>
      <c r="BC811" s="1713"/>
      <c r="BD811" s="1713"/>
      <c r="BE811" s="1713"/>
      <c r="BF811" s="1713"/>
      <c r="BG811" s="1713"/>
      <c r="BH811" s="1713"/>
      <c r="BI811" s="1713"/>
      <c r="BJ811" s="1713"/>
      <c r="BK811" s="1713"/>
      <c r="BL811" s="1713"/>
      <c r="BM811" s="1713"/>
      <c r="BN811" s="1713"/>
      <c r="BO811" s="1713"/>
      <c r="BP811" s="1713"/>
      <c r="BQ811" s="1713"/>
      <c r="BR811" s="1713"/>
      <c r="BS811" s="1713"/>
      <c r="BT811" s="1713"/>
      <c r="BU811" s="1713"/>
      <c r="BV811" s="1713"/>
      <c r="BW811" s="1713"/>
      <c r="BX811" s="1713"/>
      <c r="BY811" s="1713"/>
      <c r="BZ811" s="1713"/>
      <c r="CA811" s="1713"/>
      <c r="CB811" s="1713"/>
      <c r="CC811" s="1713"/>
      <c r="CD811" s="1713"/>
      <c r="CE811" s="1713"/>
      <c r="CF811" s="1713"/>
      <c r="CG811" s="1713"/>
      <c r="CH811" s="1713"/>
      <c r="CI811" s="1713"/>
      <c r="CJ811" s="1713"/>
      <c r="CK811" s="1713"/>
      <c r="CL811" s="1713"/>
      <c r="CM811" s="1713"/>
      <c r="CN811" s="1713"/>
      <c r="CO811" s="1713"/>
      <c r="CP811" s="1713"/>
      <c r="CQ811" s="1713"/>
      <c r="CR811" s="1713"/>
      <c r="CS811" s="1713"/>
      <c r="CT811" s="1713"/>
      <c r="CU811" s="1713"/>
      <c r="CV811" s="1713"/>
      <c r="CW811" s="1713"/>
      <c r="CX811" s="1713"/>
      <c r="CY811" s="1713"/>
      <c r="CZ811" s="1713"/>
      <c r="DA811" s="1713"/>
      <c r="DB811" s="1713"/>
      <c r="DC811" s="1713"/>
      <c r="DD811" s="1713"/>
      <c r="DE811" s="1713"/>
      <c r="DF811" s="1713"/>
      <c r="DG811" s="1713"/>
      <c r="DH811" s="1713"/>
      <c r="DI811" s="1713"/>
      <c r="DJ811" s="1713"/>
      <c r="DK811" s="1713"/>
      <c r="DL811" s="1713"/>
      <c r="DM811" s="1713"/>
      <c r="DN811" s="1713"/>
      <c r="DO811" s="1713"/>
      <c r="DP811" s="1713"/>
      <c r="DQ811" s="1713"/>
    </row>
    <row r="812" s="1732" customFormat="true" ht="21.75" hidden="false" customHeight="true" outlineLevel="0" collapsed="false">
      <c r="A812" s="1713"/>
      <c r="B812" s="1713"/>
      <c r="C812" s="1725"/>
      <c r="D812" s="1725"/>
      <c r="E812" s="1725"/>
      <c r="F812" s="3210"/>
      <c r="G812" s="3211"/>
      <c r="H812" s="3212"/>
      <c r="I812" s="3213"/>
      <c r="J812" s="3213"/>
      <c r="K812" s="1713"/>
      <c r="L812" s="1713"/>
      <c r="M812" s="1713"/>
      <c r="N812" s="1725"/>
      <c r="O812" s="1713"/>
      <c r="P812" s="1713"/>
      <c r="Q812" s="1713"/>
      <c r="R812" s="1713"/>
      <c r="S812" s="1713"/>
      <c r="T812" s="1714"/>
      <c r="W812" s="1713"/>
      <c r="X812" s="1713"/>
      <c r="Y812" s="1713"/>
      <c r="Z812" s="1713"/>
      <c r="AA812" s="1713"/>
      <c r="AB812" s="1713"/>
      <c r="AC812" s="1713"/>
      <c r="AD812" s="1713"/>
      <c r="AE812" s="1713"/>
      <c r="AF812" s="1713"/>
      <c r="AG812" s="1713"/>
      <c r="AH812" s="1713"/>
      <c r="AI812" s="1713"/>
      <c r="AJ812" s="1713"/>
      <c r="AK812" s="1713"/>
      <c r="AL812" s="1713"/>
      <c r="AM812" s="1713"/>
      <c r="AN812" s="1713"/>
      <c r="AO812" s="3214"/>
      <c r="AP812" s="1713"/>
      <c r="AQ812" s="1713"/>
      <c r="AR812" s="1713"/>
      <c r="AS812" s="1713"/>
      <c r="AT812" s="1713"/>
      <c r="AU812" s="1713"/>
      <c r="AV812" s="1713"/>
      <c r="AW812" s="1713"/>
      <c r="AX812" s="1713"/>
      <c r="AY812" s="1713"/>
      <c r="AZ812" s="1713"/>
      <c r="BA812" s="1713"/>
      <c r="BB812" s="1713"/>
      <c r="BC812" s="1713"/>
      <c r="BD812" s="1713"/>
      <c r="BE812" s="1713"/>
      <c r="BF812" s="1713"/>
      <c r="BG812" s="1713"/>
      <c r="BH812" s="1713"/>
      <c r="BI812" s="1713"/>
      <c r="BJ812" s="1713"/>
      <c r="BK812" s="1713"/>
      <c r="BL812" s="1713"/>
      <c r="BM812" s="1713"/>
      <c r="BN812" s="1713"/>
      <c r="BO812" s="1713"/>
      <c r="BP812" s="1713"/>
      <c r="BQ812" s="1713"/>
      <c r="BR812" s="1713"/>
      <c r="BS812" s="1713"/>
      <c r="BT812" s="1713"/>
      <c r="BU812" s="1713"/>
      <c r="BV812" s="1713"/>
      <c r="BW812" s="1713"/>
      <c r="BX812" s="1713"/>
      <c r="BY812" s="1713"/>
      <c r="BZ812" s="1713"/>
      <c r="CA812" s="1713"/>
      <c r="CB812" s="1713"/>
      <c r="CC812" s="1713"/>
      <c r="CD812" s="1713"/>
      <c r="CE812" s="1713"/>
      <c r="CF812" s="1713"/>
      <c r="CG812" s="1713"/>
      <c r="CH812" s="1713"/>
      <c r="CI812" s="1713"/>
      <c r="CJ812" s="1713"/>
      <c r="CK812" s="1713"/>
      <c r="CL812" s="1713"/>
      <c r="CM812" s="1713"/>
      <c r="CN812" s="1713"/>
      <c r="CO812" s="1713"/>
      <c r="CP812" s="1713"/>
      <c r="CQ812" s="1713"/>
      <c r="CR812" s="1713"/>
      <c r="CS812" s="1713"/>
      <c r="CT812" s="1713"/>
      <c r="CU812" s="1713"/>
      <c r="CV812" s="1713"/>
      <c r="CW812" s="1713"/>
      <c r="CX812" s="1713"/>
      <c r="CY812" s="1713"/>
      <c r="CZ812" s="1713"/>
      <c r="DA812" s="1713"/>
      <c r="DB812" s="1713"/>
      <c r="DC812" s="1713"/>
      <c r="DD812" s="1713"/>
      <c r="DE812" s="1713"/>
      <c r="DF812" s="1713"/>
      <c r="DG812" s="1713"/>
      <c r="DH812" s="1713"/>
      <c r="DI812" s="1713"/>
      <c r="DJ812" s="1713"/>
      <c r="DK812" s="1713"/>
      <c r="DL812" s="1713"/>
      <c r="DM812" s="1713"/>
      <c r="DN812" s="1713"/>
      <c r="DO812" s="1713"/>
      <c r="DP812" s="1713"/>
      <c r="DQ812" s="1713"/>
    </row>
    <row r="813" s="1732" customFormat="true" ht="21.75" hidden="false" customHeight="true" outlineLevel="0" collapsed="false">
      <c r="A813" s="1713"/>
      <c r="B813" s="1713"/>
      <c r="C813" s="1725"/>
      <c r="D813" s="1725"/>
      <c r="E813" s="1725"/>
      <c r="F813" s="3210"/>
      <c r="G813" s="3211"/>
      <c r="H813" s="3212"/>
      <c r="I813" s="3213"/>
      <c r="J813" s="3213"/>
      <c r="K813" s="1713"/>
      <c r="L813" s="1713"/>
      <c r="M813" s="1713"/>
      <c r="N813" s="1725"/>
      <c r="O813" s="1713"/>
      <c r="P813" s="1713"/>
      <c r="Q813" s="1713"/>
      <c r="R813" s="1713"/>
      <c r="S813" s="1713"/>
      <c r="T813" s="1714"/>
      <c r="W813" s="1713"/>
      <c r="X813" s="1713"/>
      <c r="Y813" s="1713"/>
      <c r="Z813" s="1713"/>
      <c r="AA813" s="1713"/>
      <c r="AB813" s="1713"/>
      <c r="AC813" s="1713"/>
      <c r="AD813" s="1713"/>
      <c r="AE813" s="1713"/>
      <c r="AF813" s="1713"/>
      <c r="AG813" s="1713"/>
      <c r="AH813" s="1713"/>
      <c r="AI813" s="1713"/>
      <c r="AJ813" s="1713"/>
      <c r="AK813" s="1713"/>
      <c r="AL813" s="1713"/>
      <c r="AM813" s="1713"/>
      <c r="AN813" s="1713"/>
      <c r="AO813" s="3214"/>
      <c r="AP813" s="1713"/>
      <c r="AQ813" s="1713"/>
      <c r="AR813" s="1713"/>
      <c r="AS813" s="1713"/>
      <c r="AT813" s="1713"/>
      <c r="AU813" s="1713"/>
      <c r="AV813" s="1713"/>
      <c r="AW813" s="1713"/>
      <c r="AX813" s="1713"/>
      <c r="AY813" s="1713"/>
      <c r="AZ813" s="1713"/>
      <c r="BA813" s="1713"/>
      <c r="BB813" s="1713"/>
      <c r="BC813" s="1713"/>
      <c r="BD813" s="1713"/>
      <c r="BE813" s="1713"/>
      <c r="BF813" s="1713"/>
      <c r="BG813" s="1713"/>
      <c r="BH813" s="1713"/>
      <c r="BI813" s="1713"/>
      <c r="BJ813" s="1713"/>
      <c r="BK813" s="1713"/>
      <c r="BL813" s="1713"/>
      <c r="BM813" s="1713"/>
      <c r="BN813" s="1713"/>
      <c r="BO813" s="1713"/>
      <c r="BP813" s="1713"/>
      <c r="BQ813" s="1713"/>
      <c r="BR813" s="1713"/>
      <c r="BS813" s="1713"/>
      <c r="BT813" s="1713"/>
      <c r="BU813" s="1713"/>
      <c r="BV813" s="1713"/>
      <c r="BW813" s="1713"/>
      <c r="BX813" s="1713"/>
      <c r="BY813" s="1713"/>
      <c r="BZ813" s="1713"/>
      <c r="CA813" s="1713"/>
      <c r="CB813" s="1713"/>
      <c r="CC813" s="1713"/>
      <c r="CD813" s="1713"/>
      <c r="CE813" s="1713"/>
      <c r="CF813" s="1713"/>
      <c r="CG813" s="1713"/>
      <c r="CH813" s="1713"/>
      <c r="CI813" s="1713"/>
      <c r="CJ813" s="1713"/>
      <c r="CK813" s="1713"/>
      <c r="CL813" s="1713"/>
      <c r="CM813" s="1713"/>
      <c r="CN813" s="1713"/>
      <c r="CO813" s="1713"/>
      <c r="CP813" s="1713"/>
      <c r="CQ813" s="1713"/>
      <c r="CR813" s="1713"/>
      <c r="CS813" s="1713"/>
      <c r="CT813" s="1713"/>
      <c r="CU813" s="1713"/>
      <c r="CV813" s="1713"/>
      <c r="CW813" s="1713"/>
      <c r="CX813" s="1713"/>
      <c r="CY813" s="1713"/>
      <c r="CZ813" s="1713"/>
      <c r="DA813" s="1713"/>
      <c r="DB813" s="1713"/>
      <c r="DC813" s="1713"/>
      <c r="DD813" s="1713"/>
      <c r="DE813" s="1713"/>
      <c r="DF813" s="1713"/>
      <c r="DG813" s="1713"/>
      <c r="DH813" s="1713"/>
      <c r="DI813" s="1713"/>
      <c r="DJ813" s="1713"/>
      <c r="DK813" s="1713"/>
      <c r="DL813" s="1713"/>
      <c r="DM813" s="1713"/>
      <c r="DN813" s="1713"/>
      <c r="DO813" s="1713"/>
      <c r="DP813" s="1713"/>
      <c r="DQ813" s="1713"/>
    </row>
    <row r="814" s="1732" customFormat="true" ht="21.75" hidden="false" customHeight="true" outlineLevel="0" collapsed="false">
      <c r="A814" s="1713"/>
      <c r="B814" s="1713"/>
      <c r="C814" s="1725"/>
      <c r="D814" s="1725"/>
      <c r="E814" s="1725"/>
      <c r="F814" s="3210"/>
      <c r="G814" s="3211"/>
      <c r="H814" s="3212"/>
      <c r="I814" s="3213"/>
      <c r="J814" s="3213"/>
      <c r="K814" s="1713"/>
      <c r="L814" s="1713"/>
      <c r="M814" s="1713"/>
      <c r="N814" s="1725"/>
      <c r="O814" s="1713"/>
      <c r="P814" s="1713"/>
      <c r="Q814" s="1713"/>
      <c r="R814" s="1713"/>
      <c r="S814" s="1713"/>
      <c r="T814" s="1714"/>
      <c r="W814" s="1713"/>
      <c r="X814" s="1713"/>
      <c r="Y814" s="1713"/>
      <c r="Z814" s="1713"/>
      <c r="AA814" s="1713"/>
      <c r="AB814" s="1713"/>
      <c r="AC814" s="1713"/>
      <c r="AD814" s="1713"/>
      <c r="AE814" s="1713"/>
      <c r="AF814" s="1713"/>
      <c r="AG814" s="1713"/>
      <c r="AH814" s="1713"/>
      <c r="AI814" s="1713"/>
      <c r="AJ814" s="1713"/>
      <c r="AK814" s="1713"/>
      <c r="AL814" s="1713"/>
      <c r="AM814" s="1713"/>
      <c r="AN814" s="1713"/>
      <c r="AO814" s="3214"/>
      <c r="AP814" s="1713"/>
      <c r="AQ814" s="1713"/>
      <c r="AR814" s="1713"/>
      <c r="AS814" s="1713"/>
      <c r="AT814" s="1713"/>
      <c r="AU814" s="1713"/>
      <c r="AV814" s="1713"/>
      <c r="AW814" s="1713"/>
      <c r="AX814" s="1713"/>
      <c r="AY814" s="1713"/>
      <c r="AZ814" s="1713"/>
      <c r="BA814" s="1713"/>
      <c r="BB814" s="1713"/>
      <c r="BC814" s="1713"/>
      <c r="BD814" s="1713"/>
      <c r="BE814" s="1713"/>
      <c r="BF814" s="1713"/>
      <c r="BG814" s="1713"/>
      <c r="BH814" s="1713"/>
      <c r="BI814" s="1713"/>
      <c r="BJ814" s="1713"/>
      <c r="BK814" s="1713"/>
      <c r="BL814" s="1713"/>
      <c r="BM814" s="1713"/>
      <c r="BN814" s="1713"/>
      <c r="BO814" s="1713"/>
      <c r="BP814" s="1713"/>
      <c r="BQ814" s="1713"/>
      <c r="BR814" s="1713"/>
      <c r="BS814" s="1713"/>
      <c r="BT814" s="1713"/>
      <c r="BU814" s="1713"/>
      <c r="BV814" s="1713"/>
      <c r="BW814" s="1713"/>
      <c r="BX814" s="1713"/>
      <c r="BY814" s="1713"/>
      <c r="BZ814" s="1713"/>
      <c r="CA814" s="1713"/>
      <c r="CB814" s="1713"/>
      <c r="CC814" s="1713"/>
      <c r="CD814" s="1713"/>
      <c r="CE814" s="1713"/>
      <c r="CF814" s="1713"/>
      <c r="CG814" s="1713"/>
      <c r="CH814" s="1713"/>
      <c r="CI814" s="1713"/>
      <c r="CJ814" s="1713"/>
      <c r="CK814" s="1713"/>
      <c r="CL814" s="1713"/>
      <c r="CM814" s="1713"/>
      <c r="CN814" s="1713"/>
      <c r="CO814" s="1713"/>
      <c r="CP814" s="1713"/>
      <c r="CQ814" s="1713"/>
      <c r="CR814" s="1713"/>
      <c r="CS814" s="1713"/>
      <c r="CT814" s="1713"/>
      <c r="CU814" s="1713"/>
      <c r="CV814" s="1713"/>
      <c r="CW814" s="1713"/>
      <c r="CX814" s="1713"/>
      <c r="CY814" s="1713"/>
      <c r="CZ814" s="1713"/>
      <c r="DA814" s="1713"/>
      <c r="DB814" s="1713"/>
      <c r="DC814" s="1713"/>
      <c r="DD814" s="1713"/>
      <c r="DE814" s="1713"/>
      <c r="DF814" s="1713"/>
      <c r="DG814" s="1713"/>
      <c r="DH814" s="1713"/>
      <c r="DI814" s="1713"/>
      <c r="DJ814" s="1713"/>
      <c r="DK814" s="1713"/>
      <c r="DL814" s="1713"/>
      <c r="DM814" s="1713"/>
      <c r="DN814" s="1713"/>
      <c r="DO814" s="1713"/>
      <c r="DP814" s="1713"/>
      <c r="DQ814" s="1713"/>
    </row>
    <row r="815" s="1732" customFormat="true" ht="21.75" hidden="false" customHeight="true" outlineLevel="0" collapsed="false">
      <c r="A815" s="1713"/>
      <c r="B815" s="1713"/>
      <c r="C815" s="1725"/>
      <c r="D815" s="1725"/>
      <c r="E815" s="1725"/>
      <c r="F815" s="3210"/>
      <c r="G815" s="3211"/>
      <c r="H815" s="3212"/>
      <c r="I815" s="3213"/>
      <c r="J815" s="3213"/>
      <c r="K815" s="1713"/>
      <c r="L815" s="1713"/>
      <c r="M815" s="1713"/>
      <c r="N815" s="1725"/>
      <c r="O815" s="1713"/>
      <c r="P815" s="1713"/>
      <c r="Q815" s="1713"/>
      <c r="R815" s="1713"/>
      <c r="S815" s="1713"/>
      <c r="T815" s="1714"/>
      <c r="W815" s="1713"/>
      <c r="X815" s="1713"/>
      <c r="Y815" s="1713"/>
      <c r="Z815" s="1713"/>
      <c r="AA815" s="1713"/>
      <c r="AB815" s="1713"/>
      <c r="AC815" s="1713"/>
      <c r="AD815" s="1713"/>
      <c r="AE815" s="1713"/>
      <c r="AF815" s="1713"/>
      <c r="AG815" s="1713"/>
      <c r="AH815" s="1713"/>
      <c r="AI815" s="1713"/>
      <c r="AJ815" s="1713"/>
      <c r="AK815" s="1713"/>
      <c r="AL815" s="1713"/>
      <c r="AM815" s="1713"/>
      <c r="AN815" s="1713"/>
      <c r="AO815" s="3214"/>
      <c r="AP815" s="1713"/>
      <c r="AQ815" s="1713"/>
      <c r="AR815" s="1713"/>
      <c r="AS815" s="1713"/>
      <c r="AT815" s="1713"/>
      <c r="AU815" s="1713"/>
      <c r="AV815" s="1713"/>
      <c r="AW815" s="1713"/>
      <c r="AX815" s="1713"/>
      <c r="AY815" s="1713"/>
      <c r="AZ815" s="1713"/>
      <c r="BA815" s="1713"/>
      <c r="BB815" s="1713"/>
      <c r="BC815" s="1713"/>
      <c r="BD815" s="1713"/>
      <c r="BE815" s="1713"/>
      <c r="BF815" s="1713"/>
      <c r="BG815" s="1713"/>
      <c r="BH815" s="1713"/>
      <c r="BI815" s="1713"/>
      <c r="BJ815" s="1713"/>
      <c r="BK815" s="1713"/>
      <c r="BL815" s="1713"/>
      <c r="BM815" s="1713"/>
      <c r="BN815" s="1713"/>
      <c r="BO815" s="1713"/>
      <c r="BP815" s="1713"/>
      <c r="BQ815" s="1713"/>
      <c r="BR815" s="1713"/>
      <c r="BS815" s="1713"/>
      <c r="BT815" s="1713"/>
      <c r="BU815" s="1713"/>
      <c r="BV815" s="1713"/>
      <c r="BW815" s="1713"/>
      <c r="BX815" s="1713"/>
      <c r="BY815" s="1713"/>
      <c r="BZ815" s="1713"/>
      <c r="CA815" s="1713"/>
      <c r="CB815" s="1713"/>
      <c r="CC815" s="1713"/>
      <c r="CD815" s="1713"/>
      <c r="CE815" s="1713"/>
      <c r="CF815" s="1713"/>
      <c r="CG815" s="1713"/>
      <c r="CH815" s="1713"/>
      <c r="CI815" s="1713"/>
      <c r="CJ815" s="1713"/>
      <c r="CK815" s="1713"/>
      <c r="CL815" s="1713"/>
      <c r="CM815" s="1713"/>
      <c r="CN815" s="1713"/>
      <c r="CO815" s="1713"/>
      <c r="CP815" s="1713"/>
      <c r="CQ815" s="1713"/>
      <c r="CR815" s="1713"/>
      <c r="CS815" s="1713"/>
      <c r="CT815" s="1713"/>
      <c r="CU815" s="1713"/>
      <c r="CV815" s="1713"/>
      <c r="CW815" s="1713"/>
      <c r="CX815" s="1713"/>
      <c r="CY815" s="1713"/>
      <c r="CZ815" s="1713"/>
      <c r="DA815" s="1713"/>
      <c r="DB815" s="1713"/>
      <c r="DC815" s="1713"/>
      <c r="DD815" s="1713"/>
      <c r="DE815" s="1713"/>
      <c r="DF815" s="1713"/>
      <c r="DG815" s="1713"/>
      <c r="DH815" s="1713"/>
      <c r="DI815" s="1713"/>
      <c r="DJ815" s="1713"/>
      <c r="DK815" s="1713"/>
      <c r="DL815" s="1713"/>
      <c r="DM815" s="1713"/>
      <c r="DN815" s="1713"/>
      <c r="DO815" s="1713"/>
      <c r="DP815" s="1713"/>
      <c r="DQ815" s="1713"/>
    </row>
    <row r="816" s="1732" customFormat="true" ht="21.75" hidden="false" customHeight="true" outlineLevel="0" collapsed="false">
      <c r="A816" s="1713"/>
      <c r="B816" s="1713"/>
      <c r="C816" s="1725"/>
      <c r="D816" s="1725"/>
      <c r="E816" s="1725"/>
      <c r="F816" s="3210"/>
      <c r="G816" s="3211"/>
      <c r="H816" s="3212"/>
      <c r="I816" s="3213"/>
      <c r="J816" s="3213"/>
      <c r="K816" s="1713"/>
      <c r="L816" s="1713"/>
      <c r="M816" s="1713"/>
      <c r="N816" s="1725"/>
      <c r="O816" s="1713"/>
      <c r="P816" s="1713"/>
      <c r="Q816" s="1713"/>
      <c r="R816" s="1713"/>
      <c r="S816" s="1713"/>
      <c r="T816" s="1714"/>
      <c r="W816" s="1713"/>
      <c r="X816" s="1713"/>
      <c r="Y816" s="1713"/>
      <c r="Z816" s="1713"/>
      <c r="AA816" s="1713"/>
      <c r="AB816" s="1713"/>
      <c r="AC816" s="1713"/>
      <c r="AD816" s="1713"/>
      <c r="AE816" s="1713"/>
      <c r="AF816" s="1713"/>
      <c r="AG816" s="1713"/>
      <c r="AH816" s="1713"/>
      <c r="AI816" s="1713"/>
      <c r="AJ816" s="1713"/>
      <c r="AK816" s="1713"/>
      <c r="AL816" s="1713"/>
      <c r="AM816" s="1713"/>
      <c r="AN816" s="1713"/>
      <c r="AO816" s="3214"/>
      <c r="AP816" s="1713"/>
      <c r="AQ816" s="1713"/>
      <c r="AR816" s="1713"/>
      <c r="AS816" s="1713"/>
      <c r="AT816" s="1713"/>
      <c r="AU816" s="1713"/>
      <c r="AV816" s="1713"/>
      <c r="AW816" s="1713"/>
      <c r="AX816" s="1713"/>
      <c r="AY816" s="1713"/>
      <c r="AZ816" s="1713"/>
      <c r="BA816" s="1713"/>
      <c r="BB816" s="1713"/>
      <c r="BC816" s="1713"/>
      <c r="BD816" s="1713"/>
      <c r="BE816" s="1713"/>
      <c r="BF816" s="1713"/>
      <c r="BG816" s="1713"/>
      <c r="BH816" s="1713"/>
      <c r="BI816" s="1713"/>
      <c r="BJ816" s="1713"/>
      <c r="BK816" s="1713"/>
      <c r="BL816" s="1713"/>
      <c r="BM816" s="1713"/>
      <c r="BN816" s="1713"/>
      <c r="BO816" s="1713"/>
      <c r="BP816" s="1713"/>
      <c r="BQ816" s="1713"/>
      <c r="BR816" s="1713"/>
      <c r="BS816" s="1713"/>
      <c r="BT816" s="1713"/>
      <c r="BU816" s="1713"/>
      <c r="BV816" s="1713"/>
      <c r="BW816" s="1713"/>
      <c r="BX816" s="1713"/>
      <c r="BY816" s="1713"/>
      <c r="BZ816" s="1713"/>
      <c r="CA816" s="1713"/>
      <c r="CB816" s="1713"/>
      <c r="CC816" s="1713"/>
      <c r="CD816" s="1713"/>
      <c r="CE816" s="1713"/>
      <c r="CF816" s="1713"/>
      <c r="CG816" s="1713"/>
      <c r="CH816" s="1713"/>
      <c r="CI816" s="1713"/>
      <c r="CJ816" s="1713"/>
      <c r="CK816" s="1713"/>
      <c r="CL816" s="1713"/>
      <c r="CM816" s="1713"/>
      <c r="CN816" s="1713"/>
      <c r="CO816" s="1713"/>
      <c r="CP816" s="1713"/>
      <c r="CQ816" s="1713"/>
      <c r="CR816" s="1713"/>
      <c r="CS816" s="1713"/>
      <c r="CT816" s="1713"/>
      <c r="CU816" s="1713"/>
      <c r="CV816" s="1713"/>
      <c r="CW816" s="1713"/>
      <c r="CX816" s="1713"/>
      <c r="CY816" s="1713"/>
      <c r="CZ816" s="1713"/>
      <c r="DA816" s="1713"/>
      <c r="DB816" s="1713"/>
      <c r="DC816" s="1713"/>
      <c r="DD816" s="1713"/>
      <c r="DE816" s="1713"/>
      <c r="DF816" s="1713"/>
      <c r="DG816" s="1713"/>
      <c r="DH816" s="1713"/>
      <c r="DI816" s="1713"/>
      <c r="DJ816" s="1713"/>
      <c r="DK816" s="1713"/>
      <c r="DL816" s="1713"/>
      <c r="DM816" s="1713"/>
      <c r="DN816" s="1713"/>
      <c r="DO816" s="1713"/>
      <c r="DP816" s="1713"/>
      <c r="DQ816" s="1713"/>
    </row>
    <row r="817" s="1732" customFormat="true" ht="21.75" hidden="false" customHeight="true" outlineLevel="0" collapsed="false">
      <c r="A817" s="1713"/>
      <c r="B817" s="1713"/>
      <c r="C817" s="1725"/>
      <c r="D817" s="1725"/>
      <c r="E817" s="1725"/>
      <c r="F817" s="3210"/>
      <c r="G817" s="3211"/>
      <c r="H817" s="3212"/>
      <c r="I817" s="3213"/>
      <c r="J817" s="3213"/>
      <c r="K817" s="1713"/>
      <c r="L817" s="1713"/>
      <c r="M817" s="1713"/>
      <c r="N817" s="1725"/>
      <c r="O817" s="1713"/>
      <c r="P817" s="1713"/>
      <c r="Q817" s="1713"/>
      <c r="R817" s="1713"/>
      <c r="S817" s="1713"/>
      <c r="T817" s="1714"/>
      <c r="W817" s="1713"/>
      <c r="X817" s="1713"/>
      <c r="Y817" s="1713"/>
      <c r="Z817" s="1713"/>
      <c r="AA817" s="1713"/>
      <c r="AB817" s="1713"/>
      <c r="AC817" s="1713"/>
      <c r="AD817" s="1713"/>
      <c r="AE817" s="1713"/>
      <c r="AF817" s="1713"/>
      <c r="AG817" s="1713"/>
      <c r="AH817" s="1713"/>
      <c r="AI817" s="1713"/>
      <c r="AJ817" s="1713"/>
      <c r="AK817" s="1713"/>
      <c r="AL817" s="1713"/>
      <c r="AM817" s="1713"/>
      <c r="AN817" s="1713"/>
      <c r="AO817" s="3214"/>
      <c r="AP817" s="1713"/>
      <c r="AQ817" s="1713"/>
      <c r="AR817" s="1713"/>
      <c r="AS817" s="1713"/>
      <c r="AT817" s="1713"/>
      <c r="AU817" s="1713"/>
      <c r="AV817" s="1713"/>
      <c r="AW817" s="1713"/>
      <c r="AX817" s="1713"/>
      <c r="AY817" s="1713"/>
      <c r="AZ817" s="1713"/>
      <c r="BA817" s="1713"/>
      <c r="BB817" s="1713"/>
      <c r="BC817" s="1713"/>
      <c r="BD817" s="1713"/>
      <c r="BE817" s="1713"/>
      <c r="BF817" s="1713"/>
      <c r="BG817" s="1713"/>
      <c r="BH817" s="1713"/>
      <c r="BI817" s="1713"/>
      <c r="BJ817" s="1713"/>
      <c r="BK817" s="1713"/>
      <c r="BL817" s="1713"/>
      <c r="BM817" s="1713"/>
      <c r="BN817" s="1713"/>
      <c r="BO817" s="1713"/>
      <c r="BP817" s="1713"/>
      <c r="BQ817" s="1713"/>
      <c r="BR817" s="1713"/>
      <c r="BS817" s="1713"/>
      <c r="BT817" s="1713"/>
      <c r="BU817" s="1713"/>
      <c r="BV817" s="1713"/>
      <c r="BW817" s="1713"/>
      <c r="BX817" s="1713"/>
      <c r="BY817" s="1713"/>
      <c r="BZ817" s="1713"/>
      <c r="CA817" s="1713"/>
      <c r="CB817" s="1713"/>
      <c r="CC817" s="1713"/>
      <c r="CD817" s="1713"/>
      <c r="CE817" s="1713"/>
      <c r="CF817" s="1713"/>
      <c r="CG817" s="1713"/>
      <c r="CH817" s="1713"/>
      <c r="CI817" s="1713"/>
      <c r="CJ817" s="1713"/>
      <c r="CK817" s="1713"/>
      <c r="CL817" s="1713"/>
      <c r="CM817" s="1713"/>
      <c r="CN817" s="1713"/>
      <c r="CO817" s="1713"/>
      <c r="CP817" s="1713"/>
      <c r="CQ817" s="1713"/>
      <c r="CR817" s="1713"/>
      <c r="CS817" s="1713"/>
      <c r="CT817" s="1713"/>
      <c r="CU817" s="1713"/>
      <c r="CV817" s="1713"/>
      <c r="CW817" s="1713"/>
      <c r="CX817" s="1713"/>
      <c r="CY817" s="1713"/>
      <c r="CZ817" s="1713"/>
      <c r="DA817" s="1713"/>
      <c r="DB817" s="1713"/>
      <c r="DC817" s="1713"/>
      <c r="DD817" s="1713"/>
      <c r="DE817" s="1713"/>
      <c r="DF817" s="1713"/>
      <c r="DG817" s="1713"/>
      <c r="DH817" s="1713"/>
      <c r="DI817" s="1713"/>
      <c r="DJ817" s="1713"/>
      <c r="DK817" s="1713"/>
      <c r="DL817" s="1713"/>
      <c r="DM817" s="1713"/>
      <c r="DN817" s="1713"/>
      <c r="DO817" s="1713"/>
      <c r="DP817" s="1713"/>
      <c r="DQ817" s="1713"/>
    </row>
    <row r="818" s="1732" customFormat="true" ht="21.75" hidden="false" customHeight="true" outlineLevel="0" collapsed="false">
      <c r="A818" s="1713"/>
      <c r="B818" s="1713"/>
      <c r="C818" s="1725"/>
      <c r="D818" s="1725"/>
      <c r="E818" s="1725"/>
      <c r="F818" s="3210"/>
      <c r="G818" s="3211"/>
      <c r="H818" s="3212"/>
      <c r="I818" s="3213"/>
      <c r="J818" s="3213"/>
      <c r="K818" s="1713"/>
      <c r="L818" s="1713"/>
      <c r="M818" s="1713"/>
      <c r="N818" s="1725"/>
      <c r="O818" s="1713"/>
      <c r="P818" s="1713"/>
      <c r="Q818" s="1713"/>
      <c r="R818" s="1713"/>
      <c r="S818" s="1713"/>
      <c r="T818" s="1714"/>
      <c r="W818" s="1713"/>
      <c r="X818" s="1713"/>
      <c r="Y818" s="1713"/>
      <c r="Z818" s="1713"/>
      <c r="AA818" s="1713"/>
      <c r="AB818" s="1713"/>
      <c r="AC818" s="1713"/>
      <c r="AD818" s="1713"/>
      <c r="AE818" s="1713"/>
      <c r="AF818" s="1713"/>
      <c r="AG818" s="1713"/>
      <c r="AH818" s="1713"/>
      <c r="AI818" s="1713"/>
      <c r="AJ818" s="1713"/>
      <c r="AK818" s="1713"/>
      <c r="AL818" s="1713"/>
      <c r="AM818" s="1713"/>
      <c r="AN818" s="1713"/>
      <c r="AO818" s="3214"/>
      <c r="AP818" s="1713"/>
      <c r="AQ818" s="1713"/>
      <c r="AR818" s="1713"/>
      <c r="AS818" s="1713"/>
      <c r="AT818" s="1713"/>
      <c r="AU818" s="1713"/>
      <c r="AV818" s="1713"/>
      <c r="AW818" s="1713"/>
      <c r="AX818" s="1713"/>
      <c r="AY818" s="1713"/>
      <c r="AZ818" s="1713"/>
      <c r="BA818" s="1713"/>
      <c r="BB818" s="1713"/>
      <c r="BC818" s="1713"/>
      <c r="BD818" s="1713"/>
      <c r="BE818" s="1713"/>
      <c r="BF818" s="1713"/>
      <c r="BG818" s="1713"/>
      <c r="BH818" s="1713"/>
      <c r="BI818" s="1713"/>
      <c r="BJ818" s="1713"/>
      <c r="BK818" s="1713"/>
      <c r="BL818" s="1713"/>
      <c r="BM818" s="1713"/>
      <c r="BN818" s="1713"/>
      <c r="BO818" s="1713"/>
      <c r="BP818" s="1713"/>
      <c r="BQ818" s="1713"/>
      <c r="BR818" s="1713"/>
      <c r="BS818" s="1713"/>
      <c r="BT818" s="1713"/>
      <c r="BU818" s="1713"/>
      <c r="BV818" s="1713"/>
      <c r="BW818" s="1713"/>
      <c r="BX818" s="1713"/>
      <c r="BY818" s="1713"/>
      <c r="BZ818" s="1713"/>
      <c r="CA818" s="1713"/>
      <c r="CB818" s="1713"/>
      <c r="CC818" s="1713"/>
      <c r="CD818" s="1713"/>
      <c r="CE818" s="1713"/>
      <c r="CF818" s="1713"/>
      <c r="CG818" s="1713"/>
      <c r="CH818" s="1713"/>
      <c r="CI818" s="1713"/>
      <c r="CJ818" s="1713"/>
      <c r="CK818" s="1713"/>
      <c r="CL818" s="1713"/>
      <c r="CM818" s="1713"/>
      <c r="CN818" s="1713"/>
      <c r="CO818" s="1713"/>
      <c r="CP818" s="1713"/>
      <c r="CQ818" s="1713"/>
      <c r="CR818" s="1713"/>
      <c r="CS818" s="1713"/>
      <c r="CT818" s="1713"/>
      <c r="CU818" s="1713"/>
      <c r="CV818" s="1713"/>
      <c r="CW818" s="1713"/>
      <c r="CX818" s="1713"/>
      <c r="CY818" s="1713"/>
      <c r="CZ818" s="1713"/>
      <c r="DA818" s="1713"/>
      <c r="DB818" s="1713"/>
      <c r="DC818" s="1713"/>
      <c r="DD818" s="1713"/>
      <c r="DE818" s="1713"/>
      <c r="DF818" s="1713"/>
      <c r="DG818" s="1713"/>
      <c r="DH818" s="1713"/>
      <c r="DI818" s="1713"/>
      <c r="DJ818" s="1713"/>
      <c r="DK818" s="1713"/>
      <c r="DL818" s="1713"/>
      <c r="DM818" s="1713"/>
      <c r="DN818" s="1713"/>
      <c r="DO818" s="1713"/>
      <c r="DP818" s="1713"/>
      <c r="DQ818" s="1713"/>
    </row>
    <row r="819" s="1732" customFormat="true" ht="21.75" hidden="false" customHeight="true" outlineLevel="0" collapsed="false">
      <c r="A819" s="1713"/>
      <c r="B819" s="1713"/>
      <c r="C819" s="1725"/>
      <c r="D819" s="1725"/>
      <c r="E819" s="1725"/>
      <c r="F819" s="3210"/>
      <c r="G819" s="3211"/>
      <c r="H819" s="3212"/>
      <c r="I819" s="3213"/>
      <c r="J819" s="3213"/>
      <c r="K819" s="1713"/>
      <c r="L819" s="1713"/>
      <c r="M819" s="1713"/>
      <c r="N819" s="1725"/>
      <c r="O819" s="1713"/>
      <c r="P819" s="1713"/>
      <c r="Q819" s="1713"/>
      <c r="R819" s="1713"/>
      <c r="S819" s="1713"/>
      <c r="T819" s="1714"/>
      <c r="W819" s="1713"/>
      <c r="X819" s="1713"/>
      <c r="Y819" s="1713"/>
      <c r="Z819" s="1713"/>
      <c r="AA819" s="1713"/>
      <c r="AB819" s="1713"/>
      <c r="AC819" s="1713"/>
      <c r="AD819" s="1713"/>
      <c r="AE819" s="1713"/>
      <c r="AF819" s="1713"/>
      <c r="AG819" s="1713"/>
      <c r="AH819" s="1713"/>
      <c r="AI819" s="1713"/>
      <c r="AJ819" s="1713"/>
      <c r="AK819" s="1713"/>
      <c r="AL819" s="1713"/>
      <c r="AM819" s="1713"/>
      <c r="AN819" s="1713"/>
      <c r="AO819" s="3214"/>
      <c r="AP819" s="1713"/>
      <c r="AQ819" s="1713"/>
      <c r="AR819" s="1713"/>
      <c r="AS819" s="1713"/>
      <c r="AT819" s="1713"/>
      <c r="AU819" s="1713"/>
      <c r="AV819" s="1713"/>
      <c r="AW819" s="1713"/>
      <c r="AX819" s="1713"/>
      <c r="AY819" s="1713"/>
      <c r="AZ819" s="1713"/>
      <c r="BA819" s="1713"/>
      <c r="BB819" s="1713"/>
      <c r="BC819" s="1713"/>
      <c r="BD819" s="1713"/>
      <c r="BE819" s="1713"/>
      <c r="BF819" s="1713"/>
      <c r="BG819" s="1713"/>
      <c r="BH819" s="1713"/>
      <c r="BI819" s="1713"/>
      <c r="BJ819" s="1713"/>
      <c r="BK819" s="1713"/>
      <c r="BL819" s="1713"/>
      <c r="BM819" s="1713"/>
      <c r="BN819" s="1713"/>
      <c r="BO819" s="1713"/>
      <c r="BP819" s="1713"/>
      <c r="BQ819" s="1713"/>
      <c r="BR819" s="1713"/>
      <c r="BS819" s="1713"/>
      <c r="BT819" s="1713"/>
      <c r="BU819" s="1713"/>
      <c r="BV819" s="1713"/>
      <c r="BW819" s="1713"/>
      <c r="BX819" s="1713"/>
      <c r="BY819" s="1713"/>
      <c r="BZ819" s="1713"/>
      <c r="CA819" s="1713"/>
      <c r="CB819" s="1713"/>
      <c r="CC819" s="1713"/>
      <c r="CD819" s="1713"/>
      <c r="CE819" s="1713"/>
      <c r="CF819" s="1713"/>
      <c r="CG819" s="1713"/>
      <c r="CH819" s="1713"/>
      <c r="CI819" s="1713"/>
      <c r="CJ819" s="1713"/>
      <c r="CK819" s="1713"/>
      <c r="CL819" s="1713"/>
      <c r="CM819" s="1713"/>
      <c r="CN819" s="1713"/>
      <c r="CO819" s="1713"/>
      <c r="CP819" s="1713"/>
      <c r="CQ819" s="1713"/>
      <c r="CR819" s="1713"/>
      <c r="CS819" s="1713"/>
      <c r="CT819" s="1713"/>
      <c r="CU819" s="1713"/>
      <c r="CV819" s="1713"/>
      <c r="CW819" s="1713"/>
      <c r="CX819" s="1713"/>
      <c r="CY819" s="1713"/>
      <c r="CZ819" s="1713"/>
      <c r="DA819" s="1713"/>
      <c r="DB819" s="1713"/>
      <c r="DC819" s="1713"/>
      <c r="DD819" s="1713"/>
      <c r="DE819" s="1713"/>
      <c r="DF819" s="1713"/>
      <c r="DG819" s="1713"/>
      <c r="DH819" s="1713"/>
      <c r="DI819" s="1713"/>
      <c r="DJ819" s="1713"/>
      <c r="DK819" s="1713"/>
      <c r="DL819" s="1713"/>
      <c r="DM819" s="1713"/>
      <c r="DN819" s="1713"/>
      <c r="DO819" s="1713"/>
      <c r="DP819" s="1713"/>
      <c r="DQ819" s="1713"/>
    </row>
    <row r="820" s="1732" customFormat="true" ht="21.75" hidden="false" customHeight="true" outlineLevel="0" collapsed="false">
      <c r="A820" s="1713"/>
      <c r="B820" s="1713"/>
      <c r="C820" s="1725"/>
      <c r="D820" s="1725"/>
      <c r="E820" s="1725"/>
      <c r="F820" s="3210"/>
      <c r="G820" s="3211"/>
      <c r="H820" s="3212"/>
      <c r="I820" s="3213"/>
      <c r="J820" s="3213"/>
      <c r="K820" s="1713"/>
      <c r="L820" s="1713"/>
      <c r="M820" s="1713"/>
      <c r="N820" s="1725"/>
      <c r="O820" s="1713"/>
      <c r="P820" s="1713"/>
      <c r="Q820" s="1713"/>
      <c r="R820" s="1713"/>
      <c r="S820" s="1713"/>
      <c r="T820" s="1714"/>
      <c r="W820" s="1713"/>
      <c r="X820" s="1713"/>
      <c r="Y820" s="1713"/>
      <c r="Z820" s="1713"/>
      <c r="AA820" s="1713"/>
      <c r="AB820" s="1713"/>
      <c r="AC820" s="1713"/>
      <c r="AD820" s="1713"/>
      <c r="AE820" s="1713"/>
      <c r="AF820" s="1713"/>
      <c r="AG820" s="1713"/>
      <c r="AH820" s="1713"/>
      <c r="AI820" s="1713"/>
      <c r="AJ820" s="1713"/>
      <c r="AK820" s="1713"/>
      <c r="AL820" s="1713"/>
      <c r="AM820" s="1713"/>
      <c r="AN820" s="1713"/>
      <c r="AO820" s="3214"/>
      <c r="AP820" s="1713"/>
      <c r="AQ820" s="1713"/>
      <c r="AR820" s="1713"/>
      <c r="AS820" s="1713"/>
      <c r="AT820" s="1713"/>
      <c r="AU820" s="1713"/>
      <c r="AV820" s="1713"/>
      <c r="AW820" s="1713"/>
      <c r="AX820" s="1713"/>
      <c r="AY820" s="1713"/>
      <c r="AZ820" s="1713"/>
      <c r="BA820" s="1713"/>
      <c r="BB820" s="1713"/>
      <c r="BC820" s="1713"/>
      <c r="BD820" s="1713"/>
      <c r="BE820" s="1713"/>
      <c r="BF820" s="1713"/>
      <c r="BG820" s="1713"/>
      <c r="BH820" s="1713"/>
      <c r="BI820" s="1713"/>
      <c r="BJ820" s="1713"/>
      <c r="BK820" s="1713"/>
      <c r="BL820" s="1713"/>
      <c r="BM820" s="1713"/>
      <c r="BN820" s="1713"/>
      <c r="BO820" s="1713"/>
      <c r="BP820" s="1713"/>
      <c r="BQ820" s="1713"/>
      <c r="BR820" s="1713"/>
      <c r="BS820" s="1713"/>
      <c r="BT820" s="1713"/>
      <c r="BU820" s="1713"/>
      <c r="BV820" s="1713"/>
      <c r="BW820" s="1713"/>
      <c r="BX820" s="1713"/>
      <c r="BY820" s="1713"/>
      <c r="BZ820" s="1713"/>
      <c r="CA820" s="1713"/>
      <c r="CB820" s="1713"/>
      <c r="CC820" s="1713"/>
      <c r="CD820" s="1713"/>
      <c r="CE820" s="1713"/>
      <c r="CF820" s="1713"/>
      <c r="CG820" s="1713"/>
      <c r="CH820" s="1713"/>
      <c r="CI820" s="1713"/>
      <c r="CJ820" s="1713"/>
      <c r="CK820" s="1713"/>
      <c r="CL820" s="1713"/>
      <c r="CM820" s="1713"/>
      <c r="CN820" s="1713"/>
      <c r="CO820" s="1713"/>
      <c r="CP820" s="1713"/>
      <c r="CQ820" s="1713"/>
      <c r="CR820" s="1713"/>
      <c r="CS820" s="1713"/>
      <c r="CT820" s="1713"/>
      <c r="CU820" s="1713"/>
      <c r="CV820" s="1713"/>
      <c r="CW820" s="1713"/>
      <c r="CX820" s="1713"/>
      <c r="CY820" s="1713"/>
      <c r="CZ820" s="1713"/>
      <c r="DA820" s="1713"/>
      <c r="DB820" s="1713"/>
      <c r="DC820" s="1713"/>
      <c r="DD820" s="1713"/>
      <c r="DE820" s="1713"/>
      <c r="DF820" s="1713"/>
      <c r="DG820" s="1713"/>
      <c r="DH820" s="1713"/>
      <c r="DI820" s="1713"/>
      <c r="DJ820" s="1713"/>
      <c r="DK820" s="1713"/>
      <c r="DL820" s="1713"/>
      <c r="DM820" s="1713"/>
      <c r="DN820" s="1713"/>
      <c r="DO820" s="1713"/>
      <c r="DP820" s="1713"/>
      <c r="DQ820" s="1713"/>
    </row>
    <row r="821" s="1732" customFormat="true" ht="21.75" hidden="false" customHeight="true" outlineLevel="0" collapsed="false">
      <c r="A821" s="1713"/>
      <c r="B821" s="1713"/>
      <c r="C821" s="1725"/>
      <c r="D821" s="1725"/>
      <c r="E821" s="1725"/>
      <c r="F821" s="3210"/>
      <c r="G821" s="3211"/>
      <c r="H821" s="3212"/>
      <c r="I821" s="3213"/>
      <c r="J821" s="3213"/>
      <c r="K821" s="1713"/>
      <c r="L821" s="1713"/>
      <c r="M821" s="1713"/>
      <c r="N821" s="1725"/>
      <c r="O821" s="1713"/>
      <c r="P821" s="1713"/>
      <c r="Q821" s="1713"/>
      <c r="R821" s="1713"/>
      <c r="S821" s="1713"/>
      <c r="T821" s="1714"/>
      <c r="W821" s="1713"/>
      <c r="X821" s="1713"/>
      <c r="Y821" s="1713"/>
      <c r="Z821" s="1713"/>
      <c r="AA821" s="1713"/>
      <c r="AB821" s="1713"/>
      <c r="AC821" s="1713"/>
      <c r="AD821" s="1713"/>
      <c r="AE821" s="1713"/>
      <c r="AF821" s="1713"/>
      <c r="AG821" s="1713"/>
      <c r="AH821" s="1713"/>
      <c r="AI821" s="1713"/>
      <c r="AJ821" s="1713"/>
      <c r="AK821" s="1713"/>
      <c r="AL821" s="1713"/>
      <c r="AM821" s="1713"/>
      <c r="AN821" s="1713"/>
      <c r="AO821" s="3214"/>
      <c r="AP821" s="1713"/>
      <c r="AQ821" s="1713"/>
      <c r="AR821" s="1713"/>
      <c r="AS821" s="1713"/>
      <c r="AT821" s="1713"/>
      <c r="AU821" s="1713"/>
      <c r="AV821" s="1713"/>
      <c r="AW821" s="1713"/>
      <c r="AX821" s="1713"/>
      <c r="AY821" s="1713"/>
      <c r="AZ821" s="1713"/>
      <c r="BA821" s="1713"/>
      <c r="BB821" s="1713"/>
      <c r="BC821" s="1713"/>
      <c r="BD821" s="1713"/>
      <c r="BE821" s="1713"/>
      <c r="BF821" s="1713"/>
      <c r="BG821" s="1713"/>
      <c r="BH821" s="1713"/>
      <c r="BI821" s="1713"/>
      <c r="BJ821" s="1713"/>
      <c r="BK821" s="1713"/>
      <c r="BL821" s="1713"/>
      <c r="BM821" s="1713"/>
      <c r="BN821" s="1713"/>
      <c r="BO821" s="1713"/>
      <c r="BP821" s="1713"/>
      <c r="BQ821" s="1713"/>
      <c r="BR821" s="1713"/>
      <c r="BS821" s="1713"/>
      <c r="BT821" s="1713"/>
      <c r="BU821" s="1713"/>
      <c r="BV821" s="1713"/>
      <c r="BW821" s="1713"/>
      <c r="BX821" s="1713"/>
      <c r="BY821" s="1713"/>
      <c r="BZ821" s="1713"/>
      <c r="CA821" s="1713"/>
      <c r="CB821" s="1713"/>
      <c r="CC821" s="1713"/>
      <c r="CD821" s="1713"/>
      <c r="CE821" s="1713"/>
      <c r="CF821" s="1713"/>
      <c r="CG821" s="1713"/>
      <c r="CH821" s="1713"/>
      <c r="CI821" s="1713"/>
      <c r="CJ821" s="1713"/>
      <c r="CK821" s="1713"/>
      <c r="CL821" s="1713"/>
      <c r="CM821" s="1713"/>
      <c r="CN821" s="1713"/>
      <c r="CO821" s="1713"/>
      <c r="CP821" s="1713"/>
      <c r="CQ821" s="1713"/>
      <c r="CR821" s="1713"/>
      <c r="CS821" s="1713"/>
      <c r="CT821" s="1713"/>
      <c r="CU821" s="1713"/>
      <c r="CV821" s="1713"/>
      <c r="CW821" s="1713"/>
      <c r="CX821" s="1713"/>
      <c r="CY821" s="1713"/>
      <c r="CZ821" s="1713"/>
      <c r="DA821" s="1713"/>
      <c r="DB821" s="1713"/>
      <c r="DC821" s="1713"/>
      <c r="DD821" s="1713"/>
      <c r="DE821" s="1713"/>
      <c r="DF821" s="1713"/>
      <c r="DG821" s="1713"/>
      <c r="DH821" s="1713"/>
      <c r="DI821" s="1713"/>
      <c r="DJ821" s="1713"/>
      <c r="DK821" s="1713"/>
      <c r="DL821" s="1713"/>
      <c r="DM821" s="1713"/>
      <c r="DN821" s="1713"/>
      <c r="DO821" s="1713"/>
      <c r="DP821" s="1713"/>
      <c r="DQ821" s="1713"/>
    </row>
    <row r="822" s="1732" customFormat="true" ht="21.75" hidden="false" customHeight="true" outlineLevel="0" collapsed="false">
      <c r="A822" s="1713"/>
      <c r="B822" s="1713"/>
      <c r="C822" s="1725"/>
      <c r="D822" s="1725"/>
      <c r="E822" s="1725"/>
      <c r="F822" s="3210"/>
      <c r="G822" s="3211"/>
      <c r="H822" s="3212"/>
      <c r="I822" s="3213"/>
      <c r="J822" s="3213"/>
      <c r="K822" s="1713"/>
      <c r="L822" s="1713"/>
      <c r="M822" s="1713"/>
      <c r="N822" s="1725"/>
      <c r="O822" s="1713"/>
      <c r="P822" s="1713"/>
      <c r="Q822" s="1713"/>
      <c r="R822" s="1713"/>
      <c r="S822" s="1713"/>
      <c r="T822" s="1714"/>
      <c r="W822" s="1713"/>
      <c r="X822" s="1713"/>
      <c r="Y822" s="1713"/>
      <c r="Z822" s="1713"/>
      <c r="AA822" s="1713"/>
      <c r="AB822" s="1713"/>
      <c r="AC822" s="1713"/>
      <c r="AD822" s="1713"/>
      <c r="AE822" s="1713"/>
      <c r="AF822" s="1713"/>
      <c r="AG822" s="1713"/>
      <c r="AH822" s="1713"/>
      <c r="AI822" s="1713"/>
      <c r="AJ822" s="1713"/>
      <c r="AK822" s="1713"/>
      <c r="AL822" s="1713"/>
      <c r="AM822" s="1713"/>
      <c r="AN822" s="1713"/>
      <c r="AO822" s="3214"/>
      <c r="AP822" s="1713"/>
      <c r="AQ822" s="1713"/>
      <c r="AR822" s="1713"/>
      <c r="AS822" s="1713"/>
      <c r="AT822" s="1713"/>
      <c r="AU822" s="1713"/>
      <c r="AV822" s="1713"/>
      <c r="AW822" s="1713"/>
      <c r="AX822" s="1713"/>
      <c r="AY822" s="1713"/>
      <c r="AZ822" s="1713"/>
      <c r="BA822" s="1713"/>
      <c r="BB822" s="1713"/>
      <c r="BC822" s="1713"/>
      <c r="BD822" s="1713"/>
      <c r="BE822" s="1713"/>
      <c r="BF822" s="1713"/>
      <c r="BG822" s="1713"/>
      <c r="BH822" s="1713"/>
      <c r="BI822" s="1713"/>
      <c r="BJ822" s="1713"/>
      <c r="BK822" s="1713"/>
      <c r="BL822" s="1713"/>
      <c r="BM822" s="1713"/>
      <c r="BN822" s="1713"/>
      <c r="BO822" s="1713"/>
      <c r="BP822" s="1713"/>
      <c r="BQ822" s="1713"/>
      <c r="BR822" s="1713"/>
      <c r="BS822" s="1713"/>
      <c r="BT822" s="1713"/>
      <c r="BU822" s="1713"/>
      <c r="BV822" s="1713"/>
      <c r="BW822" s="1713"/>
      <c r="BX822" s="1713"/>
      <c r="BY822" s="1713"/>
      <c r="BZ822" s="1713"/>
      <c r="CA822" s="1713"/>
      <c r="CB822" s="1713"/>
      <c r="CC822" s="1713"/>
      <c r="CD822" s="1713"/>
      <c r="CE822" s="1713"/>
      <c r="CF822" s="1713"/>
      <c r="CG822" s="1713"/>
      <c r="CH822" s="1713"/>
      <c r="CI822" s="1713"/>
      <c r="CJ822" s="1713"/>
      <c r="CK822" s="1713"/>
      <c r="CL822" s="1713"/>
      <c r="CM822" s="1713"/>
      <c r="CN822" s="1713"/>
      <c r="CO822" s="1713"/>
      <c r="CP822" s="1713"/>
      <c r="CQ822" s="1713"/>
      <c r="CR822" s="1713"/>
      <c r="CS822" s="1713"/>
      <c r="CT822" s="1713"/>
      <c r="CU822" s="1713"/>
      <c r="CV822" s="1713"/>
      <c r="CW822" s="1713"/>
      <c r="CX822" s="1713"/>
      <c r="CY822" s="1713"/>
      <c r="CZ822" s="1713"/>
      <c r="DA822" s="1713"/>
      <c r="DB822" s="1713"/>
      <c r="DC822" s="1713"/>
      <c r="DD822" s="1713"/>
      <c r="DE822" s="1713"/>
      <c r="DF822" s="1713"/>
      <c r="DG822" s="1713"/>
      <c r="DH822" s="1713"/>
      <c r="DI822" s="1713"/>
      <c r="DJ822" s="1713"/>
      <c r="DK822" s="1713"/>
      <c r="DL822" s="1713"/>
      <c r="DM822" s="1713"/>
      <c r="DN822" s="1713"/>
      <c r="DO822" s="1713"/>
      <c r="DP822" s="1713"/>
      <c r="DQ822" s="1713"/>
    </row>
    <row r="823" s="1732" customFormat="true" ht="21.75" hidden="false" customHeight="true" outlineLevel="0" collapsed="false">
      <c r="A823" s="1713"/>
      <c r="B823" s="1713"/>
      <c r="C823" s="1725"/>
      <c r="D823" s="1725"/>
      <c r="E823" s="1725"/>
      <c r="F823" s="3210"/>
      <c r="G823" s="3211"/>
      <c r="H823" s="3212"/>
      <c r="I823" s="3213"/>
      <c r="J823" s="3213"/>
      <c r="K823" s="1713"/>
      <c r="L823" s="1713"/>
      <c r="M823" s="1713"/>
      <c r="N823" s="1725"/>
      <c r="O823" s="1713"/>
      <c r="P823" s="1713"/>
      <c r="Q823" s="1713"/>
      <c r="R823" s="1713"/>
      <c r="S823" s="1713"/>
      <c r="T823" s="1714"/>
      <c r="W823" s="1713"/>
      <c r="X823" s="1713"/>
      <c r="Y823" s="1713"/>
      <c r="Z823" s="1713"/>
      <c r="AA823" s="1713"/>
      <c r="AB823" s="1713"/>
      <c r="AC823" s="1713"/>
      <c r="AD823" s="1713"/>
      <c r="AE823" s="1713"/>
      <c r="AF823" s="1713"/>
      <c r="AG823" s="1713"/>
      <c r="AH823" s="1713"/>
      <c r="AI823" s="1713"/>
      <c r="AJ823" s="1713"/>
      <c r="AK823" s="1713"/>
      <c r="AL823" s="1713"/>
      <c r="AM823" s="1713"/>
      <c r="AN823" s="1713"/>
      <c r="AO823" s="3214"/>
      <c r="AP823" s="1713"/>
      <c r="AQ823" s="1713"/>
      <c r="AR823" s="1713"/>
      <c r="AS823" s="1713"/>
      <c r="AT823" s="1713"/>
      <c r="AU823" s="1713"/>
      <c r="AV823" s="1713"/>
      <c r="AW823" s="1713"/>
      <c r="AX823" s="1713"/>
      <c r="AY823" s="1713"/>
      <c r="AZ823" s="1713"/>
      <c r="BA823" s="1713"/>
      <c r="BB823" s="1713"/>
      <c r="BC823" s="1713"/>
      <c r="BD823" s="1713"/>
      <c r="BE823" s="1713"/>
      <c r="BF823" s="1713"/>
      <c r="BG823" s="1713"/>
      <c r="BH823" s="1713"/>
      <c r="BI823" s="1713"/>
      <c r="BJ823" s="1713"/>
      <c r="BK823" s="1713"/>
      <c r="BL823" s="1713"/>
      <c r="BM823" s="1713"/>
      <c r="BN823" s="1713"/>
      <c r="BO823" s="1713"/>
      <c r="BP823" s="1713"/>
      <c r="BQ823" s="1713"/>
      <c r="BR823" s="1713"/>
      <c r="BS823" s="1713"/>
      <c r="BT823" s="1713"/>
      <c r="BU823" s="1713"/>
      <c r="BV823" s="1713"/>
      <c r="BW823" s="1713"/>
      <c r="BX823" s="1713"/>
      <c r="BY823" s="1713"/>
      <c r="BZ823" s="1713"/>
      <c r="CA823" s="1713"/>
      <c r="CB823" s="1713"/>
      <c r="CC823" s="1713"/>
      <c r="CD823" s="1713"/>
      <c r="CE823" s="1713"/>
      <c r="CF823" s="1713"/>
      <c r="CG823" s="1713"/>
      <c r="CH823" s="1713"/>
      <c r="CI823" s="1713"/>
      <c r="CJ823" s="1713"/>
      <c r="CK823" s="1713"/>
      <c r="CL823" s="1713"/>
      <c r="CM823" s="1713"/>
      <c r="CN823" s="1713"/>
      <c r="CO823" s="1713"/>
      <c r="CP823" s="1713"/>
      <c r="CQ823" s="1713"/>
      <c r="CR823" s="1713"/>
      <c r="CS823" s="1713"/>
      <c r="CT823" s="1713"/>
      <c r="CU823" s="1713"/>
      <c r="CV823" s="1713"/>
      <c r="CW823" s="1713"/>
      <c r="CX823" s="1713"/>
      <c r="CY823" s="1713"/>
      <c r="CZ823" s="1713"/>
      <c r="DA823" s="1713"/>
      <c r="DB823" s="1713"/>
      <c r="DC823" s="1713"/>
      <c r="DD823" s="1713"/>
      <c r="DE823" s="1713"/>
      <c r="DF823" s="1713"/>
      <c r="DG823" s="1713"/>
      <c r="DH823" s="1713"/>
      <c r="DI823" s="1713"/>
      <c r="DJ823" s="1713"/>
      <c r="DK823" s="1713"/>
      <c r="DL823" s="1713"/>
      <c r="DM823" s="1713"/>
      <c r="DN823" s="1713"/>
      <c r="DO823" s="1713"/>
      <c r="DP823" s="1713"/>
      <c r="DQ823" s="1713"/>
    </row>
    <row r="824" s="1732" customFormat="true" ht="21.75" hidden="false" customHeight="true" outlineLevel="0" collapsed="false">
      <c r="A824" s="1713"/>
      <c r="B824" s="1713"/>
      <c r="C824" s="1725"/>
      <c r="D824" s="1725"/>
      <c r="E824" s="1725"/>
      <c r="F824" s="3210"/>
      <c r="G824" s="3211"/>
      <c r="H824" s="3212"/>
      <c r="I824" s="3213"/>
      <c r="J824" s="3213"/>
      <c r="K824" s="1713"/>
      <c r="L824" s="1713"/>
      <c r="M824" s="1713"/>
      <c r="N824" s="1725"/>
      <c r="O824" s="1713"/>
      <c r="P824" s="1713"/>
      <c r="Q824" s="1713"/>
      <c r="R824" s="1713"/>
      <c r="S824" s="1713"/>
      <c r="T824" s="1714"/>
      <c r="W824" s="1713"/>
      <c r="X824" s="1713"/>
      <c r="Y824" s="1713"/>
      <c r="Z824" s="1713"/>
      <c r="AA824" s="1713"/>
      <c r="AB824" s="1713"/>
      <c r="AC824" s="1713"/>
      <c r="AD824" s="1713"/>
      <c r="AE824" s="1713"/>
      <c r="AF824" s="1713"/>
      <c r="AG824" s="1713"/>
      <c r="AH824" s="1713"/>
      <c r="AI824" s="1713"/>
      <c r="AJ824" s="1713"/>
      <c r="AK824" s="1713"/>
      <c r="AL824" s="1713"/>
      <c r="AM824" s="1713"/>
      <c r="AN824" s="1713"/>
      <c r="AO824" s="3214"/>
      <c r="AP824" s="1713"/>
      <c r="AQ824" s="1713"/>
      <c r="AR824" s="1713"/>
      <c r="AS824" s="1713"/>
      <c r="AT824" s="1713"/>
      <c r="AU824" s="1713"/>
      <c r="AV824" s="1713"/>
      <c r="AW824" s="1713"/>
      <c r="AX824" s="1713"/>
      <c r="AY824" s="1713"/>
      <c r="AZ824" s="1713"/>
      <c r="BA824" s="1713"/>
      <c r="BB824" s="1713"/>
      <c r="BC824" s="1713"/>
      <c r="BD824" s="1713"/>
      <c r="BE824" s="1713"/>
      <c r="BF824" s="1713"/>
      <c r="BG824" s="1713"/>
      <c r="BH824" s="1713"/>
      <c r="BI824" s="1713"/>
      <c r="BJ824" s="1713"/>
      <c r="BK824" s="1713"/>
      <c r="BL824" s="1713"/>
      <c r="BM824" s="1713"/>
      <c r="BN824" s="1713"/>
      <c r="BO824" s="1713"/>
      <c r="BP824" s="1713"/>
      <c r="BQ824" s="1713"/>
      <c r="BR824" s="1713"/>
      <c r="BS824" s="1713"/>
      <c r="BT824" s="1713"/>
      <c r="BU824" s="1713"/>
      <c r="BV824" s="1713"/>
      <c r="BW824" s="1713"/>
      <c r="BX824" s="1713"/>
      <c r="BY824" s="1713"/>
      <c r="BZ824" s="1713"/>
      <c r="CA824" s="1713"/>
      <c r="CB824" s="1713"/>
      <c r="CC824" s="1713"/>
      <c r="CD824" s="1713"/>
      <c r="CE824" s="1713"/>
      <c r="CF824" s="1713"/>
      <c r="CG824" s="1713"/>
      <c r="CH824" s="1713"/>
      <c r="CI824" s="1713"/>
      <c r="CJ824" s="1713"/>
      <c r="CK824" s="1713"/>
      <c r="CL824" s="1713"/>
      <c r="CM824" s="1713"/>
      <c r="CN824" s="1713"/>
      <c r="CO824" s="1713"/>
      <c r="CP824" s="1713"/>
      <c r="CQ824" s="1713"/>
      <c r="CR824" s="1713"/>
      <c r="CS824" s="1713"/>
      <c r="CT824" s="1713"/>
      <c r="CU824" s="1713"/>
      <c r="CV824" s="1713"/>
      <c r="CW824" s="1713"/>
      <c r="CX824" s="1713"/>
      <c r="CY824" s="1713"/>
      <c r="CZ824" s="1713"/>
      <c r="DA824" s="1713"/>
      <c r="DB824" s="1713"/>
      <c r="DC824" s="1713"/>
      <c r="DD824" s="1713"/>
      <c r="DE824" s="1713"/>
      <c r="DF824" s="1713"/>
      <c r="DG824" s="1713"/>
      <c r="DH824" s="1713"/>
      <c r="DI824" s="1713"/>
      <c r="DJ824" s="1713"/>
      <c r="DK824" s="1713"/>
      <c r="DL824" s="1713"/>
      <c r="DM824" s="1713"/>
      <c r="DN824" s="1713"/>
      <c r="DO824" s="1713"/>
      <c r="DP824" s="1713"/>
      <c r="DQ824" s="1713"/>
    </row>
    <row r="825" s="1732" customFormat="true" ht="21.75" hidden="false" customHeight="true" outlineLevel="0" collapsed="false">
      <c r="A825" s="1713"/>
      <c r="B825" s="1713"/>
      <c r="C825" s="1725"/>
      <c r="D825" s="1725"/>
      <c r="E825" s="1725"/>
      <c r="F825" s="3210"/>
      <c r="G825" s="3211"/>
      <c r="H825" s="3212"/>
      <c r="I825" s="3213"/>
      <c r="J825" s="3213"/>
      <c r="K825" s="1713"/>
      <c r="L825" s="1713"/>
      <c r="M825" s="1713"/>
      <c r="N825" s="1725"/>
      <c r="O825" s="1713"/>
      <c r="P825" s="1713"/>
      <c r="Q825" s="1713"/>
      <c r="R825" s="1713"/>
      <c r="S825" s="1713"/>
      <c r="T825" s="1714"/>
      <c r="W825" s="1713"/>
      <c r="X825" s="1713"/>
      <c r="Y825" s="1713"/>
      <c r="Z825" s="1713"/>
      <c r="AA825" s="1713"/>
      <c r="AB825" s="1713"/>
      <c r="AC825" s="1713"/>
      <c r="AD825" s="1713"/>
      <c r="AE825" s="1713"/>
      <c r="AF825" s="1713"/>
      <c r="AG825" s="1713"/>
      <c r="AH825" s="1713"/>
      <c r="AI825" s="1713"/>
      <c r="AJ825" s="1713"/>
      <c r="AK825" s="1713"/>
      <c r="AL825" s="1713"/>
      <c r="AM825" s="1713"/>
      <c r="AN825" s="1713"/>
      <c r="AO825" s="3214"/>
      <c r="AP825" s="1713"/>
      <c r="AQ825" s="1713"/>
      <c r="AR825" s="1713"/>
      <c r="AS825" s="1713"/>
      <c r="AT825" s="1713"/>
      <c r="AU825" s="1713"/>
      <c r="AV825" s="1713"/>
      <c r="AW825" s="1713"/>
      <c r="AX825" s="1713"/>
      <c r="AY825" s="1713"/>
      <c r="AZ825" s="1713"/>
      <c r="BA825" s="1713"/>
      <c r="BB825" s="1713"/>
      <c r="BC825" s="1713"/>
      <c r="BD825" s="1713"/>
      <c r="BE825" s="1713"/>
      <c r="BF825" s="1713"/>
      <c r="BG825" s="1713"/>
      <c r="BH825" s="1713"/>
      <c r="BI825" s="1713"/>
      <c r="BJ825" s="1713"/>
      <c r="BK825" s="1713"/>
      <c r="BL825" s="1713"/>
      <c r="BM825" s="1713"/>
      <c r="BN825" s="1713"/>
      <c r="BO825" s="1713"/>
      <c r="BP825" s="1713"/>
      <c r="BQ825" s="1713"/>
      <c r="BR825" s="1713"/>
      <c r="BS825" s="1713"/>
      <c r="BT825" s="1713"/>
      <c r="BU825" s="1713"/>
      <c r="BV825" s="1713"/>
      <c r="BW825" s="1713"/>
      <c r="BX825" s="1713"/>
      <c r="BY825" s="1713"/>
      <c r="BZ825" s="1713"/>
      <c r="CA825" s="1713"/>
      <c r="CB825" s="1713"/>
      <c r="CC825" s="1713"/>
      <c r="CD825" s="1713"/>
      <c r="CE825" s="1713"/>
      <c r="CF825" s="1713"/>
      <c r="CG825" s="1713"/>
      <c r="CH825" s="1713"/>
      <c r="CI825" s="1713"/>
      <c r="CJ825" s="1713"/>
      <c r="CK825" s="1713"/>
      <c r="CL825" s="1713"/>
      <c r="CM825" s="1713"/>
      <c r="CN825" s="1713"/>
      <c r="CO825" s="1713"/>
      <c r="CP825" s="1713"/>
      <c r="CQ825" s="1713"/>
      <c r="CR825" s="1713"/>
      <c r="CS825" s="1713"/>
      <c r="CT825" s="1713"/>
      <c r="CU825" s="1713"/>
      <c r="CV825" s="1713"/>
      <c r="CW825" s="1713"/>
      <c r="CX825" s="1713"/>
      <c r="CY825" s="1713"/>
      <c r="CZ825" s="1713"/>
      <c r="DA825" s="1713"/>
      <c r="DB825" s="1713"/>
      <c r="DC825" s="1713"/>
      <c r="DD825" s="1713"/>
      <c r="DE825" s="1713"/>
      <c r="DF825" s="1713"/>
      <c r="DG825" s="1713"/>
      <c r="DH825" s="1713"/>
      <c r="DI825" s="1713"/>
      <c r="DJ825" s="1713"/>
      <c r="DK825" s="1713"/>
      <c r="DL825" s="1713"/>
      <c r="DM825" s="1713"/>
      <c r="DN825" s="1713"/>
      <c r="DO825" s="1713"/>
      <c r="DP825" s="1713"/>
      <c r="DQ825" s="1713"/>
    </row>
    <row r="826" s="1732" customFormat="true" ht="21.75" hidden="false" customHeight="true" outlineLevel="0" collapsed="false">
      <c r="A826" s="1713"/>
      <c r="B826" s="1713"/>
      <c r="C826" s="1725"/>
      <c r="D826" s="1725"/>
      <c r="E826" s="1725"/>
      <c r="F826" s="3210"/>
      <c r="G826" s="3211"/>
      <c r="H826" s="3212"/>
      <c r="I826" s="3213"/>
      <c r="J826" s="3213"/>
      <c r="K826" s="1713"/>
      <c r="L826" s="1713"/>
      <c r="M826" s="1713"/>
      <c r="N826" s="1725"/>
      <c r="O826" s="1713"/>
      <c r="P826" s="1713"/>
      <c r="Q826" s="1713"/>
      <c r="R826" s="1713"/>
      <c r="S826" s="1713"/>
      <c r="T826" s="1714"/>
      <c r="W826" s="1713"/>
      <c r="X826" s="1713"/>
      <c r="Y826" s="1713"/>
      <c r="Z826" s="1713"/>
      <c r="AA826" s="1713"/>
      <c r="AB826" s="1713"/>
      <c r="AC826" s="1713"/>
      <c r="AD826" s="1713"/>
      <c r="AE826" s="1713"/>
      <c r="AF826" s="1713"/>
      <c r="AG826" s="1713"/>
      <c r="AH826" s="1713"/>
      <c r="AI826" s="1713"/>
      <c r="AJ826" s="1713"/>
      <c r="AK826" s="1713"/>
      <c r="AL826" s="1713"/>
      <c r="AM826" s="1713"/>
      <c r="AN826" s="1713"/>
      <c r="AO826" s="3214"/>
      <c r="AP826" s="1713"/>
      <c r="AQ826" s="1713"/>
      <c r="AR826" s="1713"/>
      <c r="AS826" s="1713"/>
      <c r="AT826" s="1713"/>
      <c r="AU826" s="1713"/>
      <c r="AV826" s="1713"/>
      <c r="AW826" s="1713"/>
      <c r="AX826" s="1713"/>
      <c r="AY826" s="1713"/>
      <c r="AZ826" s="1713"/>
      <c r="BA826" s="1713"/>
      <c r="BB826" s="1713"/>
      <c r="BC826" s="1713"/>
      <c r="BD826" s="1713"/>
      <c r="BE826" s="1713"/>
      <c r="BF826" s="1713"/>
      <c r="BG826" s="1713"/>
      <c r="BH826" s="1713"/>
      <c r="BI826" s="1713"/>
      <c r="BJ826" s="1713"/>
      <c r="BK826" s="1713"/>
      <c r="BL826" s="1713"/>
      <c r="BM826" s="1713"/>
      <c r="BN826" s="1713"/>
      <c r="BO826" s="1713"/>
      <c r="BP826" s="1713"/>
      <c r="BQ826" s="1713"/>
      <c r="BR826" s="1713"/>
      <c r="BS826" s="1713"/>
      <c r="BT826" s="1713"/>
      <c r="BU826" s="1713"/>
      <c r="BV826" s="1713"/>
      <c r="BW826" s="1713"/>
      <c r="BX826" s="1713"/>
      <c r="BY826" s="1713"/>
      <c r="BZ826" s="1713"/>
      <c r="CA826" s="1713"/>
      <c r="CB826" s="1713"/>
      <c r="CC826" s="1713"/>
      <c r="CD826" s="1713"/>
      <c r="CE826" s="1713"/>
      <c r="CF826" s="1713"/>
      <c r="CG826" s="1713"/>
      <c r="CH826" s="1713"/>
      <c r="CI826" s="1713"/>
      <c r="CJ826" s="1713"/>
      <c r="CK826" s="1713"/>
      <c r="CL826" s="1713"/>
      <c r="CM826" s="1713"/>
      <c r="CN826" s="1713"/>
      <c r="CO826" s="1713"/>
      <c r="CP826" s="1713"/>
      <c r="CQ826" s="1713"/>
      <c r="CR826" s="1713"/>
      <c r="CS826" s="1713"/>
      <c r="CT826" s="1713"/>
      <c r="CU826" s="1713"/>
      <c r="CV826" s="1713"/>
      <c r="CW826" s="1713"/>
      <c r="CX826" s="1713"/>
      <c r="CY826" s="1713"/>
      <c r="CZ826" s="1713"/>
      <c r="DA826" s="1713"/>
      <c r="DB826" s="1713"/>
      <c r="DC826" s="1713"/>
      <c r="DD826" s="1713"/>
      <c r="DE826" s="1713"/>
      <c r="DF826" s="1713"/>
      <c r="DG826" s="1713"/>
      <c r="DH826" s="1713"/>
      <c r="DI826" s="1713"/>
      <c r="DJ826" s="1713"/>
      <c r="DK826" s="1713"/>
      <c r="DL826" s="1713"/>
      <c r="DM826" s="1713"/>
      <c r="DN826" s="1713"/>
      <c r="DO826" s="1713"/>
      <c r="DP826" s="1713"/>
      <c r="DQ826" s="1713"/>
    </row>
    <row r="827" s="1732" customFormat="true" ht="21.75" hidden="false" customHeight="true" outlineLevel="0" collapsed="false">
      <c r="A827" s="1713"/>
      <c r="B827" s="1713"/>
      <c r="C827" s="1725"/>
      <c r="D827" s="1725"/>
      <c r="E827" s="1725"/>
      <c r="F827" s="3210"/>
      <c r="G827" s="3211"/>
      <c r="H827" s="3212"/>
      <c r="I827" s="3213"/>
      <c r="J827" s="3213"/>
      <c r="K827" s="1713"/>
      <c r="L827" s="1713"/>
      <c r="M827" s="1713"/>
      <c r="N827" s="1725"/>
      <c r="O827" s="1713"/>
      <c r="P827" s="1713"/>
      <c r="Q827" s="1713"/>
      <c r="R827" s="1713"/>
      <c r="S827" s="1713"/>
      <c r="T827" s="1714"/>
      <c r="W827" s="1713"/>
      <c r="X827" s="1713"/>
      <c r="Y827" s="1713"/>
      <c r="Z827" s="1713"/>
      <c r="AA827" s="1713"/>
      <c r="AB827" s="1713"/>
      <c r="AC827" s="1713"/>
      <c r="AD827" s="1713"/>
      <c r="AE827" s="1713"/>
      <c r="AF827" s="1713"/>
      <c r="AG827" s="1713"/>
      <c r="AH827" s="1713"/>
      <c r="AI827" s="1713"/>
      <c r="AJ827" s="1713"/>
      <c r="AK827" s="1713"/>
      <c r="AL827" s="1713"/>
      <c r="AM827" s="1713"/>
      <c r="AN827" s="1713"/>
      <c r="AO827" s="3214"/>
      <c r="AP827" s="1713"/>
      <c r="AQ827" s="1713"/>
      <c r="AR827" s="1713"/>
      <c r="AS827" s="1713"/>
      <c r="AT827" s="1713"/>
      <c r="AU827" s="1713"/>
      <c r="AV827" s="1713"/>
      <c r="AW827" s="1713"/>
      <c r="AX827" s="1713"/>
      <c r="AY827" s="1713"/>
      <c r="AZ827" s="1713"/>
      <c r="BA827" s="1713"/>
      <c r="BB827" s="1713"/>
      <c r="BC827" s="1713"/>
      <c r="BD827" s="1713"/>
      <c r="BE827" s="1713"/>
      <c r="BF827" s="1713"/>
      <c r="BG827" s="1713"/>
      <c r="BH827" s="1713"/>
      <c r="BI827" s="1713"/>
      <c r="BJ827" s="1713"/>
      <c r="BK827" s="1713"/>
      <c r="BL827" s="1713"/>
      <c r="BM827" s="1713"/>
      <c r="BN827" s="1713"/>
      <c r="BO827" s="1713"/>
      <c r="BP827" s="1713"/>
      <c r="BQ827" s="1713"/>
      <c r="BR827" s="1713"/>
      <c r="BS827" s="1713"/>
      <c r="BT827" s="1713"/>
      <c r="BU827" s="1713"/>
      <c r="BV827" s="1713"/>
      <c r="BW827" s="1713"/>
      <c r="BX827" s="1713"/>
      <c r="BY827" s="1713"/>
      <c r="BZ827" s="1713"/>
      <c r="CA827" s="1713"/>
      <c r="CB827" s="1713"/>
      <c r="CC827" s="1713"/>
      <c r="CD827" s="1713"/>
      <c r="CE827" s="1713"/>
      <c r="CF827" s="1713"/>
      <c r="CG827" s="1713"/>
      <c r="CH827" s="1713"/>
      <c r="CI827" s="1713"/>
      <c r="CJ827" s="1713"/>
      <c r="CK827" s="1713"/>
      <c r="CL827" s="1713"/>
      <c r="CM827" s="1713"/>
      <c r="CN827" s="1713"/>
      <c r="CO827" s="1713"/>
      <c r="CP827" s="1713"/>
      <c r="CQ827" s="1713"/>
      <c r="CR827" s="1713"/>
      <c r="CS827" s="1713"/>
      <c r="CT827" s="1713"/>
      <c r="CU827" s="1713"/>
      <c r="CV827" s="1713"/>
      <c r="CW827" s="1713"/>
      <c r="CX827" s="1713"/>
      <c r="CY827" s="1713"/>
      <c r="CZ827" s="1713"/>
      <c r="DA827" s="1713"/>
      <c r="DB827" s="1713"/>
      <c r="DC827" s="1713"/>
      <c r="DD827" s="1713"/>
      <c r="DE827" s="1713"/>
      <c r="DF827" s="1713"/>
      <c r="DG827" s="1713"/>
      <c r="DH827" s="1713"/>
      <c r="DI827" s="1713"/>
      <c r="DJ827" s="1713"/>
      <c r="DK827" s="1713"/>
      <c r="DL827" s="1713"/>
      <c r="DM827" s="1713"/>
      <c r="DN827" s="1713"/>
      <c r="DO827" s="1713"/>
      <c r="DP827" s="1713"/>
      <c r="DQ827" s="1713"/>
    </row>
    <row r="828" s="1732" customFormat="true" ht="21.75" hidden="false" customHeight="true" outlineLevel="0" collapsed="false">
      <c r="A828" s="1713"/>
      <c r="B828" s="1713"/>
      <c r="C828" s="1725"/>
      <c r="D828" s="1725"/>
      <c r="E828" s="1725"/>
      <c r="F828" s="3210"/>
      <c r="G828" s="3211"/>
      <c r="H828" s="3212"/>
      <c r="I828" s="3213"/>
      <c r="J828" s="3213"/>
      <c r="K828" s="1713"/>
      <c r="L828" s="1713"/>
      <c r="M828" s="1713"/>
      <c r="N828" s="1725"/>
      <c r="O828" s="1713"/>
      <c r="P828" s="1713"/>
      <c r="Q828" s="1713"/>
      <c r="R828" s="1713"/>
      <c r="S828" s="1713"/>
      <c r="T828" s="1714"/>
      <c r="W828" s="1713"/>
      <c r="X828" s="1713"/>
      <c r="Y828" s="1713"/>
      <c r="Z828" s="1713"/>
      <c r="AA828" s="1713"/>
      <c r="AB828" s="1713"/>
      <c r="AC828" s="1713"/>
      <c r="AD828" s="1713"/>
      <c r="AE828" s="1713"/>
      <c r="AF828" s="1713"/>
      <c r="AG828" s="1713"/>
      <c r="AH828" s="1713"/>
      <c r="AI828" s="1713"/>
      <c r="AJ828" s="1713"/>
      <c r="AK828" s="1713"/>
      <c r="AL828" s="1713"/>
      <c r="AM828" s="1713"/>
      <c r="AN828" s="1713"/>
      <c r="AO828" s="3214"/>
      <c r="AP828" s="1713"/>
      <c r="AQ828" s="1713"/>
      <c r="AR828" s="1713"/>
      <c r="AS828" s="1713"/>
      <c r="AT828" s="1713"/>
      <c r="AU828" s="1713"/>
      <c r="AV828" s="1713"/>
      <c r="AW828" s="1713"/>
      <c r="AX828" s="1713"/>
      <c r="AY828" s="1713"/>
      <c r="AZ828" s="1713"/>
      <c r="BA828" s="1713"/>
      <c r="BB828" s="1713"/>
      <c r="BC828" s="1713"/>
      <c r="BD828" s="1713"/>
      <c r="BE828" s="1713"/>
      <c r="BF828" s="1713"/>
      <c r="BG828" s="1713"/>
      <c r="BH828" s="1713"/>
      <c r="BI828" s="1713"/>
      <c r="BJ828" s="1713"/>
      <c r="BK828" s="1713"/>
      <c r="BL828" s="1713"/>
      <c r="BM828" s="1713"/>
      <c r="BN828" s="1713"/>
      <c r="BO828" s="1713"/>
      <c r="BP828" s="1713"/>
      <c r="BQ828" s="1713"/>
      <c r="BR828" s="1713"/>
      <c r="BS828" s="1713"/>
      <c r="BT828" s="1713"/>
      <c r="BU828" s="1713"/>
      <c r="BV828" s="1713"/>
      <c r="BW828" s="1713"/>
      <c r="BX828" s="1713"/>
      <c r="BY828" s="1713"/>
      <c r="BZ828" s="1713"/>
      <c r="CA828" s="1713"/>
      <c r="CB828" s="1713"/>
      <c r="CC828" s="1713"/>
      <c r="CD828" s="1713"/>
      <c r="CE828" s="1713"/>
      <c r="CF828" s="1713"/>
      <c r="CG828" s="1713"/>
      <c r="CH828" s="1713"/>
      <c r="CI828" s="1713"/>
      <c r="CJ828" s="1713"/>
      <c r="CK828" s="1713"/>
      <c r="CL828" s="1713"/>
      <c r="CM828" s="1713"/>
      <c r="CN828" s="1713"/>
      <c r="CO828" s="1713"/>
      <c r="CP828" s="1713"/>
      <c r="CQ828" s="1713"/>
      <c r="CR828" s="1713"/>
      <c r="CS828" s="1713"/>
      <c r="CT828" s="1713"/>
      <c r="CU828" s="1713"/>
      <c r="CV828" s="1713"/>
      <c r="CW828" s="1713"/>
      <c r="CX828" s="1713"/>
      <c r="CY828" s="1713"/>
      <c r="CZ828" s="1713"/>
      <c r="DA828" s="1713"/>
      <c r="DB828" s="1713"/>
      <c r="DC828" s="1713"/>
      <c r="DD828" s="1713"/>
      <c r="DE828" s="1713"/>
      <c r="DF828" s="1713"/>
      <c r="DG828" s="1713"/>
      <c r="DH828" s="1713"/>
      <c r="DI828" s="1713"/>
      <c r="DJ828" s="1713"/>
      <c r="DK828" s="1713"/>
      <c r="DL828" s="1713"/>
      <c r="DM828" s="1713"/>
      <c r="DN828" s="1713"/>
      <c r="DO828" s="1713"/>
      <c r="DP828" s="1713"/>
      <c r="DQ828" s="1713"/>
    </row>
    <row r="829" s="1732" customFormat="true" ht="21.75" hidden="false" customHeight="true" outlineLevel="0" collapsed="false">
      <c r="A829" s="1713"/>
      <c r="B829" s="1713"/>
      <c r="C829" s="1725"/>
      <c r="D829" s="1725"/>
      <c r="E829" s="1725"/>
      <c r="F829" s="3210"/>
      <c r="G829" s="3211"/>
      <c r="H829" s="3212"/>
      <c r="I829" s="3213"/>
      <c r="J829" s="3213"/>
      <c r="K829" s="1713"/>
      <c r="L829" s="1713"/>
      <c r="M829" s="1713"/>
      <c r="N829" s="1725"/>
      <c r="O829" s="1713"/>
      <c r="P829" s="1713"/>
      <c r="Q829" s="1713"/>
      <c r="R829" s="1713"/>
      <c r="S829" s="1713"/>
      <c r="T829" s="1714"/>
      <c r="W829" s="1713"/>
      <c r="X829" s="1713"/>
      <c r="Y829" s="1713"/>
      <c r="Z829" s="1713"/>
      <c r="AA829" s="1713"/>
      <c r="AB829" s="1713"/>
      <c r="AC829" s="1713"/>
      <c r="AD829" s="1713"/>
      <c r="AE829" s="1713"/>
      <c r="AF829" s="1713"/>
      <c r="AG829" s="1713"/>
      <c r="AH829" s="1713"/>
      <c r="AI829" s="1713"/>
      <c r="AJ829" s="1713"/>
      <c r="AK829" s="1713"/>
      <c r="AL829" s="1713"/>
      <c r="AM829" s="1713"/>
      <c r="AN829" s="1713"/>
      <c r="AO829" s="3214"/>
      <c r="AP829" s="1713"/>
      <c r="AQ829" s="1713"/>
      <c r="AR829" s="1713"/>
      <c r="AS829" s="1713"/>
      <c r="AT829" s="1713"/>
      <c r="AU829" s="1713"/>
      <c r="AV829" s="1713"/>
      <c r="AW829" s="1713"/>
      <c r="AX829" s="1713"/>
      <c r="AY829" s="1713"/>
      <c r="AZ829" s="1713"/>
      <c r="BA829" s="1713"/>
      <c r="BB829" s="1713"/>
      <c r="BC829" s="1713"/>
      <c r="BD829" s="1713"/>
      <c r="BE829" s="1713"/>
      <c r="BF829" s="1713"/>
      <c r="BG829" s="1713"/>
      <c r="BH829" s="1713"/>
      <c r="BI829" s="1713"/>
      <c r="BJ829" s="1713"/>
      <c r="BK829" s="1713"/>
      <c r="BL829" s="1713"/>
      <c r="BM829" s="1713"/>
      <c r="BN829" s="1713"/>
      <c r="BO829" s="1713"/>
      <c r="BP829" s="1713"/>
      <c r="BQ829" s="1713"/>
      <c r="BR829" s="1713"/>
      <c r="BS829" s="1713"/>
      <c r="BT829" s="1713"/>
      <c r="BU829" s="1713"/>
      <c r="BV829" s="1713"/>
      <c r="BW829" s="1713"/>
      <c r="BX829" s="1713"/>
      <c r="BY829" s="1713"/>
      <c r="BZ829" s="1713"/>
      <c r="CA829" s="1713"/>
      <c r="CB829" s="1713"/>
      <c r="CC829" s="1713"/>
      <c r="CD829" s="1713"/>
      <c r="CE829" s="1713"/>
      <c r="CF829" s="1713"/>
      <c r="CG829" s="1713"/>
      <c r="CH829" s="1713"/>
      <c r="CI829" s="1713"/>
      <c r="CJ829" s="1713"/>
      <c r="CK829" s="1713"/>
      <c r="CL829" s="1713"/>
      <c r="CM829" s="1713"/>
      <c r="CN829" s="1713"/>
      <c r="CO829" s="1713"/>
      <c r="CP829" s="1713"/>
      <c r="CQ829" s="1713"/>
      <c r="CR829" s="1713"/>
      <c r="CS829" s="1713"/>
      <c r="CT829" s="1713"/>
      <c r="CU829" s="1713"/>
      <c r="CV829" s="1713"/>
      <c r="CW829" s="1713"/>
      <c r="CX829" s="1713"/>
      <c r="CY829" s="1713"/>
      <c r="CZ829" s="1713"/>
      <c r="DA829" s="1713"/>
      <c r="DB829" s="1713"/>
      <c r="DC829" s="1713"/>
      <c r="DD829" s="1713"/>
      <c r="DE829" s="1713"/>
      <c r="DF829" s="1713"/>
      <c r="DG829" s="1713"/>
      <c r="DH829" s="1713"/>
      <c r="DI829" s="1713"/>
      <c r="DJ829" s="1713"/>
      <c r="DK829" s="1713"/>
      <c r="DL829" s="1713"/>
      <c r="DM829" s="1713"/>
      <c r="DN829" s="1713"/>
      <c r="DO829" s="1713"/>
      <c r="DP829" s="1713"/>
      <c r="DQ829" s="1713"/>
    </row>
    <row r="830" s="1732" customFormat="true" ht="21.75" hidden="false" customHeight="true" outlineLevel="0" collapsed="false">
      <c r="A830" s="1713"/>
      <c r="B830" s="1713"/>
      <c r="C830" s="1725"/>
      <c r="D830" s="1725"/>
      <c r="E830" s="1725"/>
      <c r="F830" s="3210"/>
      <c r="G830" s="3211"/>
      <c r="H830" s="3212"/>
      <c r="I830" s="3213"/>
      <c r="J830" s="3213"/>
      <c r="K830" s="1713"/>
      <c r="L830" s="1713"/>
      <c r="M830" s="1713"/>
      <c r="N830" s="1725"/>
      <c r="O830" s="1713"/>
      <c r="P830" s="1713"/>
      <c r="Q830" s="1713"/>
      <c r="R830" s="1713"/>
      <c r="S830" s="1713"/>
      <c r="T830" s="1714"/>
      <c r="W830" s="1713"/>
      <c r="X830" s="1713"/>
      <c r="Y830" s="1713"/>
      <c r="Z830" s="1713"/>
      <c r="AA830" s="1713"/>
      <c r="AB830" s="1713"/>
      <c r="AC830" s="1713"/>
      <c r="AD830" s="1713"/>
      <c r="AE830" s="1713"/>
      <c r="AF830" s="1713"/>
      <c r="AG830" s="1713"/>
      <c r="AH830" s="1713"/>
      <c r="AI830" s="1713"/>
      <c r="AJ830" s="1713"/>
      <c r="AK830" s="1713"/>
      <c r="AL830" s="1713"/>
      <c r="AM830" s="1713"/>
      <c r="AN830" s="1713"/>
      <c r="AO830" s="3214"/>
      <c r="AP830" s="1713"/>
      <c r="AQ830" s="1713"/>
      <c r="AR830" s="1713"/>
      <c r="AS830" s="1713"/>
      <c r="AT830" s="1713"/>
      <c r="AU830" s="1713"/>
      <c r="AV830" s="1713"/>
      <c r="AW830" s="1713"/>
      <c r="AX830" s="1713"/>
      <c r="AY830" s="1713"/>
      <c r="AZ830" s="1713"/>
      <c r="BA830" s="1713"/>
      <c r="BB830" s="1713"/>
      <c r="BC830" s="1713"/>
      <c r="BD830" s="1713"/>
      <c r="BE830" s="1713"/>
      <c r="BF830" s="1713"/>
      <c r="BG830" s="1713"/>
      <c r="BH830" s="1713"/>
      <c r="BI830" s="1713"/>
      <c r="BJ830" s="1713"/>
      <c r="BK830" s="1713"/>
      <c r="BL830" s="1713"/>
      <c r="BM830" s="1713"/>
      <c r="BN830" s="1713"/>
      <c r="BO830" s="1713"/>
      <c r="BP830" s="1713"/>
      <c r="BQ830" s="1713"/>
      <c r="BR830" s="1713"/>
      <c r="BS830" s="1713"/>
      <c r="BT830" s="1713"/>
      <c r="BU830" s="1713"/>
      <c r="BV830" s="1713"/>
      <c r="BW830" s="1713"/>
      <c r="BX830" s="1713"/>
      <c r="BY830" s="1713"/>
      <c r="BZ830" s="1713"/>
      <c r="CA830" s="1713"/>
      <c r="CB830" s="1713"/>
      <c r="CC830" s="1713"/>
      <c r="CD830" s="1713"/>
      <c r="CE830" s="1713"/>
      <c r="CF830" s="1713"/>
      <c r="CG830" s="1713"/>
      <c r="CH830" s="1713"/>
      <c r="CI830" s="1713"/>
      <c r="CJ830" s="1713"/>
      <c r="CK830" s="1713"/>
      <c r="CL830" s="1713"/>
      <c r="CM830" s="1713"/>
      <c r="CN830" s="1713"/>
      <c r="CO830" s="1713"/>
      <c r="CP830" s="1713"/>
      <c r="CQ830" s="1713"/>
      <c r="CR830" s="1713"/>
      <c r="CS830" s="1713"/>
      <c r="CT830" s="1713"/>
      <c r="CU830" s="1713"/>
      <c r="CV830" s="1713"/>
      <c r="CW830" s="1713"/>
      <c r="CX830" s="1713"/>
      <c r="CY830" s="1713"/>
      <c r="CZ830" s="1713"/>
      <c r="DA830" s="1713"/>
      <c r="DB830" s="1713"/>
      <c r="DC830" s="1713"/>
      <c r="DD830" s="1713"/>
      <c r="DE830" s="1713"/>
      <c r="DF830" s="1713"/>
      <c r="DG830" s="1713"/>
      <c r="DH830" s="1713"/>
      <c r="DI830" s="1713"/>
      <c r="DJ830" s="1713"/>
      <c r="DK830" s="1713"/>
      <c r="DL830" s="1713"/>
      <c r="DM830" s="1713"/>
      <c r="DN830" s="1713"/>
      <c r="DO830" s="1713"/>
      <c r="DP830" s="1713"/>
      <c r="DQ830" s="1713"/>
    </row>
    <row r="831" s="1732" customFormat="true" ht="21.75" hidden="false" customHeight="true" outlineLevel="0" collapsed="false">
      <c r="A831" s="1713"/>
      <c r="B831" s="1713"/>
      <c r="C831" s="1725"/>
      <c r="D831" s="1725"/>
      <c r="E831" s="1725"/>
      <c r="F831" s="3210"/>
      <c r="G831" s="3211"/>
      <c r="H831" s="3212"/>
      <c r="I831" s="3213"/>
      <c r="J831" s="3213"/>
      <c r="K831" s="1713"/>
      <c r="L831" s="1713"/>
      <c r="M831" s="1713"/>
      <c r="N831" s="1725"/>
      <c r="O831" s="1713"/>
      <c r="P831" s="1713"/>
      <c r="Q831" s="1713"/>
      <c r="R831" s="1713"/>
      <c r="S831" s="1713"/>
      <c r="T831" s="1714"/>
      <c r="W831" s="1713"/>
      <c r="X831" s="1713"/>
      <c r="Y831" s="1713"/>
      <c r="Z831" s="1713"/>
      <c r="AA831" s="1713"/>
      <c r="AB831" s="1713"/>
      <c r="AC831" s="1713"/>
      <c r="AD831" s="1713"/>
      <c r="AE831" s="1713"/>
      <c r="AF831" s="1713"/>
      <c r="AG831" s="1713"/>
      <c r="AH831" s="1713"/>
      <c r="AI831" s="1713"/>
      <c r="AJ831" s="1713"/>
      <c r="AK831" s="1713"/>
      <c r="AL831" s="1713"/>
      <c r="AM831" s="1713"/>
      <c r="AN831" s="1713"/>
      <c r="AO831" s="3214"/>
      <c r="AP831" s="1713"/>
      <c r="AQ831" s="1713"/>
      <c r="AR831" s="1713"/>
      <c r="AS831" s="1713"/>
      <c r="AT831" s="1713"/>
      <c r="AU831" s="1713"/>
      <c r="AV831" s="1713"/>
      <c r="AW831" s="1713"/>
      <c r="AX831" s="1713"/>
      <c r="AY831" s="1713"/>
      <c r="AZ831" s="1713"/>
      <c r="BA831" s="1713"/>
      <c r="BB831" s="1713"/>
      <c r="BC831" s="1713"/>
      <c r="BD831" s="1713"/>
      <c r="BE831" s="1713"/>
      <c r="BF831" s="1713"/>
      <c r="BG831" s="1713"/>
      <c r="BH831" s="1713"/>
      <c r="BI831" s="1713"/>
      <c r="BJ831" s="1713"/>
      <c r="BK831" s="1713"/>
      <c r="BL831" s="1713"/>
      <c r="BM831" s="1713"/>
      <c r="BN831" s="1713"/>
      <c r="BO831" s="1713"/>
      <c r="BP831" s="1713"/>
      <c r="BQ831" s="1713"/>
      <c r="BR831" s="1713"/>
      <c r="BS831" s="1713"/>
      <c r="BT831" s="1713"/>
      <c r="BU831" s="1713"/>
      <c r="BV831" s="1713"/>
      <c r="BW831" s="1713"/>
      <c r="BX831" s="1713"/>
      <c r="BY831" s="1713"/>
      <c r="BZ831" s="1713"/>
      <c r="CA831" s="1713"/>
      <c r="CB831" s="1713"/>
      <c r="CC831" s="1713"/>
      <c r="CD831" s="1713"/>
      <c r="CE831" s="1713"/>
      <c r="CF831" s="1713"/>
      <c r="CG831" s="1713"/>
      <c r="CH831" s="1713"/>
      <c r="CI831" s="1713"/>
      <c r="CJ831" s="1713"/>
      <c r="CK831" s="1713"/>
      <c r="CL831" s="1713"/>
      <c r="CM831" s="1713"/>
      <c r="CN831" s="1713"/>
      <c r="CO831" s="1713"/>
      <c r="CP831" s="1713"/>
      <c r="CQ831" s="1713"/>
      <c r="CR831" s="1713"/>
      <c r="CS831" s="1713"/>
      <c r="CT831" s="1713"/>
      <c r="CU831" s="1713"/>
      <c r="CV831" s="1713"/>
      <c r="CW831" s="1713"/>
      <c r="CX831" s="1713"/>
      <c r="CY831" s="1713"/>
      <c r="CZ831" s="1713"/>
      <c r="DA831" s="1713"/>
      <c r="DB831" s="1713"/>
      <c r="DC831" s="1713"/>
      <c r="DD831" s="1713"/>
      <c r="DE831" s="1713"/>
      <c r="DF831" s="1713"/>
      <c r="DG831" s="1713"/>
      <c r="DH831" s="1713"/>
      <c r="DI831" s="1713"/>
      <c r="DJ831" s="1713"/>
      <c r="DK831" s="1713"/>
      <c r="DL831" s="1713"/>
      <c r="DM831" s="1713"/>
      <c r="DN831" s="1713"/>
      <c r="DO831" s="1713"/>
      <c r="DP831" s="1713"/>
      <c r="DQ831" s="1713"/>
    </row>
    <row r="832" s="1732" customFormat="true" ht="21.75" hidden="false" customHeight="true" outlineLevel="0" collapsed="false">
      <c r="A832" s="1713"/>
      <c r="B832" s="1713"/>
      <c r="C832" s="1725"/>
      <c r="D832" s="1725"/>
      <c r="E832" s="1725"/>
      <c r="F832" s="3210"/>
      <c r="G832" s="3211"/>
      <c r="H832" s="3212"/>
      <c r="I832" s="3213"/>
      <c r="J832" s="3213"/>
      <c r="K832" s="1713"/>
      <c r="L832" s="1713"/>
      <c r="M832" s="1713"/>
      <c r="N832" s="1725"/>
      <c r="O832" s="1713"/>
      <c r="P832" s="1713"/>
      <c r="Q832" s="1713"/>
      <c r="R832" s="1713"/>
      <c r="S832" s="1713"/>
      <c r="T832" s="1714"/>
      <c r="W832" s="1713"/>
      <c r="X832" s="1713"/>
      <c r="Y832" s="1713"/>
      <c r="Z832" s="1713"/>
      <c r="AA832" s="1713"/>
      <c r="AB832" s="1713"/>
      <c r="AC832" s="1713"/>
      <c r="AD832" s="1713"/>
      <c r="AE832" s="1713"/>
      <c r="AF832" s="1713"/>
      <c r="AG832" s="1713"/>
      <c r="AH832" s="1713"/>
      <c r="AI832" s="1713"/>
      <c r="AJ832" s="1713"/>
      <c r="AK832" s="1713"/>
      <c r="AL832" s="1713"/>
      <c r="AM832" s="1713"/>
      <c r="AN832" s="1713"/>
      <c r="AO832" s="3214"/>
      <c r="AP832" s="1713"/>
      <c r="AQ832" s="1713"/>
      <c r="AR832" s="1713"/>
      <c r="AS832" s="1713"/>
      <c r="AT832" s="1713"/>
      <c r="AU832" s="1713"/>
      <c r="AV832" s="1713"/>
      <c r="AW832" s="1713"/>
      <c r="AX832" s="1713"/>
      <c r="AY832" s="1713"/>
      <c r="AZ832" s="1713"/>
      <c r="BA832" s="1713"/>
      <c r="BB832" s="1713"/>
      <c r="BC832" s="1713"/>
      <c r="BD832" s="1713"/>
      <c r="BE832" s="1713"/>
      <c r="BF832" s="1713"/>
      <c r="BG832" s="1713"/>
      <c r="BH832" s="1713"/>
      <c r="BI832" s="1713"/>
      <c r="BJ832" s="1713"/>
      <c r="BK832" s="1713"/>
      <c r="BL832" s="1713"/>
      <c r="BM832" s="1713"/>
      <c r="BN832" s="1713"/>
      <c r="BO832" s="1713"/>
      <c r="BP832" s="1713"/>
      <c r="BQ832" s="1713"/>
      <c r="BR832" s="1713"/>
      <c r="BS832" s="1713"/>
      <c r="BT832" s="1713"/>
      <c r="BU832" s="1713"/>
      <c r="BV832" s="1713"/>
      <c r="BW832" s="1713"/>
      <c r="BX832" s="1713"/>
      <c r="BY832" s="1713"/>
      <c r="BZ832" s="1713"/>
      <c r="CA832" s="1713"/>
      <c r="CB832" s="1713"/>
      <c r="CC832" s="1713"/>
      <c r="CD832" s="1713"/>
      <c r="CE832" s="1713"/>
      <c r="CF832" s="1713"/>
      <c r="CG832" s="1713"/>
      <c r="CH832" s="1713"/>
      <c r="CI832" s="1713"/>
      <c r="CJ832" s="1713"/>
      <c r="CK832" s="1713"/>
      <c r="CL832" s="1713"/>
      <c r="CM832" s="1713"/>
      <c r="CN832" s="1713"/>
      <c r="CO832" s="1713"/>
      <c r="CP832" s="1713"/>
      <c r="CQ832" s="1713"/>
      <c r="CR832" s="1713"/>
      <c r="CS832" s="1713"/>
      <c r="CT832" s="1713"/>
      <c r="CU832" s="1713"/>
      <c r="CV832" s="1713"/>
      <c r="CW832" s="1713"/>
      <c r="CX832" s="1713"/>
      <c r="CY832" s="1713"/>
      <c r="CZ832" s="1713"/>
      <c r="DA832" s="1713"/>
      <c r="DB832" s="1713"/>
      <c r="DC832" s="1713"/>
      <c r="DD832" s="1713"/>
      <c r="DE832" s="1713"/>
      <c r="DF832" s="1713"/>
      <c r="DG832" s="1713"/>
      <c r="DH832" s="1713"/>
      <c r="DI832" s="1713"/>
      <c r="DJ832" s="1713"/>
      <c r="DK832" s="1713"/>
      <c r="DL832" s="1713"/>
      <c r="DM832" s="1713"/>
      <c r="DN832" s="1713"/>
      <c r="DO832" s="1713"/>
      <c r="DP832" s="1713"/>
      <c r="DQ832" s="1713"/>
    </row>
    <row r="833" s="1732" customFormat="true" ht="21.75" hidden="false" customHeight="true" outlineLevel="0" collapsed="false">
      <c r="A833" s="1713"/>
      <c r="B833" s="1713"/>
      <c r="C833" s="1725"/>
      <c r="D833" s="1725"/>
      <c r="E833" s="1725"/>
      <c r="F833" s="3210"/>
      <c r="G833" s="3211"/>
      <c r="H833" s="3212"/>
      <c r="I833" s="3213"/>
      <c r="J833" s="3213"/>
      <c r="K833" s="1713"/>
      <c r="L833" s="1713"/>
      <c r="M833" s="1713"/>
      <c r="N833" s="1725"/>
      <c r="O833" s="1713"/>
      <c r="P833" s="1713"/>
      <c r="Q833" s="1713"/>
      <c r="R833" s="1713"/>
      <c r="S833" s="1713"/>
      <c r="T833" s="1714"/>
      <c r="W833" s="1713"/>
      <c r="X833" s="1713"/>
      <c r="Y833" s="1713"/>
      <c r="Z833" s="1713"/>
      <c r="AA833" s="1713"/>
      <c r="AB833" s="1713"/>
      <c r="AC833" s="1713"/>
      <c r="AD833" s="1713"/>
      <c r="AE833" s="1713"/>
      <c r="AF833" s="1713"/>
      <c r="AG833" s="1713"/>
      <c r="AH833" s="1713"/>
      <c r="AI833" s="1713"/>
      <c r="AJ833" s="1713"/>
      <c r="AK833" s="1713"/>
      <c r="AL833" s="1713"/>
      <c r="AM833" s="1713"/>
      <c r="AN833" s="1713"/>
      <c r="AO833" s="3214"/>
      <c r="AP833" s="1713"/>
      <c r="AQ833" s="1713"/>
      <c r="AR833" s="1713"/>
      <c r="AS833" s="1713"/>
      <c r="AT833" s="1713"/>
      <c r="AU833" s="1713"/>
      <c r="AV833" s="1713"/>
      <c r="AW833" s="1713"/>
      <c r="AX833" s="1713"/>
      <c r="AY833" s="1713"/>
      <c r="AZ833" s="1713"/>
      <c r="BA833" s="1713"/>
      <c r="BB833" s="1713"/>
      <c r="BC833" s="1713"/>
      <c r="BD833" s="1713"/>
      <c r="BE833" s="1713"/>
      <c r="BF833" s="1713"/>
      <c r="BG833" s="1713"/>
      <c r="BH833" s="1713"/>
      <c r="BI833" s="1713"/>
      <c r="BJ833" s="1713"/>
      <c r="BK833" s="1713"/>
      <c r="BL833" s="1713"/>
      <c r="BM833" s="1713"/>
      <c r="BN833" s="1713"/>
      <c r="BO833" s="1713"/>
      <c r="BP833" s="1713"/>
      <c r="BQ833" s="1713"/>
      <c r="BR833" s="1713"/>
      <c r="BS833" s="1713"/>
      <c r="BT833" s="1713"/>
      <c r="BU833" s="1713"/>
      <c r="BV833" s="1713"/>
      <c r="BW833" s="1713"/>
      <c r="BX833" s="1713"/>
      <c r="BY833" s="1713"/>
      <c r="BZ833" s="1713"/>
      <c r="CA833" s="1713"/>
      <c r="CB833" s="1713"/>
      <c r="CC833" s="1713"/>
      <c r="CD833" s="1713"/>
      <c r="CE833" s="1713"/>
      <c r="CF833" s="1713"/>
      <c r="CG833" s="1713"/>
      <c r="CH833" s="1713"/>
      <c r="CI833" s="1713"/>
      <c r="CJ833" s="1713"/>
      <c r="CK833" s="1713"/>
      <c r="CL833" s="1713"/>
      <c r="CM833" s="1713"/>
      <c r="CN833" s="1713"/>
      <c r="CO833" s="1713"/>
      <c r="CP833" s="1713"/>
      <c r="CQ833" s="1713"/>
      <c r="CR833" s="1713"/>
      <c r="CS833" s="1713"/>
      <c r="CT833" s="1713"/>
      <c r="CU833" s="1713"/>
      <c r="CV833" s="1713"/>
      <c r="CW833" s="1713"/>
      <c r="CX833" s="1713"/>
      <c r="CY833" s="1713"/>
      <c r="CZ833" s="1713"/>
      <c r="DA833" s="1713"/>
      <c r="DB833" s="1713"/>
      <c r="DC833" s="1713"/>
      <c r="DD833" s="1713"/>
      <c r="DE833" s="1713"/>
      <c r="DF833" s="1713"/>
      <c r="DG833" s="1713"/>
      <c r="DH833" s="1713"/>
      <c r="DI833" s="1713"/>
      <c r="DJ833" s="1713"/>
      <c r="DK833" s="1713"/>
      <c r="DL833" s="1713"/>
      <c r="DM833" s="1713"/>
      <c r="DN833" s="1713"/>
      <c r="DO833" s="1713"/>
      <c r="DP833" s="1713"/>
      <c r="DQ833" s="1713"/>
    </row>
    <row r="834" s="1732" customFormat="true" ht="21.75" hidden="false" customHeight="true" outlineLevel="0" collapsed="false">
      <c r="A834" s="1713"/>
      <c r="B834" s="1713"/>
      <c r="C834" s="1725"/>
      <c r="D834" s="1725"/>
      <c r="E834" s="1725"/>
      <c r="F834" s="3210"/>
      <c r="G834" s="3211"/>
      <c r="H834" s="3212"/>
      <c r="I834" s="3213"/>
      <c r="J834" s="3213"/>
      <c r="K834" s="1713"/>
      <c r="L834" s="1713"/>
      <c r="M834" s="1713"/>
      <c r="N834" s="1725"/>
      <c r="O834" s="1713"/>
      <c r="P834" s="1713"/>
      <c r="Q834" s="1713"/>
      <c r="R834" s="1713"/>
      <c r="S834" s="1713"/>
      <c r="T834" s="1714"/>
      <c r="W834" s="1713"/>
      <c r="X834" s="1713"/>
      <c r="Y834" s="1713"/>
      <c r="Z834" s="1713"/>
      <c r="AA834" s="1713"/>
      <c r="AB834" s="1713"/>
      <c r="AC834" s="1713"/>
      <c r="AD834" s="1713"/>
      <c r="AE834" s="1713"/>
      <c r="AF834" s="1713"/>
      <c r="AG834" s="1713"/>
      <c r="AH834" s="1713"/>
      <c r="AI834" s="1713"/>
      <c r="AJ834" s="1713"/>
      <c r="AK834" s="1713"/>
      <c r="AL834" s="1713"/>
      <c r="AM834" s="1713"/>
      <c r="AN834" s="1713"/>
      <c r="AO834" s="3214"/>
      <c r="AP834" s="1713"/>
      <c r="AQ834" s="1713"/>
      <c r="AR834" s="1713"/>
      <c r="AS834" s="1713"/>
      <c r="AT834" s="1713"/>
      <c r="AU834" s="1713"/>
      <c r="AV834" s="1713"/>
      <c r="AW834" s="1713"/>
      <c r="AX834" s="1713"/>
      <c r="AY834" s="1713"/>
      <c r="AZ834" s="1713"/>
      <c r="BA834" s="1713"/>
      <c r="BB834" s="1713"/>
      <c r="BC834" s="1713"/>
      <c r="BD834" s="1713"/>
      <c r="BE834" s="1713"/>
      <c r="BF834" s="1713"/>
      <c r="BG834" s="1713"/>
      <c r="BH834" s="1713"/>
      <c r="BI834" s="1713"/>
      <c r="BJ834" s="1713"/>
      <c r="BK834" s="1713"/>
      <c r="BL834" s="1713"/>
      <c r="BM834" s="1713"/>
      <c r="BN834" s="1713"/>
      <c r="BO834" s="1713"/>
      <c r="BP834" s="1713"/>
      <c r="BQ834" s="1713"/>
      <c r="BR834" s="1713"/>
      <c r="BS834" s="1713"/>
      <c r="BT834" s="1713"/>
      <c r="BU834" s="1713"/>
      <c r="BV834" s="1713"/>
      <c r="BW834" s="1713"/>
      <c r="BX834" s="1713"/>
      <c r="BY834" s="1713"/>
      <c r="BZ834" s="1713"/>
      <c r="CA834" s="1713"/>
      <c r="CB834" s="1713"/>
      <c r="CC834" s="1713"/>
      <c r="CD834" s="1713"/>
      <c r="CE834" s="1713"/>
      <c r="CF834" s="1713"/>
      <c r="CG834" s="1713"/>
      <c r="CH834" s="1713"/>
      <c r="CI834" s="1713"/>
      <c r="CJ834" s="1713"/>
      <c r="CK834" s="1713"/>
      <c r="CL834" s="1713"/>
      <c r="CM834" s="1713"/>
      <c r="CN834" s="1713"/>
      <c r="CO834" s="1713"/>
      <c r="CP834" s="1713"/>
      <c r="CQ834" s="1713"/>
      <c r="CR834" s="1713"/>
      <c r="CS834" s="1713"/>
      <c r="CT834" s="1713"/>
      <c r="CU834" s="1713"/>
      <c r="CV834" s="1713"/>
      <c r="CW834" s="1713"/>
      <c r="CX834" s="1713"/>
      <c r="CY834" s="1713"/>
      <c r="CZ834" s="1713"/>
      <c r="DA834" s="1713"/>
      <c r="DB834" s="1713"/>
      <c r="DC834" s="1713"/>
      <c r="DD834" s="1713"/>
      <c r="DE834" s="1713"/>
      <c r="DF834" s="1713"/>
      <c r="DG834" s="1713"/>
      <c r="DH834" s="1713"/>
      <c r="DI834" s="1713"/>
      <c r="DJ834" s="1713"/>
      <c r="DK834" s="1713"/>
      <c r="DL834" s="1713"/>
      <c r="DM834" s="1713"/>
      <c r="DN834" s="1713"/>
      <c r="DO834" s="1713"/>
      <c r="DP834" s="1713"/>
      <c r="DQ834" s="1713"/>
    </row>
    <row r="835" s="1732" customFormat="true" ht="21.75" hidden="false" customHeight="true" outlineLevel="0" collapsed="false">
      <c r="A835" s="1713"/>
      <c r="B835" s="1713"/>
      <c r="C835" s="1725"/>
      <c r="D835" s="1725"/>
      <c r="E835" s="1725"/>
      <c r="F835" s="3210"/>
      <c r="G835" s="3211"/>
      <c r="H835" s="3212"/>
      <c r="I835" s="3213"/>
      <c r="J835" s="3213"/>
      <c r="K835" s="1713"/>
      <c r="L835" s="1713"/>
      <c r="M835" s="1713"/>
      <c r="N835" s="1725"/>
      <c r="O835" s="1713"/>
      <c r="P835" s="1713"/>
      <c r="Q835" s="1713"/>
      <c r="R835" s="1713"/>
      <c r="S835" s="1713"/>
      <c r="T835" s="1714"/>
      <c r="W835" s="1713"/>
      <c r="X835" s="1713"/>
      <c r="Y835" s="1713"/>
      <c r="Z835" s="1713"/>
      <c r="AA835" s="1713"/>
      <c r="AB835" s="1713"/>
      <c r="AC835" s="1713"/>
      <c r="AD835" s="1713"/>
      <c r="AE835" s="1713"/>
      <c r="AF835" s="1713"/>
      <c r="AG835" s="1713"/>
      <c r="AH835" s="1713"/>
      <c r="AI835" s="1713"/>
      <c r="AJ835" s="1713"/>
      <c r="AK835" s="1713"/>
      <c r="AL835" s="1713"/>
      <c r="AM835" s="1713"/>
      <c r="AN835" s="1713"/>
      <c r="AO835" s="3214"/>
      <c r="AP835" s="1713"/>
      <c r="AQ835" s="1713"/>
      <c r="AR835" s="1713"/>
      <c r="AS835" s="1713"/>
      <c r="AT835" s="1713"/>
      <c r="AU835" s="1713"/>
      <c r="AV835" s="1713"/>
      <c r="AW835" s="1713"/>
      <c r="AX835" s="1713"/>
      <c r="AY835" s="1713"/>
      <c r="AZ835" s="1713"/>
      <c r="BA835" s="1713"/>
      <c r="BB835" s="1713"/>
      <c r="BC835" s="1713"/>
      <c r="BD835" s="1713"/>
      <c r="BE835" s="1713"/>
      <c r="BF835" s="1713"/>
      <c r="BG835" s="1713"/>
      <c r="BH835" s="1713"/>
      <c r="BI835" s="1713"/>
      <c r="BJ835" s="1713"/>
      <c r="BK835" s="1713"/>
      <c r="BL835" s="1713"/>
      <c r="BM835" s="1713"/>
      <c r="BN835" s="1713"/>
      <c r="BO835" s="1713"/>
      <c r="BP835" s="1713"/>
      <c r="BQ835" s="1713"/>
      <c r="BR835" s="1713"/>
      <c r="BS835" s="1713"/>
      <c r="BT835" s="1713"/>
      <c r="BU835" s="1713"/>
      <c r="BV835" s="1713"/>
      <c r="BW835" s="1713"/>
      <c r="BX835" s="1713"/>
      <c r="BY835" s="1713"/>
      <c r="BZ835" s="1713"/>
      <c r="CA835" s="1713"/>
      <c r="CB835" s="1713"/>
      <c r="CC835" s="1713"/>
      <c r="CD835" s="1713"/>
      <c r="CE835" s="1713"/>
      <c r="CF835" s="1713"/>
      <c r="CG835" s="1713"/>
      <c r="CH835" s="1713"/>
      <c r="CI835" s="1713"/>
      <c r="CJ835" s="1713"/>
      <c r="CK835" s="1713"/>
      <c r="CL835" s="1713"/>
      <c r="CM835" s="1713"/>
      <c r="CN835" s="1713"/>
      <c r="CO835" s="1713"/>
      <c r="CP835" s="1713"/>
      <c r="CQ835" s="1713"/>
      <c r="CR835" s="1713"/>
      <c r="CS835" s="1713"/>
      <c r="CT835" s="1713"/>
      <c r="CU835" s="1713"/>
      <c r="CV835" s="1713"/>
      <c r="CW835" s="1713"/>
      <c r="CX835" s="1713"/>
      <c r="CY835" s="1713"/>
      <c r="CZ835" s="1713"/>
      <c r="DA835" s="1713"/>
      <c r="DB835" s="1713"/>
      <c r="DC835" s="1713"/>
      <c r="DD835" s="1713"/>
      <c r="DE835" s="1713"/>
      <c r="DF835" s="1713"/>
      <c r="DG835" s="1713"/>
      <c r="DH835" s="1713"/>
      <c r="DI835" s="1713"/>
      <c r="DJ835" s="1713"/>
      <c r="DK835" s="1713"/>
      <c r="DL835" s="1713"/>
      <c r="DM835" s="1713"/>
      <c r="DN835" s="1713"/>
      <c r="DO835" s="1713"/>
      <c r="DP835" s="1713"/>
      <c r="DQ835" s="1713"/>
    </row>
    <row r="836" s="1732" customFormat="true" ht="21.75" hidden="false" customHeight="true" outlineLevel="0" collapsed="false">
      <c r="A836" s="1713"/>
      <c r="B836" s="1713"/>
      <c r="C836" s="1725"/>
      <c r="D836" s="1725"/>
      <c r="E836" s="1725"/>
      <c r="F836" s="3210"/>
      <c r="G836" s="3211"/>
      <c r="H836" s="3212"/>
      <c r="I836" s="3213"/>
      <c r="J836" s="3213"/>
      <c r="K836" s="1713"/>
      <c r="L836" s="1713"/>
      <c r="M836" s="1713"/>
      <c r="N836" s="1725"/>
      <c r="O836" s="1713"/>
      <c r="P836" s="1713"/>
      <c r="Q836" s="1713"/>
      <c r="R836" s="1713"/>
      <c r="S836" s="1713"/>
      <c r="T836" s="1714"/>
      <c r="W836" s="1713"/>
      <c r="X836" s="1713"/>
      <c r="Y836" s="1713"/>
      <c r="Z836" s="1713"/>
      <c r="AA836" s="1713"/>
      <c r="AB836" s="1713"/>
      <c r="AC836" s="1713"/>
      <c r="AD836" s="1713"/>
      <c r="AE836" s="1713"/>
      <c r="AF836" s="1713"/>
      <c r="AG836" s="1713"/>
      <c r="AH836" s="1713"/>
      <c r="AI836" s="1713"/>
      <c r="AJ836" s="1713"/>
      <c r="AK836" s="1713"/>
      <c r="AL836" s="1713"/>
      <c r="AM836" s="1713"/>
      <c r="AN836" s="1713"/>
      <c r="AO836" s="3214"/>
      <c r="AP836" s="1713"/>
      <c r="AQ836" s="1713"/>
      <c r="AR836" s="1713"/>
      <c r="AS836" s="1713"/>
      <c r="AT836" s="1713"/>
      <c r="AU836" s="1713"/>
      <c r="AV836" s="1713"/>
      <c r="AW836" s="1713"/>
      <c r="AX836" s="1713"/>
      <c r="AY836" s="1713"/>
      <c r="AZ836" s="1713"/>
      <c r="BA836" s="1713"/>
      <c r="BB836" s="1713"/>
      <c r="BC836" s="1713"/>
      <c r="BD836" s="1713"/>
      <c r="BE836" s="1713"/>
      <c r="BF836" s="1713"/>
      <c r="BG836" s="1713"/>
      <c r="BH836" s="1713"/>
      <c r="BI836" s="1713"/>
      <c r="BJ836" s="1713"/>
      <c r="BK836" s="1713"/>
      <c r="BL836" s="1713"/>
      <c r="BM836" s="1713"/>
      <c r="BN836" s="1713"/>
      <c r="BO836" s="1713"/>
      <c r="BP836" s="1713"/>
      <c r="BQ836" s="1713"/>
      <c r="BR836" s="1713"/>
      <c r="BS836" s="1713"/>
      <c r="BT836" s="1713"/>
      <c r="BU836" s="1713"/>
      <c r="BV836" s="1713"/>
      <c r="BW836" s="1713"/>
      <c r="BX836" s="1713"/>
      <c r="BY836" s="1713"/>
      <c r="BZ836" s="1713"/>
      <c r="CA836" s="1713"/>
      <c r="CB836" s="1713"/>
      <c r="CC836" s="1713"/>
      <c r="CD836" s="1713"/>
      <c r="CE836" s="1713"/>
      <c r="CF836" s="1713"/>
      <c r="CG836" s="1713"/>
      <c r="CH836" s="1713"/>
      <c r="CI836" s="1713"/>
      <c r="CJ836" s="1713"/>
      <c r="CK836" s="1713"/>
      <c r="CL836" s="1713"/>
      <c r="CM836" s="1713"/>
      <c r="CN836" s="1713"/>
      <c r="CO836" s="1713"/>
      <c r="CP836" s="1713"/>
      <c r="CQ836" s="1713"/>
      <c r="CR836" s="1713"/>
      <c r="CS836" s="1713"/>
      <c r="CT836" s="1713"/>
      <c r="CU836" s="1713"/>
      <c r="CV836" s="1713"/>
      <c r="CW836" s="1713"/>
      <c r="CX836" s="1713"/>
      <c r="CY836" s="1713"/>
      <c r="CZ836" s="1713"/>
      <c r="DA836" s="1713"/>
      <c r="DB836" s="1713"/>
      <c r="DC836" s="1713"/>
      <c r="DD836" s="1713"/>
      <c r="DE836" s="1713"/>
      <c r="DF836" s="1713"/>
      <c r="DG836" s="1713"/>
      <c r="DH836" s="1713"/>
      <c r="DI836" s="1713"/>
      <c r="DJ836" s="1713"/>
      <c r="DK836" s="1713"/>
      <c r="DL836" s="1713"/>
      <c r="DM836" s="1713"/>
      <c r="DN836" s="1713"/>
      <c r="DO836" s="1713"/>
      <c r="DP836" s="1713"/>
      <c r="DQ836" s="1713"/>
    </row>
    <row r="837" s="1732" customFormat="true" ht="21.75" hidden="false" customHeight="true" outlineLevel="0" collapsed="false">
      <c r="A837" s="1713"/>
      <c r="B837" s="1713"/>
      <c r="C837" s="1725"/>
      <c r="D837" s="1725"/>
      <c r="E837" s="1725"/>
      <c r="F837" s="3210"/>
      <c r="G837" s="3211"/>
      <c r="H837" s="3212"/>
      <c r="I837" s="3213"/>
      <c r="J837" s="3213"/>
      <c r="K837" s="1713"/>
      <c r="L837" s="1713"/>
      <c r="M837" s="1713"/>
      <c r="N837" s="1725"/>
      <c r="O837" s="1713"/>
      <c r="P837" s="1713"/>
      <c r="Q837" s="1713"/>
      <c r="R837" s="1713"/>
      <c r="S837" s="1713"/>
      <c r="T837" s="1714"/>
      <c r="W837" s="1713"/>
      <c r="X837" s="1713"/>
      <c r="Y837" s="1713"/>
      <c r="Z837" s="1713"/>
      <c r="AA837" s="1713"/>
      <c r="AB837" s="1713"/>
      <c r="AC837" s="1713"/>
      <c r="AD837" s="1713"/>
      <c r="AE837" s="1713"/>
      <c r="AF837" s="1713"/>
      <c r="AG837" s="1713"/>
      <c r="AH837" s="1713"/>
      <c r="AI837" s="1713"/>
      <c r="AJ837" s="1713"/>
      <c r="AK837" s="1713"/>
      <c r="AL837" s="1713"/>
      <c r="AM837" s="1713"/>
      <c r="AN837" s="1713"/>
      <c r="AO837" s="3214"/>
      <c r="AP837" s="1713"/>
      <c r="AQ837" s="1713"/>
      <c r="AR837" s="1713"/>
      <c r="AS837" s="1713"/>
      <c r="AT837" s="1713"/>
      <c r="AU837" s="1713"/>
      <c r="AV837" s="1713"/>
      <c r="AW837" s="1713"/>
      <c r="AX837" s="1713"/>
      <c r="AY837" s="1713"/>
      <c r="AZ837" s="1713"/>
      <c r="BA837" s="1713"/>
      <c r="BB837" s="1713"/>
      <c r="BC837" s="1713"/>
      <c r="BD837" s="1713"/>
      <c r="BE837" s="1713"/>
      <c r="BF837" s="1713"/>
      <c r="BG837" s="1713"/>
      <c r="BH837" s="1713"/>
      <c r="BI837" s="1713"/>
      <c r="BJ837" s="1713"/>
      <c r="BK837" s="1713"/>
      <c r="BL837" s="1713"/>
      <c r="BM837" s="1713"/>
      <c r="BN837" s="1713"/>
      <c r="BO837" s="1713"/>
      <c r="BP837" s="1713"/>
      <c r="BQ837" s="1713"/>
      <c r="BR837" s="1713"/>
      <c r="BS837" s="1713"/>
      <c r="BT837" s="1713"/>
      <c r="BU837" s="1713"/>
      <c r="BV837" s="1713"/>
      <c r="BW837" s="1713"/>
      <c r="BX837" s="1713"/>
      <c r="BY837" s="1713"/>
      <c r="BZ837" s="1713"/>
      <c r="CA837" s="1713"/>
      <c r="CB837" s="1713"/>
      <c r="CC837" s="1713"/>
      <c r="CD837" s="1713"/>
      <c r="CE837" s="1713"/>
      <c r="CF837" s="1713"/>
      <c r="CG837" s="1713"/>
      <c r="CH837" s="1713"/>
      <c r="CI837" s="1713"/>
      <c r="CJ837" s="1713"/>
      <c r="CK837" s="1713"/>
      <c r="CL837" s="1713"/>
      <c r="CM837" s="1713"/>
      <c r="CN837" s="1713"/>
      <c r="CO837" s="1713"/>
      <c r="CP837" s="1713"/>
      <c r="CQ837" s="1713"/>
      <c r="CR837" s="1713"/>
      <c r="CS837" s="1713"/>
      <c r="CT837" s="1713"/>
      <c r="CU837" s="1713"/>
      <c r="CV837" s="1713"/>
      <c r="CW837" s="1713"/>
      <c r="CX837" s="1713"/>
      <c r="CY837" s="1713"/>
      <c r="CZ837" s="1713"/>
      <c r="DA837" s="1713"/>
      <c r="DB837" s="1713"/>
      <c r="DC837" s="1713"/>
      <c r="DD837" s="1713"/>
      <c r="DE837" s="1713"/>
      <c r="DF837" s="1713"/>
      <c r="DG837" s="1713"/>
      <c r="DH837" s="1713"/>
      <c r="DI837" s="1713"/>
      <c r="DJ837" s="1713"/>
      <c r="DK837" s="1713"/>
      <c r="DL837" s="1713"/>
      <c r="DM837" s="1713"/>
      <c r="DN837" s="1713"/>
      <c r="DO837" s="1713"/>
      <c r="DP837" s="1713"/>
      <c r="DQ837" s="1713"/>
    </row>
    <row r="838" s="1732" customFormat="true" ht="21.75" hidden="false" customHeight="true" outlineLevel="0" collapsed="false">
      <c r="A838" s="1713"/>
      <c r="B838" s="1713"/>
      <c r="C838" s="1725"/>
      <c r="D838" s="1725"/>
      <c r="E838" s="1725"/>
      <c r="F838" s="3210"/>
      <c r="G838" s="3211"/>
      <c r="H838" s="3212"/>
      <c r="I838" s="3213"/>
      <c r="J838" s="3213"/>
      <c r="K838" s="1713"/>
      <c r="L838" s="1713"/>
      <c r="M838" s="1713"/>
      <c r="N838" s="1725"/>
      <c r="O838" s="1713"/>
      <c r="P838" s="1713"/>
      <c r="Q838" s="1713"/>
      <c r="R838" s="1713"/>
      <c r="S838" s="1713"/>
      <c r="T838" s="1714"/>
      <c r="W838" s="1713"/>
      <c r="X838" s="1713"/>
      <c r="Y838" s="1713"/>
      <c r="Z838" s="1713"/>
      <c r="AA838" s="1713"/>
      <c r="AB838" s="1713"/>
      <c r="AC838" s="1713"/>
      <c r="AD838" s="1713"/>
      <c r="AE838" s="1713"/>
      <c r="AF838" s="1713"/>
      <c r="AG838" s="1713"/>
      <c r="AH838" s="1713"/>
      <c r="AI838" s="1713"/>
      <c r="AJ838" s="1713"/>
      <c r="AK838" s="1713"/>
      <c r="AL838" s="1713"/>
      <c r="AM838" s="1713"/>
      <c r="AN838" s="1713"/>
      <c r="AO838" s="3214"/>
      <c r="AP838" s="1713"/>
      <c r="AQ838" s="1713"/>
      <c r="AR838" s="1713"/>
      <c r="AS838" s="1713"/>
      <c r="AT838" s="1713"/>
      <c r="AU838" s="1713"/>
      <c r="AV838" s="1713"/>
      <c r="AW838" s="1713"/>
      <c r="AX838" s="1713"/>
      <c r="AY838" s="1713"/>
      <c r="AZ838" s="1713"/>
      <c r="BA838" s="1713"/>
      <c r="BB838" s="1713"/>
      <c r="BC838" s="1713"/>
      <c r="BD838" s="1713"/>
      <c r="BE838" s="1713"/>
      <c r="BF838" s="1713"/>
      <c r="BG838" s="1713"/>
      <c r="BH838" s="1713"/>
      <c r="BI838" s="1713"/>
      <c r="BJ838" s="1713"/>
      <c r="BK838" s="1713"/>
      <c r="BL838" s="1713"/>
      <c r="BM838" s="1713"/>
      <c r="BN838" s="1713"/>
      <c r="BO838" s="1713"/>
      <c r="BP838" s="1713"/>
      <c r="BQ838" s="1713"/>
      <c r="BR838" s="1713"/>
      <c r="BS838" s="1713"/>
      <c r="BT838" s="1713"/>
      <c r="BU838" s="1713"/>
      <c r="BV838" s="1713"/>
      <c r="BW838" s="1713"/>
      <c r="BX838" s="1713"/>
      <c r="BY838" s="1713"/>
      <c r="BZ838" s="1713"/>
      <c r="CA838" s="1713"/>
      <c r="CB838" s="1713"/>
      <c r="CC838" s="1713"/>
      <c r="CD838" s="1713"/>
      <c r="CE838" s="1713"/>
      <c r="CF838" s="1713"/>
      <c r="CG838" s="1713"/>
      <c r="CH838" s="1713"/>
      <c r="CI838" s="1713"/>
      <c r="CJ838" s="1713"/>
      <c r="CK838" s="1713"/>
      <c r="CL838" s="1713"/>
      <c r="CM838" s="1713"/>
      <c r="CN838" s="1713"/>
      <c r="CO838" s="1713"/>
      <c r="CP838" s="1713"/>
      <c r="CQ838" s="1713"/>
      <c r="CR838" s="1713"/>
      <c r="CS838" s="1713"/>
      <c r="CT838" s="1713"/>
      <c r="CU838" s="1713"/>
      <c r="CV838" s="1713"/>
      <c r="CW838" s="1713"/>
      <c r="CX838" s="1713"/>
      <c r="CY838" s="1713"/>
      <c r="CZ838" s="1713"/>
      <c r="DA838" s="1713"/>
      <c r="DB838" s="1713"/>
      <c r="DC838" s="1713"/>
      <c r="DD838" s="1713"/>
      <c r="DE838" s="1713"/>
      <c r="DF838" s="1713"/>
      <c r="DG838" s="1713"/>
      <c r="DH838" s="1713"/>
      <c r="DI838" s="1713"/>
      <c r="DJ838" s="1713"/>
      <c r="DK838" s="1713"/>
      <c r="DL838" s="1713"/>
      <c r="DM838" s="1713"/>
      <c r="DN838" s="1713"/>
      <c r="DO838" s="1713"/>
      <c r="DP838" s="1713"/>
      <c r="DQ838" s="1713"/>
    </row>
    <row r="839" s="1732" customFormat="true" ht="21.75" hidden="false" customHeight="true" outlineLevel="0" collapsed="false">
      <c r="A839" s="1713"/>
      <c r="B839" s="1713"/>
      <c r="C839" s="1725"/>
      <c r="D839" s="1725"/>
      <c r="E839" s="1725"/>
      <c r="F839" s="3210"/>
      <c r="G839" s="3211"/>
      <c r="H839" s="3212"/>
      <c r="I839" s="3213"/>
      <c r="J839" s="3213"/>
      <c r="K839" s="1713"/>
      <c r="L839" s="1713"/>
      <c r="M839" s="1713"/>
      <c r="N839" s="1725"/>
      <c r="O839" s="1713"/>
      <c r="P839" s="1713"/>
      <c r="Q839" s="1713"/>
      <c r="R839" s="1713"/>
      <c r="S839" s="1713"/>
      <c r="T839" s="1714"/>
      <c r="W839" s="1713"/>
      <c r="X839" s="1713"/>
      <c r="Y839" s="1713"/>
      <c r="Z839" s="1713"/>
      <c r="AA839" s="1713"/>
      <c r="AB839" s="1713"/>
      <c r="AC839" s="1713"/>
      <c r="AD839" s="1713"/>
      <c r="AE839" s="1713"/>
      <c r="AF839" s="1713"/>
      <c r="AG839" s="1713"/>
      <c r="AH839" s="1713"/>
      <c r="AI839" s="1713"/>
      <c r="AJ839" s="1713"/>
      <c r="AK839" s="1713"/>
      <c r="AL839" s="1713"/>
      <c r="AM839" s="1713"/>
      <c r="AN839" s="1713"/>
      <c r="AO839" s="3214"/>
      <c r="AP839" s="1713"/>
      <c r="AQ839" s="1713"/>
      <c r="AR839" s="1713"/>
      <c r="AS839" s="1713"/>
      <c r="AT839" s="1713"/>
      <c r="AU839" s="1713"/>
      <c r="AV839" s="1713"/>
      <c r="AW839" s="1713"/>
      <c r="AX839" s="1713"/>
      <c r="AY839" s="1713"/>
      <c r="AZ839" s="1713"/>
      <c r="BA839" s="1713"/>
      <c r="BB839" s="1713"/>
      <c r="BC839" s="1713"/>
      <c r="BD839" s="1713"/>
      <c r="BE839" s="1713"/>
      <c r="BF839" s="1713"/>
      <c r="BG839" s="1713"/>
      <c r="BH839" s="1713"/>
      <c r="BI839" s="1713"/>
      <c r="BJ839" s="1713"/>
      <c r="BK839" s="1713"/>
      <c r="BL839" s="1713"/>
      <c r="BM839" s="1713"/>
      <c r="BN839" s="1713"/>
      <c r="BO839" s="1713"/>
      <c r="BP839" s="1713"/>
      <c r="BQ839" s="1713"/>
      <c r="BR839" s="1713"/>
      <c r="BS839" s="1713"/>
      <c r="BT839" s="1713"/>
      <c r="BU839" s="1713"/>
      <c r="BV839" s="1713"/>
      <c r="BW839" s="1713"/>
      <c r="BX839" s="1713"/>
      <c r="BY839" s="1713"/>
      <c r="BZ839" s="1713"/>
      <c r="CA839" s="1713"/>
      <c r="CB839" s="1713"/>
      <c r="CC839" s="1713"/>
      <c r="CD839" s="1713"/>
      <c r="CE839" s="1713"/>
      <c r="CF839" s="1713"/>
      <c r="CG839" s="1713"/>
      <c r="CH839" s="1713"/>
      <c r="CI839" s="1713"/>
      <c r="CJ839" s="1713"/>
      <c r="CK839" s="1713"/>
      <c r="CL839" s="1713"/>
      <c r="CM839" s="1713"/>
      <c r="CN839" s="1713"/>
      <c r="CO839" s="1713"/>
      <c r="CP839" s="1713"/>
      <c r="CQ839" s="1713"/>
      <c r="CR839" s="1713"/>
      <c r="CS839" s="1713"/>
      <c r="CT839" s="1713"/>
      <c r="CU839" s="1713"/>
      <c r="CV839" s="1713"/>
      <c r="CW839" s="1713"/>
      <c r="CX839" s="1713"/>
      <c r="CY839" s="1713"/>
      <c r="CZ839" s="1713"/>
      <c r="DA839" s="1713"/>
      <c r="DB839" s="1713"/>
      <c r="DC839" s="1713"/>
      <c r="DD839" s="1713"/>
      <c r="DE839" s="1713"/>
      <c r="DF839" s="1713"/>
      <c r="DG839" s="1713"/>
      <c r="DH839" s="1713"/>
      <c r="DI839" s="1713"/>
      <c r="DJ839" s="1713"/>
      <c r="DK839" s="1713"/>
      <c r="DL839" s="1713"/>
      <c r="DM839" s="1713"/>
      <c r="DN839" s="1713"/>
      <c r="DO839" s="1713"/>
      <c r="DP839" s="1713"/>
      <c r="DQ839" s="1713"/>
    </row>
    <row r="840" s="1732" customFormat="true" ht="21.75" hidden="false" customHeight="true" outlineLevel="0" collapsed="false">
      <c r="A840" s="1713"/>
      <c r="B840" s="1713"/>
      <c r="C840" s="1725"/>
      <c r="D840" s="1725"/>
      <c r="E840" s="1725"/>
      <c r="F840" s="3210"/>
      <c r="G840" s="3211"/>
      <c r="H840" s="3212"/>
      <c r="I840" s="3213"/>
      <c r="J840" s="3213"/>
      <c r="K840" s="1713"/>
      <c r="L840" s="1713"/>
      <c r="M840" s="1713"/>
      <c r="N840" s="1725"/>
      <c r="O840" s="1713"/>
      <c r="P840" s="1713"/>
      <c r="Q840" s="1713"/>
      <c r="R840" s="1713"/>
      <c r="S840" s="1713"/>
      <c r="T840" s="1714"/>
      <c r="W840" s="1713"/>
      <c r="X840" s="1713"/>
      <c r="Y840" s="1713"/>
      <c r="Z840" s="1713"/>
      <c r="AA840" s="1713"/>
      <c r="AB840" s="1713"/>
      <c r="AC840" s="1713"/>
      <c r="AD840" s="1713"/>
      <c r="AE840" s="1713"/>
      <c r="AF840" s="1713"/>
      <c r="AG840" s="1713"/>
      <c r="AH840" s="1713"/>
      <c r="AI840" s="1713"/>
      <c r="AJ840" s="1713"/>
      <c r="AK840" s="1713"/>
      <c r="AL840" s="1713"/>
      <c r="AM840" s="1713"/>
      <c r="AN840" s="1713"/>
      <c r="AO840" s="3214"/>
      <c r="AP840" s="1713"/>
      <c r="AQ840" s="1713"/>
      <c r="AR840" s="1713"/>
      <c r="AS840" s="1713"/>
      <c r="AT840" s="1713"/>
      <c r="AU840" s="1713"/>
      <c r="AV840" s="1713"/>
      <c r="AW840" s="1713"/>
      <c r="AX840" s="1713"/>
      <c r="AY840" s="1713"/>
      <c r="AZ840" s="1713"/>
      <c r="BA840" s="1713"/>
      <c r="BB840" s="1713"/>
      <c r="BC840" s="1713"/>
      <c r="BD840" s="1713"/>
      <c r="BE840" s="1713"/>
      <c r="BF840" s="1713"/>
      <c r="BG840" s="1713"/>
      <c r="BH840" s="1713"/>
      <c r="BI840" s="1713"/>
      <c r="BJ840" s="1713"/>
      <c r="BK840" s="1713"/>
      <c r="BL840" s="1713"/>
      <c r="BM840" s="1713"/>
      <c r="BN840" s="1713"/>
      <c r="BO840" s="1713"/>
      <c r="BP840" s="1713"/>
      <c r="BQ840" s="1713"/>
      <c r="BR840" s="1713"/>
      <c r="BS840" s="1713"/>
      <c r="BT840" s="1713"/>
      <c r="BU840" s="1713"/>
      <c r="BV840" s="1713"/>
      <c r="BW840" s="1713"/>
      <c r="BX840" s="1713"/>
      <c r="BY840" s="1713"/>
      <c r="BZ840" s="1713"/>
      <c r="CA840" s="1713"/>
      <c r="CB840" s="1713"/>
      <c r="CC840" s="1713"/>
      <c r="CD840" s="1713"/>
      <c r="CE840" s="1713"/>
      <c r="CF840" s="1713"/>
      <c r="CG840" s="1713"/>
      <c r="CH840" s="1713"/>
      <c r="CI840" s="1713"/>
      <c r="CJ840" s="1713"/>
      <c r="CK840" s="1713"/>
      <c r="CL840" s="1713"/>
      <c r="CM840" s="1713"/>
      <c r="CN840" s="1713"/>
      <c r="CO840" s="1713"/>
      <c r="CP840" s="1713"/>
      <c r="CQ840" s="1713"/>
      <c r="CR840" s="1713"/>
      <c r="CS840" s="1713"/>
      <c r="CT840" s="1713"/>
      <c r="CU840" s="1713"/>
      <c r="CV840" s="1713"/>
      <c r="CW840" s="1713"/>
      <c r="CX840" s="1713"/>
      <c r="CY840" s="1713"/>
      <c r="CZ840" s="1713"/>
      <c r="DA840" s="1713"/>
      <c r="DB840" s="1713"/>
      <c r="DC840" s="1713"/>
      <c r="DD840" s="1713"/>
      <c r="DE840" s="1713"/>
      <c r="DF840" s="1713"/>
      <c r="DG840" s="1713"/>
      <c r="DH840" s="1713"/>
      <c r="DI840" s="1713"/>
      <c r="DJ840" s="1713"/>
      <c r="DK840" s="1713"/>
      <c r="DL840" s="1713"/>
      <c r="DM840" s="1713"/>
      <c r="DN840" s="1713"/>
      <c r="DO840" s="1713"/>
      <c r="DP840" s="1713"/>
      <c r="DQ840" s="1713"/>
    </row>
    <row r="841" s="1732" customFormat="true" ht="21.75" hidden="false" customHeight="true" outlineLevel="0" collapsed="false">
      <c r="A841" s="1713"/>
      <c r="B841" s="1713"/>
      <c r="C841" s="1725"/>
      <c r="D841" s="1725"/>
      <c r="E841" s="1725"/>
      <c r="F841" s="3210"/>
      <c r="G841" s="3211"/>
      <c r="H841" s="3212"/>
      <c r="I841" s="3213"/>
      <c r="J841" s="3213"/>
      <c r="K841" s="1713"/>
      <c r="L841" s="1713"/>
      <c r="M841" s="1713"/>
      <c r="N841" s="1725"/>
      <c r="O841" s="1713"/>
      <c r="P841" s="1713"/>
      <c r="Q841" s="1713"/>
      <c r="R841" s="1713"/>
      <c r="S841" s="1713"/>
      <c r="T841" s="1714"/>
      <c r="W841" s="1713"/>
      <c r="X841" s="1713"/>
      <c r="Y841" s="1713"/>
      <c r="Z841" s="1713"/>
      <c r="AA841" s="1713"/>
      <c r="AB841" s="1713"/>
      <c r="AC841" s="1713"/>
      <c r="AD841" s="1713"/>
      <c r="AE841" s="1713"/>
      <c r="AF841" s="1713"/>
      <c r="AG841" s="1713"/>
      <c r="AH841" s="1713"/>
      <c r="AI841" s="1713"/>
      <c r="AJ841" s="1713"/>
      <c r="AK841" s="1713"/>
      <c r="AL841" s="1713"/>
      <c r="AM841" s="1713"/>
      <c r="AN841" s="1713"/>
      <c r="AO841" s="3214"/>
      <c r="AP841" s="1713"/>
      <c r="AQ841" s="1713"/>
      <c r="AR841" s="1713"/>
      <c r="AS841" s="1713"/>
      <c r="AT841" s="1713"/>
      <c r="AU841" s="1713"/>
      <c r="AV841" s="1713"/>
      <c r="AW841" s="1713"/>
      <c r="AX841" s="1713"/>
      <c r="AY841" s="1713"/>
      <c r="AZ841" s="1713"/>
      <c r="BA841" s="1713"/>
      <c r="BB841" s="1713"/>
      <c r="BC841" s="1713"/>
      <c r="BD841" s="1713"/>
      <c r="BE841" s="1713"/>
      <c r="BF841" s="1713"/>
      <c r="BG841" s="1713"/>
      <c r="BH841" s="1713"/>
      <c r="BI841" s="1713"/>
      <c r="BJ841" s="1713"/>
      <c r="BK841" s="1713"/>
      <c r="BL841" s="1713"/>
      <c r="BM841" s="1713"/>
      <c r="BN841" s="1713"/>
      <c r="BO841" s="1713"/>
      <c r="BP841" s="1713"/>
      <c r="BQ841" s="1713"/>
      <c r="BR841" s="1713"/>
      <c r="BS841" s="1713"/>
      <c r="BT841" s="1713"/>
      <c r="BU841" s="1713"/>
      <c r="BV841" s="1713"/>
      <c r="BW841" s="1713"/>
      <c r="BX841" s="1713"/>
      <c r="BY841" s="1713"/>
      <c r="BZ841" s="1713"/>
      <c r="CA841" s="1713"/>
      <c r="CB841" s="1713"/>
      <c r="CC841" s="1713"/>
      <c r="CD841" s="1713"/>
      <c r="CE841" s="1713"/>
      <c r="CF841" s="1713"/>
      <c r="CG841" s="1713"/>
      <c r="CH841" s="1713"/>
      <c r="CI841" s="1713"/>
      <c r="CJ841" s="1713"/>
      <c r="CK841" s="1713"/>
      <c r="CL841" s="1713"/>
      <c r="CM841" s="1713"/>
      <c r="CN841" s="1713"/>
      <c r="CO841" s="1713"/>
      <c r="CP841" s="1713"/>
      <c r="CQ841" s="1713"/>
      <c r="CR841" s="1713"/>
      <c r="CS841" s="1713"/>
      <c r="CT841" s="1713"/>
      <c r="CU841" s="1713"/>
      <c r="CV841" s="1713"/>
      <c r="CW841" s="1713"/>
      <c r="CX841" s="1713"/>
      <c r="CY841" s="1713"/>
      <c r="CZ841" s="1713"/>
      <c r="DA841" s="1713"/>
      <c r="DB841" s="1713"/>
      <c r="DC841" s="1713"/>
      <c r="DD841" s="1713"/>
      <c r="DE841" s="1713"/>
      <c r="DF841" s="1713"/>
      <c r="DG841" s="1713"/>
      <c r="DH841" s="1713"/>
      <c r="DI841" s="1713"/>
      <c r="DJ841" s="1713"/>
      <c r="DK841" s="1713"/>
      <c r="DL841" s="1713"/>
      <c r="DM841" s="1713"/>
      <c r="DN841" s="1713"/>
      <c r="DO841" s="1713"/>
      <c r="DP841" s="1713"/>
      <c r="DQ841" s="1713"/>
    </row>
    <row r="842" s="1732" customFormat="true" ht="21.75" hidden="false" customHeight="true" outlineLevel="0" collapsed="false">
      <c r="A842" s="1713"/>
      <c r="B842" s="1713"/>
      <c r="C842" s="1725"/>
      <c r="D842" s="1725"/>
      <c r="E842" s="1725"/>
      <c r="F842" s="3210"/>
      <c r="G842" s="3211"/>
      <c r="H842" s="3212"/>
      <c r="I842" s="3213"/>
      <c r="J842" s="3213"/>
      <c r="K842" s="1713"/>
      <c r="L842" s="1713"/>
      <c r="M842" s="1713"/>
      <c r="N842" s="1725"/>
      <c r="O842" s="1713"/>
      <c r="P842" s="1713"/>
      <c r="Q842" s="1713"/>
      <c r="R842" s="1713"/>
      <c r="S842" s="1713"/>
      <c r="T842" s="1714"/>
      <c r="W842" s="1713"/>
      <c r="X842" s="1713"/>
      <c r="Y842" s="1713"/>
      <c r="Z842" s="1713"/>
      <c r="AA842" s="1713"/>
      <c r="AB842" s="1713"/>
      <c r="AC842" s="1713"/>
      <c r="AD842" s="1713"/>
      <c r="AE842" s="1713"/>
      <c r="AF842" s="1713"/>
      <c r="AG842" s="1713"/>
      <c r="AH842" s="1713"/>
      <c r="AI842" s="1713"/>
      <c r="AJ842" s="1713"/>
      <c r="AK842" s="1713"/>
      <c r="AL842" s="1713"/>
      <c r="AM842" s="1713"/>
      <c r="AN842" s="1713"/>
      <c r="AO842" s="3214"/>
      <c r="AP842" s="1713"/>
      <c r="AQ842" s="1713"/>
      <c r="AR842" s="1713"/>
      <c r="AS842" s="1713"/>
      <c r="AT842" s="1713"/>
      <c r="AU842" s="1713"/>
      <c r="AV842" s="1713"/>
      <c r="AW842" s="1713"/>
      <c r="AX842" s="1713"/>
      <c r="AY842" s="1713"/>
      <c r="AZ842" s="1713"/>
      <c r="BA842" s="1713"/>
      <c r="BB842" s="1713"/>
      <c r="BC842" s="1713"/>
      <c r="BD842" s="1713"/>
      <c r="BE842" s="1713"/>
      <c r="BF842" s="1713"/>
      <c r="BG842" s="1713"/>
      <c r="BH842" s="1713"/>
      <c r="BI842" s="1713"/>
      <c r="BJ842" s="1713"/>
      <c r="BK842" s="1713"/>
      <c r="BL842" s="1713"/>
      <c r="BM842" s="1713"/>
      <c r="BN842" s="1713"/>
      <c r="BO842" s="1713"/>
      <c r="BP842" s="1713"/>
      <c r="BQ842" s="1713"/>
      <c r="BR842" s="1713"/>
      <c r="BS842" s="1713"/>
      <c r="BT842" s="1713"/>
      <c r="BU842" s="1713"/>
      <c r="BV842" s="1713"/>
      <c r="BW842" s="1713"/>
      <c r="BX842" s="1713"/>
      <c r="BY842" s="1713"/>
      <c r="BZ842" s="1713"/>
      <c r="CA842" s="1713"/>
      <c r="CB842" s="1713"/>
      <c r="CC842" s="1713"/>
      <c r="CD842" s="1713"/>
      <c r="CE842" s="1713"/>
      <c r="CF842" s="1713"/>
      <c r="CG842" s="1713"/>
      <c r="CH842" s="1713"/>
      <c r="CI842" s="1713"/>
      <c r="CJ842" s="1713"/>
      <c r="CK842" s="1713"/>
      <c r="CL842" s="1713"/>
      <c r="CM842" s="1713"/>
      <c r="CN842" s="1713"/>
      <c r="CO842" s="1713"/>
      <c r="CP842" s="1713"/>
      <c r="CQ842" s="1713"/>
      <c r="CR842" s="1713"/>
      <c r="CS842" s="1713"/>
      <c r="CT842" s="1713"/>
      <c r="CU842" s="1713"/>
      <c r="CV842" s="1713"/>
      <c r="CW842" s="1713"/>
      <c r="CX842" s="1713"/>
      <c r="CY842" s="1713"/>
      <c r="CZ842" s="1713"/>
      <c r="DA842" s="1713"/>
      <c r="DB842" s="1713"/>
      <c r="DC842" s="1713"/>
      <c r="DD842" s="1713"/>
      <c r="DE842" s="1713"/>
      <c r="DF842" s="1713"/>
      <c r="DG842" s="1713"/>
      <c r="DH842" s="1713"/>
      <c r="DI842" s="1713"/>
      <c r="DJ842" s="1713"/>
      <c r="DK842" s="1713"/>
      <c r="DL842" s="1713"/>
      <c r="DM842" s="1713"/>
      <c r="DN842" s="1713"/>
      <c r="DO842" s="1713"/>
      <c r="DP842" s="1713"/>
      <c r="DQ842" s="1713"/>
    </row>
    <row r="843" s="1732" customFormat="true" ht="21.75" hidden="false" customHeight="true" outlineLevel="0" collapsed="false">
      <c r="A843" s="1713"/>
      <c r="B843" s="1713"/>
      <c r="C843" s="1725"/>
      <c r="D843" s="1725"/>
      <c r="E843" s="1725"/>
      <c r="F843" s="3210"/>
      <c r="G843" s="3211"/>
      <c r="H843" s="3212"/>
      <c r="I843" s="3213"/>
      <c r="J843" s="3213"/>
      <c r="K843" s="1713"/>
      <c r="L843" s="1713"/>
      <c r="M843" s="1713"/>
      <c r="N843" s="1725"/>
      <c r="O843" s="1713"/>
      <c r="P843" s="1713"/>
      <c r="Q843" s="1713"/>
      <c r="R843" s="1713"/>
      <c r="S843" s="1713"/>
      <c r="T843" s="1714"/>
      <c r="W843" s="1713"/>
      <c r="X843" s="1713"/>
      <c r="Y843" s="1713"/>
      <c r="Z843" s="1713"/>
      <c r="AA843" s="1713"/>
      <c r="AB843" s="1713"/>
      <c r="AC843" s="1713"/>
      <c r="AD843" s="1713"/>
      <c r="AE843" s="1713"/>
      <c r="AF843" s="1713"/>
      <c r="AG843" s="1713"/>
      <c r="AH843" s="1713"/>
      <c r="AI843" s="1713"/>
      <c r="AJ843" s="1713"/>
      <c r="AK843" s="1713"/>
      <c r="AL843" s="1713"/>
      <c r="AM843" s="1713"/>
      <c r="AN843" s="1713"/>
      <c r="AO843" s="3214"/>
      <c r="AP843" s="1713"/>
      <c r="AQ843" s="1713"/>
      <c r="AR843" s="1713"/>
      <c r="AS843" s="1713"/>
      <c r="AT843" s="1713"/>
      <c r="AU843" s="1713"/>
      <c r="AV843" s="1713"/>
      <c r="AW843" s="1713"/>
      <c r="AX843" s="1713"/>
      <c r="AY843" s="1713"/>
      <c r="AZ843" s="1713"/>
      <c r="BA843" s="1713"/>
      <c r="BB843" s="1713"/>
      <c r="BC843" s="1713"/>
      <c r="BD843" s="1713"/>
      <c r="BE843" s="1713"/>
      <c r="BF843" s="1713"/>
      <c r="BG843" s="1713"/>
      <c r="BH843" s="1713"/>
      <c r="BI843" s="1713"/>
      <c r="BJ843" s="1713"/>
      <c r="BK843" s="1713"/>
      <c r="BL843" s="1713"/>
      <c r="BM843" s="1713"/>
      <c r="BN843" s="1713"/>
      <c r="BO843" s="1713"/>
      <c r="BP843" s="1713"/>
      <c r="BQ843" s="1713"/>
      <c r="BR843" s="1713"/>
      <c r="BS843" s="1713"/>
      <c r="BT843" s="1713"/>
      <c r="BU843" s="1713"/>
      <c r="BV843" s="1713"/>
      <c r="BW843" s="1713"/>
      <c r="BX843" s="1713"/>
      <c r="BY843" s="1713"/>
      <c r="BZ843" s="1713"/>
      <c r="CA843" s="1713"/>
      <c r="CB843" s="1713"/>
      <c r="CC843" s="1713"/>
      <c r="CD843" s="1713"/>
      <c r="CE843" s="1713"/>
      <c r="CF843" s="1713"/>
      <c r="CG843" s="1713"/>
      <c r="CH843" s="1713"/>
      <c r="CI843" s="1713"/>
      <c r="CJ843" s="1713"/>
      <c r="CK843" s="1713"/>
      <c r="CL843" s="1713"/>
      <c r="CM843" s="1713"/>
      <c r="CN843" s="1713"/>
      <c r="CO843" s="1713"/>
      <c r="CP843" s="1713"/>
      <c r="CQ843" s="1713"/>
      <c r="CR843" s="1713"/>
      <c r="CS843" s="1713"/>
      <c r="CT843" s="1713"/>
      <c r="CU843" s="1713"/>
      <c r="CV843" s="1713"/>
      <c r="CW843" s="1713"/>
      <c r="CX843" s="1713"/>
      <c r="CY843" s="1713"/>
      <c r="CZ843" s="1713"/>
      <c r="DA843" s="1713"/>
      <c r="DB843" s="1713"/>
      <c r="DC843" s="1713"/>
      <c r="DD843" s="1713"/>
      <c r="DE843" s="1713"/>
      <c r="DF843" s="1713"/>
      <c r="DG843" s="1713"/>
      <c r="DH843" s="1713"/>
      <c r="DI843" s="1713"/>
      <c r="DJ843" s="1713"/>
      <c r="DK843" s="1713"/>
      <c r="DL843" s="1713"/>
      <c r="DM843" s="1713"/>
      <c r="DN843" s="1713"/>
      <c r="DO843" s="1713"/>
      <c r="DP843" s="1713"/>
      <c r="DQ843" s="1713"/>
    </row>
    <row r="844" s="1732" customFormat="true" ht="21.75" hidden="false" customHeight="true" outlineLevel="0" collapsed="false">
      <c r="A844" s="1713"/>
      <c r="B844" s="1713"/>
      <c r="C844" s="1725"/>
      <c r="D844" s="1725"/>
      <c r="E844" s="1725"/>
      <c r="F844" s="3210"/>
      <c r="G844" s="3211"/>
      <c r="H844" s="3212"/>
      <c r="I844" s="3213"/>
      <c r="J844" s="3213"/>
      <c r="K844" s="1713"/>
      <c r="L844" s="1713"/>
      <c r="M844" s="1713"/>
      <c r="N844" s="1725"/>
      <c r="O844" s="1713"/>
      <c r="P844" s="1713"/>
      <c r="Q844" s="1713"/>
      <c r="R844" s="1713"/>
      <c r="S844" s="1713"/>
      <c r="T844" s="1714"/>
      <c r="W844" s="1713"/>
      <c r="X844" s="1713"/>
      <c r="Y844" s="1713"/>
      <c r="Z844" s="1713"/>
      <c r="AA844" s="1713"/>
      <c r="AB844" s="1713"/>
      <c r="AC844" s="1713"/>
      <c r="AD844" s="1713"/>
      <c r="AE844" s="1713"/>
      <c r="AF844" s="1713"/>
      <c r="AG844" s="1713"/>
      <c r="AH844" s="1713"/>
      <c r="AI844" s="1713"/>
      <c r="AJ844" s="1713"/>
      <c r="AK844" s="1713"/>
      <c r="AL844" s="1713"/>
      <c r="AM844" s="1713"/>
      <c r="AN844" s="1713"/>
      <c r="AO844" s="3214"/>
      <c r="AP844" s="1713"/>
      <c r="AQ844" s="1713"/>
      <c r="AR844" s="1713"/>
      <c r="AS844" s="1713"/>
      <c r="AT844" s="1713"/>
      <c r="AU844" s="1713"/>
      <c r="AV844" s="1713"/>
      <c r="AW844" s="1713"/>
      <c r="AX844" s="1713"/>
      <c r="AY844" s="1713"/>
      <c r="AZ844" s="1713"/>
      <c r="BA844" s="1713"/>
      <c r="BB844" s="1713"/>
      <c r="BC844" s="1713"/>
      <c r="BD844" s="1713"/>
      <c r="BE844" s="1713"/>
      <c r="BF844" s="1713"/>
      <c r="BG844" s="1713"/>
      <c r="BH844" s="1713"/>
      <c r="BI844" s="1713"/>
      <c r="BJ844" s="1713"/>
      <c r="BK844" s="1713"/>
      <c r="BL844" s="1713"/>
      <c r="BM844" s="1713"/>
      <c r="BN844" s="1713"/>
      <c r="BO844" s="1713"/>
      <c r="BP844" s="1713"/>
      <c r="BQ844" s="1713"/>
      <c r="BR844" s="1713"/>
      <c r="BS844" s="1713"/>
      <c r="BT844" s="1713"/>
      <c r="BU844" s="1713"/>
      <c r="BV844" s="1713"/>
      <c r="BW844" s="1713"/>
      <c r="BX844" s="1713"/>
      <c r="BY844" s="1713"/>
      <c r="BZ844" s="1713"/>
      <c r="CA844" s="1713"/>
      <c r="CB844" s="1713"/>
      <c r="CC844" s="1713"/>
      <c r="CD844" s="1713"/>
      <c r="CE844" s="1713"/>
      <c r="CF844" s="1713"/>
      <c r="CG844" s="1713"/>
      <c r="CH844" s="1713"/>
      <c r="CI844" s="1713"/>
      <c r="CJ844" s="1713"/>
      <c r="CK844" s="1713"/>
      <c r="CL844" s="1713"/>
      <c r="CM844" s="1713"/>
      <c r="CN844" s="1713"/>
      <c r="CO844" s="1713"/>
      <c r="CP844" s="1713"/>
      <c r="CQ844" s="1713"/>
      <c r="CR844" s="1713"/>
      <c r="CS844" s="1713"/>
      <c r="CT844" s="1713"/>
      <c r="CU844" s="1713"/>
      <c r="CV844" s="1713"/>
      <c r="CW844" s="1713"/>
      <c r="CX844" s="1713"/>
      <c r="CY844" s="1713"/>
      <c r="CZ844" s="1713"/>
      <c r="DA844" s="1713"/>
      <c r="DB844" s="1713"/>
      <c r="DC844" s="1713"/>
      <c r="DD844" s="1713"/>
      <c r="DE844" s="1713"/>
      <c r="DF844" s="1713"/>
      <c r="DG844" s="1713"/>
      <c r="DH844" s="1713"/>
      <c r="DI844" s="1713"/>
      <c r="DJ844" s="1713"/>
      <c r="DK844" s="1713"/>
      <c r="DL844" s="1713"/>
      <c r="DM844" s="1713"/>
      <c r="DN844" s="1713"/>
      <c r="DO844" s="1713"/>
      <c r="DP844" s="1713"/>
      <c r="DQ844" s="1713"/>
    </row>
    <row r="845" s="1732" customFormat="true" ht="21.75" hidden="false" customHeight="true" outlineLevel="0" collapsed="false">
      <c r="A845" s="1713"/>
      <c r="B845" s="1713"/>
      <c r="C845" s="1725"/>
      <c r="D845" s="1725"/>
      <c r="E845" s="1725"/>
      <c r="F845" s="3210"/>
      <c r="G845" s="3211"/>
      <c r="H845" s="3212"/>
      <c r="I845" s="3213"/>
      <c r="J845" s="3213"/>
      <c r="K845" s="1713"/>
      <c r="L845" s="1713"/>
      <c r="M845" s="1713"/>
      <c r="N845" s="1725"/>
      <c r="O845" s="1713"/>
      <c r="P845" s="1713"/>
      <c r="Q845" s="1713"/>
      <c r="R845" s="1713"/>
      <c r="S845" s="1713"/>
      <c r="T845" s="1714"/>
      <c r="W845" s="1713"/>
      <c r="X845" s="1713"/>
      <c r="Y845" s="1713"/>
      <c r="Z845" s="1713"/>
      <c r="AA845" s="1713"/>
      <c r="AB845" s="1713"/>
      <c r="AC845" s="1713"/>
      <c r="AD845" s="1713"/>
      <c r="AE845" s="1713"/>
      <c r="AF845" s="1713"/>
      <c r="AG845" s="1713"/>
      <c r="AH845" s="1713"/>
      <c r="AI845" s="1713"/>
      <c r="AJ845" s="1713"/>
      <c r="AK845" s="1713"/>
      <c r="AL845" s="1713"/>
      <c r="AM845" s="1713"/>
      <c r="AN845" s="1713"/>
      <c r="AO845" s="3214"/>
      <c r="AP845" s="1713"/>
      <c r="AQ845" s="1713"/>
      <c r="AR845" s="1713"/>
      <c r="AS845" s="1713"/>
      <c r="AT845" s="1713"/>
      <c r="AU845" s="1713"/>
      <c r="AV845" s="1713"/>
      <c r="AW845" s="1713"/>
      <c r="AX845" s="1713"/>
      <c r="AY845" s="1713"/>
      <c r="AZ845" s="1713"/>
      <c r="BA845" s="1713"/>
      <c r="BB845" s="1713"/>
      <c r="BC845" s="1713"/>
      <c r="BD845" s="1713"/>
      <c r="BE845" s="1713"/>
      <c r="BF845" s="1713"/>
      <c r="BG845" s="1713"/>
      <c r="BH845" s="1713"/>
      <c r="BI845" s="1713"/>
      <c r="BJ845" s="1713"/>
      <c r="BK845" s="1713"/>
      <c r="BL845" s="1713"/>
      <c r="BM845" s="1713"/>
      <c r="BN845" s="1713"/>
      <c r="BO845" s="1713"/>
      <c r="BP845" s="1713"/>
      <c r="BQ845" s="1713"/>
      <c r="BR845" s="1713"/>
      <c r="BS845" s="1713"/>
      <c r="BT845" s="1713"/>
      <c r="BU845" s="1713"/>
      <c r="BV845" s="1713"/>
      <c r="BW845" s="1713"/>
      <c r="BX845" s="1713"/>
      <c r="BY845" s="1713"/>
      <c r="BZ845" s="1713"/>
      <c r="CA845" s="1713"/>
      <c r="CB845" s="1713"/>
      <c r="CC845" s="1713"/>
      <c r="CD845" s="1713"/>
      <c r="CE845" s="1713"/>
      <c r="CF845" s="1713"/>
      <c r="CG845" s="1713"/>
      <c r="CH845" s="1713"/>
      <c r="CI845" s="1713"/>
      <c r="CJ845" s="1713"/>
      <c r="CK845" s="1713"/>
      <c r="CL845" s="1713"/>
      <c r="CM845" s="1713"/>
      <c r="CN845" s="1713"/>
      <c r="CO845" s="1713"/>
      <c r="CP845" s="1713"/>
      <c r="CQ845" s="1713"/>
      <c r="CR845" s="1713"/>
      <c r="CS845" s="1713"/>
      <c r="CT845" s="1713"/>
      <c r="CU845" s="1713"/>
      <c r="CV845" s="1713"/>
      <c r="CW845" s="1713"/>
      <c r="CX845" s="1713"/>
      <c r="CY845" s="1713"/>
      <c r="CZ845" s="1713"/>
      <c r="DA845" s="1713"/>
      <c r="DB845" s="1713"/>
      <c r="DC845" s="1713"/>
      <c r="DD845" s="1713"/>
      <c r="DE845" s="1713"/>
      <c r="DF845" s="1713"/>
      <c r="DG845" s="1713"/>
      <c r="DH845" s="1713"/>
      <c r="DI845" s="1713"/>
      <c r="DJ845" s="1713"/>
      <c r="DK845" s="1713"/>
      <c r="DL845" s="1713"/>
      <c r="DM845" s="1713"/>
      <c r="DN845" s="1713"/>
      <c r="DO845" s="1713"/>
      <c r="DP845" s="1713"/>
      <c r="DQ845" s="1713"/>
    </row>
    <row r="846" s="1732" customFormat="true" ht="21.75" hidden="false" customHeight="true" outlineLevel="0" collapsed="false">
      <c r="A846" s="1713"/>
      <c r="B846" s="1713"/>
      <c r="C846" s="1725"/>
      <c r="D846" s="1725"/>
      <c r="E846" s="1725"/>
      <c r="F846" s="3210"/>
      <c r="G846" s="3211"/>
      <c r="H846" s="3212"/>
      <c r="I846" s="3213"/>
      <c r="J846" s="3213"/>
      <c r="K846" s="1713"/>
      <c r="L846" s="1713"/>
      <c r="M846" s="1713"/>
      <c r="N846" s="1725"/>
      <c r="O846" s="1713"/>
      <c r="P846" s="1713"/>
      <c r="Q846" s="1713"/>
      <c r="R846" s="1713"/>
      <c r="S846" s="1713"/>
      <c r="T846" s="1714"/>
      <c r="W846" s="1713"/>
      <c r="X846" s="1713"/>
      <c r="Y846" s="1713"/>
      <c r="Z846" s="1713"/>
      <c r="AA846" s="1713"/>
      <c r="AB846" s="1713"/>
      <c r="AC846" s="1713"/>
      <c r="AD846" s="1713"/>
      <c r="AE846" s="1713"/>
      <c r="AF846" s="1713"/>
      <c r="AG846" s="1713"/>
      <c r="AH846" s="1713"/>
      <c r="AI846" s="1713"/>
      <c r="AJ846" s="1713"/>
      <c r="AK846" s="1713"/>
      <c r="AL846" s="1713"/>
      <c r="AM846" s="1713"/>
      <c r="AN846" s="1713"/>
      <c r="AO846" s="3214"/>
      <c r="AP846" s="1713"/>
      <c r="AQ846" s="1713"/>
      <c r="AR846" s="1713"/>
      <c r="AS846" s="1713"/>
      <c r="AT846" s="1713"/>
      <c r="AU846" s="1713"/>
      <c r="AV846" s="1713"/>
      <c r="AW846" s="1713"/>
      <c r="AX846" s="1713"/>
      <c r="AY846" s="1713"/>
      <c r="AZ846" s="1713"/>
      <c r="BA846" s="1713"/>
      <c r="BB846" s="1713"/>
      <c r="BC846" s="1713"/>
      <c r="BD846" s="1713"/>
      <c r="BE846" s="1713"/>
      <c r="BF846" s="1713"/>
      <c r="BG846" s="1713"/>
      <c r="BH846" s="1713"/>
      <c r="BI846" s="1713"/>
      <c r="BJ846" s="1713"/>
      <c r="BK846" s="1713"/>
      <c r="BL846" s="1713"/>
      <c r="BM846" s="1713"/>
      <c r="BN846" s="1713"/>
      <c r="BO846" s="1713"/>
      <c r="BP846" s="1713"/>
      <c r="BQ846" s="1713"/>
      <c r="BR846" s="1713"/>
      <c r="BS846" s="1713"/>
      <c r="BT846" s="1713"/>
      <c r="BU846" s="1713"/>
      <c r="BV846" s="1713"/>
      <c r="BW846" s="1713"/>
      <c r="BX846" s="1713"/>
      <c r="BY846" s="1713"/>
      <c r="BZ846" s="1713"/>
      <c r="CA846" s="1713"/>
      <c r="CB846" s="1713"/>
      <c r="CC846" s="1713"/>
      <c r="CD846" s="1713"/>
      <c r="CE846" s="1713"/>
      <c r="CF846" s="1713"/>
      <c r="CG846" s="1713"/>
      <c r="CH846" s="1713"/>
      <c r="CI846" s="1713"/>
      <c r="CJ846" s="1713"/>
      <c r="CK846" s="1713"/>
      <c r="CL846" s="1713"/>
      <c r="CM846" s="1713"/>
      <c r="CN846" s="1713"/>
      <c r="CO846" s="1713"/>
      <c r="CP846" s="1713"/>
      <c r="CQ846" s="1713"/>
      <c r="CR846" s="1713"/>
      <c r="CS846" s="1713"/>
      <c r="CT846" s="1713"/>
      <c r="CU846" s="1713"/>
      <c r="CV846" s="1713"/>
      <c r="CW846" s="1713"/>
      <c r="CX846" s="1713"/>
      <c r="CY846" s="1713"/>
      <c r="CZ846" s="1713"/>
      <c r="DA846" s="1713"/>
      <c r="DB846" s="1713"/>
      <c r="DC846" s="1713"/>
      <c r="DD846" s="1713"/>
      <c r="DE846" s="1713"/>
      <c r="DF846" s="1713"/>
      <c r="DG846" s="1713"/>
      <c r="DH846" s="1713"/>
      <c r="DI846" s="1713"/>
      <c r="DJ846" s="1713"/>
      <c r="DK846" s="1713"/>
      <c r="DL846" s="1713"/>
      <c r="DM846" s="1713"/>
      <c r="DN846" s="1713"/>
      <c r="DO846" s="1713"/>
      <c r="DP846" s="1713"/>
      <c r="DQ846" s="1713"/>
    </row>
    <row r="847" s="1732" customFormat="true" ht="21.75" hidden="false" customHeight="true" outlineLevel="0" collapsed="false">
      <c r="A847" s="1713"/>
      <c r="B847" s="1713"/>
      <c r="C847" s="1725"/>
      <c r="D847" s="1725"/>
      <c r="E847" s="1725"/>
      <c r="F847" s="3210"/>
      <c r="G847" s="3211"/>
      <c r="H847" s="3212"/>
      <c r="I847" s="3213"/>
      <c r="J847" s="3213"/>
      <c r="K847" s="1713"/>
      <c r="L847" s="1713"/>
      <c r="M847" s="1713"/>
      <c r="N847" s="1725"/>
      <c r="O847" s="1713"/>
      <c r="P847" s="1713"/>
      <c r="Q847" s="1713"/>
      <c r="R847" s="1713"/>
      <c r="S847" s="1713"/>
      <c r="T847" s="1714"/>
      <c r="W847" s="1713"/>
      <c r="X847" s="1713"/>
      <c r="Y847" s="1713"/>
      <c r="Z847" s="1713"/>
      <c r="AA847" s="1713"/>
      <c r="AB847" s="1713"/>
      <c r="AC847" s="1713"/>
      <c r="AD847" s="1713"/>
      <c r="AE847" s="1713"/>
      <c r="AF847" s="1713"/>
      <c r="AG847" s="1713"/>
      <c r="AH847" s="1713"/>
      <c r="AI847" s="1713"/>
      <c r="AJ847" s="1713"/>
      <c r="AK847" s="1713"/>
      <c r="AL847" s="1713"/>
      <c r="AM847" s="1713"/>
      <c r="AN847" s="1713"/>
      <c r="AO847" s="3214"/>
      <c r="AP847" s="1713"/>
      <c r="AQ847" s="1713"/>
      <c r="AR847" s="1713"/>
      <c r="AS847" s="1713"/>
      <c r="AT847" s="1713"/>
      <c r="AU847" s="1713"/>
      <c r="AV847" s="1713"/>
      <c r="AW847" s="1713"/>
      <c r="AX847" s="1713"/>
      <c r="AY847" s="1713"/>
      <c r="AZ847" s="1713"/>
      <c r="BA847" s="1713"/>
      <c r="BB847" s="1713"/>
      <c r="BC847" s="1713"/>
      <c r="BD847" s="1713"/>
      <c r="BE847" s="1713"/>
      <c r="BF847" s="1713"/>
      <c r="BG847" s="1713"/>
      <c r="BH847" s="1713"/>
      <c r="BI847" s="1713"/>
      <c r="BJ847" s="1713"/>
      <c r="BK847" s="1713"/>
      <c r="BL847" s="1713"/>
      <c r="BM847" s="1713"/>
      <c r="BN847" s="1713"/>
      <c r="BO847" s="1713"/>
      <c r="BP847" s="1713"/>
      <c r="BQ847" s="1713"/>
      <c r="BR847" s="1713"/>
      <c r="BS847" s="1713"/>
      <c r="BT847" s="1713"/>
      <c r="BU847" s="1713"/>
      <c r="BV847" s="1713"/>
      <c r="BW847" s="1713"/>
      <c r="BX847" s="1713"/>
      <c r="BY847" s="1713"/>
      <c r="BZ847" s="1713"/>
      <c r="CA847" s="1713"/>
      <c r="CB847" s="1713"/>
      <c r="CC847" s="1713"/>
      <c r="CD847" s="1713"/>
      <c r="CE847" s="1713"/>
      <c r="CF847" s="1713"/>
      <c r="CG847" s="1713"/>
      <c r="CH847" s="1713"/>
      <c r="CI847" s="1713"/>
      <c r="CJ847" s="1713"/>
      <c r="CK847" s="1713"/>
      <c r="CL847" s="1713"/>
      <c r="CM847" s="1713"/>
      <c r="CN847" s="1713"/>
      <c r="CO847" s="1713"/>
      <c r="CP847" s="1713"/>
      <c r="CQ847" s="1713"/>
      <c r="CR847" s="1713"/>
      <c r="CS847" s="1713"/>
      <c r="CT847" s="1713"/>
      <c r="CU847" s="1713"/>
      <c r="CV847" s="1713"/>
      <c r="CW847" s="1713"/>
      <c r="CX847" s="1713"/>
      <c r="CY847" s="1713"/>
      <c r="CZ847" s="1713"/>
      <c r="DA847" s="1713"/>
      <c r="DB847" s="1713"/>
      <c r="DC847" s="1713"/>
      <c r="DD847" s="1713"/>
      <c r="DE847" s="1713"/>
      <c r="DF847" s="1713"/>
      <c r="DG847" s="1713"/>
      <c r="DH847" s="1713"/>
      <c r="DI847" s="1713"/>
      <c r="DJ847" s="1713"/>
      <c r="DK847" s="1713"/>
      <c r="DL847" s="1713"/>
      <c r="DM847" s="1713"/>
      <c r="DN847" s="1713"/>
      <c r="DO847" s="1713"/>
      <c r="DP847" s="1713"/>
      <c r="DQ847" s="1713"/>
    </row>
    <row r="848" s="1732" customFormat="true" ht="21.75" hidden="false" customHeight="true" outlineLevel="0" collapsed="false">
      <c r="A848" s="1713"/>
      <c r="B848" s="1713"/>
      <c r="C848" s="1725"/>
      <c r="D848" s="1725"/>
      <c r="E848" s="1725"/>
      <c r="F848" s="3210"/>
      <c r="G848" s="3211"/>
      <c r="H848" s="3212"/>
      <c r="I848" s="3213"/>
      <c r="J848" s="3213"/>
      <c r="K848" s="1713"/>
      <c r="L848" s="1713"/>
      <c r="M848" s="1713"/>
      <c r="N848" s="1725"/>
      <c r="O848" s="1713"/>
      <c r="P848" s="1713"/>
      <c r="Q848" s="1713"/>
      <c r="R848" s="1713"/>
      <c r="S848" s="1713"/>
      <c r="T848" s="1714"/>
      <c r="W848" s="1713"/>
      <c r="X848" s="1713"/>
      <c r="Y848" s="1713"/>
      <c r="Z848" s="1713"/>
      <c r="AA848" s="1713"/>
      <c r="AB848" s="1713"/>
      <c r="AC848" s="1713"/>
      <c r="AD848" s="1713"/>
      <c r="AE848" s="1713"/>
      <c r="AF848" s="1713"/>
      <c r="AG848" s="1713"/>
      <c r="AH848" s="1713"/>
      <c r="AI848" s="1713"/>
      <c r="AJ848" s="1713"/>
      <c r="AK848" s="1713"/>
      <c r="AL848" s="1713"/>
      <c r="AM848" s="1713"/>
      <c r="AN848" s="1713"/>
      <c r="AO848" s="3214"/>
      <c r="AP848" s="1713"/>
      <c r="AQ848" s="1713"/>
      <c r="AR848" s="1713"/>
      <c r="AS848" s="1713"/>
      <c r="AT848" s="1713"/>
      <c r="AU848" s="1713"/>
      <c r="AV848" s="1713"/>
      <c r="AW848" s="1713"/>
      <c r="AX848" s="1713"/>
      <c r="AY848" s="1713"/>
      <c r="AZ848" s="1713"/>
      <c r="BA848" s="1713"/>
      <c r="BB848" s="1713"/>
      <c r="BC848" s="1713"/>
      <c r="BD848" s="1713"/>
      <c r="BE848" s="1713"/>
      <c r="BF848" s="1713"/>
      <c r="BG848" s="1713"/>
      <c r="BH848" s="1713"/>
      <c r="BI848" s="1713"/>
      <c r="BJ848" s="1713"/>
      <c r="BK848" s="1713"/>
      <c r="BL848" s="1713"/>
      <c r="BM848" s="1713"/>
      <c r="BN848" s="1713"/>
      <c r="BO848" s="1713"/>
      <c r="BP848" s="1713"/>
      <c r="BQ848" s="1713"/>
      <c r="BR848" s="1713"/>
      <c r="BS848" s="1713"/>
      <c r="BT848" s="1713"/>
      <c r="BU848" s="1713"/>
      <c r="BV848" s="1713"/>
      <c r="BW848" s="1713"/>
      <c r="BX848" s="1713"/>
      <c r="BY848" s="1713"/>
      <c r="BZ848" s="1713"/>
      <c r="CA848" s="1713"/>
      <c r="CB848" s="1713"/>
      <c r="CC848" s="1713"/>
      <c r="CD848" s="1713"/>
      <c r="CE848" s="1713"/>
      <c r="CF848" s="1713"/>
      <c r="CG848" s="1713"/>
      <c r="CH848" s="1713"/>
      <c r="CI848" s="1713"/>
      <c r="CJ848" s="1713"/>
      <c r="CK848" s="1713"/>
      <c r="CL848" s="1713"/>
      <c r="CM848" s="1713"/>
      <c r="CN848" s="1713"/>
      <c r="CO848" s="1713"/>
      <c r="CP848" s="1713"/>
      <c r="CQ848" s="1713"/>
      <c r="CR848" s="1713"/>
      <c r="CS848" s="1713"/>
      <c r="CT848" s="1713"/>
      <c r="CU848" s="1713"/>
      <c r="CV848" s="1713"/>
      <c r="CW848" s="1713"/>
      <c r="CX848" s="1713"/>
      <c r="CY848" s="1713"/>
      <c r="CZ848" s="1713"/>
      <c r="DA848" s="1713"/>
      <c r="DB848" s="1713"/>
      <c r="DC848" s="1713"/>
      <c r="DD848" s="1713"/>
      <c r="DE848" s="1713"/>
      <c r="DF848" s="1713"/>
      <c r="DG848" s="1713"/>
      <c r="DH848" s="1713"/>
      <c r="DI848" s="1713"/>
      <c r="DJ848" s="1713"/>
      <c r="DK848" s="1713"/>
      <c r="DL848" s="1713"/>
      <c r="DM848" s="1713"/>
      <c r="DN848" s="1713"/>
      <c r="DO848" s="1713"/>
      <c r="DP848" s="1713"/>
      <c r="DQ848" s="1713"/>
    </row>
    <row r="849" s="1732" customFormat="true" ht="21.75" hidden="false" customHeight="true" outlineLevel="0" collapsed="false">
      <c r="A849" s="1713"/>
      <c r="B849" s="1713"/>
      <c r="C849" s="1725"/>
      <c r="D849" s="1725"/>
      <c r="E849" s="1725"/>
      <c r="F849" s="3210"/>
      <c r="G849" s="3211"/>
      <c r="H849" s="3212"/>
      <c r="I849" s="3213"/>
      <c r="J849" s="3213"/>
      <c r="K849" s="1713"/>
      <c r="L849" s="1713"/>
      <c r="M849" s="1713"/>
      <c r="N849" s="1725"/>
      <c r="O849" s="1713"/>
      <c r="P849" s="1713"/>
      <c r="Q849" s="1713"/>
      <c r="R849" s="1713"/>
      <c r="S849" s="1713"/>
      <c r="T849" s="1714"/>
      <c r="W849" s="1713"/>
      <c r="X849" s="1713"/>
      <c r="Y849" s="1713"/>
      <c r="Z849" s="1713"/>
      <c r="AA849" s="1713"/>
      <c r="AB849" s="1713"/>
      <c r="AC849" s="1713"/>
      <c r="AD849" s="1713"/>
      <c r="AE849" s="1713"/>
      <c r="AF849" s="1713"/>
      <c r="AG849" s="1713"/>
      <c r="AH849" s="1713"/>
      <c r="AI849" s="1713"/>
      <c r="AJ849" s="1713"/>
      <c r="AK849" s="1713"/>
      <c r="AL849" s="1713"/>
      <c r="AM849" s="1713"/>
      <c r="AN849" s="1713"/>
      <c r="AO849" s="3214"/>
      <c r="AP849" s="1713"/>
      <c r="AQ849" s="1713"/>
      <c r="AR849" s="1713"/>
      <c r="AS849" s="1713"/>
      <c r="AT849" s="1713"/>
      <c r="AU849" s="1713"/>
      <c r="AV849" s="1713"/>
      <c r="AW849" s="1713"/>
      <c r="AX849" s="1713"/>
      <c r="AY849" s="1713"/>
      <c r="AZ849" s="1713"/>
      <c r="BA849" s="1713"/>
      <c r="BB849" s="1713"/>
      <c r="BC849" s="1713"/>
      <c r="BD849" s="1713"/>
      <c r="BE849" s="1713"/>
      <c r="BF849" s="1713"/>
      <c r="BG849" s="1713"/>
      <c r="BH849" s="1713"/>
      <c r="BI849" s="1713"/>
      <c r="BJ849" s="1713"/>
      <c r="BK849" s="1713"/>
      <c r="BL849" s="1713"/>
      <c r="BM849" s="1713"/>
      <c r="BN849" s="1713"/>
      <c r="BO849" s="1713"/>
      <c r="BP849" s="1713"/>
      <c r="BQ849" s="1713"/>
      <c r="BR849" s="1713"/>
      <c r="BS849" s="1713"/>
      <c r="BT849" s="1713"/>
      <c r="BU849" s="1713"/>
      <c r="BV849" s="1713"/>
      <c r="BW849" s="1713"/>
      <c r="BX849" s="1713"/>
      <c r="BY849" s="1713"/>
      <c r="BZ849" s="1713"/>
      <c r="CA849" s="1713"/>
      <c r="CB849" s="1713"/>
      <c r="CC849" s="1713"/>
      <c r="CD849" s="1713"/>
      <c r="CE849" s="1713"/>
      <c r="CF849" s="1713"/>
      <c r="CG849" s="1713"/>
      <c r="CH849" s="1713"/>
      <c r="CI849" s="1713"/>
      <c r="CJ849" s="1713"/>
      <c r="CK849" s="1713"/>
      <c r="CL849" s="1713"/>
      <c r="CM849" s="1713"/>
      <c r="CN849" s="1713"/>
      <c r="CO849" s="1713"/>
      <c r="CP849" s="1713"/>
      <c r="CQ849" s="1713"/>
      <c r="CR849" s="1713"/>
      <c r="CS849" s="1713"/>
      <c r="CT849" s="1713"/>
      <c r="CU849" s="1713"/>
      <c r="CV849" s="1713"/>
      <c r="CW849" s="1713"/>
      <c r="CX849" s="1713"/>
      <c r="CY849" s="1713"/>
      <c r="CZ849" s="1713"/>
      <c r="DA849" s="1713"/>
      <c r="DB849" s="1713"/>
      <c r="DC849" s="1713"/>
      <c r="DD849" s="1713"/>
      <c r="DE849" s="1713"/>
      <c r="DF849" s="1713"/>
      <c r="DG849" s="1713"/>
      <c r="DH849" s="1713"/>
      <c r="DI849" s="1713"/>
      <c r="DJ849" s="1713"/>
      <c r="DK849" s="1713"/>
      <c r="DL849" s="1713"/>
      <c r="DM849" s="1713"/>
      <c r="DN849" s="1713"/>
      <c r="DO849" s="1713"/>
      <c r="DP849" s="1713"/>
      <c r="DQ849" s="1713"/>
    </row>
    <row r="850" s="1732" customFormat="true" ht="21.75" hidden="false" customHeight="true" outlineLevel="0" collapsed="false">
      <c r="A850" s="1713"/>
      <c r="B850" s="1713"/>
      <c r="C850" s="1725"/>
      <c r="D850" s="1725"/>
      <c r="E850" s="1725"/>
      <c r="F850" s="3210"/>
      <c r="G850" s="3211"/>
      <c r="H850" s="3212"/>
      <c r="I850" s="3213"/>
      <c r="J850" s="3213"/>
      <c r="K850" s="1713"/>
      <c r="L850" s="1713"/>
      <c r="M850" s="1713"/>
      <c r="N850" s="1725"/>
      <c r="O850" s="1713"/>
      <c r="P850" s="1713"/>
      <c r="Q850" s="1713"/>
      <c r="R850" s="1713"/>
      <c r="S850" s="1713"/>
      <c r="T850" s="1714"/>
      <c r="W850" s="1713"/>
      <c r="X850" s="1713"/>
      <c r="Y850" s="1713"/>
      <c r="Z850" s="1713"/>
      <c r="AA850" s="1713"/>
      <c r="AB850" s="1713"/>
      <c r="AC850" s="1713"/>
      <c r="AD850" s="1713"/>
      <c r="AE850" s="1713"/>
      <c r="AF850" s="1713"/>
      <c r="AG850" s="1713"/>
      <c r="AH850" s="1713"/>
      <c r="AI850" s="1713"/>
      <c r="AJ850" s="1713"/>
      <c r="AK850" s="1713"/>
      <c r="AL850" s="1713"/>
      <c r="AM850" s="1713"/>
      <c r="AN850" s="1713"/>
      <c r="AO850" s="3214"/>
      <c r="AP850" s="1713"/>
      <c r="AQ850" s="1713"/>
      <c r="AR850" s="1713"/>
      <c r="AS850" s="1713"/>
      <c r="AT850" s="1713"/>
      <c r="AU850" s="1713"/>
      <c r="AV850" s="1713"/>
      <c r="AW850" s="1713"/>
      <c r="AX850" s="1713"/>
      <c r="AY850" s="1713"/>
      <c r="AZ850" s="1713"/>
      <c r="BA850" s="1713"/>
      <c r="BB850" s="1713"/>
      <c r="BC850" s="1713"/>
      <c r="BD850" s="1713"/>
      <c r="BE850" s="1713"/>
      <c r="BF850" s="1713"/>
      <c r="BG850" s="1713"/>
      <c r="BH850" s="1713"/>
      <c r="BI850" s="1713"/>
      <c r="BJ850" s="1713"/>
      <c r="BK850" s="1713"/>
      <c r="BL850" s="1713"/>
      <c r="BM850" s="1713"/>
      <c r="BN850" s="1713"/>
      <c r="BO850" s="1713"/>
      <c r="BP850" s="1713"/>
      <c r="BQ850" s="1713"/>
      <c r="BR850" s="1713"/>
      <c r="BS850" s="1713"/>
      <c r="BT850" s="1713"/>
      <c r="BU850" s="1713"/>
      <c r="BV850" s="1713"/>
      <c r="BW850" s="1713"/>
      <c r="BX850" s="1713"/>
      <c r="BY850" s="1713"/>
      <c r="BZ850" s="1713"/>
      <c r="CA850" s="1713"/>
      <c r="CB850" s="1713"/>
      <c r="CC850" s="1713"/>
      <c r="CD850" s="1713"/>
      <c r="CE850" s="1713"/>
      <c r="CF850" s="1713"/>
      <c r="CG850" s="1713"/>
      <c r="CH850" s="1713"/>
      <c r="CI850" s="1713"/>
      <c r="CJ850" s="1713"/>
      <c r="CK850" s="1713"/>
      <c r="CL850" s="1713"/>
      <c r="CM850" s="1713"/>
      <c r="CN850" s="1713"/>
      <c r="CO850" s="1713"/>
      <c r="CP850" s="1713"/>
      <c r="CQ850" s="1713"/>
      <c r="CR850" s="1713"/>
      <c r="CS850" s="1713"/>
      <c r="CT850" s="1713"/>
      <c r="CU850" s="1713"/>
      <c r="CV850" s="1713"/>
      <c r="CW850" s="1713"/>
      <c r="CX850" s="1713"/>
      <c r="CY850" s="1713"/>
      <c r="CZ850" s="1713"/>
      <c r="DA850" s="1713"/>
      <c r="DB850" s="1713"/>
      <c r="DC850" s="1713"/>
      <c r="DD850" s="1713"/>
      <c r="DE850" s="1713"/>
      <c r="DF850" s="1713"/>
      <c r="DG850" s="1713"/>
      <c r="DH850" s="1713"/>
      <c r="DI850" s="1713"/>
      <c r="DJ850" s="1713"/>
      <c r="DK850" s="1713"/>
      <c r="DL850" s="1713"/>
      <c r="DM850" s="1713"/>
      <c r="DN850" s="1713"/>
      <c r="DO850" s="1713"/>
      <c r="DP850" s="1713"/>
      <c r="DQ850" s="1713"/>
    </row>
    <row r="851" s="1732" customFormat="true" ht="21.75" hidden="false" customHeight="true" outlineLevel="0" collapsed="false">
      <c r="A851" s="1713"/>
      <c r="B851" s="1713"/>
      <c r="C851" s="1725"/>
      <c r="D851" s="1725"/>
      <c r="E851" s="1725"/>
      <c r="F851" s="3210"/>
      <c r="G851" s="3211"/>
      <c r="H851" s="3212"/>
      <c r="I851" s="3213"/>
      <c r="J851" s="3213"/>
      <c r="K851" s="1713"/>
      <c r="L851" s="1713"/>
      <c r="M851" s="1713"/>
      <c r="N851" s="1725"/>
      <c r="O851" s="1713"/>
      <c r="P851" s="1713"/>
      <c r="Q851" s="1713"/>
      <c r="R851" s="1713"/>
      <c r="S851" s="1713"/>
      <c r="T851" s="1714"/>
      <c r="W851" s="1713"/>
      <c r="X851" s="1713"/>
      <c r="Y851" s="1713"/>
      <c r="Z851" s="1713"/>
      <c r="AA851" s="1713"/>
      <c r="AB851" s="1713"/>
      <c r="AC851" s="1713"/>
      <c r="AD851" s="1713"/>
      <c r="AE851" s="1713"/>
      <c r="AF851" s="1713"/>
      <c r="AG851" s="1713"/>
      <c r="AH851" s="1713"/>
      <c r="AI851" s="1713"/>
      <c r="AJ851" s="1713"/>
      <c r="AK851" s="1713"/>
      <c r="AL851" s="1713"/>
      <c r="AM851" s="1713"/>
      <c r="AN851" s="1713"/>
      <c r="AO851" s="3214"/>
      <c r="AP851" s="1713"/>
      <c r="AQ851" s="1713"/>
      <c r="AR851" s="1713"/>
      <c r="AS851" s="1713"/>
      <c r="AT851" s="1713"/>
      <c r="AU851" s="1713"/>
      <c r="AV851" s="1713"/>
      <c r="AW851" s="1713"/>
      <c r="AX851" s="1713"/>
      <c r="AY851" s="1713"/>
      <c r="AZ851" s="1713"/>
      <c r="BA851" s="1713"/>
      <c r="BB851" s="1713"/>
      <c r="BC851" s="1713"/>
      <c r="BD851" s="1713"/>
      <c r="BE851" s="1713"/>
      <c r="BF851" s="1713"/>
      <c r="BG851" s="1713"/>
      <c r="BH851" s="1713"/>
      <c r="BI851" s="1713"/>
      <c r="BJ851" s="1713"/>
      <c r="BK851" s="1713"/>
      <c r="BL851" s="1713"/>
      <c r="BM851" s="1713"/>
      <c r="BN851" s="1713"/>
      <c r="BO851" s="1713"/>
      <c r="BP851" s="1713"/>
      <c r="BQ851" s="1713"/>
      <c r="BR851" s="1713"/>
      <c r="BS851" s="1713"/>
      <c r="BT851" s="1713"/>
      <c r="BU851" s="1713"/>
      <c r="BV851" s="1713"/>
      <c r="BW851" s="1713"/>
      <c r="BX851" s="1713"/>
      <c r="BY851" s="1713"/>
      <c r="BZ851" s="1713"/>
      <c r="CA851" s="1713"/>
      <c r="CB851" s="1713"/>
      <c r="CC851" s="1713"/>
      <c r="CD851" s="1713"/>
      <c r="CE851" s="1713"/>
      <c r="CF851" s="1713"/>
      <c r="CG851" s="1713"/>
      <c r="CH851" s="1713"/>
      <c r="CI851" s="1713"/>
      <c r="CJ851" s="1713"/>
      <c r="CK851" s="1713"/>
      <c r="CL851" s="1713"/>
      <c r="CM851" s="1713"/>
      <c r="CN851" s="1713"/>
      <c r="CO851" s="1713"/>
      <c r="CP851" s="1713"/>
      <c r="CQ851" s="1713"/>
      <c r="CR851" s="1713"/>
      <c r="CS851" s="1713"/>
      <c r="CT851" s="1713"/>
      <c r="CU851" s="1713"/>
      <c r="CV851" s="1713"/>
      <c r="CW851" s="1713"/>
      <c r="CX851" s="1713"/>
      <c r="CY851" s="1713"/>
      <c r="CZ851" s="1713"/>
      <c r="DA851" s="1713"/>
      <c r="DB851" s="1713"/>
      <c r="DC851" s="1713"/>
      <c r="DD851" s="1713"/>
      <c r="DE851" s="1713"/>
      <c r="DF851" s="1713"/>
      <c r="DG851" s="1713"/>
      <c r="DH851" s="1713"/>
      <c r="DI851" s="1713"/>
      <c r="DJ851" s="1713"/>
      <c r="DK851" s="1713"/>
      <c r="DL851" s="1713"/>
      <c r="DM851" s="1713"/>
      <c r="DN851" s="1713"/>
      <c r="DO851" s="1713"/>
      <c r="DP851" s="1713"/>
      <c r="DQ851" s="1713"/>
    </row>
    <row r="852" s="1732" customFormat="true" ht="21.75" hidden="false" customHeight="true" outlineLevel="0" collapsed="false">
      <c r="A852" s="1713"/>
      <c r="B852" s="1713"/>
      <c r="C852" s="1725"/>
      <c r="D852" s="1725"/>
      <c r="E852" s="1725"/>
      <c r="F852" s="3210"/>
      <c r="G852" s="3211"/>
      <c r="H852" s="3212"/>
      <c r="I852" s="3213"/>
      <c r="J852" s="3213"/>
      <c r="K852" s="1713"/>
      <c r="L852" s="1713"/>
      <c r="M852" s="1713"/>
      <c r="N852" s="1725"/>
      <c r="O852" s="1713"/>
      <c r="P852" s="1713"/>
      <c r="Q852" s="1713"/>
      <c r="R852" s="1713"/>
      <c r="S852" s="1713"/>
      <c r="T852" s="1714"/>
      <c r="W852" s="1713"/>
      <c r="X852" s="1713"/>
      <c r="Y852" s="1713"/>
      <c r="Z852" s="1713"/>
      <c r="AA852" s="1713"/>
      <c r="AB852" s="1713"/>
      <c r="AC852" s="1713"/>
      <c r="AD852" s="1713"/>
      <c r="AE852" s="1713"/>
      <c r="AF852" s="1713"/>
      <c r="AG852" s="1713"/>
      <c r="AH852" s="1713"/>
      <c r="AI852" s="1713"/>
      <c r="AJ852" s="1713"/>
      <c r="AK852" s="1713"/>
      <c r="AL852" s="1713"/>
      <c r="AM852" s="1713"/>
      <c r="AN852" s="1713"/>
      <c r="AO852" s="3214"/>
      <c r="AP852" s="1713"/>
      <c r="AQ852" s="1713"/>
      <c r="AR852" s="1713"/>
      <c r="AS852" s="1713"/>
      <c r="AT852" s="1713"/>
      <c r="AU852" s="1713"/>
      <c r="AV852" s="1713"/>
      <c r="AW852" s="1713"/>
      <c r="AX852" s="1713"/>
      <c r="AY852" s="1713"/>
      <c r="AZ852" s="1713"/>
      <c r="BA852" s="1713"/>
      <c r="BB852" s="1713"/>
      <c r="BC852" s="1713"/>
      <c r="BD852" s="1713"/>
      <c r="BE852" s="1713"/>
      <c r="BF852" s="1713"/>
      <c r="BG852" s="1713"/>
      <c r="BH852" s="1713"/>
      <c r="BI852" s="1713"/>
      <c r="BJ852" s="1713"/>
      <c r="BK852" s="1713"/>
      <c r="BL852" s="1713"/>
      <c r="BM852" s="1713"/>
      <c r="BN852" s="1713"/>
      <c r="BO852" s="1713"/>
      <c r="BP852" s="1713"/>
      <c r="BQ852" s="1713"/>
      <c r="BR852" s="1713"/>
      <c r="BS852" s="1713"/>
      <c r="BT852" s="1713"/>
      <c r="BU852" s="1713"/>
      <c r="BV852" s="1713"/>
      <c r="BW852" s="1713"/>
      <c r="BX852" s="1713"/>
      <c r="BY852" s="1713"/>
      <c r="BZ852" s="1713"/>
      <c r="CA852" s="1713"/>
      <c r="CB852" s="1713"/>
      <c r="CC852" s="1713"/>
      <c r="CD852" s="1713"/>
      <c r="CE852" s="1713"/>
      <c r="CF852" s="1713"/>
      <c r="CG852" s="1713"/>
      <c r="CH852" s="1713"/>
      <c r="CI852" s="1713"/>
      <c r="CJ852" s="1713"/>
      <c r="CK852" s="1713"/>
      <c r="CL852" s="1713"/>
      <c r="CM852" s="1713"/>
      <c r="CN852" s="1713"/>
      <c r="CO852" s="1713"/>
      <c r="CP852" s="1713"/>
      <c r="CQ852" s="1713"/>
      <c r="CR852" s="1713"/>
      <c r="CS852" s="1713"/>
      <c r="CT852" s="1713"/>
      <c r="CU852" s="1713"/>
      <c r="CV852" s="1713"/>
      <c r="CW852" s="1713"/>
      <c r="CX852" s="1713"/>
      <c r="CY852" s="1713"/>
      <c r="CZ852" s="1713"/>
      <c r="DA852" s="1713"/>
      <c r="DB852" s="1713"/>
      <c r="DC852" s="1713"/>
      <c r="DD852" s="1713"/>
      <c r="DE852" s="1713"/>
      <c r="DF852" s="1713"/>
      <c r="DG852" s="1713"/>
      <c r="DH852" s="1713"/>
      <c r="DI852" s="1713"/>
      <c r="DJ852" s="1713"/>
      <c r="DK852" s="1713"/>
      <c r="DL852" s="1713"/>
      <c r="DM852" s="1713"/>
      <c r="DN852" s="1713"/>
      <c r="DO852" s="1713"/>
      <c r="DP852" s="1713"/>
      <c r="DQ852" s="1713"/>
    </row>
    <row r="853" s="1732" customFormat="true" ht="21.75" hidden="false" customHeight="true" outlineLevel="0" collapsed="false">
      <c r="A853" s="1713"/>
      <c r="B853" s="1713"/>
      <c r="C853" s="1725"/>
      <c r="D853" s="1725"/>
      <c r="E853" s="1725"/>
      <c r="F853" s="3210"/>
      <c r="G853" s="3211"/>
      <c r="H853" s="3212"/>
      <c r="I853" s="3213"/>
      <c r="J853" s="3213"/>
      <c r="K853" s="1713"/>
      <c r="L853" s="1713"/>
      <c r="M853" s="1713"/>
      <c r="N853" s="1725"/>
      <c r="O853" s="1713"/>
      <c r="P853" s="1713"/>
      <c r="Q853" s="1713"/>
      <c r="R853" s="1713"/>
      <c r="S853" s="1713"/>
      <c r="T853" s="1714"/>
      <c r="W853" s="1713"/>
      <c r="X853" s="1713"/>
      <c r="Y853" s="1713"/>
      <c r="Z853" s="1713"/>
      <c r="AA853" s="1713"/>
      <c r="AB853" s="1713"/>
      <c r="AC853" s="1713"/>
      <c r="AD853" s="1713"/>
      <c r="AE853" s="1713"/>
      <c r="AF853" s="1713"/>
      <c r="AG853" s="1713"/>
      <c r="AH853" s="1713"/>
      <c r="AI853" s="1713"/>
      <c r="AJ853" s="1713"/>
      <c r="AK853" s="1713"/>
      <c r="AL853" s="1713"/>
      <c r="AM853" s="1713"/>
      <c r="AN853" s="1713"/>
      <c r="AO853" s="3214"/>
      <c r="AP853" s="1713"/>
      <c r="AQ853" s="1713"/>
      <c r="AR853" s="1713"/>
      <c r="AS853" s="1713"/>
      <c r="AT853" s="1713"/>
      <c r="AU853" s="1713"/>
      <c r="AV853" s="1713"/>
      <c r="AW853" s="1713"/>
      <c r="AX853" s="1713"/>
      <c r="AY853" s="1713"/>
      <c r="AZ853" s="1713"/>
      <c r="BA853" s="1713"/>
      <c r="BB853" s="1713"/>
      <c r="BC853" s="1713"/>
      <c r="BD853" s="1713"/>
      <c r="BE853" s="1713"/>
      <c r="BF853" s="1713"/>
      <c r="BG853" s="1713"/>
      <c r="BH853" s="1713"/>
      <c r="BI853" s="1713"/>
      <c r="BJ853" s="1713"/>
      <c r="BK853" s="1713"/>
      <c r="BL853" s="1713"/>
      <c r="BM853" s="1713"/>
      <c r="BN853" s="1713"/>
      <c r="BO853" s="1713"/>
      <c r="BP853" s="1713"/>
      <c r="BQ853" s="1713"/>
      <c r="BR853" s="1713"/>
      <c r="BS853" s="1713"/>
      <c r="BT853" s="1713"/>
      <c r="BU853" s="1713"/>
      <c r="BV853" s="1713"/>
      <c r="BW853" s="1713"/>
      <c r="BX853" s="1713"/>
      <c r="BY853" s="1713"/>
      <c r="BZ853" s="1713"/>
      <c r="CA853" s="1713"/>
      <c r="CB853" s="1713"/>
      <c r="CC853" s="1713"/>
      <c r="CD853" s="1713"/>
      <c r="CE853" s="1713"/>
      <c r="CF853" s="1713"/>
      <c r="CG853" s="1713"/>
      <c r="CH853" s="1713"/>
      <c r="CI853" s="1713"/>
      <c r="CJ853" s="1713"/>
      <c r="CK853" s="1713"/>
      <c r="CL853" s="1713"/>
      <c r="CM853" s="1713"/>
      <c r="CN853" s="1713"/>
      <c r="CO853" s="1713"/>
      <c r="CP853" s="1713"/>
      <c r="CQ853" s="1713"/>
      <c r="CR853" s="1713"/>
      <c r="CS853" s="1713"/>
      <c r="CT853" s="1713"/>
      <c r="CU853" s="1713"/>
      <c r="CV853" s="1713"/>
      <c r="CW853" s="1713"/>
      <c r="CX853" s="1713"/>
      <c r="CY853" s="1713"/>
      <c r="CZ853" s="1713"/>
      <c r="DA853" s="1713"/>
      <c r="DB853" s="1713"/>
      <c r="DC853" s="1713"/>
      <c r="DD853" s="1713"/>
      <c r="DE853" s="1713"/>
      <c r="DF853" s="1713"/>
      <c r="DG853" s="1713"/>
      <c r="DH853" s="1713"/>
      <c r="DI853" s="1713"/>
      <c r="DJ853" s="1713"/>
      <c r="DK853" s="1713"/>
      <c r="DL853" s="1713"/>
      <c r="DM853" s="1713"/>
      <c r="DN853" s="1713"/>
      <c r="DO853" s="1713"/>
      <c r="DP853" s="1713"/>
      <c r="DQ853" s="1713"/>
    </row>
    <row r="854" s="1732" customFormat="true" ht="21.75" hidden="false" customHeight="true" outlineLevel="0" collapsed="false">
      <c r="A854" s="1713"/>
      <c r="B854" s="1713"/>
      <c r="C854" s="1725"/>
      <c r="D854" s="1725"/>
      <c r="E854" s="1725"/>
      <c r="F854" s="3210"/>
      <c r="G854" s="3211"/>
      <c r="H854" s="3212"/>
      <c r="I854" s="3213"/>
      <c r="J854" s="3213"/>
      <c r="K854" s="1713"/>
      <c r="L854" s="1713"/>
      <c r="M854" s="1713"/>
      <c r="N854" s="1725"/>
      <c r="O854" s="1713"/>
      <c r="P854" s="1713"/>
      <c r="Q854" s="1713"/>
      <c r="R854" s="1713"/>
      <c r="S854" s="1713"/>
      <c r="T854" s="1714"/>
      <c r="W854" s="1713"/>
      <c r="X854" s="1713"/>
      <c r="Y854" s="1713"/>
      <c r="Z854" s="1713"/>
      <c r="AA854" s="1713"/>
      <c r="AB854" s="1713"/>
      <c r="AC854" s="1713"/>
      <c r="AD854" s="1713"/>
      <c r="AE854" s="1713"/>
      <c r="AF854" s="1713"/>
      <c r="AG854" s="1713"/>
      <c r="AH854" s="1713"/>
      <c r="AI854" s="1713"/>
      <c r="AJ854" s="1713"/>
      <c r="AK854" s="1713"/>
      <c r="AL854" s="1713"/>
      <c r="AM854" s="1713"/>
      <c r="AN854" s="1713"/>
      <c r="AO854" s="3214"/>
      <c r="AP854" s="1713"/>
      <c r="AQ854" s="1713"/>
      <c r="AR854" s="1713"/>
      <c r="AS854" s="1713"/>
      <c r="AT854" s="1713"/>
      <c r="AU854" s="1713"/>
      <c r="AV854" s="1713"/>
      <c r="AW854" s="1713"/>
      <c r="AX854" s="1713"/>
      <c r="AY854" s="1713"/>
      <c r="AZ854" s="1713"/>
      <c r="BA854" s="1713"/>
      <c r="BB854" s="1713"/>
      <c r="BC854" s="1713"/>
      <c r="BD854" s="1713"/>
      <c r="BE854" s="1713"/>
      <c r="BF854" s="1713"/>
      <c r="BG854" s="1713"/>
      <c r="BH854" s="1713"/>
      <c r="BI854" s="1713"/>
      <c r="BJ854" s="1713"/>
      <c r="BK854" s="1713"/>
      <c r="BL854" s="1713"/>
      <c r="BM854" s="1713"/>
      <c r="BN854" s="1713"/>
      <c r="BO854" s="1713"/>
      <c r="BP854" s="1713"/>
      <c r="BQ854" s="1713"/>
      <c r="BR854" s="1713"/>
      <c r="BS854" s="1713"/>
      <c r="BT854" s="1713"/>
      <c r="BU854" s="1713"/>
      <c r="BV854" s="1713"/>
      <c r="BW854" s="1713"/>
      <c r="BX854" s="1713"/>
      <c r="BY854" s="1713"/>
      <c r="BZ854" s="1713"/>
      <c r="CA854" s="1713"/>
      <c r="CB854" s="1713"/>
      <c r="CC854" s="1713"/>
      <c r="CD854" s="1713"/>
      <c r="CE854" s="1713"/>
      <c r="CF854" s="1713"/>
      <c r="CG854" s="1713"/>
      <c r="CH854" s="1713"/>
      <c r="CI854" s="1713"/>
      <c r="CJ854" s="1713"/>
      <c r="CK854" s="1713"/>
      <c r="CL854" s="1713"/>
      <c r="CM854" s="1713"/>
      <c r="CN854" s="1713"/>
      <c r="CO854" s="1713"/>
      <c r="CP854" s="1713"/>
      <c r="CQ854" s="1713"/>
      <c r="CR854" s="1713"/>
      <c r="CS854" s="1713"/>
      <c r="CT854" s="1713"/>
      <c r="CU854" s="1713"/>
      <c r="CV854" s="1713"/>
      <c r="CW854" s="1713"/>
      <c r="CX854" s="1713"/>
      <c r="CY854" s="1713"/>
      <c r="CZ854" s="1713"/>
      <c r="DA854" s="1713"/>
      <c r="DB854" s="1713"/>
      <c r="DC854" s="1713"/>
      <c r="DD854" s="1713"/>
      <c r="DE854" s="1713"/>
      <c r="DF854" s="1713"/>
      <c r="DG854" s="1713"/>
      <c r="DH854" s="1713"/>
      <c r="DI854" s="1713"/>
      <c r="DJ854" s="1713"/>
      <c r="DK854" s="1713"/>
      <c r="DL854" s="1713"/>
      <c r="DM854" s="1713"/>
      <c r="DN854" s="1713"/>
      <c r="DO854" s="1713"/>
      <c r="DP854" s="1713"/>
      <c r="DQ854" s="1713"/>
    </row>
    <row r="855" s="1732" customFormat="true" ht="21.75" hidden="false" customHeight="true" outlineLevel="0" collapsed="false">
      <c r="A855" s="1713"/>
      <c r="B855" s="1713"/>
      <c r="C855" s="1725"/>
      <c r="D855" s="1725"/>
      <c r="E855" s="1725"/>
      <c r="F855" s="3210"/>
      <c r="G855" s="3211"/>
      <c r="H855" s="3212"/>
      <c r="I855" s="3213"/>
      <c r="J855" s="3213"/>
      <c r="K855" s="1713"/>
      <c r="L855" s="1713"/>
      <c r="M855" s="1713"/>
      <c r="N855" s="1725"/>
      <c r="O855" s="1713"/>
      <c r="P855" s="1713"/>
      <c r="Q855" s="1713"/>
      <c r="R855" s="1713"/>
      <c r="S855" s="1713"/>
      <c r="T855" s="1714"/>
      <c r="W855" s="1713"/>
      <c r="X855" s="1713"/>
      <c r="Y855" s="1713"/>
      <c r="Z855" s="1713"/>
      <c r="AA855" s="1713"/>
      <c r="AB855" s="1713"/>
      <c r="AC855" s="1713"/>
      <c r="AD855" s="1713"/>
      <c r="AE855" s="1713"/>
      <c r="AF855" s="1713"/>
      <c r="AG855" s="1713"/>
      <c r="AH855" s="1713"/>
      <c r="AI855" s="1713"/>
      <c r="AJ855" s="1713"/>
      <c r="AK855" s="1713"/>
      <c r="AL855" s="1713"/>
      <c r="AM855" s="1713"/>
      <c r="AN855" s="1713"/>
      <c r="AO855" s="3214"/>
      <c r="AP855" s="1713"/>
      <c r="AQ855" s="1713"/>
      <c r="AR855" s="1713"/>
      <c r="AS855" s="1713"/>
      <c r="AT855" s="1713"/>
      <c r="AU855" s="1713"/>
      <c r="AV855" s="1713"/>
      <c r="AW855" s="1713"/>
      <c r="AX855" s="1713"/>
      <c r="AY855" s="1713"/>
      <c r="AZ855" s="1713"/>
      <c r="BA855" s="1713"/>
      <c r="BB855" s="1713"/>
      <c r="BC855" s="1713"/>
      <c r="BD855" s="1713"/>
      <c r="BE855" s="1713"/>
      <c r="BF855" s="1713"/>
      <c r="BG855" s="1713"/>
      <c r="BH855" s="1713"/>
      <c r="BI855" s="1713"/>
      <c r="BJ855" s="1713"/>
      <c r="BK855" s="1713"/>
      <c r="BL855" s="1713"/>
      <c r="BM855" s="1713"/>
      <c r="BN855" s="1713"/>
      <c r="BO855" s="1713"/>
      <c r="BP855" s="1713"/>
      <c r="BQ855" s="1713"/>
      <c r="BR855" s="1713"/>
      <c r="BS855" s="1713"/>
      <c r="BT855" s="1713"/>
      <c r="BU855" s="1713"/>
      <c r="BV855" s="1713"/>
      <c r="BW855" s="1713"/>
      <c r="BX855" s="1713"/>
      <c r="BY855" s="1713"/>
      <c r="BZ855" s="1713"/>
      <c r="CA855" s="1713"/>
      <c r="CB855" s="1713"/>
      <c r="CC855" s="1713"/>
      <c r="CD855" s="1713"/>
      <c r="CE855" s="1713"/>
      <c r="CF855" s="1713"/>
      <c r="CG855" s="1713"/>
      <c r="CH855" s="1713"/>
      <c r="CI855" s="1713"/>
      <c r="CJ855" s="1713"/>
      <c r="CK855" s="1713"/>
      <c r="CL855" s="1713"/>
      <c r="CM855" s="1713"/>
      <c r="CN855" s="1713"/>
      <c r="CO855" s="1713"/>
      <c r="CP855" s="1713"/>
      <c r="CQ855" s="1713"/>
      <c r="CR855" s="1713"/>
      <c r="CS855" s="1713"/>
      <c r="CT855" s="1713"/>
      <c r="CU855" s="1713"/>
      <c r="CV855" s="1713"/>
      <c r="CW855" s="1713"/>
      <c r="CX855" s="1713"/>
      <c r="CY855" s="1713"/>
      <c r="CZ855" s="1713"/>
      <c r="DA855" s="1713"/>
      <c r="DB855" s="1713"/>
      <c r="DC855" s="1713"/>
      <c r="DD855" s="1713"/>
      <c r="DE855" s="1713"/>
      <c r="DF855" s="1713"/>
      <c r="DG855" s="1713"/>
      <c r="DH855" s="1713"/>
      <c r="DI855" s="1713"/>
      <c r="DJ855" s="1713"/>
      <c r="DK855" s="1713"/>
      <c r="DL855" s="1713"/>
      <c r="DM855" s="1713"/>
      <c r="DN855" s="1713"/>
      <c r="DO855" s="1713"/>
      <c r="DP855" s="1713"/>
      <c r="DQ855" s="1713"/>
    </row>
    <row r="856" s="1732" customFormat="true" ht="21.75" hidden="false" customHeight="true" outlineLevel="0" collapsed="false">
      <c r="A856" s="1713"/>
      <c r="B856" s="1713"/>
      <c r="C856" s="1725"/>
      <c r="D856" s="1725"/>
      <c r="E856" s="1725"/>
      <c r="F856" s="3210"/>
      <c r="G856" s="3211"/>
      <c r="H856" s="3212"/>
      <c r="I856" s="3213"/>
      <c r="J856" s="3213"/>
      <c r="K856" s="1713"/>
      <c r="L856" s="1713"/>
      <c r="M856" s="1713"/>
      <c r="N856" s="1725"/>
      <c r="O856" s="1713"/>
      <c r="P856" s="1713"/>
      <c r="Q856" s="1713"/>
      <c r="R856" s="1713"/>
      <c r="S856" s="1713"/>
      <c r="T856" s="1714"/>
      <c r="W856" s="1713"/>
      <c r="X856" s="1713"/>
      <c r="Y856" s="1713"/>
      <c r="Z856" s="1713"/>
      <c r="AA856" s="1713"/>
      <c r="AB856" s="1713"/>
      <c r="AC856" s="1713"/>
      <c r="AD856" s="1713"/>
      <c r="AE856" s="1713"/>
      <c r="AF856" s="1713"/>
      <c r="AG856" s="1713"/>
      <c r="AH856" s="1713"/>
      <c r="AI856" s="1713"/>
      <c r="AJ856" s="1713"/>
      <c r="AK856" s="1713"/>
      <c r="AL856" s="1713"/>
      <c r="AM856" s="1713"/>
      <c r="AN856" s="1713"/>
      <c r="AO856" s="3214"/>
      <c r="AP856" s="1713"/>
      <c r="AQ856" s="1713"/>
      <c r="AR856" s="1713"/>
      <c r="AS856" s="1713"/>
      <c r="AT856" s="1713"/>
      <c r="AU856" s="1713"/>
      <c r="AV856" s="1713"/>
      <c r="AW856" s="1713"/>
      <c r="AX856" s="1713"/>
      <c r="AY856" s="1713"/>
      <c r="AZ856" s="1713"/>
      <c r="BA856" s="1713"/>
      <c r="BB856" s="1713"/>
      <c r="BC856" s="1713"/>
      <c r="BD856" s="1713"/>
      <c r="BE856" s="1713"/>
      <c r="BF856" s="1713"/>
      <c r="BG856" s="1713"/>
      <c r="BH856" s="1713"/>
      <c r="BI856" s="1713"/>
      <c r="BJ856" s="1713"/>
      <c r="BK856" s="1713"/>
      <c r="BL856" s="1713"/>
      <c r="BM856" s="1713"/>
      <c r="BN856" s="1713"/>
      <c r="BO856" s="1713"/>
      <c r="BP856" s="1713"/>
      <c r="BQ856" s="1713"/>
      <c r="BR856" s="1713"/>
      <c r="BS856" s="1713"/>
      <c r="BT856" s="1713"/>
      <c r="BU856" s="1713"/>
      <c r="BV856" s="1713"/>
      <c r="BW856" s="1713"/>
      <c r="BX856" s="1713"/>
      <c r="BY856" s="1713"/>
      <c r="BZ856" s="1713"/>
      <c r="CA856" s="1713"/>
      <c r="CB856" s="1713"/>
      <c r="CC856" s="1713"/>
      <c r="CD856" s="1713"/>
      <c r="CE856" s="1713"/>
      <c r="CF856" s="1713"/>
      <c r="CG856" s="1713"/>
      <c r="CH856" s="1713"/>
      <c r="CI856" s="1713"/>
      <c r="CJ856" s="1713"/>
      <c r="CK856" s="1713"/>
      <c r="CL856" s="1713"/>
      <c r="CM856" s="1713"/>
      <c r="CN856" s="1713"/>
      <c r="CO856" s="1713"/>
      <c r="CP856" s="1713"/>
      <c r="CQ856" s="1713"/>
      <c r="CR856" s="1713"/>
      <c r="CS856" s="1713"/>
      <c r="CT856" s="1713"/>
      <c r="CU856" s="1713"/>
      <c r="CV856" s="1713"/>
      <c r="CW856" s="1713"/>
      <c r="CX856" s="1713"/>
      <c r="CY856" s="1713"/>
      <c r="CZ856" s="1713"/>
      <c r="DA856" s="1713"/>
      <c r="DB856" s="1713"/>
      <c r="DC856" s="1713"/>
      <c r="DD856" s="1713"/>
      <c r="DE856" s="1713"/>
      <c r="DF856" s="1713"/>
      <c r="DG856" s="1713"/>
      <c r="DH856" s="1713"/>
      <c r="DI856" s="1713"/>
      <c r="DJ856" s="1713"/>
      <c r="DK856" s="1713"/>
      <c r="DL856" s="1713"/>
      <c r="DM856" s="1713"/>
      <c r="DN856" s="1713"/>
      <c r="DO856" s="1713"/>
      <c r="DP856" s="1713"/>
      <c r="DQ856" s="1713"/>
    </row>
    <row r="857" s="1732" customFormat="true" ht="21.75" hidden="false" customHeight="true" outlineLevel="0" collapsed="false">
      <c r="A857" s="1713"/>
      <c r="B857" s="1713"/>
      <c r="C857" s="1725"/>
      <c r="D857" s="1725"/>
      <c r="E857" s="1725"/>
      <c r="F857" s="3210"/>
      <c r="G857" s="3211"/>
      <c r="H857" s="3212"/>
      <c r="I857" s="3213"/>
      <c r="J857" s="3213"/>
      <c r="K857" s="1713"/>
      <c r="L857" s="1713"/>
      <c r="M857" s="1713"/>
      <c r="N857" s="1725"/>
      <c r="O857" s="1713"/>
      <c r="P857" s="1713"/>
      <c r="Q857" s="1713"/>
      <c r="R857" s="1713"/>
      <c r="S857" s="1713"/>
      <c r="T857" s="1714"/>
      <c r="W857" s="1713"/>
      <c r="X857" s="1713"/>
      <c r="Y857" s="1713"/>
      <c r="Z857" s="1713"/>
      <c r="AA857" s="1713"/>
      <c r="AB857" s="1713"/>
      <c r="AC857" s="1713"/>
      <c r="AD857" s="1713"/>
      <c r="AE857" s="1713"/>
      <c r="AF857" s="1713"/>
      <c r="AG857" s="1713"/>
      <c r="AH857" s="1713"/>
      <c r="AI857" s="1713"/>
      <c r="AJ857" s="1713"/>
      <c r="AK857" s="1713"/>
      <c r="AL857" s="1713"/>
      <c r="AM857" s="1713"/>
      <c r="AN857" s="1713"/>
      <c r="AO857" s="3214"/>
      <c r="AP857" s="1713"/>
      <c r="AQ857" s="1713"/>
      <c r="AR857" s="1713"/>
      <c r="AS857" s="1713"/>
      <c r="AT857" s="1713"/>
      <c r="AU857" s="1713"/>
      <c r="AV857" s="1713"/>
      <c r="AW857" s="1713"/>
      <c r="AX857" s="1713"/>
      <c r="AY857" s="1713"/>
      <c r="AZ857" s="1713"/>
      <c r="BA857" s="1713"/>
      <c r="BB857" s="1713"/>
      <c r="BC857" s="1713"/>
      <c r="BD857" s="1713"/>
      <c r="BE857" s="1713"/>
      <c r="BF857" s="1713"/>
      <c r="BG857" s="1713"/>
      <c r="BH857" s="1713"/>
      <c r="BI857" s="1713"/>
      <c r="BJ857" s="1713"/>
      <c r="BK857" s="1713"/>
      <c r="BL857" s="1713"/>
      <c r="BM857" s="1713"/>
      <c r="BN857" s="1713"/>
      <c r="BO857" s="1713"/>
      <c r="BP857" s="1713"/>
      <c r="BQ857" s="1713"/>
      <c r="BR857" s="1713"/>
      <c r="BS857" s="1713"/>
      <c r="BT857" s="1713"/>
      <c r="BU857" s="1713"/>
      <c r="BV857" s="1713"/>
      <c r="BW857" s="1713"/>
      <c r="BX857" s="1713"/>
      <c r="BY857" s="1713"/>
      <c r="BZ857" s="1713"/>
      <c r="CA857" s="1713"/>
      <c r="CB857" s="1713"/>
      <c r="CC857" s="1713"/>
      <c r="CD857" s="1713"/>
      <c r="CE857" s="1713"/>
      <c r="CF857" s="1713"/>
      <c r="CG857" s="1713"/>
      <c r="CH857" s="1713"/>
      <c r="CI857" s="1713"/>
      <c r="CJ857" s="1713"/>
      <c r="CK857" s="1713"/>
      <c r="CL857" s="1713"/>
      <c r="CM857" s="1713"/>
      <c r="CN857" s="1713"/>
      <c r="CO857" s="1713"/>
      <c r="CP857" s="1713"/>
      <c r="CQ857" s="1713"/>
      <c r="CR857" s="1713"/>
      <c r="CS857" s="1713"/>
      <c r="CT857" s="1713"/>
      <c r="CU857" s="1713"/>
      <c r="CV857" s="1713"/>
      <c r="CW857" s="1713"/>
      <c r="CX857" s="1713"/>
      <c r="CY857" s="1713"/>
      <c r="CZ857" s="1713"/>
      <c r="DA857" s="1713"/>
      <c r="DB857" s="1713"/>
      <c r="DC857" s="1713"/>
      <c r="DD857" s="1713"/>
      <c r="DE857" s="1713"/>
      <c r="DF857" s="1713"/>
      <c r="DG857" s="1713"/>
      <c r="DH857" s="1713"/>
      <c r="DI857" s="1713"/>
      <c r="DJ857" s="1713"/>
      <c r="DK857" s="1713"/>
      <c r="DL857" s="1713"/>
      <c r="DM857" s="1713"/>
      <c r="DN857" s="1713"/>
      <c r="DO857" s="1713"/>
      <c r="DP857" s="1713"/>
      <c r="DQ857" s="1713"/>
    </row>
    <row r="858" s="1732" customFormat="true" ht="21.75" hidden="false" customHeight="true" outlineLevel="0" collapsed="false">
      <c r="A858" s="1713"/>
      <c r="B858" s="1713"/>
      <c r="C858" s="1725"/>
      <c r="D858" s="1725"/>
      <c r="E858" s="1725"/>
      <c r="F858" s="3210"/>
      <c r="G858" s="3211"/>
      <c r="H858" s="3212"/>
      <c r="I858" s="3213"/>
      <c r="J858" s="3213"/>
      <c r="K858" s="1713"/>
      <c r="L858" s="1713"/>
      <c r="M858" s="1713"/>
      <c r="N858" s="1725"/>
      <c r="O858" s="1713"/>
      <c r="P858" s="1713"/>
      <c r="Q858" s="1713"/>
      <c r="R858" s="1713"/>
      <c r="S858" s="1713"/>
      <c r="T858" s="1714"/>
      <c r="W858" s="1713"/>
      <c r="X858" s="1713"/>
      <c r="Y858" s="1713"/>
      <c r="Z858" s="1713"/>
      <c r="AA858" s="1713"/>
      <c r="AB858" s="1713"/>
      <c r="AC858" s="1713"/>
      <c r="AD858" s="1713"/>
      <c r="AE858" s="1713"/>
      <c r="AF858" s="1713"/>
      <c r="AG858" s="1713"/>
      <c r="AH858" s="1713"/>
      <c r="AI858" s="1713"/>
      <c r="AJ858" s="1713"/>
      <c r="AK858" s="1713"/>
      <c r="AL858" s="1713"/>
      <c r="AM858" s="1713"/>
      <c r="AN858" s="1713"/>
      <c r="AO858" s="3214"/>
      <c r="AP858" s="1713"/>
      <c r="AQ858" s="1713"/>
      <c r="AR858" s="1713"/>
      <c r="AS858" s="1713"/>
      <c r="AT858" s="1713"/>
      <c r="AU858" s="1713"/>
      <c r="AV858" s="1713"/>
      <c r="AW858" s="1713"/>
      <c r="AX858" s="1713"/>
      <c r="AY858" s="1713"/>
      <c r="AZ858" s="1713"/>
      <c r="BA858" s="1713"/>
      <c r="BB858" s="1713"/>
      <c r="BC858" s="1713"/>
      <c r="BD858" s="1713"/>
      <c r="BE858" s="1713"/>
      <c r="BF858" s="1713"/>
      <c r="BG858" s="1713"/>
      <c r="BH858" s="1713"/>
      <c r="BI858" s="1713"/>
      <c r="BJ858" s="1713"/>
      <c r="BK858" s="1713"/>
      <c r="BL858" s="1713"/>
      <c r="BM858" s="1713"/>
      <c r="BN858" s="1713"/>
      <c r="BO858" s="1713"/>
      <c r="BP858" s="1713"/>
      <c r="BQ858" s="1713"/>
      <c r="BR858" s="1713"/>
      <c r="BS858" s="1713"/>
      <c r="BT858" s="1713"/>
      <c r="BU858" s="1713"/>
      <c r="BV858" s="1713"/>
      <c r="BW858" s="1713"/>
      <c r="BX858" s="1713"/>
      <c r="BY858" s="1713"/>
      <c r="BZ858" s="1713"/>
      <c r="CA858" s="1713"/>
      <c r="CB858" s="1713"/>
      <c r="CC858" s="1713"/>
      <c r="CD858" s="1713"/>
      <c r="CE858" s="1713"/>
      <c r="CF858" s="1713"/>
      <c r="CG858" s="1713"/>
      <c r="CH858" s="1713"/>
      <c r="CI858" s="1713"/>
      <c r="CJ858" s="1713"/>
      <c r="CK858" s="1713"/>
      <c r="CL858" s="1713"/>
      <c r="CM858" s="1713"/>
      <c r="CN858" s="1713"/>
      <c r="CO858" s="1713"/>
      <c r="CP858" s="1713"/>
      <c r="CQ858" s="1713"/>
      <c r="CR858" s="1713"/>
      <c r="CS858" s="1713"/>
      <c r="CT858" s="1713"/>
      <c r="CU858" s="1713"/>
      <c r="CV858" s="1713"/>
      <c r="CW858" s="1713"/>
      <c r="CX858" s="1713"/>
      <c r="CY858" s="1713"/>
      <c r="CZ858" s="1713"/>
      <c r="DA858" s="1713"/>
      <c r="DB858" s="1713"/>
      <c r="DC858" s="1713"/>
      <c r="DD858" s="1713"/>
      <c r="DE858" s="1713"/>
      <c r="DF858" s="1713"/>
      <c r="DG858" s="1713"/>
      <c r="DH858" s="1713"/>
      <c r="DI858" s="1713"/>
      <c r="DJ858" s="1713"/>
      <c r="DK858" s="1713"/>
      <c r="DL858" s="1713"/>
      <c r="DM858" s="1713"/>
      <c r="DN858" s="1713"/>
      <c r="DO858" s="1713"/>
      <c r="DP858" s="1713"/>
      <c r="DQ858" s="1713"/>
    </row>
    <row r="859" s="1732" customFormat="true" ht="21.75" hidden="false" customHeight="true" outlineLevel="0" collapsed="false">
      <c r="A859" s="1713"/>
      <c r="B859" s="1713"/>
      <c r="C859" s="1725"/>
      <c r="D859" s="1725"/>
      <c r="E859" s="1725"/>
      <c r="F859" s="3210"/>
      <c r="G859" s="3211"/>
      <c r="H859" s="3212"/>
      <c r="I859" s="3213"/>
      <c r="J859" s="3213"/>
      <c r="K859" s="1713"/>
      <c r="L859" s="1713"/>
      <c r="M859" s="1713"/>
      <c r="N859" s="1725"/>
      <c r="O859" s="1713"/>
      <c r="P859" s="1713"/>
      <c r="Q859" s="1713"/>
      <c r="R859" s="1713"/>
      <c r="S859" s="1713"/>
      <c r="T859" s="1714"/>
      <c r="W859" s="1713"/>
      <c r="X859" s="1713"/>
      <c r="Y859" s="1713"/>
      <c r="Z859" s="1713"/>
      <c r="AA859" s="1713"/>
      <c r="AB859" s="1713"/>
      <c r="AC859" s="1713"/>
      <c r="AD859" s="1713"/>
      <c r="AE859" s="1713"/>
      <c r="AF859" s="1713"/>
      <c r="AG859" s="1713"/>
      <c r="AH859" s="1713"/>
      <c r="AI859" s="1713"/>
      <c r="AJ859" s="1713"/>
      <c r="AK859" s="1713"/>
      <c r="AL859" s="1713"/>
      <c r="AM859" s="1713"/>
      <c r="AN859" s="1713"/>
      <c r="AO859" s="3214"/>
      <c r="AP859" s="1713"/>
      <c r="AQ859" s="1713"/>
      <c r="AR859" s="1713"/>
      <c r="AS859" s="1713"/>
      <c r="AT859" s="1713"/>
      <c r="AU859" s="1713"/>
      <c r="AV859" s="1713"/>
      <c r="AW859" s="1713"/>
      <c r="AX859" s="1713"/>
      <c r="AY859" s="1713"/>
      <c r="AZ859" s="1713"/>
      <c r="BA859" s="1713"/>
      <c r="BB859" s="1713"/>
      <c r="BC859" s="1713"/>
      <c r="BD859" s="1713"/>
      <c r="BE859" s="1713"/>
      <c r="BF859" s="1713"/>
      <c r="BG859" s="1713"/>
      <c r="BH859" s="1713"/>
      <c r="BI859" s="1713"/>
      <c r="BJ859" s="1713"/>
      <c r="BK859" s="1713"/>
      <c r="BL859" s="1713"/>
      <c r="BM859" s="1713"/>
      <c r="BN859" s="1713"/>
      <c r="BO859" s="1713"/>
      <c r="BP859" s="1713"/>
      <c r="BQ859" s="1713"/>
      <c r="BR859" s="1713"/>
      <c r="BS859" s="1713"/>
      <c r="BT859" s="1713"/>
      <c r="BU859" s="1713"/>
      <c r="BV859" s="1713"/>
      <c r="BW859" s="1713"/>
      <c r="BX859" s="1713"/>
      <c r="BY859" s="1713"/>
      <c r="BZ859" s="1713"/>
      <c r="CA859" s="1713"/>
      <c r="CB859" s="1713"/>
      <c r="CC859" s="1713"/>
      <c r="CD859" s="1713"/>
      <c r="CE859" s="1713"/>
      <c r="CF859" s="1713"/>
      <c r="CG859" s="1713"/>
      <c r="CH859" s="1713"/>
      <c r="CI859" s="1713"/>
      <c r="CJ859" s="1713"/>
      <c r="CK859" s="1713"/>
      <c r="CL859" s="1713"/>
      <c r="CM859" s="1713"/>
      <c r="CN859" s="1713"/>
      <c r="CO859" s="1713"/>
      <c r="CP859" s="1713"/>
      <c r="CQ859" s="1713"/>
      <c r="CR859" s="1713"/>
      <c r="CS859" s="1713"/>
      <c r="CT859" s="1713"/>
      <c r="CU859" s="1713"/>
      <c r="CV859" s="1713"/>
      <c r="CW859" s="1713"/>
      <c r="CX859" s="1713"/>
      <c r="CY859" s="1713"/>
      <c r="CZ859" s="1713"/>
      <c r="DA859" s="1713"/>
      <c r="DB859" s="1713"/>
      <c r="DC859" s="1713"/>
      <c r="DD859" s="1713"/>
      <c r="DE859" s="1713"/>
      <c r="DF859" s="1713"/>
      <c r="DG859" s="1713"/>
      <c r="DH859" s="1713"/>
      <c r="DI859" s="1713"/>
      <c r="DJ859" s="1713"/>
      <c r="DK859" s="1713"/>
      <c r="DL859" s="1713"/>
      <c r="DM859" s="1713"/>
      <c r="DN859" s="1713"/>
      <c r="DO859" s="1713"/>
      <c r="DP859" s="1713"/>
      <c r="DQ859" s="1713"/>
    </row>
    <row r="860" s="1732" customFormat="true" ht="21.75" hidden="false" customHeight="true" outlineLevel="0" collapsed="false">
      <c r="A860" s="1713"/>
      <c r="B860" s="1713"/>
      <c r="C860" s="1725"/>
      <c r="D860" s="1725"/>
      <c r="E860" s="1725"/>
      <c r="F860" s="3210"/>
      <c r="G860" s="3211"/>
      <c r="H860" s="3212"/>
      <c r="I860" s="3213"/>
      <c r="J860" s="3213"/>
      <c r="K860" s="1713"/>
      <c r="L860" s="1713"/>
      <c r="M860" s="1713"/>
      <c r="N860" s="1725"/>
      <c r="O860" s="1713"/>
      <c r="P860" s="1713"/>
      <c r="Q860" s="1713"/>
      <c r="R860" s="1713"/>
      <c r="S860" s="1713"/>
      <c r="T860" s="1714"/>
      <c r="W860" s="1713"/>
      <c r="X860" s="1713"/>
      <c r="Y860" s="1713"/>
      <c r="Z860" s="1713"/>
      <c r="AA860" s="1713"/>
      <c r="AB860" s="1713"/>
      <c r="AC860" s="1713"/>
      <c r="AD860" s="1713"/>
      <c r="AE860" s="1713"/>
      <c r="AF860" s="1713"/>
      <c r="AG860" s="1713"/>
      <c r="AH860" s="1713"/>
      <c r="AI860" s="1713"/>
      <c r="AJ860" s="1713"/>
      <c r="AK860" s="1713"/>
      <c r="AL860" s="1713"/>
      <c r="AM860" s="1713"/>
      <c r="AN860" s="1713"/>
      <c r="AO860" s="3214"/>
      <c r="AP860" s="1713"/>
      <c r="AQ860" s="1713"/>
      <c r="AR860" s="1713"/>
      <c r="AS860" s="1713"/>
      <c r="AT860" s="1713"/>
      <c r="AU860" s="1713"/>
      <c r="AV860" s="1713"/>
      <c r="AW860" s="1713"/>
      <c r="AX860" s="1713"/>
      <c r="AY860" s="1713"/>
      <c r="AZ860" s="1713"/>
      <c r="BA860" s="1713"/>
      <c r="BB860" s="1713"/>
      <c r="BC860" s="1713"/>
      <c r="BD860" s="1713"/>
      <c r="BE860" s="1713"/>
      <c r="BF860" s="1713"/>
      <c r="BG860" s="1713"/>
      <c r="BH860" s="1713"/>
      <c r="BI860" s="1713"/>
      <c r="BJ860" s="1713"/>
      <c r="BK860" s="1713"/>
      <c r="BL860" s="1713"/>
      <c r="BM860" s="1713"/>
      <c r="BN860" s="1713"/>
      <c r="BO860" s="1713"/>
      <c r="BP860" s="1713"/>
      <c r="BQ860" s="1713"/>
      <c r="BR860" s="1713"/>
      <c r="BS860" s="1713"/>
      <c r="BT860" s="1713"/>
      <c r="BU860" s="1713"/>
      <c r="BV860" s="1713"/>
      <c r="BW860" s="1713"/>
      <c r="BX860" s="1713"/>
      <c r="BY860" s="1713"/>
      <c r="BZ860" s="1713"/>
      <c r="CA860" s="1713"/>
      <c r="CB860" s="1713"/>
      <c r="CC860" s="1713"/>
      <c r="CD860" s="1713"/>
      <c r="CE860" s="1713"/>
      <c r="CF860" s="1713"/>
      <c r="CG860" s="1713"/>
      <c r="CH860" s="1713"/>
      <c r="CI860" s="1713"/>
      <c r="CJ860" s="1713"/>
      <c r="CK860" s="1713"/>
      <c r="CL860" s="1713"/>
      <c r="CM860" s="1713"/>
      <c r="CN860" s="1713"/>
      <c r="CO860" s="1713"/>
      <c r="CP860" s="1713"/>
      <c r="CQ860" s="1713"/>
      <c r="CR860" s="1713"/>
      <c r="CS860" s="1713"/>
      <c r="CT860" s="1713"/>
      <c r="CU860" s="1713"/>
      <c r="CV860" s="1713"/>
      <c r="CW860" s="1713"/>
      <c r="CX860" s="1713"/>
      <c r="CY860" s="1713"/>
      <c r="CZ860" s="1713"/>
      <c r="DA860" s="1713"/>
      <c r="DB860" s="1713"/>
      <c r="DC860" s="1713"/>
      <c r="DD860" s="1713"/>
      <c r="DE860" s="1713"/>
      <c r="DF860" s="1713"/>
      <c r="DG860" s="1713"/>
      <c r="DH860" s="1713"/>
      <c r="DI860" s="1713"/>
      <c r="DJ860" s="1713"/>
      <c r="DK860" s="1713"/>
      <c r="DL860" s="1713"/>
      <c r="DM860" s="1713"/>
      <c r="DN860" s="1713"/>
      <c r="DO860" s="1713"/>
      <c r="DP860" s="1713"/>
      <c r="DQ860" s="1713"/>
    </row>
    <row r="861" s="1732" customFormat="true" ht="21.75" hidden="false" customHeight="true" outlineLevel="0" collapsed="false">
      <c r="A861" s="1713"/>
      <c r="B861" s="1713"/>
      <c r="C861" s="1725"/>
      <c r="D861" s="1725"/>
      <c r="E861" s="1725"/>
      <c r="F861" s="3210"/>
      <c r="G861" s="3211"/>
      <c r="H861" s="3212"/>
      <c r="I861" s="3213"/>
      <c r="J861" s="3213"/>
      <c r="K861" s="1713"/>
      <c r="L861" s="1713"/>
      <c r="M861" s="1713"/>
      <c r="N861" s="1725"/>
      <c r="O861" s="1713"/>
      <c r="P861" s="1713"/>
      <c r="Q861" s="1713"/>
      <c r="R861" s="1713"/>
      <c r="S861" s="1713"/>
      <c r="T861" s="1714"/>
      <c r="W861" s="1713"/>
      <c r="X861" s="1713"/>
      <c r="Y861" s="1713"/>
      <c r="Z861" s="1713"/>
      <c r="AA861" s="1713"/>
      <c r="AB861" s="1713"/>
      <c r="AC861" s="1713"/>
      <c r="AD861" s="1713"/>
      <c r="AE861" s="1713"/>
      <c r="AF861" s="1713"/>
      <c r="AG861" s="1713"/>
      <c r="AH861" s="1713"/>
      <c r="AI861" s="1713"/>
      <c r="AJ861" s="1713"/>
      <c r="AK861" s="1713"/>
      <c r="AL861" s="1713"/>
      <c r="AM861" s="1713"/>
      <c r="AN861" s="1713"/>
      <c r="AO861" s="3214"/>
      <c r="AP861" s="1713"/>
      <c r="AQ861" s="1713"/>
      <c r="AR861" s="1713"/>
      <c r="AS861" s="1713"/>
      <c r="AT861" s="1713"/>
      <c r="AU861" s="1713"/>
      <c r="AV861" s="1713"/>
      <c r="AW861" s="1713"/>
      <c r="AX861" s="1713"/>
      <c r="AY861" s="1713"/>
      <c r="AZ861" s="1713"/>
      <c r="BA861" s="1713"/>
      <c r="BB861" s="1713"/>
      <c r="BC861" s="1713"/>
      <c r="BD861" s="1713"/>
      <c r="BE861" s="1713"/>
      <c r="BF861" s="1713"/>
      <c r="BG861" s="1713"/>
      <c r="BH861" s="1713"/>
      <c r="BI861" s="1713"/>
      <c r="BJ861" s="1713"/>
      <c r="BK861" s="1713"/>
      <c r="BL861" s="1713"/>
      <c r="BM861" s="1713"/>
      <c r="BN861" s="1713"/>
      <c r="BO861" s="1713"/>
      <c r="BP861" s="1713"/>
      <c r="BQ861" s="1713"/>
      <c r="BR861" s="1713"/>
      <c r="BS861" s="1713"/>
      <c r="BT861" s="1713"/>
      <c r="BU861" s="1713"/>
      <c r="BV861" s="1713"/>
      <c r="BW861" s="1713"/>
      <c r="BX861" s="1713"/>
      <c r="BY861" s="1713"/>
      <c r="BZ861" s="1713"/>
      <c r="CA861" s="1713"/>
      <c r="CB861" s="1713"/>
      <c r="CC861" s="1713"/>
      <c r="CD861" s="1713"/>
      <c r="CE861" s="1713"/>
      <c r="CF861" s="1713"/>
      <c r="CG861" s="1713"/>
      <c r="CH861" s="1713"/>
      <c r="CI861" s="1713"/>
      <c r="CJ861" s="1713"/>
      <c r="CK861" s="1713"/>
      <c r="CL861" s="1713"/>
      <c r="CM861" s="1713"/>
      <c r="CN861" s="1713"/>
      <c r="CO861" s="1713"/>
      <c r="CP861" s="1713"/>
      <c r="CQ861" s="1713"/>
      <c r="CR861" s="1713"/>
      <c r="CS861" s="1713"/>
      <c r="CT861" s="1713"/>
      <c r="CU861" s="1713"/>
      <c r="CV861" s="1713"/>
      <c r="CW861" s="1713"/>
      <c r="CX861" s="1713"/>
      <c r="CY861" s="1713"/>
      <c r="CZ861" s="1713"/>
      <c r="DA861" s="1713"/>
      <c r="DB861" s="1713"/>
      <c r="DC861" s="1713"/>
      <c r="DD861" s="1713"/>
      <c r="DE861" s="1713"/>
      <c r="DF861" s="1713"/>
      <c r="DG861" s="1713"/>
      <c r="DH861" s="1713"/>
      <c r="DI861" s="1713"/>
      <c r="DJ861" s="1713"/>
      <c r="DK861" s="1713"/>
      <c r="DL861" s="1713"/>
      <c r="DM861" s="1713"/>
      <c r="DN861" s="1713"/>
      <c r="DO861" s="1713"/>
      <c r="DP861" s="1713"/>
      <c r="DQ861" s="1713"/>
    </row>
    <row r="862" s="1732" customFormat="true" ht="21.75" hidden="false" customHeight="true" outlineLevel="0" collapsed="false">
      <c r="A862" s="1713"/>
      <c r="B862" s="1713"/>
      <c r="C862" s="1725"/>
      <c r="D862" s="1725"/>
      <c r="E862" s="1725"/>
      <c r="F862" s="3210"/>
      <c r="G862" s="3211"/>
      <c r="H862" s="3212"/>
      <c r="I862" s="3213"/>
      <c r="J862" s="3213"/>
      <c r="K862" s="1713"/>
      <c r="L862" s="1713"/>
      <c r="M862" s="1713"/>
      <c r="N862" s="1725"/>
      <c r="O862" s="1713"/>
      <c r="P862" s="1713"/>
      <c r="Q862" s="1713"/>
      <c r="R862" s="1713"/>
      <c r="S862" s="1713"/>
      <c r="T862" s="1714"/>
      <c r="W862" s="1713"/>
      <c r="X862" s="1713"/>
      <c r="Y862" s="1713"/>
      <c r="Z862" s="1713"/>
      <c r="AA862" s="1713"/>
      <c r="AB862" s="1713"/>
      <c r="AC862" s="1713"/>
      <c r="AD862" s="1713"/>
      <c r="AE862" s="1713"/>
      <c r="AF862" s="1713"/>
      <c r="AG862" s="1713"/>
      <c r="AH862" s="1713"/>
      <c r="AI862" s="1713"/>
      <c r="AJ862" s="1713"/>
      <c r="AK862" s="1713"/>
      <c r="AL862" s="1713"/>
      <c r="AM862" s="1713"/>
      <c r="AN862" s="1713"/>
      <c r="AO862" s="3214"/>
      <c r="AP862" s="1713"/>
      <c r="AQ862" s="1713"/>
      <c r="AR862" s="1713"/>
      <c r="AS862" s="1713"/>
      <c r="AT862" s="1713"/>
      <c r="AU862" s="1713"/>
      <c r="AV862" s="1713"/>
      <c r="AW862" s="1713"/>
      <c r="AX862" s="1713"/>
      <c r="AY862" s="1713"/>
      <c r="AZ862" s="1713"/>
      <c r="BA862" s="1713"/>
      <c r="BB862" s="1713"/>
      <c r="BC862" s="1713"/>
      <c r="BD862" s="1713"/>
      <c r="BE862" s="1713"/>
      <c r="BF862" s="1713"/>
      <c r="BG862" s="1713"/>
      <c r="BH862" s="1713"/>
      <c r="BI862" s="1713"/>
      <c r="BJ862" s="1713"/>
      <c r="BK862" s="1713"/>
      <c r="BL862" s="1713"/>
      <c r="BM862" s="1713"/>
      <c r="BN862" s="1713"/>
      <c r="BO862" s="1713"/>
      <c r="BP862" s="1713"/>
      <c r="BQ862" s="1713"/>
      <c r="BR862" s="1713"/>
      <c r="BS862" s="1713"/>
      <c r="BT862" s="1713"/>
      <c r="BU862" s="1713"/>
      <c r="BV862" s="1713"/>
      <c r="BW862" s="1713"/>
      <c r="BX862" s="1713"/>
      <c r="BY862" s="1713"/>
      <c r="BZ862" s="1713"/>
      <c r="CA862" s="1713"/>
      <c r="CB862" s="1713"/>
      <c r="CC862" s="1713"/>
      <c r="CD862" s="1713"/>
      <c r="CE862" s="1713"/>
      <c r="CF862" s="1713"/>
      <c r="CG862" s="1713"/>
      <c r="CH862" s="1713"/>
      <c r="CI862" s="1713"/>
      <c r="CJ862" s="1713"/>
      <c r="CK862" s="1713"/>
      <c r="CL862" s="1713"/>
      <c r="CM862" s="1713"/>
      <c r="CN862" s="1713"/>
      <c r="CO862" s="1713"/>
      <c r="CP862" s="1713"/>
      <c r="CQ862" s="1713"/>
      <c r="CR862" s="1713"/>
      <c r="CS862" s="1713"/>
      <c r="CT862" s="1713"/>
      <c r="CU862" s="1713"/>
      <c r="CV862" s="1713"/>
      <c r="CW862" s="1713"/>
      <c r="CX862" s="1713"/>
      <c r="CY862" s="1713"/>
      <c r="CZ862" s="1713"/>
      <c r="DA862" s="1713"/>
      <c r="DB862" s="1713"/>
      <c r="DC862" s="1713"/>
      <c r="DD862" s="1713"/>
      <c r="DE862" s="1713"/>
      <c r="DF862" s="1713"/>
      <c r="DG862" s="1713"/>
      <c r="DH862" s="1713"/>
      <c r="DI862" s="1713"/>
      <c r="DJ862" s="1713"/>
      <c r="DK862" s="1713"/>
      <c r="DL862" s="1713"/>
      <c r="DM862" s="1713"/>
      <c r="DN862" s="1713"/>
      <c r="DO862" s="1713"/>
      <c r="DP862" s="1713"/>
      <c r="DQ862" s="1713"/>
    </row>
    <row r="863" s="1732" customFormat="true" ht="21.75" hidden="false" customHeight="true" outlineLevel="0" collapsed="false">
      <c r="A863" s="1713"/>
      <c r="B863" s="1713"/>
      <c r="C863" s="1725"/>
      <c r="D863" s="1725"/>
      <c r="E863" s="1725"/>
      <c r="F863" s="3210"/>
      <c r="G863" s="3211"/>
      <c r="H863" s="3212"/>
      <c r="I863" s="3213"/>
      <c r="J863" s="3213"/>
      <c r="K863" s="1713"/>
      <c r="L863" s="1713"/>
      <c r="M863" s="1713"/>
      <c r="N863" s="1725"/>
      <c r="O863" s="1713"/>
      <c r="P863" s="1713"/>
      <c r="Q863" s="1713"/>
      <c r="R863" s="1713"/>
      <c r="S863" s="1713"/>
      <c r="T863" s="1714"/>
      <c r="W863" s="1713"/>
      <c r="X863" s="1713"/>
      <c r="Y863" s="1713"/>
      <c r="Z863" s="1713"/>
      <c r="AA863" s="1713"/>
      <c r="AB863" s="1713"/>
      <c r="AC863" s="1713"/>
      <c r="AD863" s="1713"/>
      <c r="AE863" s="1713"/>
      <c r="AF863" s="1713"/>
      <c r="AG863" s="1713"/>
      <c r="AH863" s="1713"/>
      <c r="AI863" s="1713"/>
      <c r="AJ863" s="1713"/>
      <c r="AK863" s="1713"/>
      <c r="AL863" s="1713"/>
      <c r="AM863" s="1713"/>
      <c r="AN863" s="1713"/>
      <c r="AO863" s="3214"/>
      <c r="AP863" s="1713"/>
      <c r="AQ863" s="1713"/>
      <c r="AR863" s="1713"/>
      <c r="AS863" s="1713"/>
      <c r="AT863" s="1713"/>
      <c r="AU863" s="1713"/>
      <c r="AV863" s="1713"/>
      <c r="AW863" s="1713"/>
      <c r="AX863" s="1713"/>
      <c r="AY863" s="1713"/>
      <c r="AZ863" s="1713"/>
      <c r="BA863" s="1713"/>
      <c r="BB863" s="1713"/>
      <c r="BC863" s="1713"/>
      <c r="BD863" s="1713"/>
      <c r="BE863" s="1713"/>
      <c r="BF863" s="1713"/>
      <c r="BG863" s="1713"/>
      <c r="BH863" s="1713"/>
      <c r="BI863" s="1713"/>
      <c r="BJ863" s="1713"/>
      <c r="BK863" s="1713"/>
      <c r="BL863" s="1713"/>
      <c r="BM863" s="1713"/>
      <c r="BN863" s="1713"/>
      <c r="BO863" s="1713"/>
      <c r="BP863" s="1713"/>
      <c r="BQ863" s="1713"/>
      <c r="BR863" s="1713"/>
      <c r="BS863" s="1713"/>
      <c r="BT863" s="1713"/>
      <c r="BU863" s="1713"/>
      <c r="BV863" s="1713"/>
      <c r="BW863" s="1713"/>
      <c r="BX863" s="1713"/>
      <c r="BY863" s="1713"/>
      <c r="BZ863" s="1713"/>
      <c r="CA863" s="1713"/>
      <c r="CB863" s="1713"/>
      <c r="CC863" s="1713"/>
      <c r="CD863" s="1713"/>
      <c r="CE863" s="1713"/>
      <c r="CF863" s="1713"/>
      <c r="CG863" s="1713"/>
      <c r="CH863" s="1713"/>
      <c r="CI863" s="1713"/>
      <c r="CJ863" s="1713"/>
      <c r="CK863" s="1713"/>
      <c r="CL863" s="1713"/>
      <c r="CM863" s="1713"/>
      <c r="CN863" s="1713"/>
      <c r="CO863" s="1713"/>
      <c r="CP863" s="1713"/>
      <c r="CQ863" s="1713"/>
      <c r="CR863" s="1713"/>
      <c r="CS863" s="1713"/>
      <c r="CT863" s="1713"/>
      <c r="CU863" s="1713"/>
      <c r="CV863" s="1713"/>
      <c r="CW863" s="1713"/>
      <c r="CX863" s="1713"/>
      <c r="CY863" s="1713"/>
      <c r="CZ863" s="1713"/>
      <c r="DA863" s="1713"/>
      <c r="DB863" s="1713"/>
      <c r="DC863" s="1713"/>
      <c r="DD863" s="1713"/>
      <c r="DE863" s="1713"/>
      <c r="DF863" s="1713"/>
      <c r="DG863" s="1713"/>
      <c r="DH863" s="1713"/>
      <c r="DI863" s="1713"/>
      <c r="DJ863" s="1713"/>
      <c r="DK863" s="1713"/>
      <c r="DL863" s="1713"/>
      <c r="DM863" s="1713"/>
      <c r="DN863" s="1713"/>
      <c r="DO863" s="1713"/>
      <c r="DP863" s="1713"/>
      <c r="DQ863" s="1713"/>
    </row>
    <row r="864" s="1732" customFormat="true" ht="21.75" hidden="false" customHeight="true" outlineLevel="0" collapsed="false">
      <c r="A864" s="1713"/>
      <c r="B864" s="1713"/>
      <c r="C864" s="1725"/>
      <c r="D864" s="1725"/>
      <c r="E864" s="1725"/>
      <c r="F864" s="3210"/>
      <c r="G864" s="3211"/>
      <c r="H864" s="3212"/>
      <c r="I864" s="3213"/>
      <c r="J864" s="3213"/>
      <c r="K864" s="1713"/>
      <c r="L864" s="1713"/>
      <c r="M864" s="1713"/>
      <c r="N864" s="1725"/>
      <c r="O864" s="1713"/>
      <c r="P864" s="1713"/>
      <c r="Q864" s="1713"/>
      <c r="R864" s="1713"/>
      <c r="S864" s="1713"/>
      <c r="T864" s="1714"/>
      <c r="W864" s="1713"/>
      <c r="X864" s="1713"/>
      <c r="Y864" s="1713"/>
      <c r="Z864" s="1713"/>
      <c r="AA864" s="1713"/>
      <c r="AB864" s="1713"/>
      <c r="AC864" s="1713"/>
      <c r="AD864" s="1713"/>
      <c r="AE864" s="1713"/>
      <c r="AF864" s="1713"/>
      <c r="AG864" s="1713"/>
      <c r="AH864" s="1713"/>
      <c r="AI864" s="1713"/>
      <c r="AJ864" s="1713"/>
      <c r="AK864" s="1713"/>
      <c r="AL864" s="1713"/>
      <c r="AM864" s="1713"/>
      <c r="AN864" s="1713"/>
      <c r="AO864" s="3214"/>
      <c r="AP864" s="1713"/>
      <c r="AQ864" s="1713"/>
      <c r="AR864" s="1713"/>
      <c r="AS864" s="1713"/>
      <c r="AT864" s="1713"/>
      <c r="AU864" s="1713"/>
      <c r="AV864" s="1713"/>
      <c r="AW864" s="1713"/>
      <c r="AX864" s="1713"/>
      <c r="AY864" s="1713"/>
      <c r="AZ864" s="1713"/>
      <c r="BA864" s="1713"/>
      <c r="BB864" s="1713"/>
      <c r="BC864" s="1713"/>
      <c r="BD864" s="1713"/>
      <c r="BE864" s="1713"/>
      <c r="BF864" s="1713"/>
      <c r="BG864" s="1713"/>
      <c r="BH864" s="1713"/>
      <c r="BI864" s="1713"/>
      <c r="BJ864" s="1713"/>
      <c r="BK864" s="1713"/>
      <c r="BL864" s="1713"/>
      <c r="BM864" s="1713"/>
      <c r="BN864" s="1713"/>
      <c r="BO864" s="1713"/>
      <c r="BP864" s="1713"/>
      <c r="BQ864" s="1713"/>
      <c r="BR864" s="1713"/>
      <c r="BS864" s="1713"/>
      <c r="BT864" s="1713"/>
      <c r="BU864" s="1713"/>
      <c r="BV864" s="1713"/>
      <c r="BW864" s="1713"/>
      <c r="BX864" s="1713"/>
      <c r="BY864" s="1713"/>
      <c r="BZ864" s="1713"/>
      <c r="CA864" s="1713"/>
      <c r="CB864" s="1713"/>
      <c r="CC864" s="1713"/>
      <c r="CD864" s="1713"/>
      <c r="CE864" s="1713"/>
      <c r="CF864" s="1713"/>
      <c r="CG864" s="1713"/>
      <c r="CH864" s="1713"/>
      <c r="CI864" s="1713"/>
      <c r="CJ864" s="1713"/>
      <c r="CK864" s="1713"/>
      <c r="CL864" s="1713"/>
      <c r="CM864" s="1713"/>
      <c r="CN864" s="1713"/>
      <c r="CO864" s="1713"/>
      <c r="CP864" s="1713"/>
      <c r="CQ864" s="1713"/>
      <c r="CR864" s="1713"/>
      <c r="CS864" s="1713"/>
      <c r="CT864" s="1713"/>
      <c r="CU864" s="1713"/>
      <c r="CV864" s="1713"/>
      <c r="CW864" s="1713"/>
      <c r="CX864" s="1713"/>
      <c r="CY864" s="1713"/>
      <c r="CZ864" s="1713"/>
      <c r="DA864" s="1713"/>
      <c r="DB864" s="1713"/>
      <c r="DC864" s="1713"/>
      <c r="DD864" s="1713"/>
      <c r="DE864" s="1713"/>
      <c r="DF864" s="1713"/>
      <c r="DG864" s="1713"/>
      <c r="DH864" s="1713"/>
      <c r="DI864" s="1713"/>
      <c r="DJ864" s="1713"/>
      <c r="DK864" s="1713"/>
      <c r="DL864" s="1713"/>
      <c r="DM864" s="1713"/>
      <c r="DN864" s="1713"/>
      <c r="DO864" s="1713"/>
      <c r="DP864" s="1713"/>
      <c r="DQ864" s="1713"/>
    </row>
    <row r="865" s="1732" customFormat="true" ht="21.75" hidden="false" customHeight="true" outlineLevel="0" collapsed="false">
      <c r="A865" s="1713"/>
      <c r="B865" s="1713"/>
      <c r="C865" s="1725"/>
      <c r="D865" s="1725"/>
      <c r="E865" s="1725"/>
      <c r="F865" s="3210"/>
      <c r="G865" s="3211"/>
      <c r="H865" s="3212"/>
      <c r="I865" s="3213"/>
      <c r="J865" s="3213"/>
      <c r="K865" s="1713"/>
      <c r="L865" s="1713"/>
      <c r="M865" s="1713"/>
      <c r="N865" s="1725"/>
      <c r="O865" s="1713"/>
      <c r="P865" s="1713"/>
      <c r="Q865" s="1713"/>
      <c r="R865" s="1713"/>
      <c r="S865" s="1713"/>
      <c r="T865" s="1714"/>
      <c r="W865" s="1713"/>
      <c r="X865" s="1713"/>
      <c r="Y865" s="1713"/>
      <c r="Z865" s="1713"/>
      <c r="AA865" s="1713"/>
      <c r="AB865" s="1713"/>
      <c r="AC865" s="1713"/>
      <c r="AD865" s="1713"/>
      <c r="AE865" s="1713"/>
      <c r="AF865" s="1713"/>
      <c r="AG865" s="1713"/>
      <c r="AH865" s="1713"/>
      <c r="AI865" s="1713"/>
      <c r="AJ865" s="1713"/>
      <c r="AK865" s="1713"/>
      <c r="AL865" s="1713"/>
      <c r="AM865" s="1713"/>
      <c r="AN865" s="1713"/>
      <c r="AO865" s="3214"/>
      <c r="AP865" s="1713"/>
      <c r="AQ865" s="1713"/>
      <c r="AR865" s="1713"/>
      <c r="AS865" s="1713"/>
      <c r="AT865" s="1713"/>
      <c r="AU865" s="1713"/>
      <c r="AV865" s="1713"/>
      <c r="AW865" s="1713"/>
      <c r="AX865" s="1713"/>
      <c r="AY865" s="1713"/>
      <c r="AZ865" s="1713"/>
      <c r="BA865" s="1713"/>
      <c r="BB865" s="1713"/>
      <c r="BC865" s="1713"/>
      <c r="BD865" s="1713"/>
      <c r="BE865" s="1713"/>
      <c r="BF865" s="1713"/>
      <c r="BG865" s="1713"/>
      <c r="BH865" s="1713"/>
      <c r="BI865" s="1713"/>
      <c r="BJ865" s="1713"/>
      <c r="BK865" s="1713"/>
      <c r="BL865" s="1713"/>
      <c r="BM865" s="1713"/>
      <c r="BN865" s="1713"/>
      <c r="BO865" s="1713"/>
      <c r="BP865" s="1713"/>
      <c r="BQ865" s="1713"/>
      <c r="BR865" s="1713"/>
      <c r="BS865" s="1713"/>
      <c r="BT865" s="1713"/>
      <c r="BU865" s="1713"/>
      <c r="BV865" s="1713"/>
      <c r="BW865" s="1713"/>
      <c r="BX865" s="1713"/>
      <c r="BY865" s="1713"/>
      <c r="BZ865" s="1713"/>
      <c r="CA865" s="1713"/>
      <c r="CB865" s="1713"/>
      <c r="CC865" s="1713"/>
      <c r="CD865" s="1713"/>
      <c r="CE865" s="1713"/>
      <c r="CF865" s="1713"/>
      <c r="CG865" s="1713"/>
      <c r="CH865" s="1713"/>
      <c r="CI865" s="1713"/>
      <c r="CJ865" s="1713"/>
      <c r="CK865" s="1713"/>
      <c r="CL865" s="1713"/>
      <c r="CM865" s="1713"/>
      <c r="CN865" s="1713"/>
      <c r="CO865" s="1713"/>
      <c r="CP865" s="1713"/>
      <c r="CQ865" s="1713"/>
      <c r="CR865" s="1713"/>
      <c r="CS865" s="1713"/>
      <c r="CT865" s="1713"/>
      <c r="CU865" s="1713"/>
      <c r="CV865" s="1713"/>
      <c r="CW865" s="1713"/>
      <c r="CX865" s="1713"/>
      <c r="CY865" s="1713"/>
      <c r="CZ865" s="1713"/>
      <c r="DA865" s="1713"/>
      <c r="DB865" s="1713"/>
      <c r="DC865" s="1713"/>
      <c r="DD865" s="1713"/>
      <c r="DE865" s="1713"/>
      <c r="DF865" s="1713"/>
      <c r="DG865" s="1713"/>
      <c r="DH865" s="1713"/>
      <c r="DI865" s="1713"/>
      <c r="DJ865" s="1713"/>
      <c r="DK865" s="1713"/>
      <c r="DL865" s="1713"/>
      <c r="DM865" s="1713"/>
      <c r="DN865" s="1713"/>
      <c r="DO865" s="1713"/>
      <c r="DP865" s="1713"/>
      <c r="DQ865" s="1713"/>
    </row>
    <row r="866" s="1732" customFormat="true" ht="21.75" hidden="false" customHeight="true" outlineLevel="0" collapsed="false">
      <c r="A866" s="1713"/>
      <c r="B866" s="1713"/>
      <c r="C866" s="1725"/>
      <c r="D866" s="1725"/>
      <c r="E866" s="1725"/>
      <c r="F866" s="3210"/>
      <c r="G866" s="3211"/>
      <c r="H866" s="3212"/>
      <c r="I866" s="3213"/>
      <c r="J866" s="3213"/>
      <c r="K866" s="1713"/>
      <c r="L866" s="1713"/>
      <c r="M866" s="1713"/>
      <c r="N866" s="1725"/>
      <c r="O866" s="1713"/>
      <c r="P866" s="1713"/>
      <c r="Q866" s="1713"/>
      <c r="R866" s="1713"/>
      <c r="S866" s="1713"/>
      <c r="T866" s="1714"/>
      <c r="W866" s="1713"/>
      <c r="X866" s="1713"/>
      <c r="Y866" s="1713"/>
      <c r="Z866" s="1713"/>
      <c r="AA866" s="1713"/>
      <c r="AB866" s="1713"/>
      <c r="AC866" s="1713"/>
      <c r="AD866" s="1713"/>
      <c r="AE866" s="1713"/>
      <c r="AF866" s="1713"/>
      <c r="AG866" s="1713"/>
      <c r="AH866" s="1713"/>
      <c r="AI866" s="1713"/>
      <c r="AJ866" s="1713"/>
      <c r="AK866" s="1713"/>
      <c r="AL866" s="1713"/>
      <c r="AM866" s="1713"/>
      <c r="AN866" s="1713"/>
      <c r="AO866" s="3214"/>
      <c r="AP866" s="1713"/>
      <c r="AQ866" s="1713"/>
      <c r="AR866" s="1713"/>
      <c r="AS866" s="1713"/>
      <c r="AT866" s="1713"/>
      <c r="AU866" s="1713"/>
      <c r="AV866" s="1713"/>
      <c r="AW866" s="1713"/>
      <c r="AX866" s="1713"/>
      <c r="AY866" s="1713"/>
      <c r="AZ866" s="1713"/>
      <c r="BA866" s="1713"/>
      <c r="BB866" s="1713"/>
      <c r="BC866" s="1713"/>
      <c r="BD866" s="1713"/>
      <c r="BE866" s="1713"/>
      <c r="BF866" s="1713"/>
      <c r="BG866" s="1713"/>
      <c r="BH866" s="1713"/>
      <c r="BI866" s="1713"/>
      <c r="BJ866" s="1713"/>
      <c r="BK866" s="1713"/>
      <c r="BL866" s="1713"/>
      <c r="BM866" s="1713"/>
      <c r="BN866" s="1713"/>
      <c r="BO866" s="1713"/>
      <c r="BP866" s="1713"/>
      <c r="BQ866" s="1713"/>
      <c r="BR866" s="1713"/>
      <c r="BS866" s="1713"/>
      <c r="BT866" s="1713"/>
      <c r="BU866" s="1713"/>
      <c r="BV866" s="1713"/>
      <c r="BW866" s="1713"/>
      <c r="BX866" s="1713"/>
      <c r="BY866" s="1713"/>
      <c r="BZ866" s="1713"/>
      <c r="CA866" s="1713"/>
      <c r="CB866" s="1713"/>
      <c r="CC866" s="1713"/>
      <c r="CD866" s="1713"/>
      <c r="CE866" s="1713"/>
      <c r="CF866" s="1713"/>
      <c r="CG866" s="1713"/>
      <c r="CH866" s="1713"/>
      <c r="CI866" s="1713"/>
      <c r="CJ866" s="1713"/>
      <c r="CK866" s="1713"/>
      <c r="CL866" s="1713"/>
      <c r="CM866" s="1713"/>
      <c r="CN866" s="1713"/>
      <c r="CO866" s="1713"/>
      <c r="CP866" s="1713"/>
      <c r="CQ866" s="1713"/>
      <c r="CR866" s="1713"/>
      <c r="CS866" s="1713"/>
      <c r="CT866" s="1713"/>
      <c r="CU866" s="1713"/>
      <c r="CV866" s="1713"/>
      <c r="CW866" s="1713"/>
      <c r="CX866" s="1713"/>
      <c r="CY866" s="1713"/>
      <c r="CZ866" s="1713"/>
      <c r="DA866" s="1713"/>
      <c r="DB866" s="1713"/>
      <c r="DC866" s="1713"/>
      <c r="DD866" s="1713"/>
      <c r="DE866" s="1713"/>
      <c r="DF866" s="1713"/>
      <c r="DG866" s="1713"/>
      <c r="DH866" s="1713"/>
      <c r="DI866" s="1713"/>
      <c r="DJ866" s="1713"/>
      <c r="DK866" s="1713"/>
      <c r="DL866" s="1713"/>
      <c r="DM866" s="1713"/>
      <c r="DN866" s="1713"/>
      <c r="DO866" s="1713"/>
      <c r="DP866" s="1713"/>
      <c r="DQ866" s="1713"/>
    </row>
    <row r="867" s="1732" customFormat="true" ht="21.75" hidden="false" customHeight="true" outlineLevel="0" collapsed="false">
      <c r="A867" s="1713"/>
      <c r="B867" s="1713"/>
      <c r="C867" s="1725"/>
      <c r="D867" s="1725"/>
      <c r="E867" s="1725"/>
      <c r="F867" s="3210"/>
      <c r="G867" s="3211"/>
      <c r="H867" s="3212"/>
      <c r="I867" s="3213"/>
      <c r="J867" s="3213"/>
      <c r="K867" s="1713"/>
      <c r="L867" s="1713"/>
      <c r="M867" s="1713"/>
      <c r="N867" s="1725"/>
      <c r="O867" s="1713"/>
      <c r="P867" s="1713"/>
      <c r="Q867" s="1713"/>
      <c r="R867" s="1713"/>
      <c r="S867" s="1713"/>
      <c r="T867" s="1714"/>
      <c r="W867" s="1713"/>
      <c r="X867" s="1713"/>
      <c r="Y867" s="1713"/>
      <c r="Z867" s="1713"/>
      <c r="AA867" s="1713"/>
      <c r="AB867" s="1713"/>
      <c r="AC867" s="1713"/>
      <c r="AD867" s="1713"/>
      <c r="AE867" s="1713"/>
      <c r="AF867" s="1713"/>
      <c r="AG867" s="1713"/>
      <c r="AH867" s="1713"/>
      <c r="AI867" s="1713"/>
      <c r="AJ867" s="1713"/>
      <c r="AK867" s="1713"/>
      <c r="AL867" s="1713"/>
      <c r="AM867" s="1713"/>
      <c r="AN867" s="1713"/>
      <c r="AO867" s="3214"/>
      <c r="AP867" s="1713"/>
      <c r="AQ867" s="1713"/>
      <c r="AR867" s="1713"/>
      <c r="AS867" s="1713"/>
      <c r="AT867" s="1713"/>
      <c r="AU867" s="1713"/>
      <c r="AV867" s="1713"/>
      <c r="AW867" s="1713"/>
      <c r="AX867" s="1713"/>
      <c r="AY867" s="1713"/>
      <c r="AZ867" s="1713"/>
      <c r="BA867" s="1713"/>
      <c r="BB867" s="1713"/>
      <c r="BC867" s="1713"/>
      <c r="BD867" s="1713"/>
      <c r="BE867" s="1713"/>
      <c r="BF867" s="1713"/>
      <c r="BG867" s="1713"/>
      <c r="BH867" s="1713"/>
      <c r="BI867" s="1713"/>
      <c r="BJ867" s="1713"/>
      <c r="BK867" s="1713"/>
      <c r="BL867" s="1713"/>
      <c r="BM867" s="1713"/>
      <c r="BN867" s="1713"/>
      <c r="BO867" s="1713"/>
      <c r="BP867" s="1713"/>
      <c r="BQ867" s="1713"/>
      <c r="BR867" s="1713"/>
      <c r="BS867" s="1713"/>
      <c r="BT867" s="1713"/>
      <c r="BU867" s="1713"/>
      <c r="BV867" s="1713"/>
      <c r="BW867" s="1713"/>
      <c r="BX867" s="1713"/>
      <c r="BY867" s="1713"/>
      <c r="BZ867" s="1713"/>
      <c r="CA867" s="1713"/>
      <c r="CB867" s="1713"/>
      <c r="CC867" s="1713"/>
      <c r="CD867" s="1713"/>
      <c r="CE867" s="1713"/>
      <c r="CF867" s="1713"/>
      <c r="CG867" s="1713"/>
      <c r="CH867" s="1713"/>
      <c r="CI867" s="1713"/>
      <c r="CJ867" s="1713"/>
      <c r="CK867" s="1713"/>
      <c r="CL867" s="1713"/>
      <c r="CM867" s="1713"/>
      <c r="CN867" s="1713"/>
      <c r="CO867" s="1713"/>
      <c r="CP867" s="1713"/>
      <c r="CQ867" s="1713"/>
      <c r="CR867" s="1713"/>
      <c r="CS867" s="1713"/>
      <c r="CT867" s="1713"/>
      <c r="CU867" s="1713"/>
      <c r="CV867" s="1713"/>
      <c r="CW867" s="1713"/>
      <c r="CX867" s="1713"/>
      <c r="CY867" s="1713"/>
      <c r="CZ867" s="1713"/>
      <c r="DA867" s="1713"/>
      <c r="DB867" s="1713"/>
      <c r="DC867" s="1713"/>
      <c r="DD867" s="1713"/>
      <c r="DE867" s="1713"/>
      <c r="DF867" s="1713"/>
      <c r="DG867" s="1713"/>
      <c r="DH867" s="1713"/>
      <c r="DI867" s="1713"/>
      <c r="DJ867" s="1713"/>
      <c r="DK867" s="1713"/>
      <c r="DL867" s="1713"/>
      <c r="DM867" s="1713"/>
      <c r="DN867" s="1713"/>
      <c r="DO867" s="1713"/>
      <c r="DP867" s="1713"/>
      <c r="DQ867" s="1713"/>
    </row>
    <row r="868" s="1732" customFormat="true" ht="21.75" hidden="false" customHeight="true" outlineLevel="0" collapsed="false">
      <c r="A868" s="1713"/>
      <c r="B868" s="1713"/>
      <c r="C868" s="1725"/>
      <c r="D868" s="1725"/>
      <c r="E868" s="1725"/>
      <c r="F868" s="3210"/>
      <c r="G868" s="3211"/>
      <c r="H868" s="3212"/>
      <c r="I868" s="3213"/>
      <c r="J868" s="3213"/>
      <c r="K868" s="1713"/>
      <c r="L868" s="1713"/>
      <c r="M868" s="1713"/>
      <c r="N868" s="1725"/>
      <c r="O868" s="1713"/>
      <c r="P868" s="1713"/>
      <c r="Q868" s="1713"/>
      <c r="R868" s="1713"/>
      <c r="S868" s="1713"/>
      <c r="T868" s="1714"/>
      <c r="W868" s="1713"/>
      <c r="X868" s="1713"/>
      <c r="Y868" s="1713"/>
      <c r="Z868" s="1713"/>
      <c r="AA868" s="1713"/>
      <c r="AB868" s="1713"/>
      <c r="AC868" s="1713"/>
      <c r="AD868" s="1713"/>
      <c r="AE868" s="1713"/>
      <c r="AF868" s="1713"/>
      <c r="AG868" s="1713"/>
      <c r="AH868" s="1713"/>
      <c r="AI868" s="1713"/>
      <c r="AJ868" s="1713"/>
      <c r="AK868" s="1713"/>
      <c r="AL868" s="1713"/>
      <c r="AM868" s="1713"/>
      <c r="AN868" s="1713"/>
      <c r="AO868" s="3214"/>
      <c r="AP868" s="1713"/>
      <c r="AQ868" s="1713"/>
      <c r="AR868" s="1713"/>
      <c r="AS868" s="1713"/>
      <c r="AT868" s="1713"/>
      <c r="AU868" s="1713"/>
      <c r="AV868" s="1713"/>
      <c r="AW868" s="1713"/>
      <c r="AX868" s="1713"/>
      <c r="AY868" s="1713"/>
      <c r="AZ868" s="1713"/>
      <c r="BA868" s="1713"/>
      <c r="BB868" s="1713"/>
      <c r="BC868" s="1713"/>
      <c r="BD868" s="1713"/>
      <c r="BE868" s="1713"/>
      <c r="BF868" s="1713"/>
      <c r="BG868" s="1713"/>
      <c r="BH868" s="1713"/>
      <c r="BI868" s="1713"/>
      <c r="BJ868" s="1713"/>
      <c r="BK868" s="1713"/>
      <c r="BL868" s="1713"/>
      <c r="BM868" s="1713"/>
      <c r="BN868" s="1713"/>
      <c r="BO868" s="1713"/>
      <c r="BP868" s="1713"/>
      <c r="BQ868" s="1713"/>
      <c r="BR868" s="1713"/>
      <c r="BS868" s="1713"/>
      <c r="BT868" s="1713"/>
      <c r="BU868" s="1713"/>
      <c r="BV868" s="1713"/>
      <c r="BW868" s="1713"/>
      <c r="BX868" s="1713"/>
      <c r="BY868" s="1713"/>
      <c r="BZ868" s="1713"/>
      <c r="CA868" s="1713"/>
      <c r="CB868" s="1713"/>
      <c r="CC868" s="1713"/>
      <c r="CD868" s="1713"/>
      <c r="CE868" s="1713"/>
      <c r="CF868" s="1713"/>
      <c r="CG868" s="1713"/>
      <c r="CH868" s="1713"/>
      <c r="CI868" s="1713"/>
      <c r="CJ868" s="1713"/>
      <c r="CK868" s="1713"/>
      <c r="CL868" s="1713"/>
      <c r="CM868" s="1713"/>
      <c r="CN868" s="1713"/>
      <c r="CO868" s="1713"/>
      <c r="CP868" s="1713"/>
      <c r="CQ868" s="1713"/>
      <c r="CR868" s="1713"/>
      <c r="CS868" s="1713"/>
      <c r="CT868" s="1713"/>
      <c r="CU868" s="1713"/>
      <c r="CV868" s="1713"/>
      <c r="CW868" s="1713"/>
      <c r="CX868" s="1713"/>
      <c r="CY868" s="1713"/>
      <c r="CZ868" s="1713"/>
      <c r="DA868" s="1713"/>
      <c r="DB868" s="1713"/>
      <c r="DC868" s="1713"/>
      <c r="DD868" s="1713"/>
      <c r="DE868" s="1713"/>
      <c r="DF868" s="1713"/>
      <c r="DG868" s="1713"/>
      <c r="DH868" s="1713"/>
      <c r="DI868" s="1713"/>
      <c r="DJ868" s="1713"/>
      <c r="DK868" s="1713"/>
      <c r="DL868" s="1713"/>
      <c r="DM868" s="1713"/>
      <c r="DN868" s="1713"/>
      <c r="DO868" s="1713"/>
      <c r="DP868" s="1713"/>
      <c r="DQ868" s="1713"/>
    </row>
    <row r="869" s="1732" customFormat="true" ht="21.75" hidden="false" customHeight="true" outlineLevel="0" collapsed="false">
      <c r="A869" s="1713"/>
      <c r="B869" s="1713"/>
      <c r="C869" s="1725"/>
      <c r="D869" s="1725"/>
      <c r="E869" s="1725"/>
      <c r="F869" s="3210"/>
      <c r="G869" s="3211"/>
      <c r="H869" s="3212"/>
      <c r="I869" s="3213"/>
      <c r="J869" s="3213"/>
      <c r="K869" s="1713"/>
      <c r="L869" s="1713"/>
      <c r="M869" s="1713"/>
      <c r="N869" s="1725"/>
      <c r="O869" s="1713"/>
      <c r="P869" s="1713"/>
      <c r="Q869" s="1713"/>
      <c r="R869" s="1713"/>
      <c r="S869" s="1713"/>
      <c r="T869" s="1714"/>
      <c r="W869" s="1713"/>
      <c r="X869" s="1713"/>
      <c r="Y869" s="1713"/>
      <c r="Z869" s="1713"/>
      <c r="AA869" s="1713"/>
      <c r="AB869" s="1713"/>
      <c r="AC869" s="1713"/>
      <c r="AD869" s="1713"/>
      <c r="AE869" s="1713"/>
      <c r="AF869" s="1713"/>
      <c r="AG869" s="1713"/>
      <c r="AH869" s="1713"/>
      <c r="AI869" s="1713"/>
      <c r="AJ869" s="1713"/>
      <c r="AK869" s="1713"/>
      <c r="AL869" s="1713"/>
      <c r="AM869" s="1713"/>
      <c r="AN869" s="1713"/>
      <c r="AO869" s="3214"/>
      <c r="AP869" s="1713"/>
      <c r="AQ869" s="1713"/>
      <c r="AR869" s="1713"/>
      <c r="AS869" s="1713"/>
      <c r="AT869" s="1713"/>
      <c r="AU869" s="1713"/>
      <c r="AV869" s="1713"/>
      <c r="AW869" s="1713"/>
      <c r="AX869" s="1713"/>
      <c r="AY869" s="1713"/>
      <c r="AZ869" s="1713"/>
      <c r="BA869" s="1713"/>
      <c r="BB869" s="1713"/>
      <c r="BC869" s="1713"/>
      <c r="BD869" s="1713"/>
      <c r="BE869" s="1713"/>
      <c r="BF869" s="1713"/>
      <c r="BG869" s="1713"/>
      <c r="BH869" s="1713"/>
      <c r="BI869" s="1713"/>
      <c r="BJ869" s="1713"/>
      <c r="BK869" s="1713"/>
      <c r="BL869" s="1713"/>
      <c r="BM869" s="1713"/>
      <c r="BN869" s="1713"/>
      <c r="BO869" s="1713"/>
      <c r="BP869" s="1713"/>
      <c r="BQ869" s="1713"/>
      <c r="BR869" s="1713"/>
      <c r="BS869" s="1713"/>
      <c r="BT869" s="1713"/>
      <c r="BU869" s="1713"/>
      <c r="BV869" s="1713"/>
      <c r="BW869" s="1713"/>
      <c r="BX869" s="1713"/>
      <c r="BY869" s="1713"/>
      <c r="BZ869" s="1713"/>
      <c r="CA869" s="1713"/>
      <c r="CB869" s="1713"/>
      <c r="CC869" s="1713"/>
      <c r="CD869" s="1713"/>
      <c r="CE869" s="1713"/>
      <c r="CF869" s="1713"/>
      <c r="CG869" s="1713"/>
      <c r="CH869" s="1713"/>
      <c r="CI869" s="1713"/>
      <c r="CJ869" s="1713"/>
      <c r="CK869" s="1713"/>
      <c r="CL869" s="1713"/>
      <c r="CM869" s="1713"/>
      <c r="CN869" s="1713"/>
      <c r="CO869" s="1713"/>
      <c r="CP869" s="1713"/>
      <c r="CQ869" s="1713"/>
      <c r="CR869" s="1713"/>
      <c r="CS869" s="1713"/>
      <c r="CT869" s="1713"/>
      <c r="CU869" s="1713"/>
      <c r="CV869" s="1713"/>
      <c r="CW869" s="1713"/>
      <c r="CX869" s="1713"/>
      <c r="CY869" s="1713"/>
      <c r="CZ869" s="1713"/>
      <c r="DA869" s="1713"/>
      <c r="DB869" s="1713"/>
      <c r="DC869" s="1713"/>
      <c r="DD869" s="1713"/>
      <c r="DE869" s="1713"/>
      <c r="DF869" s="1713"/>
      <c r="DG869" s="1713"/>
      <c r="DH869" s="1713"/>
      <c r="DI869" s="1713"/>
      <c r="DJ869" s="1713"/>
      <c r="DK869" s="1713"/>
      <c r="DL869" s="1713"/>
      <c r="DM869" s="1713"/>
      <c r="DN869" s="1713"/>
      <c r="DO869" s="1713"/>
      <c r="DP869" s="1713"/>
      <c r="DQ869" s="1713"/>
    </row>
    <row r="870" s="1732" customFormat="true" ht="21.75" hidden="false" customHeight="true" outlineLevel="0" collapsed="false">
      <c r="A870" s="1713"/>
      <c r="B870" s="1713"/>
      <c r="C870" s="1725"/>
      <c r="D870" s="1725"/>
      <c r="E870" s="1725"/>
      <c r="F870" s="3210"/>
      <c r="G870" s="3211"/>
      <c r="H870" s="3212"/>
      <c r="I870" s="3213"/>
      <c r="J870" s="3213"/>
      <c r="K870" s="1713"/>
      <c r="L870" s="1713"/>
      <c r="M870" s="1713"/>
      <c r="N870" s="1725"/>
      <c r="O870" s="1713"/>
      <c r="P870" s="1713"/>
      <c r="Q870" s="1713"/>
      <c r="R870" s="1713"/>
      <c r="S870" s="1713"/>
      <c r="T870" s="1714"/>
      <c r="W870" s="1713"/>
      <c r="X870" s="1713"/>
      <c r="Y870" s="1713"/>
      <c r="Z870" s="1713"/>
      <c r="AA870" s="1713"/>
      <c r="AB870" s="1713"/>
      <c r="AC870" s="1713"/>
      <c r="AD870" s="1713"/>
      <c r="AE870" s="1713"/>
      <c r="AF870" s="1713"/>
      <c r="AG870" s="1713"/>
      <c r="AH870" s="1713"/>
      <c r="AI870" s="1713"/>
      <c r="AJ870" s="1713"/>
      <c r="AK870" s="1713"/>
      <c r="AL870" s="1713"/>
      <c r="AM870" s="1713"/>
      <c r="AN870" s="1713"/>
      <c r="AO870" s="3214"/>
      <c r="AP870" s="1713"/>
      <c r="AQ870" s="1713"/>
      <c r="AR870" s="1713"/>
      <c r="AS870" s="1713"/>
      <c r="AT870" s="1713"/>
      <c r="AU870" s="1713"/>
      <c r="AV870" s="1713"/>
      <c r="AW870" s="1713"/>
      <c r="AX870" s="1713"/>
      <c r="AY870" s="1713"/>
      <c r="AZ870" s="1713"/>
      <c r="BA870" s="1713"/>
      <c r="BB870" s="1713"/>
      <c r="BC870" s="1713"/>
      <c r="BD870" s="1713"/>
      <c r="BE870" s="1713"/>
      <c r="BF870" s="1713"/>
      <c r="BG870" s="1713"/>
      <c r="BH870" s="1713"/>
      <c r="BI870" s="1713"/>
      <c r="BJ870" s="1713"/>
      <c r="BK870" s="1713"/>
      <c r="BL870" s="1713"/>
      <c r="BM870" s="1713"/>
      <c r="BN870" s="1713"/>
      <c r="BO870" s="1713"/>
      <c r="BP870" s="1713"/>
      <c r="BQ870" s="1713"/>
      <c r="BR870" s="1713"/>
      <c r="BS870" s="1713"/>
      <c r="BT870" s="1713"/>
      <c r="BU870" s="1713"/>
      <c r="BV870" s="1713"/>
      <c r="BW870" s="1713"/>
      <c r="BX870" s="1713"/>
      <c r="BY870" s="1713"/>
      <c r="BZ870" s="1713"/>
      <c r="CA870" s="1713"/>
      <c r="CB870" s="1713"/>
      <c r="CC870" s="1713"/>
      <c r="CD870" s="1713"/>
      <c r="CE870" s="1713"/>
      <c r="CF870" s="1713"/>
      <c r="CG870" s="1713"/>
      <c r="CH870" s="1713"/>
      <c r="CI870" s="1713"/>
      <c r="CJ870" s="1713"/>
      <c r="CK870" s="1713"/>
      <c r="CL870" s="1713"/>
      <c r="CM870" s="1713"/>
      <c r="CN870" s="1713"/>
      <c r="CO870" s="1713"/>
      <c r="CP870" s="1713"/>
      <c r="CQ870" s="1713"/>
      <c r="CR870" s="1713"/>
      <c r="CS870" s="1713"/>
      <c r="CT870" s="1713"/>
      <c r="CU870" s="1713"/>
      <c r="CV870" s="1713"/>
      <c r="CW870" s="1713"/>
      <c r="CX870" s="1713"/>
      <c r="CY870" s="1713"/>
      <c r="CZ870" s="1713"/>
      <c r="DA870" s="1713"/>
      <c r="DB870" s="1713"/>
      <c r="DC870" s="1713"/>
      <c r="DD870" s="1713"/>
      <c r="DE870" s="1713"/>
      <c r="DF870" s="1713"/>
      <c r="DG870" s="1713"/>
      <c r="DH870" s="1713"/>
      <c r="DI870" s="1713"/>
      <c r="DJ870" s="1713"/>
      <c r="DK870" s="1713"/>
      <c r="DL870" s="1713"/>
      <c r="DM870" s="1713"/>
      <c r="DN870" s="1713"/>
      <c r="DO870" s="1713"/>
      <c r="DP870" s="1713"/>
      <c r="DQ870" s="1713"/>
    </row>
    <row r="871" s="1732" customFormat="true" ht="21.75" hidden="false" customHeight="true" outlineLevel="0" collapsed="false">
      <c r="A871" s="1713"/>
      <c r="B871" s="1713"/>
      <c r="C871" s="1725"/>
      <c r="D871" s="1725"/>
      <c r="E871" s="1725"/>
      <c r="F871" s="3210"/>
      <c r="G871" s="3211"/>
      <c r="H871" s="3212"/>
      <c r="I871" s="3213"/>
      <c r="J871" s="3213"/>
      <c r="K871" s="1713"/>
      <c r="L871" s="1713"/>
      <c r="M871" s="1713"/>
      <c r="N871" s="1725"/>
      <c r="O871" s="1713"/>
      <c r="P871" s="1713"/>
      <c r="Q871" s="1713"/>
      <c r="R871" s="1713"/>
      <c r="S871" s="1713"/>
      <c r="T871" s="1714"/>
      <c r="W871" s="1713"/>
      <c r="X871" s="1713"/>
      <c r="Y871" s="1713"/>
      <c r="Z871" s="1713"/>
      <c r="AA871" s="1713"/>
      <c r="AB871" s="1713"/>
      <c r="AC871" s="1713"/>
      <c r="AD871" s="1713"/>
      <c r="AE871" s="1713"/>
      <c r="AF871" s="1713"/>
      <c r="AG871" s="1713"/>
      <c r="AH871" s="1713"/>
      <c r="AI871" s="1713"/>
      <c r="AJ871" s="1713"/>
      <c r="AK871" s="1713"/>
      <c r="AL871" s="1713"/>
      <c r="AM871" s="1713"/>
      <c r="AN871" s="1713"/>
      <c r="AO871" s="3214"/>
      <c r="AP871" s="1713"/>
      <c r="AQ871" s="1713"/>
      <c r="AR871" s="1713"/>
      <c r="AS871" s="1713"/>
      <c r="AT871" s="1713"/>
      <c r="AU871" s="1713"/>
      <c r="AV871" s="1713"/>
      <c r="AW871" s="1713"/>
      <c r="AX871" s="1713"/>
      <c r="AY871" s="1713"/>
      <c r="AZ871" s="1713"/>
      <c r="BA871" s="1713"/>
      <c r="BB871" s="1713"/>
      <c r="BC871" s="1713"/>
      <c r="BD871" s="1713"/>
      <c r="BE871" s="1713"/>
      <c r="BF871" s="1713"/>
      <c r="BG871" s="1713"/>
      <c r="BH871" s="1713"/>
      <c r="BI871" s="1713"/>
      <c r="BJ871" s="1713"/>
      <c r="BK871" s="1713"/>
      <c r="BL871" s="1713"/>
      <c r="BM871" s="1713"/>
      <c r="BN871" s="1713"/>
      <c r="BO871" s="1713"/>
      <c r="BP871" s="1713"/>
      <c r="BQ871" s="1713"/>
      <c r="BR871" s="1713"/>
      <c r="BS871" s="1713"/>
      <c r="BT871" s="1713"/>
      <c r="BU871" s="1713"/>
      <c r="BV871" s="1713"/>
      <c r="BW871" s="1713"/>
      <c r="BX871" s="1713"/>
      <c r="BY871" s="1713"/>
      <c r="BZ871" s="1713"/>
      <c r="CA871" s="1713"/>
      <c r="CB871" s="1713"/>
      <c r="CC871" s="1713"/>
      <c r="CD871" s="1713"/>
      <c r="CE871" s="1713"/>
      <c r="CF871" s="1713"/>
      <c r="CG871" s="1713"/>
      <c r="CH871" s="1713"/>
      <c r="CI871" s="1713"/>
      <c r="CJ871" s="1713"/>
      <c r="CK871" s="1713"/>
      <c r="CL871" s="1713"/>
      <c r="CM871" s="1713"/>
      <c r="CN871" s="1713"/>
      <c r="CO871" s="1713"/>
      <c r="CP871" s="1713"/>
      <c r="CQ871" s="1713"/>
      <c r="CR871" s="1713"/>
      <c r="CS871" s="1713"/>
      <c r="CT871" s="1713"/>
      <c r="CU871" s="1713"/>
      <c r="CV871" s="1713"/>
      <c r="CW871" s="1713"/>
      <c r="CX871" s="1713"/>
      <c r="CY871" s="1713"/>
      <c r="CZ871" s="1713"/>
      <c r="DA871" s="1713"/>
      <c r="DB871" s="1713"/>
      <c r="DC871" s="1713"/>
      <c r="DD871" s="1713"/>
      <c r="DE871" s="1713"/>
      <c r="DF871" s="1713"/>
      <c r="DG871" s="1713"/>
      <c r="DH871" s="1713"/>
      <c r="DI871" s="1713"/>
      <c r="DJ871" s="1713"/>
      <c r="DK871" s="1713"/>
      <c r="DL871" s="1713"/>
      <c r="DM871" s="1713"/>
      <c r="DN871" s="1713"/>
      <c r="DO871" s="1713"/>
      <c r="DP871" s="1713"/>
      <c r="DQ871" s="1713"/>
    </row>
    <row r="872" s="1732" customFormat="true" ht="21.75" hidden="false" customHeight="true" outlineLevel="0" collapsed="false">
      <c r="A872" s="1713"/>
      <c r="B872" s="1713"/>
      <c r="C872" s="1725"/>
      <c r="D872" s="1725"/>
      <c r="E872" s="1725"/>
      <c r="F872" s="3210"/>
      <c r="G872" s="3211"/>
      <c r="H872" s="3212"/>
      <c r="I872" s="3213"/>
      <c r="J872" s="3213"/>
      <c r="K872" s="1713"/>
      <c r="L872" s="1713"/>
      <c r="M872" s="1713"/>
      <c r="N872" s="1725"/>
      <c r="O872" s="1713"/>
      <c r="P872" s="1713"/>
      <c r="Q872" s="1713"/>
      <c r="R872" s="1713"/>
      <c r="S872" s="1713"/>
      <c r="T872" s="1714"/>
      <c r="W872" s="1713"/>
      <c r="X872" s="1713"/>
      <c r="Y872" s="1713"/>
      <c r="Z872" s="1713"/>
      <c r="AA872" s="1713"/>
      <c r="AB872" s="1713"/>
      <c r="AC872" s="1713"/>
      <c r="AD872" s="1713"/>
      <c r="AE872" s="1713"/>
      <c r="AF872" s="1713"/>
      <c r="AG872" s="1713"/>
      <c r="AH872" s="1713"/>
      <c r="AI872" s="1713"/>
      <c r="AJ872" s="1713"/>
      <c r="AK872" s="1713"/>
      <c r="AL872" s="1713"/>
      <c r="AM872" s="1713"/>
      <c r="AN872" s="1713"/>
      <c r="AO872" s="3214"/>
      <c r="AP872" s="1713"/>
      <c r="AQ872" s="1713"/>
      <c r="AR872" s="1713"/>
      <c r="AS872" s="1713"/>
      <c r="AT872" s="1713"/>
      <c r="AU872" s="1713"/>
      <c r="AV872" s="1713"/>
      <c r="AW872" s="1713"/>
      <c r="AX872" s="1713"/>
      <c r="AY872" s="1713"/>
      <c r="AZ872" s="1713"/>
      <c r="BA872" s="1713"/>
      <c r="BB872" s="1713"/>
      <c r="BC872" s="1713"/>
      <c r="BD872" s="1713"/>
      <c r="BE872" s="1713"/>
      <c r="BF872" s="1713"/>
      <c r="BG872" s="1713"/>
      <c r="BH872" s="1713"/>
      <c r="BI872" s="1713"/>
      <c r="BJ872" s="1713"/>
      <c r="BK872" s="1713"/>
      <c r="BL872" s="1713"/>
      <c r="BM872" s="1713"/>
      <c r="BN872" s="1713"/>
      <c r="BO872" s="1713"/>
      <c r="BP872" s="1713"/>
      <c r="BQ872" s="1713"/>
      <c r="BR872" s="1713"/>
      <c r="BS872" s="1713"/>
      <c r="BT872" s="1713"/>
      <c r="BU872" s="1713"/>
      <c r="BV872" s="1713"/>
      <c r="BW872" s="1713"/>
      <c r="BX872" s="1713"/>
      <c r="BY872" s="1713"/>
      <c r="BZ872" s="1713"/>
      <c r="CA872" s="1713"/>
      <c r="CB872" s="1713"/>
      <c r="CC872" s="1713"/>
      <c r="CD872" s="1713"/>
      <c r="CE872" s="1713"/>
      <c r="CF872" s="1713"/>
      <c r="CG872" s="1713"/>
      <c r="CH872" s="1713"/>
      <c r="CI872" s="1713"/>
      <c r="CJ872" s="1713"/>
      <c r="CK872" s="1713"/>
      <c r="CL872" s="1713"/>
      <c r="CM872" s="1713"/>
      <c r="CN872" s="1713"/>
      <c r="CO872" s="1713"/>
      <c r="CP872" s="1713"/>
      <c r="CQ872" s="1713"/>
      <c r="CR872" s="1713"/>
      <c r="CS872" s="1713"/>
      <c r="CT872" s="1713"/>
      <c r="CU872" s="1713"/>
      <c r="CV872" s="1713"/>
      <c r="CW872" s="1713"/>
      <c r="CX872" s="1713"/>
      <c r="CY872" s="1713"/>
      <c r="CZ872" s="1713"/>
      <c r="DA872" s="1713"/>
      <c r="DB872" s="1713"/>
      <c r="DC872" s="1713"/>
      <c r="DD872" s="1713"/>
      <c r="DE872" s="1713"/>
      <c r="DF872" s="1713"/>
      <c r="DG872" s="1713"/>
      <c r="DH872" s="1713"/>
      <c r="DI872" s="1713"/>
      <c r="DJ872" s="1713"/>
      <c r="DK872" s="1713"/>
      <c r="DL872" s="1713"/>
      <c r="DM872" s="1713"/>
      <c r="DN872" s="1713"/>
      <c r="DO872" s="1713"/>
      <c r="DP872" s="1713"/>
      <c r="DQ872" s="1713"/>
    </row>
    <row r="873" s="1732" customFormat="true" ht="21.75" hidden="false" customHeight="true" outlineLevel="0" collapsed="false">
      <c r="A873" s="1713"/>
      <c r="B873" s="1713"/>
      <c r="C873" s="1725"/>
      <c r="D873" s="1725"/>
      <c r="E873" s="1725"/>
      <c r="F873" s="3210"/>
      <c r="G873" s="3211"/>
      <c r="H873" s="3212"/>
      <c r="I873" s="3213"/>
      <c r="J873" s="3213"/>
      <c r="K873" s="1713"/>
      <c r="L873" s="1713"/>
      <c r="M873" s="1713"/>
      <c r="N873" s="1725"/>
      <c r="O873" s="1713"/>
      <c r="P873" s="1713"/>
      <c r="Q873" s="1713"/>
      <c r="R873" s="1713"/>
      <c r="S873" s="1713"/>
      <c r="T873" s="1714"/>
      <c r="W873" s="1713"/>
      <c r="X873" s="1713"/>
      <c r="Y873" s="1713"/>
      <c r="Z873" s="1713"/>
      <c r="AA873" s="1713"/>
      <c r="AB873" s="1713"/>
      <c r="AC873" s="1713"/>
      <c r="AD873" s="1713"/>
      <c r="AE873" s="1713"/>
      <c r="AF873" s="1713"/>
      <c r="AG873" s="1713"/>
      <c r="AH873" s="1713"/>
      <c r="AI873" s="1713"/>
      <c r="AJ873" s="1713"/>
      <c r="AK873" s="1713"/>
      <c r="AL873" s="1713"/>
      <c r="AM873" s="1713"/>
      <c r="AN873" s="1713"/>
      <c r="AO873" s="3214"/>
      <c r="AP873" s="1713"/>
      <c r="AQ873" s="1713"/>
      <c r="AR873" s="1713"/>
      <c r="AS873" s="1713"/>
      <c r="AT873" s="1713"/>
      <c r="AU873" s="1713"/>
      <c r="AV873" s="1713"/>
      <c r="AW873" s="1713"/>
      <c r="AX873" s="1713"/>
      <c r="AY873" s="1713"/>
      <c r="AZ873" s="1713"/>
      <c r="BA873" s="1713"/>
      <c r="BB873" s="1713"/>
      <c r="BC873" s="1713"/>
      <c r="BD873" s="1713"/>
      <c r="BE873" s="1713"/>
      <c r="BF873" s="1713"/>
      <c r="BG873" s="1713"/>
      <c r="BH873" s="1713"/>
      <c r="BI873" s="1713"/>
      <c r="BJ873" s="1713"/>
      <c r="BK873" s="1713"/>
      <c r="BL873" s="1713"/>
      <c r="BM873" s="1713"/>
      <c r="BN873" s="1713"/>
      <c r="BO873" s="1713"/>
      <c r="BP873" s="1713"/>
      <c r="BQ873" s="1713"/>
      <c r="BR873" s="1713"/>
      <c r="BS873" s="1713"/>
      <c r="BT873" s="1713"/>
      <c r="BU873" s="1713"/>
      <c r="BV873" s="1713"/>
      <c r="BW873" s="1713"/>
      <c r="BX873" s="1713"/>
      <c r="BY873" s="1713"/>
      <c r="BZ873" s="1713"/>
      <c r="CA873" s="1713"/>
      <c r="CB873" s="1713"/>
      <c r="CC873" s="1713"/>
      <c r="CD873" s="1713"/>
      <c r="CE873" s="1713"/>
      <c r="CF873" s="1713"/>
      <c r="CG873" s="1713"/>
      <c r="CH873" s="1713"/>
      <c r="CI873" s="1713"/>
      <c r="CJ873" s="1713"/>
      <c r="CK873" s="1713"/>
      <c r="CL873" s="1713"/>
      <c r="CM873" s="1713"/>
      <c r="CN873" s="1713"/>
      <c r="CO873" s="1713"/>
      <c r="CP873" s="1713"/>
      <c r="CQ873" s="1713"/>
      <c r="CR873" s="1713"/>
      <c r="CS873" s="1713"/>
      <c r="CT873" s="1713"/>
      <c r="CU873" s="1713"/>
      <c r="CV873" s="1713"/>
      <c r="CW873" s="1713"/>
      <c r="CX873" s="1713"/>
      <c r="CY873" s="1713"/>
      <c r="CZ873" s="1713"/>
      <c r="DA873" s="1713"/>
      <c r="DB873" s="1713"/>
      <c r="DC873" s="1713"/>
      <c r="DD873" s="1713"/>
      <c r="DE873" s="1713"/>
      <c r="DF873" s="1713"/>
      <c r="DG873" s="1713"/>
      <c r="DH873" s="1713"/>
      <c r="DI873" s="1713"/>
      <c r="DJ873" s="1713"/>
      <c r="DK873" s="1713"/>
      <c r="DL873" s="1713"/>
      <c r="DM873" s="1713"/>
      <c r="DN873" s="1713"/>
      <c r="DO873" s="1713"/>
      <c r="DP873" s="1713"/>
      <c r="DQ873" s="1713"/>
    </row>
    <row r="874" s="1732" customFormat="true" ht="21.75" hidden="false" customHeight="true" outlineLevel="0" collapsed="false">
      <c r="A874" s="1713"/>
      <c r="B874" s="1713"/>
      <c r="C874" s="1725"/>
      <c r="D874" s="1725"/>
      <c r="E874" s="1725"/>
      <c r="F874" s="3210"/>
      <c r="G874" s="3211"/>
      <c r="H874" s="3212"/>
      <c r="I874" s="3213"/>
      <c r="J874" s="3213"/>
      <c r="K874" s="1713"/>
      <c r="L874" s="1713"/>
      <c r="M874" s="1713"/>
      <c r="N874" s="1725"/>
      <c r="O874" s="1713"/>
      <c r="P874" s="1713"/>
      <c r="Q874" s="1713"/>
      <c r="R874" s="1713"/>
      <c r="S874" s="1713"/>
      <c r="T874" s="1714"/>
      <c r="W874" s="1713"/>
      <c r="X874" s="1713"/>
      <c r="Y874" s="1713"/>
      <c r="Z874" s="1713"/>
      <c r="AA874" s="1713"/>
      <c r="AB874" s="1713"/>
      <c r="AC874" s="1713"/>
      <c r="AD874" s="1713"/>
      <c r="AE874" s="1713"/>
      <c r="AF874" s="1713"/>
      <c r="AG874" s="1713"/>
      <c r="AH874" s="1713"/>
      <c r="AI874" s="1713"/>
      <c r="AJ874" s="1713"/>
      <c r="AK874" s="1713"/>
      <c r="AL874" s="1713"/>
      <c r="AM874" s="1713"/>
      <c r="AN874" s="1713"/>
      <c r="AO874" s="3214"/>
      <c r="AP874" s="1713"/>
      <c r="AQ874" s="1713"/>
      <c r="AR874" s="1713"/>
      <c r="AS874" s="1713"/>
      <c r="AT874" s="1713"/>
      <c r="AU874" s="1713"/>
      <c r="AV874" s="1713"/>
      <c r="AW874" s="1713"/>
      <c r="AX874" s="1713"/>
      <c r="AY874" s="1713"/>
      <c r="AZ874" s="1713"/>
      <c r="BA874" s="1713"/>
      <c r="BB874" s="1713"/>
      <c r="BC874" s="1713"/>
      <c r="BD874" s="1713"/>
      <c r="BE874" s="1713"/>
      <c r="BF874" s="1713"/>
      <c r="BG874" s="1713"/>
      <c r="BH874" s="1713"/>
      <c r="BI874" s="1713"/>
      <c r="BJ874" s="1713"/>
      <c r="BK874" s="1713"/>
      <c r="BL874" s="1713"/>
      <c r="BM874" s="1713"/>
      <c r="BN874" s="1713"/>
      <c r="BO874" s="1713"/>
      <c r="BP874" s="1713"/>
      <c r="BQ874" s="1713"/>
      <c r="BR874" s="1713"/>
      <c r="BS874" s="1713"/>
      <c r="BT874" s="1713"/>
      <c r="BU874" s="1713"/>
      <c r="BV874" s="1713"/>
      <c r="BW874" s="1713"/>
      <c r="BX874" s="1713"/>
      <c r="BY874" s="1713"/>
      <c r="BZ874" s="1713"/>
      <c r="CA874" s="1713"/>
      <c r="CB874" s="1713"/>
      <c r="CC874" s="1713"/>
      <c r="CD874" s="1713"/>
      <c r="CE874" s="1713"/>
      <c r="CF874" s="1713"/>
      <c r="CG874" s="1713"/>
      <c r="CH874" s="1713"/>
      <c r="CI874" s="1713"/>
      <c r="CJ874" s="1713"/>
      <c r="CK874" s="1713"/>
      <c r="CL874" s="1713"/>
      <c r="CM874" s="1713"/>
      <c r="CN874" s="1713"/>
      <c r="CO874" s="1713"/>
      <c r="CP874" s="1713"/>
      <c r="CQ874" s="1713"/>
      <c r="CR874" s="1713"/>
      <c r="CS874" s="1713"/>
      <c r="CT874" s="1713"/>
      <c r="CU874" s="1713"/>
      <c r="CV874" s="1713"/>
      <c r="CW874" s="1713"/>
      <c r="CX874" s="1713"/>
      <c r="CY874" s="1713"/>
      <c r="CZ874" s="1713"/>
      <c r="DA874" s="1713"/>
      <c r="DB874" s="1713"/>
      <c r="DC874" s="1713"/>
      <c r="DD874" s="1713"/>
      <c r="DE874" s="1713"/>
      <c r="DF874" s="1713"/>
      <c r="DG874" s="1713"/>
      <c r="DH874" s="1713"/>
      <c r="DI874" s="1713"/>
      <c r="DJ874" s="1713"/>
      <c r="DK874" s="1713"/>
      <c r="DL874" s="1713"/>
      <c r="DM874" s="1713"/>
      <c r="DN874" s="1713"/>
      <c r="DO874" s="1713"/>
      <c r="DP874" s="1713"/>
      <c r="DQ874" s="1713"/>
    </row>
    <row r="875" s="1732" customFormat="true" ht="21.75" hidden="false" customHeight="true" outlineLevel="0" collapsed="false">
      <c r="A875" s="1713"/>
      <c r="B875" s="1713"/>
      <c r="C875" s="1725"/>
      <c r="D875" s="1725"/>
      <c r="E875" s="1725"/>
      <c r="F875" s="3210"/>
      <c r="G875" s="3211"/>
      <c r="H875" s="3212"/>
      <c r="I875" s="3213"/>
      <c r="J875" s="3213"/>
      <c r="K875" s="1713"/>
      <c r="L875" s="1713"/>
      <c r="M875" s="1713"/>
      <c r="N875" s="1725"/>
      <c r="O875" s="1713"/>
      <c r="P875" s="1713"/>
      <c r="Q875" s="1713"/>
      <c r="R875" s="1713"/>
      <c r="S875" s="1713"/>
      <c r="T875" s="1714"/>
      <c r="W875" s="1713"/>
      <c r="X875" s="1713"/>
      <c r="Y875" s="1713"/>
      <c r="Z875" s="1713"/>
      <c r="AA875" s="1713"/>
      <c r="AB875" s="1713"/>
      <c r="AC875" s="1713"/>
      <c r="AD875" s="1713"/>
      <c r="AE875" s="1713"/>
      <c r="AF875" s="1713"/>
      <c r="AG875" s="1713"/>
      <c r="AH875" s="1713"/>
      <c r="AI875" s="1713"/>
      <c r="AJ875" s="1713"/>
      <c r="AK875" s="1713"/>
      <c r="AL875" s="1713"/>
      <c r="AM875" s="1713"/>
      <c r="AN875" s="1713"/>
      <c r="AO875" s="3214"/>
      <c r="AP875" s="1713"/>
      <c r="AQ875" s="1713"/>
      <c r="AR875" s="1713"/>
      <c r="AS875" s="1713"/>
      <c r="AT875" s="1713"/>
      <c r="AU875" s="1713"/>
      <c r="AV875" s="1713"/>
      <c r="AW875" s="1713"/>
      <c r="AX875" s="1713"/>
      <c r="AY875" s="1713"/>
      <c r="AZ875" s="1713"/>
      <c r="BA875" s="1713"/>
      <c r="BB875" s="1713"/>
      <c r="BC875" s="1713"/>
      <c r="BD875" s="1713"/>
      <c r="BE875" s="1713"/>
      <c r="BF875" s="1713"/>
      <c r="BG875" s="1713"/>
      <c r="BH875" s="1713"/>
      <c r="BI875" s="1713"/>
      <c r="BJ875" s="1713"/>
      <c r="BK875" s="1713"/>
      <c r="BL875" s="1713"/>
      <c r="BM875" s="1713"/>
      <c r="BN875" s="1713"/>
      <c r="BO875" s="1713"/>
      <c r="BP875" s="1713"/>
      <c r="BQ875" s="1713"/>
      <c r="BR875" s="1713"/>
      <c r="BS875" s="1713"/>
      <c r="BT875" s="1713"/>
      <c r="BU875" s="1713"/>
      <c r="BV875" s="1713"/>
      <c r="BW875" s="1713"/>
      <c r="BX875" s="1713"/>
      <c r="BY875" s="1713"/>
      <c r="BZ875" s="1713"/>
      <c r="CA875" s="1713"/>
      <c r="CB875" s="1713"/>
      <c r="CC875" s="1713"/>
      <c r="CD875" s="1713"/>
      <c r="CE875" s="1713"/>
      <c r="CF875" s="1713"/>
      <c r="CG875" s="1713"/>
      <c r="CH875" s="1713"/>
      <c r="CI875" s="1713"/>
      <c r="CJ875" s="1713"/>
      <c r="CK875" s="1713"/>
      <c r="CL875" s="1713"/>
      <c r="CM875" s="1713"/>
      <c r="CN875" s="1713"/>
      <c r="CO875" s="1713"/>
      <c r="CP875" s="1713"/>
      <c r="CQ875" s="1713"/>
      <c r="CR875" s="1713"/>
      <c r="CS875" s="1713"/>
      <c r="CT875" s="1713"/>
      <c r="CU875" s="1713"/>
      <c r="CV875" s="1713"/>
      <c r="CW875" s="1713"/>
      <c r="CX875" s="1713"/>
      <c r="CY875" s="1713"/>
      <c r="CZ875" s="1713"/>
      <c r="DA875" s="1713"/>
      <c r="DB875" s="1713"/>
      <c r="DC875" s="1713"/>
      <c r="DD875" s="1713"/>
      <c r="DE875" s="1713"/>
      <c r="DF875" s="1713"/>
      <c r="DG875" s="1713"/>
      <c r="DH875" s="1713"/>
      <c r="DI875" s="1713"/>
      <c r="DJ875" s="1713"/>
      <c r="DK875" s="1713"/>
      <c r="DL875" s="1713"/>
      <c r="DM875" s="1713"/>
      <c r="DN875" s="1713"/>
      <c r="DO875" s="1713"/>
      <c r="DP875" s="1713"/>
      <c r="DQ875" s="1713"/>
    </row>
    <row r="876" s="1732" customFormat="true" ht="21.75" hidden="false" customHeight="true" outlineLevel="0" collapsed="false">
      <c r="A876" s="1713"/>
      <c r="B876" s="1713"/>
      <c r="C876" s="1725"/>
      <c r="D876" s="1725"/>
      <c r="E876" s="1725"/>
      <c r="F876" s="3210"/>
      <c r="G876" s="3211"/>
      <c r="H876" s="3212"/>
      <c r="I876" s="3213"/>
      <c r="J876" s="3213"/>
      <c r="K876" s="1713"/>
      <c r="L876" s="1713"/>
      <c r="M876" s="1713"/>
      <c r="N876" s="1725"/>
      <c r="O876" s="1713"/>
      <c r="P876" s="1713"/>
      <c r="Q876" s="1713"/>
      <c r="R876" s="1713"/>
      <c r="S876" s="1713"/>
      <c r="T876" s="1714"/>
      <c r="W876" s="1713"/>
      <c r="X876" s="1713"/>
      <c r="Y876" s="1713"/>
      <c r="Z876" s="1713"/>
      <c r="AA876" s="1713"/>
      <c r="AB876" s="1713"/>
      <c r="AC876" s="1713"/>
      <c r="AD876" s="1713"/>
      <c r="AE876" s="1713"/>
      <c r="AF876" s="1713"/>
      <c r="AG876" s="1713"/>
      <c r="AH876" s="1713"/>
      <c r="AI876" s="1713"/>
      <c r="AJ876" s="1713"/>
      <c r="AK876" s="1713"/>
      <c r="AL876" s="1713"/>
      <c r="AM876" s="1713"/>
      <c r="AN876" s="1713"/>
      <c r="AO876" s="3214"/>
      <c r="AP876" s="1713"/>
      <c r="AQ876" s="1713"/>
      <c r="AR876" s="1713"/>
      <c r="AS876" s="1713"/>
      <c r="AT876" s="1713"/>
      <c r="AU876" s="1713"/>
      <c r="AV876" s="1713"/>
      <c r="AW876" s="1713"/>
      <c r="AX876" s="1713"/>
      <c r="AY876" s="1713"/>
      <c r="AZ876" s="1713"/>
      <c r="BA876" s="1713"/>
      <c r="BB876" s="1713"/>
      <c r="BC876" s="1713"/>
      <c r="BD876" s="1713"/>
      <c r="BE876" s="1713"/>
      <c r="BF876" s="1713"/>
      <c r="BG876" s="1713"/>
      <c r="BH876" s="1713"/>
      <c r="BI876" s="1713"/>
      <c r="BJ876" s="1713"/>
      <c r="BK876" s="1713"/>
      <c r="BL876" s="1713"/>
      <c r="BM876" s="1713"/>
      <c r="BN876" s="1713"/>
      <c r="BO876" s="1713"/>
      <c r="BP876" s="1713"/>
      <c r="BQ876" s="1713"/>
      <c r="BR876" s="1713"/>
      <c r="BS876" s="1713"/>
      <c r="BT876" s="1713"/>
      <c r="BU876" s="1713"/>
      <c r="BV876" s="1713"/>
      <c r="BW876" s="1713"/>
      <c r="BX876" s="1713"/>
      <c r="BY876" s="1713"/>
      <c r="BZ876" s="1713"/>
      <c r="CA876" s="1713"/>
      <c r="CB876" s="1713"/>
      <c r="CC876" s="1713"/>
      <c r="CD876" s="1713"/>
      <c r="CE876" s="1713"/>
      <c r="CF876" s="1713"/>
      <c r="CG876" s="1713"/>
      <c r="CH876" s="1713"/>
      <c r="CI876" s="1713"/>
      <c r="CJ876" s="1713"/>
      <c r="CK876" s="1713"/>
      <c r="CL876" s="1713"/>
      <c r="CM876" s="1713"/>
      <c r="CN876" s="1713"/>
      <c r="CO876" s="1713"/>
      <c r="CP876" s="1713"/>
      <c r="CQ876" s="1713"/>
      <c r="CR876" s="1713"/>
      <c r="CS876" s="1713"/>
      <c r="CT876" s="1713"/>
      <c r="CU876" s="1713"/>
      <c r="CV876" s="1713"/>
      <c r="CW876" s="1713"/>
      <c r="CX876" s="1713"/>
      <c r="CY876" s="1713"/>
      <c r="CZ876" s="1713"/>
      <c r="DA876" s="1713"/>
      <c r="DB876" s="1713"/>
      <c r="DC876" s="1713"/>
      <c r="DD876" s="1713"/>
      <c r="DE876" s="1713"/>
      <c r="DF876" s="1713"/>
      <c r="DG876" s="1713"/>
      <c r="DH876" s="1713"/>
      <c r="DI876" s="1713"/>
      <c r="DJ876" s="1713"/>
      <c r="DK876" s="1713"/>
      <c r="DL876" s="1713"/>
      <c r="DM876" s="1713"/>
      <c r="DN876" s="1713"/>
      <c r="DO876" s="1713"/>
      <c r="DP876" s="1713"/>
      <c r="DQ876" s="1713"/>
    </row>
    <row r="877" s="1732" customFormat="true" ht="21.75" hidden="false" customHeight="true" outlineLevel="0" collapsed="false">
      <c r="A877" s="1713"/>
      <c r="B877" s="1713"/>
      <c r="C877" s="1725"/>
      <c r="D877" s="1725"/>
      <c r="E877" s="1725"/>
      <c r="F877" s="3210"/>
      <c r="G877" s="3211"/>
      <c r="H877" s="3212"/>
      <c r="I877" s="3213"/>
      <c r="J877" s="3213"/>
      <c r="K877" s="1713"/>
      <c r="L877" s="1713"/>
      <c r="M877" s="1713"/>
      <c r="N877" s="1725"/>
      <c r="O877" s="1713"/>
      <c r="P877" s="1713"/>
      <c r="Q877" s="1713"/>
      <c r="R877" s="1713"/>
      <c r="S877" s="1713"/>
      <c r="T877" s="1714"/>
      <c r="W877" s="1713"/>
      <c r="X877" s="1713"/>
      <c r="Y877" s="1713"/>
      <c r="Z877" s="1713"/>
      <c r="AA877" s="1713"/>
      <c r="AB877" s="1713"/>
      <c r="AC877" s="1713"/>
      <c r="AD877" s="1713"/>
      <c r="AE877" s="1713"/>
      <c r="AF877" s="1713"/>
      <c r="AG877" s="1713"/>
      <c r="AH877" s="1713"/>
      <c r="AI877" s="1713"/>
      <c r="AJ877" s="1713"/>
      <c r="AK877" s="1713"/>
      <c r="AL877" s="1713"/>
      <c r="AM877" s="1713"/>
      <c r="AN877" s="1713"/>
      <c r="AO877" s="3214"/>
      <c r="AP877" s="1713"/>
      <c r="AQ877" s="1713"/>
      <c r="AR877" s="1713"/>
      <c r="AS877" s="1713"/>
      <c r="AT877" s="1713"/>
      <c r="AU877" s="1713"/>
      <c r="AV877" s="1713"/>
      <c r="AW877" s="1713"/>
      <c r="AX877" s="1713"/>
      <c r="AY877" s="1713"/>
      <c r="AZ877" s="1713"/>
      <c r="BA877" s="1713"/>
      <c r="BB877" s="1713"/>
      <c r="BC877" s="1713"/>
      <c r="BD877" s="1713"/>
      <c r="BE877" s="1713"/>
      <c r="BF877" s="1713"/>
      <c r="BG877" s="1713"/>
      <c r="BH877" s="1713"/>
      <c r="BI877" s="1713"/>
      <c r="BJ877" s="1713"/>
      <c r="BK877" s="1713"/>
      <c r="BL877" s="1713"/>
      <c r="BM877" s="1713"/>
      <c r="BN877" s="1713"/>
      <c r="BO877" s="1713"/>
      <c r="BP877" s="1713"/>
      <c r="BQ877" s="1713"/>
      <c r="BR877" s="1713"/>
      <c r="BS877" s="1713"/>
      <c r="BT877" s="1713"/>
      <c r="BU877" s="1713"/>
      <c r="BV877" s="1713"/>
      <c r="BW877" s="1713"/>
      <c r="BX877" s="1713"/>
      <c r="BY877" s="1713"/>
      <c r="BZ877" s="1713"/>
      <c r="CA877" s="1713"/>
      <c r="CB877" s="1713"/>
      <c r="CC877" s="1713"/>
      <c r="CD877" s="1713"/>
      <c r="CE877" s="1713"/>
      <c r="CF877" s="1713"/>
      <c r="CG877" s="1713"/>
      <c r="CH877" s="1713"/>
      <c r="CI877" s="1713"/>
      <c r="CJ877" s="1713"/>
      <c r="CK877" s="1713"/>
      <c r="CL877" s="1713"/>
      <c r="CM877" s="1713"/>
      <c r="CN877" s="1713"/>
      <c r="CO877" s="1713"/>
      <c r="CP877" s="1713"/>
      <c r="CQ877" s="1713"/>
      <c r="CR877" s="1713"/>
      <c r="CS877" s="1713"/>
      <c r="CT877" s="1713"/>
      <c r="CU877" s="1713"/>
      <c r="CV877" s="1713"/>
      <c r="CW877" s="1713"/>
      <c r="CX877" s="1713"/>
      <c r="CY877" s="1713"/>
      <c r="CZ877" s="1713"/>
      <c r="DA877" s="1713"/>
      <c r="DB877" s="1713"/>
      <c r="DC877" s="1713"/>
      <c r="DD877" s="1713"/>
      <c r="DE877" s="1713"/>
      <c r="DF877" s="1713"/>
      <c r="DG877" s="1713"/>
      <c r="DH877" s="1713"/>
      <c r="DI877" s="1713"/>
      <c r="DJ877" s="1713"/>
      <c r="DK877" s="1713"/>
      <c r="DL877" s="1713"/>
      <c r="DM877" s="1713"/>
      <c r="DN877" s="1713"/>
      <c r="DO877" s="1713"/>
      <c r="DP877" s="1713"/>
      <c r="DQ877" s="1713"/>
    </row>
    <row r="878" s="1732" customFormat="true" ht="21.75" hidden="false" customHeight="true" outlineLevel="0" collapsed="false">
      <c r="A878" s="1713"/>
      <c r="B878" s="1713"/>
      <c r="C878" s="1725"/>
      <c r="D878" s="1725"/>
      <c r="E878" s="1725"/>
      <c r="F878" s="3210"/>
      <c r="G878" s="3211"/>
      <c r="H878" s="3212"/>
      <c r="I878" s="3213"/>
      <c r="J878" s="3213"/>
      <c r="K878" s="1713"/>
      <c r="L878" s="1713"/>
      <c r="M878" s="1713"/>
      <c r="N878" s="1725"/>
      <c r="O878" s="1713"/>
      <c r="P878" s="1713"/>
      <c r="Q878" s="1713"/>
      <c r="R878" s="1713"/>
      <c r="S878" s="1713"/>
      <c r="T878" s="1714"/>
      <c r="W878" s="1713"/>
      <c r="X878" s="1713"/>
      <c r="Y878" s="1713"/>
      <c r="Z878" s="1713"/>
      <c r="AA878" s="1713"/>
      <c r="AB878" s="1713"/>
      <c r="AC878" s="1713"/>
      <c r="AD878" s="1713"/>
      <c r="AE878" s="1713"/>
      <c r="AF878" s="1713"/>
      <c r="AG878" s="1713"/>
      <c r="AH878" s="1713"/>
      <c r="AI878" s="1713"/>
      <c r="AJ878" s="1713"/>
      <c r="AK878" s="1713"/>
      <c r="AL878" s="1713"/>
      <c r="AM878" s="1713"/>
      <c r="AN878" s="1713"/>
      <c r="AO878" s="3214"/>
      <c r="AP878" s="1713"/>
      <c r="AQ878" s="1713"/>
      <c r="AR878" s="1713"/>
      <c r="AS878" s="1713"/>
      <c r="AT878" s="1713"/>
      <c r="AU878" s="1713"/>
      <c r="AV878" s="1713"/>
      <c r="AW878" s="1713"/>
      <c r="AX878" s="1713"/>
      <c r="AY878" s="1713"/>
      <c r="AZ878" s="1713"/>
      <c r="BA878" s="1713"/>
      <c r="BB878" s="1713"/>
      <c r="BC878" s="1713"/>
      <c r="BD878" s="1713"/>
      <c r="BE878" s="1713"/>
      <c r="BF878" s="1713"/>
      <c r="BG878" s="1713"/>
      <c r="BH878" s="1713"/>
      <c r="BI878" s="1713"/>
      <c r="BJ878" s="1713"/>
      <c r="BK878" s="1713"/>
      <c r="BL878" s="1713"/>
      <c r="BM878" s="1713"/>
      <c r="BN878" s="1713"/>
      <c r="BO878" s="1713"/>
      <c r="BP878" s="1713"/>
      <c r="BQ878" s="1713"/>
      <c r="BR878" s="1713"/>
      <c r="BS878" s="1713"/>
      <c r="BT878" s="1713"/>
      <c r="BU878" s="1713"/>
      <c r="BV878" s="1713"/>
      <c r="BW878" s="1713"/>
      <c r="BX878" s="1713"/>
      <c r="BY878" s="1713"/>
      <c r="BZ878" s="1713"/>
      <c r="CA878" s="1713"/>
      <c r="CB878" s="1713"/>
      <c r="CC878" s="1713"/>
      <c r="CD878" s="1713"/>
      <c r="CE878" s="1713"/>
      <c r="CF878" s="1713"/>
      <c r="CG878" s="1713"/>
      <c r="CH878" s="1713"/>
      <c r="CI878" s="1713"/>
      <c r="CJ878" s="1713"/>
      <c r="CK878" s="1713"/>
      <c r="CL878" s="1713"/>
      <c r="CM878" s="1713"/>
      <c r="CN878" s="1713"/>
      <c r="CO878" s="1713"/>
      <c r="CP878" s="1713"/>
      <c r="CQ878" s="1713"/>
      <c r="CR878" s="1713"/>
      <c r="CS878" s="1713"/>
      <c r="CT878" s="1713"/>
      <c r="CU878" s="1713"/>
      <c r="CV878" s="1713"/>
      <c r="CW878" s="1713"/>
      <c r="CX878" s="1713"/>
      <c r="CY878" s="1713"/>
      <c r="CZ878" s="1713"/>
      <c r="DA878" s="1713"/>
      <c r="DB878" s="1713"/>
      <c r="DC878" s="1713"/>
      <c r="DD878" s="1713"/>
      <c r="DE878" s="1713"/>
      <c r="DF878" s="1713"/>
      <c r="DG878" s="1713"/>
      <c r="DH878" s="1713"/>
      <c r="DI878" s="1713"/>
      <c r="DJ878" s="1713"/>
      <c r="DK878" s="1713"/>
      <c r="DL878" s="1713"/>
      <c r="DM878" s="1713"/>
      <c r="DN878" s="1713"/>
      <c r="DO878" s="1713"/>
      <c r="DP878" s="1713"/>
      <c r="DQ878" s="1713"/>
    </row>
    <row r="879" s="1732" customFormat="true" ht="21.75" hidden="false" customHeight="true" outlineLevel="0" collapsed="false">
      <c r="A879" s="1713"/>
      <c r="B879" s="1713"/>
      <c r="C879" s="1725"/>
      <c r="D879" s="1725"/>
      <c r="E879" s="1725"/>
      <c r="F879" s="3210"/>
      <c r="G879" s="3211"/>
      <c r="H879" s="3212"/>
      <c r="I879" s="3213"/>
      <c r="J879" s="3213"/>
      <c r="K879" s="1713"/>
      <c r="L879" s="1713"/>
      <c r="M879" s="1713"/>
      <c r="N879" s="1725"/>
      <c r="O879" s="1713"/>
      <c r="P879" s="1713"/>
      <c r="Q879" s="1713"/>
      <c r="R879" s="1713"/>
      <c r="S879" s="1713"/>
      <c r="T879" s="1714"/>
      <c r="W879" s="1713"/>
      <c r="X879" s="1713"/>
      <c r="Y879" s="1713"/>
      <c r="Z879" s="1713"/>
      <c r="AA879" s="1713"/>
      <c r="AB879" s="1713"/>
      <c r="AC879" s="1713"/>
      <c r="AD879" s="1713"/>
      <c r="AE879" s="1713"/>
      <c r="AF879" s="1713"/>
      <c r="AG879" s="1713"/>
      <c r="AH879" s="1713"/>
      <c r="AI879" s="1713"/>
      <c r="AJ879" s="1713"/>
      <c r="AK879" s="1713"/>
      <c r="AL879" s="1713"/>
      <c r="AM879" s="1713"/>
      <c r="AN879" s="1713"/>
      <c r="AO879" s="3214"/>
      <c r="AP879" s="1713"/>
      <c r="AQ879" s="1713"/>
      <c r="AR879" s="1713"/>
      <c r="AS879" s="1713"/>
      <c r="AT879" s="1713"/>
      <c r="AU879" s="1713"/>
      <c r="AV879" s="1713"/>
      <c r="AW879" s="1713"/>
      <c r="AX879" s="1713"/>
      <c r="AY879" s="1713"/>
      <c r="AZ879" s="1713"/>
      <c r="BA879" s="1713"/>
      <c r="BB879" s="1713"/>
      <c r="BC879" s="1713"/>
      <c r="BD879" s="1713"/>
      <c r="BE879" s="1713"/>
      <c r="BF879" s="1713"/>
      <c r="BG879" s="1713"/>
      <c r="BH879" s="1713"/>
      <c r="BI879" s="1713"/>
      <c r="BJ879" s="1713"/>
      <c r="BK879" s="1713"/>
      <c r="BL879" s="1713"/>
      <c r="BM879" s="1713"/>
      <c r="BN879" s="1713"/>
      <c r="BO879" s="1713"/>
      <c r="BP879" s="1713"/>
      <c r="BQ879" s="1713"/>
      <c r="BR879" s="1713"/>
      <c r="BS879" s="1713"/>
      <c r="BT879" s="1713"/>
      <c r="BU879" s="1713"/>
      <c r="BV879" s="1713"/>
      <c r="BW879" s="1713"/>
      <c r="BX879" s="1713"/>
      <c r="BY879" s="1713"/>
      <c r="BZ879" s="1713"/>
      <c r="CA879" s="1713"/>
      <c r="CB879" s="1713"/>
      <c r="CC879" s="1713"/>
      <c r="CD879" s="1713"/>
      <c r="CE879" s="1713"/>
      <c r="CF879" s="1713"/>
      <c r="CG879" s="1713"/>
      <c r="CH879" s="1713"/>
      <c r="CI879" s="1713"/>
      <c r="CJ879" s="1713"/>
      <c r="CK879" s="1713"/>
      <c r="CL879" s="1713"/>
      <c r="CM879" s="1713"/>
      <c r="CN879" s="1713"/>
      <c r="CO879" s="1713"/>
      <c r="CP879" s="1713"/>
      <c r="CQ879" s="1713"/>
      <c r="CR879" s="1713"/>
      <c r="CS879" s="1713"/>
      <c r="CT879" s="1713"/>
      <c r="CU879" s="1713"/>
      <c r="CV879" s="1713"/>
      <c r="CW879" s="1713"/>
      <c r="CX879" s="1713"/>
      <c r="CY879" s="1713"/>
      <c r="CZ879" s="1713"/>
      <c r="DA879" s="1713"/>
      <c r="DB879" s="1713"/>
      <c r="DC879" s="1713"/>
      <c r="DD879" s="1713"/>
      <c r="DE879" s="1713"/>
      <c r="DF879" s="1713"/>
      <c r="DG879" s="1713"/>
      <c r="DH879" s="1713"/>
      <c r="DI879" s="1713"/>
      <c r="DJ879" s="1713"/>
      <c r="DK879" s="1713"/>
      <c r="DL879" s="1713"/>
      <c r="DM879" s="1713"/>
      <c r="DN879" s="1713"/>
      <c r="DO879" s="1713"/>
      <c r="DP879" s="1713"/>
      <c r="DQ879" s="1713"/>
    </row>
    <row r="880" s="1732" customFormat="true" ht="21.75" hidden="false" customHeight="true" outlineLevel="0" collapsed="false">
      <c r="A880" s="1713"/>
      <c r="B880" s="1713"/>
      <c r="C880" s="1725"/>
      <c r="D880" s="1725"/>
      <c r="E880" s="1725"/>
      <c r="F880" s="3210"/>
      <c r="G880" s="3211"/>
      <c r="H880" s="3212"/>
      <c r="I880" s="3213"/>
      <c r="J880" s="3213"/>
      <c r="K880" s="1713"/>
      <c r="L880" s="1713"/>
      <c r="M880" s="1713"/>
      <c r="N880" s="1725"/>
      <c r="O880" s="1713"/>
      <c r="P880" s="1713"/>
      <c r="Q880" s="1713"/>
      <c r="R880" s="1713"/>
      <c r="S880" s="1713"/>
      <c r="T880" s="1714"/>
      <c r="W880" s="1713"/>
      <c r="X880" s="1713"/>
      <c r="Y880" s="1713"/>
      <c r="Z880" s="1713"/>
      <c r="AA880" s="1713"/>
      <c r="AB880" s="1713"/>
      <c r="AC880" s="1713"/>
      <c r="AD880" s="1713"/>
      <c r="AE880" s="1713"/>
      <c r="AF880" s="1713"/>
      <c r="AG880" s="1713"/>
      <c r="AH880" s="1713"/>
      <c r="AI880" s="1713"/>
      <c r="AJ880" s="1713"/>
      <c r="AK880" s="1713"/>
      <c r="AL880" s="1713"/>
      <c r="AM880" s="1713"/>
      <c r="AN880" s="1713"/>
      <c r="AO880" s="3214"/>
      <c r="AP880" s="1713"/>
      <c r="AQ880" s="1713"/>
      <c r="AR880" s="1713"/>
      <c r="AS880" s="1713"/>
      <c r="AT880" s="1713"/>
      <c r="AU880" s="1713"/>
      <c r="AV880" s="1713"/>
      <c r="AW880" s="1713"/>
      <c r="AX880" s="1713"/>
      <c r="AY880" s="1713"/>
      <c r="AZ880" s="1713"/>
      <c r="BA880" s="1713"/>
      <c r="BB880" s="1713"/>
      <c r="BC880" s="1713"/>
      <c r="BD880" s="1713"/>
      <c r="BE880" s="1713"/>
      <c r="BF880" s="1713"/>
      <c r="BG880" s="1713"/>
      <c r="BH880" s="1713"/>
      <c r="BI880" s="1713"/>
      <c r="BJ880" s="1713"/>
      <c r="BK880" s="1713"/>
      <c r="BL880" s="1713"/>
      <c r="BM880" s="1713"/>
      <c r="BN880" s="1713"/>
      <c r="BO880" s="1713"/>
      <c r="BP880" s="1713"/>
      <c r="BQ880" s="1713"/>
      <c r="BR880" s="1713"/>
      <c r="BS880" s="1713"/>
      <c r="BT880" s="1713"/>
      <c r="BU880" s="1713"/>
      <c r="BV880" s="1713"/>
      <c r="BW880" s="1713"/>
      <c r="BX880" s="1713"/>
      <c r="BY880" s="1713"/>
      <c r="BZ880" s="1713"/>
      <c r="CA880" s="1713"/>
      <c r="CB880" s="1713"/>
      <c r="CC880" s="1713"/>
      <c r="CD880" s="1713"/>
      <c r="CE880" s="1713"/>
      <c r="CF880" s="1713"/>
      <c r="CG880" s="1713"/>
      <c r="CH880" s="1713"/>
      <c r="CI880" s="1713"/>
      <c r="CJ880" s="1713"/>
      <c r="CK880" s="1713"/>
      <c r="CL880" s="1713"/>
      <c r="CM880" s="1713"/>
      <c r="CN880" s="1713"/>
      <c r="CO880" s="1713"/>
      <c r="CP880" s="1713"/>
      <c r="CQ880" s="1713"/>
      <c r="CR880" s="1713"/>
      <c r="CS880" s="1713"/>
      <c r="CT880" s="1713"/>
      <c r="CU880" s="1713"/>
      <c r="CV880" s="1713"/>
      <c r="CW880" s="1713"/>
      <c r="CX880" s="1713"/>
      <c r="CY880" s="1713"/>
      <c r="CZ880" s="1713"/>
      <c r="DA880" s="1713"/>
      <c r="DB880" s="1713"/>
      <c r="DC880" s="1713"/>
      <c r="DD880" s="1713"/>
      <c r="DE880" s="1713"/>
      <c r="DF880" s="1713"/>
      <c r="DG880" s="1713"/>
      <c r="DH880" s="1713"/>
      <c r="DI880" s="1713"/>
      <c r="DJ880" s="1713"/>
      <c r="DK880" s="1713"/>
      <c r="DL880" s="1713"/>
      <c r="DM880" s="1713"/>
      <c r="DN880" s="1713"/>
      <c r="DO880" s="1713"/>
      <c r="DP880" s="1713"/>
      <c r="DQ880" s="1713"/>
    </row>
    <row r="881" s="1732" customFormat="true" ht="21.75" hidden="false" customHeight="true" outlineLevel="0" collapsed="false">
      <c r="A881" s="1713"/>
      <c r="B881" s="1713"/>
      <c r="C881" s="1725"/>
      <c r="D881" s="1725"/>
      <c r="E881" s="1725"/>
      <c r="F881" s="3210"/>
      <c r="G881" s="3211"/>
      <c r="H881" s="3212"/>
      <c r="I881" s="3213"/>
      <c r="J881" s="3213"/>
      <c r="K881" s="1713"/>
      <c r="L881" s="1713"/>
      <c r="M881" s="1713"/>
      <c r="N881" s="1725"/>
      <c r="O881" s="1713"/>
      <c r="P881" s="1713"/>
      <c r="Q881" s="1713"/>
      <c r="R881" s="1713"/>
      <c r="S881" s="1713"/>
      <c r="T881" s="1714"/>
      <c r="W881" s="1713"/>
      <c r="X881" s="1713"/>
      <c r="Y881" s="1713"/>
      <c r="Z881" s="1713"/>
      <c r="AA881" s="1713"/>
      <c r="AB881" s="1713"/>
      <c r="AC881" s="1713"/>
      <c r="AD881" s="1713"/>
      <c r="AE881" s="1713"/>
      <c r="AF881" s="1713"/>
      <c r="AG881" s="1713"/>
      <c r="AH881" s="1713"/>
      <c r="AI881" s="1713"/>
      <c r="AJ881" s="1713"/>
      <c r="AK881" s="1713"/>
      <c r="AL881" s="1713"/>
      <c r="AM881" s="1713"/>
      <c r="AN881" s="1713"/>
      <c r="AO881" s="3214"/>
      <c r="AP881" s="1713"/>
      <c r="AQ881" s="1713"/>
      <c r="AR881" s="1713"/>
      <c r="AS881" s="1713"/>
      <c r="AT881" s="1713"/>
      <c r="AU881" s="1713"/>
      <c r="AV881" s="1713"/>
      <c r="AW881" s="1713"/>
      <c r="AX881" s="1713"/>
      <c r="AY881" s="1713"/>
      <c r="AZ881" s="1713"/>
      <c r="BA881" s="1713"/>
      <c r="BB881" s="1713"/>
      <c r="BC881" s="1713"/>
      <c r="BD881" s="1713"/>
      <c r="BE881" s="1713"/>
      <c r="BF881" s="1713"/>
      <c r="BG881" s="1713"/>
      <c r="BH881" s="1713"/>
      <c r="BI881" s="1713"/>
      <c r="BJ881" s="1713"/>
      <c r="BK881" s="1713"/>
      <c r="BL881" s="1713"/>
      <c r="BM881" s="1713"/>
      <c r="BN881" s="1713"/>
      <c r="BO881" s="1713"/>
      <c r="BP881" s="1713"/>
      <c r="BQ881" s="1713"/>
      <c r="BR881" s="1713"/>
      <c r="BS881" s="1713"/>
      <c r="BT881" s="1713"/>
      <c r="BU881" s="1713"/>
      <c r="BV881" s="1713"/>
      <c r="BW881" s="1713"/>
      <c r="BX881" s="1713"/>
      <c r="BY881" s="1713"/>
      <c r="BZ881" s="1713"/>
      <c r="CA881" s="1713"/>
      <c r="CB881" s="1713"/>
      <c r="CC881" s="1713"/>
      <c r="CD881" s="1713"/>
      <c r="CE881" s="1713"/>
      <c r="CF881" s="1713"/>
      <c r="CG881" s="1713"/>
      <c r="CH881" s="1713"/>
      <c r="CI881" s="1713"/>
      <c r="CJ881" s="1713"/>
      <c r="CK881" s="1713"/>
      <c r="CL881" s="1713"/>
      <c r="CM881" s="1713"/>
      <c r="CN881" s="1713"/>
      <c r="CO881" s="1713"/>
      <c r="CP881" s="1713"/>
      <c r="CQ881" s="1713"/>
      <c r="CR881" s="1713"/>
      <c r="CS881" s="1713"/>
      <c r="CT881" s="1713"/>
      <c r="CU881" s="1713"/>
      <c r="CV881" s="1713"/>
      <c r="CW881" s="1713"/>
      <c r="CX881" s="1713"/>
      <c r="CY881" s="1713"/>
      <c r="CZ881" s="1713"/>
      <c r="DA881" s="1713"/>
      <c r="DB881" s="1713"/>
      <c r="DC881" s="1713"/>
      <c r="DD881" s="1713"/>
      <c r="DE881" s="1713"/>
      <c r="DF881" s="1713"/>
      <c r="DG881" s="1713"/>
      <c r="DH881" s="1713"/>
      <c r="DI881" s="1713"/>
      <c r="DJ881" s="1713"/>
      <c r="DK881" s="1713"/>
      <c r="DL881" s="1713"/>
      <c r="DM881" s="1713"/>
      <c r="DN881" s="1713"/>
      <c r="DO881" s="1713"/>
      <c r="DP881" s="1713"/>
      <c r="DQ881" s="1713"/>
    </row>
    <row r="882" s="1732" customFormat="true" ht="21.75" hidden="false" customHeight="true" outlineLevel="0" collapsed="false">
      <c r="A882" s="1713"/>
      <c r="B882" s="1713"/>
      <c r="C882" s="1725"/>
      <c r="D882" s="1725"/>
      <c r="E882" s="1725"/>
      <c r="F882" s="3210"/>
      <c r="G882" s="3211"/>
      <c r="H882" s="3212"/>
      <c r="I882" s="3213"/>
      <c r="J882" s="3213"/>
      <c r="K882" s="1713"/>
      <c r="L882" s="1713"/>
      <c r="M882" s="1713"/>
      <c r="N882" s="1725"/>
      <c r="O882" s="1713"/>
      <c r="P882" s="1713"/>
      <c r="Q882" s="1713"/>
      <c r="R882" s="1713"/>
      <c r="S882" s="1713"/>
      <c r="T882" s="1714"/>
      <c r="W882" s="1713"/>
      <c r="X882" s="1713"/>
      <c r="Y882" s="1713"/>
      <c r="Z882" s="1713"/>
      <c r="AA882" s="1713"/>
      <c r="AB882" s="1713"/>
      <c r="AC882" s="1713"/>
      <c r="AD882" s="1713"/>
      <c r="AE882" s="1713"/>
      <c r="AF882" s="1713"/>
      <c r="AG882" s="1713"/>
      <c r="AH882" s="1713"/>
      <c r="AI882" s="1713"/>
      <c r="AJ882" s="1713"/>
      <c r="AK882" s="1713"/>
      <c r="AL882" s="1713"/>
      <c r="AM882" s="1713"/>
      <c r="AN882" s="1713"/>
      <c r="AO882" s="3214"/>
      <c r="AP882" s="1713"/>
      <c r="AQ882" s="1713"/>
      <c r="AR882" s="1713"/>
      <c r="AS882" s="1713"/>
      <c r="AT882" s="1713"/>
      <c r="AU882" s="1713"/>
      <c r="AV882" s="1713"/>
      <c r="AW882" s="1713"/>
      <c r="AX882" s="1713"/>
      <c r="AY882" s="1713"/>
      <c r="AZ882" s="1713"/>
      <c r="BA882" s="1713"/>
      <c r="BB882" s="1713"/>
      <c r="BC882" s="1713"/>
      <c r="BD882" s="1713"/>
      <c r="BE882" s="1713"/>
      <c r="BF882" s="1713"/>
      <c r="BG882" s="1713"/>
      <c r="BH882" s="1713"/>
      <c r="BI882" s="1713"/>
      <c r="BJ882" s="1713"/>
      <c r="BK882" s="1713"/>
      <c r="BL882" s="1713"/>
      <c r="BM882" s="1713"/>
      <c r="BN882" s="1713"/>
      <c r="BO882" s="1713"/>
      <c r="BP882" s="1713"/>
      <c r="BQ882" s="1713"/>
      <c r="BR882" s="1713"/>
      <c r="BS882" s="1713"/>
      <c r="BT882" s="1713"/>
      <c r="BU882" s="1713"/>
      <c r="BV882" s="1713"/>
      <c r="BW882" s="1713"/>
      <c r="BX882" s="1713"/>
      <c r="BY882" s="1713"/>
      <c r="BZ882" s="1713"/>
      <c r="CA882" s="1713"/>
      <c r="CB882" s="1713"/>
      <c r="CC882" s="1713"/>
      <c r="CD882" s="1713"/>
      <c r="CE882" s="1713"/>
      <c r="CF882" s="1713"/>
      <c r="CG882" s="1713"/>
      <c r="CH882" s="1713"/>
      <c r="CI882" s="1713"/>
      <c r="CJ882" s="1713"/>
      <c r="CK882" s="1713"/>
      <c r="CL882" s="1713"/>
      <c r="CM882" s="1713"/>
      <c r="CN882" s="1713"/>
      <c r="CO882" s="1713"/>
      <c r="CP882" s="1713"/>
      <c r="CQ882" s="1713"/>
      <c r="CR882" s="1713"/>
      <c r="CS882" s="1713"/>
      <c r="CT882" s="1713"/>
      <c r="CU882" s="1713"/>
      <c r="CV882" s="1713"/>
      <c r="CW882" s="1713"/>
      <c r="CX882" s="1713"/>
      <c r="CY882" s="1713"/>
      <c r="CZ882" s="1713"/>
      <c r="DA882" s="1713"/>
      <c r="DB882" s="1713"/>
      <c r="DC882" s="1713"/>
      <c r="DD882" s="1713"/>
      <c r="DE882" s="1713"/>
      <c r="DF882" s="1713"/>
      <c r="DG882" s="1713"/>
      <c r="DH882" s="1713"/>
      <c r="DI882" s="1713"/>
      <c r="DJ882" s="1713"/>
      <c r="DK882" s="1713"/>
      <c r="DL882" s="1713"/>
      <c r="DM882" s="1713"/>
      <c r="DN882" s="1713"/>
      <c r="DO882" s="1713"/>
      <c r="DP882" s="1713"/>
      <c r="DQ882" s="1713"/>
    </row>
    <row r="883" s="1732" customFormat="true" ht="21.75" hidden="false" customHeight="true" outlineLevel="0" collapsed="false">
      <c r="A883" s="1713"/>
      <c r="B883" s="1713"/>
      <c r="C883" s="1725"/>
      <c r="D883" s="1725"/>
      <c r="E883" s="1725"/>
      <c r="F883" s="3210"/>
      <c r="G883" s="3211"/>
      <c r="H883" s="3212"/>
      <c r="I883" s="3213"/>
      <c r="J883" s="3213"/>
      <c r="K883" s="1713"/>
      <c r="L883" s="1713"/>
      <c r="M883" s="1713"/>
      <c r="N883" s="1725"/>
      <c r="O883" s="1713"/>
      <c r="P883" s="1713"/>
      <c r="Q883" s="1713"/>
      <c r="R883" s="1713"/>
      <c r="S883" s="1713"/>
      <c r="T883" s="1714"/>
      <c r="W883" s="1713"/>
      <c r="X883" s="1713"/>
      <c r="Y883" s="1713"/>
      <c r="Z883" s="1713"/>
      <c r="AA883" s="1713"/>
      <c r="AB883" s="1713"/>
      <c r="AC883" s="1713"/>
      <c r="AD883" s="1713"/>
      <c r="AE883" s="1713"/>
      <c r="AF883" s="1713"/>
      <c r="AG883" s="1713"/>
      <c r="AH883" s="1713"/>
      <c r="AI883" s="1713"/>
      <c r="AJ883" s="1713"/>
      <c r="AK883" s="1713"/>
      <c r="AL883" s="1713"/>
      <c r="AM883" s="1713"/>
      <c r="AN883" s="1713"/>
      <c r="AO883" s="3214"/>
      <c r="AP883" s="1713"/>
      <c r="AQ883" s="1713"/>
      <c r="AR883" s="1713"/>
      <c r="AS883" s="1713"/>
      <c r="AT883" s="1713"/>
      <c r="AU883" s="1713"/>
      <c r="AV883" s="1713"/>
      <c r="AW883" s="1713"/>
      <c r="AX883" s="1713"/>
      <c r="AY883" s="1713"/>
      <c r="AZ883" s="1713"/>
      <c r="BA883" s="1713"/>
      <c r="BB883" s="1713"/>
      <c r="BC883" s="1713"/>
      <c r="BD883" s="1713"/>
      <c r="BE883" s="1713"/>
      <c r="BF883" s="1713"/>
      <c r="BG883" s="1713"/>
      <c r="BH883" s="1713"/>
      <c r="BI883" s="1713"/>
      <c r="BJ883" s="1713"/>
      <c r="BK883" s="1713"/>
      <c r="BL883" s="1713"/>
      <c r="BM883" s="1713"/>
      <c r="BN883" s="1713"/>
      <c r="BO883" s="1713"/>
      <c r="BP883" s="1713"/>
      <c r="BQ883" s="1713"/>
      <c r="BR883" s="1713"/>
      <c r="BS883" s="1713"/>
      <c r="BT883" s="1713"/>
      <c r="BU883" s="1713"/>
      <c r="BV883" s="1713"/>
      <c r="BW883" s="1713"/>
      <c r="BX883" s="1713"/>
      <c r="BY883" s="1713"/>
      <c r="BZ883" s="1713"/>
      <c r="CA883" s="1713"/>
      <c r="CB883" s="1713"/>
      <c r="CC883" s="1713"/>
      <c r="CD883" s="1713"/>
      <c r="CE883" s="1713"/>
      <c r="CF883" s="1713"/>
      <c r="CG883" s="1713"/>
      <c r="CH883" s="1713"/>
      <c r="CI883" s="1713"/>
      <c r="CJ883" s="1713"/>
      <c r="CK883" s="1713"/>
      <c r="CL883" s="1713"/>
      <c r="CM883" s="1713"/>
      <c r="CN883" s="1713"/>
      <c r="CO883" s="1713"/>
      <c r="CP883" s="1713"/>
      <c r="CQ883" s="1713"/>
      <c r="CR883" s="1713"/>
      <c r="CS883" s="1713"/>
      <c r="CT883" s="1713"/>
      <c r="CU883" s="1713"/>
      <c r="CV883" s="1713"/>
      <c r="CW883" s="1713"/>
      <c r="CX883" s="1713"/>
      <c r="CY883" s="1713"/>
      <c r="CZ883" s="1713"/>
      <c r="DA883" s="1713"/>
      <c r="DB883" s="1713"/>
      <c r="DC883" s="1713"/>
      <c r="DD883" s="1713"/>
      <c r="DE883" s="1713"/>
      <c r="DF883" s="1713"/>
      <c r="DG883" s="1713"/>
      <c r="DH883" s="1713"/>
      <c r="DI883" s="1713"/>
      <c r="DJ883" s="1713"/>
      <c r="DK883" s="1713"/>
      <c r="DL883" s="1713"/>
      <c r="DM883" s="1713"/>
      <c r="DN883" s="1713"/>
      <c r="DO883" s="1713"/>
      <c r="DP883" s="1713"/>
      <c r="DQ883" s="1713"/>
    </row>
    <row r="884" s="1732" customFormat="true" ht="21.75" hidden="false" customHeight="true" outlineLevel="0" collapsed="false">
      <c r="A884" s="1713"/>
      <c r="B884" s="1713"/>
      <c r="C884" s="1725"/>
      <c r="D884" s="1725"/>
      <c r="E884" s="1725"/>
      <c r="F884" s="3210"/>
      <c r="G884" s="3211"/>
      <c r="H884" s="3212"/>
      <c r="I884" s="3213"/>
      <c r="J884" s="3213"/>
      <c r="K884" s="1713"/>
      <c r="L884" s="1713"/>
      <c r="M884" s="1713"/>
      <c r="N884" s="1725"/>
      <c r="O884" s="1713"/>
      <c r="P884" s="1713"/>
      <c r="Q884" s="1713"/>
      <c r="R884" s="1713"/>
      <c r="S884" s="1713"/>
      <c r="T884" s="1714"/>
      <c r="W884" s="1713"/>
      <c r="X884" s="1713"/>
      <c r="Y884" s="1713"/>
      <c r="Z884" s="1713"/>
      <c r="AA884" s="1713"/>
      <c r="AB884" s="1713"/>
      <c r="AC884" s="1713"/>
      <c r="AD884" s="1713"/>
      <c r="AE884" s="1713"/>
      <c r="AF884" s="1713"/>
      <c r="AG884" s="1713"/>
      <c r="AH884" s="1713"/>
      <c r="AI884" s="1713"/>
      <c r="AJ884" s="1713"/>
      <c r="AK884" s="1713"/>
      <c r="AL884" s="1713"/>
      <c r="AM884" s="1713"/>
      <c r="AN884" s="1713"/>
      <c r="AO884" s="3214"/>
      <c r="AP884" s="1713"/>
      <c r="AQ884" s="1713"/>
      <c r="AR884" s="1713"/>
      <c r="AS884" s="1713"/>
      <c r="AT884" s="1713"/>
      <c r="AU884" s="1713"/>
      <c r="AV884" s="1713"/>
      <c r="AW884" s="1713"/>
      <c r="AX884" s="1713"/>
      <c r="AY884" s="1713"/>
      <c r="AZ884" s="1713"/>
      <c r="BA884" s="1713"/>
      <c r="BB884" s="1713"/>
      <c r="BC884" s="1713"/>
      <c r="BD884" s="1713"/>
      <c r="BE884" s="1713"/>
      <c r="BF884" s="1713"/>
      <c r="BG884" s="1713"/>
      <c r="BH884" s="1713"/>
      <c r="BI884" s="1713"/>
      <c r="BJ884" s="1713"/>
      <c r="BK884" s="1713"/>
      <c r="BL884" s="1713"/>
      <c r="BM884" s="1713"/>
      <c r="BN884" s="1713"/>
      <c r="BO884" s="1713"/>
      <c r="BP884" s="1713"/>
      <c r="BQ884" s="1713"/>
      <c r="BR884" s="1713"/>
      <c r="BS884" s="1713"/>
      <c r="BT884" s="1713"/>
      <c r="BU884" s="1713"/>
      <c r="BV884" s="1713"/>
      <c r="BW884" s="1713"/>
      <c r="BX884" s="1713"/>
      <c r="BY884" s="1713"/>
      <c r="BZ884" s="1713"/>
      <c r="CA884" s="1713"/>
      <c r="CB884" s="1713"/>
      <c r="CC884" s="1713"/>
      <c r="CD884" s="1713"/>
      <c r="CE884" s="1713"/>
      <c r="CF884" s="1713"/>
      <c r="CG884" s="1713"/>
      <c r="CH884" s="1713"/>
      <c r="CI884" s="1713"/>
      <c r="CJ884" s="1713"/>
      <c r="CK884" s="1713"/>
      <c r="CL884" s="1713"/>
      <c r="CM884" s="1713"/>
      <c r="CN884" s="1713"/>
      <c r="CO884" s="1713"/>
      <c r="CP884" s="1713"/>
      <c r="CQ884" s="1713"/>
      <c r="CR884" s="1713"/>
      <c r="CS884" s="1713"/>
      <c r="CT884" s="1713"/>
      <c r="CU884" s="1713"/>
      <c r="CV884" s="1713"/>
      <c r="CW884" s="1713"/>
      <c r="CX884" s="1713"/>
      <c r="CY884" s="1713"/>
      <c r="CZ884" s="1713"/>
      <c r="DA884" s="1713"/>
      <c r="DB884" s="1713"/>
      <c r="DC884" s="1713"/>
      <c r="DD884" s="1713"/>
      <c r="DE884" s="1713"/>
      <c r="DF884" s="1713"/>
      <c r="DG884" s="1713"/>
      <c r="DH884" s="1713"/>
      <c r="DI884" s="1713"/>
      <c r="DJ884" s="1713"/>
      <c r="DK884" s="1713"/>
      <c r="DL884" s="1713"/>
      <c r="DM884" s="1713"/>
      <c r="DN884" s="1713"/>
      <c r="DO884" s="1713"/>
      <c r="DP884" s="1713"/>
      <c r="DQ884" s="1713"/>
    </row>
    <row r="885" s="1732" customFormat="true" ht="21.75" hidden="false" customHeight="true" outlineLevel="0" collapsed="false">
      <c r="A885" s="1713"/>
      <c r="B885" s="1713"/>
      <c r="C885" s="1725"/>
      <c r="D885" s="1725"/>
      <c r="E885" s="1725"/>
      <c r="F885" s="3210"/>
      <c r="G885" s="3211"/>
      <c r="H885" s="3212"/>
      <c r="I885" s="3213"/>
      <c r="J885" s="3213"/>
      <c r="K885" s="1713"/>
      <c r="L885" s="1713"/>
      <c r="M885" s="1713"/>
      <c r="N885" s="1725"/>
      <c r="O885" s="1713"/>
      <c r="P885" s="1713"/>
      <c r="Q885" s="1713"/>
      <c r="R885" s="1713"/>
      <c r="S885" s="1713"/>
      <c r="T885" s="1714"/>
      <c r="W885" s="1713"/>
      <c r="X885" s="1713"/>
      <c r="Y885" s="1713"/>
      <c r="Z885" s="1713"/>
      <c r="AA885" s="1713"/>
      <c r="AB885" s="1713"/>
      <c r="AC885" s="1713"/>
      <c r="AD885" s="1713"/>
      <c r="AE885" s="1713"/>
      <c r="AF885" s="1713"/>
      <c r="AG885" s="1713"/>
      <c r="AH885" s="1713"/>
      <c r="AI885" s="1713"/>
      <c r="AJ885" s="1713"/>
      <c r="AK885" s="1713"/>
      <c r="AL885" s="1713"/>
      <c r="AM885" s="1713"/>
      <c r="AN885" s="1713"/>
      <c r="AO885" s="3214"/>
      <c r="AP885" s="1713"/>
      <c r="AQ885" s="1713"/>
      <c r="AR885" s="1713"/>
      <c r="AS885" s="1713"/>
      <c r="AT885" s="1713"/>
      <c r="AU885" s="1713"/>
      <c r="AV885" s="1713"/>
      <c r="AW885" s="1713"/>
      <c r="AX885" s="1713"/>
      <c r="AY885" s="1713"/>
      <c r="AZ885" s="1713"/>
      <c r="BA885" s="1713"/>
      <c r="BB885" s="1713"/>
      <c r="BC885" s="1713"/>
      <c r="BD885" s="1713"/>
      <c r="BE885" s="1713"/>
      <c r="BF885" s="1713"/>
      <c r="BG885" s="1713"/>
      <c r="BH885" s="1713"/>
      <c r="BI885" s="1713"/>
      <c r="BJ885" s="1713"/>
      <c r="BK885" s="1713"/>
      <c r="BL885" s="1713"/>
      <c r="BM885" s="1713"/>
      <c r="BN885" s="1713"/>
      <c r="BO885" s="1713"/>
      <c r="BP885" s="1713"/>
      <c r="BQ885" s="1713"/>
      <c r="BR885" s="1713"/>
      <c r="BS885" s="1713"/>
      <c r="BT885" s="1713"/>
      <c r="BU885" s="1713"/>
      <c r="BV885" s="1713"/>
      <c r="BW885" s="1713"/>
      <c r="BX885" s="1713"/>
      <c r="BY885" s="1713"/>
      <c r="BZ885" s="1713"/>
      <c r="CA885" s="1713"/>
      <c r="CB885" s="1713"/>
      <c r="CC885" s="1713"/>
      <c r="CD885" s="1713"/>
      <c r="CE885" s="1713"/>
      <c r="CF885" s="1713"/>
      <c r="CG885" s="1713"/>
      <c r="CH885" s="1713"/>
      <c r="CI885" s="1713"/>
      <c r="CJ885" s="1713"/>
      <c r="CK885" s="1713"/>
      <c r="CL885" s="1713"/>
      <c r="CM885" s="1713"/>
      <c r="CN885" s="1713"/>
      <c r="CO885" s="1713"/>
      <c r="CP885" s="1713"/>
      <c r="CQ885" s="1713"/>
      <c r="CR885" s="1713"/>
      <c r="CS885" s="1713"/>
      <c r="CT885" s="1713"/>
      <c r="CU885" s="1713"/>
      <c r="CV885" s="1713"/>
      <c r="CW885" s="1713"/>
      <c r="CX885" s="1713"/>
      <c r="CY885" s="1713"/>
      <c r="CZ885" s="1713"/>
      <c r="DA885" s="1713"/>
      <c r="DB885" s="1713"/>
      <c r="DC885" s="1713"/>
      <c r="DD885" s="1713"/>
      <c r="DE885" s="1713"/>
      <c r="DF885" s="1713"/>
      <c r="DG885" s="1713"/>
      <c r="DH885" s="1713"/>
      <c r="DI885" s="1713"/>
      <c r="DJ885" s="1713"/>
      <c r="DK885" s="1713"/>
      <c r="DL885" s="1713"/>
      <c r="DM885" s="1713"/>
      <c r="DN885" s="1713"/>
      <c r="DO885" s="1713"/>
      <c r="DP885" s="1713"/>
      <c r="DQ885" s="1713"/>
    </row>
    <row r="886" s="1732" customFormat="true" ht="21.75" hidden="false" customHeight="true" outlineLevel="0" collapsed="false">
      <c r="A886" s="1713"/>
      <c r="B886" s="1713"/>
      <c r="C886" s="1725"/>
      <c r="D886" s="1725"/>
      <c r="E886" s="1725"/>
      <c r="F886" s="3210"/>
      <c r="G886" s="3211"/>
      <c r="H886" s="3212"/>
      <c r="I886" s="3213"/>
      <c r="J886" s="3213"/>
      <c r="K886" s="1713"/>
      <c r="L886" s="1713"/>
      <c r="M886" s="1713"/>
      <c r="N886" s="1725"/>
      <c r="O886" s="1713"/>
      <c r="P886" s="1713"/>
      <c r="Q886" s="1713"/>
      <c r="R886" s="1713"/>
      <c r="S886" s="1713"/>
      <c r="T886" s="1714"/>
      <c r="W886" s="1713"/>
      <c r="X886" s="1713"/>
      <c r="Y886" s="1713"/>
      <c r="Z886" s="1713"/>
      <c r="AA886" s="1713"/>
      <c r="AB886" s="1713"/>
      <c r="AC886" s="1713"/>
      <c r="AD886" s="1713"/>
      <c r="AE886" s="1713"/>
      <c r="AF886" s="1713"/>
      <c r="AG886" s="1713"/>
      <c r="AH886" s="1713"/>
      <c r="AI886" s="1713"/>
      <c r="AJ886" s="1713"/>
      <c r="AK886" s="1713"/>
      <c r="AL886" s="1713"/>
      <c r="AM886" s="1713"/>
      <c r="AN886" s="1713"/>
      <c r="AO886" s="3214"/>
      <c r="AP886" s="1713"/>
      <c r="AQ886" s="1713"/>
      <c r="AR886" s="1713"/>
      <c r="AS886" s="1713"/>
      <c r="AT886" s="1713"/>
      <c r="AU886" s="1713"/>
      <c r="AV886" s="1713"/>
      <c r="AW886" s="1713"/>
      <c r="AX886" s="1713"/>
      <c r="AY886" s="1713"/>
      <c r="AZ886" s="1713"/>
      <c r="BA886" s="1713"/>
      <c r="BB886" s="1713"/>
      <c r="BC886" s="1713"/>
      <c r="BD886" s="1713"/>
      <c r="BE886" s="1713"/>
      <c r="BF886" s="1713"/>
      <c r="BG886" s="1713"/>
      <c r="BH886" s="1713"/>
      <c r="BI886" s="1713"/>
      <c r="BJ886" s="1713"/>
      <c r="BK886" s="1713"/>
      <c r="BL886" s="1713"/>
      <c r="BM886" s="1713"/>
      <c r="BN886" s="1713"/>
      <c r="BO886" s="1713"/>
      <c r="BP886" s="1713"/>
      <c r="BQ886" s="1713"/>
      <c r="BR886" s="1713"/>
      <c r="BS886" s="1713"/>
      <c r="BT886" s="1713"/>
      <c r="BU886" s="1713"/>
      <c r="BV886" s="1713"/>
      <c r="BW886" s="1713"/>
      <c r="BX886" s="1713"/>
      <c r="BY886" s="1713"/>
      <c r="BZ886" s="1713"/>
      <c r="CA886" s="1713"/>
      <c r="CB886" s="1713"/>
      <c r="CC886" s="1713"/>
      <c r="CD886" s="1713"/>
      <c r="CE886" s="1713"/>
      <c r="CF886" s="1713"/>
      <c r="CG886" s="1713"/>
      <c r="CH886" s="1713"/>
      <c r="CI886" s="1713"/>
      <c r="CJ886" s="1713"/>
      <c r="CK886" s="1713"/>
      <c r="CL886" s="1713"/>
      <c r="CM886" s="1713"/>
      <c r="CN886" s="1713"/>
      <c r="CO886" s="1713"/>
      <c r="CP886" s="1713"/>
      <c r="CQ886" s="1713"/>
      <c r="CR886" s="1713"/>
      <c r="CS886" s="1713"/>
      <c r="CT886" s="1713"/>
      <c r="CU886" s="1713"/>
      <c r="CV886" s="1713"/>
      <c r="CW886" s="1713"/>
      <c r="CX886" s="1713"/>
      <c r="CY886" s="1713"/>
      <c r="CZ886" s="1713"/>
      <c r="DA886" s="1713"/>
      <c r="DB886" s="1713"/>
      <c r="DC886" s="1713"/>
      <c r="DD886" s="1713"/>
      <c r="DE886" s="1713"/>
      <c r="DF886" s="1713"/>
      <c r="DG886" s="1713"/>
      <c r="DH886" s="1713"/>
      <c r="DI886" s="1713"/>
      <c r="DJ886" s="1713"/>
      <c r="DK886" s="1713"/>
      <c r="DL886" s="1713"/>
      <c r="DM886" s="1713"/>
      <c r="DN886" s="1713"/>
      <c r="DO886" s="1713"/>
      <c r="DP886" s="1713"/>
      <c r="DQ886" s="1713"/>
    </row>
    <row r="887" s="1732" customFormat="true" ht="21.75" hidden="false" customHeight="true" outlineLevel="0" collapsed="false">
      <c r="A887" s="1713"/>
      <c r="B887" s="1713"/>
      <c r="C887" s="1725"/>
      <c r="D887" s="1725"/>
      <c r="E887" s="1725"/>
      <c r="F887" s="3210"/>
      <c r="G887" s="3211"/>
      <c r="H887" s="3212"/>
      <c r="I887" s="3213"/>
      <c r="J887" s="3213"/>
      <c r="K887" s="1713"/>
      <c r="L887" s="1713"/>
      <c r="M887" s="1713"/>
      <c r="N887" s="1725"/>
      <c r="O887" s="1713"/>
      <c r="P887" s="1713"/>
      <c r="Q887" s="1713"/>
      <c r="R887" s="1713"/>
      <c r="S887" s="1713"/>
      <c r="T887" s="1714"/>
      <c r="W887" s="1713"/>
      <c r="X887" s="1713"/>
      <c r="Y887" s="1713"/>
      <c r="Z887" s="1713"/>
      <c r="AA887" s="1713"/>
      <c r="AB887" s="1713"/>
      <c r="AC887" s="1713"/>
      <c r="AD887" s="1713"/>
      <c r="AE887" s="1713"/>
      <c r="AF887" s="1713"/>
      <c r="AG887" s="1713"/>
      <c r="AH887" s="1713"/>
      <c r="AI887" s="1713"/>
      <c r="AJ887" s="1713"/>
      <c r="AK887" s="1713"/>
      <c r="AL887" s="1713"/>
      <c r="AM887" s="1713"/>
      <c r="AN887" s="1713"/>
      <c r="AO887" s="3214"/>
      <c r="AP887" s="1713"/>
      <c r="AQ887" s="1713"/>
      <c r="AR887" s="1713"/>
      <c r="AS887" s="1713"/>
      <c r="AT887" s="1713"/>
      <c r="AU887" s="1713"/>
      <c r="AV887" s="1713"/>
      <c r="AW887" s="1713"/>
      <c r="AX887" s="1713"/>
      <c r="AY887" s="1713"/>
      <c r="AZ887" s="1713"/>
      <c r="BA887" s="1713"/>
      <c r="BB887" s="1713"/>
      <c r="BC887" s="1713"/>
      <c r="BD887" s="1713"/>
      <c r="BE887" s="1713"/>
      <c r="BF887" s="1713"/>
      <c r="BG887" s="1713"/>
      <c r="BH887" s="1713"/>
      <c r="BI887" s="1713"/>
      <c r="BJ887" s="1713"/>
      <c r="BK887" s="1713"/>
      <c r="BL887" s="1713"/>
      <c r="BM887" s="1713"/>
      <c r="BN887" s="1713"/>
      <c r="BO887" s="1713"/>
      <c r="BP887" s="1713"/>
      <c r="BQ887" s="1713"/>
      <c r="BR887" s="1713"/>
      <c r="BS887" s="1713"/>
      <c r="BT887" s="1713"/>
      <c r="BU887" s="1713"/>
      <c r="BV887" s="1713"/>
      <c r="BW887" s="1713"/>
      <c r="BX887" s="1713"/>
      <c r="BY887" s="1713"/>
      <c r="BZ887" s="1713"/>
      <c r="CA887" s="1713"/>
      <c r="CB887" s="1713"/>
      <c r="CC887" s="1713"/>
      <c r="CD887" s="1713"/>
      <c r="CE887" s="1713"/>
      <c r="CF887" s="1713"/>
      <c r="CG887" s="1713"/>
      <c r="CH887" s="1713"/>
      <c r="CI887" s="1713"/>
      <c r="CJ887" s="1713"/>
      <c r="CK887" s="1713"/>
      <c r="CL887" s="1713"/>
      <c r="CM887" s="1713"/>
      <c r="CN887" s="1713"/>
      <c r="CO887" s="1713"/>
      <c r="CP887" s="1713"/>
      <c r="CQ887" s="1713"/>
      <c r="CR887" s="1713"/>
      <c r="CS887" s="1713"/>
      <c r="CT887" s="1713"/>
      <c r="CU887" s="1713"/>
      <c r="CV887" s="1713"/>
      <c r="CW887" s="1713"/>
      <c r="CX887" s="1713"/>
      <c r="CY887" s="1713"/>
      <c r="CZ887" s="1713"/>
      <c r="DA887" s="1713"/>
      <c r="DB887" s="1713"/>
      <c r="DC887" s="1713"/>
      <c r="DD887" s="1713"/>
      <c r="DE887" s="1713"/>
      <c r="DF887" s="1713"/>
      <c r="DG887" s="1713"/>
      <c r="DH887" s="1713"/>
      <c r="DI887" s="1713"/>
      <c r="DJ887" s="1713"/>
      <c r="DK887" s="1713"/>
      <c r="DL887" s="1713"/>
      <c r="DM887" s="1713"/>
      <c r="DN887" s="1713"/>
      <c r="DO887" s="1713"/>
      <c r="DP887" s="1713"/>
      <c r="DQ887" s="1713"/>
    </row>
    <row r="888" s="1732" customFormat="true" ht="21.75" hidden="false" customHeight="true" outlineLevel="0" collapsed="false">
      <c r="A888" s="1713"/>
      <c r="B888" s="1713"/>
      <c r="C888" s="1725"/>
      <c r="D888" s="1725"/>
      <c r="E888" s="1725"/>
      <c r="F888" s="3210"/>
      <c r="G888" s="3211"/>
      <c r="H888" s="3212"/>
      <c r="I888" s="3213"/>
      <c r="J888" s="3213"/>
      <c r="K888" s="1713"/>
      <c r="L888" s="1713"/>
      <c r="M888" s="1713"/>
      <c r="N888" s="1725"/>
      <c r="O888" s="1713"/>
      <c r="P888" s="1713"/>
      <c r="Q888" s="1713"/>
      <c r="R888" s="1713"/>
      <c r="S888" s="1713"/>
      <c r="T888" s="1714"/>
      <c r="W888" s="1713"/>
      <c r="X888" s="1713"/>
      <c r="Y888" s="1713"/>
      <c r="Z888" s="1713"/>
      <c r="AA888" s="1713"/>
      <c r="AB888" s="1713"/>
      <c r="AC888" s="1713"/>
      <c r="AD888" s="1713"/>
      <c r="AE888" s="1713"/>
      <c r="AF888" s="1713"/>
      <c r="AG888" s="1713"/>
      <c r="AH888" s="1713"/>
      <c r="AI888" s="1713"/>
      <c r="AJ888" s="1713"/>
      <c r="AK888" s="1713"/>
      <c r="AL888" s="1713"/>
      <c r="AM888" s="1713"/>
      <c r="AN888" s="1713"/>
      <c r="AO888" s="3214"/>
      <c r="AP888" s="1713"/>
      <c r="AQ888" s="1713"/>
      <c r="AR888" s="1713"/>
      <c r="AS888" s="1713"/>
      <c r="AT888" s="1713"/>
      <c r="AU888" s="1713"/>
      <c r="AV888" s="1713"/>
      <c r="AW888" s="1713"/>
      <c r="AX888" s="1713"/>
      <c r="AY888" s="1713"/>
      <c r="AZ888" s="1713"/>
      <c r="BA888" s="1713"/>
      <c r="BB888" s="1713"/>
      <c r="BC888" s="1713"/>
      <c r="BD888" s="1713"/>
      <c r="BE888" s="1713"/>
      <c r="BF888" s="1713"/>
      <c r="BG888" s="1713"/>
      <c r="BH888" s="1713"/>
      <c r="BI888" s="1713"/>
      <c r="BJ888" s="1713"/>
      <c r="BK888" s="1713"/>
      <c r="BL888" s="1713"/>
      <c r="BM888" s="1713"/>
      <c r="BN888" s="1713"/>
      <c r="BO888" s="1713"/>
      <c r="BP888" s="1713"/>
      <c r="BQ888" s="1713"/>
      <c r="BR888" s="1713"/>
      <c r="BS888" s="1713"/>
      <c r="BT888" s="1713"/>
      <c r="BU888" s="1713"/>
      <c r="BV888" s="1713"/>
      <c r="BW888" s="1713"/>
      <c r="BX888" s="1713"/>
      <c r="BY888" s="1713"/>
      <c r="BZ888" s="1713"/>
      <c r="CA888" s="1713"/>
      <c r="CB888" s="1713"/>
      <c r="CC888" s="1713"/>
      <c r="CD888" s="1713"/>
      <c r="CE888" s="1713"/>
      <c r="CF888" s="1713"/>
      <c r="CG888" s="1713"/>
      <c r="CH888" s="1713"/>
      <c r="CI888" s="1713"/>
      <c r="CJ888" s="1713"/>
      <c r="CK888" s="1713"/>
      <c r="CL888" s="1713"/>
      <c r="CM888" s="1713"/>
      <c r="CN888" s="1713"/>
      <c r="CO888" s="1713"/>
      <c r="CP888" s="1713"/>
      <c r="CQ888" s="1713"/>
      <c r="CR888" s="1713"/>
      <c r="CS888" s="1713"/>
      <c r="CT888" s="1713"/>
      <c r="CU888" s="1713"/>
      <c r="CV888" s="1713"/>
      <c r="CW888" s="1713"/>
      <c r="CX888" s="1713"/>
      <c r="CY888" s="1713"/>
      <c r="CZ888" s="1713"/>
      <c r="DA888" s="1713"/>
      <c r="DB888" s="1713"/>
      <c r="DC888" s="1713"/>
      <c r="DD888" s="1713"/>
      <c r="DE888" s="1713"/>
      <c r="DF888" s="1713"/>
      <c r="DG888" s="1713"/>
      <c r="DH888" s="1713"/>
      <c r="DI888" s="1713"/>
      <c r="DJ888" s="1713"/>
      <c r="DK888" s="1713"/>
      <c r="DL888" s="1713"/>
      <c r="DM888" s="1713"/>
      <c r="DN888" s="1713"/>
      <c r="DO888" s="1713"/>
      <c r="DP888" s="1713"/>
      <c r="DQ888" s="1713"/>
    </row>
    <row r="889" s="1732" customFormat="true" ht="21.75" hidden="false" customHeight="true" outlineLevel="0" collapsed="false">
      <c r="A889" s="1713"/>
      <c r="B889" s="1713"/>
      <c r="C889" s="1725"/>
      <c r="D889" s="1725"/>
      <c r="E889" s="1725"/>
      <c r="F889" s="3210"/>
      <c r="G889" s="3211"/>
      <c r="H889" s="3212"/>
      <c r="I889" s="3213"/>
      <c r="J889" s="3213"/>
      <c r="K889" s="1713"/>
      <c r="L889" s="1713"/>
      <c r="M889" s="1713"/>
      <c r="N889" s="1725"/>
      <c r="O889" s="1713"/>
      <c r="P889" s="1713"/>
      <c r="Q889" s="1713"/>
      <c r="R889" s="1713"/>
      <c r="S889" s="1713"/>
      <c r="T889" s="1714"/>
      <c r="W889" s="1713"/>
      <c r="X889" s="1713"/>
      <c r="Y889" s="1713"/>
      <c r="Z889" s="1713"/>
      <c r="AA889" s="1713"/>
      <c r="AB889" s="1713"/>
      <c r="AC889" s="1713"/>
      <c r="AD889" s="1713"/>
      <c r="AE889" s="1713"/>
      <c r="AF889" s="1713"/>
      <c r="AG889" s="1713"/>
      <c r="AH889" s="1713"/>
      <c r="AI889" s="1713"/>
      <c r="AJ889" s="1713"/>
      <c r="AK889" s="1713"/>
      <c r="AL889" s="1713"/>
      <c r="AM889" s="1713"/>
      <c r="AN889" s="1713"/>
      <c r="AO889" s="3214"/>
      <c r="AP889" s="1713"/>
      <c r="AQ889" s="1713"/>
      <c r="AR889" s="1713"/>
      <c r="AS889" s="1713"/>
      <c r="AT889" s="1713"/>
      <c r="AU889" s="1713"/>
      <c r="AV889" s="1713"/>
      <c r="AW889" s="1713"/>
      <c r="AX889" s="1713"/>
      <c r="AY889" s="1713"/>
      <c r="AZ889" s="1713"/>
      <c r="BA889" s="1713"/>
      <c r="BB889" s="1713"/>
      <c r="BC889" s="1713"/>
      <c r="BD889" s="1713"/>
      <c r="BE889" s="1713"/>
      <c r="BF889" s="1713"/>
      <c r="BG889" s="1713"/>
      <c r="BH889" s="1713"/>
      <c r="BI889" s="1713"/>
      <c r="BJ889" s="1713"/>
      <c r="BK889" s="1713"/>
      <c r="BL889" s="1713"/>
      <c r="BM889" s="1713"/>
      <c r="BN889" s="1713"/>
      <c r="BO889" s="1713"/>
      <c r="BP889" s="1713"/>
      <c r="BQ889" s="1713"/>
      <c r="BR889" s="1713"/>
      <c r="BS889" s="1713"/>
      <c r="BT889" s="1713"/>
      <c r="BU889" s="1713"/>
      <c r="BV889" s="1713"/>
      <c r="BW889" s="1713"/>
      <c r="BX889" s="1713"/>
      <c r="BY889" s="1713"/>
      <c r="BZ889" s="1713"/>
      <c r="CA889" s="1713"/>
      <c r="CB889" s="1713"/>
      <c r="CC889" s="1713"/>
      <c r="CD889" s="1713"/>
      <c r="CE889" s="1713"/>
      <c r="CF889" s="1713"/>
      <c r="CG889" s="1713"/>
      <c r="CH889" s="1713"/>
      <c r="CI889" s="1713"/>
      <c r="CJ889" s="1713"/>
      <c r="CK889" s="1713"/>
      <c r="CL889" s="1713"/>
      <c r="CM889" s="1713"/>
      <c r="CN889" s="1713"/>
      <c r="CO889" s="1713"/>
      <c r="CP889" s="1713"/>
      <c r="CQ889" s="1713"/>
      <c r="CR889" s="1713"/>
      <c r="CS889" s="1713"/>
      <c r="CT889" s="1713"/>
      <c r="CU889" s="1713"/>
      <c r="CV889" s="1713"/>
      <c r="CW889" s="1713"/>
      <c r="CX889" s="1713"/>
      <c r="CY889" s="1713"/>
      <c r="CZ889" s="1713"/>
      <c r="DA889" s="1713"/>
      <c r="DB889" s="1713"/>
      <c r="DC889" s="1713"/>
      <c r="DD889" s="1713"/>
      <c r="DE889" s="1713"/>
      <c r="DF889" s="1713"/>
      <c r="DG889" s="1713"/>
      <c r="DH889" s="1713"/>
      <c r="DI889" s="1713"/>
      <c r="DJ889" s="1713"/>
      <c r="DK889" s="1713"/>
      <c r="DL889" s="1713"/>
      <c r="DM889" s="1713"/>
      <c r="DN889" s="1713"/>
      <c r="DO889" s="1713"/>
      <c r="DP889" s="1713"/>
      <c r="DQ889" s="1713"/>
    </row>
    <row r="890" s="1732" customFormat="true" ht="21.75" hidden="false" customHeight="true" outlineLevel="0" collapsed="false">
      <c r="A890" s="1713"/>
      <c r="B890" s="1713"/>
      <c r="C890" s="1725"/>
      <c r="D890" s="1725"/>
      <c r="E890" s="1725"/>
      <c r="F890" s="3210"/>
      <c r="G890" s="3211"/>
      <c r="H890" s="3212"/>
      <c r="I890" s="3213"/>
      <c r="J890" s="3213"/>
      <c r="K890" s="1713"/>
      <c r="L890" s="1713"/>
      <c r="M890" s="1713"/>
      <c r="N890" s="1725"/>
      <c r="O890" s="1713"/>
      <c r="P890" s="1713"/>
      <c r="Q890" s="1713"/>
      <c r="R890" s="1713"/>
      <c r="S890" s="1713"/>
      <c r="T890" s="1714"/>
      <c r="W890" s="1713"/>
      <c r="X890" s="1713"/>
      <c r="Y890" s="1713"/>
      <c r="Z890" s="1713"/>
      <c r="AA890" s="1713"/>
      <c r="AB890" s="1713"/>
      <c r="AC890" s="1713"/>
      <c r="AD890" s="1713"/>
      <c r="AE890" s="1713"/>
      <c r="AF890" s="1713"/>
      <c r="AG890" s="1713"/>
      <c r="AH890" s="1713"/>
      <c r="AI890" s="1713"/>
      <c r="AJ890" s="1713"/>
      <c r="AK890" s="1713"/>
      <c r="AL890" s="1713"/>
      <c r="AM890" s="1713"/>
      <c r="AN890" s="1713"/>
      <c r="AO890" s="3214"/>
      <c r="AP890" s="1713"/>
      <c r="AQ890" s="1713"/>
      <c r="AR890" s="1713"/>
      <c r="AS890" s="1713"/>
      <c r="AT890" s="1713"/>
      <c r="AU890" s="1713"/>
      <c r="AV890" s="1713"/>
      <c r="AW890" s="1713"/>
      <c r="AX890" s="1713"/>
      <c r="AY890" s="1713"/>
      <c r="AZ890" s="1713"/>
      <c r="BA890" s="1713"/>
      <c r="BB890" s="1713"/>
      <c r="BC890" s="1713"/>
      <c r="BD890" s="1713"/>
      <c r="BE890" s="1713"/>
      <c r="BF890" s="1713"/>
      <c r="BG890" s="1713"/>
      <c r="BH890" s="1713"/>
      <c r="BI890" s="1713"/>
      <c r="BJ890" s="1713"/>
      <c r="BK890" s="1713"/>
      <c r="BL890" s="1713"/>
      <c r="BM890" s="1713"/>
      <c r="BN890" s="1713"/>
      <c r="BO890" s="1713"/>
      <c r="BP890" s="1713"/>
      <c r="BQ890" s="1713"/>
      <c r="BR890" s="1713"/>
      <c r="BS890" s="1713"/>
      <c r="BT890" s="1713"/>
      <c r="BU890" s="1713"/>
      <c r="BV890" s="1713"/>
      <c r="BW890" s="1713"/>
      <c r="BX890" s="1713"/>
      <c r="BY890" s="1713"/>
      <c r="BZ890" s="1713"/>
      <c r="CA890" s="1713"/>
      <c r="CB890" s="1713"/>
      <c r="CC890" s="1713"/>
      <c r="CD890" s="1713"/>
      <c r="CE890" s="1713"/>
      <c r="CF890" s="1713"/>
      <c r="CG890" s="1713"/>
      <c r="CH890" s="1713"/>
      <c r="CI890" s="1713"/>
      <c r="CJ890" s="1713"/>
      <c r="CK890" s="1713"/>
      <c r="CL890" s="1713"/>
      <c r="CM890" s="1713"/>
      <c r="CN890" s="1713"/>
      <c r="CO890" s="1713"/>
      <c r="CP890" s="1713"/>
      <c r="CQ890" s="1713"/>
      <c r="CR890" s="1713"/>
      <c r="CS890" s="1713"/>
      <c r="CT890" s="1713"/>
      <c r="CU890" s="1713"/>
      <c r="CV890" s="1713"/>
      <c r="CW890" s="1713"/>
      <c r="CX890" s="1713"/>
      <c r="CY890" s="1713"/>
      <c r="CZ890" s="1713"/>
      <c r="DA890" s="1713"/>
      <c r="DB890" s="1713"/>
      <c r="DC890" s="1713"/>
      <c r="DD890" s="1713"/>
      <c r="DE890" s="1713"/>
      <c r="DF890" s="1713"/>
      <c r="DG890" s="1713"/>
      <c r="DH890" s="1713"/>
      <c r="DI890" s="1713"/>
      <c r="DJ890" s="1713"/>
      <c r="DK890" s="1713"/>
      <c r="DL890" s="1713"/>
      <c r="DM890" s="1713"/>
      <c r="DN890" s="1713"/>
      <c r="DO890" s="1713"/>
      <c r="DP890" s="1713"/>
      <c r="DQ890" s="1713"/>
    </row>
    <row r="891" s="1732" customFormat="true" ht="21.75" hidden="false" customHeight="true" outlineLevel="0" collapsed="false">
      <c r="A891" s="1713"/>
      <c r="B891" s="1713"/>
      <c r="C891" s="1725"/>
      <c r="D891" s="1725"/>
      <c r="E891" s="1725"/>
      <c r="F891" s="3210"/>
      <c r="G891" s="3211"/>
      <c r="H891" s="3212"/>
      <c r="I891" s="3213"/>
      <c r="J891" s="3213"/>
      <c r="K891" s="1713"/>
      <c r="L891" s="1713"/>
      <c r="M891" s="1713"/>
      <c r="N891" s="1725"/>
      <c r="O891" s="1713"/>
      <c r="P891" s="1713"/>
      <c r="Q891" s="1713"/>
      <c r="R891" s="1713"/>
      <c r="S891" s="1713"/>
      <c r="T891" s="1714"/>
      <c r="W891" s="1713"/>
      <c r="X891" s="1713"/>
      <c r="Y891" s="1713"/>
      <c r="Z891" s="1713"/>
      <c r="AA891" s="1713"/>
      <c r="AB891" s="1713"/>
      <c r="AC891" s="1713"/>
      <c r="AD891" s="1713"/>
      <c r="AE891" s="1713"/>
      <c r="AF891" s="1713"/>
      <c r="AG891" s="1713"/>
      <c r="AH891" s="1713"/>
      <c r="AI891" s="1713"/>
      <c r="AJ891" s="1713"/>
      <c r="AK891" s="1713"/>
      <c r="AL891" s="1713"/>
      <c r="AM891" s="1713"/>
      <c r="AN891" s="1713"/>
      <c r="AO891" s="3214"/>
      <c r="AP891" s="1713"/>
      <c r="AQ891" s="1713"/>
      <c r="AR891" s="1713"/>
      <c r="AS891" s="1713"/>
      <c r="AT891" s="1713"/>
      <c r="AU891" s="1713"/>
      <c r="AV891" s="1713"/>
      <c r="AW891" s="1713"/>
      <c r="AX891" s="1713"/>
      <c r="AY891" s="1713"/>
      <c r="AZ891" s="1713"/>
      <c r="BA891" s="1713"/>
      <c r="BB891" s="1713"/>
      <c r="BC891" s="1713"/>
      <c r="BD891" s="1713"/>
      <c r="BE891" s="1713"/>
      <c r="BF891" s="1713"/>
      <c r="BG891" s="1713"/>
      <c r="BH891" s="1713"/>
      <c r="BI891" s="1713"/>
      <c r="BJ891" s="1713"/>
      <c r="BK891" s="1713"/>
      <c r="BL891" s="1713"/>
      <c r="BM891" s="1713"/>
      <c r="BN891" s="1713"/>
      <c r="BO891" s="1713"/>
      <c r="BP891" s="1713"/>
      <c r="BQ891" s="1713"/>
      <c r="BR891" s="1713"/>
      <c r="BS891" s="1713"/>
      <c r="BT891" s="1713"/>
      <c r="BU891" s="1713"/>
      <c r="BV891" s="1713"/>
      <c r="BW891" s="1713"/>
      <c r="BX891" s="1713"/>
      <c r="BY891" s="1713"/>
      <c r="BZ891" s="1713"/>
      <c r="CA891" s="1713"/>
      <c r="CB891" s="1713"/>
      <c r="CC891" s="1713"/>
      <c r="CD891" s="1713"/>
      <c r="CE891" s="1713"/>
      <c r="CF891" s="1713"/>
      <c r="CG891" s="1713"/>
      <c r="CH891" s="1713"/>
      <c r="CI891" s="1713"/>
      <c r="CJ891" s="1713"/>
      <c r="CK891" s="1713"/>
      <c r="CL891" s="1713"/>
      <c r="CM891" s="1713"/>
      <c r="CN891" s="1713"/>
      <c r="CO891" s="1713"/>
      <c r="CP891" s="1713"/>
      <c r="CQ891" s="1713"/>
      <c r="CR891" s="1713"/>
      <c r="CS891" s="1713"/>
      <c r="CT891" s="1713"/>
      <c r="CU891" s="1713"/>
      <c r="CV891" s="1713"/>
      <c r="CW891" s="1713"/>
      <c r="CX891" s="1713"/>
      <c r="CY891" s="1713"/>
      <c r="CZ891" s="1713"/>
      <c r="DA891" s="1713"/>
      <c r="DB891" s="1713"/>
      <c r="DC891" s="1713"/>
      <c r="DD891" s="1713"/>
      <c r="DE891" s="1713"/>
      <c r="DF891" s="1713"/>
      <c r="DG891" s="1713"/>
      <c r="DH891" s="1713"/>
      <c r="DI891" s="1713"/>
      <c r="DJ891" s="1713"/>
      <c r="DK891" s="1713"/>
      <c r="DL891" s="1713"/>
      <c r="DM891" s="1713"/>
      <c r="DN891" s="1713"/>
      <c r="DO891" s="1713"/>
      <c r="DP891" s="1713"/>
      <c r="DQ891" s="1713"/>
    </row>
    <row r="892" s="1732" customFormat="true" ht="21.75" hidden="false" customHeight="true" outlineLevel="0" collapsed="false">
      <c r="A892" s="1713"/>
      <c r="B892" s="1713"/>
      <c r="C892" s="1725"/>
      <c r="D892" s="1725"/>
      <c r="E892" s="1725"/>
      <c r="F892" s="3210"/>
      <c r="G892" s="3211"/>
      <c r="H892" s="3212"/>
      <c r="I892" s="3213"/>
      <c r="J892" s="3213"/>
      <c r="K892" s="1713"/>
      <c r="L892" s="1713"/>
      <c r="M892" s="1713"/>
      <c r="N892" s="1725"/>
      <c r="O892" s="1713"/>
      <c r="P892" s="1713"/>
      <c r="Q892" s="1713"/>
      <c r="R892" s="1713"/>
      <c r="S892" s="1713"/>
      <c r="T892" s="1714"/>
      <c r="W892" s="1713"/>
      <c r="X892" s="1713"/>
      <c r="Y892" s="1713"/>
      <c r="Z892" s="1713"/>
      <c r="AA892" s="1713"/>
      <c r="AB892" s="1713"/>
      <c r="AC892" s="1713"/>
      <c r="AD892" s="1713"/>
      <c r="AE892" s="1713"/>
      <c r="AF892" s="1713"/>
      <c r="AG892" s="1713"/>
      <c r="AH892" s="1713"/>
      <c r="AI892" s="1713"/>
      <c r="AJ892" s="1713"/>
      <c r="AK892" s="1713"/>
      <c r="AL892" s="1713"/>
      <c r="AM892" s="1713"/>
      <c r="AN892" s="1713"/>
      <c r="AO892" s="3214"/>
      <c r="AP892" s="1713"/>
      <c r="AQ892" s="1713"/>
      <c r="AR892" s="1713"/>
      <c r="AS892" s="1713"/>
      <c r="AT892" s="1713"/>
      <c r="AU892" s="1713"/>
      <c r="AV892" s="1713"/>
      <c r="AW892" s="1713"/>
      <c r="AX892" s="1713"/>
      <c r="AY892" s="1713"/>
      <c r="AZ892" s="1713"/>
      <c r="BA892" s="1713"/>
      <c r="BB892" s="1713"/>
      <c r="BC892" s="1713"/>
      <c r="BD892" s="1713"/>
      <c r="BE892" s="1713"/>
      <c r="BF892" s="1713"/>
      <c r="BG892" s="1713"/>
      <c r="BH892" s="1713"/>
      <c r="BI892" s="1713"/>
      <c r="BJ892" s="1713"/>
      <c r="BK892" s="1713"/>
      <c r="BL892" s="1713"/>
      <c r="BM892" s="1713"/>
      <c r="BN892" s="1713"/>
      <c r="BO892" s="1713"/>
      <c r="BP892" s="1713"/>
      <c r="BQ892" s="1713"/>
      <c r="BR892" s="1713"/>
      <c r="BS892" s="1713"/>
      <c r="BT892" s="1713"/>
      <c r="BU892" s="1713"/>
      <c r="BV892" s="1713"/>
      <c r="BW892" s="1713"/>
      <c r="BX892" s="1713"/>
      <c r="BY892" s="1713"/>
      <c r="BZ892" s="1713"/>
      <c r="CA892" s="1713"/>
      <c r="CB892" s="1713"/>
      <c r="CC892" s="1713"/>
      <c r="CD892" s="1713"/>
      <c r="CE892" s="1713"/>
      <c r="CF892" s="1713"/>
      <c r="CG892" s="1713"/>
      <c r="CH892" s="1713"/>
      <c r="CI892" s="1713"/>
      <c r="CJ892" s="1713"/>
      <c r="CK892" s="1713"/>
      <c r="CL892" s="1713"/>
      <c r="CM892" s="1713"/>
      <c r="CN892" s="1713"/>
      <c r="CO892" s="1713"/>
      <c r="CP892" s="1713"/>
      <c r="CQ892" s="1713"/>
      <c r="CR892" s="1713"/>
      <c r="CS892" s="1713"/>
      <c r="CT892" s="1713"/>
      <c r="CU892" s="1713"/>
      <c r="CV892" s="1713"/>
      <c r="CW892" s="1713"/>
      <c r="CX892" s="1713"/>
      <c r="CY892" s="1713"/>
      <c r="CZ892" s="1713"/>
      <c r="DA892" s="1713"/>
      <c r="DB892" s="1713"/>
      <c r="DC892" s="1713"/>
      <c r="DD892" s="1713"/>
      <c r="DE892" s="1713"/>
      <c r="DF892" s="1713"/>
      <c r="DG892" s="1713"/>
      <c r="DH892" s="1713"/>
      <c r="DI892" s="1713"/>
      <c r="DJ892" s="1713"/>
      <c r="DK892" s="1713"/>
      <c r="DL892" s="1713"/>
      <c r="DM892" s="1713"/>
      <c r="DN892" s="1713"/>
      <c r="DO892" s="1713"/>
      <c r="DP892" s="1713"/>
      <c r="DQ892" s="1713"/>
    </row>
    <row r="893" s="1732" customFormat="true" ht="21.75" hidden="false" customHeight="true" outlineLevel="0" collapsed="false">
      <c r="A893" s="1713"/>
      <c r="B893" s="1713"/>
      <c r="C893" s="1725"/>
      <c r="D893" s="1725"/>
      <c r="E893" s="1725"/>
      <c r="F893" s="3210"/>
      <c r="G893" s="3211"/>
      <c r="H893" s="3212"/>
      <c r="I893" s="3213"/>
      <c r="J893" s="3213"/>
      <c r="K893" s="1713"/>
      <c r="L893" s="1713"/>
      <c r="M893" s="1713"/>
      <c r="N893" s="1725"/>
      <c r="O893" s="1713"/>
      <c r="P893" s="1713"/>
      <c r="Q893" s="1713"/>
      <c r="R893" s="1713"/>
      <c r="S893" s="1713"/>
      <c r="T893" s="1714"/>
      <c r="W893" s="1713"/>
      <c r="X893" s="1713"/>
      <c r="Y893" s="1713"/>
      <c r="Z893" s="1713"/>
      <c r="AA893" s="1713"/>
      <c r="AB893" s="1713"/>
      <c r="AC893" s="1713"/>
      <c r="AD893" s="1713"/>
      <c r="AE893" s="1713"/>
      <c r="AF893" s="1713"/>
      <c r="AG893" s="1713"/>
      <c r="AH893" s="1713"/>
      <c r="AI893" s="1713"/>
      <c r="AJ893" s="1713"/>
      <c r="AK893" s="1713"/>
      <c r="AL893" s="1713"/>
      <c r="AM893" s="1713"/>
      <c r="AN893" s="1713"/>
      <c r="AO893" s="3214"/>
      <c r="AP893" s="1713"/>
      <c r="AQ893" s="1713"/>
      <c r="AR893" s="1713"/>
      <c r="AS893" s="1713"/>
      <c r="AT893" s="1713"/>
      <c r="AU893" s="1713"/>
      <c r="AV893" s="1713"/>
      <c r="AW893" s="1713"/>
      <c r="AX893" s="1713"/>
      <c r="AY893" s="1713"/>
      <c r="AZ893" s="1713"/>
      <c r="BA893" s="1713"/>
      <c r="BB893" s="1713"/>
      <c r="BC893" s="1713"/>
      <c r="BD893" s="1713"/>
      <c r="BE893" s="1713"/>
      <c r="BF893" s="1713"/>
      <c r="BG893" s="1713"/>
      <c r="BH893" s="1713"/>
      <c r="BI893" s="1713"/>
      <c r="BJ893" s="1713"/>
      <c r="BK893" s="1713"/>
      <c r="BL893" s="1713"/>
      <c r="BM893" s="1713"/>
      <c r="BN893" s="1713"/>
      <c r="BO893" s="1713"/>
      <c r="BP893" s="1713"/>
      <c r="BQ893" s="1713"/>
      <c r="BR893" s="1713"/>
      <c r="BS893" s="1713"/>
      <c r="BT893" s="1713"/>
      <c r="BU893" s="1713"/>
      <c r="BV893" s="1713"/>
      <c r="BW893" s="1713"/>
      <c r="BX893" s="1713"/>
      <c r="BY893" s="1713"/>
      <c r="BZ893" s="1713"/>
      <c r="CA893" s="1713"/>
      <c r="CB893" s="1713"/>
      <c r="CC893" s="1713"/>
      <c r="CD893" s="1713"/>
      <c r="CE893" s="1713"/>
      <c r="CF893" s="1713"/>
      <c r="CG893" s="1713"/>
      <c r="CH893" s="1713"/>
      <c r="CI893" s="1713"/>
      <c r="CJ893" s="1713"/>
      <c r="CK893" s="1713"/>
      <c r="CL893" s="1713"/>
      <c r="CM893" s="1713"/>
      <c r="CN893" s="1713"/>
      <c r="CO893" s="1713"/>
      <c r="CP893" s="1713"/>
      <c r="CQ893" s="1713"/>
      <c r="CR893" s="1713"/>
      <c r="CS893" s="1713"/>
      <c r="CT893" s="1713"/>
      <c r="CU893" s="1713"/>
      <c r="CV893" s="1713"/>
      <c r="CW893" s="1713"/>
      <c r="CX893" s="1713"/>
      <c r="CY893" s="1713"/>
      <c r="CZ893" s="1713"/>
      <c r="DA893" s="1713"/>
      <c r="DB893" s="1713"/>
      <c r="DC893" s="1713"/>
      <c r="DD893" s="1713"/>
      <c r="DE893" s="1713"/>
      <c r="DF893" s="1713"/>
      <c r="DG893" s="1713"/>
      <c r="DH893" s="1713"/>
      <c r="DI893" s="1713"/>
      <c r="DJ893" s="1713"/>
      <c r="DK893" s="1713"/>
      <c r="DL893" s="1713"/>
      <c r="DM893" s="1713"/>
      <c r="DN893" s="1713"/>
      <c r="DO893" s="1713"/>
      <c r="DP893" s="1713"/>
      <c r="DQ893" s="1713"/>
    </row>
    <row r="894" s="1732" customFormat="true" ht="21.75" hidden="false" customHeight="true" outlineLevel="0" collapsed="false">
      <c r="A894" s="1713"/>
      <c r="B894" s="1713"/>
      <c r="C894" s="1725"/>
      <c r="D894" s="1725"/>
      <c r="E894" s="1725"/>
      <c r="F894" s="3210"/>
      <c r="G894" s="3211"/>
      <c r="H894" s="3212"/>
      <c r="I894" s="3213"/>
      <c r="J894" s="3213"/>
      <c r="K894" s="1713"/>
      <c r="L894" s="1713"/>
      <c r="M894" s="1713"/>
      <c r="N894" s="1725"/>
      <c r="O894" s="1713"/>
      <c r="P894" s="1713"/>
      <c r="Q894" s="1713"/>
      <c r="R894" s="1713"/>
      <c r="S894" s="1713"/>
      <c r="T894" s="1714"/>
      <c r="W894" s="1713"/>
      <c r="X894" s="1713"/>
      <c r="Y894" s="1713"/>
      <c r="Z894" s="1713"/>
      <c r="AA894" s="1713"/>
      <c r="AB894" s="1713"/>
      <c r="AC894" s="1713"/>
      <c r="AD894" s="1713"/>
      <c r="AE894" s="1713"/>
      <c r="AF894" s="1713"/>
      <c r="AG894" s="1713"/>
      <c r="AH894" s="1713"/>
      <c r="AI894" s="1713"/>
      <c r="AJ894" s="1713"/>
      <c r="AK894" s="1713"/>
      <c r="AL894" s="1713"/>
      <c r="AM894" s="1713"/>
      <c r="AN894" s="1713"/>
      <c r="AO894" s="3214"/>
      <c r="AP894" s="1713"/>
      <c r="AQ894" s="1713"/>
      <c r="AR894" s="1713"/>
      <c r="AS894" s="1713"/>
      <c r="AT894" s="1713"/>
      <c r="AU894" s="1713"/>
      <c r="AV894" s="1713"/>
      <c r="AW894" s="1713"/>
      <c r="AX894" s="1713"/>
      <c r="AY894" s="1713"/>
      <c r="AZ894" s="1713"/>
      <c r="BA894" s="1713"/>
      <c r="BB894" s="1713"/>
      <c r="BC894" s="1713"/>
      <c r="BD894" s="1713"/>
      <c r="BE894" s="1713"/>
      <c r="BF894" s="1713"/>
      <c r="BG894" s="1713"/>
      <c r="BH894" s="1713"/>
      <c r="BI894" s="1713"/>
      <c r="BJ894" s="1713"/>
      <c r="BK894" s="1713"/>
      <c r="BL894" s="1713"/>
      <c r="BM894" s="1713"/>
      <c r="BN894" s="1713"/>
      <c r="BO894" s="1713"/>
      <c r="BP894" s="1713"/>
      <c r="BQ894" s="1713"/>
      <c r="BR894" s="1713"/>
      <c r="BS894" s="1713"/>
      <c r="BT894" s="1713"/>
      <c r="BU894" s="1713"/>
      <c r="BV894" s="1713"/>
      <c r="BW894" s="1713"/>
      <c r="BX894" s="1713"/>
      <c r="BY894" s="1713"/>
      <c r="BZ894" s="1713"/>
      <c r="CA894" s="1713"/>
      <c r="CB894" s="1713"/>
      <c r="CC894" s="1713"/>
      <c r="CD894" s="1713"/>
      <c r="CE894" s="1713"/>
      <c r="CF894" s="1713"/>
      <c r="CG894" s="1713"/>
      <c r="CH894" s="1713"/>
      <c r="CI894" s="1713"/>
      <c r="CJ894" s="1713"/>
      <c r="CK894" s="1713"/>
      <c r="CL894" s="1713"/>
      <c r="CM894" s="1713"/>
      <c r="CN894" s="1713"/>
      <c r="CO894" s="1713"/>
      <c r="CP894" s="1713"/>
      <c r="CQ894" s="1713"/>
      <c r="CR894" s="1713"/>
      <c r="CS894" s="1713"/>
      <c r="CT894" s="1713"/>
      <c r="CU894" s="1713"/>
      <c r="CV894" s="1713"/>
      <c r="CW894" s="1713"/>
      <c r="CX894" s="1713"/>
      <c r="CY894" s="1713"/>
      <c r="CZ894" s="1713"/>
      <c r="DA894" s="1713"/>
      <c r="DB894" s="1713"/>
      <c r="DC894" s="1713"/>
      <c r="DD894" s="1713"/>
      <c r="DE894" s="1713"/>
      <c r="DF894" s="1713"/>
      <c r="DG894" s="1713"/>
      <c r="DH894" s="1713"/>
      <c r="DI894" s="1713"/>
      <c r="DJ894" s="1713"/>
      <c r="DK894" s="1713"/>
      <c r="DL894" s="1713"/>
      <c r="DM894" s="1713"/>
      <c r="DN894" s="1713"/>
      <c r="DO894" s="1713"/>
      <c r="DP894" s="1713"/>
      <c r="DQ894" s="1713"/>
    </row>
    <row r="895" s="1732" customFormat="true" ht="21.75" hidden="false" customHeight="true" outlineLevel="0" collapsed="false">
      <c r="A895" s="1713"/>
      <c r="B895" s="1713"/>
      <c r="C895" s="1725"/>
      <c r="D895" s="1725"/>
      <c r="E895" s="1725"/>
      <c r="F895" s="3210"/>
      <c r="G895" s="3211"/>
      <c r="H895" s="3212"/>
      <c r="I895" s="3213"/>
      <c r="J895" s="3213"/>
      <c r="K895" s="1713"/>
      <c r="L895" s="1713"/>
      <c r="M895" s="1713"/>
      <c r="N895" s="1725"/>
      <c r="O895" s="1713"/>
      <c r="P895" s="1713"/>
      <c r="Q895" s="1713"/>
      <c r="R895" s="1713"/>
      <c r="S895" s="1713"/>
      <c r="T895" s="1714"/>
      <c r="W895" s="1713"/>
      <c r="X895" s="1713"/>
      <c r="Y895" s="1713"/>
      <c r="Z895" s="1713"/>
      <c r="AA895" s="1713"/>
      <c r="AB895" s="1713"/>
      <c r="AC895" s="1713"/>
      <c r="AD895" s="1713"/>
      <c r="AE895" s="1713"/>
      <c r="AF895" s="1713"/>
      <c r="AG895" s="1713"/>
      <c r="AH895" s="1713"/>
      <c r="AI895" s="1713"/>
      <c r="AJ895" s="1713"/>
      <c r="AK895" s="1713"/>
      <c r="AL895" s="1713"/>
      <c r="AM895" s="1713"/>
      <c r="AN895" s="1713"/>
      <c r="AO895" s="3214"/>
      <c r="AP895" s="1713"/>
      <c r="AQ895" s="1713"/>
      <c r="AR895" s="1713"/>
      <c r="AS895" s="1713"/>
      <c r="AT895" s="1713"/>
      <c r="AU895" s="1713"/>
      <c r="AV895" s="1713"/>
      <c r="AW895" s="1713"/>
      <c r="AX895" s="1713"/>
      <c r="AY895" s="1713"/>
      <c r="AZ895" s="1713"/>
      <c r="BA895" s="1713"/>
      <c r="BB895" s="1713"/>
      <c r="BC895" s="1713"/>
      <c r="BD895" s="1713"/>
      <c r="BE895" s="1713"/>
      <c r="BF895" s="1713"/>
      <c r="BG895" s="1713"/>
      <c r="BH895" s="1713"/>
      <c r="BI895" s="1713"/>
      <c r="BJ895" s="1713"/>
      <c r="BK895" s="1713"/>
      <c r="BL895" s="1713"/>
      <c r="BM895" s="1713"/>
      <c r="BN895" s="1713"/>
      <c r="BO895" s="1713"/>
      <c r="BP895" s="1713"/>
      <c r="BQ895" s="1713"/>
      <c r="BR895" s="1713"/>
      <c r="BS895" s="1713"/>
      <c r="BT895" s="1713"/>
      <c r="BU895" s="1713"/>
      <c r="BV895" s="1713"/>
      <c r="BW895" s="1713"/>
      <c r="BX895" s="1713"/>
      <c r="BY895" s="1713"/>
      <c r="BZ895" s="1713"/>
      <c r="CA895" s="1713"/>
      <c r="CB895" s="1713"/>
      <c r="CC895" s="1713"/>
      <c r="CD895" s="1713"/>
      <c r="CE895" s="1713"/>
      <c r="CF895" s="1713"/>
      <c r="CG895" s="1713"/>
      <c r="CH895" s="1713"/>
      <c r="CI895" s="1713"/>
      <c r="CJ895" s="1713"/>
      <c r="CK895" s="1713"/>
      <c r="CL895" s="1713"/>
      <c r="CM895" s="1713"/>
      <c r="CN895" s="1713"/>
      <c r="CO895" s="1713"/>
      <c r="CP895" s="1713"/>
      <c r="CQ895" s="1713"/>
      <c r="CR895" s="1713"/>
      <c r="CS895" s="1713"/>
      <c r="CT895" s="1713"/>
      <c r="CU895" s="1713"/>
      <c r="CV895" s="1713"/>
      <c r="CW895" s="1713"/>
      <c r="CX895" s="1713"/>
      <c r="CY895" s="1713"/>
      <c r="CZ895" s="1713"/>
      <c r="DA895" s="1713"/>
      <c r="DB895" s="1713"/>
      <c r="DC895" s="1713"/>
      <c r="DD895" s="1713"/>
      <c r="DE895" s="1713"/>
      <c r="DF895" s="1713"/>
      <c r="DG895" s="1713"/>
      <c r="DH895" s="1713"/>
      <c r="DI895" s="1713"/>
      <c r="DJ895" s="1713"/>
      <c r="DK895" s="1713"/>
      <c r="DL895" s="1713"/>
      <c r="DM895" s="1713"/>
      <c r="DN895" s="1713"/>
      <c r="DO895" s="1713"/>
      <c r="DP895" s="1713"/>
      <c r="DQ895" s="1713"/>
    </row>
    <row r="896" s="1732" customFormat="true" ht="21.75" hidden="false" customHeight="true" outlineLevel="0" collapsed="false">
      <c r="A896" s="1713"/>
      <c r="B896" s="1713"/>
      <c r="C896" s="1725"/>
      <c r="D896" s="1725"/>
      <c r="E896" s="1725"/>
      <c r="F896" s="3210"/>
      <c r="G896" s="3211"/>
      <c r="H896" s="3212"/>
      <c r="I896" s="3213"/>
      <c r="J896" s="3213"/>
      <c r="K896" s="1713"/>
      <c r="L896" s="1713"/>
      <c r="M896" s="1713"/>
      <c r="N896" s="1725"/>
      <c r="O896" s="1713"/>
      <c r="P896" s="1713"/>
      <c r="Q896" s="1713"/>
      <c r="R896" s="1713"/>
      <c r="S896" s="1713"/>
      <c r="T896" s="1714"/>
      <c r="W896" s="1713"/>
      <c r="X896" s="1713"/>
      <c r="Y896" s="1713"/>
      <c r="Z896" s="1713"/>
      <c r="AA896" s="1713"/>
      <c r="AB896" s="1713"/>
      <c r="AC896" s="1713"/>
      <c r="AD896" s="1713"/>
      <c r="AE896" s="1713"/>
      <c r="AF896" s="1713"/>
      <c r="AG896" s="1713"/>
      <c r="AH896" s="1713"/>
      <c r="AI896" s="1713"/>
      <c r="AJ896" s="1713"/>
      <c r="AK896" s="1713"/>
      <c r="AL896" s="1713"/>
      <c r="AM896" s="1713"/>
      <c r="AN896" s="1713"/>
      <c r="AO896" s="3214"/>
      <c r="AP896" s="1713"/>
      <c r="AQ896" s="1713"/>
      <c r="AR896" s="1713"/>
      <c r="AS896" s="1713"/>
      <c r="AT896" s="1713"/>
      <c r="AU896" s="1713"/>
      <c r="AV896" s="1713"/>
      <c r="AW896" s="1713"/>
      <c r="AX896" s="1713"/>
      <c r="AY896" s="1713"/>
      <c r="AZ896" s="1713"/>
      <c r="BA896" s="1713"/>
      <c r="BB896" s="1713"/>
      <c r="BC896" s="1713"/>
      <c r="BD896" s="1713"/>
      <c r="BE896" s="1713"/>
      <c r="BF896" s="1713"/>
      <c r="BG896" s="1713"/>
      <c r="BH896" s="1713"/>
      <c r="BI896" s="1713"/>
      <c r="BJ896" s="1713"/>
      <c r="BK896" s="1713"/>
      <c r="BL896" s="1713"/>
      <c r="BM896" s="1713"/>
      <c r="BN896" s="1713"/>
      <c r="BO896" s="1713"/>
      <c r="BP896" s="1713"/>
      <c r="BQ896" s="1713"/>
      <c r="BR896" s="1713"/>
      <c r="BS896" s="1713"/>
      <c r="BT896" s="1713"/>
      <c r="BU896" s="1713"/>
      <c r="BV896" s="1713"/>
      <c r="BW896" s="1713"/>
      <c r="BX896" s="1713"/>
      <c r="BY896" s="1713"/>
      <c r="BZ896" s="1713"/>
      <c r="CA896" s="1713"/>
      <c r="CB896" s="1713"/>
      <c r="CC896" s="1713"/>
      <c r="CD896" s="1713"/>
      <c r="CE896" s="1713"/>
      <c r="CF896" s="1713"/>
      <c r="CG896" s="1713"/>
      <c r="CH896" s="1713"/>
      <c r="CI896" s="1713"/>
      <c r="CJ896" s="1713"/>
      <c r="CK896" s="1713"/>
      <c r="CL896" s="1713"/>
      <c r="CM896" s="1713"/>
      <c r="CN896" s="1713"/>
      <c r="CO896" s="1713"/>
      <c r="CP896" s="1713"/>
      <c r="CQ896" s="1713"/>
      <c r="CR896" s="1713"/>
      <c r="CS896" s="1713"/>
      <c r="CT896" s="1713"/>
      <c r="CU896" s="1713"/>
      <c r="CV896" s="1713"/>
      <c r="CW896" s="1713"/>
      <c r="CX896" s="1713"/>
      <c r="CY896" s="1713"/>
      <c r="CZ896" s="1713"/>
      <c r="DA896" s="1713"/>
      <c r="DB896" s="1713"/>
      <c r="DC896" s="1713"/>
      <c r="DD896" s="1713"/>
      <c r="DE896" s="1713"/>
      <c r="DF896" s="1713"/>
      <c r="DG896" s="1713"/>
      <c r="DH896" s="1713"/>
      <c r="DI896" s="1713"/>
      <c r="DJ896" s="1713"/>
      <c r="DK896" s="1713"/>
      <c r="DL896" s="1713"/>
      <c r="DM896" s="1713"/>
      <c r="DN896" s="1713"/>
      <c r="DO896" s="1713"/>
      <c r="DP896" s="1713"/>
      <c r="DQ896" s="1713"/>
    </row>
    <row r="897" s="1732" customFormat="true" ht="21.75" hidden="false" customHeight="true" outlineLevel="0" collapsed="false">
      <c r="A897" s="1713"/>
      <c r="B897" s="1713"/>
      <c r="C897" s="1725"/>
      <c r="D897" s="1725"/>
      <c r="E897" s="1725"/>
      <c r="F897" s="3210"/>
      <c r="G897" s="3211"/>
      <c r="H897" s="3212"/>
      <c r="I897" s="3213"/>
      <c r="J897" s="3213"/>
      <c r="K897" s="1713"/>
      <c r="L897" s="1713"/>
      <c r="M897" s="1713"/>
      <c r="N897" s="1725"/>
      <c r="O897" s="1713"/>
      <c r="P897" s="1713"/>
      <c r="Q897" s="1713"/>
      <c r="R897" s="1713"/>
      <c r="S897" s="1713"/>
      <c r="T897" s="1714"/>
      <c r="W897" s="1713"/>
      <c r="X897" s="1713"/>
      <c r="Y897" s="1713"/>
      <c r="Z897" s="1713"/>
      <c r="AA897" s="1713"/>
      <c r="AB897" s="1713"/>
      <c r="AC897" s="1713"/>
      <c r="AD897" s="1713"/>
      <c r="AE897" s="1713"/>
      <c r="AF897" s="1713"/>
      <c r="AG897" s="1713"/>
      <c r="AH897" s="1713"/>
      <c r="AI897" s="1713"/>
      <c r="AJ897" s="1713"/>
      <c r="AK897" s="1713"/>
      <c r="AL897" s="1713"/>
      <c r="AM897" s="1713"/>
      <c r="AN897" s="1713"/>
      <c r="AO897" s="3214"/>
      <c r="AP897" s="1713"/>
      <c r="AQ897" s="1713"/>
      <c r="AR897" s="1713"/>
      <c r="AS897" s="1713"/>
      <c r="AT897" s="1713"/>
      <c r="AU897" s="1713"/>
      <c r="AV897" s="1713"/>
      <c r="AW897" s="1713"/>
      <c r="AX897" s="1713"/>
      <c r="AY897" s="1713"/>
      <c r="AZ897" s="1713"/>
      <c r="BA897" s="1713"/>
      <c r="BB897" s="1713"/>
      <c r="BC897" s="1713"/>
      <c r="BD897" s="1713"/>
      <c r="BE897" s="1713"/>
      <c r="BF897" s="1713"/>
      <c r="BG897" s="1713"/>
      <c r="BH897" s="1713"/>
      <c r="BI897" s="1713"/>
      <c r="BJ897" s="1713"/>
      <c r="BK897" s="1713"/>
      <c r="BL897" s="1713"/>
      <c r="BM897" s="1713"/>
      <c r="BN897" s="1713"/>
      <c r="BO897" s="1713"/>
      <c r="BP897" s="1713"/>
      <c r="BQ897" s="1713"/>
      <c r="BR897" s="1713"/>
      <c r="BS897" s="1713"/>
      <c r="BT897" s="1713"/>
      <c r="BU897" s="1713"/>
      <c r="BV897" s="1713"/>
      <c r="BW897" s="1713"/>
      <c r="BX897" s="1713"/>
      <c r="BY897" s="1713"/>
      <c r="BZ897" s="1713"/>
      <c r="CA897" s="1713"/>
      <c r="CB897" s="1713"/>
      <c r="CC897" s="1713"/>
      <c r="CD897" s="1713"/>
      <c r="CE897" s="1713"/>
      <c r="CF897" s="1713"/>
      <c r="CG897" s="1713"/>
      <c r="CH897" s="1713"/>
      <c r="CI897" s="1713"/>
      <c r="CJ897" s="1713"/>
      <c r="CK897" s="1713"/>
      <c r="CL897" s="1713"/>
      <c r="CM897" s="1713"/>
      <c r="CN897" s="1713"/>
      <c r="CO897" s="1713"/>
      <c r="CP897" s="1713"/>
      <c r="CQ897" s="1713"/>
      <c r="CR897" s="1713"/>
      <c r="CS897" s="1713"/>
      <c r="CT897" s="1713"/>
      <c r="CU897" s="1713"/>
      <c r="CV897" s="1713"/>
      <c r="CW897" s="1713"/>
      <c r="CX897" s="1713"/>
      <c r="CY897" s="1713"/>
      <c r="CZ897" s="1713"/>
      <c r="DA897" s="1713"/>
      <c r="DB897" s="1713"/>
      <c r="DC897" s="1713"/>
      <c r="DD897" s="1713"/>
      <c r="DE897" s="1713"/>
      <c r="DF897" s="1713"/>
      <c r="DG897" s="1713"/>
      <c r="DH897" s="1713"/>
      <c r="DI897" s="1713"/>
      <c r="DJ897" s="1713"/>
      <c r="DK897" s="1713"/>
      <c r="DL897" s="1713"/>
      <c r="DM897" s="1713"/>
      <c r="DN897" s="1713"/>
      <c r="DO897" s="1713"/>
      <c r="DP897" s="1713"/>
      <c r="DQ897" s="1713"/>
    </row>
    <row r="898" s="1732" customFormat="true" ht="21.75" hidden="false" customHeight="true" outlineLevel="0" collapsed="false">
      <c r="A898" s="1713"/>
      <c r="B898" s="1713"/>
      <c r="C898" s="1725"/>
      <c r="D898" s="1725"/>
      <c r="E898" s="1725"/>
      <c r="F898" s="3210"/>
      <c r="G898" s="3211"/>
      <c r="H898" s="3212"/>
      <c r="I898" s="3213"/>
      <c r="J898" s="3213"/>
      <c r="K898" s="1713"/>
      <c r="L898" s="1713"/>
      <c r="M898" s="1713"/>
      <c r="N898" s="1725"/>
      <c r="O898" s="1713"/>
      <c r="P898" s="1713"/>
      <c r="Q898" s="1713"/>
      <c r="R898" s="1713"/>
      <c r="S898" s="1713"/>
      <c r="T898" s="1714"/>
      <c r="W898" s="1713"/>
      <c r="X898" s="1713"/>
      <c r="Y898" s="1713"/>
      <c r="Z898" s="1713"/>
      <c r="AA898" s="1713"/>
      <c r="AB898" s="1713"/>
      <c r="AC898" s="1713"/>
      <c r="AD898" s="1713"/>
      <c r="AE898" s="1713"/>
      <c r="AF898" s="1713"/>
      <c r="AG898" s="1713"/>
      <c r="AH898" s="1713"/>
      <c r="AI898" s="1713"/>
      <c r="AJ898" s="1713"/>
      <c r="AK898" s="1713"/>
      <c r="AL898" s="1713"/>
      <c r="AM898" s="1713"/>
      <c r="AN898" s="1713"/>
      <c r="AO898" s="3214"/>
      <c r="AP898" s="1713"/>
      <c r="AQ898" s="1713"/>
      <c r="AR898" s="1713"/>
      <c r="AS898" s="1713"/>
      <c r="AT898" s="1713"/>
      <c r="AU898" s="1713"/>
      <c r="AV898" s="1713"/>
      <c r="AW898" s="1713"/>
      <c r="AX898" s="1713"/>
      <c r="AY898" s="1713"/>
      <c r="AZ898" s="1713"/>
      <c r="BA898" s="1713"/>
      <c r="BB898" s="1713"/>
      <c r="BC898" s="1713"/>
      <c r="BD898" s="1713"/>
      <c r="BE898" s="1713"/>
      <c r="BF898" s="1713"/>
      <c r="BG898" s="1713"/>
      <c r="BH898" s="1713"/>
      <c r="BI898" s="1713"/>
      <c r="BJ898" s="1713"/>
      <c r="BK898" s="1713"/>
      <c r="BL898" s="1713"/>
      <c r="BM898" s="1713"/>
      <c r="BN898" s="1713"/>
      <c r="BO898" s="1713"/>
      <c r="BP898" s="1713"/>
      <c r="BQ898" s="1713"/>
      <c r="BR898" s="1713"/>
      <c r="BS898" s="1713"/>
      <c r="BT898" s="1713"/>
      <c r="BU898" s="1713"/>
      <c r="BV898" s="1713"/>
      <c r="BW898" s="1713"/>
      <c r="BX898" s="1713"/>
      <c r="BY898" s="1713"/>
      <c r="BZ898" s="1713"/>
      <c r="CA898" s="1713"/>
      <c r="CB898" s="1713"/>
      <c r="CC898" s="1713"/>
      <c r="CD898" s="1713"/>
      <c r="CE898" s="1713"/>
      <c r="CF898" s="1713"/>
      <c r="CG898" s="1713"/>
      <c r="CH898" s="1713"/>
      <c r="CI898" s="1713"/>
      <c r="CJ898" s="1713"/>
      <c r="CK898" s="1713"/>
      <c r="CL898" s="1713"/>
      <c r="CM898" s="1713"/>
      <c r="CN898" s="1713"/>
      <c r="CO898" s="1713"/>
      <c r="CP898" s="1713"/>
      <c r="CQ898" s="1713"/>
      <c r="CR898" s="1713"/>
      <c r="CS898" s="1713"/>
      <c r="CT898" s="1713"/>
      <c r="CU898" s="1713"/>
      <c r="CV898" s="1713"/>
      <c r="CW898" s="1713"/>
      <c r="CX898" s="1713"/>
      <c r="CY898" s="1713"/>
      <c r="CZ898" s="1713"/>
      <c r="DA898" s="1713"/>
      <c r="DB898" s="1713"/>
      <c r="DC898" s="1713"/>
      <c r="DD898" s="1713"/>
      <c r="DE898" s="1713"/>
      <c r="DF898" s="1713"/>
      <c r="DG898" s="1713"/>
      <c r="DH898" s="1713"/>
      <c r="DI898" s="1713"/>
      <c r="DJ898" s="1713"/>
      <c r="DK898" s="1713"/>
      <c r="DL898" s="1713"/>
      <c r="DM898" s="1713"/>
      <c r="DN898" s="1713"/>
      <c r="DO898" s="1713"/>
      <c r="DP898" s="1713"/>
      <c r="DQ898" s="1713"/>
    </row>
    <row r="899" s="1732" customFormat="true" ht="21.75" hidden="false" customHeight="true" outlineLevel="0" collapsed="false">
      <c r="A899" s="1713"/>
      <c r="B899" s="1713"/>
      <c r="C899" s="1725"/>
      <c r="D899" s="1725"/>
      <c r="E899" s="1725"/>
      <c r="F899" s="3210"/>
      <c r="G899" s="3211"/>
      <c r="H899" s="3212"/>
      <c r="I899" s="3213"/>
      <c r="J899" s="3213"/>
      <c r="K899" s="1713"/>
      <c r="L899" s="1713"/>
      <c r="M899" s="1713"/>
      <c r="N899" s="1725"/>
      <c r="O899" s="1713"/>
      <c r="P899" s="1713"/>
      <c r="Q899" s="1713"/>
      <c r="R899" s="1713"/>
      <c r="S899" s="1713"/>
      <c r="T899" s="1714"/>
      <c r="W899" s="1713"/>
      <c r="X899" s="1713"/>
      <c r="Y899" s="1713"/>
      <c r="Z899" s="1713"/>
      <c r="AA899" s="1713"/>
      <c r="AB899" s="1713"/>
      <c r="AC899" s="1713"/>
      <c r="AD899" s="1713"/>
      <c r="AE899" s="1713"/>
      <c r="AF899" s="1713"/>
      <c r="AG899" s="1713"/>
      <c r="AH899" s="1713"/>
      <c r="AI899" s="1713"/>
      <c r="AJ899" s="1713"/>
      <c r="AK899" s="1713"/>
      <c r="AL899" s="1713"/>
      <c r="AM899" s="1713"/>
      <c r="AN899" s="1713"/>
      <c r="AO899" s="3214"/>
      <c r="AP899" s="1713"/>
      <c r="AQ899" s="1713"/>
      <c r="AR899" s="1713"/>
      <c r="AS899" s="1713"/>
      <c r="AT899" s="1713"/>
      <c r="AU899" s="1713"/>
      <c r="AV899" s="1713"/>
      <c r="AW899" s="1713"/>
      <c r="AX899" s="1713"/>
      <c r="AY899" s="1713"/>
      <c r="AZ899" s="1713"/>
      <c r="BA899" s="1713"/>
      <c r="BB899" s="1713"/>
      <c r="BC899" s="1713"/>
      <c r="BD899" s="1713"/>
      <c r="BE899" s="1713"/>
      <c r="BF899" s="1713"/>
      <c r="BG899" s="1713"/>
      <c r="BH899" s="1713"/>
      <c r="BI899" s="1713"/>
      <c r="BJ899" s="1713"/>
      <c r="BK899" s="1713"/>
      <c r="BL899" s="1713"/>
      <c r="BM899" s="1713"/>
      <c r="BN899" s="1713"/>
      <c r="BO899" s="1713"/>
      <c r="BP899" s="1713"/>
      <c r="BQ899" s="1713"/>
      <c r="BR899" s="1713"/>
      <c r="BS899" s="1713"/>
      <c r="BT899" s="1713"/>
      <c r="BU899" s="1713"/>
      <c r="BV899" s="1713"/>
      <c r="BW899" s="1713"/>
      <c r="BX899" s="1713"/>
      <c r="BY899" s="1713"/>
      <c r="BZ899" s="1713"/>
      <c r="CA899" s="1713"/>
      <c r="CB899" s="1713"/>
      <c r="CC899" s="1713"/>
      <c r="CD899" s="1713"/>
      <c r="CE899" s="1713"/>
      <c r="CF899" s="1713"/>
      <c r="CG899" s="1713"/>
      <c r="CH899" s="1713"/>
      <c r="CI899" s="1713"/>
      <c r="CJ899" s="1713"/>
      <c r="CK899" s="1713"/>
      <c r="CL899" s="1713"/>
      <c r="CM899" s="1713"/>
      <c r="CN899" s="1713"/>
      <c r="CO899" s="1713"/>
      <c r="CP899" s="1713"/>
      <c r="CQ899" s="1713"/>
      <c r="CR899" s="1713"/>
      <c r="CS899" s="1713"/>
      <c r="CT899" s="1713"/>
      <c r="CU899" s="1713"/>
      <c r="CV899" s="1713"/>
      <c r="CW899" s="1713"/>
      <c r="CX899" s="1713"/>
      <c r="CY899" s="1713"/>
      <c r="CZ899" s="1713"/>
      <c r="DA899" s="1713"/>
      <c r="DB899" s="1713"/>
      <c r="DC899" s="1713"/>
      <c r="DD899" s="1713"/>
      <c r="DE899" s="1713"/>
      <c r="DF899" s="1713"/>
      <c r="DG899" s="1713"/>
      <c r="DH899" s="1713"/>
      <c r="DI899" s="1713"/>
      <c r="DJ899" s="1713"/>
      <c r="DK899" s="1713"/>
      <c r="DL899" s="1713"/>
      <c r="DM899" s="1713"/>
      <c r="DN899" s="1713"/>
      <c r="DO899" s="1713"/>
      <c r="DP899" s="1713"/>
      <c r="DQ899" s="1713"/>
    </row>
    <row r="900" s="1732" customFormat="true" ht="21.75" hidden="false" customHeight="true" outlineLevel="0" collapsed="false">
      <c r="A900" s="1713"/>
      <c r="B900" s="1713"/>
      <c r="C900" s="1725"/>
      <c r="D900" s="1725"/>
      <c r="E900" s="1725"/>
      <c r="F900" s="3210"/>
      <c r="G900" s="3211"/>
      <c r="H900" s="3212"/>
      <c r="I900" s="3213"/>
      <c r="J900" s="3213"/>
      <c r="K900" s="1713"/>
      <c r="L900" s="1713"/>
      <c r="M900" s="1713"/>
      <c r="N900" s="1725"/>
      <c r="O900" s="1713"/>
      <c r="P900" s="1713"/>
      <c r="Q900" s="1713"/>
      <c r="R900" s="1713"/>
      <c r="S900" s="1713"/>
      <c r="T900" s="1714"/>
      <c r="W900" s="1713"/>
      <c r="X900" s="1713"/>
      <c r="Y900" s="1713"/>
      <c r="Z900" s="1713"/>
      <c r="AA900" s="1713"/>
      <c r="AB900" s="1713"/>
      <c r="AC900" s="1713"/>
      <c r="AD900" s="1713"/>
      <c r="AE900" s="1713"/>
      <c r="AF900" s="1713"/>
      <c r="AG900" s="1713"/>
      <c r="AH900" s="1713"/>
      <c r="AI900" s="1713"/>
      <c r="AJ900" s="1713"/>
      <c r="AK900" s="1713"/>
      <c r="AL900" s="1713"/>
      <c r="AM900" s="1713"/>
      <c r="AN900" s="1713"/>
      <c r="AO900" s="3214"/>
      <c r="AP900" s="1713"/>
      <c r="AQ900" s="1713"/>
      <c r="AR900" s="1713"/>
      <c r="AS900" s="1713"/>
      <c r="AT900" s="1713"/>
      <c r="AU900" s="1713"/>
      <c r="AV900" s="1713"/>
      <c r="AW900" s="1713"/>
      <c r="AX900" s="1713"/>
      <c r="AY900" s="1713"/>
      <c r="AZ900" s="1713"/>
      <c r="BA900" s="1713"/>
      <c r="BB900" s="1713"/>
      <c r="BC900" s="1713"/>
      <c r="BD900" s="1713"/>
      <c r="BE900" s="1713"/>
      <c r="BF900" s="1713"/>
      <c r="BG900" s="1713"/>
      <c r="BH900" s="1713"/>
      <c r="BI900" s="1713"/>
      <c r="BJ900" s="1713"/>
      <c r="BK900" s="1713"/>
      <c r="BL900" s="1713"/>
      <c r="BM900" s="1713"/>
      <c r="BN900" s="1713"/>
      <c r="BO900" s="1713"/>
      <c r="BP900" s="1713"/>
      <c r="BQ900" s="1713"/>
      <c r="BR900" s="1713"/>
      <c r="BS900" s="1713"/>
      <c r="BT900" s="1713"/>
      <c r="BU900" s="1713"/>
      <c r="BV900" s="1713"/>
      <c r="BW900" s="1713"/>
      <c r="BX900" s="1713"/>
      <c r="BY900" s="1713"/>
      <c r="BZ900" s="1713"/>
      <c r="CA900" s="1713"/>
      <c r="CB900" s="1713"/>
      <c r="CC900" s="1713"/>
      <c r="CD900" s="1713"/>
      <c r="CE900" s="1713"/>
      <c r="CF900" s="1713"/>
      <c r="CG900" s="1713"/>
      <c r="CH900" s="1713"/>
      <c r="CI900" s="1713"/>
      <c r="CJ900" s="1713"/>
      <c r="CK900" s="1713"/>
      <c r="CL900" s="1713"/>
      <c r="CM900" s="1713"/>
      <c r="CN900" s="1713"/>
      <c r="CO900" s="1713"/>
      <c r="CP900" s="1713"/>
      <c r="CQ900" s="1713"/>
      <c r="CR900" s="1713"/>
      <c r="CS900" s="1713"/>
      <c r="CT900" s="1713"/>
      <c r="CU900" s="1713"/>
      <c r="CV900" s="1713"/>
      <c r="CW900" s="1713"/>
      <c r="CX900" s="1713"/>
      <c r="CY900" s="1713"/>
      <c r="CZ900" s="1713"/>
      <c r="DA900" s="1713"/>
      <c r="DB900" s="1713"/>
      <c r="DC900" s="1713"/>
      <c r="DD900" s="1713"/>
      <c r="DE900" s="1713"/>
      <c r="DF900" s="1713"/>
      <c r="DG900" s="1713"/>
      <c r="DH900" s="1713"/>
      <c r="DI900" s="1713"/>
      <c r="DJ900" s="1713"/>
      <c r="DK900" s="1713"/>
      <c r="DL900" s="1713"/>
      <c r="DM900" s="1713"/>
      <c r="DN900" s="1713"/>
      <c r="DO900" s="1713"/>
      <c r="DP900" s="1713"/>
      <c r="DQ900" s="1713"/>
    </row>
    <row r="901" s="1732" customFormat="true" ht="21.75" hidden="false" customHeight="true" outlineLevel="0" collapsed="false">
      <c r="A901" s="1713"/>
      <c r="B901" s="1713"/>
      <c r="C901" s="1725"/>
      <c r="D901" s="1725"/>
      <c r="E901" s="1725"/>
      <c r="F901" s="3210"/>
      <c r="G901" s="3211"/>
      <c r="H901" s="3212"/>
      <c r="I901" s="3213"/>
      <c r="J901" s="3213"/>
      <c r="K901" s="1713"/>
      <c r="L901" s="1713"/>
      <c r="M901" s="1713"/>
      <c r="N901" s="1725"/>
      <c r="O901" s="1713"/>
      <c r="P901" s="1713"/>
      <c r="Q901" s="1713"/>
      <c r="R901" s="1713"/>
      <c r="S901" s="1713"/>
      <c r="T901" s="1714"/>
      <c r="W901" s="1713"/>
      <c r="X901" s="1713"/>
      <c r="Y901" s="1713"/>
      <c r="Z901" s="1713"/>
      <c r="AA901" s="1713"/>
      <c r="AB901" s="1713"/>
      <c r="AC901" s="1713"/>
      <c r="AD901" s="1713"/>
      <c r="AE901" s="1713"/>
      <c r="AF901" s="1713"/>
      <c r="AG901" s="1713"/>
      <c r="AH901" s="1713"/>
      <c r="AI901" s="1713"/>
      <c r="AJ901" s="1713"/>
      <c r="AK901" s="1713"/>
      <c r="AL901" s="1713"/>
      <c r="AM901" s="1713"/>
      <c r="AN901" s="1713"/>
      <c r="AO901" s="3214"/>
      <c r="AP901" s="1713"/>
      <c r="AQ901" s="1713"/>
      <c r="AR901" s="1713"/>
      <c r="AS901" s="1713"/>
      <c r="AT901" s="1713"/>
      <c r="AU901" s="1713"/>
      <c r="AV901" s="1713"/>
      <c r="AW901" s="1713"/>
      <c r="AX901" s="1713"/>
      <c r="AY901" s="1713"/>
      <c r="AZ901" s="1713"/>
      <c r="BA901" s="1713"/>
      <c r="BB901" s="1713"/>
      <c r="BC901" s="1713"/>
      <c r="BD901" s="1713"/>
      <c r="BE901" s="1713"/>
      <c r="BF901" s="1713"/>
      <c r="BG901" s="1713"/>
      <c r="BH901" s="1713"/>
      <c r="BI901" s="1713"/>
      <c r="BJ901" s="1713"/>
      <c r="BK901" s="1713"/>
      <c r="BL901" s="1713"/>
      <c r="BM901" s="1713"/>
      <c r="BN901" s="1713"/>
      <c r="BO901" s="1713"/>
      <c r="BP901" s="1713"/>
      <c r="BQ901" s="1713"/>
      <c r="BR901" s="1713"/>
      <c r="BS901" s="1713"/>
      <c r="BT901" s="1713"/>
      <c r="BU901" s="1713"/>
      <c r="BV901" s="1713"/>
      <c r="BW901" s="1713"/>
      <c r="BX901" s="1713"/>
      <c r="BY901" s="1713"/>
      <c r="BZ901" s="1713"/>
      <c r="CA901" s="1713"/>
      <c r="CB901" s="1713"/>
      <c r="CC901" s="1713"/>
      <c r="CD901" s="1713"/>
      <c r="CE901" s="1713"/>
      <c r="CF901" s="1713"/>
      <c r="CG901" s="1713"/>
      <c r="CH901" s="1713"/>
      <c r="CI901" s="1713"/>
      <c r="CJ901" s="1713"/>
      <c r="CK901" s="1713"/>
      <c r="CL901" s="1713"/>
      <c r="CM901" s="1713"/>
      <c r="CN901" s="1713"/>
      <c r="CO901" s="1713"/>
      <c r="CP901" s="1713"/>
      <c r="CQ901" s="1713"/>
      <c r="CR901" s="1713"/>
      <c r="CS901" s="1713"/>
      <c r="CT901" s="1713"/>
      <c r="CU901" s="1713"/>
      <c r="CV901" s="1713"/>
      <c r="CW901" s="1713"/>
      <c r="CX901" s="1713"/>
      <c r="CY901" s="1713"/>
      <c r="CZ901" s="1713"/>
      <c r="DA901" s="1713"/>
      <c r="DB901" s="1713"/>
      <c r="DC901" s="1713"/>
      <c r="DD901" s="1713"/>
      <c r="DE901" s="1713"/>
      <c r="DF901" s="1713"/>
      <c r="DG901" s="1713"/>
      <c r="DH901" s="1713"/>
      <c r="DI901" s="1713"/>
      <c r="DJ901" s="1713"/>
      <c r="DK901" s="1713"/>
      <c r="DL901" s="1713"/>
      <c r="DM901" s="1713"/>
      <c r="DN901" s="1713"/>
      <c r="DO901" s="1713"/>
      <c r="DP901" s="1713"/>
      <c r="DQ901" s="1713"/>
    </row>
    <row r="902" s="1732" customFormat="true" ht="21.75" hidden="false" customHeight="true" outlineLevel="0" collapsed="false">
      <c r="A902" s="1713"/>
      <c r="B902" s="1713"/>
      <c r="C902" s="1725"/>
      <c r="D902" s="1725"/>
      <c r="E902" s="1725"/>
      <c r="F902" s="3210"/>
      <c r="G902" s="3211"/>
      <c r="H902" s="3212"/>
      <c r="I902" s="3213"/>
      <c r="J902" s="3213"/>
      <c r="K902" s="1713"/>
      <c r="L902" s="1713"/>
      <c r="M902" s="1713"/>
      <c r="N902" s="1725"/>
      <c r="O902" s="1713"/>
      <c r="P902" s="1713"/>
      <c r="Q902" s="1713"/>
      <c r="R902" s="1713"/>
      <c r="S902" s="1713"/>
      <c r="T902" s="1714"/>
      <c r="W902" s="1713"/>
      <c r="X902" s="1713"/>
      <c r="Y902" s="1713"/>
      <c r="Z902" s="1713"/>
      <c r="AA902" s="1713"/>
      <c r="AB902" s="1713"/>
      <c r="AC902" s="1713"/>
      <c r="AD902" s="1713"/>
      <c r="AE902" s="1713"/>
      <c r="AF902" s="1713"/>
      <c r="AG902" s="1713"/>
      <c r="AH902" s="1713"/>
      <c r="AI902" s="1713"/>
      <c r="AJ902" s="1713"/>
      <c r="AK902" s="1713"/>
      <c r="AL902" s="1713"/>
      <c r="AM902" s="1713"/>
      <c r="AN902" s="1713"/>
      <c r="AO902" s="3214"/>
      <c r="AP902" s="1713"/>
      <c r="AQ902" s="1713"/>
      <c r="AR902" s="1713"/>
      <c r="AS902" s="1713"/>
      <c r="AT902" s="1713"/>
      <c r="AU902" s="1713"/>
      <c r="AV902" s="1713"/>
      <c r="AW902" s="1713"/>
      <c r="AX902" s="1713"/>
      <c r="AY902" s="1713"/>
      <c r="AZ902" s="1713"/>
      <c r="BA902" s="1713"/>
      <c r="BB902" s="1713"/>
      <c r="BC902" s="1713"/>
      <c r="BD902" s="1713"/>
      <c r="BE902" s="1713"/>
      <c r="BF902" s="1713"/>
      <c r="BG902" s="1713"/>
      <c r="BH902" s="1713"/>
      <c r="BI902" s="1713"/>
      <c r="BJ902" s="1713"/>
      <c r="BK902" s="1713"/>
      <c r="BL902" s="1713"/>
      <c r="BM902" s="1713"/>
      <c r="BN902" s="1713"/>
      <c r="BO902" s="1713"/>
      <c r="BP902" s="1713"/>
      <c r="BQ902" s="1713"/>
      <c r="BR902" s="1713"/>
      <c r="BS902" s="1713"/>
      <c r="BT902" s="1713"/>
      <c r="BU902" s="1713"/>
      <c r="BV902" s="1713"/>
      <c r="BW902" s="1713"/>
      <c r="BX902" s="1713"/>
      <c r="BY902" s="1713"/>
      <c r="BZ902" s="1713"/>
      <c r="CA902" s="1713"/>
      <c r="CB902" s="1713"/>
      <c r="CC902" s="1713"/>
      <c r="CD902" s="1713"/>
      <c r="CE902" s="1713"/>
      <c r="CF902" s="1713"/>
      <c r="CG902" s="1713"/>
      <c r="CH902" s="1713"/>
      <c r="CI902" s="1713"/>
      <c r="CJ902" s="1713"/>
      <c r="CK902" s="1713"/>
      <c r="CL902" s="1713"/>
      <c r="CM902" s="1713"/>
      <c r="CN902" s="1713"/>
      <c r="CO902" s="1713"/>
      <c r="CP902" s="1713"/>
      <c r="CQ902" s="1713"/>
      <c r="CR902" s="1713"/>
      <c r="CS902" s="1713"/>
      <c r="CT902" s="1713"/>
      <c r="CU902" s="1713"/>
      <c r="CV902" s="1713"/>
      <c r="CW902" s="1713"/>
      <c r="CX902" s="1713"/>
      <c r="CY902" s="1713"/>
      <c r="CZ902" s="1713"/>
      <c r="DA902" s="1713"/>
      <c r="DB902" s="1713"/>
      <c r="DC902" s="1713"/>
      <c r="DD902" s="1713"/>
      <c r="DE902" s="1713"/>
      <c r="DF902" s="1713"/>
      <c r="DG902" s="1713"/>
      <c r="DH902" s="1713"/>
      <c r="DI902" s="1713"/>
      <c r="DJ902" s="1713"/>
      <c r="DK902" s="1713"/>
      <c r="DL902" s="1713"/>
      <c r="DM902" s="1713"/>
      <c r="DN902" s="1713"/>
      <c r="DO902" s="1713"/>
      <c r="DP902" s="1713"/>
      <c r="DQ902" s="1713"/>
    </row>
    <row r="903" s="1732" customFormat="true" ht="21.75" hidden="false" customHeight="true" outlineLevel="0" collapsed="false">
      <c r="A903" s="1713"/>
      <c r="B903" s="1713"/>
      <c r="C903" s="1725"/>
      <c r="D903" s="1725"/>
      <c r="E903" s="1725"/>
      <c r="F903" s="3210"/>
      <c r="G903" s="3211"/>
      <c r="H903" s="3212"/>
      <c r="I903" s="3213"/>
      <c r="J903" s="3213"/>
      <c r="K903" s="1713"/>
      <c r="L903" s="1713"/>
      <c r="M903" s="1713"/>
      <c r="N903" s="1725"/>
      <c r="O903" s="1713"/>
      <c r="P903" s="1713"/>
      <c r="Q903" s="1713"/>
      <c r="R903" s="1713"/>
      <c r="S903" s="1713"/>
      <c r="T903" s="1714"/>
      <c r="W903" s="1713"/>
      <c r="X903" s="1713"/>
      <c r="Y903" s="1713"/>
      <c r="Z903" s="1713"/>
      <c r="AA903" s="1713"/>
      <c r="AB903" s="1713"/>
      <c r="AC903" s="1713"/>
      <c r="AD903" s="1713"/>
      <c r="AE903" s="1713"/>
      <c r="AF903" s="1713"/>
      <c r="AG903" s="1713"/>
      <c r="AH903" s="1713"/>
      <c r="AI903" s="1713"/>
      <c r="AJ903" s="1713"/>
      <c r="AK903" s="1713"/>
      <c r="AL903" s="1713"/>
      <c r="AM903" s="1713"/>
      <c r="AN903" s="1713"/>
      <c r="AO903" s="3214"/>
      <c r="AP903" s="1713"/>
      <c r="AQ903" s="1713"/>
      <c r="AR903" s="1713"/>
      <c r="AS903" s="1713"/>
      <c r="AT903" s="1713"/>
      <c r="AU903" s="1713"/>
      <c r="AV903" s="1713"/>
      <c r="AW903" s="1713"/>
      <c r="AX903" s="1713"/>
      <c r="AY903" s="1713"/>
      <c r="AZ903" s="1713"/>
      <c r="BA903" s="1713"/>
      <c r="BB903" s="1713"/>
      <c r="BC903" s="1713"/>
      <c r="BD903" s="1713"/>
      <c r="BE903" s="1713"/>
      <c r="BF903" s="1713"/>
      <c r="BG903" s="1713"/>
      <c r="BH903" s="1713"/>
      <c r="BI903" s="1713"/>
      <c r="BJ903" s="1713"/>
      <c r="BK903" s="1713"/>
      <c r="BL903" s="1713"/>
      <c r="BM903" s="1713"/>
      <c r="BN903" s="1713"/>
      <c r="BO903" s="1713"/>
      <c r="BP903" s="1713"/>
      <c r="BQ903" s="1713"/>
      <c r="BR903" s="1713"/>
      <c r="BS903" s="1713"/>
      <c r="BT903" s="1713"/>
      <c r="BU903" s="1713"/>
      <c r="BV903" s="1713"/>
      <c r="BW903" s="1713"/>
      <c r="BX903" s="1713"/>
      <c r="BY903" s="1713"/>
      <c r="BZ903" s="1713"/>
      <c r="CA903" s="1713"/>
      <c r="CB903" s="1713"/>
      <c r="CC903" s="1713"/>
      <c r="CD903" s="1713"/>
      <c r="CE903" s="1713"/>
      <c r="CF903" s="1713"/>
      <c r="CG903" s="1713"/>
      <c r="CH903" s="1713"/>
      <c r="CI903" s="1713"/>
      <c r="CJ903" s="1713"/>
      <c r="CK903" s="1713"/>
      <c r="CL903" s="1713"/>
      <c r="CM903" s="1713"/>
      <c r="CN903" s="1713"/>
      <c r="CO903" s="1713"/>
      <c r="CP903" s="1713"/>
      <c r="CQ903" s="1713"/>
      <c r="CR903" s="1713"/>
      <c r="CS903" s="1713"/>
      <c r="CT903" s="1713"/>
      <c r="CU903" s="1713"/>
      <c r="CV903" s="1713"/>
      <c r="CW903" s="1713"/>
      <c r="CX903" s="1713"/>
      <c r="CY903" s="1713"/>
      <c r="CZ903" s="1713"/>
      <c r="DA903" s="1713"/>
      <c r="DB903" s="1713"/>
      <c r="DC903" s="1713"/>
      <c r="DD903" s="1713"/>
      <c r="DE903" s="1713"/>
      <c r="DF903" s="1713"/>
      <c r="DG903" s="1713"/>
      <c r="DH903" s="1713"/>
      <c r="DI903" s="1713"/>
      <c r="DJ903" s="1713"/>
      <c r="DK903" s="1713"/>
      <c r="DL903" s="1713"/>
      <c r="DM903" s="1713"/>
      <c r="DN903" s="1713"/>
      <c r="DO903" s="1713"/>
      <c r="DP903" s="1713"/>
      <c r="DQ903" s="1713"/>
    </row>
    <row r="904" s="1732" customFormat="true" ht="21.75" hidden="false" customHeight="true" outlineLevel="0" collapsed="false">
      <c r="A904" s="1713"/>
      <c r="B904" s="1713"/>
      <c r="C904" s="1725"/>
      <c r="D904" s="1725"/>
      <c r="E904" s="1725"/>
      <c r="F904" s="3210"/>
      <c r="G904" s="3211"/>
      <c r="H904" s="3212"/>
      <c r="I904" s="3213"/>
      <c r="J904" s="3213"/>
      <c r="K904" s="1713"/>
      <c r="L904" s="1713"/>
      <c r="M904" s="1713"/>
      <c r="N904" s="1725"/>
      <c r="O904" s="1713"/>
      <c r="P904" s="1713"/>
      <c r="Q904" s="1713"/>
      <c r="R904" s="1713"/>
      <c r="S904" s="1713"/>
      <c r="T904" s="1714"/>
      <c r="W904" s="1713"/>
      <c r="X904" s="1713"/>
      <c r="Y904" s="1713"/>
      <c r="Z904" s="1713"/>
      <c r="AA904" s="1713"/>
      <c r="AB904" s="1713"/>
      <c r="AC904" s="1713"/>
      <c r="AD904" s="1713"/>
      <c r="AE904" s="1713"/>
      <c r="AF904" s="1713"/>
      <c r="AG904" s="1713"/>
      <c r="AH904" s="1713"/>
      <c r="AI904" s="1713"/>
      <c r="AJ904" s="1713"/>
      <c r="AK904" s="1713"/>
      <c r="AL904" s="1713"/>
      <c r="AM904" s="1713"/>
      <c r="AN904" s="1713"/>
      <c r="AO904" s="3214"/>
      <c r="AP904" s="1713"/>
      <c r="AQ904" s="1713"/>
      <c r="AR904" s="1713"/>
      <c r="AS904" s="1713"/>
      <c r="AT904" s="1713"/>
      <c r="AU904" s="1713"/>
      <c r="AV904" s="1713"/>
      <c r="AW904" s="1713"/>
      <c r="AX904" s="1713"/>
      <c r="AY904" s="1713"/>
      <c r="AZ904" s="1713"/>
      <c r="BA904" s="1713"/>
      <c r="BB904" s="1713"/>
      <c r="BC904" s="1713"/>
      <c r="BD904" s="1713"/>
      <c r="BE904" s="1713"/>
      <c r="BF904" s="1713"/>
      <c r="BG904" s="1713"/>
      <c r="BH904" s="1713"/>
      <c r="BI904" s="1713"/>
      <c r="BJ904" s="1713"/>
      <c r="BK904" s="1713"/>
      <c r="BL904" s="1713"/>
      <c r="BM904" s="1713"/>
      <c r="BN904" s="1713"/>
      <c r="BO904" s="1713"/>
      <c r="BP904" s="1713"/>
      <c r="BQ904" s="1713"/>
      <c r="BR904" s="1713"/>
      <c r="BS904" s="1713"/>
      <c r="BT904" s="1713"/>
      <c r="BU904" s="1713"/>
      <c r="BV904" s="1713"/>
      <c r="BW904" s="1713"/>
      <c r="BX904" s="1713"/>
      <c r="BY904" s="1713"/>
      <c r="BZ904" s="1713"/>
      <c r="CA904" s="1713"/>
      <c r="CB904" s="1713"/>
      <c r="CC904" s="1713"/>
      <c r="CD904" s="1713"/>
      <c r="CE904" s="1713"/>
      <c r="CF904" s="1713"/>
      <c r="CG904" s="1713"/>
      <c r="CH904" s="1713"/>
      <c r="CI904" s="1713"/>
      <c r="CJ904" s="1713"/>
      <c r="CK904" s="1713"/>
      <c r="CL904" s="1713"/>
      <c r="CM904" s="1713"/>
      <c r="CN904" s="1713"/>
      <c r="CO904" s="1713"/>
      <c r="CP904" s="1713"/>
      <c r="CQ904" s="1713"/>
      <c r="CR904" s="1713"/>
      <c r="CS904" s="1713"/>
      <c r="CT904" s="1713"/>
      <c r="CU904" s="1713"/>
      <c r="CV904" s="1713"/>
      <c r="CW904" s="1713"/>
      <c r="CX904" s="1713"/>
      <c r="CY904" s="1713"/>
      <c r="CZ904" s="1713"/>
      <c r="DA904" s="1713"/>
      <c r="DB904" s="1713"/>
      <c r="DC904" s="1713"/>
      <c r="DD904" s="1713"/>
      <c r="DE904" s="1713"/>
      <c r="DF904" s="1713"/>
      <c r="DG904" s="1713"/>
      <c r="DH904" s="1713"/>
      <c r="DI904" s="1713"/>
      <c r="DJ904" s="1713"/>
      <c r="DK904" s="1713"/>
      <c r="DL904" s="1713"/>
      <c r="DM904" s="1713"/>
      <c r="DN904" s="1713"/>
      <c r="DO904" s="1713"/>
      <c r="DP904" s="1713"/>
      <c r="DQ904" s="1713"/>
    </row>
    <row r="905" s="1732" customFormat="true" ht="21.75" hidden="false" customHeight="true" outlineLevel="0" collapsed="false">
      <c r="A905" s="1713"/>
      <c r="B905" s="1713"/>
      <c r="C905" s="1725"/>
      <c r="D905" s="1725"/>
      <c r="E905" s="1725"/>
      <c r="F905" s="3210"/>
      <c r="G905" s="3211"/>
      <c r="H905" s="3212"/>
      <c r="I905" s="3213"/>
      <c r="J905" s="3213"/>
      <c r="K905" s="1713"/>
      <c r="L905" s="1713"/>
      <c r="M905" s="1713"/>
      <c r="N905" s="1725"/>
      <c r="O905" s="1713"/>
      <c r="P905" s="1713"/>
      <c r="Q905" s="1713"/>
      <c r="R905" s="1713"/>
      <c r="S905" s="1713"/>
      <c r="T905" s="1714"/>
      <c r="W905" s="1713"/>
      <c r="X905" s="1713"/>
      <c r="Y905" s="1713"/>
      <c r="Z905" s="1713"/>
      <c r="AA905" s="1713"/>
      <c r="AB905" s="1713"/>
      <c r="AC905" s="1713"/>
      <c r="AD905" s="1713"/>
      <c r="AE905" s="1713"/>
      <c r="AF905" s="1713"/>
      <c r="AG905" s="1713"/>
      <c r="AH905" s="1713"/>
      <c r="AI905" s="1713"/>
      <c r="AJ905" s="1713"/>
      <c r="AK905" s="1713"/>
      <c r="AL905" s="1713"/>
      <c r="AM905" s="1713"/>
      <c r="AN905" s="1713"/>
      <c r="AO905" s="3214"/>
      <c r="AP905" s="1713"/>
      <c r="AQ905" s="1713"/>
      <c r="AR905" s="1713"/>
      <c r="AS905" s="1713"/>
      <c r="AT905" s="1713"/>
      <c r="AU905" s="1713"/>
      <c r="AV905" s="1713"/>
      <c r="AW905" s="1713"/>
      <c r="AX905" s="1713"/>
      <c r="AY905" s="1713"/>
      <c r="AZ905" s="1713"/>
      <c r="BA905" s="1713"/>
      <c r="BB905" s="1713"/>
      <c r="BC905" s="1713"/>
      <c r="BD905" s="1713"/>
      <c r="BE905" s="1713"/>
      <c r="BF905" s="1713"/>
      <c r="BG905" s="1713"/>
      <c r="BH905" s="1713"/>
      <c r="BI905" s="1713"/>
      <c r="BJ905" s="1713"/>
      <c r="BK905" s="1713"/>
      <c r="BL905" s="1713"/>
      <c r="BM905" s="1713"/>
      <c r="BN905" s="1713"/>
      <c r="BO905" s="1713"/>
      <c r="BP905" s="1713"/>
      <c r="BQ905" s="1713"/>
      <c r="BR905" s="1713"/>
      <c r="BS905" s="1713"/>
      <c r="BT905" s="1713"/>
      <c r="BU905" s="1713"/>
      <c r="BV905" s="1713"/>
      <c r="BW905" s="1713"/>
      <c r="BX905" s="1713"/>
      <c r="BY905" s="1713"/>
      <c r="BZ905" s="1713"/>
      <c r="CA905" s="1713"/>
      <c r="CB905" s="1713"/>
      <c r="CC905" s="1713"/>
      <c r="CD905" s="1713"/>
      <c r="CE905" s="1713"/>
      <c r="CF905" s="1713"/>
      <c r="CG905" s="1713"/>
      <c r="CH905" s="1713"/>
      <c r="CI905" s="1713"/>
      <c r="CJ905" s="1713"/>
      <c r="CK905" s="1713"/>
      <c r="CL905" s="1713"/>
      <c r="CM905" s="1713"/>
      <c r="CN905" s="1713"/>
      <c r="CO905" s="1713"/>
      <c r="CP905" s="1713"/>
      <c r="CQ905" s="1713"/>
      <c r="CR905" s="1713"/>
      <c r="CS905" s="1713"/>
      <c r="CT905" s="1713"/>
      <c r="CU905" s="1713"/>
      <c r="CV905" s="1713"/>
      <c r="CW905" s="1713"/>
      <c r="CX905" s="1713"/>
      <c r="CY905" s="1713"/>
      <c r="CZ905" s="1713"/>
      <c r="DA905" s="1713"/>
      <c r="DB905" s="1713"/>
      <c r="DC905" s="1713"/>
      <c r="DD905" s="1713"/>
      <c r="DE905" s="1713"/>
      <c r="DF905" s="1713"/>
      <c r="DG905" s="1713"/>
      <c r="DH905" s="1713"/>
      <c r="DI905" s="1713"/>
      <c r="DJ905" s="1713"/>
      <c r="DK905" s="1713"/>
      <c r="DL905" s="1713"/>
      <c r="DM905" s="1713"/>
      <c r="DN905" s="1713"/>
      <c r="DO905" s="1713"/>
      <c r="DP905" s="1713"/>
      <c r="DQ905" s="1713"/>
    </row>
    <row r="906" s="1732" customFormat="true" ht="21.75" hidden="false" customHeight="true" outlineLevel="0" collapsed="false">
      <c r="A906" s="1713"/>
      <c r="B906" s="1713"/>
      <c r="C906" s="1725"/>
      <c r="D906" s="1725"/>
      <c r="E906" s="1725"/>
      <c r="F906" s="3210"/>
      <c r="G906" s="3211"/>
      <c r="H906" s="3212"/>
      <c r="I906" s="3213"/>
      <c r="J906" s="3213"/>
      <c r="K906" s="1713"/>
      <c r="L906" s="1713"/>
      <c r="M906" s="1713"/>
      <c r="N906" s="1725"/>
      <c r="O906" s="1713"/>
      <c r="P906" s="1713"/>
      <c r="Q906" s="1713"/>
      <c r="R906" s="1713"/>
      <c r="S906" s="1713"/>
      <c r="T906" s="1714"/>
      <c r="W906" s="1713"/>
      <c r="X906" s="1713"/>
      <c r="Y906" s="1713"/>
      <c r="Z906" s="1713"/>
      <c r="AA906" s="1713"/>
      <c r="AB906" s="1713"/>
      <c r="AC906" s="1713"/>
      <c r="AD906" s="1713"/>
      <c r="AE906" s="1713"/>
      <c r="AF906" s="1713"/>
      <c r="AG906" s="1713"/>
      <c r="AH906" s="1713"/>
      <c r="AI906" s="1713"/>
      <c r="AJ906" s="1713"/>
      <c r="AK906" s="1713"/>
      <c r="AL906" s="1713"/>
      <c r="AM906" s="1713"/>
      <c r="AN906" s="1713"/>
      <c r="AO906" s="3214"/>
      <c r="AP906" s="1713"/>
      <c r="AQ906" s="1713"/>
      <c r="AR906" s="1713"/>
      <c r="AS906" s="1713"/>
      <c r="AT906" s="1713"/>
      <c r="AU906" s="1713"/>
      <c r="AV906" s="1713"/>
      <c r="AW906" s="1713"/>
      <c r="AX906" s="1713"/>
      <c r="AY906" s="1713"/>
      <c r="AZ906" s="1713"/>
      <c r="BA906" s="1713"/>
      <c r="BB906" s="1713"/>
      <c r="BC906" s="1713"/>
      <c r="BD906" s="1713"/>
      <c r="BE906" s="1713"/>
      <c r="BF906" s="1713"/>
      <c r="BG906" s="1713"/>
      <c r="BH906" s="1713"/>
      <c r="BI906" s="1713"/>
      <c r="BJ906" s="1713"/>
      <c r="BK906" s="1713"/>
      <c r="BL906" s="1713"/>
      <c r="BM906" s="1713"/>
      <c r="BN906" s="1713"/>
      <c r="BO906" s="1713"/>
      <c r="BP906" s="1713"/>
      <c r="BQ906" s="1713"/>
      <c r="BR906" s="1713"/>
      <c r="BS906" s="1713"/>
      <c r="BT906" s="1713"/>
      <c r="BU906" s="1713"/>
      <c r="BV906" s="1713"/>
      <c r="BW906" s="1713"/>
      <c r="BX906" s="1713"/>
      <c r="BY906" s="1713"/>
      <c r="BZ906" s="1713"/>
      <c r="CA906" s="1713"/>
      <c r="CB906" s="1713"/>
      <c r="CC906" s="1713"/>
      <c r="CD906" s="1713"/>
      <c r="CE906" s="1713"/>
      <c r="CF906" s="1713"/>
      <c r="CG906" s="1713"/>
      <c r="CH906" s="1713"/>
      <c r="CI906" s="1713"/>
      <c r="CJ906" s="1713"/>
      <c r="CK906" s="1713"/>
      <c r="CL906" s="1713"/>
      <c r="CM906" s="1713"/>
      <c r="CN906" s="1713"/>
      <c r="CO906" s="1713"/>
      <c r="CP906" s="1713"/>
      <c r="CQ906" s="1713"/>
      <c r="CR906" s="1713"/>
      <c r="CS906" s="1713"/>
      <c r="CT906" s="1713"/>
      <c r="CU906" s="1713"/>
      <c r="CV906" s="1713"/>
      <c r="CW906" s="1713"/>
      <c r="CX906" s="1713"/>
      <c r="CY906" s="1713"/>
      <c r="CZ906" s="1713"/>
      <c r="DA906" s="1713"/>
      <c r="DB906" s="1713"/>
      <c r="DC906" s="1713"/>
      <c r="DD906" s="1713"/>
      <c r="DE906" s="1713"/>
      <c r="DF906" s="1713"/>
      <c r="DG906" s="1713"/>
      <c r="DH906" s="1713"/>
      <c r="DI906" s="1713"/>
      <c r="DJ906" s="1713"/>
      <c r="DK906" s="1713"/>
      <c r="DL906" s="1713"/>
      <c r="DM906" s="1713"/>
      <c r="DN906" s="1713"/>
      <c r="DO906" s="1713"/>
      <c r="DP906" s="1713"/>
      <c r="DQ906" s="1713"/>
    </row>
    <row r="907" s="1732" customFormat="true" ht="21.75" hidden="false" customHeight="true" outlineLevel="0" collapsed="false">
      <c r="A907" s="1713"/>
      <c r="B907" s="1713"/>
      <c r="C907" s="1725"/>
      <c r="D907" s="1725"/>
      <c r="E907" s="1725"/>
      <c r="F907" s="3210"/>
      <c r="G907" s="3211"/>
      <c r="H907" s="3212"/>
      <c r="I907" s="3213"/>
      <c r="J907" s="3213"/>
      <c r="K907" s="1713"/>
      <c r="L907" s="1713"/>
      <c r="M907" s="1713"/>
      <c r="N907" s="1725"/>
      <c r="O907" s="1713"/>
      <c r="P907" s="1713"/>
      <c r="Q907" s="1713"/>
      <c r="R907" s="1713"/>
      <c r="S907" s="1713"/>
      <c r="T907" s="1714"/>
      <c r="W907" s="1713"/>
      <c r="X907" s="1713"/>
      <c r="Y907" s="1713"/>
      <c r="Z907" s="1713"/>
      <c r="AA907" s="1713"/>
      <c r="AB907" s="1713"/>
      <c r="AC907" s="1713"/>
      <c r="AD907" s="1713"/>
      <c r="AE907" s="1713"/>
      <c r="AF907" s="1713"/>
      <c r="AG907" s="1713"/>
      <c r="AH907" s="1713"/>
      <c r="AI907" s="1713"/>
      <c r="AJ907" s="1713"/>
      <c r="AK907" s="1713"/>
      <c r="AL907" s="1713"/>
      <c r="AM907" s="1713"/>
      <c r="AN907" s="1713"/>
      <c r="AO907" s="3214"/>
      <c r="AP907" s="1713"/>
      <c r="AQ907" s="1713"/>
      <c r="AR907" s="1713"/>
      <c r="AS907" s="1713"/>
      <c r="AT907" s="1713"/>
      <c r="AU907" s="1713"/>
      <c r="AV907" s="1713"/>
      <c r="AW907" s="1713"/>
      <c r="AX907" s="1713"/>
      <c r="AY907" s="1713"/>
      <c r="AZ907" s="1713"/>
      <c r="BA907" s="1713"/>
      <c r="BB907" s="1713"/>
      <c r="BC907" s="1713"/>
      <c r="BD907" s="1713"/>
      <c r="BE907" s="1713"/>
      <c r="BF907" s="1713"/>
      <c r="BG907" s="1713"/>
      <c r="BH907" s="1713"/>
      <c r="BI907" s="1713"/>
      <c r="BJ907" s="1713"/>
      <c r="BK907" s="1713"/>
      <c r="BL907" s="1713"/>
      <c r="BM907" s="1713"/>
      <c r="BN907" s="1713"/>
      <c r="BO907" s="1713"/>
      <c r="BP907" s="1713"/>
      <c r="BQ907" s="1713"/>
      <c r="BR907" s="1713"/>
      <c r="BS907" s="1713"/>
      <c r="BT907" s="1713"/>
      <c r="BU907" s="1713"/>
      <c r="BV907" s="1713"/>
      <c r="BW907" s="1713"/>
      <c r="BX907" s="1713"/>
      <c r="BY907" s="1713"/>
      <c r="BZ907" s="1713"/>
      <c r="CA907" s="1713"/>
      <c r="CB907" s="1713"/>
      <c r="CC907" s="1713"/>
      <c r="CD907" s="1713"/>
      <c r="CE907" s="1713"/>
      <c r="CF907" s="1713"/>
      <c r="CG907" s="1713"/>
      <c r="CH907" s="1713"/>
      <c r="CI907" s="1713"/>
      <c r="CJ907" s="1713"/>
      <c r="CK907" s="1713"/>
      <c r="CL907" s="1713"/>
      <c r="CM907" s="1713"/>
      <c r="CN907" s="1713"/>
      <c r="CO907" s="1713"/>
      <c r="CP907" s="1713"/>
      <c r="CQ907" s="1713"/>
      <c r="CR907" s="1713"/>
      <c r="CS907" s="1713"/>
      <c r="CT907" s="1713"/>
      <c r="CU907" s="1713"/>
      <c r="CV907" s="1713"/>
      <c r="CW907" s="1713"/>
      <c r="CX907" s="1713"/>
      <c r="CY907" s="1713"/>
      <c r="CZ907" s="1713"/>
      <c r="DA907" s="1713"/>
      <c r="DB907" s="1713"/>
      <c r="DC907" s="1713"/>
      <c r="DD907" s="1713"/>
      <c r="DE907" s="1713"/>
      <c r="DF907" s="1713"/>
      <c r="DG907" s="1713"/>
      <c r="DH907" s="1713"/>
      <c r="DI907" s="1713"/>
      <c r="DJ907" s="1713"/>
      <c r="DK907" s="1713"/>
      <c r="DL907" s="1713"/>
      <c r="DM907" s="1713"/>
      <c r="DN907" s="1713"/>
      <c r="DO907" s="1713"/>
      <c r="DP907" s="1713"/>
      <c r="DQ907" s="1713"/>
    </row>
    <row r="908" s="1732" customFormat="true" ht="21.75" hidden="false" customHeight="true" outlineLevel="0" collapsed="false">
      <c r="A908" s="1713"/>
      <c r="B908" s="1713"/>
      <c r="C908" s="1725"/>
      <c r="D908" s="1725"/>
      <c r="E908" s="1725"/>
      <c r="F908" s="3210"/>
      <c r="G908" s="3211"/>
      <c r="H908" s="3212"/>
      <c r="I908" s="3213"/>
      <c r="J908" s="3213"/>
      <c r="K908" s="1713"/>
      <c r="L908" s="1713"/>
      <c r="M908" s="1713"/>
      <c r="N908" s="1725"/>
      <c r="O908" s="1713"/>
      <c r="P908" s="1713"/>
      <c r="Q908" s="1713"/>
      <c r="R908" s="1713"/>
      <c r="S908" s="1713"/>
      <c r="T908" s="1714"/>
      <c r="W908" s="1713"/>
      <c r="X908" s="1713"/>
      <c r="Y908" s="1713"/>
      <c r="Z908" s="1713"/>
      <c r="AA908" s="1713"/>
      <c r="AB908" s="1713"/>
      <c r="AC908" s="1713"/>
      <c r="AD908" s="1713"/>
      <c r="AE908" s="1713"/>
      <c r="AF908" s="1713"/>
      <c r="AG908" s="1713"/>
      <c r="AH908" s="1713"/>
      <c r="AI908" s="1713"/>
      <c r="AJ908" s="1713"/>
      <c r="AK908" s="1713"/>
      <c r="AL908" s="1713"/>
      <c r="AM908" s="1713"/>
      <c r="AN908" s="1713"/>
      <c r="AO908" s="3214"/>
      <c r="AP908" s="1713"/>
      <c r="AQ908" s="1713"/>
      <c r="AR908" s="1713"/>
      <c r="AS908" s="1713"/>
      <c r="AT908" s="1713"/>
      <c r="AU908" s="1713"/>
      <c r="AV908" s="1713"/>
      <c r="AW908" s="1713"/>
      <c r="AX908" s="1713"/>
      <c r="AY908" s="1713"/>
      <c r="AZ908" s="1713"/>
      <c r="BA908" s="1713"/>
      <c r="BB908" s="1713"/>
      <c r="BC908" s="1713"/>
      <c r="BD908" s="1713"/>
      <c r="BE908" s="1713"/>
      <c r="BF908" s="1713"/>
      <c r="BG908" s="1713"/>
      <c r="BH908" s="1713"/>
      <c r="BI908" s="1713"/>
      <c r="BJ908" s="1713"/>
      <c r="BK908" s="1713"/>
      <c r="BL908" s="1713"/>
      <c r="BM908" s="1713"/>
      <c r="BN908" s="1713"/>
      <c r="BO908" s="1713"/>
      <c r="BP908" s="1713"/>
      <c r="BQ908" s="1713"/>
      <c r="BR908" s="1713"/>
      <c r="BS908" s="1713"/>
      <c r="BT908" s="1713"/>
      <c r="BU908" s="1713"/>
      <c r="BV908" s="1713"/>
      <c r="BW908" s="1713"/>
      <c r="BX908" s="1713"/>
      <c r="BY908" s="1713"/>
      <c r="BZ908" s="1713"/>
      <c r="CA908" s="1713"/>
      <c r="CB908" s="1713"/>
      <c r="CC908" s="1713"/>
      <c r="CD908" s="1713"/>
      <c r="CE908" s="1713"/>
      <c r="CF908" s="1713"/>
      <c r="CG908" s="1713"/>
      <c r="CH908" s="1713"/>
      <c r="CI908" s="1713"/>
      <c r="CJ908" s="1713"/>
      <c r="CK908" s="1713"/>
      <c r="CL908" s="1713"/>
      <c r="CM908" s="1713"/>
      <c r="CN908" s="1713"/>
      <c r="CO908" s="1713"/>
      <c r="CP908" s="1713"/>
      <c r="CQ908" s="1713"/>
      <c r="CR908" s="1713"/>
      <c r="CS908" s="1713"/>
      <c r="CT908" s="1713"/>
      <c r="CU908" s="1713"/>
      <c r="CV908" s="1713"/>
      <c r="CW908" s="1713"/>
      <c r="CX908" s="1713"/>
      <c r="CY908" s="1713"/>
      <c r="CZ908" s="1713"/>
      <c r="DA908" s="1713"/>
      <c r="DB908" s="1713"/>
      <c r="DC908" s="1713"/>
      <c r="DD908" s="1713"/>
      <c r="DE908" s="1713"/>
      <c r="DF908" s="1713"/>
      <c r="DG908" s="1713"/>
      <c r="DH908" s="1713"/>
      <c r="DI908" s="1713"/>
      <c r="DJ908" s="1713"/>
      <c r="DK908" s="1713"/>
      <c r="DL908" s="1713"/>
      <c r="DM908" s="1713"/>
      <c r="DN908" s="1713"/>
      <c r="DO908" s="1713"/>
      <c r="DP908" s="1713"/>
      <c r="DQ908" s="1713"/>
    </row>
    <row r="909" s="1732" customFormat="true" ht="21.75" hidden="false" customHeight="true" outlineLevel="0" collapsed="false">
      <c r="A909" s="1713"/>
      <c r="B909" s="1713"/>
      <c r="C909" s="1725"/>
      <c r="D909" s="1725"/>
      <c r="E909" s="1725"/>
      <c r="F909" s="3210"/>
      <c r="G909" s="3211"/>
      <c r="H909" s="3212"/>
      <c r="I909" s="3213"/>
      <c r="J909" s="3213"/>
      <c r="K909" s="1713"/>
      <c r="L909" s="1713"/>
      <c r="M909" s="1713"/>
      <c r="N909" s="1725"/>
      <c r="O909" s="1713"/>
      <c r="P909" s="1713"/>
      <c r="Q909" s="1713"/>
      <c r="R909" s="1713"/>
      <c r="S909" s="1713"/>
      <c r="T909" s="1714"/>
      <c r="W909" s="1713"/>
      <c r="X909" s="1713"/>
      <c r="Y909" s="1713"/>
      <c r="Z909" s="1713"/>
      <c r="AA909" s="1713"/>
      <c r="AB909" s="1713"/>
      <c r="AC909" s="1713"/>
      <c r="AD909" s="1713"/>
      <c r="AE909" s="1713"/>
      <c r="AF909" s="1713"/>
      <c r="AG909" s="1713"/>
      <c r="AH909" s="1713"/>
      <c r="AI909" s="1713"/>
      <c r="AJ909" s="1713"/>
      <c r="AK909" s="1713"/>
      <c r="AL909" s="1713"/>
      <c r="AM909" s="1713"/>
      <c r="AN909" s="1713"/>
      <c r="AO909" s="3214"/>
      <c r="AP909" s="1713"/>
      <c r="AQ909" s="1713"/>
      <c r="AR909" s="1713"/>
      <c r="AS909" s="1713"/>
      <c r="AT909" s="1713"/>
      <c r="AU909" s="1713"/>
      <c r="AV909" s="1713"/>
      <c r="AW909" s="1713"/>
      <c r="AX909" s="1713"/>
      <c r="AY909" s="1713"/>
      <c r="AZ909" s="1713"/>
      <c r="BA909" s="1713"/>
      <c r="BB909" s="1713"/>
      <c r="BC909" s="1713"/>
      <c r="BD909" s="1713"/>
      <c r="BE909" s="1713"/>
      <c r="BF909" s="1713"/>
      <c r="BG909" s="1713"/>
      <c r="BH909" s="1713"/>
      <c r="BI909" s="1713"/>
      <c r="BJ909" s="1713"/>
      <c r="BK909" s="1713"/>
      <c r="BL909" s="1713"/>
      <c r="BM909" s="1713"/>
      <c r="BN909" s="1713"/>
      <c r="BO909" s="1713"/>
      <c r="BP909" s="1713"/>
      <c r="BQ909" s="1713"/>
      <c r="BR909" s="1713"/>
      <c r="BS909" s="1713"/>
      <c r="BT909" s="1713"/>
      <c r="BU909" s="1713"/>
      <c r="BV909" s="1713"/>
      <c r="BW909" s="1713"/>
      <c r="BX909" s="1713"/>
      <c r="BY909" s="1713"/>
      <c r="BZ909" s="1713"/>
      <c r="CA909" s="1713"/>
      <c r="CB909" s="1713"/>
      <c r="CC909" s="1713"/>
      <c r="CD909" s="1713"/>
      <c r="CE909" s="1713"/>
      <c r="CF909" s="1713"/>
      <c r="CG909" s="1713"/>
      <c r="CH909" s="1713"/>
      <c r="CI909" s="1713"/>
      <c r="CJ909" s="1713"/>
      <c r="CK909" s="1713"/>
      <c r="CL909" s="1713"/>
      <c r="CM909" s="1713"/>
      <c r="CN909" s="1713"/>
      <c r="CO909" s="1713"/>
      <c r="CP909" s="1713"/>
      <c r="CQ909" s="1713"/>
      <c r="CR909" s="1713"/>
      <c r="CS909" s="1713"/>
      <c r="CT909" s="1713"/>
      <c r="CU909" s="1713"/>
      <c r="CV909" s="1713"/>
      <c r="CW909" s="1713"/>
      <c r="CX909" s="1713"/>
      <c r="CY909" s="1713"/>
      <c r="CZ909" s="1713"/>
      <c r="DA909" s="1713"/>
      <c r="DB909" s="1713"/>
      <c r="DC909" s="1713"/>
      <c r="DD909" s="1713"/>
      <c r="DE909" s="1713"/>
      <c r="DF909" s="1713"/>
      <c r="DG909" s="1713"/>
      <c r="DH909" s="1713"/>
      <c r="DI909" s="1713"/>
      <c r="DJ909" s="1713"/>
      <c r="DK909" s="1713"/>
      <c r="DL909" s="1713"/>
      <c r="DM909" s="1713"/>
      <c r="DN909" s="1713"/>
      <c r="DO909" s="1713"/>
      <c r="DP909" s="1713"/>
      <c r="DQ909" s="1713"/>
    </row>
    <row r="910" s="1732" customFormat="true" ht="21.75" hidden="false" customHeight="true" outlineLevel="0" collapsed="false">
      <c r="A910" s="1713"/>
      <c r="B910" s="1713"/>
      <c r="C910" s="1725"/>
      <c r="D910" s="1725"/>
      <c r="E910" s="1725"/>
      <c r="F910" s="3210"/>
      <c r="G910" s="3211"/>
      <c r="H910" s="3212"/>
      <c r="I910" s="3213"/>
      <c r="J910" s="3213"/>
      <c r="K910" s="1713"/>
      <c r="L910" s="1713"/>
      <c r="M910" s="1713"/>
      <c r="N910" s="1725"/>
      <c r="O910" s="1713"/>
      <c r="P910" s="1713"/>
      <c r="Q910" s="1713"/>
      <c r="R910" s="1713"/>
      <c r="S910" s="1713"/>
      <c r="T910" s="1714"/>
      <c r="W910" s="1713"/>
      <c r="X910" s="1713"/>
      <c r="Y910" s="1713"/>
      <c r="Z910" s="1713"/>
      <c r="AA910" s="1713"/>
      <c r="AB910" s="1713"/>
      <c r="AC910" s="1713"/>
      <c r="AD910" s="1713"/>
      <c r="AE910" s="1713"/>
      <c r="AF910" s="1713"/>
      <c r="AG910" s="1713"/>
      <c r="AH910" s="1713"/>
      <c r="AI910" s="1713"/>
      <c r="AJ910" s="1713"/>
      <c r="AK910" s="1713"/>
      <c r="AL910" s="1713"/>
      <c r="AM910" s="1713"/>
      <c r="AN910" s="1713"/>
      <c r="AO910" s="3214"/>
      <c r="AP910" s="1713"/>
      <c r="AQ910" s="1713"/>
      <c r="AR910" s="1713"/>
      <c r="AS910" s="1713"/>
      <c r="AT910" s="1713"/>
      <c r="AU910" s="1713"/>
      <c r="AV910" s="1713"/>
      <c r="AW910" s="1713"/>
      <c r="AX910" s="1713"/>
      <c r="AY910" s="1713"/>
      <c r="AZ910" s="1713"/>
      <c r="BA910" s="1713"/>
      <c r="BB910" s="1713"/>
      <c r="BC910" s="1713"/>
      <c r="BD910" s="1713"/>
      <c r="BE910" s="1713"/>
      <c r="BF910" s="1713"/>
      <c r="BG910" s="1713"/>
      <c r="BH910" s="1713"/>
      <c r="BI910" s="1713"/>
      <c r="BJ910" s="1713"/>
      <c r="BK910" s="1713"/>
      <c r="BL910" s="1713"/>
      <c r="BM910" s="1713"/>
      <c r="BN910" s="1713"/>
      <c r="BO910" s="1713"/>
      <c r="BP910" s="1713"/>
      <c r="BQ910" s="1713"/>
      <c r="BR910" s="1713"/>
      <c r="BS910" s="1713"/>
      <c r="BT910" s="1713"/>
      <c r="BU910" s="1713"/>
      <c r="BV910" s="1713"/>
      <c r="BW910" s="1713"/>
      <c r="BX910" s="1713"/>
      <c r="BY910" s="1713"/>
      <c r="BZ910" s="1713"/>
      <c r="CA910" s="1713"/>
      <c r="CB910" s="1713"/>
      <c r="CC910" s="1713"/>
      <c r="CD910" s="1713"/>
      <c r="CE910" s="1713"/>
      <c r="CF910" s="1713"/>
      <c r="CG910" s="1713"/>
      <c r="CH910" s="1713"/>
      <c r="CI910" s="1713"/>
      <c r="CJ910" s="1713"/>
      <c r="CK910" s="1713"/>
      <c r="CL910" s="1713"/>
      <c r="CM910" s="1713"/>
      <c r="CN910" s="1713"/>
      <c r="CO910" s="1713"/>
      <c r="CP910" s="1713"/>
      <c r="CQ910" s="1713"/>
      <c r="CR910" s="1713"/>
      <c r="CS910" s="1713"/>
      <c r="CT910" s="1713"/>
      <c r="CU910" s="1713"/>
      <c r="CV910" s="1713"/>
      <c r="CW910" s="1713"/>
      <c r="CX910" s="1713"/>
      <c r="CY910" s="1713"/>
      <c r="CZ910" s="1713"/>
      <c r="DA910" s="1713"/>
      <c r="DB910" s="1713"/>
      <c r="DC910" s="1713"/>
      <c r="DD910" s="1713"/>
      <c r="DE910" s="1713"/>
      <c r="DF910" s="1713"/>
      <c r="DG910" s="1713"/>
      <c r="DH910" s="1713"/>
      <c r="DI910" s="1713"/>
      <c r="DJ910" s="1713"/>
      <c r="DK910" s="1713"/>
      <c r="DL910" s="1713"/>
      <c r="DM910" s="1713"/>
      <c r="DN910" s="1713"/>
      <c r="DO910" s="1713"/>
      <c r="DP910" s="1713"/>
      <c r="DQ910" s="1713"/>
    </row>
    <row r="911" s="1732" customFormat="true" ht="21.75" hidden="false" customHeight="true" outlineLevel="0" collapsed="false">
      <c r="A911" s="1713"/>
      <c r="B911" s="1713"/>
      <c r="C911" s="1725"/>
      <c r="D911" s="1725"/>
      <c r="E911" s="1725"/>
      <c r="F911" s="3210"/>
      <c r="G911" s="3211"/>
      <c r="H911" s="3212"/>
      <c r="I911" s="3213"/>
      <c r="J911" s="3213"/>
      <c r="K911" s="1713"/>
      <c r="L911" s="1713"/>
      <c r="M911" s="1713"/>
      <c r="N911" s="1725"/>
      <c r="O911" s="1713"/>
      <c r="P911" s="1713"/>
      <c r="Q911" s="1713"/>
      <c r="R911" s="1713"/>
      <c r="S911" s="1713"/>
      <c r="T911" s="1714"/>
      <c r="W911" s="1713"/>
      <c r="X911" s="1713"/>
      <c r="Y911" s="1713"/>
      <c r="Z911" s="1713"/>
      <c r="AA911" s="1713"/>
      <c r="AB911" s="1713"/>
      <c r="AC911" s="1713"/>
      <c r="AD911" s="1713"/>
      <c r="AE911" s="1713"/>
      <c r="AF911" s="1713"/>
      <c r="AG911" s="1713"/>
      <c r="AH911" s="1713"/>
      <c r="AI911" s="1713"/>
      <c r="AJ911" s="1713"/>
      <c r="AK911" s="1713"/>
      <c r="AL911" s="1713"/>
      <c r="AM911" s="1713"/>
      <c r="AN911" s="1713"/>
      <c r="AO911" s="3214"/>
      <c r="AP911" s="1713"/>
      <c r="AQ911" s="1713"/>
      <c r="AR911" s="1713"/>
      <c r="AS911" s="1713"/>
      <c r="AT911" s="1713"/>
      <c r="AU911" s="1713"/>
      <c r="AV911" s="1713"/>
      <c r="AW911" s="1713"/>
      <c r="AX911" s="1713"/>
      <c r="AY911" s="1713"/>
      <c r="AZ911" s="1713"/>
      <c r="BA911" s="1713"/>
      <c r="BB911" s="1713"/>
      <c r="BC911" s="1713"/>
      <c r="BD911" s="1713"/>
      <c r="BE911" s="1713"/>
      <c r="BF911" s="1713"/>
      <c r="BG911" s="1713"/>
      <c r="BH911" s="1713"/>
      <c r="BI911" s="1713"/>
      <c r="BJ911" s="1713"/>
      <c r="BK911" s="1713"/>
      <c r="BL911" s="1713"/>
      <c r="BM911" s="1713"/>
      <c r="BN911" s="1713"/>
      <c r="BO911" s="1713"/>
      <c r="BP911" s="1713"/>
      <c r="BQ911" s="1713"/>
      <c r="BR911" s="1713"/>
      <c r="BS911" s="1713"/>
      <c r="BT911" s="1713"/>
      <c r="BU911" s="1713"/>
      <c r="BV911" s="1713"/>
      <c r="BW911" s="1713"/>
      <c r="BX911" s="1713"/>
      <c r="BY911" s="1713"/>
      <c r="BZ911" s="1713"/>
      <c r="CA911" s="1713"/>
      <c r="CB911" s="1713"/>
      <c r="CC911" s="1713"/>
      <c r="CD911" s="1713"/>
      <c r="CE911" s="1713"/>
      <c r="CF911" s="1713"/>
      <c r="CG911" s="1713"/>
      <c r="CH911" s="1713"/>
      <c r="CI911" s="1713"/>
      <c r="CJ911" s="1713"/>
      <c r="CK911" s="1713"/>
      <c r="CL911" s="1713"/>
      <c r="CM911" s="1713"/>
      <c r="CN911" s="1713"/>
      <c r="CO911" s="1713"/>
      <c r="CP911" s="1713"/>
      <c r="CQ911" s="1713"/>
      <c r="CR911" s="1713"/>
      <c r="CS911" s="1713"/>
      <c r="CT911" s="1713"/>
      <c r="CU911" s="1713"/>
      <c r="CV911" s="1713"/>
      <c r="CW911" s="1713"/>
      <c r="CX911" s="1713"/>
      <c r="CY911" s="1713"/>
      <c r="CZ911" s="1713"/>
      <c r="DA911" s="1713"/>
      <c r="DB911" s="1713"/>
      <c r="DC911" s="1713"/>
      <c r="DD911" s="1713"/>
      <c r="DE911" s="1713"/>
      <c r="DF911" s="1713"/>
      <c r="DG911" s="1713"/>
      <c r="DH911" s="1713"/>
      <c r="DI911" s="1713"/>
      <c r="DJ911" s="1713"/>
      <c r="DK911" s="1713"/>
      <c r="DL911" s="1713"/>
      <c r="DM911" s="1713"/>
      <c r="DN911" s="1713"/>
      <c r="DO911" s="1713"/>
      <c r="DP911" s="1713"/>
      <c r="DQ911" s="1713"/>
    </row>
    <row r="912" s="1732" customFormat="true" ht="21.75" hidden="false" customHeight="true" outlineLevel="0" collapsed="false">
      <c r="A912" s="1713"/>
      <c r="B912" s="1713"/>
      <c r="C912" s="1725"/>
      <c r="D912" s="1725"/>
      <c r="E912" s="1725"/>
      <c r="F912" s="3210"/>
      <c r="G912" s="3211"/>
      <c r="H912" s="3212"/>
      <c r="I912" s="3213"/>
      <c r="J912" s="3213"/>
      <c r="K912" s="1713"/>
      <c r="L912" s="1713"/>
      <c r="M912" s="1713"/>
      <c r="N912" s="1725"/>
      <c r="O912" s="1713"/>
      <c r="P912" s="1713"/>
      <c r="Q912" s="1713"/>
      <c r="R912" s="1713"/>
      <c r="S912" s="1713"/>
      <c r="T912" s="1714"/>
      <c r="W912" s="1713"/>
      <c r="X912" s="1713"/>
      <c r="Y912" s="1713"/>
      <c r="Z912" s="1713"/>
      <c r="AA912" s="1713"/>
      <c r="AB912" s="1713"/>
      <c r="AC912" s="1713"/>
      <c r="AD912" s="1713"/>
      <c r="AE912" s="1713"/>
      <c r="AF912" s="1713"/>
      <c r="AG912" s="1713"/>
      <c r="AH912" s="1713"/>
      <c r="AI912" s="1713"/>
      <c r="AJ912" s="1713"/>
      <c r="AK912" s="1713"/>
      <c r="AL912" s="1713"/>
      <c r="AM912" s="1713"/>
      <c r="AN912" s="1713"/>
      <c r="AO912" s="3214"/>
      <c r="AP912" s="1713"/>
      <c r="AQ912" s="1713"/>
      <c r="AR912" s="1713"/>
      <c r="AS912" s="1713"/>
      <c r="AT912" s="1713"/>
      <c r="AU912" s="1713"/>
      <c r="AV912" s="1713"/>
      <c r="AW912" s="1713"/>
      <c r="AX912" s="1713"/>
      <c r="AY912" s="1713"/>
      <c r="AZ912" s="1713"/>
      <c r="BA912" s="1713"/>
      <c r="BB912" s="1713"/>
      <c r="BC912" s="1713"/>
      <c r="BD912" s="1713"/>
      <c r="BE912" s="1713"/>
      <c r="BF912" s="1713"/>
      <c r="BG912" s="1713"/>
      <c r="BH912" s="1713"/>
      <c r="BI912" s="1713"/>
      <c r="BJ912" s="1713"/>
      <c r="BK912" s="1713"/>
      <c r="BL912" s="1713"/>
      <c r="BM912" s="1713"/>
      <c r="BN912" s="1713"/>
      <c r="BO912" s="1713"/>
      <c r="BP912" s="1713"/>
      <c r="BQ912" s="1713"/>
      <c r="BR912" s="1713"/>
      <c r="BS912" s="1713"/>
      <c r="BT912" s="1713"/>
      <c r="BU912" s="1713"/>
      <c r="BV912" s="1713"/>
      <c r="BW912" s="1713"/>
      <c r="BX912" s="1713"/>
      <c r="BY912" s="1713"/>
      <c r="BZ912" s="1713"/>
      <c r="CA912" s="1713"/>
      <c r="CB912" s="1713"/>
      <c r="CC912" s="1713"/>
      <c r="CD912" s="1713"/>
      <c r="CE912" s="1713"/>
      <c r="CF912" s="1713"/>
      <c r="CG912" s="1713"/>
      <c r="CH912" s="1713"/>
      <c r="CI912" s="1713"/>
      <c r="CJ912" s="1713"/>
      <c r="CK912" s="1713"/>
      <c r="CL912" s="1713"/>
      <c r="CM912" s="1713"/>
      <c r="CN912" s="1713"/>
      <c r="CO912" s="1713"/>
      <c r="CP912" s="1713"/>
      <c r="CQ912" s="1713"/>
      <c r="CR912" s="1713"/>
      <c r="CS912" s="1713"/>
      <c r="CT912" s="1713"/>
      <c r="CU912" s="1713"/>
      <c r="CV912" s="1713"/>
      <c r="CW912" s="1713"/>
      <c r="CX912" s="1713"/>
      <c r="CY912" s="1713"/>
      <c r="CZ912" s="1713"/>
      <c r="DA912" s="1713"/>
      <c r="DB912" s="1713"/>
      <c r="DC912" s="1713"/>
      <c r="DD912" s="1713"/>
      <c r="DE912" s="1713"/>
      <c r="DF912" s="1713"/>
      <c r="DG912" s="1713"/>
      <c r="DH912" s="1713"/>
      <c r="DI912" s="1713"/>
      <c r="DJ912" s="1713"/>
      <c r="DK912" s="1713"/>
      <c r="DL912" s="1713"/>
      <c r="DM912" s="1713"/>
      <c r="DN912" s="1713"/>
      <c r="DO912" s="1713"/>
      <c r="DP912" s="1713"/>
      <c r="DQ912" s="1713"/>
    </row>
    <row r="913" s="1732" customFormat="true" ht="21.75" hidden="false" customHeight="true" outlineLevel="0" collapsed="false">
      <c r="A913" s="1713"/>
      <c r="B913" s="1713"/>
      <c r="C913" s="1725"/>
      <c r="D913" s="1725"/>
      <c r="E913" s="1725"/>
      <c r="F913" s="3210"/>
      <c r="G913" s="3211"/>
      <c r="H913" s="3212"/>
      <c r="I913" s="3213"/>
      <c r="J913" s="3213"/>
      <c r="K913" s="1713"/>
      <c r="L913" s="1713"/>
      <c r="M913" s="1713"/>
      <c r="N913" s="1725"/>
      <c r="O913" s="1713"/>
      <c r="P913" s="1713"/>
      <c r="Q913" s="1713"/>
      <c r="R913" s="1713"/>
      <c r="S913" s="1713"/>
      <c r="T913" s="1714"/>
      <c r="W913" s="1713"/>
      <c r="X913" s="1713"/>
      <c r="Y913" s="1713"/>
      <c r="Z913" s="1713"/>
      <c r="AA913" s="1713"/>
      <c r="AB913" s="1713"/>
      <c r="AC913" s="1713"/>
      <c r="AD913" s="1713"/>
      <c r="AE913" s="1713"/>
      <c r="AF913" s="1713"/>
      <c r="AG913" s="1713"/>
      <c r="AH913" s="1713"/>
      <c r="AI913" s="1713"/>
      <c r="AJ913" s="1713"/>
      <c r="AK913" s="1713"/>
      <c r="AL913" s="1713"/>
      <c r="AM913" s="1713"/>
      <c r="AN913" s="1713"/>
      <c r="AO913" s="3214"/>
      <c r="AP913" s="1713"/>
      <c r="AQ913" s="1713"/>
      <c r="AR913" s="1713"/>
      <c r="AS913" s="1713"/>
      <c r="AT913" s="1713"/>
      <c r="AU913" s="1713"/>
      <c r="AV913" s="1713"/>
      <c r="AW913" s="1713"/>
      <c r="AX913" s="1713"/>
      <c r="AY913" s="1713"/>
      <c r="AZ913" s="1713"/>
      <c r="BA913" s="1713"/>
      <c r="BB913" s="1713"/>
      <c r="BC913" s="1713"/>
      <c r="BD913" s="1713"/>
      <c r="BE913" s="1713"/>
      <c r="BF913" s="1713"/>
      <c r="BG913" s="1713"/>
      <c r="BH913" s="1713"/>
      <c r="BI913" s="1713"/>
      <c r="BJ913" s="1713"/>
      <c r="BK913" s="1713"/>
      <c r="BL913" s="1713"/>
      <c r="BM913" s="1713"/>
      <c r="BN913" s="1713"/>
      <c r="BO913" s="1713"/>
      <c r="BP913" s="1713"/>
      <c r="BQ913" s="1713"/>
      <c r="BR913" s="1713"/>
      <c r="BS913" s="1713"/>
      <c r="BT913" s="1713"/>
      <c r="BU913" s="1713"/>
      <c r="BV913" s="1713"/>
      <c r="BW913" s="1713"/>
      <c r="BX913" s="1713"/>
      <c r="BY913" s="1713"/>
      <c r="BZ913" s="1713"/>
      <c r="CA913" s="1713"/>
      <c r="CB913" s="1713"/>
      <c r="CC913" s="1713"/>
      <c r="CD913" s="1713"/>
      <c r="CE913" s="1713"/>
      <c r="CF913" s="1713"/>
      <c r="CG913" s="1713"/>
      <c r="CH913" s="1713"/>
      <c r="CI913" s="1713"/>
      <c r="CJ913" s="1713"/>
      <c r="CK913" s="1713"/>
      <c r="CL913" s="1713"/>
      <c r="CM913" s="1713"/>
      <c r="CN913" s="1713"/>
      <c r="CO913" s="1713"/>
      <c r="CP913" s="1713"/>
      <c r="CQ913" s="1713"/>
      <c r="CR913" s="1713"/>
      <c r="CS913" s="1713"/>
      <c r="CT913" s="1713"/>
      <c r="CU913" s="1713"/>
      <c r="CV913" s="1713"/>
      <c r="CW913" s="1713"/>
      <c r="CX913" s="1713"/>
      <c r="CY913" s="1713"/>
      <c r="CZ913" s="1713"/>
      <c r="DA913" s="1713"/>
      <c r="DB913" s="1713"/>
      <c r="DC913" s="1713"/>
      <c r="DD913" s="1713"/>
      <c r="DE913" s="1713"/>
      <c r="DF913" s="1713"/>
      <c r="DG913" s="1713"/>
      <c r="DH913" s="1713"/>
      <c r="DI913" s="1713"/>
      <c r="DJ913" s="1713"/>
      <c r="DK913" s="1713"/>
      <c r="DL913" s="1713"/>
      <c r="DM913" s="1713"/>
      <c r="DN913" s="1713"/>
      <c r="DO913" s="1713"/>
      <c r="DP913" s="1713"/>
      <c r="DQ913" s="1713"/>
    </row>
    <row r="914" s="1732" customFormat="true" ht="21.75" hidden="false" customHeight="true" outlineLevel="0" collapsed="false">
      <c r="A914" s="1713"/>
      <c r="B914" s="1713"/>
      <c r="C914" s="1725"/>
      <c r="D914" s="1725"/>
      <c r="E914" s="1725"/>
      <c r="F914" s="3210"/>
      <c r="G914" s="3211"/>
      <c r="H914" s="3212"/>
      <c r="I914" s="3213"/>
      <c r="J914" s="3213"/>
      <c r="K914" s="1713"/>
      <c r="L914" s="1713"/>
      <c r="M914" s="1713"/>
      <c r="N914" s="1725"/>
      <c r="O914" s="1713"/>
      <c r="P914" s="1713"/>
      <c r="Q914" s="1713"/>
      <c r="R914" s="1713"/>
      <c r="S914" s="1713"/>
      <c r="T914" s="1714"/>
      <c r="W914" s="1713"/>
      <c r="X914" s="1713"/>
      <c r="Y914" s="1713"/>
      <c r="Z914" s="1713"/>
      <c r="AA914" s="1713"/>
      <c r="AB914" s="1713"/>
      <c r="AC914" s="1713"/>
      <c r="AD914" s="1713"/>
      <c r="AE914" s="1713"/>
      <c r="AF914" s="1713"/>
      <c r="AG914" s="1713"/>
      <c r="AH914" s="1713"/>
      <c r="AI914" s="1713"/>
      <c r="AJ914" s="1713"/>
      <c r="AK914" s="1713"/>
      <c r="AL914" s="1713"/>
      <c r="AM914" s="1713"/>
      <c r="AN914" s="1713"/>
      <c r="AO914" s="3214"/>
      <c r="AP914" s="1713"/>
      <c r="AQ914" s="1713"/>
      <c r="AR914" s="1713"/>
      <c r="AS914" s="1713"/>
      <c r="AT914" s="1713"/>
      <c r="AU914" s="1713"/>
      <c r="AV914" s="1713"/>
      <c r="AW914" s="1713"/>
      <c r="AX914" s="1713"/>
      <c r="AY914" s="1713"/>
      <c r="AZ914" s="1713"/>
      <c r="BA914" s="1713"/>
      <c r="BB914" s="1713"/>
      <c r="BC914" s="1713"/>
      <c r="BD914" s="1713"/>
      <c r="BE914" s="1713"/>
      <c r="BF914" s="1713"/>
      <c r="BG914" s="1713"/>
      <c r="BH914" s="1713"/>
      <c r="BI914" s="1713"/>
      <c r="BJ914" s="1713"/>
      <c r="BK914" s="1713"/>
      <c r="BL914" s="1713"/>
      <c r="BM914" s="1713"/>
      <c r="BN914" s="1713"/>
      <c r="BO914" s="1713"/>
      <c r="BP914" s="1713"/>
      <c r="BQ914" s="1713"/>
      <c r="BR914" s="1713"/>
      <c r="BS914" s="1713"/>
      <c r="BT914" s="1713"/>
      <c r="BU914" s="1713"/>
      <c r="BV914" s="1713"/>
      <c r="BW914" s="1713"/>
      <c r="BX914" s="1713"/>
      <c r="BY914" s="1713"/>
      <c r="BZ914" s="1713"/>
      <c r="CA914" s="1713"/>
      <c r="CB914" s="1713"/>
      <c r="CC914" s="1713"/>
      <c r="CD914" s="1713"/>
      <c r="CE914" s="1713"/>
      <c r="CF914" s="1713"/>
      <c r="CG914" s="1713"/>
      <c r="CH914" s="1713"/>
      <c r="CI914" s="1713"/>
      <c r="CJ914" s="1713"/>
      <c r="CK914" s="1713"/>
      <c r="CL914" s="1713"/>
      <c r="CM914" s="1713"/>
      <c r="CN914" s="1713"/>
      <c r="CO914" s="1713"/>
      <c r="CP914" s="1713"/>
      <c r="CQ914" s="1713"/>
      <c r="CR914" s="1713"/>
      <c r="CS914" s="1713"/>
      <c r="CT914" s="1713"/>
      <c r="CU914" s="1713"/>
      <c r="CV914" s="1713"/>
      <c r="CW914" s="1713"/>
      <c r="CX914" s="1713"/>
      <c r="CY914" s="1713"/>
      <c r="CZ914" s="1713"/>
      <c r="DA914" s="1713"/>
      <c r="DB914" s="1713"/>
      <c r="DC914" s="1713"/>
      <c r="DD914" s="1713"/>
      <c r="DE914" s="1713"/>
      <c r="DF914" s="1713"/>
      <c r="DG914" s="1713"/>
      <c r="DH914" s="1713"/>
      <c r="DI914" s="1713"/>
      <c r="DJ914" s="1713"/>
      <c r="DK914" s="1713"/>
      <c r="DL914" s="1713"/>
      <c r="DM914" s="1713"/>
      <c r="DN914" s="1713"/>
      <c r="DO914" s="1713"/>
      <c r="DP914" s="1713"/>
      <c r="DQ914" s="1713"/>
    </row>
    <row r="915" s="1732" customFormat="true" ht="21.75" hidden="false" customHeight="true" outlineLevel="0" collapsed="false">
      <c r="A915" s="1713"/>
      <c r="B915" s="1713"/>
      <c r="C915" s="1725"/>
      <c r="D915" s="1725"/>
      <c r="E915" s="1725"/>
      <c r="F915" s="3210"/>
      <c r="G915" s="3211"/>
      <c r="H915" s="3212"/>
      <c r="I915" s="3213"/>
      <c r="J915" s="3213"/>
      <c r="K915" s="1713"/>
      <c r="L915" s="1713"/>
      <c r="M915" s="1713"/>
      <c r="N915" s="1725"/>
      <c r="O915" s="1713"/>
      <c r="P915" s="1713"/>
      <c r="Q915" s="1713"/>
      <c r="R915" s="1713"/>
      <c r="S915" s="1713"/>
      <c r="T915" s="1714"/>
      <c r="W915" s="1713"/>
      <c r="X915" s="1713"/>
      <c r="Y915" s="1713"/>
      <c r="Z915" s="1713"/>
      <c r="AA915" s="1713"/>
      <c r="AB915" s="1713"/>
      <c r="AC915" s="1713"/>
      <c r="AD915" s="1713"/>
      <c r="AE915" s="1713"/>
      <c r="AF915" s="1713"/>
      <c r="AG915" s="1713"/>
      <c r="AH915" s="1713"/>
      <c r="AI915" s="1713"/>
      <c r="AJ915" s="1713"/>
      <c r="AK915" s="1713"/>
      <c r="AL915" s="1713"/>
      <c r="AM915" s="1713"/>
      <c r="AN915" s="1713"/>
      <c r="AO915" s="3214"/>
      <c r="AP915" s="1713"/>
      <c r="AQ915" s="1713"/>
      <c r="AR915" s="1713"/>
      <c r="AS915" s="1713"/>
      <c r="AT915" s="1713"/>
      <c r="AU915" s="1713"/>
      <c r="AV915" s="1713"/>
      <c r="AW915" s="1713"/>
      <c r="AX915" s="1713"/>
      <c r="AY915" s="1713"/>
      <c r="AZ915" s="1713"/>
      <c r="BA915" s="1713"/>
      <c r="BB915" s="1713"/>
      <c r="BC915" s="1713"/>
      <c r="BD915" s="1713"/>
      <c r="BE915" s="1713"/>
      <c r="BF915" s="1713"/>
      <c r="BG915" s="1713"/>
      <c r="BH915" s="1713"/>
      <c r="BI915" s="1713"/>
      <c r="BJ915" s="1713"/>
      <c r="BK915" s="1713"/>
      <c r="BL915" s="1713"/>
      <c r="BM915" s="1713"/>
      <c r="BN915" s="1713"/>
      <c r="BO915" s="1713"/>
      <c r="BP915" s="1713"/>
      <c r="BQ915" s="1713"/>
      <c r="BR915" s="1713"/>
      <c r="BS915" s="1713"/>
      <c r="BT915" s="1713"/>
      <c r="BU915" s="1713"/>
      <c r="BV915" s="1713"/>
      <c r="BW915" s="1713"/>
      <c r="BX915" s="1713"/>
      <c r="BY915" s="1713"/>
      <c r="BZ915" s="1713"/>
      <c r="CA915" s="1713"/>
      <c r="CB915" s="1713"/>
      <c r="CC915" s="1713"/>
      <c r="CD915" s="1713"/>
      <c r="CE915" s="1713"/>
      <c r="CF915" s="1713"/>
      <c r="CG915" s="1713"/>
      <c r="CH915" s="1713"/>
      <c r="CI915" s="1713"/>
      <c r="CJ915" s="1713"/>
      <c r="CK915" s="1713"/>
      <c r="CL915" s="1713"/>
      <c r="CM915" s="1713"/>
      <c r="CN915" s="1713"/>
      <c r="CO915" s="1713"/>
      <c r="CP915" s="1713"/>
      <c r="CQ915" s="1713"/>
      <c r="CR915" s="1713"/>
      <c r="CS915" s="1713"/>
      <c r="CT915" s="1713"/>
      <c r="CU915" s="1713"/>
      <c r="CV915" s="1713"/>
      <c r="CW915" s="1713"/>
      <c r="CX915" s="1713"/>
      <c r="CY915" s="1713"/>
      <c r="CZ915" s="1713"/>
      <c r="DA915" s="1713"/>
      <c r="DB915" s="1713"/>
      <c r="DC915" s="1713"/>
      <c r="DD915" s="1713"/>
      <c r="DE915" s="1713"/>
      <c r="DF915" s="1713"/>
      <c r="DG915" s="1713"/>
      <c r="DH915" s="1713"/>
      <c r="DI915" s="1713"/>
      <c r="DJ915" s="1713"/>
      <c r="DK915" s="1713"/>
      <c r="DL915" s="1713"/>
      <c r="DM915" s="1713"/>
      <c r="DN915" s="1713"/>
      <c r="DO915" s="1713"/>
      <c r="DP915" s="1713"/>
      <c r="DQ915" s="1713"/>
    </row>
    <row r="916" s="1732" customFormat="true" ht="21.75" hidden="false" customHeight="true" outlineLevel="0" collapsed="false">
      <c r="A916" s="1713"/>
      <c r="B916" s="1713"/>
      <c r="C916" s="1725"/>
      <c r="D916" s="1725"/>
      <c r="E916" s="1725"/>
      <c r="F916" s="3210"/>
      <c r="G916" s="3211"/>
      <c r="H916" s="3212"/>
      <c r="I916" s="3213"/>
      <c r="J916" s="3213"/>
      <c r="K916" s="1713"/>
      <c r="L916" s="1713"/>
      <c r="M916" s="1713"/>
      <c r="N916" s="1725"/>
      <c r="O916" s="1713"/>
      <c r="P916" s="1713"/>
      <c r="Q916" s="1713"/>
      <c r="R916" s="1713"/>
      <c r="S916" s="1713"/>
      <c r="T916" s="1714"/>
      <c r="W916" s="1713"/>
      <c r="X916" s="1713"/>
      <c r="Y916" s="1713"/>
      <c r="Z916" s="1713"/>
      <c r="AA916" s="1713"/>
      <c r="AB916" s="1713"/>
      <c r="AC916" s="1713"/>
      <c r="AD916" s="1713"/>
      <c r="AE916" s="1713"/>
      <c r="AF916" s="1713"/>
      <c r="AG916" s="1713"/>
      <c r="AH916" s="1713"/>
      <c r="AI916" s="1713"/>
      <c r="AJ916" s="1713"/>
      <c r="AK916" s="1713"/>
      <c r="AL916" s="1713"/>
      <c r="AM916" s="1713"/>
      <c r="AN916" s="1713"/>
      <c r="AO916" s="3214"/>
      <c r="AP916" s="1713"/>
      <c r="AQ916" s="1713"/>
      <c r="AR916" s="1713"/>
      <c r="AS916" s="1713"/>
      <c r="AT916" s="1713"/>
      <c r="AU916" s="1713"/>
      <c r="AV916" s="1713"/>
      <c r="AW916" s="1713"/>
      <c r="AX916" s="1713"/>
      <c r="AY916" s="1713"/>
      <c r="AZ916" s="1713"/>
      <c r="BA916" s="1713"/>
      <c r="BB916" s="1713"/>
      <c r="BC916" s="1713"/>
      <c r="BD916" s="1713"/>
      <c r="BE916" s="1713"/>
      <c r="BF916" s="1713"/>
      <c r="BG916" s="1713"/>
      <c r="BH916" s="1713"/>
      <c r="BI916" s="1713"/>
      <c r="BJ916" s="1713"/>
      <c r="BK916" s="1713"/>
      <c r="BL916" s="1713"/>
      <c r="BM916" s="1713"/>
      <c r="BN916" s="1713"/>
      <c r="BO916" s="1713"/>
      <c r="BP916" s="1713"/>
      <c r="BQ916" s="1713"/>
      <c r="BR916" s="1713"/>
      <c r="BS916" s="1713"/>
      <c r="BT916" s="1713"/>
      <c r="BU916" s="1713"/>
      <c r="BV916" s="1713"/>
      <c r="BW916" s="1713"/>
      <c r="BX916" s="1713"/>
      <c r="BY916" s="1713"/>
      <c r="BZ916" s="1713"/>
      <c r="CA916" s="1713"/>
      <c r="CB916" s="1713"/>
      <c r="CC916" s="1713"/>
      <c r="CD916" s="1713"/>
      <c r="CE916" s="1713"/>
      <c r="CF916" s="1713"/>
      <c r="CG916" s="1713"/>
      <c r="CH916" s="1713"/>
      <c r="CI916" s="1713"/>
      <c r="CJ916" s="1713"/>
      <c r="CK916" s="1713"/>
      <c r="CL916" s="1713"/>
      <c r="CM916" s="1713"/>
      <c r="CN916" s="1713"/>
      <c r="CO916" s="1713"/>
      <c r="CP916" s="1713"/>
      <c r="CQ916" s="1713"/>
      <c r="CR916" s="1713"/>
      <c r="CS916" s="1713"/>
      <c r="CT916" s="1713"/>
      <c r="CU916" s="1713"/>
      <c r="CV916" s="1713"/>
      <c r="CW916" s="1713"/>
      <c r="CX916" s="1713"/>
      <c r="CY916" s="1713"/>
      <c r="CZ916" s="1713"/>
      <c r="DA916" s="1713"/>
      <c r="DB916" s="1713"/>
      <c r="DC916" s="1713"/>
      <c r="DD916" s="1713"/>
      <c r="DE916" s="1713"/>
      <c r="DF916" s="1713"/>
      <c r="DG916" s="1713"/>
      <c r="DH916" s="1713"/>
      <c r="DI916" s="1713"/>
      <c r="DJ916" s="1713"/>
      <c r="DK916" s="1713"/>
      <c r="DL916" s="1713"/>
      <c r="DM916" s="1713"/>
      <c r="DN916" s="1713"/>
      <c r="DO916" s="1713"/>
      <c r="DP916" s="1713"/>
      <c r="DQ916" s="1713"/>
    </row>
    <row r="917" s="1732" customFormat="true" ht="21.75" hidden="false" customHeight="true" outlineLevel="0" collapsed="false">
      <c r="A917" s="1713"/>
      <c r="B917" s="1713"/>
      <c r="C917" s="1725"/>
      <c r="D917" s="1725"/>
      <c r="E917" s="1725"/>
      <c r="F917" s="3210"/>
      <c r="G917" s="3211"/>
      <c r="H917" s="3212"/>
      <c r="I917" s="3213"/>
      <c r="J917" s="3213"/>
      <c r="K917" s="1713"/>
      <c r="L917" s="1713"/>
      <c r="M917" s="1713"/>
      <c r="N917" s="1725"/>
      <c r="O917" s="1713"/>
      <c r="P917" s="1713"/>
      <c r="Q917" s="1713"/>
      <c r="R917" s="1713"/>
      <c r="S917" s="1713"/>
      <c r="T917" s="1714"/>
      <c r="W917" s="1713"/>
      <c r="X917" s="1713"/>
      <c r="Y917" s="1713"/>
      <c r="Z917" s="1713"/>
      <c r="AA917" s="1713"/>
      <c r="AB917" s="1713"/>
      <c r="AC917" s="1713"/>
      <c r="AD917" s="1713"/>
      <c r="AE917" s="1713"/>
      <c r="AF917" s="1713"/>
      <c r="AG917" s="1713"/>
      <c r="AH917" s="1713"/>
      <c r="AI917" s="1713"/>
      <c r="AJ917" s="1713"/>
      <c r="AK917" s="1713"/>
      <c r="AL917" s="1713"/>
      <c r="AM917" s="1713"/>
      <c r="AN917" s="1713"/>
      <c r="AO917" s="3214"/>
      <c r="AP917" s="1713"/>
      <c r="AQ917" s="1713"/>
      <c r="AR917" s="1713"/>
      <c r="AS917" s="1713"/>
      <c r="AT917" s="1713"/>
      <c r="AU917" s="1713"/>
      <c r="AV917" s="1713"/>
      <c r="AW917" s="1713"/>
      <c r="AX917" s="1713"/>
      <c r="AY917" s="1713"/>
      <c r="AZ917" s="1713"/>
      <c r="BA917" s="1713"/>
      <c r="BB917" s="1713"/>
      <c r="BC917" s="1713"/>
      <c r="BD917" s="1713"/>
      <c r="BE917" s="1713"/>
      <c r="BF917" s="1713"/>
      <c r="BG917" s="1713"/>
      <c r="BH917" s="1713"/>
      <c r="BI917" s="1713"/>
      <c r="BJ917" s="1713"/>
      <c r="BK917" s="1713"/>
      <c r="BL917" s="1713"/>
      <c r="BM917" s="1713"/>
      <c r="BN917" s="1713"/>
      <c r="BO917" s="1713"/>
      <c r="BP917" s="1713"/>
      <c r="BQ917" s="1713"/>
      <c r="BR917" s="1713"/>
      <c r="BS917" s="1713"/>
      <c r="BT917" s="1713"/>
      <c r="BU917" s="1713"/>
      <c r="BV917" s="1713"/>
      <c r="BW917" s="1713"/>
      <c r="BX917" s="1713"/>
      <c r="BY917" s="1713"/>
      <c r="BZ917" s="1713"/>
      <c r="CA917" s="1713"/>
      <c r="CB917" s="1713"/>
      <c r="CC917" s="1713"/>
      <c r="CD917" s="1713"/>
      <c r="CE917" s="1713"/>
      <c r="CF917" s="1713"/>
      <c r="CG917" s="1713"/>
      <c r="CH917" s="1713"/>
      <c r="CI917" s="1713"/>
      <c r="CJ917" s="1713"/>
      <c r="CK917" s="1713"/>
      <c r="CL917" s="1713"/>
      <c r="CM917" s="1713"/>
      <c r="CN917" s="1713"/>
      <c r="CO917" s="1713"/>
      <c r="CP917" s="1713"/>
      <c r="CQ917" s="1713"/>
      <c r="CR917" s="1713"/>
      <c r="CS917" s="1713"/>
      <c r="CT917" s="1713"/>
      <c r="CU917" s="1713"/>
      <c r="CV917" s="1713"/>
      <c r="CW917" s="1713"/>
      <c r="CX917" s="1713"/>
      <c r="CY917" s="1713"/>
      <c r="CZ917" s="1713"/>
      <c r="DA917" s="1713"/>
      <c r="DB917" s="1713"/>
      <c r="DC917" s="1713"/>
      <c r="DD917" s="1713"/>
      <c r="DE917" s="1713"/>
      <c r="DF917" s="1713"/>
      <c r="DG917" s="1713"/>
      <c r="DH917" s="1713"/>
      <c r="DI917" s="1713"/>
      <c r="DJ917" s="1713"/>
      <c r="DK917" s="1713"/>
      <c r="DL917" s="1713"/>
      <c r="DM917" s="1713"/>
      <c r="DN917" s="1713"/>
      <c r="DO917" s="1713"/>
      <c r="DP917" s="1713"/>
      <c r="DQ917" s="1713"/>
    </row>
    <row r="918" s="1732" customFormat="true" ht="21.75" hidden="false" customHeight="true" outlineLevel="0" collapsed="false">
      <c r="A918" s="1713"/>
      <c r="B918" s="1713"/>
      <c r="C918" s="1725"/>
      <c r="D918" s="1725"/>
      <c r="E918" s="1725"/>
      <c r="F918" s="3210"/>
      <c r="G918" s="3211"/>
      <c r="H918" s="3212"/>
      <c r="I918" s="3213"/>
      <c r="J918" s="3213"/>
      <c r="K918" s="1713"/>
      <c r="L918" s="1713"/>
      <c r="M918" s="1713"/>
      <c r="N918" s="1725"/>
      <c r="O918" s="1713"/>
      <c r="P918" s="1713"/>
      <c r="Q918" s="1713"/>
      <c r="R918" s="1713"/>
      <c r="S918" s="1713"/>
      <c r="T918" s="1714"/>
      <c r="W918" s="1713"/>
      <c r="X918" s="1713"/>
      <c r="Y918" s="1713"/>
      <c r="Z918" s="1713"/>
      <c r="AA918" s="1713"/>
      <c r="AB918" s="1713"/>
      <c r="AC918" s="1713"/>
      <c r="AD918" s="1713"/>
      <c r="AE918" s="1713"/>
      <c r="AF918" s="1713"/>
      <c r="AG918" s="1713"/>
      <c r="AH918" s="1713"/>
      <c r="AI918" s="1713"/>
      <c r="AJ918" s="1713"/>
      <c r="AK918" s="1713"/>
      <c r="AL918" s="1713"/>
      <c r="AM918" s="1713"/>
      <c r="AN918" s="1713"/>
      <c r="AO918" s="3214"/>
      <c r="AP918" s="1713"/>
      <c r="AQ918" s="1713"/>
      <c r="AR918" s="1713"/>
      <c r="AS918" s="1713"/>
      <c r="AT918" s="1713"/>
      <c r="AU918" s="1713"/>
      <c r="AV918" s="1713"/>
      <c r="AW918" s="1713"/>
      <c r="AX918" s="1713"/>
      <c r="AY918" s="1713"/>
      <c r="AZ918" s="1713"/>
      <c r="BA918" s="1713"/>
      <c r="BB918" s="1713"/>
      <c r="BC918" s="1713"/>
      <c r="BD918" s="1713"/>
      <c r="BE918" s="1713"/>
      <c r="BF918" s="1713"/>
      <c r="BG918" s="1713"/>
      <c r="BH918" s="1713"/>
      <c r="BI918" s="1713"/>
      <c r="BJ918" s="1713"/>
      <c r="BK918" s="1713"/>
      <c r="BL918" s="1713"/>
      <c r="BM918" s="1713"/>
      <c r="BN918" s="1713"/>
      <c r="BO918" s="1713"/>
      <c r="BP918" s="1713"/>
      <c r="BQ918" s="1713"/>
      <c r="BR918" s="1713"/>
      <c r="BS918" s="1713"/>
      <c r="BT918" s="1713"/>
      <c r="BU918" s="1713"/>
      <c r="BV918" s="1713"/>
      <c r="BW918" s="1713"/>
      <c r="BX918" s="1713"/>
      <c r="BY918" s="1713"/>
      <c r="BZ918" s="1713"/>
      <c r="CA918" s="1713"/>
      <c r="CB918" s="1713"/>
      <c r="CC918" s="1713"/>
      <c r="CD918" s="1713"/>
      <c r="CE918" s="1713"/>
      <c r="CF918" s="1713"/>
      <c r="CG918" s="1713"/>
      <c r="CH918" s="1713"/>
      <c r="CI918" s="1713"/>
      <c r="CJ918" s="1713"/>
      <c r="CK918" s="1713"/>
      <c r="CL918" s="1713"/>
      <c r="CM918" s="1713"/>
      <c r="CN918" s="1713"/>
      <c r="CO918" s="1713"/>
      <c r="CP918" s="1713"/>
      <c r="CQ918" s="1713"/>
      <c r="CR918" s="1713"/>
      <c r="CS918" s="1713"/>
      <c r="CT918" s="1713"/>
      <c r="CU918" s="1713"/>
      <c r="CV918" s="1713"/>
      <c r="CW918" s="1713"/>
      <c r="CX918" s="1713"/>
      <c r="CY918" s="1713"/>
      <c r="CZ918" s="1713"/>
      <c r="DA918" s="1713"/>
      <c r="DB918" s="1713"/>
      <c r="DC918" s="1713"/>
      <c r="DD918" s="1713"/>
      <c r="DE918" s="1713"/>
      <c r="DF918" s="1713"/>
      <c r="DG918" s="1713"/>
      <c r="DH918" s="1713"/>
      <c r="DI918" s="1713"/>
      <c r="DJ918" s="1713"/>
      <c r="DK918" s="1713"/>
      <c r="DL918" s="1713"/>
      <c r="DM918" s="1713"/>
      <c r="DN918" s="1713"/>
      <c r="DO918" s="1713"/>
      <c r="DP918" s="1713"/>
      <c r="DQ918" s="1713"/>
    </row>
    <row r="919" s="1732" customFormat="true" ht="21.75" hidden="false" customHeight="true" outlineLevel="0" collapsed="false">
      <c r="A919" s="1713"/>
      <c r="B919" s="1713"/>
      <c r="C919" s="1725"/>
      <c r="D919" s="1725"/>
      <c r="E919" s="1725"/>
      <c r="F919" s="3210"/>
      <c r="G919" s="3211"/>
      <c r="H919" s="3212"/>
      <c r="I919" s="3213"/>
      <c r="J919" s="3213"/>
      <c r="K919" s="1713"/>
      <c r="L919" s="1713"/>
      <c r="M919" s="1713"/>
      <c r="N919" s="1725"/>
      <c r="O919" s="1713"/>
      <c r="P919" s="1713"/>
      <c r="Q919" s="1713"/>
      <c r="R919" s="1713"/>
      <c r="S919" s="1713"/>
      <c r="T919" s="1714"/>
      <c r="W919" s="1713"/>
      <c r="X919" s="1713"/>
      <c r="Y919" s="1713"/>
      <c r="Z919" s="1713"/>
      <c r="AA919" s="1713"/>
      <c r="AB919" s="1713"/>
      <c r="AC919" s="1713"/>
      <c r="AD919" s="1713"/>
      <c r="AE919" s="1713"/>
      <c r="AF919" s="1713"/>
      <c r="AG919" s="1713"/>
      <c r="AH919" s="1713"/>
      <c r="AI919" s="1713"/>
      <c r="AJ919" s="1713"/>
      <c r="AK919" s="1713"/>
      <c r="AL919" s="1713"/>
      <c r="AM919" s="1713"/>
      <c r="AN919" s="1713"/>
      <c r="AO919" s="3214"/>
      <c r="AP919" s="1713"/>
      <c r="AQ919" s="1713"/>
      <c r="AR919" s="1713"/>
      <c r="AS919" s="1713"/>
      <c r="AT919" s="1713"/>
      <c r="AU919" s="1713"/>
      <c r="AV919" s="1713"/>
      <c r="AW919" s="1713"/>
      <c r="AX919" s="1713"/>
      <c r="AY919" s="1713"/>
      <c r="AZ919" s="1713"/>
      <c r="BA919" s="1713"/>
      <c r="BB919" s="1713"/>
      <c r="BC919" s="1713"/>
      <c r="BD919" s="1713"/>
      <c r="BE919" s="1713"/>
      <c r="BF919" s="1713"/>
      <c r="BG919" s="1713"/>
      <c r="BH919" s="1713"/>
      <c r="BI919" s="1713"/>
      <c r="BJ919" s="1713"/>
      <c r="BK919" s="1713"/>
      <c r="BL919" s="1713"/>
      <c r="BM919" s="1713"/>
      <c r="BN919" s="1713"/>
      <c r="BO919" s="1713"/>
      <c r="BP919" s="1713"/>
      <c r="BQ919" s="1713"/>
      <c r="BR919" s="1713"/>
      <c r="BS919" s="1713"/>
      <c r="BT919" s="1713"/>
      <c r="BU919" s="1713"/>
      <c r="BV919" s="1713"/>
      <c r="BW919" s="1713"/>
      <c r="BX919" s="1713"/>
      <c r="BY919" s="1713"/>
      <c r="BZ919" s="1713"/>
      <c r="CA919" s="1713"/>
      <c r="CB919" s="1713"/>
      <c r="CC919" s="1713"/>
      <c r="CD919" s="1713"/>
      <c r="CE919" s="1713"/>
      <c r="CF919" s="1713"/>
      <c r="CG919" s="1713"/>
      <c r="CH919" s="1713"/>
      <c r="CI919" s="1713"/>
      <c r="CJ919" s="1713"/>
      <c r="CK919" s="1713"/>
      <c r="CL919" s="1713"/>
      <c r="CM919" s="1713"/>
      <c r="CN919" s="1713"/>
      <c r="CO919" s="1713"/>
      <c r="CP919" s="1713"/>
      <c r="CQ919" s="1713"/>
      <c r="CR919" s="1713"/>
      <c r="CS919" s="1713"/>
      <c r="CT919" s="1713"/>
      <c r="CU919" s="1713"/>
      <c r="CV919" s="1713"/>
      <c r="CW919" s="1713"/>
      <c r="CX919" s="1713"/>
      <c r="CY919" s="1713"/>
      <c r="CZ919" s="1713"/>
      <c r="DA919" s="1713"/>
      <c r="DB919" s="1713"/>
      <c r="DC919" s="1713"/>
      <c r="DD919" s="1713"/>
      <c r="DE919" s="1713"/>
      <c r="DF919" s="1713"/>
      <c r="DG919" s="1713"/>
      <c r="DH919" s="1713"/>
      <c r="DI919" s="1713"/>
      <c r="DJ919" s="1713"/>
      <c r="DK919" s="1713"/>
      <c r="DL919" s="1713"/>
      <c r="DM919" s="1713"/>
      <c r="DN919" s="1713"/>
      <c r="DO919" s="1713"/>
      <c r="DP919" s="1713"/>
      <c r="DQ919" s="1713"/>
    </row>
    <row r="920" s="1732" customFormat="true" ht="21.75" hidden="false" customHeight="true" outlineLevel="0" collapsed="false">
      <c r="A920" s="1713"/>
      <c r="B920" s="1713"/>
      <c r="C920" s="1725"/>
      <c r="D920" s="1725"/>
      <c r="E920" s="1725"/>
      <c r="F920" s="3210"/>
      <c r="G920" s="3211"/>
      <c r="H920" s="3212"/>
      <c r="I920" s="3213"/>
      <c r="J920" s="3213"/>
      <c r="K920" s="1713"/>
      <c r="L920" s="1713"/>
      <c r="M920" s="1713"/>
      <c r="N920" s="1725"/>
      <c r="O920" s="1713"/>
      <c r="P920" s="1713"/>
      <c r="Q920" s="1713"/>
      <c r="R920" s="1713"/>
      <c r="S920" s="1713"/>
      <c r="T920" s="1714"/>
      <c r="W920" s="1713"/>
      <c r="X920" s="1713"/>
      <c r="Y920" s="1713"/>
      <c r="Z920" s="1713"/>
      <c r="AA920" s="1713"/>
      <c r="AB920" s="1713"/>
      <c r="AC920" s="1713"/>
      <c r="AD920" s="1713"/>
      <c r="AE920" s="1713"/>
      <c r="AF920" s="1713"/>
      <c r="AG920" s="1713"/>
      <c r="AH920" s="1713"/>
      <c r="AI920" s="1713"/>
      <c r="AJ920" s="1713"/>
      <c r="AK920" s="1713"/>
      <c r="AL920" s="1713"/>
      <c r="AM920" s="1713"/>
      <c r="AN920" s="1713"/>
      <c r="AO920" s="3214"/>
      <c r="AP920" s="1713"/>
      <c r="AQ920" s="1713"/>
      <c r="AR920" s="1713"/>
      <c r="AS920" s="1713"/>
      <c r="AT920" s="1713"/>
      <c r="AU920" s="1713"/>
      <c r="AV920" s="1713"/>
      <c r="AW920" s="1713"/>
      <c r="AX920" s="1713"/>
      <c r="AY920" s="1713"/>
      <c r="AZ920" s="1713"/>
      <c r="BA920" s="1713"/>
      <c r="BB920" s="1713"/>
      <c r="BC920" s="1713"/>
      <c r="BD920" s="1713"/>
      <c r="BE920" s="1713"/>
      <c r="BF920" s="1713"/>
      <c r="BG920" s="1713"/>
      <c r="BH920" s="1713"/>
      <c r="BI920" s="1713"/>
      <c r="BJ920" s="1713"/>
      <c r="BK920" s="1713"/>
      <c r="BL920" s="1713"/>
      <c r="BM920" s="1713"/>
      <c r="BN920" s="1713"/>
      <c r="BO920" s="1713"/>
      <c r="BP920" s="1713"/>
      <c r="BQ920" s="1713"/>
      <c r="BR920" s="1713"/>
      <c r="BS920" s="1713"/>
      <c r="BT920" s="1713"/>
      <c r="BU920" s="1713"/>
      <c r="BV920" s="1713"/>
      <c r="BW920" s="1713"/>
      <c r="BX920" s="1713"/>
      <c r="BY920" s="1713"/>
      <c r="BZ920" s="1713"/>
      <c r="CA920" s="1713"/>
      <c r="CB920" s="1713"/>
      <c r="CC920" s="1713"/>
      <c r="CD920" s="1713"/>
      <c r="CE920" s="1713"/>
      <c r="CF920" s="1713"/>
      <c r="CG920" s="1713"/>
      <c r="CH920" s="1713"/>
      <c r="CI920" s="1713"/>
      <c r="CJ920" s="1713"/>
      <c r="CK920" s="1713"/>
      <c r="CL920" s="1713"/>
      <c r="CM920" s="1713"/>
      <c r="CN920" s="1713"/>
      <c r="CO920" s="1713"/>
      <c r="CP920" s="1713"/>
      <c r="CQ920" s="1713"/>
      <c r="CR920" s="1713"/>
      <c r="CS920" s="1713"/>
      <c r="CT920" s="1713"/>
      <c r="CU920" s="1713"/>
      <c r="CV920" s="1713"/>
      <c r="CW920" s="1713"/>
      <c r="CX920" s="1713"/>
      <c r="CY920" s="1713"/>
      <c r="CZ920" s="1713"/>
      <c r="DA920" s="1713"/>
      <c r="DB920" s="1713"/>
      <c r="DC920" s="1713"/>
      <c r="DD920" s="1713"/>
      <c r="DE920" s="1713"/>
      <c r="DF920" s="1713"/>
      <c r="DG920" s="1713"/>
      <c r="DH920" s="1713"/>
      <c r="DI920" s="1713"/>
      <c r="DJ920" s="1713"/>
      <c r="DK920" s="1713"/>
      <c r="DL920" s="1713"/>
      <c r="DM920" s="1713"/>
      <c r="DN920" s="1713"/>
      <c r="DO920" s="1713"/>
      <c r="DP920" s="1713"/>
      <c r="DQ920" s="1713"/>
    </row>
    <row r="921" s="1732" customFormat="true" ht="21.75" hidden="false" customHeight="true" outlineLevel="0" collapsed="false">
      <c r="A921" s="1713"/>
      <c r="B921" s="1713"/>
      <c r="C921" s="1725"/>
      <c r="D921" s="1725"/>
      <c r="E921" s="1725"/>
      <c r="F921" s="3210"/>
      <c r="G921" s="3211"/>
      <c r="H921" s="3212"/>
      <c r="I921" s="3213"/>
      <c r="J921" s="3213"/>
      <c r="K921" s="1713"/>
      <c r="L921" s="1713"/>
      <c r="M921" s="1713"/>
      <c r="N921" s="1725"/>
      <c r="O921" s="1713"/>
      <c r="P921" s="1713"/>
      <c r="Q921" s="1713"/>
      <c r="R921" s="1713"/>
      <c r="S921" s="1713"/>
      <c r="T921" s="1714"/>
      <c r="W921" s="1713"/>
      <c r="X921" s="1713"/>
      <c r="Y921" s="1713"/>
      <c r="Z921" s="1713"/>
      <c r="AA921" s="1713"/>
      <c r="AB921" s="1713"/>
      <c r="AC921" s="1713"/>
      <c r="AD921" s="1713"/>
      <c r="AE921" s="1713"/>
      <c r="AF921" s="1713"/>
      <c r="AG921" s="1713"/>
      <c r="AH921" s="1713"/>
      <c r="AI921" s="1713"/>
      <c r="AJ921" s="1713"/>
      <c r="AK921" s="1713"/>
      <c r="AL921" s="1713"/>
      <c r="AM921" s="1713"/>
      <c r="AN921" s="1713"/>
      <c r="AO921" s="3214"/>
      <c r="AP921" s="1713"/>
      <c r="AQ921" s="1713"/>
      <c r="AR921" s="1713"/>
      <c r="AS921" s="1713"/>
      <c r="AT921" s="1713"/>
      <c r="AU921" s="1713"/>
      <c r="AV921" s="1713"/>
      <c r="AW921" s="1713"/>
      <c r="AX921" s="1713"/>
      <c r="AY921" s="1713"/>
      <c r="AZ921" s="1713"/>
      <c r="BA921" s="1713"/>
      <c r="BB921" s="1713"/>
      <c r="BC921" s="1713"/>
      <c r="BD921" s="1713"/>
      <c r="BE921" s="1713"/>
      <c r="BF921" s="1713"/>
      <c r="BG921" s="1713"/>
      <c r="BH921" s="1713"/>
      <c r="BI921" s="1713"/>
      <c r="BJ921" s="1713"/>
      <c r="BK921" s="1713"/>
      <c r="BL921" s="1713"/>
      <c r="BM921" s="1713"/>
      <c r="BN921" s="1713"/>
      <c r="BO921" s="1713"/>
      <c r="BP921" s="1713"/>
      <c r="BQ921" s="1713"/>
      <c r="BR921" s="1713"/>
      <c r="BS921" s="1713"/>
      <c r="BT921" s="1713"/>
      <c r="BU921" s="1713"/>
      <c r="BV921" s="1713"/>
      <c r="BW921" s="1713"/>
      <c r="BX921" s="1713"/>
      <c r="BY921" s="1713"/>
      <c r="BZ921" s="1713"/>
      <c r="CA921" s="1713"/>
      <c r="CB921" s="1713"/>
      <c r="CC921" s="1713"/>
      <c r="CD921" s="1713"/>
      <c r="CE921" s="1713"/>
      <c r="CF921" s="1713"/>
      <c r="CG921" s="1713"/>
      <c r="CH921" s="1713"/>
      <c r="CI921" s="1713"/>
      <c r="CJ921" s="1713"/>
      <c r="CK921" s="1713"/>
      <c r="CL921" s="1713"/>
      <c r="CM921" s="1713"/>
      <c r="CN921" s="1713"/>
      <c r="CO921" s="1713"/>
      <c r="CP921" s="1713"/>
      <c r="CQ921" s="1713"/>
      <c r="CR921" s="1713"/>
      <c r="CS921" s="1713"/>
      <c r="CT921" s="1713"/>
      <c r="CU921" s="1713"/>
      <c r="CV921" s="1713"/>
      <c r="CW921" s="1713"/>
      <c r="CX921" s="1713"/>
      <c r="CY921" s="1713"/>
      <c r="CZ921" s="1713"/>
      <c r="DA921" s="1713"/>
      <c r="DB921" s="1713"/>
      <c r="DC921" s="1713"/>
      <c r="DD921" s="1713"/>
      <c r="DE921" s="1713"/>
      <c r="DF921" s="1713"/>
      <c r="DG921" s="1713"/>
      <c r="DH921" s="1713"/>
      <c r="DI921" s="1713"/>
      <c r="DJ921" s="1713"/>
      <c r="DK921" s="1713"/>
      <c r="DL921" s="1713"/>
      <c r="DM921" s="1713"/>
      <c r="DN921" s="1713"/>
      <c r="DO921" s="1713"/>
      <c r="DP921" s="1713"/>
      <c r="DQ921" s="1713"/>
    </row>
    <row r="922" s="1732" customFormat="true" ht="21.75" hidden="false" customHeight="true" outlineLevel="0" collapsed="false">
      <c r="A922" s="1713"/>
      <c r="B922" s="1713"/>
      <c r="C922" s="1725"/>
      <c r="D922" s="1725"/>
      <c r="E922" s="1725"/>
      <c r="F922" s="3210"/>
      <c r="G922" s="3211"/>
      <c r="H922" s="3212"/>
      <c r="I922" s="3213"/>
      <c r="J922" s="3213"/>
      <c r="K922" s="1713"/>
      <c r="L922" s="1713"/>
      <c r="M922" s="1713"/>
      <c r="N922" s="1725"/>
      <c r="O922" s="1713"/>
      <c r="P922" s="1713"/>
      <c r="Q922" s="1713"/>
      <c r="R922" s="1713"/>
      <c r="S922" s="1713"/>
      <c r="T922" s="1714"/>
      <c r="W922" s="1713"/>
      <c r="X922" s="1713"/>
      <c r="Y922" s="1713"/>
      <c r="Z922" s="1713"/>
      <c r="AA922" s="1713"/>
      <c r="AB922" s="1713"/>
      <c r="AC922" s="1713"/>
      <c r="AD922" s="1713"/>
      <c r="AE922" s="1713"/>
      <c r="AF922" s="1713"/>
      <c r="AG922" s="1713"/>
      <c r="AH922" s="1713"/>
      <c r="AI922" s="1713"/>
      <c r="AJ922" s="1713"/>
      <c r="AK922" s="1713"/>
      <c r="AL922" s="1713"/>
      <c r="AM922" s="1713"/>
      <c r="AN922" s="1713"/>
      <c r="AO922" s="3214"/>
      <c r="AP922" s="1713"/>
      <c r="AQ922" s="1713"/>
      <c r="AR922" s="1713"/>
      <c r="AS922" s="1713"/>
      <c r="AT922" s="1713"/>
      <c r="AU922" s="1713"/>
      <c r="AV922" s="1713"/>
      <c r="AW922" s="1713"/>
      <c r="AX922" s="1713"/>
      <c r="AY922" s="1713"/>
      <c r="AZ922" s="1713"/>
      <c r="BA922" s="1713"/>
      <c r="BB922" s="1713"/>
      <c r="BC922" s="1713"/>
      <c r="BD922" s="1713"/>
      <c r="BE922" s="1713"/>
      <c r="BF922" s="1713"/>
      <c r="BG922" s="1713"/>
      <c r="BH922" s="1713"/>
      <c r="BI922" s="1713"/>
      <c r="BJ922" s="1713"/>
      <c r="BK922" s="1713"/>
      <c r="BL922" s="1713"/>
      <c r="BM922" s="1713"/>
      <c r="BN922" s="1713"/>
      <c r="BO922" s="1713"/>
      <c r="BP922" s="1713"/>
      <c r="BQ922" s="1713"/>
      <c r="BR922" s="1713"/>
      <c r="BS922" s="1713"/>
      <c r="BT922" s="1713"/>
      <c r="BU922" s="1713"/>
      <c r="BV922" s="1713"/>
      <c r="BW922" s="1713"/>
      <c r="BX922" s="1713"/>
      <c r="BY922" s="1713"/>
      <c r="BZ922" s="1713"/>
      <c r="CA922" s="1713"/>
      <c r="CB922" s="1713"/>
      <c r="CC922" s="1713"/>
      <c r="CD922" s="1713"/>
      <c r="CE922" s="1713"/>
      <c r="CF922" s="1713"/>
      <c r="CG922" s="1713"/>
      <c r="CH922" s="1713"/>
      <c r="CI922" s="1713"/>
      <c r="CJ922" s="1713"/>
      <c r="CK922" s="1713"/>
      <c r="CL922" s="1713"/>
      <c r="CM922" s="1713"/>
      <c r="CN922" s="1713"/>
      <c r="CO922" s="1713"/>
      <c r="CP922" s="1713"/>
      <c r="CQ922" s="1713"/>
      <c r="CR922" s="1713"/>
      <c r="CS922" s="1713"/>
      <c r="CT922" s="1713"/>
      <c r="CU922" s="1713"/>
      <c r="CV922" s="1713"/>
      <c r="CW922" s="1713"/>
      <c r="CX922" s="1713"/>
      <c r="CY922" s="1713"/>
      <c r="CZ922" s="1713"/>
      <c r="DA922" s="1713"/>
      <c r="DB922" s="1713"/>
      <c r="DC922" s="1713"/>
      <c r="DD922" s="1713"/>
      <c r="DE922" s="1713"/>
      <c r="DF922" s="1713"/>
      <c r="DG922" s="1713"/>
      <c r="DH922" s="1713"/>
      <c r="DI922" s="1713"/>
      <c r="DJ922" s="1713"/>
      <c r="DK922" s="1713"/>
      <c r="DL922" s="1713"/>
      <c r="DM922" s="1713"/>
      <c r="DN922" s="1713"/>
      <c r="DO922" s="1713"/>
      <c r="DP922" s="1713"/>
      <c r="DQ922" s="1713"/>
    </row>
    <row r="923" s="1732" customFormat="true" ht="21.75" hidden="false" customHeight="true" outlineLevel="0" collapsed="false">
      <c r="A923" s="1713"/>
      <c r="B923" s="1713"/>
      <c r="C923" s="1725"/>
      <c r="D923" s="1725"/>
      <c r="E923" s="1725"/>
      <c r="F923" s="3210"/>
      <c r="G923" s="3211"/>
      <c r="H923" s="3212"/>
      <c r="I923" s="3213"/>
      <c r="J923" s="3213"/>
      <c r="K923" s="1713"/>
      <c r="L923" s="1713"/>
      <c r="M923" s="1713"/>
      <c r="N923" s="1725"/>
      <c r="O923" s="1713"/>
      <c r="P923" s="1713"/>
      <c r="Q923" s="1713"/>
      <c r="R923" s="1713"/>
      <c r="S923" s="1713"/>
      <c r="T923" s="1714"/>
      <c r="W923" s="1713"/>
      <c r="X923" s="1713"/>
      <c r="Y923" s="1713"/>
      <c r="Z923" s="1713"/>
      <c r="AA923" s="1713"/>
      <c r="AB923" s="1713"/>
      <c r="AC923" s="1713"/>
      <c r="AD923" s="1713"/>
      <c r="AE923" s="1713"/>
      <c r="AF923" s="1713"/>
      <c r="AG923" s="1713"/>
      <c r="AH923" s="1713"/>
      <c r="AI923" s="1713"/>
      <c r="AJ923" s="1713"/>
      <c r="AK923" s="1713"/>
      <c r="AL923" s="1713"/>
      <c r="AM923" s="1713"/>
      <c r="AN923" s="1713"/>
      <c r="AO923" s="3214"/>
      <c r="AP923" s="1713"/>
      <c r="AQ923" s="1713"/>
      <c r="AR923" s="1713"/>
      <c r="AS923" s="1713"/>
      <c r="AT923" s="1713"/>
      <c r="AU923" s="1713"/>
      <c r="AV923" s="1713"/>
      <c r="AW923" s="1713"/>
      <c r="AX923" s="1713"/>
      <c r="AY923" s="1713"/>
      <c r="AZ923" s="1713"/>
      <c r="BA923" s="1713"/>
      <c r="BB923" s="1713"/>
      <c r="BC923" s="1713"/>
      <c r="BD923" s="1713"/>
      <c r="BE923" s="1713"/>
      <c r="BF923" s="1713"/>
      <c r="BG923" s="1713"/>
      <c r="BH923" s="1713"/>
      <c r="BI923" s="1713"/>
      <c r="BJ923" s="1713"/>
      <c r="BK923" s="1713"/>
      <c r="BL923" s="1713"/>
      <c r="BM923" s="1713"/>
      <c r="BN923" s="1713"/>
      <c r="BO923" s="1713"/>
      <c r="BP923" s="1713"/>
      <c r="BQ923" s="1713"/>
      <c r="BR923" s="1713"/>
      <c r="BS923" s="1713"/>
      <c r="BT923" s="1713"/>
      <c r="BU923" s="1713"/>
      <c r="BV923" s="1713"/>
      <c r="BW923" s="1713"/>
      <c r="BX923" s="1713"/>
      <c r="BY923" s="1713"/>
      <c r="BZ923" s="1713"/>
      <c r="CA923" s="1713"/>
      <c r="CB923" s="1713"/>
      <c r="CC923" s="1713"/>
      <c r="CD923" s="1713"/>
      <c r="CE923" s="1713"/>
      <c r="CF923" s="1713"/>
      <c r="CG923" s="1713"/>
      <c r="CH923" s="1713"/>
      <c r="CI923" s="1713"/>
      <c r="CJ923" s="1713"/>
      <c r="CK923" s="1713"/>
      <c r="CL923" s="1713"/>
      <c r="CM923" s="1713"/>
      <c r="CN923" s="1713"/>
      <c r="CO923" s="1713"/>
      <c r="CP923" s="1713"/>
      <c r="CQ923" s="1713"/>
      <c r="CR923" s="1713"/>
      <c r="CS923" s="1713"/>
      <c r="CT923" s="1713"/>
      <c r="CU923" s="1713"/>
      <c r="CV923" s="1713"/>
      <c r="CW923" s="1713"/>
      <c r="CX923" s="1713"/>
      <c r="CY923" s="1713"/>
      <c r="CZ923" s="1713"/>
      <c r="DA923" s="1713"/>
      <c r="DB923" s="1713"/>
      <c r="DC923" s="1713"/>
      <c r="DD923" s="1713"/>
      <c r="DE923" s="1713"/>
      <c r="DF923" s="1713"/>
      <c r="DG923" s="1713"/>
      <c r="DH923" s="1713"/>
      <c r="DI923" s="1713"/>
      <c r="DJ923" s="1713"/>
      <c r="DK923" s="1713"/>
      <c r="DL923" s="1713"/>
      <c r="DM923" s="1713"/>
      <c r="DN923" s="1713"/>
      <c r="DO923" s="1713"/>
      <c r="DP923" s="1713"/>
      <c r="DQ923" s="1713"/>
    </row>
    <row r="924" s="1732" customFormat="true" ht="21.75" hidden="false" customHeight="true" outlineLevel="0" collapsed="false">
      <c r="A924" s="1713"/>
      <c r="B924" s="1713"/>
      <c r="C924" s="1725"/>
      <c r="D924" s="1725"/>
      <c r="E924" s="1725"/>
      <c r="F924" s="3210"/>
      <c r="G924" s="3211"/>
      <c r="H924" s="3212"/>
      <c r="I924" s="3213"/>
      <c r="J924" s="3213"/>
      <c r="K924" s="1713"/>
      <c r="L924" s="1713"/>
      <c r="M924" s="1713"/>
      <c r="N924" s="1725"/>
      <c r="O924" s="1713"/>
      <c r="P924" s="1713"/>
      <c r="Q924" s="1713"/>
      <c r="R924" s="1713"/>
      <c r="S924" s="1713"/>
      <c r="T924" s="1714"/>
      <c r="W924" s="1713"/>
      <c r="X924" s="1713"/>
      <c r="Y924" s="1713"/>
      <c r="Z924" s="1713"/>
      <c r="AA924" s="1713"/>
      <c r="AB924" s="1713"/>
      <c r="AC924" s="1713"/>
      <c r="AD924" s="1713"/>
      <c r="AE924" s="1713"/>
      <c r="AF924" s="1713"/>
      <c r="AG924" s="1713"/>
      <c r="AH924" s="1713"/>
      <c r="AI924" s="1713"/>
      <c r="AJ924" s="1713"/>
      <c r="AK924" s="1713"/>
      <c r="AL924" s="1713"/>
      <c r="AM924" s="1713"/>
      <c r="AN924" s="1713"/>
      <c r="AO924" s="3214"/>
      <c r="AP924" s="1713"/>
      <c r="AQ924" s="1713"/>
      <c r="AR924" s="1713"/>
      <c r="AS924" s="1713"/>
      <c r="AT924" s="1713"/>
      <c r="AU924" s="1713"/>
      <c r="AV924" s="1713"/>
      <c r="AW924" s="1713"/>
      <c r="AX924" s="1713"/>
      <c r="AY924" s="1713"/>
      <c r="AZ924" s="1713"/>
      <c r="BA924" s="1713"/>
      <c r="BB924" s="1713"/>
      <c r="BC924" s="1713"/>
      <c r="BD924" s="1713"/>
      <c r="BE924" s="1713"/>
      <c r="BF924" s="1713"/>
      <c r="BG924" s="1713"/>
      <c r="BH924" s="1713"/>
      <c r="BI924" s="1713"/>
      <c r="BJ924" s="1713"/>
      <c r="BK924" s="1713"/>
      <c r="BL924" s="1713"/>
      <c r="BM924" s="1713"/>
      <c r="BN924" s="1713"/>
      <c r="BO924" s="1713"/>
      <c r="BP924" s="1713"/>
      <c r="BQ924" s="1713"/>
      <c r="BR924" s="1713"/>
      <c r="BS924" s="1713"/>
      <c r="BT924" s="1713"/>
      <c r="BU924" s="1713"/>
      <c r="BV924" s="1713"/>
      <c r="BW924" s="1713"/>
      <c r="BX924" s="1713"/>
      <c r="BY924" s="1713"/>
      <c r="BZ924" s="1713"/>
      <c r="CA924" s="1713"/>
      <c r="CB924" s="1713"/>
      <c r="CC924" s="1713"/>
      <c r="CD924" s="1713"/>
      <c r="CE924" s="1713"/>
      <c r="CF924" s="1713"/>
      <c r="CG924" s="1713"/>
      <c r="CH924" s="1713"/>
      <c r="CI924" s="1713"/>
      <c r="CJ924" s="1713"/>
      <c r="CK924" s="1713"/>
      <c r="CL924" s="1713"/>
      <c r="CM924" s="1713"/>
      <c r="CN924" s="1713"/>
      <c r="CO924" s="1713"/>
      <c r="CP924" s="1713"/>
      <c r="CQ924" s="1713"/>
      <c r="CR924" s="1713"/>
      <c r="CS924" s="1713"/>
      <c r="CT924" s="1713"/>
      <c r="CU924" s="1713"/>
      <c r="CV924" s="1713"/>
      <c r="CW924" s="1713"/>
      <c r="CX924" s="1713"/>
      <c r="CY924" s="1713"/>
      <c r="CZ924" s="1713"/>
      <c r="DA924" s="1713"/>
      <c r="DB924" s="1713"/>
      <c r="DC924" s="1713"/>
      <c r="DD924" s="1713"/>
      <c r="DE924" s="1713"/>
      <c r="DF924" s="1713"/>
      <c r="DG924" s="1713"/>
      <c r="DH924" s="1713"/>
      <c r="DI924" s="1713"/>
      <c r="DJ924" s="1713"/>
      <c r="DK924" s="1713"/>
      <c r="DL924" s="1713"/>
      <c r="DM924" s="1713"/>
      <c r="DN924" s="1713"/>
      <c r="DO924" s="1713"/>
      <c r="DP924" s="1713"/>
      <c r="DQ924" s="1713"/>
    </row>
    <row r="925" s="1732" customFormat="true" ht="21.75" hidden="false" customHeight="true" outlineLevel="0" collapsed="false">
      <c r="A925" s="1713"/>
      <c r="B925" s="1713"/>
      <c r="C925" s="1725"/>
      <c r="D925" s="1725"/>
      <c r="E925" s="1725"/>
      <c r="F925" s="3210"/>
      <c r="G925" s="3211"/>
      <c r="H925" s="3212"/>
      <c r="I925" s="3213"/>
      <c r="J925" s="3213"/>
      <c r="K925" s="1713"/>
      <c r="L925" s="1713"/>
      <c r="M925" s="1713"/>
      <c r="N925" s="1725"/>
      <c r="O925" s="1713"/>
      <c r="P925" s="1713"/>
      <c r="Q925" s="1713"/>
      <c r="R925" s="1713"/>
      <c r="S925" s="1713"/>
      <c r="T925" s="1714"/>
      <c r="W925" s="1713"/>
      <c r="X925" s="1713"/>
      <c r="Y925" s="1713"/>
      <c r="Z925" s="1713"/>
      <c r="AA925" s="1713"/>
      <c r="AB925" s="1713"/>
      <c r="AC925" s="1713"/>
      <c r="AD925" s="1713"/>
      <c r="AE925" s="1713"/>
      <c r="AF925" s="1713"/>
      <c r="AG925" s="1713"/>
      <c r="AH925" s="1713"/>
      <c r="AI925" s="1713"/>
      <c r="AJ925" s="1713"/>
      <c r="AK925" s="1713"/>
      <c r="AL925" s="1713"/>
      <c r="AM925" s="1713"/>
      <c r="AN925" s="1713"/>
      <c r="AO925" s="3214"/>
      <c r="AP925" s="1713"/>
      <c r="AQ925" s="1713"/>
      <c r="AR925" s="1713"/>
      <c r="AS925" s="1713"/>
      <c r="AT925" s="1713"/>
      <c r="AU925" s="1713"/>
      <c r="AV925" s="1713"/>
      <c r="AW925" s="1713"/>
      <c r="AX925" s="1713"/>
      <c r="AY925" s="1713"/>
      <c r="AZ925" s="1713"/>
      <c r="BA925" s="1713"/>
      <c r="BB925" s="1713"/>
      <c r="BC925" s="1713"/>
      <c r="BD925" s="1713"/>
      <c r="BE925" s="1713"/>
      <c r="BF925" s="1713"/>
      <c r="BG925" s="1713"/>
      <c r="BH925" s="1713"/>
      <c r="BI925" s="1713"/>
      <c r="BJ925" s="1713"/>
      <c r="BK925" s="1713"/>
      <c r="BL925" s="1713"/>
      <c r="BM925" s="1713"/>
      <c r="BN925" s="1713"/>
      <c r="BO925" s="1713"/>
      <c r="BP925" s="1713"/>
      <c r="BQ925" s="1713"/>
      <c r="BR925" s="1713"/>
      <c r="BS925" s="1713"/>
      <c r="BT925" s="1713"/>
      <c r="BU925" s="1713"/>
      <c r="BV925" s="1713"/>
      <c r="BW925" s="1713"/>
      <c r="BX925" s="1713"/>
      <c r="BY925" s="1713"/>
      <c r="BZ925" s="1713"/>
      <c r="CA925" s="1713"/>
      <c r="CB925" s="1713"/>
      <c r="CC925" s="1713"/>
      <c r="CD925" s="1713"/>
      <c r="CE925" s="1713"/>
      <c r="CF925" s="1713"/>
      <c r="CG925" s="1713"/>
      <c r="CH925" s="1713"/>
      <c r="CI925" s="1713"/>
      <c r="CJ925" s="1713"/>
      <c r="CK925" s="1713"/>
      <c r="CL925" s="1713"/>
      <c r="CM925" s="1713"/>
      <c r="CN925" s="1713"/>
      <c r="CO925" s="1713"/>
      <c r="CP925" s="1713"/>
      <c r="CQ925" s="1713"/>
      <c r="CR925" s="1713"/>
      <c r="CS925" s="1713"/>
      <c r="CT925" s="1713"/>
      <c r="CU925" s="1713"/>
      <c r="CV925" s="1713"/>
      <c r="CW925" s="1713"/>
      <c r="CX925" s="1713"/>
      <c r="CY925" s="1713"/>
      <c r="CZ925" s="1713"/>
      <c r="DA925" s="1713"/>
      <c r="DB925" s="1713"/>
      <c r="DC925" s="1713"/>
      <c r="DD925" s="1713"/>
      <c r="DE925" s="1713"/>
      <c r="DF925" s="1713"/>
      <c r="DG925" s="1713"/>
      <c r="DH925" s="1713"/>
      <c r="DI925" s="1713"/>
      <c r="DJ925" s="1713"/>
      <c r="DK925" s="1713"/>
      <c r="DL925" s="1713"/>
      <c r="DM925" s="1713"/>
      <c r="DN925" s="1713"/>
      <c r="DO925" s="1713"/>
      <c r="DP925" s="1713"/>
      <c r="DQ925" s="1713"/>
    </row>
    <row r="926" s="1732" customFormat="true" ht="21.75" hidden="false" customHeight="true" outlineLevel="0" collapsed="false">
      <c r="A926" s="1713"/>
      <c r="B926" s="1713"/>
      <c r="C926" s="1725"/>
      <c r="D926" s="1725"/>
      <c r="E926" s="1725"/>
      <c r="F926" s="3210"/>
      <c r="G926" s="3211"/>
      <c r="H926" s="3212"/>
      <c r="I926" s="3213"/>
      <c r="J926" s="3213"/>
      <c r="K926" s="1713"/>
      <c r="L926" s="1713"/>
      <c r="M926" s="1713"/>
      <c r="N926" s="1725"/>
      <c r="O926" s="1713"/>
      <c r="P926" s="1713"/>
      <c r="Q926" s="1713"/>
      <c r="R926" s="1713"/>
      <c r="S926" s="1713"/>
      <c r="T926" s="1714"/>
      <c r="W926" s="1713"/>
      <c r="X926" s="1713"/>
      <c r="Y926" s="1713"/>
      <c r="Z926" s="1713"/>
      <c r="AA926" s="1713"/>
      <c r="AB926" s="1713"/>
      <c r="AC926" s="1713"/>
      <c r="AD926" s="1713"/>
      <c r="AE926" s="1713"/>
      <c r="AF926" s="1713"/>
      <c r="AG926" s="1713"/>
      <c r="AH926" s="1713"/>
      <c r="AI926" s="1713"/>
      <c r="AJ926" s="1713"/>
      <c r="AK926" s="1713"/>
      <c r="AL926" s="1713"/>
      <c r="AM926" s="1713"/>
      <c r="AN926" s="1713"/>
      <c r="AO926" s="3214"/>
      <c r="AP926" s="1713"/>
      <c r="AQ926" s="1713"/>
      <c r="AR926" s="1713"/>
      <c r="AS926" s="1713"/>
      <c r="AT926" s="1713"/>
      <c r="AU926" s="1713"/>
      <c r="AV926" s="1713"/>
      <c r="AW926" s="1713"/>
      <c r="AX926" s="1713"/>
      <c r="AY926" s="1713"/>
      <c r="AZ926" s="1713"/>
      <c r="BA926" s="1713"/>
      <c r="BB926" s="1713"/>
      <c r="BC926" s="1713"/>
      <c r="BD926" s="1713"/>
      <c r="BE926" s="1713"/>
      <c r="BF926" s="1713"/>
      <c r="BG926" s="1713"/>
      <c r="BH926" s="1713"/>
      <c r="BI926" s="1713"/>
      <c r="BJ926" s="1713"/>
      <c r="BK926" s="1713"/>
      <c r="BL926" s="1713"/>
      <c r="BM926" s="1713"/>
      <c r="BN926" s="1713"/>
      <c r="BO926" s="1713"/>
      <c r="BP926" s="1713"/>
      <c r="BQ926" s="1713"/>
      <c r="BR926" s="1713"/>
      <c r="BS926" s="1713"/>
      <c r="BT926" s="1713"/>
      <c r="BU926" s="1713"/>
      <c r="BV926" s="1713"/>
      <c r="BW926" s="1713"/>
      <c r="BX926" s="1713"/>
      <c r="BY926" s="1713"/>
      <c r="BZ926" s="1713"/>
      <c r="CA926" s="1713"/>
      <c r="CB926" s="1713"/>
      <c r="CC926" s="1713"/>
      <c r="CD926" s="1713"/>
      <c r="CE926" s="1713"/>
      <c r="CF926" s="1713"/>
      <c r="CG926" s="1713"/>
      <c r="CH926" s="1713"/>
      <c r="CI926" s="1713"/>
      <c r="CJ926" s="1713"/>
      <c r="CK926" s="1713"/>
      <c r="CL926" s="1713"/>
      <c r="CM926" s="1713"/>
      <c r="CN926" s="1713"/>
      <c r="CO926" s="1713"/>
      <c r="CP926" s="1713"/>
      <c r="CQ926" s="1713"/>
      <c r="CR926" s="1713"/>
      <c r="CS926" s="1713"/>
      <c r="CT926" s="1713"/>
      <c r="CU926" s="1713"/>
      <c r="CV926" s="1713"/>
      <c r="CW926" s="1713"/>
      <c r="CX926" s="1713"/>
      <c r="CY926" s="1713"/>
      <c r="CZ926" s="1713"/>
      <c r="DA926" s="1713"/>
      <c r="DB926" s="1713"/>
      <c r="DC926" s="1713"/>
      <c r="DD926" s="1713"/>
      <c r="DE926" s="1713"/>
      <c r="DF926" s="1713"/>
      <c r="DG926" s="1713"/>
      <c r="DH926" s="1713"/>
      <c r="DI926" s="1713"/>
      <c r="DJ926" s="1713"/>
      <c r="DK926" s="1713"/>
      <c r="DL926" s="1713"/>
      <c r="DM926" s="1713"/>
      <c r="DN926" s="1713"/>
      <c r="DO926" s="1713"/>
      <c r="DP926" s="1713"/>
      <c r="DQ926" s="1713"/>
    </row>
    <row r="927" s="1732" customFormat="true" ht="21.75" hidden="false" customHeight="true" outlineLevel="0" collapsed="false">
      <c r="A927" s="1713"/>
      <c r="B927" s="1713"/>
      <c r="C927" s="1725"/>
      <c r="D927" s="1725"/>
      <c r="E927" s="1725"/>
      <c r="F927" s="3210"/>
      <c r="G927" s="3211"/>
      <c r="H927" s="3212"/>
      <c r="I927" s="3213"/>
      <c r="J927" s="3213"/>
      <c r="K927" s="1713"/>
      <c r="L927" s="1713"/>
      <c r="M927" s="1713"/>
      <c r="N927" s="1725"/>
      <c r="O927" s="1713"/>
      <c r="P927" s="1713"/>
      <c r="Q927" s="1713"/>
      <c r="R927" s="1713"/>
      <c r="S927" s="1713"/>
      <c r="T927" s="1714"/>
      <c r="W927" s="1713"/>
      <c r="X927" s="1713"/>
      <c r="Y927" s="1713"/>
      <c r="Z927" s="1713"/>
      <c r="AA927" s="1713"/>
      <c r="AB927" s="1713"/>
      <c r="AC927" s="1713"/>
      <c r="AD927" s="1713"/>
      <c r="AE927" s="1713"/>
      <c r="AF927" s="1713"/>
      <c r="AG927" s="1713"/>
      <c r="AH927" s="1713"/>
      <c r="AI927" s="1713"/>
      <c r="AJ927" s="1713"/>
      <c r="AK927" s="1713"/>
      <c r="AL927" s="1713"/>
      <c r="AM927" s="1713"/>
      <c r="AN927" s="1713"/>
      <c r="AO927" s="3214"/>
      <c r="AP927" s="1713"/>
      <c r="AQ927" s="1713"/>
      <c r="AR927" s="1713"/>
      <c r="AS927" s="1713"/>
      <c r="AT927" s="1713"/>
      <c r="AU927" s="1713"/>
      <c r="AV927" s="1713"/>
      <c r="AW927" s="1713"/>
      <c r="AX927" s="1713"/>
      <c r="AY927" s="1713"/>
      <c r="AZ927" s="1713"/>
      <c r="BA927" s="1713"/>
      <c r="BB927" s="1713"/>
      <c r="BC927" s="1713"/>
      <c r="BD927" s="1713"/>
      <c r="BE927" s="1713"/>
      <c r="BF927" s="1713"/>
      <c r="BG927" s="1713"/>
      <c r="BH927" s="1713"/>
      <c r="BI927" s="1713"/>
      <c r="BJ927" s="1713"/>
      <c r="BK927" s="1713"/>
      <c r="BL927" s="1713"/>
      <c r="BM927" s="1713"/>
      <c r="BN927" s="1713"/>
      <c r="BO927" s="1713"/>
      <c r="BP927" s="1713"/>
      <c r="BQ927" s="1713"/>
      <c r="BR927" s="1713"/>
      <c r="BS927" s="1713"/>
      <c r="BT927" s="1713"/>
      <c r="BU927" s="1713"/>
      <c r="BV927" s="1713"/>
      <c r="BW927" s="1713"/>
      <c r="BX927" s="1713"/>
      <c r="BY927" s="1713"/>
      <c r="BZ927" s="1713"/>
      <c r="CA927" s="1713"/>
      <c r="CB927" s="1713"/>
      <c r="CC927" s="1713"/>
      <c r="CD927" s="1713"/>
      <c r="CE927" s="1713"/>
      <c r="CF927" s="1713"/>
      <c r="CG927" s="1713"/>
      <c r="CH927" s="1713"/>
      <c r="CI927" s="1713"/>
      <c r="CJ927" s="1713"/>
      <c r="CK927" s="1713"/>
      <c r="CL927" s="1713"/>
      <c r="CM927" s="1713"/>
      <c r="CN927" s="1713"/>
      <c r="CO927" s="1713"/>
      <c r="CP927" s="1713"/>
      <c r="CQ927" s="1713"/>
      <c r="CR927" s="1713"/>
      <c r="CS927" s="1713"/>
      <c r="CT927" s="1713"/>
      <c r="CU927" s="1713"/>
      <c r="CV927" s="1713"/>
      <c r="CW927" s="1713"/>
      <c r="CX927" s="1713"/>
      <c r="CY927" s="1713"/>
      <c r="CZ927" s="1713"/>
      <c r="DA927" s="1713"/>
      <c r="DB927" s="1713"/>
      <c r="DC927" s="1713"/>
      <c r="DD927" s="1713"/>
      <c r="DE927" s="1713"/>
      <c r="DF927" s="1713"/>
      <c r="DG927" s="1713"/>
      <c r="DH927" s="1713"/>
      <c r="DI927" s="1713"/>
      <c r="DJ927" s="1713"/>
      <c r="DK927" s="1713"/>
      <c r="DL927" s="1713"/>
      <c r="DM927" s="1713"/>
      <c r="DN927" s="1713"/>
      <c r="DO927" s="1713"/>
      <c r="DP927" s="1713"/>
      <c r="DQ927" s="1713"/>
    </row>
    <row r="928" s="1732" customFormat="true" ht="21.75" hidden="false" customHeight="true" outlineLevel="0" collapsed="false">
      <c r="A928" s="1713"/>
      <c r="B928" s="1713"/>
      <c r="C928" s="1725"/>
      <c r="D928" s="1725"/>
      <c r="E928" s="1725"/>
      <c r="F928" s="3210"/>
      <c r="G928" s="3211"/>
      <c r="H928" s="3212"/>
      <c r="I928" s="3213"/>
      <c r="J928" s="3213"/>
      <c r="K928" s="1713"/>
      <c r="L928" s="1713"/>
      <c r="M928" s="1713"/>
      <c r="N928" s="1725"/>
      <c r="O928" s="1713"/>
      <c r="P928" s="1713"/>
      <c r="Q928" s="1713"/>
      <c r="R928" s="1713"/>
      <c r="S928" s="1713"/>
      <c r="T928" s="1714"/>
      <c r="W928" s="1713"/>
      <c r="X928" s="1713"/>
      <c r="Y928" s="1713"/>
      <c r="Z928" s="1713"/>
      <c r="AA928" s="1713"/>
      <c r="AB928" s="1713"/>
      <c r="AC928" s="1713"/>
      <c r="AD928" s="1713"/>
      <c r="AE928" s="1713"/>
      <c r="AF928" s="1713"/>
      <c r="AG928" s="1713"/>
      <c r="AH928" s="1713"/>
      <c r="AI928" s="1713"/>
      <c r="AJ928" s="1713"/>
      <c r="AK928" s="1713"/>
      <c r="AL928" s="1713"/>
      <c r="AM928" s="1713"/>
      <c r="AN928" s="1713"/>
      <c r="AO928" s="3214"/>
      <c r="AP928" s="1713"/>
      <c r="AQ928" s="1713"/>
      <c r="AR928" s="1713"/>
      <c r="AS928" s="1713"/>
      <c r="AT928" s="1713"/>
      <c r="AU928" s="1713"/>
      <c r="AV928" s="1713"/>
      <c r="AW928" s="1713"/>
      <c r="AX928" s="1713"/>
      <c r="AY928" s="1713"/>
      <c r="AZ928" s="1713"/>
      <c r="BA928" s="1713"/>
      <c r="BB928" s="1713"/>
      <c r="BC928" s="1713"/>
      <c r="BD928" s="1713"/>
      <c r="BE928" s="1713"/>
      <c r="BF928" s="1713"/>
      <c r="BG928" s="1713"/>
      <c r="BH928" s="1713"/>
      <c r="BI928" s="1713"/>
      <c r="BJ928" s="1713"/>
      <c r="BK928" s="1713"/>
      <c r="BL928" s="1713"/>
      <c r="BM928" s="1713"/>
      <c r="BN928" s="1713"/>
      <c r="BO928" s="1713"/>
      <c r="BP928" s="1713"/>
      <c r="BQ928" s="1713"/>
      <c r="BR928" s="1713"/>
      <c r="BS928" s="1713"/>
      <c r="BT928" s="1713"/>
      <c r="BU928" s="1713"/>
      <c r="BV928" s="1713"/>
      <c r="BW928" s="1713"/>
      <c r="BX928" s="1713"/>
      <c r="BY928" s="1713"/>
      <c r="BZ928" s="1713"/>
      <c r="CA928" s="1713"/>
      <c r="CB928" s="1713"/>
      <c r="CC928" s="1713"/>
      <c r="CD928" s="1713"/>
      <c r="CE928" s="1713"/>
      <c r="CF928" s="1713"/>
      <c r="CG928" s="1713"/>
      <c r="CH928" s="1713"/>
      <c r="CI928" s="1713"/>
      <c r="CJ928" s="1713"/>
      <c r="CK928" s="1713"/>
      <c r="CL928" s="1713"/>
      <c r="CM928" s="1713"/>
      <c r="CN928" s="1713"/>
      <c r="CO928" s="1713"/>
      <c r="CP928" s="1713"/>
      <c r="CQ928" s="1713"/>
      <c r="CR928" s="1713"/>
      <c r="CS928" s="1713"/>
      <c r="CT928" s="1713"/>
      <c r="CU928" s="1713"/>
      <c r="CV928" s="1713"/>
      <c r="CW928" s="1713"/>
      <c r="CX928" s="1713"/>
      <c r="CY928" s="1713"/>
      <c r="CZ928" s="1713"/>
      <c r="DA928" s="1713"/>
      <c r="DB928" s="1713"/>
      <c r="DC928" s="1713"/>
      <c r="DD928" s="1713"/>
      <c r="DE928" s="1713"/>
      <c r="DF928" s="1713"/>
      <c r="DG928" s="1713"/>
      <c r="DH928" s="1713"/>
      <c r="DI928" s="1713"/>
      <c r="DJ928" s="1713"/>
      <c r="DK928" s="1713"/>
      <c r="DL928" s="1713"/>
      <c r="DM928" s="1713"/>
      <c r="DN928" s="1713"/>
      <c r="DO928" s="1713"/>
      <c r="DP928" s="1713"/>
      <c r="DQ928" s="1713"/>
    </row>
    <row r="929" s="1732" customFormat="true" ht="21.75" hidden="false" customHeight="true" outlineLevel="0" collapsed="false">
      <c r="A929" s="1713"/>
      <c r="B929" s="1713"/>
      <c r="C929" s="1725"/>
      <c r="D929" s="1725"/>
      <c r="E929" s="1725"/>
      <c r="F929" s="3210"/>
      <c r="G929" s="3211"/>
      <c r="H929" s="3212"/>
      <c r="I929" s="3213"/>
      <c r="J929" s="3213"/>
      <c r="K929" s="1713"/>
      <c r="L929" s="1713"/>
      <c r="M929" s="1713"/>
      <c r="N929" s="1725"/>
      <c r="O929" s="1713"/>
      <c r="P929" s="1713"/>
      <c r="Q929" s="1713"/>
      <c r="R929" s="1713"/>
      <c r="S929" s="1713"/>
      <c r="T929" s="1714"/>
      <c r="W929" s="1713"/>
      <c r="X929" s="1713"/>
      <c r="Y929" s="1713"/>
      <c r="Z929" s="1713"/>
      <c r="AA929" s="1713"/>
      <c r="AB929" s="1713"/>
      <c r="AC929" s="1713"/>
      <c r="AD929" s="1713"/>
      <c r="AE929" s="1713"/>
      <c r="AF929" s="1713"/>
      <c r="AG929" s="1713"/>
      <c r="AH929" s="1713"/>
      <c r="AI929" s="1713"/>
      <c r="AJ929" s="1713"/>
      <c r="AK929" s="1713"/>
      <c r="AL929" s="1713"/>
      <c r="AM929" s="1713"/>
      <c r="AN929" s="1713"/>
      <c r="AO929" s="3214"/>
      <c r="AP929" s="1713"/>
      <c r="AQ929" s="1713"/>
      <c r="AR929" s="1713"/>
      <c r="AS929" s="1713"/>
      <c r="AT929" s="1713"/>
      <c r="AU929" s="1713"/>
      <c r="AV929" s="1713"/>
      <c r="AW929" s="1713"/>
      <c r="AX929" s="1713"/>
      <c r="AY929" s="1713"/>
      <c r="AZ929" s="1713"/>
      <c r="BA929" s="1713"/>
      <c r="BB929" s="1713"/>
      <c r="BC929" s="1713"/>
      <c r="BD929" s="1713"/>
      <c r="BE929" s="1713"/>
      <c r="BF929" s="1713"/>
      <c r="BG929" s="1713"/>
      <c r="BH929" s="1713"/>
      <c r="BI929" s="1713"/>
      <c r="BJ929" s="1713"/>
      <c r="BK929" s="1713"/>
      <c r="BL929" s="1713"/>
      <c r="BM929" s="1713"/>
      <c r="BN929" s="1713"/>
      <c r="BO929" s="1713"/>
      <c r="BP929" s="1713"/>
      <c r="BQ929" s="1713"/>
      <c r="BR929" s="1713"/>
      <c r="BS929" s="1713"/>
      <c r="BT929" s="1713"/>
      <c r="BU929" s="1713"/>
      <c r="BV929" s="1713"/>
      <c r="BW929" s="1713"/>
      <c r="BX929" s="1713"/>
      <c r="BY929" s="1713"/>
      <c r="BZ929" s="1713"/>
      <c r="CA929" s="1713"/>
      <c r="CB929" s="1713"/>
      <c r="CC929" s="1713"/>
      <c r="CD929" s="1713"/>
      <c r="CE929" s="1713"/>
      <c r="CF929" s="1713"/>
      <c r="CG929" s="1713"/>
      <c r="CH929" s="1713"/>
      <c r="CI929" s="1713"/>
      <c r="CJ929" s="1713"/>
      <c r="CK929" s="1713"/>
      <c r="CL929" s="1713"/>
      <c r="CM929" s="1713"/>
      <c r="CN929" s="1713"/>
      <c r="CO929" s="1713"/>
      <c r="CP929" s="1713"/>
      <c r="CQ929" s="1713"/>
      <c r="CR929" s="1713"/>
      <c r="CS929" s="1713"/>
      <c r="CT929" s="1713"/>
      <c r="CU929" s="1713"/>
      <c r="CV929" s="1713"/>
      <c r="CW929" s="1713"/>
      <c r="CX929" s="1713"/>
      <c r="CY929" s="1713"/>
      <c r="CZ929" s="1713"/>
      <c r="DA929" s="1713"/>
      <c r="DB929" s="1713"/>
      <c r="DC929" s="1713"/>
      <c r="DD929" s="1713"/>
      <c r="DE929" s="1713"/>
      <c r="DF929" s="1713"/>
      <c r="DG929" s="1713"/>
      <c r="DH929" s="1713"/>
      <c r="DI929" s="1713"/>
      <c r="DJ929" s="1713"/>
      <c r="DK929" s="1713"/>
      <c r="DL929" s="1713"/>
      <c r="DM929" s="1713"/>
      <c r="DN929" s="1713"/>
      <c r="DO929" s="1713"/>
      <c r="DP929" s="1713"/>
      <c r="DQ929" s="1713"/>
    </row>
    <row r="930" s="1732" customFormat="true" ht="21.75" hidden="false" customHeight="true" outlineLevel="0" collapsed="false">
      <c r="A930" s="1713"/>
      <c r="B930" s="1713"/>
      <c r="C930" s="1725"/>
      <c r="D930" s="1725"/>
      <c r="E930" s="1725"/>
      <c r="F930" s="3210"/>
      <c r="G930" s="3211"/>
      <c r="H930" s="3212"/>
      <c r="I930" s="3213"/>
      <c r="J930" s="3213"/>
      <c r="K930" s="1713"/>
      <c r="L930" s="1713"/>
      <c r="M930" s="1713"/>
      <c r="N930" s="1725"/>
      <c r="O930" s="1713"/>
      <c r="P930" s="1713"/>
      <c r="Q930" s="1713"/>
      <c r="R930" s="1713"/>
      <c r="S930" s="1713"/>
      <c r="T930" s="1714"/>
      <c r="W930" s="1713"/>
      <c r="X930" s="1713"/>
      <c r="Y930" s="1713"/>
      <c r="Z930" s="1713"/>
      <c r="AA930" s="1713"/>
      <c r="AB930" s="1713"/>
      <c r="AC930" s="1713"/>
      <c r="AD930" s="1713"/>
      <c r="AE930" s="1713"/>
      <c r="AF930" s="1713"/>
      <c r="AG930" s="1713"/>
      <c r="AH930" s="1713"/>
      <c r="AI930" s="1713"/>
      <c r="AJ930" s="1713"/>
      <c r="AK930" s="1713"/>
      <c r="AL930" s="1713"/>
      <c r="AM930" s="1713"/>
      <c r="AN930" s="1713"/>
      <c r="AO930" s="3214"/>
      <c r="AP930" s="1713"/>
      <c r="AQ930" s="1713"/>
      <c r="AR930" s="1713"/>
      <c r="AS930" s="1713"/>
      <c r="AT930" s="1713"/>
      <c r="AU930" s="1713"/>
      <c r="AV930" s="1713"/>
      <c r="AW930" s="1713"/>
      <c r="AX930" s="1713"/>
      <c r="AY930" s="1713"/>
      <c r="AZ930" s="1713"/>
      <c r="BA930" s="1713"/>
      <c r="BB930" s="1713"/>
      <c r="BC930" s="1713"/>
      <c r="BD930" s="1713"/>
      <c r="BE930" s="1713"/>
      <c r="BF930" s="1713"/>
      <c r="BG930" s="1713"/>
      <c r="BH930" s="1713"/>
      <c r="BI930" s="1713"/>
      <c r="BJ930" s="1713"/>
      <c r="BK930" s="1713"/>
      <c r="BL930" s="1713"/>
      <c r="BM930" s="1713"/>
      <c r="BN930" s="1713"/>
      <c r="BO930" s="1713"/>
      <c r="BP930" s="1713"/>
      <c r="BQ930" s="1713"/>
      <c r="BR930" s="1713"/>
      <c r="BS930" s="1713"/>
      <c r="BT930" s="1713"/>
      <c r="BU930" s="1713"/>
      <c r="BV930" s="1713"/>
      <c r="BW930" s="1713"/>
      <c r="BX930" s="1713"/>
      <c r="BY930" s="1713"/>
      <c r="BZ930" s="1713"/>
      <c r="CA930" s="1713"/>
      <c r="CB930" s="1713"/>
      <c r="CC930" s="1713"/>
      <c r="CD930" s="1713"/>
      <c r="CE930" s="1713"/>
      <c r="CF930" s="1713"/>
      <c r="CG930" s="1713"/>
      <c r="CH930" s="1713"/>
      <c r="CI930" s="1713"/>
      <c r="CJ930" s="1713"/>
      <c r="CK930" s="1713"/>
      <c r="CL930" s="1713"/>
      <c r="CM930" s="1713"/>
      <c r="CN930" s="1713"/>
      <c r="CO930" s="1713"/>
      <c r="CP930" s="1713"/>
      <c r="CQ930" s="1713"/>
      <c r="CR930" s="1713"/>
      <c r="CS930" s="1713"/>
      <c r="CT930" s="1713"/>
      <c r="CU930" s="1713"/>
      <c r="CV930" s="1713"/>
      <c r="CW930" s="1713"/>
      <c r="CX930" s="1713"/>
      <c r="CY930" s="1713"/>
      <c r="CZ930" s="1713"/>
      <c r="DA930" s="1713"/>
      <c r="DB930" s="1713"/>
      <c r="DC930" s="1713"/>
      <c r="DD930" s="1713"/>
      <c r="DE930" s="1713"/>
      <c r="DF930" s="1713"/>
      <c r="DG930" s="1713"/>
      <c r="DH930" s="1713"/>
      <c r="DI930" s="1713"/>
      <c r="DJ930" s="1713"/>
      <c r="DK930" s="1713"/>
      <c r="DL930" s="1713"/>
      <c r="DM930" s="1713"/>
      <c r="DN930" s="1713"/>
      <c r="DO930" s="1713"/>
      <c r="DP930" s="1713"/>
      <c r="DQ930" s="1713"/>
    </row>
    <row r="931" s="1732" customFormat="true" ht="21.75" hidden="false" customHeight="true" outlineLevel="0" collapsed="false">
      <c r="A931" s="1713"/>
      <c r="B931" s="1713"/>
      <c r="C931" s="1725"/>
      <c r="D931" s="1725"/>
      <c r="E931" s="1725"/>
      <c r="F931" s="3210"/>
      <c r="G931" s="3211"/>
      <c r="H931" s="3212"/>
      <c r="I931" s="3213"/>
      <c r="J931" s="3213"/>
      <c r="K931" s="1713"/>
      <c r="L931" s="1713"/>
      <c r="M931" s="1713"/>
      <c r="N931" s="1725"/>
      <c r="O931" s="1713"/>
      <c r="P931" s="1713"/>
      <c r="Q931" s="1713"/>
      <c r="R931" s="1713"/>
      <c r="S931" s="1713"/>
      <c r="T931" s="1714"/>
      <c r="W931" s="1713"/>
      <c r="X931" s="1713"/>
      <c r="Y931" s="1713"/>
      <c r="Z931" s="1713"/>
      <c r="AA931" s="1713"/>
      <c r="AB931" s="1713"/>
      <c r="AC931" s="1713"/>
      <c r="AD931" s="1713"/>
      <c r="AE931" s="1713"/>
      <c r="AF931" s="1713"/>
      <c r="AG931" s="1713"/>
      <c r="AH931" s="1713"/>
      <c r="AI931" s="1713"/>
      <c r="AJ931" s="1713"/>
      <c r="AK931" s="1713"/>
      <c r="AL931" s="1713"/>
      <c r="AM931" s="1713"/>
      <c r="AN931" s="1713"/>
      <c r="AO931" s="3214"/>
      <c r="AP931" s="1713"/>
      <c r="AQ931" s="1713"/>
      <c r="AR931" s="1713"/>
      <c r="AS931" s="1713"/>
      <c r="AT931" s="1713"/>
      <c r="AU931" s="1713"/>
      <c r="AV931" s="1713"/>
      <c r="AW931" s="1713"/>
      <c r="AX931" s="1713"/>
      <c r="AY931" s="1713"/>
      <c r="AZ931" s="1713"/>
      <c r="BA931" s="1713"/>
      <c r="BB931" s="1713"/>
      <c r="BC931" s="1713"/>
      <c r="BD931" s="1713"/>
      <c r="BE931" s="1713"/>
      <c r="BF931" s="1713"/>
      <c r="BG931" s="1713"/>
      <c r="BH931" s="1713"/>
      <c r="BI931" s="1713"/>
      <c r="BJ931" s="1713"/>
      <c r="BK931" s="1713"/>
      <c r="BL931" s="1713"/>
      <c r="BM931" s="1713"/>
      <c r="BN931" s="1713"/>
      <c r="BO931" s="1713"/>
      <c r="BP931" s="1713"/>
      <c r="BQ931" s="1713"/>
      <c r="BR931" s="1713"/>
      <c r="BS931" s="1713"/>
      <c r="BT931" s="1713"/>
      <c r="BU931" s="1713"/>
      <c r="BV931" s="1713"/>
      <c r="BW931" s="1713"/>
      <c r="BX931" s="1713"/>
      <c r="BY931" s="1713"/>
      <c r="BZ931" s="1713"/>
      <c r="CA931" s="1713"/>
      <c r="CB931" s="1713"/>
      <c r="CC931" s="1713"/>
      <c r="CD931" s="1713"/>
      <c r="CE931" s="1713"/>
      <c r="CF931" s="1713"/>
      <c r="CG931" s="1713"/>
      <c r="CH931" s="1713"/>
      <c r="CI931" s="1713"/>
      <c r="CJ931" s="1713"/>
      <c r="CK931" s="1713"/>
      <c r="CL931" s="1713"/>
      <c r="CM931" s="1713"/>
      <c r="CN931" s="1713"/>
      <c r="CO931" s="1713"/>
      <c r="CP931" s="1713"/>
      <c r="CQ931" s="1713"/>
      <c r="CR931" s="1713"/>
      <c r="CS931" s="1713"/>
      <c r="CT931" s="1713"/>
      <c r="CU931" s="1713"/>
      <c r="CV931" s="1713"/>
      <c r="CW931" s="1713"/>
      <c r="CX931" s="1713"/>
      <c r="CY931" s="1713"/>
      <c r="CZ931" s="1713"/>
      <c r="DA931" s="1713"/>
      <c r="DB931" s="1713"/>
      <c r="DC931" s="1713"/>
      <c r="DD931" s="1713"/>
      <c r="DE931" s="1713"/>
      <c r="DF931" s="1713"/>
      <c r="DG931" s="1713"/>
      <c r="DH931" s="1713"/>
      <c r="DI931" s="1713"/>
      <c r="DJ931" s="1713"/>
      <c r="DK931" s="1713"/>
      <c r="DL931" s="1713"/>
      <c r="DM931" s="1713"/>
      <c r="DN931" s="1713"/>
      <c r="DO931" s="1713"/>
      <c r="DP931" s="1713"/>
      <c r="DQ931" s="1713"/>
    </row>
    <row r="932" s="1732" customFormat="true" ht="21.75" hidden="false" customHeight="true" outlineLevel="0" collapsed="false">
      <c r="A932" s="1713"/>
      <c r="B932" s="1713"/>
      <c r="C932" s="1725"/>
      <c r="D932" s="1725"/>
      <c r="E932" s="1725"/>
      <c r="F932" s="3210"/>
      <c r="G932" s="3211"/>
      <c r="H932" s="3212"/>
      <c r="I932" s="3213"/>
      <c r="J932" s="3213"/>
      <c r="K932" s="1713"/>
      <c r="L932" s="1713"/>
      <c r="M932" s="1713"/>
      <c r="N932" s="1725"/>
      <c r="O932" s="1713"/>
      <c r="P932" s="1713"/>
      <c r="Q932" s="1713"/>
      <c r="R932" s="1713"/>
      <c r="S932" s="1713"/>
      <c r="T932" s="1714"/>
      <c r="W932" s="1713"/>
      <c r="X932" s="1713"/>
      <c r="Y932" s="1713"/>
      <c r="Z932" s="1713"/>
      <c r="AA932" s="1713"/>
      <c r="AB932" s="1713"/>
      <c r="AC932" s="1713"/>
      <c r="AD932" s="1713"/>
      <c r="AE932" s="1713"/>
      <c r="AF932" s="1713"/>
      <c r="AG932" s="1713"/>
      <c r="AH932" s="1713"/>
      <c r="AI932" s="1713"/>
      <c r="AJ932" s="1713"/>
      <c r="AK932" s="1713"/>
      <c r="AL932" s="1713"/>
      <c r="AM932" s="1713"/>
      <c r="AN932" s="1713"/>
      <c r="AO932" s="3214"/>
      <c r="AP932" s="1713"/>
      <c r="AQ932" s="1713"/>
      <c r="AR932" s="1713"/>
      <c r="AS932" s="1713"/>
      <c r="AT932" s="1713"/>
      <c r="AU932" s="1713"/>
      <c r="AV932" s="1713"/>
      <c r="AW932" s="1713"/>
      <c r="AX932" s="1713"/>
      <c r="AY932" s="1713"/>
      <c r="AZ932" s="1713"/>
      <c r="BA932" s="1713"/>
      <c r="BB932" s="1713"/>
      <c r="BC932" s="1713"/>
      <c r="BD932" s="1713"/>
      <c r="BE932" s="1713"/>
      <c r="BF932" s="1713"/>
      <c r="BG932" s="1713"/>
      <c r="BH932" s="1713"/>
      <c r="BI932" s="1713"/>
      <c r="BJ932" s="1713"/>
      <c r="BK932" s="1713"/>
      <c r="BL932" s="1713"/>
      <c r="BM932" s="1713"/>
      <c r="BN932" s="1713"/>
      <c r="BO932" s="1713"/>
      <c r="BP932" s="1713"/>
      <c r="BQ932" s="1713"/>
      <c r="BR932" s="1713"/>
      <c r="BS932" s="1713"/>
      <c r="BT932" s="1713"/>
      <c r="BU932" s="1713"/>
      <c r="BV932" s="1713"/>
      <c r="BW932" s="1713"/>
      <c r="BX932" s="1713"/>
      <c r="BY932" s="1713"/>
      <c r="BZ932" s="1713"/>
      <c r="CA932" s="1713"/>
      <c r="CB932" s="1713"/>
      <c r="CC932" s="1713"/>
      <c r="CD932" s="1713"/>
      <c r="CE932" s="1713"/>
      <c r="CF932" s="1713"/>
      <c r="CG932" s="1713"/>
      <c r="CH932" s="1713"/>
      <c r="CI932" s="1713"/>
      <c r="CJ932" s="1713"/>
      <c r="CK932" s="1713"/>
      <c r="CL932" s="1713"/>
      <c r="CM932" s="1713"/>
      <c r="CN932" s="1713"/>
      <c r="CO932" s="1713"/>
      <c r="CP932" s="1713"/>
      <c r="CQ932" s="1713"/>
      <c r="CR932" s="1713"/>
      <c r="CS932" s="1713"/>
      <c r="CT932" s="1713"/>
      <c r="CU932" s="1713"/>
      <c r="CV932" s="1713"/>
      <c r="CW932" s="1713"/>
      <c r="CX932" s="1713"/>
      <c r="CY932" s="1713"/>
      <c r="CZ932" s="1713"/>
      <c r="DA932" s="1713"/>
      <c r="DB932" s="1713"/>
      <c r="DC932" s="1713"/>
      <c r="DD932" s="1713"/>
      <c r="DE932" s="1713"/>
      <c r="DF932" s="1713"/>
      <c r="DG932" s="1713"/>
      <c r="DH932" s="1713"/>
      <c r="DI932" s="1713"/>
      <c r="DJ932" s="1713"/>
      <c r="DK932" s="1713"/>
      <c r="DL932" s="1713"/>
      <c r="DM932" s="1713"/>
      <c r="DN932" s="1713"/>
      <c r="DO932" s="1713"/>
      <c r="DP932" s="1713"/>
      <c r="DQ932" s="1713"/>
    </row>
    <row r="933" s="1732" customFormat="true" ht="21.75" hidden="false" customHeight="true" outlineLevel="0" collapsed="false">
      <c r="A933" s="1713"/>
      <c r="B933" s="1713"/>
      <c r="C933" s="1725"/>
      <c r="D933" s="1725"/>
      <c r="E933" s="1725"/>
      <c r="F933" s="3210"/>
      <c r="G933" s="3211"/>
      <c r="H933" s="3212"/>
      <c r="I933" s="3213"/>
      <c r="J933" s="3213"/>
      <c r="K933" s="1713"/>
      <c r="L933" s="1713"/>
      <c r="M933" s="1713"/>
      <c r="N933" s="1725"/>
      <c r="O933" s="1713"/>
      <c r="P933" s="1713"/>
      <c r="Q933" s="1713"/>
      <c r="R933" s="1713"/>
      <c r="S933" s="1713"/>
      <c r="T933" s="1714"/>
      <c r="W933" s="1713"/>
      <c r="X933" s="1713"/>
      <c r="Y933" s="1713"/>
      <c r="Z933" s="1713"/>
      <c r="AA933" s="1713"/>
      <c r="AB933" s="1713"/>
      <c r="AC933" s="1713"/>
      <c r="AD933" s="1713"/>
      <c r="AE933" s="1713"/>
      <c r="AF933" s="1713"/>
      <c r="AG933" s="1713"/>
      <c r="AH933" s="1713"/>
      <c r="AI933" s="1713"/>
      <c r="AJ933" s="1713"/>
      <c r="AK933" s="1713"/>
      <c r="AL933" s="1713"/>
      <c r="AM933" s="1713"/>
      <c r="AN933" s="1713"/>
      <c r="AO933" s="3214"/>
      <c r="AP933" s="1713"/>
      <c r="AQ933" s="1713"/>
      <c r="AR933" s="1713"/>
      <c r="AS933" s="1713"/>
      <c r="AT933" s="1713"/>
      <c r="AU933" s="1713"/>
      <c r="AV933" s="1713"/>
      <c r="AW933" s="1713"/>
      <c r="AX933" s="1713"/>
      <c r="AY933" s="1713"/>
      <c r="AZ933" s="1713"/>
      <c r="BA933" s="1713"/>
      <c r="BB933" s="1713"/>
      <c r="BC933" s="1713"/>
      <c r="BD933" s="1713"/>
      <c r="BE933" s="1713"/>
      <c r="BF933" s="1713"/>
      <c r="BG933" s="1713"/>
      <c r="BH933" s="1713"/>
      <c r="BI933" s="1713"/>
      <c r="BJ933" s="1713"/>
      <c r="BK933" s="1713"/>
      <c r="BL933" s="1713"/>
      <c r="BM933" s="1713"/>
      <c r="BN933" s="1713"/>
      <c r="BO933" s="1713"/>
      <c r="BP933" s="1713"/>
      <c r="BQ933" s="1713"/>
      <c r="BR933" s="1713"/>
      <c r="BS933" s="1713"/>
      <c r="BT933" s="1713"/>
      <c r="BU933" s="1713"/>
      <c r="BV933" s="1713"/>
      <c r="BW933" s="1713"/>
      <c r="BX933" s="1713"/>
      <c r="BY933" s="1713"/>
      <c r="BZ933" s="1713"/>
      <c r="CA933" s="1713"/>
      <c r="CB933" s="1713"/>
      <c r="CC933" s="1713"/>
      <c r="CD933" s="1713"/>
      <c r="CE933" s="1713"/>
      <c r="CF933" s="1713"/>
      <c r="CG933" s="1713"/>
      <c r="CH933" s="1713"/>
      <c r="CI933" s="1713"/>
      <c r="CJ933" s="1713"/>
      <c r="CK933" s="1713"/>
      <c r="CL933" s="1713"/>
      <c r="CM933" s="1713"/>
      <c r="CN933" s="1713"/>
      <c r="CO933" s="1713"/>
      <c r="CP933" s="1713"/>
      <c r="CQ933" s="1713"/>
      <c r="CR933" s="1713"/>
      <c r="CS933" s="1713"/>
      <c r="CT933" s="1713"/>
      <c r="CU933" s="1713"/>
      <c r="CV933" s="1713"/>
      <c r="CW933" s="1713"/>
      <c r="CX933" s="1713"/>
      <c r="CY933" s="1713"/>
      <c r="CZ933" s="1713"/>
      <c r="DA933" s="1713"/>
      <c r="DB933" s="1713"/>
      <c r="DC933" s="1713"/>
      <c r="DD933" s="1713"/>
      <c r="DE933" s="1713"/>
      <c r="DF933" s="1713"/>
      <c r="DG933" s="1713"/>
      <c r="DH933" s="1713"/>
      <c r="DI933" s="1713"/>
      <c r="DJ933" s="1713"/>
      <c r="DK933" s="1713"/>
      <c r="DL933" s="1713"/>
      <c r="DM933" s="1713"/>
      <c r="DN933" s="1713"/>
      <c r="DO933" s="1713"/>
      <c r="DP933" s="1713"/>
      <c r="DQ933" s="1713"/>
    </row>
    <row r="934" s="1732" customFormat="true" ht="21.75" hidden="false" customHeight="true" outlineLevel="0" collapsed="false">
      <c r="A934" s="1713"/>
      <c r="B934" s="1713"/>
      <c r="C934" s="1725"/>
      <c r="D934" s="1725"/>
      <c r="E934" s="1725"/>
      <c r="F934" s="3210"/>
      <c r="G934" s="3211"/>
      <c r="H934" s="3212"/>
      <c r="I934" s="3213"/>
      <c r="J934" s="3213"/>
      <c r="K934" s="1713"/>
      <c r="L934" s="1713"/>
      <c r="M934" s="1713"/>
      <c r="N934" s="1725"/>
      <c r="O934" s="1713"/>
      <c r="P934" s="1713"/>
      <c r="Q934" s="1713"/>
      <c r="R934" s="1713"/>
      <c r="S934" s="1713"/>
      <c r="T934" s="1714"/>
      <c r="W934" s="1713"/>
      <c r="X934" s="1713"/>
      <c r="Y934" s="1713"/>
      <c r="Z934" s="1713"/>
      <c r="AA934" s="1713"/>
      <c r="AB934" s="1713"/>
      <c r="AC934" s="1713"/>
      <c r="AD934" s="1713"/>
      <c r="AE934" s="1713"/>
      <c r="AF934" s="1713"/>
      <c r="AG934" s="1713"/>
      <c r="AH934" s="1713"/>
      <c r="AI934" s="1713"/>
      <c r="AJ934" s="1713"/>
      <c r="AK934" s="1713"/>
      <c r="AL934" s="1713"/>
      <c r="AM934" s="1713"/>
      <c r="AN934" s="1713"/>
      <c r="AO934" s="3214"/>
      <c r="AP934" s="1713"/>
      <c r="AQ934" s="1713"/>
      <c r="AR934" s="1713"/>
      <c r="AS934" s="1713"/>
      <c r="AT934" s="1713"/>
      <c r="AU934" s="1713"/>
      <c r="AV934" s="1713"/>
      <c r="AW934" s="1713"/>
      <c r="AX934" s="1713"/>
      <c r="AY934" s="1713"/>
      <c r="AZ934" s="1713"/>
      <c r="BA934" s="1713"/>
      <c r="BB934" s="1713"/>
      <c r="BC934" s="1713"/>
      <c r="BD934" s="1713"/>
      <c r="BE934" s="1713"/>
      <c r="BF934" s="1713"/>
      <c r="BG934" s="1713"/>
      <c r="BH934" s="1713"/>
      <c r="BI934" s="1713"/>
      <c r="BJ934" s="1713"/>
      <c r="BK934" s="1713"/>
      <c r="BL934" s="1713"/>
      <c r="BM934" s="1713"/>
      <c r="BN934" s="1713"/>
      <c r="BO934" s="1713"/>
      <c r="BP934" s="1713"/>
      <c r="BQ934" s="1713"/>
      <c r="BR934" s="1713"/>
      <c r="BS934" s="1713"/>
      <c r="BT934" s="1713"/>
      <c r="BU934" s="1713"/>
      <c r="BV934" s="1713"/>
      <c r="BW934" s="1713"/>
      <c r="BX934" s="1713"/>
      <c r="BY934" s="1713"/>
      <c r="BZ934" s="1713"/>
      <c r="CA934" s="1713"/>
      <c r="CB934" s="1713"/>
      <c r="CC934" s="1713"/>
      <c r="CD934" s="1713"/>
      <c r="CE934" s="1713"/>
      <c r="CF934" s="1713"/>
      <c r="CG934" s="1713"/>
      <c r="CH934" s="1713"/>
      <c r="CI934" s="1713"/>
      <c r="CJ934" s="1713"/>
      <c r="CK934" s="1713"/>
      <c r="CL934" s="1713"/>
      <c r="CM934" s="1713"/>
      <c r="CN934" s="1713"/>
      <c r="CO934" s="1713"/>
      <c r="CP934" s="1713"/>
      <c r="CQ934" s="1713"/>
      <c r="CR934" s="1713"/>
      <c r="CS934" s="1713"/>
      <c r="CT934" s="1713"/>
      <c r="CU934" s="1713"/>
      <c r="CV934" s="1713"/>
      <c r="CW934" s="1713"/>
      <c r="CX934" s="1713"/>
      <c r="CY934" s="1713"/>
      <c r="CZ934" s="1713"/>
      <c r="DA934" s="1713"/>
      <c r="DB934" s="1713"/>
      <c r="DC934" s="1713"/>
      <c r="DD934" s="1713"/>
      <c r="DE934" s="1713"/>
      <c r="DF934" s="1713"/>
      <c r="DG934" s="1713"/>
      <c r="DH934" s="1713"/>
      <c r="DI934" s="1713"/>
      <c r="DJ934" s="1713"/>
      <c r="DK934" s="1713"/>
      <c r="DL934" s="1713"/>
      <c r="DM934" s="1713"/>
      <c r="DN934" s="1713"/>
      <c r="DO934" s="1713"/>
      <c r="DP934" s="1713"/>
      <c r="DQ934" s="1713"/>
    </row>
    <row r="935" s="1732" customFormat="true" ht="21.75" hidden="false" customHeight="true" outlineLevel="0" collapsed="false">
      <c r="A935" s="1713"/>
      <c r="B935" s="1713"/>
      <c r="C935" s="1725"/>
      <c r="D935" s="1725"/>
      <c r="E935" s="1725"/>
      <c r="F935" s="3210"/>
      <c r="G935" s="3211"/>
      <c r="H935" s="3212"/>
      <c r="I935" s="3213"/>
      <c r="J935" s="3213"/>
      <c r="K935" s="1713"/>
      <c r="L935" s="1713"/>
      <c r="M935" s="1713"/>
      <c r="N935" s="1725"/>
      <c r="O935" s="1713"/>
      <c r="P935" s="1713"/>
      <c r="Q935" s="1713"/>
      <c r="R935" s="1713"/>
      <c r="S935" s="1713"/>
      <c r="T935" s="1714"/>
      <c r="W935" s="1713"/>
      <c r="X935" s="1713"/>
      <c r="Y935" s="1713"/>
      <c r="Z935" s="1713"/>
      <c r="AA935" s="1713"/>
      <c r="AB935" s="1713"/>
      <c r="AC935" s="1713"/>
      <c r="AD935" s="1713"/>
      <c r="AE935" s="1713"/>
      <c r="AF935" s="1713"/>
      <c r="AG935" s="1713"/>
      <c r="AH935" s="1713"/>
      <c r="AI935" s="1713"/>
      <c r="AJ935" s="1713"/>
      <c r="AK935" s="1713"/>
      <c r="AL935" s="1713"/>
      <c r="AM935" s="1713"/>
      <c r="AN935" s="1713"/>
      <c r="AO935" s="3214"/>
      <c r="AP935" s="1713"/>
      <c r="AQ935" s="1713"/>
      <c r="AR935" s="1713"/>
      <c r="AS935" s="1713"/>
      <c r="AT935" s="1713"/>
      <c r="AU935" s="1713"/>
      <c r="AV935" s="1713"/>
      <c r="AW935" s="1713"/>
      <c r="AX935" s="1713"/>
      <c r="AY935" s="1713"/>
      <c r="AZ935" s="1713"/>
      <c r="BA935" s="1713"/>
      <c r="BB935" s="1713"/>
      <c r="BC935" s="1713"/>
      <c r="BD935" s="1713"/>
      <c r="BE935" s="1713"/>
      <c r="BF935" s="1713"/>
      <c r="BG935" s="1713"/>
      <c r="BH935" s="1713"/>
      <c r="BI935" s="1713"/>
      <c r="BJ935" s="1713"/>
      <c r="BK935" s="1713"/>
      <c r="BL935" s="1713"/>
      <c r="BM935" s="1713"/>
      <c r="BN935" s="1713"/>
      <c r="BO935" s="1713"/>
      <c r="BP935" s="1713"/>
      <c r="BQ935" s="1713"/>
      <c r="BR935" s="1713"/>
      <c r="BS935" s="1713"/>
      <c r="BT935" s="1713"/>
      <c r="BU935" s="1713"/>
      <c r="BV935" s="1713"/>
      <c r="BW935" s="1713"/>
      <c r="BX935" s="1713"/>
      <c r="BY935" s="1713"/>
      <c r="BZ935" s="1713"/>
      <c r="CA935" s="1713"/>
      <c r="CB935" s="1713"/>
      <c r="CC935" s="1713"/>
      <c r="CD935" s="1713"/>
      <c r="CE935" s="1713"/>
      <c r="CF935" s="1713"/>
      <c r="CG935" s="1713"/>
      <c r="CH935" s="1713"/>
      <c r="CI935" s="1713"/>
      <c r="CJ935" s="1713"/>
      <c r="CK935" s="1713"/>
      <c r="CL935" s="1713"/>
      <c r="CM935" s="1713"/>
      <c r="CN935" s="1713"/>
      <c r="CO935" s="1713"/>
      <c r="CP935" s="1713"/>
      <c r="CQ935" s="1713"/>
      <c r="CR935" s="1713"/>
      <c r="CS935" s="1713"/>
      <c r="CT935" s="1713"/>
      <c r="CU935" s="1713"/>
      <c r="CV935" s="1713"/>
      <c r="CW935" s="1713"/>
      <c r="CX935" s="1713"/>
      <c r="CY935" s="1713"/>
      <c r="CZ935" s="1713"/>
      <c r="DA935" s="1713"/>
      <c r="DB935" s="1713"/>
      <c r="DC935" s="1713"/>
      <c r="DD935" s="1713"/>
      <c r="DE935" s="1713"/>
      <c r="DF935" s="1713"/>
      <c r="DG935" s="1713"/>
      <c r="DH935" s="1713"/>
      <c r="DI935" s="1713"/>
      <c r="DJ935" s="1713"/>
      <c r="DK935" s="1713"/>
      <c r="DL935" s="1713"/>
      <c r="DM935" s="1713"/>
      <c r="DN935" s="1713"/>
      <c r="DO935" s="1713"/>
      <c r="DP935" s="1713"/>
      <c r="DQ935" s="1713"/>
    </row>
    <row r="936" s="1732" customFormat="true" ht="21.75" hidden="false" customHeight="true" outlineLevel="0" collapsed="false">
      <c r="A936" s="1713"/>
      <c r="B936" s="1713"/>
      <c r="C936" s="1725"/>
      <c r="D936" s="1725"/>
      <c r="E936" s="1725"/>
      <c r="F936" s="3210"/>
      <c r="G936" s="3211"/>
      <c r="H936" s="3212"/>
      <c r="I936" s="3213"/>
      <c r="J936" s="3213"/>
      <c r="K936" s="1713"/>
      <c r="L936" s="1713"/>
      <c r="M936" s="1713"/>
      <c r="N936" s="1725"/>
      <c r="O936" s="1713"/>
      <c r="P936" s="1713"/>
      <c r="Q936" s="1713"/>
      <c r="R936" s="1713"/>
      <c r="S936" s="1713"/>
      <c r="T936" s="1714"/>
      <c r="W936" s="1713"/>
      <c r="X936" s="1713"/>
      <c r="Y936" s="1713"/>
      <c r="Z936" s="1713"/>
      <c r="AA936" s="1713"/>
      <c r="AB936" s="1713"/>
      <c r="AC936" s="1713"/>
      <c r="AD936" s="1713"/>
      <c r="AE936" s="1713"/>
      <c r="AF936" s="1713"/>
      <c r="AG936" s="1713"/>
      <c r="AH936" s="1713"/>
      <c r="AI936" s="1713"/>
      <c r="AJ936" s="1713"/>
      <c r="AK936" s="1713"/>
      <c r="AL936" s="1713"/>
      <c r="AM936" s="1713"/>
      <c r="AN936" s="1713"/>
      <c r="AO936" s="3214"/>
      <c r="AP936" s="1713"/>
      <c r="AQ936" s="1713"/>
      <c r="AR936" s="1713"/>
      <c r="AS936" s="1713"/>
      <c r="AT936" s="1713"/>
      <c r="AU936" s="1713"/>
      <c r="AV936" s="1713"/>
      <c r="AW936" s="1713"/>
      <c r="AX936" s="1713"/>
      <c r="AY936" s="1713"/>
      <c r="AZ936" s="1713"/>
      <c r="BA936" s="1713"/>
      <c r="BB936" s="1713"/>
      <c r="BC936" s="1713"/>
      <c r="BD936" s="1713"/>
      <c r="BE936" s="1713"/>
      <c r="BF936" s="1713"/>
      <c r="BG936" s="1713"/>
      <c r="BH936" s="1713"/>
      <c r="BI936" s="1713"/>
      <c r="BJ936" s="1713"/>
      <c r="BK936" s="1713"/>
      <c r="BL936" s="1713"/>
      <c r="BM936" s="1713"/>
      <c r="BN936" s="1713"/>
      <c r="BO936" s="1713"/>
      <c r="BP936" s="1713"/>
      <c r="BQ936" s="1713"/>
      <c r="BR936" s="1713"/>
      <c r="BS936" s="1713"/>
      <c r="BT936" s="1713"/>
      <c r="BU936" s="1713"/>
      <c r="BV936" s="1713"/>
      <c r="BW936" s="1713"/>
      <c r="BX936" s="1713"/>
      <c r="BY936" s="1713"/>
      <c r="BZ936" s="1713"/>
      <c r="CA936" s="1713"/>
      <c r="CB936" s="1713"/>
      <c r="CC936" s="1713"/>
      <c r="CD936" s="1713"/>
      <c r="CE936" s="1713"/>
      <c r="CF936" s="1713"/>
      <c r="CG936" s="1713"/>
      <c r="CH936" s="1713"/>
      <c r="CI936" s="1713"/>
      <c r="CJ936" s="1713"/>
      <c r="CK936" s="1713"/>
      <c r="CL936" s="1713"/>
      <c r="CM936" s="1713"/>
      <c r="CN936" s="1713"/>
      <c r="CO936" s="1713"/>
      <c r="CP936" s="1713"/>
      <c r="CQ936" s="1713"/>
      <c r="CR936" s="1713"/>
      <c r="CS936" s="1713"/>
      <c r="CT936" s="1713"/>
      <c r="CU936" s="1713"/>
      <c r="CV936" s="1713"/>
      <c r="CW936" s="1713"/>
      <c r="CX936" s="1713"/>
      <c r="CY936" s="1713"/>
      <c r="CZ936" s="1713"/>
      <c r="DA936" s="1713"/>
      <c r="DB936" s="1713"/>
      <c r="DC936" s="1713"/>
      <c r="DD936" s="1713"/>
      <c r="DE936" s="1713"/>
      <c r="DF936" s="1713"/>
      <c r="DG936" s="1713"/>
      <c r="DH936" s="1713"/>
      <c r="DI936" s="1713"/>
      <c r="DJ936" s="1713"/>
      <c r="DK936" s="1713"/>
      <c r="DL936" s="1713"/>
      <c r="DM936" s="1713"/>
      <c r="DN936" s="1713"/>
      <c r="DO936" s="1713"/>
      <c r="DP936" s="1713"/>
      <c r="DQ936" s="1713"/>
    </row>
    <row r="937" s="1732" customFormat="true" ht="21.75" hidden="false" customHeight="true" outlineLevel="0" collapsed="false">
      <c r="A937" s="1713"/>
      <c r="B937" s="1713"/>
      <c r="C937" s="1725"/>
      <c r="D937" s="1725"/>
      <c r="E937" s="1725"/>
      <c r="F937" s="3210"/>
      <c r="G937" s="3211"/>
      <c r="H937" s="3212"/>
      <c r="I937" s="3213"/>
      <c r="J937" s="3213"/>
      <c r="K937" s="1713"/>
      <c r="L937" s="1713"/>
      <c r="M937" s="1713"/>
      <c r="N937" s="1725"/>
      <c r="O937" s="1713"/>
      <c r="P937" s="1713"/>
      <c r="Q937" s="1713"/>
      <c r="R937" s="1713"/>
      <c r="S937" s="1713"/>
      <c r="T937" s="1714"/>
      <c r="W937" s="1713"/>
      <c r="X937" s="1713"/>
      <c r="Y937" s="1713"/>
      <c r="Z937" s="1713"/>
      <c r="AA937" s="1713"/>
      <c r="AB937" s="1713"/>
      <c r="AC937" s="1713"/>
      <c r="AD937" s="1713"/>
      <c r="AE937" s="1713"/>
      <c r="AF937" s="1713"/>
      <c r="AG937" s="1713"/>
      <c r="AH937" s="1713"/>
      <c r="AI937" s="1713"/>
      <c r="AJ937" s="1713"/>
      <c r="AK937" s="1713"/>
      <c r="AL937" s="1713"/>
      <c r="AM937" s="1713"/>
      <c r="AN937" s="1713"/>
      <c r="AO937" s="3214"/>
      <c r="AP937" s="1713"/>
      <c r="AQ937" s="1713"/>
      <c r="AR937" s="1713"/>
      <c r="AS937" s="1713"/>
      <c r="AT937" s="1713"/>
      <c r="AU937" s="1713"/>
      <c r="AV937" s="1713"/>
      <c r="AW937" s="1713"/>
      <c r="AX937" s="1713"/>
      <c r="AY937" s="1713"/>
      <c r="AZ937" s="1713"/>
      <c r="BA937" s="1713"/>
      <c r="BB937" s="1713"/>
      <c r="BC937" s="1713"/>
      <c r="BD937" s="1713"/>
      <c r="BE937" s="1713"/>
      <c r="BF937" s="1713"/>
      <c r="BG937" s="1713"/>
      <c r="BH937" s="1713"/>
      <c r="BI937" s="1713"/>
      <c r="BJ937" s="1713"/>
      <c r="BK937" s="1713"/>
      <c r="BL937" s="1713"/>
      <c r="BM937" s="1713"/>
      <c r="BN937" s="1713"/>
      <c r="BO937" s="1713"/>
      <c r="BP937" s="1713"/>
      <c r="BQ937" s="1713"/>
      <c r="BR937" s="1713"/>
      <c r="BS937" s="1713"/>
      <c r="BT937" s="1713"/>
      <c r="BU937" s="1713"/>
      <c r="BV937" s="1713"/>
      <c r="BW937" s="1713"/>
      <c r="BX937" s="1713"/>
      <c r="BY937" s="1713"/>
      <c r="BZ937" s="1713"/>
      <c r="CA937" s="1713"/>
      <c r="CB937" s="1713"/>
      <c r="CC937" s="1713"/>
      <c r="CD937" s="1713"/>
      <c r="CE937" s="1713"/>
      <c r="CF937" s="1713"/>
      <c r="CG937" s="1713"/>
      <c r="CH937" s="1713"/>
      <c r="CI937" s="1713"/>
      <c r="CJ937" s="1713"/>
      <c r="CK937" s="1713"/>
      <c r="CL937" s="1713"/>
      <c r="CM937" s="1713"/>
      <c r="CN937" s="1713"/>
      <c r="CO937" s="1713"/>
      <c r="CP937" s="1713"/>
      <c r="CQ937" s="1713"/>
      <c r="CR937" s="1713"/>
      <c r="CS937" s="1713"/>
      <c r="CT937" s="1713"/>
      <c r="CU937" s="1713"/>
      <c r="CV937" s="1713"/>
      <c r="CW937" s="1713"/>
      <c r="CX937" s="1713"/>
      <c r="CY937" s="1713"/>
      <c r="CZ937" s="1713"/>
      <c r="DA937" s="1713"/>
      <c r="DB937" s="1713"/>
      <c r="DC937" s="1713"/>
      <c r="DD937" s="1713"/>
      <c r="DE937" s="1713"/>
      <c r="DF937" s="1713"/>
      <c r="DG937" s="1713"/>
      <c r="DH937" s="1713"/>
      <c r="DI937" s="1713"/>
      <c r="DJ937" s="1713"/>
      <c r="DK937" s="1713"/>
      <c r="DL937" s="1713"/>
      <c r="DM937" s="1713"/>
      <c r="DN937" s="1713"/>
      <c r="DO937" s="1713"/>
      <c r="DP937" s="1713"/>
      <c r="DQ937" s="1713"/>
    </row>
    <row r="938" s="1732" customFormat="true" ht="21.75" hidden="false" customHeight="true" outlineLevel="0" collapsed="false">
      <c r="A938" s="1713"/>
      <c r="B938" s="1713"/>
      <c r="C938" s="1725"/>
      <c r="D938" s="1725"/>
      <c r="E938" s="1725"/>
      <c r="F938" s="3210"/>
      <c r="G938" s="3211"/>
      <c r="H938" s="3212"/>
      <c r="I938" s="3213"/>
      <c r="J938" s="3213"/>
      <c r="K938" s="1713"/>
      <c r="L938" s="1713"/>
      <c r="M938" s="1713"/>
      <c r="N938" s="1725"/>
      <c r="O938" s="1713"/>
      <c r="P938" s="1713"/>
      <c r="Q938" s="1713"/>
      <c r="R938" s="1713"/>
      <c r="S938" s="1713"/>
      <c r="T938" s="1714"/>
      <c r="W938" s="1713"/>
      <c r="X938" s="1713"/>
      <c r="Y938" s="1713"/>
      <c r="Z938" s="1713"/>
      <c r="AA938" s="1713"/>
      <c r="AB938" s="1713"/>
      <c r="AC938" s="1713"/>
      <c r="AD938" s="1713"/>
      <c r="AE938" s="1713"/>
      <c r="AF938" s="1713"/>
      <c r="AG938" s="1713"/>
      <c r="AH938" s="1713"/>
      <c r="AI938" s="1713"/>
      <c r="AJ938" s="1713"/>
      <c r="AK938" s="1713"/>
      <c r="AL938" s="1713"/>
      <c r="AM938" s="1713"/>
      <c r="AN938" s="1713"/>
      <c r="AO938" s="3214"/>
      <c r="AP938" s="1713"/>
      <c r="AQ938" s="1713"/>
      <c r="AR938" s="1713"/>
      <c r="AS938" s="1713"/>
      <c r="AT938" s="1713"/>
      <c r="AU938" s="1713"/>
      <c r="AV938" s="1713"/>
      <c r="AW938" s="1713"/>
      <c r="AX938" s="1713"/>
      <c r="AY938" s="1713"/>
      <c r="AZ938" s="1713"/>
      <c r="BA938" s="1713"/>
      <c r="BB938" s="1713"/>
      <c r="BC938" s="1713"/>
      <c r="BD938" s="1713"/>
      <c r="BE938" s="1713"/>
      <c r="BF938" s="1713"/>
      <c r="BG938" s="1713"/>
      <c r="BH938" s="1713"/>
      <c r="BI938" s="1713"/>
      <c r="BJ938" s="1713"/>
      <c r="BK938" s="1713"/>
      <c r="BL938" s="1713"/>
      <c r="BM938" s="1713"/>
      <c r="BN938" s="1713"/>
      <c r="BO938" s="1713"/>
      <c r="BP938" s="1713"/>
      <c r="BQ938" s="1713"/>
      <c r="BR938" s="1713"/>
      <c r="BS938" s="1713"/>
      <c r="BT938" s="1713"/>
      <c r="BU938" s="1713"/>
      <c r="BV938" s="1713"/>
      <c r="BW938" s="1713"/>
      <c r="BX938" s="1713"/>
      <c r="BY938" s="1713"/>
      <c r="BZ938" s="1713"/>
      <c r="CA938" s="1713"/>
      <c r="CB938" s="1713"/>
      <c r="CC938" s="1713"/>
      <c r="CD938" s="1713"/>
      <c r="CE938" s="1713"/>
      <c r="CF938" s="1713"/>
      <c r="CG938" s="1713"/>
      <c r="CH938" s="1713"/>
      <c r="CI938" s="1713"/>
      <c r="CJ938" s="1713"/>
      <c r="CK938" s="1713"/>
      <c r="CL938" s="1713"/>
      <c r="CM938" s="1713"/>
      <c r="CN938" s="1713"/>
      <c r="CO938" s="1713"/>
      <c r="CP938" s="1713"/>
      <c r="CQ938" s="1713"/>
      <c r="CR938" s="1713"/>
      <c r="CS938" s="1713"/>
      <c r="CT938" s="1713"/>
      <c r="CU938" s="1713"/>
      <c r="CV938" s="1713"/>
      <c r="CW938" s="1713"/>
      <c r="CX938" s="1713"/>
      <c r="CY938" s="1713"/>
      <c r="CZ938" s="1713"/>
      <c r="DA938" s="1713"/>
      <c r="DB938" s="1713"/>
      <c r="DC938" s="1713"/>
      <c r="DD938" s="1713"/>
      <c r="DE938" s="1713"/>
      <c r="DF938" s="1713"/>
      <c r="DG938" s="1713"/>
      <c r="DH938" s="1713"/>
      <c r="DI938" s="1713"/>
      <c r="DJ938" s="1713"/>
      <c r="DK938" s="1713"/>
      <c r="DL938" s="1713"/>
      <c r="DM938" s="1713"/>
      <c r="DN938" s="1713"/>
      <c r="DO938" s="1713"/>
      <c r="DP938" s="1713"/>
      <c r="DQ938" s="1713"/>
    </row>
    <row r="939" s="1732" customFormat="true" ht="21.75" hidden="false" customHeight="true" outlineLevel="0" collapsed="false">
      <c r="A939" s="1713"/>
      <c r="B939" s="1713"/>
      <c r="C939" s="1725"/>
      <c r="D939" s="1725"/>
      <c r="E939" s="1725"/>
      <c r="F939" s="3210"/>
      <c r="G939" s="3211"/>
      <c r="H939" s="3212"/>
      <c r="I939" s="3213"/>
      <c r="J939" s="3213"/>
      <c r="K939" s="1713"/>
      <c r="L939" s="1713"/>
      <c r="M939" s="1713"/>
      <c r="N939" s="1725"/>
      <c r="O939" s="1713"/>
      <c r="P939" s="1713"/>
      <c r="Q939" s="1713"/>
      <c r="R939" s="1713"/>
      <c r="S939" s="1713"/>
      <c r="T939" s="1714"/>
      <c r="W939" s="1713"/>
      <c r="X939" s="1713"/>
      <c r="Y939" s="1713"/>
      <c r="Z939" s="1713"/>
      <c r="AA939" s="1713"/>
      <c r="AB939" s="1713"/>
      <c r="AC939" s="1713"/>
      <c r="AD939" s="1713"/>
      <c r="AE939" s="1713"/>
      <c r="AF939" s="1713"/>
      <c r="AG939" s="1713"/>
      <c r="AH939" s="1713"/>
      <c r="AI939" s="1713"/>
      <c r="AJ939" s="1713"/>
      <c r="AK939" s="1713"/>
      <c r="AL939" s="1713"/>
      <c r="AM939" s="1713"/>
      <c r="AN939" s="1713"/>
      <c r="AO939" s="3214"/>
      <c r="AP939" s="1713"/>
      <c r="AQ939" s="1713"/>
      <c r="AR939" s="1713"/>
      <c r="AS939" s="1713"/>
      <c r="AT939" s="1713"/>
      <c r="AU939" s="1713"/>
      <c r="AV939" s="1713"/>
      <c r="AW939" s="1713"/>
      <c r="AX939" s="1713"/>
      <c r="AY939" s="1713"/>
      <c r="AZ939" s="1713"/>
      <c r="BA939" s="1713"/>
      <c r="BB939" s="1713"/>
      <c r="BC939" s="1713"/>
      <c r="BD939" s="1713"/>
      <c r="BE939" s="1713"/>
      <c r="BF939" s="1713"/>
      <c r="BG939" s="1713"/>
      <c r="BH939" s="1713"/>
      <c r="BI939" s="1713"/>
      <c r="BJ939" s="1713"/>
      <c r="BK939" s="1713"/>
      <c r="BL939" s="1713"/>
      <c r="BM939" s="1713"/>
      <c r="BN939" s="1713"/>
      <c r="BO939" s="1713"/>
      <c r="BP939" s="1713"/>
      <c r="BQ939" s="1713"/>
      <c r="BR939" s="1713"/>
      <c r="BS939" s="1713"/>
      <c r="BT939" s="1713"/>
      <c r="BU939" s="1713"/>
      <c r="BV939" s="1713"/>
      <c r="BW939" s="1713"/>
      <c r="BX939" s="1713"/>
      <c r="BY939" s="1713"/>
      <c r="BZ939" s="1713"/>
      <c r="CA939" s="1713"/>
      <c r="CB939" s="1713"/>
      <c r="CC939" s="1713"/>
      <c r="CD939" s="1713"/>
      <c r="CE939" s="1713"/>
      <c r="CF939" s="1713"/>
      <c r="CG939" s="1713"/>
      <c r="CH939" s="1713"/>
      <c r="CI939" s="1713"/>
      <c r="CJ939" s="1713"/>
      <c r="CK939" s="1713"/>
      <c r="CL939" s="1713"/>
      <c r="CM939" s="1713"/>
      <c r="CN939" s="1713"/>
      <c r="CO939" s="1713"/>
      <c r="CP939" s="1713"/>
      <c r="CQ939" s="1713"/>
      <c r="CR939" s="1713"/>
      <c r="CS939" s="1713"/>
      <c r="CT939" s="1713"/>
      <c r="CU939" s="1713"/>
      <c r="CV939" s="1713"/>
      <c r="CW939" s="1713"/>
      <c r="CX939" s="1713"/>
      <c r="CY939" s="1713"/>
      <c r="CZ939" s="1713"/>
      <c r="DA939" s="1713"/>
      <c r="DB939" s="1713"/>
      <c r="DC939" s="1713"/>
      <c r="DD939" s="1713"/>
      <c r="DE939" s="1713"/>
      <c r="DF939" s="1713"/>
      <c r="DG939" s="1713"/>
      <c r="DH939" s="1713"/>
      <c r="DI939" s="1713"/>
      <c r="DJ939" s="1713"/>
      <c r="DK939" s="1713"/>
      <c r="DL939" s="1713"/>
      <c r="DM939" s="1713"/>
      <c r="DN939" s="1713"/>
      <c r="DO939" s="1713"/>
      <c r="DP939" s="1713"/>
      <c r="DQ939" s="1713"/>
    </row>
    <row r="940" s="1732" customFormat="true" ht="21.75" hidden="false" customHeight="true" outlineLevel="0" collapsed="false">
      <c r="A940" s="1713"/>
      <c r="B940" s="1713"/>
      <c r="C940" s="1725"/>
      <c r="D940" s="1725"/>
      <c r="E940" s="1725"/>
      <c r="F940" s="3210"/>
      <c r="G940" s="3211"/>
      <c r="H940" s="3212"/>
      <c r="I940" s="3213"/>
      <c r="J940" s="3213"/>
      <c r="K940" s="1713"/>
      <c r="L940" s="1713"/>
      <c r="M940" s="1713"/>
      <c r="N940" s="1725"/>
      <c r="O940" s="1713"/>
      <c r="P940" s="1713"/>
      <c r="Q940" s="1713"/>
      <c r="R940" s="1713"/>
      <c r="S940" s="1713"/>
      <c r="T940" s="1714"/>
      <c r="W940" s="1713"/>
      <c r="X940" s="1713"/>
      <c r="Y940" s="1713"/>
      <c r="Z940" s="1713"/>
      <c r="AA940" s="1713"/>
      <c r="AB940" s="1713"/>
      <c r="AC940" s="1713"/>
      <c r="AD940" s="1713"/>
      <c r="AE940" s="1713"/>
      <c r="AF940" s="1713"/>
      <c r="AG940" s="1713"/>
      <c r="AH940" s="1713"/>
      <c r="AI940" s="1713"/>
      <c r="AJ940" s="1713"/>
      <c r="AK940" s="1713"/>
      <c r="AL940" s="1713"/>
      <c r="AM940" s="1713"/>
      <c r="AN940" s="1713"/>
      <c r="AO940" s="3214"/>
      <c r="AP940" s="1713"/>
      <c r="AQ940" s="1713"/>
      <c r="AR940" s="1713"/>
      <c r="AS940" s="1713"/>
      <c r="AT940" s="1713"/>
      <c r="AU940" s="1713"/>
      <c r="AV940" s="1713"/>
      <c r="AW940" s="1713"/>
      <c r="AX940" s="1713"/>
      <c r="AY940" s="1713"/>
      <c r="AZ940" s="1713"/>
      <c r="BA940" s="1713"/>
      <c r="BB940" s="1713"/>
      <c r="BC940" s="1713"/>
      <c r="BD940" s="1713"/>
      <c r="BE940" s="1713"/>
      <c r="BF940" s="1713"/>
      <c r="BG940" s="1713"/>
      <c r="BH940" s="1713"/>
      <c r="BI940" s="1713"/>
      <c r="BJ940" s="1713"/>
      <c r="BK940" s="1713"/>
      <c r="BL940" s="1713"/>
      <c r="BM940" s="1713"/>
      <c r="BN940" s="1713"/>
      <c r="BO940" s="1713"/>
      <c r="BP940" s="1713"/>
      <c r="BQ940" s="1713"/>
      <c r="BR940" s="1713"/>
      <c r="BS940" s="1713"/>
      <c r="BT940" s="1713"/>
      <c r="BU940" s="1713"/>
      <c r="BV940" s="1713"/>
      <c r="BW940" s="1713"/>
      <c r="BX940" s="1713"/>
      <c r="BY940" s="1713"/>
      <c r="BZ940" s="1713"/>
      <c r="CA940" s="1713"/>
      <c r="CB940" s="1713"/>
      <c r="CC940" s="1713"/>
      <c r="CD940" s="1713"/>
      <c r="CE940" s="1713"/>
      <c r="CF940" s="1713"/>
      <c r="CG940" s="1713"/>
      <c r="CH940" s="1713"/>
      <c r="CI940" s="1713"/>
      <c r="CJ940" s="1713"/>
      <c r="CK940" s="1713"/>
      <c r="CL940" s="1713"/>
      <c r="CM940" s="1713"/>
      <c r="CN940" s="1713"/>
      <c r="CO940" s="1713"/>
      <c r="CP940" s="1713"/>
      <c r="CQ940" s="1713"/>
      <c r="CR940" s="1713"/>
      <c r="CS940" s="1713"/>
      <c r="CT940" s="1713"/>
      <c r="CU940" s="1713"/>
      <c r="CV940" s="1713"/>
      <c r="CW940" s="1713"/>
      <c r="CX940" s="1713"/>
      <c r="CY940" s="1713"/>
      <c r="CZ940" s="1713"/>
      <c r="DA940" s="1713"/>
      <c r="DB940" s="1713"/>
      <c r="DC940" s="1713"/>
      <c r="DD940" s="1713"/>
      <c r="DE940" s="1713"/>
      <c r="DF940" s="1713"/>
      <c r="DG940" s="1713"/>
      <c r="DH940" s="1713"/>
      <c r="DI940" s="1713"/>
      <c r="DJ940" s="1713"/>
      <c r="DK940" s="1713"/>
      <c r="DL940" s="1713"/>
      <c r="DM940" s="1713"/>
      <c r="DN940" s="1713"/>
      <c r="DO940" s="1713"/>
      <c r="DP940" s="1713"/>
      <c r="DQ940" s="1713"/>
    </row>
    <row r="941" s="1732" customFormat="true" ht="21.75" hidden="false" customHeight="true" outlineLevel="0" collapsed="false">
      <c r="A941" s="1713"/>
      <c r="B941" s="1713"/>
      <c r="C941" s="1725"/>
      <c r="D941" s="1725"/>
      <c r="E941" s="1725"/>
      <c r="F941" s="3210"/>
      <c r="G941" s="3211"/>
      <c r="H941" s="3212"/>
      <c r="I941" s="3213"/>
      <c r="J941" s="3213"/>
      <c r="K941" s="1713"/>
      <c r="L941" s="1713"/>
      <c r="M941" s="1713"/>
      <c r="N941" s="1725"/>
      <c r="O941" s="1713"/>
      <c r="P941" s="1713"/>
      <c r="Q941" s="1713"/>
      <c r="R941" s="1713"/>
      <c r="S941" s="1713"/>
      <c r="T941" s="1714"/>
      <c r="W941" s="1713"/>
      <c r="X941" s="1713"/>
      <c r="Y941" s="1713"/>
      <c r="Z941" s="1713"/>
      <c r="AA941" s="1713"/>
      <c r="AB941" s="1713"/>
      <c r="AC941" s="1713"/>
      <c r="AD941" s="1713"/>
      <c r="AE941" s="1713"/>
      <c r="AF941" s="1713"/>
      <c r="AG941" s="1713"/>
      <c r="AH941" s="1713"/>
      <c r="AI941" s="1713"/>
      <c r="AJ941" s="1713"/>
      <c r="AK941" s="1713"/>
      <c r="AL941" s="1713"/>
      <c r="AM941" s="1713"/>
      <c r="AN941" s="1713"/>
      <c r="AO941" s="3214"/>
      <c r="AP941" s="1713"/>
      <c r="AQ941" s="1713"/>
      <c r="AR941" s="1713"/>
      <c r="AS941" s="1713"/>
      <c r="AT941" s="1713"/>
      <c r="AU941" s="1713"/>
      <c r="AV941" s="1713"/>
      <c r="AW941" s="1713"/>
      <c r="AX941" s="1713"/>
      <c r="AY941" s="1713"/>
      <c r="AZ941" s="1713"/>
      <c r="BA941" s="1713"/>
      <c r="BB941" s="1713"/>
      <c r="BC941" s="1713"/>
      <c r="BD941" s="1713"/>
      <c r="BE941" s="1713"/>
      <c r="BF941" s="1713"/>
      <c r="BG941" s="1713"/>
      <c r="BH941" s="1713"/>
      <c r="BI941" s="1713"/>
      <c r="BJ941" s="1713"/>
      <c r="BK941" s="1713"/>
      <c r="BL941" s="1713"/>
      <c r="BM941" s="1713"/>
      <c r="BN941" s="1713"/>
      <c r="BO941" s="1713"/>
      <c r="BP941" s="1713"/>
      <c r="BQ941" s="1713"/>
      <c r="BR941" s="1713"/>
      <c r="BS941" s="1713"/>
      <c r="BT941" s="1713"/>
      <c r="BU941" s="1713"/>
      <c r="BV941" s="1713"/>
      <c r="BW941" s="1713"/>
      <c r="BX941" s="1713"/>
      <c r="BY941" s="1713"/>
      <c r="BZ941" s="1713"/>
      <c r="CA941" s="1713"/>
      <c r="CB941" s="1713"/>
      <c r="CC941" s="1713"/>
      <c r="CD941" s="1713"/>
      <c r="CE941" s="1713"/>
      <c r="CF941" s="1713"/>
      <c r="CG941" s="1713"/>
      <c r="CH941" s="1713"/>
      <c r="CI941" s="1713"/>
      <c r="CJ941" s="1713"/>
      <c r="CK941" s="1713"/>
      <c r="CL941" s="1713"/>
      <c r="CM941" s="1713"/>
      <c r="CN941" s="1713"/>
      <c r="CO941" s="1713"/>
      <c r="CP941" s="1713"/>
      <c r="CQ941" s="1713"/>
      <c r="CR941" s="1713"/>
      <c r="CS941" s="1713"/>
      <c r="CT941" s="1713"/>
      <c r="CU941" s="1713"/>
      <c r="CV941" s="1713"/>
      <c r="CW941" s="1713"/>
      <c r="CX941" s="1713"/>
      <c r="CY941" s="1713"/>
      <c r="CZ941" s="1713"/>
      <c r="DA941" s="1713"/>
      <c r="DB941" s="1713"/>
      <c r="DC941" s="1713"/>
      <c r="DD941" s="1713"/>
      <c r="DE941" s="1713"/>
      <c r="DF941" s="1713"/>
      <c r="DG941" s="1713"/>
      <c r="DH941" s="1713"/>
      <c r="DI941" s="1713"/>
      <c r="DJ941" s="1713"/>
      <c r="DK941" s="1713"/>
      <c r="DL941" s="1713"/>
      <c r="DM941" s="1713"/>
      <c r="DN941" s="1713"/>
      <c r="DO941" s="1713"/>
      <c r="DP941" s="1713"/>
      <c r="DQ941" s="1713"/>
    </row>
    <row r="942" s="1732" customFormat="true" ht="21.75" hidden="false" customHeight="true" outlineLevel="0" collapsed="false">
      <c r="A942" s="1713"/>
      <c r="B942" s="1713"/>
      <c r="C942" s="1725"/>
      <c r="D942" s="1725"/>
      <c r="E942" s="1725"/>
      <c r="F942" s="3210"/>
      <c r="G942" s="3211"/>
      <c r="H942" s="3212"/>
      <c r="I942" s="3213"/>
      <c r="J942" s="3213"/>
      <c r="K942" s="1713"/>
      <c r="L942" s="1713"/>
      <c r="M942" s="1713"/>
      <c r="N942" s="1725"/>
      <c r="O942" s="1713"/>
      <c r="P942" s="1713"/>
      <c r="Q942" s="1713"/>
      <c r="R942" s="1713"/>
      <c r="S942" s="1713"/>
      <c r="T942" s="1714"/>
      <c r="W942" s="1713"/>
      <c r="X942" s="1713"/>
      <c r="Y942" s="1713"/>
      <c r="Z942" s="1713"/>
      <c r="AA942" s="1713"/>
      <c r="AB942" s="1713"/>
      <c r="AC942" s="1713"/>
      <c r="AD942" s="1713"/>
      <c r="AE942" s="1713"/>
      <c r="AF942" s="1713"/>
      <c r="AG942" s="1713"/>
      <c r="AH942" s="1713"/>
      <c r="AI942" s="1713"/>
      <c r="AJ942" s="1713"/>
      <c r="AK942" s="1713"/>
      <c r="AL942" s="1713"/>
      <c r="AM942" s="1713"/>
      <c r="AN942" s="1713"/>
      <c r="AO942" s="3214"/>
      <c r="AP942" s="1713"/>
      <c r="AQ942" s="1713"/>
      <c r="AR942" s="1713"/>
      <c r="AS942" s="1713"/>
      <c r="AT942" s="1713"/>
      <c r="AU942" s="1713"/>
      <c r="AV942" s="1713"/>
      <c r="AW942" s="1713"/>
      <c r="AX942" s="1713"/>
      <c r="AY942" s="1713"/>
      <c r="AZ942" s="1713"/>
      <c r="BA942" s="1713"/>
      <c r="BB942" s="1713"/>
      <c r="BC942" s="1713"/>
      <c r="BD942" s="1713"/>
      <c r="BE942" s="1713"/>
      <c r="BF942" s="1713"/>
      <c r="BG942" s="1713"/>
      <c r="BH942" s="1713"/>
      <c r="BI942" s="1713"/>
      <c r="BJ942" s="1713"/>
      <c r="BK942" s="1713"/>
      <c r="BL942" s="1713"/>
      <c r="BM942" s="1713"/>
      <c r="BN942" s="1713"/>
      <c r="BO942" s="1713"/>
      <c r="BP942" s="1713"/>
      <c r="BQ942" s="1713"/>
      <c r="BR942" s="1713"/>
      <c r="BS942" s="1713"/>
      <c r="BT942" s="1713"/>
      <c r="BU942" s="1713"/>
      <c r="BV942" s="1713"/>
      <c r="BW942" s="1713"/>
      <c r="BX942" s="1713"/>
      <c r="BY942" s="1713"/>
      <c r="BZ942" s="1713"/>
      <c r="CA942" s="1713"/>
      <c r="CB942" s="1713"/>
      <c r="CC942" s="1713"/>
      <c r="CD942" s="1713"/>
      <c r="CE942" s="1713"/>
      <c r="CF942" s="1713"/>
      <c r="CG942" s="1713"/>
      <c r="CH942" s="1713"/>
      <c r="CI942" s="1713"/>
      <c r="CJ942" s="1713"/>
      <c r="CK942" s="1713"/>
      <c r="CL942" s="1713"/>
      <c r="CM942" s="1713"/>
      <c r="CN942" s="1713"/>
      <c r="CO942" s="1713"/>
      <c r="CP942" s="1713"/>
      <c r="CQ942" s="1713"/>
      <c r="CR942" s="1713"/>
      <c r="CS942" s="1713"/>
      <c r="CT942" s="1713"/>
      <c r="CU942" s="1713"/>
      <c r="CV942" s="1713"/>
      <c r="CW942" s="1713"/>
      <c r="CX942" s="1713"/>
      <c r="CY942" s="1713"/>
      <c r="CZ942" s="1713"/>
      <c r="DA942" s="1713"/>
      <c r="DB942" s="1713"/>
      <c r="DC942" s="1713"/>
      <c r="DD942" s="1713"/>
      <c r="DE942" s="1713"/>
      <c r="DF942" s="1713"/>
      <c r="DG942" s="1713"/>
      <c r="DH942" s="1713"/>
      <c r="DI942" s="1713"/>
      <c r="DJ942" s="1713"/>
      <c r="DK942" s="1713"/>
      <c r="DL942" s="1713"/>
      <c r="DM942" s="1713"/>
      <c r="DN942" s="1713"/>
      <c r="DO942" s="1713"/>
      <c r="DP942" s="1713"/>
      <c r="DQ942" s="1713"/>
    </row>
    <row r="943" s="1732" customFormat="true" ht="21.75" hidden="false" customHeight="true" outlineLevel="0" collapsed="false">
      <c r="A943" s="1713"/>
      <c r="B943" s="1713"/>
      <c r="C943" s="1725"/>
      <c r="D943" s="1725"/>
      <c r="E943" s="1725"/>
      <c r="F943" s="3210"/>
      <c r="G943" s="3211"/>
      <c r="H943" s="3212"/>
      <c r="I943" s="3213"/>
      <c r="J943" s="3213"/>
      <c r="K943" s="1713"/>
      <c r="L943" s="1713"/>
      <c r="M943" s="1713"/>
      <c r="N943" s="1725"/>
      <c r="O943" s="1713"/>
      <c r="P943" s="1713"/>
      <c r="Q943" s="1713"/>
      <c r="R943" s="1713"/>
      <c r="S943" s="1713"/>
      <c r="T943" s="1714"/>
      <c r="W943" s="1713"/>
      <c r="X943" s="1713"/>
      <c r="Y943" s="1713"/>
      <c r="Z943" s="1713"/>
      <c r="AA943" s="1713"/>
      <c r="AB943" s="1713"/>
      <c r="AC943" s="1713"/>
      <c r="AD943" s="1713"/>
      <c r="AE943" s="1713"/>
      <c r="AF943" s="1713"/>
      <c r="AG943" s="1713"/>
      <c r="AH943" s="1713"/>
      <c r="AI943" s="1713"/>
      <c r="AJ943" s="1713"/>
      <c r="AK943" s="1713"/>
      <c r="AL943" s="1713"/>
      <c r="AM943" s="1713"/>
      <c r="AN943" s="1713"/>
      <c r="AO943" s="3214"/>
      <c r="AP943" s="1713"/>
      <c r="AQ943" s="1713"/>
      <c r="AR943" s="1713"/>
      <c r="AS943" s="1713"/>
      <c r="AT943" s="1713"/>
      <c r="AU943" s="1713"/>
      <c r="AV943" s="1713"/>
      <c r="AW943" s="1713"/>
      <c r="AX943" s="1713"/>
      <c r="AY943" s="1713"/>
      <c r="AZ943" s="1713"/>
      <c r="BA943" s="1713"/>
      <c r="BB943" s="1713"/>
      <c r="BC943" s="1713"/>
      <c r="BD943" s="1713"/>
      <c r="BE943" s="1713"/>
      <c r="BF943" s="1713"/>
      <c r="BG943" s="1713"/>
      <c r="BH943" s="1713"/>
      <c r="BI943" s="1713"/>
      <c r="BJ943" s="1713"/>
      <c r="BK943" s="1713"/>
      <c r="BL943" s="1713"/>
      <c r="BM943" s="1713"/>
      <c r="BN943" s="1713"/>
      <c r="BO943" s="1713"/>
      <c r="BP943" s="1713"/>
      <c r="BQ943" s="1713"/>
      <c r="BR943" s="1713"/>
      <c r="BS943" s="1713"/>
      <c r="BT943" s="1713"/>
      <c r="BU943" s="1713"/>
      <c r="BV943" s="1713"/>
      <c r="BW943" s="1713"/>
      <c r="BX943" s="1713"/>
      <c r="BY943" s="1713"/>
      <c r="BZ943" s="1713"/>
      <c r="CA943" s="1713"/>
      <c r="CB943" s="1713"/>
      <c r="CC943" s="1713"/>
      <c r="CD943" s="1713"/>
      <c r="CE943" s="1713"/>
      <c r="CF943" s="1713"/>
      <c r="CG943" s="1713"/>
      <c r="CH943" s="1713"/>
      <c r="CI943" s="1713"/>
      <c r="CJ943" s="1713"/>
      <c r="CK943" s="1713"/>
      <c r="CL943" s="1713"/>
      <c r="CM943" s="1713"/>
      <c r="CN943" s="1713"/>
      <c r="CO943" s="1713"/>
      <c r="CP943" s="1713"/>
      <c r="CQ943" s="1713"/>
      <c r="CR943" s="1713"/>
      <c r="CS943" s="1713"/>
      <c r="CT943" s="1713"/>
      <c r="CU943" s="1713"/>
      <c r="CV943" s="1713"/>
      <c r="CW943" s="1713"/>
      <c r="CX943" s="1713"/>
      <c r="CY943" s="1713"/>
      <c r="CZ943" s="1713"/>
      <c r="DA943" s="1713"/>
      <c r="DB943" s="1713"/>
      <c r="DC943" s="1713"/>
      <c r="DD943" s="1713"/>
      <c r="DE943" s="1713"/>
      <c r="DF943" s="1713"/>
      <c r="DG943" s="1713"/>
      <c r="DH943" s="1713"/>
      <c r="DI943" s="1713"/>
      <c r="DJ943" s="1713"/>
      <c r="DK943" s="1713"/>
      <c r="DL943" s="1713"/>
      <c r="DM943" s="1713"/>
      <c r="DN943" s="1713"/>
      <c r="DO943" s="1713"/>
      <c r="DP943" s="1713"/>
      <c r="DQ943" s="1713"/>
    </row>
    <row r="944" s="1732" customFormat="true" ht="21.75" hidden="false" customHeight="true" outlineLevel="0" collapsed="false">
      <c r="A944" s="1713"/>
      <c r="B944" s="1713"/>
      <c r="C944" s="1725"/>
      <c r="D944" s="1725"/>
      <c r="E944" s="1725"/>
      <c r="F944" s="3210"/>
      <c r="G944" s="3211"/>
      <c r="H944" s="3212"/>
      <c r="I944" s="3213"/>
      <c r="J944" s="3213"/>
      <c r="K944" s="1713"/>
      <c r="L944" s="1713"/>
      <c r="M944" s="1713"/>
      <c r="N944" s="1725"/>
      <c r="O944" s="1713"/>
      <c r="P944" s="1713"/>
      <c r="Q944" s="1713"/>
      <c r="R944" s="1713"/>
      <c r="S944" s="1713"/>
      <c r="T944" s="1714"/>
      <c r="W944" s="1713"/>
      <c r="X944" s="1713"/>
      <c r="Y944" s="1713"/>
      <c r="Z944" s="1713"/>
      <c r="AA944" s="1713"/>
      <c r="AB944" s="1713"/>
      <c r="AC944" s="1713"/>
      <c r="AD944" s="1713"/>
      <c r="AE944" s="1713"/>
      <c r="AF944" s="1713"/>
      <c r="AG944" s="1713"/>
      <c r="AH944" s="1713"/>
      <c r="AI944" s="1713"/>
      <c r="AJ944" s="1713"/>
      <c r="AK944" s="1713"/>
      <c r="AL944" s="1713"/>
      <c r="AM944" s="1713"/>
      <c r="AN944" s="1713"/>
      <c r="AO944" s="3214"/>
      <c r="AP944" s="1713"/>
      <c r="AQ944" s="1713"/>
      <c r="AR944" s="1713"/>
      <c r="AS944" s="1713"/>
      <c r="AT944" s="1713"/>
      <c r="AU944" s="1713"/>
      <c r="AV944" s="1713"/>
      <c r="AW944" s="1713"/>
      <c r="AX944" s="1713"/>
      <c r="AY944" s="1713"/>
      <c r="AZ944" s="1713"/>
      <c r="BA944" s="1713"/>
      <c r="BB944" s="1713"/>
      <c r="BC944" s="1713"/>
      <c r="BD944" s="1713"/>
      <c r="BE944" s="1713"/>
      <c r="BF944" s="1713"/>
      <c r="BG944" s="1713"/>
      <c r="BH944" s="1713"/>
      <c r="BI944" s="1713"/>
      <c r="BJ944" s="1713"/>
      <c r="BK944" s="1713"/>
      <c r="BL944" s="1713"/>
      <c r="BM944" s="1713"/>
      <c r="BN944" s="1713"/>
      <c r="BO944" s="1713"/>
      <c r="BP944" s="1713"/>
      <c r="BQ944" s="1713"/>
      <c r="BR944" s="1713"/>
      <c r="BS944" s="1713"/>
      <c r="BT944" s="1713"/>
      <c r="BU944" s="1713"/>
      <c r="BV944" s="1713"/>
      <c r="BW944" s="1713"/>
      <c r="BX944" s="1713"/>
      <c r="BY944" s="1713"/>
      <c r="BZ944" s="1713"/>
      <c r="CA944" s="1713"/>
      <c r="CB944" s="1713"/>
      <c r="CC944" s="1713"/>
      <c r="CD944" s="1713"/>
      <c r="CE944" s="1713"/>
      <c r="CF944" s="1713"/>
      <c r="CG944" s="1713"/>
      <c r="CH944" s="1713"/>
      <c r="CI944" s="1713"/>
      <c r="CJ944" s="1713"/>
      <c r="CK944" s="1713"/>
      <c r="CL944" s="1713"/>
      <c r="CM944" s="1713"/>
      <c r="CN944" s="1713"/>
      <c r="CO944" s="1713"/>
      <c r="CP944" s="1713"/>
      <c r="CQ944" s="1713"/>
      <c r="CR944" s="1713"/>
      <c r="CS944" s="1713"/>
      <c r="CT944" s="1713"/>
      <c r="CU944" s="1713"/>
      <c r="CV944" s="1713"/>
      <c r="CW944" s="1713"/>
      <c r="CX944" s="1713"/>
      <c r="CY944" s="1713"/>
      <c r="CZ944" s="1713"/>
      <c r="DA944" s="1713"/>
      <c r="DB944" s="1713"/>
      <c r="DC944" s="1713"/>
      <c r="DD944" s="1713"/>
      <c r="DE944" s="1713"/>
      <c r="DF944" s="1713"/>
      <c r="DG944" s="1713"/>
      <c r="DH944" s="1713"/>
      <c r="DI944" s="1713"/>
      <c r="DJ944" s="1713"/>
      <c r="DK944" s="1713"/>
      <c r="DL944" s="1713"/>
      <c r="DM944" s="1713"/>
      <c r="DN944" s="1713"/>
      <c r="DO944" s="1713"/>
      <c r="DP944" s="1713"/>
      <c r="DQ944" s="1713"/>
    </row>
    <row r="945" s="1732" customFormat="true" ht="21.75" hidden="false" customHeight="true" outlineLevel="0" collapsed="false">
      <c r="A945" s="1713"/>
      <c r="B945" s="1713"/>
      <c r="C945" s="1725"/>
      <c r="D945" s="1725"/>
      <c r="E945" s="1725"/>
      <c r="F945" s="3210"/>
      <c r="G945" s="3211"/>
      <c r="H945" s="3212"/>
      <c r="I945" s="3213"/>
      <c r="J945" s="3213"/>
      <c r="K945" s="1713"/>
      <c r="L945" s="1713"/>
      <c r="M945" s="1713"/>
      <c r="N945" s="1725"/>
      <c r="O945" s="1713"/>
      <c r="P945" s="1713"/>
      <c r="Q945" s="1713"/>
      <c r="R945" s="1713"/>
      <c r="S945" s="1713"/>
      <c r="T945" s="1714"/>
      <c r="W945" s="1713"/>
      <c r="X945" s="1713"/>
      <c r="Y945" s="1713"/>
      <c r="Z945" s="1713"/>
      <c r="AA945" s="1713"/>
      <c r="AB945" s="1713"/>
      <c r="AC945" s="1713"/>
      <c r="AD945" s="1713"/>
      <c r="AE945" s="1713"/>
      <c r="AF945" s="1713"/>
      <c r="AG945" s="1713"/>
      <c r="AH945" s="1713"/>
      <c r="AI945" s="1713"/>
      <c r="AJ945" s="1713"/>
      <c r="AK945" s="1713"/>
      <c r="AL945" s="1713"/>
      <c r="AM945" s="1713"/>
      <c r="AN945" s="1713"/>
      <c r="AO945" s="3214"/>
      <c r="AP945" s="1713"/>
      <c r="AQ945" s="1713"/>
      <c r="AR945" s="1713"/>
      <c r="AS945" s="1713"/>
      <c r="AT945" s="1713"/>
      <c r="AU945" s="1713"/>
      <c r="AV945" s="1713"/>
      <c r="AW945" s="1713"/>
      <c r="AX945" s="1713"/>
      <c r="AY945" s="1713"/>
      <c r="AZ945" s="1713"/>
      <c r="BA945" s="1713"/>
      <c r="BB945" s="1713"/>
      <c r="BC945" s="1713"/>
      <c r="BD945" s="1713"/>
      <c r="BE945" s="1713"/>
      <c r="BF945" s="1713"/>
      <c r="BG945" s="1713"/>
      <c r="BH945" s="1713"/>
      <c r="BI945" s="1713"/>
      <c r="BJ945" s="1713"/>
      <c r="BK945" s="1713"/>
      <c r="BL945" s="1713"/>
      <c r="BM945" s="1713"/>
      <c r="BN945" s="1713"/>
      <c r="BO945" s="1713"/>
      <c r="BP945" s="1713"/>
      <c r="BQ945" s="1713"/>
      <c r="BR945" s="1713"/>
      <c r="BS945" s="1713"/>
      <c r="BT945" s="1713"/>
      <c r="BU945" s="1713"/>
      <c r="BV945" s="1713"/>
      <c r="BW945" s="1713"/>
      <c r="BX945" s="1713"/>
      <c r="BY945" s="1713"/>
      <c r="BZ945" s="1713"/>
      <c r="CA945" s="1713"/>
      <c r="CB945" s="1713"/>
      <c r="CC945" s="1713"/>
      <c r="CD945" s="1713"/>
      <c r="CE945" s="1713"/>
      <c r="CF945" s="1713"/>
      <c r="CG945" s="1713"/>
      <c r="CH945" s="1713"/>
      <c r="CI945" s="1713"/>
      <c r="CJ945" s="1713"/>
      <c r="CK945" s="1713"/>
      <c r="CL945" s="1713"/>
      <c r="CM945" s="1713"/>
      <c r="CN945" s="1713"/>
      <c r="CO945" s="1713"/>
      <c r="CP945" s="1713"/>
      <c r="CQ945" s="1713"/>
      <c r="CR945" s="1713"/>
      <c r="CS945" s="1713"/>
      <c r="CT945" s="1713"/>
      <c r="CU945" s="1713"/>
      <c r="CV945" s="1713"/>
      <c r="CW945" s="1713"/>
      <c r="CX945" s="1713"/>
      <c r="CY945" s="1713"/>
      <c r="CZ945" s="1713"/>
      <c r="DA945" s="1713"/>
      <c r="DB945" s="1713"/>
      <c r="DC945" s="1713"/>
      <c r="DD945" s="1713"/>
      <c r="DE945" s="1713"/>
      <c r="DF945" s="1713"/>
      <c r="DG945" s="1713"/>
      <c r="DH945" s="1713"/>
      <c r="DI945" s="1713"/>
      <c r="DJ945" s="1713"/>
      <c r="DK945" s="1713"/>
      <c r="DL945" s="1713"/>
      <c r="DM945" s="1713"/>
      <c r="DN945" s="1713"/>
      <c r="DO945" s="1713"/>
      <c r="DP945" s="1713"/>
      <c r="DQ945" s="1713"/>
    </row>
    <row r="946" s="1732" customFormat="true" ht="21.75" hidden="false" customHeight="true" outlineLevel="0" collapsed="false">
      <c r="A946" s="1713"/>
      <c r="B946" s="1713"/>
      <c r="C946" s="1725"/>
      <c r="D946" s="1725"/>
      <c r="E946" s="1725"/>
      <c r="F946" s="3210"/>
      <c r="G946" s="3211"/>
      <c r="H946" s="3212"/>
      <c r="I946" s="3213"/>
      <c r="J946" s="3213"/>
      <c r="K946" s="1713"/>
      <c r="L946" s="1713"/>
      <c r="M946" s="1713"/>
      <c r="N946" s="1725"/>
      <c r="O946" s="1713"/>
      <c r="P946" s="1713"/>
      <c r="Q946" s="1713"/>
      <c r="R946" s="1713"/>
      <c r="S946" s="1713"/>
      <c r="T946" s="1714"/>
      <c r="W946" s="1713"/>
      <c r="X946" s="1713"/>
      <c r="Y946" s="1713"/>
      <c r="Z946" s="1713"/>
      <c r="AA946" s="1713"/>
      <c r="AB946" s="1713"/>
      <c r="AC946" s="1713"/>
      <c r="AD946" s="1713"/>
      <c r="AE946" s="1713"/>
      <c r="AF946" s="1713"/>
      <c r="AG946" s="1713"/>
      <c r="AH946" s="1713"/>
      <c r="AI946" s="1713"/>
      <c r="AJ946" s="1713"/>
      <c r="AK946" s="1713"/>
      <c r="AL946" s="1713"/>
      <c r="AM946" s="1713"/>
      <c r="AN946" s="1713"/>
      <c r="AO946" s="3214"/>
      <c r="AP946" s="1713"/>
      <c r="AQ946" s="1713"/>
      <c r="AR946" s="1713"/>
      <c r="AS946" s="1713"/>
      <c r="AT946" s="1713"/>
      <c r="AU946" s="1713"/>
      <c r="AV946" s="1713"/>
      <c r="AW946" s="1713"/>
      <c r="AX946" s="1713"/>
      <c r="AY946" s="1713"/>
      <c r="AZ946" s="1713"/>
      <c r="BA946" s="1713"/>
      <c r="BB946" s="1713"/>
      <c r="BC946" s="1713"/>
      <c r="BD946" s="1713"/>
      <c r="BE946" s="1713"/>
      <c r="BF946" s="1713"/>
      <c r="BG946" s="1713"/>
      <c r="BH946" s="1713"/>
      <c r="BI946" s="1713"/>
      <c r="BJ946" s="1713"/>
      <c r="BK946" s="1713"/>
      <c r="BL946" s="1713"/>
      <c r="BM946" s="1713"/>
      <c r="BN946" s="1713"/>
      <c r="BO946" s="1713"/>
      <c r="BP946" s="1713"/>
      <c r="BQ946" s="1713"/>
      <c r="BR946" s="1713"/>
      <c r="BS946" s="1713"/>
      <c r="BT946" s="1713"/>
      <c r="BU946" s="1713"/>
      <c r="BV946" s="1713"/>
      <c r="BW946" s="1713"/>
      <c r="BX946" s="1713"/>
      <c r="BY946" s="1713"/>
      <c r="BZ946" s="1713"/>
      <c r="CA946" s="1713"/>
      <c r="CB946" s="1713"/>
      <c r="CC946" s="1713"/>
      <c r="CD946" s="1713"/>
      <c r="CE946" s="1713"/>
      <c r="CF946" s="1713"/>
      <c r="CG946" s="1713"/>
      <c r="CH946" s="1713"/>
      <c r="CI946" s="1713"/>
      <c r="CJ946" s="1713"/>
      <c r="CK946" s="1713"/>
      <c r="CL946" s="1713"/>
      <c r="CM946" s="1713"/>
      <c r="CN946" s="1713"/>
      <c r="CO946" s="1713"/>
      <c r="CP946" s="1713"/>
      <c r="CQ946" s="1713"/>
      <c r="CR946" s="1713"/>
      <c r="CS946" s="1713"/>
      <c r="CT946" s="1713"/>
      <c r="CU946" s="1713"/>
      <c r="CV946" s="1713"/>
      <c r="CW946" s="1713"/>
      <c r="CX946" s="1713"/>
      <c r="CY946" s="1713"/>
      <c r="CZ946" s="1713"/>
      <c r="DA946" s="1713"/>
      <c r="DB946" s="1713"/>
      <c r="DC946" s="1713"/>
      <c r="DD946" s="1713"/>
      <c r="DE946" s="1713"/>
      <c r="DF946" s="1713"/>
      <c r="DG946" s="1713"/>
      <c r="DH946" s="1713"/>
      <c r="DI946" s="1713"/>
      <c r="DJ946" s="1713"/>
      <c r="DK946" s="1713"/>
      <c r="DL946" s="1713"/>
      <c r="DM946" s="1713"/>
      <c r="DN946" s="1713"/>
      <c r="DO946" s="1713"/>
      <c r="DP946" s="1713"/>
      <c r="DQ946" s="1713"/>
    </row>
    <row r="947" s="1732" customFormat="true" ht="21.75" hidden="false" customHeight="true" outlineLevel="0" collapsed="false">
      <c r="A947" s="1713"/>
      <c r="B947" s="1713"/>
      <c r="C947" s="1725"/>
      <c r="D947" s="1725"/>
      <c r="E947" s="1725"/>
      <c r="F947" s="3210"/>
      <c r="G947" s="3211"/>
      <c r="H947" s="3212"/>
      <c r="I947" s="3213"/>
      <c r="J947" s="3213"/>
      <c r="K947" s="1713"/>
      <c r="L947" s="1713"/>
      <c r="M947" s="1713"/>
      <c r="N947" s="1725"/>
      <c r="O947" s="1713"/>
      <c r="P947" s="1713"/>
      <c r="Q947" s="1713"/>
      <c r="R947" s="1713"/>
      <c r="S947" s="1713"/>
      <c r="T947" s="1714"/>
      <c r="W947" s="1713"/>
      <c r="X947" s="1713"/>
      <c r="Y947" s="1713"/>
      <c r="Z947" s="1713"/>
      <c r="AA947" s="1713"/>
      <c r="AB947" s="1713"/>
      <c r="AC947" s="1713"/>
      <c r="AD947" s="1713"/>
      <c r="AE947" s="1713"/>
      <c r="AF947" s="1713"/>
      <c r="AG947" s="1713"/>
      <c r="AH947" s="1713"/>
      <c r="AI947" s="1713"/>
      <c r="AJ947" s="1713"/>
      <c r="AK947" s="1713"/>
      <c r="AL947" s="1713"/>
      <c r="AM947" s="1713"/>
      <c r="AN947" s="1713"/>
      <c r="AO947" s="3214"/>
      <c r="AP947" s="1713"/>
      <c r="AQ947" s="1713"/>
      <c r="AR947" s="1713"/>
      <c r="AS947" s="1713"/>
      <c r="AT947" s="1713"/>
      <c r="AU947" s="1713"/>
      <c r="AV947" s="1713"/>
      <c r="AW947" s="1713"/>
      <c r="AX947" s="1713"/>
      <c r="AY947" s="1713"/>
      <c r="AZ947" s="1713"/>
      <c r="BA947" s="1713"/>
      <c r="BB947" s="1713"/>
      <c r="BC947" s="1713"/>
      <c r="BD947" s="1713"/>
      <c r="BE947" s="1713"/>
      <c r="BF947" s="1713"/>
      <c r="BG947" s="1713"/>
      <c r="BH947" s="1713"/>
      <c r="BI947" s="1713"/>
      <c r="BJ947" s="1713"/>
      <c r="BK947" s="1713"/>
      <c r="BL947" s="1713"/>
      <c r="BM947" s="1713"/>
      <c r="BN947" s="1713"/>
      <c r="BO947" s="1713"/>
      <c r="BP947" s="1713"/>
      <c r="BQ947" s="1713"/>
      <c r="BR947" s="1713"/>
      <c r="BS947" s="1713"/>
      <c r="BT947" s="1713"/>
      <c r="BU947" s="1713"/>
      <c r="BV947" s="1713"/>
      <c r="BW947" s="1713"/>
      <c r="BX947" s="1713"/>
      <c r="BY947" s="1713"/>
      <c r="BZ947" s="1713"/>
      <c r="CA947" s="1713"/>
      <c r="CB947" s="1713"/>
      <c r="CC947" s="1713"/>
      <c r="CD947" s="1713"/>
      <c r="CE947" s="1713"/>
      <c r="CF947" s="1713"/>
      <c r="CG947" s="1713"/>
      <c r="CH947" s="1713"/>
      <c r="CI947" s="1713"/>
      <c r="CJ947" s="1713"/>
      <c r="CK947" s="1713"/>
      <c r="CL947" s="1713"/>
      <c r="CM947" s="1713"/>
      <c r="CN947" s="1713"/>
      <c r="CO947" s="1713"/>
      <c r="CP947" s="1713"/>
      <c r="CQ947" s="1713"/>
      <c r="CR947" s="1713"/>
      <c r="CS947" s="1713"/>
      <c r="CT947" s="1713"/>
      <c r="CU947" s="1713"/>
      <c r="CV947" s="1713"/>
      <c r="CW947" s="1713"/>
      <c r="CX947" s="1713"/>
      <c r="CY947" s="1713"/>
      <c r="CZ947" s="1713"/>
      <c r="DA947" s="1713"/>
      <c r="DB947" s="1713"/>
      <c r="DC947" s="1713"/>
      <c r="DD947" s="1713"/>
      <c r="DE947" s="1713"/>
      <c r="DF947" s="1713"/>
      <c r="DG947" s="1713"/>
      <c r="DH947" s="1713"/>
      <c r="DI947" s="1713"/>
      <c r="DJ947" s="1713"/>
      <c r="DK947" s="1713"/>
      <c r="DL947" s="1713"/>
      <c r="DM947" s="1713"/>
      <c r="DN947" s="1713"/>
      <c r="DO947" s="1713"/>
      <c r="DP947" s="1713"/>
      <c r="DQ947" s="1713"/>
    </row>
    <row r="948" s="1732" customFormat="true" ht="21.75" hidden="false" customHeight="true" outlineLevel="0" collapsed="false">
      <c r="A948" s="1713"/>
      <c r="B948" s="1713"/>
      <c r="C948" s="1725"/>
      <c r="D948" s="1725"/>
      <c r="E948" s="1725"/>
      <c r="F948" s="3210"/>
      <c r="G948" s="3211"/>
      <c r="H948" s="3212"/>
      <c r="I948" s="3213"/>
      <c r="J948" s="3213"/>
      <c r="K948" s="1713"/>
      <c r="L948" s="1713"/>
      <c r="M948" s="1713"/>
      <c r="N948" s="1725"/>
      <c r="O948" s="1713"/>
      <c r="P948" s="1713"/>
      <c r="Q948" s="1713"/>
      <c r="R948" s="1713"/>
      <c r="S948" s="1713"/>
      <c r="T948" s="1714"/>
      <c r="W948" s="1713"/>
      <c r="X948" s="1713"/>
      <c r="Y948" s="1713"/>
      <c r="Z948" s="1713"/>
      <c r="AA948" s="1713"/>
      <c r="AB948" s="1713"/>
      <c r="AC948" s="1713"/>
      <c r="AD948" s="1713"/>
      <c r="AE948" s="1713"/>
      <c r="AF948" s="1713"/>
      <c r="AG948" s="1713"/>
      <c r="AH948" s="1713"/>
      <c r="AI948" s="1713"/>
      <c r="AJ948" s="1713"/>
      <c r="AK948" s="1713"/>
      <c r="AL948" s="1713"/>
      <c r="AM948" s="1713"/>
      <c r="AN948" s="1713"/>
      <c r="AO948" s="3214"/>
      <c r="AP948" s="1713"/>
      <c r="AQ948" s="1713"/>
      <c r="AR948" s="1713"/>
      <c r="AS948" s="1713"/>
      <c r="AT948" s="1713"/>
      <c r="AU948" s="1713"/>
      <c r="AV948" s="1713"/>
      <c r="AW948" s="1713"/>
      <c r="AX948" s="1713"/>
      <c r="AY948" s="1713"/>
      <c r="AZ948" s="1713"/>
      <c r="BA948" s="1713"/>
      <c r="BB948" s="1713"/>
      <c r="BC948" s="1713"/>
      <c r="BD948" s="1713"/>
      <c r="BE948" s="1713"/>
      <c r="BF948" s="1713"/>
      <c r="BG948" s="1713"/>
      <c r="BH948" s="1713"/>
      <c r="BI948" s="1713"/>
      <c r="BJ948" s="1713"/>
      <c r="BK948" s="1713"/>
      <c r="BL948" s="1713"/>
      <c r="BM948" s="1713"/>
      <c r="BN948" s="1713"/>
      <c r="BO948" s="1713"/>
      <c r="BP948" s="1713"/>
      <c r="BQ948" s="1713"/>
      <c r="BR948" s="1713"/>
      <c r="BS948" s="1713"/>
      <c r="BT948" s="1713"/>
      <c r="BU948" s="1713"/>
      <c r="BV948" s="1713"/>
      <c r="BW948" s="1713"/>
      <c r="BX948" s="1713"/>
      <c r="BY948" s="1713"/>
      <c r="BZ948" s="1713"/>
      <c r="CA948" s="1713"/>
      <c r="CB948" s="1713"/>
      <c r="CC948" s="1713"/>
      <c r="CD948" s="1713"/>
      <c r="CE948" s="1713"/>
      <c r="CF948" s="1713"/>
      <c r="CG948" s="1713"/>
      <c r="CH948" s="1713"/>
      <c r="CI948" s="1713"/>
      <c r="CJ948" s="1713"/>
      <c r="CK948" s="1713"/>
      <c r="CL948" s="1713"/>
      <c r="CM948" s="1713"/>
      <c r="CN948" s="1713"/>
      <c r="CO948" s="1713"/>
      <c r="CP948" s="1713"/>
      <c r="CQ948" s="1713"/>
      <c r="CR948" s="1713"/>
      <c r="CS948" s="1713"/>
      <c r="CT948" s="1713"/>
      <c r="CU948" s="1713"/>
      <c r="CV948" s="1713"/>
      <c r="CW948" s="1713"/>
      <c r="CX948" s="1713"/>
      <c r="CY948" s="1713"/>
      <c r="CZ948" s="1713"/>
      <c r="DA948" s="1713"/>
      <c r="DB948" s="1713"/>
      <c r="DC948" s="1713"/>
      <c r="DD948" s="1713"/>
      <c r="DE948" s="1713"/>
      <c r="DF948" s="1713"/>
      <c r="DG948" s="1713"/>
      <c r="DH948" s="1713"/>
      <c r="DI948" s="1713"/>
      <c r="DJ948" s="1713"/>
      <c r="DK948" s="1713"/>
      <c r="DL948" s="1713"/>
      <c r="DM948" s="1713"/>
      <c r="DN948" s="1713"/>
      <c r="DO948" s="1713"/>
      <c r="DP948" s="1713"/>
      <c r="DQ948" s="1713"/>
    </row>
    <row r="949" s="1732" customFormat="true" ht="21.75" hidden="false" customHeight="true" outlineLevel="0" collapsed="false">
      <c r="A949" s="1713"/>
      <c r="B949" s="1713"/>
      <c r="C949" s="1725"/>
      <c r="D949" s="1725"/>
      <c r="E949" s="1725"/>
      <c r="F949" s="3210"/>
      <c r="G949" s="3211"/>
      <c r="H949" s="3212"/>
      <c r="I949" s="3213"/>
      <c r="J949" s="3213"/>
      <c r="K949" s="1713"/>
      <c r="L949" s="1713"/>
      <c r="M949" s="1713"/>
      <c r="N949" s="1725"/>
      <c r="O949" s="1713"/>
      <c r="P949" s="1713"/>
      <c r="Q949" s="1713"/>
      <c r="R949" s="1713"/>
      <c r="S949" s="1713"/>
      <c r="T949" s="1714"/>
      <c r="W949" s="1713"/>
      <c r="X949" s="1713"/>
      <c r="Y949" s="1713"/>
      <c r="Z949" s="1713"/>
      <c r="AA949" s="1713"/>
      <c r="AB949" s="1713"/>
      <c r="AC949" s="1713"/>
      <c r="AD949" s="1713"/>
      <c r="AE949" s="1713"/>
      <c r="AF949" s="1713"/>
      <c r="AG949" s="1713"/>
      <c r="AH949" s="1713"/>
      <c r="AI949" s="1713"/>
      <c r="AJ949" s="1713"/>
      <c r="AK949" s="1713"/>
      <c r="AL949" s="1713"/>
      <c r="AM949" s="1713"/>
      <c r="AN949" s="1713"/>
      <c r="AO949" s="3214"/>
      <c r="AP949" s="1713"/>
      <c r="AQ949" s="1713"/>
      <c r="AR949" s="1713"/>
      <c r="AS949" s="1713"/>
      <c r="AT949" s="1713"/>
      <c r="AU949" s="1713"/>
      <c r="AV949" s="1713"/>
      <c r="AW949" s="1713"/>
      <c r="AX949" s="1713"/>
      <c r="AY949" s="1713"/>
      <c r="AZ949" s="1713"/>
      <c r="BA949" s="1713"/>
      <c r="BB949" s="1713"/>
      <c r="BC949" s="1713"/>
      <c r="BD949" s="1713"/>
      <c r="BE949" s="1713"/>
      <c r="BF949" s="1713"/>
      <c r="BG949" s="1713"/>
      <c r="BH949" s="1713"/>
      <c r="BI949" s="1713"/>
      <c r="BJ949" s="1713"/>
      <c r="BK949" s="1713"/>
      <c r="BL949" s="1713"/>
      <c r="BM949" s="1713"/>
      <c r="BN949" s="1713"/>
      <c r="BO949" s="1713"/>
      <c r="BP949" s="1713"/>
      <c r="BQ949" s="1713"/>
      <c r="BR949" s="1713"/>
      <c r="BS949" s="1713"/>
      <c r="BT949" s="1713"/>
      <c r="BU949" s="1713"/>
      <c r="BV949" s="1713"/>
      <c r="BW949" s="1713"/>
      <c r="BX949" s="1713"/>
      <c r="BY949" s="1713"/>
      <c r="BZ949" s="1713"/>
      <c r="CA949" s="1713"/>
      <c r="CB949" s="1713"/>
      <c r="CC949" s="1713"/>
      <c r="CD949" s="1713"/>
      <c r="CE949" s="1713"/>
      <c r="CF949" s="1713"/>
      <c r="CG949" s="1713"/>
      <c r="CH949" s="1713"/>
      <c r="CI949" s="1713"/>
      <c r="CJ949" s="1713"/>
      <c r="CK949" s="1713"/>
      <c r="CL949" s="1713"/>
      <c r="CM949" s="1713"/>
      <c r="CN949" s="1713"/>
      <c r="CO949" s="1713"/>
      <c r="CP949" s="1713"/>
      <c r="CQ949" s="1713"/>
      <c r="CR949" s="1713"/>
      <c r="CS949" s="1713"/>
      <c r="CT949" s="1713"/>
      <c r="CU949" s="1713"/>
      <c r="CV949" s="1713"/>
      <c r="CW949" s="1713"/>
      <c r="CX949" s="1713"/>
      <c r="CY949" s="1713"/>
      <c r="CZ949" s="1713"/>
      <c r="DA949" s="1713"/>
      <c r="DB949" s="1713"/>
      <c r="DC949" s="1713"/>
      <c r="DD949" s="1713"/>
      <c r="DE949" s="1713"/>
      <c r="DF949" s="1713"/>
      <c r="DG949" s="1713"/>
      <c r="DH949" s="1713"/>
      <c r="DI949" s="1713"/>
      <c r="DJ949" s="1713"/>
      <c r="DK949" s="1713"/>
      <c r="DL949" s="1713"/>
      <c r="DM949" s="1713"/>
      <c r="DN949" s="1713"/>
      <c r="DO949" s="1713"/>
      <c r="DP949" s="1713"/>
      <c r="DQ949" s="1713"/>
    </row>
    <row r="950" s="1732" customFormat="true" ht="21.75" hidden="false" customHeight="true" outlineLevel="0" collapsed="false">
      <c r="A950" s="1713"/>
      <c r="B950" s="1713"/>
      <c r="C950" s="1725"/>
      <c r="D950" s="1725"/>
      <c r="E950" s="1725"/>
      <c r="F950" s="3210"/>
      <c r="G950" s="3211"/>
      <c r="H950" s="3212"/>
      <c r="I950" s="3213"/>
      <c r="J950" s="3213"/>
      <c r="K950" s="1713"/>
      <c r="L950" s="1713"/>
      <c r="M950" s="1713"/>
      <c r="N950" s="1725"/>
      <c r="O950" s="1713"/>
      <c r="P950" s="1713"/>
      <c r="Q950" s="1713"/>
      <c r="R950" s="1713"/>
      <c r="S950" s="1713"/>
      <c r="T950" s="1714"/>
      <c r="W950" s="1713"/>
      <c r="X950" s="1713"/>
      <c r="Y950" s="1713"/>
      <c r="Z950" s="1713"/>
      <c r="AA950" s="1713"/>
      <c r="AB950" s="1713"/>
      <c r="AC950" s="1713"/>
      <c r="AD950" s="1713"/>
      <c r="AE950" s="1713"/>
      <c r="AF950" s="1713"/>
      <c r="AG950" s="1713"/>
      <c r="AH950" s="1713"/>
      <c r="AI950" s="1713"/>
      <c r="AJ950" s="1713"/>
      <c r="AK950" s="1713"/>
      <c r="AL950" s="1713"/>
      <c r="AM950" s="1713"/>
      <c r="AN950" s="1713"/>
      <c r="AO950" s="3214"/>
      <c r="AP950" s="1713"/>
      <c r="AQ950" s="1713"/>
      <c r="AR950" s="1713"/>
      <c r="AS950" s="1713"/>
      <c r="AT950" s="1713"/>
      <c r="AU950" s="1713"/>
      <c r="AV950" s="1713"/>
      <c r="AW950" s="1713"/>
      <c r="AX950" s="1713"/>
      <c r="AY950" s="1713"/>
      <c r="AZ950" s="1713"/>
      <c r="BA950" s="1713"/>
      <c r="BB950" s="1713"/>
      <c r="BC950" s="1713"/>
      <c r="BD950" s="1713"/>
      <c r="BE950" s="1713"/>
      <c r="BF950" s="1713"/>
      <c r="BG950" s="1713"/>
      <c r="BH950" s="1713"/>
      <c r="BI950" s="1713"/>
      <c r="BJ950" s="1713"/>
      <c r="BK950" s="1713"/>
      <c r="BL950" s="1713"/>
      <c r="BM950" s="1713"/>
      <c r="BN950" s="1713"/>
      <c r="BO950" s="1713"/>
      <c r="BP950" s="1713"/>
      <c r="BQ950" s="1713"/>
      <c r="BR950" s="1713"/>
      <c r="BS950" s="1713"/>
      <c r="BT950" s="1713"/>
      <c r="BU950" s="1713"/>
      <c r="BV950" s="1713"/>
      <c r="BW950" s="1713"/>
      <c r="BX950" s="1713"/>
      <c r="BY950" s="1713"/>
      <c r="BZ950" s="1713"/>
      <c r="CA950" s="1713"/>
      <c r="CB950" s="1713"/>
      <c r="CC950" s="1713"/>
      <c r="CD950" s="1713"/>
      <c r="CE950" s="1713"/>
      <c r="CF950" s="1713"/>
      <c r="CG950" s="1713"/>
      <c r="CH950" s="1713"/>
      <c r="CI950" s="1713"/>
      <c r="CJ950" s="1713"/>
      <c r="CK950" s="1713"/>
      <c r="CL950" s="1713"/>
      <c r="CM950" s="1713"/>
      <c r="CN950" s="1713"/>
      <c r="CO950" s="1713"/>
      <c r="CP950" s="1713"/>
      <c r="CQ950" s="1713"/>
      <c r="CR950" s="1713"/>
      <c r="CS950" s="1713"/>
      <c r="CT950" s="1713"/>
      <c r="CU950" s="1713"/>
      <c r="CV950" s="1713"/>
      <c r="CW950" s="1713"/>
      <c r="CX950" s="1713"/>
      <c r="CY950" s="1713"/>
      <c r="CZ950" s="1713"/>
      <c r="DA950" s="1713"/>
      <c r="DB950" s="1713"/>
      <c r="DC950" s="1713"/>
      <c r="DD950" s="1713"/>
      <c r="DE950" s="1713"/>
      <c r="DF950" s="1713"/>
      <c r="DG950" s="1713"/>
      <c r="DH950" s="1713"/>
      <c r="DI950" s="1713"/>
      <c r="DJ950" s="1713"/>
      <c r="DK950" s="1713"/>
      <c r="DL950" s="1713"/>
      <c r="DM950" s="1713"/>
      <c r="DN950" s="1713"/>
      <c r="DO950" s="1713"/>
      <c r="DP950" s="1713"/>
      <c r="DQ950" s="1713"/>
    </row>
    <row r="951" s="1732" customFormat="true" ht="21.75" hidden="false" customHeight="true" outlineLevel="0" collapsed="false">
      <c r="A951" s="1713"/>
      <c r="B951" s="1713"/>
      <c r="C951" s="1725"/>
      <c r="D951" s="1725"/>
      <c r="E951" s="1725"/>
      <c r="F951" s="3210"/>
      <c r="G951" s="3211"/>
      <c r="H951" s="3212"/>
      <c r="I951" s="3213"/>
      <c r="J951" s="3213"/>
      <c r="K951" s="1713"/>
      <c r="L951" s="1713"/>
      <c r="M951" s="1713"/>
      <c r="N951" s="1725"/>
      <c r="O951" s="1713"/>
      <c r="P951" s="1713"/>
      <c r="Q951" s="1713"/>
      <c r="R951" s="1713"/>
      <c r="S951" s="1713"/>
      <c r="T951" s="1714"/>
      <c r="W951" s="1713"/>
      <c r="X951" s="1713"/>
      <c r="Y951" s="1713"/>
      <c r="Z951" s="1713"/>
      <c r="AA951" s="1713"/>
      <c r="AB951" s="1713"/>
      <c r="AC951" s="1713"/>
      <c r="AD951" s="1713"/>
      <c r="AE951" s="1713"/>
      <c r="AF951" s="1713"/>
      <c r="AG951" s="1713"/>
      <c r="AH951" s="1713"/>
      <c r="AI951" s="1713"/>
      <c r="AJ951" s="1713"/>
      <c r="AK951" s="1713"/>
      <c r="AL951" s="1713"/>
      <c r="AM951" s="1713"/>
      <c r="AN951" s="1713"/>
      <c r="AO951" s="3214"/>
      <c r="AP951" s="1713"/>
      <c r="AQ951" s="1713"/>
      <c r="AR951" s="1713"/>
      <c r="AS951" s="1713"/>
      <c r="AT951" s="1713"/>
      <c r="AU951" s="1713"/>
      <c r="AV951" s="1713"/>
      <c r="AW951" s="1713"/>
      <c r="AX951" s="1713"/>
      <c r="AY951" s="1713"/>
      <c r="AZ951" s="1713"/>
      <c r="BA951" s="1713"/>
      <c r="BB951" s="1713"/>
      <c r="BC951" s="1713"/>
      <c r="BD951" s="1713"/>
      <c r="BE951" s="1713"/>
      <c r="BF951" s="1713"/>
      <c r="BG951" s="1713"/>
      <c r="BH951" s="1713"/>
      <c r="BI951" s="1713"/>
      <c r="BJ951" s="1713"/>
      <c r="BK951" s="1713"/>
      <c r="BL951" s="1713"/>
      <c r="BM951" s="1713"/>
      <c r="BN951" s="1713"/>
      <c r="BO951" s="1713"/>
      <c r="BP951" s="1713"/>
      <c r="BQ951" s="1713"/>
      <c r="BR951" s="1713"/>
      <c r="BS951" s="1713"/>
      <c r="BT951" s="1713"/>
      <c r="BU951" s="1713"/>
      <c r="BV951" s="1713"/>
      <c r="BW951" s="1713"/>
      <c r="BX951" s="1713"/>
      <c r="BY951" s="1713"/>
      <c r="BZ951" s="1713"/>
      <c r="CA951" s="1713"/>
      <c r="CB951" s="1713"/>
      <c r="CC951" s="1713"/>
      <c r="CD951" s="1713"/>
      <c r="CE951" s="1713"/>
      <c r="CF951" s="1713"/>
      <c r="CG951" s="1713"/>
      <c r="CH951" s="1713"/>
      <c r="CI951" s="1713"/>
      <c r="CJ951" s="1713"/>
      <c r="CK951" s="1713"/>
      <c r="CL951" s="1713"/>
      <c r="CM951" s="1713"/>
      <c r="CN951" s="1713"/>
      <c r="CO951" s="1713"/>
      <c r="CP951" s="1713"/>
      <c r="CQ951" s="1713"/>
      <c r="CR951" s="1713"/>
      <c r="CS951" s="1713"/>
      <c r="CT951" s="1713"/>
      <c r="CU951" s="1713"/>
      <c r="CV951" s="1713"/>
      <c r="CW951" s="1713"/>
      <c r="CX951" s="1713"/>
      <c r="CY951" s="1713"/>
      <c r="CZ951" s="1713"/>
      <c r="DA951" s="1713"/>
      <c r="DB951" s="1713"/>
      <c r="DC951" s="1713"/>
      <c r="DD951" s="1713"/>
      <c r="DE951" s="1713"/>
      <c r="DF951" s="1713"/>
      <c r="DG951" s="1713"/>
      <c r="DH951" s="1713"/>
      <c r="DI951" s="1713"/>
      <c r="DJ951" s="1713"/>
      <c r="DK951" s="1713"/>
      <c r="DL951" s="1713"/>
      <c r="DM951" s="1713"/>
      <c r="DN951" s="1713"/>
      <c r="DO951" s="1713"/>
      <c r="DP951" s="1713"/>
      <c r="DQ951" s="1713"/>
    </row>
    <row r="952" s="1732" customFormat="true" ht="21.75" hidden="false" customHeight="true" outlineLevel="0" collapsed="false">
      <c r="A952" s="1713"/>
      <c r="B952" s="1713"/>
      <c r="C952" s="1725"/>
      <c r="D952" s="1725"/>
      <c r="E952" s="1725"/>
      <c r="F952" s="3210"/>
      <c r="G952" s="3211"/>
      <c r="H952" s="3212"/>
      <c r="I952" s="3213"/>
      <c r="J952" s="3213"/>
      <c r="K952" s="1713"/>
      <c r="L952" s="1713"/>
      <c r="M952" s="1713"/>
      <c r="N952" s="1725"/>
      <c r="O952" s="1713"/>
      <c r="P952" s="1713"/>
      <c r="Q952" s="1713"/>
      <c r="R952" s="1713"/>
      <c r="S952" s="1713"/>
      <c r="T952" s="1714"/>
      <c r="W952" s="1713"/>
      <c r="X952" s="1713"/>
      <c r="Y952" s="1713"/>
      <c r="Z952" s="1713"/>
      <c r="AA952" s="1713"/>
      <c r="AB952" s="1713"/>
      <c r="AC952" s="1713"/>
      <c r="AD952" s="1713"/>
      <c r="AE952" s="1713"/>
      <c r="AF952" s="1713"/>
      <c r="AG952" s="1713"/>
      <c r="AH952" s="1713"/>
      <c r="AI952" s="1713"/>
      <c r="AJ952" s="1713"/>
      <c r="AK952" s="1713"/>
      <c r="AL952" s="1713"/>
      <c r="AM952" s="1713"/>
      <c r="AN952" s="1713"/>
      <c r="AO952" s="3214"/>
      <c r="AP952" s="1713"/>
      <c r="AQ952" s="1713"/>
      <c r="AR952" s="1713"/>
      <c r="AS952" s="1713"/>
      <c r="AT952" s="1713"/>
      <c r="AU952" s="1713"/>
      <c r="AV952" s="1713"/>
      <c r="AW952" s="1713"/>
      <c r="AX952" s="1713"/>
      <c r="AY952" s="1713"/>
      <c r="AZ952" s="1713"/>
      <c r="BA952" s="1713"/>
      <c r="BB952" s="1713"/>
      <c r="BC952" s="1713"/>
      <c r="BD952" s="1713"/>
      <c r="BE952" s="1713"/>
      <c r="BF952" s="1713"/>
      <c r="BG952" s="1713"/>
      <c r="BH952" s="1713"/>
      <c r="BI952" s="1713"/>
      <c r="BJ952" s="1713"/>
      <c r="BK952" s="1713"/>
      <c r="BL952" s="1713"/>
      <c r="BM952" s="1713"/>
      <c r="BN952" s="1713"/>
      <c r="BO952" s="1713"/>
      <c r="BP952" s="1713"/>
      <c r="BQ952" s="1713"/>
      <c r="BR952" s="1713"/>
      <c r="BS952" s="1713"/>
      <c r="BT952" s="1713"/>
      <c r="BU952" s="1713"/>
      <c r="BV952" s="1713"/>
      <c r="BW952" s="1713"/>
      <c r="BX952" s="1713"/>
      <c r="BY952" s="1713"/>
      <c r="BZ952" s="1713"/>
      <c r="CA952" s="1713"/>
      <c r="CB952" s="1713"/>
      <c r="CC952" s="1713"/>
      <c r="CD952" s="1713"/>
      <c r="CE952" s="1713"/>
      <c r="CF952" s="1713"/>
      <c r="CG952" s="1713"/>
      <c r="CH952" s="1713"/>
      <c r="CI952" s="1713"/>
      <c r="CJ952" s="1713"/>
      <c r="CK952" s="1713"/>
      <c r="CL952" s="1713"/>
      <c r="CM952" s="1713"/>
      <c r="CN952" s="1713"/>
      <c r="CO952" s="1713"/>
      <c r="CP952" s="1713"/>
      <c r="CQ952" s="1713"/>
      <c r="CR952" s="1713"/>
      <c r="CS952" s="1713"/>
      <c r="CT952" s="1713"/>
      <c r="CU952" s="1713"/>
      <c r="CV952" s="1713"/>
      <c r="CW952" s="1713"/>
      <c r="CX952" s="1713"/>
      <c r="CY952" s="1713"/>
      <c r="CZ952" s="1713"/>
      <c r="DA952" s="1713"/>
      <c r="DB952" s="1713"/>
      <c r="DC952" s="1713"/>
      <c r="DD952" s="1713"/>
      <c r="DE952" s="1713"/>
      <c r="DF952" s="1713"/>
      <c r="DG952" s="1713"/>
      <c r="DH952" s="1713"/>
      <c r="DI952" s="1713"/>
      <c r="DJ952" s="1713"/>
      <c r="DK952" s="1713"/>
      <c r="DL952" s="1713"/>
      <c r="DM952" s="1713"/>
      <c r="DN952" s="1713"/>
      <c r="DO952" s="1713"/>
      <c r="DP952" s="1713"/>
      <c r="DQ952" s="1713"/>
    </row>
    <row r="953" s="1732" customFormat="true" ht="21.75" hidden="false" customHeight="true" outlineLevel="0" collapsed="false">
      <c r="A953" s="1713"/>
      <c r="B953" s="1713"/>
      <c r="C953" s="1725"/>
      <c r="D953" s="1725"/>
      <c r="E953" s="1725"/>
      <c r="F953" s="3210"/>
      <c r="G953" s="3211"/>
      <c r="H953" s="3212"/>
      <c r="I953" s="3213"/>
      <c r="J953" s="3213"/>
      <c r="K953" s="1713"/>
      <c r="L953" s="1713"/>
      <c r="M953" s="1713"/>
      <c r="N953" s="1725"/>
      <c r="O953" s="1713"/>
      <c r="P953" s="1713"/>
      <c r="Q953" s="1713"/>
      <c r="R953" s="1713"/>
      <c r="S953" s="1713"/>
      <c r="T953" s="1714"/>
      <c r="W953" s="1713"/>
      <c r="X953" s="1713"/>
      <c r="Y953" s="1713"/>
      <c r="Z953" s="1713"/>
      <c r="AA953" s="1713"/>
      <c r="AB953" s="1713"/>
      <c r="AC953" s="1713"/>
      <c r="AD953" s="1713"/>
      <c r="AE953" s="1713"/>
      <c r="AF953" s="1713"/>
      <c r="AG953" s="1713"/>
      <c r="AH953" s="1713"/>
      <c r="AI953" s="1713"/>
      <c r="AJ953" s="1713"/>
      <c r="AK953" s="1713"/>
      <c r="AL953" s="1713"/>
      <c r="AM953" s="1713"/>
      <c r="AN953" s="1713"/>
      <c r="AO953" s="3214"/>
      <c r="AP953" s="1713"/>
      <c r="AQ953" s="1713"/>
      <c r="AR953" s="1713"/>
      <c r="AS953" s="1713"/>
      <c r="AT953" s="1713"/>
      <c r="AU953" s="1713"/>
      <c r="AV953" s="1713"/>
      <c r="AW953" s="1713"/>
      <c r="AX953" s="1713"/>
      <c r="AY953" s="1713"/>
      <c r="AZ953" s="1713"/>
      <c r="BA953" s="1713"/>
      <c r="BB953" s="1713"/>
      <c r="BC953" s="1713"/>
      <c r="BD953" s="1713"/>
      <c r="BE953" s="1713"/>
      <c r="BF953" s="1713"/>
      <c r="BG953" s="1713"/>
      <c r="BH953" s="1713"/>
      <c r="BI953" s="1713"/>
      <c r="BJ953" s="1713"/>
      <c r="BK953" s="1713"/>
      <c r="BL953" s="1713"/>
      <c r="BM953" s="1713"/>
      <c r="BN953" s="1713"/>
      <c r="BO953" s="1713"/>
      <c r="BP953" s="1713"/>
      <c r="BQ953" s="1713"/>
      <c r="BR953" s="1713"/>
      <c r="BS953" s="1713"/>
      <c r="BT953" s="1713"/>
      <c r="BU953" s="1713"/>
      <c r="BV953" s="1713"/>
      <c r="BW953" s="1713"/>
      <c r="BX953" s="1713"/>
      <c r="BY953" s="1713"/>
      <c r="BZ953" s="1713"/>
      <c r="CA953" s="1713"/>
      <c r="CB953" s="1713"/>
      <c r="CC953" s="1713"/>
      <c r="CD953" s="1713"/>
      <c r="CE953" s="1713"/>
      <c r="CF953" s="1713"/>
      <c r="CG953" s="1713"/>
      <c r="CH953" s="1713"/>
      <c r="CI953" s="1713"/>
      <c r="CJ953" s="1713"/>
      <c r="CK953" s="1713"/>
      <c r="CL953" s="1713"/>
      <c r="CM953" s="1713"/>
      <c r="CN953" s="1713"/>
      <c r="CO953" s="1713"/>
      <c r="CP953" s="1713"/>
      <c r="CQ953" s="1713"/>
      <c r="CR953" s="1713"/>
      <c r="CS953" s="1713"/>
      <c r="CT953" s="1713"/>
      <c r="CU953" s="1713"/>
      <c r="CV953" s="1713"/>
      <c r="CW953" s="1713"/>
      <c r="CX953" s="1713"/>
      <c r="CY953" s="1713"/>
      <c r="CZ953" s="1713"/>
      <c r="DA953" s="1713"/>
      <c r="DB953" s="1713"/>
      <c r="DC953" s="1713"/>
      <c r="DD953" s="1713"/>
      <c r="DE953" s="1713"/>
      <c r="DF953" s="1713"/>
      <c r="DG953" s="1713"/>
      <c r="DH953" s="1713"/>
      <c r="DI953" s="1713"/>
      <c r="DJ953" s="1713"/>
      <c r="DK953" s="1713"/>
      <c r="DL953" s="1713"/>
      <c r="DM953" s="1713"/>
      <c r="DN953" s="1713"/>
      <c r="DO953" s="1713"/>
      <c r="DP953" s="1713"/>
      <c r="DQ953" s="1713"/>
    </row>
    <row r="954" s="1732" customFormat="true" ht="21.75" hidden="false" customHeight="true" outlineLevel="0" collapsed="false">
      <c r="A954" s="1713"/>
      <c r="B954" s="1713"/>
      <c r="C954" s="1725"/>
      <c r="D954" s="1725"/>
      <c r="E954" s="1725"/>
      <c r="F954" s="3210"/>
      <c r="G954" s="3211"/>
      <c r="H954" s="3212"/>
      <c r="I954" s="3213"/>
      <c r="J954" s="3213"/>
      <c r="K954" s="1713"/>
      <c r="L954" s="1713"/>
      <c r="M954" s="1713"/>
      <c r="N954" s="1725"/>
      <c r="O954" s="1713"/>
      <c r="P954" s="1713"/>
      <c r="Q954" s="1713"/>
      <c r="R954" s="1713"/>
      <c r="S954" s="1713"/>
      <c r="T954" s="1714"/>
      <c r="W954" s="1713"/>
      <c r="X954" s="1713"/>
      <c r="Y954" s="1713"/>
      <c r="Z954" s="1713"/>
      <c r="AA954" s="1713"/>
      <c r="AB954" s="1713"/>
      <c r="AC954" s="1713"/>
      <c r="AD954" s="1713"/>
      <c r="AE954" s="1713"/>
      <c r="AF954" s="1713"/>
      <c r="AG954" s="1713"/>
      <c r="AH954" s="1713"/>
      <c r="AI954" s="1713"/>
      <c r="AJ954" s="1713"/>
      <c r="AK954" s="1713"/>
      <c r="AL954" s="1713"/>
      <c r="AM954" s="1713"/>
      <c r="AN954" s="1713"/>
      <c r="AO954" s="3214"/>
      <c r="AP954" s="1713"/>
      <c r="AQ954" s="1713"/>
      <c r="AR954" s="1713"/>
      <c r="AS954" s="1713"/>
      <c r="AT954" s="1713"/>
      <c r="AU954" s="1713"/>
      <c r="AV954" s="1713"/>
      <c r="AW954" s="1713"/>
      <c r="AX954" s="1713"/>
      <c r="AY954" s="1713"/>
      <c r="AZ954" s="1713"/>
      <c r="BA954" s="1713"/>
      <c r="BB954" s="1713"/>
      <c r="BC954" s="1713"/>
      <c r="BD954" s="1713"/>
      <c r="BE954" s="1713"/>
      <c r="BF954" s="1713"/>
      <c r="BG954" s="1713"/>
      <c r="BH954" s="1713"/>
      <c r="BI954" s="1713"/>
      <c r="BJ954" s="1713"/>
      <c r="BK954" s="1713"/>
      <c r="BL954" s="1713"/>
      <c r="BM954" s="1713"/>
      <c r="BN954" s="1713"/>
      <c r="BO954" s="1713"/>
      <c r="BP954" s="1713"/>
      <c r="BQ954" s="1713"/>
      <c r="BR954" s="1713"/>
      <c r="BS954" s="1713"/>
      <c r="BT954" s="1713"/>
      <c r="BU954" s="1713"/>
      <c r="BV954" s="1713"/>
      <c r="BW954" s="1713"/>
      <c r="BX954" s="1713"/>
      <c r="BY954" s="1713"/>
      <c r="BZ954" s="1713"/>
      <c r="CA954" s="1713"/>
      <c r="CB954" s="1713"/>
      <c r="CC954" s="1713"/>
      <c r="CD954" s="1713"/>
      <c r="CE954" s="1713"/>
      <c r="CF954" s="1713"/>
      <c r="CG954" s="1713"/>
      <c r="CH954" s="1713"/>
      <c r="CI954" s="1713"/>
      <c r="CJ954" s="1713"/>
      <c r="CK954" s="1713"/>
      <c r="CL954" s="1713"/>
      <c r="CM954" s="1713"/>
      <c r="CN954" s="1713"/>
      <c r="CO954" s="1713"/>
      <c r="CP954" s="1713"/>
      <c r="CQ954" s="1713"/>
      <c r="CR954" s="1713"/>
      <c r="CS954" s="1713"/>
      <c r="CT954" s="1713"/>
      <c r="CU954" s="1713"/>
      <c r="CV954" s="1713"/>
      <c r="CW954" s="1713"/>
      <c r="CX954" s="1713"/>
      <c r="CY954" s="1713"/>
      <c r="CZ954" s="1713"/>
      <c r="DA954" s="1713"/>
      <c r="DB954" s="1713"/>
      <c r="DC954" s="1713"/>
      <c r="DD954" s="1713"/>
      <c r="DE954" s="1713"/>
      <c r="DF954" s="1713"/>
      <c r="DG954" s="1713"/>
      <c r="DH954" s="1713"/>
      <c r="DI954" s="1713"/>
      <c r="DJ954" s="1713"/>
      <c r="DK954" s="1713"/>
      <c r="DL954" s="1713"/>
      <c r="DM954" s="1713"/>
      <c r="DN954" s="1713"/>
      <c r="DO954" s="1713"/>
      <c r="DP954" s="1713"/>
      <c r="DQ954" s="1713"/>
    </row>
    <row r="955" s="1732" customFormat="true" ht="21.75" hidden="false" customHeight="true" outlineLevel="0" collapsed="false">
      <c r="A955" s="1713"/>
      <c r="B955" s="1713"/>
      <c r="C955" s="1725"/>
      <c r="D955" s="1725"/>
      <c r="E955" s="1725"/>
      <c r="F955" s="3210"/>
      <c r="G955" s="3211"/>
      <c r="H955" s="3212"/>
      <c r="I955" s="3213"/>
      <c r="J955" s="3213"/>
      <c r="K955" s="1713"/>
      <c r="L955" s="1713"/>
      <c r="M955" s="1713"/>
      <c r="N955" s="1725"/>
      <c r="O955" s="1713"/>
      <c r="P955" s="1713"/>
      <c r="Q955" s="1713"/>
      <c r="R955" s="1713"/>
      <c r="S955" s="1713"/>
      <c r="T955" s="1714"/>
      <c r="W955" s="1713"/>
      <c r="X955" s="1713"/>
      <c r="Y955" s="1713"/>
      <c r="Z955" s="1713"/>
      <c r="AA955" s="1713"/>
      <c r="AB955" s="1713"/>
      <c r="AC955" s="1713"/>
      <c r="AD955" s="1713"/>
      <c r="AE955" s="1713"/>
      <c r="AF955" s="1713"/>
      <c r="AG955" s="1713"/>
      <c r="AH955" s="1713"/>
      <c r="AI955" s="1713"/>
      <c r="AJ955" s="1713"/>
      <c r="AK955" s="1713"/>
      <c r="AL955" s="1713"/>
      <c r="AM955" s="1713"/>
      <c r="AN955" s="1713"/>
      <c r="AO955" s="3214"/>
      <c r="AP955" s="1713"/>
      <c r="AQ955" s="1713"/>
      <c r="AR955" s="1713"/>
      <c r="AS955" s="1713"/>
      <c r="AT955" s="1713"/>
      <c r="AU955" s="1713"/>
      <c r="AV955" s="1713"/>
      <c r="AW955" s="1713"/>
      <c r="AX955" s="1713"/>
      <c r="AY955" s="1713"/>
      <c r="AZ955" s="1713"/>
      <c r="BA955" s="1713"/>
      <c r="BB955" s="1713"/>
      <c r="BC955" s="1713"/>
      <c r="BD955" s="1713"/>
      <c r="BE955" s="1713"/>
      <c r="BF955" s="1713"/>
      <c r="BG955" s="1713"/>
      <c r="BH955" s="1713"/>
      <c r="BI955" s="1713"/>
      <c r="BJ955" s="1713"/>
      <c r="BK955" s="1713"/>
      <c r="BL955" s="1713"/>
      <c r="BM955" s="1713"/>
      <c r="BN955" s="1713"/>
      <c r="BO955" s="1713"/>
      <c r="BP955" s="1713"/>
      <c r="BQ955" s="1713"/>
      <c r="BR955" s="1713"/>
      <c r="BS955" s="1713"/>
      <c r="BT955" s="1713"/>
      <c r="BU955" s="1713"/>
      <c r="BV955" s="1713"/>
      <c r="BW955" s="1713"/>
      <c r="BX955" s="1713"/>
      <c r="BY955" s="1713"/>
      <c r="BZ955" s="1713"/>
      <c r="CA955" s="1713"/>
      <c r="CB955" s="1713"/>
      <c r="CC955" s="1713"/>
      <c r="CD955" s="1713"/>
      <c r="CE955" s="1713"/>
      <c r="CF955" s="1713"/>
      <c r="CG955" s="1713"/>
      <c r="CH955" s="1713"/>
      <c r="CI955" s="1713"/>
      <c r="CJ955" s="1713"/>
      <c r="CK955" s="1713"/>
      <c r="CL955" s="1713"/>
      <c r="CM955" s="1713"/>
      <c r="CN955" s="1713"/>
      <c r="CO955" s="1713"/>
      <c r="CP955" s="1713"/>
      <c r="CQ955" s="1713"/>
      <c r="CR955" s="1713"/>
      <c r="CS955" s="1713"/>
      <c r="CT955" s="1713"/>
      <c r="CU955" s="1713"/>
      <c r="CV955" s="1713"/>
      <c r="CW955" s="1713"/>
      <c r="CX955" s="1713"/>
      <c r="CY955" s="1713"/>
      <c r="CZ955" s="1713"/>
      <c r="DA955" s="1713"/>
      <c r="DB955" s="1713"/>
      <c r="DC955" s="1713"/>
      <c r="DD955" s="1713"/>
      <c r="DE955" s="1713"/>
      <c r="DF955" s="1713"/>
      <c r="DG955" s="1713"/>
      <c r="DH955" s="1713"/>
      <c r="DI955" s="1713"/>
      <c r="DJ955" s="1713"/>
      <c r="DK955" s="1713"/>
      <c r="DL955" s="1713"/>
      <c r="DM955" s="1713"/>
      <c r="DN955" s="1713"/>
      <c r="DO955" s="1713"/>
      <c r="DP955" s="1713"/>
      <c r="DQ955" s="1713"/>
    </row>
    <row r="956" s="1732" customFormat="true" ht="21.75" hidden="false" customHeight="true" outlineLevel="0" collapsed="false">
      <c r="A956" s="1713"/>
      <c r="B956" s="1713"/>
      <c r="C956" s="1725"/>
      <c r="D956" s="1725"/>
      <c r="E956" s="1725"/>
      <c r="F956" s="3210"/>
      <c r="G956" s="3211"/>
      <c r="H956" s="3212"/>
      <c r="I956" s="3213"/>
      <c r="J956" s="3213"/>
      <c r="K956" s="1713"/>
      <c r="L956" s="1713"/>
      <c r="M956" s="1713"/>
      <c r="N956" s="1725"/>
      <c r="O956" s="1713"/>
      <c r="P956" s="1713"/>
      <c r="Q956" s="1713"/>
      <c r="R956" s="1713"/>
      <c r="S956" s="1713"/>
      <c r="T956" s="1714"/>
      <c r="W956" s="1713"/>
      <c r="X956" s="1713"/>
      <c r="Y956" s="1713"/>
      <c r="Z956" s="1713"/>
      <c r="AA956" s="1713"/>
      <c r="AB956" s="1713"/>
      <c r="AC956" s="1713"/>
      <c r="AD956" s="1713"/>
      <c r="AE956" s="1713"/>
      <c r="AF956" s="1713"/>
      <c r="AG956" s="1713"/>
      <c r="AH956" s="1713"/>
      <c r="AI956" s="1713"/>
      <c r="AJ956" s="1713"/>
      <c r="AK956" s="1713"/>
      <c r="AL956" s="1713"/>
      <c r="AM956" s="1713"/>
      <c r="AN956" s="1713"/>
      <c r="AO956" s="3214"/>
      <c r="AP956" s="1713"/>
      <c r="AQ956" s="1713"/>
      <c r="AR956" s="1713"/>
      <c r="AS956" s="1713"/>
      <c r="AT956" s="1713"/>
      <c r="AU956" s="1713"/>
      <c r="AV956" s="1713"/>
      <c r="AW956" s="1713"/>
      <c r="AX956" s="1713"/>
      <c r="AY956" s="1713"/>
      <c r="AZ956" s="1713"/>
      <c r="BA956" s="1713"/>
      <c r="BB956" s="1713"/>
      <c r="BC956" s="1713"/>
      <c r="BD956" s="1713"/>
      <c r="BE956" s="1713"/>
      <c r="BF956" s="1713"/>
      <c r="BG956" s="1713"/>
      <c r="BH956" s="1713"/>
      <c r="BI956" s="1713"/>
      <c r="BJ956" s="1713"/>
      <c r="BK956" s="1713"/>
      <c r="BL956" s="1713"/>
      <c r="BM956" s="1713"/>
      <c r="BN956" s="1713"/>
      <c r="BO956" s="1713"/>
      <c r="BP956" s="1713"/>
      <c r="BQ956" s="1713"/>
      <c r="BR956" s="1713"/>
      <c r="BS956" s="1713"/>
      <c r="BT956" s="1713"/>
      <c r="BU956" s="1713"/>
      <c r="BV956" s="1713"/>
      <c r="BW956" s="1713"/>
      <c r="BX956" s="1713"/>
      <c r="BY956" s="1713"/>
      <c r="BZ956" s="1713"/>
      <c r="CA956" s="1713"/>
      <c r="CB956" s="1713"/>
      <c r="CC956" s="1713"/>
      <c r="CD956" s="1713"/>
      <c r="CE956" s="1713"/>
      <c r="CF956" s="1713"/>
      <c r="CG956" s="1713"/>
      <c r="CH956" s="1713"/>
      <c r="CI956" s="1713"/>
      <c r="CJ956" s="1713"/>
      <c r="CK956" s="1713"/>
      <c r="CL956" s="1713"/>
      <c r="CM956" s="1713"/>
      <c r="CN956" s="1713"/>
      <c r="CO956" s="1713"/>
      <c r="CP956" s="1713"/>
      <c r="CQ956" s="1713"/>
      <c r="CR956" s="1713"/>
      <c r="CS956" s="1713"/>
      <c r="CT956" s="1713"/>
      <c r="CU956" s="1713"/>
      <c r="CV956" s="1713"/>
      <c r="CW956" s="1713"/>
      <c r="CX956" s="1713"/>
      <c r="CY956" s="1713"/>
      <c r="CZ956" s="1713"/>
      <c r="DA956" s="1713"/>
      <c r="DB956" s="1713"/>
      <c r="DC956" s="1713"/>
      <c r="DD956" s="1713"/>
      <c r="DE956" s="1713"/>
      <c r="DF956" s="1713"/>
      <c r="DG956" s="1713"/>
      <c r="DH956" s="1713"/>
      <c r="DI956" s="1713"/>
      <c r="DJ956" s="1713"/>
      <c r="DK956" s="1713"/>
      <c r="DL956" s="1713"/>
      <c r="DM956" s="1713"/>
      <c r="DN956" s="1713"/>
      <c r="DO956" s="1713"/>
      <c r="DP956" s="1713"/>
      <c r="DQ956" s="1713"/>
    </row>
    <row r="957" s="1732" customFormat="true" ht="21.75" hidden="false" customHeight="true" outlineLevel="0" collapsed="false">
      <c r="A957" s="1713"/>
      <c r="B957" s="1713"/>
      <c r="C957" s="1725"/>
      <c r="D957" s="1725"/>
      <c r="E957" s="1725"/>
      <c r="F957" s="3210"/>
      <c r="G957" s="3211"/>
      <c r="H957" s="3212"/>
      <c r="I957" s="3213"/>
      <c r="J957" s="3213"/>
      <c r="K957" s="1713"/>
      <c r="L957" s="1713"/>
      <c r="M957" s="1713"/>
      <c r="N957" s="1725"/>
      <c r="O957" s="1713"/>
      <c r="P957" s="1713"/>
      <c r="Q957" s="1713"/>
      <c r="R957" s="1713"/>
      <c r="S957" s="1713"/>
      <c r="T957" s="1714"/>
      <c r="W957" s="1713"/>
      <c r="X957" s="1713"/>
      <c r="Y957" s="1713"/>
      <c r="Z957" s="1713"/>
      <c r="AA957" s="1713"/>
      <c r="AB957" s="1713"/>
      <c r="AC957" s="1713"/>
      <c r="AD957" s="1713"/>
      <c r="AE957" s="1713"/>
      <c r="AF957" s="1713"/>
      <c r="AG957" s="1713"/>
      <c r="AH957" s="1713"/>
      <c r="AI957" s="1713"/>
      <c r="AJ957" s="1713"/>
      <c r="AK957" s="1713"/>
      <c r="AL957" s="1713"/>
      <c r="AM957" s="1713"/>
      <c r="AN957" s="1713"/>
      <c r="AO957" s="3214"/>
      <c r="AP957" s="1713"/>
      <c r="AQ957" s="1713"/>
      <c r="AR957" s="1713"/>
      <c r="AS957" s="1713"/>
      <c r="AT957" s="1713"/>
      <c r="AU957" s="1713"/>
      <c r="AV957" s="1713"/>
      <c r="AW957" s="1713"/>
      <c r="AX957" s="1713"/>
      <c r="AY957" s="1713"/>
      <c r="AZ957" s="1713"/>
      <c r="BA957" s="1713"/>
      <c r="BB957" s="1713"/>
      <c r="BC957" s="1713"/>
      <c r="BD957" s="1713"/>
      <c r="BE957" s="1713"/>
      <c r="BF957" s="1713"/>
      <c r="BG957" s="1713"/>
      <c r="BH957" s="1713"/>
      <c r="BI957" s="1713"/>
      <c r="BJ957" s="1713"/>
      <c r="BK957" s="1713"/>
      <c r="BL957" s="1713"/>
      <c r="BM957" s="1713"/>
      <c r="BN957" s="1713"/>
      <c r="BO957" s="1713"/>
      <c r="BP957" s="1713"/>
      <c r="BQ957" s="1713"/>
      <c r="BR957" s="1713"/>
      <c r="BS957" s="1713"/>
      <c r="BT957" s="1713"/>
      <c r="BU957" s="1713"/>
      <c r="BV957" s="1713"/>
      <c r="BW957" s="1713"/>
      <c r="BX957" s="1713"/>
      <c r="BY957" s="1713"/>
      <c r="BZ957" s="1713"/>
      <c r="CA957" s="1713"/>
      <c r="CB957" s="1713"/>
      <c r="CC957" s="1713"/>
      <c r="CD957" s="1713"/>
      <c r="CE957" s="1713"/>
      <c r="CF957" s="1713"/>
      <c r="CG957" s="1713"/>
      <c r="CH957" s="1713"/>
      <c r="CI957" s="1713"/>
      <c r="CJ957" s="1713"/>
      <c r="CK957" s="1713"/>
      <c r="CL957" s="1713"/>
      <c r="CM957" s="1713"/>
      <c r="CN957" s="1713"/>
      <c r="CO957" s="1713"/>
      <c r="CP957" s="1713"/>
      <c r="CQ957" s="1713"/>
      <c r="CR957" s="1713"/>
      <c r="CS957" s="1713"/>
      <c r="CT957" s="1713"/>
      <c r="CU957" s="1713"/>
      <c r="CV957" s="1713"/>
      <c r="CW957" s="1713"/>
      <c r="CX957" s="1713"/>
      <c r="CY957" s="1713"/>
      <c r="CZ957" s="1713"/>
      <c r="DA957" s="1713"/>
      <c r="DB957" s="1713"/>
      <c r="DC957" s="1713"/>
      <c r="DD957" s="1713"/>
      <c r="DE957" s="1713"/>
      <c r="DF957" s="1713"/>
      <c r="DG957" s="1713"/>
      <c r="DH957" s="1713"/>
      <c r="DI957" s="1713"/>
      <c r="DJ957" s="1713"/>
      <c r="DK957" s="1713"/>
      <c r="DL957" s="1713"/>
      <c r="DM957" s="1713"/>
      <c r="DN957" s="1713"/>
      <c r="DO957" s="1713"/>
      <c r="DP957" s="1713"/>
      <c r="DQ957" s="1713"/>
    </row>
    <row r="958" s="1732" customFormat="true" ht="21.75" hidden="false" customHeight="true" outlineLevel="0" collapsed="false">
      <c r="A958" s="1713"/>
      <c r="B958" s="1713"/>
      <c r="C958" s="1725"/>
      <c r="D958" s="1725"/>
      <c r="E958" s="1725"/>
      <c r="F958" s="3210"/>
      <c r="G958" s="3211"/>
      <c r="H958" s="3212"/>
      <c r="I958" s="3213"/>
      <c r="J958" s="3213"/>
      <c r="K958" s="1713"/>
      <c r="L958" s="1713"/>
      <c r="M958" s="1713"/>
      <c r="N958" s="1725"/>
      <c r="O958" s="1713"/>
      <c r="P958" s="1713"/>
      <c r="Q958" s="1713"/>
      <c r="R958" s="1713"/>
      <c r="S958" s="1713"/>
      <c r="T958" s="1714"/>
      <c r="W958" s="1713"/>
      <c r="X958" s="1713"/>
      <c r="Y958" s="1713"/>
      <c r="Z958" s="1713"/>
      <c r="AA958" s="1713"/>
      <c r="AB958" s="1713"/>
      <c r="AC958" s="1713"/>
      <c r="AD958" s="1713"/>
      <c r="AE958" s="1713"/>
      <c r="AF958" s="1713"/>
      <c r="AG958" s="1713"/>
      <c r="AH958" s="1713"/>
      <c r="AI958" s="1713"/>
      <c r="AJ958" s="1713"/>
      <c r="AK958" s="1713"/>
      <c r="AL958" s="1713"/>
      <c r="AM958" s="1713"/>
      <c r="AN958" s="1713"/>
      <c r="AO958" s="3214"/>
      <c r="AP958" s="1713"/>
      <c r="AQ958" s="1713"/>
      <c r="AR958" s="1713"/>
      <c r="AS958" s="1713"/>
      <c r="AT958" s="1713"/>
      <c r="AU958" s="1713"/>
      <c r="AV958" s="1713"/>
      <c r="AW958" s="1713"/>
      <c r="AX958" s="1713"/>
      <c r="AY958" s="1713"/>
      <c r="AZ958" s="1713"/>
      <c r="BA958" s="1713"/>
      <c r="BB958" s="1713"/>
      <c r="BC958" s="1713"/>
      <c r="BD958" s="1713"/>
      <c r="BE958" s="1713"/>
      <c r="BF958" s="1713"/>
      <c r="BG958" s="1713"/>
      <c r="BH958" s="1713"/>
      <c r="BI958" s="1713"/>
      <c r="BJ958" s="1713"/>
      <c r="BK958" s="1713"/>
      <c r="BL958" s="1713"/>
      <c r="BM958" s="1713"/>
      <c r="BN958" s="1713"/>
      <c r="BO958" s="1713"/>
      <c r="BP958" s="1713"/>
      <c r="BQ958" s="1713"/>
      <c r="BR958" s="1713"/>
      <c r="BS958" s="1713"/>
      <c r="BT958" s="1713"/>
      <c r="BU958" s="1713"/>
      <c r="BV958" s="1713"/>
      <c r="BW958" s="1713"/>
      <c r="BX958" s="1713"/>
      <c r="BY958" s="1713"/>
      <c r="BZ958" s="1713"/>
      <c r="CA958" s="1713"/>
      <c r="CB958" s="1713"/>
      <c r="CC958" s="1713"/>
      <c r="CD958" s="1713"/>
      <c r="CE958" s="1713"/>
      <c r="CF958" s="1713"/>
      <c r="CG958" s="1713"/>
      <c r="CH958" s="1713"/>
      <c r="CI958" s="1713"/>
      <c r="CJ958" s="1713"/>
      <c r="CK958" s="1713"/>
      <c r="CL958" s="1713"/>
      <c r="CM958" s="1713"/>
      <c r="CN958" s="1713"/>
      <c r="CO958" s="1713"/>
      <c r="CP958" s="1713"/>
      <c r="CQ958" s="1713"/>
      <c r="CR958" s="1713"/>
      <c r="CS958" s="1713"/>
      <c r="CT958" s="1713"/>
      <c r="CU958" s="1713"/>
      <c r="CV958" s="1713"/>
      <c r="CW958" s="1713"/>
      <c r="CX958" s="1713"/>
      <c r="CY958" s="1713"/>
      <c r="CZ958" s="1713"/>
      <c r="DA958" s="1713"/>
      <c r="DB958" s="1713"/>
      <c r="DC958" s="1713"/>
      <c r="DD958" s="1713"/>
      <c r="DE958" s="1713"/>
      <c r="DF958" s="1713"/>
      <c r="DG958" s="1713"/>
      <c r="DH958" s="1713"/>
      <c r="DI958" s="1713"/>
      <c r="DJ958" s="1713"/>
      <c r="DK958" s="1713"/>
      <c r="DL958" s="1713"/>
      <c r="DM958" s="1713"/>
      <c r="DN958" s="1713"/>
      <c r="DO958" s="1713"/>
      <c r="DP958" s="1713"/>
      <c r="DQ958" s="1713"/>
    </row>
    <row r="959" s="1732" customFormat="true" ht="21.75" hidden="false" customHeight="true" outlineLevel="0" collapsed="false">
      <c r="A959" s="1713"/>
      <c r="B959" s="1713"/>
      <c r="C959" s="1725"/>
      <c r="D959" s="1725"/>
      <c r="E959" s="1725"/>
      <c r="F959" s="3210"/>
      <c r="G959" s="3211"/>
      <c r="H959" s="3212"/>
      <c r="I959" s="3213"/>
      <c r="J959" s="3213"/>
      <c r="K959" s="1713"/>
      <c r="L959" s="1713"/>
      <c r="M959" s="1713"/>
      <c r="N959" s="1725"/>
      <c r="O959" s="1713"/>
      <c r="P959" s="1713"/>
      <c r="Q959" s="1713"/>
      <c r="R959" s="1713"/>
      <c r="S959" s="1713"/>
      <c r="T959" s="1714"/>
      <c r="W959" s="1713"/>
      <c r="X959" s="1713"/>
      <c r="Y959" s="1713"/>
      <c r="Z959" s="1713"/>
      <c r="AA959" s="1713"/>
      <c r="AB959" s="1713"/>
      <c r="AC959" s="1713"/>
      <c r="AD959" s="1713"/>
      <c r="AE959" s="1713"/>
      <c r="AF959" s="1713"/>
      <c r="AG959" s="1713"/>
      <c r="AH959" s="1713"/>
      <c r="AI959" s="1713"/>
      <c r="AJ959" s="1713"/>
      <c r="AK959" s="1713"/>
      <c r="AL959" s="1713"/>
      <c r="AM959" s="1713"/>
      <c r="AN959" s="1713"/>
      <c r="AO959" s="3214"/>
      <c r="AP959" s="1713"/>
      <c r="AQ959" s="1713"/>
      <c r="AR959" s="1713"/>
      <c r="AS959" s="1713"/>
      <c r="AT959" s="1713"/>
      <c r="AU959" s="1713"/>
      <c r="AV959" s="1713"/>
      <c r="AW959" s="1713"/>
      <c r="AX959" s="1713"/>
      <c r="AY959" s="1713"/>
      <c r="AZ959" s="1713"/>
      <c r="BA959" s="1713"/>
      <c r="BB959" s="1713"/>
      <c r="BC959" s="1713"/>
      <c r="BD959" s="1713"/>
      <c r="BE959" s="1713"/>
      <c r="BF959" s="1713"/>
      <c r="BG959" s="1713"/>
      <c r="BH959" s="1713"/>
      <c r="BI959" s="1713"/>
      <c r="BJ959" s="1713"/>
      <c r="BK959" s="1713"/>
      <c r="BL959" s="1713"/>
      <c r="BM959" s="1713"/>
      <c r="BN959" s="1713"/>
      <c r="BO959" s="1713"/>
      <c r="BP959" s="1713"/>
      <c r="BQ959" s="1713"/>
      <c r="BR959" s="1713"/>
      <c r="BS959" s="1713"/>
      <c r="BT959" s="1713"/>
      <c r="BU959" s="1713"/>
      <c r="BV959" s="1713"/>
      <c r="BW959" s="1713"/>
      <c r="BX959" s="1713"/>
      <c r="BY959" s="1713"/>
      <c r="BZ959" s="1713"/>
      <c r="CA959" s="1713"/>
      <c r="CB959" s="1713"/>
      <c r="CC959" s="1713"/>
      <c r="CD959" s="1713"/>
      <c r="CE959" s="1713"/>
      <c r="CF959" s="1713"/>
      <c r="CG959" s="1713"/>
      <c r="CH959" s="1713"/>
      <c r="CI959" s="1713"/>
      <c r="CJ959" s="1713"/>
      <c r="CK959" s="1713"/>
      <c r="CL959" s="1713"/>
      <c r="CM959" s="1713"/>
      <c r="CN959" s="1713"/>
      <c r="CO959" s="1713"/>
      <c r="CP959" s="1713"/>
      <c r="CQ959" s="1713"/>
      <c r="CR959" s="1713"/>
      <c r="CS959" s="1713"/>
      <c r="CT959" s="1713"/>
      <c r="CU959" s="1713"/>
      <c r="CV959" s="1713"/>
      <c r="CW959" s="1713"/>
      <c r="CX959" s="1713"/>
      <c r="CY959" s="1713"/>
      <c r="CZ959" s="1713"/>
      <c r="DA959" s="1713"/>
      <c r="DB959" s="1713"/>
      <c r="DC959" s="1713"/>
      <c r="DD959" s="1713"/>
      <c r="DE959" s="1713"/>
      <c r="DF959" s="1713"/>
      <c r="DG959" s="1713"/>
      <c r="DH959" s="1713"/>
      <c r="DI959" s="1713"/>
      <c r="DJ959" s="1713"/>
      <c r="DK959" s="1713"/>
      <c r="DL959" s="1713"/>
      <c r="DM959" s="1713"/>
      <c r="DN959" s="1713"/>
      <c r="DO959" s="1713"/>
      <c r="DP959" s="1713"/>
      <c r="DQ959" s="1713"/>
    </row>
    <row r="960" s="1732" customFormat="true" ht="21.75" hidden="false" customHeight="true" outlineLevel="0" collapsed="false">
      <c r="A960" s="1713"/>
      <c r="B960" s="1713"/>
      <c r="C960" s="1725"/>
      <c r="D960" s="1725"/>
      <c r="E960" s="1725"/>
      <c r="F960" s="3210"/>
      <c r="G960" s="3211"/>
      <c r="H960" s="3212"/>
      <c r="I960" s="3213"/>
      <c r="J960" s="3213"/>
      <c r="K960" s="1713"/>
      <c r="L960" s="1713"/>
      <c r="M960" s="1713"/>
      <c r="N960" s="1725"/>
      <c r="O960" s="1713"/>
      <c r="P960" s="1713"/>
      <c r="Q960" s="1713"/>
      <c r="R960" s="1713"/>
      <c r="S960" s="1713"/>
      <c r="T960" s="1714"/>
      <c r="W960" s="1713"/>
      <c r="X960" s="1713"/>
      <c r="Y960" s="1713"/>
      <c r="Z960" s="1713"/>
      <c r="AA960" s="1713"/>
      <c r="AB960" s="1713"/>
      <c r="AC960" s="1713"/>
      <c r="AD960" s="1713"/>
      <c r="AE960" s="1713"/>
      <c r="AF960" s="1713"/>
      <c r="AG960" s="1713"/>
      <c r="AH960" s="1713"/>
      <c r="AI960" s="1713"/>
      <c r="AJ960" s="1713"/>
      <c r="AK960" s="1713"/>
      <c r="AL960" s="1713"/>
      <c r="AM960" s="1713"/>
      <c r="AN960" s="1713"/>
      <c r="AO960" s="3214"/>
      <c r="AP960" s="1713"/>
      <c r="AQ960" s="1713"/>
      <c r="AR960" s="1713"/>
      <c r="AS960" s="1713"/>
      <c r="AT960" s="1713"/>
      <c r="AU960" s="1713"/>
      <c r="AV960" s="1713"/>
      <c r="AW960" s="1713"/>
      <c r="AX960" s="1713"/>
      <c r="AY960" s="1713"/>
      <c r="AZ960" s="1713"/>
      <c r="BA960" s="1713"/>
      <c r="BB960" s="1713"/>
      <c r="BC960" s="1713"/>
      <c r="BD960" s="1713"/>
      <c r="BE960" s="1713"/>
      <c r="BF960" s="1713"/>
      <c r="BG960" s="1713"/>
      <c r="BH960" s="1713"/>
      <c r="BI960" s="1713"/>
      <c r="BJ960" s="1713"/>
      <c r="BK960" s="1713"/>
      <c r="BL960" s="1713"/>
      <c r="BM960" s="1713"/>
      <c r="BN960" s="1713"/>
      <c r="BO960" s="1713"/>
      <c r="BP960" s="1713"/>
      <c r="BQ960" s="1713"/>
      <c r="BR960" s="1713"/>
      <c r="BS960" s="1713"/>
      <c r="BT960" s="1713"/>
      <c r="BU960" s="1713"/>
      <c r="BV960" s="1713"/>
      <c r="BW960" s="1713"/>
      <c r="BX960" s="1713"/>
      <c r="BY960" s="1713"/>
      <c r="BZ960" s="1713"/>
      <c r="CA960" s="1713"/>
      <c r="CB960" s="1713"/>
      <c r="CC960" s="1713"/>
      <c r="CD960" s="1713"/>
      <c r="CE960" s="1713"/>
      <c r="CF960" s="1713"/>
      <c r="CG960" s="1713"/>
      <c r="CH960" s="1713"/>
      <c r="CI960" s="1713"/>
      <c r="CJ960" s="1713"/>
      <c r="CK960" s="1713"/>
      <c r="CL960" s="1713"/>
      <c r="CM960" s="1713"/>
      <c r="CN960" s="1713"/>
      <c r="CO960" s="1713"/>
      <c r="CP960" s="1713"/>
      <c r="CQ960" s="1713"/>
      <c r="CR960" s="1713"/>
      <c r="CS960" s="1713"/>
      <c r="CT960" s="1713"/>
      <c r="CU960" s="1713"/>
      <c r="CV960" s="1713"/>
      <c r="CW960" s="1713"/>
      <c r="CX960" s="1713"/>
      <c r="CY960" s="1713"/>
      <c r="CZ960" s="1713"/>
      <c r="DA960" s="1713"/>
      <c r="DB960" s="1713"/>
      <c r="DC960" s="1713"/>
      <c r="DD960" s="1713"/>
      <c r="DE960" s="1713"/>
      <c r="DF960" s="1713"/>
      <c r="DG960" s="1713"/>
      <c r="DH960" s="1713"/>
      <c r="DI960" s="1713"/>
      <c r="DJ960" s="1713"/>
      <c r="DK960" s="1713"/>
      <c r="DL960" s="1713"/>
      <c r="DM960" s="1713"/>
      <c r="DN960" s="1713"/>
      <c r="DO960" s="1713"/>
      <c r="DP960" s="1713"/>
      <c r="DQ960" s="1713"/>
    </row>
    <row r="961" s="1732" customFormat="true" ht="21.75" hidden="false" customHeight="true" outlineLevel="0" collapsed="false">
      <c r="A961" s="1713"/>
      <c r="B961" s="1713"/>
      <c r="C961" s="1725"/>
      <c r="D961" s="1725"/>
      <c r="E961" s="1725"/>
      <c r="F961" s="3210"/>
      <c r="G961" s="3211"/>
      <c r="H961" s="3212"/>
      <c r="I961" s="3213"/>
      <c r="J961" s="3213"/>
      <c r="K961" s="1713"/>
      <c r="L961" s="1713"/>
      <c r="M961" s="1713"/>
      <c r="N961" s="1725"/>
      <c r="O961" s="1713"/>
      <c r="P961" s="1713"/>
      <c r="Q961" s="1713"/>
      <c r="R961" s="1713"/>
      <c r="S961" s="1713"/>
      <c r="T961" s="1714"/>
      <c r="W961" s="1713"/>
      <c r="X961" s="1713"/>
      <c r="Y961" s="1713"/>
      <c r="Z961" s="1713"/>
      <c r="AA961" s="1713"/>
      <c r="AB961" s="1713"/>
      <c r="AC961" s="1713"/>
      <c r="AD961" s="1713"/>
      <c r="AE961" s="1713"/>
      <c r="AF961" s="1713"/>
      <c r="AG961" s="1713"/>
      <c r="AH961" s="1713"/>
      <c r="AI961" s="1713"/>
      <c r="AJ961" s="1713"/>
      <c r="AK961" s="1713"/>
      <c r="AL961" s="1713"/>
      <c r="AM961" s="1713"/>
      <c r="AN961" s="1713"/>
      <c r="AO961" s="3214"/>
      <c r="AP961" s="1713"/>
      <c r="AQ961" s="1713"/>
      <c r="AR961" s="1713"/>
      <c r="AS961" s="1713"/>
      <c r="AT961" s="1713"/>
      <c r="AU961" s="1713"/>
      <c r="AV961" s="1713"/>
      <c r="AW961" s="1713"/>
      <c r="AX961" s="1713"/>
      <c r="AY961" s="1713"/>
      <c r="AZ961" s="1713"/>
      <c r="BA961" s="1713"/>
      <c r="BB961" s="1713"/>
      <c r="BC961" s="1713"/>
      <c r="BD961" s="1713"/>
      <c r="BE961" s="1713"/>
      <c r="BF961" s="1713"/>
      <c r="BG961" s="1713"/>
      <c r="BH961" s="1713"/>
      <c r="BI961" s="1713"/>
      <c r="BJ961" s="1713"/>
      <c r="BK961" s="1713"/>
      <c r="BL961" s="1713"/>
      <c r="BM961" s="1713"/>
      <c r="BN961" s="1713"/>
      <c r="BO961" s="1713"/>
      <c r="BP961" s="1713"/>
      <c r="BQ961" s="1713"/>
      <c r="BR961" s="1713"/>
      <c r="BS961" s="1713"/>
      <c r="BT961" s="1713"/>
      <c r="BU961" s="1713"/>
      <c r="BV961" s="1713"/>
      <c r="BW961" s="1713"/>
      <c r="BX961" s="1713"/>
      <c r="BY961" s="1713"/>
      <c r="BZ961" s="1713"/>
      <c r="CA961" s="1713"/>
      <c r="CB961" s="1713"/>
      <c r="CC961" s="1713"/>
      <c r="CD961" s="1713"/>
      <c r="CE961" s="1713"/>
      <c r="CF961" s="1713"/>
      <c r="CG961" s="1713"/>
      <c r="CH961" s="1713"/>
      <c r="CI961" s="1713"/>
      <c r="CJ961" s="1713"/>
      <c r="CK961" s="1713"/>
      <c r="CL961" s="1713"/>
      <c r="CM961" s="1713"/>
      <c r="CN961" s="1713"/>
      <c r="CO961" s="1713"/>
      <c r="CP961" s="1713"/>
      <c r="CQ961" s="1713"/>
      <c r="CR961" s="1713"/>
      <c r="CS961" s="1713"/>
      <c r="CT961" s="1713"/>
      <c r="CU961" s="1713"/>
      <c r="CV961" s="1713"/>
      <c r="CW961" s="1713"/>
      <c r="CX961" s="1713"/>
      <c r="CY961" s="1713"/>
      <c r="CZ961" s="1713"/>
      <c r="DA961" s="1713"/>
      <c r="DB961" s="1713"/>
      <c r="DC961" s="1713"/>
      <c r="DD961" s="1713"/>
      <c r="DE961" s="1713"/>
      <c r="DF961" s="1713"/>
      <c r="DG961" s="1713"/>
      <c r="DH961" s="1713"/>
      <c r="DI961" s="1713"/>
      <c r="DJ961" s="1713"/>
      <c r="DK961" s="1713"/>
      <c r="DL961" s="1713"/>
      <c r="DM961" s="1713"/>
      <c r="DN961" s="1713"/>
      <c r="DO961" s="1713"/>
      <c r="DP961" s="1713"/>
      <c r="DQ961" s="1713"/>
    </row>
    <row r="962" s="1732" customFormat="true" ht="21.75" hidden="false" customHeight="true" outlineLevel="0" collapsed="false">
      <c r="A962" s="1713"/>
      <c r="B962" s="1713"/>
      <c r="C962" s="1725"/>
      <c r="D962" s="1725"/>
      <c r="E962" s="1725"/>
      <c r="F962" s="3210"/>
      <c r="G962" s="3211"/>
      <c r="H962" s="3212"/>
      <c r="I962" s="3213"/>
      <c r="J962" s="3213"/>
      <c r="K962" s="1713"/>
      <c r="L962" s="1713"/>
      <c r="M962" s="1713"/>
      <c r="N962" s="1725"/>
      <c r="O962" s="1713"/>
      <c r="P962" s="1713"/>
      <c r="Q962" s="1713"/>
      <c r="R962" s="1713"/>
      <c r="S962" s="1713"/>
      <c r="T962" s="1714"/>
      <c r="W962" s="1713"/>
      <c r="X962" s="1713"/>
      <c r="Y962" s="1713"/>
      <c r="Z962" s="1713"/>
      <c r="AA962" s="1713"/>
      <c r="AB962" s="1713"/>
      <c r="AC962" s="1713"/>
      <c r="AD962" s="1713"/>
      <c r="AE962" s="1713"/>
      <c r="AF962" s="1713"/>
      <c r="AG962" s="1713"/>
      <c r="AH962" s="1713"/>
      <c r="AI962" s="1713"/>
      <c r="AJ962" s="1713"/>
      <c r="AK962" s="1713"/>
      <c r="AL962" s="1713"/>
      <c r="AM962" s="1713"/>
      <c r="AN962" s="1713"/>
      <c r="AO962" s="3214"/>
      <c r="AP962" s="1713"/>
      <c r="AQ962" s="1713"/>
      <c r="AR962" s="1713"/>
      <c r="AS962" s="1713"/>
      <c r="AT962" s="1713"/>
      <c r="AU962" s="1713"/>
      <c r="AV962" s="1713"/>
      <c r="AW962" s="1713"/>
      <c r="AX962" s="1713"/>
      <c r="AY962" s="1713"/>
      <c r="AZ962" s="1713"/>
      <c r="BA962" s="1713"/>
      <c r="BB962" s="1713"/>
      <c r="BC962" s="1713"/>
      <c r="BD962" s="1713"/>
      <c r="BE962" s="1713"/>
      <c r="BF962" s="1713"/>
      <c r="BG962" s="1713"/>
      <c r="BH962" s="1713"/>
      <c r="BI962" s="1713"/>
      <c r="BJ962" s="1713"/>
      <c r="BK962" s="1713"/>
      <c r="BL962" s="1713"/>
      <c r="BM962" s="1713"/>
      <c r="BN962" s="1713"/>
      <c r="BO962" s="1713"/>
      <c r="BP962" s="1713"/>
      <c r="BQ962" s="1713"/>
      <c r="BR962" s="1713"/>
      <c r="BS962" s="1713"/>
      <c r="BT962" s="1713"/>
      <c r="BU962" s="1713"/>
      <c r="BV962" s="1713"/>
      <c r="BW962" s="1713"/>
      <c r="BX962" s="1713"/>
      <c r="BY962" s="1713"/>
      <c r="BZ962" s="1713"/>
      <c r="CA962" s="1713"/>
      <c r="CB962" s="1713"/>
      <c r="CC962" s="1713"/>
      <c r="CD962" s="1713"/>
      <c r="CE962" s="1713"/>
      <c r="CF962" s="1713"/>
      <c r="CG962" s="1713"/>
      <c r="CH962" s="1713"/>
      <c r="CI962" s="1713"/>
      <c r="CJ962" s="1713"/>
      <c r="CK962" s="1713"/>
      <c r="CL962" s="1713"/>
      <c r="CM962" s="1713"/>
      <c r="CN962" s="1713"/>
      <c r="CO962" s="1713"/>
      <c r="CP962" s="1713"/>
      <c r="CQ962" s="1713"/>
      <c r="CR962" s="1713"/>
      <c r="CS962" s="1713"/>
      <c r="CT962" s="1713"/>
      <c r="CU962" s="1713"/>
      <c r="CV962" s="1713"/>
      <c r="CW962" s="1713"/>
      <c r="CX962" s="1713"/>
      <c r="CY962" s="1713"/>
      <c r="CZ962" s="1713"/>
      <c r="DA962" s="1713"/>
      <c r="DB962" s="1713"/>
      <c r="DC962" s="1713"/>
      <c r="DD962" s="1713"/>
      <c r="DE962" s="1713"/>
      <c r="DF962" s="1713"/>
      <c r="DG962" s="1713"/>
      <c r="DH962" s="1713"/>
      <c r="DI962" s="1713"/>
      <c r="DJ962" s="1713"/>
      <c r="DK962" s="1713"/>
      <c r="DL962" s="1713"/>
      <c r="DM962" s="1713"/>
      <c r="DN962" s="1713"/>
      <c r="DO962" s="1713"/>
      <c r="DP962" s="1713"/>
      <c r="DQ962" s="1713"/>
    </row>
    <row r="963" s="1732" customFormat="true" ht="21.75" hidden="false" customHeight="true" outlineLevel="0" collapsed="false">
      <c r="A963" s="1713"/>
      <c r="B963" s="1713"/>
      <c r="C963" s="1725"/>
      <c r="D963" s="1725"/>
      <c r="E963" s="1725"/>
      <c r="F963" s="3210"/>
      <c r="G963" s="3211"/>
      <c r="H963" s="3212"/>
      <c r="I963" s="3213"/>
      <c r="J963" s="3213"/>
      <c r="K963" s="1713"/>
      <c r="L963" s="1713"/>
      <c r="M963" s="1713"/>
      <c r="N963" s="1725"/>
      <c r="O963" s="1713"/>
      <c r="P963" s="1713"/>
      <c r="Q963" s="1713"/>
      <c r="R963" s="1713"/>
      <c r="S963" s="1713"/>
      <c r="T963" s="1714"/>
      <c r="W963" s="1713"/>
      <c r="X963" s="1713"/>
      <c r="Y963" s="1713"/>
      <c r="Z963" s="1713"/>
      <c r="AA963" s="1713"/>
      <c r="AB963" s="1713"/>
      <c r="AC963" s="1713"/>
      <c r="AD963" s="1713"/>
      <c r="AE963" s="1713"/>
      <c r="AF963" s="1713"/>
      <c r="AG963" s="1713"/>
      <c r="AH963" s="1713"/>
      <c r="AI963" s="1713"/>
      <c r="AJ963" s="1713"/>
      <c r="AK963" s="1713"/>
      <c r="AL963" s="1713"/>
      <c r="AM963" s="1713"/>
      <c r="AN963" s="1713"/>
      <c r="AO963" s="3214"/>
      <c r="AP963" s="1713"/>
      <c r="AQ963" s="1713"/>
      <c r="AR963" s="1713"/>
      <c r="AS963" s="1713"/>
      <c r="AT963" s="1713"/>
      <c r="AU963" s="1713"/>
      <c r="AV963" s="1713"/>
      <c r="AW963" s="1713"/>
      <c r="AX963" s="1713"/>
      <c r="AY963" s="1713"/>
      <c r="AZ963" s="1713"/>
      <c r="BA963" s="1713"/>
      <c r="BB963" s="1713"/>
      <c r="BC963" s="1713"/>
      <c r="BD963" s="1713"/>
      <c r="BE963" s="1713"/>
      <c r="BF963" s="1713"/>
      <c r="BG963" s="1713"/>
      <c r="BH963" s="1713"/>
      <c r="BI963" s="1713"/>
      <c r="BJ963" s="1713"/>
      <c r="BK963" s="1713"/>
      <c r="BL963" s="1713"/>
      <c r="BM963" s="1713"/>
      <c r="BN963" s="1713"/>
      <c r="BO963" s="1713"/>
      <c r="BP963" s="1713"/>
      <c r="BQ963" s="1713"/>
      <c r="BR963" s="1713"/>
      <c r="BS963" s="1713"/>
      <c r="BT963" s="1713"/>
      <c r="BU963" s="1713"/>
      <c r="BV963" s="1713"/>
      <c r="BW963" s="1713"/>
      <c r="BX963" s="1713"/>
      <c r="BY963" s="1713"/>
      <c r="BZ963" s="1713"/>
      <c r="CA963" s="1713"/>
      <c r="CB963" s="1713"/>
      <c r="CC963" s="1713"/>
      <c r="CD963" s="1713"/>
      <c r="CE963" s="1713"/>
      <c r="CF963" s="1713"/>
      <c r="CG963" s="1713"/>
      <c r="CH963" s="1713"/>
      <c r="CI963" s="1713"/>
      <c r="CJ963" s="1713"/>
      <c r="CK963" s="1713"/>
      <c r="CL963" s="1713"/>
      <c r="CM963" s="1713"/>
      <c r="CN963" s="1713"/>
      <c r="CO963" s="1713"/>
      <c r="CP963" s="1713"/>
      <c r="CQ963" s="1713"/>
      <c r="CR963" s="1713"/>
      <c r="CS963" s="1713"/>
      <c r="CT963" s="1713"/>
      <c r="CU963" s="1713"/>
      <c r="CV963" s="1713"/>
      <c r="CW963" s="1713"/>
      <c r="CX963" s="1713"/>
      <c r="CY963" s="1713"/>
      <c r="CZ963" s="1713"/>
      <c r="DA963" s="1713"/>
      <c r="DB963" s="1713"/>
      <c r="DC963" s="1713"/>
      <c r="DD963" s="1713"/>
      <c r="DE963" s="1713"/>
      <c r="DF963" s="1713"/>
      <c r="DG963" s="1713"/>
      <c r="DH963" s="1713"/>
      <c r="DI963" s="1713"/>
      <c r="DJ963" s="1713"/>
      <c r="DK963" s="1713"/>
      <c r="DL963" s="1713"/>
      <c r="DM963" s="1713"/>
      <c r="DN963" s="1713"/>
      <c r="DO963" s="1713"/>
      <c r="DP963" s="1713"/>
      <c r="DQ963" s="1713"/>
    </row>
    <row r="964" s="1732" customFormat="true" ht="21.75" hidden="false" customHeight="true" outlineLevel="0" collapsed="false">
      <c r="A964" s="1713"/>
      <c r="B964" s="1713"/>
      <c r="C964" s="1725"/>
      <c r="D964" s="1725"/>
      <c r="E964" s="1725"/>
      <c r="F964" s="3210"/>
      <c r="G964" s="3211"/>
      <c r="H964" s="3212"/>
      <c r="I964" s="3213"/>
      <c r="J964" s="3213"/>
      <c r="K964" s="1713"/>
      <c r="L964" s="1713"/>
      <c r="M964" s="1713"/>
      <c r="N964" s="1725"/>
      <c r="O964" s="1713"/>
      <c r="P964" s="1713"/>
      <c r="Q964" s="1713"/>
      <c r="R964" s="1713"/>
      <c r="S964" s="1713"/>
      <c r="T964" s="1714"/>
      <c r="W964" s="1713"/>
      <c r="X964" s="1713"/>
      <c r="Y964" s="1713"/>
      <c r="Z964" s="1713"/>
      <c r="AA964" s="1713"/>
      <c r="AB964" s="1713"/>
      <c r="AC964" s="1713"/>
      <c r="AD964" s="1713"/>
      <c r="AE964" s="1713"/>
      <c r="AF964" s="1713"/>
      <c r="AG964" s="1713"/>
      <c r="AH964" s="1713"/>
      <c r="AI964" s="1713"/>
      <c r="AJ964" s="1713"/>
      <c r="AK964" s="1713"/>
      <c r="AL964" s="1713"/>
      <c r="AM964" s="1713"/>
      <c r="AN964" s="1713"/>
      <c r="AO964" s="3214"/>
      <c r="AP964" s="1713"/>
      <c r="AQ964" s="1713"/>
      <c r="AR964" s="1713"/>
      <c r="AS964" s="1713"/>
      <c r="AT964" s="1713"/>
      <c r="AU964" s="1713"/>
      <c r="AV964" s="1713"/>
      <c r="AW964" s="1713"/>
      <c r="AX964" s="1713"/>
      <c r="AY964" s="1713"/>
      <c r="AZ964" s="1713"/>
      <c r="BA964" s="1713"/>
      <c r="BB964" s="1713"/>
      <c r="BC964" s="1713"/>
      <c r="BD964" s="1713"/>
      <c r="BE964" s="1713"/>
      <c r="BF964" s="1713"/>
      <c r="BG964" s="1713"/>
      <c r="BH964" s="1713"/>
      <c r="BI964" s="1713"/>
      <c r="BJ964" s="1713"/>
      <c r="BK964" s="1713"/>
      <c r="BL964" s="1713"/>
      <c r="BM964" s="1713"/>
      <c r="BN964" s="1713"/>
      <c r="BO964" s="1713"/>
      <c r="BP964" s="1713"/>
      <c r="BQ964" s="1713"/>
      <c r="BR964" s="1713"/>
      <c r="BS964" s="1713"/>
      <c r="BT964" s="1713"/>
      <c r="BU964" s="1713"/>
      <c r="BV964" s="1713"/>
      <c r="BW964" s="1713"/>
      <c r="BX964" s="1713"/>
      <c r="BY964" s="1713"/>
      <c r="BZ964" s="1713"/>
      <c r="CA964" s="1713"/>
      <c r="CB964" s="1713"/>
      <c r="CC964" s="1713"/>
      <c r="CD964" s="1713"/>
      <c r="CE964" s="1713"/>
      <c r="CF964" s="1713"/>
      <c r="CG964" s="1713"/>
      <c r="CH964" s="1713"/>
      <c r="CI964" s="1713"/>
      <c r="CJ964" s="1713"/>
      <c r="CK964" s="1713"/>
      <c r="CL964" s="1713"/>
      <c r="CM964" s="1713"/>
      <c r="CN964" s="1713"/>
      <c r="CO964" s="1713"/>
      <c r="CP964" s="1713"/>
      <c r="CQ964" s="1713"/>
      <c r="CR964" s="1713"/>
      <c r="CS964" s="1713"/>
      <c r="CT964" s="1713"/>
      <c r="CU964" s="1713"/>
      <c r="CV964" s="1713"/>
      <c r="CW964" s="1713"/>
      <c r="CX964" s="1713"/>
      <c r="CY964" s="1713"/>
      <c r="CZ964" s="1713"/>
      <c r="DA964" s="1713"/>
      <c r="DB964" s="1713"/>
      <c r="DC964" s="1713"/>
      <c r="DD964" s="1713"/>
      <c r="DE964" s="1713"/>
      <c r="DF964" s="1713"/>
      <c r="DG964" s="1713"/>
      <c r="DH964" s="1713"/>
      <c r="DI964" s="1713"/>
      <c r="DJ964" s="1713"/>
      <c r="DK964" s="1713"/>
      <c r="DL964" s="1713"/>
      <c r="DM964" s="1713"/>
      <c r="DN964" s="1713"/>
      <c r="DO964" s="1713"/>
      <c r="DP964" s="1713"/>
      <c r="DQ964" s="1713"/>
    </row>
    <row r="965" s="1732" customFormat="true" ht="21.75" hidden="false" customHeight="true" outlineLevel="0" collapsed="false">
      <c r="A965" s="1713"/>
      <c r="B965" s="1713"/>
      <c r="C965" s="1725"/>
      <c r="D965" s="1725"/>
      <c r="E965" s="1725"/>
      <c r="F965" s="3210"/>
      <c r="G965" s="3211"/>
      <c r="H965" s="3212"/>
      <c r="I965" s="3213"/>
      <c r="J965" s="3213"/>
      <c r="K965" s="1713"/>
      <c r="L965" s="1713"/>
      <c r="M965" s="1713"/>
      <c r="N965" s="1725"/>
      <c r="O965" s="1713"/>
      <c r="P965" s="1713"/>
      <c r="Q965" s="1713"/>
      <c r="R965" s="1713"/>
      <c r="S965" s="1713"/>
      <c r="T965" s="1714"/>
      <c r="W965" s="1713"/>
      <c r="X965" s="1713"/>
      <c r="Y965" s="1713"/>
      <c r="Z965" s="1713"/>
      <c r="AA965" s="1713"/>
      <c r="AB965" s="1713"/>
      <c r="AC965" s="1713"/>
      <c r="AD965" s="1713"/>
      <c r="AE965" s="1713"/>
      <c r="AF965" s="1713"/>
      <c r="AG965" s="1713"/>
      <c r="AH965" s="1713"/>
      <c r="AI965" s="1713"/>
      <c r="AJ965" s="1713"/>
      <c r="AK965" s="1713"/>
      <c r="AL965" s="1713"/>
      <c r="AM965" s="1713"/>
      <c r="AN965" s="1713"/>
      <c r="AO965" s="3214"/>
      <c r="AP965" s="1713"/>
      <c r="AQ965" s="1713"/>
      <c r="AR965" s="1713"/>
      <c r="AS965" s="1713"/>
      <c r="AT965" s="1713"/>
      <c r="AU965" s="1713"/>
      <c r="AV965" s="1713"/>
      <c r="AW965" s="1713"/>
      <c r="AX965" s="1713"/>
      <c r="AY965" s="1713"/>
      <c r="AZ965" s="1713"/>
      <c r="BA965" s="1713"/>
      <c r="BB965" s="1713"/>
      <c r="BC965" s="1713"/>
      <c r="BD965" s="1713"/>
      <c r="BE965" s="1713"/>
      <c r="BF965" s="1713"/>
      <c r="BG965" s="1713"/>
      <c r="BH965" s="1713"/>
      <c r="BI965" s="1713"/>
      <c r="BJ965" s="1713"/>
      <c r="BK965" s="1713"/>
      <c r="BL965" s="1713"/>
      <c r="BM965" s="1713"/>
      <c r="BN965" s="1713"/>
      <c r="BO965" s="1713"/>
      <c r="BP965" s="1713"/>
      <c r="BQ965" s="1713"/>
      <c r="BR965" s="1713"/>
      <c r="BS965" s="1713"/>
      <c r="BT965" s="1713"/>
      <c r="BU965" s="1713"/>
      <c r="BV965" s="1713"/>
      <c r="BW965" s="1713"/>
      <c r="BX965" s="1713"/>
      <c r="BY965" s="1713"/>
      <c r="BZ965" s="1713"/>
      <c r="CA965" s="1713"/>
      <c r="CB965" s="1713"/>
      <c r="CC965" s="1713"/>
      <c r="CD965" s="1713"/>
      <c r="CE965" s="1713"/>
      <c r="CF965" s="1713"/>
      <c r="CG965" s="1713"/>
      <c r="CH965" s="1713"/>
      <c r="CI965" s="1713"/>
      <c r="CJ965" s="1713"/>
      <c r="CK965" s="1713"/>
      <c r="CL965" s="1713"/>
      <c r="CM965" s="1713"/>
      <c r="CN965" s="1713"/>
      <c r="CO965" s="1713"/>
      <c r="CP965" s="1713"/>
      <c r="CQ965" s="1713"/>
      <c r="CR965" s="1713"/>
      <c r="CS965" s="1713"/>
      <c r="CT965" s="1713"/>
      <c r="CU965" s="1713"/>
      <c r="CV965" s="1713"/>
      <c r="CW965" s="1713"/>
      <c r="CX965" s="1713"/>
      <c r="CY965" s="1713"/>
      <c r="CZ965" s="1713"/>
      <c r="DA965" s="1713"/>
      <c r="DB965" s="1713"/>
      <c r="DC965" s="1713"/>
      <c r="DD965" s="1713"/>
      <c r="DE965" s="1713"/>
      <c r="DF965" s="1713"/>
      <c r="DG965" s="1713"/>
      <c r="DH965" s="1713"/>
      <c r="DI965" s="1713"/>
      <c r="DJ965" s="1713"/>
      <c r="DK965" s="1713"/>
      <c r="DL965" s="1713"/>
      <c r="DM965" s="1713"/>
      <c r="DN965" s="1713"/>
      <c r="DO965" s="1713"/>
      <c r="DP965" s="1713"/>
      <c r="DQ965" s="1713"/>
    </row>
    <row r="966" s="1732" customFormat="true" ht="21.75" hidden="false" customHeight="true" outlineLevel="0" collapsed="false">
      <c r="A966" s="1713"/>
      <c r="B966" s="1713"/>
      <c r="C966" s="1725"/>
      <c r="D966" s="1725"/>
      <c r="E966" s="1725"/>
      <c r="F966" s="3210"/>
      <c r="G966" s="3211"/>
      <c r="H966" s="3212"/>
      <c r="I966" s="3213"/>
      <c r="J966" s="3213"/>
      <c r="K966" s="1713"/>
      <c r="L966" s="1713"/>
      <c r="M966" s="1713"/>
      <c r="N966" s="1725"/>
      <c r="O966" s="1713"/>
      <c r="P966" s="1713"/>
      <c r="Q966" s="1713"/>
      <c r="R966" s="1713"/>
      <c r="S966" s="1713"/>
      <c r="T966" s="1714"/>
      <c r="W966" s="1713"/>
      <c r="X966" s="1713"/>
      <c r="Y966" s="1713"/>
      <c r="Z966" s="1713"/>
      <c r="AA966" s="1713"/>
      <c r="AB966" s="1713"/>
      <c r="AC966" s="1713"/>
      <c r="AD966" s="1713"/>
      <c r="AE966" s="1713"/>
      <c r="AF966" s="1713"/>
      <c r="AG966" s="1713"/>
      <c r="AH966" s="1713"/>
      <c r="AI966" s="1713"/>
      <c r="AJ966" s="1713"/>
      <c r="AK966" s="1713"/>
      <c r="AL966" s="1713"/>
      <c r="AM966" s="1713"/>
      <c r="AN966" s="1713"/>
      <c r="AO966" s="3214"/>
      <c r="AP966" s="1713"/>
      <c r="AQ966" s="1713"/>
      <c r="AR966" s="1713"/>
      <c r="AS966" s="1713"/>
      <c r="AT966" s="1713"/>
      <c r="AU966" s="1713"/>
      <c r="AV966" s="1713"/>
      <c r="AW966" s="1713"/>
      <c r="AX966" s="1713"/>
      <c r="AY966" s="1713"/>
      <c r="AZ966" s="1713"/>
      <c r="BA966" s="1713"/>
      <c r="BB966" s="1713"/>
      <c r="BC966" s="1713"/>
      <c r="BD966" s="1713"/>
      <c r="BE966" s="1713"/>
      <c r="BF966" s="1713"/>
      <c r="BG966" s="1713"/>
      <c r="BH966" s="1713"/>
      <c r="BI966" s="1713"/>
      <c r="BJ966" s="1713"/>
      <c r="BK966" s="1713"/>
      <c r="BL966" s="1713"/>
      <c r="BM966" s="1713"/>
      <c r="BN966" s="1713"/>
      <c r="BO966" s="1713"/>
      <c r="BP966" s="1713"/>
      <c r="BQ966" s="1713"/>
      <c r="BR966" s="1713"/>
      <c r="BS966" s="1713"/>
      <c r="BT966" s="1713"/>
      <c r="BU966" s="1713"/>
      <c r="BV966" s="1713"/>
      <c r="BW966" s="1713"/>
      <c r="BX966" s="1713"/>
      <c r="BY966" s="1713"/>
      <c r="BZ966" s="1713"/>
      <c r="CA966" s="1713"/>
      <c r="CB966" s="1713"/>
      <c r="CC966" s="1713"/>
      <c r="CD966" s="1713"/>
      <c r="CE966" s="1713"/>
      <c r="CF966" s="1713"/>
      <c r="CG966" s="1713"/>
      <c r="CH966" s="1713"/>
      <c r="CI966" s="1713"/>
      <c r="CJ966" s="1713"/>
      <c r="CK966" s="1713"/>
      <c r="CL966" s="1713"/>
      <c r="CM966" s="1713"/>
      <c r="CN966" s="1713"/>
      <c r="CO966" s="1713"/>
      <c r="CP966" s="1713"/>
      <c r="CQ966" s="1713"/>
      <c r="CR966" s="1713"/>
      <c r="CS966" s="1713"/>
      <c r="CT966" s="1713"/>
      <c r="CU966" s="1713"/>
      <c r="CV966" s="1713"/>
      <c r="CW966" s="1713"/>
      <c r="CX966" s="1713"/>
      <c r="CY966" s="1713"/>
      <c r="CZ966" s="1713"/>
      <c r="DA966" s="1713"/>
      <c r="DB966" s="1713"/>
      <c r="DC966" s="1713"/>
      <c r="DD966" s="1713"/>
      <c r="DE966" s="1713"/>
      <c r="DF966" s="1713"/>
      <c r="DG966" s="1713"/>
      <c r="DH966" s="1713"/>
      <c r="DI966" s="1713"/>
      <c r="DJ966" s="1713"/>
      <c r="DK966" s="1713"/>
      <c r="DL966" s="1713"/>
      <c r="DM966" s="1713"/>
      <c r="DN966" s="1713"/>
      <c r="DO966" s="1713"/>
      <c r="DP966" s="1713"/>
      <c r="DQ966" s="1713"/>
    </row>
    <row r="967" s="1732" customFormat="true" ht="21.75" hidden="false" customHeight="true" outlineLevel="0" collapsed="false">
      <c r="A967" s="1713"/>
      <c r="B967" s="1713"/>
      <c r="C967" s="1725"/>
      <c r="D967" s="1725"/>
      <c r="E967" s="1725"/>
      <c r="F967" s="3210"/>
      <c r="G967" s="3211"/>
      <c r="H967" s="3212"/>
      <c r="I967" s="3213"/>
      <c r="J967" s="3213"/>
      <c r="K967" s="1713"/>
      <c r="L967" s="1713"/>
      <c r="M967" s="1713"/>
      <c r="N967" s="1725"/>
      <c r="O967" s="1713"/>
      <c r="P967" s="1713"/>
      <c r="Q967" s="1713"/>
      <c r="R967" s="1713"/>
      <c r="S967" s="1713"/>
      <c r="T967" s="1714"/>
      <c r="W967" s="1713"/>
      <c r="X967" s="1713"/>
      <c r="Y967" s="1713"/>
      <c r="Z967" s="1713"/>
      <c r="AA967" s="1713"/>
      <c r="AB967" s="1713"/>
      <c r="AC967" s="1713"/>
      <c r="AD967" s="1713"/>
      <c r="AE967" s="1713"/>
      <c r="AF967" s="1713"/>
      <c r="AG967" s="1713"/>
      <c r="AH967" s="1713"/>
      <c r="AI967" s="1713"/>
      <c r="AJ967" s="1713"/>
      <c r="AK967" s="1713"/>
      <c r="AL967" s="1713"/>
      <c r="AM967" s="1713"/>
      <c r="AN967" s="1713"/>
      <c r="AO967" s="3214"/>
      <c r="AP967" s="1713"/>
      <c r="AQ967" s="1713"/>
      <c r="AR967" s="1713"/>
      <c r="AS967" s="1713"/>
      <c r="AT967" s="1713"/>
      <c r="AU967" s="1713"/>
      <c r="AV967" s="1713"/>
      <c r="AW967" s="1713"/>
      <c r="AX967" s="1713"/>
      <c r="AY967" s="1713"/>
      <c r="AZ967" s="1713"/>
      <c r="BA967" s="1713"/>
      <c r="BB967" s="1713"/>
      <c r="BC967" s="1713"/>
      <c r="BD967" s="1713"/>
      <c r="BE967" s="1713"/>
      <c r="BF967" s="1713"/>
      <c r="BG967" s="1713"/>
      <c r="BH967" s="1713"/>
      <c r="BI967" s="1713"/>
      <c r="BJ967" s="1713"/>
      <c r="BK967" s="1713"/>
      <c r="BL967" s="1713"/>
      <c r="BM967" s="1713"/>
      <c r="BN967" s="1713"/>
      <c r="BO967" s="1713"/>
      <c r="BP967" s="1713"/>
      <c r="BQ967" s="1713"/>
      <c r="BR967" s="1713"/>
      <c r="BS967" s="1713"/>
      <c r="BT967" s="1713"/>
      <c r="BU967" s="1713"/>
      <c r="BV967" s="1713"/>
      <c r="BW967" s="1713"/>
      <c r="BX967" s="1713"/>
      <c r="BY967" s="1713"/>
      <c r="BZ967" s="1713"/>
      <c r="CA967" s="1713"/>
      <c r="CB967" s="1713"/>
      <c r="CC967" s="1713"/>
      <c r="CD967" s="1713"/>
      <c r="CE967" s="1713"/>
      <c r="CF967" s="1713"/>
      <c r="CG967" s="1713"/>
      <c r="CH967" s="1713"/>
      <c r="CI967" s="1713"/>
      <c r="CJ967" s="1713"/>
      <c r="CK967" s="1713"/>
      <c r="CL967" s="1713"/>
      <c r="CM967" s="1713"/>
      <c r="CN967" s="1713"/>
      <c r="CO967" s="1713"/>
      <c r="CP967" s="1713"/>
      <c r="CQ967" s="1713"/>
      <c r="CR967" s="1713"/>
      <c r="CS967" s="1713"/>
      <c r="CT967" s="1713"/>
      <c r="CU967" s="1713"/>
      <c r="CV967" s="1713"/>
      <c r="CW967" s="1713"/>
      <c r="CX967" s="1713"/>
      <c r="CY967" s="1713"/>
      <c r="CZ967" s="1713"/>
      <c r="DA967" s="1713"/>
      <c r="DB967" s="1713"/>
      <c r="DC967" s="1713"/>
      <c r="DD967" s="1713"/>
      <c r="DE967" s="1713"/>
      <c r="DF967" s="1713"/>
      <c r="DG967" s="1713"/>
      <c r="DH967" s="1713"/>
      <c r="DI967" s="1713"/>
      <c r="DJ967" s="1713"/>
      <c r="DK967" s="1713"/>
      <c r="DL967" s="1713"/>
      <c r="DM967" s="1713"/>
      <c r="DN967" s="1713"/>
      <c r="DO967" s="1713"/>
      <c r="DP967" s="1713"/>
      <c r="DQ967" s="1713"/>
    </row>
    <row r="968" s="1732" customFormat="true" ht="21.75" hidden="false" customHeight="true" outlineLevel="0" collapsed="false">
      <c r="A968" s="1713"/>
      <c r="B968" s="1713"/>
      <c r="C968" s="1725"/>
      <c r="D968" s="1725"/>
      <c r="E968" s="1725"/>
      <c r="F968" s="3210"/>
      <c r="G968" s="3211"/>
      <c r="H968" s="3212"/>
      <c r="I968" s="3213"/>
      <c r="J968" s="3213"/>
      <c r="K968" s="1713"/>
      <c r="L968" s="1713"/>
      <c r="M968" s="1713"/>
      <c r="N968" s="1725"/>
      <c r="O968" s="1713"/>
      <c r="P968" s="1713"/>
      <c r="Q968" s="1713"/>
      <c r="R968" s="1713"/>
      <c r="S968" s="1713"/>
      <c r="T968" s="1714"/>
      <c r="W968" s="1713"/>
      <c r="X968" s="1713"/>
      <c r="Y968" s="1713"/>
      <c r="Z968" s="1713"/>
      <c r="AA968" s="1713"/>
      <c r="AB968" s="1713"/>
      <c r="AC968" s="1713"/>
      <c r="AD968" s="1713"/>
      <c r="AE968" s="1713"/>
      <c r="AF968" s="1713"/>
      <c r="AG968" s="1713"/>
      <c r="AH968" s="1713"/>
      <c r="AI968" s="1713"/>
      <c r="AJ968" s="1713"/>
      <c r="AK968" s="1713"/>
      <c r="AL968" s="1713"/>
      <c r="AM968" s="1713"/>
      <c r="AN968" s="1713"/>
      <c r="AO968" s="3214"/>
      <c r="AP968" s="1713"/>
      <c r="AQ968" s="1713"/>
      <c r="AR968" s="1713"/>
      <c r="AS968" s="1713"/>
      <c r="AT968" s="1713"/>
      <c r="AU968" s="1713"/>
      <c r="AV968" s="1713"/>
      <c r="AW968" s="1713"/>
      <c r="AX968" s="1713"/>
      <c r="AY968" s="1713"/>
      <c r="AZ968" s="1713"/>
      <c r="BA968" s="1713"/>
      <c r="BB968" s="1713"/>
      <c r="BC968" s="1713"/>
      <c r="BD968" s="1713"/>
      <c r="BE968" s="1713"/>
      <c r="BF968" s="1713"/>
      <c r="BG968" s="1713"/>
      <c r="BH968" s="1713"/>
      <c r="BI968" s="1713"/>
      <c r="BJ968" s="1713"/>
      <c r="BK968" s="1713"/>
      <c r="BL968" s="1713"/>
      <c r="BM968" s="1713"/>
      <c r="BN968" s="1713"/>
      <c r="BO968" s="1713"/>
      <c r="BP968" s="1713"/>
      <c r="BQ968" s="1713"/>
      <c r="BR968" s="1713"/>
      <c r="BS968" s="1713"/>
      <c r="BT968" s="1713"/>
      <c r="BU968" s="1713"/>
      <c r="BV968" s="1713"/>
      <c r="BW968" s="1713"/>
      <c r="BX968" s="1713"/>
      <c r="BY968" s="1713"/>
      <c r="BZ968" s="1713"/>
      <c r="CA968" s="1713"/>
      <c r="CB968" s="1713"/>
      <c r="CC968" s="1713"/>
      <c r="CD968" s="1713"/>
      <c r="CE968" s="1713"/>
      <c r="CF968" s="1713"/>
      <c r="CG968" s="1713"/>
      <c r="CH968" s="1713"/>
      <c r="CI968" s="1713"/>
      <c r="CJ968" s="1713"/>
      <c r="CK968" s="1713"/>
      <c r="CL968" s="1713"/>
      <c r="CM968" s="1713"/>
      <c r="CN968" s="1713"/>
      <c r="CO968" s="1713"/>
      <c r="CP968" s="1713"/>
      <c r="CQ968" s="1713"/>
      <c r="CR968" s="1713"/>
      <c r="CS968" s="1713"/>
      <c r="CT968" s="1713"/>
      <c r="CU968" s="1713"/>
      <c r="CV968" s="1713"/>
      <c r="CW968" s="1713"/>
      <c r="CX968" s="1713"/>
      <c r="CY968" s="1713"/>
      <c r="CZ968" s="1713"/>
      <c r="DA968" s="1713"/>
      <c r="DB968" s="1713"/>
      <c r="DC968" s="1713"/>
      <c r="DD968" s="1713"/>
      <c r="DE968" s="1713"/>
      <c r="DF968" s="1713"/>
      <c r="DG968" s="1713"/>
      <c r="DH968" s="1713"/>
      <c r="DI968" s="1713"/>
      <c r="DJ968" s="1713"/>
      <c r="DK968" s="1713"/>
      <c r="DL968" s="1713"/>
      <c r="DM968" s="1713"/>
      <c r="DN968" s="1713"/>
      <c r="DO968" s="1713"/>
      <c r="DP968" s="1713"/>
      <c r="DQ968" s="1713"/>
    </row>
    <row r="969" s="1732" customFormat="true" ht="21.75" hidden="false" customHeight="true" outlineLevel="0" collapsed="false">
      <c r="A969" s="1713"/>
      <c r="B969" s="1713"/>
      <c r="C969" s="1725"/>
      <c r="D969" s="1725"/>
      <c r="E969" s="1725"/>
      <c r="F969" s="3210"/>
      <c r="G969" s="3211"/>
      <c r="H969" s="3212"/>
      <c r="I969" s="3213"/>
      <c r="J969" s="3213"/>
      <c r="K969" s="1713"/>
      <c r="L969" s="1713"/>
      <c r="M969" s="1713"/>
      <c r="N969" s="1725"/>
      <c r="O969" s="1713"/>
      <c r="P969" s="1713"/>
      <c r="Q969" s="1713"/>
      <c r="R969" s="1713"/>
      <c r="S969" s="1713"/>
      <c r="T969" s="1714"/>
      <c r="W969" s="1713"/>
      <c r="X969" s="1713"/>
      <c r="Y969" s="1713"/>
      <c r="Z969" s="1713"/>
      <c r="AA969" s="1713"/>
      <c r="AB969" s="1713"/>
      <c r="AC969" s="1713"/>
      <c r="AD969" s="1713"/>
      <c r="AE969" s="1713"/>
      <c r="AF969" s="1713"/>
      <c r="AG969" s="1713"/>
      <c r="AH969" s="1713"/>
      <c r="AI969" s="1713"/>
      <c r="AJ969" s="1713"/>
      <c r="AK969" s="1713"/>
      <c r="AL969" s="1713"/>
      <c r="AM969" s="1713"/>
      <c r="AN969" s="1713"/>
      <c r="AO969" s="3214"/>
      <c r="AP969" s="1713"/>
      <c r="AQ969" s="1713"/>
      <c r="AR969" s="1713"/>
      <c r="AS969" s="1713"/>
      <c r="AT969" s="1713"/>
      <c r="AU969" s="1713"/>
      <c r="AV969" s="1713"/>
      <c r="AW969" s="1713"/>
      <c r="AX969" s="1713"/>
      <c r="AY969" s="1713"/>
      <c r="AZ969" s="1713"/>
      <c r="BA969" s="1713"/>
      <c r="BB969" s="1713"/>
      <c r="BC969" s="1713"/>
      <c r="BD969" s="1713"/>
      <c r="BE969" s="1713"/>
      <c r="BF969" s="1713"/>
      <c r="BG969" s="1713"/>
      <c r="BH969" s="1713"/>
      <c r="BI969" s="1713"/>
      <c r="BJ969" s="1713"/>
      <c r="BK969" s="1713"/>
      <c r="BL969" s="1713"/>
      <c r="BM969" s="1713"/>
      <c r="BN969" s="1713"/>
      <c r="BO969" s="1713"/>
      <c r="BP969" s="1713"/>
      <c r="BQ969" s="1713"/>
      <c r="BR969" s="1713"/>
      <c r="BS969" s="1713"/>
      <c r="BT969" s="1713"/>
      <c r="BU969" s="1713"/>
      <c r="BV969" s="1713"/>
      <c r="BW969" s="1713"/>
      <c r="BX969" s="1713"/>
      <c r="BY969" s="1713"/>
      <c r="BZ969" s="1713"/>
      <c r="CA969" s="1713"/>
      <c r="CB969" s="1713"/>
      <c r="CC969" s="1713"/>
      <c r="CD969" s="1713"/>
      <c r="CE969" s="1713"/>
      <c r="CF969" s="1713"/>
      <c r="CG969" s="1713"/>
      <c r="CH969" s="1713"/>
      <c r="CI969" s="1713"/>
      <c r="CJ969" s="1713"/>
      <c r="CK969" s="1713"/>
      <c r="CL969" s="1713"/>
      <c r="CM969" s="1713"/>
      <c r="CN969" s="1713"/>
      <c r="CO969" s="1713"/>
      <c r="CP969" s="1713"/>
      <c r="CQ969" s="1713"/>
      <c r="CR969" s="1713"/>
      <c r="CS969" s="1713"/>
      <c r="CT969" s="1713"/>
      <c r="CU969" s="1713"/>
      <c r="CV969" s="1713"/>
      <c r="CW969" s="1713"/>
      <c r="CX969" s="1713"/>
      <c r="CY969" s="1713"/>
      <c r="CZ969" s="1713"/>
      <c r="DA969" s="1713"/>
      <c r="DB969" s="1713"/>
      <c r="DC969" s="1713"/>
      <c r="DD969" s="1713"/>
      <c r="DE969" s="1713"/>
      <c r="DF969" s="1713"/>
      <c r="DG969" s="1713"/>
      <c r="DH969" s="1713"/>
      <c r="DI969" s="1713"/>
      <c r="DJ969" s="1713"/>
      <c r="DK969" s="1713"/>
      <c r="DL969" s="1713"/>
      <c r="DM969" s="1713"/>
      <c r="DN969" s="1713"/>
      <c r="DO969" s="1713"/>
      <c r="DP969" s="1713"/>
      <c r="DQ969" s="1713"/>
    </row>
    <row r="970" s="1732" customFormat="true" ht="21.75" hidden="false" customHeight="true" outlineLevel="0" collapsed="false">
      <c r="A970" s="1713"/>
      <c r="B970" s="1713"/>
      <c r="C970" s="1725"/>
      <c r="D970" s="1725"/>
      <c r="E970" s="1725"/>
      <c r="F970" s="3210"/>
      <c r="G970" s="3211"/>
      <c r="H970" s="3212"/>
      <c r="I970" s="3213"/>
      <c r="J970" s="3213"/>
      <c r="K970" s="1713"/>
      <c r="L970" s="1713"/>
      <c r="M970" s="1713"/>
      <c r="N970" s="1725"/>
      <c r="O970" s="1713"/>
      <c r="P970" s="1713"/>
      <c r="Q970" s="1713"/>
      <c r="R970" s="1713"/>
      <c r="S970" s="1713"/>
      <c r="T970" s="1714"/>
      <c r="W970" s="1713"/>
      <c r="X970" s="1713"/>
      <c r="Y970" s="1713"/>
      <c r="Z970" s="1713"/>
      <c r="AA970" s="1713"/>
      <c r="AB970" s="1713"/>
      <c r="AC970" s="1713"/>
      <c r="AD970" s="1713"/>
      <c r="AE970" s="1713"/>
      <c r="AF970" s="1713"/>
      <c r="AG970" s="1713"/>
      <c r="AH970" s="1713"/>
      <c r="AI970" s="1713"/>
      <c r="AJ970" s="1713"/>
      <c r="AK970" s="1713"/>
      <c r="AL970" s="1713"/>
      <c r="AM970" s="1713"/>
      <c r="AN970" s="1713"/>
      <c r="AO970" s="3214"/>
      <c r="AP970" s="1713"/>
      <c r="AQ970" s="1713"/>
      <c r="AR970" s="1713"/>
      <c r="AS970" s="1713"/>
      <c r="AT970" s="1713"/>
      <c r="AU970" s="1713"/>
      <c r="AV970" s="1713"/>
      <c r="AW970" s="1713"/>
      <c r="AX970" s="1713"/>
      <c r="AY970" s="1713"/>
      <c r="AZ970" s="1713"/>
      <c r="BA970" s="1713"/>
      <c r="BB970" s="1713"/>
      <c r="BC970" s="1713"/>
      <c r="BD970" s="1713"/>
      <c r="BE970" s="1713"/>
      <c r="BF970" s="1713"/>
      <c r="BG970" s="1713"/>
      <c r="BH970" s="1713"/>
      <c r="BI970" s="1713"/>
      <c r="BJ970" s="1713"/>
      <c r="BK970" s="1713"/>
      <c r="BL970" s="1713"/>
      <c r="BM970" s="1713"/>
      <c r="BN970" s="1713"/>
      <c r="BO970" s="1713"/>
      <c r="BP970" s="1713"/>
      <c r="BQ970" s="1713"/>
      <c r="BR970" s="1713"/>
      <c r="BS970" s="1713"/>
      <c r="BT970" s="1713"/>
      <c r="BU970" s="1713"/>
      <c r="BV970" s="1713"/>
      <c r="BW970" s="1713"/>
      <c r="BX970" s="1713"/>
      <c r="BY970" s="1713"/>
      <c r="BZ970" s="1713"/>
      <c r="CA970" s="1713"/>
      <c r="CB970" s="1713"/>
      <c r="CC970" s="1713"/>
      <c r="CD970" s="1713"/>
      <c r="CE970" s="1713"/>
      <c r="CF970" s="1713"/>
      <c r="CG970" s="1713"/>
      <c r="CH970" s="1713"/>
      <c r="CI970" s="1713"/>
      <c r="CJ970" s="1713"/>
      <c r="CK970" s="1713"/>
      <c r="CL970" s="1713"/>
      <c r="CM970" s="1713"/>
      <c r="CN970" s="1713"/>
      <c r="CO970" s="1713"/>
      <c r="CP970" s="1713"/>
      <c r="CQ970" s="1713"/>
      <c r="CR970" s="1713"/>
      <c r="CS970" s="1713"/>
      <c r="CT970" s="1713"/>
      <c r="CU970" s="1713"/>
      <c r="CV970" s="1713"/>
      <c r="CW970" s="1713"/>
      <c r="CX970" s="1713"/>
      <c r="CY970" s="1713"/>
      <c r="CZ970" s="1713"/>
      <c r="DA970" s="1713"/>
      <c r="DB970" s="1713"/>
      <c r="DC970" s="1713"/>
      <c r="DD970" s="1713"/>
      <c r="DE970" s="1713"/>
      <c r="DF970" s="1713"/>
      <c r="DG970" s="1713"/>
      <c r="DH970" s="1713"/>
      <c r="DI970" s="1713"/>
      <c r="DJ970" s="1713"/>
      <c r="DK970" s="1713"/>
      <c r="DL970" s="1713"/>
      <c r="DM970" s="1713"/>
      <c r="DN970" s="1713"/>
      <c r="DO970" s="1713"/>
      <c r="DP970" s="1713"/>
      <c r="DQ970" s="1713"/>
    </row>
    <row r="971" s="1732" customFormat="true" ht="21.75" hidden="false" customHeight="true" outlineLevel="0" collapsed="false">
      <c r="A971" s="1713"/>
      <c r="B971" s="1713"/>
      <c r="C971" s="1725"/>
      <c r="D971" s="1725"/>
      <c r="E971" s="1725"/>
      <c r="F971" s="3210"/>
      <c r="G971" s="3211"/>
      <c r="H971" s="3212"/>
      <c r="I971" s="3213"/>
      <c r="J971" s="3213"/>
      <c r="K971" s="1713"/>
      <c r="L971" s="1713"/>
      <c r="M971" s="1713"/>
      <c r="N971" s="1725"/>
      <c r="O971" s="1713"/>
      <c r="P971" s="1713"/>
      <c r="Q971" s="1713"/>
      <c r="R971" s="1713"/>
      <c r="S971" s="1713"/>
      <c r="T971" s="1714"/>
      <c r="W971" s="1713"/>
      <c r="X971" s="1713"/>
      <c r="Y971" s="1713"/>
      <c r="Z971" s="1713"/>
      <c r="AA971" s="1713"/>
      <c r="AB971" s="1713"/>
      <c r="AC971" s="1713"/>
      <c r="AD971" s="1713"/>
      <c r="AE971" s="1713"/>
      <c r="AF971" s="1713"/>
      <c r="AG971" s="1713"/>
      <c r="AH971" s="1713"/>
      <c r="AI971" s="1713"/>
      <c r="AJ971" s="1713"/>
      <c r="AK971" s="1713"/>
      <c r="AL971" s="1713"/>
      <c r="AM971" s="1713"/>
      <c r="AN971" s="1713"/>
      <c r="AO971" s="3214"/>
      <c r="AP971" s="1713"/>
      <c r="AQ971" s="1713"/>
      <c r="AR971" s="1713"/>
      <c r="AS971" s="1713"/>
      <c r="AT971" s="1713"/>
      <c r="AU971" s="1713"/>
      <c r="AV971" s="1713"/>
      <c r="AW971" s="1713"/>
      <c r="AX971" s="1713"/>
      <c r="AY971" s="1713"/>
      <c r="AZ971" s="1713"/>
      <c r="BA971" s="1713"/>
      <c r="BB971" s="1713"/>
      <c r="BC971" s="1713"/>
      <c r="BD971" s="1713"/>
      <c r="BE971" s="1713"/>
      <c r="BF971" s="1713"/>
      <c r="BG971" s="1713"/>
      <c r="BH971" s="1713"/>
      <c r="BI971" s="1713"/>
      <c r="BJ971" s="1713"/>
      <c r="BK971" s="1713"/>
      <c r="BL971" s="1713"/>
      <c r="BM971" s="1713"/>
      <c r="BN971" s="1713"/>
      <c r="BO971" s="1713"/>
      <c r="BP971" s="1713"/>
      <c r="BQ971" s="1713"/>
      <c r="BR971" s="1713"/>
      <c r="BS971" s="1713"/>
      <c r="BT971" s="1713"/>
      <c r="BU971" s="1713"/>
      <c r="BV971" s="1713"/>
      <c r="BW971" s="1713"/>
      <c r="BX971" s="1713"/>
      <c r="BY971" s="1713"/>
      <c r="BZ971" s="1713"/>
      <c r="CA971" s="1713"/>
      <c r="CB971" s="1713"/>
      <c r="CC971" s="1713"/>
      <c r="CD971" s="1713"/>
      <c r="CE971" s="1713"/>
      <c r="CF971" s="1713"/>
      <c r="CG971" s="1713"/>
      <c r="CH971" s="1713"/>
      <c r="CI971" s="1713"/>
      <c r="CJ971" s="1713"/>
      <c r="CK971" s="1713"/>
      <c r="CL971" s="1713"/>
      <c r="CM971" s="1713"/>
      <c r="CN971" s="1713"/>
      <c r="CO971" s="1713"/>
      <c r="CP971" s="1713"/>
      <c r="CQ971" s="1713"/>
      <c r="CR971" s="1713"/>
      <c r="CS971" s="1713"/>
      <c r="CT971" s="1713"/>
      <c r="CU971" s="1713"/>
      <c r="CV971" s="1713"/>
      <c r="CW971" s="1713"/>
      <c r="CX971" s="1713"/>
      <c r="CY971" s="1713"/>
      <c r="CZ971" s="1713"/>
      <c r="DA971" s="1713"/>
      <c r="DB971" s="1713"/>
      <c r="DC971" s="1713"/>
      <c r="DD971" s="1713"/>
      <c r="DE971" s="1713"/>
      <c r="DF971" s="1713"/>
      <c r="DG971" s="1713"/>
      <c r="DH971" s="1713"/>
      <c r="DI971" s="1713"/>
      <c r="DJ971" s="1713"/>
      <c r="DK971" s="1713"/>
      <c r="DL971" s="1713"/>
      <c r="DM971" s="1713"/>
      <c r="DN971" s="1713"/>
      <c r="DO971" s="1713"/>
      <c r="DP971" s="1713"/>
      <c r="DQ971" s="1713"/>
    </row>
    <row r="972" s="1732" customFormat="true" ht="21.75" hidden="false" customHeight="true" outlineLevel="0" collapsed="false">
      <c r="A972" s="1713"/>
      <c r="B972" s="1713"/>
      <c r="C972" s="1725"/>
      <c r="D972" s="1725"/>
      <c r="E972" s="1725"/>
      <c r="F972" s="3210"/>
      <c r="G972" s="3211"/>
      <c r="H972" s="3212"/>
      <c r="I972" s="3213"/>
      <c r="J972" s="3213"/>
      <c r="K972" s="1713"/>
      <c r="L972" s="1713"/>
      <c r="M972" s="1713"/>
      <c r="N972" s="1725"/>
      <c r="O972" s="1713"/>
      <c r="P972" s="1713"/>
      <c r="Q972" s="1713"/>
      <c r="R972" s="1713"/>
      <c r="S972" s="1713"/>
      <c r="T972" s="1714"/>
      <c r="W972" s="1713"/>
      <c r="X972" s="1713"/>
      <c r="Y972" s="1713"/>
      <c r="Z972" s="1713"/>
      <c r="AA972" s="1713"/>
      <c r="AB972" s="1713"/>
      <c r="AC972" s="1713"/>
      <c r="AD972" s="1713"/>
      <c r="AE972" s="1713"/>
      <c r="AF972" s="1713"/>
      <c r="AG972" s="1713"/>
      <c r="AH972" s="1713"/>
      <c r="AI972" s="1713"/>
      <c r="AJ972" s="1713"/>
      <c r="AK972" s="1713"/>
      <c r="AL972" s="1713"/>
      <c r="AM972" s="1713"/>
      <c r="AN972" s="1713"/>
      <c r="AO972" s="3214"/>
      <c r="AP972" s="1713"/>
      <c r="AQ972" s="1713"/>
      <c r="AR972" s="1713"/>
      <c r="AS972" s="1713"/>
      <c r="AT972" s="1713"/>
      <c r="AU972" s="1713"/>
      <c r="AV972" s="1713"/>
      <c r="AW972" s="1713"/>
      <c r="AX972" s="1713"/>
      <c r="AY972" s="1713"/>
      <c r="AZ972" s="1713"/>
      <c r="BA972" s="1713"/>
      <c r="BB972" s="1713"/>
      <c r="BC972" s="1713"/>
      <c r="BD972" s="1713"/>
      <c r="BE972" s="1713"/>
      <c r="BF972" s="1713"/>
      <c r="BG972" s="1713"/>
      <c r="BH972" s="1713"/>
      <c r="BI972" s="1713"/>
      <c r="BJ972" s="1713"/>
      <c r="BK972" s="1713"/>
      <c r="BL972" s="1713"/>
      <c r="BM972" s="1713"/>
      <c r="BN972" s="1713"/>
      <c r="BO972" s="1713"/>
      <c r="BP972" s="1713"/>
      <c r="BQ972" s="1713"/>
      <c r="BR972" s="1713"/>
      <c r="BS972" s="1713"/>
      <c r="BT972" s="1713"/>
      <c r="BU972" s="1713"/>
      <c r="BV972" s="1713"/>
      <c r="BW972" s="1713"/>
      <c r="BX972" s="1713"/>
      <c r="BY972" s="1713"/>
      <c r="BZ972" s="1713"/>
      <c r="CA972" s="1713"/>
      <c r="CB972" s="1713"/>
      <c r="CC972" s="1713"/>
      <c r="CD972" s="1713"/>
      <c r="CE972" s="1713"/>
      <c r="CF972" s="1713"/>
      <c r="CG972" s="1713"/>
      <c r="CH972" s="1713"/>
      <c r="CI972" s="1713"/>
      <c r="CJ972" s="1713"/>
      <c r="CK972" s="1713"/>
      <c r="CL972" s="1713"/>
      <c r="CM972" s="1713"/>
      <c r="CN972" s="1713"/>
      <c r="CO972" s="1713"/>
      <c r="CP972" s="1713"/>
      <c r="CQ972" s="1713"/>
      <c r="CR972" s="1713"/>
      <c r="CS972" s="1713"/>
      <c r="CT972" s="1713"/>
      <c r="CU972" s="1713"/>
      <c r="CV972" s="1713"/>
      <c r="CW972" s="1713"/>
      <c r="CX972" s="1713"/>
      <c r="CY972" s="1713"/>
      <c r="CZ972" s="1713"/>
      <c r="DA972" s="1713"/>
      <c r="DB972" s="1713"/>
      <c r="DC972" s="1713"/>
      <c r="DD972" s="1713"/>
      <c r="DE972" s="1713"/>
      <c r="DF972" s="1713"/>
      <c r="DG972" s="1713"/>
      <c r="DH972" s="1713"/>
      <c r="DI972" s="1713"/>
      <c r="DJ972" s="1713"/>
      <c r="DK972" s="1713"/>
      <c r="DL972" s="1713"/>
      <c r="DM972" s="1713"/>
      <c r="DN972" s="1713"/>
      <c r="DO972" s="1713"/>
      <c r="DP972" s="1713"/>
      <c r="DQ972" s="1713"/>
    </row>
    <row r="973" s="1732" customFormat="true" ht="21.75" hidden="false" customHeight="true" outlineLevel="0" collapsed="false">
      <c r="A973" s="1713"/>
      <c r="B973" s="1713"/>
      <c r="C973" s="1725"/>
      <c r="D973" s="1725"/>
      <c r="E973" s="1725"/>
      <c r="F973" s="3210"/>
      <c r="G973" s="3211"/>
      <c r="H973" s="3212"/>
      <c r="I973" s="3213"/>
      <c r="J973" s="3213"/>
      <c r="K973" s="1713"/>
      <c r="L973" s="1713"/>
      <c r="M973" s="1713"/>
      <c r="N973" s="1725"/>
      <c r="O973" s="1713"/>
      <c r="P973" s="1713"/>
      <c r="Q973" s="1713"/>
      <c r="R973" s="1713"/>
      <c r="S973" s="1713"/>
      <c r="T973" s="1714"/>
      <c r="W973" s="1713"/>
      <c r="X973" s="1713"/>
      <c r="Y973" s="1713"/>
      <c r="Z973" s="1713"/>
      <c r="AA973" s="1713"/>
      <c r="AB973" s="1713"/>
      <c r="AC973" s="1713"/>
      <c r="AD973" s="1713"/>
      <c r="AE973" s="1713"/>
      <c r="AF973" s="1713"/>
      <c r="AG973" s="1713"/>
      <c r="AH973" s="1713"/>
      <c r="AI973" s="1713"/>
      <c r="AJ973" s="1713"/>
      <c r="AK973" s="1713"/>
      <c r="AL973" s="1713"/>
      <c r="AM973" s="1713"/>
      <c r="AN973" s="1713"/>
      <c r="AO973" s="3214"/>
      <c r="AP973" s="1713"/>
      <c r="AQ973" s="1713"/>
      <c r="AR973" s="1713"/>
      <c r="AS973" s="1713"/>
      <c r="AT973" s="1713"/>
      <c r="AU973" s="1713"/>
      <c r="AV973" s="1713"/>
      <c r="AW973" s="1713"/>
      <c r="AX973" s="1713"/>
      <c r="AY973" s="1713"/>
      <c r="AZ973" s="1713"/>
      <c r="BA973" s="1713"/>
      <c r="BB973" s="1713"/>
      <c r="BC973" s="1713"/>
      <c r="BD973" s="1713"/>
      <c r="BE973" s="1713"/>
      <c r="BF973" s="1713"/>
      <c r="BG973" s="1713"/>
      <c r="BH973" s="1713"/>
      <c r="BI973" s="1713"/>
      <c r="BJ973" s="1713"/>
      <c r="BK973" s="1713"/>
      <c r="BL973" s="1713"/>
      <c r="BM973" s="1713"/>
      <c r="BN973" s="1713"/>
      <c r="BO973" s="1713"/>
      <c r="BP973" s="1713"/>
      <c r="BQ973" s="1713"/>
      <c r="BR973" s="1713"/>
      <c r="BS973" s="1713"/>
      <c r="BT973" s="1713"/>
      <c r="BU973" s="1713"/>
      <c r="BV973" s="1713"/>
      <c r="BW973" s="1713"/>
      <c r="BX973" s="1713"/>
      <c r="BY973" s="1713"/>
      <c r="BZ973" s="1713"/>
      <c r="CA973" s="1713"/>
      <c r="CB973" s="1713"/>
      <c r="CC973" s="1713"/>
      <c r="CD973" s="1713"/>
      <c r="CE973" s="1713"/>
      <c r="CF973" s="1713"/>
      <c r="CG973" s="1713"/>
      <c r="CH973" s="1713"/>
      <c r="CI973" s="1713"/>
      <c r="CJ973" s="1713"/>
      <c r="CK973" s="1713"/>
      <c r="CL973" s="1713"/>
      <c r="CM973" s="1713"/>
      <c r="CN973" s="1713"/>
      <c r="CO973" s="1713"/>
      <c r="CP973" s="1713"/>
      <c r="CQ973" s="1713"/>
      <c r="CR973" s="1713"/>
      <c r="CS973" s="1713"/>
      <c r="CT973" s="1713"/>
      <c r="CU973" s="1713"/>
      <c r="CV973" s="1713"/>
      <c r="CW973" s="1713"/>
      <c r="CX973" s="1713"/>
      <c r="CY973" s="1713"/>
      <c r="CZ973" s="1713"/>
      <c r="DA973" s="1713"/>
      <c r="DB973" s="1713"/>
      <c r="DC973" s="1713"/>
      <c r="DD973" s="1713"/>
      <c r="DE973" s="1713"/>
      <c r="DF973" s="1713"/>
      <c r="DG973" s="1713"/>
      <c r="DH973" s="1713"/>
      <c r="DI973" s="1713"/>
      <c r="DJ973" s="1713"/>
      <c r="DK973" s="1713"/>
      <c r="DL973" s="1713"/>
      <c r="DM973" s="1713"/>
      <c r="DN973" s="1713"/>
      <c r="DO973" s="1713"/>
      <c r="DP973" s="1713"/>
      <c r="DQ973" s="1713"/>
    </row>
    <row r="974" s="1732" customFormat="true" ht="21.75" hidden="false" customHeight="true" outlineLevel="0" collapsed="false">
      <c r="A974" s="1713"/>
      <c r="B974" s="1713"/>
      <c r="C974" s="1725"/>
      <c r="D974" s="1725"/>
      <c r="E974" s="1725"/>
      <c r="F974" s="3210"/>
      <c r="G974" s="3211"/>
      <c r="H974" s="3212"/>
      <c r="I974" s="3213"/>
      <c r="J974" s="3213"/>
      <c r="K974" s="1713"/>
      <c r="L974" s="1713"/>
      <c r="M974" s="1713"/>
      <c r="N974" s="1725"/>
      <c r="O974" s="1713"/>
      <c r="P974" s="1713"/>
      <c r="Q974" s="1713"/>
      <c r="R974" s="1713"/>
      <c r="S974" s="1713"/>
      <c r="T974" s="1714"/>
      <c r="W974" s="1713"/>
      <c r="X974" s="1713"/>
      <c r="Y974" s="1713"/>
      <c r="Z974" s="1713"/>
      <c r="AA974" s="1713"/>
      <c r="AB974" s="1713"/>
      <c r="AC974" s="1713"/>
      <c r="AD974" s="1713"/>
      <c r="AE974" s="1713"/>
      <c r="AF974" s="1713"/>
      <c r="AG974" s="1713"/>
      <c r="AH974" s="1713"/>
      <c r="AI974" s="1713"/>
      <c r="AJ974" s="1713"/>
      <c r="AK974" s="1713"/>
      <c r="AL974" s="1713"/>
      <c r="AM974" s="1713"/>
      <c r="AN974" s="1713"/>
      <c r="AO974" s="3214"/>
      <c r="AP974" s="1713"/>
      <c r="AQ974" s="1713"/>
      <c r="AR974" s="1713"/>
      <c r="AS974" s="1713"/>
      <c r="AT974" s="1713"/>
      <c r="AU974" s="1713"/>
      <c r="AV974" s="1713"/>
      <c r="AW974" s="1713"/>
      <c r="AX974" s="1713"/>
      <c r="AY974" s="1713"/>
      <c r="AZ974" s="1713"/>
      <c r="BA974" s="1713"/>
      <c r="BB974" s="1713"/>
      <c r="BC974" s="1713"/>
      <c r="BD974" s="1713"/>
      <c r="BE974" s="1713"/>
      <c r="BF974" s="1713"/>
      <c r="BG974" s="1713"/>
      <c r="BH974" s="1713"/>
      <c r="BI974" s="1713"/>
      <c r="BJ974" s="1713"/>
      <c r="BK974" s="1713"/>
      <c r="BL974" s="1713"/>
      <c r="BM974" s="1713"/>
      <c r="BN974" s="1713"/>
      <c r="BO974" s="1713"/>
      <c r="BP974" s="1713"/>
      <c r="BQ974" s="1713"/>
      <c r="BR974" s="1713"/>
      <c r="BS974" s="1713"/>
      <c r="BT974" s="1713"/>
      <c r="BU974" s="1713"/>
      <c r="BV974" s="1713"/>
      <c r="BW974" s="1713"/>
      <c r="BX974" s="1713"/>
      <c r="BY974" s="1713"/>
      <c r="BZ974" s="1713"/>
      <c r="CA974" s="1713"/>
      <c r="CB974" s="1713"/>
      <c r="CC974" s="1713"/>
      <c r="CD974" s="1713"/>
      <c r="CE974" s="1713"/>
      <c r="CF974" s="1713"/>
      <c r="CG974" s="1713"/>
      <c r="CH974" s="1713"/>
      <c r="CI974" s="1713"/>
      <c r="CJ974" s="1713"/>
      <c r="CK974" s="1713"/>
      <c r="CL974" s="1713"/>
      <c r="CM974" s="1713"/>
      <c r="CN974" s="1713"/>
      <c r="CO974" s="1713"/>
      <c r="CP974" s="1713"/>
      <c r="CQ974" s="1713"/>
      <c r="CR974" s="1713"/>
      <c r="CS974" s="1713"/>
      <c r="CT974" s="1713"/>
      <c r="CU974" s="1713"/>
      <c r="CV974" s="1713"/>
      <c r="CW974" s="1713"/>
      <c r="CX974" s="1713"/>
      <c r="CY974" s="1713"/>
      <c r="CZ974" s="1713"/>
      <c r="DA974" s="1713"/>
      <c r="DB974" s="1713"/>
      <c r="DC974" s="1713"/>
      <c r="DD974" s="1713"/>
      <c r="DE974" s="1713"/>
      <c r="DF974" s="1713"/>
      <c r="DG974" s="1713"/>
      <c r="DH974" s="1713"/>
      <c r="DI974" s="1713"/>
      <c r="DJ974" s="1713"/>
      <c r="DK974" s="1713"/>
      <c r="DL974" s="1713"/>
      <c r="DM974" s="1713"/>
      <c r="DN974" s="1713"/>
      <c r="DO974" s="1713"/>
      <c r="DP974" s="1713"/>
      <c r="DQ974" s="1713"/>
    </row>
    <row r="975" s="1732" customFormat="true" ht="21.75" hidden="false" customHeight="true" outlineLevel="0" collapsed="false">
      <c r="A975" s="1713"/>
      <c r="B975" s="1713"/>
      <c r="C975" s="1725"/>
      <c r="D975" s="1725"/>
      <c r="E975" s="1725"/>
      <c r="F975" s="3210"/>
      <c r="G975" s="3211"/>
      <c r="H975" s="3212"/>
      <c r="I975" s="3213"/>
      <c r="J975" s="3213"/>
      <c r="K975" s="1713"/>
      <c r="L975" s="1713"/>
      <c r="M975" s="1713"/>
      <c r="N975" s="1725"/>
      <c r="O975" s="1713"/>
      <c r="P975" s="1713"/>
      <c r="Q975" s="1713"/>
      <c r="R975" s="1713"/>
      <c r="S975" s="1713"/>
      <c r="T975" s="1714"/>
      <c r="W975" s="1713"/>
      <c r="X975" s="1713"/>
      <c r="Y975" s="1713"/>
      <c r="Z975" s="1713"/>
      <c r="AA975" s="1713"/>
      <c r="AB975" s="1713"/>
      <c r="AC975" s="1713"/>
      <c r="AD975" s="1713"/>
      <c r="AE975" s="1713"/>
      <c r="AF975" s="1713"/>
      <c r="AG975" s="1713"/>
      <c r="AH975" s="1713"/>
      <c r="AI975" s="1713"/>
      <c r="AJ975" s="1713"/>
      <c r="AK975" s="1713"/>
      <c r="AL975" s="1713"/>
      <c r="AM975" s="1713"/>
      <c r="AN975" s="1713"/>
      <c r="AO975" s="3214"/>
      <c r="AP975" s="1713"/>
      <c r="AQ975" s="1713"/>
      <c r="AR975" s="1713"/>
      <c r="AS975" s="1713"/>
      <c r="AT975" s="1713"/>
      <c r="AU975" s="1713"/>
      <c r="AV975" s="1713"/>
      <c r="AW975" s="1713"/>
      <c r="AX975" s="1713"/>
      <c r="AY975" s="1713"/>
      <c r="AZ975" s="1713"/>
      <c r="BA975" s="1713"/>
      <c r="BB975" s="1713"/>
      <c r="BC975" s="1713"/>
      <c r="BD975" s="1713"/>
      <c r="BE975" s="1713"/>
      <c r="BF975" s="1713"/>
      <c r="BG975" s="1713"/>
      <c r="BH975" s="1713"/>
      <c r="BI975" s="1713"/>
      <c r="BJ975" s="1713"/>
      <c r="BK975" s="1713"/>
      <c r="BL975" s="1713"/>
      <c r="BM975" s="1713"/>
      <c r="BN975" s="1713"/>
      <c r="BO975" s="1713"/>
      <c r="BP975" s="1713"/>
      <c r="BQ975" s="1713"/>
      <c r="BR975" s="1713"/>
      <c r="BS975" s="1713"/>
      <c r="BT975" s="1713"/>
      <c r="BU975" s="1713"/>
      <c r="BV975" s="1713"/>
      <c r="BW975" s="1713"/>
      <c r="BX975" s="1713"/>
      <c r="BY975" s="1713"/>
      <c r="BZ975" s="1713"/>
      <c r="CA975" s="1713"/>
      <c r="CB975" s="1713"/>
      <c r="CC975" s="1713"/>
      <c r="CD975" s="1713"/>
      <c r="CE975" s="1713"/>
      <c r="CF975" s="1713"/>
      <c r="CG975" s="1713"/>
      <c r="CH975" s="1713"/>
      <c r="CI975" s="1713"/>
      <c r="CJ975" s="1713"/>
      <c r="CK975" s="1713"/>
      <c r="CL975" s="1713"/>
      <c r="CM975" s="1713"/>
      <c r="CN975" s="1713"/>
      <c r="CO975" s="1713"/>
      <c r="CP975" s="1713"/>
      <c r="CQ975" s="1713"/>
      <c r="CR975" s="1713"/>
      <c r="CS975" s="1713"/>
      <c r="CT975" s="1713"/>
      <c r="CU975" s="1713"/>
      <c r="CV975" s="1713"/>
      <c r="CW975" s="1713"/>
      <c r="CX975" s="1713"/>
      <c r="CY975" s="1713"/>
      <c r="CZ975" s="1713"/>
      <c r="DA975" s="1713"/>
      <c r="DB975" s="1713"/>
      <c r="DC975" s="1713"/>
      <c r="DD975" s="1713"/>
      <c r="DE975" s="1713"/>
      <c r="DF975" s="1713"/>
      <c r="DG975" s="1713"/>
      <c r="DH975" s="1713"/>
      <c r="DI975" s="1713"/>
      <c r="DJ975" s="1713"/>
      <c r="DK975" s="1713"/>
      <c r="DL975" s="1713"/>
      <c r="DM975" s="1713"/>
      <c r="DN975" s="1713"/>
      <c r="DO975" s="1713"/>
      <c r="DP975" s="1713"/>
      <c r="DQ975" s="1713"/>
    </row>
    <row r="976" s="1732" customFormat="true" ht="21.75" hidden="false" customHeight="true" outlineLevel="0" collapsed="false">
      <c r="A976" s="1713"/>
      <c r="B976" s="1713"/>
      <c r="C976" s="1725"/>
      <c r="D976" s="1725"/>
      <c r="E976" s="1725"/>
      <c r="F976" s="3210"/>
      <c r="G976" s="3211"/>
      <c r="H976" s="3212"/>
      <c r="I976" s="3213"/>
      <c r="J976" s="3213"/>
      <c r="K976" s="1713"/>
      <c r="L976" s="1713"/>
      <c r="M976" s="1713"/>
      <c r="N976" s="1725"/>
      <c r="O976" s="1713"/>
      <c r="P976" s="1713"/>
      <c r="Q976" s="1713"/>
      <c r="R976" s="1713"/>
      <c r="S976" s="1713"/>
      <c r="T976" s="1714"/>
      <c r="W976" s="1713"/>
      <c r="X976" s="1713"/>
      <c r="Y976" s="1713"/>
      <c r="Z976" s="1713"/>
      <c r="AA976" s="1713"/>
      <c r="AB976" s="1713"/>
      <c r="AC976" s="1713"/>
      <c r="AD976" s="1713"/>
      <c r="AE976" s="1713"/>
      <c r="AF976" s="1713"/>
      <c r="AG976" s="1713"/>
      <c r="AH976" s="1713"/>
      <c r="AI976" s="1713"/>
      <c r="AJ976" s="1713"/>
      <c r="AK976" s="1713"/>
      <c r="AL976" s="1713"/>
      <c r="AM976" s="1713"/>
      <c r="AN976" s="1713"/>
      <c r="AO976" s="3214"/>
      <c r="AP976" s="1713"/>
      <c r="AQ976" s="1713"/>
      <c r="AR976" s="1713"/>
      <c r="AS976" s="1713"/>
      <c r="AT976" s="1713"/>
      <c r="AU976" s="1713"/>
      <c r="AV976" s="1713"/>
      <c r="AW976" s="1713"/>
      <c r="AX976" s="1713"/>
      <c r="AY976" s="1713"/>
      <c r="AZ976" s="1713"/>
      <c r="BA976" s="1713"/>
      <c r="BB976" s="1713"/>
      <c r="BC976" s="1713"/>
      <c r="BD976" s="1713"/>
      <c r="BE976" s="1713"/>
      <c r="BF976" s="1713"/>
      <c r="BG976" s="1713"/>
      <c r="BH976" s="1713"/>
      <c r="BI976" s="1713"/>
      <c r="BJ976" s="1713"/>
      <c r="BK976" s="1713"/>
      <c r="BL976" s="1713"/>
      <c r="BM976" s="1713"/>
      <c r="BN976" s="1713"/>
      <c r="BO976" s="1713"/>
      <c r="BP976" s="1713"/>
      <c r="BQ976" s="1713"/>
      <c r="BR976" s="1713"/>
      <c r="BS976" s="1713"/>
      <c r="BT976" s="1713"/>
      <c r="BU976" s="1713"/>
      <c r="BV976" s="1713"/>
      <c r="BW976" s="1713"/>
      <c r="BX976" s="1713"/>
      <c r="BY976" s="1713"/>
      <c r="BZ976" s="1713"/>
      <c r="CA976" s="1713"/>
      <c r="CB976" s="1713"/>
      <c r="CC976" s="1713"/>
      <c r="CD976" s="1713"/>
      <c r="CE976" s="1713"/>
      <c r="CF976" s="1713"/>
      <c r="CG976" s="1713"/>
      <c r="CH976" s="1713"/>
      <c r="CI976" s="1713"/>
      <c r="CJ976" s="1713"/>
      <c r="CK976" s="1713"/>
      <c r="CL976" s="1713"/>
      <c r="CM976" s="1713"/>
      <c r="CN976" s="1713"/>
      <c r="CO976" s="1713"/>
      <c r="CP976" s="1713"/>
      <c r="CQ976" s="1713"/>
      <c r="CR976" s="1713"/>
      <c r="CS976" s="1713"/>
      <c r="CT976" s="1713"/>
      <c r="CU976" s="1713"/>
      <c r="CV976" s="1713"/>
      <c r="CW976" s="1713"/>
      <c r="CX976" s="1713"/>
      <c r="CY976" s="1713"/>
      <c r="CZ976" s="1713"/>
      <c r="DA976" s="1713"/>
      <c r="DB976" s="1713"/>
      <c r="DC976" s="1713"/>
      <c r="DD976" s="1713"/>
      <c r="DE976" s="1713"/>
      <c r="DF976" s="1713"/>
      <c r="DG976" s="1713"/>
      <c r="DH976" s="1713"/>
      <c r="DI976" s="1713"/>
      <c r="DJ976" s="1713"/>
      <c r="DK976" s="1713"/>
      <c r="DL976" s="1713"/>
      <c r="DM976" s="1713"/>
      <c r="DN976" s="1713"/>
      <c r="DO976" s="1713"/>
      <c r="DP976" s="1713"/>
      <c r="DQ976" s="1713"/>
    </row>
    <row r="977" s="1732" customFormat="true" ht="21.75" hidden="false" customHeight="true" outlineLevel="0" collapsed="false">
      <c r="A977" s="1713"/>
      <c r="B977" s="1713"/>
      <c r="C977" s="1725"/>
      <c r="D977" s="1725"/>
      <c r="E977" s="1725"/>
      <c r="F977" s="3210"/>
      <c r="G977" s="3211"/>
      <c r="H977" s="3212"/>
      <c r="I977" s="3213"/>
      <c r="J977" s="3213"/>
      <c r="K977" s="1713"/>
      <c r="L977" s="1713"/>
      <c r="M977" s="1713"/>
      <c r="N977" s="1725"/>
      <c r="O977" s="1713"/>
      <c r="P977" s="1713"/>
      <c r="Q977" s="1713"/>
      <c r="R977" s="1713"/>
      <c r="S977" s="1713"/>
      <c r="T977" s="1714"/>
      <c r="W977" s="1713"/>
      <c r="X977" s="1713"/>
      <c r="Y977" s="1713"/>
      <c r="Z977" s="1713"/>
      <c r="AA977" s="1713"/>
      <c r="AB977" s="1713"/>
      <c r="AC977" s="1713"/>
      <c r="AD977" s="1713"/>
      <c r="AE977" s="1713"/>
      <c r="AF977" s="1713"/>
      <c r="AG977" s="1713"/>
      <c r="AH977" s="1713"/>
      <c r="AI977" s="1713"/>
      <c r="AJ977" s="1713"/>
      <c r="AK977" s="1713"/>
      <c r="AL977" s="1713"/>
      <c r="AM977" s="1713"/>
      <c r="AN977" s="1713"/>
      <c r="AO977" s="3214"/>
      <c r="AP977" s="1713"/>
      <c r="AQ977" s="1713"/>
      <c r="AR977" s="1713"/>
      <c r="AS977" s="1713"/>
      <c r="AT977" s="1713"/>
      <c r="AU977" s="1713"/>
      <c r="AV977" s="1713"/>
      <c r="AW977" s="1713"/>
      <c r="AX977" s="1713"/>
      <c r="AY977" s="1713"/>
      <c r="AZ977" s="1713"/>
      <c r="BA977" s="1713"/>
      <c r="BB977" s="1713"/>
      <c r="BC977" s="1713"/>
      <c r="BD977" s="1713"/>
      <c r="BE977" s="1713"/>
      <c r="BF977" s="1713"/>
      <c r="BG977" s="1713"/>
      <c r="BH977" s="1713"/>
      <c r="BI977" s="1713"/>
      <c r="BJ977" s="1713"/>
      <c r="BK977" s="1713"/>
      <c r="BL977" s="1713"/>
      <c r="BM977" s="1713"/>
      <c r="BN977" s="1713"/>
      <c r="BO977" s="1713"/>
      <c r="BP977" s="1713"/>
      <c r="BQ977" s="1713"/>
      <c r="BR977" s="1713"/>
      <c r="BS977" s="1713"/>
      <c r="BT977" s="1713"/>
      <c r="BU977" s="1713"/>
      <c r="BV977" s="1713"/>
      <c r="BW977" s="1713"/>
      <c r="BX977" s="1713"/>
      <c r="BY977" s="1713"/>
      <c r="BZ977" s="1713"/>
      <c r="CA977" s="1713"/>
      <c r="CB977" s="1713"/>
      <c r="CC977" s="1713"/>
      <c r="CD977" s="1713"/>
      <c r="CE977" s="1713"/>
      <c r="CF977" s="1713"/>
      <c r="CG977" s="1713"/>
      <c r="CH977" s="1713"/>
      <c r="CI977" s="1713"/>
      <c r="CJ977" s="1713"/>
      <c r="CK977" s="1713"/>
      <c r="CL977" s="1713"/>
      <c r="CM977" s="1713"/>
      <c r="CN977" s="1713"/>
      <c r="CO977" s="1713"/>
      <c r="CP977" s="1713"/>
      <c r="CQ977" s="1713"/>
      <c r="CR977" s="1713"/>
      <c r="CS977" s="1713"/>
      <c r="CT977" s="1713"/>
      <c r="CU977" s="1713"/>
      <c r="CV977" s="1713"/>
      <c r="CW977" s="1713"/>
      <c r="CX977" s="1713"/>
      <c r="CY977" s="1713"/>
      <c r="CZ977" s="1713"/>
      <c r="DA977" s="1713"/>
      <c r="DB977" s="1713"/>
      <c r="DC977" s="1713"/>
      <c r="DD977" s="1713"/>
      <c r="DE977" s="1713"/>
      <c r="DF977" s="1713"/>
      <c r="DG977" s="1713"/>
      <c r="DH977" s="1713"/>
      <c r="DI977" s="1713"/>
      <c r="DJ977" s="1713"/>
      <c r="DK977" s="1713"/>
      <c r="DL977" s="1713"/>
      <c r="DM977" s="1713"/>
      <c r="DN977" s="1713"/>
      <c r="DO977" s="1713"/>
      <c r="DP977" s="1713"/>
      <c r="DQ977" s="1713"/>
    </row>
    <row r="978" s="1732" customFormat="true" ht="21.75" hidden="false" customHeight="true" outlineLevel="0" collapsed="false">
      <c r="A978" s="1713"/>
      <c r="B978" s="1713"/>
      <c r="C978" s="1725"/>
      <c r="D978" s="1725"/>
      <c r="E978" s="1725"/>
      <c r="F978" s="3210"/>
      <c r="G978" s="3211"/>
      <c r="H978" s="3212"/>
      <c r="I978" s="3213"/>
      <c r="J978" s="3213"/>
      <c r="K978" s="1713"/>
      <c r="L978" s="1713"/>
      <c r="M978" s="1713"/>
      <c r="N978" s="1725"/>
      <c r="O978" s="1713"/>
      <c r="P978" s="1713"/>
      <c r="Q978" s="1713"/>
      <c r="R978" s="1713"/>
      <c r="S978" s="1713"/>
      <c r="T978" s="1714"/>
      <c r="W978" s="1713"/>
      <c r="X978" s="1713"/>
      <c r="Y978" s="1713"/>
      <c r="Z978" s="1713"/>
      <c r="AA978" s="1713"/>
      <c r="AB978" s="1713"/>
      <c r="AC978" s="1713"/>
      <c r="AD978" s="1713"/>
      <c r="AE978" s="1713"/>
      <c r="AF978" s="1713"/>
      <c r="AG978" s="1713"/>
      <c r="AH978" s="1713"/>
      <c r="AI978" s="1713"/>
      <c r="AJ978" s="1713"/>
      <c r="AK978" s="1713"/>
      <c r="AL978" s="1713"/>
      <c r="AM978" s="1713"/>
      <c r="AN978" s="1713"/>
      <c r="AO978" s="3214"/>
      <c r="AP978" s="1713"/>
      <c r="AQ978" s="1713"/>
      <c r="AR978" s="1713"/>
      <c r="AS978" s="1713"/>
      <c r="AT978" s="1713"/>
      <c r="AU978" s="1713"/>
      <c r="AV978" s="1713"/>
      <c r="AW978" s="1713"/>
      <c r="AX978" s="1713"/>
      <c r="AY978" s="1713"/>
      <c r="AZ978" s="1713"/>
      <c r="BA978" s="1713"/>
      <c r="BB978" s="1713"/>
      <c r="BC978" s="1713"/>
      <c r="BD978" s="1713"/>
      <c r="BE978" s="1713"/>
      <c r="BF978" s="1713"/>
      <c r="BG978" s="1713"/>
      <c r="BH978" s="1713"/>
      <c r="BI978" s="1713"/>
      <c r="BJ978" s="1713"/>
      <c r="BK978" s="1713"/>
      <c r="BL978" s="1713"/>
      <c r="BM978" s="1713"/>
      <c r="BN978" s="1713"/>
      <c r="BO978" s="1713"/>
      <c r="BP978" s="1713"/>
      <c r="BQ978" s="1713"/>
      <c r="BR978" s="1713"/>
      <c r="BS978" s="1713"/>
      <c r="BT978" s="1713"/>
      <c r="BU978" s="1713"/>
      <c r="BV978" s="1713"/>
      <c r="BW978" s="1713"/>
      <c r="BX978" s="1713"/>
      <c r="BY978" s="1713"/>
      <c r="BZ978" s="1713"/>
      <c r="CA978" s="1713"/>
      <c r="CB978" s="1713"/>
      <c r="CC978" s="1713"/>
      <c r="CD978" s="1713"/>
      <c r="CE978" s="1713"/>
      <c r="CF978" s="1713"/>
      <c r="CG978" s="1713"/>
      <c r="CH978" s="1713"/>
      <c r="CI978" s="1713"/>
      <c r="CJ978" s="1713"/>
      <c r="CK978" s="1713"/>
      <c r="CL978" s="1713"/>
      <c r="CM978" s="1713"/>
      <c r="CN978" s="1713"/>
      <c r="CO978" s="1713"/>
      <c r="CP978" s="1713"/>
      <c r="CQ978" s="1713"/>
      <c r="CR978" s="1713"/>
      <c r="CS978" s="1713"/>
      <c r="CT978" s="1713"/>
      <c r="CU978" s="1713"/>
      <c r="CV978" s="1713"/>
      <c r="CW978" s="1713"/>
      <c r="CX978" s="1713"/>
      <c r="CY978" s="1713"/>
      <c r="CZ978" s="1713"/>
      <c r="DA978" s="1713"/>
      <c r="DB978" s="1713"/>
      <c r="DC978" s="1713"/>
      <c r="DD978" s="1713"/>
      <c r="DE978" s="1713"/>
      <c r="DF978" s="1713"/>
      <c r="DG978" s="1713"/>
      <c r="DH978" s="1713"/>
      <c r="DI978" s="1713"/>
      <c r="DJ978" s="1713"/>
      <c r="DK978" s="1713"/>
      <c r="DL978" s="1713"/>
      <c r="DM978" s="1713"/>
      <c r="DN978" s="1713"/>
      <c r="DO978" s="1713"/>
      <c r="DP978" s="1713"/>
      <c r="DQ978" s="1713"/>
    </row>
    <row r="979" s="1732" customFormat="true" ht="21.75" hidden="false" customHeight="true" outlineLevel="0" collapsed="false">
      <c r="A979" s="1713"/>
      <c r="B979" s="1713"/>
      <c r="C979" s="1725"/>
      <c r="D979" s="1725"/>
      <c r="E979" s="1725"/>
      <c r="F979" s="3210"/>
      <c r="G979" s="3211"/>
      <c r="H979" s="3212"/>
      <c r="I979" s="3213"/>
      <c r="J979" s="3213"/>
      <c r="K979" s="1713"/>
      <c r="L979" s="1713"/>
      <c r="M979" s="1713"/>
      <c r="N979" s="1725"/>
      <c r="O979" s="1713"/>
      <c r="P979" s="1713"/>
      <c r="Q979" s="1713"/>
      <c r="R979" s="1713"/>
      <c r="S979" s="1713"/>
      <c r="T979" s="1714"/>
      <c r="W979" s="1713"/>
      <c r="X979" s="1713"/>
      <c r="Y979" s="1713"/>
      <c r="Z979" s="1713"/>
      <c r="AA979" s="1713"/>
      <c r="AB979" s="1713"/>
      <c r="AC979" s="1713"/>
      <c r="AD979" s="1713"/>
      <c r="AE979" s="1713"/>
      <c r="AF979" s="1713"/>
      <c r="AG979" s="1713"/>
      <c r="AH979" s="1713"/>
      <c r="AI979" s="1713"/>
      <c r="AJ979" s="1713"/>
      <c r="AK979" s="1713"/>
      <c r="AL979" s="1713"/>
      <c r="AM979" s="1713"/>
      <c r="AN979" s="1713"/>
      <c r="AO979" s="3214"/>
      <c r="AP979" s="1713"/>
      <c r="AQ979" s="1713"/>
      <c r="AR979" s="1713"/>
      <c r="AS979" s="1713"/>
      <c r="AT979" s="1713"/>
      <c r="AU979" s="1713"/>
      <c r="AV979" s="1713"/>
      <c r="AW979" s="1713"/>
      <c r="AX979" s="1713"/>
      <c r="AY979" s="1713"/>
      <c r="AZ979" s="1713"/>
      <c r="BA979" s="1713"/>
      <c r="BB979" s="1713"/>
      <c r="BC979" s="1713"/>
      <c r="BD979" s="1713"/>
      <c r="BE979" s="1713"/>
      <c r="BF979" s="1713"/>
      <c r="BG979" s="1713"/>
      <c r="BH979" s="1713"/>
      <c r="BI979" s="1713"/>
      <c r="BJ979" s="1713"/>
      <c r="BK979" s="1713"/>
      <c r="BL979" s="1713"/>
      <c r="BM979" s="1713"/>
      <c r="BN979" s="1713"/>
      <c r="BO979" s="1713"/>
      <c r="BP979" s="1713"/>
      <c r="BQ979" s="1713"/>
      <c r="BR979" s="1713"/>
      <c r="BS979" s="1713"/>
      <c r="BT979" s="1713"/>
      <c r="BU979" s="1713"/>
      <c r="BV979" s="1713"/>
      <c r="BW979" s="1713"/>
      <c r="BX979" s="1713"/>
      <c r="BY979" s="1713"/>
      <c r="BZ979" s="1713"/>
      <c r="CA979" s="1713"/>
      <c r="CB979" s="1713"/>
      <c r="CC979" s="1713"/>
      <c r="CD979" s="1713"/>
      <c r="CE979" s="1713"/>
      <c r="CF979" s="1713"/>
      <c r="CG979" s="1713"/>
      <c r="CH979" s="1713"/>
      <c r="CI979" s="1713"/>
      <c r="CJ979" s="1713"/>
      <c r="CK979" s="1713"/>
      <c r="CL979" s="1713"/>
      <c r="CM979" s="1713"/>
      <c r="CN979" s="1713"/>
      <c r="CO979" s="1713"/>
      <c r="CP979" s="1713"/>
      <c r="CQ979" s="1713"/>
      <c r="CR979" s="1713"/>
      <c r="CS979" s="1713"/>
      <c r="CT979" s="1713"/>
      <c r="CU979" s="1713"/>
      <c r="CV979" s="1713"/>
      <c r="CW979" s="1713"/>
      <c r="CX979" s="1713"/>
      <c r="CY979" s="1713"/>
      <c r="CZ979" s="1713"/>
      <c r="DA979" s="1713"/>
      <c r="DB979" s="1713"/>
      <c r="DC979" s="1713"/>
      <c r="DD979" s="1713"/>
      <c r="DE979" s="1713"/>
      <c r="DF979" s="1713"/>
      <c r="DG979" s="1713"/>
      <c r="DH979" s="1713"/>
      <c r="DI979" s="1713"/>
      <c r="DJ979" s="1713"/>
      <c r="DK979" s="1713"/>
      <c r="DL979" s="1713"/>
      <c r="DM979" s="1713"/>
      <c r="DN979" s="1713"/>
      <c r="DO979" s="1713"/>
      <c r="DP979" s="1713"/>
      <c r="DQ979" s="1713"/>
    </row>
    <row r="980" s="1732" customFormat="true" ht="21.75" hidden="false" customHeight="true" outlineLevel="0" collapsed="false">
      <c r="A980" s="1713"/>
      <c r="B980" s="1713"/>
      <c r="C980" s="1725"/>
      <c r="D980" s="1725"/>
      <c r="E980" s="1725"/>
      <c r="F980" s="3210"/>
      <c r="G980" s="3211"/>
      <c r="H980" s="3212"/>
      <c r="I980" s="3213"/>
      <c r="J980" s="3213"/>
      <c r="K980" s="1713"/>
      <c r="L980" s="1713"/>
      <c r="M980" s="1713"/>
      <c r="N980" s="1725"/>
      <c r="O980" s="1713"/>
      <c r="P980" s="1713"/>
      <c r="Q980" s="1713"/>
      <c r="R980" s="1713"/>
      <c r="S980" s="1713"/>
      <c r="T980" s="1714"/>
      <c r="W980" s="1713"/>
      <c r="X980" s="1713"/>
      <c r="Y980" s="1713"/>
      <c r="Z980" s="1713"/>
      <c r="AA980" s="1713"/>
      <c r="AB980" s="1713"/>
      <c r="AC980" s="1713"/>
      <c r="AD980" s="1713"/>
      <c r="AE980" s="1713"/>
      <c r="AF980" s="1713"/>
      <c r="AG980" s="1713"/>
      <c r="AH980" s="1713"/>
      <c r="AI980" s="1713"/>
      <c r="AJ980" s="1713"/>
      <c r="AK980" s="1713"/>
      <c r="AL980" s="1713"/>
      <c r="AM980" s="1713"/>
      <c r="AN980" s="1713"/>
      <c r="AO980" s="3214"/>
      <c r="AP980" s="1713"/>
      <c r="AQ980" s="1713"/>
      <c r="AR980" s="1713"/>
      <c r="AS980" s="1713"/>
      <c r="AT980" s="1713"/>
      <c r="AU980" s="1713"/>
      <c r="AV980" s="1713"/>
      <c r="AW980" s="1713"/>
      <c r="AX980" s="1713"/>
      <c r="AY980" s="1713"/>
      <c r="AZ980" s="1713"/>
      <c r="BA980" s="1713"/>
      <c r="BB980" s="1713"/>
      <c r="BC980" s="1713"/>
      <c r="BD980" s="1713"/>
      <c r="BE980" s="1713"/>
      <c r="BF980" s="1713"/>
      <c r="BG980" s="1713"/>
      <c r="BH980" s="1713"/>
      <c r="BI980" s="1713"/>
      <c r="BJ980" s="1713"/>
      <c r="BK980" s="1713"/>
      <c r="BL980" s="1713"/>
      <c r="BM980" s="1713"/>
      <c r="BN980" s="1713"/>
      <c r="BO980" s="1713"/>
      <c r="BP980" s="1713"/>
      <c r="BQ980" s="1713"/>
      <c r="BR980" s="1713"/>
      <c r="BS980" s="1713"/>
      <c r="BT980" s="1713"/>
      <c r="BU980" s="1713"/>
      <c r="BV980" s="1713"/>
      <c r="BW980" s="1713"/>
      <c r="BX980" s="1713"/>
      <c r="BY980" s="1713"/>
      <c r="BZ980" s="1713"/>
      <c r="CA980" s="1713"/>
      <c r="CB980" s="1713"/>
      <c r="CC980" s="1713"/>
      <c r="CD980" s="1713"/>
      <c r="CE980" s="1713"/>
      <c r="CF980" s="1713"/>
      <c r="CG980" s="1713"/>
      <c r="CH980" s="1713"/>
      <c r="CI980" s="1713"/>
      <c r="CJ980" s="1713"/>
      <c r="CK980" s="1713"/>
      <c r="CL980" s="1713"/>
      <c r="CM980" s="1713"/>
      <c r="CN980" s="1713"/>
      <c r="CO980" s="1713"/>
      <c r="CP980" s="1713"/>
      <c r="CQ980" s="1713"/>
      <c r="CR980" s="1713"/>
      <c r="CS980" s="1713"/>
      <c r="CT980" s="1713"/>
      <c r="CU980" s="1713"/>
      <c r="CV980" s="1713"/>
      <c r="CW980" s="1713"/>
      <c r="CX980" s="1713"/>
      <c r="CY980" s="1713"/>
      <c r="CZ980" s="1713"/>
      <c r="DA980" s="1713"/>
      <c r="DB980" s="1713"/>
      <c r="DC980" s="1713"/>
      <c r="DD980" s="1713"/>
      <c r="DE980" s="1713"/>
      <c r="DF980" s="1713"/>
      <c r="DG980" s="1713"/>
      <c r="DH980" s="1713"/>
      <c r="DI980" s="1713"/>
      <c r="DJ980" s="1713"/>
      <c r="DK980" s="1713"/>
      <c r="DL980" s="1713"/>
      <c r="DM980" s="1713"/>
      <c r="DN980" s="1713"/>
      <c r="DO980" s="1713"/>
      <c r="DP980" s="1713"/>
      <c r="DQ980" s="1713"/>
    </row>
    <row r="981" s="1732" customFormat="true" ht="21.75" hidden="false" customHeight="true" outlineLevel="0" collapsed="false">
      <c r="A981" s="1713"/>
      <c r="B981" s="1713"/>
      <c r="C981" s="1725"/>
      <c r="D981" s="1725"/>
      <c r="E981" s="1725"/>
      <c r="F981" s="3210"/>
      <c r="G981" s="3211"/>
      <c r="H981" s="3212"/>
      <c r="I981" s="3213"/>
      <c r="J981" s="3213"/>
      <c r="K981" s="1713"/>
      <c r="L981" s="1713"/>
      <c r="M981" s="1713"/>
      <c r="N981" s="1725"/>
      <c r="O981" s="1713"/>
      <c r="P981" s="1713"/>
      <c r="Q981" s="1713"/>
      <c r="R981" s="1713"/>
      <c r="S981" s="1713"/>
      <c r="T981" s="1714"/>
      <c r="W981" s="1713"/>
      <c r="X981" s="1713"/>
      <c r="Y981" s="1713"/>
      <c r="Z981" s="1713"/>
      <c r="AA981" s="1713"/>
      <c r="AB981" s="1713"/>
      <c r="AC981" s="1713"/>
      <c r="AD981" s="1713"/>
      <c r="AE981" s="1713"/>
      <c r="AF981" s="1713"/>
      <c r="AG981" s="1713"/>
      <c r="AH981" s="1713"/>
      <c r="AI981" s="1713"/>
      <c r="AJ981" s="1713"/>
      <c r="AK981" s="1713"/>
      <c r="AL981" s="1713"/>
      <c r="AM981" s="1713"/>
      <c r="AN981" s="1713"/>
      <c r="AO981" s="3214"/>
      <c r="AP981" s="1713"/>
      <c r="AQ981" s="1713"/>
      <c r="AR981" s="1713"/>
      <c r="AS981" s="1713"/>
      <c r="AT981" s="1713"/>
      <c r="AU981" s="1713"/>
      <c r="AV981" s="1713"/>
      <c r="AW981" s="1713"/>
      <c r="AX981" s="1713"/>
      <c r="AY981" s="1713"/>
      <c r="AZ981" s="1713"/>
      <c r="BA981" s="1713"/>
      <c r="BB981" s="1713"/>
      <c r="BC981" s="1713"/>
      <c r="BD981" s="1713"/>
      <c r="BE981" s="1713"/>
      <c r="BF981" s="1713"/>
      <c r="BG981" s="1713"/>
      <c r="BH981" s="1713"/>
      <c r="BI981" s="1713"/>
      <c r="BJ981" s="1713"/>
      <c r="BK981" s="1713"/>
      <c r="BL981" s="1713"/>
      <c r="BM981" s="1713"/>
      <c r="BN981" s="1713"/>
      <c r="BO981" s="1713"/>
      <c r="BP981" s="1713"/>
      <c r="BQ981" s="1713"/>
      <c r="BR981" s="1713"/>
      <c r="BS981" s="1713"/>
      <c r="BT981" s="1713"/>
      <c r="BU981" s="1713"/>
      <c r="BV981" s="1713"/>
      <c r="BW981" s="1713"/>
      <c r="BX981" s="1713"/>
      <c r="BY981" s="1713"/>
      <c r="BZ981" s="1713"/>
      <c r="CA981" s="1713"/>
      <c r="CB981" s="1713"/>
      <c r="CC981" s="1713"/>
      <c r="CD981" s="1713"/>
      <c r="CE981" s="1713"/>
      <c r="CF981" s="1713"/>
      <c r="CG981" s="1713"/>
      <c r="CH981" s="1713"/>
      <c r="CI981" s="1713"/>
      <c r="CJ981" s="1713"/>
      <c r="CK981" s="1713"/>
      <c r="CL981" s="1713"/>
      <c r="CM981" s="1713"/>
      <c r="CN981" s="1713"/>
      <c r="CO981" s="1713"/>
      <c r="CP981" s="1713"/>
      <c r="CQ981" s="1713"/>
      <c r="CR981" s="1713"/>
      <c r="CS981" s="1713"/>
      <c r="CT981" s="1713"/>
      <c r="CU981" s="1713"/>
      <c r="CV981" s="1713"/>
      <c r="CW981" s="1713"/>
      <c r="CX981" s="1713"/>
      <c r="CY981" s="1713"/>
      <c r="CZ981" s="1713"/>
      <c r="DA981" s="1713"/>
      <c r="DB981" s="1713"/>
      <c r="DC981" s="1713"/>
      <c r="DD981" s="1713"/>
      <c r="DE981" s="1713"/>
      <c r="DF981" s="1713"/>
      <c r="DG981" s="1713"/>
      <c r="DH981" s="1713"/>
      <c r="DI981" s="1713"/>
      <c r="DJ981" s="1713"/>
      <c r="DK981" s="1713"/>
      <c r="DL981" s="1713"/>
      <c r="DM981" s="1713"/>
      <c r="DN981" s="1713"/>
      <c r="DO981" s="1713"/>
      <c r="DP981" s="1713"/>
      <c r="DQ981" s="1713"/>
    </row>
    <row r="982" s="1732" customFormat="true" ht="21.75" hidden="false" customHeight="true" outlineLevel="0" collapsed="false">
      <c r="A982" s="1713"/>
      <c r="B982" s="1713"/>
      <c r="C982" s="1725"/>
      <c r="D982" s="1725"/>
      <c r="E982" s="1725"/>
      <c r="F982" s="3210"/>
      <c r="G982" s="3211"/>
      <c r="H982" s="3212"/>
      <c r="I982" s="3213"/>
      <c r="J982" s="3213"/>
      <c r="K982" s="1713"/>
      <c r="L982" s="1713"/>
      <c r="M982" s="1713"/>
      <c r="N982" s="1725"/>
      <c r="O982" s="1713"/>
      <c r="P982" s="1713"/>
      <c r="Q982" s="1713"/>
      <c r="R982" s="1713"/>
      <c r="S982" s="1713"/>
      <c r="T982" s="1714"/>
      <c r="W982" s="1713"/>
      <c r="X982" s="1713"/>
      <c r="Y982" s="1713"/>
      <c r="Z982" s="1713"/>
      <c r="AA982" s="1713"/>
      <c r="AB982" s="1713"/>
      <c r="AC982" s="1713"/>
      <c r="AD982" s="1713"/>
      <c r="AE982" s="1713"/>
      <c r="AF982" s="1713"/>
      <c r="AG982" s="1713"/>
      <c r="AH982" s="1713"/>
      <c r="AI982" s="1713"/>
      <c r="AJ982" s="1713"/>
      <c r="AK982" s="1713"/>
      <c r="AL982" s="1713"/>
      <c r="AM982" s="1713"/>
      <c r="AN982" s="1713"/>
      <c r="AO982" s="3214"/>
      <c r="AP982" s="1713"/>
      <c r="AQ982" s="1713"/>
      <c r="AR982" s="1713"/>
      <c r="AS982" s="1713"/>
      <c r="AT982" s="1713"/>
      <c r="AU982" s="1713"/>
      <c r="AV982" s="1713"/>
      <c r="AW982" s="1713"/>
      <c r="AX982" s="1713"/>
      <c r="AY982" s="1713"/>
      <c r="AZ982" s="1713"/>
      <c r="BA982" s="1713"/>
      <c r="BB982" s="1713"/>
      <c r="BC982" s="1713"/>
      <c r="BD982" s="1713"/>
      <c r="BE982" s="1713"/>
      <c r="BF982" s="1713"/>
      <c r="BG982" s="1713"/>
      <c r="BH982" s="1713"/>
      <c r="BI982" s="1713"/>
      <c r="BJ982" s="1713"/>
      <c r="BK982" s="1713"/>
      <c r="BL982" s="1713"/>
      <c r="BM982" s="1713"/>
      <c r="BN982" s="1713"/>
      <c r="BO982" s="1713"/>
      <c r="BP982" s="1713"/>
      <c r="BQ982" s="1713"/>
      <c r="BR982" s="1713"/>
      <c r="BS982" s="1713"/>
      <c r="BT982" s="1713"/>
      <c r="BU982" s="1713"/>
      <c r="BV982" s="1713"/>
      <c r="BW982" s="1713"/>
      <c r="BX982" s="1713"/>
      <c r="BY982" s="1713"/>
      <c r="BZ982" s="1713"/>
      <c r="CA982" s="1713"/>
      <c r="CB982" s="1713"/>
      <c r="CC982" s="1713"/>
      <c r="CD982" s="1713"/>
      <c r="CE982" s="1713"/>
      <c r="CF982" s="1713"/>
      <c r="CG982" s="1713"/>
      <c r="CH982" s="1713"/>
      <c r="CI982" s="1713"/>
      <c r="CJ982" s="1713"/>
      <c r="CK982" s="1713"/>
      <c r="CL982" s="1713"/>
      <c r="CM982" s="1713"/>
      <c r="CN982" s="1713"/>
      <c r="CO982" s="1713"/>
      <c r="CP982" s="1713"/>
      <c r="CQ982" s="1713"/>
      <c r="CR982" s="1713"/>
      <c r="CS982" s="1713"/>
      <c r="CT982" s="1713"/>
      <c r="CU982" s="1713"/>
      <c r="CV982" s="1713"/>
      <c r="CW982" s="1713"/>
      <c r="CX982" s="1713"/>
      <c r="CY982" s="1713"/>
      <c r="CZ982" s="1713"/>
      <c r="DA982" s="1713"/>
      <c r="DB982" s="1713"/>
      <c r="DC982" s="1713"/>
      <c r="DD982" s="1713"/>
      <c r="DE982" s="1713"/>
      <c r="DF982" s="1713"/>
      <c r="DG982" s="1713"/>
      <c r="DH982" s="1713"/>
      <c r="DI982" s="1713"/>
      <c r="DJ982" s="1713"/>
      <c r="DK982" s="1713"/>
      <c r="DL982" s="1713"/>
      <c r="DM982" s="1713"/>
      <c r="DN982" s="1713"/>
      <c r="DO982" s="1713"/>
      <c r="DP982" s="1713"/>
      <c r="DQ982" s="1713"/>
    </row>
    <row r="983" s="1732" customFormat="true" ht="21.75" hidden="false" customHeight="true" outlineLevel="0" collapsed="false">
      <c r="A983" s="1713"/>
      <c r="B983" s="1713"/>
      <c r="C983" s="1725"/>
      <c r="D983" s="1725"/>
      <c r="E983" s="1725"/>
      <c r="F983" s="3210"/>
      <c r="G983" s="3211"/>
      <c r="H983" s="3212"/>
      <c r="I983" s="3213"/>
      <c r="J983" s="3213"/>
      <c r="K983" s="1713"/>
      <c r="L983" s="1713"/>
      <c r="M983" s="1713"/>
      <c r="N983" s="1725"/>
      <c r="O983" s="1713"/>
      <c r="P983" s="1713"/>
      <c r="Q983" s="1713"/>
      <c r="R983" s="1713"/>
      <c r="S983" s="1713"/>
      <c r="T983" s="1714"/>
      <c r="W983" s="1713"/>
      <c r="X983" s="1713"/>
      <c r="Y983" s="1713"/>
      <c r="Z983" s="1713"/>
      <c r="AA983" s="1713"/>
      <c r="AB983" s="1713"/>
      <c r="AC983" s="1713"/>
      <c r="AD983" s="1713"/>
      <c r="AE983" s="1713"/>
      <c r="AF983" s="1713"/>
      <c r="AG983" s="1713"/>
      <c r="AH983" s="1713"/>
      <c r="AI983" s="1713"/>
      <c r="AJ983" s="1713"/>
      <c r="AK983" s="1713"/>
      <c r="AL983" s="1713"/>
      <c r="AM983" s="1713"/>
      <c r="AN983" s="1713"/>
      <c r="AO983" s="3214"/>
      <c r="AP983" s="1713"/>
      <c r="AQ983" s="1713"/>
      <c r="AR983" s="1713"/>
      <c r="AS983" s="1713"/>
      <c r="AT983" s="1713"/>
      <c r="AU983" s="1713"/>
      <c r="AV983" s="1713"/>
      <c r="AW983" s="1713"/>
      <c r="AX983" s="1713"/>
      <c r="AY983" s="1713"/>
      <c r="AZ983" s="1713"/>
      <c r="BA983" s="1713"/>
      <c r="BB983" s="1713"/>
      <c r="BC983" s="1713"/>
      <c r="BD983" s="1713"/>
      <c r="BE983" s="1713"/>
      <c r="BF983" s="1713"/>
      <c r="BG983" s="1713"/>
      <c r="BH983" s="1713"/>
      <c r="BI983" s="1713"/>
      <c r="BJ983" s="1713"/>
      <c r="BK983" s="1713"/>
      <c r="BL983" s="1713"/>
      <c r="BM983" s="1713"/>
      <c r="BN983" s="1713"/>
      <c r="BO983" s="1713"/>
      <c r="BP983" s="1713"/>
      <c r="BQ983" s="1713"/>
      <c r="BR983" s="1713"/>
      <c r="BS983" s="1713"/>
      <c r="BT983" s="1713"/>
      <c r="BU983" s="1713"/>
      <c r="BV983" s="1713"/>
      <c r="BW983" s="1713"/>
      <c r="BX983" s="1713"/>
      <c r="BY983" s="1713"/>
      <c r="BZ983" s="1713"/>
      <c r="CA983" s="1713"/>
      <c r="CB983" s="1713"/>
      <c r="CC983" s="1713"/>
      <c r="CD983" s="1713"/>
      <c r="CE983" s="1713"/>
      <c r="CF983" s="1713"/>
      <c r="CG983" s="1713"/>
      <c r="CH983" s="1713"/>
      <c r="CI983" s="1713"/>
      <c r="CJ983" s="1713"/>
      <c r="CK983" s="1713"/>
      <c r="CL983" s="1713"/>
      <c r="CM983" s="1713"/>
      <c r="CN983" s="1713"/>
      <c r="CO983" s="1713"/>
      <c r="CP983" s="1713"/>
      <c r="CQ983" s="1713"/>
      <c r="CR983" s="1713"/>
      <c r="CS983" s="1713"/>
      <c r="CT983" s="1713"/>
      <c r="CU983" s="1713"/>
      <c r="CV983" s="1713"/>
      <c r="CW983" s="1713"/>
      <c r="CX983" s="1713"/>
      <c r="CY983" s="1713"/>
      <c r="CZ983" s="1713"/>
      <c r="DA983" s="1713"/>
      <c r="DB983" s="1713"/>
      <c r="DC983" s="1713"/>
      <c r="DD983" s="1713"/>
      <c r="DE983" s="1713"/>
      <c r="DF983" s="1713"/>
      <c r="DG983" s="1713"/>
      <c r="DH983" s="1713"/>
      <c r="DI983" s="1713"/>
      <c r="DJ983" s="1713"/>
      <c r="DK983" s="1713"/>
      <c r="DL983" s="1713"/>
      <c r="DM983" s="1713"/>
      <c r="DN983" s="1713"/>
      <c r="DO983" s="1713"/>
      <c r="DP983" s="1713"/>
      <c r="DQ983" s="1713"/>
    </row>
    <row r="984" s="1732" customFormat="true" ht="21.75" hidden="false" customHeight="true" outlineLevel="0" collapsed="false">
      <c r="A984" s="1713"/>
      <c r="B984" s="1713"/>
      <c r="C984" s="1725"/>
      <c r="D984" s="1725"/>
      <c r="E984" s="1725"/>
      <c r="F984" s="3210"/>
      <c r="G984" s="3211"/>
      <c r="H984" s="3212"/>
      <c r="I984" s="3213"/>
      <c r="J984" s="3213"/>
      <c r="K984" s="1713"/>
      <c r="L984" s="1713"/>
      <c r="M984" s="1713"/>
      <c r="N984" s="1725"/>
      <c r="O984" s="1713"/>
      <c r="P984" s="1713"/>
      <c r="Q984" s="1713"/>
      <c r="R984" s="1713"/>
      <c r="S984" s="1713"/>
      <c r="T984" s="1714"/>
      <c r="W984" s="1713"/>
      <c r="X984" s="1713"/>
      <c r="Y984" s="1713"/>
      <c r="Z984" s="1713"/>
      <c r="AA984" s="1713"/>
      <c r="AB984" s="1713"/>
      <c r="AC984" s="1713"/>
      <c r="AD984" s="1713"/>
      <c r="AE984" s="1713"/>
      <c r="AF984" s="1713"/>
      <c r="AG984" s="1713"/>
      <c r="AH984" s="1713"/>
      <c r="AI984" s="1713"/>
      <c r="AJ984" s="1713"/>
      <c r="AK984" s="1713"/>
      <c r="AL984" s="1713"/>
      <c r="AM984" s="1713"/>
      <c r="AN984" s="1713"/>
      <c r="AO984" s="3214"/>
      <c r="AP984" s="1713"/>
      <c r="AQ984" s="1713"/>
      <c r="AR984" s="1713"/>
      <c r="AS984" s="1713"/>
      <c r="AT984" s="1713"/>
      <c r="AU984" s="1713"/>
      <c r="AV984" s="1713"/>
      <c r="AW984" s="1713"/>
      <c r="AX984" s="1713"/>
      <c r="AY984" s="1713"/>
      <c r="AZ984" s="1713"/>
      <c r="BA984" s="1713"/>
      <c r="BB984" s="1713"/>
      <c r="BC984" s="1713"/>
      <c r="BD984" s="1713"/>
      <c r="BE984" s="1713"/>
      <c r="BF984" s="1713"/>
      <c r="BG984" s="1713"/>
      <c r="BH984" s="1713"/>
      <c r="BI984" s="1713"/>
      <c r="BJ984" s="1713"/>
      <c r="BK984" s="1713"/>
      <c r="BL984" s="1713"/>
      <c r="BM984" s="1713"/>
      <c r="BN984" s="1713"/>
      <c r="BO984" s="1713"/>
      <c r="BP984" s="1713"/>
      <c r="BQ984" s="1713"/>
      <c r="BR984" s="1713"/>
      <c r="BS984" s="1713"/>
      <c r="BT984" s="1713"/>
      <c r="BU984" s="1713"/>
      <c r="BV984" s="1713"/>
      <c r="BW984" s="1713"/>
      <c r="BX984" s="1713"/>
      <c r="BY984" s="1713"/>
      <c r="BZ984" s="1713"/>
      <c r="CA984" s="1713"/>
      <c r="CB984" s="1713"/>
      <c r="CC984" s="1713"/>
      <c r="CD984" s="1713"/>
      <c r="CE984" s="1713"/>
      <c r="CF984" s="1713"/>
      <c r="CG984" s="1713"/>
      <c r="CH984" s="1713"/>
      <c r="CI984" s="1713"/>
      <c r="CJ984" s="1713"/>
      <c r="CK984" s="1713"/>
      <c r="CL984" s="1713"/>
      <c r="CM984" s="1713"/>
      <c r="CN984" s="1713"/>
      <c r="CO984" s="1713"/>
      <c r="CP984" s="1713"/>
      <c r="CQ984" s="1713"/>
      <c r="CR984" s="1713"/>
      <c r="CS984" s="1713"/>
      <c r="CT984" s="1713"/>
      <c r="CU984" s="1713"/>
      <c r="CV984" s="1713"/>
      <c r="CW984" s="1713"/>
      <c r="CX984" s="1713"/>
      <c r="CY984" s="1713"/>
      <c r="CZ984" s="1713"/>
      <c r="DA984" s="1713"/>
      <c r="DB984" s="1713"/>
      <c r="DC984" s="1713"/>
      <c r="DD984" s="1713"/>
      <c r="DE984" s="1713"/>
      <c r="DF984" s="1713"/>
      <c r="DG984" s="1713"/>
      <c r="DH984" s="1713"/>
      <c r="DI984" s="1713"/>
      <c r="DJ984" s="1713"/>
      <c r="DK984" s="1713"/>
      <c r="DL984" s="1713"/>
      <c r="DM984" s="1713"/>
      <c r="DN984" s="1713"/>
      <c r="DO984" s="1713"/>
      <c r="DP984" s="1713"/>
      <c r="DQ984" s="1713"/>
    </row>
    <row r="985" s="1732" customFormat="true" ht="21.75" hidden="false" customHeight="true" outlineLevel="0" collapsed="false">
      <c r="A985" s="1713"/>
      <c r="B985" s="1713"/>
      <c r="C985" s="1725"/>
      <c r="D985" s="1725"/>
      <c r="E985" s="1725"/>
      <c r="F985" s="3210"/>
      <c r="G985" s="3211"/>
      <c r="H985" s="3212"/>
      <c r="I985" s="3213"/>
      <c r="J985" s="3213"/>
      <c r="K985" s="1713"/>
      <c r="L985" s="1713"/>
      <c r="M985" s="1713"/>
      <c r="N985" s="1725"/>
      <c r="O985" s="1713"/>
      <c r="P985" s="1713"/>
      <c r="Q985" s="1713"/>
      <c r="R985" s="1713"/>
      <c r="S985" s="1713"/>
      <c r="T985" s="1714"/>
      <c r="W985" s="1713"/>
      <c r="X985" s="1713"/>
      <c r="Y985" s="1713"/>
      <c r="Z985" s="1713"/>
      <c r="AA985" s="1713"/>
      <c r="AB985" s="1713"/>
      <c r="AC985" s="1713"/>
      <c r="AD985" s="1713"/>
      <c r="AE985" s="1713"/>
      <c r="AF985" s="1713"/>
      <c r="AG985" s="1713"/>
      <c r="AH985" s="1713"/>
      <c r="AI985" s="1713"/>
      <c r="AJ985" s="1713"/>
      <c r="AK985" s="1713"/>
      <c r="AL985" s="1713"/>
      <c r="AM985" s="1713"/>
      <c r="AN985" s="1713"/>
      <c r="AO985" s="3214"/>
      <c r="AP985" s="1713"/>
      <c r="AQ985" s="1713"/>
      <c r="AR985" s="1713"/>
      <c r="AS985" s="1713"/>
      <c r="AT985" s="1713"/>
      <c r="AU985" s="1713"/>
      <c r="AV985" s="1713"/>
      <c r="AW985" s="1713"/>
      <c r="AX985" s="1713"/>
      <c r="AY985" s="1713"/>
      <c r="AZ985" s="1713"/>
      <c r="BA985" s="1713"/>
      <c r="BB985" s="1713"/>
      <c r="BC985" s="1713"/>
      <c r="BD985" s="1713"/>
      <c r="BE985" s="1713"/>
      <c r="BF985" s="1713"/>
      <c r="BG985" s="1713"/>
      <c r="BH985" s="1713"/>
      <c r="BI985" s="1713"/>
      <c r="BJ985" s="1713"/>
      <c r="BK985" s="1713"/>
      <c r="BL985" s="1713"/>
      <c r="BM985" s="1713"/>
      <c r="BN985" s="1713"/>
      <c r="BO985" s="1713"/>
      <c r="BP985" s="1713"/>
      <c r="BQ985" s="1713"/>
      <c r="BR985" s="1713"/>
      <c r="BS985" s="1713"/>
      <c r="BT985" s="1713"/>
      <c r="BU985" s="1713"/>
      <c r="BV985" s="1713"/>
      <c r="BW985" s="1713"/>
      <c r="BX985" s="1713"/>
      <c r="BY985" s="1713"/>
      <c r="BZ985" s="1713"/>
      <c r="CA985" s="1713"/>
      <c r="CB985" s="1713"/>
      <c r="CC985" s="1713"/>
      <c r="CD985" s="1713"/>
      <c r="CE985" s="1713"/>
      <c r="CF985" s="1713"/>
      <c r="CG985" s="1713"/>
      <c r="CH985" s="1713"/>
      <c r="CI985" s="1713"/>
      <c r="CJ985" s="1713"/>
      <c r="CK985" s="1713"/>
      <c r="CL985" s="1713"/>
      <c r="CM985" s="1713"/>
      <c r="CN985" s="1713"/>
      <c r="CO985" s="1713"/>
      <c r="CP985" s="1713"/>
      <c r="CQ985" s="1713"/>
      <c r="CR985" s="1713"/>
      <c r="CS985" s="1713"/>
      <c r="CT985" s="1713"/>
      <c r="CU985" s="1713"/>
      <c r="CV985" s="1713"/>
      <c r="CW985" s="1713"/>
      <c r="CX985" s="1713"/>
      <c r="CY985" s="1713"/>
      <c r="CZ985" s="1713"/>
      <c r="DA985" s="1713"/>
      <c r="DB985" s="1713"/>
      <c r="DC985" s="1713"/>
      <c r="DD985" s="1713"/>
      <c r="DE985" s="1713"/>
      <c r="DF985" s="1713"/>
      <c r="DG985" s="1713"/>
      <c r="DH985" s="1713"/>
      <c r="DI985" s="1713"/>
      <c r="DJ985" s="1713"/>
      <c r="DK985" s="1713"/>
      <c r="DL985" s="1713"/>
      <c r="DM985" s="1713"/>
      <c r="DN985" s="1713"/>
      <c r="DO985" s="1713"/>
      <c r="DP985" s="1713"/>
      <c r="DQ985" s="1713"/>
    </row>
    <row r="986" s="1732" customFormat="true" ht="21.75" hidden="false" customHeight="true" outlineLevel="0" collapsed="false">
      <c r="A986" s="1713"/>
      <c r="B986" s="1713"/>
      <c r="C986" s="1725"/>
      <c r="D986" s="1725"/>
      <c r="E986" s="1725"/>
      <c r="F986" s="3210"/>
      <c r="G986" s="3211"/>
      <c r="H986" s="3212"/>
      <c r="I986" s="3213"/>
      <c r="J986" s="3213"/>
      <c r="K986" s="1713"/>
      <c r="L986" s="1713"/>
      <c r="M986" s="1713"/>
      <c r="N986" s="1725"/>
      <c r="O986" s="1713"/>
      <c r="P986" s="1713"/>
      <c r="Q986" s="1713"/>
      <c r="R986" s="1713"/>
      <c r="S986" s="1713"/>
      <c r="T986" s="1714"/>
      <c r="W986" s="1713"/>
      <c r="X986" s="1713"/>
      <c r="Y986" s="1713"/>
      <c r="Z986" s="1713"/>
      <c r="AA986" s="1713"/>
      <c r="AB986" s="1713"/>
      <c r="AC986" s="1713"/>
      <c r="AD986" s="1713"/>
      <c r="AE986" s="1713"/>
      <c r="AF986" s="1713"/>
      <c r="AG986" s="1713"/>
      <c r="AH986" s="1713"/>
      <c r="AI986" s="1713"/>
      <c r="AJ986" s="1713"/>
      <c r="AK986" s="1713"/>
      <c r="AL986" s="1713"/>
      <c r="AM986" s="1713"/>
      <c r="AN986" s="1713"/>
      <c r="AO986" s="3214"/>
      <c r="AP986" s="1713"/>
      <c r="AQ986" s="1713"/>
      <c r="AR986" s="1713"/>
      <c r="AS986" s="1713"/>
      <c r="AT986" s="1713"/>
      <c r="AU986" s="1713"/>
      <c r="AV986" s="1713"/>
      <c r="AW986" s="1713"/>
      <c r="AX986" s="1713"/>
      <c r="AY986" s="1713"/>
      <c r="AZ986" s="1713"/>
      <c r="BA986" s="1713"/>
      <c r="BB986" s="1713"/>
      <c r="BC986" s="1713"/>
      <c r="BD986" s="1713"/>
      <c r="BE986" s="1713"/>
      <c r="BF986" s="1713"/>
      <c r="BG986" s="1713"/>
      <c r="BH986" s="1713"/>
      <c r="BI986" s="1713"/>
      <c r="BJ986" s="1713"/>
      <c r="BK986" s="1713"/>
      <c r="BL986" s="1713"/>
      <c r="BM986" s="1713"/>
      <c r="BN986" s="1713"/>
      <c r="BO986" s="1713"/>
      <c r="BP986" s="1713"/>
      <c r="BQ986" s="1713"/>
      <c r="BR986" s="1713"/>
      <c r="BS986" s="1713"/>
      <c r="BT986" s="1713"/>
      <c r="BU986" s="1713"/>
      <c r="BV986" s="1713"/>
      <c r="BW986" s="1713"/>
      <c r="BX986" s="1713"/>
      <c r="BY986" s="1713"/>
      <c r="BZ986" s="1713"/>
      <c r="CA986" s="1713"/>
      <c r="CB986" s="1713"/>
      <c r="CC986" s="1713"/>
      <c r="CD986" s="1713"/>
      <c r="CE986" s="1713"/>
      <c r="CF986" s="1713"/>
      <c r="CG986" s="1713"/>
      <c r="CH986" s="1713"/>
      <c r="CI986" s="1713"/>
      <c r="CJ986" s="1713"/>
      <c r="CK986" s="1713"/>
      <c r="CL986" s="1713"/>
      <c r="CM986" s="1713"/>
      <c r="CN986" s="1713"/>
      <c r="CO986" s="1713"/>
      <c r="CP986" s="1713"/>
      <c r="CQ986" s="1713"/>
      <c r="CR986" s="1713"/>
      <c r="CS986" s="1713"/>
      <c r="CT986" s="1713"/>
      <c r="CU986" s="1713"/>
      <c r="CV986" s="1713"/>
      <c r="CW986" s="1713"/>
      <c r="CX986" s="1713"/>
      <c r="CY986" s="1713"/>
      <c r="CZ986" s="1713"/>
      <c r="DA986" s="1713"/>
      <c r="DB986" s="1713"/>
      <c r="DC986" s="1713"/>
      <c r="DD986" s="1713"/>
      <c r="DE986" s="1713"/>
      <c r="DF986" s="1713"/>
      <c r="DG986" s="1713"/>
      <c r="DH986" s="1713"/>
      <c r="DI986" s="1713"/>
      <c r="DJ986" s="1713"/>
      <c r="DK986" s="1713"/>
      <c r="DL986" s="1713"/>
      <c r="DM986" s="1713"/>
      <c r="DN986" s="1713"/>
      <c r="DO986" s="1713"/>
      <c r="DP986" s="1713"/>
      <c r="DQ986" s="1713"/>
    </row>
    <row r="987" s="1732" customFormat="true" ht="21.75" hidden="false" customHeight="true" outlineLevel="0" collapsed="false">
      <c r="A987" s="1713"/>
      <c r="B987" s="1713"/>
      <c r="C987" s="1725"/>
      <c r="D987" s="1725"/>
      <c r="E987" s="1725"/>
      <c r="F987" s="3210"/>
      <c r="G987" s="3211"/>
      <c r="H987" s="3212"/>
      <c r="I987" s="3213"/>
      <c r="J987" s="3213"/>
      <c r="K987" s="1713"/>
      <c r="L987" s="1713"/>
      <c r="M987" s="1713"/>
      <c r="N987" s="1725"/>
      <c r="O987" s="1713"/>
      <c r="P987" s="1713"/>
      <c r="Q987" s="1713"/>
      <c r="R987" s="1713"/>
      <c r="S987" s="1713"/>
      <c r="T987" s="1714"/>
      <c r="W987" s="1713"/>
      <c r="X987" s="1713"/>
      <c r="Y987" s="1713"/>
      <c r="Z987" s="1713"/>
      <c r="AA987" s="1713"/>
      <c r="AB987" s="1713"/>
      <c r="AC987" s="1713"/>
      <c r="AD987" s="1713"/>
      <c r="AE987" s="1713"/>
      <c r="AF987" s="1713"/>
      <c r="AG987" s="1713"/>
      <c r="AH987" s="1713"/>
      <c r="AI987" s="1713"/>
      <c r="AJ987" s="1713"/>
      <c r="AK987" s="1713"/>
      <c r="AL987" s="1713"/>
      <c r="AM987" s="1713"/>
      <c r="AN987" s="1713"/>
      <c r="AO987" s="3214"/>
      <c r="AP987" s="1713"/>
      <c r="AQ987" s="1713"/>
      <c r="AR987" s="1713"/>
      <c r="AS987" s="1713"/>
      <c r="AT987" s="1713"/>
      <c r="AU987" s="1713"/>
      <c r="AV987" s="1713"/>
      <c r="AW987" s="1713"/>
      <c r="AX987" s="1713"/>
      <c r="AY987" s="1713"/>
      <c r="AZ987" s="1713"/>
      <c r="BA987" s="1713"/>
      <c r="BB987" s="1713"/>
      <c r="BC987" s="1713"/>
      <c r="BD987" s="1713"/>
      <c r="BE987" s="1713"/>
      <c r="BF987" s="1713"/>
      <c r="BG987" s="1713"/>
      <c r="BH987" s="1713"/>
      <c r="BI987" s="1713"/>
      <c r="BJ987" s="1713"/>
      <c r="BK987" s="1713"/>
      <c r="BL987" s="1713"/>
      <c r="BM987" s="1713"/>
      <c r="BN987" s="1713"/>
      <c r="BO987" s="1713"/>
      <c r="BP987" s="1713"/>
      <c r="BQ987" s="1713"/>
      <c r="BR987" s="1713"/>
      <c r="BS987" s="1713"/>
      <c r="BT987" s="1713"/>
      <c r="BU987" s="1713"/>
      <c r="BV987" s="1713"/>
      <c r="BW987" s="1713"/>
      <c r="BX987" s="1713"/>
      <c r="BY987" s="1713"/>
      <c r="BZ987" s="1713"/>
      <c r="CA987" s="1713"/>
      <c r="CB987" s="1713"/>
      <c r="CC987" s="1713"/>
      <c r="CD987" s="1713"/>
      <c r="CE987" s="1713"/>
      <c r="CF987" s="1713"/>
      <c r="CG987" s="1713"/>
      <c r="CH987" s="1713"/>
      <c r="CI987" s="1713"/>
      <c r="CJ987" s="1713"/>
      <c r="CK987" s="1713"/>
      <c r="CL987" s="1713"/>
      <c r="CM987" s="1713"/>
      <c r="CN987" s="1713"/>
      <c r="CO987" s="1713"/>
      <c r="CP987" s="1713"/>
      <c r="CQ987" s="1713"/>
      <c r="CR987" s="1713"/>
      <c r="CS987" s="1713"/>
      <c r="CT987" s="1713"/>
      <c r="CU987" s="1713"/>
      <c r="CV987" s="1713"/>
      <c r="CW987" s="1713"/>
      <c r="CX987" s="1713"/>
      <c r="CY987" s="1713"/>
      <c r="CZ987" s="1713"/>
      <c r="DA987" s="1713"/>
      <c r="DB987" s="1713"/>
      <c r="DC987" s="1713"/>
      <c r="DD987" s="1713"/>
      <c r="DE987" s="1713"/>
      <c r="DF987" s="1713"/>
      <c r="DG987" s="1713"/>
      <c r="DH987" s="1713"/>
      <c r="DI987" s="1713"/>
      <c r="DJ987" s="1713"/>
      <c r="DK987" s="1713"/>
      <c r="DL987" s="1713"/>
      <c r="DM987" s="1713"/>
      <c r="DN987" s="1713"/>
      <c r="DO987" s="1713"/>
      <c r="DP987" s="1713"/>
      <c r="DQ987" s="1713"/>
    </row>
    <row r="988" s="1732" customFormat="true" ht="21.75" hidden="false" customHeight="true" outlineLevel="0" collapsed="false">
      <c r="A988" s="1713"/>
      <c r="B988" s="1713"/>
      <c r="C988" s="1725"/>
      <c r="D988" s="1725"/>
      <c r="E988" s="1725"/>
      <c r="F988" s="3210"/>
      <c r="G988" s="3211"/>
      <c r="H988" s="3212"/>
      <c r="I988" s="3213"/>
      <c r="J988" s="3213"/>
      <c r="K988" s="1713"/>
      <c r="L988" s="1713"/>
      <c r="M988" s="1713"/>
      <c r="N988" s="1725"/>
      <c r="O988" s="1713"/>
      <c r="P988" s="1713"/>
      <c r="Q988" s="1713"/>
      <c r="R988" s="1713"/>
      <c r="S988" s="1713"/>
      <c r="T988" s="1714"/>
      <c r="W988" s="1713"/>
      <c r="X988" s="1713"/>
      <c r="Y988" s="1713"/>
      <c r="Z988" s="1713"/>
      <c r="AA988" s="1713"/>
      <c r="AB988" s="1713"/>
      <c r="AC988" s="1713"/>
      <c r="AD988" s="1713"/>
      <c r="AE988" s="1713"/>
      <c r="AF988" s="1713"/>
      <c r="AG988" s="1713"/>
      <c r="AH988" s="1713"/>
      <c r="AI988" s="1713"/>
      <c r="AJ988" s="1713"/>
      <c r="AK988" s="1713"/>
      <c r="AL988" s="1713"/>
      <c r="AM988" s="1713"/>
      <c r="AN988" s="1713"/>
      <c r="AO988" s="3214"/>
      <c r="AP988" s="1713"/>
      <c r="AQ988" s="1713"/>
      <c r="AR988" s="1713"/>
      <c r="AS988" s="1713"/>
      <c r="AT988" s="1713"/>
      <c r="AU988" s="1713"/>
      <c r="AV988" s="1713"/>
      <c r="AW988" s="1713"/>
      <c r="AX988" s="1713"/>
      <c r="AY988" s="1713"/>
      <c r="AZ988" s="1713"/>
      <c r="BA988" s="1713"/>
      <c r="BB988" s="1713"/>
      <c r="BC988" s="1713"/>
      <c r="BD988" s="1713"/>
      <c r="BE988" s="1713"/>
      <c r="BF988" s="1713"/>
      <c r="BG988" s="1713"/>
      <c r="BH988" s="1713"/>
      <c r="BI988" s="1713"/>
      <c r="BJ988" s="1713"/>
      <c r="BK988" s="1713"/>
      <c r="BL988" s="1713"/>
      <c r="BM988" s="1713"/>
      <c r="BN988" s="1713"/>
      <c r="BO988" s="1713"/>
      <c r="BP988" s="1713"/>
      <c r="BQ988" s="1713"/>
      <c r="BR988" s="1713"/>
      <c r="BS988" s="1713"/>
      <c r="BT988" s="1713"/>
      <c r="BU988" s="1713"/>
      <c r="BV988" s="1713"/>
      <c r="BW988" s="1713"/>
      <c r="BX988" s="1713"/>
      <c r="BY988" s="1713"/>
      <c r="BZ988" s="1713"/>
      <c r="CA988" s="1713"/>
      <c r="CB988" s="1713"/>
      <c r="CC988" s="1713"/>
      <c r="CD988" s="1713"/>
      <c r="CE988" s="1713"/>
      <c r="CF988" s="1713"/>
      <c r="CG988" s="1713"/>
      <c r="CH988" s="1713"/>
      <c r="CI988" s="1713"/>
      <c r="CJ988" s="1713"/>
      <c r="CK988" s="1713"/>
      <c r="CL988" s="1713"/>
      <c r="CM988" s="1713"/>
      <c r="CN988" s="1713"/>
      <c r="CO988" s="1713"/>
      <c r="CP988" s="1713"/>
      <c r="CQ988" s="1713"/>
      <c r="CR988" s="1713"/>
      <c r="CS988" s="1713"/>
      <c r="CT988" s="1713"/>
      <c r="CU988" s="1713"/>
      <c r="CV988" s="1713"/>
      <c r="CW988" s="1713"/>
      <c r="CX988" s="1713"/>
      <c r="CY988" s="1713"/>
      <c r="CZ988" s="1713"/>
      <c r="DA988" s="1713"/>
      <c r="DB988" s="1713"/>
      <c r="DC988" s="1713"/>
      <c r="DD988" s="1713"/>
      <c r="DE988" s="1713"/>
      <c r="DF988" s="1713"/>
      <c r="DG988" s="1713"/>
      <c r="DH988" s="1713"/>
      <c r="DI988" s="1713"/>
      <c r="DJ988" s="1713"/>
      <c r="DK988" s="1713"/>
      <c r="DL988" s="1713"/>
      <c r="DM988" s="1713"/>
      <c r="DN988" s="1713"/>
      <c r="DO988" s="1713"/>
      <c r="DP988" s="1713"/>
      <c r="DQ988" s="1713"/>
    </row>
    <row r="989" s="1732" customFormat="true" ht="21.75" hidden="false" customHeight="true" outlineLevel="0" collapsed="false">
      <c r="A989" s="1713"/>
      <c r="B989" s="1713"/>
      <c r="C989" s="1725"/>
      <c r="D989" s="1725"/>
      <c r="E989" s="1725"/>
      <c r="F989" s="3210"/>
      <c r="G989" s="3211"/>
      <c r="H989" s="3212"/>
      <c r="I989" s="3213"/>
      <c r="J989" s="3213"/>
      <c r="K989" s="1713"/>
      <c r="L989" s="1713"/>
      <c r="M989" s="1713"/>
      <c r="N989" s="1725"/>
      <c r="O989" s="1713"/>
      <c r="P989" s="1713"/>
      <c r="Q989" s="1713"/>
      <c r="R989" s="1713"/>
      <c r="S989" s="1713"/>
      <c r="T989" s="1714"/>
      <c r="W989" s="1713"/>
      <c r="X989" s="1713"/>
      <c r="Y989" s="1713"/>
      <c r="Z989" s="1713"/>
      <c r="AA989" s="1713"/>
      <c r="AB989" s="1713"/>
      <c r="AC989" s="1713"/>
      <c r="AD989" s="1713"/>
      <c r="AE989" s="1713"/>
      <c r="AF989" s="1713"/>
      <c r="AG989" s="1713"/>
      <c r="AH989" s="1713"/>
      <c r="AI989" s="1713"/>
      <c r="AJ989" s="1713"/>
      <c r="AK989" s="1713"/>
      <c r="AL989" s="1713"/>
      <c r="AM989" s="1713"/>
      <c r="AN989" s="1713"/>
      <c r="AO989" s="3214"/>
      <c r="AP989" s="1713"/>
      <c r="AQ989" s="1713"/>
      <c r="AR989" s="1713"/>
      <c r="AS989" s="1713"/>
      <c r="AT989" s="1713"/>
      <c r="AU989" s="1713"/>
      <c r="AV989" s="1713"/>
      <c r="AW989" s="1713"/>
      <c r="AX989" s="1713"/>
      <c r="AY989" s="1713"/>
      <c r="AZ989" s="1713"/>
      <c r="BA989" s="1713"/>
      <c r="BB989" s="1713"/>
      <c r="BC989" s="1713"/>
      <c r="BD989" s="1713"/>
      <c r="BE989" s="1713"/>
      <c r="BF989" s="1713"/>
      <c r="BG989" s="1713"/>
      <c r="BH989" s="1713"/>
      <c r="BI989" s="1713"/>
      <c r="BJ989" s="1713"/>
      <c r="BK989" s="1713"/>
      <c r="BL989" s="1713"/>
      <c r="BM989" s="1713"/>
      <c r="BN989" s="1713"/>
      <c r="BO989" s="1713"/>
      <c r="BP989" s="1713"/>
      <c r="BQ989" s="1713"/>
      <c r="BR989" s="1713"/>
      <c r="BS989" s="1713"/>
      <c r="BT989" s="1713"/>
      <c r="BU989" s="1713"/>
      <c r="BV989" s="1713"/>
      <c r="BW989" s="1713"/>
      <c r="BX989" s="1713"/>
      <c r="BY989" s="1713"/>
      <c r="BZ989" s="1713"/>
      <c r="CA989" s="1713"/>
      <c r="CB989" s="1713"/>
      <c r="CC989" s="1713"/>
      <c r="CD989" s="1713"/>
      <c r="CE989" s="1713"/>
      <c r="CF989" s="1713"/>
      <c r="CG989" s="1713"/>
      <c r="CH989" s="1713"/>
      <c r="CI989" s="1713"/>
      <c r="CJ989" s="1713"/>
      <c r="CK989" s="1713"/>
      <c r="CL989" s="1713"/>
      <c r="CM989" s="1713"/>
      <c r="CN989" s="1713"/>
      <c r="CO989" s="1713"/>
      <c r="CP989" s="1713"/>
      <c r="CQ989" s="1713"/>
      <c r="CR989" s="1713"/>
      <c r="CS989" s="1713"/>
      <c r="CT989" s="1713"/>
      <c r="CU989" s="1713"/>
      <c r="CV989" s="1713"/>
      <c r="CW989" s="1713"/>
      <c r="CX989" s="1713"/>
      <c r="CY989" s="1713"/>
      <c r="CZ989" s="1713"/>
      <c r="DA989" s="1713"/>
      <c r="DB989" s="1713"/>
      <c r="DC989" s="1713"/>
      <c r="DD989" s="1713"/>
      <c r="DE989" s="1713"/>
      <c r="DF989" s="1713"/>
      <c r="DG989" s="1713"/>
      <c r="DH989" s="1713"/>
      <c r="DI989" s="1713"/>
      <c r="DJ989" s="1713"/>
      <c r="DK989" s="1713"/>
      <c r="DL989" s="1713"/>
      <c r="DM989" s="1713"/>
      <c r="DN989" s="1713"/>
      <c r="DO989" s="1713"/>
      <c r="DP989" s="1713"/>
      <c r="DQ989" s="1713"/>
    </row>
    <row r="990" s="1732" customFormat="true" ht="21.75" hidden="false" customHeight="true" outlineLevel="0" collapsed="false">
      <c r="A990" s="1713"/>
      <c r="B990" s="1713"/>
      <c r="C990" s="1725"/>
      <c r="D990" s="1725"/>
      <c r="E990" s="1725"/>
      <c r="F990" s="3210"/>
      <c r="G990" s="3211"/>
      <c r="H990" s="3212"/>
      <c r="I990" s="3213"/>
      <c r="J990" s="3213"/>
      <c r="K990" s="1713"/>
      <c r="L990" s="1713"/>
      <c r="M990" s="1713"/>
      <c r="N990" s="1725"/>
      <c r="O990" s="1713"/>
      <c r="P990" s="1713"/>
      <c r="Q990" s="1713"/>
      <c r="R990" s="1713"/>
      <c r="S990" s="1713"/>
      <c r="T990" s="1714"/>
      <c r="W990" s="1713"/>
      <c r="X990" s="1713"/>
      <c r="Y990" s="1713"/>
      <c r="Z990" s="1713"/>
      <c r="AA990" s="1713"/>
      <c r="AB990" s="1713"/>
      <c r="AC990" s="1713"/>
      <c r="AD990" s="1713"/>
      <c r="AE990" s="1713"/>
      <c r="AF990" s="1713"/>
      <c r="AG990" s="1713"/>
      <c r="AH990" s="1713"/>
      <c r="AI990" s="1713"/>
      <c r="AJ990" s="1713"/>
      <c r="AK990" s="1713"/>
      <c r="AL990" s="1713"/>
      <c r="AM990" s="1713"/>
      <c r="AN990" s="1713"/>
      <c r="AO990" s="3214"/>
      <c r="AP990" s="1713"/>
      <c r="AQ990" s="1713"/>
      <c r="AR990" s="1713"/>
      <c r="AS990" s="1713"/>
      <c r="AT990" s="1713"/>
      <c r="AU990" s="1713"/>
      <c r="AV990" s="1713"/>
      <c r="AW990" s="1713"/>
      <c r="AX990" s="1713"/>
      <c r="AY990" s="1713"/>
      <c r="AZ990" s="1713"/>
      <c r="BA990" s="1713"/>
      <c r="BB990" s="1713"/>
      <c r="BC990" s="1713"/>
      <c r="BD990" s="1713"/>
      <c r="BE990" s="1713"/>
      <c r="BF990" s="1713"/>
      <c r="BG990" s="1713"/>
      <c r="BH990" s="1713"/>
      <c r="BI990" s="1713"/>
      <c r="BJ990" s="1713"/>
      <c r="BK990" s="1713"/>
      <c r="BL990" s="1713"/>
      <c r="BM990" s="1713"/>
      <c r="BN990" s="1713"/>
      <c r="BO990" s="1713"/>
      <c r="BP990" s="1713"/>
      <c r="BQ990" s="1713"/>
      <c r="BR990" s="1713"/>
      <c r="BS990" s="1713"/>
      <c r="BT990" s="1713"/>
      <c r="BU990" s="1713"/>
      <c r="BV990" s="1713"/>
      <c r="BW990" s="1713"/>
      <c r="BX990" s="1713"/>
      <c r="BY990" s="1713"/>
      <c r="BZ990" s="1713"/>
      <c r="CA990" s="1713"/>
      <c r="CB990" s="1713"/>
      <c r="CC990" s="1713"/>
      <c r="CD990" s="1713"/>
      <c r="CE990" s="1713"/>
      <c r="CF990" s="1713"/>
      <c r="CG990" s="1713"/>
      <c r="CH990" s="1713"/>
      <c r="CI990" s="1713"/>
      <c r="CJ990" s="1713"/>
      <c r="CK990" s="1713"/>
      <c r="CL990" s="1713"/>
      <c r="CM990" s="1713"/>
      <c r="CN990" s="1713"/>
      <c r="CO990" s="1713"/>
      <c r="CP990" s="1713"/>
      <c r="CQ990" s="1713"/>
      <c r="CR990" s="1713"/>
      <c r="CS990" s="1713"/>
      <c r="CT990" s="1713"/>
      <c r="CU990" s="1713"/>
      <c r="CV990" s="1713"/>
      <c r="CW990" s="1713"/>
      <c r="CX990" s="1713"/>
      <c r="CY990" s="1713"/>
      <c r="CZ990" s="1713"/>
      <c r="DA990" s="1713"/>
      <c r="DB990" s="1713"/>
      <c r="DC990" s="1713"/>
      <c r="DD990" s="1713"/>
      <c r="DE990" s="1713"/>
      <c r="DF990" s="1713"/>
      <c r="DG990" s="1713"/>
      <c r="DH990" s="1713"/>
      <c r="DI990" s="1713"/>
      <c r="DJ990" s="1713"/>
      <c r="DK990" s="1713"/>
      <c r="DL990" s="1713"/>
      <c r="DM990" s="1713"/>
      <c r="DN990" s="1713"/>
      <c r="DO990" s="1713"/>
      <c r="DP990" s="1713"/>
      <c r="DQ990" s="1713"/>
    </row>
    <row r="991" s="1732" customFormat="true" ht="21.75" hidden="false" customHeight="true" outlineLevel="0" collapsed="false">
      <c r="A991" s="1713"/>
      <c r="B991" s="1713"/>
      <c r="C991" s="1725"/>
      <c r="D991" s="1725"/>
      <c r="E991" s="1725"/>
      <c r="F991" s="3210"/>
      <c r="G991" s="3211"/>
      <c r="H991" s="3212"/>
      <c r="I991" s="3213"/>
      <c r="J991" s="3213"/>
      <c r="K991" s="1713"/>
      <c r="L991" s="1713"/>
      <c r="M991" s="1713"/>
      <c r="N991" s="1725"/>
      <c r="O991" s="1713"/>
      <c r="P991" s="1713"/>
      <c r="Q991" s="1713"/>
      <c r="R991" s="1713"/>
      <c r="S991" s="1713"/>
      <c r="T991" s="1714"/>
      <c r="W991" s="1713"/>
      <c r="X991" s="1713"/>
      <c r="Y991" s="1713"/>
      <c r="Z991" s="1713"/>
      <c r="AA991" s="1713"/>
      <c r="AB991" s="1713"/>
      <c r="AC991" s="1713"/>
      <c r="AD991" s="1713"/>
      <c r="AE991" s="1713"/>
      <c r="AF991" s="1713"/>
      <c r="AG991" s="1713"/>
      <c r="AH991" s="1713"/>
      <c r="AI991" s="1713"/>
      <c r="AJ991" s="1713"/>
      <c r="AK991" s="1713"/>
      <c r="AL991" s="1713"/>
      <c r="AM991" s="1713"/>
      <c r="AN991" s="1713"/>
      <c r="AO991" s="3214"/>
      <c r="AP991" s="1713"/>
      <c r="AQ991" s="1713"/>
      <c r="AR991" s="1713"/>
      <c r="AS991" s="1713"/>
      <c r="AT991" s="1713"/>
      <c r="AU991" s="1713"/>
      <c r="AV991" s="1713"/>
      <c r="AW991" s="1713"/>
      <c r="AX991" s="1713"/>
      <c r="AY991" s="1713"/>
      <c r="AZ991" s="1713"/>
      <c r="BA991" s="1713"/>
      <c r="BB991" s="1713"/>
      <c r="BC991" s="1713"/>
      <c r="BD991" s="1713"/>
      <c r="BE991" s="1713"/>
      <c r="BF991" s="1713"/>
      <c r="BG991" s="1713"/>
      <c r="BH991" s="1713"/>
      <c r="BI991" s="1713"/>
      <c r="BJ991" s="1713"/>
      <c r="BK991" s="1713"/>
      <c r="BL991" s="1713"/>
      <c r="BM991" s="1713"/>
      <c r="BN991" s="1713"/>
      <c r="BO991" s="1713"/>
      <c r="BP991" s="1713"/>
      <c r="BQ991" s="1713"/>
      <c r="BR991" s="1713"/>
      <c r="BS991" s="1713"/>
      <c r="BT991" s="1713"/>
      <c r="BU991" s="1713"/>
      <c r="BV991" s="1713"/>
      <c r="BW991" s="1713"/>
      <c r="BX991" s="1713"/>
      <c r="BY991" s="1713"/>
      <c r="BZ991" s="1713"/>
      <c r="CA991" s="1713"/>
      <c r="CB991" s="1713"/>
      <c r="CC991" s="1713"/>
      <c r="CD991" s="1713"/>
      <c r="CE991" s="1713"/>
      <c r="CF991" s="1713"/>
      <c r="CG991" s="1713"/>
      <c r="CH991" s="1713"/>
      <c r="CI991" s="1713"/>
      <c r="CJ991" s="1713"/>
      <c r="CK991" s="1713"/>
      <c r="CL991" s="1713"/>
      <c r="CM991" s="1713"/>
      <c r="CN991" s="1713"/>
      <c r="CO991" s="1713"/>
      <c r="CP991" s="1713"/>
      <c r="CQ991" s="1713"/>
      <c r="CR991" s="1713"/>
      <c r="CS991" s="1713"/>
      <c r="CT991" s="1713"/>
      <c r="CU991" s="1713"/>
      <c r="CV991" s="1713"/>
      <c r="CW991" s="1713"/>
      <c r="CX991" s="1713"/>
      <c r="CY991" s="1713"/>
      <c r="CZ991" s="1713"/>
      <c r="DA991" s="1713"/>
      <c r="DB991" s="1713"/>
      <c r="DC991" s="1713"/>
      <c r="DD991" s="1713"/>
      <c r="DE991" s="1713"/>
      <c r="DF991" s="1713"/>
      <c r="DG991" s="1713"/>
      <c r="DH991" s="1713"/>
      <c r="DI991" s="1713"/>
      <c r="DJ991" s="1713"/>
      <c r="DK991" s="1713"/>
      <c r="DL991" s="1713"/>
      <c r="DM991" s="1713"/>
      <c r="DN991" s="1713"/>
      <c r="DO991" s="1713"/>
      <c r="DP991" s="1713"/>
      <c r="DQ991" s="1713"/>
    </row>
    <row r="992" s="1732" customFormat="true" ht="21.75" hidden="false" customHeight="true" outlineLevel="0" collapsed="false">
      <c r="A992" s="1713"/>
      <c r="B992" s="1713"/>
      <c r="C992" s="1725"/>
      <c r="D992" s="1725"/>
      <c r="E992" s="1725"/>
      <c r="F992" s="3210"/>
      <c r="G992" s="3211"/>
      <c r="H992" s="3212"/>
      <c r="I992" s="3213"/>
      <c r="J992" s="3213"/>
      <c r="K992" s="1713"/>
      <c r="L992" s="1713"/>
      <c r="M992" s="1713"/>
      <c r="N992" s="1725"/>
      <c r="O992" s="1713"/>
      <c r="P992" s="1713"/>
      <c r="Q992" s="1713"/>
      <c r="R992" s="1713"/>
      <c r="S992" s="1713"/>
      <c r="T992" s="1714"/>
      <c r="W992" s="1713"/>
      <c r="X992" s="1713"/>
      <c r="Y992" s="1713"/>
      <c r="Z992" s="1713"/>
      <c r="AA992" s="1713"/>
      <c r="AB992" s="1713"/>
      <c r="AC992" s="1713"/>
      <c r="AD992" s="1713"/>
      <c r="AE992" s="1713"/>
      <c r="AF992" s="1713"/>
      <c r="AG992" s="1713"/>
      <c r="AH992" s="1713"/>
      <c r="AI992" s="1713"/>
      <c r="AJ992" s="1713"/>
      <c r="AK992" s="1713"/>
      <c r="AL992" s="1713"/>
      <c r="AM992" s="1713"/>
      <c r="AN992" s="1713"/>
      <c r="AO992" s="3214"/>
      <c r="AP992" s="1713"/>
      <c r="AQ992" s="1713"/>
      <c r="AR992" s="1713"/>
      <c r="AS992" s="1713"/>
      <c r="AT992" s="1713"/>
      <c r="AU992" s="1713"/>
      <c r="AV992" s="1713"/>
      <c r="AW992" s="1713"/>
      <c r="AX992" s="1713"/>
      <c r="AY992" s="1713"/>
      <c r="AZ992" s="1713"/>
      <c r="BA992" s="1713"/>
      <c r="BB992" s="1713"/>
      <c r="BC992" s="1713"/>
      <c r="BD992" s="1713"/>
      <c r="BE992" s="1713"/>
      <c r="BF992" s="1713"/>
      <c r="BG992" s="1713"/>
      <c r="BH992" s="1713"/>
      <c r="BI992" s="1713"/>
      <c r="BJ992" s="1713"/>
      <c r="BK992" s="1713"/>
      <c r="BL992" s="1713"/>
      <c r="BM992" s="1713"/>
      <c r="BN992" s="1713"/>
      <c r="BO992" s="1713"/>
      <c r="BP992" s="1713"/>
      <c r="BQ992" s="1713"/>
      <c r="BR992" s="1713"/>
      <c r="BS992" s="1713"/>
      <c r="BT992" s="1713"/>
      <c r="BU992" s="1713"/>
      <c r="BV992" s="1713"/>
      <c r="BW992" s="1713"/>
      <c r="BX992" s="1713"/>
      <c r="BY992" s="1713"/>
      <c r="BZ992" s="1713"/>
      <c r="CA992" s="1713"/>
      <c r="CB992" s="1713"/>
      <c r="CC992" s="1713"/>
      <c r="CD992" s="1713"/>
      <c r="CE992" s="1713"/>
      <c r="CF992" s="1713"/>
      <c r="CG992" s="1713"/>
      <c r="CH992" s="1713"/>
      <c r="CI992" s="1713"/>
      <c r="CJ992" s="1713"/>
      <c r="CK992" s="1713"/>
      <c r="CL992" s="1713"/>
      <c r="CM992" s="1713"/>
      <c r="CN992" s="1713"/>
      <c r="CO992" s="1713"/>
      <c r="CP992" s="1713"/>
      <c r="CQ992" s="1713"/>
      <c r="CR992" s="1713"/>
      <c r="CS992" s="1713"/>
      <c r="CT992" s="1713"/>
      <c r="CU992" s="1713"/>
      <c r="CV992" s="1713"/>
      <c r="CW992" s="1713"/>
      <c r="CX992" s="1713"/>
      <c r="CY992" s="1713"/>
      <c r="CZ992" s="1713"/>
      <c r="DA992" s="1713"/>
      <c r="DB992" s="1713"/>
      <c r="DC992" s="1713"/>
      <c r="DD992" s="1713"/>
      <c r="DE992" s="1713"/>
      <c r="DF992" s="1713"/>
      <c r="DG992" s="1713"/>
      <c r="DH992" s="1713"/>
      <c r="DI992" s="1713"/>
      <c r="DJ992" s="1713"/>
      <c r="DK992" s="1713"/>
      <c r="DL992" s="1713"/>
      <c r="DM992" s="1713"/>
      <c r="DN992" s="1713"/>
      <c r="DO992" s="1713"/>
      <c r="DP992" s="1713"/>
      <c r="DQ992" s="1713"/>
    </row>
    <row r="993" s="1732" customFormat="true" ht="21.75" hidden="false" customHeight="true" outlineLevel="0" collapsed="false">
      <c r="A993" s="1713"/>
      <c r="B993" s="1713"/>
      <c r="C993" s="1725"/>
      <c r="D993" s="1725"/>
      <c r="E993" s="1725"/>
      <c r="F993" s="3210"/>
      <c r="G993" s="3211"/>
      <c r="H993" s="3212"/>
      <c r="I993" s="3213"/>
      <c r="J993" s="3213"/>
      <c r="K993" s="1713"/>
      <c r="L993" s="1713"/>
      <c r="M993" s="1713"/>
      <c r="N993" s="1725"/>
      <c r="O993" s="1713"/>
      <c r="P993" s="1713"/>
      <c r="Q993" s="1713"/>
      <c r="R993" s="1713"/>
      <c r="S993" s="1713"/>
      <c r="T993" s="1714"/>
      <c r="W993" s="1713"/>
      <c r="X993" s="1713"/>
      <c r="Y993" s="1713"/>
      <c r="Z993" s="1713"/>
      <c r="AA993" s="1713"/>
      <c r="AB993" s="1713"/>
      <c r="AC993" s="1713"/>
      <c r="AD993" s="1713"/>
      <c r="AE993" s="1713"/>
      <c r="AF993" s="1713"/>
      <c r="AG993" s="1713"/>
      <c r="AH993" s="1713"/>
      <c r="AI993" s="1713"/>
      <c r="AJ993" s="1713"/>
      <c r="AK993" s="1713"/>
      <c r="AL993" s="1713"/>
      <c r="AM993" s="1713"/>
      <c r="AN993" s="1713"/>
      <c r="AO993" s="3214"/>
      <c r="AP993" s="1713"/>
      <c r="AQ993" s="1713"/>
      <c r="AR993" s="1713"/>
      <c r="AS993" s="1713"/>
      <c r="AT993" s="1713"/>
      <c r="AU993" s="1713"/>
      <c r="AV993" s="1713"/>
      <c r="AW993" s="1713"/>
      <c r="AX993" s="1713"/>
      <c r="AY993" s="1713"/>
      <c r="AZ993" s="1713"/>
      <c r="BA993" s="1713"/>
      <c r="BB993" s="1713"/>
      <c r="BC993" s="1713"/>
      <c r="BD993" s="1713"/>
      <c r="BE993" s="1713"/>
      <c r="BF993" s="1713"/>
      <c r="BG993" s="1713"/>
      <c r="BH993" s="1713"/>
      <c r="BI993" s="1713"/>
      <c r="BJ993" s="1713"/>
      <c r="BK993" s="1713"/>
      <c r="BL993" s="1713"/>
      <c r="BM993" s="1713"/>
      <c r="BN993" s="1713"/>
      <c r="BO993" s="1713"/>
      <c r="BP993" s="1713"/>
      <c r="BQ993" s="1713"/>
      <c r="BR993" s="1713"/>
      <c r="BS993" s="1713"/>
      <c r="BT993" s="1713"/>
      <c r="BU993" s="1713"/>
      <c r="BV993" s="1713"/>
      <c r="BW993" s="1713"/>
      <c r="BX993" s="1713"/>
      <c r="BY993" s="1713"/>
      <c r="BZ993" s="1713"/>
      <c r="CA993" s="1713"/>
      <c r="CB993" s="1713"/>
      <c r="CC993" s="1713"/>
      <c r="CD993" s="1713"/>
      <c r="CE993" s="1713"/>
      <c r="CF993" s="1713"/>
      <c r="CG993" s="1713"/>
      <c r="CH993" s="1713"/>
      <c r="CI993" s="1713"/>
      <c r="CJ993" s="1713"/>
      <c r="CK993" s="1713"/>
      <c r="CL993" s="1713"/>
      <c r="CM993" s="1713"/>
      <c r="CN993" s="1713"/>
      <c r="CO993" s="1713"/>
      <c r="CP993" s="1713"/>
      <c r="CQ993" s="1713"/>
      <c r="CR993" s="1713"/>
      <c r="CS993" s="1713"/>
      <c r="CT993" s="1713"/>
      <c r="CU993" s="1713"/>
      <c r="CV993" s="1713"/>
      <c r="CW993" s="1713"/>
      <c r="CX993" s="1713"/>
      <c r="CY993" s="1713"/>
      <c r="CZ993" s="1713"/>
      <c r="DA993" s="1713"/>
      <c r="DB993" s="1713"/>
      <c r="DC993" s="1713"/>
      <c r="DD993" s="1713"/>
      <c r="DE993" s="1713"/>
      <c r="DF993" s="1713"/>
      <c r="DG993" s="1713"/>
      <c r="DH993" s="1713"/>
      <c r="DI993" s="1713"/>
      <c r="DJ993" s="1713"/>
      <c r="DK993" s="1713"/>
      <c r="DL993" s="1713"/>
      <c r="DM993" s="1713"/>
      <c r="DN993" s="1713"/>
      <c r="DO993" s="1713"/>
      <c r="DP993" s="1713"/>
      <c r="DQ993" s="1713"/>
    </row>
    <row r="994" s="1732" customFormat="true" ht="21.75" hidden="false" customHeight="true" outlineLevel="0" collapsed="false">
      <c r="A994" s="1713"/>
      <c r="B994" s="1713"/>
      <c r="C994" s="1725"/>
      <c r="D994" s="1725"/>
      <c r="E994" s="1725"/>
      <c r="F994" s="3210"/>
      <c r="G994" s="3211"/>
      <c r="H994" s="3212"/>
      <c r="I994" s="3213"/>
      <c r="J994" s="3213"/>
      <c r="K994" s="1713"/>
      <c r="L994" s="1713"/>
      <c r="M994" s="1713"/>
      <c r="N994" s="1725"/>
      <c r="O994" s="1713"/>
      <c r="P994" s="1713"/>
      <c r="Q994" s="1713"/>
      <c r="R994" s="1713"/>
      <c r="S994" s="1713"/>
      <c r="T994" s="1714"/>
      <c r="W994" s="1713"/>
      <c r="X994" s="1713"/>
      <c r="Y994" s="1713"/>
      <c r="Z994" s="1713"/>
      <c r="AA994" s="1713"/>
      <c r="AB994" s="1713"/>
      <c r="AC994" s="1713"/>
      <c r="AD994" s="1713"/>
      <c r="AE994" s="1713"/>
      <c r="AF994" s="1713"/>
      <c r="AG994" s="1713"/>
      <c r="AH994" s="1713"/>
      <c r="AI994" s="1713"/>
      <c r="AJ994" s="1713"/>
      <c r="AK994" s="1713"/>
      <c r="AL994" s="1713"/>
      <c r="AM994" s="1713"/>
      <c r="AN994" s="1713"/>
      <c r="AO994" s="3214"/>
      <c r="AP994" s="1713"/>
      <c r="AQ994" s="1713"/>
      <c r="AR994" s="1713"/>
      <c r="AS994" s="1713"/>
      <c r="AT994" s="1713"/>
      <c r="AU994" s="1713"/>
      <c r="AV994" s="1713"/>
      <c r="AW994" s="1713"/>
      <c r="AX994" s="1713"/>
      <c r="AY994" s="1713"/>
      <c r="AZ994" s="1713"/>
      <c r="BA994" s="1713"/>
      <c r="BB994" s="1713"/>
      <c r="BC994" s="1713"/>
      <c r="BD994" s="1713"/>
      <c r="BE994" s="1713"/>
      <c r="BF994" s="1713"/>
      <c r="BG994" s="1713"/>
      <c r="BH994" s="1713"/>
      <c r="BI994" s="1713"/>
      <c r="BJ994" s="1713"/>
      <c r="BK994" s="1713"/>
      <c r="BL994" s="1713"/>
      <c r="BM994" s="1713"/>
      <c r="BN994" s="1713"/>
      <c r="BO994" s="1713"/>
      <c r="BP994" s="1713"/>
      <c r="BQ994" s="1713"/>
      <c r="BR994" s="1713"/>
      <c r="BS994" s="1713"/>
      <c r="BT994" s="1713"/>
      <c r="BU994" s="1713"/>
      <c r="BV994" s="1713"/>
      <c r="BW994" s="1713"/>
      <c r="BX994" s="1713"/>
      <c r="BY994" s="1713"/>
      <c r="BZ994" s="1713"/>
      <c r="CA994" s="1713"/>
      <c r="CB994" s="1713"/>
      <c r="CC994" s="1713"/>
      <c r="CD994" s="1713"/>
      <c r="CE994" s="1713"/>
      <c r="CF994" s="1713"/>
      <c r="CG994" s="1713"/>
      <c r="CH994" s="1713"/>
      <c r="CI994" s="1713"/>
      <c r="CJ994" s="1713"/>
      <c r="CK994" s="1713"/>
      <c r="CL994" s="1713"/>
      <c r="CM994" s="1713"/>
      <c r="CN994" s="1713"/>
      <c r="CO994" s="1713"/>
      <c r="CP994" s="1713"/>
      <c r="CQ994" s="1713"/>
      <c r="CR994" s="1713"/>
      <c r="CS994" s="1713"/>
      <c r="CT994" s="1713"/>
      <c r="CU994" s="1713"/>
      <c r="CV994" s="1713"/>
      <c r="CW994" s="1713"/>
      <c r="CX994" s="1713"/>
      <c r="CY994" s="1713"/>
      <c r="CZ994" s="1713"/>
      <c r="DA994" s="1713"/>
      <c r="DB994" s="1713"/>
      <c r="DC994" s="1713"/>
      <c r="DD994" s="1713"/>
      <c r="DE994" s="1713"/>
      <c r="DF994" s="1713"/>
      <c r="DG994" s="1713"/>
      <c r="DH994" s="1713"/>
      <c r="DI994" s="1713"/>
      <c r="DJ994" s="1713"/>
      <c r="DK994" s="1713"/>
      <c r="DL994" s="1713"/>
      <c r="DM994" s="1713"/>
      <c r="DN994" s="1713"/>
      <c r="DO994" s="1713"/>
      <c r="DP994" s="1713"/>
      <c r="DQ994" s="1713"/>
    </row>
    <row r="995" s="1732" customFormat="true" ht="21.75" hidden="false" customHeight="true" outlineLevel="0" collapsed="false">
      <c r="A995" s="1713"/>
      <c r="B995" s="1713"/>
      <c r="C995" s="1725"/>
      <c r="D995" s="1725"/>
      <c r="E995" s="1725"/>
      <c r="F995" s="3210"/>
      <c r="G995" s="3211"/>
      <c r="H995" s="3212"/>
      <c r="I995" s="3213"/>
      <c r="J995" s="3213"/>
      <c r="K995" s="1713"/>
      <c r="L995" s="1713"/>
      <c r="M995" s="1713"/>
      <c r="N995" s="1725"/>
      <c r="O995" s="1713"/>
      <c r="P995" s="1713"/>
      <c r="Q995" s="1713"/>
      <c r="R995" s="1713"/>
      <c r="S995" s="1713"/>
      <c r="T995" s="1714"/>
      <c r="W995" s="1713"/>
      <c r="X995" s="1713"/>
      <c r="Y995" s="1713"/>
      <c r="Z995" s="1713"/>
      <c r="AA995" s="1713"/>
      <c r="AB995" s="1713"/>
      <c r="AC995" s="1713"/>
      <c r="AD995" s="1713"/>
      <c r="AE995" s="1713"/>
      <c r="AF995" s="1713"/>
      <c r="AG995" s="1713"/>
      <c r="AH995" s="1713"/>
      <c r="AI995" s="1713"/>
      <c r="AJ995" s="1713"/>
      <c r="AK995" s="1713"/>
      <c r="AL995" s="1713"/>
      <c r="AM995" s="1713"/>
      <c r="AN995" s="1713"/>
      <c r="AO995" s="3214"/>
      <c r="AP995" s="1713"/>
      <c r="AQ995" s="1713"/>
      <c r="AR995" s="1713"/>
      <c r="AS995" s="1713"/>
      <c r="AT995" s="1713"/>
      <c r="AU995" s="1713"/>
      <c r="AV995" s="1713"/>
      <c r="AW995" s="1713"/>
      <c r="AX995" s="1713"/>
      <c r="AY995" s="1713"/>
      <c r="AZ995" s="1713"/>
      <c r="BA995" s="1713"/>
      <c r="BB995" s="1713"/>
      <c r="BC995" s="1713"/>
      <c r="BD995" s="1713"/>
      <c r="BE995" s="1713"/>
      <c r="BF995" s="1713"/>
      <c r="BG995" s="1713"/>
      <c r="BH995" s="1713"/>
      <c r="BI995" s="1713"/>
      <c r="BJ995" s="1713"/>
      <c r="BK995" s="1713"/>
      <c r="BL995" s="1713"/>
      <c r="BM995" s="1713"/>
      <c r="BN995" s="1713"/>
      <c r="BO995" s="1713"/>
      <c r="BP995" s="1713"/>
      <c r="BQ995" s="1713"/>
      <c r="BR995" s="1713"/>
      <c r="BS995" s="1713"/>
      <c r="BT995" s="1713"/>
      <c r="BU995" s="1713"/>
      <c r="BV995" s="1713"/>
      <c r="BW995" s="1713"/>
      <c r="BX995" s="1713"/>
      <c r="BY995" s="1713"/>
      <c r="BZ995" s="1713"/>
      <c r="CA995" s="1713"/>
      <c r="CB995" s="1713"/>
      <c r="CC995" s="1713"/>
      <c r="CD995" s="1713"/>
      <c r="CE995" s="1713"/>
      <c r="CF995" s="1713"/>
      <c r="CG995" s="1713"/>
      <c r="CH995" s="1713"/>
      <c r="CI995" s="1713"/>
      <c r="CJ995" s="1713"/>
      <c r="CK995" s="1713"/>
      <c r="CL995" s="1713"/>
      <c r="CM995" s="1713"/>
      <c r="CN995" s="1713"/>
      <c r="CO995" s="1713"/>
      <c r="CP995" s="1713"/>
      <c r="CQ995" s="1713"/>
      <c r="CR995" s="1713"/>
      <c r="CS995" s="1713"/>
      <c r="CT995" s="1713"/>
      <c r="CU995" s="1713"/>
      <c r="CV995" s="1713"/>
      <c r="CW995" s="1713"/>
      <c r="CX995" s="1713"/>
      <c r="CY995" s="1713"/>
      <c r="CZ995" s="1713"/>
      <c r="DA995" s="1713"/>
      <c r="DB995" s="1713"/>
      <c r="DC995" s="1713"/>
      <c r="DD995" s="1713"/>
      <c r="DE995" s="1713"/>
      <c r="DF995" s="1713"/>
      <c r="DG995" s="1713"/>
      <c r="DH995" s="1713"/>
      <c r="DI995" s="1713"/>
      <c r="DJ995" s="1713"/>
      <c r="DK995" s="1713"/>
      <c r="DL995" s="1713"/>
      <c r="DM995" s="1713"/>
      <c r="DN995" s="1713"/>
      <c r="DO995" s="1713"/>
      <c r="DP995" s="1713"/>
      <c r="DQ995" s="1713"/>
    </row>
    <row r="996" s="1732" customFormat="true" ht="21.75" hidden="false" customHeight="true" outlineLevel="0" collapsed="false">
      <c r="A996" s="1713"/>
      <c r="B996" s="1713"/>
      <c r="C996" s="1725"/>
      <c r="D996" s="1725"/>
      <c r="E996" s="1725"/>
      <c r="F996" s="3210"/>
      <c r="G996" s="3211"/>
      <c r="H996" s="3212"/>
      <c r="I996" s="3213"/>
      <c r="J996" s="3213"/>
      <c r="K996" s="1713"/>
      <c r="L996" s="1713"/>
      <c r="M996" s="1713"/>
      <c r="N996" s="1725"/>
      <c r="O996" s="1713"/>
      <c r="P996" s="1713"/>
      <c r="Q996" s="1713"/>
      <c r="R996" s="1713"/>
      <c r="S996" s="1713"/>
      <c r="T996" s="1714"/>
      <c r="W996" s="1713"/>
      <c r="X996" s="1713"/>
      <c r="Y996" s="1713"/>
      <c r="Z996" s="1713"/>
      <c r="AA996" s="1713"/>
      <c r="AB996" s="1713"/>
      <c r="AC996" s="1713"/>
      <c r="AD996" s="1713"/>
      <c r="AE996" s="1713"/>
      <c r="AF996" s="1713"/>
      <c r="AG996" s="1713"/>
      <c r="AH996" s="1713"/>
      <c r="AI996" s="1713"/>
      <c r="AJ996" s="1713"/>
      <c r="AK996" s="1713"/>
      <c r="AL996" s="1713"/>
      <c r="AM996" s="1713"/>
      <c r="AN996" s="1713"/>
      <c r="AO996" s="3214"/>
      <c r="AP996" s="1713"/>
      <c r="AQ996" s="1713"/>
      <c r="AR996" s="1713"/>
      <c r="AS996" s="1713"/>
      <c r="AT996" s="1713"/>
      <c r="AU996" s="1713"/>
      <c r="AV996" s="1713"/>
      <c r="AW996" s="1713"/>
      <c r="AX996" s="1713"/>
      <c r="AY996" s="1713"/>
      <c r="AZ996" s="1713"/>
      <c r="BA996" s="1713"/>
      <c r="BB996" s="1713"/>
      <c r="BC996" s="1713"/>
      <c r="BD996" s="1713"/>
      <c r="BE996" s="1713"/>
      <c r="BF996" s="1713"/>
      <c r="BG996" s="1713"/>
      <c r="BH996" s="1713"/>
      <c r="BI996" s="1713"/>
      <c r="BJ996" s="1713"/>
      <c r="BK996" s="1713"/>
      <c r="BL996" s="1713"/>
      <c r="BM996" s="1713"/>
      <c r="BN996" s="1713"/>
      <c r="BO996" s="1713"/>
      <c r="BP996" s="1713"/>
      <c r="BQ996" s="1713"/>
      <c r="BR996" s="1713"/>
      <c r="BS996" s="1713"/>
      <c r="BT996" s="1713"/>
      <c r="BU996" s="1713"/>
      <c r="BV996" s="1713"/>
      <c r="BW996" s="1713"/>
      <c r="BX996" s="1713"/>
      <c r="BY996" s="1713"/>
      <c r="BZ996" s="1713"/>
      <c r="CA996" s="1713"/>
      <c r="CB996" s="1713"/>
      <c r="CC996" s="1713"/>
      <c r="CD996" s="1713"/>
      <c r="CE996" s="1713"/>
      <c r="CF996" s="1713"/>
      <c r="CG996" s="1713"/>
      <c r="CH996" s="1713"/>
      <c r="CI996" s="1713"/>
      <c r="CJ996" s="1713"/>
      <c r="CK996" s="1713"/>
      <c r="CL996" s="1713"/>
      <c r="CM996" s="1713"/>
      <c r="CN996" s="1713"/>
      <c r="CO996" s="1713"/>
      <c r="CP996" s="1713"/>
      <c r="CQ996" s="1713"/>
      <c r="CR996" s="1713"/>
      <c r="CS996" s="1713"/>
      <c r="CT996" s="1713"/>
      <c r="CU996" s="1713"/>
      <c r="CV996" s="1713"/>
      <c r="CW996" s="1713"/>
      <c r="CX996" s="1713"/>
      <c r="CY996" s="1713"/>
      <c r="CZ996" s="1713"/>
      <c r="DA996" s="1713"/>
      <c r="DB996" s="1713"/>
      <c r="DC996" s="1713"/>
      <c r="DD996" s="1713"/>
      <c r="DE996" s="1713"/>
      <c r="DF996" s="1713"/>
      <c r="DG996" s="1713"/>
      <c r="DH996" s="1713"/>
      <c r="DI996" s="1713"/>
      <c r="DJ996" s="1713"/>
      <c r="DK996" s="1713"/>
      <c r="DL996" s="1713"/>
      <c r="DM996" s="1713"/>
      <c r="DN996" s="1713"/>
      <c r="DO996" s="1713"/>
      <c r="DP996" s="1713"/>
      <c r="DQ996" s="1713"/>
    </row>
    <row r="997" s="1732" customFormat="true" ht="21.75" hidden="false" customHeight="true" outlineLevel="0" collapsed="false">
      <c r="A997" s="1713"/>
      <c r="B997" s="1713"/>
      <c r="C997" s="1725"/>
      <c r="D997" s="1725"/>
      <c r="E997" s="1725"/>
      <c r="F997" s="3210"/>
      <c r="G997" s="3211"/>
      <c r="H997" s="3212"/>
      <c r="I997" s="3213"/>
      <c r="J997" s="3213"/>
      <c r="K997" s="1713"/>
      <c r="L997" s="1713"/>
      <c r="M997" s="1713"/>
      <c r="N997" s="1725"/>
      <c r="O997" s="1713"/>
      <c r="P997" s="1713"/>
      <c r="Q997" s="1713"/>
      <c r="R997" s="1713"/>
      <c r="S997" s="1713"/>
      <c r="T997" s="1714"/>
      <c r="W997" s="1713"/>
      <c r="X997" s="1713"/>
      <c r="Y997" s="1713"/>
      <c r="Z997" s="1713"/>
      <c r="AA997" s="1713"/>
      <c r="AB997" s="1713"/>
      <c r="AC997" s="1713"/>
      <c r="AD997" s="1713"/>
      <c r="AE997" s="1713"/>
      <c r="AF997" s="1713"/>
      <c r="AG997" s="1713"/>
      <c r="AH997" s="1713"/>
      <c r="AI997" s="1713"/>
      <c r="AJ997" s="1713"/>
      <c r="AK997" s="1713"/>
      <c r="AL997" s="1713"/>
      <c r="AM997" s="1713"/>
      <c r="AN997" s="1713"/>
      <c r="AO997" s="3214"/>
      <c r="AP997" s="1713"/>
      <c r="AQ997" s="1713"/>
      <c r="AR997" s="1713"/>
      <c r="AS997" s="1713"/>
      <c r="AT997" s="1713"/>
      <c r="AU997" s="1713"/>
      <c r="AV997" s="1713"/>
      <c r="AW997" s="1713"/>
      <c r="AX997" s="1713"/>
      <c r="AY997" s="1713"/>
      <c r="AZ997" s="1713"/>
      <c r="BA997" s="1713"/>
      <c r="BB997" s="1713"/>
      <c r="BC997" s="1713"/>
      <c r="BD997" s="1713"/>
      <c r="BE997" s="1713"/>
      <c r="BF997" s="1713"/>
      <c r="BG997" s="1713"/>
      <c r="BH997" s="1713"/>
      <c r="BI997" s="1713"/>
      <c r="BJ997" s="1713"/>
      <c r="BK997" s="1713"/>
      <c r="BL997" s="1713"/>
      <c r="BM997" s="1713"/>
      <c r="BN997" s="1713"/>
      <c r="BO997" s="1713"/>
      <c r="BP997" s="1713"/>
      <c r="BQ997" s="1713"/>
      <c r="BR997" s="1713"/>
      <c r="BS997" s="1713"/>
      <c r="BT997" s="1713"/>
      <c r="BU997" s="1713"/>
      <c r="BV997" s="1713"/>
      <c r="BW997" s="1713"/>
      <c r="BX997" s="1713"/>
      <c r="BY997" s="1713"/>
      <c r="BZ997" s="1713"/>
      <c r="CA997" s="1713"/>
      <c r="CB997" s="1713"/>
      <c r="CC997" s="1713"/>
      <c r="CD997" s="1713"/>
      <c r="CE997" s="1713"/>
      <c r="CF997" s="1713"/>
      <c r="CG997" s="1713"/>
      <c r="CH997" s="1713"/>
      <c r="CI997" s="1713"/>
      <c r="CJ997" s="1713"/>
      <c r="CK997" s="1713"/>
      <c r="CL997" s="1713"/>
      <c r="CM997" s="1713"/>
      <c r="CN997" s="1713"/>
      <c r="CO997" s="1713"/>
      <c r="CP997" s="1713"/>
      <c r="CQ997" s="1713"/>
      <c r="CR997" s="1713"/>
      <c r="CS997" s="1713"/>
      <c r="CT997" s="1713"/>
      <c r="CU997" s="1713"/>
      <c r="CV997" s="1713"/>
      <c r="CW997" s="1713"/>
      <c r="CX997" s="1713"/>
      <c r="CY997" s="1713"/>
      <c r="CZ997" s="1713"/>
      <c r="DA997" s="1713"/>
      <c r="DB997" s="1713"/>
      <c r="DC997" s="1713"/>
      <c r="DD997" s="1713"/>
      <c r="DE997" s="1713"/>
      <c r="DF997" s="1713"/>
      <c r="DG997" s="1713"/>
      <c r="DH997" s="1713"/>
      <c r="DI997" s="1713"/>
      <c r="DJ997" s="1713"/>
      <c r="DK997" s="1713"/>
      <c r="DL997" s="1713"/>
      <c r="DM997" s="1713"/>
      <c r="DN997" s="1713"/>
      <c r="DO997" s="1713"/>
      <c r="DP997" s="1713"/>
      <c r="DQ997" s="1713"/>
    </row>
    <row r="998" s="1732" customFormat="true" ht="21.75" hidden="false" customHeight="true" outlineLevel="0" collapsed="false">
      <c r="A998" s="1713"/>
      <c r="B998" s="1713"/>
      <c r="C998" s="1725"/>
      <c r="D998" s="1725"/>
      <c r="E998" s="1725"/>
      <c r="F998" s="3210"/>
      <c r="G998" s="3211"/>
      <c r="H998" s="3212"/>
      <c r="I998" s="3213"/>
      <c r="J998" s="3213"/>
      <c r="K998" s="1713"/>
      <c r="L998" s="1713"/>
      <c r="M998" s="1713"/>
      <c r="N998" s="1725"/>
      <c r="O998" s="1713"/>
      <c r="P998" s="1713"/>
      <c r="Q998" s="1713"/>
      <c r="R998" s="1713"/>
      <c r="S998" s="1713"/>
      <c r="T998" s="1714"/>
      <c r="W998" s="1713"/>
      <c r="X998" s="1713"/>
      <c r="Y998" s="1713"/>
      <c r="Z998" s="1713"/>
      <c r="AA998" s="1713"/>
      <c r="AB998" s="1713"/>
      <c r="AC998" s="1713"/>
      <c r="AD998" s="1713"/>
      <c r="AE998" s="1713"/>
      <c r="AF998" s="1713"/>
      <c r="AG998" s="1713"/>
      <c r="AH998" s="1713"/>
      <c r="AI998" s="1713"/>
      <c r="AJ998" s="1713"/>
      <c r="AK998" s="1713"/>
      <c r="AL998" s="1713"/>
      <c r="AM998" s="1713"/>
      <c r="AN998" s="1713"/>
      <c r="AO998" s="3214"/>
      <c r="AP998" s="1713"/>
      <c r="AQ998" s="1713"/>
      <c r="AR998" s="1713"/>
      <c r="AS998" s="1713"/>
      <c r="AT998" s="1713"/>
      <c r="AU998" s="1713"/>
      <c r="AV998" s="1713"/>
      <c r="AW998" s="1713"/>
      <c r="AX998" s="1713"/>
      <c r="AY998" s="1713"/>
      <c r="AZ998" s="1713"/>
      <c r="BA998" s="1713"/>
      <c r="BB998" s="1713"/>
      <c r="BC998" s="1713"/>
      <c r="BD998" s="1713"/>
      <c r="BE998" s="1713"/>
      <c r="BF998" s="1713"/>
      <c r="BG998" s="1713"/>
      <c r="BH998" s="1713"/>
      <c r="BI998" s="1713"/>
      <c r="BJ998" s="1713"/>
      <c r="BK998" s="1713"/>
      <c r="BL998" s="1713"/>
      <c r="BM998" s="1713"/>
      <c r="BN998" s="1713"/>
      <c r="BO998" s="1713"/>
      <c r="BP998" s="1713"/>
      <c r="BQ998" s="1713"/>
      <c r="BR998" s="1713"/>
      <c r="BS998" s="1713"/>
      <c r="BT998" s="1713"/>
      <c r="BU998" s="1713"/>
      <c r="BV998" s="1713"/>
      <c r="BW998" s="1713"/>
      <c r="BX998" s="1713"/>
      <c r="BY998" s="1713"/>
      <c r="BZ998" s="1713"/>
      <c r="CA998" s="1713"/>
      <c r="CB998" s="1713"/>
      <c r="CC998" s="1713"/>
      <c r="CD998" s="1713"/>
      <c r="CE998" s="1713"/>
      <c r="CF998" s="1713"/>
      <c r="CG998" s="1713"/>
      <c r="CH998" s="1713"/>
      <c r="CI998" s="1713"/>
      <c r="CJ998" s="1713"/>
      <c r="CK998" s="1713"/>
      <c r="CL998" s="1713"/>
      <c r="CM998" s="1713"/>
      <c r="CN998" s="1713"/>
      <c r="CO998" s="1713"/>
      <c r="CP998" s="1713"/>
      <c r="CQ998" s="1713"/>
      <c r="CR998" s="1713"/>
      <c r="CS998" s="1713"/>
      <c r="CT998" s="1713"/>
      <c r="CU998" s="1713"/>
      <c r="CV998" s="1713"/>
      <c r="CW998" s="1713"/>
      <c r="CX998" s="1713"/>
      <c r="CY998" s="1713"/>
      <c r="CZ998" s="1713"/>
      <c r="DA998" s="1713"/>
      <c r="DB998" s="1713"/>
      <c r="DC998" s="1713"/>
      <c r="DD998" s="1713"/>
      <c r="DE998" s="1713"/>
      <c r="DF998" s="1713"/>
      <c r="DG998" s="1713"/>
      <c r="DH998" s="1713"/>
      <c r="DI998" s="1713"/>
      <c r="DJ998" s="1713"/>
      <c r="DK998" s="1713"/>
      <c r="DL998" s="1713"/>
      <c r="DM998" s="1713"/>
      <c r="DN998" s="1713"/>
      <c r="DO998" s="1713"/>
      <c r="DP998" s="1713"/>
      <c r="DQ998" s="1713"/>
    </row>
    <row r="999" s="1732" customFormat="true" ht="21.75" hidden="false" customHeight="true" outlineLevel="0" collapsed="false">
      <c r="A999" s="1713"/>
      <c r="B999" s="1713"/>
      <c r="C999" s="1725"/>
      <c r="D999" s="1725"/>
      <c r="E999" s="1725"/>
      <c r="F999" s="3210"/>
      <c r="G999" s="3211"/>
      <c r="H999" s="3212"/>
      <c r="I999" s="3213"/>
      <c r="J999" s="3213"/>
      <c r="K999" s="1713"/>
      <c r="L999" s="1713"/>
      <c r="M999" s="1713"/>
      <c r="N999" s="1725"/>
      <c r="O999" s="1713"/>
      <c r="P999" s="1713"/>
      <c r="Q999" s="1713"/>
      <c r="R999" s="1713"/>
      <c r="S999" s="1713"/>
      <c r="T999" s="1714"/>
      <c r="W999" s="1713"/>
      <c r="X999" s="1713"/>
      <c r="Y999" s="1713"/>
      <c r="Z999" s="1713"/>
      <c r="AA999" s="1713"/>
      <c r="AB999" s="1713"/>
      <c r="AC999" s="1713"/>
      <c r="AD999" s="1713"/>
      <c r="AE999" s="1713"/>
      <c r="AF999" s="1713"/>
      <c r="AG999" s="1713"/>
      <c r="AH999" s="1713"/>
      <c r="AI999" s="1713"/>
      <c r="AJ999" s="1713"/>
      <c r="AK999" s="1713"/>
      <c r="AL999" s="1713"/>
      <c r="AM999" s="1713"/>
      <c r="AN999" s="1713"/>
      <c r="AO999" s="3214"/>
      <c r="AP999" s="1713"/>
      <c r="AQ999" s="1713"/>
      <c r="AR999" s="1713"/>
      <c r="AS999" s="1713"/>
      <c r="AT999" s="1713"/>
      <c r="AU999" s="1713"/>
      <c r="AV999" s="1713"/>
      <c r="AW999" s="1713"/>
      <c r="AX999" s="1713"/>
      <c r="AY999" s="1713"/>
      <c r="AZ999" s="1713"/>
      <c r="BA999" s="1713"/>
      <c r="BB999" s="1713"/>
      <c r="BC999" s="1713"/>
      <c r="BD999" s="1713"/>
      <c r="BE999" s="1713"/>
      <c r="BF999" s="1713"/>
      <c r="BG999" s="1713"/>
      <c r="BH999" s="1713"/>
      <c r="BI999" s="1713"/>
      <c r="BJ999" s="1713"/>
      <c r="BK999" s="1713"/>
      <c r="BL999" s="1713"/>
      <c r="BM999" s="1713"/>
      <c r="BN999" s="1713"/>
      <c r="BO999" s="1713"/>
      <c r="BP999" s="1713"/>
      <c r="BQ999" s="1713"/>
      <c r="BR999" s="1713"/>
      <c r="BS999" s="1713"/>
      <c r="BT999" s="1713"/>
      <c r="BU999" s="1713"/>
      <c r="BV999" s="1713"/>
      <c r="BW999" s="1713"/>
      <c r="BX999" s="1713"/>
      <c r="BY999" s="1713"/>
      <c r="BZ999" s="1713"/>
      <c r="CA999" s="1713"/>
      <c r="CB999" s="1713"/>
      <c r="CC999" s="1713"/>
      <c r="CD999" s="1713"/>
      <c r="CE999" s="1713"/>
      <c r="CF999" s="1713"/>
      <c r="CG999" s="1713"/>
      <c r="CH999" s="1713"/>
      <c r="CI999" s="1713"/>
      <c r="CJ999" s="1713"/>
      <c r="CK999" s="1713"/>
      <c r="CL999" s="1713"/>
      <c r="CM999" s="1713"/>
      <c r="CN999" s="1713"/>
      <c r="CO999" s="1713"/>
      <c r="CP999" s="1713"/>
      <c r="CQ999" s="1713"/>
      <c r="CR999" s="1713"/>
      <c r="CS999" s="1713"/>
      <c r="CT999" s="1713"/>
      <c r="CU999" s="1713"/>
      <c r="CV999" s="1713"/>
      <c r="CW999" s="1713"/>
      <c r="CX999" s="1713"/>
      <c r="CY999" s="1713"/>
      <c r="CZ999" s="1713"/>
      <c r="DA999" s="1713"/>
      <c r="DB999" s="1713"/>
      <c r="DC999" s="1713"/>
      <c r="DD999" s="1713"/>
      <c r="DE999" s="1713"/>
      <c r="DF999" s="1713"/>
      <c r="DG999" s="1713"/>
      <c r="DH999" s="1713"/>
      <c r="DI999" s="1713"/>
      <c r="DJ999" s="1713"/>
      <c r="DK999" s="1713"/>
      <c r="DL999" s="1713"/>
      <c r="DM999" s="1713"/>
      <c r="DN999" s="1713"/>
      <c r="DO999" s="1713"/>
      <c r="DP999" s="1713"/>
      <c r="DQ999" s="1713"/>
    </row>
    <row r="1000" s="1732" customFormat="true" ht="21.75" hidden="false" customHeight="true" outlineLevel="0" collapsed="false">
      <c r="A1000" s="1713"/>
      <c r="B1000" s="1713"/>
      <c r="C1000" s="1725"/>
      <c r="D1000" s="1725"/>
      <c r="E1000" s="1725"/>
      <c r="F1000" s="3210"/>
      <c r="G1000" s="3211"/>
      <c r="H1000" s="3212"/>
      <c r="I1000" s="3213"/>
      <c r="J1000" s="3213"/>
      <c r="K1000" s="1713"/>
      <c r="L1000" s="1713"/>
      <c r="M1000" s="1713"/>
      <c r="N1000" s="1725"/>
      <c r="O1000" s="1713"/>
      <c r="P1000" s="1713"/>
      <c r="Q1000" s="1713"/>
      <c r="R1000" s="1713"/>
      <c r="S1000" s="1713"/>
      <c r="T1000" s="1714"/>
      <c r="W1000" s="1713"/>
      <c r="X1000" s="1713"/>
      <c r="Y1000" s="1713"/>
      <c r="Z1000" s="1713"/>
      <c r="AA1000" s="1713"/>
      <c r="AB1000" s="1713"/>
      <c r="AC1000" s="1713"/>
      <c r="AD1000" s="1713"/>
      <c r="AE1000" s="1713"/>
      <c r="AF1000" s="1713"/>
      <c r="AG1000" s="1713"/>
      <c r="AH1000" s="1713"/>
      <c r="AI1000" s="1713"/>
      <c r="AJ1000" s="1713"/>
      <c r="AK1000" s="1713"/>
      <c r="AL1000" s="1713"/>
      <c r="AM1000" s="1713"/>
      <c r="AN1000" s="1713"/>
      <c r="AO1000" s="3214"/>
      <c r="AP1000" s="1713"/>
      <c r="AQ1000" s="1713"/>
      <c r="AR1000" s="1713"/>
      <c r="AS1000" s="1713"/>
      <c r="AT1000" s="1713"/>
      <c r="AU1000" s="1713"/>
      <c r="AV1000" s="1713"/>
      <c r="AW1000" s="1713"/>
      <c r="AX1000" s="1713"/>
      <c r="AY1000" s="1713"/>
      <c r="AZ1000" s="1713"/>
      <c r="BA1000" s="1713"/>
      <c r="BB1000" s="1713"/>
      <c r="BC1000" s="1713"/>
      <c r="BD1000" s="1713"/>
      <c r="BE1000" s="1713"/>
      <c r="BF1000" s="1713"/>
      <c r="BG1000" s="1713"/>
      <c r="BH1000" s="1713"/>
      <c r="BI1000" s="1713"/>
      <c r="BJ1000" s="1713"/>
      <c r="BK1000" s="1713"/>
      <c r="BL1000" s="1713"/>
      <c r="BM1000" s="1713"/>
      <c r="BN1000" s="1713"/>
      <c r="BO1000" s="1713"/>
      <c r="BP1000" s="1713"/>
      <c r="BQ1000" s="1713"/>
      <c r="BR1000" s="1713"/>
      <c r="BS1000" s="1713"/>
      <c r="BT1000" s="1713"/>
      <c r="BU1000" s="1713"/>
      <c r="BV1000" s="1713"/>
      <c r="BW1000" s="1713"/>
      <c r="BX1000" s="1713"/>
      <c r="BY1000" s="1713"/>
      <c r="BZ1000" s="1713"/>
      <c r="CA1000" s="1713"/>
      <c r="CB1000" s="1713"/>
      <c r="CC1000" s="1713"/>
      <c r="CD1000" s="1713"/>
      <c r="CE1000" s="1713"/>
      <c r="CF1000" s="1713"/>
      <c r="CG1000" s="1713"/>
      <c r="CH1000" s="1713"/>
      <c r="CI1000" s="1713"/>
      <c r="CJ1000" s="1713"/>
      <c r="CK1000" s="1713"/>
      <c r="CL1000" s="1713"/>
      <c r="CM1000" s="1713"/>
      <c r="CN1000" s="1713"/>
      <c r="CO1000" s="1713"/>
      <c r="CP1000" s="1713"/>
      <c r="CQ1000" s="1713"/>
      <c r="CR1000" s="1713"/>
      <c r="CS1000" s="1713"/>
      <c r="CT1000" s="1713"/>
      <c r="CU1000" s="1713"/>
      <c r="CV1000" s="1713"/>
      <c r="CW1000" s="1713"/>
      <c r="CX1000" s="1713"/>
      <c r="CY1000" s="1713"/>
      <c r="CZ1000" s="1713"/>
      <c r="DA1000" s="1713"/>
      <c r="DB1000" s="1713"/>
      <c r="DC1000" s="1713"/>
      <c r="DD1000" s="1713"/>
      <c r="DE1000" s="1713"/>
      <c r="DF1000" s="1713"/>
      <c r="DG1000" s="1713"/>
      <c r="DH1000" s="1713"/>
      <c r="DI1000" s="1713"/>
      <c r="DJ1000" s="1713"/>
      <c r="DK1000" s="1713"/>
      <c r="DL1000" s="1713"/>
      <c r="DM1000" s="1713"/>
      <c r="DN1000" s="1713"/>
      <c r="DO1000" s="1713"/>
      <c r="DP1000" s="1713"/>
      <c r="DQ1000" s="1713"/>
    </row>
    <row r="1001" s="1732" customFormat="true" ht="21.75" hidden="false" customHeight="true" outlineLevel="0" collapsed="false">
      <c r="A1001" s="1713"/>
      <c r="B1001" s="1713"/>
      <c r="C1001" s="1725"/>
      <c r="D1001" s="1725"/>
      <c r="E1001" s="1725"/>
      <c r="F1001" s="3210"/>
      <c r="G1001" s="3211"/>
      <c r="H1001" s="3212"/>
      <c r="I1001" s="3213"/>
      <c r="J1001" s="3213"/>
      <c r="K1001" s="1713"/>
      <c r="L1001" s="1713"/>
      <c r="M1001" s="1713"/>
      <c r="N1001" s="1725"/>
      <c r="O1001" s="1713"/>
      <c r="P1001" s="1713"/>
      <c r="Q1001" s="1713"/>
      <c r="R1001" s="1713"/>
      <c r="S1001" s="1713"/>
      <c r="T1001" s="1714"/>
      <c r="W1001" s="1713"/>
      <c r="X1001" s="1713"/>
      <c r="Y1001" s="1713"/>
      <c r="Z1001" s="1713"/>
      <c r="AA1001" s="1713"/>
      <c r="AB1001" s="1713"/>
      <c r="AC1001" s="1713"/>
      <c r="AD1001" s="1713"/>
      <c r="AE1001" s="1713"/>
      <c r="AF1001" s="1713"/>
      <c r="AG1001" s="1713"/>
      <c r="AH1001" s="1713"/>
      <c r="AI1001" s="1713"/>
      <c r="AJ1001" s="1713"/>
      <c r="AK1001" s="1713"/>
      <c r="AL1001" s="1713"/>
      <c r="AM1001" s="1713"/>
      <c r="AN1001" s="1713"/>
      <c r="AO1001" s="3214"/>
      <c r="AP1001" s="1713"/>
      <c r="AQ1001" s="1713"/>
      <c r="AR1001" s="1713"/>
      <c r="AS1001" s="1713"/>
      <c r="AT1001" s="1713"/>
      <c r="AU1001" s="1713"/>
      <c r="AV1001" s="1713"/>
      <c r="AW1001" s="1713"/>
      <c r="AX1001" s="1713"/>
      <c r="AY1001" s="1713"/>
      <c r="AZ1001" s="1713"/>
      <c r="BA1001" s="1713"/>
      <c r="BB1001" s="1713"/>
      <c r="BC1001" s="1713"/>
      <c r="BD1001" s="1713"/>
      <c r="BE1001" s="1713"/>
      <c r="BF1001" s="1713"/>
      <c r="BG1001" s="1713"/>
      <c r="BH1001" s="1713"/>
      <c r="BI1001" s="1713"/>
      <c r="BJ1001" s="1713"/>
      <c r="BK1001" s="1713"/>
      <c r="BL1001" s="1713"/>
      <c r="BM1001" s="1713"/>
      <c r="BN1001" s="1713"/>
      <c r="BO1001" s="1713"/>
      <c r="BP1001" s="1713"/>
      <c r="BQ1001" s="1713"/>
      <c r="BR1001" s="1713"/>
      <c r="BS1001" s="1713"/>
      <c r="BT1001" s="1713"/>
      <c r="BU1001" s="1713"/>
      <c r="BV1001" s="1713"/>
      <c r="BW1001" s="1713"/>
      <c r="BX1001" s="1713"/>
      <c r="BY1001" s="1713"/>
      <c r="BZ1001" s="1713"/>
      <c r="CA1001" s="1713"/>
      <c r="CB1001" s="1713"/>
      <c r="CC1001" s="1713"/>
      <c r="CD1001" s="1713"/>
      <c r="CE1001" s="1713"/>
      <c r="CF1001" s="1713"/>
      <c r="CG1001" s="1713"/>
      <c r="CH1001" s="1713"/>
      <c r="CI1001" s="1713"/>
      <c r="CJ1001" s="1713"/>
      <c r="CK1001" s="1713"/>
      <c r="CL1001" s="1713"/>
      <c r="CM1001" s="1713"/>
      <c r="CN1001" s="1713"/>
      <c r="CO1001" s="1713"/>
      <c r="CP1001" s="1713"/>
      <c r="CQ1001" s="1713"/>
      <c r="CR1001" s="1713"/>
      <c r="CS1001" s="1713"/>
      <c r="CT1001" s="1713"/>
      <c r="CU1001" s="1713"/>
      <c r="CV1001" s="1713"/>
      <c r="CW1001" s="1713"/>
      <c r="CX1001" s="1713"/>
      <c r="CY1001" s="1713"/>
      <c r="CZ1001" s="1713"/>
      <c r="DA1001" s="1713"/>
      <c r="DB1001" s="1713"/>
      <c r="DC1001" s="1713"/>
      <c r="DD1001" s="1713"/>
      <c r="DE1001" s="1713"/>
      <c r="DF1001" s="1713"/>
      <c r="DG1001" s="1713"/>
      <c r="DH1001" s="1713"/>
      <c r="DI1001" s="1713"/>
      <c r="DJ1001" s="1713"/>
      <c r="DK1001" s="1713"/>
      <c r="DL1001" s="1713"/>
      <c r="DM1001" s="1713"/>
      <c r="DN1001" s="1713"/>
      <c r="DO1001" s="1713"/>
      <c r="DP1001" s="1713"/>
      <c r="DQ1001" s="1713"/>
    </row>
    <row r="1002" s="1732" customFormat="true" ht="21.75" hidden="false" customHeight="true" outlineLevel="0" collapsed="false">
      <c r="A1002" s="1713"/>
      <c r="B1002" s="1713"/>
      <c r="C1002" s="1725"/>
      <c r="D1002" s="1725"/>
      <c r="E1002" s="1725"/>
      <c r="F1002" s="3210"/>
      <c r="G1002" s="3211"/>
      <c r="H1002" s="3212"/>
      <c r="I1002" s="3213"/>
      <c r="J1002" s="3213"/>
      <c r="K1002" s="1713"/>
      <c r="L1002" s="1713"/>
      <c r="M1002" s="1713"/>
      <c r="N1002" s="1725"/>
      <c r="O1002" s="1713"/>
      <c r="P1002" s="1713"/>
      <c r="Q1002" s="1713"/>
      <c r="R1002" s="1713"/>
      <c r="S1002" s="1713"/>
      <c r="T1002" s="1714"/>
      <c r="W1002" s="1713"/>
      <c r="X1002" s="1713"/>
      <c r="Y1002" s="1713"/>
      <c r="Z1002" s="1713"/>
      <c r="AA1002" s="1713"/>
      <c r="AB1002" s="1713"/>
      <c r="AC1002" s="1713"/>
      <c r="AD1002" s="1713"/>
      <c r="AE1002" s="1713"/>
      <c r="AF1002" s="1713"/>
      <c r="AG1002" s="1713"/>
      <c r="AH1002" s="1713"/>
      <c r="AI1002" s="1713"/>
      <c r="AJ1002" s="1713"/>
      <c r="AK1002" s="1713"/>
      <c r="AL1002" s="1713"/>
      <c r="AM1002" s="1713"/>
      <c r="AN1002" s="1713"/>
      <c r="AO1002" s="3214"/>
      <c r="AP1002" s="1713"/>
      <c r="AQ1002" s="1713"/>
      <c r="AR1002" s="1713"/>
      <c r="AS1002" s="1713"/>
      <c r="AT1002" s="1713"/>
      <c r="AU1002" s="1713"/>
      <c r="AV1002" s="1713"/>
      <c r="AW1002" s="1713"/>
      <c r="AX1002" s="1713"/>
      <c r="AY1002" s="1713"/>
      <c r="AZ1002" s="1713"/>
      <c r="BA1002" s="1713"/>
      <c r="BB1002" s="1713"/>
      <c r="BC1002" s="1713"/>
      <c r="BD1002" s="1713"/>
      <c r="BE1002" s="1713"/>
      <c r="BF1002" s="1713"/>
      <c r="BG1002" s="1713"/>
      <c r="BH1002" s="1713"/>
      <c r="BI1002" s="1713"/>
      <c r="BJ1002" s="1713"/>
      <c r="BK1002" s="1713"/>
      <c r="BL1002" s="1713"/>
      <c r="BM1002" s="1713"/>
      <c r="BN1002" s="1713"/>
      <c r="BO1002" s="1713"/>
      <c r="BP1002" s="1713"/>
      <c r="BQ1002" s="1713"/>
      <c r="BR1002" s="1713"/>
      <c r="BS1002" s="1713"/>
      <c r="BT1002" s="1713"/>
      <c r="BU1002" s="1713"/>
      <c r="BV1002" s="1713"/>
      <c r="BW1002" s="1713"/>
      <c r="BX1002" s="1713"/>
      <c r="BY1002" s="1713"/>
      <c r="BZ1002" s="1713"/>
      <c r="CA1002" s="1713"/>
      <c r="CB1002" s="1713"/>
      <c r="CC1002" s="1713"/>
      <c r="CD1002" s="1713"/>
      <c r="CE1002" s="1713"/>
      <c r="CF1002" s="1713"/>
      <c r="CG1002" s="1713"/>
      <c r="CH1002" s="1713"/>
      <c r="CI1002" s="1713"/>
      <c r="CJ1002" s="1713"/>
      <c r="CK1002" s="1713"/>
      <c r="CL1002" s="1713"/>
      <c r="CM1002" s="1713"/>
      <c r="CN1002" s="1713"/>
      <c r="CO1002" s="1713"/>
      <c r="CP1002" s="1713"/>
      <c r="CQ1002" s="1713"/>
      <c r="CR1002" s="1713"/>
      <c r="CS1002" s="1713"/>
      <c r="CT1002" s="1713"/>
      <c r="CU1002" s="1713"/>
      <c r="CV1002" s="1713"/>
      <c r="CW1002" s="1713"/>
      <c r="CX1002" s="1713"/>
      <c r="CY1002" s="1713"/>
      <c r="CZ1002" s="1713"/>
      <c r="DA1002" s="1713"/>
      <c r="DB1002" s="1713"/>
      <c r="DC1002" s="1713"/>
      <c r="DD1002" s="1713"/>
      <c r="DE1002" s="1713"/>
      <c r="DF1002" s="1713"/>
      <c r="DG1002" s="1713"/>
      <c r="DH1002" s="1713"/>
      <c r="DI1002" s="1713"/>
      <c r="DJ1002" s="1713"/>
      <c r="DK1002" s="1713"/>
      <c r="DL1002" s="1713"/>
      <c r="DM1002" s="1713"/>
      <c r="DN1002" s="1713"/>
      <c r="DO1002" s="1713"/>
      <c r="DP1002" s="1713"/>
      <c r="DQ1002" s="1713"/>
    </row>
    <row r="1003" s="1732" customFormat="true" ht="21.75" hidden="false" customHeight="true" outlineLevel="0" collapsed="false">
      <c r="A1003" s="1713"/>
      <c r="B1003" s="1713"/>
      <c r="C1003" s="1725"/>
      <c r="D1003" s="1725"/>
      <c r="E1003" s="1725"/>
      <c r="F1003" s="3210"/>
      <c r="G1003" s="3211"/>
      <c r="H1003" s="3212"/>
      <c r="I1003" s="3213"/>
      <c r="J1003" s="3213"/>
      <c r="K1003" s="1713"/>
      <c r="L1003" s="1713"/>
      <c r="M1003" s="1713"/>
      <c r="N1003" s="1725"/>
      <c r="O1003" s="1713"/>
      <c r="P1003" s="1713"/>
      <c r="Q1003" s="1713"/>
      <c r="R1003" s="1713"/>
      <c r="S1003" s="1713"/>
      <c r="T1003" s="1714"/>
      <c r="W1003" s="1713"/>
      <c r="X1003" s="1713"/>
      <c r="Y1003" s="1713"/>
      <c r="Z1003" s="1713"/>
      <c r="AA1003" s="1713"/>
      <c r="AB1003" s="1713"/>
      <c r="AC1003" s="1713"/>
      <c r="AD1003" s="1713"/>
      <c r="AE1003" s="1713"/>
      <c r="AF1003" s="1713"/>
      <c r="AG1003" s="1713"/>
      <c r="AH1003" s="1713"/>
      <c r="AI1003" s="1713"/>
      <c r="AJ1003" s="1713"/>
      <c r="AK1003" s="1713"/>
      <c r="AL1003" s="1713"/>
      <c r="AM1003" s="1713"/>
      <c r="AN1003" s="1713"/>
      <c r="AO1003" s="3214"/>
      <c r="AP1003" s="1713"/>
      <c r="AQ1003" s="1713"/>
      <c r="AR1003" s="1713"/>
      <c r="AS1003" s="1713"/>
      <c r="AT1003" s="1713"/>
      <c r="AU1003" s="1713"/>
      <c r="AV1003" s="1713"/>
      <c r="AW1003" s="1713"/>
      <c r="AX1003" s="1713"/>
      <c r="AY1003" s="1713"/>
      <c r="AZ1003" s="1713"/>
      <c r="BA1003" s="1713"/>
      <c r="BB1003" s="1713"/>
      <c r="BC1003" s="1713"/>
      <c r="BD1003" s="1713"/>
      <c r="BE1003" s="1713"/>
      <c r="BF1003" s="1713"/>
      <c r="BG1003" s="1713"/>
      <c r="BH1003" s="1713"/>
      <c r="BI1003" s="1713"/>
      <c r="BJ1003" s="1713"/>
      <c r="BK1003" s="1713"/>
      <c r="BL1003" s="1713"/>
      <c r="BM1003" s="1713"/>
      <c r="BN1003" s="1713"/>
      <c r="BO1003" s="1713"/>
      <c r="BP1003" s="1713"/>
      <c r="BQ1003" s="1713"/>
      <c r="BR1003" s="1713"/>
      <c r="BS1003" s="1713"/>
      <c r="BT1003" s="1713"/>
      <c r="BU1003" s="1713"/>
      <c r="BV1003" s="1713"/>
      <c r="BW1003" s="1713"/>
      <c r="BX1003" s="1713"/>
      <c r="BY1003" s="1713"/>
      <c r="BZ1003" s="1713"/>
      <c r="CA1003" s="1713"/>
      <c r="CB1003" s="1713"/>
      <c r="CC1003" s="1713"/>
      <c r="CD1003" s="1713"/>
      <c r="CE1003" s="1713"/>
      <c r="CF1003" s="1713"/>
      <c r="CG1003" s="1713"/>
      <c r="CH1003" s="1713"/>
      <c r="CI1003" s="1713"/>
      <c r="CJ1003" s="1713"/>
      <c r="CK1003" s="1713"/>
      <c r="CL1003" s="1713"/>
      <c r="CM1003" s="1713"/>
      <c r="CN1003" s="1713"/>
      <c r="CO1003" s="1713"/>
      <c r="CP1003" s="1713"/>
      <c r="CQ1003" s="1713"/>
      <c r="CR1003" s="1713"/>
      <c r="CS1003" s="1713"/>
      <c r="CT1003" s="1713"/>
      <c r="CU1003" s="1713"/>
      <c r="CV1003" s="1713"/>
      <c r="CW1003" s="1713"/>
      <c r="CX1003" s="1713"/>
      <c r="CY1003" s="1713"/>
      <c r="CZ1003" s="1713"/>
      <c r="DA1003" s="1713"/>
      <c r="DB1003" s="1713"/>
      <c r="DC1003" s="1713"/>
      <c r="DD1003" s="1713"/>
      <c r="DE1003" s="1713"/>
      <c r="DF1003" s="1713"/>
      <c r="DG1003" s="1713"/>
      <c r="DH1003" s="1713"/>
      <c r="DI1003" s="1713"/>
      <c r="DJ1003" s="1713"/>
      <c r="DK1003" s="1713"/>
      <c r="DL1003" s="1713"/>
      <c r="DM1003" s="1713"/>
      <c r="DN1003" s="1713"/>
      <c r="DO1003" s="1713"/>
      <c r="DP1003" s="1713"/>
      <c r="DQ1003" s="1713"/>
    </row>
    <row r="1004" s="1732" customFormat="true" ht="21.75" hidden="false" customHeight="true" outlineLevel="0" collapsed="false">
      <c r="A1004" s="1713"/>
      <c r="B1004" s="1713"/>
      <c r="C1004" s="1725"/>
      <c r="D1004" s="1725"/>
      <c r="E1004" s="1725"/>
      <c r="F1004" s="3210"/>
      <c r="G1004" s="3211"/>
      <c r="H1004" s="3212"/>
      <c r="I1004" s="3213"/>
      <c r="J1004" s="3213"/>
      <c r="K1004" s="1713"/>
      <c r="L1004" s="1713"/>
      <c r="M1004" s="1713"/>
      <c r="N1004" s="1725"/>
      <c r="O1004" s="1713"/>
      <c r="P1004" s="1713"/>
      <c r="Q1004" s="1713"/>
      <c r="R1004" s="1713"/>
      <c r="S1004" s="1713"/>
      <c r="T1004" s="1714"/>
      <c r="W1004" s="1713"/>
      <c r="X1004" s="1713"/>
      <c r="Y1004" s="1713"/>
      <c r="Z1004" s="1713"/>
      <c r="AA1004" s="1713"/>
      <c r="AB1004" s="1713"/>
      <c r="AC1004" s="1713"/>
      <c r="AD1004" s="1713"/>
      <c r="AE1004" s="1713"/>
      <c r="AF1004" s="1713"/>
      <c r="AG1004" s="1713"/>
      <c r="AH1004" s="1713"/>
      <c r="AI1004" s="1713"/>
      <c r="AJ1004" s="1713"/>
      <c r="AK1004" s="1713"/>
      <c r="AL1004" s="1713"/>
      <c r="AM1004" s="1713"/>
      <c r="AN1004" s="1713"/>
      <c r="AO1004" s="3214"/>
      <c r="AP1004" s="1713"/>
      <c r="AQ1004" s="1713"/>
      <c r="AR1004" s="1713"/>
      <c r="AS1004" s="1713"/>
      <c r="AT1004" s="1713"/>
      <c r="AU1004" s="1713"/>
      <c r="AV1004" s="1713"/>
      <c r="AW1004" s="1713"/>
      <c r="AX1004" s="1713"/>
      <c r="AY1004" s="1713"/>
      <c r="AZ1004" s="1713"/>
      <c r="BA1004" s="1713"/>
      <c r="BB1004" s="1713"/>
      <c r="BC1004" s="1713"/>
      <c r="BD1004" s="1713"/>
      <c r="BE1004" s="1713"/>
      <c r="BF1004" s="1713"/>
      <c r="BG1004" s="1713"/>
      <c r="BH1004" s="1713"/>
      <c r="BI1004" s="1713"/>
      <c r="BJ1004" s="1713"/>
      <c r="BK1004" s="1713"/>
      <c r="BL1004" s="1713"/>
      <c r="BM1004" s="1713"/>
      <c r="BN1004" s="1713"/>
      <c r="BO1004" s="1713"/>
      <c r="BP1004" s="1713"/>
      <c r="BQ1004" s="1713"/>
      <c r="BR1004" s="1713"/>
      <c r="BS1004" s="1713"/>
      <c r="BT1004" s="1713"/>
      <c r="BU1004" s="1713"/>
      <c r="BV1004" s="1713"/>
      <c r="BW1004" s="1713"/>
      <c r="BX1004" s="1713"/>
      <c r="BY1004" s="1713"/>
      <c r="BZ1004" s="1713"/>
      <c r="CA1004" s="1713"/>
      <c r="CB1004" s="1713"/>
      <c r="CC1004" s="1713"/>
      <c r="CD1004" s="1713"/>
      <c r="CE1004" s="1713"/>
      <c r="CF1004" s="1713"/>
      <c r="CG1004" s="1713"/>
      <c r="CH1004" s="1713"/>
      <c r="CI1004" s="1713"/>
      <c r="CJ1004" s="1713"/>
      <c r="CK1004" s="1713"/>
      <c r="CL1004" s="1713"/>
      <c r="CM1004" s="1713"/>
      <c r="CN1004" s="1713"/>
      <c r="CO1004" s="1713"/>
      <c r="CP1004" s="1713"/>
      <c r="CQ1004" s="1713"/>
      <c r="CR1004" s="1713"/>
      <c r="CS1004" s="1713"/>
      <c r="CT1004" s="1713"/>
      <c r="CU1004" s="1713"/>
      <c r="CV1004" s="1713"/>
      <c r="CW1004" s="1713"/>
      <c r="CX1004" s="1713"/>
      <c r="CY1004" s="1713"/>
      <c r="CZ1004" s="1713"/>
      <c r="DA1004" s="1713"/>
      <c r="DB1004" s="1713"/>
      <c r="DC1004" s="1713"/>
      <c r="DD1004" s="1713"/>
      <c r="DE1004" s="1713"/>
      <c r="DF1004" s="1713"/>
      <c r="DG1004" s="1713"/>
      <c r="DH1004" s="1713"/>
      <c r="DI1004" s="1713"/>
      <c r="DJ1004" s="1713"/>
      <c r="DK1004" s="1713"/>
      <c r="DL1004" s="1713"/>
      <c r="DM1004" s="1713"/>
      <c r="DN1004" s="1713"/>
      <c r="DO1004" s="1713"/>
      <c r="DP1004" s="1713"/>
      <c r="DQ1004" s="1713"/>
    </row>
    <row r="1005" s="1732" customFormat="true" ht="21.75" hidden="false" customHeight="true" outlineLevel="0" collapsed="false">
      <c r="A1005" s="1713"/>
      <c r="B1005" s="1713"/>
      <c r="C1005" s="1725"/>
      <c r="D1005" s="1725"/>
      <c r="E1005" s="1725"/>
      <c r="F1005" s="3210"/>
      <c r="G1005" s="3211"/>
      <c r="H1005" s="3212"/>
      <c r="I1005" s="3213"/>
      <c r="J1005" s="3213"/>
      <c r="K1005" s="1713"/>
      <c r="L1005" s="1713"/>
      <c r="M1005" s="1713"/>
      <c r="N1005" s="1725"/>
      <c r="O1005" s="1713"/>
      <c r="P1005" s="1713"/>
      <c r="Q1005" s="1713"/>
      <c r="R1005" s="1713"/>
      <c r="S1005" s="1713"/>
      <c r="T1005" s="1714"/>
      <c r="W1005" s="1713"/>
      <c r="X1005" s="1713"/>
      <c r="Y1005" s="1713"/>
      <c r="Z1005" s="1713"/>
      <c r="AA1005" s="1713"/>
      <c r="AB1005" s="1713"/>
      <c r="AC1005" s="1713"/>
      <c r="AD1005" s="1713"/>
      <c r="AE1005" s="1713"/>
      <c r="AF1005" s="1713"/>
      <c r="AG1005" s="1713"/>
      <c r="AH1005" s="1713"/>
      <c r="AI1005" s="1713"/>
      <c r="AJ1005" s="1713"/>
      <c r="AK1005" s="1713"/>
      <c r="AL1005" s="1713"/>
      <c r="AM1005" s="1713"/>
      <c r="AN1005" s="1713"/>
      <c r="AO1005" s="3214"/>
      <c r="AP1005" s="1713"/>
      <c r="AQ1005" s="1713"/>
      <c r="AR1005" s="1713"/>
      <c r="AS1005" s="1713"/>
      <c r="AT1005" s="1713"/>
      <c r="AU1005" s="1713"/>
      <c r="AV1005" s="1713"/>
      <c r="AW1005" s="1713"/>
      <c r="AX1005" s="1713"/>
      <c r="AY1005" s="1713"/>
      <c r="AZ1005" s="1713"/>
      <c r="BA1005" s="1713"/>
      <c r="BB1005" s="1713"/>
      <c r="BC1005" s="1713"/>
      <c r="BD1005" s="1713"/>
      <c r="BE1005" s="1713"/>
      <c r="BF1005" s="1713"/>
      <c r="BG1005" s="1713"/>
      <c r="BH1005" s="1713"/>
      <c r="BI1005" s="1713"/>
      <c r="BJ1005" s="1713"/>
      <c r="BK1005" s="1713"/>
      <c r="BL1005" s="1713"/>
      <c r="BM1005" s="1713"/>
      <c r="BN1005" s="1713"/>
      <c r="BO1005" s="1713"/>
      <c r="BP1005" s="1713"/>
      <c r="BQ1005" s="1713"/>
      <c r="BR1005" s="1713"/>
      <c r="BS1005" s="1713"/>
      <c r="BT1005" s="1713"/>
      <c r="BU1005" s="1713"/>
      <c r="BV1005" s="1713"/>
      <c r="BW1005" s="1713"/>
      <c r="BX1005" s="1713"/>
      <c r="BY1005" s="1713"/>
      <c r="BZ1005" s="1713"/>
      <c r="CA1005" s="1713"/>
      <c r="CB1005" s="1713"/>
      <c r="CC1005" s="1713"/>
      <c r="CD1005" s="1713"/>
      <c r="CE1005" s="1713"/>
      <c r="CF1005" s="1713"/>
      <c r="CG1005" s="1713"/>
      <c r="CH1005" s="1713"/>
      <c r="CI1005" s="1713"/>
      <c r="CJ1005" s="1713"/>
      <c r="CK1005" s="1713"/>
      <c r="CL1005" s="1713"/>
      <c r="CM1005" s="1713"/>
      <c r="CN1005" s="1713"/>
      <c r="CO1005" s="1713"/>
      <c r="CP1005" s="1713"/>
      <c r="CQ1005" s="1713"/>
      <c r="CR1005" s="1713"/>
      <c r="CS1005" s="1713"/>
      <c r="CT1005" s="1713"/>
      <c r="CU1005" s="1713"/>
      <c r="CV1005" s="1713"/>
      <c r="CW1005" s="1713"/>
      <c r="CX1005" s="1713"/>
      <c r="CY1005" s="1713"/>
      <c r="CZ1005" s="1713"/>
      <c r="DA1005" s="1713"/>
      <c r="DB1005" s="1713"/>
      <c r="DC1005" s="1713"/>
      <c r="DD1005" s="1713"/>
      <c r="DE1005" s="1713"/>
      <c r="DF1005" s="1713"/>
      <c r="DG1005" s="1713"/>
      <c r="DH1005" s="1713"/>
      <c r="DI1005" s="1713"/>
      <c r="DJ1005" s="1713"/>
      <c r="DK1005" s="1713"/>
      <c r="DL1005" s="1713"/>
      <c r="DM1005" s="1713"/>
      <c r="DN1005" s="1713"/>
      <c r="DO1005" s="1713"/>
      <c r="DP1005" s="1713"/>
      <c r="DQ1005" s="1713"/>
    </row>
    <row r="1006" s="1732" customFormat="true" ht="21.75" hidden="false" customHeight="true" outlineLevel="0" collapsed="false">
      <c r="A1006" s="1713"/>
      <c r="B1006" s="1713"/>
      <c r="C1006" s="1725"/>
      <c r="D1006" s="1725"/>
      <c r="E1006" s="1725"/>
      <c r="F1006" s="3210"/>
      <c r="G1006" s="3211"/>
      <c r="H1006" s="3212"/>
      <c r="I1006" s="3213"/>
      <c r="J1006" s="3213"/>
      <c r="K1006" s="1713"/>
      <c r="L1006" s="1713"/>
      <c r="M1006" s="1713"/>
      <c r="N1006" s="1725"/>
      <c r="O1006" s="1713"/>
      <c r="P1006" s="1713"/>
      <c r="Q1006" s="1713"/>
      <c r="R1006" s="1713"/>
      <c r="S1006" s="1713"/>
      <c r="T1006" s="1714"/>
      <c r="W1006" s="1713"/>
      <c r="X1006" s="1713"/>
      <c r="Y1006" s="1713"/>
      <c r="Z1006" s="1713"/>
      <c r="AA1006" s="1713"/>
      <c r="AB1006" s="1713"/>
      <c r="AC1006" s="1713"/>
      <c r="AD1006" s="1713"/>
      <c r="AE1006" s="1713"/>
      <c r="AF1006" s="1713"/>
      <c r="AG1006" s="1713"/>
      <c r="AH1006" s="1713"/>
      <c r="AI1006" s="1713"/>
      <c r="AJ1006" s="1713"/>
      <c r="AK1006" s="1713"/>
      <c r="AL1006" s="1713"/>
      <c r="AM1006" s="1713"/>
      <c r="AN1006" s="1713"/>
      <c r="AO1006" s="3214"/>
      <c r="AP1006" s="1713"/>
      <c r="AQ1006" s="1713"/>
      <c r="AR1006" s="1713"/>
      <c r="AS1006" s="1713"/>
      <c r="AT1006" s="1713"/>
      <c r="AU1006" s="1713"/>
      <c r="AV1006" s="1713"/>
      <c r="AW1006" s="1713"/>
      <c r="AX1006" s="1713"/>
      <c r="AY1006" s="1713"/>
      <c r="AZ1006" s="1713"/>
      <c r="BA1006" s="1713"/>
      <c r="BB1006" s="1713"/>
      <c r="BC1006" s="1713"/>
      <c r="BD1006" s="1713"/>
      <c r="BE1006" s="1713"/>
      <c r="BF1006" s="1713"/>
      <c r="BG1006" s="1713"/>
      <c r="BH1006" s="1713"/>
      <c r="BI1006" s="1713"/>
      <c r="BJ1006" s="1713"/>
      <c r="BK1006" s="1713"/>
      <c r="BL1006" s="1713"/>
      <c r="BM1006" s="1713"/>
      <c r="BN1006" s="1713"/>
      <c r="BO1006" s="1713"/>
      <c r="BP1006" s="1713"/>
      <c r="BQ1006" s="1713"/>
      <c r="BR1006" s="1713"/>
      <c r="BS1006" s="1713"/>
      <c r="BT1006" s="1713"/>
      <c r="BU1006" s="1713"/>
      <c r="BV1006" s="1713"/>
      <c r="BW1006" s="1713"/>
      <c r="BX1006" s="1713"/>
      <c r="BY1006" s="1713"/>
      <c r="BZ1006" s="1713"/>
      <c r="CA1006" s="1713"/>
      <c r="CB1006" s="1713"/>
      <c r="CC1006" s="1713"/>
      <c r="CD1006" s="1713"/>
      <c r="CE1006" s="1713"/>
      <c r="CF1006" s="1713"/>
      <c r="CG1006" s="1713"/>
      <c r="CH1006" s="1713"/>
      <c r="CI1006" s="1713"/>
      <c r="CJ1006" s="1713"/>
      <c r="CK1006" s="1713"/>
      <c r="CL1006" s="1713"/>
      <c r="CM1006" s="1713"/>
      <c r="CN1006" s="1713"/>
      <c r="CO1006" s="1713"/>
      <c r="CP1006" s="1713"/>
      <c r="CQ1006" s="1713"/>
      <c r="CR1006" s="1713"/>
      <c r="CS1006" s="1713"/>
      <c r="CT1006" s="1713"/>
      <c r="CU1006" s="1713"/>
      <c r="CV1006" s="1713"/>
      <c r="CW1006" s="1713"/>
      <c r="CX1006" s="1713"/>
      <c r="CY1006" s="1713"/>
      <c r="CZ1006" s="1713"/>
      <c r="DA1006" s="1713"/>
      <c r="DB1006" s="1713"/>
      <c r="DC1006" s="1713"/>
      <c r="DD1006" s="1713"/>
      <c r="DE1006" s="1713"/>
      <c r="DF1006" s="1713"/>
      <c r="DG1006" s="1713"/>
      <c r="DH1006" s="1713"/>
      <c r="DI1006" s="1713"/>
      <c r="DJ1006" s="1713"/>
      <c r="DK1006" s="1713"/>
      <c r="DL1006" s="1713"/>
      <c r="DM1006" s="1713"/>
      <c r="DN1006" s="1713"/>
      <c r="DO1006" s="1713"/>
      <c r="DP1006" s="1713"/>
      <c r="DQ1006" s="1713"/>
    </row>
    <row r="1007" s="1732" customFormat="true" ht="21.75" hidden="false" customHeight="true" outlineLevel="0" collapsed="false">
      <c r="A1007" s="1713"/>
      <c r="B1007" s="1713"/>
      <c r="C1007" s="1725"/>
      <c r="D1007" s="1725"/>
      <c r="E1007" s="1725"/>
      <c r="F1007" s="3210"/>
      <c r="G1007" s="3211"/>
      <c r="H1007" s="3212"/>
      <c r="I1007" s="3213"/>
      <c r="J1007" s="3213"/>
      <c r="K1007" s="1713"/>
      <c r="L1007" s="1713"/>
      <c r="M1007" s="1713"/>
      <c r="N1007" s="1725"/>
      <c r="O1007" s="1713"/>
      <c r="P1007" s="1713"/>
      <c r="Q1007" s="1713"/>
      <c r="R1007" s="1713"/>
      <c r="S1007" s="1713"/>
      <c r="T1007" s="1714"/>
      <c r="W1007" s="1713"/>
      <c r="X1007" s="1713"/>
      <c r="Y1007" s="1713"/>
      <c r="Z1007" s="1713"/>
      <c r="AA1007" s="1713"/>
      <c r="AB1007" s="1713"/>
      <c r="AC1007" s="1713"/>
      <c r="AD1007" s="1713"/>
      <c r="AE1007" s="1713"/>
      <c r="AF1007" s="1713"/>
      <c r="AG1007" s="1713"/>
      <c r="AH1007" s="1713"/>
      <c r="AI1007" s="1713"/>
      <c r="AJ1007" s="1713"/>
      <c r="AK1007" s="1713"/>
      <c r="AL1007" s="1713"/>
      <c r="AM1007" s="1713"/>
      <c r="AN1007" s="1713"/>
      <c r="AO1007" s="3214"/>
      <c r="AP1007" s="1713"/>
      <c r="AQ1007" s="1713"/>
      <c r="AR1007" s="1713"/>
      <c r="AS1007" s="1713"/>
      <c r="AT1007" s="1713"/>
      <c r="AU1007" s="1713"/>
      <c r="AV1007" s="1713"/>
      <c r="AW1007" s="1713"/>
      <c r="AX1007" s="1713"/>
      <c r="AY1007" s="1713"/>
      <c r="AZ1007" s="1713"/>
      <c r="BA1007" s="1713"/>
      <c r="BB1007" s="1713"/>
      <c r="BC1007" s="1713"/>
      <c r="BD1007" s="1713"/>
      <c r="BE1007" s="1713"/>
      <c r="BF1007" s="1713"/>
      <c r="BG1007" s="1713"/>
      <c r="BH1007" s="1713"/>
      <c r="BI1007" s="1713"/>
      <c r="BJ1007" s="1713"/>
      <c r="BK1007" s="1713"/>
      <c r="BL1007" s="1713"/>
      <c r="BM1007" s="1713"/>
      <c r="BN1007" s="1713"/>
      <c r="BO1007" s="1713"/>
      <c r="BP1007" s="1713"/>
      <c r="BQ1007" s="1713"/>
      <c r="BR1007" s="1713"/>
      <c r="BS1007" s="1713"/>
      <c r="BT1007" s="1713"/>
      <c r="BU1007" s="1713"/>
      <c r="BV1007" s="1713"/>
      <c r="BW1007" s="1713"/>
      <c r="BX1007" s="1713"/>
      <c r="BY1007" s="1713"/>
      <c r="BZ1007" s="1713"/>
      <c r="CA1007" s="1713"/>
      <c r="CB1007" s="1713"/>
      <c r="CC1007" s="1713"/>
      <c r="CD1007" s="1713"/>
      <c r="CE1007" s="1713"/>
      <c r="CF1007" s="1713"/>
      <c r="CG1007" s="1713"/>
      <c r="CH1007" s="1713"/>
      <c r="CI1007" s="1713"/>
      <c r="CJ1007" s="1713"/>
      <c r="CK1007" s="1713"/>
      <c r="CL1007" s="1713"/>
      <c r="CM1007" s="1713"/>
      <c r="CN1007" s="1713"/>
      <c r="CO1007" s="1713"/>
      <c r="CP1007" s="1713"/>
      <c r="CQ1007" s="1713"/>
      <c r="CR1007" s="1713"/>
      <c r="CS1007" s="1713"/>
      <c r="CT1007" s="1713"/>
      <c r="CU1007" s="1713"/>
      <c r="CV1007" s="1713"/>
      <c r="CW1007" s="1713"/>
      <c r="CX1007" s="1713"/>
      <c r="CY1007" s="1713"/>
      <c r="CZ1007" s="1713"/>
      <c r="DA1007" s="1713"/>
      <c r="DB1007" s="1713"/>
      <c r="DC1007" s="1713"/>
      <c r="DD1007" s="1713"/>
      <c r="DE1007" s="1713"/>
      <c r="DF1007" s="1713"/>
      <c r="DG1007" s="1713"/>
      <c r="DH1007" s="1713"/>
      <c r="DI1007" s="1713"/>
      <c r="DJ1007" s="1713"/>
      <c r="DK1007" s="1713"/>
      <c r="DL1007" s="1713"/>
      <c r="DM1007" s="1713"/>
      <c r="DN1007" s="1713"/>
      <c r="DO1007" s="1713"/>
      <c r="DP1007" s="1713"/>
      <c r="DQ1007" s="1713"/>
    </row>
    <row r="1008" s="1732" customFormat="true" ht="21.75" hidden="false" customHeight="true" outlineLevel="0" collapsed="false">
      <c r="A1008" s="1713"/>
      <c r="B1008" s="1713"/>
      <c r="C1008" s="1725"/>
      <c r="D1008" s="1725"/>
      <c r="E1008" s="1725"/>
      <c r="F1008" s="3210"/>
      <c r="G1008" s="3211"/>
      <c r="H1008" s="3212"/>
      <c r="I1008" s="3213"/>
      <c r="J1008" s="3213"/>
      <c r="K1008" s="1713"/>
      <c r="L1008" s="1713"/>
      <c r="M1008" s="1713"/>
      <c r="N1008" s="1725"/>
      <c r="O1008" s="1713"/>
      <c r="P1008" s="1713"/>
      <c r="Q1008" s="1713"/>
      <c r="R1008" s="1713"/>
      <c r="S1008" s="1713"/>
      <c r="T1008" s="1714"/>
      <c r="W1008" s="1713"/>
      <c r="X1008" s="1713"/>
      <c r="Y1008" s="1713"/>
      <c r="Z1008" s="1713"/>
      <c r="AA1008" s="1713"/>
      <c r="AB1008" s="1713"/>
      <c r="AC1008" s="1713"/>
      <c r="AD1008" s="1713"/>
      <c r="AE1008" s="1713"/>
      <c r="AF1008" s="1713"/>
      <c r="AG1008" s="1713"/>
      <c r="AH1008" s="1713"/>
      <c r="AI1008" s="1713"/>
      <c r="AJ1008" s="1713"/>
      <c r="AK1008" s="1713"/>
      <c r="AL1008" s="1713"/>
      <c r="AM1008" s="1713"/>
      <c r="AN1008" s="1713"/>
      <c r="AO1008" s="3214"/>
      <c r="AP1008" s="1713"/>
      <c r="AQ1008" s="1713"/>
      <c r="AR1008" s="1713"/>
      <c r="AS1008" s="1713"/>
      <c r="AT1008" s="1713"/>
      <c r="AU1008" s="1713"/>
      <c r="AV1008" s="1713"/>
      <c r="AW1008" s="1713"/>
      <c r="AX1008" s="1713"/>
      <c r="AY1008" s="1713"/>
      <c r="AZ1008" s="1713"/>
      <c r="BA1008" s="1713"/>
      <c r="BB1008" s="1713"/>
      <c r="BC1008" s="1713"/>
      <c r="BD1008" s="1713"/>
      <c r="BE1008" s="1713"/>
      <c r="BF1008" s="1713"/>
      <c r="BG1008" s="1713"/>
      <c r="BH1008" s="1713"/>
      <c r="BI1008" s="1713"/>
      <c r="BJ1008" s="1713"/>
      <c r="BK1008" s="1713"/>
      <c r="BL1008" s="1713"/>
      <c r="BM1008" s="1713"/>
      <c r="BN1008" s="1713"/>
      <c r="BO1008" s="1713"/>
      <c r="BP1008" s="1713"/>
      <c r="BQ1008" s="1713"/>
      <c r="BR1008" s="1713"/>
      <c r="BS1008" s="1713"/>
      <c r="BT1008" s="1713"/>
      <c r="BU1008" s="1713"/>
      <c r="BV1008" s="1713"/>
      <c r="BW1008" s="1713"/>
      <c r="BX1008" s="1713"/>
      <c r="BY1008" s="1713"/>
      <c r="BZ1008" s="1713"/>
      <c r="CA1008" s="1713"/>
      <c r="CB1008" s="1713"/>
      <c r="CC1008" s="1713"/>
      <c r="CD1008" s="1713"/>
      <c r="CE1008" s="1713"/>
      <c r="CF1008" s="1713"/>
      <c r="CG1008" s="1713"/>
      <c r="CH1008" s="1713"/>
      <c r="CI1008" s="1713"/>
      <c r="CJ1008" s="1713"/>
      <c r="CK1008" s="1713"/>
      <c r="CL1008" s="1713"/>
      <c r="CM1008" s="1713"/>
      <c r="CN1008" s="1713"/>
      <c r="CO1008" s="1713"/>
      <c r="CP1008" s="1713"/>
      <c r="CQ1008" s="1713"/>
      <c r="CR1008" s="1713"/>
      <c r="CS1008" s="1713"/>
      <c r="CT1008" s="1713"/>
      <c r="CU1008" s="1713"/>
      <c r="CV1008" s="1713"/>
      <c r="CW1008" s="1713"/>
      <c r="CX1008" s="1713"/>
      <c r="CY1008" s="1713"/>
      <c r="CZ1008" s="1713"/>
      <c r="DA1008" s="1713"/>
      <c r="DB1008" s="1713"/>
      <c r="DC1008" s="1713"/>
      <c r="DD1008" s="1713"/>
      <c r="DE1008" s="1713"/>
      <c r="DF1008" s="1713"/>
      <c r="DG1008" s="1713"/>
      <c r="DH1008" s="1713"/>
      <c r="DI1008" s="1713"/>
      <c r="DJ1008" s="1713"/>
      <c r="DK1008" s="1713"/>
      <c r="DL1008" s="1713"/>
      <c r="DM1008" s="1713"/>
      <c r="DN1008" s="1713"/>
      <c r="DO1008" s="1713"/>
      <c r="DP1008" s="1713"/>
      <c r="DQ1008" s="1713"/>
    </row>
    <row r="1009" s="1732" customFormat="true" ht="21.75" hidden="false" customHeight="true" outlineLevel="0" collapsed="false">
      <c r="A1009" s="1713"/>
      <c r="B1009" s="1713"/>
      <c r="C1009" s="1725"/>
      <c r="D1009" s="1725"/>
      <c r="E1009" s="1725"/>
      <c r="F1009" s="3210"/>
      <c r="G1009" s="3211"/>
      <c r="H1009" s="3212"/>
      <c r="I1009" s="3213"/>
      <c r="J1009" s="3213"/>
      <c r="K1009" s="1713"/>
      <c r="L1009" s="1713"/>
      <c r="M1009" s="1713"/>
      <c r="N1009" s="1725"/>
      <c r="O1009" s="1713"/>
      <c r="P1009" s="1713"/>
      <c r="Q1009" s="1713"/>
      <c r="R1009" s="1713"/>
      <c r="S1009" s="1713"/>
      <c r="T1009" s="1714"/>
      <c r="W1009" s="1713"/>
      <c r="X1009" s="1713"/>
      <c r="Y1009" s="1713"/>
      <c r="Z1009" s="1713"/>
      <c r="AA1009" s="1713"/>
      <c r="AB1009" s="1713"/>
      <c r="AC1009" s="1713"/>
      <c r="AD1009" s="1713"/>
      <c r="AE1009" s="1713"/>
      <c r="AF1009" s="1713"/>
      <c r="AG1009" s="1713"/>
      <c r="AH1009" s="1713"/>
      <c r="AI1009" s="1713"/>
      <c r="AJ1009" s="1713"/>
      <c r="AK1009" s="1713"/>
      <c r="AL1009" s="1713"/>
      <c r="AM1009" s="1713"/>
      <c r="AN1009" s="1713"/>
      <c r="AO1009" s="3214"/>
      <c r="AP1009" s="1713"/>
      <c r="AQ1009" s="1713"/>
      <c r="AR1009" s="1713"/>
      <c r="AS1009" s="1713"/>
      <c r="AT1009" s="1713"/>
      <c r="AU1009" s="1713"/>
      <c r="AV1009" s="1713"/>
      <c r="AW1009" s="1713"/>
      <c r="AX1009" s="1713"/>
      <c r="AY1009" s="1713"/>
      <c r="AZ1009" s="1713"/>
      <c r="BA1009" s="1713"/>
      <c r="BB1009" s="1713"/>
      <c r="BC1009" s="1713"/>
      <c r="BD1009" s="1713"/>
      <c r="BE1009" s="1713"/>
      <c r="BF1009" s="1713"/>
      <c r="BG1009" s="1713"/>
      <c r="BH1009" s="1713"/>
      <c r="BI1009" s="1713"/>
      <c r="BJ1009" s="1713"/>
      <c r="BK1009" s="1713"/>
      <c r="BL1009" s="1713"/>
      <c r="BM1009" s="1713"/>
      <c r="BN1009" s="1713"/>
      <c r="BO1009" s="1713"/>
      <c r="BP1009" s="1713"/>
      <c r="BQ1009" s="1713"/>
      <c r="BR1009" s="1713"/>
      <c r="BS1009" s="1713"/>
      <c r="BT1009" s="1713"/>
      <c r="BU1009" s="1713"/>
      <c r="BV1009" s="1713"/>
      <c r="BW1009" s="1713"/>
      <c r="BX1009" s="1713"/>
      <c r="BY1009" s="1713"/>
      <c r="BZ1009" s="1713"/>
      <c r="CA1009" s="1713"/>
      <c r="CB1009" s="1713"/>
      <c r="CC1009" s="1713"/>
      <c r="CD1009" s="1713"/>
      <c r="CE1009" s="1713"/>
      <c r="CF1009" s="1713"/>
      <c r="CG1009" s="1713"/>
      <c r="CH1009" s="1713"/>
      <c r="CI1009" s="1713"/>
      <c r="CJ1009" s="1713"/>
      <c r="CK1009" s="1713"/>
      <c r="CL1009" s="1713"/>
      <c r="CM1009" s="1713"/>
      <c r="CN1009" s="1713"/>
      <c r="CO1009" s="1713"/>
      <c r="CP1009" s="1713"/>
      <c r="CQ1009" s="1713"/>
      <c r="CR1009" s="1713"/>
      <c r="CS1009" s="1713"/>
      <c r="CT1009" s="1713"/>
      <c r="CU1009" s="1713"/>
      <c r="CV1009" s="1713"/>
      <c r="CW1009" s="1713"/>
      <c r="CX1009" s="1713"/>
      <c r="CY1009" s="1713"/>
      <c r="CZ1009" s="1713"/>
      <c r="DA1009" s="1713"/>
      <c r="DB1009" s="1713"/>
      <c r="DC1009" s="1713"/>
      <c r="DD1009" s="1713"/>
      <c r="DE1009" s="1713"/>
      <c r="DF1009" s="1713"/>
      <c r="DG1009" s="1713"/>
      <c r="DH1009" s="1713"/>
      <c r="DI1009" s="1713"/>
      <c r="DJ1009" s="1713"/>
      <c r="DK1009" s="1713"/>
      <c r="DL1009" s="1713"/>
      <c r="DM1009" s="1713"/>
      <c r="DN1009" s="1713"/>
      <c r="DO1009" s="1713"/>
      <c r="DP1009" s="1713"/>
      <c r="DQ1009" s="1713"/>
    </row>
    <row r="1010" s="1732" customFormat="true" ht="21.75" hidden="false" customHeight="true" outlineLevel="0" collapsed="false">
      <c r="A1010" s="1713"/>
      <c r="B1010" s="1713"/>
      <c r="C1010" s="1725"/>
      <c r="D1010" s="1725"/>
      <c r="E1010" s="1725"/>
      <c r="F1010" s="3210"/>
      <c r="G1010" s="3211"/>
      <c r="H1010" s="3212"/>
      <c r="I1010" s="3213"/>
      <c r="J1010" s="3213"/>
      <c r="K1010" s="1713"/>
      <c r="L1010" s="1713"/>
      <c r="M1010" s="1713"/>
      <c r="N1010" s="1725"/>
      <c r="O1010" s="1713"/>
      <c r="P1010" s="1713"/>
      <c r="Q1010" s="1713"/>
      <c r="R1010" s="1713"/>
      <c r="S1010" s="1713"/>
      <c r="T1010" s="1714"/>
      <c r="W1010" s="1713"/>
      <c r="X1010" s="1713"/>
      <c r="Y1010" s="1713"/>
      <c r="Z1010" s="1713"/>
      <c r="AA1010" s="1713"/>
      <c r="AB1010" s="1713"/>
      <c r="AC1010" s="1713"/>
      <c r="AD1010" s="1713"/>
      <c r="AE1010" s="1713"/>
      <c r="AF1010" s="1713"/>
      <c r="AG1010" s="1713"/>
      <c r="AH1010" s="1713"/>
      <c r="AI1010" s="1713"/>
      <c r="AJ1010" s="1713"/>
      <c r="AK1010" s="1713"/>
      <c r="AL1010" s="1713"/>
      <c r="AM1010" s="1713"/>
      <c r="AN1010" s="1713"/>
      <c r="AO1010" s="3214"/>
      <c r="AP1010" s="1713"/>
      <c r="AQ1010" s="1713"/>
      <c r="AR1010" s="1713"/>
      <c r="AS1010" s="1713"/>
      <c r="AT1010" s="1713"/>
      <c r="AU1010" s="1713"/>
      <c r="AV1010" s="1713"/>
      <c r="AW1010" s="1713"/>
      <c r="AX1010" s="1713"/>
      <c r="AY1010" s="1713"/>
      <c r="AZ1010" s="1713"/>
      <c r="BA1010" s="1713"/>
      <c r="BB1010" s="1713"/>
      <c r="BC1010" s="1713"/>
      <c r="BD1010" s="1713"/>
      <c r="BE1010" s="1713"/>
      <c r="BF1010" s="1713"/>
      <c r="BG1010" s="1713"/>
      <c r="BH1010" s="1713"/>
      <c r="BI1010" s="1713"/>
      <c r="BJ1010" s="1713"/>
      <c r="BK1010" s="1713"/>
      <c r="BL1010" s="1713"/>
      <c r="BM1010" s="1713"/>
      <c r="BN1010" s="1713"/>
      <c r="BO1010" s="1713"/>
      <c r="BP1010" s="1713"/>
      <c r="BQ1010" s="1713"/>
      <c r="BR1010" s="1713"/>
      <c r="BS1010" s="1713"/>
      <c r="BT1010" s="1713"/>
      <c r="BU1010" s="1713"/>
      <c r="BV1010" s="1713"/>
      <c r="BW1010" s="1713"/>
      <c r="BX1010" s="1713"/>
      <c r="BY1010" s="1713"/>
      <c r="BZ1010" s="1713"/>
      <c r="CA1010" s="1713"/>
      <c r="CB1010" s="1713"/>
      <c r="CC1010" s="1713"/>
      <c r="CD1010" s="1713"/>
      <c r="CE1010" s="1713"/>
      <c r="CF1010" s="1713"/>
      <c r="CG1010" s="1713"/>
      <c r="CH1010" s="1713"/>
      <c r="CI1010" s="1713"/>
      <c r="CJ1010" s="1713"/>
      <c r="CK1010" s="1713"/>
      <c r="CL1010" s="1713"/>
      <c r="CM1010" s="1713"/>
      <c r="CN1010" s="1713"/>
      <c r="CO1010" s="1713"/>
      <c r="CP1010" s="1713"/>
      <c r="CQ1010" s="1713"/>
      <c r="CR1010" s="1713"/>
      <c r="CS1010" s="1713"/>
      <c r="CT1010" s="1713"/>
      <c r="CU1010" s="1713"/>
      <c r="CV1010" s="1713"/>
      <c r="CW1010" s="1713"/>
      <c r="CX1010" s="1713"/>
      <c r="CY1010" s="1713"/>
      <c r="CZ1010" s="1713"/>
      <c r="DA1010" s="1713"/>
      <c r="DB1010" s="1713"/>
      <c r="DC1010" s="1713"/>
      <c r="DD1010" s="1713"/>
      <c r="DE1010" s="1713"/>
      <c r="DF1010" s="1713"/>
      <c r="DG1010" s="1713"/>
      <c r="DH1010" s="1713"/>
      <c r="DI1010" s="1713"/>
      <c r="DJ1010" s="1713"/>
      <c r="DK1010" s="1713"/>
      <c r="DL1010" s="1713"/>
      <c r="DM1010" s="1713"/>
      <c r="DN1010" s="1713"/>
      <c r="DO1010" s="1713"/>
      <c r="DP1010" s="1713"/>
      <c r="DQ1010" s="1713"/>
    </row>
    <row r="1011" s="1732" customFormat="true" ht="21.75" hidden="false" customHeight="true" outlineLevel="0" collapsed="false">
      <c r="A1011" s="1713"/>
      <c r="B1011" s="1713"/>
      <c r="C1011" s="1725"/>
      <c r="D1011" s="1725"/>
      <c r="E1011" s="1725"/>
      <c r="F1011" s="3210"/>
      <c r="G1011" s="3211"/>
      <c r="H1011" s="3212"/>
      <c r="I1011" s="3213"/>
      <c r="J1011" s="3213"/>
      <c r="K1011" s="1713"/>
      <c r="L1011" s="1713"/>
      <c r="M1011" s="1713"/>
      <c r="N1011" s="1725"/>
      <c r="O1011" s="1713"/>
      <c r="P1011" s="1713"/>
      <c r="Q1011" s="1713"/>
      <c r="R1011" s="1713"/>
      <c r="S1011" s="1713"/>
      <c r="T1011" s="1714"/>
      <c r="W1011" s="1713"/>
      <c r="X1011" s="1713"/>
      <c r="Y1011" s="1713"/>
      <c r="Z1011" s="1713"/>
      <c r="AA1011" s="1713"/>
      <c r="AB1011" s="1713"/>
      <c r="AC1011" s="1713"/>
      <c r="AD1011" s="1713"/>
      <c r="AE1011" s="1713"/>
      <c r="AF1011" s="1713"/>
      <c r="AG1011" s="1713"/>
      <c r="AH1011" s="1713"/>
      <c r="AI1011" s="1713"/>
      <c r="AJ1011" s="1713"/>
      <c r="AK1011" s="1713"/>
      <c r="AL1011" s="1713"/>
      <c r="AM1011" s="1713"/>
      <c r="AN1011" s="1713"/>
      <c r="AO1011" s="3214"/>
      <c r="AP1011" s="1713"/>
      <c r="AQ1011" s="1713"/>
      <c r="AR1011" s="1713"/>
      <c r="AS1011" s="1713"/>
      <c r="AT1011" s="1713"/>
      <c r="AU1011" s="1713"/>
      <c r="AV1011" s="1713"/>
      <c r="AW1011" s="1713"/>
      <c r="AX1011" s="1713"/>
      <c r="AY1011" s="1713"/>
      <c r="AZ1011" s="1713"/>
      <c r="BA1011" s="1713"/>
      <c r="BB1011" s="1713"/>
      <c r="BC1011" s="1713"/>
      <c r="BD1011" s="1713"/>
      <c r="BE1011" s="1713"/>
      <c r="BF1011" s="1713"/>
      <c r="BG1011" s="1713"/>
      <c r="BH1011" s="1713"/>
      <c r="BI1011" s="1713"/>
      <c r="BJ1011" s="1713"/>
      <c r="BK1011" s="1713"/>
      <c r="BL1011" s="1713"/>
      <c r="BM1011" s="1713"/>
      <c r="BN1011" s="1713"/>
      <c r="BO1011" s="1713"/>
      <c r="BP1011" s="1713"/>
      <c r="BQ1011" s="1713"/>
      <c r="BR1011" s="1713"/>
      <c r="BS1011" s="1713"/>
      <c r="BT1011" s="1713"/>
      <c r="BU1011" s="1713"/>
      <c r="BV1011" s="1713"/>
      <c r="BW1011" s="1713"/>
      <c r="BX1011" s="1713"/>
      <c r="BY1011" s="1713"/>
      <c r="BZ1011" s="1713"/>
      <c r="CA1011" s="1713"/>
      <c r="CB1011" s="1713"/>
      <c r="CC1011" s="1713"/>
      <c r="CD1011" s="1713"/>
      <c r="CE1011" s="1713"/>
      <c r="CF1011" s="1713"/>
      <c r="CG1011" s="1713"/>
      <c r="CH1011" s="1713"/>
      <c r="CI1011" s="1713"/>
      <c r="CJ1011" s="1713"/>
      <c r="CK1011" s="1713"/>
      <c r="CL1011" s="1713"/>
      <c r="CM1011" s="1713"/>
      <c r="CN1011" s="1713"/>
      <c r="CO1011" s="1713"/>
      <c r="CP1011" s="1713"/>
      <c r="CQ1011" s="1713"/>
      <c r="CR1011" s="1713"/>
      <c r="CS1011" s="1713"/>
      <c r="CT1011" s="1713"/>
      <c r="CU1011" s="1713"/>
      <c r="CV1011" s="1713"/>
      <c r="CW1011" s="1713"/>
      <c r="CX1011" s="1713"/>
      <c r="CY1011" s="1713"/>
      <c r="CZ1011" s="1713"/>
      <c r="DA1011" s="1713"/>
      <c r="DB1011" s="1713"/>
      <c r="DC1011" s="1713"/>
      <c r="DD1011" s="1713"/>
      <c r="DE1011" s="1713"/>
      <c r="DF1011" s="1713"/>
      <c r="DG1011" s="1713"/>
      <c r="DH1011" s="1713"/>
      <c r="DI1011" s="1713"/>
      <c r="DJ1011" s="1713"/>
      <c r="DK1011" s="1713"/>
      <c r="DL1011" s="1713"/>
      <c r="DM1011" s="1713"/>
      <c r="DN1011" s="1713"/>
      <c r="DO1011" s="1713"/>
      <c r="DP1011" s="1713"/>
      <c r="DQ1011" s="1713"/>
    </row>
    <row r="1012" s="1732" customFormat="true" ht="21.75" hidden="false" customHeight="true" outlineLevel="0" collapsed="false">
      <c r="A1012" s="1713"/>
      <c r="B1012" s="1713"/>
      <c r="C1012" s="1725"/>
      <c r="D1012" s="1725"/>
      <c r="E1012" s="1725"/>
      <c r="F1012" s="3210"/>
      <c r="G1012" s="3211"/>
      <c r="H1012" s="3212"/>
      <c r="I1012" s="3213"/>
      <c r="J1012" s="3213"/>
      <c r="K1012" s="1713"/>
      <c r="L1012" s="1713"/>
      <c r="M1012" s="1713"/>
      <c r="N1012" s="1725"/>
      <c r="O1012" s="1713"/>
      <c r="P1012" s="1713"/>
      <c r="Q1012" s="1713"/>
      <c r="R1012" s="1713"/>
      <c r="S1012" s="1713"/>
      <c r="T1012" s="1714"/>
      <c r="W1012" s="1713"/>
      <c r="X1012" s="1713"/>
      <c r="Y1012" s="1713"/>
      <c r="Z1012" s="1713"/>
      <c r="AA1012" s="1713"/>
      <c r="AB1012" s="1713"/>
      <c r="AC1012" s="1713"/>
      <c r="AD1012" s="1713"/>
      <c r="AE1012" s="1713"/>
      <c r="AF1012" s="1713"/>
      <c r="AG1012" s="1713"/>
      <c r="AH1012" s="1713"/>
      <c r="AI1012" s="1713"/>
      <c r="AJ1012" s="1713"/>
      <c r="AK1012" s="1713"/>
      <c r="AL1012" s="1713"/>
      <c r="AM1012" s="1713"/>
      <c r="AN1012" s="1713"/>
      <c r="AO1012" s="3214"/>
      <c r="AP1012" s="1713"/>
      <c r="AQ1012" s="1713"/>
      <c r="AR1012" s="1713"/>
      <c r="AS1012" s="1713"/>
      <c r="AT1012" s="1713"/>
      <c r="AU1012" s="1713"/>
      <c r="AV1012" s="1713"/>
      <c r="AW1012" s="1713"/>
      <c r="AX1012" s="1713"/>
      <c r="AY1012" s="1713"/>
      <c r="AZ1012" s="1713"/>
      <c r="BA1012" s="1713"/>
      <c r="BB1012" s="1713"/>
      <c r="BC1012" s="1713"/>
      <c r="BD1012" s="1713"/>
      <c r="BE1012" s="1713"/>
      <c r="BF1012" s="1713"/>
      <c r="BG1012" s="1713"/>
      <c r="BH1012" s="1713"/>
      <c r="BI1012" s="1713"/>
      <c r="BJ1012" s="1713"/>
      <c r="BK1012" s="1713"/>
      <c r="BL1012" s="1713"/>
      <c r="BM1012" s="1713"/>
      <c r="BN1012" s="1713"/>
      <c r="BO1012" s="1713"/>
      <c r="BP1012" s="1713"/>
      <c r="BQ1012" s="1713"/>
      <c r="BR1012" s="1713"/>
      <c r="BS1012" s="1713"/>
      <c r="BT1012" s="1713"/>
      <c r="BU1012" s="1713"/>
      <c r="BV1012" s="1713"/>
      <c r="BW1012" s="1713"/>
      <c r="BX1012" s="1713"/>
      <c r="BY1012" s="1713"/>
      <c r="BZ1012" s="1713"/>
      <c r="CA1012" s="1713"/>
      <c r="CB1012" s="1713"/>
      <c r="CC1012" s="1713"/>
      <c r="CD1012" s="1713"/>
      <c r="CE1012" s="1713"/>
      <c r="CF1012" s="1713"/>
      <c r="CG1012" s="1713"/>
      <c r="CH1012" s="1713"/>
      <c r="CI1012" s="1713"/>
      <c r="CJ1012" s="1713"/>
      <c r="CK1012" s="1713"/>
      <c r="CL1012" s="1713"/>
      <c r="CM1012" s="1713"/>
      <c r="CN1012" s="1713"/>
      <c r="CO1012" s="1713"/>
      <c r="CP1012" s="1713"/>
      <c r="CQ1012" s="1713"/>
      <c r="CR1012" s="1713"/>
      <c r="CS1012" s="1713"/>
      <c r="CT1012" s="1713"/>
      <c r="CU1012" s="1713"/>
      <c r="CV1012" s="1713"/>
      <c r="CW1012" s="1713"/>
      <c r="CX1012" s="1713"/>
      <c r="CY1012" s="1713"/>
      <c r="CZ1012" s="1713"/>
      <c r="DA1012" s="1713"/>
      <c r="DB1012" s="1713"/>
      <c r="DC1012" s="1713"/>
      <c r="DD1012" s="1713"/>
      <c r="DE1012" s="1713"/>
      <c r="DF1012" s="1713"/>
      <c r="DG1012" s="1713"/>
      <c r="DH1012" s="1713"/>
      <c r="DI1012" s="1713"/>
      <c r="DJ1012" s="1713"/>
      <c r="DK1012" s="1713"/>
      <c r="DL1012" s="1713"/>
      <c r="DM1012" s="1713"/>
      <c r="DN1012" s="1713"/>
      <c r="DO1012" s="1713"/>
      <c r="DP1012" s="1713"/>
      <c r="DQ1012" s="1713"/>
    </row>
    <row r="1013" s="1732" customFormat="true" ht="21.75" hidden="false" customHeight="true" outlineLevel="0" collapsed="false">
      <c r="A1013" s="1713"/>
      <c r="B1013" s="1713"/>
      <c r="C1013" s="1725"/>
      <c r="D1013" s="1725"/>
      <c r="E1013" s="1725"/>
      <c r="F1013" s="3210"/>
      <c r="G1013" s="3211"/>
      <c r="H1013" s="3212"/>
      <c r="I1013" s="3213"/>
      <c r="J1013" s="3213"/>
      <c r="K1013" s="1713"/>
      <c r="L1013" s="1713"/>
      <c r="M1013" s="1713"/>
      <c r="N1013" s="1725"/>
      <c r="O1013" s="1713"/>
      <c r="P1013" s="1713"/>
      <c r="Q1013" s="1713"/>
      <c r="R1013" s="1713"/>
      <c r="S1013" s="1713"/>
      <c r="T1013" s="1714"/>
      <c r="W1013" s="1713"/>
      <c r="X1013" s="1713"/>
      <c r="Y1013" s="1713"/>
      <c r="Z1013" s="1713"/>
      <c r="AA1013" s="1713"/>
      <c r="AB1013" s="1713"/>
      <c r="AC1013" s="1713"/>
      <c r="AD1013" s="1713"/>
      <c r="AE1013" s="1713"/>
      <c r="AF1013" s="1713"/>
      <c r="AG1013" s="1713"/>
      <c r="AH1013" s="1713"/>
      <c r="AI1013" s="1713"/>
      <c r="AJ1013" s="1713"/>
      <c r="AK1013" s="1713"/>
      <c r="AL1013" s="1713"/>
      <c r="AM1013" s="1713"/>
      <c r="AN1013" s="1713"/>
      <c r="AO1013" s="3214"/>
      <c r="AP1013" s="1713"/>
      <c r="AQ1013" s="1713"/>
      <c r="AR1013" s="1713"/>
      <c r="AS1013" s="1713"/>
      <c r="AT1013" s="1713"/>
      <c r="AU1013" s="1713"/>
      <c r="AV1013" s="1713"/>
      <c r="AW1013" s="1713"/>
      <c r="AX1013" s="1713"/>
      <c r="AY1013" s="1713"/>
      <c r="AZ1013" s="1713"/>
      <c r="BA1013" s="1713"/>
      <c r="BB1013" s="1713"/>
      <c r="BC1013" s="1713"/>
      <c r="BD1013" s="1713"/>
      <c r="BE1013" s="1713"/>
      <c r="BF1013" s="1713"/>
      <c r="BG1013" s="1713"/>
      <c r="BH1013" s="1713"/>
      <c r="BI1013" s="1713"/>
      <c r="BJ1013" s="1713"/>
      <c r="BK1013" s="1713"/>
      <c r="BL1013" s="1713"/>
      <c r="BM1013" s="1713"/>
      <c r="BN1013" s="1713"/>
      <c r="BO1013" s="1713"/>
      <c r="BP1013" s="1713"/>
      <c r="BQ1013" s="1713"/>
      <c r="BR1013" s="1713"/>
      <c r="BS1013" s="1713"/>
      <c r="BT1013" s="1713"/>
      <c r="BU1013" s="1713"/>
      <c r="BV1013" s="1713"/>
      <c r="BW1013" s="1713"/>
      <c r="BX1013" s="1713"/>
      <c r="BY1013" s="1713"/>
      <c r="BZ1013" s="1713"/>
      <c r="CA1013" s="1713"/>
      <c r="CB1013" s="1713"/>
      <c r="CC1013" s="1713"/>
      <c r="CD1013" s="1713"/>
      <c r="CE1013" s="1713"/>
      <c r="CF1013" s="1713"/>
      <c r="CG1013" s="1713"/>
      <c r="CH1013" s="1713"/>
      <c r="CI1013" s="1713"/>
      <c r="CJ1013" s="1713"/>
      <c r="CK1013" s="1713"/>
      <c r="CL1013" s="1713"/>
      <c r="CM1013" s="1713"/>
      <c r="CN1013" s="1713"/>
      <c r="CO1013" s="1713"/>
      <c r="CP1013" s="1713"/>
      <c r="CQ1013" s="1713"/>
      <c r="CR1013" s="1713"/>
      <c r="CS1013" s="1713"/>
      <c r="CT1013" s="1713"/>
      <c r="CU1013" s="1713"/>
      <c r="CV1013" s="1713"/>
      <c r="CW1013" s="1713"/>
      <c r="CX1013" s="1713"/>
      <c r="CY1013" s="1713"/>
      <c r="CZ1013" s="1713"/>
      <c r="DA1013" s="1713"/>
      <c r="DB1013" s="1713"/>
      <c r="DC1013" s="1713"/>
      <c r="DD1013" s="1713"/>
      <c r="DE1013" s="1713"/>
      <c r="DF1013" s="1713"/>
      <c r="DG1013" s="1713"/>
      <c r="DH1013" s="1713"/>
      <c r="DI1013" s="1713"/>
      <c r="DJ1013" s="1713"/>
      <c r="DK1013" s="1713"/>
      <c r="DL1013" s="1713"/>
      <c r="DM1013" s="1713"/>
      <c r="DN1013" s="1713"/>
      <c r="DO1013" s="1713"/>
      <c r="DP1013" s="1713"/>
      <c r="DQ1013" s="1713"/>
    </row>
    <row r="1014" s="1732" customFormat="true" ht="21.75" hidden="false" customHeight="true" outlineLevel="0" collapsed="false">
      <c r="A1014" s="1713"/>
      <c r="B1014" s="1713"/>
      <c r="C1014" s="1725"/>
      <c r="D1014" s="1725"/>
      <c r="E1014" s="1725"/>
      <c r="F1014" s="3210"/>
      <c r="G1014" s="3211"/>
      <c r="H1014" s="3212"/>
      <c r="I1014" s="3213"/>
      <c r="J1014" s="3213"/>
      <c r="K1014" s="1713"/>
      <c r="L1014" s="1713"/>
      <c r="M1014" s="1713"/>
      <c r="N1014" s="1725"/>
      <c r="O1014" s="1713"/>
      <c r="P1014" s="1713"/>
      <c r="Q1014" s="1713"/>
      <c r="R1014" s="1713"/>
      <c r="S1014" s="1713"/>
      <c r="T1014" s="1714"/>
      <c r="W1014" s="1713"/>
      <c r="X1014" s="1713"/>
      <c r="Y1014" s="1713"/>
      <c r="Z1014" s="1713"/>
      <c r="AA1014" s="1713"/>
      <c r="AB1014" s="1713"/>
      <c r="AC1014" s="1713"/>
      <c r="AD1014" s="1713"/>
      <c r="AE1014" s="1713"/>
      <c r="AF1014" s="1713"/>
      <c r="AG1014" s="1713"/>
      <c r="AH1014" s="1713"/>
      <c r="AI1014" s="1713"/>
      <c r="AJ1014" s="1713"/>
      <c r="AK1014" s="1713"/>
      <c r="AL1014" s="1713"/>
      <c r="AM1014" s="1713"/>
      <c r="AN1014" s="1713"/>
      <c r="AO1014" s="3214"/>
      <c r="AP1014" s="1713"/>
      <c r="AQ1014" s="1713"/>
      <c r="AR1014" s="1713"/>
      <c r="AS1014" s="1713"/>
      <c r="AT1014" s="1713"/>
      <c r="AU1014" s="1713"/>
      <c r="AV1014" s="1713"/>
      <c r="AW1014" s="1713"/>
      <c r="AX1014" s="1713"/>
      <c r="AY1014" s="1713"/>
      <c r="AZ1014" s="1713"/>
      <c r="BA1014" s="1713"/>
      <c r="BB1014" s="1713"/>
      <c r="BC1014" s="1713"/>
      <c r="BD1014" s="1713"/>
      <c r="BE1014" s="1713"/>
      <c r="BF1014" s="1713"/>
      <c r="BG1014" s="1713"/>
      <c r="BH1014" s="1713"/>
      <c r="BI1014" s="1713"/>
      <c r="BJ1014" s="1713"/>
      <c r="BK1014" s="1713"/>
      <c r="BL1014" s="1713"/>
      <c r="BM1014" s="1713"/>
      <c r="BN1014" s="1713"/>
      <c r="BO1014" s="1713"/>
      <c r="BP1014" s="1713"/>
      <c r="BQ1014" s="1713"/>
      <c r="BR1014" s="1713"/>
      <c r="BS1014" s="1713"/>
      <c r="BT1014" s="1713"/>
      <c r="BU1014" s="1713"/>
      <c r="BV1014" s="1713"/>
      <c r="BW1014" s="1713"/>
      <c r="BX1014" s="1713"/>
      <c r="BY1014" s="1713"/>
      <c r="BZ1014" s="1713"/>
      <c r="CA1014" s="1713"/>
      <c r="CB1014" s="1713"/>
      <c r="CC1014" s="1713"/>
      <c r="CD1014" s="1713"/>
      <c r="CE1014" s="1713"/>
      <c r="CF1014" s="1713"/>
      <c r="CG1014" s="1713"/>
      <c r="CH1014" s="1713"/>
      <c r="CI1014" s="1713"/>
      <c r="CJ1014" s="1713"/>
      <c r="CK1014" s="1713"/>
      <c r="CL1014" s="1713"/>
      <c r="CM1014" s="1713"/>
      <c r="CN1014" s="1713"/>
      <c r="CO1014" s="1713"/>
      <c r="CP1014" s="1713"/>
      <c r="CQ1014" s="1713"/>
      <c r="CR1014" s="1713"/>
      <c r="CS1014" s="1713"/>
      <c r="CT1014" s="1713"/>
      <c r="CU1014" s="1713"/>
      <c r="CV1014" s="1713"/>
      <c r="CW1014" s="1713"/>
      <c r="CX1014" s="1713"/>
      <c r="CY1014" s="1713"/>
      <c r="CZ1014" s="1713"/>
      <c r="DA1014" s="1713"/>
      <c r="DB1014" s="1713"/>
      <c r="DC1014" s="1713"/>
      <c r="DD1014" s="1713"/>
      <c r="DE1014" s="1713"/>
      <c r="DF1014" s="1713"/>
      <c r="DG1014" s="1713"/>
      <c r="DH1014" s="1713"/>
      <c r="DI1014" s="1713"/>
      <c r="DJ1014" s="1713"/>
      <c r="DK1014" s="1713"/>
      <c r="DL1014" s="1713"/>
      <c r="DM1014" s="1713"/>
      <c r="DN1014" s="1713"/>
      <c r="DO1014" s="1713"/>
      <c r="DP1014" s="1713"/>
      <c r="DQ1014" s="1713"/>
    </row>
    <row r="1015" s="1732" customFormat="true" ht="21.75" hidden="false" customHeight="true" outlineLevel="0" collapsed="false">
      <c r="A1015" s="1713"/>
      <c r="B1015" s="1713"/>
      <c r="C1015" s="1725"/>
      <c r="D1015" s="1725"/>
      <c r="E1015" s="1725"/>
      <c r="F1015" s="3210"/>
      <c r="G1015" s="3211"/>
      <c r="H1015" s="3212"/>
      <c r="I1015" s="3213"/>
      <c r="J1015" s="3213"/>
      <c r="K1015" s="1713"/>
      <c r="L1015" s="1713"/>
      <c r="M1015" s="1713"/>
      <c r="N1015" s="1725"/>
      <c r="O1015" s="1713"/>
      <c r="P1015" s="1713"/>
      <c r="Q1015" s="1713"/>
      <c r="R1015" s="1713"/>
      <c r="S1015" s="1713"/>
      <c r="T1015" s="1714"/>
      <c r="W1015" s="1713"/>
      <c r="X1015" s="1713"/>
      <c r="Y1015" s="1713"/>
      <c r="Z1015" s="1713"/>
      <c r="AA1015" s="1713"/>
      <c r="AB1015" s="1713"/>
      <c r="AC1015" s="1713"/>
      <c r="AD1015" s="1713"/>
      <c r="AE1015" s="1713"/>
      <c r="AF1015" s="1713"/>
      <c r="AG1015" s="1713"/>
      <c r="AH1015" s="1713"/>
      <c r="AI1015" s="1713"/>
      <c r="AJ1015" s="1713"/>
      <c r="AK1015" s="1713"/>
      <c r="AL1015" s="1713"/>
      <c r="AM1015" s="1713"/>
      <c r="AN1015" s="1713"/>
      <c r="AO1015" s="3214"/>
      <c r="AP1015" s="1713"/>
      <c r="AQ1015" s="1713"/>
      <c r="AR1015" s="1713"/>
      <c r="AS1015" s="1713"/>
      <c r="AT1015" s="1713"/>
      <c r="AU1015" s="1713"/>
      <c r="AV1015" s="1713"/>
      <c r="AW1015" s="1713"/>
      <c r="AX1015" s="1713"/>
      <c r="AY1015" s="1713"/>
      <c r="AZ1015" s="1713"/>
      <c r="BA1015" s="1713"/>
      <c r="BB1015" s="1713"/>
      <c r="BC1015" s="1713"/>
      <c r="BD1015" s="1713"/>
      <c r="BE1015" s="1713"/>
      <c r="BF1015" s="1713"/>
      <c r="BG1015" s="1713"/>
      <c r="BH1015" s="1713"/>
      <c r="BI1015" s="1713"/>
      <c r="BJ1015" s="1713"/>
      <c r="BK1015" s="1713"/>
      <c r="BL1015" s="1713"/>
      <c r="BM1015" s="1713"/>
      <c r="BN1015" s="1713"/>
      <c r="BO1015" s="1713"/>
      <c r="BP1015" s="1713"/>
      <c r="BQ1015" s="1713"/>
      <c r="BR1015" s="1713"/>
      <c r="BS1015" s="1713"/>
      <c r="BT1015" s="1713"/>
      <c r="BU1015" s="1713"/>
      <c r="BV1015" s="1713"/>
      <c r="BW1015" s="1713"/>
      <c r="BX1015" s="1713"/>
      <c r="BY1015" s="1713"/>
      <c r="BZ1015" s="1713"/>
      <c r="CA1015" s="1713"/>
      <c r="CB1015" s="1713"/>
      <c r="CC1015" s="1713"/>
      <c r="CD1015" s="1713"/>
      <c r="CE1015" s="1713"/>
      <c r="CF1015" s="1713"/>
      <c r="CG1015" s="1713"/>
      <c r="CH1015" s="1713"/>
      <c r="CI1015" s="1713"/>
      <c r="CJ1015" s="1713"/>
      <c r="CK1015" s="1713"/>
      <c r="CL1015" s="1713"/>
      <c r="CM1015" s="1713"/>
      <c r="CN1015" s="1713"/>
      <c r="CO1015" s="1713"/>
      <c r="CP1015" s="1713"/>
      <c r="CQ1015" s="1713"/>
      <c r="CR1015" s="1713"/>
      <c r="CS1015" s="1713"/>
      <c r="CT1015" s="1713"/>
      <c r="CU1015" s="1713"/>
      <c r="CV1015" s="1713"/>
      <c r="CW1015" s="1713"/>
      <c r="CX1015" s="1713"/>
      <c r="CY1015" s="1713"/>
      <c r="CZ1015" s="1713"/>
      <c r="DA1015" s="1713"/>
      <c r="DB1015" s="1713"/>
      <c r="DC1015" s="1713"/>
      <c r="DD1015" s="1713"/>
      <c r="DE1015" s="1713"/>
      <c r="DF1015" s="1713"/>
      <c r="DG1015" s="1713"/>
      <c r="DH1015" s="1713"/>
      <c r="DI1015" s="1713"/>
      <c r="DJ1015" s="1713"/>
      <c r="DK1015" s="1713"/>
      <c r="DL1015" s="1713"/>
      <c r="DM1015" s="1713"/>
      <c r="DN1015" s="1713"/>
      <c r="DO1015" s="1713"/>
      <c r="DP1015" s="1713"/>
      <c r="DQ1015" s="1713"/>
    </row>
    <row r="1016" s="1732" customFormat="true" ht="21.75" hidden="false" customHeight="true" outlineLevel="0" collapsed="false">
      <c r="A1016" s="1713"/>
      <c r="B1016" s="1713"/>
      <c r="C1016" s="1725"/>
      <c r="D1016" s="1725"/>
      <c r="E1016" s="1725"/>
      <c r="F1016" s="3210"/>
      <c r="G1016" s="3211"/>
      <c r="H1016" s="3212"/>
      <c r="I1016" s="3213"/>
      <c r="J1016" s="3213"/>
      <c r="K1016" s="1713"/>
      <c r="L1016" s="1713"/>
      <c r="M1016" s="1713"/>
      <c r="N1016" s="1725"/>
      <c r="O1016" s="1713"/>
      <c r="P1016" s="1713"/>
      <c r="Q1016" s="1713"/>
      <c r="R1016" s="1713"/>
      <c r="S1016" s="1713"/>
      <c r="T1016" s="1714"/>
      <c r="W1016" s="1713"/>
      <c r="X1016" s="1713"/>
      <c r="Y1016" s="1713"/>
      <c r="Z1016" s="1713"/>
      <c r="AA1016" s="1713"/>
      <c r="AB1016" s="1713"/>
      <c r="AC1016" s="1713"/>
      <c r="AD1016" s="1713"/>
      <c r="AE1016" s="1713"/>
      <c r="AF1016" s="1713"/>
      <c r="AG1016" s="1713"/>
      <c r="AH1016" s="1713"/>
      <c r="AI1016" s="1713"/>
      <c r="AJ1016" s="1713"/>
      <c r="AK1016" s="1713"/>
      <c r="AL1016" s="1713"/>
      <c r="AM1016" s="1713"/>
      <c r="AN1016" s="1713"/>
      <c r="AO1016" s="3214"/>
      <c r="AP1016" s="1713"/>
      <c r="AQ1016" s="1713"/>
      <c r="AR1016" s="1713"/>
      <c r="AS1016" s="1713"/>
      <c r="AT1016" s="1713"/>
      <c r="AU1016" s="1713"/>
      <c r="AV1016" s="1713"/>
      <c r="AW1016" s="1713"/>
      <c r="AX1016" s="1713"/>
      <c r="AY1016" s="1713"/>
      <c r="AZ1016" s="1713"/>
      <c r="BA1016" s="1713"/>
      <c r="BB1016" s="1713"/>
      <c r="BC1016" s="1713"/>
      <c r="BD1016" s="1713"/>
      <c r="BE1016" s="1713"/>
      <c r="BF1016" s="1713"/>
      <c r="BG1016" s="1713"/>
      <c r="BH1016" s="1713"/>
      <c r="BI1016" s="1713"/>
      <c r="BJ1016" s="1713"/>
      <c r="BK1016" s="1713"/>
      <c r="BL1016" s="1713"/>
      <c r="BM1016" s="1713"/>
      <c r="BN1016" s="1713"/>
      <c r="BO1016" s="1713"/>
      <c r="BP1016" s="1713"/>
      <c r="BQ1016" s="1713"/>
      <c r="BR1016" s="1713"/>
      <c r="BS1016" s="1713"/>
      <c r="BT1016" s="1713"/>
      <c r="BU1016" s="1713"/>
      <c r="BV1016" s="1713"/>
      <c r="BW1016" s="1713"/>
      <c r="BX1016" s="1713"/>
      <c r="BY1016" s="1713"/>
      <c r="BZ1016" s="1713"/>
      <c r="CA1016" s="1713"/>
      <c r="CB1016" s="1713"/>
      <c r="CC1016" s="1713"/>
      <c r="CD1016" s="1713"/>
      <c r="CE1016" s="1713"/>
      <c r="CF1016" s="1713"/>
      <c r="CG1016" s="1713"/>
      <c r="CH1016" s="1713"/>
      <c r="CI1016" s="1713"/>
      <c r="CJ1016" s="1713"/>
      <c r="CK1016" s="1713"/>
      <c r="CL1016" s="1713"/>
      <c r="CM1016" s="1713"/>
      <c r="CN1016" s="1713"/>
      <c r="CO1016" s="1713"/>
      <c r="CP1016" s="1713"/>
      <c r="CQ1016" s="1713"/>
      <c r="CR1016" s="1713"/>
      <c r="CS1016" s="1713"/>
      <c r="CT1016" s="1713"/>
      <c r="CU1016" s="1713"/>
      <c r="CV1016" s="1713"/>
      <c r="CW1016" s="1713"/>
      <c r="CX1016" s="1713"/>
      <c r="CY1016" s="1713"/>
      <c r="CZ1016" s="1713"/>
      <c r="DA1016" s="1713"/>
      <c r="DB1016" s="1713"/>
      <c r="DC1016" s="1713"/>
      <c r="DD1016" s="1713"/>
      <c r="DE1016" s="1713"/>
      <c r="DF1016" s="1713"/>
      <c r="DG1016" s="1713"/>
      <c r="DH1016" s="1713"/>
      <c r="DI1016" s="1713"/>
      <c r="DJ1016" s="1713"/>
      <c r="DK1016" s="1713"/>
      <c r="DL1016" s="1713"/>
      <c r="DM1016" s="1713"/>
      <c r="DN1016" s="1713"/>
      <c r="DO1016" s="1713"/>
      <c r="DP1016" s="1713"/>
      <c r="DQ1016" s="1713"/>
    </row>
    <row r="1017" s="1732" customFormat="true" ht="21.75" hidden="false" customHeight="true" outlineLevel="0" collapsed="false">
      <c r="A1017" s="1713"/>
      <c r="B1017" s="1713"/>
      <c r="C1017" s="1725"/>
      <c r="D1017" s="1725"/>
      <c r="E1017" s="1725"/>
      <c r="F1017" s="3210"/>
      <c r="G1017" s="3211"/>
      <c r="H1017" s="3212"/>
      <c r="I1017" s="3213"/>
      <c r="J1017" s="3213"/>
      <c r="K1017" s="1713"/>
      <c r="L1017" s="1713"/>
      <c r="M1017" s="1713"/>
      <c r="N1017" s="1725"/>
      <c r="O1017" s="1713"/>
      <c r="P1017" s="1713"/>
      <c r="Q1017" s="1713"/>
      <c r="R1017" s="1713"/>
      <c r="S1017" s="1713"/>
      <c r="T1017" s="1714"/>
      <c r="W1017" s="1713"/>
      <c r="X1017" s="1713"/>
      <c r="Y1017" s="1713"/>
      <c r="Z1017" s="1713"/>
      <c r="AA1017" s="1713"/>
      <c r="AB1017" s="1713"/>
      <c r="AC1017" s="1713"/>
      <c r="AD1017" s="1713"/>
      <c r="AE1017" s="1713"/>
      <c r="AF1017" s="1713"/>
      <c r="AG1017" s="1713"/>
      <c r="AH1017" s="1713"/>
      <c r="AI1017" s="1713"/>
      <c r="AJ1017" s="1713"/>
      <c r="AK1017" s="1713"/>
      <c r="AL1017" s="1713"/>
      <c r="AM1017" s="1713"/>
      <c r="AN1017" s="1713"/>
      <c r="AO1017" s="3214"/>
      <c r="AP1017" s="1713"/>
      <c r="AQ1017" s="1713"/>
      <c r="AR1017" s="1713"/>
      <c r="AS1017" s="1713"/>
      <c r="AT1017" s="1713"/>
      <c r="AU1017" s="1713"/>
      <c r="AV1017" s="1713"/>
      <c r="AW1017" s="1713"/>
      <c r="AX1017" s="1713"/>
      <c r="AY1017" s="1713"/>
      <c r="AZ1017" s="1713"/>
      <c r="BA1017" s="1713"/>
      <c r="BB1017" s="1713"/>
      <c r="BC1017" s="1713"/>
      <c r="BD1017" s="1713"/>
      <c r="BE1017" s="1713"/>
      <c r="BF1017" s="1713"/>
      <c r="BG1017" s="1713"/>
      <c r="BH1017" s="1713"/>
      <c r="BI1017" s="1713"/>
      <c r="BJ1017" s="1713"/>
      <c r="BK1017" s="1713"/>
      <c r="BL1017" s="1713"/>
      <c r="BM1017" s="1713"/>
      <c r="BN1017" s="1713"/>
      <c r="BO1017" s="1713"/>
      <c r="BP1017" s="1713"/>
      <c r="BQ1017" s="1713"/>
      <c r="BR1017" s="1713"/>
      <c r="BS1017" s="1713"/>
      <c r="BT1017" s="1713"/>
      <c r="BU1017" s="1713"/>
      <c r="BV1017" s="1713"/>
      <c r="BW1017" s="1713"/>
      <c r="BX1017" s="1713"/>
      <c r="BY1017" s="1713"/>
      <c r="BZ1017" s="1713"/>
      <c r="CA1017" s="1713"/>
      <c r="CB1017" s="1713"/>
      <c r="CC1017" s="1713"/>
      <c r="CD1017" s="1713"/>
      <c r="CE1017" s="1713"/>
      <c r="CF1017" s="1713"/>
      <c r="CG1017" s="1713"/>
      <c r="CH1017" s="1713"/>
      <c r="CI1017" s="1713"/>
      <c r="CJ1017" s="1713"/>
      <c r="CK1017" s="1713"/>
      <c r="CL1017" s="1713"/>
      <c r="CM1017" s="1713"/>
      <c r="CN1017" s="1713"/>
      <c r="CO1017" s="1713"/>
      <c r="CP1017" s="1713"/>
      <c r="CQ1017" s="1713"/>
      <c r="CR1017" s="1713"/>
      <c r="CS1017" s="1713"/>
      <c r="CT1017" s="1713"/>
      <c r="CU1017" s="1713"/>
      <c r="CV1017" s="1713"/>
      <c r="CW1017" s="1713"/>
      <c r="CX1017" s="1713"/>
      <c r="CY1017" s="1713"/>
      <c r="CZ1017" s="1713"/>
      <c r="DA1017" s="1713"/>
      <c r="DB1017" s="1713"/>
      <c r="DC1017" s="1713"/>
      <c r="DD1017" s="1713"/>
      <c r="DE1017" s="1713"/>
      <c r="DF1017" s="1713"/>
      <c r="DG1017" s="1713"/>
      <c r="DH1017" s="1713"/>
      <c r="DI1017" s="1713"/>
      <c r="DJ1017" s="1713"/>
      <c r="DK1017" s="1713"/>
      <c r="DL1017" s="1713"/>
      <c r="DM1017" s="1713"/>
      <c r="DN1017" s="1713"/>
      <c r="DO1017" s="1713"/>
      <c r="DP1017" s="1713"/>
      <c r="DQ1017" s="1713"/>
    </row>
    <row r="1018" s="1732" customFormat="true" ht="21.75" hidden="false" customHeight="true" outlineLevel="0" collapsed="false">
      <c r="A1018" s="1713"/>
      <c r="B1018" s="1713"/>
      <c r="C1018" s="1725"/>
      <c r="D1018" s="1725"/>
      <c r="E1018" s="1725"/>
      <c r="F1018" s="3210"/>
      <c r="G1018" s="3211"/>
      <c r="H1018" s="3212"/>
      <c r="I1018" s="3213"/>
      <c r="J1018" s="3213"/>
      <c r="K1018" s="1713"/>
      <c r="L1018" s="1713"/>
      <c r="M1018" s="1713"/>
      <c r="N1018" s="1725"/>
      <c r="O1018" s="1713"/>
      <c r="P1018" s="1713"/>
      <c r="Q1018" s="1713"/>
      <c r="R1018" s="1713"/>
      <c r="S1018" s="1713"/>
      <c r="T1018" s="1714"/>
      <c r="W1018" s="1713"/>
      <c r="X1018" s="1713"/>
      <c r="Y1018" s="1713"/>
      <c r="Z1018" s="1713"/>
      <c r="AA1018" s="1713"/>
      <c r="AB1018" s="1713"/>
      <c r="AC1018" s="1713"/>
      <c r="AD1018" s="1713"/>
      <c r="AE1018" s="1713"/>
      <c r="AF1018" s="1713"/>
      <c r="AG1018" s="1713"/>
      <c r="AH1018" s="1713"/>
      <c r="AI1018" s="1713"/>
      <c r="AJ1018" s="1713"/>
      <c r="AK1018" s="1713"/>
      <c r="AL1018" s="1713"/>
      <c r="AM1018" s="1713"/>
      <c r="AN1018" s="1713"/>
      <c r="AO1018" s="3214"/>
      <c r="AP1018" s="1713"/>
      <c r="AQ1018" s="1713"/>
      <c r="AR1018" s="1713"/>
      <c r="AS1018" s="1713"/>
      <c r="AT1018" s="1713"/>
      <c r="AU1018" s="1713"/>
      <c r="AV1018" s="1713"/>
      <c r="AW1018" s="1713"/>
      <c r="AX1018" s="1713"/>
      <c r="AY1018" s="1713"/>
      <c r="AZ1018" s="1713"/>
      <c r="BA1018" s="1713"/>
      <c r="BB1018" s="1713"/>
      <c r="BC1018" s="1713"/>
      <c r="BD1018" s="1713"/>
      <c r="BE1018" s="1713"/>
      <c r="BF1018" s="1713"/>
      <c r="BG1018" s="1713"/>
      <c r="BH1018" s="1713"/>
      <c r="BI1018" s="1713"/>
      <c r="BJ1018" s="1713"/>
      <c r="BK1018" s="1713"/>
      <c r="BL1018" s="1713"/>
      <c r="BM1018" s="1713"/>
      <c r="BN1018" s="1713"/>
      <c r="BO1018" s="1713"/>
      <c r="BP1018" s="1713"/>
      <c r="BQ1018" s="1713"/>
      <c r="BR1018" s="1713"/>
      <c r="BS1018" s="1713"/>
      <c r="BT1018" s="1713"/>
      <c r="BU1018" s="1713"/>
      <c r="BV1018" s="1713"/>
      <c r="BW1018" s="1713"/>
      <c r="BX1018" s="1713"/>
      <c r="BY1018" s="1713"/>
      <c r="BZ1018" s="1713"/>
      <c r="CA1018" s="1713"/>
      <c r="CB1018" s="1713"/>
      <c r="CC1018" s="1713"/>
      <c r="CD1018" s="1713"/>
      <c r="CE1018" s="1713"/>
      <c r="CF1018" s="1713"/>
      <c r="CG1018" s="1713"/>
      <c r="CH1018" s="1713"/>
      <c r="CI1018" s="1713"/>
      <c r="CJ1018" s="1713"/>
      <c r="CK1018" s="1713"/>
      <c r="CL1018" s="1713"/>
      <c r="CM1018" s="1713"/>
      <c r="CN1018" s="1713"/>
      <c r="CO1018" s="1713"/>
      <c r="CP1018" s="1713"/>
      <c r="CQ1018" s="1713"/>
      <c r="CR1018" s="1713"/>
      <c r="CS1018" s="1713"/>
      <c r="CT1018" s="1713"/>
      <c r="CU1018" s="1713"/>
      <c r="CV1018" s="1713"/>
      <c r="CW1018" s="1713"/>
      <c r="CX1018" s="1713"/>
      <c r="CY1018" s="1713"/>
      <c r="CZ1018" s="1713"/>
      <c r="DA1018" s="1713"/>
      <c r="DB1018" s="1713"/>
      <c r="DC1018" s="1713"/>
      <c r="DD1018" s="1713"/>
      <c r="DE1018" s="1713"/>
      <c r="DF1018" s="1713"/>
      <c r="DG1018" s="1713"/>
      <c r="DH1018" s="1713"/>
      <c r="DI1018" s="1713"/>
      <c r="DJ1018" s="1713"/>
      <c r="DK1018" s="1713"/>
      <c r="DL1018" s="1713"/>
      <c r="DM1018" s="1713"/>
      <c r="DN1018" s="1713"/>
      <c r="DO1018" s="1713"/>
      <c r="DP1018" s="1713"/>
      <c r="DQ1018" s="1713"/>
    </row>
    <row r="1019" s="1732" customFormat="true" ht="21.75" hidden="false" customHeight="true" outlineLevel="0" collapsed="false">
      <c r="A1019" s="1713"/>
      <c r="B1019" s="1713"/>
      <c r="C1019" s="1725"/>
      <c r="D1019" s="1725"/>
      <c r="E1019" s="1725"/>
      <c r="F1019" s="3210"/>
      <c r="G1019" s="3211"/>
      <c r="H1019" s="3212"/>
      <c r="I1019" s="3213"/>
      <c r="J1019" s="3213"/>
      <c r="K1019" s="1713"/>
      <c r="L1019" s="1713"/>
      <c r="M1019" s="1713"/>
      <c r="N1019" s="1725"/>
      <c r="O1019" s="1713"/>
      <c r="P1019" s="1713"/>
      <c r="Q1019" s="1713"/>
      <c r="R1019" s="1713"/>
      <c r="S1019" s="1713"/>
      <c r="T1019" s="1714"/>
      <c r="W1019" s="1713"/>
      <c r="X1019" s="1713"/>
      <c r="Y1019" s="1713"/>
      <c r="Z1019" s="1713"/>
      <c r="AA1019" s="1713"/>
      <c r="AB1019" s="1713"/>
      <c r="AC1019" s="1713"/>
      <c r="AD1019" s="1713"/>
      <c r="AE1019" s="1713"/>
      <c r="AF1019" s="1713"/>
      <c r="AG1019" s="1713"/>
      <c r="AH1019" s="1713"/>
      <c r="AI1019" s="1713"/>
      <c r="AJ1019" s="1713"/>
      <c r="AK1019" s="1713"/>
      <c r="AL1019" s="1713"/>
      <c r="AM1019" s="1713"/>
      <c r="AN1019" s="1713"/>
      <c r="AO1019" s="3214"/>
      <c r="AP1019" s="1713"/>
      <c r="AQ1019" s="1713"/>
      <c r="AR1019" s="1713"/>
      <c r="AS1019" s="1713"/>
      <c r="AT1019" s="1713"/>
      <c r="AU1019" s="1713"/>
      <c r="AV1019" s="1713"/>
      <c r="AW1019" s="1713"/>
      <c r="AX1019" s="1713"/>
      <c r="AY1019" s="1713"/>
      <c r="AZ1019" s="1713"/>
      <c r="BA1019" s="1713"/>
      <c r="BB1019" s="1713"/>
      <c r="BC1019" s="1713"/>
      <c r="BD1019" s="1713"/>
      <c r="BE1019" s="1713"/>
      <c r="BF1019" s="1713"/>
      <c r="BG1019" s="1713"/>
      <c r="BH1019" s="1713"/>
      <c r="BI1019" s="1713"/>
      <c r="BJ1019" s="1713"/>
      <c r="BK1019" s="1713"/>
      <c r="BL1019" s="1713"/>
      <c r="BM1019" s="1713"/>
      <c r="BN1019" s="1713"/>
      <c r="BO1019" s="1713"/>
      <c r="BP1019" s="1713"/>
      <c r="BQ1019" s="1713"/>
      <c r="BR1019" s="1713"/>
      <c r="BS1019" s="1713"/>
      <c r="BT1019" s="1713"/>
      <c r="BU1019" s="1713"/>
      <c r="BV1019" s="1713"/>
      <c r="BW1019" s="1713"/>
      <c r="BX1019" s="1713"/>
      <c r="BY1019" s="1713"/>
      <c r="BZ1019" s="1713"/>
      <c r="CA1019" s="1713"/>
      <c r="CB1019" s="1713"/>
      <c r="CC1019" s="1713"/>
      <c r="CD1019" s="1713"/>
      <c r="CE1019" s="1713"/>
      <c r="CF1019" s="1713"/>
      <c r="CG1019" s="1713"/>
      <c r="CH1019" s="1713"/>
      <c r="CI1019" s="1713"/>
      <c r="CJ1019" s="1713"/>
      <c r="CK1019" s="1713"/>
      <c r="CL1019" s="1713"/>
      <c r="CM1019" s="1713"/>
      <c r="CN1019" s="1713"/>
      <c r="CO1019" s="1713"/>
      <c r="CP1019" s="1713"/>
      <c r="CQ1019" s="1713"/>
      <c r="CR1019" s="1713"/>
      <c r="CS1019" s="1713"/>
      <c r="CT1019" s="1713"/>
      <c r="CU1019" s="1713"/>
      <c r="CV1019" s="1713"/>
      <c r="CW1019" s="1713"/>
      <c r="CX1019" s="1713"/>
      <c r="CY1019" s="1713"/>
      <c r="CZ1019" s="1713"/>
      <c r="DA1019" s="1713"/>
      <c r="DB1019" s="1713"/>
      <c r="DC1019" s="1713"/>
      <c r="DD1019" s="1713"/>
      <c r="DE1019" s="1713"/>
      <c r="DF1019" s="1713"/>
      <c r="DG1019" s="1713"/>
      <c r="DH1019" s="1713"/>
      <c r="DI1019" s="1713"/>
      <c r="DJ1019" s="1713"/>
      <c r="DK1019" s="1713"/>
      <c r="DL1019" s="1713"/>
      <c r="DM1019" s="1713"/>
      <c r="DN1019" s="1713"/>
      <c r="DO1019" s="1713"/>
      <c r="DP1019" s="1713"/>
      <c r="DQ1019" s="1713"/>
    </row>
    <row r="1020" s="1732" customFormat="true" ht="21.75" hidden="false" customHeight="true" outlineLevel="0" collapsed="false">
      <c r="A1020" s="1713"/>
      <c r="B1020" s="1713"/>
      <c r="C1020" s="1725"/>
      <c r="D1020" s="1725"/>
      <c r="E1020" s="1725"/>
      <c r="F1020" s="3210"/>
      <c r="G1020" s="3211"/>
      <c r="H1020" s="3212"/>
      <c r="I1020" s="3213"/>
      <c r="J1020" s="3213"/>
      <c r="K1020" s="1713"/>
      <c r="L1020" s="1713"/>
      <c r="M1020" s="1713"/>
      <c r="N1020" s="1725"/>
      <c r="O1020" s="1713"/>
      <c r="P1020" s="1713"/>
      <c r="Q1020" s="1713"/>
      <c r="R1020" s="1713"/>
      <c r="S1020" s="1713"/>
      <c r="T1020" s="1714"/>
      <c r="W1020" s="1713"/>
      <c r="X1020" s="1713"/>
      <c r="Y1020" s="1713"/>
      <c r="Z1020" s="1713"/>
      <c r="AA1020" s="1713"/>
      <c r="AB1020" s="1713"/>
      <c r="AC1020" s="1713"/>
      <c r="AD1020" s="1713"/>
      <c r="AE1020" s="1713"/>
      <c r="AF1020" s="1713"/>
      <c r="AG1020" s="1713"/>
      <c r="AH1020" s="1713"/>
      <c r="AI1020" s="1713"/>
      <c r="AJ1020" s="1713"/>
      <c r="AK1020" s="1713"/>
      <c r="AL1020" s="1713"/>
      <c r="AM1020" s="1713"/>
      <c r="AN1020" s="1713"/>
      <c r="AO1020" s="3214"/>
      <c r="AP1020" s="1713"/>
      <c r="AQ1020" s="1713"/>
      <c r="AR1020" s="1713"/>
      <c r="AS1020" s="1713"/>
      <c r="AT1020" s="1713"/>
      <c r="AU1020" s="1713"/>
      <c r="AV1020" s="1713"/>
      <c r="AW1020" s="1713"/>
      <c r="AX1020" s="1713"/>
      <c r="AY1020" s="1713"/>
      <c r="AZ1020" s="1713"/>
      <c r="BA1020" s="1713"/>
      <c r="BB1020" s="1713"/>
      <c r="BC1020" s="1713"/>
      <c r="BD1020" s="1713"/>
      <c r="BE1020" s="1713"/>
      <c r="BF1020" s="1713"/>
      <c r="BG1020" s="1713"/>
      <c r="BH1020" s="1713"/>
      <c r="BI1020" s="1713"/>
      <c r="BJ1020" s="1713"/>
      <c r="BK1020" s="1713"/>
      <c r="BL1020" s="1713"/>
      <c r="BM1020" s="1713"/>
      <c r="BN1020" s="1713"/>
      <c r="BO1020" s="1713"/>
      <c r="BP1020" s="1713"/>
      <c r="BQ1020" s="1713"/>
      <c r="BR1020" s="1713"/>
      <c r="BS1020" s="1713"/>
      <c r="BT1020" s="1713"/>
      <c r="BU1020" s="1713"/>
      <c r="BV1020" s="1713"/>
      <c r="BW1020" s="1713"/>
      <c r="BX1020" s="1713"/>
      <c r="BY1020" s="1713"/>
      <c r="BZ1020" s="1713"/>
      <c r="CA1020" s="1713"/>
      <c r="CB1020" s="1713"/>
      <c r="CC1020" s="1713"/>
      <c r="CD1020" s="1713"/>
      <c r="CE1020" s="1713"/>
      <c r="CF1020" s="1713"/>
      <c r="CG1020" s="1713"/>
      <c r="CH1020" s="1713"/>
      <c r="CI1020" s="1713"/>
      <c r="CJ1020" s="1713"/>
      <c r="CK1020" s="1713"/>
      <c r="CL1020" s="1713"/>
      <c r="CM1020" s="1713"/>
      <c r="CN1020" s="1713"/>
      <c r="CO1020" s="1713"/>
      <c r="CP1020" s="1713"/>
      <c r="CQ1020" s="1713"/>
      <c r="CR1020" s="1713"/>
      <c r="CS1020" s="1713"/>
      <c r="CT1020" s="1713"/>
      <c r="CU1020" s="1713"/>
      <c r="CV1020" s="1713"/>
      <c r="CW1020" s="1713"/>
      <c r="CX1020" s="1713"/>
      <c r="CY1020" s="1713"/>
      <c r="CZ1020" s="1713"/>
      <c r="DA1020" s="1713"/>
      <c r="DB1020" s="1713"/>
      <c r="DC1020" s="1713"/>
      <c r="DD1020" s="1713"/>
      <c r="DE1020" s="1713"/>
      <c r="DF1020" s="1713"/>
      <c r="DG1020" s="1713"/>
      <c r="DH1020" s="1713"/>
      <c r="DI1020" s="1713"/>
      <c r="DJ1020" s="1713"/>
      <c r="DK1020" s="1713"/>
      <c r="DL1020" s="1713"/>
      <c r="DM1020" s="1713"/>
      <c r="DN1020" s="1713"/>
      <c r="DO1020" s="1713"/>
      <c r="DP1020" s="1713"/>
      <c r="DQ1020" s="1713"/>
    </row>
    <row r="1021" s="1732" customFormat="true" ht="21.75" hidden="false" customHeight="true" outlineLevel="0" collapsed="false">
      <c r="A1021" s="1713"/>
      <c r="B1021" s="1713"/>
      <c r="C1021" s="1725"/>
      <c r="D1021" s="1725"/>
      <c r="E1021" s="1725"/>
      <c r="F1021" s="3210"/>
      <c r="G1021" s="3211"/>
      <c r="H1021" s="3212"/>
      <c r="I1021" s="3213"/>
      <c r="J1021" s="3213"/>
      <c r="K1021" s="1713"/>
      <c r="L1021" s="1713"/>
      <c r="M1021" s="1713"/>
      <c r="N1021" s="1725"/>
      <c r="O1021" s="1713"/>
      <c r="P1021" s="1713"/>
      <c r="Q1021" s="1713"/>
      <c r="R1021" s="1713"/>
      <c r="S1021" s="1713"/>
      <c r="T1021" s="1714"/>
      <c r="W1021" s="1713"/>
      <c r="X1021" s="1713"/>
      <c r="Y1021" s="1713"/>
      <c r="Z1021" s="1713"/>
      <c r="AA1021" s="1713"/>
      <c r="AB1021" s="1713"/>
      <c r="AC1021" s="1713"/>
      <c r="AD1021" s="1713"/>
      <c r="AE1021" s="1713"/>
      <c r="AF1021" s="1713"/>
      <c r="AG1021" s="1713"/>
      <c r="AH1021" s="1713"/>
      <c r="AI1021" s="1713"/>
      <c r="AJ1021" s="1713"/>
      <c r="AK1021" s="1713"/>
      <c r="AL1021" s="1713"/>
      <c r="AM1021" s="1713"/>
      <c r="AN1021" s="1713"/>
      <c r="AO1021" s="3214"/>
      <c r="AP1021" s="1713"/>
      <c r="AQ1021" s="1713"/>
      <c r="AR1021" s="1713"/>
      <c r="AS1021" s="1713"/>
      <c r="AT1021" s="1713"/>
      <c r="AU1021" s="1713"/>
      <c r="AV1021" s="1713"/>
      <c r="AW1021" s="1713"/>
      <c r="AX1021" s="1713"/>
      <c r="AY1021" s="1713"/>
      <c r="AZ1021" s="1713"/>
      <c r="BA1021" s="1713"/>
      <c r="BB1021" s="1713"/>
      <c r="BC1021" s="1713"/>
      <c r="BD1021" s="1713"/>
      <c r="BE1021" s="1713"/>
      <c r="BF1021" s="1713"/>
      <c r="BG1021" s="1713"/>
      <c r="BH1021" s="1713"/>
      <c r="BI1021" s="1713"/>
      <c r="BJ1021" s="1713"/>
      <c r="BK1021" s="1713"/>
      <c r="BL1021" s="1713"/>
      <c r="BM1021" s="1713"/>
      <c r="BN1021" s="1713"/>
      <c r="BO1021" s="1713"/>
      <c r="BP1021" s="1713"/>
      <c r="BQ1021" s="1713"/>
      <c r="BR1021" s="1713"/>
      <c r="BS1021" s="1713"/>
      <c r="BT1021" s="1713"/>
      <c r="BU1021" s="1713"/>
      <c r="BV1021" s="1713"/>
      <c r="BW1021" s="1713"/>
      <c r="BX1021" s="1713"/>
      <c r="BY1021" s="1713"/>
      <c r="BZ1021" s="1713"/>
      <c r="CA1021" s="1713"/>
      <c r="CB1021" s="1713"/>
      <c r="CC1021" s="1713"/>
      <c r="CD1021" s="1713"/>
      <c r="CE1021" s="1713"/>
      <c r="CF1021" s="1713"/>
      <c r="CG1021" s="1713"/>
      <c r="CH1021" s="1713"/>
      <c r="CI1021" s="1713"/>
      <c r="CJ1021" s="1713"/>
      <c r="CK1021" s="1713"/>
      <c r="CL1021" s="1713"/>
      <c r="CM1021" s="1713"/>
      <c r="CN1021" s="1713"/>
      <c r="CO1021" s="1713"/>
      <c r="CP1021" s="1713"/>
      <c r="CQ1021" s="1713"/>
      <c r="CR1021" s="1713"/>
      <c r="CS1021" s="1713"/>
      <c r="CT1021" s="1713"/>
      <c r="CU1021" s="1713"/>
      <c r="CV1021" s="1713"/>
      <c r="CW1021" s="1713"/>
      <c r="CX1021" s="1713"/>
      <c r="CY1021" s="1713"/>
      <c r="CZ1021" s="1713"/>
      <c r="DA1021" s="1713"/>
      <c r="DB1021" s="1713"/>
      <c r="DC1021" s="1713"/>
      <c r="DD1021" s="1713"/>
      <c r="DE1021" s="1713"/>
      <c r="DF1021" s="1713"/>
      <c r="DG1021" s="1713"/>
      <c r="DH1021" s="1713"/>
      <c r="DI1021" s="1713"/>
      <c r="DJ1021" s="1713"/>
      <c r="DK1021" s="1713"/>
      <c r="DL1021" s="1713"/>
      <c r="DM1021" s="1713"/>
      <c r="DN1021" s="1713"/>
      <c r="DO1021" s="1713"/>
      <c r="DP1021" s="1713"/>
      <c r="DQ1021" s="1713"/>
    </row>
    <row r="1022" s="1732" customFormat="true" ht="21.75" hidden="false" customHeight="true" outlineLevel="0" collapsed="false">
      <c r="A1022" s="1713"/>
      <c r="B1022" s="1713"/>
      <c r="C1022" s="1725"/>
      <c r="D1022" s="1725"/>
      <c r="E1022" s="1725"/>
      <c r="F1022" s="3210"/>
      <c r="G1022" s="3211"/>
      <c r="H1022" s="3212"/>
      <c r="I1022" s="3213"/>
      <c r="J1022" s="3213"/>
      <c r="K1022" s="1713"/>
      <c r="L1022" s="1713"/>
      <c r="M1022" s="1713"/>
      <c r="N1022" s="1725"/>
      <c r="O1022" s="1713"/>
      <c r="P1022" s="1713"/>
      <c r="Q1022" s="1713"/>
      <c r="R1022" s="1713"/>
      <c r="S1022" s="1713"/>
      <c r="T1022" s="1714"/>
      <c r="W1022" s="1713"/>
      <c r="X1022" s="1713"/>
      <c r="Y1022" s="1713"/>
      <c r="Z1022" s="1713"/>
      <c r="AA1022" s="1713"/>
      <c r="AB1022" s="1713"/>
      <c r="AC1022" s="1713"/>
      <c r="AD1022" s="1713"/>
      <c r="AE1022" s="1713"/>
      <c r="AF1022" s="1713"/>
      <c r="AG1022" s="1713"/>
      <c r="AH1022" s="1713"/>
      <c r="AI1022" s="1713"/>
      <c r="AJ1022" s="1713"/>
      <c r="AK1022" s="1713"/>
      <c r="AL1022" s="1713"/>
      <c r="AM1022" s="1713"/>
      <c r="AN1022" s="1713"/>
      <c r="AO1022" s="3214"/>
      <c r="AP1022" s="1713"/>
      <c r="AQ1022" s="1713"/>
      <c r="AR1022" s="1713"/>
      <c r="AS1022" s="1713"/>
      <c r="AT1022" s="1713"/>
      <c r="AU1022" s="1713"/>
      <c r="AV1022" s="1713"/>
      <c r="AW1022" s="1713"/>
      <c r="AX1022" s="1713"/>
      <c r="AY1022" s="1713"/>
      <c r="AZ1022" s="1713"/>
      <c r="BA1022" s="1713"/>
      <c r="BB1022" s="1713"/>
      <c r="BC1022" s="1713"/>
      <c r="BD1022" s="1713"/>
      <c r="BE1022" s="1713"/>
      <c r="BF1022" s="1713"/>
      <c r="BG1022" s="1713"/>
      <c r="BH1022" s="1713"/>
      <c r="BI1022" s="1713"/>
      <c r="BJ1022" s="1713"/>
      <c r="BK1022" s="1713"/>
      <c r="BL1022" s="1713"/>
      <c r="BM1022" s="1713"/>
      <c r="BN1022" s="1713"/>
      <c r="BO1022" s="1713"/>
      <c r="BP1022" s="1713"/>
      <c r="BQ1022" s="1713"/>
      <c r="BR1022" s="1713"/>
      <c r="BS1022" s="1713"/>
      <c r="BT1022" s="1713"/>
      <c r="BU1022" s="1713"/>
      <c r="BV1022" s="1713"/>
      <c r="BW1022" s="1713"/>
      <c r="BX1022" s="1713"/>
      <c r="BY1022" s="1713"/>
      <c r="BZ1022" s="1713"/>
      <c r="CA1022" s="1713"/>
      <c r="CB1022" s="1713"/>
      <c r="CC1022" s="1713"/>
      <c r="CD1022" s="1713"/>
      <c r="CE1022" s="1713"/>
      <c r="CF1022" s="1713"/>
      <c r="CG1022" s="1713"/>
      <c r="CH1022" s="1713"/>
      <c r="CI1022" s="1713"/>
      <c r="CJ1022" s="1713"/>
      <c r="CK1022" s="1713"/>
      <c r="CL1022" s="1713"/>
      <c r="CM1022" s="1713"/>
      <c r="CN1022" s="1713"/>
      <c r="CO1022" s="1713"/>
      <c r="CP1022" s="1713"/>
      <c r="CQ1022" s="1713"/>
      <c r="CR1022" s="1713"/>
      <c r="CS1022" s="1713"/>
      <c r="CT1022" s="1713"/>
      <c r="CU1022" s="1713"/>
      <c r="CV1022" s="1713"/>
      <c r="CW1022" s="1713"/>
      <c r="CX1022" s="1713"/>
      <c r="CY1022" s="1713"/>
      <c r="CZ1022" s="1713"/>
      <c r="DA1022" s="1713"/>
      <c r="DB1022" s="1713"/>
      <c r="DC1022" s="1713"/>
      <c r="DD1022" s="1713"/>
      <c r="DE1022" s="1713"/>
      <c r="DF1022" s="1713"/>
      <c r="DG1022" s="1713"/>
      <c r="DH1022" s="1713"/>
      <c r="DI1022" s="1713"/>
      <c r="DJ1022" s="1713"/>
      <c r="DK1022" s="1713"/>
      <c r="DL1022" s="1713"/>
      <c r="DM1022" s="1713"/>
      <c r="DN1022" s="1713"/>
      <c r="DO1022" s="1713"/>
      <c r="DP1022" s="1713"/>
      <c r="DQ1022" s="1713"/>
    </row>
    <row r="1023" s="1732" customFormat="true" ht="21.75" hidden="false" customHeight="true" outlineLevel="0" collapsed="false">
      <c r="A1023" s="1713"/>
      <c r="B1023" s="1713"/>
      <c r="C1023" s="1725"/>
      <c r="D1023" s="1725"/>
      <c r="E1023" s="1725"/>
      <c r="F1023" s="3210"/>
      <c r="G1023" s="3211"/>
      <c r="H1023" s="3212"/>
      <c r="I1023" s="3213"/>
      <c r="J1023" s="3213"/>
      <c r="K1023" s="1713"/>
      <c r="L1023" s="1713"/>
      <c r="M1023" s="1713"/>
      <c r="N1023" s="1725"/>
      <c r="O1023" s="1713"/>
      <c r="P1023" s="1713"/>
      <c r="Q1023" s="1713"/>
      <c r="R1023" s="1713"/>
      <c r="S1023" s="1713"/>
      <c r="T1023" s="1714"/>
      <c r="W1023" s="1713"/>
      <c r="X1023" s="1713"/>
      <c r="Y1023" s="1713"/>
      <c r="Z1023" s="1713"/>
      <c r="AA1023" s="1713"/>
      <c r="AB1023" s="1713"/>
      <c r="AC1023" s="1713"/>
      <c r="AD1023" s="1713"/>
      <c r="AE1023" s="1713"/>
      <c r="AF1023" s="1713"/>
      <c r="AG1023" s="1713"/>
      <c r="AH1023" s="1713"/>
      <c r="AI1023" s="1713"/>
      <c r="AJ1023" s="1713"/>
      <c r="AK1023" s="1713"/>
      <c r="AL1023" s="1713"/>
      <c r="AM1023" s="1713"/>
      <c r="AN1023" s="1713"/>
      <c r="AO1023" s="3214"/>
      <c r="AP1023" s="1713"/>
      <c r="AQ1023" s="1713"/>
      <c r="AR1023" s="1713"/>
      <c r="AS1023" s="1713"/>
      <c r="AT1023" s="1713"/>
      <c r="AU1023" s="1713"/>
      <c r="AV1023" s="1713"/>
      <c r="AW1023" s="1713"/>
      <c r="AX1023" s="1713"/>
      <c r="AY1023" s="1713"/>
      <c r="AZ1023" s="1713"/>
      <c r="BA1023" s="1713"/>
      <c r="BB1023" s="1713"/>
      <c r="BC1023" s="1713"/>
      <c r="BD1023" s="1713"/>
      <c r="BE1023" s="1713"/>
      <c r="BF1023" s="1713"/>
      <c r="BG1023" s="1713"/>
      <c r="BH1023" s="1713"/>
      <c r="BI1023" s="1713"/>
      <c r="BJ1023" s="1713"/>
      <c r="BK1023" s="1713"/>
      <c r="BL1023" s="1713"/>
      <c r="BM1023" s="1713"/>
      <c r="BN1023" s="1713"/>
      <c r="BO1023" s="1713"/>
      <c r="BP1023" s="1713"/>
      <c r="BQ1023" s="1713"/>
      <c r="BR1023" s="1713"/>
      <c r="BS1023" s="1713"/>
      <c r="BT1023" s="1713"/>
      <c r="BU1023" s="1713"/>
      <c r="BV1023" s="1713"/>
      <c r="BW1023" s="1713"/>
      <c r="BX1023" s="1713"/>
      <c r="BY1023" s="1713"/>
      <c r="BZ1023" s="1713"/>
      <c r="CA1023" s="1713"/>
      <c r="CB1023" s="1713"/>
      <c r="CC1023" s="1713"/>
      <c r="CD1023" s="1713"/>
      <c r="CE1023" s="1713"/>
      <c r="CF1023" s="1713"/>
      <c r="CG1023" s="1713"/>
      <c r="CH1023" s="1713"/>
      <c r="CI1023" s="1713"/>
      <c r="CJ1023" s="1713"/>
      <c r="CK1023" s="1713"/>
      <c r="CL1023" s="1713"/>
      <c r="CM1023" s="1713"/>
      <c r="CN1023" s="1713"/>
      <c r="CO1023" s="1713"/>
      <c r="CP1023" s="1713"/>
      <c r="CQ1023" s="1713"/>
      <c r="CR1023" s="1713"/>
      <c r="CS1023" s="1713"/>
      <c r="CT1023" s="1713"/>
      <c r="CU1023" s="1713"/>
      <c r="CV1023" s="1713"/>
      <c r="CW1023" s="1713"/>
      <c r="CX1023" s="1713"/>
      <c r="CY1023" s="1713"/>
      <c r="CZ1023" s="1713"/>
      <c r="DA1023" s="1713"/>
      <c r="DB1023" s="1713"/>
      <c r="DC1023" s="1713"/>
      <c r="DD1023" s="1713"/>
      <c r="DE1023" s="1713"/>
      <c r="DF1023" s="1713"/>
      <c r="DG1023" s="1713"/>
      <c r="DH1023" s="1713"/>
      <c r="DI1023" s="1713"/>
      <c r="DJ1023" s="1713"/>
      <c r="DK1023" s="1713"/>
      <c r="DL1023" s="1713"/>
      <c r="DM1023" s="1713"/>
      <c r="DN1023" s="1713"/>
      <c r="DO1023" s="1713"/>
      <c r="DP1023" s="1713"/>
      <c r="DQ1023" s="1713"/>
    </row>
    <row r="1024" s="1732" customFormat="true" ht="21.75" hidden="false" customHeight="true" outlineLevel="0" collapsed="false">
      <c r="A1024" s="1713"/>
      <c r="B1024" s="1713"/>
      <c r="C1024" s="1725"/>
      <c r="D1024" s="1725"/>
      <c r="E1024" s="1725"/>
      <c r="F1024" s="3210"/>
      <c r="G1024" s="3211"/>
      <c r="H1024" s="3212"/>
      <c r="I1024" s="3213"/>
      <c r="J1024" s="3213"/>
      <c r="K1024" s="1713"/>
      <c r="L1024" s="1713"/>
      <c r="M1024" s="1713"/>
      <c r="N1024" s="1725"/>
      <c r="O1024" s="1713"/>
      <c r="P1024" s="1713"/>
      <c r="Q1024" s="1713"/>
      <c r="R1024" s="1713"/>
      <c r="S1024" s="1713"/>
      <c r="T1024" s="1714"/>
      <c r="W1024" s="1713"/>
      <c r="X1024" s="1713"/>
      <c r="Y1024" s="1713"/>
      <c r="Z1024" s="1713"/>
      <c r="AA1024" s="1713"/>
      <c r="AB1024" s="1713"/>
      <c r="AC1024" s="1713"/>
      <c r="AD1024" s="1713"/>
      <c r="AE1024" s="1713"/>
      <c r="AF1024" s="1713"/>
      <c r="AG1024" s="1713"/>
      <c r="AH1024" s="1713"/>
      <c r="AI1024" s="1713"/>
      <c r="AJ1024" s="1713"/>
      <c r="AK1024" s="1713"/>
      <c r="AL1024" s="1713"/>
      <c r="AM1024" s="1713"/>
      <c r="AN1024" s="1713"/>
      <c r="AO1024" s="3214"/>
      <c r="AP1024" s="1713"/>
      <c r="AQ1024" s="1713"/>
      <c r="AR1024" s="1713"/>
      <c r="AS1024" s="1713"/>
      <c r="AT1024" s="1713"/>
      <c r="AU1024" s="1713"/>
      <c r="AV1024" s="1713"/>
      <c r="AW1024" s="1713"/>
      <c r="AX1024" s="1713"/>
      <c r="AY1024" s="1713"/>
      <c r="AZ1024" s="1713"/>
      <c r="BA1024" s="1713"/>
      <c r="BB1024" s="1713"/>
      <c r="BC1024" s="1713"/>
      <c r="BD1024" s="1713"/>
      <c r="BE1024" s="1713"/>
      <c r="BF1024" s="1713"/>
      <c r="BG1024" s="1713"/>
      <c r="BH1024" s="1713"/>
      <c r="BI1024" s="1713"/>
      <c r="BJ1024" s="1713"/>
      <c r="BK1024" s="1713"/>
      <c r="BL1024" s="1713"/>
      <c r="BM1024" s="1713"/>
      <c r="BN1024" s="1713"/>
      <c r="BO1024" s="1713"/>
      <c r="BP1024" s="1713"/>
      <c r="BQ1024" s="1713"/>
      <c r="BR1024" s="1713"/>
      <c r="BS1024" s="1713"/>
      <c r="BT1024" s="1713"/>
      <c r="BU1024" s="1713"/>
      <c r="BV1024" s="1713"/>
      <c r="BW1024" s="1713"/>
      <c r="BX1024" s="1713"/>
      <c r="BY1024" s="1713"/>
      <c r="BZ1024" s="1713"/>
      <c r="CA1024" s="1713"/>
      <c r="CB1024" s="1713"/>
      <c r="CC1024" s="1713"/>
      <c r="CD1024" s="1713"/>
      <c r="CE1024" s="1713"/>
      <c r="CF1024" s="1713"/>
      <c r="CG1024" s="1713"/>
      <c r="CH1024" s="1713"/>
      <c r="CI1024" s="1713"/>
      <c r="CJ1024" s="1713"/>
      <c r="CK1024" s="1713"/>
      <c r="CL1024" s="1713"/>
      <c r="CM1024" s="1713"/>
      <c r="CN1024" s="1713"/>
      <c r="CO1024" s="1713"/>
      <c r="CP1024" s="1713"/>
      <c r="CQ1024" s="1713"/>
      <c r="CR1024" s="1713"/>
      <c r="CS1024" s="1713"/>
      <c r="CT1024" s="1713"/>
      <c r="CU1024" s="1713"/>
      <c r="CV1024" s="1713"/>
      <c r="CW1024" s="1713"/>
      <c r="CX1024" s="1713"/>
      <c r="CY1024" s="1713"/>
      <c r="CZ1024" s="1713"/>
      <c r="DA1024" s="1713"/>
      <c r="DB1024" s="1713"/>
      <c r="DC1024" s="1713"/>
      <c r="DD1024" s="1713"/>
      <c r="DE1024" s="1713"/>
      <c r="DF1024" s="1713"/>
      <c r="DG1024" s="1713"/>
      <c r="DH1024" s="1713"/>
      <c r="DI1024" s="1713"/>
      <c r="DJ1024" s="1713"/>
      <c r="DK1024" s="1713"/>
      <c r="DL1024" s="1713"/>
      <c r="DM1024" s="1713"/>
      <c r="DN1024" s="1713"/>
      <c r="DO1024" s="1713"/>
      <c r="DP1024" s="1713"/>
      <c r="DQ1024" s="1713"/>
    </row>
    <row r="1025" s="1732" customFormat="true" ht="21.75" hidden="false" customHeight="true" outlineLevel="0" collapsed="false">
      <c r="A1025" s="1713"/>
      <c r="B1025" s="1713"/>
      <c r="C1025" s="1725"/>
      <c r="D1025" s="1725"/>
      <c r="E1025" s="1725"/>
      <c r="F1025" s="3210"/>
      <c r="G1025" s="3211"/>
      <c r="H1025" s="3212"/>
      <c r="I1025" s="3213"/>
      <c r="J1025" s="3213"/>
      <c r="K1025" s="1713"/>
      <c r="L1025" s="1713"/>
      <c r="M1025" s="1713"/>
      <c r="N1025" s="1725"/>
      <c r="O1025" s="1713"/>
      <c r="P1025" s="1713"/>
      <c r="Q1025" s="1713"/>
      <c r="R1025" s="1713"/>
      <c r="S1025" s="1713"/>
      <c r="T1025" s="1714"/>
      <c r="W1025" s="1713"/>
      <c r="X1025" s="1713"/>
      <c r="Y1025" s="1713"/>
      <c r="Z1025" s="1713"/>
      <c r="AA1025" s="1713"/>
      <c r="AB1025" s="1713"/>
      <c r="AC1025" s="1713"/>
      <c r="AD1025" s="1713"/>
      <c r="AE1025" s="1713"/>
      <c r="AF1025" s="1713"/>
      <c r="AG1025" s="1713"/>
      <c r="AH1025" s="1713"/>
      <c r="AI1025" s="1713"/>
      <c r="AJ1025" s="1713"/>
      <c r="AK1025" s="1713"/>
      <c r="AL1025" s="1713"/>
      <c r="AM1025" s="1713"/>
      <c r="AN1025" s="1713"/>
      <c r="AO1025" s="3214"/>
      <c r="AP1025" s="1713"/>
      <c r="AQ1025" s="1713"/>
      <c r="AR1025" s="1713"/>
      <c r="AS1025" s="1713"/>
      <c r="AT1025" s="1713"/>
      <c r="AU1025" s="1713"/>
      <c r="AV1025" s="1713"/>
      <c r="AW1025" s="1713"/>
      <c r="AX1025" s="1713"/>
      <c r="AY1025" s="1713"/>
      <c r="AZ1025" s="1713"/>
      <c r="BA1025" s="1713"/>
      <c r="BB1025" s="1713"/>
      <c r="BC1025" s="1713"/>
      <c r="BD1025" s="1713"/>
      <c r="BE1025" s="1713"/>
      <c r="BF1025" s="1713"/>
      <c r="BG1025" s="1713"/>
      <c r="BH1025" s="1713"/>
      <c r="BI1025" s="1713"/>
      <c r="BJ1025" s="1713"/>
      <c r="BK1025" s="1713"/>
      <c r="BL1025" s="1713"/>
      <c r="BM1025" s="1713"/>
      <c r="BN1025" s="1713"/>
      <c r="BO1025" s="1713"/>
      <c r="BP1025" s="1713"/>
      <c r="BQ1025" s="1713"/>
      <c r="BR1025" s="1713"/>
      <c r="BS1025" s="1713"/>
      <c r="BT1025" s="1713"/>
      <c r="BU1025" s="1713"/>
      <c r="BV1025" s="1713"/>
      <c r="BW1025" s="1713"/>
      <c r="BX1025" s="1713"/>
      <c r="BY1025" s="1713"/>
      <c r="BZ1025" s="1713"/>
      <c r="CA1025" s="1713"/>
      <c r="CB1025" s="1713"/>
      <c r="CC1025" s="1713"/>
      <c r="CD1025" s="1713"/>
      <c r="CE1025" s="1713"/>
      <c r="CF1025" s="1713"/>
      <c r="CG1025" s="1713"/>
      <c r="CH1025" s="1713"/>
      <c r="CI1025" s="1713"/>
      <c r="CJ1025" s="1713"/>
      <c r="CK1025" s="1713"/>
      <c r="CL1025" s="1713"/>
      <c r="CM1025" s="1713"/>
      <c r="CN1025" s="1713"/>
      <c r="CO1025" s="1713"/>
      <c r="CP1025" s="1713"/>
      <c r="CQ1025" s="1713"/>
      <c r="CR1025" s="1713"/>
      <c r="CS1025" s="1713"/>
      <c r="CT1025" s="1713"/>
      <c r="CU1025" s="1713"/>
      <c r="CV1025" s="1713"/>
      <c r="CW1025" s="1713"/>
      <c r="CX1025" s="1713"/>
      <c r="CY1025" s="1713"/>
      <c r="CZ1025" s="1713"/>
      <c r="DA1025" s="1713"/>
      <c r="DB1025" s="1713"/>
      <c r="DC1025" s="1713"/>
      <c r="DD1025" s="1713"/>
      <c r="DE1025" s="1713"/>
      <c r="DF1025" s="1713"/>
      <c r="DG1025" s="1713"/>
      <c r="DH1025" s="1713"/>
      <c r="DI1025" s="1713"/>
      <c r="DJ1025" s="1713"/>
      <c r="DK1025" s="1713"/>
      <c r="DL1025" s="1713"/>
      <c r="DM1025" s="1713"/>
      <c r="DN1025" s="1713"/>
      <c r="DO1025" s="1713"/>
      <c r="DP1025" s="1713"/>
      <c r="DQ1025" s="1713"/>
    </row>
    <row r="1026" s="1732" customFormat="true" ht="21.75" hidden="false" customHeight="true" outlineLevel="0" collapsed="false">
      <c r="A1026" s="1713"/>
      <c r="B1026" s="1713"/>
      <c r="C1026" s="1725"/>
      <c r="D1026" s="1725"/>
      <c r="E1026" s="1725"/>
      <c r="F1026" s="3210"/>
      <c r="G1026" s="3211"/>
      <c r="H1026" s="3212"/>
      <c r="I1026" s="3213"/>
      <c r="J1026" s="3213"/>
      <c r="K1026" s="1713"/>
      <c r="L1026" s="1713"/>
      <c r="M1026" s="1713"/>
      <c r="N1026" s="1725"/>
      <c r="O1026" s="1713"/>
      <c r="P1026" s="1713"/>
      <c r="Q1026" s="1713"/>
      <c r="R1026" s="1713"/>
      <c r="S1026" s="1713"/>
      <c r="T1026" s="1714"/>
      <c r="W1026" s="1713"/>
      <c r="X1026" s="1713"/>
      <c r="Y1026" s="1713"/>
      <c r="Z1026" s="1713"/>
      <c r="AA1026" s="1713"/>
      <c r="AB1026" s="1713"/>
      <c r="AC1026" s="1713"/>
      <c r="AD1026" s="1713"/>
      <c r="AE1026" s="1713"/>
      <c r="AF1026" s="1713"/>
      <c r="AG1026" s="1713"/>
      <c r="AH1026" s="1713"/>
      <c r="AI1026" s="1713"/>
      <c r="AJ1026" s="1713"/>
      <c r="AK1026" s="1713"/>
      <c r="AL1026" s="1713"/>
      <c r="AM1026" s="1713"/>
      <c r="AN1026" s="1713"/>
      <c r="AO1026" s="3214"/>
      <c r="AP1026" s="1713"/>
      <c r="AQ1026" s="1713"/>
      <c r="AR1026" s="1713"/>
      <c r="AS1026" s="1713"/>
      <c r="AT1026" s="1713"/>
      <c r="AU1026" s="1713"/>
      <c r="AV1026" s="1713"/>
      <c r="AW1026" s="1713"/>
      <c r="AX1026" s="1713"/>
      <c r="AY1026" s="1713"/>
      <c r="AZ1026" s="1713"/>
      <c r="BA1026" s="1713"/>
      <c r="BB1026" s="1713"/>
      <c r="BC1026" s="1713"/>
      <c r="BD1026" s="1713"/>
      <c r="BE1026" s="1713"/>
      <c r="BF1026" s="1713"/>
      <c r="BG1026" s="1713"/>
      <c r="BH1026" s="1713"/>
      <c r="BI1026" s="1713"/>
      <c r="BJ1026" s="1713"/>
      <c r="BK1026" s="1713"/>
      <c r="BL1026" s="1713"/>
      <c r="BM1026" s="1713"/>
      <c r="BN1026" s="1713"/>
      <c r="BO1026" s="1713"/>
      <c r="BP1026" s="1713"/>
      <c r="BQ1026" s="1713"/>
      <c r="BR1026" s="1713"/>
      <c r="BS1026" s="1713"/>
      <c r="BT1026" s="1713"/>
      <c r="BU1026" s="1713"/>
      <c r="BV1026" s="1713"/>
      <c r="BW1026" s="1713"/>
      <c r="BX1026" s="1713"/>
      <c r="BY1026" s="1713"/>
      <c r="BZ1026" s="1713"/>
      <c r="CA1026" s="1713"/>
      <c r="CB1026" s="1713"/>
      <c r="CC1026" s="1713"/>
      <c r="CD1026" s="1713"/>
      <c r="CE1026" s="1713"/>
      <c r="CF1026" s="1713"/>
      <c r="CG1026" s="1713"/>
      <c r="CH1026" s="1713"/>
      <c r="CI1026" s="1713"/>
      <c r="CJ1026" s="1713"/>
      <c r="CK1026" s="1713"/>
      <c r="CL1026" s="1713"/>
      <c r="CM1026" s="1713"/>
      <c r="CN1026" s="1713"/>
      <c r="CO1026" s="1713"/>
      <c r="CP1026" s="1713"/>
      <c r="CQ1026" s="1713"/>
      <c r="CR1026" s="1713"/>
      <c r="CS1026" s="1713"/>
      <c r="CT1026" s="1713"/>
      <c r="CU1026" s="1713"/>
      <c r="CV1026" s="1713"/>
      <c r="CW1026" s="1713"/>
      <c r="CX1026" s="1713"/>
      <c r="CY1026" s="1713"/>
      <c r="CZ1026" s="1713"/>
      <c r="DA1026" s="1713"/>
      <c r="DB1026" s="1713"/>
      <c r="DC1026" s="1713"/>
      <c r="DD1026" s="1713"/>
      <c r="DE1026" s="1713"/>
      <c r="DF1026" s="1713"/>
      <c r="DG1026" s="1713"/>
      <c r="DH1026" s="1713"/>
      <c r="DI1026" s="1713"/>
      <c r="DJ1026" s="1713"/>
      <c r="DK1026" s="1713"/>
      <c r="DL1026" s="1713"/>
      <c r="DM1026" s="1713"/>
      <c r="DN1026" s="1713"/>
      <c r="DO1026" s="1713"/>
      <c r="DP1026" s="1713"/>
      <c r="DQ1026" s="1713"/>
    </row>
    <row r="1027" s="1732" customFormat="true" ht="21.75" hidden="false" customHeight="true" outlineLevel="0" collapsed="false">
      <c r="A1027" s="1713"/>
      <c r="B1027" s="1713"/>
      <c r="C1027" s="1725"/>
      <c r="D1027" s="1725"/>
      <c r="E1027" s="1725"/>
      <c r="F1027" s="3210"/>
      <c r="G1027" s="3211"/>
      <c r="H1027" s="3212"/>
      <c r="I1027" s="3213"/>
      <c r="J1027" s="3213"/>
      <c r="K1027" s="1713"/>
      <c r="L1027" s="1713"/>
      <c r="M1027" s="1713"/>
      <c r="N1027" s="1725"/>
      <c r="O1027" s="1713"/>
      <c r="P1027" s="1713"/>
      <c r="Q1027" s="1713"/>
      <c r="R1027" s="1713"/>
      <c r="S1027" s="1713"/>
      <c r="T1027" s="1714"/>
      <c r="W1027" s="1713"/>
      <c r="X1027" s="1713"/>
      <c r="Y1027" s="1713"/>
      <c r="Z1027" s="1713"/>
      <c r="AA1027" s="1713"/>
      <c r="AB1027" s="1713"/>
      <c r="AC1027" s="1713"/>
      <c r="AD1027" s="1713"/>
      <c r="AE1027" s="1713"/>
      <c r="AF1027" s="1713"/>
      <c r="AG1027" s="1713"/>
      <c r="AH1027" s="1713"/>
      <c r="AI1027" s="1713"/>
      <c r="AJ1027" s="1713"/>
      <c r="AK1027" s="1713"/>
      <c r="AL1027" s="1713"/>
      <c r="AM1027" s="1713"/>
      <c r="AN1027" s="1713"/>
      <c r="AO1027" s="3214"/>
      <c r="AP1027" s="1713"/>
      <c r="AQ1027" s="1713"/>
      <c r="AR1027" s="1713"/>
      <c r="AS1027" s="1713"/>
      <c r="AT1027" s="1713"/>
      <c r="AU1027" s="1713"/>
      <c r="AV1027" s="1713"/>
      <c r="AW1027" s="1713"/>
      <c r="AX1027" s="1713"/>
      <c r="AY1027" s="1713"/>
      <c r="AZ1027" s="1713"/>
      <c r="BA1027" s="1713"/>
      <c r="BB1027" s="1713"/>
      <c r="BC1027" s="1713"/>
      <c r="BD1027" s="1713"/>
      <c r="BE1027" s="1713"/>
      <c r="BF1027" s="1713"/>
      <c r="BG1027" s="1713"/>
      <c r="BH1027" s="1713"/>
      <c r="BI1027" s="1713"/>
      <c r="BJ1027" s="1713"/>
      <c r="BK1027" s="1713"/>
      <c r="BL1027" s="1713"/>
      <c r="BM1027" s="1713"/>
      <c r="BN1027" s="1713"/>
      <c r="BO1027" s="1713"/>
      <c r="BP1027" s="1713"/>
      <c r="BQ1027" s="1713"/>
      <c r="BR1027" s="1713"/>
      <c r="BS1027" s="1713"/>
      <c r="BT1027" s="1713"/>
      <c r="BU1027" s="1713"/>
      <c r="BV1027" s="1713"/>
      <c r="BW1027" s="1713"/>
      <c r="BX1027" s="1713"/>
      <c r="BY1027" s="1713"/>
      <c r="BZ1027" s="1713"/>
      <c r="CA1027" s="1713"/>
      <c r="CB1027" s="1713"/>
      <c r="CC1027" s="1713"/>
      <c r="CD1027" s="1713"/>
      <c r="CE1027" s="1713"/>
      <c r="CF1027" s="1713"/>
      <c r="CG1027" s="1713"/>
      <c r="CH1027" s="1713"/>
      <c r="CI1027" s="1713"/>
      <c r="CJ1027" s="1713"/>
      <c r="CK1027" s="1713"/>
      <c r="CL1027" s="1713"/>
      <c r="CM1027" s="1713"/>
      <c r="CN1027" s="1713"/>
      <c r="CO1027" s="1713"/>
      <c r="CP1027" s="1713"/>
      <c r="CQ1027" s="1713"/>
      <c r="CR1027" s="1713"/>
      <c r="CS1027" s="1713"/>
      <c r="CT1027" s="1713"/>
      <c r="CU1027" s="1713"/>
      <c r="CV1027" s="1713"/>
      <c r="CW1027" s="1713"/>
      <c r="CX1027" s="1713"/>
      <c r="CY1027" s="1713"/>
      <c r="CZ1027" s="1713"/>
      <c r="DA1027" s="1713"/>
      <c r="DB1027" s="1713"/>
      <c r="DC1027" s="1713"/>
      <c r="DD1027" s="1713"/>
      <c r="DE1027" s="1713"/>
      <c r="DF1027" s="1713"/>
      <c r="DG1027" s="1713"/>
      <c r="DH1027" s="1713"/>
      <c r="DI1027" s="1713"/>
      <c r="DJ1027" s="1713"/>
      <c r="DK1027" s="1713"/>
      <c r="DL1027" s="1713"/>
      <c r="DM1027" s="1713"/>
      <c r="DN1027" s="1713"/>
      <c r="DO1027" s="1713"/>
      <c r="DP1027" s="1713"/>
      <c r="DQ1027" s="1713"/>
    </row>
    <row r="1028" s="1732" customFormat="true" ht="21.75" hidden="false" customHeight="true" outlineLevel="0" collapsed="false">
      <c r="A1028" s="1713"/>
      <c r="B1028" s="1713"/>
      <c r="C1028" s="1725"/>
      <c r="D1028" s="1725"/>
      <c r="E1028" s="1725"/>
      <c r="F1028" s="3210"/>
      <c r="G1028" s="3211"/>
      <c r="H1028" s="3212"/>
      <c r="I1028" s="3213"/>
      <c r="J1028" s="3213"/>
      <c r="K1028" s="1713"/>
      <c r="L1028" s="1713"/>
      <c r="M1028" s="1713"/>
      <c r="N1028" s="1725"/>
      <c r="O1028" s="1713"/>
      <c r="P1028" s="1713"/>
      <c r="Q1028" s="1713"/>
      <c r="R1028" s="1713"/>
      <c r="S1028" s="1713"/>
      <c r="T1028" s="1714"/>
      <c r="W1028" s="1713"/>
      <c r="X1028" s="1713"/>
      <c r="Y1028" s="1713"/>
      <c r="Z1028" s="1713"/>
      <c r="AA1028" s="1713"/>
      <c r="AB1028" s="1713"/>
      <c r="AC1028" s="1713"/>
      <c r="AD1028" s="1713"/>
      <c r="AE1028" s="1713"/>
      <c r="AF1028" s="1713"/>
      <c r="AG1028" s="1713"/>
      <c r="AH1028" s="1713"/>
      <c r="AI1028" s="1713"/>
      <c r="AJ1028" s="1713"/>
      <c r="AK1028" s="1713"/>
      <c r="AL1028" s="1713"/>
      <c r="AM1028" s="1713"/>
      <c r="AN1028" s="1713"/>
      <c r="AO1028" s="3214"/>
      <c r="AP1028" s="1713"/>
      <c r="AQ1028" s="1713"/>
      <c r="AR1028" s="1713"/>
      <c r="AS1028" s="1713"/>
      <c r="AT1028" s="1713"/>
      <c r="AU1028" s="1713"/>
      <c r="AV1028" s="1713"/>
      <c r="AW1028" s="1713"/>
      <c r="AX1028" s="1713"/>
      <c r="AY1028" s="1713"/>
      <c r="AZ1028" s="1713"/>
      <c r="BA1028" s="1713"/>
      <c r="BB1028" s="1713"/>
      <c r="BC1028" s="1713"/>
      <c r="BD1028" s="1713"/>
      <c r="BE1028" s="1713"/>
      <c r="BF1028" s="1713"/>
      <c r="BG1028" s="1713"/>
      <c r="BH1028" s="1713"/>
      <c r="BI1028" s="1713"/>
      <c r="BJ1028" s="1713"/>
      <c r="BK1028" s="1713"/>
      <c r="BL1028" s="1713"/>
      <c r="BM1028" s="1713"/>
      <c r="BN1028" s="1713"/>
      <c r="BO1028" s="1713"/>
      <c r="BP1028" s="1713"/>
      <c r="BQ1028" s="1713"/>
      <c r="BR1028" s="1713"/>
      <c r="BS1028" s="1713"/>
      <c r="BT1028" s="1713"/>
      <c r="BU1028" s="1713"/>
      <c r="BV1028" s="1713"/>
      <c r="BW1028" s="1713"/>
      <c r="BX1028" s="1713"/>
      <c r="BY1028" s="1713"/>
      <c r="BZ1028" s="1713"/>
      <c r="CA1028" s="1713"/>
      <c r="CB1028" s="1713"/>
      <c r="CC1028" s="1713"/>
      <c r="CD1028" s="1713"/>
      <c r="CE1028" s="1713"/>
      <c r="CF1028" s="1713"/>
      <c r="CG1028" s="1713"/>
      <c r="CH1028" s="1713"/>
      <c r="CI1028" s="1713"/>
      <c r="CJ1028" s="1713"/>
      <c r="CK1028" s="1713"/>
      <c r="CL1028" s="1713"/>
      <c r="CM1028" s="1713"/>
      <c r="CN1028" s="1713"/>
      <c r="CO1028" s="1713"/>
      <c r="CP1028" s="1713"/>
      <c r="CQ1028" s="1713"/>
      <c r="CR1028" s="1713"/>
      <c r="CS1028" s="1713"/>
      <c r="CT1028" s="1713"/>
      <c r="CU1028" s="1713"/>
      <c r="CV1028" s="1713"/>
      <c r="CW1028" s="1713"/>
      <c r="CX1028" s="1713"/>
      <c r="CY1028" s="1713"/>
      <c r="CZ1028" s="1713"/>
      <c r="DA1028" s="1713"/>
      <c r="DB1028" s="1713"/>
      <c r="DC1028" s="1713"/>
      <c r="DD1028" s="1713"/>
      <c r="DE1028" s="1713"/>
      <c r="DF1028" s="1713"/>
      <c r="DG1028" s="1713"/>
      <c r="DH1028" s="1713"/>
      <c r="DI1028" s="1713"/>
      <c r="DJ1028" s="1713"/>
      <c r="DK1028" s="1713"/>
      <c r="DL1028" s="1713"/>
      <c r="DM1028" s="1713"/>
      <c r="DN1028" s="1713"/>
      <c r="DO1028" s="1713"/>
      <c r="DP1028" s="1713"/>
      <c r="DQ1028" s="1713"/>
    </row>
    <row r="1029" s="1732" customFormat="true" ht="21.75" hidden="false" customHeight="true" outlineLevel="0" collapsed="false">
      <c r="A1029" s="1713"/>
      <c r="B1029" s="1713"/>
      <c r="C1029" s="1725"/>
      <c r="D1029" s="1725"/>
      <c r="E1029" s="1725"/>
      <c r="F1029" s="3210"/>
      <c r="G1029" s="3211"/>
      <c r="H1029" s="3212"/>
      <c r="I1029" s="3213"/>
      <c r="J1029" s="3213"/>
      <c r="K1029" s="1713"/>
      <c r="L1029" s="1713"/>
      <c r="M1029" s="1713"/>
      <c r="N1029" s="1725"/>
      <c r="O1029" s="1713"/>
      <c r="P1029" s="1713"/>
      <c r="Q1029" s="1713"/>
      <c r="R1029" s="1713"/>
      <c r="S1029" s="1713"/>
      <c r="T1029" s="1714"/>
      <c r="W1029" s="1713"/>
      <c r="X1029" s="1713"/>
      <c r="Y1029" s="1713"/>
      <c r="Z1029" s="1713"/>
      <c r="AA1029" s="1713"/>
      <c r="AB1029" s="1713"/>
      <c r="AC1029" s="1713"/>
      <c r="AD1029" s="1713"/>
      <c r="AE1029" s="1713"/>
      <c r="AF1029" s="1713"/>
      <c r="AG1029" s="1713"/>
      <c r="AH1029" s="1713"/>
      <c r="AI1029" s="1713"/>
      <c r="AJ1029" s="1713"/>
      <c r="AK1029" s="1713"/>
      <c r="AL1029" s="1713"/>
      <c r="AM1029" s="1713"/>
      <c r="AN1029" s="1713"/>
      <c r="AO1029" s="3214"/>
      <c r="AP1029" s="1713"/>
      <c r="AQ1029" s="1713"/>
      <c r="AR1029" s="1713"/>
      <c r="AS1029" s="1713"/>
      <c r="AT1029" s="1713"/>
      <c r="AU1029" s="1713"/>
      <c r="AV1029" s="1713"/>
      <c r="AW1029" s="1713"/>
      <c r="AX1029" s="1713"/>
      <c r="AY1029" s="1713"/>
      <c r="AZ1029" s="1713"/>
      <c r="BA1029" s="1713"/>
      <c r="BB1029" s="1713"/>
      <c r="BC1029" s="1713"/>
      <c r="BD1029" s="1713"/>
      <c r="BE1029" s="1713"/>
      <c r="BF1029" s="1713"/>
      <c r="BG1029" s="1713"/>
      <c r="BH1029" s="1713"/>
      <c r="BI1029" s="1713"/>
      <c r="BJ1029" s="1713"/>
      <c r="BK1029" s="1713"/>
      <c r="BL1029" s="1713"/>
      <c r="BM1029" s="1713"/>
      <c r="BN1029" s="1713"/>
      <c r="BO1029" s="1713"/>
      <c r="BP1029" s="1713"/>
      <c r="BQ1029" s="1713"/>
      <c r="BR1029" s="1713"/>
      <c r="BS1029" s="1713"/>
      <c r="BT1029" s="1713"/>
      <c r="BU1029" s="1713"/>
      <c r="BV1029" s="1713"/>
      <c r="BW1029" s="1713"/>
      <c r="BX1029" s="1713"/>
      <c r="BY1029" s="1713"/>
      <c r="BZ1029" s="1713"/>
      <c r="CA1029" s="1713"/>
      <c r="CB1029" s="1713"/>
      <c r="CC1029" s="1713"/>
      <c r="CD1029" s="1713"/>
      <c r="CE1029" s="1713"/>
      <c r="CF1029" s="1713"/>
      <c r="CG1029" s="1713"/>
      <c r="CH1029" s="1713"/>
      <c r="CI1029" s="1713"/>
      <c r="CJ1029" s="1713"/>
      <c r="CK1029" s="1713"/>
      <c r="CL1029" s="1713"/>
      <c r="CM1029" s="1713"/>
      <c r="CN1029" s="1713"/>
      <c r="CO1029" s="1713"/>
      <c r="CP1029" s="1713"/>
      <c r="CQ1029" s="1713"/>
      <c r="CR1029" s="1713"/>
      <c r="CS1029" s="1713"/>
      <c r="CT1029" s="1713"/>
      <c r="CU1029" s="1713"/>
      <c r="CV1029" s="1713"/>
      <c r="CW1029" s="1713"/>
      <c r="CX1029" s="1713"/>
      <c r="CY1029" s="1713"/>
      <c r="CZ1029" s="1713"/>
      <c r="DA1029" s="1713"/>
      <c r="DB1029" s="1713"/>
      <c r="DC1029" s="1713"/>
      <c r="DD1029" s="1713"/>
      <c r="DE1029" s="1713"/>
      <c r="DF1029" s="1713"/>
      <c r="DG1029" s="1713"/>
      <c r="DH1029" s="1713"/>
      <c r="DI1029" s="1713"/>
      <c r="DJ1029" s="1713"/>
      <c r="DK1029" s="1713"/>
      <c r="DL1029" s="1713"/>
      <c r="DM1029" s="1713"/>
      <c r="DN1029" s="1713"/>
      <c r="DO1029" s="1713"/>
      <c r="DP1029" s="1713"/>
      <c r="DQ1029" s="1713"/>
    </row>
    <row r="1030" s="1732" customFormat="true" ht="21.75" hidden="false" customHeight="true" outlineLevel="0" collapsed="false">
      <c r="A1030" s="1713"/>
      <c r="B1030" s="1713"/>
      <c r="C1030" s="1725"/>
      <c r="D1030" s="1725"/>
      <c r="E1030" s="1725"/>
      <c r="F1030" s="3210"/>
      <c r="G1030" s="3211"/>
      <c r="H1030" s="3212"/>
      <c r="I1030" s="3213"/>
      <c r="J1030" s="3213"/>
      <c r="K1030" s="1713"/>
      <c r="L1030" s="1713"/>
      <c r="M1030" s="1713"/>
      <c r="N1030" s="1725"/>
      <c r="O1030" s="1713"/>
      <c r="P1030" s="1713"/>
      <c r="Q1030" s="1713"/>
      <c r="R1030" s="1713"/>
      <c r="S1030" s="1713"/>
      <c r="T1030" s="1714"/>
      <c r="W1030" s="1713"/>
      <c r="X1030" s="1713"/>
      <c r="Y1030" s="1713"/>
      <c r="Z1030" s="1713"/>
      <c r="AA1030" s="1713"/>
      <c r="AB1030" s="1713"/>
      <c r="AC1030" s="1713"/>
      <c r="AD1030" s="1713"/>
      <c r="AE1030" s="1713"/>
      <c r="AF1030" s="1713"/>
      <c r="AG1030" s="1713"/>
      <c r="AH1030" s="1713"/>
      <c r="AI1030" s="1713"/>
      <c r="AJ1030" s="1713"/>
      <c r="AK1030" s="1713"/>
      <c r="AL1030" s="1713"/>
      <c r="AM1030" s="1713"/>
      <c r="AN1030" s="1713"/>
      <c r="AO1030" s="3214"/>
      <c r="AP1030" s="1713"/>
      <c r="AQ1030" s="1713"/>
      <c r="AR1030" s="1713"/>
      <c r="AS1030" s="1713"/>
      <c r="AT1030" s="1713"/>
      <c r="AU1030" s="1713"/>
      <c r="AV1030" s="1713"/>
      <c r="AW1030" s="1713"/>
      <c r="AX1030" s="1713"/>
      <c r="AY1030" s="1713"/>
      <c r="AZ1030" s="1713"/>
      <c r="BA1030" s="1713"/>
      <c r="BB1030" s="1713"/>
      <c r="BC1030" s="1713"/>
      <c r="BD1030" s="1713"/>
      <c r="BE1030" s="1713"/>
      <c r="BF1030" s="1713"/>
      <c r="BG1030" s="1713"/>
      <c r="BH1030" s="1713"/>
      <c r="BI1030" s="1713"/>
      <c r="BJ1030" s="1713"/>
      <c r="BK1030" s="1713"/>
      <c r="BL1030" s="1713"/>
      <c r="BM1030" s="1713"/>
      <c r="BN1030" s="1713"/>
      <c r="BO1030" s="1713"/>
      <c r="BP1030" s="1713"/>
      <c r="BQ1030" s="1713"/>
      <c r="BR1030" s="1713"/>
      <c r="BS1030" s="1713"/>
      <c r="BT1030" s="1713"/>
      <c r="BU1030" s="1713"/>
      <c r="BV1030" s="1713"/>
      <c r="BW1030" s="1713"/>
      <c r="BX1030" s="1713"/>
      <c r="BY1030" s="1713"/>
      <c r="BZ1030" s="1713"/>
      <c r="CA1030" s="1713"/>
      <c r="CB1030" s="1713"/>
      <c r="CC1030" s="1713"/>
      <c r="CD1030" s="1713"/>
      <c r="CE1030" s="1713"/>
      <c r="CF1030" s="1713"/>
      <c r="CG1030" s="1713"/>
      <c r="CH1030" s="1713"/>
      <c r="CI1030" s="1713"/>
      <c r="CJ1030" s="1713"/>
      <c r="CK1030" s="1713"/>
      <c r="CL1030" s="1713"/>
      <c r="CM1030" s="1713"/>
      <c r="CN1030" s="1713"/>
      <c r="CO1030" s="1713"/>
      <c r="CP1030" s="1713"/>
      <c r="CQ1030" s="1713"/>
      <c r="CR1030" s="1713"/>
      <c r="CS1030" s="1713"/>
      <c r="CT1030" s="1713"/>
      <c r="CU1030" s="1713"/>
      <c r="CV1030" s="1713"/>
      <c r="CW1030" s="1713"/>
      <c r="CX1030" s="1713"/>
      <c r="CY1030" s="1713"/>
      <c r="CZ1030" s="1713"/>
      <c r="DA1030" s="1713"/>
      <c r="DB1030" s="1713"/>
      <c r="DC1030" s="1713"/>
      <c r="DD1030" s="1713"/>
      <c r="DE1030" s="1713"/>
      <c r="DF1030" s="1713"/>
      <c r="DG1030" s="1713"/>
      <c r="DH1030" s="1713"/>
      <c r="DI1030" s="1713"/>
      <c r="DJ1030" s="1713"/>
      <c r="DK1030" s="1713"/>
      <c r="DL1030" s="1713"/>
      <c r="DM1030" s="1713"/>
      <c r="DN1030" s="1713"/>
      <c r="DO1030" s="1713"/>
      <c r="DP1030" s="1713"/>
      <c r="DQ1030" s="1713"/>
    </row>
    <row r="1031" s="1732" customFormat="true" ht="21.75" hidden="false" customHeight="true" outlineLevel="0" collapsed="false">
      <c r="A1031" s="1713"/>
      <c r="B1031" s="1713"/>
      <c r="C1031" s="1725"/>
      <c r="D1031" s="1725"/>
      <c r="E1031" s="1725"/>
      <c r="F1031" s="3210"/>
      <c r="G1031" s="3211"/>
      <c r="H1031" s="3212"/>
      <c r="I1031" s="3213"/>
      <c r="J1031" s="3213"/>
      <c r="K1031" s="1713"/>
      <c r="L1031" s="1713"/>
      <c r="M1031" s="1713"/>
      <c r="N1031" s="1725"/>
      <c r="O1031" s="1713"/>
      <c r="P1031" s="1713"/>
      <c r="Q1031" s="1713"/>
      <c r="R1031" s="1713"/>
      <c r="S1031" s="1713"/>
      <c r="T1031" s="1714"/>
      <c r="W1031" s="1713"/>
      <c r="X1031" s="1713"/>
      <c r="Y1031" s="1713"/>
      <c r="Z1031" s="1713"/>
      <c r="AA1031" s="1713"/>
      <c r="AB1031" s="1713"/>
      <c r="AC1031" s="1713"/>
      <c r="AD1031" s="1713"/>
      <c r="AE1031" s="1713"/>
      <c r="AF1031" s="1713"/>
      <c r="AG1031" s="1713"/>
      <c r="AH1031" s="1713"/>
      <c r="AI1031" s="1713"/>
      <c r="AJ1031" s="1713"/>
      <c r="AK1031" s="1713"/>
      <c r="AL1031" s="1713"/>
      <c r="AM1031" s="1713"/>
      <c r="AN1031" s="1713"/>
      <c r="AO1031" s="3214"/>
      <c r="AP1031" s="1713"/>
      <c r="AQ1031" s="1713"/>
      <c r="AR1031" s="1713"/>
      <c r="AS1031" s="1713"/>
      <c r="AT1031" s="1713"/>
      <c r="AU1031" s="1713"/>
      <c r="AV1031" s="1713"/>
      <c r="AW1031" s="1713"/>
      <c r="AX1031" s="1713"/>
      <c r="AY1031" s="1713"/>
      <c r="AZ1031" s="1713"/>
      <c r="BA1031" s="1713"/>
      <c r="BB1031" s="1713"/>
      <c r="BC1031" s="1713"/>
      <c r="BD1031" s="1713"/>
      <c r="BE1031" s="1713"/>
      <c r="BF1031" s="1713"/>
      <c r="BG1031" s="1713"/>
      <c r="BH1031" s="1713"/>
      <c r="BI1031" s="1713"/>
      <c r="BJ1031" s="1713"/>
      <c r="BK1031" s="1713"/>
      <c r="BL1031" s="1713"/>
      <c r="BM1031" s="1713"/>
      <c r="BN1031" s="1713"/>
      <c r="BO1031" s="1713"/>
      <c r="BP1031" s="1713"/>
      <c r="BQ1031" s="1713"/>
      <c r="BR1031" s="1713"/>
      <c r="BS1031" s="1713"/>
      <c r="BT1031" s="1713"/>
      <c r="BU1031" s="1713"/>
      <c r="BV1031" s="1713"/>
      <c r="BW1031" s="1713"/>
      <c r="BX1031" s="1713"/>
      <c r="BY1031" s="1713"/>
      <c r="BZ1031" s="1713"/>
      <c r="CA1031" s="1713"/>
      <c r="CB1031" s="1713"/>
      <c r="CC1031" s="1713"/>
      <c r="CD1031" s="1713"/>
      <c r="CE1031" s="1713"/>
      <c r="CF1031" s="1713"/>
      <c r="CG1031" s="1713"/>
      <c r="CH1031" s="1713"/>
      <c r="CI1031" s="1713"/>
      <c r="CJ1031" s="1713"/>
      <c r="CK1031" s="1713"/>
      <c r="CL1031" s="1713"/>
      <c r="CM1031" s="1713"/>
      <c r="CN1031" s="1713"/>
      <c r="CO1031" s="1713"/>
      <c r="CP1031" s="1713"/>
      <c r="CQ1031" s="1713"/>
      <c r="CR1031" s="1713"/>
      <c r="CS1031" s="1713"/>
      <c r="CT1031" s="1713"/>
      <c r="CU1031" s="1713"/>
      <c r="CV1031" s="1713"/>
      <c r="CW1031" s="1713"/>
      <c r="CX1031" s="1713"/>
      <c r="CY1031" s="1713"/>
      <c r="CZ1031" s="1713"/>
      <c r="DA1031" s="1713"/>
      <c r="DB1031" s="1713"/>
      <c r="DC1031" s="1713"/>
      <c r="DD1031" s="1713"/>
      <c r="DE1031" s="1713"/>
      <c r="DF1031" s="1713"/>
      <c r="DG1031" s="1713"/>
      <c r="DH1031" s="1713"/>
      <c r="DI1031" s="1713"/>
      <c r="DJ1031" s="1713"/>
      <c r="DK1031" s="1713"/>
      <c r="DL1031" s="1713"/>
      <c r="DM1031" s="1713"/>
      <c r="DN1031" s="1713"/>
      <c r="DO1031" s="1713"/>
      <c r="DP1031" s="1713"/>
      <c r="DQ1031" s="1713"/>
    </row>
    <row r="1032" s="1732" customFormat="true" ht="21.75" hidden="false" customHeight="true" outlineLevel="0" collapsed="false">
      <c r="A1032" s="1713"/>
      <c r="B1032" s="1713"/>
      <c r="C1032" s="1725"/>
      <c r="D1032" s="1725"/>
      <c r="E1032" s="1725"/>
      <c r="F1032" s="3210"/>
      <c r="G1032" s="3211"/>
      <c r="H1032" s="3212"/>
      <c r="I1032" s="3213"/>
      <c r="J1032" s="3213"/>
      <c r="K1032" s="1713"/>
      <c r="L1032" s="1713"/>
      <c r="M1032" s="1713"/>
      <c r="N1032" s="1725"/>
      <c r="O1032" s="1713"/>
      <c r="P1032" s="1713"/>
      <c r="Q1032" s="1713"/>
      <c r="R1032" s="1713"/>
      <c r="S1032" s="1713"/>
      <c r="T1032" s="1714"/>
      <c r="W1032" s="1713"/>
      <c r="X1032" s="1713"/>
      <c r="Y1032" s="1713"/>
      <c r="Z1032" s="1713"/>
      <c r="AA1032" s="1713"/>
      <c r="AB1032" s="1713"/>
      <c r="AC1032" s="1713"/>
      <c r="AD1032" s="1713"/>
      <c r="AE1032" s="1713"/>
      <c r="AF1032" s="1713"/>
      <c r="AG1032" s="1713"/>
      <c r="AH1032" s="1713"/>
      <c r="AI1032" s="1713"/>
      <c r="AJ1032" s="1713"/>
      <c r="AK1032" s="1713"/>
      <c r="AL1032" s="1713"/>
      <c r="AM1032" s="1713"/>
      <c r="AN1032" s="1713"/>
      <c r="AO1032" s="3214"/>
      <c r="AP1032" s="1713"/>
      <c r="AQ1032" s="1713"/>
      <c r="AR1032" s="1713"/>
      <c r="AS1032" s="1713"/>
      <c r="AT1032" s="1713"/>
      <c r="AU1032" s="1713"/>
      <c r="AV1032" s="1713"/>
      <c r="AW1032" s="1713"/>
      <c r="AX1032" s="1713"/>
      <c r="AY1032" s="1713"/>
      <c r="AZ1032" s="1713"/>
      <c r="BA1032" s="1713"/>
      <c r="BB1032" s="1713"/>
      <c r="BC1032" s="1713"/>
      <c r="BD1032" s="1713"/>
      <c r="BE1032" s="1713"/>
      <c r="BF1032" s="1713"/>
      <c r="BG1032" s="1713"/>
      <c r="BH1032" s="1713"/>
      <c r="BI1032" s="1713"/>
      <c r="BJ1032" s="1713"/>
      <c r="BK1032" s="1713"/>
      <c r="BL1032" s="1713"/>
      <c r="BM1032" s="1713"/>
      <c r="BN1032" s="1713"/>
      <c r="BO1032" s="1713"/>
      <c r="BP1032" s="1713"/>
      <c r="BQ1032" s="1713"/>
      <c r="BR1032" s="1713"/>
      <c r="BS1032" s="1713"/>
      <c r="BT1032" s="1713"/>
      <c r="BU1032" s="1713"/>
      <c r="BV1032" s="1713"/>
      <c r="BW1032" s="1713"/>
      <c r="BX1032" s="1713"/>
      <c r="BY1032" s="1713"/>
      <c r="BZ1032" s="1713"/>
      <c r="CA1032" s="1713"/>
      <c r="CB1032" s="1713"/>
      <c r="CC1032" s="1713"/>
      <c r="CD1032" s="1713"/>
      <c r="CE1032" s="1713"/>
      <c r="CF1032" s="1713"/>
      <c r="CG1032" s="1713"/>
      <c r="CH1032" s="1713"/>
      <c r="CI1032" s="1713"/>
      <c r="CJ1032" s="1713"/>
      <c r="CK1032" s="1713"/>
      <c r="CL1032" s="1713"/>
      <c r="CM1032" s="1713"/>
      <c r="CN1032" s="1713"/>
      <c r="CO1032" s="1713"/>
      <c r="CP1032" s="1713"/>
      <c r="CQ1032" s="1713"/>
      <c r="CR1032" s="1713"/>
      <c r="CS1032" s="1713"/>
      <c r="CT1032" s="1713"/>
      <c r="CU1032" s="1713"/>
      <c r="CV1032" s="1713"/>
      <c r="CW1032" s="1713"/>
      <c r="CX1032" s="1713"/>
      <c r="CY1032" s="1713"/>
      <c r="CZ1032" s="1713"/>
      <c r="DA1032" s="1713"/>
      <c r="DB1032" s="1713"/>
      <c r="DC1032" s="1713"/>
      <c r="DD1032" s="1713"/>
      <c r="DE1032" s="1713"/>
      <c r="DF1032" s="1713"/>
      <c r="DG1032" s="1713"/>
      <c r="DH1032" s="1713"/>
      <c r="DI1032" s="1713"/>
      <c r="DJ1032" s="1713"/>
      <c r="DK1032" s="1713"/>
      <c r="DL1032" s="1713"/>
      <c r="DM1032" s="1713"/>
      <c r="DN1032" s="1713"/>
      <c r="DO1032" s="1713"/>
      <c r="DP1032" s="1713"/>
      <c r="DQ1032" s="1713"/>
    </row>
    <row r="1033" s="1732" customFormat="true" ht="21.75" hidden="false" customHeight="true" outlineLevel="0" collapsed="false">
      <c r="A1033" s="1713"/>
      <c r="B1033" s="1713"/>
      <c r="C1033" s="1725"/>
      <c r="D1033" s="1725"/>
      <c r="E1033" s="1725"/>
      <c r="F1033" s="3210"/>
      <c r="G1033" s="3211"/>
      <c r="H1033" s="3212"/>
      <c r="I1033" s="3213"/>
      <c r="J1033" s="3213"/>
      <c r="K1033" s="1713"/>
      <c r="L1033" s="1713"/>
      <c r="M1033" s="1713"/>
      <c r="N1033" s="1725"/>
      <c r="O1033" s="1713"/>
      <c r="P1033" s="1713"/>
      <c r="Q1033" s="1713"/>
      <c r="R1033" s="1713"/>
      <c r="S1033" s="1713"/>
      <c r="T1033" s="1714"/>
      <c r="W1033" s="1713"/>
      <c r="X1033" s="1713"/>
      <c r="Y1033" s="1713"/>
      <c r="Z1033" s="1713"/>
      <c r="AA1033" s="1713"/>
      <c r="AB1033" s="1713"/>
      <c r="AC1033" s="1713"/>
      <c r="AD1033" s="1713"/>
      <c r="AE1033" s="1713"/>
      <c r="AF1033" s="1713"/>
      <c r="AG1033" s="1713"/>
      <c r="AH1033" s="1713"/>
      <c r="AI1033" s="1713"/>
      <c r="AJ1033" s="1713"/>
      <c r="AK1033" s="1713"/>
      <c r="AL1033" s="1713"/>
      <c r="AM1033" s="1713"/>
      <c r="AN1033" s="1713"/>
      <c r="AO1033" s="3214"/>
      <c r="AP1033" s="1713"/>
      <c r="AQ1033" s="1713"/>
      <c r="AR1033" s="1713"/>
      <c r="AS1033" s="1713"/>
      <c r="AT1033" s="1713"/>
      <c r="AU1033" s="1713"/>
      <c r="AV1033" s="1713"/>
      <c r="AW1033" s="1713"/>
      <c r="AX1033" s="1713"/>
      <c r="AY1033" s="1713"/>
      <c r="AZ1033" s="1713"/>
      <c r="BA1033" s="1713"/>
      <c r="BB1033" s="1713"/>
      <c r="BC1033" s="1713"/>
      <c r="BD1033" s="1713"/>
      <c r="BE1033" s="1713"/>
      <c r="BF1033" s="1713"/>
      <c r="BG1033" s="1713"/>
      <c r="BH1033" s="1713"/>
      <c r="BI1033" s="1713"/>
      <c r="BJ1033" s="1713"/>
      <c r="BK1033" s="1713"/>
      <c r="BL1033" s="1713"/>
      <c r="BM1033" s="1713"/>
      <c r="BN1033" s="1713"/>
      <c r="BO1033" s="1713"/>
      <c r="BP1033" s="1713"/>
      <c r="BQ1033" s="1713"/>
      <c r="BR1033" s="1713"/>
      <c r="BS1033" s="1713"/>
      <c r="BT1033" s="1713"/>
      <c r="BU1033" s="1713"/>
      <c r="BV1033" s="1713"/>
      <c r="BW1033" s="1713"/>
      <c r="BX1033" s="1713"/>
      <c r="BY1033" s="1713"/>
      <c r="BZ1033" s="1713"/>
      <c r="CA1033" s="1713"/>
      <c r="CB1033" s="1713"/>
      <c r="CC1033" s="1713"/>
      <c r="CD1033" s="1713"/>
      <c r="CE1033" s="1713"/>
      <c r="CF1033" s="1713"/>
      <c r="CG1033" s="1713"/>
      <c r="CH1033" s="1713"/>
      <c r="CI1033" s="1713"/>
      <c r="CJ1033" s="1713"/>
      <c r="CK1033" s="1713"/>
      <c r="CL1033" s="1713"/>
      <c r="CM1033" s="1713"/>
      <c r="CN1033" s="1713"/>
      <c r="CO1033" s="1713"/>
      <c r="CP1033" s="1713"/>
      <c r="CQ1033" s="1713"/>
      <c r="CR1033" s="1713"/>
      <c r="CS1033" s="1713"/>
      <c r="CT1033" s="1713"/>
      <c r="CU1033" s="1713"/>
      <c r="CV1033" s="1713"/>
      <c r="CW1033" s="1713"/>
      <c r="CX1033" s="1713"/>
      <c r="CY1033" s="1713"/>
      <c r="CZ1033" s="1713"/>
      <c r="DA1033" s="1713"/>
      <c r="DB1033" s="1713"/>
      <c r="DC1033" s="1713"/>
      <c r="DD1033" s="1713"/>
      <c r="DE1033" s="1713"/>
      <c r="DF1033" s="1713"/>
      <c r="DG1033" s="1713"/>
      <c r="DH1033" s="1713"/>
      <c r="DI1033" s="1713"/>
      <c r="DJ1033" s="1713"/>
      <c r="DK1033" s="1713"/>
      <c r="DL1033" s="1713"/>
      <c r="DM1033" s="1713"/>
      <c r="DN1033" s="1713"/>
      <c r="DO1033" s="1713"/>
      <c r="DP1033" s="1713"/>
      <c r="DQ1033" s="1713"/>
    </row>
    <row r="1034" s="1732" customFormat="true" ht="21.75" hidden="false" customHeight="true" outlineLevel="0" collapsed="false">
      <c r="A1034" s="1713"/>
      <c r="B1034" s="1713"/>
      <c r="C1034" s="1725"/>
      <c r="D1034" s="1725"/>
      <c r="E1034" s="1725"/>
      <c r="F1034" s="3210"/>
      <c r="G1034" s="3211"/>
      <c r="H1034" s="3212"/>
      <c r="I1034" s="3213"/>
      <c r="J1034" s="3213"/>
      <c r="K1034" s="1713"/>
      <c r="L1034" s="1713"/>
      <c r="M1034" s="1713"/>
      <c r="N1034" s="1725"/>
      <c r="O1034" s="1713"/>
      <c r="P1034" s="1713"/>
      <c r="Q1034" s="1713"/>
      <c r="R1034" s="1713"/>
      <c r="S1034" s="1713"/>
      <c r="T1034" s="1714"/>
      <c r="W1034" s="1713"/>
      <c r="X1034" s="1713"/>
      <c r="Y1034" s="1713"/>
      <c r="Z1034" s="1713"/>
      <c r="AA1034" s="1713"/>
      <c r="AB1034" s="1713"/>
      <c r="AC1034" s="1713"/>
      <c r="AD1034" s="1713"/>
      <c r="AE1034" s="1713"/>
      <c r="AF1034" s="1713"/>
      <c r="AG1034" s="1713"/>
      <c r="AH1034" s="1713"/>
      <c r="AI1034" s="1713"/>
      <c r="AJ1034" s="1713"/>
      <c r="AK1034" s="1713"/>
      <c r="AL1034" s="1713"/>
      <c r="AM1034" s="1713"/>
      <c r="AN1034" s="1713"/>
      <c r="AO1034" s="3214"/>
      <c r="AP1034" s="1713"/>
      <c r="AQ1034" s="1713"/>
      <c r="AR1034" s="1713"/>
      <c r="AS1034" s="1713"/>
      <c r="AT1034" s="1713"/>
      <c r="AU1034" s="1713"/>
      <c r="AV1034" s="1713"/>
      <c r="AW1034" s="1713"/>
      <c r="AX1034" s="1713"/>
      <c r="AY1034" s="1713"/>
      <c r="AZ1034" s="1713"/>
      <c r="BA1034" s="1713"/>
      <c r="BB1034" s="1713"/>
      <c r="BC1034" s="1713"/>
      <c r="BD1034" s="1713"/>
      <c r="BE1034" s="1713"/>
      <c r="BF1034" s="1713"/>
      <c r="BG1034" s="1713"/>
      <c r="BH1034" s="1713"/>
      <c r="BI1034" s="1713"/>
      <c r="BJ1034" s="1713"/>
      <c r="BK1034" s="1713"/>
      <c r="BL1034" s="1713"/>
      <c r="BM1034" s="1713"/>
      <c r="BN1034" s="1713"/>
      <c r="BO1034" s="1713"/>
      <c r="BP1034" s="1713"/>
      <c r="BQ1034" s="1713"/>
      <c r="BR1034" s="1713"/>
      <c r="BS1034" s="1713"/>
      <c r="BT1034" s="1713"/>
      <c r="BU1034" s="1713"/>
      <c r="BV1034" s="1713"/>
      <c r="BW1034" s="1713"/>
      <c r="BX1034" s="1713"/>
      <c r="BY1034" s="1713"/>
      <c r="BZ1034" s="1713"/>
      <c r="CA1034" s="1713"/>
      <c r="CB1034" s="1713"/>
      <c r="CC1034" s="1713"/>
      <c r="CD1034" s="1713"/>
      <c r="CE1034" s="1713"/>
      <c r="CF1034" s="1713"/>
      <c r="CG1034" s="1713"/>
      <c r="CH1034" s="1713"/>
      <c r="CI1034" s="1713"/>
      <c r="CJ1034" s="1713"/>
      <c r="CK1034" s="1713"/>
      <c r="CL1034" s="1713"/>
      <c r="CM1034" s="1713"/>
      <c r="CN1034" s="1713"/>
      <c r="CO1034" s="1713"/>
      <c r="CP1034" s="1713"/>
      <c r="CQ1034" s="1713"/>
      <c r="CR1034" s="1713"/>
      <c r="CS1034" s="1713"/>
      <c r="CT1034" s="1713"/>
      <c r="CU1034" s="1713"/>
      <c r="CV1034" s="1713"/>
      <c r="CW1034" s="1713"/>
      <c r="CX1034" s="1713"/>
      <c r="CY1034" s="1713"/>
      <c r="CZ1034" s="1713"/>
      <c r="DA1034" s="1713"/>
      <c r="DB1034" s="1713"/>
      <c r="DC1034" s="1713"/>
      <c r="DD1034" s="1713"/>
      <c r="DE1034" s="1713"/>
      <c r="DF1034" s="1713"/>
      <c r="DG1034" s="1713"/>
      <c r="DH1034" s="1713"/>
      <c r="DI1034" s="1713"/>
      <c r="DJ1034" s="1713"/>
      <c r="DK1034" s="1713"/>
      <c r="DL1034" s="1713"/>
      <c r="DM1034" s="1713"/>
      <c r="DN1034" s="1713"/>
      <c r="DO1034" s="1713"/>
      <c r="DP1034" s="1713"/>
      <c r="DQ1034" s="1713"/>
    </row>
    <row r="1035" s="1732" customFormat="true" ht="21.75" hidden="false" customHeight="true" outlineLevel="0" collapsed="false">
      <c r="A1035" s="1713"/>
      <c r="B1035" s="1713"/>
      <c r="C1035" s="1725"/>
      <c r="D1035" s="1725"/>
      <c r="E1035" s="1725"/>
      <c r="F1035" s="3210"/>
      <c r="G1035" s="3211"/>
      <c r="H1035" s="3212"/>
      <c r="I1035" s="3213"/>
      <c r="J1035" s="3213"/>
      <c r="K1035" s="1713"/>
      <c r="L1035" s="1713"/>
      <c r="M1035" s="1713"/>
      <c r="N1035" s="1725"/>
      <c r="O1035" s="1713"/>
      <c r="P1035" s="1713"/>
      <c r="Q1035" s="1713"/>
      <c r="R1035" s="1713"/>
      <c r="S1035" s="1713"/>
      <c r="T1035" s="1714"/>
      <c r="W1035" s="1713"/>
      <c r="X1035" s="1713"/>
      <c r="Y1035" s="1713"/>
      <c r="Z1035" s="1713"/>
      <c r="AA1035" s="1713"/>
      <c r="AB1035" s="1713"/>
      <c r="AC1035" s="1713"/>
      <c r="AD1035" s="1713"/>
      <c r="AE1035" s="1713"/>
      <c r="AF1035" s="1713"/>
      <c r="AG1035" s="1713"/>
      <c r="AH1035" s="1713"/>
      <c r="AI1035" s="1713"/>
      <c r="AJ1035" s="1713"/>
      <c r="AK1035" s="1713"/>
      <c r="AL1035" s="1713"/>
      <c r="AM1035" s="1713"/>
      <c r="AN1035" s="1713"/>
      <c r="AO1035" s="3214"/>
      <c r="AP1035" s="1713"/>
      <c r="AQ1035" s="1713"/>
      <c r="AR1035" s="1713"/>
      <c r="AS1035" s="1713"/>
      <c r="AT1035" s="1713"/>
      <c r="AU1035" s="1713"/>
      <c r="AV1035" s="1713"/>
      <c r="AW1035" s="1713"/>
      <c r="AX1035" s="1713"/>
      <c r="AY1035" s="1713"/>
      <c r="AZ1035" s="1713"/>
      <c r="BA1035" s="1713"/>
      <c r="BB1035" s="1713"/>
      <c r="BC1035" s="1713"/>
      <c r="BD1035" s="1713"/>
      <c r="BE1035" s="1713"/>
      <c r="BF1035" s="1713"/>
      <c r="BG1035" s="1713"/>
      <c r="BH1035" s="1713"/>
      <c r="BI1035" s="1713"/>
      <c r="BJ1035" s="1713"/>
      <c r="BK1035" s="1713"/>
      <c r="BL1035" s="1713"/>
      <c r="BM1035" s="1713"/>
      <c r="BN1035" s="1713"/>
      <c r="BO1035" s="1713"/>
      <c r="BP1035" s="1713"/>
      <c r="BQ1035" s="1713"/>
      <c r="BR1035" s="1713"/>
      <c r="BS1035" s="1713"/>
      <c r="BT1035" s="1713"/>
      <c r="BU1035" s="1713"/>
      <c r="BV1035" s="1713"/>
      <c r="BW1035" s="1713"/>
      <c r="BX1035" s="1713"/>
      <c r="BY1035" s="1713"/>
      <c r="BZ1035" s="1713"/>
      <c r="CA1035" s="1713"/>
      <c r="CB1035" s="1713"/>
      <c r="CC1035" s="1713"/>
      <c r="CD1035" s="1713"/>
      <c r="CE1035" s="1713"/>
      <c r="CF1035" s="1713"/>
      <c r="CG1035" s="1713"/>
      <c r="CH1035" s="1713"/>
      <c r="CI1035" s="1713"/>
      <c r="CJ1035" s="1713"/>
      <c r="CK1035" s="1713"/>
      <c r="CL1035" s="1713"/>
      <c r="CM1035" s="1713"/>
      <c r="CN1035" s="1713"/>
      <c r="CO1035" s="1713"/>
      <c r="CP1035" s="1713"/>
      <c r="CQ1035" s="1713"/>
      <c r="CR1035" s="1713"/>
      <c r="CS1035" s="1713"/>
      <c r="CT1035" s="1713"/>
      <c r="CU1035" s="1713"/>
      <c r="CV1035" s="1713"/>
      <c r="CW1035" s="1713"/>
      <c r="CX1035" s="1713"/>
      <c r="CY1035" s="1713"/>
      <c r="CZ1035" s="1713"/>
      <c r="DA1035" s="1713"/>
      <c r="DB1035" s="1713"/>
      <c r="DC1035" s="1713"/>
      <c r="DD1035" s="1713"/>
      <c r="DE1035" s="1713"/>
      <c r="DF1035" s="1713"/>
      <c r="DG1035" s="1713"/>
      <c r="DH1035" s="1713"/>
      <c r="DI1035" s="1713"/>
      <c r="DJ1035" s="1713"/>
      <c r="DK1035" s="1713"/>
      <c r="DL1035" s="1713"/>
      <c r="DM1035" s="1713"/>
      <c r="DN1035" s="1713"/>
      <c r="DO1035" s="1713"/>
      <c r="DP1035" s="1713"/>
      <c r="DQ1035" s="1713"/>
    </row>
    <row r="1036" s="1732" customFormat="true" ht="21.75" hidden="false" customHeight="true" outlineLevel="0" collapsed="false">
      <c r="A1036" s="1713"/>
      <c r="B1036" s="1713"/>
      <c r="C1036" s="1725"/>
      <c r="D1036" s="1725"/>
      <c r="E1036" s="1725"/>
      <c r="F1036" s="3210"/>
      <c r="G1036" s="3211"/>
      <c r="H1036" s="3212"/>
      <c r="I1036" s="3213"/>
      <c r="J1036" s="3213"/>
      <c r="K1036" s="1713"/>
      <c r="L1036" s="1713"/>
      <c r="M1036" s="1713"/>
      <c r="N1036" s="1725"/>
      <c r="O1036" s="1713"/>
      <c r="P1036" s="1713"/>
      <c r="Q1036" s="1713"/>
      <c r="R1036" s="1713"/>
      <c r="S1036" s="1713"/>
      <c r="T1036" s="1714"/>
      <c r="W1036" s="1713"/>
      <c r="X1036" s="1713"/>
      <c r="Y1036" s="1713"/>
      <c r="Z1036" s="1713"/>
      <c r="AA1036" s="1713"/>
      <c r="AB1036" s="1713"/>
      <c r="AC1036" s="1713"/>
      <c r="AD1036" s="1713"/>
      <c r="AE1036" s="1713"/>
      <c r="AF1036" s="1713"/>
      <c r="AG1036" s="1713"/>
      <c r="AH1036" s="1713"/>
      <c r="AI1036" s="1713"/>
      <c r="AJ1036" s="1713"/>
      <c r="AK1036" s="1713"/>
      <c r="AL1036" s="1713"/>
      <c r="AM1036" s="1713"/>
      <c r="AN1036" s="1713"/>
      <c r="AO1036" s="3214"/>
      <c r="AP1036" s="1713"/>
      <c r="AQ1036" s="1713"/>
      <c r="AR1036" s="1713"/>
      <c r="AS1036" s="1713"/>
      <c r="AT1036" s="1713"/>
      <c r="AU1036" s="1713"/>
      <c r="AV1036" s="1713"/>
      <c r="AW1036" s="1713"/>
      <c r="AX1036" s="1713"/>
      <c r="AY1036" s="1713"/>
      <c r="AZ1036" s="1713"/>
      <c r="BA1036" s="1713"/>
      <c r="BB1036" s="1713"/>
      <c r="BC1036" s="1713"/>
      <c r="BD1036" s="1713"/>
      <c r="BE1036" s="1713"/>
      <c r="BF1036" s="1713"/>
      <c r="BG1036" s="1713"/>
      <c r="BH1036" s="1713"/>
      <c r="BI1036" s="1713"/>
      <c r="BJ1036" s="1713"/>
      <c r="BK1036" s="1713"/>
      <c r="BL1036" s="1713"/>
      <c r="BM1036" s="1713"/>
      <c r="BN1036" s="1713"/>
      <c r="BO1036" s="1713"/>
      <c r="BP1036" s="1713"/>
      <c r="BQ1036" s="1713"/>
      <c r="BR1036" s="1713"/>
      <c r="BS1036" s="1713"/>
      <c r="BT1036" s="1713"/>
      <c r="BU1036" s="1713"/>
      <c r="BV1036" s="1713"/>
      <c r="BW1036" s="1713"/>
      <c r="BX1036" s="1713"/>
      <c r="BY1036" s="1713"/>
      <c r="BZ1036" s="1713"/>
      <c r="CA1036" s="1713"/>
      <c r="CB1036" s="1713"/>
      <c r="CC1036" s="1713"/>
      <c r="CD1036" s="1713"/>
      <c r="CE1036" s="1713"/>
      <c r="CF1036" s="1713"/>
      <c r="CG1036" s="1713"/>
      <c r="CH1036" s="1713"/>
      <c r="CI1036" s="1713"/>
      <c r="CJ1036" s="1713"/>
      <c r="CK1036" s="1713"/>
      <c r="CL1036" s="1713"/>
      <c r="CM1036" s="1713"/>
      <c r="CN1036" s="1713"/>
      <c r="CO1036" s="1713"/>
      <c r="CP1036" s="1713"/>
      <c r="CQ1036" s="1713"/>
      <c r="CR1036" s="1713"/>
      <c r="CS1036" s="1713"/>
      <c r="CT1036" s="1713"/>
      <c r="CU1036" s="1713"/>
      <c r="CV1036" s="1713"/>
      <c r="CW1036" s="1713"/>
      <c r="CX1036" s="1713"/>
      <c r="CY1036" s="1713"/>
      <c r="CZ1036" s="1713"/>
      <c r="DA1036" s="1713"/>
      <c r="DB1036" s="1713"/>
      <c r="DC1036" s="1713"/>
      <c r="DD1036" s="1713"/>
      <c r="DE1036" s="1713"/>
      <c r="DF1036" s="1713"/>
      <c r="DG1036" s="1713"/>
      <c r="DH1036" s="1713"/>
      <c r="DI1036" s="1713"/>
      <c r="DJ1036" s="1713"/>
      <c r="DK1036" s="1713"/>
      <c r="DL1036" s="1713"/>
      <c r="DM1036" s="1713"/>
      <c r="DN1036" s="1713"/>
      <c r="DO1036" s="1713"/>
      <c r="DP1036" s="1713"/>
      <c r="DQ1036" s="1713"/>
    </row>
    <row r="1037" s="1732" customFormat="true" ht="21.75" hidden="false" customHeight="true" outlineLevel="0" collapsed="false">
      <c r="A1037" s="1713"/>
      <c r="B1037" s="1713"/>
      <c r="C1037" s="1725"/>
      <c r="D1037" s="1725"/>
      <c r="E1037" s="1725"/>
      <c r="F1037" s="3210"/>
      <c r="G1037" s="3211"/>
      <c r="H1037" s="3212"/>
      <c r="I1037" s="3213"/>
      <c r="J1037" s="3213"/>
      <c r="K1037" s="1713"/>
      <c r="L1037" s="1713"/>
      <c r="M1037" s="1713"/>
      <c r="N1037" s="1725"/>
      <c r="O1037" s="1713"/>
      <c r="P1037" s="1713"/>
      <c r="Q1037" s="1713"/>
      <c r="R1037" s="1713"/>
      <c r="S1037" s="1713"/>
      <c r="T1037" s="1714"/>
      <c r="W1037" s="1713"/>
      <c r="X1037" s="1713"/>
      <c r="Y1037" s="1713"/>
      <c r="Z1037" s="1713"/>
      <c r="AA1037" s="1713"/>
      <c r="AB1037" s="1713"/>
      <c r="AC1037" s="1713"/>
      <c r="AD1037" s="1713"/>
      <c r="AE1037" s="1713"/>
      <c r="AF1037" s="1713"/>
      <c r="AG1037" s="1713"/>
      <c r="AH1037" s="1713"/>
      <c r="AI1037" s="1713"/>
      <c r="AJ1037" s="1713"/>
      <c r="AK1037" s="1713"/>
      <c r="AL1037" s="1713"/>
      <c r="AM1037" s="1713"/>
      <c r="AN1037" s="1713"/>
      <c r="AO1037" s="3214"/>
      <c r="AP1037" s="1713"/>
      <c r="AQ1037" s="1713"/>
      <c r="AR1037" s="1713"/>
      <c r="AS1037" s="1713"/>
      <c r="AT1037" s="1713"/>
      <c r="AU1037" s="1713"/>
      <c r="AV1037" s="1713"/>
      <c r="AW1037" s="1713"/>
      <c r="AX1037" s="1713"/>
      <c r="AY1037" s="1713"/>
      <c r="AZ1037" s="1713"/>
      <c r="BA1037" s="1713"/>
      <c r="BB1037" s="1713"/>
      <c r="BC1037" s="1713"/>
      <c r="BD1037" s="1713"/>
      <c r="BE1037" s="1713"/>
      <c r="BF1037" s="1713"/>
      <c r="BG1037" s="1713"/>
      <c r="BH1037" s="1713"/>
      <c r="BI1037" s="1713"/>
      <c r="BJ1037" s="1713"/>
      <c r="BK1037" s="1713"/>
      <c r="BL1037" s="1713"/>
      <c r="BM1037" s="1713"/>
      <c r="BN1037" s="1713"/>
      <c r="BO1037" s="1713"/>
      <c r="BP1037" s="1713"/>
      <c r="BQ1037" s="1713"/>
      <c r="BR1037" s="1713"/>
      <c r="BS1037" s="1713"/>
      <c r="BT1037" s="1713"/>
      <c r="BU1037" s="1713"/>
      <c r="BV1037" s="1713"/>
      <c r="BW1037" s="1713"/>
      <c r="BX1037" s="1713"/>
      <c r="BY1037" s="1713"/>
      <c r="BZ1037" s="1713"/>
      <c r="CA1037" s="1713"/>
      <c r="CB1037" s="1713"/>
      <c r="CC1037" s="1713"/>
      <c r="CD1037" s="1713"/>
      <c r="CE1037" s="1713"/>
      <c r="CF1037" s="1713"/>
      <c r="CG1037" s="1713"/>
      <c r="CH1037" s="1713"/>
      <c r="CI1037" s="1713"/>
      <c r="CJ1037" s="1713"/>
      <c r="CK1037" s="1713"/>
      <c r="CL1037" s="1713"/>
      <c r="CM1037" s="1713"/>
      <c r="CN1037" s="1713"/>
      <c r="CO1037" s="1713"/>
      <c r="CP1037" s="1713"/>
      <c r="CQ1037" s="1713"/>
      <c r="CR1037" s="1713"/>
      <c r="CS1037" s="1713"/>
      <c r="CT1037" s="1713"/>
      <c r="CU1037" s="1713"/>
      <c r="CV1037" s="1713"/>
      <c r="CW1037" s="1713"/>
      <c r="CX1037" s="1713"/>
      <c r="CY1037" s="1713"/>
      <c r="CZ1037" s="1713"/>
      <c r="DA1037" s="1713"/>
      <c r="DB1037" s="1713"/>
      <c r="DC1037" s="1713"/>
      <c r="DD1037" s="1713"/>
      <c r="DE1037" s="1713"/>
      <c r="DF1037" s="1713"/>
      <c r="DG1037" s="1713"/>
      <c r="DH1037" s="1713"/>
      <c r="DI1037" s="1713"/>
      <c r="DJ1037" s="1713"/>
      <c r="DK1037" s="1713"/>
      <c r="DL1037" s="1713"/>
      <c r="DM1037" s="1713"/>
      <c r="DN1037" s="1713"/>
      <c r="DO1037" s="1713"/>
      <c r="DP1037" s="1713"/>
      <c r="DQ1037" s="1713"/>
    </row>
    <row r="1038" s="1732" customFormat="true" ht="21.75" hidden="false" customHeight="true" outlineLevel="0" collapsed="false">
      <c r="A1038" s="1713"/>
      <c r="B1038" s="1713"/>
      <c r="C1038" s="1725"/>
      <c r="D1038" s="1725"/>
      <c r="E1038" s="1725"/>
      <c r="F1038" s="3210"/>
      <c r="G1038" s="3211"/>
      <c r="H1038" s="3212"/>
      <c r="I1038" s="3213"/>
      <c r="J1038" s="3213"/>
      <c r="K1038" s="1713"/>
      <c r="L1038" s="1713"/>
      <c r="M1038" s="1713"/>
      <c r="N1038" s="1725"/>
      <c r="O1038" s="1713"/>
      <c r="P1038" s="1713"/>
      <c r="Q1038" s="1713"/>
      <c r="R1038" s="1713"/>
      <c r="S1038" s="1713"/>
      <c r="T1038" s="1714"/>
      <c r="W1038" s="1713"/>
      <c r="X1038" s="1713"/>
      <c r="Y1038" s="1713"/>
      <c r="Z1038" s="1713"/>
      <c r="AA1038" s="1713"/>
      <c r="AB1038" s="1713"/>
      <c r="AC1038" s="1713"/>
      <c r="AD1038" s="1713"/>
      <c r="AE1038" s="1713"/>
      <c r="AF1038" s="1713"/>
      <c r="AG1038" s="1713"/>
      <c r="AH1038" s="1713"/>
      <c r="AI1038" s="1713"/>
      <c r="AJ1038" s="1713"/>
      <c r="AK1038" s="1713"/>
      <c r="AL1038" s="1713"/>
      <c r="AM1038" s="1713"/>
      <c r="AN1038" s="1713"/>
      <c r="AO1038" s="3214"/>
      <c r="AP1038" s="1713"/>
      <c r="AQ1038" s="1713"/>
      <c r="AR1038" s="1713"/>
      <c r="AS1038" s="1713"/>
      <c r="AT1038" s="1713"/>
      <c r="AU1038" s="1713"/>
      <c r="AV1038" s="1713"/>
      <c r="AW1038" s="1713"/>
      <c r="AX1038" s="1713"/>
      <c r="AY1038" s="1713"/>
      <c r="AZ1038" s="1713"/>
      <c r="BA1038" s="1713"/>
      <c r="BB1038" s="1713"/>
      <c r="BC1038" s="1713"/>
      <c r="BD1038" s="1713"/>
      <c r="BE1038" s="1713"/>
      <c r="BF1038" s="1713"/>
      <c r="BG1038" s="1713"/>
      <c r="BH1038" s="1713"/>
      <c r="BI1038" s="1713"/>
      <c r="BJ1038" s="1713"/>
      <c r="BK1038" s="1713"/>
      <c r="BL1038" s="1713"/>
      <c r="BM1038" s="1713"/>
      <c r="BN1038" s="1713"/>
      <c r="BO1038" s="1713"/>
      <c r="BP1038" s="1713"/>
      <c r="BQ1038" s="1713"/>
      <c r="BR1038" s="1713"/>
      <c r="BS1038" s="1713"/>
      <c r="BT1038" s="1713"/>
      <c r="BU1038" s="1713"/>
      <c r="BV1038" s="1713"/>
      <c r="BW1038" s="1713"/>
      <c r="BX1038" s="1713"/>
      <c r="BY1038" s="1713"/>
      <c r="BZ1038" s="1713"/>
      <c r="CA1038" s="1713"/>
      <c r="CB1038" s="1713"/>
      <c r="CC1038" s="1713"/>
      <c r="CD1038" s="1713"/>
      <c r="CE1038" s="1713"/>
      <c r="CF1038" s="1713"/>
      <c r="CG1038" s="1713"/>
      <c r="CH1038" s="1713"/>
      <c r="CI1038" s="1713"/>
      <c r="CJ1038" s="1713"/>
      <c r="CK1038" s="1713"/>
      <c r="CL1038" s="1713"/>
      <c r="CM1038" s="1713"/>
      <c r="CN1038" s="1713"/>
      <c r="CO1038" s="1713"/>
      <c r="CP1038" s="1713"/>
      <c r="CQ1038" s="1713"/>
      <c r="CR1038" s="1713"/>
      <c r="CS1038" s="1713"/>
      <c r="CT1038" s="1713"/>
      <c r="CU1038" s="1713"/>
      <c r="CV1038" s="1713"/>
      <c r="CW1038" s="1713"/>
      <c r="CX1038" s="1713"/>
      <c r="CY1038" s="1713"/>
      <c r="CZ1038" s="1713"/>
      <c r="DA1038" s="1713"/>
      <c r="DB1038" s="1713"/>
      <c r="DC1038" s="1713"/>
      <c r="DD1038" s="1713"/>
      <c r="DE1038" s="1713"/>
      <c r="DF1038" s="1713"/>
      <c r="DG1038" s="1713"/>
      <c r="DH1038" s="1713"/>
      <c r="DI1038" s="1713"/>
      <c r="DJ1038" s="1713"/>
      <c r="DK1038" s="1713"/>
      <c r="DL1038" s="1713"/>
      <c r="DM1038" s="1713"/>
      <c r="DN1038" s="1713"/>
      <c r="DO1038" s="1713"/>
      <c r="DP1038" s="1713"/>
      <c r="DQ1038" s="1713"/>
    </row>
    <row r="1039" s="1732" customFormat="true" ht="21.75" hidden="false" customHeight="true" outlineLevel="0" collapsed="false">
      <c r="A1039" s="1713"/>
      <c r="B1039" s="1713"/>
      <c r="C1039" s="1725"/>
      <c r="D1039" s="1725"/>
      <c r="E1039" s="1725"/>
      <c r="F1039" s="3210"/>
      <c r="G1039" s="3211"/>
      <c r="H1039" s="3212"/>
      <c r="I1039" s="3213"/>
      <c r="J1039" s="3213"/>
      <c r="K1039" s="1713"/>
      <c r="L1039" s="1713"/>
      <c r="M1039" s="1713"/>
      <c r="N1039" s="1725"/>
      <c r="O1039" s="1713"/>
      <c r="P1039" s="1713"/>
      <c r="Q1039" s="1713"/>
      <c r="R1039" s="1713"/>
      <c r="S1039" s="1713"/>
      <c r="T1039" s="1714"/>
      <c r="W1039" s="1713"/>
      <c r="X1039" s="1713"/>
      <c r="Y1039" s="1713"/>
      <c r="Z1039" s="1713"/>
      <c r="AA1039" s="1713"/>
      <c r="AB1039" s="1713"/>
      <c r="AC1039" s="1713"/>
      <c r="AD1039" s="1713"/>
      <c r="AE1039" s="1713"/>
      <c r="AF1039" s="1713"/>
      <c r="AG1039" s="1713"/>
      <c r="AH1039" s="1713"/>
      <c r="AI1039" s="1713"/>
      <c r="AJ1039" s="1713"/>
      <c r="AK1039" s="1713"/>
      <c r="AL1039" s="1713"/>
      <c r="AM1039" s="1713"/>
      <c r="AN1039" s="1713"/>
      <c r="AO1039" s="3214"/>
      <c r="AP1039" s="1713"/>
      <c r="AQ1039" s="1713"/>
      <c r="AR1039" s="1713"/>
      <c r="AS1039" s="1713"/>
      <c r="AT1039" s="1713"/>
      <c r="AU1039" s="1713"/>
      <c r="AV1039" s="1713"/>
      <c r="AW1039" s="1713"/>
      <c r="AX1039" s="1713"/>
      <c r="AY1039" s="1713"/>
      <c r="AZ1039" s="1713"/>
      <c r="BA1039" s="1713"/>
      <c r="BB1039" s="1713"/>
      <c r="BC1039" s="1713"/>
      <c r="BD1039" s="1713"/>
      <c r="BE1039" s="1713"/>
      <c r="BF1039" s="1713"/>
      <c r="BG1039" s="1713"/>
      <c r="BH1039" s="1713"/>
      <c r="BI1039" s="1713"/>
      <c r="BJ1039" s="1713"/>
      <c r="BK1039" s="1713"/>
      <c r="BL1039" s="1713"/>
      <c r="BM1039" s="1713"/>
      <c r="BN1039" s="1713"/>
      <c r="BO1039" s="1713"/>
      <c r="BP1039" s="1713"/>
      <c r="BQ1039" s="1713"/>
      <c r="BR1039" s="1713"/>
      <c r="BS1039" s="1713"/>
      <c r="BT1039" s="1713"/>
      <c r="BU1039" s="1713"/>
      <c r="BV1039" s="1713"/>
      <c r="BW1039" s="1713"/>
      <c r="BX1039" s="1713"/>
      <c r="BY1039" s="1713"/>
      <c r="BZ1039" s="1713"/>
      <c r="CA1039" s="1713"/>
      <c r="CB1039" s="1713"/>
      <c r="CC1039" s="1713"/>
      <c r="CD1039" s="1713"/>
      <c r="CE1039" s="1713"/>
      <c r="CF1039" s="1713"/>
      <c r="CG1039" s="1713"/>
      <c r="CH1039" s="1713"/>
      <c r="CI1039" s="1713"/>
      <c r="CJ1039" s="1713"/>
      <c r="CK1039" s="1713"/>
      <c r="CL1039" s="1713"/>
      <c r="CM1039" s="1713"/>
      <c r="CN1039" s="1713"/>
      <c r="CO1039" s="1713"/>
      <c r="CP1039" s="1713"/>
      <c r="CQ1039" s="1713"/>
      <c r="CR1039" s="1713"/>
      <c r="CS1039" s="1713"/>
      <c r="CT1039" s="1713"/>
      <c r="CU1039" s="1713"/>
      <c r="CV1039" s="1713"/>
      <c r="CW1039" s="1713"/>
      <c r="CX1039" s="1713"/>
      <c r="CY1039" s="1713"/>
      <c r="CZ1039" s="1713"/>
      <c r="DA1039" s="1713"/>
      <c r="DB1039" s="1713"/>
      <c r="DC1039" s="1713"/>
      <c r="DD1039" s="1713"/>
      <c r="DE1039" s="1713"/>
      <c r="DF1039" s="1713"/>
      <c r="DG1039" s="1713"/>
      <c r="DH1039" s="1713"/>
      <c r="DI1039" s="1713"/>
      <c r="DJ1039" s="1713"/>
      <c r="DK1039" s="1713"/>
      <c r="DL1039" s="1713"/>
      <c r="DM1039" s="1713"/>
      <c r="DN1039" s="1713"/>
      <c r="DO1039" s="1713"/>
      <c r="DP1039" s="1713"/>
      <c r="DQ1039" s="1713"/>
    </row>
    <row r="1040" s="1732" customFormat="true" ht="21.75" hidden="false" customHeight="true" outlineLevel="0" collapsed="false">
      <c r="A1040" s="1713"/>
      <c r="B1040" s="1713"/>
      <c r="C1040" s="1725"/>
      <c r="D1040" s="1725"/>
      <c r="E1040" s="1725"/>
      <c r="F1040" s="3210"/>
      <c r="G1040" s="3211"/>
      <c r="H1040" s="3212"/>
      <c r="I1040" s="3213"/>
      <c r="J1040" s="3213"/>
      <c r="K1040" s="1713"/>
      <c r="L1040" s="1713"/>
      <c r="M1040" s="1713"/>
      <c r="N1040" s="1725"/>
      <c r="O1040" s="1713"/>
      <c r="P1040" s="1713"/>
      <c r="Q1040" s="1713"/>
      <c r="R1040" s="1713"/>
      <c r="S1040" s="1713"/>
      <c r="T1040" s="1714"/>
      <c r="W1040" s="1713"/>
      <c r="X1040" s="1713"/>
      <c r="Y1040" s="1713"/>
      <c r="Z1040" s="1713"/>
      <c r="AA1040" s="1713"/>
      <c r="AB1040" s="1713"/>
      <c r="AC1040" s="1713"/>
      <c r="AD1040" s="1713"/>
      <c r="AE1040" s="1713"/>
      <c r="AF1040" s="1713"/>
      <c r="AG1040" s="1713"/>
      <c r="AH1040" s="1713"/>
      <c r="AI1040" s="1713"/>
      <c r="AJ1040" s="1713"/>
      <c r="AK1040" s="1713"/>
      <c r="AL1040" s="1713"/>
      <c r="AM1040" s="1713"/>
      <c r="AN1040" s="1713"/>
      <c r="AO1040" s="3214"/>
      <c r="AP1040" s="1713"/>
      <c r="AQ1040" s="1713"/>
      <c r="AR1040" s="1713"/>
      <c r="AS1040" s="1713"/>
      <c r="AT1040" s="1713"/>
      <c r="AU1040" s="1713"/>
      <c r="AV1040" s="1713"/>
      <c r="AW1040" s="1713"/>
      <c r="AX1040" s="1713"/>
      <c r="AY1040" s="1713"/>
      <c r="AZ1040" s="1713"/>
      <c r="BA1040" s="1713"/>
      <c r="BB1040" s="1713"/>
      <c r="BC1040" s="1713"/>
      <c r="BD1040" s="1713"/>
      <c r="BE1040" s="1713"/>
      <c r="BF1040" s="1713"/>
      <c r="BG1040" s="1713"/>
      <c r="BH1040" s="1713"/>
      <c r="BI1040" s="1713"/>
      <c r="BJ1040" s="1713"/>
      <c r="BK1040" s="1713"/>
      <c r="BL1040" s="1713"/>
      <c r="BM1040" s="1713"/>
      <c r="BN1040" s="1713"/>
      <c r="BO1040" s="1713"/>
      <c r="BP1040" s="1713"/>
      <c r="BQ1040" s="1713"/>
      <c r="BR1040" s="1713"/>
      <c r="BS1040" s="1713"/>
      <c r="BT1040" s="1713"/>
      <c r="BU1040" s="1713"/>
      <c r="BV1040" s="1713"/>
      <c r="BW1040" s="1713"/>
      <c r="BX1040" s="1713"/>
      <c r="BY1040" s="1713"/>
      <c r="BZ1040" s="1713"/>
      <c r="CA1040" s="1713"/>
      <c r="CB1040" s="1713"/>
      <c r="CC1040" s="1713"/>
      <c r="CD1040" s="1713"/>
      <c r="CE1040" s="1713"/>
      <c r="CF1040" s="1713"/>
      <c r="CG1040" s="1713"/>
      <c r="CH1040" s="1713"/>
      <c r="CI1040" s="1713"/>
      <c r="CJ1040" s="1713"/>
      <c r="CK1040" s="1713"/>
      <c r="CL1040" s="1713"/>
      <c r="CM1040" s="1713"/>
      <c r="CN1040" s="1713"/>
      <c r="CO1040" s="1713"/>
      <c r="CP1040" s="1713"/>
      <c r="CQ1040" s="1713"/>
      <c r="CR1040" s="1713"/>
      <c r="CS1040" s="1713"/>
      <c r="CT1040" s="1713"/>
      <c r="CU1040" s="1713"/>
      <c r="CV1040" s="1713"/>
      <c r="CW1040" s="1713"/>
      <c r="CX1040" s="1713"/>
      <c r="CY1040" s="1713"/>
      <c r="CZ1040" s="1713"/>
      <c r="DA1040" s="1713"/>
      <c r="DB1040" s="1713"/>
      <c r="DC1040" s="1713"/>
      <c r="DD1040" s="1713"/>
      <c r="DE1040" s="1713"/>
      <c r="DF1040" s="1713"/>
      <c r="DG1040" s="1713"/>
      <c r="DH1040" s="1713"/>
      <c r="DI1040" s="1713"/>
      <c r="DJ1040" s="1713"/>
      <c r="DK1040" s="1713"/>
      <c r="DL1040" s="1713"/>
      <c r="DM1040" s="1713"/>
      <c r="DN1040" s="1713"/>
      <c r="DO1040" s="1713"/>
      <c r="DP1040" s="1713"/>
      <c r="DQ1040" s="1713"/>
    </row>
    <row r="1041" s="1732" customFormat="true" ht="21.75" hidden="false" customHeight="true" outlineLevel="0" collapsed="false">
      <c r="A1041" s="1713"/>
      <c r="B1041" s="1713"/>
      <c r="C1041" s="1725"/>
      <c r="D1041" s="1725"/>
      <c r="E1041" s="1725"/>
      <c r="F1041" s="3210"/>
      <c r="G1041" s="3211"/>
      <c r="H1041" s="3212"/>
      <c r="I1041" s="3213"/>
      <c r="J1041" s="3213"/>
      <c r="K1041" s="1713"/>
      <c r="L1041" s="1713"/>
      <c r="M1041" s="1713"/>
      <c r="N1041" s="1725"/>
      <c r="O1041" s="1713"/>
      <c r="P1041" s="1713"/>
      <c r="Q1041" s="1713"/>
      <c r="R1041" s="1713"/>
      <c r="S1041" s="1713"/>
      <c r="T1041" s="1714"/>
      <c r="W1041" s="1713"/>
      <c r="X1041" s="1713"/>
      <c r="Y1041" s="1713"/>
      <c r="Z1041" s="1713"/>
      <c r="AA1041" s="1713"/>
      <c r="AB1041" s="1713"/>
      <c r="AC1041" s="1713"/>
      <c r="AD1041" s="1713"/>
      <c r="AE1041" s="1713"/>
      <c r="AF1041" s="1713"/>
      <c r="AG1041" s="1713"/>
      <c r="AH1041" s="1713"/>
      <c r="AI1041" s="1713"/>
      <c r="AJ1041" s="1713"/>
      <c r="AK1041" s="1713"/>
      <c r="AL1041" s="1713"/>
      <c r="AM1041" s="1713"/>
      <c r="AN1041" s="1713"/>
      <c r="AO1041" s="3214"/>
      <c r="AP1041" s="1713"/>
      <c r="AQ1041" s="1713"/>
      <c r="AR1041" s="1713"/>
      <c r="AS1041" s="1713"/>
      <c r="AT1041" s="1713"/>
      <c r="AU1041" s="1713"/>
      <c r="AV1041" s="1713"/>
      <c r="AW1041" s="1713"/>
      <c r="AX1041" s="1713"/>
      <c r="AY1041" s="1713"/>
      <c r="AZ1041" s="1713"/>
      <c r="BA1041" s="1713"/>
      <c r="BB1041" s="1713"/>
      <c r="BC1041" s="1713"/>
      <c r="BD1041" s="1713"/>
      <c r="BE1041" s="1713"/>
      <c r="BF1041" s="1713"/>
      <c r="BG1041" s="1713"/>
      <c r="BH1041" s="1713"/>
      <c r="BI1041" s="1713"/>
      <c r="BJ1041" s="1713"/>
      <c r="BK1041" s="1713"/>
      <c r="BL1041" s="1713"/>
      <c r="BM1041" s="1713"/>
      <c r="BN1041" s="1713"/>
      <c r="BO1041" s="1713"/>
      <c r="BP1041" s="1713"/>
      <c r="BQ1041" s="1713"/>
      <c r="BR1041" s="1713"/>
      <c r="BS1041" s="1713"/>
      <c r="BT1041" s="1713"/>
      <c r="BU1041" s="1713"/>
      <c r="BV1041" s="1713"/>
      <c r="BW1041" s="1713"/>
      <c r="BX1041" s="1713"/>
      <c r="BY1041" s="1713"/>
      <c r="BZ1041" s="1713"/>
      <c r="CA1041" s="1713"/>
      <c r="CB1041" s="1713"/>
      <c r="CC1041" s="1713"/>
      <c r="CD1041" s="1713"/>
      <c r="CE1041" s="1713"/>
      <c r="CF1041" s="1713"/>
      <c r="CG1041" s="1713"/>
      <c r="CH1041" s="1713"/>
      <c r="CI1041" s="1713"/>
      <c r="CJ1041" s="1713"/>
      <c r="CK1041" s="1713"/>
      <c r="CL1041" s="1713"/>
      <c r="CM1041" s="1713"/>
      <c r="CN1041" s="1713"/>
      <c r="CO1041" s="1713"/>
      <c r="CP1041" s="1713"/>
      <c r="CQ1041" s="1713"/>
      <c r="CR1041" s="1713"/>
      <c r="CS1041" s="1713"/>
      <c r="CT1041" s="1713"/>
      <c r="CU1041" s="1713"/>
      <c r="CV1041" s="1713"/>
      <c r="CW1041" s="1713"/>
      <c r="CX1041" s="1713"/>
      <c r="CY1041" s="1713"/>
      <c r="CZ1041" s="1713"/>
      <c r="DA1041" s="1713"/>
      <c r="DB1041" s="1713"/>
      <c r="DC1041" s="1713"/>
      <c r="DD1041" s="1713"/>
      <c r="DE1041" s="1713"/>
      <c r="DF1041" s="1713"/>
      <c r="DG1041" s="1713"/>
      <c r="DH1041" s="1713"/>
      <c r="DI1041" s="1713"/>
      <c r="DJ1041" s="1713"/>
      <c r="DK1041" s="1713"/>
      <c r="DL1041" s="1713"/>
      <c r="DM1041" s="1713"/>
      <c r="DN1041" s="1713"/>
      <c r="DO1041" s="1713"/>
      <c r="DP1041" s="1713"/>
      <c r="DQ1041" s="1713"/>
    </row>
    <row r="1042" s="1732" customFormat="true" ht="21.75" hidden="false" customHeight="true" outlineLevel="0" collapsed="false">
      <c r="A1042" s="1713"/>
      <c r="B1042" s="1713"/>
      <c r="C1042" s="1725"/>
      <c r="D1042" s="1725"/>
      <c r="E1042" s="1725"/>
      <c r="F1042" s="3210"/>
      <c r="G1042" s="3211"/>
      <c r="H1042" s="3212"/>
      <c r="I1042" s="3213"/>
      <c r="J1042" s="3213"/>
      <c r="K1042" s="1713"/>
      <c r="L1042" s="1713"/>
      <c r="M1042" s="1713"/>
      <c r="N1042" s="1725"/>
      <c r="O1042" s="1713"/>
      <c r="P1042" s="1713"/>
      <c r="Q1042" s="1713"/>
      <c r="R1042" s="1713"/>
      <c r="S1042" s="1713"/>
      <c r="T1042" s="1714"/>
      <c r="W1042" s="1713"/>
      <c r="X1042" s="1713"/>
      <c r="Y1042" s="1713"/>
      <c r="Z1042" s="1713"/>
      <c r="AA1042" s="1713"/>
      <c r="AB1042" s="1713"/>
      <c r="AC1042" s="1713"/>
      <c r="AD1042" s="1713"/>
      <c r="AE1042" s="1713"/>
      <c r="AF1042" s="1713"/>
      <c r="AG1042" s="1713"/>
      <c r="AH1042" s="1713"/>
      <c r="AI1042" s="1713"/>
      <c r="AJ1042" s="1713"/>
      <c r="AK1042" s="1713"/>
      <c r="AL1042" s="1713"/>
      <c r="AM1042" s="1713"/>
      <c r="AN1042" s="1713"/>
      <c r="AO1042" s="3214"/>
      <c r="AP1042" s="1713"/>
      <c r="AQ1042" s="1713"/>
      <c r="AR1042" s="1713"/>
      <c r="AS1042" s="1713"/>
      <c r="AT1042" s="1713"/>
      <c r="AU1042" s="1713"/>
      <c r="AV1042" s="1713"/>
      <c r="AW1042" s="1713"/>
      <c r="AX1042" s="1713"/>
      <c r="AY1042" s="1713"/>
      <c r="AZ1042" s="1713"/>
      <c r="BA1042" s="1713"/>
      <c r="BB1042" s="1713"/>
      <c r="BC1042" s="1713"/>
      <c r="BD1042" s="1713"/>
      <c r="BE1042" s="1713"/>
      <c r="BF1042" s="1713"/>
      <c r="BG1042" s="1713"/>
      <c r="BH1042" s="1713"/>
      <c r="BI1042" s="1713"/>
      <c r="BJ1042" s="1713"/>
      <c r="BK1042" s="1713"/>
      <c r="BL1042" s="1713"/>
      <c r="BM1042" s="1713"/>
      <c r="BN1042" s="1713"/>
      <c r="BO1042" s="1713"/>
      <c r="BP1042" s="1713"/>
      <c r="BQ1042" s="1713"/>
      <c r="BR1042" s="1713"/>
      <c r="BS1042" s="1713"/>
      <c r="BT1042" s="1713"/>
      <c r="BU1042" s="1713"/>
      <c r="BV1042" s="1713"/>
      <c r="BW1042" s="1713"/>
      <c r="BX1042" s="1713"/>
      <c r="BY1042" s="1713"/>
      <c r="BZ1042" s="1713"/>
      <c r="CA1042" s="1713"/>
      <c r="CB1042" s="1713"/>
      <c r="CC1042" s="1713"/>
      <c r="CD1042" s="1713"/>
      <c r="CE1042" s="1713"/>
      <c r="CF1042" s="1713"/>
      <c r="CG1042" s="1713"/>
      <c r="CH1042" s="1713"/>
      <c r="CI1042" s="1713"/>
      <c r="CJ1042" s="1713"/>
      <c r="CK1042" s="1713"/>
      <c r="CL1042" s="1713"/>
      <c r="CM1042" s="1713"/>
      <c r="CN1042" s="1713"/>
      <c r="CO1042" s="1713"/>
      <c r="CP1042" s="1713"/>
      <c r="CQ1042" s="1713"/>
      <c r="CR1042" s="1713"/>
      <c r="CS1042" s="1713"/>
      <c r="CT1042" s="1713"/>
      <c r="CU1042" s="1713"/>
      <c r="CV1042" s="1713"/>
      <c r="CW1042" s="1713"/>
      <c r="CX1042" s="1713"/>
      <c r="CY1042" s="1713"/>
      <c r="CZ1042" s="1713"/>
      <c r="DA1042" s="1713"/>
      <c r="DB1042" s="1713"/>
      <c r="DC1042" s="1713"/>
      <c r="DD1042" s="1713"/>
      <c r="DE1042" s="1713"/>
      <c r="DF1042" s="1713"/>
      <c r="DG1042" s="1713"/>
      <c r="DH1042" s="1713"/>
      <c r="DI1042" s="1713"/>
      <c r="DJ1042" s="1713"/>
      <c r="DK1042" s="1713"/>
      <c r="DL1042" s="1713"/>
      <c r="DM1042" s="1713"/>
      <c r="DN1042" s="1713"/>
      <c r="DO1042" s="1713"/>
      <c r="DP1042" s="1713"/>
      <c r="DQ1042" s="1713"/>
    </row>
    <row r="1043" s="1732" customFormat="true" ht="21.75" hidden="false" customHeight="true" outlineLevel="0" collapsed="false">
      <c r="A1043" s="1713"/>
      <c r="B1043" s="1713"/>
      <c r="C1043" s="1725"/>
      <c r="D1043" s="1725"/>
      <c r="E1043" s="1725"/>
      <c r="F1043" s="3210"/>
      <c r="G1043" s="3211"/>
      <c r="H1043" s="3212"/>
      <c r="I1043" s="3213"/>
      <c r="J1043" s="3213"/>
      <c r="K1043" s="1713"/>
      <c r="L1043" s="1713"/>
      <c r="M1043" s="1713"/>
      <c r="N1043" s="1725"/>
      <c r="O1043" s="1713"/>
      <c r="P1043" s="1713"/>
      <c r="Q1043" s="1713"/>
      <c r="R1043" s="1713"/>
      <c r="S1043" s="1713"/>
      <c r="T1043" s="1714"/>
      <c r="W1043" s="1713"/>
      <c r="X1043" s="1713"/>
      <c r="Y1043" s="1713"/>
      <c r="Z1043" s="1713"/>
      <c r="AA1043" s="1713"/>
      <c r="AB1043" s="1713"/>
      <c r="AC1043" s="1713"/>
      <c r="AD1043" s="1713"/>
      <c r="AE1043" s="1713"/>
      <c r="AF1043" s="1713"/>
      <c r="AG1043" s="1713"/>
      <c r="AH1043" s="1713"/>
      <c r="AI1043" s="1713"/>
      <c r="AJ1043" s="1713"/>
      <c r="AK1043" s="1713"/>
      <c r="AL1043" s="1713"/>
      <c r="AM1043" s="1713"/>
      <c r="AN1043" s="1713"/>
      <c r="AO1043" s="3214"/>
      <c r="AP1043" s="1713"/>
      <c r="AQ1043" s="1713"/>
      <c r="AR1043" s="1713"/>
      <c r="AS1043" s="1713"/>
      <c r="AT1043" s="1713"/>
      <c r="AU1043" s="1713"/>
      <c r="AV1043" s="1713"/>
      <c r="AW1043" s="1713"/>
      <c r="AX1043" s="1713"/>
      <c r="AY1043" s="1713"/>
      <c r="AZ1043" s="1713"/>
      <c r="BA1043" s="1713"/>
      <c r="BB1043" s="1713"/>
      <c r="BC1043" s="1713"/>
      <c r="BD1043" s="1713"/>
      <c r="BE1043" s="1713"/>
      <c r="BF1043" s="1713"/>
      <c r="BG1043" s="1713"/>
      <c r="BH1043" s="1713"/>
      <c r="BI1043" s="1713"/>
      <c r="BJ1043" s="1713"/>
      <c r="BK1043" s="1713"/>
      <c r="BL1043" s="1713"/>
      <c r="BM1043" s="1713"/>
      <c r="BN1043" s="1713"/>
      <c r="BO1043" s="1713"/>
      <c r="BP1043" s="1713"/>
      <c r="BQ1043" s="1713"/>
      <c r="BR1043" s="1713"/>
      <c r="BS1043" s="1713"/>
      <c r="BT1043" s="1713"/>
      <c r="BU1043" s="1713"/>
      <c r="BV1043" s="1713"/>
      <c r="BW1043" s="1713"/>
      <c r="BX1043" s="1713"/>
      <c r="BY1043" s="1713"/>
      <c r="BZ1043" s="1713"/>
      <c r="CA1043" s="1713"/>
      <c r="CB1043" s="1713"/>
      <c r="CC1043" s="1713"/>
      <c r="CD1043" s="1713"/>
      <c r="CE1043" s="1713"/>
      <c r="CF1043" s="1713"/>
      <c r="CG1043" s="1713"/>
      <c r="CH1043" s="1713"/>
      <c r="CI1043" s="1713"/>
      <c r="CJ1043" s="1713"/>
      <c r="CK1043" s="1713"/>
      <c r="CL1043" s="1713"/>
      <c r="CM1043" s="1713"/>
      <c r="CN1043" s="1713"/>
      <c r="CO1043" s="1713"/>
      <c r="CP1043" s="1713"/>
      <c r="CQ1043" s="1713"/>
      <c r="CR1043" s="1713"/>
      <c r="CS1043" s="1713"/>
      <c r="CT1043" s="1713"/>
      <c r="CU1043" s="1713"/>
      <c r="CV1043" s="1713"/>
      <c r="CW1043" s="1713"/>
      <c r="CX1043" s="1713"/>
      <c r="CY1043" s="1713"/>
      <c r="CZ1043" s="1713"/>
      <c r="DA1043" s="1713"/>
      <c r="DB1043" s="1713"/>
      <c r="DC1043" s="1713"/>
      <c r="DD1043" s="1713"/>
      <c r="DE1043" s="1713"/>
      <c r="DF1043" s="1713"/>
      <c r="DG1043" s="1713"/>
      <c r="DH1043" s="1713"/>
      <c r="DI1043" s="1713"/>
      <c r="DJ1043" s="1713"/>
      <c r="DK1043" s="1713"/>
      <c r="DL1043" s="1713"/>
      <c r="DM1043" s="1713"/>
      <c r="DN1043" s="1713"/>
      <c r="DO1043" s="1713"/>
      <c r="DP1043" s="1713"/>
      <c r="DQ1043" s="1713"/>
    </row>
    <row r="1044" s="1732" customFormat="true" ht="21.75" hidden="false" customHeight="true" outlineLevel="0" collapsed="false">
      <c r="A1044" s="1713"/>
      <c r="B1044" s="1713"/>
      <c r="C1044" s="1725"/>
      <c r="D1044" s="1725"/>
      <c r="E1044" s="1725"/>
      <c r="F1044" s="3210"/>
      <c r="G1044" s="3211"/>
      <c r="H1044" s="3212"/>
      <c r="I1044" s="3213"/>
      <c r="J1044" s="3213"/>
      <c r="K1044" s="1713"/>
      <c r="L1044" s="1713"/>
      <c r="M1044" s="1713"/>
      <c r="N1044" s="1725"/>
      <c r="O1044" s="1713"/>
      <c r="P1044" s="1713"/>
      <c r="Q1044" s="1713"/>
      <c r="R1044" s="1713"/>
      <c r="S1044" s="1713"/>
      <c r="T1044" s="1714"/>
      <c r="W1044" s="1713"/>
      <c r="X1044" s="1713"/>
      <c r="Y1044" s="1713"/>
      <c r="Z1044" s="1713"/>
      <c r="AA1044" s="1713"/>
      <c r="AB1044" s="1713"/>
      <c r="AC1044" s="1713"/>
      <c r="AD1044" s="1713"/>
      <c r="AE1044" s="1713"/>
      <c r="AF1044" s="1713"/>
      <c r="AG1044" s="1713"/>
      <c r="AH1044" s="1713"/>
      <c r="AI1044" s="1713"/>
      <c r="AJ1044" s="1713"/>
      <c r="AK1044" s="1713"/>
      <c r="AL1044" s="1713"/>
      <c r="AM1044" s="1713"/>
      <c r="AN1044" s="1713"/>
      <c r="AO1044" s="3214"/>
      <c r="AP1044" s="1713"/>
      <c r="AQ1044" s="1713"/>
      <c r="AR1044" s="1713"/>
      <c r="AS1044" s="1713"/>
      <c r="AT1044" s="1713"/>
      <c r="AU1044" s="1713"/>
      <c r="AV1044" s="1713"/>
      <c r="AW1044" s="1713"/>
      <c r="AX1044" s="1713"/>
      <c r="AY1044" s="1713"/>
      <c r="AZ1044" s="1713"/>
      <c r="BA1044" s="1713"/>
      <c r="BB1044" s="1713"/>
      <c r="BC1044" s="1713"/>
      <c r="BD1044" s="1713"/>
      <c r="BE1044" s="1713"/>
      <c r="BF1044" s="1713"/>
      <c r="BG1044" s="1713"/>
      <c r="BH1044" s="1713"/>
      <c r="BI1044" s="1713"/>
      <c r="BJ1044" s="1713"/>
      <c r="BK1044" s="1713"/>
      <c r="BL1044" s="1713"/>
      <c r="BM1044" s="1713"/>
      <c r="BN1044" s="1713"/>
      <c r="BO1044" s="1713"/>
      <c r="BP1044" s="1713"/>
      <c r="BQ1044" s="1713"/>
      <c r="BR1044" s="1713"/>
      <c r="BS1044" s="1713"/>
      <c r="BT1044" s="1713"/>
      <c r="BU1044" s="1713"/>
      <c r="BV1044" s="1713"/>
      <c r="BW1044" s="1713"/>
      <c r="BX1044" s="1713"/>
      <c r="BY1044" s="1713"/>
      <c r="BZ1044" s="1713"/>
      <c r="CA1044" s="1713"/>
      <c r="CB1044" s="1713"/>
      <c r="CC1044" s="1713"/>
      <c r="CD1044" s="1713"/>
      <c r="CE1044" s="1713"/>
      <c r="CF1044" s="1713"/>
      <c r="CG1044" s="1713"/>
      <c r="CH1044" s="1713"/>
      <c r="CI1044" s="1713"/>
      <c r="CJ1044" s="1713"/>
      <c r="CK1044" s="1713"/>
      <c r="CL1044" s="1713"/>
      <c r="CM1044" s="1713"/>
      <c r="CN1044" s="1713"/>
      <c r="CO1044" s="1713"/>
      <c r="CP1044" s="1713"/>
      <c r="CQ1044" s="1713"/>
      <c r="CR1044" s="1713"/>
      <c r="CS1044" s="1713"/>
      <c r="CT1044" s="1713"/>
      <c r="CU1044" s="1713"/>
      <c r="CV1044" s="1713"/>
      <c r="CW1044" s="1713"/>
      <c r="CX1044" s="1713"/>
      <c r="CY1044" s="1713"/>
      <c r="CZ1044" s="1713"/>
      <c r="DA1044" s="1713"/>
      <c r="DB1044" s="1713"/>
      <c r="DC1044" s="1713"/>
      <c r="DD1044" s="1713"/>
      <c r="DE1044" s="1713"/>
      <c r="DF1044" s="1713"/>
      <c r="DG1044" s="1713"/>
      <c r="DH1044" s="1713"/>
      <c r="DI1044" s="1713"/>
      <c r="DJ1044" s="1713"/>
      <c r="DK1044" s="1713"/>
      <c r="DL1044" s="1713"/>
      <c r="DM1044" s="1713"/>
      <c r="DN1044" s="1713"/>
      <c r="DO1044" s="1713"/>
      <c r="DP1044" s="1713"/>
      <c r="DQ1044" s="1713"/>
    </row>
    <row r="1045" s="1732" customFormat="true" ht="21.75" hidden="false" customHeight="true" outlineLevel="0" collapsed="false">
      <c r="A1045" s="1713"/>
      <c r="B1045" s="1713"/>
      <c r="C1045" s="1725"/>
      <c r="D1045" s="1725"/>
      <c r="E1045" s="1725"/>
      <c r="F1045" s="3210"/>
      <c r="G1045" s="3211"/>
      <c r="H1045" s="3212"/>
      <c r="I1045" s="3213"/>
      <c r="J1045" s="3213"/>
      <c r="K1045" s="1713"/>
      <c r="L1045" s="1713"/>
      <c r="M1045" s="1713"/>
      <c r="N1045" s="1725"/>
      <c r="O1045" s="1713"/>
      <c r="P1045" s="1713"/>
      <c r="Q1045" s="1713"/>
      <c r="R1045" s="1713"/>
      <c r="S1045" s="1713"/>
      <c r="T1045" s="1714"/>
      <c r="W1045" s="1713"/>
      <c r="X1045" s="1713"/>
      <c r="Y1045" s="1713"/>
      <c r="Z1045" s="1713"/>
      <c r="AA1045" s="1713"/>
      <c r="AB1045" s="1713"/>
      <c r="AC1045" s="1713"/>
      <c r="AD1045" s="1713"/>
      <c r="AE1045" s="1713"/>
      <c r="AF1045" s="1713"/>
      <c r="AG1045" s="1713"/>
      <c r="AH1045" s="1713"/>
      <c r="AI1045" s="1713"/>
      <c r="AJ1045" s="1713"/>
      <c r="AK1045" s="1713"/>
      <c r="AL1045" s="1713"/>
      <c r="AM1045" s="1713"/>
      <c r="AN1045" s="1713"/>
      <c r="AO1045" s="3214"/>
      <c r="AP1045" s="1713"/>
      <c r="AQ1045" s="1713"/>
      <c r="AR1045" s="1713"/>
      <c r="AS1045" s="1713"/>
      <c r="AT1045" s="1713"/>
      <c r="AU1045" s="1713"/>
      <c r="AV1045" s="1713"/>
      <c r="AW1045" s="1713"/>
      <c r="AX1045" s="1713"/>
      <c r="AY1045" s="1713"/>
      <c r="AZ1045" s="1713"/>
      <c r="BA1045" s="1713"/>
      <c r="BB1045" s="1713"/>
      <c r="BC1045" s="1713"/>
      <c r="BD1045" s="1713"/>
      <c r="BE1045" s="1713"/>
      <c r="BF1045" s="1713"/>
      <c r="BG1045" s="1713"/>
      <c r="BH1045" s="1713"/>
      <c r="BI1045" s="1713"/>
      <c r="BJ1045" s="1713"/>
      <c r="BK1045" s="1713"/>
      <c r="BL1045" s="1713"/>
      <c r="BM1045" s="1713"/>
      <c r="BN1045" s="1713"/>
      <c r="BO1045" s="1713"/>
      <c r="BP1045" s="1713"/>
      <c r="BQ1045" s="1713"/>
      <c r="BR1045" s="1713"/>
      <c r="BS1045" s="1713"/>
      <c r="BT1045" s="1713"/>
      <c r="BU1045" s="1713"/>
      <c r="BV1045" s="1713"/>
      <c r="BW1045" s="1713"/>
      <c r="BX1045" s="1713"/>
      <c r="BY1045" s="1713"/>
      <c r="BZ1045" s="1713"/>
      <c r="CA1045" s="1713"/>
      <c r="CB1045" s="1713"/>
      <c r="CC1045" s="1713"/>
      <c r="CD1045" s="1713"/>
      <c r="CE1045" s="1713"/>
      <c r="CF1045" s="1713"/>
      <c r="CG1045" s="1713"/>
      <c r="CH1045" s="1713"/>
      <c r="CI1045" s="1713"/>
      <c r="CJ1045" s="1713"/>
      <c r="CK1045" s="1713"/>
      <c r="CL1045" s="1713"/>
      <c r="CM1045" s="1713"/>
      <c r="CN1045" s="1713"/>
      <c r="CO1045" s="1713"/>
      <c r="CP1045" s="1713"/>
      <c r="CQ1045" s="1713"/>
      <c r="CR1045" s="1713"/>
      <c r="CS1045" s="1713"/>
      <c r="CT1045" s="1713"/>
      <c r="CU1045" s="1713"/>
      <c r="CV1045" s="1713"/>
      <c r="CW1045" s="1713"/>
      <c r="CX1045" s="1713"/>
      <c r="CY1045" s="1713"/>
      <c r="CZ1045" s="1713"/>
      <c r="DA1045" s="1713"/>
      <c r="DB1045" s="1713"/>
      <c r="DC1045" s="1713"/>
      <c r="DD1045" s="1713"/>
      <c r="DE1045" s="1713"/>
      <c r="DF1045" s="1713"/>
      <c r="DG1045" s="1713"/>
      <c r="DH1045" s="1713"/>
      <c r="DI1045" s="1713"/>
      <c r="DJ1045" s="1713"/>
      <c r="DK1045" s="1713"/>
      <c r="DL1045" s="1713"/>
      <c r="DM1045" s="1713"/>
      <c r="DN1045" s="1713"/>
      <c r="DO1045" s="1713"/>
      <c r="DP1045" s="1713"/>
      <c r="DQ1045" s="1713"/>
    </row>
    <row r="1046" s="1732" customFormat="true" ht="21.75" hidden="false" customHeight="true" outlineLevel="0" collapsed="false">
      <c r="A1046" s="1713"/>
      <c r="B1046" s="1713"/>
      <c r="C1046" s="1725"/>
      <c r="D1046" s="1725"/>
      <c r="E1046" s="1725"/>
      <c r="F1046" s="3210"/>
      <c r="G1046" s="3211"/>
      <c r="H1046" s="3212"/>
      <c r="I1046" s="3213"/>
      <c r="J1046" s="3213"/>
      <c r="K1046" s="1713"/>
      <c r="L1046" s="1713"/>
      <c r="M1046" s="1713"/>
      <c r="N1046" s="1725"/>
      <c r="O1046" s="1713"/>
      <c r="P1046" s="1713"/>
      <c r="Q1046" s="1713"/>
      <c r="R1046" s="1713"/>
      <c r="S1046" s="1713"/>
      <c r="T1046" s="1714"/>
      <c r="W1046" s="1713"/>
      <c r="X1046" s="1713"/>
      <c r="Y1046" s="1713"/>
      <c r="Z1046" s="1713"/>
      <c r="AA1046" s="1713"/>
      <c r="AB1046" s="1713"/>
      <c r="AC1046" s="1713"/>
      <c r="AD1046" s="1713"/>
      <c r="AE1046" s="1713"/>
      <c r="AF1046" s="1713"/>
      <c r="AG1046" s="1713"/>
      <c r="AH1046" s="1713"/>
      <c r="AI1046" s="1713"/>
      <c r="AJ1046" s="1713"/>
      <c r="AK1046" s="1713"/>
      <c r="AL1046" s="1713"/>
      <c r="AM1046" s="1713"/>
      <c r="AN1046" s="1713"/>
      <c r="AO1046" s="3214"/>
      <c r="AP1046" s="1713"/>
      <c r="AQ1046" s="1713"/>
      <c r="AR1046" s="1713"/>
      <c r="AS1046" s="1713"/>
      <c r="AT1046" s="1713"/>
      <c r="AU1046" s="1713"/>
      <c r="AV1046" s="1713"/>
      <c r="AW1046" s="1713"/>
      <c r="AX1046" s="1713"/>
      <c r="AY1046" s="1713"/>
      <c r="AZ1046" s="1713"/>
      <c r="BA1046" s="1713"/>
      <c r="BB1046" s="1713"/>
      <c r="BC1046" s="1713"/>
      <c r="BD1046" s="1713"/>
      <c r="BE1046" s="1713"/>
      <c r="BF1046" s="1713"/>
      <c r="BG1046" s="1713"/>
      <c r="BH1046" s="1713"/>
      <c r="BI1046" s="1713"/>
      <c r="BJ1046" s="1713"/>
      <c r="BK1046" s="1713"/>
      <c r="BL1046" s="1713"/>
      <c r="BM1046" s="1713"/>
      <c r="BN1046" s="1713"/>
      <c r="BO1046" s="1713"/>
      <c r="BP1046" s="1713"/>
      <c r="BQ1046" s="1713"/>
      <c r="BR1046" s="1713"/>
      <c r="BS1046" s="1713"/>
      <c r="BT1046" s="1713"/>
      <c r="BU1046" s="1713"/>
      <c r="BV1046" s="1713"/>
      <c r="BW1046" s="1713"/>
      <c r="BX1046" s="1713"/>
      <c r="BY1046" s="1713"/>
      <c r="BZ1046" s="1713"/>
      <c r="CA1046" s="1713"/>
      <c r="CB1046" s="1713"/>
      <c r="CC1046" s="1713"/>
      <c r="CD1046" s="1713"/>
      <c r="CE1046" s="1713"/>
      <c r="CF1046" s="1713"/>
      <c r="CG1046" s="1713"/>
      <c r="CH1046" s="1713"/>
      <c r="CI1046" s="1713"/>
      <c r="CJ1046" s="1713"/>
      <c r="CK1046" s="1713"/>
      <c r="CL1046" s="1713"/>
      <c r="CM1046" s="1713"/>
      <c r="CN1046" s="1713"/>
      <c r="CO1046" s="1713"/>
      <c r="CP1046" s="1713"/>
      <c r="CQ1046" s="1713"/>
      <c r="CR1046" s="1713"/>
      <c r="CS1046" s="1713"/>
      <c r="CT1046" s="1713"/>
      <c r="CU1046" s="1713"/>
      <c r="CV1046" s="1713"/>
      <c r="CW1046" s="1713"/>
      <c r="CX1046" s="1713"/>
      <c r="CY1046" s="1713"/>
      <c r="CZ1046" s="1713"/>
      <c r="DA1046" s="1713"/>
      <c r="DB1046" s="1713"/>
      <c r="DC1046" s="1713"/>
      <c r="DD1046" s="1713"/>
      <c r="DE1046" s="1713"/>
      <c r="DF1046" s="1713"/>
      <c r="DG1046" s="1713"/>
      <c r="DH1046" s="1713"/>
      <c r="DI1046" s="1713"/>
      <c r="DJ1046" s="1713"/>
      <c r="DK1046" s="1713"/>
      <c r="DL1046" s="1713"/>
      <c r="DM1046" s="1713"/>
      <c r="DN1046" s="1713"/>
      <c r="DO1046" s="1713"/>
      <c r="DP1046" s="1713"/>
      <c r="DQ1046" s="1713"/>
    </row>
    <row r="1047" s="1732" customFormat="true" ht="21.75" hidden="false" customHeight="true" outlineLevel="0" collapsed="false">
      <c r="A1047" s="1713"/>
      <c r="B1047" s="1713"/>
      <c r="C1047" s="1725"/>
      <c r="D1047" s="1725"/>
      <c r="E1047" s="1725"/>
      <c r="F1047" s="3210"/>
      <c r="G1047" s="3211"/>
      <c r="H1047" s="3212"/>
      <c r="I1047" s="3213"/>
      <c r="J1047" s="3213"/>
      <c r="K1047" s="1713"/>
      <c r="L1047" s="1713"/>
      <c r="M1047" s="1713"/>
      <c r="N1047" s="1725"/>
      <c r="O1047" s="1713"/>
      <c r="P1047" s="1713"/>
      <c r="Q1047" s="1713"/>
      <c r="R1047" s="1713"/>
      <c r="S1047" s="1713"/>
      <c r="T1047" s="1714"/>
      <c r="W1047" s="1713"/>
      <c r="X1047" s="1713"/>
      <c r="Y1047" s="1713"/>
      <c r="Z1047" s="1713"/>
      <c r="AA1047" s="1713"/>
      <c r="AB1047" s="1713"/>
      <c r="AC1047" s="1713"/>
      <c r="AD1047" s="1713"/>
      <c r="AE1047" s="1713"/>
      <c r="AF1047" s="1713"/>
      <c r="AG1047" s="1713"/>
      <c r="AH1047" s="1713"/>
      <c r="AI1047" s="1713"/>
      <c r="AJ1047" s="1713"/>
      <c r="AK1047" s="1713"/>
      <c r="AL1047" s="1713"/>
      <c r="AM1047" s="1713"/>
      <c r="AN1047" s="1713"/>
      <c r="AO1047" s="3214"/>
      <c r="AP1047" s="1713"/>
      <c r="AQ1047" s="1713"/>
      <c r="AR1047" s="1713"/>
      <c r="AS1047" s="1713"/>
      <c r="AT1047" s="1713"/>
      <c r="AU1047" s="1713"/>
      <c r="AV1047" s="1713"/>
      <c r="AW1047" s="1713"/>
      <c r="AX1047" s="1713"/>
      <c r="AY1047" s="1713"/>
      <c r="AZ1047" s="1713"/>
      <c r="BA1047" s="1713"/>
      <c r="BB1047" s="1713"/>
      <c r="BC1047" s="1713"/>
      <c r="BD1047" s="1713"/>
      <c r="BE1047" s="1713"/>
      <c r="BF1047" s="1713"/>
      <c r="BG1047" s="1713"/>
      <c r="BH1047" s="1713"/>
      <c r="BI1047" s="1713"/>
      <c r="BJ1047" s="1713"/>
      <c r="BK1047" s="1713"/>
      <c r="BL1047" s="1713"/>
      <c r="BM1047" s="1713"/>
      <c r="BN1047" s="1713"/>
      <c r="BO1047" s="1713"/>
      <c r="BP1047" s="1713"/>
      <c r="BQ1047" s="1713"/>
      <c r="BR1047" s="1713"/>
      <c r="BS1047" s="1713"/>
      <c r="BT1047" s="1713"/>
      <c r="BU1047" s="1713"/>
      <c r="BV1047" s="1713"/>
      <c r="BW1047" s="1713"/>
      <c r="BX1047" s="1713"/>
      <c r="BY1047" s="1713"/>
      <c r="BZ1047" s="1713"/>
      <c r="CA1047" s="1713"/>
      <c r="CB1047" s="1713"/>
      <c r="CC1047" s="1713"/>
      <c r="CD1047" s="1713"/>
      <c r="CE1047" s="1713"/>
      <c r="CF1047" s="1713"/>
      <c r="CG1047" s="1713"/>
      <c r="CH1047" s="1713"/>
      <c r="CI1047" s="1713"/>
      <c r="CJ1047" s="1713"/>
      <c r="CK1047" s="1713"/>
      <c r="CL1047" s="1713"/>
      <c r="CM1047" s="1713"/>
      <c r="CN1047" s="1713"/>
      <c r="CO1047" s="1713"/>
      <c r="CP1047" s="1713"/>
      <c r="CQ1047" s="1713"/>
      <c r="CR1047" s="1713"/>
      <c r="CS1047" s="1713"/>
      <c r="CT1047" s="1713"/>
      <c r="CU1047" s="1713"/>
      <c r="CV1047" s="1713"/>
      <c r="CW1047" s="1713"/>
      <c r="CX1047" s="1713"/>
      <c r="CY1047" s="1713"/>
      <c r="CZ1047" s="1713"/>
      <c r="DA1047" s="1713"/>
      <c r="DB1047" s="1713"/>
      <c r="DC1047" s="1713"/>
      <c r="DD1047" s="1713"/>
      <c r="DE1047" s="1713"/>
      <c r="DF1047" s="1713"/>
      <c r="DG1047" s="1713"/>
      <c r="DH1047" s="1713"/>
      <c r="DI1047" s="1713"/>
      <c r="DJ1047" s="1713"/>
      <c r="DK1047" s="1713"/>
      <c r="DL1047" s="1713"/>
      <c r="DM1047" s="1713"/>
      <c r="DN1047" s="1713"/>
      <c r="DO1047" s="1713"/>
      <c r="DP1047" s="1713"/>
      <c r="DQ1047" s="1713"/>
    </row>
    <row r="1048" s="1732" customFormat="true" ht="21.75" hidden="false" customHeight="true" outlineLevel="0" collapsed="false">
      <c r="A1048" s="1713"/>
      <c r="B1048" s="1713"/>
      <c r="C1048" s="1725"/>
      <c r="D1048" s="1725"/>
      <c r="E1048" s="1725"/>
      <c r="F1048" s="3210"/>
      <c r="G1048" s="3211"/>
      <c r="H1048" s="3212"/>
      <c r="I1048" s="3213"/>
      <c r="J1048" s="3213"/>
      <c r="K1048" s="1713"/>
      <c r="L1048" s="1713"/>
      <c r="M1048" s="1713"/>
      <c r="N1048" s="1725"/>
      <c r="O1048" s="1713"/>
      <c r="P1048" s="1713"/>
      <c r="Q1048" s="1713"/>
      <c r="R1048" s="1713"/>
      <c r="S1048" s="1713"/>
      <c r="T1048" s="1714"/>
      <c r="W1048" s="1713"/>
      <c r="X1048" s="1713"/>
      <c r="Y1048" s="1713"/>
      <c r="Z1048" s="1713"/>
      <c r="AA1048" s="1713"/>
      <c r="AB1048" s="1713"/>
      <c r="AC1048" s="1713"/>
      <c r="AD1048" s="1713"/>
      <c r="AE1048" s="1713"/>
      <c r="AF1048" s="1713"/>
      <c r="AG1048" s="1713"/>
      <c r="AH1048" s="1713"/>
      <c r="AI1048" s="1713"/>
      <c r="AJ1048" s="1713"/>
      <c r="AK1048" s="1713"/>
      <c r="AL1048" s="1713"/>
      <c r="AM1048" s="1713"/>
      <c r="AN1048" s="1713"/>
      <c r="AO1048" s="3214"/>
      <c r="AP1048" s="1713"/>
      <c r="AQ1048" s="1713"/>
      <c r="AR1048" s="1713"/>
      <c r="AS1048" s="1713"/>
      <c r="AT1048" s="1713"/>
      <c r="AU1048" s="1713"/>
      <c r="AV1048" s="1713"/>
      <c r="AW1048" s="1713"/>
      <c r="AX1048" s="1713"/>
      <c r="AY1048" s="1713"/>
      <c r="AZ1048" s="1713"/>
      <c r="BA1048" s="1713"/>
      <c r="BB1048" s="1713"/>
      <c r="BC1048" s="1713"/>
      <c r="BD1048" s="1713"/>
      <c r="BE1048" s="1713"/>
      <c r="BF1048" s="1713"/>
      <c r="BG1048" s="1713"/>
      <c r="BH1048" s="1713"/>
      <c r="BI1048" s="1713"/>
      <c r="BJ1048" s="1713"/>
      <c r="BK1048" s="1713"/>
      <c r="BL1048" s="1713"/>
      <c r="BM1048" s="1713"/>
      <c r="BN1048" s="1713"/>
      <c r="BO1048" s="1713"/>
      <c r="BP1048" s="1713"/>
      <c r="BQ1048" s="1713"/>
      <c r="BR1048" s="1713"/>
      <c r="BS1048" s="1713"/>
      <c r="BT1048" s="1713"/>
      <c r="BU1048" s="1713"/>
      <c r="BV1048" s="1713"/>
      <c r="BW1048" s="1713"/>
      <c r="BX1048" s="1713"/>
      <c r="BY1048" s="1713"/>
      <c r="BZ1048" s="1713"/>
      <c r="CA1048" s="1713"/>
      <c r="CB1048" s="1713"/>
      <c r="CC1048" s="1713"/>
      <c r="CD1048" s="1713"/>
      <c r="CE1048" s="1713"/>
      <c r="CF1048" s="1713"/>
      <c r="CG1048" s="1713"/>
      <c r="CH1048" s="1713"/>
      <c r="CI1048" s="1713"/>
      <c r="CJ1048" s="1713"/>
      <c r="CK1048" s="1713"/>
      <c r="CL1048" s="1713"/>
      <c r="CM1048" s="1713"/>
      <c r="CN1048" s="1713"/>
      <c r="CO1048" s="1713"/>
      <c r="CP1048" s="1713"/>
      <c r="CQ1048" s="1713"/>
      <c r="CR1048" s="1713"/>
      <c r="CS1048" s="1713"/>
      <c r="CT1048" s="1713"/>
      <c r="CU1048" s="1713"/>
      <c r="CV1048" s="1713"/>
      <c r="CW1048" s="1713"/>
      <c r="CX1048" s="1713"/>
      <c r="CY1048" s="1713"/>
      <c r="CZ1048" s="1713"/>
      <c r="DA1048" s="1713"/>
      <c r="DB1048" s="1713"/>
      <c r="DC1048" s="1713"/>
      <c r="DD1048" s="1713"/>
      <c r="DE1048" s="1713"/>
      <c r="DF1048" s="1713"/>
      <c r="DG1048" s="1713"/>
      <c r="DH1048" s="1713"/>
      <c r="DI1048" s="1713"/>
      <c r="DJ1048" s="1713"/>
      <c r="DK1048" s="1713"/>
      <c r="DL1048" s="1713"/>
      <c r="DM1048" s="1713"/>
      <c r="DN1048" s="1713"/>
      <c r="DO1048" s="1713"/>
      <c r="DP1048" s="1713"/>
      <c r="DQ1048" s="1713"/>
    </row>
    <row r="1049" s="1732" customFormat="true" ht="21.75" hidden="false" customHeight="true" outlineLevel="0" collapsed="false">
      <c r="A1049" s="1713"/>
      <c r="B1049" s="1713"/>
      <c r="C1049" s="1725"/>
      <c r="D1049" s="1725"/>
      <c r="E1049" s="1725"/>
      <c r="F1049" s="3210"/>
      <c r="G1049" s="3211"/>
      <c r="H1049" s="3212"/>
      <c r="I1049" s="3213"/>
      <c r="J1049" s="3213"/>
      <c r="K1049" s="1713"/>
      <c r="L1049" s="1713"/>
      <c r="M1049" s="1713"/>
      <c r="N1049" s="1725"/>
      <c r="O1049" s="1713"/>
      <c r="P1049" s="1713"/>
      <c r="Q1049" s="1713"/>
      <c r="R1049" s="1713"/>
      <c r="S1049" s="1713"/>
      <c r="T1049" s="1714"/>
      <c r="W1049" s="1713"/>
      <c r="X1049" s="1713"/>
      <c r="Y1049" s="1713"/>
      <c r="Z1049" s="1713"/>
      <c r="AA1049" s="1713"/>
      <c r="AB1049" s="1713"/>
      <c r="AC1049" s="1713"/>
      <c r="AD1049" s="1713"/>
      <c r="AE1049" s="1713"/>
      <c r="AF1049" s="1713"/>
      <c r="AG1049" s="1713"/>
      <c r="AH1049" s="1713"/>
      <c r="AI1049" s="1713"/>
      <c r="AJ1049" s="1713"/>
      <c r="AK1049" s="1713"/>
      <c r="AL1049" s="1713"/>
      <c r="AM1049" s="1713"/>
      <c r="AN1049" s="1713"/>
      <c r="AO1049" s="3214"/>
      <c r="AP1049" s="1713"/>
      <c r="AQ1049" s="1713"/>
      <c r="AR1049" s="1713"/>
      <c r="AS1049" s="1713"/>
      <c r="AT1049" s="1713"/>
      <c r="AU1049" s="1713"/>
      <c r="AV1049" s="1713"/>
      <c r="AW1049" s="1713"/>
      <c r="AX1049" s="1713"/>
      <c r="AY1049" s="1713"/>
      <c r="AZ1049" s="1713"/>
      <c r="BA1049" s="1713"/>
      <c r="BB1049" s="1713"/>
      <c r="BC1049" s="1713"/>
      <c r="BD1049" s="1713"/>
      <c r="BE1049" s="1713"/>
      <c r="BF1049" s="1713"/>
      <c r="BG1049" s="1713"/>
      <c r="BH1049" s="1713"/>
      <c r="BI1049" s="1713"/>
      <c r="BJ1049" s="1713"/>
      <c r="BK1049" s="1713"/>
      <c r="BL1049" s="1713"/>
      <c r="BM1049" s="1713"/>
      <c r="BN1049" s="1713"/>
      <c r="BO1049" s="1713"/>
      <c r="BP1049" s="1713"/>
      <c r="BQ1049" s="1713"/>
      <c r="BR1049" s="1713"/>
      <c r="BS1049" s="1713"/>
      <c r="BT1049" s="1713"/>
      <c r="BU1049" s="1713"/>
      <c r="BV1049" s="1713"/>
      <c r="BW1049" s="1713"/>
      <c r="BX1049" s="1713"/>
      <c r="BY1049" s="1713"/>
      <c r="BZ1049" s="1713"/>
      <c r="CA1049" s="1713"/>
      <c r="CB1049" s="1713"/>
      <c r="CC1049" s="1713"/>
      <c r="CD1049" s="1713"/>
      <c r="CE1049" s="1713"/>
      <c r="CF1049" s="1713"/>
      <c r="CG1049" s="1713"/>
      <c r="CH1049" s="1713"/>
      <c r="CI1049" s="1713"/>
      <c r="CJ1049" s="1713"/>
      <c r="CK1049" s="1713"/>
      <c r="CL1049" s="1713"/>
      <c r="CM1049" s="1713"/>
      <c r="CN1049" s="1713"/>
      <c r="CO1049" s="1713"/>
      <c r="CP1049" s="1713"/>
      <c r="CQ1049" s="1713"/>
      <c r="CR1049" s="1713"/>
      <c r="CS1049" s="1713"/>
      <c r="CT1049" s="1713"/>
      <c r="CU1049" s="1713"/>
      <c r="CV1049" s="1713"/>
      <c r="CW1049" s="1713"/>
      <c r="CX1049" s="1713"/>
      <c r="CY1049" s="1713"/>
      <c r="CZ1049" s="1713"/>
      <c r="DA1049" s="1713"/>
      <c r="DB1049" s="1713"/>
      <c r="DC1049" s="1713"/>
      <c r="DD1049" s="1713"/>
      <c r="DE1049" s="1713"/>
      <c r="DF1049" s="1713"/>
      <c r="DG1049" s="1713"/>
      <c r="DH1049" s="1713"/>
      <c r="DI1049" s="1713"/>
      <c r="DJ1049" s="1713"/>
      <c r="DK1049" s="1713"/>
      <c r="DL1049" s="1713"/>
      <c r="DM1049" s="1713"/>
      <c r="DN1049" s="1713"/>
      <c r="DO1049" s="1713"/>
      <c r="DP1049" s="1713"/>
      <c r="DQ1049" s="1713"/>
    </row>
    <row r="1050" s="1732" customFormat="true" ht="21.75" hidden="false" customHeight="true" outlineLevel="0" collapsed="false">
      <c r="A1050" s="1713"/>
      <c r="B1050" s="1713"/>
      <c r="C1050" s="1725"/>
      <c r="D1050" s="1725"/>
      <c r="E1050" s="1725"/>
      <c r="F1050" s="3210"/>
      <c r="G1050" s="3211"/>
      <c r="H1050" s="3212"/>
      <c r="I1050" s="3213"/>
      <c r="J1050" s="3213"/>
      <c r="K1050" s="1713"/>
      <c r="L1050" s="1713"/>
      <c r="M1050" s="1713"/>
      <c r="N1050" s="1725"/>
      <c r="O1050" s="1713"/>
      <c r="P1050" s="1713"/>
      <c r="Q1050" s="1713"/>
      <c r="R1050" s="1713"/>
      <c r="S1050" s="1713"/>
      <c r="T1050" s="1714"/>
      <c r="W1050" s="1713"/>
      <c r="X1050" s="1713"/>
      <c r="Y1050" s="1713"/>
      <c r="Z1050" s="1713"/>
      <c r="AA1050" s="1713"/>
      <c r="AB1050" s="1713"/>
      <c r="AC1050" s="1713"/>
      <c r="AD1050" s="1713"/>
      <c r="AE1050" s="1713"/>
      <c r="AF1050" s="1713"/>
      <c r="AG1050" s="1713"/>
      <c r="AH1050" s="1713"/>
      <c r="AI1050" s="1713"/>
      <c r="AJ1050" s="1713"/>
      <c r="AK1050" s="1713"/>
      <c r="AL1050" s="1713"/>
      <c r="AM1050" s="1713"/>
      <c r="AN1050" s="1713"/>
      <c r="AO1050" s="3214"/>
      <c r="AP1050" s="1713"/>
      <c r="AQ1050" s="1713"/>
      <c r="AR1050" s="1713"/>
      <c r="AS1050" s="1713"/>
      <c r="AT1050" s="1713"/>
      <c r="AU1050" s="1713"/>
      <c r="AV1050" s="1713"/>
      <c r="AW1050" s="1713"/>
      <c r="AX1050" s="1713"/>
      <c r="AY1050" s="1713"/>
      <c r="AZ1050" s="1713"/>
      <c r="BA1050" s="1713"/>
      <c r="BB1050" s="1713"/>
      <c r="BC1050" s="1713"/>
      <c r="BD1050" s="1713"/>
      <c r="BE1050" s="1713"/>
      <c r="BF1050" s="1713"/>
      <c r="BG1050" s="1713"/>
      <c r="BH1050" s="1713"/>
      <c r="BI1050" s="1713"/>
      <c r="BJ1050" s="1713"/>
      <c r="BK1050" s="1713"/>
      <c r="BL1050" s="1713"/>
      <c r="BM1050" s="1713"/>
      <c r="BN1050" s="1713"/>
      <c r="BO1050" s="1713"/>
      <c r="BP1050" s="1713"/>
      <c r="BQ1050" s="1713"/>
      <c r="BR1050" s="1713"/>
      <c r="BS1050" s="1713"/>
      <c r="BT1050" s="1713"/>
      <c r="BU1050" s="1713"/>
      <c r="BV1050" s="1713"/>
      <c r="BW1050" s="1713"/>
      <c r="BX1050" s="1713"/>
      <c r="BY1050" s="1713"/>
      <c r="BZ1050" s="1713"/>
      <c r="CA1050" s="1713"/>
      <c r="CB1050" s="1713"/>
      <c r="CC1050" s="1713"/>
      <c r="CD1050" s="1713"/>
      <c r="CE1050" s="1713"/>
      <c r="CF1050" s="1713"/>
      <c r="CG1050" s="1713"/>
      <c r="CH1050" s="1713"/>
      <c r="CI1050" s="1713"/>
      <c r="CJ1050" s="1713"/>
      <c r="CK1050" s="1713"/>
      <c r="CL1050" s="1713"/>
      <c r="CM1050" s="1713"/>
      <c r="CN1050" s="1713"/>
      <c r="CO1050" s="1713"/>
      <c r="CP1050" s="1713"/>
      <c r="CQ1050" s="1713"/>
      <c r="CR1050" s="1713"/>
      <c r="CS1050" s="1713"/>
      <c r="CT1050" s="1713"/>
      <c r="CU1050" s="1713"/>
      <c r="CV1050" s="1713"/>
      <c r="CW1050" s="1713"/>
      <c r="CX1050" s="1713"/>
      <c r="CY1050" s="1713"/>
      <c r="CZ1050" s="1713"/>
      <c r="DA1050" s="1713"/>
      <c r="DB1050" s="1713"/>
      <c r="DC1050" s="1713"/>
      <c r="DD1050" s="1713"/>
      <c r="DE1050" s="1713"/>
      <c r="DF1050" s="1713"/>
      <c r="DG1050" s="1713"/>
      <c r="DH1050" s="1713"/>
      <c r="DI1050" s="1713"/>
      <c r="DJ1050" s="1713"/>
      <c r="DK1050" s="1713"/>
      <c r="DL1050" s="1713"/>
      <c r="DM1050" s="1713"/>
      <c r="DN1050" s="1713"/>
      <c r="DO1050" s="1713"/>
      <c r="DP1050" s="1713"/>
      <c r="DQ1050" s="1713"/>
    </row>
    <row r="1051" s="1732" customFormat="true" ht="21.75" hidden="false" customHeight="true" outlineLevel="0" collapsed="false">
      <c r="A1051" s="1713"/>
      <c r="B1051" s="1713"/>
      <c r="C1051" s="1725"/>
      <c r="D1051" s="1725"/>
      <c r="E1051" s="1725"/>
      <c r="F1051" s="3210"/>
      <c r="G1051" s="3211"/>
      <c r="H1051" s="3212"/>
      <c r="I1051" s="3213"/>
      <c r="J1051" s="3213"/>
      <c r="K1051" s="1713"/>
      <c r="L1051" s="1713"/>
      <c r="M1051" s="1713"/>
      <c r="N1051" s="1725"/>
      <c r="O1051" s="1713"/>
      <c r="P1051" s="1713"/>
      <c r="Q1051" s="1713"/>
      <c r="R1051" s="1713"/>
      <c r="S1051" s="1713"/>
      <c r="T1051" s="1714"/>
      <c r="W1051" s="1713"/>
      <c r="X1051" s="1713"/>
      <c r="Y1051" s="1713"/>
      <c r="Z1051" s="1713"/>
      <c r="AA1051" s="1713"/>
      <c r="AB1051" s="1713"/>
      <c r="AC1051" s="1713"/>
      <c r="AD1051" s="1713"/>
      <c r="AE1051" s="1713"/>
      <c r="AF1051" s="1713"/>
      <c r="AG1051" s="1713"/>
      <c r="AH1051" s="1713"/>
      <c r="AI1051" s="1713"/>
      <c r="AJ1051" s="1713"/>
      <c r="AK1051" s="1713"/>
      <c r="AL1051" s="1713"/>
      <c r="AM1051" s="1713"/>
      <c r="AN1051" s="1713"/>
      <c r="AO1051" s="3214"/>
      <c r="AP1051" s="1713"/>
      <c r="AQ1051" s="1713"/>
      <c r="AR1051" s="1713"/>
      <c r="AS1051" s="1713"/>
      <c r="AT1051" s="1713"/>
      <c r="AU1051" s="1713"/>
      <c r="AV1051" s="1713"/>
      <c r="AW1051" s="1713"/>
      <c r="AX1051" s="1713"/>
      <c r="AY1051" s="1713"/>
      <c r="AZ1051" s="1713"/>
      <c r="BA1051" s="1713"/>
      <c r="BB1051" s="1713"/>
      <c r="BC1051" s="1713"/>
      <c r="BD1051" s="1713"/>
      <c r="BE1051" s="1713"/>
      <c r="BF1051" s="1713"/>
      <c r="BG1051" s="1713"/>
      <c r="BH1051" s="1713"/>
      <c r="BI1051" s="1713"/>
      <c r="BJ1051" s="1713"/>
      <c r="BK1051" s="1713"/>
      <c r="BL1051" s="1713"/>
      <c r="BM1051" s="1713"/>
      <c r="BN1051" s="1713"/>
      <c r="BO1051" s="1713"/>
      <c r="BP1051" s="1713"/>
      <c r="BQ1051" s="1713"/>
      <c r="BR1051" s="1713"/>
      <c r="BS1051" s="1713"/>
      <c r="BT1051" s="1713"/>
      <c r="BU1051" s="1713"/>
      <c r="BV1051" s="1713"/>
      <c r="BW1051" s="1713"/>
      <c r="BX1051" s="1713"/>
      <c r="BY1051" s="1713"/>
      <c r="BZ1051" s="1713"/>
      <c r="CA1051" s="1713"/>
      <c r="CB1051" s="1713"/>
      <c r="CC1051" s="1713"/>
      <c r="CD1051" s="1713"/>
      <c r="CE1051" s="1713"/>
      <c r="CF1051" s="1713"/>
      <c r="CG1051" s="1713"/>
      <c r="CH1051" s="1713"/>
      <c r="CI1051" s="1713"/>
      <c r="CJ1051" s="1713"/>
      <c r="CK1051" s="1713"/>
      <c r="CL1051" s="1713"/>
      <c r="CM1051" s="1713"/>
      <c r="CN1051" s="1713"/>
      <c r="CO1051" s="1713"/>
      <c r="CP1051" s="1713"/>
      <c r="CQ1051" s="1713"/>
      <c r="CR1051" s="1713"/>
      <c r="CS1051" s="1713"/>
      <c r="CT1051" s="1713"/>
      <c r="CU1051" s="1713"/>
      <c r="CV1051" s="1713"/>
      <c r="CW1051" s="1713"/>
      <c r="CX1051" s="1713"/>
      <c r="CY1051" s="1713"/>
      <c r="CZ1051" s="1713"/>
      <c r="DA1051" s="1713"/>
      <c r="DB1051" s="1713"/>
      <c r="DC1051" s="1713"/>
      <c r="DD1051" s="1713"/>
      <c r="DE1051" s="1713"/>
      <c r="DF1051" s="1713"/>
      <c r="DG1051" s="1713"/>
      <c r="DH1051" s="1713"/>
      <c r="DI1051" s="1713"/>
      <c r="DJ1051" s="1713"/>
      <c r="DK1051" s="1713"/>
      <c r="DL1051" s="1713"/>
      <c r="DM1051" s="1713"/>
      <c r="DN1051" s="1713"/>
      <c r="DO1051" s="1713"/>
      <c r="DP1051" s="1713"/>
      <c r="DQ1051" s="1713"/>
    </row>
    <row r="1052" s="1732" customFormat="true" ht="21.75" hidden="false" customHeight="true" outlineLevel="0" collapsed="false">
      <c r="A1052" s="1713"/>
      <c r="B1052" s="1713"/>
      <c r="C1052" s="1725"/>
      <c r="D1052" s="1725"/>
      <c r="E1052" s="1725"/>
      <c r="F1052" s="3210"/>
      <c r="G1052" s="3211"/>
      <c r="H1052" s="3212"/>
      <c r="I1052" s="3213"/>
      <c r="J1052" s="3213"/>
      <c r="K1052" s="1713"/>
      <c r="L1052" s="1713"/>
      <c r="M1052" s="1713"/>
      <c r="N1052" s="1725"/>
      <c r="O1052" s="1713"/>
      <c r="P1052" s="1713"/>
      <c r="Q1052" s="1713"/>
      <c r="R1052" s="1713"/>
      <c r="S1052" s="1713"/>
      <c r="T1052" s="1714"/>
      <c r="W1052" s="1713"/>
      <c r="X1052" s="1713"/>
      <c r="Y1052" s="1713"/>
      <c r="Z1052" s="1713"/>
      <c r="AA1052" s="1713"/>
      <c r="AB1052" s="1713"/>
      <c r="AC1052" s="1713"/>
      <c r="AD1052" s="1713"/>
      <c r="AE1052" s="1713"/>
      <c r="AF1052" s="1713"/>
      <c r="AG1052" s="1713"/>
      <c r="AH1052" s="1713"/>
      <c r="AI1052" s="1713"/>
      <c r="AJ1052" s="1713"/>
      <c r="AK1052" s="1713"/>
      <c r="AL1052" s="1713"/>
      <c r="AM1052" s="1713"/>
      <c r="AN1052" s="1713"/>
      <c r="AO1052" s="3214"/>
      <c r="AP1052" s="1713"/>
      <c r="AQ1052" s="1713"/>
      <c r="AR1052" s="1713"/>
      <c r="AS1052" s="1713"/>
      <c r="AT1052" s="1713"/>
      <c r="AU1052" s="1713"/>
      <c r="AV1052" s="1713"/>
      <c r="AW1052" s="1713"/>
      <c r="AX1052" s="1713"/>
      <c r="AY1052" s="1713"/>
      <c r="AZ1052" s="1713"/>
      <c r="BA1052" s="1713"/>
      <c r="BB1052" s="1713"/>
      <c r="BC1052" s="1713"/>
      <c r="BD1052" s="1713"/>
      <c r="BE1052" s="1713"/>
      <c r="BF1052" s="1713"/>
      <c r="BG1052" s="1713"/>
      <c r="BH1052" s="1713"/>
      <c r="BI1052" s="1713"/>
      <c r="BJ1052" s="1713"/>
      <c r="BK1052" s="1713"/>
      <c r="BL1052" s="1713"/>
      <c r="BM1052" s="1713"/>
      <c r="BN1052" s="1713"/>
      <c r="BO1052" s="1713"/>
      <c r="BP1052" s="1713"/>
      <c r="BQ1052" s="1713"/>
      <c r="BR1052" s="1713"/>
      <c r="BS1052" s="1713"/>
      <c r="BT1052" s="1713"/>
      <c r="BU1052" s="1713"/>
      <c r="BV1052" s="1713"/>
      <c r="BW1052" s="1713"/>
      <c r="BX1052" s="1713"/>
      <c r="BY1052" s="1713"/>
      <c r="BZ1052" s="1713"/>
      <c r="CA1052" s="1713"/>
      <c r="CB1052" s="1713"/>
      <c r="CC1052" s="1713"/>
      <c r="CD1052" s="1713"/>
      <c r="CE1052" s="1713"/>
      <c r="CF1052" s="1713"/>
      <c r="CG1052" s="1713"/>
      <c r="CH1052" s="1713"/>
      <c r="CI1052" s="1713"/>
      <c r="CJ1052" s="1713"/>
      <c r="CK1052" s="1713"/>
      <c r="CL1052" s="1713"/>
      <c r="CM1052" s="1713"/>
      <c r="CN1052" s="1713"/>
      <c r="CO1052" s="1713"/>
      <c r="CP1052" s="1713"/>
      <c r="CQ1052" s="1713"/>
      <c r="CR1052" s="1713"/>
      <c r="CS1052" s="1713"/>
      <c r="CT1052" s="1713"/>
      <c r="CU1052" s="1713"/>
      <c r="CV1052" s="1713"/>
      <c r="CW1052" s="1713"/>
      <c r="CX1052" s="1713"/>
      <c r="CY1052" s="1713"/>
      <c r="CZ1052" s="1713"/>
      <c r="DA1052" s="1713"/>
      <c r="DB1052" s="1713"/>
      <c r="DC1052" s="1713"/>
      <c r="DD1052" s="1713"/>
      <c r="DE1052" s="1713"/>
      <c r="DF1052" s="1713"/>
      <c r="DG1052" s="1713"/>
      <c r="DH1052" s="1713"/>
      <c r="DI1052" s="1713"/>
      <c r="DJ1052" s="1713"/>
      <c r="DK1052" s="1713"/>
      <c r="DL1052" s="1713"/>
      <c r="DM1052" s="1713"/>
      <c r="DN1052" s="1713"/>
      <c r="DO1052" s="1713"/>
      <c r="DP1052" s="1713"/>
      <c r="DQ1052" s="1713"/>
    </row>
    <row r="1053" s="1732" customFormat="true" ht="21.75" hidden="false" customHeight="true" outlineLevel="0" collapsed="false">
      <c r="A1053" s="1713"/>
      <c r="B1053" s="1713"/>
      <c r="C1053" s="1725"/>
      <c r="D1053" s="1725"/>
      <c r="E1053" s="1725"/>
      <c r="F1053" s="3210"/>
      <c r="G1053" s="3211"/>
      <c r="H1053" s="3212"/>
      <c r="I1053" s="3213"/>
      <c r="J1053" s="3213"/>
      <c r="K1053" s="1713"/>
      <c r="L1053" s="1713"/>
      <c r="M1053" s="1713"/>
      <c r="N1053" s="1725"/>
      <c r="O1053" s="1713"/>
      <c r="P1053" s="1713"/>
      <c r="Q1053" s="1713"/>
      <c r="R1053" s="1713"/>
      <c r="S1053" s="1713"/>
      <c r="T1053" s="1714"/>
      <c r="W1053" s="1713"/>
      <c r="X1053" s="1713"/>
      <c r="Y1053" s="1713"/>
      <c r="Z1053" s="1713"/>
      <c r="AA1053" s="1713"/>
      <c r="AB1053" s="1713"/>
      <c r="AC1053" s="1713"/>
      <c r="AD1053" s="1713"/>
      <c r="AE1053" s="1713"/>
      <c r="AF1053" s="1713"/>
      <c r="AG1053" s="1713"/>
      <c r="AH1053" s="1713"/>
      <c r="AI1053" s="1713"/>
      <c r="AJ1053" s="1713"/>
      <c r="AK1053" s="1713"/>
      <c r="AL1053" s="1713"/>
      <c r="AM1053" s="1713"/>
      <c r="AN1053" s="1713"/>
      <c r="AO1053" s="3214"/>
      <c r="AP1053" s="1713"/>
      <c r="AQ1053" s="1713"/>
      <c r="AR1053" s="1713"/>
      <c r="AS1053" s="1713"/>
      <c r="AT1053" s="1713"/>
      <c r="AU1053" s="1713"/>
      <c r="AV1053" s="1713"/>
      <c r="AW1053" s="1713"/>
      <c r="AX1053" s="1713"/>
      <c r="AY1053" s="1713"/>
      <c r="AZ1053" s="1713"/>
      <c r="BA1053" s="1713"/>
      <c r="BB1053" s="1713"/>
      <c r="BC1053" s="1713"/>
      <c r="BD1053" s="1713"/>
      <c r="BE1053" s="1713"/>
      <c r="BF1053" s="1713"/>
      <c r="BG1053" s="1713"/>
      <c r="BH1053" s="1713"/>
      <c r="BI1053" s="1713"/>
      <c r="BJ1053" s="1713"/>
      <c r="BK1053" s="1713"/>
      <c r="BL1053" s="1713"/>
      <c r="BM1053" s="1713"/>
      <c r="BN1053" s="1713"/>
      <c r="BO1053" s="1713"/>
      <c r="BP1053" s="1713"/>
      <c r="BQ1053" s="1713"/>
      <c r="BR1053" s="1713"/>
      <c r="BS1053" s="1713"/>
      <c r="BT1053" s="1713"/>
      <c r="BU1053" s="1713"/>
      <c r="BV1053" s="1713"/>
      <c r="BW1053" s="1713"/>
      <c r="BX1053" s="1713"/>
      <c r="BY1053" s="1713"/>
      <c r="BZ1053" s="1713"/>
      <c r="CA1053" s="1713"/>
      <c r="CB1053" s="1713"/>
      <c r="CC1053" s="1713"/>
      <c r="CD1053" s="1713"/>
      <c r="CE1053" s="1713"/>
      <c r="CF1053" s="1713"/>
      <c r="CG1053" s="1713"/>
      <c r="CH1053" s="1713"/>
      <c r="CI1053" s="1713"/>
      <c r="CJ1053" s="1713"/>
      <c r="CK1053" s="1713"/>
      <c r="CL1053" s="1713"/>
      <c r="CM1053" s="1713"/>
      <c r="CN1053" s="1713"/>
      <c r="CO1053" s="1713"/>
      <c r="CP1053" s="1713"/>
      <c r="CQ1053" s="1713"/>
      <c r="CR1053" s="1713"/>
      <c r="CS1053" s="1713"/>
      <c r="CT1053" s="1713"/>
      <c r="CU1053" s="1713"/>
      <c r="CV1053" s="1713"/>
      <c r="CW1053" s="1713"/>
      <c r="CX1053" s="1713"/>
      <c r="CY1053" s="1713"/>
      <c r="CZ1053" s="1713"/>
      <c r="DA1053" s="1713"/>
      <c r="DB1053" s="1713"/>
      <c r="DC1053" s="1713"/>
      <c r="DD1053" s="1713"/>
      <c r="DE1053" s="1713"/>
      <c r="DF1053" s="1713"/>
      <c r="DG1053" s="1713"/>
      <c r="DH1053" s="1713"/>
      <c r="DI1053" s="1713"/>
      <c r="DJ1053" s="1713"/>
      <c r="DK1053" s="1713"/>
      <c r="DL1053" s="1713"/>
      <c r="DM1053" s="1713"/>
      <c r="DN1053" s="1713"/>
      <c r="DO1053" s="1713"/>
      <c r="DP1053" s="1713"/>
      <c r="DQ1053" s="1713"/>
    </row>
    <row r="1054" s="1732" customFormat="true" ht="21.75" hidden="false" customHeight="true" outlineLevel="0" collapsed="false">
      <c r="A1054" s="1713"/>
      <c r="B1054" s="1713"/>
      <c r="C1054" s="1725"/>
      <c r="D1054" s="1725"/>
      <c r="E1054" s="1725"/>
      <c r="F1054" s="3210"/>
      <c r="G1054" s="3211"/>
      <c r="H1054" s="3212"/>
      <c r="I1054" s="3213"/>
      <c r="J1054" s="3213"/>
      <c r="K1054" s="1713"/>
      <c r="L1054" s="1713"/>
      <c r="M1054" s="1713"/>
      <c r="N1054" s="1725"/>
      <c r="O1054" s="1713"/>
      <c r="P1054" s="1713"/>
      <c r="Q1054" s="1713"/>
      <c r="R1054" s="1713"/>
      <c r="S1054" s="1713"/>
      <c r="T1054" s="1714"/>
      <c r="W1054" s="1713"/>
      <c r="X1054" s="1713"/>
      <c r="Y1054" s="1713"/>
      <c r="Z1054" s="1713"/>
      <c r="AA1054" s="1713"/>
      <c r="AB1054" s="1713"/>
      <c r="AC1054" s="1713"/>
      <c r="AD1054" s="1713"/>
      <c r="AE1054" s="1713"/>
      <c r="AF1054" s="1713"/>
      <c r="AG1054" s="1713"/>
      <c r="AH1054" s="1713"/>
      <c r="AI1054" s="1713"/>
      <c r="AJ1054" s="1713"/>
      <c r="AK1054" s="1713"/>
      <c r="AL1054" s="1713"/>
      <c r="AM1054" s="1713"/>
      <c r="AN1054" s="1713"/>
      <c r="AO1054" s="3214"/>
      <c r="AP1054" s="1713"/>
      <c r="AQ1054" s="1713"/>
      <c r="AR1054" s="1713"/>
      <c r="AS1054" s="1713"/>
      <c r="AT1054" s="1713"/>
      <c r="AU1054" s="1713"/>
      <c r="AV1054" s="1713"/>
      <c r="AW1054" s="1713"/>
      <c r="AX1054" s="1713"/>
      <c r="AY1054" s="1713"/>
      <c r="AZ1054" s="1713"/>
      <c r="BA1054" s="1713"/>
      <c r="BB1054" s="1713"/>
      <c r="BC1054" s="1713"/>
      <c r="BD1054" s="1713"/>
      <c r="BE1054" s="1713"/>
      <c r="BF1054" s="1713"/>
      <c r="BG1054" s="1713"/>
      <c r="BH1054" s="1713"/>
      <c r="BI1054" s="1713"/>
      <c r="BJ1054" s="1713"/>
      <c r="BK1054" s="1713"/>
      <c r="BL1054" s="1713"/>
      <c r="BM1054" s="1713"/>
      <c r="BN1054" s="1713"/>
      <c r="BO1054" s="1713"/>
      <c r="BP1054" s="1713"/>
      <c r="BQ1054" s="1713"/>
      <c r="BR1054" s="1713"/>
      <c r="BS1054" s="1713"/>
      <c r="BT1054" s="1713"/>
      <c r="BU1054" s="1713"/>
      <c r="BV1054" s="1713"/>
      <c r="BW1054" s="1713"/>
      <c r="BX1054" s="1713"/>
      <c r="BY1054" s="1713"/>
      <c r="BZ1054" s="1713"/>
      <c r="CA1054" s="1713"/>
      <c r="CB1054" s="1713"/>
      <c r="CC1054" s="1713"/>
      <c r="CD1054" s="1713"/>
      <c r="CE1054" s="1713"/>
      <c r="CF1054" s="1713"/>
      <c r="CG1054" s="1713"/>
      <c r="CH1054" s="1713"/>
      <c r="CI1054" s="1713"/>
      <c r="CJ1054" s="1713"/>
      <c r="CK1054" s="1713"/>
      <c r="CL1054" s="1713"/>
      <c r="CM1054" s="1713"/>
      <c r="CN1054" s="1713"/>
      <c r="CO1054" s="1713"/>
      <c r="CP1054" s="1713"/>
      <c r="CQ1054" s="1713"/>
      <c r="CR1054" s="1713"/>
      <c r="CS1054" s="1713"/>
      <c r="CT1054" s="1713"/>
      <c r="CU1054" s="1713"/>
      <c r="CV1054" s="1713"/>
      <c r="CW1054" s="1713"/>
      <c r="CX1054" s="1713"/>
      <c r="CY1054" s="1713"/>
      <c r="CZ1054" s="1713"/>
      <c r="DA1054" s="1713"/>
      <c r="DB1054" s="1713"/>
      <c r="DC1054" s="1713"/>
      <c r="DD1054" s="1713"/>
      <c r="DE1054" s="1713"/>
      <c r="DF1054" s="1713"/>
      <c r="DG1054" s="1713"/>
      <c r="DH1054" s="1713"/>
      <c r="DI1054" s="1713"/>
      <c r="DJ1054" s="1713"/>
      <c r="DK1054" s="1713"/>
      <c r="DL1054" s="1713"/>
      <c r="DM1054" s="1713"/>
      <c r="DN1054" s="1713"/>
      <c r="DO1054" s="1713"/>
      <c r="DP1054" s="1713"/>
      <c r="DQ1054" s="1713"/>
    </row>
    <row r="1055" s="1732" customFormat="true" ht="21.75" hidden="false" customHeight="true" outlineLevel="0" collapsed="false">
      <c r="A1055" s="1713"/>
      <c r="B1055" s="1713"/>
      <c r="C1055" s="1725"/>
      <c r="D1055" s="1725"/>
      <c r="E1055" s="1725"/>
      <c r="F1055" s="3210"/>
      <c r="G1055" s="3211"/>
      <c r="H1055" s="3212"/>
      <c r="I1055" s="3213"/>
      <c r="J1055" s="3213"/>
      <c r="K1055" s="1713"/>
      <c r="L1055" s="1713"/>
      <c r="M1055" s="1713"/>
      <c r="N1055" s="1725"/>
      <c r="O1055" s="1713"/>
      <c r="P1055" s="1713"/>
      <c r="Q1055" s="1713"/>
      <c r="R1055" s="1713"/>
      <c r="S1055" s="1713"/>
      <c r="T1055" s="1714"/>
      <c r="W1055" s="1713"/>
      <c r="X1055" s="1713"/>
      <c r="Y1055" s="1713"/>
      <c r="Z1055" s="1713"/>
      <c r="AA1055" s="1713"/>
      <c r="AB1055" s="1713"/>
      <c r="AC1055" s="1713"/>
      <c r="AD1055" s="1713"/>
      <c r="AE1055" s="1713"/>
      <c r="AF1055" s="1713"/>
      <c r="AG1055" s="1713"/>
      <c r="AH1055" s="1713"/>
      <c r="AI1055" s="1713"/>
      <c r="AJ1055" s="1713"/>
      <c r="AK1055" s="1713"/>
      <c r="AL1055" s="1713"/>
      <c r="AM1055" s="1713"/>
      <c r="AN1055" s="1713"/>
      <c r="AO1055" s="3214"/>
      <c r="AP1055" s="1713"/>
      <c r="AQ1055" s="1713"/>
      <c r="AR1055" s="1713"/>
      <c r="AS1055" s="1713"/>
      <c r="AT1055" s="1713"/>
      <c r="AU1055" s="1713"/>
      <c r="AV1055" s="1713"/>
      <c r="AW1055" s="1713"/>
      <c r="AX1055" s="1713"/>
      <c r="AY1055" s="1713"/>
      <c r="AZ1055" s="1713"/>
      <c r="BA1055" s="1713"/>
      <c r="BB1055" s="1713"/>
      <c r="BC1055" s="1713"/>
      <c r="BD1055" s="1713"/>
      <c r="BE1055" s="1713"/>
      <c r="BF1055" s="1713"/>
      <c r="BG1055" s="1713"/>
      <c r="BH1055" s="1713"/>
      <c r="BI1055" s="1713"/>
      <c r="BJ1055" s="1713"/>
      <c r="BK1055" s="1713"/>
      <c r="BL1055" s="1713"/>
      <c r="BM1055" s="1713"/>
      <c r="BN1055" s="1713"/>
      <c r="BO1055" s="1713"/>
      <c r="BP1055" s="1713"/>
      <c r="BQ1055" s="1713"/>
      <c r="BR1055" s="1713"/>
      <c r="BS1055" s="1713"/>
      <c r="BT1055" s="1713"/>
      <c r="BU1055" s="1713"/>
      <c r="BV1055" s="1713"/>
      <c r="BW1055" s="1713"/>
      <c r="BX1055" s="1713"/>
      <c r="BY1055" s="1713"/>
      <c r="BZ1055" s="1713"/>
      <c r="CA1055" s="1713"/>
      <c r="CB1055" s="1713"/>
      <c r="CC1055" s="1713"/>
      <c r="CD1055" s="1713"/>
      <c r="CE1055" s="1713"/>
      <c r="CF1055" s="1713"/>
      <c r="CG1055" s="1713"/>
      <c r="CH1055" s="1713"/>
      <c r="CI1055" s="1713"/>
      <c r="CJ1055" s="1713"/>
      <c r="CK1055" s="1713"/>
      <c r="CL1055" s="1713"/>
      <c r="CM1055" s="1713"/>
      <c r="CN1055" s="1713"/>
      <c r="CO1055" s="1713"/>
      <c r="CP1055" s="1713"/>
      <c r="CQ1055" s="1713"/>
      <c r="CR1055" s="1713"/>
      <c r="CS1055" s="1713"/>
      <c r="CT1055" s="1713"/>
      <c r="CU1055" s="1713"/>
      <c r="CV1055" s="1713"/>
      <c r="CW1055" s="1713"/>
      <c r="CX1055" s="1713"/>
      <c r="CY1055" s="1713"/>
      <c r="CZ1055" s="1713"/>
      <c r="DA1055" s="1713"/>
      <c r="DB1055" s="1713"/>
      <c r="DC1055" s="1713"/>
      <c r="DD1055" s="1713"/>
      <c r="DE1055" s="1713"/>
      <c r="DF1055" s="1713"/>
      <c r="DG1055" s="1713"/>
      <c r="DH1055" s="1713"/>
      <c r="DI1055" s="1713"/>
      <c r="DJ1055" s="1713"/>
      <c r="DK1055" s="1713"/>
      <c r="DL1055" s="1713"/>
      <c r="DM1055" s="1713"/>
      <c r="DN1055" s="1713"/>
      <c r="DO1055" s="1713"/>
      <c r="DP1055" s="1713"/>
      <c r="DQ1055" s="1713"/>
    </row>
    <row r="1056" s="1732" customFormat="true" ht="21.75" hidden="false" customHeight="true" outlineLevel="0" collapsed="false">
      <c r="A1056" s="1713"/>
      <c r="B1056" s="1713"/>
      <c r="C1056" s="1725"/>
      <c r="D1056" s="1725"/>
      <c r="E1056" s="1725"/>
      <c r="F1056" s="3210"/>
      <c r="G1056" s="3211"/>
      <c r="H1056" s="3212"/>
      <c r="I1056" s="3213"/>
      <c r="J1056" s="3213"/>
      <c r="K1056" s="1713"/>
      <c r="L1056" s="1713"/>
      <c r="M1056" s="1713"/>
      <c r="N1056" s="1725"/>
      <c r="O1056" s="1713"/>
      <c r="P1056" s="1713"/>
      <c r="Q1056" s="1713"/>
      <c r="R1056" s="1713"/>
      <c r="S1056" s="1713"/>
      <c r="T1056" s="1714"/>
      <c r="W1056" s="1713"/>
      <c r="X1056" s="1713"/>
      <c r="Y1056" s="1713"/>
      <c r="Z1056" s="1713"/>
      <c r="AA1056" s="1713"/>
      <c r="AB1056" s="1713"/>
      <c r="AC1056" s="1713"/>
      <c r="AD1056" s="1713"/>
      <c r="AE1056" s="1713"/>
      <c r="AF1056" s="1713"/>
      <c r="AG1056" s="1713"/>
      <c r="AH1056" s="1713"/>
      <c r="AI1056" s="1713"/>
      <c r="AJ1056" s="1713"/>
      <c r="AK1056" s="1713"/>
      <c r="AL1056" s="1713"/>
      <c r="AM1056" s="1713"/>
      <c r="AN1056" s="1713"/>
      <c r="AO1056" s="3214"/>
      <c r="AP1056" s="1713"/>
      <c r="AQ1056" s="1713"/>
      <c r="AR1056" s="1713"/>
      <c r="AS1056" s="1713"/>
      <c r="AT1056" s="1713"/>
      <c r="AU1056" s="1713"/>
      <c r="AV1056" s="1713"/>
      <c r="AW1056" s="1713"/>
      <c r="AX1056" s="1713"/>
      <c r="AY1056" s="1713"/>
      <c r="AZ1056" s="1713"/>
      <c r="BA1056" s="1713"/>
      <c r="BB1056" s="1713"/>
      <c r="BC1056" s="1713"/>
      <c r="BD1056" s="1713"/>
      <c r="BE1056" s="1713"/>
      <c r="BF1056" s="1713"/>
      <c r="BG1056" s="1713"/>
      <c r="BH1056" s="1713"/>
      <c r="BI1056" s="1713"/>
      <c r="BJ1056" s="1713"/>
      <c r="BK1056" s="1713"/>
      <c r="BL1056" s="1713"/>
      <c r="BM1056" s="1713"/>
      <c r="BN1056" s="1713"/>
      <c r="BO1056" s="1713"/>
      <c r="BP1056" s="1713"/>
      <c r="BQ1056" s="1713"/>
      <c r="BR1056" s="1713"/>
      <c r="BS1056" s="1713"/>
      <c r="BT1056" s="1713"/>
      <c r="BU1056" s="1713"/>
      <c r="BV1056" s="1713"/>
      <c r="BW1056" s="1713"/>
      <c r="BX1056" s="1713"/>
      <c r="BY1056" s="1713"/>
      <c r="BZ1056" s="1713"/>
      <c r="CA1056" s="1713"/>
      <c r="CB1056" s="1713"/>
      <c r="CC1056" s="1713"/>
      <c r="CD1056" s="1713"/>
      <c r="CE1056" s="1713"/>
      <c r="CF1056" s="1713"/>
      <c r="CG1056" s="1713"/>
      <c r="CH1056" s="1713"/>
      <c r="CI1056" s="1713"/>
      <c r="CJ1056" s="1713"/>
      <c r="CK1056" s="1713"/>
      <c r="CL1056" s="1713"/>
      <c r="CM1056" s="1713"/>
      <c r="CN1056" s="1713"/>
      <c r="CO1056" s="1713"/>
      <c r="CP1056" s="1713"/>
      <c r="CQ1056" s="1713"/>
      <c r="CR1056" s="1713"/>
      <c r="CS1056" s="1713"/>
      <c r="CT1056" s="1713"/>
      <c r="CU1056" s="1713"/>
      <c r="CV1056" s="1713"/>
      <c r="CW1056" s="1713"/>
      <c r="CX1056" s="1713"/>
      <c r="CY1056" s="1713"/>
      <c r="CZ1056" s="1713"/>
      <c r="DA1056" s="1713"/>
      <c r="DB1056" s="1713"/>
      <c r="DC1056" s="1713"/>
      <c r="DD1056" s="1713"/>
      <c r="DE1056" s="1713"/>
      <c r="DF1056" s="1713"/>
      <c r="DG1056" s="1713"/>
      <c r="DH1056" s="1713"/>
      <c r="DI1056" s="1713"/>
      <c r="DJ1056" s="1713"/>
      <c r="DK1056" s="1713"/>
      <c r="DL1056" s="1713"/>
      <c r="DM1056" s="1713"/>
      <c r="DN1056" s="1713"/>
      <c r="DO1056" s="1713"/>
      <c r="DP1056" s="1713"/>
      <c r="DQ1056" s="1713"/>
    </row>
    <row r="1057" s="1732" customFormat="true" ht="21.75" hidden="false" customHeight="true" outlineLevel="0" collapsed="false">
      <c r="A1057" s="1713"/>
      <c r="B1057" s="1713"/>
      <c r="C1057" s="1725"/>
      <c r="D1057" s="1725"/>
      <c r="E1057" s="1725"/>
      <c r="F1057" s="3210"/>
      <c r="G1057" s="3211"/>
      <c r="H1057" s="3212"/>
      <c r="I1057" s="3213"/>
      <c r="J1057" s="3213"/>
      <c r="K1057" s="1713"/>
      <c r="L1057" s="1713"/>
      <c r="M1057" s="1713"/>
      <c r="N1057" s="1725"/>
      <c r="O1057" s="1713"/>
      <c r="P1057" s="1713"/>
      <c r="Q1057" s="1713"/>
      <c r="R1057" s="1713"/>
      <c r="S1057" s="1713"/>
      <c r="T1057" s="1714"/>
      <c r="W1057" s="1713"/>
      <c r="X1057" s="1713"/>
      <c r="Y1057" s="1713"/>
      <c r="Z1057" s="1713"/>
      <c r="AA1057" s="1713"/>
      <c r="AB1057" s="1713"/>
      <c r="AC1057" s="1713"/>
      <c r="AD1057" s="1713"/>
      <c r="AE1057" s="1713"/>
      <c r="AF1057" s="1713"/>
      <c r="AG1057" s="1713"/>
      <c r="AH1057" s="1713"/>
      <c r="AI1057" s="1713"/>
      <c r="AJ1057" s="1713"/>
      <c r="AK1057" s="1713"/>
      <c r="AL1057" s="1713"/>
      <c r="AM1057" s="1713"/>
      <c r="AN1057" s="1713"/>
      <c r="AO1057" s="3214"/>
      <c r="AP1057" s="1713"/>
      <c r="AQ1057" s="1713"/>
      <c r="AR1057" s="1713"/>
      <c r="AS1057" s="1713"/>
      <c r="AT1057" s="1713"/>
      <c r="AU1057" s="1713"/>
      <c r="AV1057" s="1713"/>
      <c r="AW1057" s="1713"/>
      <c r="AX1057" s="1713"/>
      <c r="AY1057" s="1713"/>
      <c r="AZ1057" s="1713"/>
      <c r="BA1057" s="1713"/>
      <c r="BB1057" s="1713"/>
      <c r="BC1057" s="1713"/>
      <c r="BD1057" s="1713"/>
      <c r="BE1057" s="1713"/>
      <c r="BF1057" s="1713"/>
      <c r="BG1057" s="1713"/>
      <c r="BH1057" s="1713"/>
      <c r="BI1057" s="1713"/>
      <c r="BJ1057" s="1713"/>
      <c r="BK1057" s="1713"/>
      <c r="BL1057" s="1713"/>
      <c r="BM1057" s="1713"/>
      <c r="BN1057" s="1713"/>
      <c r="BO1057" s="1713"/>
      <c r="BP1057" s="1713"/>
      <c r="BQ1057" s="1713"/>
      <c r="BR1057" s="1713"/>
      <c r="BS1057" s="1713"/>
      <c r="BT1057" s="1713"/>
      <c r="BU1057" s="1713"/>
      <c r="BV1057" s="1713"/>
      <c r="BW1057" s="1713"/>
      <c r="BX1057" s="1713"/>
      <c r="BY1057" s="1713"/>
      <c r="BZ1057" s="1713"/>
      <c r="CA1057" s="1713"/>
      <c r="CB1057" s="1713"/>
      <c r="CC1057" s="1713"/>
      <c r="CD1057" s="1713"/>
      <c r="CE1057" s="1713"/>
      <c r="CF1057" s="1713"/>
      <c r="CG1057" s="1713"/>
      <c r="CH1057" s="1713"/>
      <c r="CI1057" s="1713"/>
      <c r="CJ1057" s="1713"/>
      <c r="CK1057" s="1713"/>
      <c r="CL1057" s="1713"/>
      <c r="CM1057" s="1713"/>
      <c r="CN1057" s="1713"/>
      <c r="CO1057" s="1713"/>
      <c r="CP1057" s="1713"/>
      <c r="CQ1057" s="1713"/>
      <c r="CR1057" s="1713"/>
      <c r="CS1057" s="1713"/>
      <c r="CT1057" s="1713"/>
      <c r="CU1057" s="1713"/>
      <c r="CV1057" s="1713"/>
      <c r="CW1057" s="1713"/>
      <c r="CX1057" s="1713"/>
      <c r="CY1057" s="1713"/>
      <c r="CZ1057" s="1713"/>
      <c r="DA1057" s="1713"/>
      <c r="DB1057" s="1713"/>
      <c r="DC1057" s="1713"/>
      <c r="DD1057" s="1713"/>
      <c r="DE1057" s="1713"/>
      <c r="DF1057" s="1713"/>
      <c r="DG1057" s="1713"/>
      <c r="DH1057" s="1713"/>
      <c r="DI1057" s="1713"/>
      <c r="DJ1057" s="1713"/>
      <c r="DK1057" s="1713"/>
      <c r="DL1057" s="1713"/>
      <c r="DM1057" s="1713"/>
      <c r="DN1057" s="1713"/>
      <c r="DO1057" s="1713"/>
      <c r="DP1057" s="1713"/>
      <c r="DQ1057" s="1713"/>
    </row>
    <row r="1058" s="1732" customFormat="true" ht="21.75" hidden="false" customHeight="true" outlineLevel="0" collapsed="false">
      <c r="A1058" s="1713"/>
      <c r="B1058" s="1713"/>
      <c r="C1058" s="1725"/>
      <c r="D1058" s="1725"/>
      <c r="E1058" s="1725"/>
      <c r="F1058" s="3210"/>
      <c r="G1058" s="3211"/>
      <c r="H1058" s="3212"/>
      <c r="I1058" s="3213"/>
      <c r="J1058" s="3213"/>
      <c r="K1058" s="1713"/>
      <c r="L1058" s="1713"/>
      <c r="M1058" s="1713"/>
      <c r="N1058" s="1725"/>
      <c r="O1058" s="1713"/>
      <c r="P1058" s="1713"/>
      <c r="Q1058" s="1713"/>
      <c r="R1058" s="1713"/>
      <c r="S1058" s="1713"/>
      <c r="T1058" s="1714"/>
      <c r="W1058" s="1713"/>
      <c r="X1058" s="1713"/>
      <c r="Y1058" s="1713"/>
      <c r="Z1058" s="1713"/>
      <c r="AA1058" s="1713"/>
      <c r="AB1058" s="1713"/>
      <c r="AC1058" s="1713"/>
      <c r="AD1058" s="1713"/>
      <c r="AE1058" s="1713"/>
      <c r="AF1058" s="1713"/>
      <c r="AG1058" s="1713"/>
      <c r="AH1058" s="1713"/>
      <c r="AI1058" s="1713"/>
      <c r="AJ1058" s="1713"/>
      <c r="AK1058" s="1713"/>
      <c r="AL1058" s="1713"/>
      <c r="AM1058" s="1713"/>
      <c r="AN1058" s="1713"/>
      <c r="AO1058" s="3214"/>
      <c r="AP1058" s="1713"/>
      <c r="AQ1058" s="1713"/>
      <c r="AR1058" s="1713"/>
      <c r="AS1058" s="1713"/>
      <c r="AT1058" s="1713"/>
      <c r="AU1058" s="1713"/>
      <c r="AV1058" s="1713"/>
      <c r="AW1058" s="1713"/>
      <c r="AX1058" s="1713"/>
      <c r="AY1058" s="1713"/>
      <c r="AZ1058" s="1713"/>
      <c r="BA1058" s="1713"/>
      <c r="BB1058" s="1713"/>
      <c r="BC1058" s="1713"/>
      <c r="BD1058" s="1713"/>
      <c r="BE1058" s="1713"/>
      <c r="BF1058" s="1713"/>
      <c r="BG1058" s="1713"/>
      <c r="BH1058" s="1713"/>
      <c r="BI1058" s="1713"/>
      <c r="BJ1058" s="1713"/>
      <c r="BK1058" s="1713"/>
      <c r="BL1058" s="1713"/>
      <c r="BM1058" s="1713"/>
      <c r="BN1058" s="1713"/>
      <c r="BO1058" s="1713"/>
      <c r="BP1058" s="1713"/>
      <c r="BQ1058" s="1713"/>
      <c r="BR1058" s="1713"/>
      <c r="BS1058" s="1713"/>
      <c r="BT1058" s="1713"/>
      <c r="BU1058" s="1713"/>
      <c r="BV1058" s="1713"/>
      <c r="BW1058" s="1713"/>
      <c r="BX1058" s="1713"/>
      <c r="BY1058" s="1713"/>
      <c r="BZ1058" s="1713"/>
      <c r="CA1058" s="1713"/>
      <c r="CB1058" s="1713"/>
      <c r="CC1058" s="1713"/>
      <c r="CD1058" s="1713"/>
      <c r="CE1058" s="1713"/>
      <c r="CF1058" s="1713"/>
      <c r="CG1058" s="1713"/>
      <c r="CH1058" s="1713"/>
      <c r="CI1058" s="1713"/>
      <c r="CJ1058" s="1713"/>
      <c r="CK1058" s="1713"/>
      <c r="CL1058" s="1713"/>
      <c r="CM1058" s="1713"/>
      <c r="CN1058" s="1713"/>
      <c r="CO1058" s="1713"/>
      <c r="CP1058" s="1713"/>
      <c r="CQ1058" s="1713"/>
      <c r="CR1058" s="1713"/>
      <c r="CS1058" s="1713"/>
      <c r="CT1058" s="1713"/>
      <c r="CU1058" s="1713"/>
      <c r="CV1058" s="1713"/>
      <c r="CW1058" s="1713"/>
      <c r="CX1058" s="1713"/>
      <c r="CY1058" s="1713"/>
      <c r="CZ1058" s="1713"/>
      <c r="DA1058" s="1713"/>
      <c r="DB1058" s="1713"/>
      <c r="DC1058" s="1713"/>
      <c r="DD1058" s="1713"/>
      <c r="DE1058" s="1713"/>
      <c r="DF1058" s="1713"/>
      <c r="DG1058" s="1713"/>
      <c r="DH1058" s="1713"/>
      <c r="DI1058" s="1713"/>
      <c r="DJ1058" s="1713"/>
      <c r="DK1058" s="1713"/>
      <c r="DL1058" s="1713"/>
      <c r="DM1058" s="1713"/>
      <c r="DN1058" s="1713"/>
      <c r="DO1058" s="1713"/>
      <c r="DP1058" s="1713"/>
      <c r="DQ1058" s="1713"/>
    </row>
    <row r="1059" s="1732" customFormat="true" ht="21.75" hidden="false" customHeight="true" outlineLevel="0" collapsed="false">
      <c r="A1059" s="1713"/>
      <c r="B1059" s="1713"/>
      <c r="C1059" s="1725"/>
      <c r="D1059" s="1725"/>
      <c r="E1059" s="1725"/>
      <c r="F1059" s="3210"/>
      <c r="G1059" s="3211"/>
      <c r="H1059" s="3212"/>
      <c r="I1059" s="3213"/>
      <c r="J1059" s="3213"/>
      <c r="K1059" s="1713"/>
      <c r="L1059" s="1713"/>
      <c r="M1059" s="1713"/>
      <c r="N1059" s="1725"/>
      <c r="O1059" s="1713"/>
      <c r="P1059" s="1713"/>
      <c r="Q1059" s="1713"/>
      <c r="R1059" s="1713"/>
      <c r="S1059" s="1713"/>
      <c r="T1059" s="1714"/>
      <c r="W1059" s="1713"/>
      <c r="X1059" s="1713"/>
      <c r="Y1059" s="1713"/>
      <c r="Z1059" s="1713"/>
      <c r="AA1059" s="1713"/>
      <c r="AB1059" s="1713"/>
      <c r="AC1059" s="1713"/>
      <c r="AD1059" s="1713"/>
      <c r="AE1059" s="1713"/>
      <c r="AF1059" s="1713"/>
      <c r="AG1059" s="1713"/>
      <c r="AH1059" s="1713"/>
      <c r="AI1059" s="1713"/>
      <c r="AJ1059" s="1713"/>
      <c r="AK1059" s="1713"/>
      <c r="AL1059" s="1713"/>
      <c r="AM1059" s="1713"/>
      <c r="AN1059" s="1713"/>
      <c r="AO1059" s="3214"/>
      <c r="AP1059" s="1713"/>
      <c r="AQ1059" s="1713"/>
      <c r="AR1059" s="1713"/>
      <c r="AS1059" s="1713"/>
      <c r="AT1059" s="1713"/>
      <c r="AU1059" s="1713"/>
      <c r="AV1059" s="1713"/>
      <c r="AW1059" s="1713"/>
      <c r="AX1059" s="1713"/>
      <c r="AY1059" s="1713"/>
      <c r="AZ1059" s="1713"/>
      <c r="BA1059" s="1713"/>
      <c r="BB1059" s="1713"/>
      <c r="BC1059" s="1713"/>
      <c r="BD1059" s="1713"/>
      <c r="BE1059" s="1713"/>
      <c r="BF1059" s="1713"/>
      <c r="BG1059" s="1713"/>
      <c r="BH1059" s="1713"/>
      <c r="BI1059" s="1713"/>
      <c r="BJ1059" s="1713"/>
      <c r="BK1059" s="1713"/>
      <c r="BL1059" s="1713"/>
      <c r="BM1059" s="1713"/>
      <c r="BN1059" s="1713"/>
      <c r="BO1059" s="1713"/>
      <c r="BP1059" s="1713"/>
      <c r="BQ1059" s="1713"/>
      <c r="BR1059" s="1713"/>
      <c r="BS1059" s="1713"/>
      <c r="BT1059" s="1713"/>
      <c r="BU1059" s="1713"/>
      <c r="BV1059" s="1713"/>
      <c r="BW1059" s="1713"/>
      <c r="BX1059" s="1713"/>
      <c r="BY1059" s="1713"/>
      <c r="BZ1059" s="1713"/>
      <c r="CA1059" s="1713"/>
      <c r="CB1059" s="1713"/>
      <c r="CC1059" s="1713"/>
      <c r="CD1059" s="1713"/>
      <c r="CE1059" s="1713"/>
      <c r="CF1059" s="1713"/>
      <c r="CG1059" s="1713"/>
      <c r="CH1059" s="1713"/>
      <c r="CI1059" s="1713"/>
      <c r="CJ1059" s="1713"/>
      <c r="CK1059" s="1713"/>
      <c r="CL1059" s="1713"/>
      <c r="CM1059" s="1713"/>
      <c r="CN1059" s="1713"/>
      <c r="CO1059" s="1713"/>
      <c r="CP1059" s="1713"/>
      <c r="CQ1059" s="1713"/>
      <c r="CR1059" s="1713"/>
      <c r="CS1059" s="1713"/>
      <c r="CT1059" s="1713"/>
      <c r="CU1059" s="1713"/>
      <c r="CV1059" s="1713"/>
      <c r="CW1059" s="1713"/>
      <c r="CX1059" s="1713"/>
      <c r="CY1059" s="1713"/>
      <c r="CZ1059" s="1713"/>
      <c r="DA1059" s="1713"/>
      <c r="DB1059" s="1713"/>
      <c r="DC1059" s="1713"/>
      <c r="DD1059" s="1713"/>
      <c r="DE1059" s="1713"/>
      <c r="DF1059" s="1713"/>
      <c r="DG1059" s="1713"/>
      <c r="DH1059" s="1713"/>
      <c r="DI1059" s="1713"/>
      <c r="DJ1059" s="1713"/>
      <c r="DK1059" s="1713"/>
      <c r="DL1059" s="1713"/>
      <c r="DM1059" s="1713"/>
      <c r="DN1059" s="1713"/>
      <c r="DO1059" s="1713"/>
      <c r="DP1059" s="1713"/>
      <c r="DQ1059" s="1713"/>
    </row>
    <row r="1060" s="1732" customFormat="true" ht="21.75" hidden="false" customHeight="true" outlineLevel="0" collapsed="false">
      <c r="A1060" s="1713"/>
      <c r="B1060" s="1713"/>
      <c r="C1060" s="1725"/>
      <c r="D1060" s="1725"/>
      <c r="E1060" s="1725"/>
      <c r="F1060" s="3210"/>
      <c r="G1060" s="3211"/>
      <c r="H1060" s="3212"/>
      <c r="I1060" s="3213"/>
      <c r="J1060" s="3213"/>
      <c r="K1060" s="1713"/>
      <c r="L1060" s="1713"/>
      <c r="M1060" s="1713"/>
      <c r="N1060" s="1725"/>
      <c r="O1060" s="1713"/>
      <c r="P1060" s="1713"/>
      <c r="Q1060" s="1713"/>
      <c r="R1060" s="1713"/>
      <c r="S1060" s="1713"/>
      <c r="T1060" s="1714"/>
      <c r="W1060" s="1713"/>
      <c r="X1060" s="1713"/>
      <c r="Y1060" s="1713"/>
      <c r="Z1060" s="1713"/>
      <c r="AA1060" s="1713"/>
      <c r="AB1060" s="1713"/>
      <c r="AC1060" s="1713"/>
      <c r="AD1060" s="1713"/>
      <c r="AE1060" s="1713"/>
      <c r="AF1060" s="1713"/>
      <c r="AG1060" s="1713"/>
      <c r="AH1060" s="1713"/>
      <c r="AI1060" s="1713"/>
      <c r="AJ1060" s="1713"/>
      <c r="AK1060" s="1713"/>
      <c r="AL1060" s="1713"/>
      <c r="AM1060" s="1713"/>
      <c r="AN1060" s="1713"/>
      <c r="AO1060" s="3214"/>
      <c r="AP1060" s="1713"/>
      <c r="AQ1060" s="1713"/>
      <c r="AR1060" s="1713"/>
      <c r="AS1060" s="1713"/>
      <c r="AT1060" s="1713"/>
      <c r="AU1060" s="1713"/>
      <c r="AV1060" s="1713"/>
      <c r="AW1060" s="1713"/>
      <c r="AX1060" s="1713"/>
      <c r="AY1060" s="1713"/>
      <c r="AZ1060" s="1713"/>
      <c r="BA1060" s="1713"/>
      <c r="BB1060" s="1713"/>
      <c r="BC1060" s="1713"/>
      <c r="BD1060" s="1713"/>
      <c r="BE1060" s="1713"/>
      <c r="BF1060" s="1713"/>
      <c r="BG1060" s="1713"/>
      <c r="BH1060" s="1713"/>
      <c r="BI1060" s="1713"/>
      <c r="BJ1060" s="1713"/>
      <c r="BK1060" s="1713"/>
      <c r="BL1060" s="1713"/>
      <c r="BM1060" s="1713"/>
      <c r="BN1060" s="1713"/>
      <c r="BO1060" s="1713"/>
      <c r="BP1060" s="1713"/>
      <c r="BQ1060" s="1713"/>
      <c r="BR1060" s="1713"/>
      <c r="BS1060" s="1713"/>
      <c r="BT1060" s="1713"/>
      <c r="BU1060" s="1713"/>
      <c r="BV1060" s="1713"/>
      <c r="BW1060" s="1713"/>
      <c r="BX1060" s="1713"/>
      <c r="BY1060" s="1713"/>
      <c r="BZ1060" s="1713"/>
      <c r="CA1060" s="1713"/>
      <c r="CB1060" s="1713"/>
      <c r="CC1060" s="1713"/>
      <c r="CD1060" s="1713"/>
      <c r="CE1060" s="1713"/>
      <c r="CF1060" s="1713"/>
      <c r="CG1060" s="1713"/>
      <c r="CH1060" s="1713"/>
      <c r="CI1060" s="1713"/>
      <c r="CJ1060" s="1713"/>
      <c r="CK1060" s="1713"/>
      <c r="CL1060" s="1713"/>
      <c r="CM1060" s="1713"/>
      <c r="CN1060" s="1713"/>
      <c r="CO1060" s="1713"/>
      <c r="CP1060" s="1713"/>
      <c r="CQ1060" s="1713"/>
      <c r="CR1060" s="1713"/>
      <c r="CS1060" s="1713"/>
      <c r="CT1060" s="1713"/>
      <c r="CU1060" s="1713"/>
      <c r="CV1060" s="1713"/>
      <c r="CW1060" s="1713"/>
      <c r="CX1060" s="1713"/>
      <c r="CY1060" s="1713"/>
      <c r="CZ1060" s="1713"/>
      <c r="DA1060" s="1713"/>
      <c r="DB1060" s="1713"/>
      <c r="DC1060" s="1713"/>
      <c r="DD1060" s="1713"/>
      <c r="DE1060" s="1713"/>
      <c r="DF1060" s="1713"/>
      <c r="DG1060" s="1713"/>
      <c r="DH1060" s="1713"/>
      <c r="DI1060" s="1713"/>
      <c r="DJ1060" s="1713"/>
      <c r="DK1060" s="1713"/>
      <c r="DL1060" s="1713"/>
      <c r="DM1060" s="1713"/>
      <c r="DN1060" s="1713"/>
      <c r="DO1060" s="1713"/>
      <c r="DP1060" s="1713"/>
      <c r="DQ1060" s="1713"/>
    </row>
    <row r="1061" s="1732" customFormat="true" ht="21.75" hidden="false" customHeight="true" outlineLevel="0" collapsed="false">
      <c r="A1061" s="1713"/>
      <c r="B1061" s="1713"/>
      <c r="C1061" s="1725"/>
      <c r="D1061" s="1725"/>
      <c r="E1061" s="1725"/>
      <c r="F1061" s="3210"/>
      <c r="G1061" s="3211"/>
      <c r="H1061" s="3212"/>
      <c r="I1061" s="3213"/>
      <c r="J1061" s="3213"/>
      <c r="K1061" s="1713"/>
      <c r="L1061" s="1713"/>
      <c r="M1061" s="1713"/>
      <c r="N1061" s="1725"/>
      <c r="O1061" s="1713"/>
      <c r="P1061" s="1713"/>
      <c r="Q1061" s="1713"/>
      <c r="R1061" s="1713"/>
      <c r="S1061" s="1713"/>
      <c r="T1061" s="1714"/>
      <c r="W1061" s="1713"/>
      <c r="X1061" s="1713"/>
      <c r="Y1061" s="1713"/>
      <c r="Z1061" s="1713"/>
      <c r="AA1061" s="1713"/>
      <c r="AB1061" s="1713"/>
      <c r="AC1061" s="1713"/>
      <c r="AD1061" s="1713"/>
      <c r="AE1061" s="1713"/>
      <c r="AF1061" s="1713"/>
      <c r="AG1061" s="1713"/>
      <c r="AH1061" s="1713"/>
      <c r="AI1061" s="1713"/>
      <c r="AJ1061" s="1713"/>
      <c r="AK1061" s="1713"/>
      <c r="AL1061" s="1713"/>
      <c r="AM1061" s="1713"/>
      <c r="AN1061" s="1713"/>
      <c r="AO1061" s="3214"/>
      <c r="AP1061" s="1713"/>
      <c r="AQ1061" s="1713"/>
      <c r="AR1061" s="1713"/>
      <c r="AS1061" s="1713"/>
      <c r="AT1061" s="1713"/>
      <c r="AU1061" s="1713"/>
      <c r="AV1061" s="1713"/>
      <c r="AW1061" s="1713"/>
      <c r="AX1061" s="1713"/>
      <c r="AY1061" s="1713"/>
      <c r="AZ1061" s="1713"/>
      <c r="BA1061" s="1713"/>
      <c r="BB1061" s="1713"/>
      <c r="BC1061" s="1713"/>
      <c r="BD1061" s="1713"/>
      <c r="BE1061" s="1713"/>
      <c r="BF1061" s="1713"/>
      <c r="BG1061" s="1713"/>
      <c r="BH1061" s="1713"/>
      <c r="BI1061" s="1713"/>
      <c r="BJ1061" s="1713"/>
      <c r="BK1061" s="1713"/>
      <c r="BL1061" s="1713"/>
      <c r="BM1061" s="1713"/>
      <c r="BN1061" s="1713"/>
      <c r="BO1061" s="1713"/>
      <c r="BP1061" s="1713"/>
      <c r="BQ1061" s="1713"/>
      <c r="BR1061" s="1713"/>
      <c r="BS1061" s="1713"/>
      <c r="BT1061" s="1713"/>
      <c r="BU1061" s="1713"/>
      <c r="BV1061" s="1713"/>
      <c r="BW1061" s="1713"/>
      <c r="BX1061" s="1713"/>
      <c r="BY1061" s="1713"/>
      <c r="BZ1061" s="1713"/>
      <c r="CA1061" s="1713"/>
      <c r="CB1061" s="1713"/>
      <c r="CC1061" s="1713"/>
      <c r="CD1061" s="1713"/>
      <c r="CE1061" s="1713"/>
      <c r="CF1061" s="1713"/>
      <c r="CG1061" s="1713"/>
      <c r="CH1061" s="1713"/>
      <c r="CI1061" s="1713"/>
      <c r="CJ1061" s="1713"/>
      <c r="CK1061" s="1713"/>
      <c r="CL1061" s="1713"/>
      <c r="CM1061" s="1713"/>
      <c r="CN1061" s="1713"/>
      <c r="CO1061" s="1713"/>
      <c r="CP1061" s="1713"/>
      <c r="CQ1061" s="1713"/>
      <c r="CR1061" s="1713"/>
      <c r="CS1061" s="1713"/>
      <c r="CT1061" s="1713"/>
      <c r="CU1061" s="1713"/>
      <c r="CV1061" s="1713"/>
      <c r="CW1061" s="1713"/>
      <c r="CX1061" s="1713"/>
      <c r="CY1061" s="1713"/>
      <c r="CZ1061" s="1713"/>
      <c r="DA1061" s="1713"/>
      <c r="DB1061" s="1713"/>
      <c r="DC1061" s="1713"/>
      <c r="DD1061" s="1713"/>
      <c r="DE1061" s="1713"/>
      <c r="DF1061" s="1713"/>
      <c r="DG1061" s="1713"/>
      <c r="DH1061" s="1713"/>
      <c r="DI1061" s="1713"/>
      <c r="DJ1061" s="1713"/>
      <c r="DK1061" s="1713"/>
      <c r="DL1061" s="1713"/>
      <c r="DM1061" s="1713"/>
      <c r="DN1061" s="1713"/>
      <c r="DO1061" s="1713"/>
      <c r="DP1061" s="1713"/>
      <c r="DQ1061" s="1713"/>
    </row>
    <row r="1062" s="1732" customFormat="true" ht="21.75" hidden="false" customHeight="true" outlineLevel="0" collapsed="false">
      <c r="A1062" s="1713"/>
      <c r="B1062" s="1713"/>
      <c r="C1062" s="1725"/>
      <c r="D1062" s="1725"/>
      <c r="E1062" s="1725"/>
      <c r="F1062" s="3210"/>
      <c r="G1062" s="3211"/>
      <c r="H1062" s="3212"/>
      <c r="I1062" s="3213"/>
      <c r="J1062" s="3213"/>
      <c r="K1062" s="1713"/>
      <c r="L1062" s="1713"/>
      <c r="M1062" s="1713"/>
      <c r="N1062" s="1725"/>
      <c r="O1062" s="1713"/>
      <c r="P1062" s="1713"/>
      <c r="Q1062" s="1713"/>
      <c r="R1062" s="1713"/>
      <c r="S1062" s="1713"/>
      <c r="T1062" s="1714"/>
      <c r="W1062" s="1713"/>
      <c r="X1062" s="1713"/>
      <c r="Y1062" s="1713"/>
      <c r="Z1062" s="1713"/>
      <c r="AA1062" s="1713"/>
      <c r="AB1062" s="1713"/>
      <c r="AC1062" s="1713"/>
      <c r="AD1062" s="1713"/>
      <c r="AE1062" s="1713"/>
      <c r="AF1062" s="1713"/>
      <c r="AG1062" s="1713"/>
      <c r="AH1062" s="1713"/>
      <c r="AI1062" s="1713"/>
      <c r="AJ1062" s="1713"/>
      <c r="AK1062" s="1713"/>
      <c r="AL1062" s="1713"/>
      <c r="AM1062" s="1713"/>
      <c r="AN1062" s="1713"/>
      <c r="AO1062" s="3214"/>
      <c r="AP1062" s="1713"/>
      <c r="AQ1062" s="1713"/>
      <c r="AR1062" s="1713"/>
      <c r="AS1062" s="1713"/>
      <c r="AT1062" s="1713"/>
      <c r="AU1062" s="1713"/>
      <c r="AV1062" s="1713"/>
      <c r="AW1062" s="1713"/>
      <c r="AX1062" s="1713"/>
      <c r="AY1062" s="1713"/>
      <c r="AZ1062" s="1713"/>
      <c r="BA1062" s="1713"/>
      <c r="BB1062" s="1713"/>
      <c r="BC1062" s="1713"/>
      <c r="BD1062" s="1713"/>
      <c r="BE1062" s="1713"/>
      <c r="BF1062" s="1713"/>
      <c r="BG1062" s="1713"/>
      <c r="BH1062" s="1713"/>
      <c r="BI1062" s="1713"/>
      <c r="BJ1062" s="1713"/>
      <c r="BK1062" s="1713"/>
      <c r="BL1062" s="1713"/>
      <c r="BM1062" s="1713"/>
      <c r="BN1062" s="1713"/>
      <c r="BO1062" s="1713"/>
      <c r="BP1062" s="1713"/>
      <c r="BQ1062" s="1713"/>
      <c r="BR1062" s="1713"/>
      <c r="BS1062" s="1713"/>
      <c r="BT1062" s="1713"/>
      <c r="BU1062" s="1713"/>
      <c r="BV1062" s="1713"/>
      <c r="BW1062" s="1713"/>
      <c r="BX1062" s="1713"/>
      <c r="BY1062" s="1713"/>
      <c r="BZ1062" s="1713"/>
      <c r="CA1062" s="1713"/>
      <c r="CB1062" s="1713"/>
      <c r="CC1062" s="1713"/>
      <c r="CD1062" s="1713"/>
      <c r="CE1062" s="1713"/>
      <c r="CF1062" s="1713"/>
      <c r="CG1062" s="1713"/>
      <c r="CH1062" s="1713"/>
      <c r="CI1062" s="1713"/>
      <c r="CJ1062" s="1713"/>
      <c r="CK1062" s="1713"/>
      <c r="CL1062" s="1713"/>
      <c r="CM1062" s="1713"/>
      <c r="CN1062" s="1713"/>
      <c r="CO1062" s="1713"/>
      <c r="CP1062" s="1713"/>
      <c r="CQ1062" s="1713"/>
      <c r="CR1062" s="1713"/>
      <c r="CS1062" s="1713"/>
      <c r="CT1062" s="1713"/>
      <c r="CU1062" s="1713"/>
      <c r="CV1062" s="1713"/>
      <c r="CW1062" s="1713"/>
      <c r="CX1062" s="1713"/>
      <c r="CY1062" s="1713"/>
      <c r="CZ1062" s="1713"/>
      <c r="DA1062" s="1713"/>
      <c r="DB1062" s="1713"/>
      <c r="DC1062" s="1713"/>
      <c r="DD1062" s="1713"/>
      <c r="DE1062" s="1713"/>
      <c r="DF1062" s="1713"/>
      <c r="DG1062" s="1713"/>
      <c r="DH1062" s="1713"/>
      <c r="DI1062" s="1713"/>
      <c r="DJ1062" s="1713"/>
      <c r="DK1062" s="1713"/>
      <c r="DL1062" s="1713"/>
      <c r="DM1062" s="1713"/>
      <c r="DN1062" s="1713"/>
      <c r="DO1062" s="1713"/>
      <c r="DP1062" s="1713"/>
      <c r="DQ1062" s="1713"/>
    </row>
    <row r="1063" s="1732" customFormat="true" ht="21.75" hidden="false" customHeight="true" outlineLevel="0" collapsed="false">
      <c r="A1063" s="1713"/>
      <c r="B1063" s="1713"/>
      <c r="C1063" s="1725"/>
      <c r="D1063" s="1725"/>
      <c r="E1063" s="1725"/>
      <c r="F1063" s="3210"/>
      <c r="G1063" s="3211"/>
      <c r="H1063" s="3212"/>
      <c r="I1063" s="3213"/>
      <c r="J1063" s="3213"/>
      <c r="K1063" s="1713"/>
      <c r="L1063" s="1713"/>
      <c r="M1063" s="1713"/>
      <c r="N1063" s="1725"/>
      <c r="O1063" s="1713"/>
      <c r="P1063" s="1713"/>
      <c r="Q1063" s="1713"/>
      <c r="R1063" s="1713"/>
      <c r="S1063" s="1713"/>
      <c r="T1063" s="1714"/>
      <c r="W1063" s="1713"/>
      <c r="X1063" s="1713"/>
      <c r="Y1063" s="1713"/>
      <c r="Z1063" s="1713"/>
      <c r="AA1063" s="1713"/>
      <c r="AB1063" s="1713"/>
      <c r="AC1063" s="1713"/>
      <c r="AD1063" s="1713"/>
      <c r="AE1063" s="1713"/>
      <c r="AF1063" s="1713"/>
      <c r="AG1063" s="1713"/>
      <c r="AH1063" s="1713"/>
      <c r="AI1063" s="1713"/>
      <c r="AJ1063" s="1713"/>
      <c r="AK1063" s="1713"/>
      <c r="AL1063" s="1713"/>
      <c r="AM1063" s="1713"/>
      <c r="AN1063" s="1713"/>
      <c r="AO1063" s="3214"/>
      <c r="AP1063" s="1713"/>
      <c r="AQ1063" s="1713"/>
      <c r="AR1063" s="1713"/>
      <c r="AS1063" s="1713"/>
      <c r="AT1063" s="1713"/>
      <c r="AU1063" s="1713"/>
      <c r="AV1063" s="1713"/>
      <c r="AW1063" s="1713"/>
      <c r="AX1063" s="1713"/>
      <c r="AY1063" s="1713"/>
      <c r="AZ1063" s="1713"/>
      <c r="BA1063" s="1713"/>
      <c r="BB1063" s="1713"/>
      <c r="BC1063" s="1713"/>
      <c r="BD1063" s="1713"/>
      <c r="BE1063" s="1713"/>
      <c r="BF1063" s="1713"/>
      <c r="BG1063" s="1713"/>
      <c r="BH1063" s="1713"/>
      <c r="BI1063" s="1713"/>
      <c r="BJ1063" s="1713"/>
      <c r="BK1063" s="1713"/>
      <c r="BL1063" s="1713"/>
      <c r="BM1063" s="1713"/>
      <c r="BN1063" s="1713"/>
      <c r="BO1063" s="1713"/>
      <c r="BP1063" s="1713"/>
      <c r="BQ1063" s="1713"/>
      <c r="BR1063" s="1713"/>
      <c r="BS1063" s="1713"/>
      <c r="BT1063" s="1713"/>
      <c r="BU1063" s="1713"/>
      <c r="BV1063" s="1713"/>
      <c r="BW1063" s="1713"/>
      <c r="BX1063" s="1713"/>
      <c r="BY1063" s="1713"/>
      <c r="BZ1063" s="1713"/>
      <c r="CA1063" s="1713"/>
      <c r="CB1063" s="1713"/>
      <c r="CC1063" s="1713"/>
      <c r="CD1063" s="1713"/>
      <c r="CE1063" s="1713"/>
      <c r="CF1063" s="1713"/>
      <c r="CG1063" s="1713"/>
      <c r="CH1063" s="1713"/>
      <c r="CI1063" s="1713"/>
      <c r="CJ1063" s="1713"/>
      <c r="CK1063" s="1713"/>
      <c r="CL1063" s="1713"/>
      <c r="CM1063" s="1713"/>
      <c r="CN1063" s="1713"/>
      <c r="CO1063" s="1713"/>
      <c r="CP1063" s="1713"/>
      <c r="CQ1063" s="1713"/>
      <c r="CR1063" s="1713"/>
      <c r="CS1063" s="1713"/>
      <c r="CT1063" s="1713"/>
      <c r="CU1063" s="1713"/>
      <c r="CV1063" s="1713"/>
      <c r="CW1063" s="1713"/>
      <c r="CX1063" s="1713"/>
      <c r="CY1063" s="1713"/>
      <c r="CZ1063" s="1713"/>
      <c r="DA1063" s="1713"/>
      <c r="DB1063" s="1713"/>
      <c r="DC1063" s="1713"/>
      <c r="DD1063" s="1713"/>
      <c r="DE1063" s="1713"/>
      <c r="DF1063" s="1713"/>
      <c r="DG1063" s="1713"/>
      <c r="DH1063" s="1713"/>
      <c r="DI1063" s="1713"/>
      <c r="DJ1063" s="1713"/>
      <c r="DK1063" s="1713"/>
      <c r="DL1063" s="1713"/>
      <c r="DM1063" s="1713"/>
      <c r="DN1063" s="1713"/>
      <c r="DO1063" s="1713"/>
      <c r="DP1063" s="1713"/>
      <c r="DQ1063" s="1713"/>
    </row>
    <row r="1064" s="1732" customFormat="true" ht="21.75" hidden="false" customHeight="true" outlineLevel="0" collapsed="false">
      <c r="A1064" s="1713"/>
      <c r="B1064" s="1713"/>
      <c r="C1064" s="1725"/>
      <c r="D1064" s="1725"/>
      <c r="E1064" s="1725"/>
      <c r="F1064" s="3210"/>
      <c r="G1064" s="3211"/>
      <c r="H1064" s="3212"/>
      <c r="I1064" s="3213"/>
      <c r="J1064" s="3213"/>
      <c r="K1064" s="1713"/>
      <c r="L1064" s="1713"/>
      <c r="M1064" s="1713"/>
      <c r="N1064" s="1725"/>
      <c r="O1064" s="1713"/>
      <c r="P1064" s="1713"/>
      <c r="Q1064" s="1713"/>
      <c r="R1064" s="1713"/>
      <c r="S1064" s="1713"/>
      <c r="T1064" s="1714"/>
      <c r="W1064" s="1713"/>
      <c r="X1064" s="1713"/>
      <c r="Y1064" s="1713"/>
      <c r="Z1064" s="1713"/>
      <c r="AA1064" s="1713"/>
      <c r="AB1064" s="1713"/>
      <c r="AC1064" s="1713"/>
      <c r="AD1064" s="1713"/>
      <c r="AE1064" s="1713"/>
      <c r="AF1064" s="1713"/>
      <c r="AG1064" s="1713"/>
      <c r="AH1064" s="1713"/>
      <c r="AI1064" s="1713"/>
      <c r="AJ1064" s="1713"/>
      <c r="AK1064" s="1713"/>
      <c r="AL1064" s="1713"/>
      <c r="AM1064" s="1713"/>
      <c r="AN1064" s="1713"/>
      <c r="AO1064" s="3214"/>
      <c r="AP1064" s="1713"/>
      <c r="AQ1064" s="1713"/>
      <c r="AR1064" s="1713"/>
      <c r="AS1064" s="1713"/>
      <c r="AT1064" s="1713"/>
      <c r="AU1064" s="1713"/>
      <c r="AV1064" s="1713"/>
      <c r="AW1064" s="1713"/>
      <c r="AX1064" s="1713"/>
      <c r="AY1064" s="1713"/>
      <c r="AZ1064" s="1713"/>
      <c r="BA1064" s="1713"/>
      <c r="BB1064" s="1713"/>
      <c r="BC1064" s="1713"/>
      <c r="BD1064" s="1713"/>
      <c r="BE1064" s="1713"/>
      <c r="BF1064" s="1713"/>
      <c r="BG1064" s="1713"/>
      <c r="BH1064" s="1713"/>
      <c r="BI1064" s="1713"/>
      <c r="BJ1064" s="1713"/>
      <c r="BK1064" s="1713"/>
      <c r="BL1064" s="1713"/>
      <c r="BM1064" s="1713"/>
      <c r="BN1064" s="1713"/>
      <c r="BO1064" s="1713"/>
      <c r="BP1064" s="1713"/>
      <c r="BQ1064" s="1713"/>
      <c r="BR1064" s="1713"/>
      <c r="BS1064" s="1713"/>
      <c r="BT1064" s="1713"/>
      <c r="BU1064" s="1713"/>
      <c r="BV1064" s="1713"/>
      <c r="BW1064" s="1713"/>
      <c r="BX1064" s="1713"/>
      <c r="BY1064" s="1713"/>
      <c r="BZ1064" s="1713"/>
      <c r="CA1064" s="1713"/>
      <c r="CB1064" s="1713"/>
      <c r="CC1064" s="1713"/>
      <c r="CD1064" s="1713"/>
      <c r="CE1064" s="1713"/>
      <c r="CF1064" s="1713"/>
      <c r="CG1064" s="1713"/>
      <c r="CH1064" s="1713"/>
      <c r="CI1064" s="1713"/>
      <c r="CJ1064" s="1713"/>
      <c r="CK1064" s="1713"/>
      <c r="CL1064" s="1713"/>
      <c r="CM1064" s="1713"/>
      <c r="CN1064" s="1713"/>
      <c r="CO1064" s="1713"/>
      <c r="CP1064" s="1713"/>
      <c r="CQ1064" s="1713"/>
      <c r="CR1064" s="1713"/>
      <c r="CS1064" s="1713"/>
      <c r="CT1064" s="1713"/>
      <c r="CU1064" s="1713"/>
      <c r="CV1064" s="1713"/>
      <c r="CW1064" s="1713"/>
      <c r="CX1064" s="1713"/>
      <c r="CY1064" s="1713"/>
      <c r="CZ1064" s="1713"/>
      <c r="DA1064" s="1713"/>
      <c r="DB1064" s="1713"/>
      <c r="DC1064" s="1713"/>
      <c r="DD1064" s="1713"/>
      <c r="DE1064" s="1713"/>
      <c r="DF1064" s="1713"/>
      <c r="DG1064" s="1713"/>
      <c r="DH1064" s="1713"/>
      <c r="DI1064" s="1713"/>
      <c r="DJ1064" s="1713"/>
      <c r="DK1064" s="1713"/>
      <c r="DL1064" s="1713"/>
      <c r="DM1064" s="1713"/>
      <c r="DN1064" s="1713"/>
      <c r="DO1064" s="1713"/>
      <c r="DP1064" s="1713"/>
      <c r="DQ1064" s="1713"/>
    </row>
    <row r="1065" s="1732" customFormat="true" ht="21.75" hidden="false" customHeight="true" outlineLevel="0" collapsed="false">
      <c r="A1065" s="1713"/>
      <c r="B1065" s="1713"/>
      <c r="C1065" s="1725"/>
      <c r="D1065" s="1725"/>
      <c r="E1065" s="1725"/>
      <c r="F1065" s="3210"/>
      <c r="G1065" s="3211"/>
      <c r="H1065" s="3212"/>
      <c r="I1065" s="3213"/>
      <c r="J1065" s="3213"/>
      <c r="K1065" s="1713"/>
      <c r="L1065" s="1713"/>
      <c r="M1065" s="1713"/>
      <c r="N1065" s="1725"/>
      <c r="O1065" s="1713"/>
      <c r="P1065" s="1713"/>
      <c r="Q1065" s="1713"/>
      <c r="R1065" s="1713"/>
      <c r="S1065" s="1713"/>
      <c r="T1065" s="1714"/>
      <c r="W1065" s="1713"/>
      <c r="X1065" s="1713"/>
      <c r="Y1065" s="1713"/>
      <c r="Z1065" s="1713"/>
      <c r="AA1065" s="1713"/>
      <c r="AB1065" s="1713"/>
      <c r="AC1065" s="1713"/>
      <c r="AD1065" s="1713"/>
      <c r="AE1065" s="1713"/>
      <c r="AF1065" s="1713"/>
      <c r="AG1065" s="1713"/>
      <c r="AH1065" s="1713"/>
      <c r="AI1065" s="1713"/>
      <c r="AJ1065" s="1713"/>
      <c r="AK1065" s="1713"/>
      <c r="AL1065" s="1713"/>
      <c r="AM1065" s="1713"/>
      <c r="AN1065" s="1713"/>
      <c r="AO1065" s="3214"/>
      <c r="AP1065" s="1713"/>
      <c r="AQ1065" s="1713"/>
      <c r="AR1065" s="1713"/>
      <c r="AS1065" s="1713"/>
      <c r="AT1065" s="1713"/>
      <c r="AU1065" s="1713"/>
      <c r="AV1065" s="1713"/>
      <c r="AW1065" s="1713"/>
      <c r="AX1065" s="1713"/>
      <c r="AY1065" s="1713"/>
      <c r="AZ1065" s="1713"/>
      <c r="BA1065" s="1713"/>
      <c r="BB1065" s="1713"/>
      <c r="BC1065" s="1713"/>
      <c r="BD1065" s="1713"/>
      <c r="BE1065" s="1713"/>
      <c r="BF1065" s="1713"/>
      <c r="BG1065" s="1713"/>
      <c r="BH1065" s="1713"/>
      <c r="BI1065" s="1713"/>
      <c r="BJ1065" s="1713"/>
      <c r="BK1065" s="1713"/>
      <c r="BL1065" s="1713"/>
      <c r="BM1065" s="1713"/>
      <c r="BN1065" s="1713"/>
      <c r="BO1065" s="1713"/>
      <c r="BP1065" s="1713"/>
      <c r="BQ1065" s="1713"/>
      <c r="BR1065" s="1713"/>
      <c r="BS1065" s="1713"/>
      <c r="BT1065" s="1713"/>
      <c r="BU1065" s="1713"/>
      <c r="BV1065" s="1713"/>
      <c r="BW1065" s="1713"/>
      <c r="BX1065" s="1713"/>
      <c r="BY1065" s="1713"/>
      <c r="BZ1065" s="1713"/>
      <c r="CA1065" s="1713"/>
      <c r="CB1065" s="1713"/>
      <c r="CC1065" s="1713"/>
      <c r="CD1065" s="1713"/>
      <c r="CE1065" s="1713"/>
      <c r="CF1065" s="1713"/>
      <c r="CG1065" s="1713"/>
      <c r="CH1065" s="1713"/>
      <c r="CI1065" s="1713"/>
      <c r="CJ1065" s="1713"/>
      <c r="CK1065" s="1713"/>
      <c r="CL1065" s="1713"/>
      <c r="CM1065" s="1713"/>
      <c r="CN1065" s="1713"/>
      <c r="CO1065" s="1713"/>
      <c r="CP1065" s="1713"/>
      <c r="CQ1065" s="1713"/>
      <c r="CR1065" s="1713"/>
      <c r="CS1065" s="1713"/>
      <c r="CT1065" s="1713"/>
      <c r="CU1065" s="1713"/>
      <c r="CV1065" s="1713"/>
      <c r="CW1065" s="1713"/>
      <c r="CX1065" s="1713"/>
      <c r="CY1065" s="1713"/>
      <c r="CZ1065" s="1713"/>
      <c r="DA1065" s="1713"/>
      <c r="DB1065" s="1713"/>
      <c r="DC1065" s="1713"/>
      <c r="DD1065" s="1713"/>
      <c r="DE1065" s="1713"/>
      <c r="DF1065" s="1713"/>
      <c r="DG1065" s="1713"/>
      <c r="DH1065" s="1713"/>
      <c r="DI1065" s="1713"/>
      <c r="DJ1065" s="1713"/>
      <c r="DK1065" s="1713"/>
      <c r="DL1065" s="1713"/>
      <c r="DM1065" s="1713"/>
      <c r="DN1065" s="1713"/>
      <c r="DO1065" s="1713"/>
      <c r="DP1065" s="1713"/>
      <c r="DQ1065" s="1713"/>
    </row>
    <row r="1066" s="1732" customFormat="true" ht="21.75" hidden="false" customHeight="true" outlineLevel="0" collapsed="false">
      <c r="A1066" s="1713"/>
      <c r="B1066" s="1713"/>
      <c r="C1066" s="1725"/>
      <c r="D1066" s="1725"/>
      <c r="E1066" s="1725"/>
      <c r="F1066" s="3210"/>
      <c r="G1066" s="3211"/>
      <c r="H1066" s="3212"/>
      <c r="I1066" s="3213"/>
      <c r="J1066" s="3213"/>
      <c r="K1066" s="1713"/>
      <c r="L1066" s="1713"/>
      <c r="M1066" s="1713"/>
      <c r="N1066" s="1725"/>
      <c r="O1066" s="1713"/>
      <c r="P1066" s="1713"/>
      <c r="Q1066" s="1713"/>
      <c r="R1066" s="1713"/>
      <c r="S1066" s="1713"/>
      <c r="T1066" s="1714"/>
      <c r="W1066" s="1713"/>
      <c r="X1066" s="1713"/>
      <c r="Y1066" s="1713"/>
      <c r="Z1066" s="1713"/>
      <c r="AA1066" s="1713"/>
      <c r="AB1066" s="1713"/>
      <c r="AC1066" s="1713"/>
      <c r="AD1066" s="1713"/>
      <c r="AE1066" s="1713"/>
      <c r="AF1066" s="1713"/>
      <c r="AG1066" s="1713"/>
      <c r="AH1066" s="1713"/>
      <c r="AI1066" s="1713"/>
      <c r="AJ1066" s="1713"/>
      <c r="AK1066" s="1713"/>
      <c r="AL1066" s="1713"/>
      <c r="AM1066" s="1713"/>
      <c r="AN1066" s="1713"/>
      <c r="AO1066" s="3214"/>
      <c r="AP1066" s="1713"/>
      <c r="AQ1066" s="1713"/>
      <c r="AR1066" s="1713"/>
      <c r="AS1066" s="1713"/>
      <c r="AT1066" s="1713"/>
      <c r="AU1066" s="1713"/>
      <c r="AV1066" s="1713"/>
      <c r="AW1066" s="1713"/>
      <c r="AX1066" s="1713"/>
      <c r="AY1066" s="1713"/>
      <c r="AZ1066" s="1713"/>
      <c r="BA1066" s="1713"/>
      <c r="BB1066" s="1713"/>
      <c r="BC1066" s="1713"/>
      <c r="BD1066" s="1713"/>
      <c r="BE1066" s="1713"/>
      <c r="BF1066" s="1713"/>
      <c r="BG1066" s="1713"/>
      <c r="BH1066" s="1713"/>
      <c r="BI1066" s="1713"/>
      <c r="BJ1066" s="1713"/>
      <c r="BK1066" s="1713"/>
      <c r="BL1066" s="1713"/>
      <c r="BM1066" s="1713"/>
      <c r="BN1066" s="1713"/>
      <c r="BO1066" s="1713"/>
      <c r="BP1066" s="1713"/>
      <c r="BQ1066" s="1713"/>
      <c r="BR1066" s="1713"/>
      <c r="BS1066" s="1713"/>
      <c r="BT1066" s="1713"/>
      <c r="BU1066" s="1713"/>
      <c r="BV1066" s="1713"/>
      <c r="BW1066" s="1713"/>
      <c r="BX1066" s="1713"/>
      <c r="BY1066" s="1713"/>
      <c r="BZ1066" s="1713"/>
      <c r="CA1066" s="1713"/>
      <c r="CB1066" s="1713"/>
      <c r="CC1066" s="1713"/>
      <c r="CD1066" s="1713"/>
      <c r="CE1066" s="1713"/>
      <c r="CF1066" s="1713"/>
      <c r="CG1066" s="1713"/>
      <c r="CH1066" s="1713"/>
      <c r="CI1066" s="1713"/>
      <c r="CJ1066" s="1713"/>
      <c r="CK1066" s="1713"/>
      <c r="CL1066" s="1713"/>
      <c r="CM1066" s="1713"/>
      <c r="CN1066" s="1713"/>
      <c r="CO1066" s="1713"/>
      <c r="CP1066" s="1713"/>
      <c r="CQ1066" s="1713"/>
      <c r="CR1066" s="1713"/>
      <c r="CS1066" s="1713"/>
      <c r="CT1066" s="1713"/>
      <c r="CU1066" s="1713"/>
      <c r="CV1066" s="1713"/>
      <c r="CW1066" s="1713"/>
      <c r="CX1066" s="1713"/>
      <c r="CY1066" s="1713"/>
      <c r="CZ1066" s="1713"/>
      <c r="DA1066" s="1713"/>
      <c r="DB1066" s="1713"/>
      <c r="DC1066" s="1713"/>
      <c r="DD1066" s="1713"/>
      <c r="DE1066" s="1713"/>
      <c r="DF1066" s="1713"/>
      <c r="DG1066" s="1713"/>
      <c r="DH1066" s="1713"/>
      <c r="DI1066" s="1713"/>
      <c r="DJ1066" s="1713"/>
      <c r="DK1066" s="1713"/>
      <c r="DL1066" s="1713"/>
      <c r="DM1066" s="1713"/>
      <c r="DN1066" s="1713"/>
      <c r="DO1066" s="1713"/>
      <c r="DP1066" s="1713"/>
      <c r="DQ1066" s="1713"/>
    </row>
    <row r="1067" s="1732" customFormat="true" ht="21.75" hidden="false" customHeight="true" outlineLevel="0" collapsed="false">
      <c r="A1067" s="1713"/>
      <c r="B1067" s="1713"/>
      <c r="C1067" s="1725"/>
      <c r="D1067" s="1725"/>
      <c r="E1067" s="1725"/>
      <c r="F1067" s="3210"/>
      <c r="G1067" s="3211"/>
      <c r="H1067" s="3212"/>
      <c r="I1067" s="3213"/>
      <c r="J1067" s="3213"/>
      <c r="K1067" s="1713"/>
      <c r="L1067" s="1713"/>
      <c r="M1067" s="1713"/>
      <c r="N1067" s="1725"/>
      <c r="O1067" s="1713"/>
      <c r="P1067" s="1713"/>
      <c r="Q1067" s="1713"/>
      <c r="R1067" s="1713"/>
      <c r="S1067" s="1713"/>
      <c r="T1067" s="1714"/>
      <c r="W1067" s="1713"/>
      <c r="X1067" s="1713"/>
      <c r="Y1067" s="1713"/>
      <c r="Z1067" s="1713"/>
      <c r="AA1067" s="1713"/>
      <c r="AB1067" s="1713"/>
      <c r="AC1067" s="1713"/>
      <c r="AD1067" s="1713"/>
      <c r="AE1067" s="1713"/>
      <c r="AF1067" s="1713"/>
      <c r="AG1067" s="1713"/>
      <c r="AH1067" s="1713"/>
      <c r="AI1067" s="1713"/>
      <c r="AJ1067" s="1713"/>
      <c r="AK1067" s="1713"/>
      <c r="AL1067" s="1713"/>
      <c r="AM1067" s="1713"/>
      <c r="AN1067" s="1713"/>
      <c r="AO1067" s="3214"/>
      <c r="AP1067" s="1713"/>
      <c r="AQ1067" s="1713"/>
      <c r="AR1067" s="1713"/>
      <c r="AS1067" s="1713"/>
      <c r="AT1067" s="1713"/>
      <c r="AU1067" s="1713"/>
      <c r="AV1067" s="1713"/>
      <c r="AW1067" s="1713"/>
      <c r="AX1067" s="1713"/>
      <c r="AY1067" s="1713"/>
      <c r="AZ1067" s="1713"/>
      <c r="BA1067" s="1713"/>
      <c r="BB1067" s="1713"/>
      <c r="BC1067" s="1713"/>
      <c r="BD1067" s="1713"/>
      <c r="BE1067" s="1713"/>
      <c r="BF1067" s="1713"/>
      <c r="BG1067" s="1713"/>
      <c r="BH1067" s="1713"/>
      <c r="BI1067" s="1713"/>
      <c r="BJ1067" s="1713"/>
      <c r="BK1067" s="1713"/>
      <c r="BL1067" s="1713"/>
      <c r="BM1067" s="1713"/>
      <c r="BN1067" s="1713"/>
      <c r="BO1067" s="1713"/>
      <c r="BP1067" s="1713"/>
      <c r="BQ1067" s="1713"/>
      <c r="BR1067" s="1713"/>
      <c r="BS1067" s="1713"/>
      <c r="BT1067" s="1713"/>
      <c r="BU1067" s="1713"/>
      <c r="BV1067" s="1713"/>
      <c r="BW1067" s="1713"/>
      <c r="BX1067" s="1713"/>
      <c r="BY1067" s="1713"/>
      <c r="BZ1067" s="1713"/>
      <c r="CA1067" s="1713"/>
      <c r="CB1067" s="1713"/>
      <c r="CC1067" s="1713"/>
      <c r="CD1067" s="1713"/>
      <c r="CE1067" s="1713"/>
      <c r="CF1067" s="1713"/>
      <c r="CG1067" s="1713"/>
      <c r="CH1067" s="1713"/>
      <c r="CI1067" s="1713"/>
      <c r="CJ1067" s="1713"/>
      <c r="CK1067" s="1713"/>
      <c r="CL1067" s="1713"/>
      <c r="CM1067" s="1713"/>
      <c r="CN1067" s="1713"/>
      <c r="CO1067" s="1713"/>
      <c r="CP1067" s="1713"/>
      <c r="CQ1067" s="1713"/>
      <c r="CR1067" s="1713"/>
      <c r="CS1067" s="1713"/>
      <c r="CT1067" s="1713"/>
      <c r="CU1067" s="1713"/>
      <c r="CV1067" s="1713"/>
      <c r="CW1067" s="1713"/>
      <c r="CX1067" s="1713"/>
      <c r="CY1067" s="1713"/>
      <c r="CZ1067" s="1713"/>
      <c r="DA1067" s="1713"/>
      <c r="DB1067" s="1713"/>
      <c r="DC1067" s="1713"/>
      <c r="DD1067" s="1713"/>
      <c r="DE1067" s="1713"/>
      <c r="DF1067" s="1713"/>
      <c r="DG1067" s="1713"/>
      <c r="DH1067" s="1713"/>
      <c r="DI1067" s="1713"/>
      <c r="DJ1067" s="1713"/>
      <c r="DK1067" s="1713"/>
      <c r="DL1067" s="1713"/>
      <c r="DM1067" s="1713"/>
      <c r="DN1067" s="1713"/>
      <c r="DO1067" s="1713"/>
      <c r="DP1067" s="1713"/>
      <c r="DQ1067" s="1713"/>
    </row>
    <row r="1068" s="1732" customFormat="true" ht="21.75" hidden="false" customHeight="true" outlineLevel="0" collapsed="false">
      <c r="A1068" s="1713"/>
      <c r="B1068" s="1713"/>
      <c r="C1068" s="1725"/>
      <c r="D1068" s="1725"/>
      <c r="E1068" s="1725"/>
      <c r="F1068" s="3210"/>
      <c r="G1068" s="3211"/>
      <c r="H1068" s="3212"/>
      <c r="I1068" s="3213"/>
      <c r="J1068" s="3213"/>
      <c r="K1068" s="1713"/>
      <c r="L1068" s="1713"/>
      <c r="M1068" s="1713"/>
      <c r="N1068" s="1725"/>
      <c r="O1068" s="1713"/>
      <c r="P1068" s="1713"/>
      <c r="Q1068" s="1713"/>
      <c r="R1068" s="1713"/>
      <c r="S1068" s="1713"/>
      <c r="T1068" s="1714"/>
      <c r="W1068" s="1713"/>
      <c r="X1068" s="1713"/>
      <c r="Y1068" s="1713"/>
      <c r="Z1068" s="1713"/>
      <c r="AA1068" s="1713"/>
      <c r="AB1068" s="1713"/>
      <c r="AC1068" s="1713"/>
      <c r="AD1068" s="1713"/>
      <c r="AE1068" s="1713"/>
      <c r="AF1068" s="1713"/>
      <c r="AG1068" s="1713"/>
      <c r="AH1068" s="1713"/>
      <c r="AI1068" s="1713"/>
      <c r="AJ1068" s="1713"/>
      <c r="AK1068" s="1713"/>
      <c r="AL1068" s="1713"/>
      <c r="AM1068" s="1713"/>
      <c r="AN1068" s="1713"/>
      <c r="AO1068" s="3214"/>
      <c r="AP1068" s="1713"/>
      <c r="AQ1068" s="1713"/>
      <c r="AR1068" s="1713"/>
      <c r="AS1068" s="1713"/>
      <c r="AT1068" s="1713"/>
      <c r="AU1068" s="1713"/>
      <c r="AV1068" s="1713"/>
      <c r="AW1068" s="1713"/>
      <c r="AX1068" s="1713"/>
      <c r="AY1068" s="1713"/>
      <c r="AZ1068" s="1713"/>
      <c r="BA1068" s="1713"/>
      <c r="BB1068" s="1713"/>
      <c r="BC1068" s="1713"/>
      <c r="BD1068" s="1713"/>
      <c r="BE1068" s="1713"/>
      <c r="BF1068" s="1713"/>
      <c r="BG1068" s="1713"/>
      <c r="BH1068" s="1713"/>
      <c r="BI1068" s="1713"/>
      <c r="BJ1068" s="1713"/>
      <c r="BK1068" s="1713"/>
      <c r="BL1068" s="1713"/>
      <c r="BM1068" s="1713"/>
      <c r="BN1068" s="1713"/>
      <c r="BO1068" s="1713"/>
      <c r="BP1068" s="1713"/>
      <c r="BQ1068" s="1713"/>
      <c r="BR1068" s="1713"/>
      <c r="BS1068" s="1713"/>
      <c r="BT1068" s="1713"/>
      <c r="BU1068" s="1713"/>
      <c r="BV1068" s="1713"/>
      <c r="BW1068" s="1713"/>
      <c r="BX1068" s="1713"/>
      <c r="BY1068" s="1713"/>
      <c r="BZ1068" s="1713"/>
      <c r="CA1068" s="1713"/>
      <c r="CB1068" s="1713"/>
      <c r="CC1068" s="1713"/>
      <c r="CD1068" s="1713"/>
      <c r="CE1068" s="1713"/>
      <c r="CF1068" s="1713"/>
      <c r="CG1068" s="1713"/>
      <c r="CH1068" s="1713"/>
      <c r="CI1068" s="1713"/>
      <c r="CJ1068" s="1713"/>
      <c r="CK1068" s="1713"/>
      <c r="CL1068" s="1713"/>
      <c r="CM1068" s="1713"/>
      <c r="CN1068" s="1713"/>
      <c r="CO1068" s="1713"/>
      <c r="CP1068" s="1713"/>
      <c r="CQ1068" s="1713"/>
      <c r="CR1068" s="1713"/>
      <c r="CS1068" s="1713"/>
      <c r="CT1068" s="1713"/>
      <c r="CU1068" s="1713"/>
      <c r="CV1068" s="1713"/>
      <c r="CW1068" s="1713"/>
      <c r="CX1068" s="1713"/>
      <c r="CY1068" s="1713"/>
      <c r="CZ1068" s="1713"/>
      <c r="DA1068" s="1713"/>
      <c r="DB1068" s="1713"/>
      <c r="DC1068" s="1713"/>
      <c r="DD1068" s="1713"/>
      <c r="DE1068" s="1713"/>
      <c r="DF1068" s="1713"/>
      <c r="DG1068" s="1713"/>
      <c r="DH1068" s="1713"/>
      <c r="DI1068" s="1713"/>
      <c r="DJ1068" s="1713"/>
      <c r="DK1068" s="1713"/>
      <c r="DL1068" s="1713"/>
      <c r="DM1068" s="1713"/>
      <c r="DN1068" s="1713"/>
      <c r="DO1068" s="1713"/>
      <c r="DP1068" s="1713"/>
      <c r="DQ1068" s="1713"/>
    </row>
    <row r="1069" s="1732" customFormat="true" ht="21.75" hidden="false" customHeight="true" outlineLevel="0" collapsed="false">
      <c r="A1069" s="1713"/>
      <c r="B1069" s="1713"/>
      <c r="C1069" s="1725"/>
      <c r="D1069" s="1725"/>
      <c r="E1069" s="1725"/>
      <c r="F1069" s="3210"/>
      <c r="G1069" s="3211"/>
      <c r="H1069" s="3212"/>
      <c r="I1069" s="3213"/>
      <c r="J1069" s="3213"/>
      <c r="K1069" s="1713"/>
      <c r="L1069" s="1713"/>
      <c r="M1069" s="1713"/>
      <c r="N1069" s="1725"/>
      <c r="O1069" s="1713"/>
      <c r="P1069" s="1713"/>
      <c r="Q1069" s="1713"/>
      <c r="R1069" s="1713"/>
      <c r="S1069" s="1713"/>
      <c r="T1069" s="1714"/>
      <c r="W1069" s="1713"/>
      <c r="X1069" s="1713"/>
      <c r="Y1069" s="1713"/>
      <c r="Z1069" s="1713"/>
      <c r="AA1069" s="1713"/>
      <c r="AB1069" s="1713"/>
      <c r="AC1069" s="1713"/>
      <c r="AD1069" s="1713"/>
      <c r="AE1069" s="1713"/>
      <c r="AF1069" s="1713"/>
      <c r="AG1069" s="1713"/>
      <c r="AH1069" s="1713"/>
      <c r="AI1069" s="1713"/>
      <c r="AJ1069" s="1713"/>
      <c r="AK1069" s="1713"/>
      <c r="AL1069" s="1713"/>
      <c r="AM1069" s="1713"/>
      <c r="AN1069" s="1713"/>
      <c r="AO1069" s="3214"/>
      <c r="AP1069" s="1713"/>
      <c r="AQ1069" s="1713"/>
      <c r="AR1069" s="1713"/>
      <c r="AS1069" s="1713"/>
      <c r="AT1069" s="1713"/>
      <c r="AU1069" s="1713"/>
      <c r="AV1069" s="1713"/>
      <c r="AW1069" s="1713"/>
      <c r="AX1069" s="1713"/>
      <c r="AY1069" s="1713"/>
      <c r="AZ1069" s="1713"/>
      <c r="BA1069" s="1713"/>
      <c r="BB1069" s="1713"/>
      <c r="BC1069" s="1713"/>
      <c r="BD1069" s="1713"/>
      <c r="BE1069" s="1713"/>
      <c r="BF1069" s="1713"/>
      <c r="BG1069" s="1713"/>
      <c r="BH1069" s="1713"/>
      <c r="BI1069" s="1713"/>
      <c r="BJ1069" s="1713"/>
      <c r="BK1069" s="1713"/>
      <c r="BL1069" s="1713"/>
      <c r="BM1069" s="1713"/>
      <c r="BN1069" s="1713"/>
      <c r="BO1069" s="1713"/>
      <c r="BP1069" s="1713"/>
      <c r="BQ1069" s="1713"/>
      <c r="BR1069" s="1713"/>
      <c r="BS1069" s="1713"/>
      <c r="BT1069" s="1713"/>
      <c r="BU1069" s="1713"/>
      <c r="BV1069" s="1713"/>
      <c r="BW1069" s="1713"/>
      <c r="BX1069" s="1713"/>
      <c r="BY1069" s="1713"/>
      <c r="BZ1069" s="1713"/>
      <c r="CA1069" s="1713"/>
      <c r="CB1069" s="1713"/>
      <c r="CC1069" s="1713"/>
      <c r="CD1069" s="1713"/>
      <c r="CE1069" s="1713"/>
      <c r="CF1069" s="1713"/>
      <c r="CG1069" s="1713"/>
      <c r="CH1069" s="1713"/>
      <c r="CI1069" s="1713"/>
      <c r="CJ1069" s="1713"/>
      <c r="CK1069" s="1713"/>
      <c r="CL1069" s="1713"/>
      <c r="CM1069" s="1713"/>
      <c r="CN1069" s="1713"/>
      <c r="CO1069" s="1713"/>
      <c r="CP1069" s="1713"/>
      <c r="CQ1069" s="1713"/>
      <c r="CR1069" s="1713"/>
      <c r="CS1069" s="1713"/>
      <c r="CT1069" s="1713"/>
      <c r="CU1069" s="1713"/>
      <c r="CV1069" s="1713"/>
      <c r="CW1069" s="1713"/>
      <c r="CX1069" s="1713"/>
      <c r="CY1069" s="1713"/>
      <c r="CZ1069" s="1713"/>
      <c r="DA1069" s="1713"/>
      <c r="DB1069" s="1713"/>
      <c r="DC1069" s="1713"/>
      <c r="DD1069" s="1713"/>
      <c r="DE1069" s="1713"/>
      <c r="DF1069" s="1713"/>
      <c r="DG1069" s="1713"/>
      <c r="DH1069" s="1713"/>
      <c r="DI1069" s="1713"/>
      <c r="DJ1069" s="1713"/>
      <c r="DK1069" s="1713"/>
      <c r="DL1069" s="1713"/>
      <c r="DM1069" s="1713"/>
      <c r="DN1069" s="1713"/>
      <c r="DO1069" s="1713"/>
      <c r="DP1069" s="1713"/>
      <c r="DQ1069" s="1713"/>
    </row>
    <row r="1070" s="1732" customFormat="true" ht="21.75" hidden="false" customHeight="true" outlineLevel="0" collapsed="false">
      <c r="A1070" s="1713"/>
      <c r="B1070" s="1713"/>
      <c r="C1070" s="1725"/>
      <c r="D1070" s="1725"/>
      <c r="E1070" s="1725"/>
      <c r="F1070" s="3210"/>
      <c r="G1070" s="3211"/>
      <c r="H1070" s="3212"/>
      <c r="I1070" s="3213"/>
      <c r="J1070" s="3213"/>
      <c r="K1070" s="1713"/>
      <c r="L1070" s="1713"/>
      <c r="M1070" s="1713"/>
      <c r="N1070" s="1725"/>
      <c r="O1070" s="1713"/>
      <c r="P1070" s="1713"/>
      <c r="Q1070" s="1713"/>
      <c r="R1070" s="1713"/>
      <c r="S1070" s="1713"/>
      <c r="T1070" s="1714"/>
      <c r="W1070" s="1713"/>
      <c r="X1070" s="1713"/>
      <c r="Y1070" s="1713"/>
      <c r="Z1070" s="1713"/>
      <c r="AA1070" s="1713"/>
      <c r="AB1070" s="1713"/>
      <c r="AC1070" s="1713"/>
      <c r="AD1070" s="1713"/>
      <c r="AE1070" s="1713"/>
      <c r="AF1070" s="1713"/>
      <c r="AG1070" s="1713"/>
      <c r="AH1070" s="1713"/>
      <c r="AI1070" s="1713"/>
      <c r="AJ1070" s="1713"/>
      <c r="AK1070" s="1713"/>
      <c r="AL1070" s="1713"/>
      <c r="AM1070" s="1713"/>
      <c r="AN1070" s="1713"/>
      <c r="AO1070" s="3214"/>
      <c r="AP1070" s="1713"/>
      <c r="AQ1070" s="1713"/>
      <c r="AR1070" s="1713"/>
      <c r="AS1070" s="1713"/>
      <c r="AT1070" s="1713"/>
      <c r="AU1070" s="1713"/>
      <c r="AV1070" s="1713"/>
      <c r="AW1070" s="1713"/>
      <c r="AX1070" s="1713"/>
      <c r="AY1070" s="1713"/>
      <c r="AZ1070" s="1713"/>
      <c r="BA1070" s="1713"/>
      <c r="BB1070" s="1713"/>
      <c r="BC1070" s="1713"/>
      <c r="BD1070" s="1713"/>
      <c r="BE1070" s="1713"/>
      <c r="BF1070" s="1713"/>
      <c r="BG1070" s="1713"/>
      <c r="BH1070" s="1713"/>
      <c r="BI1070" s="1713"/>
      <c r="BJ1070" s="1713"/>
      <c r="BK1070" s="1713"/>
      <c r="BL1070" s="1713"/>
      <c r="BM1070" s="1713"/>
      <c r="BN1070" s="1713"/>
      <c r="BO1070" s="1713"/>
      <c r="BP1070" s="1713"/>
      <c r="BQ1070" s="1713"/>
      <c r="BR1070" s="1713"/>
      <c r="BS1070" s="1713"/>
      <c r="BT1070" s="1713"/>
      <c r="BU1070" s="1713"/>
      <c r="BV1070" s="1713"/>
      <c r="BW1070" s="1713"/>
      <c r="BX1070" s="1713"/>
      <c r="BY1070" s="1713"/>
      <c r="BZ1070" s="1713"/>
      <c r="CA1070" s="1713"/>
      <c r="CB1070" s="1713"/>
      <c r="CC1070" s="1713"/>
      <c r="CD1070" s="1713"/>
      <c r="CE1070" s="1713"/>
      <c r="CF1070" s="1713"/>
      <c r="CG1070" s="1713"/>
      <c r="CH1070" s="1713"/>
      <c r="CI1070" s="1713"/>
      <c r="CJ1070" s="1713"/>
      <c r="CK1070" s="1713"/>
      <c r="CL1070" s="1713"/>
      <c r="CM1070" s="1713"/>
      <c r="CN1070" s="1713"/>
      <c r="CO1070" s="1713"/>
      <c r="CP1070" s="1713"/>
      <c r="CQ1070" s="1713"/>
      <c r="CR1070" s="1713"/>
      <c r="CS1070" s="1713"/>
      <c r="CT1070" s="1713"/>
      <c r="CU1070" s="1713"/>
      <c r="CV1070" s="1713"/>
      <c r="CW1070" s="1713"/>
      <c r="CX1070" s="1713"/>
      <c r="CY1070" s="1713"/>
      <c r="CZ1070" s="1713"/>
      <c r="DA1070" s="1713"/>
      <c r="DB1070" s="1713"/>
      <c r="DC1070" s="1713"/>
      <c r="DD1070" s="1713"/>
      <c r="DE1070" s="1713"/>
      <c r="DF1070" s="1713"/>
      <c r="DG1070" s="1713"/>
      <c r="DH1070" s="1713"/>
      <c r="DI1070" s="1713"/>
      <c r="DJ1070" s="1713"/>
      <c r="DK1070" s="1713"/>
      <c r="DL1070" s="1713"/>
      <c r="DM1070" s="1713"/>
      <c r="DN1070" s="1713"/>
      <c r="DO1070" s="1713"/>
      <c r="DP1070" s="1713"/>
      <c r="DQ1070" s="1713"/>
    </row>
    <row r="1071" s="1732" customFormat="true" ht="21.75" hidden="false" customHeight="true" outlineLevel="0" collapsed="false">
      <c r="A1071" s="1713"/>
      <c r="B1071" s="1713"/>
      <c r="C1071" s="1725"/>
      <c r="D1071" s="1725"/>
      <c r="E1071" s="1725"/>
      <c r="F1071" s="3210"/>
      <c r="G1071" s="3211"/>
      <c r="H1071" s="3212"/>
      <c r="I1071" s="3213"/>
      <c r="J1071" s="3213"/>
      <c r="K1071" s="1713"/>
      <c r="L1071" s="1713"/>
      <c r="M1071" s="1713"/>
      <c r="N1071" s="1725"/>
      <c r="O1071" s="1713"/>
      <c r="P1071" s="1713"/>
      <c r="Q1071" s="1713"/>
      <c r="R1071" s="1713"/>
      <c r="S1071" s="1713"/>
      <c r="T1071" s="1714"/>
      <c r="W1071" s="1713"/>
      <c r="X1071" s="1713"/>
      <c r="Y1071" s="1713"/>
      <c r="Z1071" s="1713"/>
      <c r="AA1071" s="1713"/>
      <c r="AB1071" s="1713"/>
      <c r="AC1071" s="1713"/>
      <c r="AD1071" s="1713"/>
      <c r="AE1071" s="1713"/>
      <c r="AF1071" s="1713"/>
      <c r="AG1071" s="1713"/>
      <c r="AH1071" s="1713"/>
      <c r="AI1071" s="1713"/>
      <c r="AJ1071" s="1713"/>
      <c r="AK1071" s="1713"/>
      <c r="AL1071" s="1713"/>
      <c r="AM1071" s="1713"/>
      <c r="AN1071" s="1713"/>
      <c r="AO1071" s="3214"/>
      <c r="AP1071" s="1713"/>
      <c r="AQ1071" s="1713"/>
      <c r="AR1071" s="1713"/>
      <c r="AS1071" s="1713"/>
      <c r="AT1071" s="1713"/>
      <c r="AU1071" s="1713"/>
      <c r="AV1071" s="1713"/>
      <c r="AW1071" s="1713"/>
      <c r="AX1071" s="1713"/>
      <c r="AY1071" s="1713"/>
      <c r="AZ1071" s="1713"/>
      <c r="BA1071" s="1713"/>
      <c r="BB1071" s="1713"/>
      <c r="BC1071" s="1713"/>
      <c r="BD1071" s="1713"/>
      <c r="BE1071" s="1713"/>
      <c r="BF1071" s="1713"/>
      <c r="BG1071" s="1713"/>
      <c r="BH1071" s="1713"/>
      <c r="BI1071" s="1713"/>
      <c r="BJ1071" s="1713"/>
      <c r="BK1071" s="1713"/>
      <c r="BL1071" s="1713"/>
      <c r="BM1071" s="1713"/>
      <c r="BN1071" s="1713"/>
      <c r="BO1071" s="1713"/>
      <c r="BP1071" s="1713"/>
      <c r="BQ1071" s="1713"/>
      <c r="BR1071" s="1713"/>
      <c r="BS1071" s="1713"/>
      <c r="BT1071" s="1713"/>
      <c r="BU1071" s="1713"/>
      <c r="BV1071" s="1713"/>
      <c r="BW1071" s="1713"/>
      <c r="BX1071" s="1713"/>
      <c r="BY1071" s="1713"/>
      <c r="BZ1071" s="1713"/>
      <c r="CA1071" s="1713"/>
      <c r="CB1071" s="1713"/>
      <c r="CC1071" s="1713"/>
      <c r="CD1071" s="1713"/>
      <c r="CE1071" s="1713"/>
      <c r="CF1071" s="1713"/>
      <c r="CG1071" s="1713"/>
      <c r="CH1071" s="1713"/>
      <c r="CI1071" s="1713"/>
      <c r="CJ1071" s="1713"/>
      <c r="CK1071" s="1713"/>
      <c r="CL1071" s="1713"/>
      <c r="CM1071" s="1713"/>
      <c r="CN1071" s="1713"/>
      <c r="CO1071" s="1713"/>
      <c r="CP1071" s="1713"/>
      <c r="CQ1071" s="1713"/>
      <c r="CR1071" s="1713"/>
      <c r="CS1071" s="1713"/>
      <c r="CT1071" s="1713"/>
      <c r="CU1071" s="1713"/>
      <c r="CV1071" s="1713"/>
      <c r="CW1071" s="1713"/>
      <c r="CX1071" s="1713"/>
      <c r="CY1071" s="1713"/>
      <c r="CZ1071" s="1713"/>
      <c r="DA1071" s="1713"/>
      <c r="DB1071" s="1713"/>
      <c r="DC1071" s="1713"/>
      <c r="DD1071" s="1713"/>
      <c r="DE1071" s="1713"/>
      <c r="DF1071" s="1713"/>
      <c r="DG1071" s="1713"/>
      <c r="DH1071" s="1713"/>
      <c r="DI1071" s="1713"/>
      <c r="DJ1071" s="1713"/>
      <c r="DK1071" s="1713"/>
      <c r="DL1071" s="1713"/>
      <c r="DM1071" s="1713"/>
      <c r="DN1071" s="1713"/>
      <c r="DO1071" s="1713"/>
      <c r="DP1071" s="1713"/>
      <c r="DQ1071" s="1713"/>
    </row>
    <row r="1072" s="1732" customFormat="true" ht="21.75" hidden="false" customHeight="true" outlineLevel="0" collapsed="false">
      <c r="A1072" s="1713"/>
      <c r="B1072" s="1713"/>
      <c r="C1072" s="1725"/>
      <c r="D1072" s="1725"/>
      <c r="E1072" s="1725"/>
      <c r="F1072" s="3210"/>
      <c r="G1072" s="3211"/>
      <c r="H1072" s="3212"/>
      <c r="I1072" s="3213"/>
      <c r="J1072" s="3213"/>
      <c r="K1072" s="1713"/>
      <c r="L1072" s="1713"/>
      <c r="M1072" s="1713"/>
      <c r="N1072" s="1725"/>
      <c r="O1072" s="1713"/>
      <c r="P1072" s="1713"/>
      <c r="Q1072" s="1713"/>
      <c r="R1072" s="1713"/>
      <c r="S1072" s="1713"/>
      <c r="T1072" s="1714"/>
      <c r="W1072" s="1713"/>
      <c r="X1072" s="1713"/>
      <c r="Y1072" s="1713"/>
      <c r="Z1072" s="1713"/>
      <c r="AA1072" s="1713"/>
      <c r="AB1072" s="1713"/>
      <c r="AC1072" s="1713"/>
      <c r="AD1072" s="1713"/>
      <c r="AE1072" s="1713"/>
      <c r="AF1072" s="1713"/>
      <c r="AG1072" s="1713"/>
      <c r="AH1072" s="1713"/>
      <c r="AI1072" s="1713"/>
      <c r="AJ1072" s="1713"/>
      <c r="AK1072" s="1713"/>
      <c r="AL1072" s="1713"/>
      <c r="AM1072" s="1713"/>
      <c r="AN1072" s="1713"/>
      <c r="AO1072" s="3214"/>
      <c r="AP1072" s="1713"/>
      <c r="AQ1072" s="1713"/>
      <c r="AR1072" s="1713"/>
      <c r="AS1072" s="1713"/>
      <c r="AT1072" s="1713"/>
      <c r="AU1072" s="1713"/>
      <c r="AV1072" s="1713"/>
      <c r="AW1072" s="1713"/>
      <c r="AX1072" s="1713"/>
      <c r="AY1072" s="1713"/>
      <c r="AZ1072" s="1713"/>
      <c r="BA1072" s="1713"/>
      <c r="BB1072" s="1713"/>
      <c r="BC1072" s="1713"/>
      <c r="BD1072" s="1713"/>
      <c r="BE1072" s="1713"/>
      <c r="BF1072" s="1713"/>
      <c r="BG1072" s="1713"/>
      <c r="BH1072" s="1713"/>
      <c r="BI1072" s="1713"/>
      <c r="BJ1072" s="1713"/>
      <c r="BK1072" s="1713"/>
      <c r="BL1072" s="1713"/>
      <c r="BM1072" s="1713"/>
      <c r="BN1072" s="1713"/>
      <c r="BO1072" s="1713"/>
      <c r="BP1072" s="1713"/>
      <c r="BQ1072" s="1713"/>
      <c r="BR1072" s="1713"/>
      <c r="BS1072" s="1713"/>
      <c r="BT1072" s="1713"/>
      <c r="BU1072" s="1713"/>
      <c r="BV1072" s="1713"/>
      <c r="BW1072" s="1713"/>
      <c r="BX1072" s="1713"/>
      <c r="BY1072" s="1713"/>
      <c r="BZ1072" s="1713"/>
      <c r="CA1072" s="1713"/>
      <c r="CB1072" s="1713"/>
      <c r="CC1072" s="1713"/>
      <c r="CD1072" s="1713"/>
      <c r="CE1072" s="1713"/>
      <c r="CF1072" s="1713"/>
      <c r="CG1072" s="1713"/>
      <c r="CH1072" s="1713"/>
      <c r="CI1072" s="1713"/>
      <c r="CJ1072" s="1713"/>
      <c r="CK1072" s="1713"/>
      <c r="CL1072" s="1713"/>
      <c r="CM1072" s="1713"/>
      <c r="CN1072" s="1713"/>
      <c r="CO1072" s="1713"/>
      <c r="CP1072" s="1713"/>
      <c r="CQ1072" s="1713"/>
      <c r="CR1072" s="1713"/>
      <c r="CS1072" s="1713"/>
      <c r="CT1072" s="1713"/>
      <c r="CU1072" s="1713"/>
      <c r="CV1072" s="1713"/>
      <c r="CW1072" s="1713"/>
      <c r="CX1072" s="1713"/>
      <c r="CY1072" s="1713"/>
      <c r="CZ1072" s="1713"/>
      <c r="DA1072" s="1713"/>
      <c r="DB1072" s="1713"/>
      <c r="DC1072" s="1713"/>
      <c r="DD1072" s="1713"/>
      <c r="DE1072" s="1713"/>
      <c r="DF1072" s="1713"/>
      <c r="DG1072" s="1713"/>
      <c r="DH1072" s="1713"/>
      <c r="DI1072" s="1713"/>
      <c r="DJ1072" s="1713"/>
      <c r="DK1072" s="1713"/>
      <c r="DL1072" s="1713"/>
      <c r="DM1072" s="1713"/>
      <c r="DN1072" s="1713"/>
      <c r="DO1072" s="1713"/>
      <c r="DP1072" s="1713"/>
      <c r="DQ1072" s="1713"/>
    </row>
    <row r="1073" s="1732" customFormat="true" ht="21.75" hidden="false" customHeight="true" outlineLevel="0" collapsed="false">
      <c r="A1073" s="1713"/>
      <c r="B1073" s="1713"/>
      <c r="C1073" s="1725"/>
      <c r="D1073" s="1725"/>
      <c r="E1073" s="1725"/>
      <c r="F1073" s="3210"/>
      <c r="G1073" s="3211"/>
      <c r="H1073" s="3212"/>
      <c r="I1073" s="3213"/>
      <c r="J1073" s="3213"/>
      <c r="K1073" s="1713"/>
      <c r="L1073" s="1713"/>
      <c r="M1073" s="1713"/>
      <c r="N1073" s="1725"/>
      <c r="O1073" s="1713"/>
      <c r="P1073" s="1713"/>
      <c r="Q1073" s="1713"/>
      <c r="R1073" s="1713"/>
      <c r="S1073" s="1713"/>
      <c r="T1073" s="1714"/>
      <c r="W1073" s="1713"/>
      <c r="X1073" s="1713"/>
      <c r="Y1073" s="1713"/>
      <c r="Z1073" s="1713"/>
      <c r="AA1073" s="1713"/>
      <c r="AB1073" s="1713"/>
      <c r="AC1073" s="1713"/>
      <c r="AD1073" s="1713"/>
      <c r="AE1073" s="1713"/>
      <c r="AF1073" s="1713"/>
      <c r="AG1073" s="1713"/>
      <c r="AH1073" s="1713"/>
      <c r="AI1073" s="1713"/>
      <c r="AJ1073" s="1713"/>
      <c r="AK1073" s="1713"/>
      <c r="AL1073" s="1713"/>
      <c r="AM1073" s="1713"/>
      <c r="AN1073" s="1713"/>
      <c r="AO1073" s="3214"/>
      <c r="AP1073" s="1713"/>
      <c r="AQ1073" s="1713"/>
      <c r="AR1073" s="1713"/>
      <c r="AS1073" s="1713"/>
      <c r="AT1073" s="1713"/>
      <c r="AU1073" s="1713"/>
      <c r="AV1073" s="1713"/>
      <c r="AW1073" s="1713"/>
      <c r="AX1073" s="1713"/>
      <c r="AY1073" s="1713"/>
      <c r="AZ1073" s="1713"/>
      <c r="BA1073" s="1713"/>
      <c r="BB1073" s="1713"/>
      <c r="BC1073" s="1713"/>
      <c r="BD1073" s="1713"/>
      <c r="BE1073" s="1713"/>
      <c r="BF1073" s="1713"/>
      <c r="BG1073" s="1713"/>
      <c r="BH1073" s="1713"/>
      <c r="BI1073" s="1713"/>
      <c r="BJ1073" s="1713"/>
      <c r="BK1073" s="1713"/>
      <c r="BL1073" s="1713"/>
      <c r="BM1073" s="1713"/>
      <c r="BN1073" s="1713"/>
      <c r="BO1073" s="1713"/>
      <c r="BP1073" s="1713"/>
      <c r="BQ1073" s="1713"/>
      <c r="BR1073" s="1713"/>
      <c r="BS1073" s="1713"/>
      <c r="BT1073" s="1713"/>
      <c r="BU1073" s="1713"/>
      <c r="BV1073" s="1713"/>
      <c r="BW1073" s="1713"/>
      <c r="BX1073" s="1713"/>
      <c r="BY1073" s="1713"/>
      <c r="BZ1073" s="1713"/>
      <c r="CA1073" s="1713"/>
      <c r="CB1073" s="1713"/>
      <c r="CC1073" s="1713"/>
      <c r="CD1073" s="1713"/>
      <c r="CE1073" s="1713"/>
      <c r="CF1073" s="1713"/>
      <c r="CG1073" s="1713"/>
      <c r="CH1073" s="1713"/>
      <c r="CI1073" s="1713"/>
      <c r="CJ1073" s="1713"/>
      <c r="CK1073" s="1713"/>
      <c r="CL1073" s="1713"/>
      <c r="CM1073" s="1713"/>
      <c r="CN1073" s="1713"/>
      <c r="CO1073" s="1713"/>
      <c r="CP1073" s="1713"/>
      <c r="CQ1073" s="1713"/>
      <c r="CR1073" s="1713"/>
      <c r="CS1073" s="1713"/>
      <c r="CT1073" s="1713"/>
      <c r="CU1073" s="1713"/>
      <c r="CV1073" s="1713"/>
      <c r="CW1073" s="1713"/>
      <c r="CX1073" s="1713"/>
      <c r="CY1073" s="1713"/>
      <c r="CZ1073" s="1713"/>
      <c r="DA1073" s="1713"/>
      <c r="DB1073" s="1713"/>
      <c r="DC1073" s="1713"/>
      <c r="DD1073" s="1713"/>
      <c r="DE1073" s="1713"/>
      <c r="DF1073" s="1713"/>
      <c r="DG1073" s="1713"/>
      <c r="DH1073" s="1713"/>
      <c r="DI1073" s="1713"/>
      <c r="DJ1073" s="1713"/>
      <c r="DK1073" s="1713"/>
      <c r="DL1073" s="1713"/>
      <c r="DM1073" s="1713"/>
      <c r="DN1073" s="1713"/>
      <c r="DO1073" s="1713"/>
      <c r="DP1073" s="1713"/>
      <c r="DQ1073" s="1713"/>
    </row>
    <row r="1074" s="1732" customFormat="true" ht="21.75" hidden="false" customHeight="true" outlineLevel="0" collapsed="false">
      <c r="A1074" s="1713"/>
      <c r="B1074" s="1713"/>
      <c r="C1074" s="1725"/>
      <c r="D1074" s="1725"/>
      <c r="E1074" s="1725"/>
      <c r="F1074" s="3210"/>
      <c r="G1074" s="3211"/>
      <c r="H1074" s="3212"/>
      <c r="I1074" s="3213"/>
      <c r="J1074" s="3213"/>
      <c r="K1074" s="1713"/>
      <c r="L1074" s="1713"/>
      <c r="M1074" s="1713"/>
      <c r="N1074" s="1725"/>
      <c r="O1074" s="1713"/>
      <c r="P1074" s="1713"/>
      <c r="Q1074" s="1713"/>
      <c r="R1074" s="1713"/>
      <c r="S1074" s="1713"/>
      <c r="T1074" s="1714"/>
      <c r="W1074" s="1713"/>
      <c r="X1074" s="1713"/>
      <c r="Y1074" s="1713"/>
      <c r="Z1074" s="1713"/>
      <c r="AA1074" s="1713"/>
      <c r="AB1074" s="1713"/>
      <c r="AC1074" s="1713"/>
      <c r="AD1074" s="1713"/>
      <c r="AE1074" s="1713"/>
      <c r="AF1074" s="1713"/>
      <c r="AG1074" s="1713"/>
      <c r="AH1074" s="1713"/>
      <c r="AI1074" s="1713"/>
      <c r="AJ1074" s="1713"/>
      <c r="AK1074" s="1713"/>
      <c r="AL1074" s="1713"/>
      <c r="AM1074" s="1713"/>
      <c r="AN1074" s="1713"/>
      <c r="AO1074" s="3214"/>
      <c r="AP1074" s="1713"/>
      <c r="AQ1074" s="1713"/>
      <c r="AR1074" s="1713"/>
      <c r="AS1074" s="1713"/>
      <c r="AT1074" s="1713"/>
      <c r="AU1074" s="1713"/>
      <c r="AV1074" s="1713"/>
      <c r="AW1074" s="1713"/>
      <c r="AX1074" s="1713"/>
      <c r="AY1074" s="1713"/>
      <c r="AZ1074" s="1713"/>
      <c r="BA1074" s="1713"/>
      <c r="BB1074" s="1713"/>
      <c r="BC1074" s="1713"/>
      <c r="BD1074" s="1713"/>
      <c r="BE1074" s="1713"/>
      <c r="BF1074" s="1713"/>
      <c r="BG1074" s="1713"/>
      <c r="BH1074" s="1713"/>
      <c r="BI1074" s="1713"/>
      <c r="BJ1074" s="1713"/>
      <c r="BK1074" s="1713"/>
      <c r="BL1074" s="1713"/>
      <c r="BM1074" s="1713"/>
      <c r="BN1074" s="1713"/>
      <c r="BO1074" s="1713"/>
      <c r="BP1074" s="1713"/>
      <c r="BQ1074" s="1713"/>
      <c r="BR1074" s="1713"/>
      <c r="BS1074" s="1713"/>
      <c r="BT1074" s="1713"/>
      <c r="BU1074" s="1713"/>
      <c r="BV1074" s="1713"/>
      <c r="BW1074" s="1713"/>
      <c r="BX1074" s="1713"/>
      <c r="BY1074" s="1713"/>
      <c r="BZ1074" s="1713"/>
      <c r="CA1074" s="1713"/>
      <c r="CB1074" s="1713"/>
      <c r="CC1074" s="1713"/>
      <c r="CD1074" s="1713"/>
      <c r="CE1074" s="1713"/>
      <c r="CF1074" s="1713"/>
      <c r="CG1074" s="1713"/>
      <c r="CH1074" s="1713"/>
      <c r="CI1074" s="1713"/>
      <c r="CJ1074" s="1713"/>
      <c r="CK1074" s="1713"/>
      <c r="CL1074" s="1713"/>
      <c r="CM1074" s="1713"/>
      <c r="CN1074" s="1713"/>
      <c r="CO1074" s="1713"/>
      <c r="CP1074" s="1713"/>
      <c r="CQ1074" s="1713"/>
      <c r="CR1074" s="1713"/>
      <c r="CS1074" s="1713"/>
      <c r="CT1074" s="1713"/>
      <c r="CU1074" s="1713"/>
      <c r="CV1074" s="1713"/>
      <c r="CW1074" s="1713"/>
      <c r="CX1074" s="1713"/>
      <c r="CY1074" s="1713"/>
      <c r="CZ1074" s="1713"/>
      <c r="DA1074" s="1713"/>
      <c r="DB1074" s="1713"/>
      <c r="DC1074" s="1713"/>
      <c r="DD1074" s="1713"/>
      <c r="DE1074" s="1713"/>
      <c r="DF1074" s="1713"/>
      <c r="DG1074" s="1713"/>
      <c r="DH1074" s="1713"/>
      <c r="DI1074" s="1713"/>
      <c r="DJ1074" s="1713"/>
      <c r="DK1074" s="1713"/>
      <c r="DL1074" s="1713"/>
      <c r="DM1074" s="1713"/>
      <c r="DN1074" s="1713"/>
      <c r="DO1074" s="1713"/>
      <c r="DP1074" s="1713"/>
      <c r="DQ1074" s="1713"/>
    </row>
    <row r="1075" s="1732" customFormat="true" ht="21.75" hidden="false" customHeight="true" outlineLevel="0" collapsed="false">
      <c r="A1075" s="1713"/>
      <c r="B1075" s="1713"/>
      <c r="C1075" s="1725"/>
      <c r="D1075" s="1725"/>
      <c r="E1075" s="1725"/>
      <c r="F1075" s="3210"/>
      <c r="G1075" s="3211"/>
      <c r="H1075" s="3212"/>
      <c r="I1075" s="3213"/>
      <c r="J1075" s="3213"/>
      <c r="K1075" s="1713"/>
      <c r="L1075" s="1713"/>
      <c r="M1075" s="1713"/>
      <c r="N1075" s="1725"/>
      <c r="O1075" s="1713"/>
      <c r="P1075" s="1713"/>
      <c r="Q1075" s="1713"/>
      <c r="R1075" s="1713"/>
      <c r="S1075" s="1713"/>
      <c r="T1075" s="1714"/>
      <c r="W1075" s="1713"/>
      <c r="X1075" s="1713"/>
      <c r="Y1075" s="1713"/>
      <c r="Z1075" s="1713"/>
      <c r="AA1075" s="1713"/>
      <c r="AB1075" s="1713"/>
      <c r="AC1075" s="1713"/>
      <c r="AD1075" s="1713"/>
      <c r="AE1075" s="1713"/>
      <c r="AF1075" s="1713"/>
      <c r="AG1075" s="1713"/>
      <c r="AH1075" s="1713"/>
      <c r="AI1075" s="1713"/>
      <c r="AJ1075" s="1713"/>
      <c r="AK1075" s="1713"/>
      <c r="AL1075" s="1713"/>
      <c r="AM1075" s="1713"/>
      <c r="AN1075" s="1713"/>
      <c r="AO1075" s="3214"/>
      <c r="AP1075" s="1713"/>
      <c r="AQ1075" s="1713"/>
      <c r="AR1075" s="1713"/>
      <c r="AS1075" s="1713"/>
      <c r="AT1075" s="1713"/>
      <c r="AU1075" s="1713"/>
      <c r="AV1075" s="1713"/>
      <c r="AW1075" s="1713"/>
      <c r="AX1075" s="1713"/>
      <c r="AY1075" s="1713"/>
      <c r="AZ1075" s="1713"/>
      <c r="BA1075" s="1713"/>
      <c r="BB1075" s="1713"/>
      <c r="BC1075" s="1713"/>
      <c r="BD1075" s="1713"/>
      <c r="BE1075" s="1713"/>
      <c r="BF1075" s="1713"/>
      <c r="BG1075" s="1713"/>
      <c r="BH1075" s="1713"/>
      <c r="BI1075" s="1713"/>
      <c r="BJ1075" s="1713"/>
      <c r="BK1075" s="1713"/>
      <c r="BL1075" s="1713"/>
      <c r="BM1075" s="1713"/>
      <c r="BN1075" s="1713"/>
      <c r="BO1075" s="1713"/>
      <c r="BP1075" s="1713"/>
      <c r="BQ1075" s="1713"/>
      <c r="BR1075" s="1713"/>
      <c r="BS1075" s="1713"/>
      <c r="BT1075" s="1713"/>
      <c r="BU1075" s="1713"/>
      <c r="BV1075" s="1713"/>
      <c r="BW1075" s="1713"/>
      <c r="BX1075" s="1713"/>
      <c r="BY1075" s="1713"/>
      <c r="BZ1075" s="1713"/>
      <c r="CA1075" s="1713"/>
      <c r="CB1075" s="1713"/>
      <c r="CC1075" s="1713"/>
      <c r="CD1075" s="1713"/>
      <c r="CE1075" s="1713"/>
      <c r="CF1075" s="1713"/>
      <c r="CG1075" s="1713"/>
      <c r="CH1075" s="1713"/>
      <c r="CI1075" s="1713"/>
      <c r="CJ1075" s="1713"/>
      <c r="CK1075" s="1713"/>
      <c r="CL1075" s="1713"/>
      <c r="CM1075" s="1713"/>
      <c r="CN1075" s="1713"/>
      <c r="CO1075" s="1713"/>
      <c r="CP1075" s="1713"/>
      <c r="CQ1075" s="1713"/>
      <c r="CR1075" s="1713"/>
      <c r="CS1075" s="1713"/>
      <c r="CT1075" s="1713"/>
      <c r="CU1075" s="1713"/>
      <c r="CV1075" s="1713"/>
      <c r="CW1075" s="1713"/>
      <c r="CX1075" s="1713"/>
      <c r="CY1075" s="1713"/>
      <c r="CZ1075" s="1713"/>
      <c r="DA1075" s="1713"/>
      <c r="DB1075" s="1713"/>
      <c r="DC1075" s="1713"/>
      <c r="DD1075" s="1713"/>
      <c r="DE1075" s="1713"/>
      <c r="DF1075" s="1713"/>
      <c r="DG1075" s="1713"/>
      <c r="DH1075" s="1713"/>
      <c r="DI1075" s="1713"/>
      <c r="DJ1075" s="1713"/>
      <c r="DK1075" s="1713"/>
      <c r="DL1075" s="1713"/>
      <c r="DM1075" s="1713"/>
      <c r="DN1075" s="1713"/>
      <c r="DO1075" s="1713"/>
      <c r="DP1075" s="1713"/>
      <c r="DQ1075" s="1713"/>
    </row>
    <row r="1076" s="1732" customFormat="true" ht="21.75" hidden="false" customHeight="true" outlineLevel="0" collapsed="false">
      <c r="A1076" s="1713"/>
      <c r="B1076" s="1713"/>
      <c r="C1076" s="1725"/>
      <c r="D1076" s="1725"/>
      <c r="E1076" s="1725"/>
      <c r="F1076" s="3210"/>
      <c r="G1076" s="3211"/>
      <c r="H1076" s="3212"/>
      <c r="I1076" s="3213"/>
      <c r="J1076" s="3213"/>
      <c r="K1076" s="1713"/>
      <c r="L1076" s="1713"/>
      <c r="M1076" s="1713"/>
      <c r="N1076" s="1725"/>
      <c r="O1076" s="1713"/>
      <c r="P1076" s="1713"/>
      <c r="Q1076" s="1713"/>
      <c r="R1076" s="1713"/>
      <c r="S1076" s="1713"/>
      <c r="T1076" s="1714"/>
      <c r="W1076" s="1713"/>
      <c r="X1076" s="1713"/>
      <c r="Y1076" s="1713"/>
      <c r="Z1076" s="1713"/>
      <c r="AA1076" s="1713"/>
      <c r="AB1076" s="1713"/>
      <c r="AC1076" s="1713"/>
      <c r="AD1076" s="1713"/>
      <c r="AE1076" s="1713"/>
      <c r="AF1076" s="1713"/>
      <c r="AG1076" s="1713"/>
      <c r="AH1076" s="1713"/>
      <c r="AI1076" s="1713"/>
      <c r="AJ1076" s="1713"/>
      <c r="AK1076" s="1713"/>
      <c r="AL1076" s="1713"/>
      <c r="AM1076" s="1713"/>
      <c r="AN1076" s="1713"/>
      <c r="AO1076" s="3214"/>
      <c r="AP1076" s="1713"/>
      <c r="AQ1076" s="1713"/>
      <c r="AR1076" s="1713"/>
      <c r="AS1076" s="1713"/>
      <c r="AT1076" s="1713"/>
      <c r="AU1076" s="1713"/>
      <c r="AV1076" s="1713"/>
      <c r="AW1076" s="1713"/>
      <c r="AX1076" s="1713"/>
      <c r="AY1076" s="1713"/>
      <c r="AZ1076" s="1713"/>
      <c r="BA1076" s="1713"/>
      <c r="BB1076" s="1713"/>
      <c r="BC1076" s="1713"/>
      <c r="BD1076" s="1713"/>
      <c r="BE1076" s="1713"/>
      <c r="BF1076" s="1713"/>
      <c r="BG1076" s="1713"/>
      <c r="BH1076" s="1713"/>
      <c r="BI1076" s="1713"/>
      <c r="BJ1076" s="1713"/>
      <c r="BK1076" s="1713"/>
      <c r="BL1076" s="1713"/>
      <c r="BM1076" s="1713"/>
      <c r="BN1076" s="1713"/>
      <c r="BO1076" s="1713"/>
      <c r="BP1076" s="1713"/>
      <c r="BQ1076" s="1713"/>
      <c r="BR1076" s="1713"/>
      <c r="BS1076" s="1713"/>
      <c r="BT1076" s="1713"/>
      <c r="BU1076" s="1713"/>
      <c r="BV1076" s="1713"/>
      <c r="BW1076" s="1713"/>
      <c r="BX1076" s="1713"/>
      <c r="BY1076" s="1713"/>
      <c r="BZ1076" s="1713"/>
      <c r="CA1076" s="1713"/>
      <c r="CB1076" s="1713"/>
      <c r="CC1076" s="1713"/>
      <c r="CD1076" s="1713"/>
      <c r="CE1076" s="1713"/>
      <c r="CF1076" s="1713"/>
      <c r="CG1076" s="1713"/>
      <c r="CH1076" s="1713"/>
      <c r="CI1076" s="1713"/>
      <c r="CJ1076" s="1713"/>
      <c r="CK1076" s="1713"/>
      <c r="CL1076" s="1713"/>
      <c r="CM1076" s="1713"/>
      <c r="CN1076" s="1713"/>
      <c r="CO1076" s="1713"/>
      <c r="CP1076" s="1713"/>
      <c r="CQ1076" s="1713"/>
      <c r="CR1076" s="1713"/>
      <c r="CS1076" s="1713"/>
      <c r="CT1076" s="1713"/>
      <c r="CU1076" s="1713"/>
      <c r="CV1076" s="1713"/>
      <c r="CW1076" s="1713"/>
      <c r="CX1076" s="1713"/>
      <c r="CY1076" s="1713"/>
      <c r="CZ1076" s="1713"/>
      <c r="DA1076" s="1713"/>
      <c r="DB1076" s="1713"/>
      <c r="DC1076" s="1713"/>
      <c r="DD1076" s="1713"/>
      <c r="DE1076" s="1713"/>
      <c r="DF1076" s="1713"/>
      <c r="DG1076" s="1713"/>
      <c r="DH1076" s="1713"/>
      <c r="DI1076" s="1713"/>
      <c r="DJ1076" s="1713"/>
      <c r="DK1076" s="1713"/>
      <c r="DL1076" s="1713"/>
      <c r="DM1076" s="1713"/>
      <c r="DN1076" s="1713"/>
      <c r="DO1076" s="1713"/>
      <c r="DP1076" s="1713"/>
      <c r="DQ1076" s="1713"/>
    </row>
    <row r="1077" s="1732" customFormat="true" ht="21.75" hidden="false" customHeight="true" outlineLevel="0" collapsed="false">
      <c r="A1077" s="1713"/>
      <c r="B1077" s="1713"/>
      <c r="C1077" s="1725"/>
      <c r="D1077" s="1725"/>
      <c r="E1077" s="1725"/>
      <c r="F1077" s="3210"/>
      <c r="G1077" s="3211"/>
      <c r="H1077" s="3212"/>
      <c r="I1077" s="3213"/>
      <c r="J1077" s="3213"/>
      <c r="K1077" s="1713"/>
      <c r="L1077" s="1713"/>
      <c r="M1077" s="1713"/>
      <c r="N1077" s="1725"/>
      <c r="O1077" s="1713"/>
      <c r="P1077" s="1713"/>
      <c r="Q1077" s="1713"/>
      <c r="R1077" s="1713"/>
      <c r="S1077" s="1713"/>
      <c r="T1077" s="1714"/>
      <c r="W1077" s="1713"/>
      <c r="X1077" s="1713"/>
      <c r="Y1077" s="1713"/>
      <c r="Z1077" s="1713"/>
      <c r="AA1077" s="1713"/>
      <c r="AB1077" s="1713"/>
      <c r="AC1077" s="1713"/>
      <c r="AD1077" s="1713"/>
      <c r="AE1077" s="1713"/>
      <c r="AF1077" s="1713"/>
      <c r="AG1077" s="1713"/>
      <c r="AH1077" s="1713"/>
      <c r="AI1077" s="1713"/>
      <c r="AJ1077" s="1713"/>
      <c r="AK1077" s="1713"/>
      <c r="AL1077" s="1713"/>
      <c r="AM1077" s="1713"/>
      <c r="AN1077" s="1713"/>
      <c r="AO1077" s="3214"/>
      <c r="AP1077" s="1713"/>
      <c r="AQ1077" s="1713"/>
      <c r="AR1077" s="1713"/>
      <c r="AS1077" s="1713"/>
      <c r="AT1077" s="1713"/>
      <c r="AU1077" s="1713"/>
      <c r="AV1077" s="1713"/>
      <c r="AW1077" s="1713"/>
      <c r="AX1077" s="1713"/>
      <c r="AY1077" s="1713"/>
      <c r="AZ1077" s="1713"/>
      <c r="BA1077" s="1713"/>
      <c r="BB1077" s="1713"/>
      <c r="BC1077" s="1713"/>
      <c r="BD1077" s="1713"/>
      <c r="BE1077" s="1713"/>
      <c r="BF1077" s="1713"/>
      <c r="BG1077" s="1713"/>
      <c r="BH1077" s="1713"/>
      <c r="BI1077" s="1713"/>
      <c r="BJ1077" s="1713"/>
      <c r="BK1077" s="1713"/>
      <c r="BL1077" s="1713"/>
      <c r="BM1077" s="1713"/>
      <c r="BN1077" s="1713"/>
      <c r="BO1077" s="1713"/>
      <c r="BP1077" s="1713"/>
      <c r="BQ1077" s="1713"/>
      <c r="BR1077" s="1713"/>
      <c r="BS1077" s="1713"/>
      <c r="BT1077" s="1713"/>
      <c r="BU1077" s="1713"/>
      <c r="BV1077" s="1713"/>
      <c r="BW1077" s="1713"/>
      <c r="BX1077" s="1713"/>
      <c r="BY1077" s="1713"/>
      <c r="BZ1077" s="1713"/>
      <c r="CA1077" s="1713"/>
      <c r="CB1077" s="1713"/>
      <c r="CC1077" s="1713"/>
      <c r="CD1077" s="1713"/>
      <c r="CE1077" s="1713"/>
      <c r="CF1077" s="1713"/>
      <c r="CG1077" s="1713"/>
      <c r="CH1077" s="1713"/>
      <c r="CI1077" s="1713"/>
      <c r="CJ1077" s="1713"/>
      <c r="CK1077" s="1713"/>
      <c r="CL1077" s="1713"/>
      <c r="CM1077" s="1713"/>
      <c r="CN1077" s="1713"/>
      <c r="CO1077" s="1713"/>
      <c r="CP1077" s="1713"/>
      <c r="CQ1077" s="1713"/>
      <c r="CR1077" s="1713"/>
      <c r="CS1077" s="1713"/>
      <c r="CT1077" s="1713"/>
      <c r="CU1077" s="1713"/>
      <c r="CV1077" s="1713"/>
      <c r="CW1077" s="1713"/>
      <c r="CX1077" s="1713"/>
      <c r="CY1077" s="1713"/>
      <c r="CZ1077" s="1713"/>
      <c r="DA1077" s="1713"/>
      <c r="DB1077" s="1713"/>
      <c r="DC1077" s="1713"/>
      <c r="DD1077" s="1713"/>
      <c r="DE1077" s="1713"/>
      <c r="DF1077" s="1713"/>
      <c r="DG1077" s="1713"/>
      <c r="DH1077" s="1713"/>
      <c r="DI1077" s="1713"/>
      <c r="DJ1077" s="1713"/>
      <c r="DK1077" s="1713"/>
      <c r="DL1077" s="1713"/>
      <c r="DM1077" s="1713"/>
      <c r="DN1077" s="1713"/>
      <c r="DO1077" s="1713"/>
      <c r="DP1077" s="1713"/>
      <c r="DQ1077" s="1713"/>
    </row>
    <row r="1078" s="1732" customFormat="true" ht="21.75" hidden="false" customHeight="true" outlineLevel="0" collapsed="false">
      <c r="A1078" s="1713"/>
      <c r="B1078" s="1713"/>
      <c r="C1078" s="1725"/>
      <c r="D1078" s="1725"/>
      <c r="E1078" s="1725"/>
      <c r="F1078" s="3210"/>
      <c r="G1078" s="3211"/>
      <c r="H1078" s="3212"/>
      <c r="I1078" s="3213"/>
      <c r="J1078" s="3213"/>
      <c r="K1078" s="1713"/>
      <c r="L1078" s="1713"/>
      <c r="M1078" s="1713"/>
      <c r="N1078" s="1725"/>
      <c r="O1078" s="1713"/>
      <c r="P1078" s="1713"/>
      <c r="Q1078" s="1713"/>
      <c r="R1078" s="1713"/>
      <c r="S1078" s="1713"/>
      <c r="T1078" s="1714"/>
      <c r="W1078" s="1713"/>
      <c r="X1078" s="1713"/>
      <c r="Y1078" s="1713"/>
      <c r="Z1078" s="1713"/>
      <c r="AA1078" s="1713"/>
      <c r="AB1078" s="1713"/>
      <c r="AC1078" s="1713"/>
      <c r="AD1078" s="1713"/>
      <c r="AE1078" s="1713"/>
      <c r="AF1078" s="1713"/>
      <c r="AG1078" s="1713"/>
      <c r="AH1078" s="1713"/>
      <c r="AI1078" s="1713"/>
      <c r="AJ1078" s="1713"/>
      <c r="AK1078" s="1713"/>
      <c r="AL1078" s="1713"/>
      <c r="AM1078" s="1713"/>
      <c r="AN1078" s="1713"/>
      <c r="AO1078" s="3214"/>
      <c r="AP1078" s="1713"/>
      <c r="AQ1078" s="1713"/>
      <c r="AR1078" s="1713"/>
      <c r="AS1078" s="1713"/>
      <c r="AT1078" s="1713"/>
      <c r="AU1078" s="1713"/>
      <c r="AV1078" s="1713"/>
      <c r="AW1078" s="1713"/>
      <c r="AX1078" s="1713"/>
      <c r="AY1078" s="1713"/>
      <c r="AZ1078" s="1713"/>
      <c r="BA1078" s="1713"/>
      <c r="BB1078" s="1713"/>
      <c r="BC1078" s="1713"/>
      <c r="BD1078" s="1713"/>
      <c r="BE1078" s="1713"/>
      <c r="BF1078" s="1713"/>
      <c r="BG1078" s="1713"/>
      <c r="BH1078" s="1713"/>
      <c r="BI1078" s="1713"/>
      <c r="BJ1078" s="1713"/>
      <c r="BK1078" s="1713"/>
      <c r="BL1078" s="1713"/>
      <c r="BM1078" s="1713"/>
      <c r="BN1078" s="1713"/>
      <c r="BO1078" s="1713"/>
      <c r="BP1078" s="1713"/>
      <c r="BQ1078" s="1713"/>
      <c r="BR1078" s="1713"/>
      <c r="BS1078" s="1713"/>
      <c r="BT1078" s="1713"/>
      <c r="BU1078" s="1713"/>
      <c r="BV1078" s="1713"/>
      <c r="BW1078" s="1713"/>
      <c r="BX1078" s="1713"/>
      <c r="BY1078" s="1713"/>
      <c r="BZ1078" s="1713"/>
      <c r="CA1078" s="1713"/>
      <c r="CB1078" s="1713"/>
      <c r="CC1078" s="1713"/>
      <c r="CD1078" s="1713"/>
      <c r="CE1078" s="1713"/>
      <c r="CF1078" s="1713"/>
      <c r="CG1078" s="1713"/>
      <c r="CH1078" s="1713"/>
      <c r="CI1078" s="1713"/>
      <c r="CJ1078" s="1713"/>
      <c r="CK1078" s="1713"/>
      <c r="CL1078" s="1713"/>
      <c r="CM1078" s="1713"/>
      <c r="CN1078" s="1713"/>
      <c r="CO1078" s="1713"/>
      <c r="CP1078" s="1713"/>
      <c r="CQ1078" s="1713"/>
      <c r="CR1078" s="1713"/>
      <c r="CS1078" s="1713"/>
      <c r="CT1078" s="1713"/>
      <c r="CU1078" s="1713"/>
      <c r="CV1078" s="1713"/>
      <c r="CW1078" s="1713"/>
      <c r="CX1078" s="1713"/>
      <c r="CY1078" s="1713"/>
      <c r="CZ1078" s="1713"/>
      <c r="DA1078" s="1713"/>
      <c r="DB1078" s="1713"/>
      <c r="DC1078" s="1713"/>
      <c r="DD1078" s="1713"/>
      <c r="DE1078" s="1713"/>
      <c r="DF1078" s="1713"/>
      <c r="DG1078" s="1713"/>
      <c r="DH1078" s="1713"/>
      <c r="DI1078" s="1713"/>
      <c r="DJ1078" s="1713"/>
      <c r="DK1078" s="1713"/>
      <c r="DL1078" s="1713"/>
      <c r="DM1078" s="1713"/>
      <c r="DN1078" s="1713"/>
      <c r="DO1078" s="1713"/>
      <c r="DP1078" s="1713"/>
      <c r="DQ1078" s="1713"/>
    </row>
    <row r="1079" s="1732" customFormat="true" ht="21.75" hidden="false" customHeight="true" outlineLevel="0" collapsed="false">
      <c r="A1079" s="1713"/>
      <c r="B1079" s="1713"/>
      <c r="C1079" s="1725"/>
      <c r="D1079" s="1725"/>
      <c r="E1079" s="1725"/>
      <c r="F1079" s="3210"/>
      <c r="G1079" s="3211"/>
      <c r="H1079" s="3212"/>
      <c r="I1079" s="3213"/>
      <c r="J1079" s="3213"/>
      <c r="K1079" s="1713"/>
      <c r="L1079" s="1713"/>
      <c r="M1079" s="1713"/>
      <c r="N1079" s="1725"/>
      <c r="O1079" s="1713"/>
      <c r="P1079" s="1713"/>
      <c r="Q1079" s="1713"/>
      <c r="R1079" s="1713"/>
      <c r="S1079" s="1713"/>
      <c r="T1079" s="1714"/>
      <c r="W1079" s="1713"/>
      <c r="X1079" s="1713"/>
      <c r="Y1079" s="1713"/>
      <c r="Z1079" s="1713"/>
      <c r="AA1079" s="1713"/>
      <c r="AB1079" s="1713"/>
      <c r="AC1079" s="1713"/>
      <c r="AD1079" s="1713"/>
      <c r="AE1079" s="1713"/>
      <c r="AF1079" s="1713"/>
      <c r="AG1079" s="1713"/>
      <c r="AH1079" s="1713"/>
      <c r="AI1079" s="1713"/>
      <c r="AJ1079" s="1713"/>
      <c r="AK1079" s="1713"/>
      <c r="AL1079" s="1713"/>
      <c r="AM1079" s="1713"/>
      <c r="AN1079" s="1713"/>
      <c r="AO1079" s="3214"/>
      <c r="AP1079" s="1713"/>
      <c r="AQ1079" s="1713"/>
      <c r="AR1079" s="1713"/>
      <c r="AS1079" s="1713"/>
      <c r="AT1079" s="1713"/>
      <c r="AU1079" s="1713"/>
      <c r="AV1079" s="1713"/>
      <c r="AW1079" s="1713"/>
      <c r="AX1079" s="1713"/>
      <c r="AY1079" s="1713"/>
      <c r="AZ1079" s="1713"/>
      <c r="BA1079" s="1713"/>
      <c r="BB1079" s="1713"/>
      <c r="BC1079" s="1713"/>
      <c r="BD1079" s="1713"/>
      <c r="BE1079" s="1713"/>
      <c r="BF1079" s="1713"/>
      <c r="BG1079" s="1713"/>
      <c r="BH1079" s="1713"/>
      <c r="BI1079" s="1713"/>
      <c r="BJ1079" s="1713"/>
      <c r="BK1079" s="1713"/>
      <c r="BL1079" s="1713"/>
      <c r="BM1079" s="1713"/>
      <c r="BN1079" s="1713"/>
      <c r="BO1079" s="1713"/>
      <c r="BP1079" s="1713"/>
      <c r="BQ1079" s="1713"/>
      <c r="BR1079" s="1713"/>
      <c r="BS1079" s="1713"/>
      <c r="BT1079" s="1713"/>
      <c r="BU1079" s="1713"/>
      <c r="BV1079" s="1713"/>
      <c r="BW1079" s="1713"/>
      <c r="BX1079" s="1713"/>
      <c r="BY1079" s="1713"/>
      <c r="BZ1079" s="1713"/>
      <c r="CA1079" s="1713"/>
      <c r="CB1079" s="1713"/>
      <c r="CC1079" s="1713"/>
      <c r="CD1079" s="1713"/>
      <c r="CE1079" s="1713"/>
      <c r="CF1079" s="1713"/>
      <c r="CG1079" s="1713"/>
      <c r="CH1079" s="1713"/>
      <c r="CI1079" s="1713"/>
      <c r="CJ1079" s="1713"/>
      <c r="CK1079" s="1713"/>
      <c r="CL1079" s="1713"/>
      <c r="CM1079" s="1713"/>
      <c r="CN1079" s="1713"/>
      <c r="CO1079" s="1713"/>
      <c r="CP1079" s="1713"/>
      <c r="CQ1079" s="1713"/>
      <c r="CR1079" s="1713"/>
      <c r="CS1079" s="1713"/>
      <c r="CT1079" s="1713"/>
      <c r="CU1079" s="1713"/>
      <c r="CV1079" s="1713"/>
      <c r="CW1079" s="1713"/>
      <c r="CX1079" s="1713"/>
      <c r="CY1079" s="1713"/>
      <c r="CZ1079" s="1713"/>
      <c r="DA1079" s="1713"/>
      <c r="DB1079" s="1713"/>
      <c r="DC1079" s="1713"/>
      <c r="DD1079" s="1713"/>
      <c r="DE1079" s="1713"/>
      <c r="DF1079" s="1713"/>
      <c r="DG1079" s="1713"/>
      <c r="DH1079" s="1713"/>
      <c r="DI1079" s="1713"/>
      <c r="DJ1079" s="1713"/>
      <c r="DK1079" s="1713"/>
      <c r="DL1079" s="1713"/>
      <c r="DM1079" s="1713"/>
      <c r="DN1079" s="1713"/>
      <c r="DO1079" s="1713"/>
      <c r="DP1079" s="1713"/>
      <c r="DQ1079" s="1713"/>
    </row>
    <row r="1080" s="1732" customFormat="true" ht="21.75" hidden="false" customHeight="true" outlineLevel="0" collapsed="false">
      <c r="A1080" s="1713"/>
      <c r="B1080" s="1713"/>
      <c r="C1080" s="1725"/>
      <c r="D1080" s="1725"/>
      <c r="E1080" s="1725"/>
      <c r="F1080" s="3210"/>
      <c r="G1080" s="3211"/>
      <c r="H1080" s="3212"/>
      <c r="I1080" s="3213"/>
      <c r="J1080" s="3213"/>
      <c r="K1080" s="1713"/>
      <c r="L1080" s="1713"/>
      <c r="M1080" s="1713"/>
      <c r="N1080" s="1725"/>
      <c r="O1080" s="1713"/>
      <c r="P1080" s="1713"/>
      <c r="Q1080" s="1713"/>
      <c r="R1080" s="1713"/>
      <c r="S1080" s="1713"/>
      <c r="T1080" s="1714"/>
      <c r="W1080" s="1713"/>
      <c r="X1080" s="1713"/>
      <c r="Y1080" s="1713"/>
      <c r="Z1080" s="1713"/>
      <c r="AA1080" s="1713"/>
      <c r="AB1080" s="1713"/>
      <c r="AC1080" s="1713"/>
      <c r="AD1080" s="1713"/>
      <c r="AE1080" s="1713"/>
      <c r="AF1080" s="1713"/>
      <c r="AG1080" s="1713"/>
      <c r="AH1080" s="1713"/>
      <c r="AI1080" s="1713"/>
      <c r="AJ1080" s="1713"/>
      <c r="AK1080" s="1713"/>
      <c r="AL1080" s="1713"/>
      <c r="AM1080" s="1713"/>
      <c r="AN1080" s="1713"/>
      <c r="AO1080" s="3214"/>
      <c r="AP1080" s="1713"/>
      <c r="AQ1080" s="1713"/>
      <c r="AR1080" s="1713"/>
      <c r="AS1080" s="1713"/>
      <c r="AT1080" s="1713"/>
      <c r="AU1080" s="1713"/>
      <c r="AV1080" s="1713"/>
      <c r="AW1080" s="1713"/>
      <c r="AX1080" s="1713"/>
      <c r="AY1080" s="1713"/>
      <c r="AZ1080" s="1713"/>
      <c r="BA1080" s="1713"/>
      <c r="BB1080" s="1713"/>
      <c r="BC1080" s="1713"/>
      <c r="BD1080" s="1713"/>
      <c r="BE1080" s="1713"/>
      <c r="BF1080" s="1713"/>
      <c r="BG1080" s="1713"/>
      <c r="BH1080" s="1713"/>
      <c r="BI1080" s="1713"/>
      <c r="BJ1080" s="1713"/>
      <c r="BK1080" s="1713"/>
      <c r="BL1080" s="1713"/>
      <c r="BM1080" s="1713"/>
      <c r="BN1080" s="1713"/>
      <c r="BO1080" s="1713"/>
      <c r="BP1080" s="1713"/>
      <c r="BQ1080" s="1713"/>
      <c r="BR1080" s="1713"/>
      <c r="BS1080" s="1713"/>
      <c r="BT1080" s="1713"/>
      <c r="BU1080" s="1713"/>
      <c r="BV1080" s="1713"/>
      <c r="BW1080" s="1713"/>
      <c r="BX1080" s="1713"/>
      <c r="BY1080" s="1713"/>
      <c r="BZ1080" s="1713"/>
      <c r="CA1080" s="1713"/>
      <c r="CB1080" s="1713"/>
      <c r="CC1080" s="1713"/>
      <c r="CD1080" s="1713"/>
      <c r="CE1080" s="1713"/>
      <c r="CF1080" s="1713"/>
      <c r="CG1080" s="1713"/>
      <c r="CH1080" s="1713"/>
      <c r="CI1080" s="1713"/>
      <c r="CJ1080" s="1713"/>
      <c r="CK1080" s="1713"/>
      <c r="CL1080" s="1713"/>
      <c r="CM1080" s="1713"/>
      <c r="CN1080" s="1713"/>
      <c r="CO1080" s="1713"/>
      <c r="CP1080" s="1713"/>
      <c r="CQ1080" s="1713"/>
      <c r="CR1080" s="1713"/>
      <c r="CS1080" s="1713"/>
      <c r="CT1080" s="1713"/>
      <c r="CU1080" s="1713"/>
      <c r="CV1080" s="1713"/>
      <c r="CW1080" s="1713"/>
      <c r="CX1080" s="1713"/>
      <c r="CY1080" s="1713"/>
      <c r="CZ1080" s="1713"/>
      <c r="DA1080" s="1713"/>
      <c r="DB1080" s="1713"/>
      <c r="DC1080" s="1713"/>
      <c r="DD1080" s="1713"/>
      <c r="DE1080" s="1713"/>
      <c r="DF1080" s="1713"/>
      <c r="DG1080" s="1713"/>
      <c r="DH1080" s="1713"/>
      <c r="DI1080" s="1713"/>
      <c r="DJ1080" s="1713"/>
      <c r="DK1080" s="1713"/>
      <c r="DL1080" s="1713"/>
      <c r="DM1080" s="1713"/>
      <c r="DN1080" s="1713"/>
      <c r="DO1080" s="1713"/>
      <c r="DP1080" s="1713"/>
      <c r="DQ1080" s="1713"/>
    </row>
    <row r="1081" s="1732" customFormat="true" ht="21.75" hidden="false" customHeight="true" outlineLevel="0" collapsed="false">
      <c r="A1081" s="1713"/>
      <c r="B1081" s="1713"/>
      <c r="C1081" s="1725"/>
      <c r="D1081" s="1725"/>
      <c r="E1081" s="1725"/>
      <c r="F1081" s="3210"/>
      <c r="G1081" s="3211"/>
      <c r="H1081" s="3212"/>
      <c r="I1081" s="3213"/>
      <c r="J1081" s="3213"/>
      <c r="K1081" s="1713"/>
      <c r="L1081" s="1713"/>
      <c r="M1081" s="1713"/>
      <c r="N1081" s="1725"/>
      <c r="O1081" s="1713"/>
      <c r="P1081" s="1713"/>
      <c r="Q1081" s="1713"/>
      <c r="R1081" s="1713"/>
      <c r="S1081" s="1713"/>
      <c r="T1081" s="1714"/>
      <c r="W1081" s="1713"/>
      <c r="X1081" s="1713"/>
      <c r="Y1081" s="1713"/>
      <c r="Z1081" s="1713"/>
      <c r="AA1081" s="1713"/>
      <c r="AB1081" s="1713"/>
      <c r="AC1081" s="1713"/>
      <c r="AD1081" s="1713"/>
      <c r="AE1081" s="1713"/>
      <c r="AF1081" s="1713"/>
      <c r="AG1081" s="1713"/>
      <c r="AH1081" s="1713"/>
      <c r="AI1081" s="1713"/>
      <c r="AJ1081" s="1713"/>
      <c r="AK1081" s="1713"/>
      <c r="AL1081" s="1713"/>
      <c r="AM1081" s="1713"/>
      <c r="AN1081" s="1713"/>
      <c r="AO1081" s="3214"/>
      <c r="AP1081" s="1713"/>
      <c r="AQ1081" s="1713"/>
      <c r="AR1081" s="1713"/>
      <c r="AS1081" s="1713"/>
      <c r="AT1081" s="1713"/>
      <c r="AU1081" s="1713"/>
      <c r="AV1081" s="1713"/>
      <c r="AW1081" s="1713"/>
      <c r="AX1081" s="1713"/>
      <c r="AY1081" s="1713"/>
      <c r="AZ1081" s="1713"/>
      <c r="BA1081" s="1713"/>
      <c r="BB1081" s="1713"/>
      <c r="BC1081" s="1713"/>
      <c r="BD1081" s="1713"/>
      <c r="BE1081" s="1713"/>
      <c r="BF1081" s="1713"/>
      <c r="BG1081" s="1713"/>
      <c r="BH1081" s="1713"/>
      <c r="BI1081" s="1713"/>
      <c r="BJ1081" s="1713"/>
      <c r="BK1081" s="1713"/>
      <c r="BL1081" s="1713"/>
      <c r="BM1081" s="1713"/>
      <c r="BN1081" s="1713"/>
      <c r="BO1081" s="1713"/>
      <c r="BP1081" s="1713"/>
      <c r="BQ1081" s="1713"/>
      <c r="BR1081" s="1713"/>
      <c r="BS1081" s="1713"/>
      <c r="BT1081" s="1713"/>
      <c r="BU1081" s="1713"/>
      <c r="BV1081" s="1713"/>
      <c r="BW1081" s="1713"/>
      <c r="BX1081" s="1713"/>
      <c r="BY1081" s="1713"/>
      <c r="BZ1081" s="1713"/>
      <c r="CA1081" s="1713"/>
      <c r="CB1081" s="1713"/>
      <c r="CC1081" s="1713"/>
      <c r="CD1081" s="1713"/>
      <c r="CE1081" s="1713"/>
      <c r="CF1081" s="1713"/>
      <c r="CG1081" s="1713"/>
      <c r="CH1081" s="1713"/>
      <c r="CI1081" s="1713"/>
      <c r="CJ1081" s="1713"/>
      <c r="CK1081" s="1713"/>
      <c r="CL1081" s="1713"/>
      <c r="CM1081" s="1713"/>
      <c r="CN1081" s="1713"/>
      <c r="CO1081" s="1713"/>
      <c r="CP1081" s="1713"/>
      <c r="CQ1081" s="1713"/>
      <c r="CR1081" s="1713"/>
      <c r="CS1081" s="1713"/>
      <c r="CT1081" s="1713"/>
      <c r="CU1081" s="1713"/>
      <c r="CV1081" s="1713"/>
      <c r="CW1081" s="1713"/>
      <c r="CX1081" s="1713"/>
      <c r="CY1081" s="1713"/>
      <c r="CZ1081" s="1713"/>
      <c r="DA1081" s="1713"/>
      <c r="DB1081" s="1713"/>
      <c r="DC1081" s="1713"/>
      <c r="DD1081" s="1713"/>
      <c r="DE1081" s="1713"/>
      <c r="DF1081" s="1713"/>
      <c r="DG1081" s="1713"/>
      <c r="DH1081" s="1713"/>
      <c r="DI1081" s="1713"/>
      <c r="DJ1081" s="1713"/>
      <c r="DK1081" s="1713"/>
      <c r="DL1081" s="1713"/>
      <c r="DM1081" s="1713"/>
      <c r="DN1081" s="1713"/>
      <c r="DO1081" s="1713"/>
      <c r="DP1081" s="1713"/>
      <c r="DQ1081" s="1713"/>
    </row>
    <row r="1082" s="1732" customFormat="true" ht="21.75" hidden="false" customHeight="true" outlineLevel="0" collapsed="false">
      <c r="A1082" s="1713"/>
      <c r="B1082" s="1713"/>
      <c r="C1082" s="1725"/>
      <c r="D1082" s="1725"/>
      <c r="E1082" s="1725"/>
      <c r="F1082" s="3210"/>
      <c r="G1082" s="3211"/>
      <c r="H1082" s="3212"/>
      <c r="I1082" s="3213"/>
      <c r="J1082" s="3213"/>
      <c r="K1082" s="1713"/>
      <c r="L1082" s="1713"/>
      <c r="M1082" s="1713"/>
      <c r="N1082" s="1725"/>
      <c r="O1082" s="1713"/>
      <c r="P1082" s="1713"/>
      <c r="Q1082" s="1713"/>
      <c r="R1082" s="1713"/>
      <c r="S1082" s="1713"/>
      <c r="T1082" s="1714"/>
      <c r="W1082" s="1713"/>
      <c r="X1082" s="1713"/>
      <c r="Y1082" s="1713"/>
      <c r="Z1082" s="1713"/>
      <c r="AA1082" s="1713"/>
      <c r="AB1082" s="1713"/>
      <c r="AC1082" s="1713"/>
      <c r="AD1082" s="1713"/>
      <c r="AE1082" s="1713"/>
      <c r="AF1082" s="1713"/>
      <c r="AG1082" s="1713"/>
      <c r="AH1082" s="1713"/>
      <c r="AI1082" s="1713"/>
      <c r="AJ1082" s="1713"/>
      <c r="AK1082" s="1713"/>
      <c r="AL1082" s="1713"/>
      <c r="AM1082" s="1713"/>
      <c r="AN1082" s="1713"/>
      <c r="AO1082" s="3214"/>
      <c r="AP1082" s="1713"/>
      <c r="AQ1082" s="1713"/>
      <c r="AR1082" s="1713"/>
      <c r="AS1082" s="1713"/>
      <c r="AT1082" s="1713"/>
      <c r="AU1082" s="1713"/>
      <c r="AV1082" s="1713"/>
      <c r="AW1082" s="1713"/>
      <c r="AX1082" s="1713"/>
      <c r="AY1082" s="1713"/>
      <c r="AZ1082" s="1713"/>
      <c r="BA1082" s="1713"/>
      <c r="BB1082" s="1713"/>
      <c r="BC1082" s="1713"/>
      <c r="BD1082" s="1713"/>
      <c r="BE1082" s="1713"/>
      <c r="BF1082" s="1713"/>
      <c r="BG1082" s="1713"/>
      <c r="BH1082" s="1713"/>
      <c r="BI1082" s="1713"/>
      <c r="BJ1082" s="1713"/>
      <c r="BK1082" s="1713"/>
      <c r="BL1082" s="1713"/>
      <c r="BM1082" s="1713"/>
      <c r="BN1082" s="1713"/>
      <c r="BO1082" s="1713"/>
      <c r="BP1082" s="1713"/>
      <c r="BQ1082" s="1713"/>
      <c r="BR1082" s="1713"/>
      <c r="BS1082" s="1713"/>
      <c r="BT1082" s="1713"/>
      <c r="BU1082" s="1713"/>
      <c r="BV1082" s="1713"/>
      <c r="BW1082" s="1713"/>
      <c r="BX1082" s="1713"/>
      <c r="BY1082" s="1713"/>
      <c r="BZ1082" s="1713"/>
      <c r="CA1082" s="1713"/>
      <c r="CB1082" s="1713"/>
      <c r="CC1082" s="1713"/>
      <c r="CD1082" s="1713"/>
      <c r="CE1082" s="1713"/>
      <c r="CF1082" s="1713"/>
      <c r="CG1082" s="1713"/>
      <c r="CH1082" s="1713"/>
      <c r="CI1082" s="1713"/>
      <c r="CJ1082" s="1713"/>
      <c r="CK1082" s="1713"/>
      <c r="CL1082" s="1713"/>
      <c r="CM1082" s="1713"/>
      <c r="CN1082" s="1713"/>
      <c r="CO1082" s="1713"/>
      <c r="CP1082" s="1713"/>
      <c r="CQ1082" s="1713"/>
      <c r="CR1082" s="1713"/>
      <c r="CS1082" s="1713"/>
      <c r="CT1082" s="1713"/>
      <c r="CU1082" s="1713"/>
      <c r="CV1082" s="1713"/>
      <c r="CW1082" s="1713"/>
      <c r="CX1082" s="1713"/>
      <c r="CY1082" s="1713"/>
      <c r="CZ1082" s="1713"/>
      <c r="DA1082" s="1713"/>
      <c r="DB1082" s="1713"/>
      <c r="DC1082" s="1713"/>
      <c r="DD1082" s="1713"/>
      <c r="DE1082" s="1713"/>
      <c r="DF1082" s="1713"/>
      <c r="DG1082" s="1713"/>
      <c r="DH1082" s="1713"/>
      <c r="DI1082" s="1713"/>
      <c r="DJ1082" s="1713"/>
      <c r="DK1082" s="1713"/>
      <c r="DL1082" s="1713"/>
      <c r="DM1082" s="1713"/>
      <c r="DN1082" s="1713"/>
      <c r="DO1082" s="1713"/>
      <c r="DP1082" s="1713"/>
      <c r="DQ1082" s="1713"/>
    </row>
    <row r="1083" s="1732" customFormat="true" ht="21.75" hidden="false" customHeight="true" outlineLevel="0" collapsed="false">
      <c r="A1083" s="1713"/>
      <c r="B1083" s="1713"/>
      <c r="C1083" s="1725"/>
      <c r="D1083" s="1725"/>
      <c r="E1083" s="1725"/>
      <c r="F1083" s="3210"/>
      <c r="G1083" s="3211"/>
      <c r="H1083" s="3212"/>
      <c r="I1083" s="3213"/>
      <c r="J1083" s="3213"/>
      <c r="K1083" s="1713"/>
      <c r="L1083" s="1713"/>
      <c r="M1083" s="1713"/>
      <c r="N1083" s="1725"/>
      <c r="O1083" s="1713"/>
      <c r="P1083" s="1713"/>
      <c r="Q1083" s="1713"/>
      <c r="R1083" s="1713"/>
      <c r="S1083" s="1713"/>
      <c r="T1083" s="1714"/>
      <c r="W1083" s="1713"/>
      <c r="X1083" s="1713"/>
      <c r="Y1083" s="1713"/>
      <c r="Z1083" s="1713"/>
      <c r="AA1083" s="1713"/>
      <c r="AB1083" s="1713"/>
      <c r="AC1083" s="1713"/>
      <c r="AD1083" s="1713"/>
      <c r="AE1083" s="1713"/>
      <c r="AF1083" s="1713"/>
      <c r="AG1083" s="1713"/>
      <c r="AH1083" s="1713"/>
      <c r="AI1083" s="1713"/>
      <c r="AJ1083" s="1713"/>
      <c r="AK1083" s="1713"/>
      <c r="AL1083" s="1713"/>
      <c r="AM1083" s="1713"/>
      <c r="AN1083" s="1713"/>
      <c r="AO1083" s="3214"/>
      <c r="AP1083" s="1713"/>
      <c r="AQ1083" s="1713"/>
      <c r="AR1083" s="1713"/>
      <c r="AS1083" s="1713"/>
      <c r="AT1083" s="1713"/>
      <c r="AU1083" s="1713"/>
      <c r="AV1083" s="1713"/>
      <c r="AW1083" s="1713"/>
      <c r="AX1083" s="1713"/>
      <c r="AY1083" s="1713"/>
      <c r="AZ1083" s="1713"/>
      <c r="BA1083" s="1713"/>
      <c r="BB1083" s="1713"/>
      <c r="BC1083" s="1713"/>
      <c r="BD1083" s="1713"/>
      <c r="BE1083" s="1713"/>
      <c r="BF1083" s="1713"/>
      <c r="BG1083" s="1713"/>
      <c r="BH1083" s="1713"/>
      <c r="BI1083" s="1713"/>
      <c r="BJ1083" s="1713"/>
      <c r="BK1083" s="1713"/>
      <c r="BL1083" s="1713"/>
      <c r="BM1083" s="1713"/>
      <c r="BN1083" s="1713"/>
      <c r="BO1083" s="1713"/>
      <c r="BP1083" s="1713"/>
      <c r="BQ1083" s="1713"/>
      <c r="BR1083" s="1713"/>
      <c r="BS1083" s="1713"/>
      <c r="BT1083" s="1713"/>
      <c r="BU1083" s="1713"/>
      <c r="BV1083" s="1713"/>
      <c r="BW1083" s="1713"/>
      <c r="BX1083" s="1713"/>
      <c r="BY1083" s="1713"/>
      <c r="BZ1083" s="1713"/>
      <c r="CA1083" s="1713"/>
      <c r="CB1083" s="1713"/>
      <c r="CC1083" s="1713"/>
      <c r="CD1083" s="1713"/>
      <c r="CE1083" s="1713"/>
      <c r="CF1083" s="1713"/>
      <c r="CG1083" s="1713"/>
      <c r="CH1083" s="1713"/>
      <c r="CI1083" s="1713"/>
      <c r="CJ1083" s="1713"/>
      <c r="CK1083" s="1713"/>
      <c r="CL1083" s="1713"/>
      <c r="CM1083" s="1713"/>
      <c r="CN1083" s="1713"/>
      <c r="CO1083" s="1713"/>
      <c r="CP1083" s="1713"/>
      <c r="CQ1083" s="1713"/>
      <c r="CR1083" s="1713"/>
      <c r="CS1083" s="1713"/>
      <c r="CT1083" s="1713"/>
      <c r="CU1083" s="1713"/>
      <c r="CV1083" s="1713"/>
      <c r="CW1083" s="1713"/>
      <c r="CX1083" s="1713"/>
      <c r="CY1083" s="1713"/>
      <c r="CZ1083" s="1713"/>
      <c r="DA1083" s="1713"/>
      <c r="DB1083" s="1713"/>
      <c r="DC1083" s="1713"/>
      <c r="DD1083" s="1713"/>
      <c r="DE1083" s="1713"/>
      <c r="DF1083" s="1713"/>
      <c r="DG1083" s="1713"/>
      <c r="DH1083" s="1713"/>
      <c r="DI1083" s="1713"/>
      <c r="DJ1083" s="1713"/>
      <c r="DK1083" s="1713"/>
      <c r="DL1083" s="1713"/>
      <c r="DM1083" s="1713"/>
      <c r="DN1083" s="1713"/>
      <c r="DO1083" s="1713"/>
      <c r="DP1083" s="1713"/>
      <c r="DQ1083" s="1713"/>
    </row>
    <row r="1084" s="1732" customFormat="true" ht="21.75" hidden="false" customHeight="true" outlineLevel="0" collapsed="false">
      <c r="A1084" s="1713"/>
      <c r="B1084" s="1713"/>
      <c r="C1084" s="1725"/>
      <c r="D1084" s="1725"/>
      <c r="E1084" s="1725"/>
      <c r="F1084" s="3210"/>
      <c r="G1084" s="3211"/>
      <c r="H1084" s="3212"/>
      <c r="I1084" s="3213"/>
      <c r="J1084" s="3213"/>
      <c r="K1084" s="1713"/>
      <c r="L1084" s="1713"/>
      <c r="M1084" s="1713"/>
      <c r="N1084" s="1725"/>
      <c r="O1084" s="1713"/>
      <c r="P1084" s="1713"/>
      <c r="Q1084" s="1713"/>
      <c r="R1084" s="1713"/>
      <c r="S1084" s="1713"/>
      <c r="T1084" s="1714"/>
      <c r="W1084" s="1713"/>
      <c r="X1084" s="1713"/>
      <c r="Y1084" s="1713"/>
      <c r="Z1084" s="1713"/>
      <c r="AA1084" s="1713"/>
      <c r="AB1084" s="1713"/>
      <c r="AC1084" s="1713"/>
      <c r="AD1084" s="1713"/>
      <c r="AE1084" s="1713"/>
      <c r="AF1084" s="1713"/>
      <c r="AG1084" s="1713"/>
      <c r="AH1084" s="1713"/>
      <c r="AI1084" s="1713"/>
      <c r="AJ1084" s="1713"/>
      <c r="AK1084" s="1713"/>
      <c r="AL1084" s="1713"/>
      <c r="AM1084" s="1713"/>
      <c r="AN1084" s="1713"/>
      <c r="AO1084" s="3214"/>
      <c r="AP1084" s="1713"/>
      <c r="AQ1084" s="1713"/>
      <c r="AR1084" s="1713"/>
      <c r="AS1084" s="1713"/>
      <c r="AT1084" s="1713"/>
      <c r="AU1084" s="1713"/>
      <c r="AV1084" s="1713"/>
      <c r="AW1084" s="1713"/>
      <c r="AX1084" s="1713"/>
      <c r="AY1084" s="1713"/>
      <c r="AZ1084" s="1713"/>
      <c r="BA1084" s="1713"/>
      <c r="BB1084" s="1713"/>
      <c r="BC1084" s="1713"/>
      <c r="BD1084" s="1713"/>
      <c r="BE1084" s="1713"/>
      <c r="BF1084" s="1713"/>
      <c r="BG1084" s="1713"/>
      <c r="BH1084" s="1713"/>
      <c r="BI1084" s="1713"/>
      <c r="BJ1084" s="1713"/>
      <c r="BK1084" s="1713"/>
      <c r="BL1084" s="1713"/>
      <c r="BM1084" s="1713"/>
      <c r="BN1084" s="1713"/>
      <c r="BO1084" s="1713"/>
      <c r="BP1084" s="1713"/>
      <c r="BQ1084" s="1713"/>
      <c r="BR1084" s="1713"/>
      <c r="BS1084" s="1713"/>
      <c r="BT1084" s="1713"/>
      <c r="BU1084" s="1713"/>
      <c r="BV1084" s="1713"/>
      <c r="BW1084" s="1713"/>
      <c r="BX1084" s="1713"/>
      <c r="BY1084" s="1713"/>
      <c r="BZ1084" s="1713"/>
      <c r="CA1084" s="1713"/>
      <c r="CB1084" s="1713"/>
      <c r="CC1084" s="1713"/>
      <c r="CD1084" s="1713"/>
      <c r="CE1084" s="1713"/>
      <c r="CF1084" s="1713"/>
      <c r="CG1084" s="1713"/>
      <c r="CH1084" s="1713"/>
      <c r="CI1084" s="1713"/>
      <c r="CJ1084" s="1713"/>
      <c r="CK1084" s="1713"/>
      <c r="CL1084" s="1713"/>
      <c r="CM1084" s="1713"/>
      <c r="CN1084" s="1713"/>
      <c r="CO1084" s="1713"/>
      <c r="CP1084" s="1713"/>
      <c r="CQ1084" s="1713"/>
      <c r="CR1084" s="1713"/>
      <c r="CS1084" s="1713"/>
      <c r="CT1084" s="1713"/>
      <c r="CU1084" s="1713"/>
      <c r="CV1084" s="1713"/>
      <c r="CW1084" s="1713"/>
      <c r="CX1084" s="1713"/>
      <c r="CY1084" s="1713"/>
      <c r="CZ1084" s="1713"/>
      <c r="DA1084" s="1713"/>
      <c r="DB1084" s="1713"/>
      <c r="DC1084" s="1713"/>
      <c r="DD1084" s="1713"/>
      <c r="DE1084" s="1713"/>
      <c r="DF1084" s="1713"/>
      <c r="DG1084" s="1713"/>
      <c r="DH1084" s="1713"/>
      <c r="DI1084" s="1713"/>
      <c r="DJ1084" s="1713"/>
      <c r="DK1084" s="1713"/>
      <c r="DL1084" s="1713"/>
      <c r="DM1084" s="1713"/>
      <c r="DN1084" s="1713"/>
      <c r="DO1084" s="1713"/>
      <c r="DP1084" s="1713"/>
      <c r="DQ1084" s="1713"/>
    </row>
    <row r="1085" s="1732" customFormat="true" ht="21.75" hidden="false" customHeight="true" outlineLevel="0" collapsed="false">
      <c r="A1085" s="1713"/>
      <c r="B1085" s="1713"/>
      <c r="C1085" s="1725"/>
      <c r="D1085" s="1725"/>
      <c r="E1085" s="1725"/>
      <c r="F1085" s="3210"/>
      <c r="G1085" s="3211"/>
      <c r="H1085" s="3212"/>
      <c r="I1085" s="3213"/>
      <c r="J1085" s="3213"/>
      <c r="K1085" s="1713"/>
      <c r="L1085" s="1713"/>
      <c r="M1085" s="1713"/>
      <c r="N1085" s="1725"/>
      <c r="O1085" s="1713"/>
      <c r="P1085" s="1713"/>
      <c r="Q1085" s="1713"/>
      <c r="R1085" s="1713"/>
      <c r="S1085" s="1713"/>
      <c r="T1085" s="1714"/>
      <c r="W1085" s="1713"/>
      <c r="X1085" s="1713"/>
      <c r="Y1085" s="1713"/>
      <c r="Z1085" s="1713"/>
      <c r="AA1085" s="1713"/>
      <c r="AB1085" s="1713"/>
      <c r="AC1085" s="1713"/>
      <c r="AD1085" s="1713"/>
      <c r="AE1085" s="1713"/>
      <c r="AF1085" s="1713"/>
      <c r="AG1085" s="1713"/>
      <c r="AH1085" s="1713"/>
      <c r="AI1085" s="1713"/>
      <c r="AJ1085" s="1713"/>
      <c r="AK1085" s="1713"/>
      <c r="AL1085" s="1713"/>
      <c r="AM1085" s="1713"/>
      <c r="AN1085" s="1713"/>
      <c r="AO1085" s="3214"/>
      <c r="AP1085" s="1713"/>
      <c r="AQ1085" s="1713"/>
      <c r="AR1085" s="1713"/>
      <c r="AS1085" s="1713"/>
      <c r="AT1085" s="1713"/>
      <c r="AU1085" s="1713"/>
      <c r="AV1085" s="1713"/>
      <c r="AW1085" s="1713"/>
      <c r="AX1085" s="1713"/>
      <c r="AY1085" s="1713"/>
      <c r="AZ1085" s="1713"/>
      <c r="BA1085" s="1713"/>
      <c r="BB1085" s="1713"/>
      <c r="BC1085" s="1713"/>
      <c r="BD1085" s="1713"/>
      <c r="BE1085" s="1713"/>
      <c r="BF1085" s="1713"/>
      <c r="BG1085" s="1713"/>
      <c r="BH1085" s="1713"/>
      <c r="BI1085" s="1713"/>
      <c r="BJ1085" s="1713"/>
      <c r="BK1085" s="1713"/>
      <c r="BL1085" s="1713"/>
      <c r="BM1085" s="1713"/>
      <c r="BN1085" s="1713"/>
      <c r="BO1085" s="1713"/>
      <c r="BP1085" s="1713"/>
      <c r="BQ1085" s="1713"/>
      <c r="BR1085" s="1713"/>
      <c r="BS1085" s="1713"/>
      <c r="BT1085" s="1713"/>
      <c r="BU1085" s="1713"/>
      <c r="BV1085" s="1713"/>
      <c r="BW1085" s="1713"/>
      <c r="BX1085" s="1713"/>
      <c r="BY1085" s="1713"/>
      <c r="BZ1085" s="1713"/>
      <c r="CA1085" s="1713"/>
      <c r="CB1085" s="1713"/>
      <c r="CC1085" s="1713"/>
      <c r="CD1085" s="1713"/>
      <c r="CE1085" s="1713"/>
      <c r="CF1085" s="1713"/>
      <c r="CG1085" s="1713"/>
      <c r="CH1085" s="1713"/>
      <c r="CI1085" s="1713"/>
      <c r="CJ1085" s="1713"/>
      <c r="CK1085" s="1713"/>
      <c r="CL1085" s="1713"/>
      <c r="CM1085" s="1713"/>
      <c r="CN1085" s="1713"/>
      <c r="CO1085" s="1713"/>
      <c r="CP1085" s="1713"/>
      <c r="CQ1085" s="1713"/>
      <c r="CR1085" s="1713"/>
      <c r="CS1085" s="1713"/>
      <c r="CT1085" s="1713"/>
      <c r="CU1085" s="1713"/>
      <c r="CV1085" s="1713"/>
      <c r="CW1085" s="1713"/>
      <c r="CX1085" s="1713"/>
      <c r="CY1085" s="1713"/>
      <c r="CZ1085" s="1713"/>
      <c r="DA1085" s="1713"/>
      <c r="DB1085" s="1713"/>
      <c r="DC1085" s="1713"/>
      <c r="DD1085" s="1713"/>
      <c r="DE1085" s="1713"/>
      <c r="DF1085" s="1713"/>
      <c r="DG1085" s="1713"/>
      <c r="DH1085" s="1713"/>
      <c r="DI1085" s="1713"/>
      <c r="DJ1085" s="1713"/>
      <c r="DK1085" s="1713"/>
      <c r="DL1085" s="1713"/>
      <c r="DM1085" s="1713"/>
      <c r="DN1085" s="1713"/>
      <c r="DO1085" s="1713"/>
      <c r="DP1085" s="1713"/>
      <c r="DQ1085" s="1713"/>
    </row>
    <row r="1086" s="1732" customFormat="true" ht="21.75" hidden="false" customHeight="true" outlineLevel="0" collapsed="false">
      <c r="A1086" s="1713"/>
      <c r="B1086" s="1713"/>
      <c r="C1086" s="1725"/>
      <c r="D1086" s="1725"/>
      <c r="E1086" s="1725"/>
      <c r="F1086" s="3210"/>
      <c r="G1086" s="3211"/>
      <c r="H1086" s="3212"/>
      <c r="I1086" s="3213"/>
      <c r="J1086" s="3213"/>
      <c r="K1086" s="1713"/>
      <c r="L1086" s="1713"/>
      <c r="M1086" s="1713"/>
      <c r="N1086" s="1725"/>
      <c r="O1086" s="1713"/>
      <c r="P1086" s="1713"/>
      <c r="Q1086" s="1713"/>
      <c r="R1086" s="1713"/>
      <c r="S1086" s="1713"/>
      <c r="T1086" s="1714"/>
      <c r="W1086" s="1713"/>
      <c r="X1086" s="1713"/>
      <c r="Y1086" s="1713"/>
      <c r="Z1086" s="1713"/>
      <c r="AA1086" s="1713"/>
      <c r="AB1086" s="1713"/>
      <c r="AC1086" s="1713"/>
      <c r="AD1086" s="1713"/>
      <c r="AE1086" s="1713"/>
      <c r="AF1086" s="1713"/>
      <c r="AG1086" s="1713"/>
      <c r="AH1086" s="1713"/>
      <c r="AI1086" s="1713"/>
      <c r="AJ1086" s="1713"/>
      <c r="AK1086" s="1713"/>
      <c r="AL1086" s="1713"/>
      <c r="AM1086" s="1713"/>
      <c r="AN1086" s="1713"/>
      <c r="AO1086" s="3214"/>
      <c r="AP1086" s="1713"/>
      <c r="AQ1086" s="1713"/>
      <c r="AR1086" s="1713"/>
      <c r="AS1086" s="1713"/>
      <c r="AT1086" s="1713"/>
      <c r="AU1086" s="1713"/>
      <c r="AV1086" s="1713"/>
      <c r="AW1086" s="1713"/>
      <c r="AX1086" s="1713"/>
      <c r="AY1086" s="1713"/>
      <c r="AZ1086" s="1713"/>
      <c r="BA1086" s="1713"/>
      <c r="BB1086" s="1713"/>
      <c r="BC1086" s="1713"/>
      <c r="BD1086" s="1713"/>
      <c r="BE1086" s="1713"/>
      <c r="BF1086" s="1713"/>
      <c r="BG1086" s="1713"/>
      <c r="BH1086" s="1713"/>
      <c r="BI1086" s="1713"/>
      <c r="BJ1086" s="1713"/>
      <c r="BK1086" s="1713"/>
      <c r="BL1086" s="1713"/>
      <c r="BM1086" s="1713"/>
      <c r="BN1086" s="1713"/>
      <c r="BO1086" s="1713"/>
      <c r="BP1086" s="1713"/>
      <c r="BQ1086" s="1713"/>
      <c r="BR1086" s="1713"/>
      <c r="BS1086" s="1713"/>
      <c r="BT1086" s="1713"/>
      <c r="BU1086" s="1713"/>
      <c r="BV1086" s="1713"/>
      <c r="BW1086" s="1713"/>
      <c r="BX1086" s="1713"/>
      <c r="BY1086" s="1713"/>
      <c r="BZ1086" s="1713"/>
      <c r="CA1086" s="1713"/>
      <c r="CB1086" s="1713"/>
      <c r="CC1086" s="1713"/>
      <c r="CD1086" s="1713"/>
      <c r="CE1086" s="1713"/>
      <c r="CF1086" s="1713"/>
      <c r="CG1086" s="1713"/>
      <c r="CH1086" s="1713"/>
      <c r="CI1086" s="1713"/>
      <c r="CJ1086" s="1713"/>
      <c r="CK1086" s="1713"/>
      <c r="CL1086" s="1713"/>
      <c r="CM1086" s="1713"/>
      <c r="CN1086" s="1713"/>
      <c r="CO1086" s="1713"/>
      <c r="CP1086" s="1713"/>
      <c r="CQ1086" s="1713"/>
      <c r="CR1086" s="1713"/>
      <c r="CS1086" s="1713"/>
      <c r="CT1086" s="1713"/>
      <c r="CU1086" s="1713"/>
      <c r="CV1086" s="1713"/>
      <c r="CW1086" s="1713"/>
      <c r="CX1086" s="1713"/>
      <c r="CY1086" s="1713"/>
      <c r="CZ1086" s="1713"/>
      <c r="DA1086" s="1713"/>
      <c r="DB1086" s="1713"/>
      <c r="DC1086" s="1713"/>
      <c r="DD1086" s="1713"/>
      <c r="DE1086" s="1713"/>
      <c r="DF1086" s="1713"/>
      <c r="DG1086" s="1713"/>
      <c r="DH1086" s="1713"/>
      <c r="DI1086" s="1713"/>
      <c r="DJ1086" s="1713"/>
      <c r="DK1086" s="1713"/>
      <c r="DL1086" s="1713"/>
      <c r="DM1086" s="1713"/>
      <c r="DN1086" s="1713"/>
      <c r="DO1086" s="1713"/>
      <c r="DP1086" s="1713"/>
      <c r="DQ1086" s="1713"/>
    </row>
    <row r="1087" s="1732" customFormat="true" ht="21.75" hidden="false" customHeight="true" outlineLevel="0" collapsed="false">
      <c r="A1087" s="1713"/>
      <c r="B1087" s="1713"/>
      <c r="C1087" s="1725"/>
      <c r="D1087" s="1725"/>
      <c r="E1087" s="1725"/>
      <c r="F1087" s="3210"/>
      <c r="G1087" s="3211"/>
      <c r="H1087" s="3212"/>
      <c r="I1087" s="3213"/>
      <c r="J1087" s="3213"/>
      <c r="K1087" s="1713"/>
      <c r="L1087" s="1713"/>
      <c r="M1087" s="1713"/>
      <c r="N1087" s="1725"/>
      <c r="O1087" s="1713"/>
      <c r="P1087" s="1713"/>
      <c r="Q1087" s="1713"/>
      <c r="R1087" s="1713"/>
      <c r="S1087" s="1713"/>
      <c r="T1087" s="1714"/>
      <c r="W1087" s="1713"/>
      <c r="X1087" s="1713"/>
      <c r="Y1087" s="1713"/>
      <c r="Z1087" s="1713"/>
      <c r="AA1087" s="1713"/>
      <c r="AB1087" s="1713"/>
      <c r="AC1087" s="1713"/>
      <c r="AD1087" s="1713"/>
      <c r="AE1087" s="1713"/>
      <c r="AF1087" s="1713"/>
      <c r="AG1087" s="1713"/>
      <c r="AH1087" s="1713"/>
      <c r="AI1087" s="1713"/>
      <c r="AJ1087" s="1713"/>
      <c r="AK1087" s="1713"/>
      <c r="AL1087" s="1713"/>
      <c r="AM1087" s="1713"/>
      <c r="AN1087" s="1713"/>
      <c r="AO1087" s="3214"/>
      <c r="AP1087" s="1713"/>
      <c r="AQ1087" s="1713"/>
      <c r="AR1087" s="1713"/>
      <c r="AS1087" s="1713"/>
      <c r="AT1087" s="1713"/>
      <c r="AU1087" s="1713"/>
      <c r="AV1087" s="1713"/>
      <c r="AW1087" s="1713"/>
      <c r="AX1087" s="1713"/>
      <c r="AY1087" s="1713"/>
      <c r="AZ1087" s="1713"/>
      <c r="BA1087" s="1713"/>
      <c r="BB1087" s="1713"/>
      <c r="BC1087" s="1713"/>
      <c r="BD1087" s="1713"/>
      <c r="BE1087" s="1713"/>
      <c r="BF1087" s="1713"/>
      <c r="BG1087" s="1713"/>
      <c r="BH1087" s="1713"/>
      <c r="BI1087" s="1713"/>
      <c r="BJ1087" s="1713"/>
      <c r="BK1087" s="1713"/>
      <c r="BL1087" s="1713"/>
      <c r="BM1087" s="1713"/>
      <c r="BN1087" s="1713"/>
      <c r="BO1087" s="1713"/>
      <c r="BP1087" s="1713"/>
      <c r="BQ1087" s="1713"/>
      <c r="BR1087" s="1713"/>
      <c r="BS1087" s="1713"/>
      <c r="BT1087" s="1713"/>
      <c r="BU1087" s="1713"/>
      <c r="BV1087" s="1713"/>
      <c r="BW1087" s="1713"/>
      <c r="BX1087" s="1713"/>
      <c r="BY1087" s="1713"/>
      <c r="BZ1087" s="1713"/>
      <c r="CA1087" s="1713"/>
      <c r="CB1087" s="1713"/>
      <c r="CC1087" s="1713"/>
      <c r="CD1087" s="1713"/>
      <c r="CE1087" s="1713"/>
      <c r="CF1087" s="1713"/>
      <c r="CG1087" s="1713"/>
      <c r="CH1087" s="1713"/>
      <c r="CI1087" s="1713"/>
      <c r="CJ1087" s="1713"/>
      <c r="CK1087" s="1713"/>
      <c r="CL1087" s="1713"/>
      <c r="CM1087" s="1713"/>
      <c r="CN1087" s="1713"/>
      <c r="CO1087" s="1713"/>
      <c r="CP1087" s="1713"/>
      <c r="CQ1087" s="1713"/>
      <c r="CR1087" s="1713"/>
      <c r="CS1087" s="1713"/>
      <c r="CT1087" s="1713"/>
      <c r="CU1087" s="1713"/>
      <c r="CV1087" s="1713"/>
      <c r="CW1087" s="1713"/>
      <c r="CX1087" s="1713"/>
      <c r="CY1087" s="1713"/>
      <c r="CZ1087" s="1713"/>
      <c r="DA1087" s="1713"/>
      <c r="DB1087" s="1713"/>
      <c r="DC1087" s="1713"/>
      <c r="DD1087" s="1713"/>
      <c r="DE1087" s="1713"/>
      <c r="DF1087" s="1713"/>
      <c r="DG1087" s="1713"/>
      <c r="DH1087" s="1713"/>
      <c r="DI1087" s="1713"/>
      <c r="DJ1087" s="1713"/>
      <c r="DK1087" s="1713"/>
      <c r="DL1087" s="1713"/>
      <c r="DM1087" s="1713"/>
      <c r="DN1087" s="1713"/>
      <c r="DO1087" s="1713"/>
      <c r="DP1087" s="1713"/>
      <c r="DQ1087" s="1713"/>
    </row>
    <row r="1088" s="1732" customFormat="true" ht="21.75" hidden="false" customHeight="true" outlineLevel="0" collapsed="false">
      <c r="A1088" s="1713"/>
      <c r="B1088" s="1713"/>
      <c r="C1088" s="1725"/>
      <c r="D1088" s="1725"/>
      <c r="E1088" s="1725"/>
      <c r="F1088" s="3210"/>
      <c r="G1088" s="3211"/>
      <c r="H1088" s="3212"/>
      <c r="I1088" s="3213"/>
      <c r="J1088" s="3213"/>
      <c r="K1088" s="1713"/>
      <c r="L1088" s="1713"/>
      <c r="M1088" s="1713"/>
      <c r="N1088" s="1725"/>
      <c r="O1088" s="1713"/>
      <c r="P1088" s="1713"/>
      <c r="Q1088" s="1713"/>
      <c r="R1088" s="1713"/>
      <c r="S1088" s="1713"/>
      <c r="T1088" s="1714"/>
      <c r="W1088" s="1713"/>
      <c r="X1088" s="1713"/>
      <c r="Y1088" s="1713"/>
      <c r="Z1088" s="1713"/>
      <c r="AA1088" s="1713"/>
      <c r="AB1088" s="1713"/>
      <c r="AC1088" s="1713"/>
      <c r="AD1088" s="1713"/>
      <c r="AE1088" s="1713"/>
      <c r="AF1088" s="1713"/>
      <c r="AG1088" s="1713"/>
      <c r="AH1088" s="1713"/>
      <c r="AI1088" s="1713"/>
      <c r="AJ1088" s="1713"/>
      <c r="AK1088" s="1713"/>
      <c r="AL1088" s="1713"/>
      <c r="AM1088" s="1713"/>
      <c r="AN1088" s="1713"/>
      <c r="AO1088" s="3214"/>
      <c r="AP1088" s="1713"/>
      <c r="AQ1088" s="1713"/>
      <c r="AR1088" s="1713"/>
      <c r="AS1088" s="1713"/>
      <c r="AT1088" s="1713"/>
      <c r="AU1088" s="1713"/>
      <c r="AV1088" s="1713"/>
      <c r="AW1088" s="1713"/>
      <c r="AX1088" s="1713"/>
      <c r="AY1088" s="1713"/>
      <c r="AZ1088" s="1713"/>
      <c r="BA1088" s="1713"/>
      <c r="BB1088" s="1713"/>
      <c r="BC1088" s="1713"/>
      <c r="BD1088" s="1713"/>
      <c r="BE1088" s="1713"/>
      <c r="BF1088" s="1713"/>
      <c r="BG1088" s="1713"/>
      <c r="BH1088" s="1713"/>
      <c r="BI1088" s="1713"/>
      <c r="BJ1088" s="1713"/>
      <c r="BK1088" s="1713"/>
      <c r="BL1088" s="1713"/>
      <c r="BM1088" s="1713"/>
      <c r="BN1088" s="1713"/>
      <c r="BO1088" s="1713"/>
      <c r="BP1088" s="1713"/>
      <c r="BQ1088" s="1713"/>
      <c r="BR1088" s="1713"/>
      <c r="BS1088" s="1713"/>
      <c r="BT1088" s="1713"/>
      <c r="BU1088" s="1713"/>
      <c r="BV1088" s="1713"/>
      <c r="BW1088" s="1713"/>
      <c r="BX1088" s="1713"/>
      <c r="BY1088" s="1713"/>
      <c r="BZ1088" s="1713"/>
      <c r="CA1088" s="1713"/>
      <c r="CB1088" s="1713"/>
      <c r="CC1088" s="1713"/>
      <c r="CD1088" s="1713"/>
      <c r="CE1088" s="1713"/>
      <c r="CF1088" s="1713"/>
      <c r="CG1088" s="1713"/>
      <c r="CH1088" s="1713"/>
      <c r="CI1088" s="1713"/>
      <c r="CJ1088" s="1713"/>
      <c r="CK1088" s="1713"/>
      <c r="CL1088" s="1713"/>
      <c r="CM1088" s="1713"/>
      <c r="CN1088" s="1713"/>
      <c r="CO1088" s="1713"/>
      <c r="CP1088" s="1713"/>
      <c r="CQ1088" s="1713"/>
      <c r="CR1088" s="1713"/>
      <c r="CS1088" s="1713"/>
      <c r="CT1088" s="1713"/>
      <c r="CU1088" s="1713"/>
      <c r="CV1088" s="1713"/>
      <c r="CW1088" s="1713"/>
      <c r="CX1088" s="1713"/>
      <c r="CY1088" s="1713"/>
      <c r="CZ1088" s="1713"/>
      <c r="DA1088" s="1713"/>
      <c r="DB1088" s="1713"/>
      <c r="DC1088" s="1713"/>
      <c r="DD1088" s="1713"/>
      <c r="DE1088" s="1713"/>
      <c r="DF1088" s="1713"/>
      <c r="DG1088" s="1713"/>
      <c r="DH1088" s="1713"/>
      <c r="DI1088" s="1713"/>
      <c r="DJ1088" s="1713"/>
      <c r="DK1088" s="1713"/>
      <c r="DL1088" s="1713"/>
      <c r="DM1088" s="1713"/>
      <c r="DN1088" s="1713"/>
      <c r="DO1088" s="1713"/>
      <c r="DP1088" s="1713"/>
      <c r="DQ1088" s="1713"/>
    </row>
    <row r="1089" s="1732" customFormat="true" ht="21.75" hidden="false" customHeight="true" outlineLevel="0" collapsed="false">
      <c r="A1089" s="1713"/>
      <c r="B1089" s="1713"/>
      <c r="C1089" s="1725"/>
      <c r="D1089" s="1725"/>
      <c r="E1089" s="1725"/>
      <c r="F1089" s="3210"/>
      <c r="G1089" s="3211"/>
      <c r="H1089" s="3212"/>
      <c r="I1089" s="3213"/>
      <c r="J1089" s="3213"/>
      <c r="K1089" s="1713"/>
      <c r="L1089" s="1713"/>
      <c r="M1089" s="1713"/>
      <c r="N1089" s="1725"/>
      <c r="O1089" s="1713"/>
      <c r="P1089" s="1713"/>
      <c r="Q1089" s="1713"/>
      <c r="R1089" s="1713"/>
      <c r="S1089" s="1713"/>
      <c r="T1089" s="1714"/>
      <c r="W1089" s="1713"/>
      <c r="X1089" s="1713"/>
      <c r="Y1089" s="1713"/>
      <c r="Z1089" s="1713"/>
      <c r="AA1089" s="1713"/>
      <c r="AB1089" s="1713"/>
      <c r="AC1089" s="1713"/>
      <c r="AD1089" s="1713"/>
      <c r="AE1089" s="1713"/>
      <c r="AF1089" s="1713"/>
      <c r="AG1089" s="1713"/>
      <c r="AH1089" s="1713"/>
      <c r="AI1089" s="1713"/>
      <c r="AJ1089" s="1713"/>
      <c r="AK1089" s="1713"/>
      <c r="AL1089" s="1713"/>
      <c r="AM1089" s="1713"/>
      <c r="AN1089" s="1713"/>
      <c r="AO1089" s="3214"/>
      <c r="AP1089" s="1713"/>
      <c r="AQ1089" s="1713"/>
      <c r="AR1089" s="1713"/>
      <c r="AS1089" s="1713"/>
      <c r="AT1089" s="1713"/>
      <c r="AU1089" s="1713"/>
      <c r="AV1089" s="1713"/>
      <c r="AW1089" s="1713"/>
      <c r="AX1089" s="1713"/>
      <c r="AY1089" s="1713"/>
      <c r="AZ1089" s="1713"/>
      <c r="BA1089" s="1713"/>
      <c r="BB1089" s="1713"/>
      <c r="BC1089" s="1713"/>
      <c r="BD1089" s="1713"/>
      <c r="BE1089" s="1713"/>
      <c r="BF1089" s="1713"/>
      <c r="BG1089" s="1713"/>
      <c r="BH1089" s="1713"/>
      <c r="BI1089" s="1713"/>
      <c r="BJ1089" s="1713"/>
      <c r="BK1089" s="1713"/>
      <c r="BL1089" s="1713"/>
      <c r="BM1089" s="1713"/>
      <c r="BN1089" s="1713"/>
      <c r="BO1089" s="1713"/>
      <c r="BP1089" s="1713"/>
      <c r="BQ1089" s="1713"/>
      <c r="BR1089" s="1713"/>
      <c r="BS1089" s="1713"/>
      <c r="BT1089" s="1713"/>
      <c r="BU1089" s="1713"/>
      <c r="BV1089" s="1713"/>
      <c r="BW1089" s="1713"/>
      <c r="BX1089" s="1713"/>
      <c r="BY1089" s="1713"/>
      <c r="BZ1089" s="1713"/>
      <c r="CA1089" s="1713"/>
      <c r="CB1089" s="1713"/>
      <c r="CC1089" s="1713"/>
      <c r="CD1089" s="1713"/>
      <c r="CE1089" s="1713"/>
      <c r="CF1089" s="1713"/>
      <c r="CG1089" s="1713"/>
      <c r="CH1089" s="1713"/>
      <c r="CI1089" s="1713"/>
      <c r="CJ1089" s="1713"/>
      <c r="CK1089" s="1713"/>
      <c r="CL1089" s="1713"/>
      <c r="CM1089" s="1713"/>
      <c r="CN1089" s="1713"/>
      <c r="CO1089" s="1713"/>
      <c r="CP1089" s="1713"/>
      <c r="CQ1089" s="1713"/>
      <c r="CR1089" s="1713"/>
      <c r="CS1089" s="1713"/>
      <c r="CT1089" s="1713"/>
      <c r="CU1089" s="1713"/>
      <c r="CV1089" s="1713"/>
      <c r="CW1089" s="1713"/>
      <c r="CX1089" s="1713"/>
      <c r="CY1089" s="1713"/>
      <c r="CZ1089" s="1713"/>
      <c r="DA1089" s="1713"/>
      <c r="DB1089" s="1713"/>
      <c r="DC1089" s="1713"/>
      <c r="DD1089" s="1713"/>
      <c r="DE1089" s="1713"/>
      <c r="DF1089" s="1713"/>
      <c r="DG1089" s="1713"/>
      <c r="DH1089" s="1713"/>
      <c r="DI1089" s="1713"/>
      <c r="DJ1089" s="1713"/>
      <c r="DK1089" s="1713"/>
      <c r="DL1089" s="1713"/>
      <c r="DM1089" s="1713"/>
      <c r="DN1089" s="1713"/>
      <c r="DO1089" s="1713"/>
      <c r="DP1089" s="1713"/>
      <c r="DQ1089" s="1713"/>
    </row>
    <row r="1090" s="1732" customFormat="true" ht="21.75" hidden="false" customHeight="true" outlineLevel="0" collapsed="false">
      <c r="A1090" s="1713"/>
      <c r="B1090" s="1713"/>
      <c r="C1090" s="1725"/>
      <c r="D1090" s="1725"/>
      <c r="E1090" s="1725"/>
      <c r="F1090" s="3210"/>
      <c r="G1090" s="3211"/>
      <c r="H1090" s="3212"/>
      <c r="I1090" s="3213"/>
      <c r="J1090" s="3213"/>
      <c r="K1090" s="1713"/>
      <c r="L1090" s="1713"/>
      <c r="M1090" s="1713"/>
      <c r="N1090" s="1725"/>
      <c r="O1090" s="1713"/>
      <c r="P1090" s="1713"/>
      <c r="Q1090" s="1713"/>
      <c r="R1090" s="1713"/>
      <c r="S1090" s="1713"/>
      <c r="T1090" s="1714"/>
      <c r="W1090" s="1713"/>
      <c r="X1090" s="1713"/>
      <c r="Y1090" s="1713"/>
      <c r="Z1090" s="1713"/>
      <c r="AA1090" s="1713"/>
      <c r="AB1090" s="1713"/>
      <c r="AC1090" s="1713"/>
      <c r="AD1090" s="1713"/>
      <c r="AE1090" s="1713"/>
      <c r="AF1090" s="1713"/>
      <c r="AG1090" s="1713"/>
      <c r="AH1090" s="1713"/>
      <c r="AI1090" s="1713"/>
      <c r="AJ1090" s="1713"/>
      <c r="AK1090" s="1713"/>
      <c r="AL1090" s="1713"/>
      <c r="AM1090" s="1713"/>
      <c r="AN1090" s="1713"/>
      <c r="AO1090" s="3214"/>
      <c r="AP1090" s="1713"/>
      <c r="AQ1090" s="1713"/>
      <c r="AR1090" s="1713"/>
      <c r="AS1090" s="1713"/>
      <c r="AT1090" s="1713"/>
      <c r="AU1090" s="1713"/>
      <c r="AV1090" s="1713"/>
      <c r="AW1090" s="1713"/>
      <c r="AX1090" s="1713"/>
      <c r="AY1090" s="1713"/>
      <c r="AZ1090" s="1713"/>
      <c r="BA1090" s="1713"/>
      <c r="BB1090" s="1713"/>
      <c r="BC1090" s="1713"/>
      <c r="BD1090" s="1713"/>
      <c r="BE1090" s="1713"/>
      <c r="BF1090" s="1713"/>
      <c r="BG1090" s="1713"/>
      <c r="BH1090" s="1713"/>
      <c r="BI1090" s="1713"/>
      <c r="BJ1090" s="1713"/>
      <c r="BK1090" s="1713"/>
      <c r="BL1090" s="1713"/>
      <c r="BM1090" s="1713"/>
      <c r="BN1090" s="1713"/>
      <c r="BO1090" s="1713"/>
      <c r="BP1090" s="1713"/>
      <c r="BQ1090" s="1713"/>
      <c r="BR1090" s="1713"/>
      <c r="BS1090" s="1713"/>
      <c r="BT1090" s="1713"/>
      <c r="BU1090" s="1713"/>
      <c r="BV1090" s="1713"/>
      <c r="BW1090" s="1713"/>
      <c r="BX1090" s="1713"/>
      <c r="BY1090" s="1713"/>
      <c r="BZ1090" s="1713"/>
      <c r="CA1090" s="1713"/>
      <c r="CB1090" s="1713"/>
      <c r="CC1090" s="1713"/>
      <c r="CD1090" s="1713"/>
      <c r="CE1090" s="1713"/>
      <c r="CF1090" s="1713"/>
      <c r="CG1090" s="1713"/>
      <c r="CH1090" s="1713"/>
      <c r="CI1090" s="1713"/>
      <c r="CJ1090" s="1713"/>
      <c r="CK1090" s="1713"/>
      <c r="CL1090" s="1713"/>
      <c r="CM1090" s="1713"/>
      <c r="CN1090" s="1713"/>
      <c r="CO1090" s="1713"/>
      <c r="CP1090" s="1713"/>
      <c r="CQ1090" s="1713"/>
      <c r="CR1090" s="1713"/>
      <c r="CS1090" s="1713"/>
      <c r="CT1090" s="1713"/>
      <c r="CU1090" s="1713"/>
      <c r="CV1090" s="1713"/>
      <c r="CW1090" s="1713"/>
      <c r="CX1090" s="1713"/>
      <c r="CY1090" s="1713"/>
      <c r="CZ1090" s="1713"/>
      <c r="DA1090" s="1713"/>
      <c r="DB1090" s="1713"/>
      <c r="DC1090" s="1713"/>
      <c r="DD1090" s="1713"/>
      <c r="DE1090" s="1713"/>
      <c r="DF1090" s="1713"/>
      <c r="DG1090" s="1713"/>
      <c r="DH1090" s="1713"/>
      <c r="DI1090" s="1713"/>
      <c r="DJ1090" s="1713"/>
      <c r="DK1090" s="1713"/>
      <c r="DL1090" s="1713"/>
      <c r="DM1090" s="1713"/>
      <c r="DN1090" s="1713"/>
      <c r="DO1090" s="1713"/>
      <c r="DP1090" s="1713"/>
      <c r="DQ1090" s="1713"/>
    </row>
    <row r="1091" s="1732" customFormat="true" ht="21.75" hidden="false" customHeight="true" outlineLevel="0" collapsed="false">
      <c r="A1091" s="1713"/>
      <c r="B1091" s="1713"/>
      <c r="C1091" s="1725"/>
      <c r="D1091" s="1725"/>
      <c r="E1091" s="1725"/>
      <c r="F1091" s="3210"/>
      <c r="G1091" s="3211"/>
      <c r="H1091" s="3212"/>
      <c r="I1091" s="3213"/>
      <c r="J1091" s="3213"/>
      <c r="K1091" s="1713"/>
      <c r="L1091" s="1713"/>
      <c r="M1091" s="1713"/>
      <c r="N1091" s="1725"/>
      <c r="O1091" s="1713"/>
      <c r="P1091" s="1713"/>
      <c r="Q1091" s="1713"/>
      <c r="R1091" s="1713"/>
      <c r="S1091" s="1713"/>
      <c r="T1091" s="1714"/>
      <c r="W1091" s="1713"/>
      <c r="X1091" s="1713"/>
      <c r="Y1091" s="1713"/>
      <c r="Z1091" s="1713"/>
      <c r="AA1091" s="1713"/>
      <c r="AB1091" s="1713"/>
      <c r="AC1091" s="1713"/>
      <c r="AD1091" s="1713"/>
      <c r="AE1091" s="1713"/>
      <c r="AF1091" s="1713"/>
      <c r="AG1091" s="1713"/>
      <c r="AH1091" s="1713"/>
      <c r="AI1091" s="1713"/>
      <c r="AJ1091" s="1713"/>
      <c r="AK1091" s="1713"/>
      <c r="AL1091" s="1713"/>
      <c r="AM1091" s="1713"/>
      <c r="AN1091" s="1713"/>
      <c r="AO1091" s="3214"/>
      <c r="AP1091" s="1713"/>
      <c r="AQ1091" s="1713"/>
      <c r="AR1091" s="1713"/>
      <c r="AS1091" s="1713"/>
      <c r="AT1091" s="1713"/>
      <c r="AU1091" s="1713"/>
      <c r="AV1091" s="1713"/>
      <c r="AW1091" s="1713"/>
      <c r="AX1091" s="1713"/>
      <c r="AY1091" s="1713"/>
      <c r="AZ1091" s="1713"/>
      <c r="BA1091" s="1713"/>
      <c r="BB1091" s="1713"/>
      <c r="BC1091" s="1713"/>
      <c r="BD1091" s="1713"/>
      <c r="BE1091" s="1713"/>
      <c r="BF1091" s="1713"/>
      <c r="BG1091" s="1713"/>
      <c r="BH1091" s="1713"/>
      <c r="BI1091" s="1713"/>
      <c r="BJ1091" s="1713"/>
      <c r="BK1091" s="1713"/>
      <c r="BL1091" s="1713"/>
      <c r="BM1091" s="1713"/>
      <c r="BN1091" s="1713"/>
      <c r="BO1091" s="1713"/>
      <c r="BP1091" s="1713"/>
      <c r="BQ1091" s="1713"/>
      <c r="BR1091" s="1713"/>
      <c r="BS1091" s="1713"/>
      <c r="BT1091" s="1713"/>
      <c r="BU1091" s="1713"/>
      <c r="BV1091" s="1713"/>
      <c r="BW1091" s="1713"/>
      <c r="BX1091" s="1713"/>
      <c r="BY1091" s="1713"/>
      <c r="BZ1091" s="1713"/>
      <c r="CA1091" s="1713"/>
      <c r="CB1091" s="1713"/>
      <c r="CC1091" s="1713"/>
      <c r="CD1091" s="1713"/>
      <c r="CE1091" s="1713"/>
      <c r="CF1091" s="1713"/>
      <c r="CG1091" s="1713"/>
      <c r="CH1091" s="1713"/>
      <c r="CI1091" s="1713"/>
      <c r="CJ1091" s="1713"/>
      <c r="CK1091" s="1713"/>
      <c r="CL1091" s="1713"/>
      <c r="CM1091" s="1713"/>
      <c r="CN1091" s="1713"/>
      <c r="CO1091" s="1713"/>
      <c r="CP1091" s="1713"/>
      <c r="CQ1091" s="1713"/>
      <c r="CR1091" s="1713"/>
      <c r="CS1091" s="1713"/>
      <c r="CT1091" s="1713"/>
      <c r="CU1091" s="1713"/>
      <c r="CV1091" s="1713"/>
      <c r="CW1091" s="1713"/>
      <c r="CX1091" s="1713"/>
      <c r="CY1091" s="1713"/>
      <c r="CZ1091" s="1713"/>
      <c r="DA1091" s="1713"/>
      <c r="DB1091" s="1713"/>
      <c r="DC1091" s="1713"/>
      <c r="DD1091" s="1713"/>
      <c r="DE1091" s="1713"/>
      <c r="DF1091" s="1713"/>
      <c r="DG1091" s="1713"/>
      <c r="DH1091" s="1713"/>
      <c r="DI1091" s="1713"/>
      <c r="DJ1091" s="1713"/>
      <c r="DK1091" s="1713"/>
      <c r="DL1091" s="1713"/>
      <c r="DM1091" s="1713"/>
      <c r="DN1091" s="1713"/>
      <c r="DO1091" s="1713"/>
      <c r="DP1091" s="1713"/>
      <c r="DQ1091" s="1713"/>
    </row>
    <row r="1092" s="1732" customFormat="true" ht="21.75" hidden="false" customHeight="true" outlineLevel="0" collapsed="false">
      <c r="A1092" s="1713"/>
      <c r="B1092" s="1713"/>
      <c r="C1092" s="1725"/>
      <c r="D1092" s="1725"/>
      <c r="E1092" s="1725"/>
      <c r="F1092" s="3210"/>
      <c r="G1092" s="3211"/>
      <c r="H1092" s="3212"/>
      <c r="I1092" s="3213"/>
      <c r="J1092" s="3213"/>
      <c r="K1092" s="1713"/>
      <c r="L1092" s="1713"/>
      <c r="M1092" s="1713"/>
      <c r="N1092" s="1725"/>
      <c r="O1092" s="1713"/>
      <c r="P1092" s="1713"/>
      <c r="Q1092" s="1713"/>
      <c r="R1092" s="1713"/>
      <c r="S1092" s="1713"/>
      <c r="T1092" s="1714"/>
      <c r="W1092" s="1713"/>
      <c r="X1092" s="1713"/>
      <c r="Y1092" s="1713"/>
      <c r="Z1092" s="1713"/>
      <c r="AA1092" s="1713"/>
      <c r="AB1092" s="1713"/>
      <c r="AC1092" s="1713"/>
      <c r="AD1092" s="1713"/>
      <c r="AE1092" s="1713"/>
      <c r="AF1092" s="1713"/>
      <c r="AG1092" s="1713"/>
      <c r="AH1092" s="1713"/>
      <c r="AI1092" s="1713"/>
      <c r="AJ1092" s="1713"/>
      <c r="AK1092" s="1713"/>
      <c r="AL1092" s="1713"/>
      <c r="AM1092" s="1713"/>
      <c r="AN1092" s="1713"/>
      <c r="AO1092" s="3214"/>
      <c r="AP1092" s="1713"/>
      <c r="AQ1092" s="1713"/>
      <c r="AR1092" s="1713"/>
      <c r="AS1092" s="1713"/>
      <c r="AT1092" s="1713"/>
      <c r="AU1092" s="1713"/>
      <c r="AV1092" s="1713"/>
      <c r="AW1092" s="1713"/>
      <c r="AX1092" s="1713"/>
      <c r="AY1092" s="1713"/>
      <c r="AZ1092" s="1713"/>
      <c r="BA1092" s="1713"/>
      <c r="BB1092" s="1713"/>
      <c r="BC1092" s="1713"/>
      <c r="BD1092" s="1713"/>
      <c r="BE1092" s="1713"/>
      <c r="BF1092" s="1713"/>
      <c r="BG1092" s="1713"/>
      <c r="BH1092" s="1713"/>
      <c r="BI1092" s="1713"/>
      <c r="BJ1092" s="1713"/>
      <c r="BK1092" s="1713"/>
      <c r="BL1092" s="1713"/>
      <c r="BM1092" s="1713"/>
      <c r="BN1092" s="1713"/>
      <c r="BO1092" s="1713"/>
      <c r="BP1092" s="1713"/>
      <c r="BQ1092" s="1713"/>
      <c r="BR1092" s="1713"/>
      <c r="BS1092" s="1713"/>
      <c r="BT1092" s="1713"/>
      <c r="BU1092" s="1713"/>
      <c r="BV1092" s="1713"/>
      <c r="BW1092" s="1713"/>
      <c r="BX1092" s="1713"/>
      <c r="BY1092" s="1713"/>
      <c r="BZ1092" s="1713"/>
      <c r="CA1092" s="1713"/>
      <c r="CB1092" s="1713"/>
      <c r="CC1092" s="1713"/>
      <c r="CD1092" s="1713"/>
      <c r="CE1092" s="1713"/>
      <c r="CF1092" s="1713"/>
      <c r="CG1092" s="1713"/>
      <c r="CH1092" s="1713"/>
      <c r="CI1092" s="1713"/>
      <c r="CJ1092" s="1713"/>
      <c r="CK1092" s="1713"/>
      <c r="CL1092" s="1713"/>
      <c r="CM1092" s="1713"/>
      <c r="CN1092" s="1713"/>
      <c r="CO1092" s="1713"/>
      <c r="CP1092" s="1713"/>
      <c r="CQ1092" s="1713"/>
      <c r="CR1092" s="1713"/>
      <c r="CS1092" s="1713"/>
      <c r="CT1092" s="1713"/>
      <c r="CU1092" s="1713"/>
      <c r="CV1092" s="1713"/>
      <c r="CW1092" s="1713"/>
      <c r="CX1092" s="1713"/>
      <c r="CY1092" s="1713"/>
      <c r="CZ1092" s="1713"/>
      <c r="DA1092" s="1713"/>
      <c r="DB1092" s="1713"/>
      <c r="DC1092" s="1713"/>
      <c r="DD1092" s="1713"/>
      <c r="DE1092" s="1713"/>
      <c r="DF1092" s="1713"/>
      <c r="DG1092" s="1713"/>
      <c r="DH1092" s="1713"/>
      <c r="DI1092" s="1713"/>
      <c r="DJ1092" s="1713"/>
      <c r="DK1092" s="1713"/>
      <c r="DL1092" s="1713"/>
      <c r="DM1092" s="1713"/>
      <c r="DN1092" s="1713"/>
      <c r="DO1092" s="1713"/>
      <c r="DP1092" s="1713"/>
      <c r="DQ1092" s="1713"/>
    </row>
    <row r="1093" s="1732" customFormat="true" ht="21.75" hidden="false" customHeight="true" outlineLevel="0" collapsed="false">
      <c r="A1093" s="1713"/>
      <c r="B1093" s="1713"/>
      <c r="C1093" s="1725"/>
      <c r="D1093" s="1725"/>
      <c r="E1093" s="1725"/>
      <c r="F1093" s="3210"/>
      <c r="G1093" s="3211"/>
      <c r="H1093" s="3212"/>
      <c r="I1093" s="3213"/>
      <c r="J1093" s="3213"/>
      <c r="K1093" s="1713"/>
      <c r="L1093" s="1713"/>
      <c r="M1093" s="1713"/>
      <c r="N1093" s="1725"/>
      <c r="O1093" s="1713"/>
      <c r="P1093" s="1713"/>
      <c r="Q1093" s="1713"/>
      <c r="R1093" s="1713"/>
      <c r="S1093" s="1713"/>
      <c r="T1093" s="1714"/>
      <c r="W1093" s="1713"/>
      <c r="X1093" s="1713"/>
      <c r="Y1093" s="1713"/>
      <c r="Z1093" s="1713"/>
      <c r="AA1093" s="1713"/>
      <c r="AB1093" s="1713"/>
      <c r="AC1093" s="1713"/>
      <c r="AD1093" s="1713"/>
      <c r="AE1093" s="1713"/>
      <c r="AF1093" s="1713"/>
      <c r="AG1093" s="1713"/>
      <c r="AH1093" s="1713"/>
      <c r="AI1093" s="1713"/>
      <c r="AJ1093" s="1713"/>
      <c r="AK1093" s="1713"/>
      <c r="AL1093" s="1713"/>
      <c r="AM1093" s="1713"/>
      <c r="AN1093" s="1713"/>
      <c r="AO1093" s="3214"/>
      <c r="AP1093" s="1713"/>
      <c r="AQ1093" s="1713"/>
      <c r="AR1093" s="1713"/>
      <c r="AS1093" s="1713"/>
      <c r="AT1093" s="1713"/>
      <c r="AU1093" s="1713"/>
      <c r="AV1093" s="1713"/>
      <c r="AW1093" s="1713"/>
      <c r="AX1093" s="1713"/>
      <c r="AY1093" s="1713"/>
      <c r="AZ1093" s="1713"/>
      <c r="BA1093" s="1713"/>
      <c r="BB1093" s="1713"/>
      <c r="BC1093" s="1713"/>
      <c r="BD1093" s="1713"/>
      <c r="BE1093" s="1713"/>
      <c r="BF1093" s="1713"/>
      <c r="BG1093" s="1713"/>
      <c r="BH1093" s="1713"/>
      <c r="BI1093" s="1713"/>
      <c r="BJ1093" s="1713"/>
      <c r="BK1093" s="1713"/>
      <c r="BL1093" s="1713"/>
      <c r="BM1093" s="1713"/>
      <c r="BN1093" s="1713"/>
      <c r="BO1093" s="1713"/>
      <c r="BP1093" s="1713"/>
      <c r="BQ1093" s="1713"/>
      <c r="BR1093" s="1713"/>
      <c r="BS1093" s="1713"/>
      <c r="BT1093" s="1713"/>
      <c r="BU1093" s="1713"/>
      <c r="BV1093" s="1713"/>
      <c r="BW1093" s="1713"/>
      <c r="BX1093" s="1713"/>
      <c r="BY1093" s="1713"/>
      <c r="BZ1093" s="1713"/>
      <c r="CA1093" s="1713"/>
      <c r="CB1093" s="1713"/>
      <c r="CC1093" s="1713"/>
      <c r="CD1093" s="1713"/>
      <c r="CE1093" s="1713"/>
      <c r="CF1093" s="1713"/>
      <c r="CG1093" s="1713"/>
      <c r="CH1093" s="1713"/>
      <c r="CI1093" s="1713"/>
      <c r="CJ1093" s="1713"/>
      <c r="CK1093" s="1713"/>
      <c r="CL1093" s="1713"/>
      <c r="CM1093" s="1713"/>
      <c r="CN1093" s="1713"/>
      <c r="CO1093" s="1713"/>
      <c r="CP1093" s="1713"/>
      <c r="CQ1093" s="1713"/>
      <c r="CR1093" s="1713"/>
      <c r="CS1093" s="1713"/>
      <c r="CT1093" s="1713"/>
      <c r="CU1093" s="1713"/>
      <c r="CV1093" s="1713"/>
      <c r="CW1093" s="1713"/>
      <c r="CX1093" s="1713"/>
      <c r="CY1093" s="1713"/>
      <c r="CZ1093" s="1713"/>
      <c r="DA1093" s="1713"/>
      <c r="DB1093" s="1713"/>
      <c r="DC1093" s="1713"/>
      <c r="DD1093" s="1713"/>
      <c r="DE1093" s="1713"/>
      <c r="DF1093" s="1713"/>
      <c r="DG1093" s="1713"/>
      <c r="DH1093" s="1713"/>
      <c r="DI1093" s="1713"/>
      <c r="DJ1093" s="1713"/>
      <c r="DK1093" s="1713"/>
      <c r="DL1093" s="1713"/>
      <c r="DM1093" s="1713"/>
      <c r="DN1093" s="1713"/>
      <c r="DO1093" s="1713"/>
      <c r="DP1093" s="1713"/>
      <c r="DQ1093" s="1713"/>
    </row>
    <row r="1094" s="1732" customFormat="true" ht="21.75" hidden="false" customHeight="true" outlineLevel="0" collapsed="false">
      <c r="A1094" s="1713"/>
      <c r="B1094" s="1713"/>
      <c r="C1094" s="1725"/>
      <c r="D1094" s="1725"/>
      <c r="E1094" s="1725"/>
      <c r="F1094" s="3210"/>
      <c r="G1094" s="3211"/>
      <c r="H1094" s="3212"/>
      <c r="I1094" s="3213"/>
      <c r="J1094" s="3213"/>
      <c r="K1094" s="1713"/>
      <c r="L1094" s="1713"/>
      <c r="M1094" s="1713"/>
      <c r="N1094" s="1725"/>
      <c r="O1094" s="1713"/>
      <c r="P1094" s="1713"/>
      <c r="Q1094" s="1713"/>
      <c r="R1094" s="1713"/>
      <c r="S1094" s="1713"/>
      <c r="T1094" s="1714"/>
      <c r="W1094" s="1713"/>
      <c r="X1094" s="1713"/>
      <c r="Y1094" s="1713"/>
      <c r="Z1094" s="1713"/>
      <c r="AA1094" s="1713"/>
      <c r="AB1094" s="1713"/>
      <c r="AC1094" s="1713"/>
      <c r="AD1094" s="1713"/>
      <c r="AE1094" s="1713"/>
      <c r="AF1094" s="1713"/>
      <c r="AG1094" s="1713"/>
      <c r="AH1094" s="1713"/>
      <c r="AI1094" s="1713"/>
      <c r="AJ1094" s="1713"/>
      <c r="AK1094" s="1713"/>
      <c r="AL1094" s="1713"/>
      <c r="AM1094" s="1713"/>
      <c r="AN1094" s="1713"/>
      <c r="AO1094" s="3214"/>
      <c r="AP1094" s="1713"/>
      <c r="AQ1094" s="1713"/>
      <c r="AR1094" s="1713"/>
      <c r="AS1094" s="1713"/>
      <c r="AT1094" s="1713"/>
      <c r="AU1094" s="1713"/>
      <c r="AV1094" s="1713"/>
      <c r="AW1094" s="1713"/>
      <c r="AX1094" s="1713"/>
      <c r="AY1094" s="1713"/>
      <c r="AZ1094" s="1713"/>
      <c r="BA1094" s="1713"/>
      <c r="BB1094" s="1713"/>
      <c r="BC1094" s="1713"/>
      <c r="BD1094" s="1713"/>
      <c r="BE1094" s="1713"/>
      <c r="BF1094" s="1713"/>
      <c r="BG1094" s="1713"/>
      <c r="BH1094" s="1713"/>
      <c r="BI1094" s="1713"/>
      <c r="BJ1094" s="1713"/>
      <c r="BK1094" s="1713"/>
      <c r="BL1094" s="1713"/>
      <c r="BM1094" s="1713"/>
      <c r="BN1094" s="1713"/>
      <c r="BO1094" s="1713"/>
      <c r="BP1094" s="1713"/>
      <c r="BQ1094" s="1713"/>
      <c r="BR1094" s="1713"/>
      <c r="BS1094" s="1713"/>
      <c r="BT1094" s="1713"/>
      <c r="BU1094" s="1713"/>
      <c r="BV1094" s="1713"/>
      <c r="BW1094" s="1713"/>
      <c r="BX1094" s="1713"/>
      <c r="BY1094" s="1713"/>
      <c r="BZ1094" s="1713"/>
      <c r="CA1094" s="1713"/>
      <c r="CB1094" s="1713"/>
      <c r="CC1094" s="1713"/>
      <c r="CD1094" s="1713"/>
      <c r="CE1094" s="1713"/>
      <c r="CF1094" s="1713"/>
      <c r="CG1094" s="1713"/>
      <c r="CH1094" s="1713"/>
      <c r="CI1094" s="1713"/>
      <c r="CJ1094" s="1713"/>
      <c r="CK1094" s="1713"/>
      <c r="CL1094" s="1713"/>
      <c r="CM1094" s="1713"/>
      <c r="CN1094" s="1713"/>
      <c r="CO1094" s="1713"/>
      <c r="CP1094" s="1713"/>
      <c r="CQ1094" s="1713"/>
      <c r="CR1094" s="1713"/>
      <c r="CS1094" s="1713"/>
      <c r="CT1094" s="1713"/>
      <c r="CU1094" s="1713"/>
      <c r="CV1094" s="1713"/>
      <c r="CW1094" s="1713"/>
      <c r="CX1094" s="1713"/>
      <c r="CY1094" s="1713"/>
      <c r="CZ1094" s="1713"/>
      <c r="DA1094" s="1713"/>
      <c r="DB1094" s="1713"/>
      <c r="DC1094" s="1713"/>
      <c r="DD1094" s="1713"/>
      <c r="DE1094" s="1713"/>
      <c r="DF1094" s="1713"/>
      <c r="DG1094" s="1713"/>
      <c r="DH1094" s="1713"/>
      <c r="DI1094" s="1713"/>
      <c r="DJ1094" s="1713"/>
      <c r="DK1094" s="1713"/>
      <c r="DL1094" s="1713"/>
      <c r="DM1094" s="1713"/>
      <c r="DN1094" s="1713"/>
      <c r="DO1094" s="1713"/>
      <c r="DP1094" s="1713"/>
      <c r="DQ1094" s="1713"/>
    </row>
    <row r="1095" s="1732" customFormat="true" ht="21.75" hidden="false" customHeight="true" outlineLevel="0" collapsed="false">
      <c r="A1095" s="1713"/>
      <c r="B1095" s="1713"/>
      <c r="C1095" s="1725"/>
      <c r="D1095" s="1725"/>
      <c r="E1095" s="1725"/>
      <c r="F1095" s="3210"/>
      <c r="G1095" s="3211"/>
      <c r="H1095" s="3212"/>
      <c r="I1095" s="3213"/>
      <c r="J1095" s="3213"/>
      <c r="K1095" s="1713"/>
      <c r="L1095" s="1713"/>
      <c r="M1095" s="1713"/>
      <c r="N1095" s="1725"/>
      <c r="O1095" s="1713"/>
      <c r="P1095" s="1713"/>
      <c r="Q1095" s="1713"/>
      <c r="R1095" s="1713"/>
      <c r="S1095" s="1713"/>
      <c r="T1095" s="1714"/>
      <c r="W1095" s="1713"/>
      <c r="X1095" s="1713"/>
      <c r="Y1095" s="1713"/>
      <c r="Z1095" s="1713"/>
      <c r="AA1095" s="1713"/>
      <c r="AB1095" s="1713"/>
      <c r="AC1095" s="1713"/>
      <c r="AD1095" s="1713"/>
      <c r="AE1095" s="1713"/>
      <c r="AF1095" s="1713"/>
      <c r="AG1095" s="1713"/>
      <c r="AH1095" s="1713"/>
      <c r="AI1095" s="1713"/>
      <c r="AJ1095" s="1713"/>
      <c r="AK1095" s="1713"/>
      <c r="AL1095" s="1713"/>
      <c r="AM1095" s="1713"/>
      <c r="AN1095" s="1713"/>
      <c r="AO1095" s="3214"/>
      <c r="AP1095" s="1713"/>
      <c r="AQ1095" s="1713"/>
      <c r="AR1095" s="1713"/>
      <c r="AS1095" s="1713"/>
      <c r="AT1095" s="1713"/>
      <c r="AU1095" s="1713"/>
      <c r="AV1095" s="1713"/>
      <c r="AW1095" s="1713"/>
      <c r="AX1095" s="1713"/>
      <c r="AY1095" s="1713"/>
      <c r="AZ1095" s="1713"/>
      <c r="BA1095" s="1713"/>
      <c r="BB1095" s="1713"/>
      <c r="BC1095" s="1713"/>
      <c r="BD1095" s="1713"/>
      <c r="BE1095" s="1713"/>
      <c r="BF1095" s="1713"/>
      <c r="BG1095" s="1713"/>
      <c r="BH1095" s="1713"/>
      <c r="BI1095" s="1713"/>
      <c r="BJ1095" s="1713"/>
      <c r="BK1095" s="1713"/>
      <c r="BL1095" s="1713"/>
      <c r="BM1095" s="1713"/>
      <c r="BN1095" s="1713"/>
      <c r="BO1095" s="1713"/>
      <c r="BP1095" s="1713"/>
      <c r="BQ1095" s="1713"/>
      <c r="BR1095" s="1713"/>
      <c r="BS1095" s="1713"/>
      <c r="BT1095" s="1713"/>
      <c r="BU1095" s="1713"/>
      <c r="BV1095" s="1713"/>
      <c r="BW1095" s="1713"/>
      <c r="BX1095" s="1713"/>
      <c r="BY1095" s="1713"/>
      <c r="BZ1095" s="1713"/>
      <c r="CA1095" s="1713"/>
      <c r="CB1095" s="1713"/>
      <c r="CC1095" s="1713"/>
      <c r="CD1095" s="1713"/>
      <c r="CE1095" s="1713"/>
      <c r="CF1095" s="1713"/>
      <c r="CG1095" s="1713"/>
      <c r="CH1095" s="1713"/>
      <c r="CI1095" s="1713"/>
      <c r="CJ1095" s="1713"/>
      <c r="CK1095" s="1713"/>
      <c r="CL1095" s="1713"/>
      <c r="CM1095" s="1713"/>
      <c r="CN1095" s="1713"/>
      <c r="CO1095" s="1713"/>
      <c r="CP1095" s="1713"/>
      <c r="CQ1095" s="1713"/>
      <c r="CR1095" s="1713"/>
      <c r="CS1095" s="1713"/>
      <c r="CT1095" s="1713"/>
      <c r="CU1095" s="1713"/>
      <c r="CV1095" s="1713"/>
      <c r="CW1095" s="1713"/>
      <c r="CX1095" s="1713"/>
      <c r="CY1095" s="1713"/>
      <c r="CZ1095" s="1713"/>
      <c r="DA1095" s="1713"/>
      <c r="DB1095" s="1713"/>
      <c r="DC1095" s="1713"/>
      <c r="DD1095" s="1713"/>
      <c r="DE1095" s="1713"/>
      <c r="DF1095" s="1713"/>
      <c r="DG1095" s="1713"/>
      <c r="DH1095" s="1713"/>
      <c r="DI1095" s="1713"/>
      <c r="DJ1095" s="1713"/>
      <c r="DK1095" s="1713"/>
      <c r="DL1095" s="1713"/>
      <c r="DM1095" s="1713"/>
      <c r="DN1095" s="1713"/>
      <c r="DO1095" s="1713"/>
      <c r="DP1095" s="1713"/>
      <c r="DQ1095" s="1713"/>
    </row>
    <row r="1096" s="1732" customFormat="true" ht="21.75" hidden="false" customHeight="true" outlineLevel="0" collapsed="false">
      <c r="A1096" s="1713"/>
      <c r="B1096" s="1713"/>
      <c r="C1096" s="1725"/>
      <c r="D1096" s="1725"/>
      <c r="E1096" s="1725"/>
      <c r="F1096" s="3210"/>
      <c r="G1096" s="3211"/>
      <c r="H1096" s="3212"/>
      <c r="I1096" s="3213"/>
      <c r="J1096" s="3213"/>
      <c r="K1096" s="1713"/>
      <c r="L1096" s="1713"/>
      <c r="M1096" s="1713"/>
      <c r="N1096" s="1725"/>
      <c r="O1096" s="1713"/>
      <c r="P1096" s="1713"/>
      <c r="Q1096" s="1713"/>
      <c r="R1096" s="1713"/>
      <c r="S1096" s="1713"/>
      <c r="T1096" s="1714"/>
      <c r="W1096" s="1713"/>
      <c r="X1096" s="1713"/>
      <c r="Y1096" s="1713"/>
      <c r="Z1096" s="1713"/>
      <c r="AA1096" s="1713"/>
      <c r="AB1096" s="1713"/>
      <c r="AC1096" s="1713"/>
      <c r="AD1096" s="1713"/>
      <c r="AE1096" s="1713"/>
      <c r="AF1096" s="1713"/>
      <c r="AG1096" s="1713"/>
      <c r="AH1096" s="1713"/>
      <c r="AI1096" s="1713"/>
      <c r="AJ1096" s="1713"/>
      <c r="AK1096" s="1713"/>
      <c r="AL1096" s="1713"/>
      <c r="AM1096" s="1713"/>
      <c r="AN1096" s="1713"/>
      <c r="AO1096" s="3214"/>
      <c r="AP1096" s="1713"/>
      <c r="AQ1096" s="1713"/>
      <c r="AR1096" s="1713"/>
      <c r="AS1096" s="1713"/>
      <c r="AT1096" s="1713"/>
      <c r="AU1096" s="1713"/>
      <c r="AV1096" s="1713"/>
      <c r="AW1096" s="1713"/>
      <c r="AX1096" s="1713"/>
      <c r="AY1096" s="1713"/>
      <c r="AZ1096" s="1713"/>
      <c r="BA1096" s="1713"/>
      <c r="BB1096" s="1713"/>
      <c r="BC1096" s="1713"/>
      <c r="BD1096" s="1713"/>
      <c r="BE1096" s="1713"/>
      <c r="BF1096" s="1713"/>
      <c r="BG1096" s="1713"/>
      <c r="BH1096" s="1713"/>
      <c r="BI1096" s="1713"/>
      <c r="BJ1096" s="1713"/>
      <c r="BK1096" s="1713"/>
      <c r="BL1096" s="1713"/>
      <c r="BM1096" s="1713"/>
      <c r="BN1096" s="1713"/>
      <c r="BO1096" s="1713"/>
      <c r="BP1096" s="1713"/>
      <c r="BQ1096" s="1713"/>
      <c r="BR1096" s="1713"/>
      <c r="BS1096" s="1713"/>
      <c r="BT1096" s="1713"/>
      <c r="BU1096" s="1713"/>
      <c r="BV1096" s="1713"/>
      <c r="BW1096" s="1713"/>
      <c r="BX1096" s="1713"/>
      <c r="BY1096" s="1713"/>
      <c r="BZ1096" s="1713"/>
      <c r="CA1096" s="1713"/>
      <c r="CB1096" s="1713"/>
      <c r="CC1096" s="1713"/>
      <c r="CD1096" s="1713"/>
      <c r="CE1096" s="1713"/>
      <c r="CF1096" s="1713"/>
      <c r="CG1096" s="1713"/>
      <c r="CH1096" s="1713"/>
      <c r="CI1096" s="1713"/>
      <c r="CJ1096" s="1713"/>
      <c r="CK1096" s="1713"/>
      <c r="CL1096" s="1713"/>
      <c r="CM1096" s="1713"/>
      <c r="CN1096" s="1713"/>
      <c r="CO1096" s="1713"/>
      <c r="CP1096" s="1713"/>
      <c r="CQ1096" s="1713"/>
      <c r="CR1096" s="1713"/>
      <c r="CS1096" s="1713"/>
      <c r="CT1096" s="1713"/>
      <c r="CU1096" s="1713"/>
      <c r="CV1096" s="1713"/>
      <c r="CW1096" s="1713"/>
      <c r="CX1096" s="1713"/>
      <c r="CY1096" s="1713"/>
      <c r="CZ1096" s="1713"/>
      <c r="DA1096" s="1713"/>
      <c r="DB1096" s="1713"/>
      <c r="DC1096" s="1713"/>
      <c r="DD1096" s="1713"/>
      <c r="DE1096" s="1713"/>
      <c r="DF1096" s="1713"/>
      <c r="DG1096" s="1713"/>
      <c r="DH1096" s="1713"/>
      <c r="DI1096" s="1713"/>
      <c r="DJ1096" s="1713"/>
      <c r="DK1096" s="1713"/>
      <c r="DL1096" s="1713"/>
      <c r="DM1096" s="1713"/>
      <c r="DN1096" s="1713"/>
      <c r="DO1096" s="1713"/>
      <c r="DP1096" s="1713"/>
      <c r="DQ1096" s="1713"/>
    </row>
    <row r="1097" s="1732" customFormat="true" ht="21.75" hidden="false" customHeight="true" outlineLevel="0" collapsed="false">
      <c r="A1097" s="1713"/>
      <c r="B1097" s="1713"/>
      <c r="C1097" s="1725"/>
      <c r="D1097" s="1725"/>
      <c r="E1097" s="1725"/>
      <c r="F1097" s="3210"/>
      <c r="G1097" s="3211"/>
      <c r="H1097" s="3212"/>
      <c r="I1097" s="3213"/>
      <c r="J1097" s="3213"/>
      <c r="K1097" s="1713"/>
      <c r="L1097" s="1713"/>
      <c r="M1097" s="1713"/>
      <c r="N1097" s="1725"/>
      <c r="O1097" s="1713"/>
      <c r="P1097" s="1713"/>
      <c r="Q1097" s="1713"/>
      <c r="R1097" s="1713"/>
      <c r="S1097" s="1713"/>
      <c r="T1097" s="1714"/>
      <c r="W1097" s="1713"/>
      <c r="X1097" s="1713"/>
      <c r="Y1097" s="1713"/>
      <c r="Z1097" s="1713"/>
      <c r="AA1097" s="1713"/>
      <c r="AB1097" s="1713"/>
      <c r="AC1097" s="1713"/>
      <c r="AD1097" s="1713"/>
      <c r="AE1097" s="1713"/>
      <c r="AF1097" s="1713"/>
      <c r="AG1097" s="1713"/>
      <c r="AH1097" s="1713"/>
      <c r="AI1097" s="1713"/>
      <c r="AJ1097" s="1713"/>
      <c r="AK1097" s="1713"/>
      <c r="AL1097" s="1713"/>
      <c r="AM1097" s="1713"/>
      <c r="AN1097" s="1713"/>
      <c r="AO1097" s="3214"/>
      <c r="AP1097" s="1713"/>
      <c r="AQ1097" s="1713"/>
      <c r="AR1097" s="1713"/>
      <c r="AS1097" s="1713"/>
      <c r="AT1097" s="1713"/>
      <c r="AU1097" s="1713"/>
      <c r="AV1097" s="1713"/>
      <c r="AW1097" s="1713"/>
      <c r="AX1097" s="1713"/>
      <c r="AY1097" s="1713"/>
      <c r="AZ1097" s="1713"/>
      <c r="BA1097" s="1713"/>
      <c r="BB1097" s="1713"/>
      <c r="BC1097" s="1713"/>
      <c r="BD1097" s="1713"/>
      <c r="BE1097" s="1713"/>
      <c r="BF1097" s="1713"/>
      <c r="BG1097" s="1713"/>
      <c r="BH1097" s="1713"/>
      <c r="BI1097" s="1713"/>
      <c r="BJ1097" s="1713"/>
      <c r="BK1097" s="1713"/>
      <c r="BL1097" s="1713"/>
      <c r="BM1097" s="1713"/>
      <c r="BN1097" s="1713"/>
      <c r="BO1097" s="1713"/>
      <c r="BP1097" s="1713"/>
      <c r="BQ1097" s="1713"/>
      <c r="BR1097" s="1713"/>
      <c r="BS1097" s="1713"/>
      <c r="BT1097" s="1713"/>
      <c r="BU1097" s="1713"/>
      <c r="BV1097" s="1713"/>
      <c r="BW1097" s="1713"/>
      <c r="BX1097" s="1713"/>
      <c r="BY1097" s="1713"/>
      <c r="BZ1097" s="1713"/>
      <c r="CA1097" s="1713"/>
      <c r="CB1097" s="1713"/>
      <c r="CC1097" s="1713"/>
      <c r="CD1097" s="1713"/>
      <c r="CE1097" s="1713"/>
      <c r="CF1097" s="1713"/>
      <c r="CG1097" s="1713"/>
      <c r="CH1097" s="1713"/>
      <c r="CI1097" s="1713"/>
      <c r="CJ1097" s="1713"/>
      <c r="CK1097" s="1713"/>
      <c r="CL1097" s="1713"/>
      <c r="CM1097" s="1713"/>
      <c r="CN1097" s="1713"/>
      <c r="CO1097" s="1713"/>
      <c r="CP1097" s="1713"/>
      <c r="CQ1097" s="1713"/>
      <c r="CR1097" s="1713"/>
      <c r="CS1097" s="1713"/>
      <c r="CT1097" s="1713"/>
      <c r="CU1097" s="1713"/>
      <c r="CV1097" s="1713"/>
      <c r="CW1097" s="1713"/>
      <c r="CX1097" s="1713"/>
      <c r="CY1097" s="1713"/>
      <c r="CZ1097" s="1713"/>
      <c r="DA1097" s="1713"/>
      <c r="DB1097" s="1713"/>
      <c r="DC1097" s="1713"/>
      <c r="DD1097" s="1713"/>
      <c r="DE1097" s="1713"/>
      <c r="DF1097" s="1713"/>
      <c r="DG1097" s="1713"/>
      <c r="DH1097" s="1713"/>
      <c r="DI1097" s="1713"/>
      <c r="DJ1097" s="1713"/>
      <c r="DK1097" s="1713"/>
      <c r="DL1097" s="1713"/>
      <c r="DM1097" s="1713"/>
      <c r="DN1097" s="1713"/>
      <c r="DO1097" s="1713"/>
      <c r="DP1097" s="1713"/>
      <c r="DQ1097" s="1713"/>
    </row>
    <row r="1098" s="1732" customFormat="true" ht="21.75" hidden="false" customHeight="true" outlineLevel="0" collapsed="false">
      <c r="A1098" s="1713"/>
      <c r="B1098" s="1713"/>
      <c r="C1098" s="1725"/>
      <c r="D1098" s="1725"/>
      <c r="E1098" s="1725"/>
      <c r="F1098" s="3210"/>
      <c r="G1098" s="3211"/>
      <c r="H1098" s="3212"/>
      <c r="I1098" s="3213"/>
      <c r="J1098" s="3213"/>
      <c r="K1098" s="1713"/>
      <c r="L1098" s="1713"/>
      <c r="M1098" s="1713"/>
      <c r="N1098" s="1725"/>
      <c r="O1098" s="1713"/>
      <c r="P1098" s="1713"/>
      <c r="Q1098" s="1713"/>
      <c r="R1098" s="1713"/>
      <c r="S1098" s="1713"/>
      <c r="T1098" s="1714"/>
      <c r="W1098" s="1713"/>
      <c r="X1098" s="1713"/>
      <c r="Y1098" s="1713"/>
      <c r="Z1098" s="1713"/>
      <c r="AA1098" s="1713"/>
      <c r="AB1098" s="1713"/>
      <c r="AC1098" s="1713"/>
      <c r="AD1098" s="1713"/>
      <c r="AE1098" s="1713"/>
      <c r="AF1098" s="1713"/>
      <c r="AG1098" s="1713"/>
      <c r="AH1098" s="1713"/>
      <c r="AI1098" s="1713"/>
      <c r="AJ1098" s="1713"/>
      <c r="AK1098" s="1713"/>
      <c r="AL1098" s="1713"/>
      <c r="AM1098" s="1713"/>
      <c r="AN1098" s="1713"/>
      <c r="AO1098" s="3214"/>
      <c r="AP1098" s="1713"/>
      <c r="AQ1098" s="1713"/>
      <c r="AR1098" s="1713"/>
      <c r="AS1098" s="1713"/>
      <c r="AT1098" s="1713"/>
      <c r="AU1098" s="1713"/>
      <c r="AV1098" s="1713"/>
      <c r="AW1098" s="1713"/>
      <c r="AX1098" s="1713"/>
      <c r="AY1098" s="1713"/>
      <c r="AZ1098" s="1713"/>
      <c r="BA1098" s="1713"/>
      <c r="BB1098" s="1713"/>
      <c r="BC1098" s="1713"/>
      <c r="BD1098" s="1713"/>
      <c r="BE1098" s="1713"/>
      <c r="BF1098" s="1713"/>
      <c r="BG1098" s="1713"/>
      <c r="BH1098" s="1713"/>
      <c r="BI1098" s="1713"/>
      <c r="BJ1098" s="1713"/>
      <c r="BK1098" s="1713"/>
      <c r="BL1098" s="1713"/>
      <c r="BM1098" s="1713"/>
      <c r="BN1098" s="1713"/>
      <c r="BO1098" s="1713"/>
      <c r="BP1098" s="1713"/>
      <c r="BQ1098" s="1713"/>
      <c r="BR1098" s="1713"/>
      <c r="BS1098" s="1713"/>
      <c r="BT1098" s="1713"/>
      <c r="BU1098" s="1713"/>
      <c r="BV1098" s="1713"/>
      <c r="BW1098" s="1713"/>
      <c r="BX1098" s="1713"/>
      <c r="BY1098" s="1713"/>
      <c r="BZ1098" s="1713"/>
      <c r="CA1098" s="1713"/>
      <c r="CB1098" s="1713"/>
      <c r="CC1098" s="1713"/>
      <c r="CD1098" s="1713"/>
      <c r="CE1098" s="1713"/>
      <c r="CF1098" s="1713"/>
      <c r="CG1098" s="1713"/>
      <c r="CH1098" s="1713"/>
      <c r="CI1098" s="1713"/>
      <c r="CJ1098" s="1713"/>
      <c r="CK1098" s="1713"/>
      <c r="CL1098" s="1713"/>
      <c r="CM1098" s="1713"/>
      <c r="CN1098" s="1713"/>
      <c r="CO1098" s="1713"/>
      <c r="CP1098" s="1713"/>
      <c r="CQ1098" s="1713"/>
      <c r="CR1098" s="1713"/>
      <c r="CS1098" s="1713"/>
      <c r="CT1098" s="1713"/>
      <c r="CU1098" s="1713"/>
      <c r="CV1098" s="1713"/>
      <c r="CW1098" s="1713"/>
      <c r="CX1098" s="1713"/>
      <c r="CY1098" s="1713"/>
      <c r="CZ1098" s="1713"/>
      <c r="DA1098" s="1713"/>
      <c r="DB1098" s="1713"/>
      <c r="DC1098" s="1713"/>
      <c r="DD1098" s="1713"/>
      <c r="DE1098" s="1713"/>
      <c r="DF1098" s="1713"/>
      <c r="DG1098" s="1713"/>
      <c r="DH1098" s="1713"/>
      <c r="DI1098" s="1713"/>
      <c r="DJ1098" s="1713"/>
      <c r="DK1098" s="1713"/>
      <c r="DL1098" s="1713"/>
      <c r="DM1098" s="1713"/>
      <c r="DN1098" s="1713"/>
      <c r="DO1098" s="1713"/>
      <c r="DP1098" s="1713"/>
      <c r="DQ1098" s="1713"/>
    </row>
    <row r="1099" s="1732" customFormat="true" ht="21.75" hidden="false" customHeight="true" outlineLevel="0" collapsed="false">
      <c r="A1099" s="1713"/>
      <c r="B1099" s="1713"/>
      <c r="C1099" s="1725"/>
      <c r="D1099" s="1725"/>
      <c r="E1099" s="1725"/>
      <c r="F1099" s="3210"/>
      <c r="G1099" s="3211"/>
      <c r="H1099" s="3212"/>
      <c r="I1099" s="3213"/>
      <c r="J1099" s="3213"/>
      <c r="K1099" s="1713"/>
      <c r="L1099" s="1713"/>
      <c r="M1099" s="1713"/>
      <c r="N1099" s="1725"/>
      <c r="O1099" s="1713"/>
      <c r="P1099" s="1713"/>
      <c r="Q1099" s="1713"/>
      <c r="R1099" s="1713"/>
      <c r="S1099" s="1713"/>
      <c r="T1099" s="1714"/>
      <c r="W1099" s="1713"/>
      <c r="X1099" s="1713"/>
      <c r="Y1099" s="1713"/>
      <c r="Z1099" s="1713"/>
      <c r="AA1099" s="1713"/>
      <c r="AB1099" s="1713"/>
      <c r="AC1099" s="1713"/>
      <c r="AD1099" s="1713"/>
      <c r="AE1099" s="1713"/>
      <c r="AF1099" s="1713"/>
      <c r="AG1099" s="1713"/>
      <c r="AH1099" s="1713"/>
      <c r="AI1099" s="1713"/>
      <c r="AJ1099" s="1713"/>
      <c r="AK1099" s="1713"/>
      <c r="AL1099" s="1713"/>
      <c r="AM1099" s="1713"/>
      <c r="AN1099" s="1713"/>
      <c r="AO1099" s="3214"/>
      <c r="AP1099" s="1713"/>
      <c r="AQ1099" s="1713"/>
      <c r="AR1099" s="1713"/>
      <c r="AS1099" s="1713"/>
      <c r="AT1099" s="1713"/>
      <c r="AU1099" s="1713"/>
      <c r="AV1099" s="1713"/>
      <c r="AW1099" s="1713"/>
      <c r="AX1099" s="1713"/>
      <c r="AY1099" s="1713"/>
      <c r="AZ1099" s="1713"/>
      <c r="BA1099" s="1713"/>
      <c r="BB1099" s="1713"/>
      <c r="BC1099" s="1713"/>
      <c r="BD1099" s="1713"/>
      <c r="BE1099" s="1713"/>
      <c r="BF1099" s="1713"/>
      <c r="BG1099" s="1713"/>
      <c r="BH1099" s="1713"/>
      <c r="BI1099" s="1713"/>
      <c r="BJ1099" s="1713"/>
      <c r="BK1099" s="1713"/>
      <c r="BL1099" s="1713"/>
      <c r="BM1099" s="1713"/>
      <c r="BN1099" s="1713"/>
      <c r="BO1099" s="1713"/>
      <c r="BP1099" s="1713"/>
      <c r="BQ1099" s="1713"/>
      <c r="BR1099" s="1713"/>
      <c r="BS1099" s="1713"/>
      <c r="BT1099" s="1713"/>
      <c r="BU1099" s="1713"/>
      <c r="BV1099" s="1713"/>
      <c r="BW1099" s="1713"/>
      <c r="BX1099" s="1713"/>
      <c r="BY1099" s="1713"/>
      <c r="BZ1099" s="1713"/>
      <c r="CA1099" s="1713"/>
      <c r="CB1099" s="1713"/>
      <c r="CC1099" s="1713"/>
      <c r="CD1099" s="1713"/>
      <c r="CE1099" s="1713"/>
      <c r="CF1099" s="1713"/>
      <c r="CG1099" s="1713"/>
      <c r="CH1099" s="1713"/>
      <c r="CI1099" s="1713"/>
      <c r="CJ1099" s="1713"/>
      <c r="CK1099" s="1713"/>
      <c r="CL1099" s="1713"/>
      <c r="CM1099" s="1713"/>
      <c r="CN1099" s="1713"/>
      <c r="CO1099" s="1713"/>
      <c r="CP1099" s="1713"/>
      <c r="CQ1099" s="1713"/>
      <c r="CR1099" s="1713"/>
      <c r="CS1099" s="1713"/>
      <c r="CT1099" s="1713"/>
      <c r="CU1099" s="1713"/>
      <c r="CV1099" s="1713"/>
      <c r="CW1099" s="1713"/>
      <c r="CX1099" s="1713"/>
      <c r="CY1099" s="1713"/>
      <c r="CZ1099" s="1713"/>
      <c r="DA1099" s="1713"/>
      <c r="DB1099" s="1713"/>
      <c r="DC1099" s="1713"/>
      <c r="DD1099" s="1713"/>
      <c r="DE1099" s="1713"/>
      <c r="DF1099" s="1713"/>
      <c r="DG1099" s="1713"/>
      <c r="DH1099" s="1713"/>
      <c r="DI1099" s="1713"/>
      <c r="DJ1099" s="1713"/>
      <c r="DK1099" s="1713"/>
      <c r="DL1099" s="1713"/>
      <c r="DM1099" s="1713"/>
      <c r="DN1099" s="1713"/>
      <c r="DO1099" s="1713"/>
      <c r="DP1099" s="1713"/>
      <c r="DQ1099" s="1713"/>
    </row>
    <row r="1100" s="1732" customFormat="true" ht="21.75" hidden="false" customHeight="true" outlineLevel="0" collapsed="false">
      <c r="A1100" s="1713"/>
      <c r="B1100" s="1713"/>
      <c r="C1100" s="1725"/>
      <c r="D1100" s="1725"/>
      <c r="E1100" s="1725"/>
      <c r="F1100" s="3210"/>
      <c r="G1100" s="3211"/>
      <c r="H1100" s="3212"/>
      <c r="I1100" s="3213"/>
      <c r="J1100" s="3213"/>
      <c r="K1100" s="1713"/>
      <c r="L1100" s="1713"/>
      <c r="M1100" s="1713"/>
      <c r="N1100" s="1725"/>
      <c r="O1100" s="1713"/>
      <c r="P1100" s="1713"/>
      <c r="Q1100" s="1713"/>
      <c r="R1100" s="1713"/>
      <c r="S1100" s="1713"/>
      <c r="T1100" s="1714"/>
      <c r="W1100" s="1713"/>
      <c r="X1100" s="1713"/>
      <c r="Y1100" s="1713"/>
      <c r="Z1100" s="1713"/>
      <c r="AA1100" s="1713"/>
      <c r="AB1100" s="1713"/>
      <c r="AC1100" s="1713"/>
      <c r="AD1100" s="1713"/>
      <c r="AE1100" s="1713"/>
      <c r="AF1100" s="1713"/>
      <c r="AG1100" s="1713"/>
      <c r="AH1100" s="1713"/>
      <c r="AI1100" s="1713"/>
      <c r="AJ1100" s="1713"/>
      <c r="AK1100" s="1713"/>
      <c r="AL1100" s="1713"/>
      <c r="AM1100" s="1713"/>
      <c r="AN1100" s="1713"/>
      <c r="AO1100" s="3214"/>
      <c r="AP1100" s="1713"/>
      <c r="AQ1100" s="1713"/>
      <c r="AR1100" s="1713"/>
      <c r="AS1100" s="1713"/>
      <c r="AT1100" s="1713"/>
      <c r="AU1100" s="1713"/>
      <c r="AV1100" s="1713"/>
      <c r="AW1100" s="1713"/>
      <c r="AX1100" s="1713"/>
      <c r="AY1100" s="1713"/>
      <c r="AZ1100" s="1713"/>
      <c r="BA1100" s="1713"/>
      <c r="BB1100" s="1713"/>
      <c r="BC1100" s="1713"/>
      <c r="BD1100" s="1713"/>
      <c r="BE1100" s="1713"/>
      <c r="BF1100" s="1713"/>
      <c r="BG1100" s="1713"/>
      <c r="BH1100" s="1713"/>
      <c r="BI1100" s="1713"/>
      <c r="BJ1100" s="1713"/>
      <c r="BK1100" s="1713"/>
      <c r="BL1100" s="1713"/>
      <c r="BM1100" s="1713"/>
      <c r="BN1100" s="1713"/>
      <c r="BO1100" s="1713"/>
      <c r="BP1100" s="1713"/>
      <c r="BQ1100" s="1713"/>
      <c r="BR1100" s="1713"/>
      <c r="BS1100" s="1713"/>
      <c r="BT1100" s="1713"/>
      <c r="BU1100" s="1713"/>
      <c r="BV1100" s="1713"/>
      <c r="BW1100" s="1713"/>
      <c r="BX1100" s="1713"/>
      <c r="BY1100" s="1713"/>
      <c r="BZ1100" s="1713"/>
      <c r="CA1100" s="1713"/>
      <c r="CB1100" s="1713"/>
      <c r="CC1100" s="1713"/>
      <c r="CD1100" s="1713"/>
      <c r="CE1100" s="1713"/>
      <c r="CF1100" s="1713"/>
      <c r="CG1100" s="1713"/>
      <c r="CH1100" s="1713"/>
      <c r="CI1100" s="1713"/>
      <c r="CJ1100" s="1713"/>
      <c r="CK1100" s="1713"/>
      <c r="CL1100" s="1713"/>
      <c r="CM1100" s="1713"/>
      <c r="CN1100" s="1713"/>
      <c r="CO1100" s="1713"/>
      <c r="CP1100" s="1713"/>
      <c r="CQ1100" s="1713"/>
      <c r="CR1100" s="1713"/>
      <c r="CS1100" s="1713"/>
      <c r="CT1100" s="1713"/>
      <c r="CU1100" s="1713"/>
      <c r="CV1100" s="1713"/>
      <c r="CW1100" s="1713"/>
      <c r="CX1100" s="1713"/>
      <c r="CY1100" s="1713"/>
      <c r="CZ1100" s="1713"/>
      <c r="DA1100" s="1713"/>
      <c r="DB1100" s="1713"/>
      <c r="DC1100" s="1713"/>
      <c r="DD1100" s="1713"/>
      <c r="DE1100" s="1713"/>
      <c r="DF1100" s="1713"/>
      <c r="DG1100" s="1713"/>
      <c r="DH1100" s="1713"/>
      <c r="DI1100" s="1713"/>
      <c r="DJ1100" s="1713"/>
      <c r="DK1100" s="1713"/>
      <c r="DL1100" s="1713"/>
      <c r="DM1100" s="1713"/>
      <c r="DN1100" s="1713"/>
      <c r="DO1100" s="1713"/>
      <c r="DP1100" s="1713"/>
      <c r="DQ1100" s="1713"/>
    </row>
    <row r="1101" s="1732" customFormat="true" ht="21.75" hidden="false" customHeight="true" outlineLevel="0" collapsed="false">
      <c r="A1101" s="1713"/>
      <c r="B1101" s="1713"/>
      <c r="C1101" s="1725"/>
      <c r="D1101" s="1725"/>
      <c r="E1101" s="1725"/>
      <c r="F1101" s="3210"/>
      <c r="G1101" s="3211"/>
      <c r="H1101" s="3212"/>
      <c r="I1101" s="3213"/>
      <c r="J1101" s="3213"/>
      <c r="K1101" s="1713"/>
      <c r="L1101" s="1713"/>
      <c r="M1101" s="1713"/>
      <c r="N1101" s="1725"/>
      <c r="O1101" s="1713"/>
      <c r="P1101" s="1713"/>
      <c r="Q1101" s="1713"/>
      <c r="R1101" s="1713"/>
      <c r="S1101" s="1713"/>
      <c r="T1101" s="1714"/>
      <c r="W1101" s="1713"/>
      <c r="X1101" s="1713"/>
      <c r="Y1101" s="1713"/>
      <c r="Z1101" s="1713"/>
      <c r="AA1101" s="1713"/>
      <c r="AB1101" s="1713"/>
      <c r="AC1101" s="1713"/>
      <c r="AD1101" s="1713"/>
      <c r="AE1101" s="1713"/>
      <c r="AF1101" s="1713"/>
      <c r="AG1101" s="1713"/>
      <c r="AH1101" s="1713"/>
      <c r="AI1101" s="1713"/>
      <c r="AJ1101" s="1713"/>
      <c r="AK1101" s="1713"/>
      <c r="AL1101" s="1713"/>
      <c r="AM1101" s="1713"/>
      <c r="AN1101" s="1713"/>
      <c r="AO1101" s="3214"/>
      <c r="AP1101" s="1713"/>
      <c r="AQ1101" s="1713"/>
      <c r="AR1101" s="1713"/>
      <c r="AS1101" s="1713"/>
      <c r="AT1101" s="1713"/>
      <c r="AU1101" s="1713"/>
      <c r="AV1101" s="1713"/>
      <c r="AW1101" s="1713"/>
      <c r="AX1101" s="1713"/>
      <c r="AY1101" s="1713"/>
      <c r="AZ1101" s="1713"/>
      <c r="BA1101" s="1713"/>
      <c r="BB1101" s="1713"/>
      <c r="BC1101" s="1713"/>
      <c r="BD1101" s="1713"/>
      <c r="BE1101" s="1713"/>
      <c r="BF1101" s="1713"/>
      <c r="BG1101" s="1713"/>
      <c r="BH1101" s="1713"/>
      <c r="BI1101" s="1713"/>
      <c r="BJ1101" s="1713"/>
      <c r="BK1101" s="1713"/>
      <c r="BL1101" s="1713"/>
      <c r="BM1101" s="1713"/>
      <c r="BN1101" s="1713"/>
      <c r="BO1101" s="1713"/>
      <c r="BP1101" s="1713"/>
      <c r="BQ1101" s="1713"/>
      <c r="BR1101" s="1713"/>
      <c r="BS1101" s="1713"/>
      <c r="BT1101" s="1713"/>
      <c r="BU1101" s="1713"/>
      <c r="BV1101" s="1713"/>
      <c r="BW1101" s="1713"/>
      <c r="BX1101" s="1713"/>
      <c r="BY1101" s="1713"/>
      <c r="BZ1101" s="1713"/>
      <c r="CA1101" s="1713"/>
      <c r="CB1101" s="1713"/>
      <c r="CC1101" s="1713"/>
      <c r="CD1101" s="1713"/>
      <c r="CE1101" s="1713"/>
      <c r="CF1101" s="1713"/>
      <c r="CG1101" s="1713"/>
      <c r="CH1101" s="1713"/>
      <c r="CI1101" s="1713"/>
      <c r="CJ1101" s="1713"/>
      <c r="CK1101" s="1713"/>
      <c r="CL1101" s="1713"/>
      <c r="CM1101" s="1713"/>
      <c r="CN1101" s="1713"/>
      <c r="CO1101" s="1713"/>
      <c r="CP1101" s="1713"/>
      <c r="CQ1101" s="1713"/>
      <c r="CR1101" s="1713"/>
      <c r="CS1101" s="1713"/>
      <c r="CT1101" s="1713"/>
      <c r="CU1101" s="1713"/>
      <c r="CV1101" s="1713"/>
      <c r="CW1101" s="1713"/>
      <c r="CX1101" s="1713"/>
      <c r="CY1101" s="1713"/>
      <c r="CZ1101" s="1713"/>
      <c r="DA1101" s="1713"/>
      <c r="DB1101" s="1713"/>
      <c r="DC1101" s="1713"/>
      <c r="DD1101" s="1713"/>
      <c r="DE1101" s="1713"/>
      <c r="DF1101" s="1713"/>
      <c r="DG1101" s="1713"/>
      <c r="DH1101" s="1713"/>
      <c r="DI1101" s="1713"/>
      <c r="DJ1101" s="1713"/>
      <c r="DK1101" s="1713"/>
      <c r="DL1101" s="1713"/>
      <c r="DM1101" s="1713"/>
      <c r="DN1101" s="1713"/>
      <c r="DO1101" s="1713"/>
      <c r="DP1101" s="1713"/>
      <c r="DQ1101" s="1713"/>
    </row>
    <row r="1102" s="1732" customFormat="true" ht="21.75" hidden="false" customHeight="true" outlineLevel="0" collapsed="false">
      <c r="A1102" s="1713"/>
      <c r="B1102" s="1713"/>
      <c r="C1102" s="1725"/>
      <c r="D1102" s="1725"/>
      <c r="E1102" s="1725"/>
      <c r="F1102" s="3210"/>
      <c r="G1102" s="3211"/>
      <c r="H1102" s="3212"/>
      <c r="I1102" s="3213"/>
      <c r="J1102" s="3213"/>
      <c r="K1102" s="1713"/>
      <c r="L1102" s="1713"/>
      <c r="M1102" s="1713"/>
      <c r="N1102" s="1725"/>
      <c r="O1102" s="1713"/>
      <c r="P1102" s="1713"/>
      <c r="Q1102" s="1713"/>
      <c r="R1102" s="1713"/>
      <c r="S1102" s="1713"/>
      <c r="T1102" s="1714"/>
      <c r="W1102" s="1713"/>
      <c r="X1102" s="1713"/>
      <c r="Y1102" s="1713"/>
      <c r="Z1102" s="1713"/>
      <c r="AA1102" s="1713"/>
      <c r="AB1102" s="1713"/>
      <c r="AC1102" s="1713"/>
      <c r="AD1102" s="1713"/>
      <c r="AE1102" s="1713"/>
      <c r="AF1102" s="1713"/>
      <c r="AG1102" s="1713"/>
      <c r="AH1102" s="1713"/>
      <c r="AI1102" s="1713"/>
      <c r="AJ1102" s="1713"/>
      <c r="AK1102" s="1713"/>
      <c r="AL1102" s="1713"/>
      <c r="AM1102" s="1713"/>
      <c r="AN1102" s="1713"/>
      <c r="AO1102" s="3214"/>
      <c r="AP1102" s="1713"/>
      <c r="AQ1102" s="1713"/>
      <c r="AR1102" s="1713"/>
      <c r="AS1102" s="1713"/>
      <c r="AT1102" s="1713"/>
      <c r="AU1102" s="1713"/>
      <c r="AV1102" s="1713"/>
      <c r="AW1102" s="1713"/>
      <c r="AX1102" s="1713"/>
      <c r="AY1102" s="1713"/>
      <c r="AZ1102" s="1713"/>
      <c r="BA1102" s="1713"/>
      <c r="BB1102" s="1713"/>
      <c r="BC1102" s="1713"/>
      <c r="BD1102" s="1713"/>
      <c r="BE1102" s="1713"/>
      <c r="BF1102" s="1713"/>
      <c r="BG1102" s="1713"/>
      <c r="BH1102" s="1713"/>
      <c r="BI1102" s="1713"/>
      <c r="BJ1102" s="1713"/>
      <c r="BK1102" s="1713"/>
      <c r="BL1102" s="1713"/>
      <c r="BM1102" s="1713"/>
      <c r="BN1102" s="1713"/>
      <c r="BO1102" s="1713"/>
      <c r="BP1102" s="1713"/>
      <c r="BQ1102" s="1713"/>
      <c r="BR1102" s="1713"/>
      <c r="BS1102" s="1713"/>
      <c r="BT1102" s="1713"/>
      <c r="BU1102" s="1713"/>
      <c r="BV1102" s="1713"/>
      <c r="BW1102" s="1713"/>
      <c r="BX1102" s="1713"/>
      <c r="BY1102" s="1713"/>
      <c r="BZ1102" s="1713"/>
      <c r="CA1102" s="1713"/>
      <c r="CB1102" s="1713"/>
      <c r="CC1102" s="1713"/>
      <c r="CD1102" s="1713"/>
      <c r="CE1102" s="1713"/>
      <c r="CF1102" s="1713"/>
      <c r="CG1102" s="1713"/>
      <c r="CH1102" s="1713"/>
      <c r="CI1102" s="1713"/>
      <c r="CJ1102" s="1713"/>
      <c r="CK1102" s="1713"/>
      <c r="CL1102" s="1713"/>
      <c r="CM1102" s="1713"/>
      <c r="CN1102" s="1713"/>
      <c r="CO1102" s="1713"/>
      <c r="CP1102" s="1713"/>
      <c r="CQ1102" s="1713"/>
      <c r="CR1102" s="1713"/>
      <c r="CS1102" s="1713"/>
      <c r="CT1102" s="1713"/>
      <c r="CU1102" s="1713"/>
      <c r="CV1102" s="1713"/>
      <c r="CW1102" s="1713"/>
      <c r="CX1102" s="1713"/>
      <c r="CY1102" s="1713"/>
      <c r="CZ1102" s="1713"/>
      <c r="DA1102" s="1713"/>
      <c r="DB1102" s="1713"/>
      <c r="DC1102" s="1713"/>
      <c r="DD1102" s="1713"/>
      <c r="DE1102" s="1713"/>
      <c r="DF1102" s="1713"/>
      <c r="DG1102" s="1713"/>
      <c r="DH1102" s="1713"/>
      <c r="DI1102" s="1713"/>
      <c r="DJ1102" s="1713"/>
      <c r="DK1102" s="1713"/>
      <c r="DL1102" s="1713"/>
      <c r="DM1102" s="1713"/>
      <c r="DN1102" s="1713"/>
      <c r="DO1102" s="1713"/>
      <c r="DP1102" s="1713"/>
      <c r="DQ1102" s="1713"/>
    </row>
    <row r="1103" s="1732" customFormat="true" ht="21.75" hidden="false" customHeight="true" outlineLevel="0" collapsed="false">
      <c r="A1103" s="1713"/>
      <c r="B1103" s="1713"/>
      <c r="C1103" s="1725"/>
      <c r="D1103" s="1725"/>
      <c r="E1103" s="1725"/>
      <c r="F1103" s="3210"/>
      <c r="G1103" s="3211"/>
      <c r="H1103" s="3212"/>
      <c r="I1103" s="3213"/>
      <c r="J1103" s="3213"/>
      <c r="K1103" s="1713"/>
      <c r="L1103" s="1713"/>
      <c r="M1103" s="1713"/>
      <c r="N1103" s="1725"/>
      <c r="O1103" s="1713"/>
      <c r="P1103" s="1713"/>
      <c r="Q1103" s="1713"/>
      <c r="R1103" s="1713"/>
      <c r="S1103" s="1713"/>
      <c r="T1103" s="1714"/>
      <c r="W1103" s="1713"/>
      <c r="X1103" s="1713"/>
      <c r="Y1103" s="1713"/>
      <c r="Z1103" s="1713"/>
      <c r="AA1103" s="1713"/>
      <c r="AB1103" s="1713"/>
      <c r="AC1103" s="1713"/>
      <c r="AD1103" s="1713"/>
      <c r="AE1103" s="1713"/>
      <c r="AF1103" s="1713"/>
      <c r="AG1103" s="1713"/>
      <c r="AH1103" s="1713"/>
      <c r="AI1103" s="1713"/>
      <c r="AJ1103" s="1713"/>
      <c r="AK1103" s="1713"/>
      <c r="AL1103" s="1713"/>
      <c r="AM1103" s="1713"/>
      <c r="AN1103" s="1713"/>
      <c r="AO1103" s="3214"/>
      <c r="AP1103" s="1713"/>
      <c r="AQ1103" s="1713"/>
      <c r="AR1103" s="1713"/>
      <c r="AS1103" s="1713"/>
      <c r="AT1103" s="1713"/>
      <c r="AU1103" s="1713"/>
      <c r="AV1103" s="1713"/>
      <c r="AW1103" s="1713"/>
      <c r="AX1103" s="1713"/>
      <c r="AY1103" s="1713"/>
      <c r="AZ1103" s="1713"/>
      <c r="BA1103" s="1713"/>
      <c r="BB1103" s="1713"/>
      <c r="BC1103" s="1713"/>
      <c r="BD1103" s="1713"/>
      <c r="BE1103" s="1713"/>
      <c r="BF1103" s="1713"/>
      <c r="BG1103" s="1713"/>
      <c r="BH1103" s="1713"/>
      <c r="BI1103" s="1713"/>
      <c r="BJ1103" s="1713"/>
      <c r="BK1103" s="1713"/>
      <c r="BL1103" s="1713"/>
      <c r="BM1103" s="1713"/>
      <c r="BN1103" s="1713"/>
      <c r="BO1103" s="1713"/>
      <c r="BP1103" s="1713"/>
      <c r="BQ1103" s="1713"/>
      <c r="BR1103" s="1713"/>
      <c r="BS1103" s="1713"/>
      <c r="BT1103" s="1713"/>
      <c r="BU1103" s="1713"/>
      <c r="BV1103" s="1713"/>
      <c r="BW1103" s="1713"/>
      <c r="BX1103" s="1713"/>
      <c r="BY1103" s="1713"/>
      <c r="BZ1103" s="1713"/>
      <c r="CA1103" s="1713"/>
      <c r="CB1103" s="1713"/>
      <c r="CC1103" s="1713"/>
      <c r="CD1103" s="1713"/>
      <c r="CE1103" s="1713"/>
      <c r="CF1103" s="1713"/>
      <c r="CG1103" s="1713"/>
      <c r="CH1103" s="1713"/>
      <c r="CI1103" s="1713"/>
      <c r="CJ1103" s="1713"/>
      <c r="CK1103" s="1713"/>
      <c r="CL1103" s="1713"/>
      <c r="CM1103" s="1713"/>
      <c r="CN1103" s="1713"/>
      <c r="CO1103" s="1713"/>
      <c r="CP1103" s="1713"/>
      <c r="CQ1103" s="1713"/>
      <c r="CR1103" s="1713"/>
      <c r="CS1103" s="1713"/>
      <c r="CT1103" s="1713"/>
      <c r="CU1103" s="1713"/>
      <c r="CV1103" s="1713"/>
      <c r="CW1103" s="1713"/>
      <c r="CX1103" s="1713"/>
      <c r="CY1103" s="1713"/>
      <c r="CZ1103" s="1713"/>
      <c r="DA1103" s="1713"/>
      <c r="DB1103" s="1713"/>
      <c r="DC1103" s="1713"/>
      <c r="DD1103" s="1713"/>
      <c r="DE1103" s="1713"/>
      <c r="DF1103" s="1713"/>
      <c r="DG1103" s="1713"/>
      <c r="DH1103" s="1713"/>
      <c r="DI1103" s="1713"/>
      <c r="DJ1103" s="1713"/>
      <c r="DK1103" s="1713"/>
      <c r="DL1103" s="1713"/>
      <c r="DM1103" s="1713"/>
      <c r="DN1103" s="1713"/>
      <c r="DO1103" s="1713"/>
      <c r="DP1103" s="1713"/>
      <c r="DQ1103" s="1713"/>
    </row>
    <row r="1104" s="1732" customFormat="true" ht="21.75" hidden="false" customHeight="true" outlineLevel="0" collapsed="false">
      <c r="A1104" s="1713"/>
      <c r="B1104" s="1713"/>
      <c r="C1104" s="1725"/>
      <c r="D1104" s="1725"/>
      <c r="E1104" s="1725"/>
      <c r="F1104" s="3210"/>
      <c r="G1104" s="3211"/>
      <c r="H1104" s="3212"/>
      <c r="I1104" s="3213"/>
      <c r="J1104" s="3213"/>
      <c r="K1104" s="1713"/>
      <c r="L1104" s="1713"/>
      <c r="M1104" s="1713"/>
      <c r="N1104" s="1725"/>
      <c r="O1104" s="1713"/>
      <c r="P1104" s="1713"/>
      <c r="Q1104" s="1713"/>
      <c r="R1104" s="1713"/>
      <c r="S1104" s="1713"/>
      <c r="T1104" s="1714"/>
      <c r="W1104" s="1713"/>
      <c r="X1104" s="1713"/>
      <c r="Y1104" s="1713"/>
      <c r="Z1104" s="1713"/>
      <c r="AA1104" s="1713"/>
      <c r="AB1104" s="1713"/>
      <c r="AC1104" s="1713"/>
      <c r="AD1104" s="1713"/>
      <c r="AE1104" s="1713"/>
      <c r="AF1104" s="1713"/>
      <c r="AG1104" s="1713"/>
      <c r="AH1104" s="1713"/>
      <c r="AI1104" s="1713"/>
      <c r="AJ1104" s="1713"/>
      <c r="AK1104" s="1713"/>
      <c r="AL1104" s="1713"/>
      <c r="AM1104" s="1713"/>
      <c r="AN1104" s="1713"/>
      <c r="AO1104" s="3214"/>
      <c r="AP1104" s="1713"/>
      <c r="AQ1104" s="1713"/>
      <c r="AR1104" s="1713"/>
      <c r="AS1104" s="1713"/>
      <c r="AT1104" s="1713"/>
      <c r="AU1104" s="1713"/>
      <c r="AV1104" s="1713"/>
      <c r="AW1104" s="1713"/>
      <c r="AX1104" s="1713"/>
      <c r="AY1104" s="1713"/>
      <c r="AZ1104" s="1713"/>
      <c r="BA1104" s="1713"/>
      <c r="BB1104" s="1713"/>
      <c r="BC1104" s="1713"/>
      <c r="BD1104" s="1713"/>
      <c r="BE1104" s="1713"/>
      <c r="BF1104" s="1713"/>
      <c r="BG1104" s="1713"/>
      <c r="BH1104" s="1713"/>
      <c r="BI1104" s="1713"/>
      <c r="BJ1104" s="1713"/>
      <c r="BK1104" s="1713"/>
      <c r="BL1104" s="1713"/>
      <c r="BM1104" s="1713"/>
      <c r="BN1104" s="1713"/>
      <c r="BO1104" s="1713"/>
      <c r="BP1104" s="1713"/>
      <c r="BQ1104" s="1713"/>
      <c r="BR1104" s="1713"/>
      <c r="BS1104" s="1713"/>
      <c r="BT1104" s="1713"/>
      <c r="BU1104" s="1713"/>
      <c r="BV1104" s="1713"/>
      <c r="BW1104" s="1713"/>
      <c r="BX1104" s="1713"/>
      <c r="BY1104" s="1713"/>
      <c r="BZ1104" s="1713"/>
      <c r="CA1104" s="1713"/>
      <c r="CB1104" s="1713"/>
      <c r="CC1104" s="1713"/>
      <c r="CD1104" s="1713"/>
      <c r="CE1104" s="1713"/>
      <c r="CF1104" s="1713"/>
      <c r="CG1104" s="1713"/>
      <c r="CH1104" s="1713"/>
      <c r="CI1104" s="1713"/>
      <c r="CJ1104" s="1713"/>
      <c r="CK1104" s="1713"/>
      <c r="CL1104" s="1713"/>
      <c r="CM1104" s="1713"/>
      <c r="CN1104" s="1713"/>
      <c r="CO1104" s="1713"/>
      <c r="CP1104" s="1713"/>
      <c r="CQ1104" s="1713"/>
      <c r="CR1104" s="1713"/>
      <c r="CS1104" s="1713"/>
      <c r="CT1104" s="1713"/>
      <c r="CU1104" s="1713"/>
      <c r="CV1104" s="1713"/>
      <c r="CW1104" s="1713"/>
      <c r="CX1104" s="1713"/>
      <c r="CY1104" s="1713"/>
      <c r="CZ1104" s="1713"/>
      <c r="DA1104" s="1713"/>
      <c r="DB1104" s="1713"/>
      <c r="DC1104" s="1713"/>
      <c r="DD1104" s="1713"/>
      <c r="DE1104" s="1713"/>
      <c r="DF1104" s="1713"/>
      <c r="DG1104" s="1713"/>
      <c r="DH1104" s="1713"/>
      <c r="DI1104" s="1713"/>
      <c r="DJ1104" s="1713"/>
      <c r="DK1104" s="1713"/>
      <c r="DL1104" s="1713"/>
      <c r="DM1104" s="1713"/>
      <c r="DN1104" s="1713"/>
      <c r="DO1104" s="1713"/>
      <c r="DP1104" s="1713"/>
      <c r="DQ1104" s="1713"/>
    </row>
    <row r="1105" s="1732" customFormat="true" ht="21.75" hidden="false" customHeight="true" outlineLevel="0" collapsed="false">
      <c r="A1105" s="1713"/>
      <c r="B1105" s="1713"/>
      <c r="C1105" s="1725"/>
      <c r="D1105" s="1725"/>
      <c r="E1105" s="1725"/>
      <c r="F1105" s="3210"/>
      <c r="G1105" s="3211"/>
      <c r="H1105" s="3212"/>
      <c r="I1105" s="3213"/>
      <c r="J1105" s="3213"/>
      <c r="K1105" s="1713"/>
      <c r="L1105" s="1713"/>
      <c r="M1105" s="1713"/>
      <c r="N1105" s="1725"/>
      <c r="O1105" s="1713"/>
      <c r="P1105" s="1713"/>
      <c r="Q1105" s="1713"/>
      <c r="R1105" s="1713"/>
      <c r="S1105" s="1713"/>
      <c r="T1105" s="1714"/>
      <c r="W1105" s="1713"/>
      <c r="X1105" s="1713"/>
      <c r="Y1105" s="1713"/>
      <c r="Z1105" s="1713"/>
      <c r="AA1105" s="1713"/>
      <c r="AB1105" s="1713"/>
      <c r="AC1105" s="1713"/>
      <c r="AD1105" s="1713"/>
      <c r="AE1105" s="1713"/>
      <c r="AF1105" s="1713"/>
      <c r="AG1105" s="1713"/>
      <c r="AH1105" s="1713"/>
      <c r="AI1105" s="1713"/>
      <c r="AJ1105" s="1713"/>
      <c r="AK1105" s="1713"/>
      <c r="AL1105" s="1713"/>
      <c r="AM1105" s="1713"/>
      <c r="AN1105" s="1713"/>
      <c r="AO1105" s="3214"/>
      <c r="AP1105" s="1713"/>
      <c r="AQ1105" s="1713"/>
      <c r="AR1105" s="1713"/>
      <c r="AS1105" s="1713"/>
      <c r="AT1105" s="1713"/>
      <c r="AU1105" s="1713"/>
      <c r="AV1105" s="1713"/>
      <c r="AW1105" s="1713"/>
      <c r="AX1105" s="1713"/>
      <c r="AY1105" s="1713"/>
      <c r="AZ1105" s="1713"/>
      <c r="BA1105" s="1713"/>
      <c r="BB1105" s="1713"/>
      <c r="BC1105" s="1713"/>
      <c r="BD1105" s="1713"/>
      <c r="BE1105" s="1713"/>
      <c r="BF1105" s="1713"/>
      <c r="BG1105" s="1713"/>
      <c r="BH1105" s="1713"/>
      <c r="BI1105" s="1713"/>
      <c r="BJ1105" s="1713"/>
      <c r="BK1105" s="1713"/>
      <c r="BL1105" s="1713"/>
      <c r="BM1105" s="1713"/>
      <c r="BN1105" s="1713"/>
      <c r="BO1105" s="1713"/>
      <c r="BP1105" s="1713"/>
      <c r="BQ1105" s="1713"/>
      <c r="BR1105" s="1713"/>
      <c r="BS1105" s="1713"/>
      <c r="BT1105" s="1713"/>
      <c r="BU1105" s="1713"/>
      <c r="BV1105" s="1713"/>
      <c r="BW1105" s="1713"/>
      <c r="BX1105" s="1713"/>
      <c r="BY1105" s="1713"/>
      <c r="BZ1105" s="1713"/>
      <c r="CA1105" s="1713"/>
      <c r="CB1105" s="1713"/>
      <c r="CC1105" s="1713"/>
      <c r="CD1105" s="1713"/>
      <c r="CE1105" s="1713"/>
      <c r="CF1105" s="1713"/>
      <c r="CG1105" s="1713"/>
      <c r="CH1105" s="1713"/>
      <c r="CI1105" s="1713"/>
      <c r="CJ1105" s="1713"/>
      <c r="CK1105" s="1713"/>
      <c r="CL1105" s="1713"/>
      <c r="CM1105" s="1713"/>
      <c r="CN1105" s="1713"/>
      <c r="CO1105" s="1713"/>
      <c r="CP1105" s="1713"/>
      <c r="CQ1105" s="1713"/>
      <c r="CR1105" s="1713"/>
      <c r="CS1105" s="1713"/>
      <c r="CT1105" s="1713"/>
      <c r="CU1105" s="1713"/>
      <c r="CV1105" s="1713"/>
      <c r="CW1105" s="1713"/>
      <c r="CX1105" s="1713"/>
      <c r="CY1105" s="1713"/>
      <c r="CZ1105" s="1713"/>
      <c r="DA1105" s="1713"/>
      <c r="DB1105" s="1713"/>
      <c r="DC1105" s="1713"/>
      <c r="DD1105" s="1713"/>
      <c r="DE1105" s="1713"/>
      <c r="DF1105" s="1713"/>
      <c r="DG1105" s="1713"/>
      <c r="DH1105" s="1713"/>
      <c r="DI1105" s="1713"/>
      <c r="DJ1105" s="1713"/>
      <c r="DK1105" s="1713"/>
      <c r="DL1105" s="1713"/>
      <c r="DM1105" s="1713"/>
      <c r="DN1105" s="1713"/>
      <c r="DO1105" s="1713"/>
      <c r="DP1105" s="1713"/>
      <c r="DQ1105" s="1713"/>
    </row>
    <row r="1106" s="1732" customFormat="true" ht="21.75" hidden="false" customHeight="true" outlineLevel="0" collapsed="false">
      <c r="A1106" s="1713"/>
      <c r="B1106" s="1713"/>
      <c r="C1106" s="1725"/>
      <c r="D1106" s="1725"/>
      <c r="E1106" s="1725"/>
      <c r="F1106" s="3210"/>
      <c r="G1106" s="3211"/>
      <c r="H1106" s="3212"/>
      <c r="I1106" s="3213"/>
      <c r="J1106" s="3213"/>
      <c r="K1106" s="1713"/>
      <c r="L1106" s="1713"/>
      <c r="M1106" s="1713"/>
      <c r="N1106" s="1725"/>
      <c r="O1106" s="1713"/>
      <c r="P1106" s="1713"/>
      <c r="Q1106" s="1713"/>
      <c r="R1106" s="1713"/>
      <c r="S1106" s="1713"/>
      <c r="T1106" s="1714"/>
      <c r="W1106" s="1713"/>
      <c r="X1106" s="1713"/>
      <c r="Y1106" s="1713"/>
      <c r="Z1106" s="1713"/>
      <c r="AA1106" s="1713"/>
      <c r="AB1106" s="1713"/>
      <c r="AC1106" s="1713"/>
      <c r="AD1106" s="1713"/>
      <c r="AE1106" s="1713"/>
      <c r="AF1106" s="1713"/>
      <c r="AG1106" s="1713"/>
      <c r="AH1106" s="1713"/>
      <c r="AI1106" s="1713"/>
      <c r="AJ1106" s="1713"/>
      <c r="AK1106" s="1713"/>
      <c r="AL1106" s="1713"/>
      <c r="AM1106" s="1713"/>
      <c r="AN1106" s="1713"/>
      <c r="AO1106" s="3214"/>
      <c r="AP1106" s="1713"/>
      <c r="AQ1106" s="1713"/>
      <c r="AR1106" s="1713"/>
      <c r="AS1106" s="1713"/>
      <c r="AT1106" s="1713"/>
      <c r="AU1106" s="1713"/>
      <c r="AV1106" s="1713"/>
      <c r="AW1106" s="1713"/>
      <c r="AX1106" s="1713"/>
      <c r="AY1106" s="1713"/>
      <c r="AZ1106" s="1713"/>
      <c r="BA1106" s="1713"/>
      <c r="BB1106" s="1713"/>
      <c r="BC1106" s="1713"/>
      <c r="BD1106" s="1713"/>
      <c r="BE1106" s="1713"/>
      <c r="BF1106" s="1713"/>
      <c r="BG1106" s="1713"/>
      <c r="BH1106" s="1713"/>
      <c r="BI1106" s="1713"/>
      <c r="BJ1106" s="1713"/>
      <c r="BK1106" s="1713"/>
      <c r="BL1106" s="1713"/>
      <c r="BM1106" s="1713"/>
      <c r="BN1106" s="1713"/>
      <c r="BO1106" s="1713"/>
      <c r="BP1106" s="1713"/>
      <c r="BQ1106" s="1713"/>
      <c r="BR1106" s="1713"/>
      <c r="BS1106" s="1713"/>
      <c r="BT1106" s="1713"/>
      <c r="BU1106" s="1713"/>
      <c r="BV1106" s="1713"/>
      <c r="BW1106" s="1713"/>
      <c r="BX1106" s="1713"/>
      <c r="BY1106" s="1713"/>
      <c r="BZ1106" s="1713"/>
      <c r="CA1106" s="1713"/>
      <c r="CB1106" s="1713"/>
      <c r="CC1106" s="1713"/>
      <c r="CD1106" s="1713"/>
      <c r="CE1106" s="1713"/>
      <c r="CF1106" s="1713"/>
      <c r="CG1106" s="1713"/>
      <c r="CH1106" s="1713"/>
      <c r="CI1106" s="1713"/>
      <c r="CJ1106" s="1713"/>
      <c r="CK1106" s="1713"/>
      <c r="CL1106" s="1713"/>
      <c r="CM1106" s="1713"/>
      <c r="CN1106" s="1713"/>
      <c r="CO1106" s="1713"/>
      <c r="CP1106" s="1713"/>
      <c r="CQ1106" s="1713"/>
      <c r="CR1106" s="1713"/>
      <c r="CS1106" s="1713"/>
      <c r="CT1106" s="1713"/>
      <c r="CU1106" s="1713"/>
      <c r="CV1106" s="1713"/>
      <c r="CW1106" s="1713"/>
      <c r="CX1106" s="1713"/>
      <c r="CY1106" s="1713"/>
      <c r="CZ1106" s="1713"/>
      <c r="DA1106" s="1713"/>
      <c r="DB1106" s="1713"/>
      <c r="DC1106" s="1713"/>
      <c r="DD1106" s="1713"/>
      <c r="DE1106" s="1713"/>
      <c r="DF1106" s="1713"/>
      <c r="DG1106" s="1713"/>
      <c r="DH1106" s="1713"/>
      <c r="DI1106" s="1713"/>
      <c r="DJ1106" s="1713"/>
      <c r="DK1106" s="1713"/>
      <c r="DL1106" s="1713"/>
      <c r="DM1106" s="1713"/>
      <c r="DN1106" s="1713"/>
      <c r="DO1106" s="1713"/>
      <c r="DP1106" s="1713"/>
      <c r="DQ1106" s="1713"/>
    </row>
    <row r="1107" s="1732" customFormat="true" ht="21.75" hidden="false" customHeight="true" outlineLevel="0" collapsed="false">
      <c r="A1107" s="1713"/>
      <c r="B1107" s="1713"/>
      <c r="C1107" s="1725"/>
      <c r="D1107" s="1725"/>
      <c r="E1107" s="1725"/>
      <c r="F1107" s="3210"/>
      <c r="G1107" s="3211"/>
      <c r="H1107" s="3212"/>
      <c r="I1107" s="3213"/>
      <c r="J1107" s="3213"/>
      <c r="K1107" s="1713"/>
      <c r="L1107" s="1713"/>
      <c r="M1107" s="1713"/>
      <c r="N1107" s="1725"/>
      <c r="O1107" s="1713"/>
      <c r="P1107" s="1713"/>
      <c r="Q1107" s="1713"/>
      <c r="R1107" s="1713"/>
      <c r="S1107" s="1713"/>
      <c r="T1107" s="1714"/>
      <c r="W1107" s="1713"/>
      <c r="X1107" s="1713"/>
      <c r="Y1107" s="1713"/>
      <c r="Z1107" s="1713"/>
      <c r="AA1107" s="1713"/>
      <c r="AB1107" s="1713"/>
      <c r="AC1107" s="1713"/>
      <c r="AD1107" s="1713"/>
      <c r="AE1107" s="1713"/>
      <c r="AF1107" s="1713"/>
      <c r="AG1107" s="1713"/>
      <c r="AH1107" s="1713"/>
      <c r="AI1107" s="1713"/>
      <c r="AJ1107" s="1713"/>
      <c r="AK1107" s="1713"/>
      <c r="AL1107" s="1713"/>
      <c r="AM1107" s="1713"/>
      <c r="AN1107" s="1713"/>
      <c r="AO1107" s="3214"/>
      <c r="AP1107" s="1713"/>
      <c r="AQ1107" s="1713"/>
      <c r="AR1107" s="1713"/>
      <c r="AS1107" s="1713"/>
      <c r="AT1107" s="1713"/>
      <c r="AU1107" s="1713"/>
      <c r="AV1107" s="1713"/>
      <c r="AW1107" s="1713"/>
      <c r="AX1107" s="1713"/>
      <c r="AY1107" s="1713"/>
      <c r="AZ1107" s="1713"/>
      <c r="BA1107" s="1713"/>
      <c r="BB1107" s="1713"/>
      <c r="BC1107" s="1713"/>
      <c r="BD1107" s="1713"/>
      <c r="BE1107" s="1713"/>
      <c r="BF1107" s="1713"/>
      <c r="BG1107" s="1713"/>
      <c r="BH1107" s="1713"/>
      <c r="BI1107" s="1713"/>
      <c r="BJ1107" s="1713"/>
      <c r="BK1107" s="1713"/>
      <c r="BL1107" s="1713"/>
      <c r="BM1107" s="1713"/>
      <c r="BN1107" s="1713"/>
      <c r="BO1107" s="1713"/>
      <c r="BP1107" s="1713"/>
      <c r="BQ1107" s="1713"/>
      <c r="BR1107" s="1713"/>
      <c r="BS1107" s="1713"/>
      <c r="BT1107" s="1713"/>
      <c r="BU1107" s="1713"/>
      <c r="BV1107" s="1713"/>
      <c r="BW1107" s="1713"/>
      <c r="BX1107" s="1713"/>
      <c r="BY1107" s="1713"/>
      <c r="BZ1107" s="1713"/>
      <c r="CA1107" s="1713"/>
      <c r="CB1107" s="1713"/>
      <c r="CC1107" s="1713"/>
      <c r="CD1107" s="1713"/>
      <c r="CE1107" s="1713"/>
      <c r="CF1107" s="1713"/>
      <c r="CG1107" s="1713"/>
      <c r="CH1107" s="1713"/>
      <c r="CI1107" s="1713"/>
      <c r="CJ1107" s="1713"/>
      <c r="CK1107" s="1713"/>
      <c r="CL1107" s="1713"/>
      <c r="CM1107" s="1713"/>
      <c r="CN1107" s="1713"/>
      <c r="CO1107" s="1713"/>
      <c r="CP1107" s="1713"/>
      <c r="CQ1107" s="1713"/>
      <c r="CR1107" s="1713"/>
      <c r="CS1107" s="1713"/>
      <c r="CT1107" s="1713"/>
      <c r="CU1107" s="1713"/>
      <c r="CV1107" s="1713"/>
      <c r="CW1107" s="1713"/>
      <c r="CX1107" s="1713"/>
      <c r="CY1107" s="1713"/>
      <c r="CZ1107" s="1713"/>
      <c r="DA1107" s="1713"/>
      <c r="DB1107" s="1713"/>
      <c r="DC1107" s="1713"/>
      <c r="DD1107" s="1713"/>
      <c r="DE1107" s="1713"/>
      <c r="DF1107" s="1713"/>
      <c r="DG1107" s="1713"/>
      <c r="DH1107" s="1713"/>
      <c r="DI1107" s="1713"/>
      <c r="DJ1107" s="1713"/>
      <c r="DK1107" s="1713"/>
      <c r="DL1107" s="1713"/>
      <c r="DM1107" s="1713"/>
      <c r="DN1107" s="1713"/>
      <c r="DO1107" s="1713"/>
      <c r="DP1107" s="1713"/>
      <c r="DQ1107" s="1713"/>
    </row>
    <row r="1108" s="1732" customFormat="true" ht="21.75" hidden="false" customHeight="true" outlineLevel="0" collapsed="false">
      <c r="A1108" s="1713"/>
      <c r="B1108" s="1713"/>
      <c r="C1108" s="1725"/>
      <c r="D1108" s="1725"/>
      <c r="E1108" s="1725"/>
      <c r="F1108" s="3210"/>
      <c r="G1108" s="3211"/>
      <c r="H1108" s="3212"/>
      <c r="I1108" s="3213"/>
      <c r="J1108" s="3213"/>
      <c r="K1108" s="1713"/>
      <c r="L1108" s="1713"/>
      <c r="M1108" s="1713"/>
      <c r="N1108" s="1725"/>
      <c r="O1108" s="1713"/>
      <c r="P1108" s="1713"/>
      <c r="Q1108" s="1713"/>
      <c r="R1108" s="1713"/>
      <c r="S1108" s="1713"/>
      <c r="T1108" s="1714"/>
      <c r="W1108" s="1713"/>
      <c r="X1108" s="1713"/>
      <c r="Y1108" s="1713"/>
      <c r="Z1108" s="1713"/>
      <c r="AA1108" s="1713"/>
      <c r="AB1108" s="1713"/>
      <c r="AC1108" s="1713"/>
      <c r="AD1108" s="1713"/>
      <c r="AE1108" s="1713"/>
      <c r="AF1108" s="1713"/>
      <c r="AG1108" s="1713"/>
      <c r="AH1108" s="1713"/>
      <c r="AI1108" s="1713"/>
      <c r="AJ1108" s="1713"/>
      <c r="AK1108" s="1713"/>
      <c r="AL1108" s="1713"/>
      <c r="AM1108" s="1713"/>
      <c r="AN1108" s="1713"/>
      <c r="AO1108" s="3214"/>
      <c r="AP1108" s="1713"/>
      <c r="AQ1108" s="1713"/>
      <c r="AR1108" s="1713"/>
      <c r="AS1108" s="1713"/>
      <c r="AT1108" s="1713"/>
      <c r="AU1108" s="1713"/>
      <c r="AV1108" s="1713"/>
      <c r="AW1108" s="1713"/>
      <c r="AX1108" s="1713"/>
      <c r="AY1108" s="1713"/>
      <c r="AZ1108" s="1713"/>
      <c r="BA1108" s="1713"/>
      <c r="BB1108" s="1713"/>
      <c r="BC1108" s="1713"/>
      <c r="BD1108" s="1713"/>
      <c r="BE1108" s="1713"/>
      <c r="BF1108" s="1713"/>
      <c r="BG1108" s="1713"/>
      <c r="BH1108" s="1713"/>
      <c r="BI1108" s="1713"/>
      <c r="BJ1108" s="1713"/>
      <c r="BK1108" s="1713"/>
      <c r="BL1108" s="1713"/>
      <c r="BM1108" s="1713"/>
      <c r="BN1108" s="1713"/>
      <c r="BO1108" s="1713"/>
      <c r="BP1108" s="1713"/>
      <c r="BQ1108" s="1713"/>
      <c r="BR1108" s="1713"/>
      <c r="BS1108" s="1713"/>
      <c r="BT1108" s="1713"/>
      <c r="BU1108" s="1713"/>
      <c r="BV1108" s="1713"/>
      <c r="BW1108" s="1713"/>
      <c r="BX1108" s="1713"/>
      <c r="BY1108" s="1713"/>
      <c r="BZ1108" s="1713"/>
      <c r="CA1108" s="1713"/>
      <c r="CB1108" s="1713"/>
      <c r="CC1108" s="1713"/>
      <c r="CD1108" s="1713"/>
      <c r="CE1108" s="1713"/>
      <c r="CF1108" s="1713"/>
      <c r="CG1108" s="1713"/>
      <c r="CH1108" s="1713"/>
      <c r="CI1108" s="1713"/>
      <c r="CJ1108" s="1713"/>
      <c r="CK1108" s="1713"/>
      <c r="CL1108" s="1713"/>
      <c r="CM1108" s="1713"/>
      <c r="CN1108" s="1713"/>
      <c r="CO1108" s="1713"/>
      <c r="CP1108" s="1713"/>
      <c r="CQ1108" s="1713"/>
      <c r="CR1108" s="1713"/>
      <c r="CS1108" s="1713"/>
      <c r="CT1108" s="1713"/>
      <c r="CU1108" s="1713"/>
      <c r="CV1108" s="1713"/>
      <c r="CW1108" s="1713"/>
      <c r="CX1108" s="1713"/>
      <c r="CY1108" s="1713"/>
      <c r="CZ1108" s="1713"/>
      <c r="DA1108" s="1713"/>
      <c r="DB1108" s="1713"/>
      <c r="DC1108" s="1713"/>
      <c r="DD1108" s="1713"/>
      <c r="DE1108" s="1713"/>
      <c r="DF1108" s="1713"/>
      <c r="DG1108" s="1713"/>
      <c r="DH1108" s="1713"/>
      <c r="DI1108" s="1713"/>
      <c r="DJ1108" s="1713"/>
      <c r="DK1108" s="1713"/>
      <c r="DL1108" s="1713"/>
      <c r="DM1108" s="1713"/>
      <c r="DN1108" s="1713"/>
      <c r="DO1108" s="1713"/>
      <c r="DP1108" s="1713"/>
      <c r="DQ1108" s="1713"/>
    </row>
    <row r="1109" s="1732" customFormat="true" ht="21.75" hidden="false" customHeight="true" outlineLevel="0" collapsed="false">
      <c r="A1109" s="1713"/>
      <c r="B1109" s="1713"/>
      <c r="C1109" s="1725"/>
      <c r="D1109" s="1725"/>
      <c r="E1109" s="1725"/>
      <c r="F1109" s="3210"/>
      <c r="G1109" s="3211"/>
      <c r="H1109" s="3212"/>
      <c r="I1109" s="3213"/>
      <c r="J1109" s="3213"/>
      <c r="K1109" s="1713"/>
      <c r="L1109" s="1713"/>
      <c r="M1109" s="1713"/>
      <c r="N1109" s="1725"/>
      <c r="O1109" s="1713"/>
      <c r="P1109" s="1713"/>
      <c r="Q1109" s="1713"/>
      <c r="R1109" s="1713"/>
      <c r="S1109" s="1713"/>
      <c r="T1109" s="1714"/>
      <c r="W1109" s="1713"/>
      <c r="X1109" s="1713"/>
      <c r="Y1109" s="1713"/>
      <c r="Z1109" s="1713"/>
      <c r="AA1109" s="1713"/>
      <c r="AB1109" s="1713"/>
      <c r="AC1109" s="1713"/>
      <c r="AD1109" s="1713"/>
      <c r="AE1109" s="1713"/>
      <c r="AF1109" s="1713"/>
      <c r="AG1109" s="1713"/>
      <c r="AH1109" s="1713"/>
      <c r="AI1109" s="1713"/>
      <c r="AJ1109" s="1713"/>
      <c r="AK1109" s="1713"/>
      <c r="AL1109" s="1713"/>
      <c r="AM1109" s="1713"/>
      <c r="AN1109" s="1713"/>
      <c r="AO1109" s="3214"/>
      <c r="AP1109" s="1713"/>
      <c r="AQ1109" s="1713"/>
      <c r="AR1109" s="1713"/>
      <c r="AS1109" s="1713"/>
      <c r="AT1109" s="1713"/>
      <c r="AU1109" s="1713"/>
      <c r="AV1109" s="1713"/>
      <c r="AW1109" s="1713"/>
      <c r="AX1109" s="1713"/>
      <c r="AY1109" s="1713"/>
      <c r="AZ1109" s="1713"/>
      <c r="BA1109" s="1713"/>
      <c r="BB1109" s="1713"/>
      <c r="BC1109" s="1713"/>
      <c r="BD1109" s="1713"/>
      <c r="BE1109" s="1713"/>
      <c r="BF1109" s="1713"/>
      <c r="BG1109" s="1713"/>
      <c r="BH1109" s="1713"/>
      <c r="BI1109" s="1713"/>
      <c r="BJ1109" s="1713"/>
      <c r="BK1109" s="1713"/>
      <c r="BL1109" s="1713"/>
      <c r="BM1109" s="1713"/>
      <c r="BN1109" s="1713"/>
      <c r="BO1109" s="1713"/>
      <c r="BP1109" s="1713"/>
      <c r="BQ1109" s="1713"/>
      <c r="BR1109" s="1713"/>
      <c r="BS1109" s="1713"/>
      <c r="BT1109" s="1713"/>
      <c r="BU1109" s="1713"/>
      <c r="BV1109" s="1713"/>
      <c r="BW1109" s="1713"/>
      <c r="BX1109" s="1713"/>
      <c r="BY1109" s="1713"/>
      <c r="BZ1109" s="1713"/>
      <c r="CA1109" s="1713"/>
      <c r="CB1109" s="1713"/>
      <c r="CC1109" s="1713"/>
      <c r="CD1109" s="1713"/>
      <c r="CE1109" s="1713"/>
      <c r="CF1109" s="1713"/>
      <c r="CG1109" s="1713"/>
      <c r="CH1109" s="1713"/>
      <c r="CI1109" s="1713"/>
      <c r="CJ1109" s="1713"/>
      <c r="CK1109" s="1713"/>
      <c r="CL1109" s="1713"/>
      <c r="CM1109" s="1713"/>
      <c r="CN1109" s="1713"/>
      <c r="CO1109" s="1713"/>
      <c r="CP1109" s="1713"/>
      <c r="CQ1109" s="1713"/>
      <c r="CR1109" s="1713"/>
      <c r="CS1109" s="1713"/>
      <c r="CT1109" s="1713"/>
      <c r="CU1109" s="1713"/>
      <c r="CV1109" s="1713"/>
      <c r="CW1109" s="1713"/>
      <c r="CX1109" s="1713"/>
      <c r="CY1109" s="1713"/>
      <c r="CZ1109" s="1713"/>
      <c r="DA1109" s="1713"/>
      <c r="DB1109" s="1713"/>
      <c r="DC1109" s="1713"/>
      <c r="DD1109" s="1713"/>
      <c r="DE1109" s="1713"/>
      <c r="DF1109" s="1713"/>
      <c r="DG1109" s="1713"/>
      <c r="DH1109" s="1713"/>
      <c r="DI1109" s="1713"/>
      <c r="DJ1109" s="1713"/>
      <c r="DK1109" s="1713"/>
      <c r="DL1109" s="1713"/>
      <c r="DM1109" s="1713"/>
      <c r="DN1109" s="1713"/>
      <c r="DO1109" s="1713"/>
      <c r="DP1109" s="1713"/>
      <c r="DQ1109" s="1713"/>
    </row>
    <row r="1110" s="1732" customFormat="true" ht="21.75" hidden="false" customHeight="true" outlineLevel="0" collapsed="false">
      <c r="A1110" s="1713"/>
      <c r="B1110" s="1713"/>
      <c r="C1110" s="1725"/>
      <c r="D1110" s="1725"/>
      <c r="E1110" s="1725"/>
      <c r="F1110" s="3210"/>
      <c r="G1110" s="3211"/>
      <c r="H1110" s="3212"/>
      <c r="I1110" s="3213"/>
      <c r="J1110" s="3213"/>
      <c r="K1110" s="1713"/>
      <c r="L1110" s="1713"/>
      <c r="M1110" s="1713"/>
      <c r="N1110" s="1725"/>
      <c r="O1110" s="1713"/>
      <c r="P1110" s="1713"/>
      <c r="Q1110" s="1713"/>
      <c r="R1110" s="1713"/>
      <c r="S1110" s="1713"/>
      <c r="T1110" s="1714"/>
      <c r="W1110" s="1713"/>
      <c r="X1110" s="1713"/>
      <c r="Y1110" s="1713"/>
      <c r="Z1110" s="1713"/>
      <c r="AA1110" s="1713"/>
      <c r="AB1110" s="1713"/>
      <c r="AC1110" s="1713"/>
      <c r="AD1110" s="1713"/>
      <c r="AE1110" s="1713"/>
      <c r="AF1110" s="1713"/>
      <c r="AG1110" s="1713"/>
      <c r="AH1110" s="1713"/>
      <c r="AI1110" s="1713"/>
      <c r="AJ1110" s="1713"/>
      <c r="AK1110" s="1713"/>
      <c r="AL1110" s="1713"/>
      <c r="AM1110" s="1713"/>
      <c r="AN1110" s="1713"/>
      <c r="AO1110" s="3214"/>
      <c r="AP1110" s="1713"/>
      <c r="AQ1110" s="1713"/>
      <c r="AR1110" s="1713"/>
      <c r="AS1110" s="1713"/>
      <c r="AT1110" s="1713"/>
      <c r="AU1110" s="1713"/>
      <c r="AV1110" s="1713"/>
      <c r="AW1110" s="1713"/>
      <c r="AX1110" s="1713"/>
      <c r="AY1110" s="1713"/>
      <c r="AZ1110" s="1713"/>
      <c r="BA1110" s="1713"/>
      <c r="BB1110" s="1713"/>
      <c r="BC1110" s="1713"/>
      <c r="BD1110" s="1713"/>
      <c r="BE1110" s="1713"/>
      <c r="BF1110" s="1713"/>
      <c r="BG1110" s="1713"/>
      <c r="BH1110" s="1713"/>
      <c r="BI1110" s="1713"/>
      <c r="BJ1110" s="1713"/>
      <c r="BK1110" s="1713"/>
      <c r="BL1110" s="1713"/>
      <c r="BM1110" s="1713"/>
      <c r="BN1110" s="1713"/>
      <c r="BO1110" s="1713"/>
      <c r="BP1110" s="1713"/>
      <c r="BQ1110" s="1713"/>
      <c r="BR1110" s="1713"/>
      <c r="BS1110" s="1713"/>
      <c r="BT1110" s="1713"/>
      <c r="BU1110" s="1713"/>
      <c r="BV1110" s="1713"/>
      <c r="BW1110" s="1713"/>
      <c r="BX1110" s="1713"/>
      <c r="BY1110" s="1713"/>
      <c r="BZ1110" s="1713"/>
      <c r="CA1110" s="1713"/>
      <c r="CB1110" s="1713"/>
      <c r="CC1110" s="1713"/>
      <c r="CD1110" s="1713"/>
      <c r="CE1110" s="1713"/>
      <c r="CF1110" s="1713"/>
      <c r="CG1110" s="1713"/>
      <c r="CH1110" s="1713"/>
      <c r="CI1110" s="1713"/>
      <c r="CJ1110" s="1713"/>
      <c r="CK1110" s="1713"/>
      <c r="CL1110" s="1713"/>
      <c r="CM1110" s="1713"/>
      <c r="CN1110" s="1713"/>
      <c r="CO1110" s="1713"/>
      <c r="CP1110" s="1713"/>
      <c r="CQ1110" s="1713"/>
      <c r="CR1110" s="1713"/>
      <c r="CS1110" s="1713"/>
      <c r="CT1110" s="1713"/>
      <c r="CU1110" s="1713"/>
      <c r="CV1110" s="1713"/>
      <c r="CW1110" s="1713"/>
      <c r="CX1110" s="1713"/>
      <c r="CY1110" s="1713"/>
      <c r="CZ1110" s="1713"/>
      <c r="DA1110" s="1713"/>
      <c r="DB1110" s="1713"/>
      <c r="DC1110" s="1713"/>
      <c r="DD1110" s="1713"/>
      <c r="DE1110" s="1713"/>
      <c r="DF1110" s="1713"/>
      <c r="DG1110" s="1713"/>
      <c r="DH1110" s="1713"/>
      <c r="DI1110" s="1713"/>
      <c r="DJ1110" s="1713"/>
      <c r="DK1110" s="1713"/>
      <c r="DL1110" s="1713"/>
      <c r="DM1110" s="1713"/>
      <c r="DN1110" s="1713"/>
      <c r="DO1110" s="1713"/>
      <c r="DP1110" s="1713"/>
      <c r="DQ1110" s="1713"/>
    </row>
    <row r="1111" s="1732" customFormat="true" ht="21.75" hidden="false" customHeight="true" outlineLevel="0" collapsed="false">
      <c r="A1111" s="1713"/>
      <c r="B1111" s="1713"/>
      <c r="C1111" s="1725"/>
      <c r="D1111" s="1725"/>
      <c r="E1111" s="1725"/>
      <c r="F1111" s="3210"/>
      <c r="G1111" s="3211"/>
      <c r="H1111" s="3212"/>
      <c r="I1111" s="3213"/>
      <c r="J1111" s="3213"/>
      <c r="K1111" s="1713"/>
      <c r="L1111" s="1713"/>
      <c r="M1111" s="1713"/>
      <c r="N1111" s="1725"/>
      <c r="O1111" s="1713"/>
      <c r="P1111" s="1713"/>
      <c r="Q1111" s="1713"/>
      <c r="R1111" s="1713"/>
      <c r="S1111" s="1713"/>
      <c r="T1111" s="1714"/>
      <c r="W1111" s="1713"/>
      <c r="X1111" s="1713"/>
      <c r="Y1111" s="1713"/>
      <c r="Z1111" s="1713"/>
      <c r="AA1111" s="1713"/>
      <c r="AB1111" s="1713"/>
      <c r="AC1111" s="1713"/>
      <c r="AD1111" s="1713"/>
      <c r="AE1111" s="1713"/>
      <c r="AF1111" s="1713"/>
      <c r="AG1111" s="1713"/>
      <c r="AH1111" s="1713"/>
      <c r="AI1111" s="1713"/>
      <c r="AJ1111" s="1713"/>
      <c r="AK1111" s="1713"/>
      <c r="AL1111" s="1713"/>
      <c r="AM1111" s="1713"/>
      <c r="AN1111" s="1713"/>
      <c r="AO1111" s="3214"/>
      <c r="AP1111" s="1713"/>
      <c r="AQ1111" s="1713"/>
      <c r="AR1111" s="1713"/>
      <c r="AS1111" s="1713"/>
      <c r="AT1111" s="1713"/>
      <c r="AU1111" s="1713"/>
      <c r="AV1111" s="1713"/>
      <c r="AW1111" s="1713"/>
      <c r="AX1111" s="1713"/>
      <c r="AY1111" s="1713"/>
      <c r="AZ1111" s="1713"/>
      <c r="BA1111" s="1713"/>
      <c r="BB1111" s="1713"/>
      <c r="BC1111" s="1713"/>
      <c r="BD1111" s="1713"/>
      <c r="BE1111" s="1713"/>
      <c r="BF1111" s="1713"/>
      <c r="BG1111" s="1713"/>
      <c r="BH1111" s="1713"/>
      <c r="BI1111" s="1713"/>
      <c r="BJ1111" s="1713"/>
      <c r="BK1111" s="1713"/>
      <c r="BL1111" s="1713"/>
      <c r="BM1111" s="1713"/>
      <c r="BN1111" s="1713"/>
      <c r="BO1111" s="1713"/>
      <c r="BP1111" s="1713"/>
      <c r="BQ1111" s="1713"/>
      <c r="BR1111" s="1713"/>
      <c r="BS1111" s="1713"/>
      <c r="BT1111" s="1713"/>
      <c r="BU1111" s="1713"/>
      <c r="BV1111" s="1713"/>
      <c r="BW1111" s="1713"/>
      <c r="BX1111" s="1713"/>
      <c r="BY1111" s="1713"/>
      <c r="BZ1111" s="1713"/>
      <c r="CA1111" s="1713"/>
      <c r="CB1111" s="1713"/>
      <c r="CC1111" s="1713"/>
      <c r="CD1111" s="1713"/>
      <c r="CE1111" s="1713"/>
      <c r="CF1111" s="1713"/>
      <c r="CG1111" s="1713"/>
      <c r="CH1111" s="1713"/>
      <c r="CI1111" s="1713"/>
      <c r="CJ1111" s="1713"/>
      <c r="CK1111" s="1713"/>
      <c r="CL1111" s="1713"/>
      <c r="CM1111" s="1713"/>
      <c r="CN1111" s="1713"/>
      <c r="CO1111" s="1713"/>
      <c r="CP1111" s="1713"/>
      <c r="CQ1111" s="1713"/>
      <c r="CR1111" s="1713"/>
      <c r="CS1111" s="1713"/>
      <c r="CT1111" s="1713"/>
      <c r="CU1111" s="1713"/>
      <c r="CV1111" s="1713"/>
      <c r="CW1111" s="1713"/>
      <c r="CX1111" s="1713"/>
      <c r="CY1111" s="1713"/>
      <c r="CZ1111" s="1713"/>
      <c r="DA1111" s="1713"/>
      <c r="DB1111" s="1713"/>
      <c r="DC1111" s="1713"/>
      <c r="DD1111" s="1713"/>
      <c r="DE1111" s="1713"/>
      <c r="DF1111" s="1713"/>
      <c r="DG1111" s="1713"/>
      <c r="DH1111" s="1713"/>
      <c r="DI1111" s="1713"/>
      <c r="DJ1111" s="1713"/>
      <c r="DK1111" s="1713"/>
      <c r="DL1111" s="1713"/>
      <c r="DM1111" s="1713"/>
      <c r="DN1111" s="1713"/>
      <c r="DO1111" s="1713"/>
      <c r="DP1111" s="1713"/>
      <c r="DQ1111" s="1713"/>
    </row>
    <row r="1112" s="1732" customFormat="true" ht="21.75" hidden="false" customHeight="true" outlineLevel="0" collapsed="false">
      <c r="A1112" s="1713"/>
      <c r="B1112" s="1713"/>
      <c r="C1112" s="1725"/>
      <c r="D1112" s="1725"/>
      <c r="E1112" s="1725"/>
      <c r="F1112" s="3210"/>
      <c r="G1112" s="3211"/>
      <c r="H1112" s="3212"/>
      <c r="I1112" s="3213"/>
      <c r="J1112" s="3213"/>
      <c r="K1112" s="1713"/>
      <c r="L1112" s="1713"/>
      <c r="M1112" s="1713"/>
      <c r="N1112" s="1725"/>
      <c r="O1112" s="1713"/>
      <c r="P1112" s="1713"/>
      <c r="Q1112" s="1713"/>
      <c r="R1112" s="1713"/>
      <c r="S1112" s="1713"/>
      <c r="T1112" s="1714"/>
      <c r="W1112" s="1713"/>
      <c r="X1112" s="1713"/>
      <c r="Y1112" s="1713"/>
      <c r="Z1112" s="1713"/>
      <c r="AA1112" s="1713"/>
      <c r="AB1112" s="1713"/>
      <c r="AC1112" s="1713"/>
      <c r="AD1112" s="1713"/>
      <c r="AE1112" s="1713"/>
      <c r="AF1112" s="1713"/>
      <c r="AG1112" s="1713"/>
      <c r="AH1112" s="1713"/>
      <c r="AI1112" s="1713"/>
      <c r="AJ1112" s="1713"/>
      <c r="AK1112" s="1713"/>
      <c r="AL1112" s="1713"/>
      <c r="AM1112" s="1713"/>
      <c r="AN1112" s="1713"/>
      <c r="AO1112" s="3214"/>
      <c r="AP1112" s="1713"/>
      <c r="AQ1112" s="1713"/>
      <c r="AR1112" s="1713"/>
      <c r="AS1112" s="1713"/>
      <c r="AT1112" s="1713"/>
      <c r="AU1112" s="1713"/>
      <c r="AV1112" s="1713"/>
      <c r="AW1112" s="1713"/>
      <c r="AX1112" s="1713"/>
      <c r="AY1112" s="1713"/>
      <c r="AZ1112" s="1713"/>
      <c r="BA1112" s="1713"/>
      <c r="BB1112" s="1713"/>
      <c r="BC1112" s="1713"/>
      <c r="BD1112" s="1713"/>
      <c r="BE1112" s="1713"/>
      <c r="BF1112" s="1713"/>
      <c r="BG1112" s="1713"/>
      <c r="BH1112" s="1713"/>
      <c r="BI1112" s="1713"/>
      <c r="BJ1112" s="1713"/>
      <c r="BK1112" s="1713"/>
      <c r="BL1112" s="1713"/>
      <c r="BM1112" s="1713"/>
      <c r="BN1112" s="1713"/>
      <c r="BO1112" s="1713"/>
      <c r="BP1112" s="1713"/>
      <c r="BQ1112" s="1713"/>
      <c r="BR1112" s="1713"/>
      <c r="BS1112" s="1713"/>
      <c r="BT1112" s="1713"/>
      <c r="BU1112" s="1713"/>
      <c r="BV1112" s="1713"/>
      <c r="BW1112" s="1713"/>
      <c r="BX1112" s="1713"/>
      <c r="BY1112" s="1713"/>
      <c r="BZ1112" s="1713"/>
      <c r="CA1112" s="1713"/>
      <c r="CB1112" s="1713"/>
      <c r="CC1112" s="1713"/>
      <c r="CD1112" s="1713"/>
      <c r="CE1112" s="1713"/>
      <c r="CF1112" s="1713"/>
      <c r="CG1112" s="1713"/>
      <c r="CH1112" s="1713"/>
      <c r="CI1112" s="1713"/>
      <c r="CJ1112" s="1713"/>
      <c r="CK1112" s="1713"/>
      <c r="CL1112" s="1713"/>
      <c r="CM1112" s="1713"/>
      <c r="CN1112" s="1713"/>
      <c r="CO1112" s="1713"/>
      <c r="CP1112" s="1713"/>
      <c r="CQ1112" s="1713"/>
      <c r="CR1112" s="1713"/>
      <c r="CS1112" s="1713"/>
      <c r="CT1112" s="1713"/>
      <c r="CU1112" s="1713"/>
      <c r="CV1112" s="1713"/>
      <c r="CW1112" s="1713"/>
      <c r="CX1112" s="1713"/>
      <c r="CY1112" s="1713"/>
      <c r="CZ1112" s="1713"/>
      <c r="DA1112" s="1713"/>
      <c r="DB1112" s="1713"/>
      <c r="DC1112" s="1713"/>
      <c r="DD1112" s="1713"/>
      <c r="DE1112" s="1713"/>
      <c r="DF1112" s="1713"/>
      <c r="DG1112" s="1713"/>
      <c r="DH1112" s="1713"/>
      <c r="DI1112" s="1713"/>
      <c r="DJ1112" s="1713"/>
      <c r="DK1112" s="1713"/>
      <c r="DL1112" s="1713"/>
      <c r="DM1112" s="1713"/>
      <c r="DN1112" s="1713"/>
      <c r="DO1112" s="1713"/>
      <c r="DP1112" s="1713"/>
      <c r="DQ1112" s="1713"/>
    </row>
    <row r="1113" s="1732" customFormat="true" ht="21.75" hidden="false" customHeight="true" outlineLevel="0" collapsed="false">
      <c r="A1113" s="1713"/>
      <c r="B1113" s="1713"/>
      <c r="C1113" s="1725"/>
      <c r="D1113" s="1725"/>
      <c r="E1113" s="1725"/>
      <c r="F1113" s="3210"/>
      <c r="G1113" s="3211"/>
      <c r="H1113" s="3212"/>
      <c r="I1113" s="3213"/>
      <c r="J1113" s="3213"/>
      <c r="K1113" s="1713"/>
      <c r="L1113" s="1713"/>
      <c r="M1113" s="1713"/>
      <c r="N1113" s="1725"/>
      <c r="O1113" s="1713"/>
      <c r="P1113" s="1713"/>
      <c r="Q1113" s="1713"/>
      <c r="R1113" s="1713"/>
      <c r="S1113" s="1713"/>
      <c r="T1113" s="1714"/>
      <c r="W1113" s="1713"/>
      <c r="X1113" s="1713"/>
      <c r="Y1113" s="1713"/>
      <c r="Z1113" s="1713"/>
      <c r="AA1113" s="1713"/>
      <c r="AB1113" s="1713"/>
      <c r="AC1113" s="1713"/>
      <c r="AD1113" s="1713"/>
      <c r="AE1113" s="1713"/>
      <c r="AF1113" s="1713"/>
      <c r="AG1113" s="1713"/>
      <c r="AH1113" s="1713"/>
      <c r="AI1113" s="1713"/>
      <c r="AJ1113" s="1713"/>
      <c r="AK1113" s="1713"/>
      <c r="AL1113" s="1713"/>
      <c r="AM1113" s="1713"/>
      <c r="AN1113" s="1713"/>
      <c r="AO1113" s="3214"/>
      <c r="AP1113" s="1713"/>
      <c r="AQ1113" s="1713"/>
      <c r="AR1113" s="1713"/>
      <c r="AS1113" s="1713"/>
      <c r="AT1113" s="1713"/>
      <c r="AU1113" s="1713"/>
      <c r="AV1113" s="1713"/>
      <c r="AW1113" s="1713"/>
      <c r="AX1113" s="1713"/>
      <c r="AY1113" s="1713"/>
      <c r="AZ1113" s="1713"/>
      <c r="BA1113" s="1713"/>
      <c r="BB1113" s="1713"/>
      <c r="BC1113" s="1713"/>
      <c r="BD1113" s="1713"/>
      <c r="BE1113" s="1713"/>
      <c r="BF1113" s="1713"/>
      <c r="BG1113" s="1713"/>
      <c r="BH1113" s="1713"/>
      <c r="BI1113" s="1713"/>
      <c r="BJ1113" s="1713"/>
      <c r="BK1113" s="1713"/>
      <c r="BL1113" s="1713"/>
      <c r="BM1113" s="1713"/>
      <c r="BN1113" s="1713"/>
      <c r="BO1113" s="1713"/>
      <c r="BP1113" s="1713"/>
      <c r="BQ1113" s="1713"/>
      <c r="BR1113" s="1713"/>
      <c r="BS1113" s="1713"/>
      <c r="BT1113" s="1713"/>
      <c r="BU1113" s="1713"/>
      <c r="BV1113" s="1713"/>
      <c r="BW1113" s="1713"/>
      <c r="BX1113" s="1713"/>
      <c r="BY1113" s="1713"/>
      <c r="BZ1113" s="1713"/>
      <c r="CA1113" s="1713"/>
      <c r="CB1113" s="1713"/>
      <c r="CC1113" s="1713"/>
      <c r="CD1113" s="1713"/>
      <c r="CE1113" s="1713"/>
      <c r="CF1113" s="1713"/>
      <c r="CG1113" s="1713"/>
      <c r="CH1113" s="1713"/>
      <c r="CI1113" s="1713"/>
      <c r="CJ1113" s="1713"/>
      <c r="CK1113" s="1713"/>
      <c r="CL1113" s="1713"/>
      <c r="CM1113" s="1713"/>
      <c r="CN1113" s="1713"/>
      <c r="CO1113" s="1713"/>
      <c r="CP1113" s="1713"/>
      <c r="CQ1113" s="1713"/>
      <c r="CR1113" s="1713"/>
      <c r="CS1113" s="1713"/>
      <c r="CT1113" s="1713"/>
      <c r="CU1113" s="1713"/>
      <c r="CV1113" s="1713"/>
      <c r="CW1113" s="1713"/>
      <c r="CX1113" s="1713"/>
      <c r="CY1113" s="1713"/>
      <c r="CZ1113" s="1713"/>
      <c r="DA1113" s="1713"/>
      <c r="DB1113" s="1713"/>
      <c r="DC1113" s="1713"/>
      <c r="DD1113" s="1713"/>
      <c r="DE1113" s="1713"/>
      <c r="DF1113" s="1713"/>
      <c r="DG1113" s="1713"/>
      <c r="DH1113" s="1713"/>
      <c r="DI1113" s="1713"/>
      <c r="DJ1113" s="1713"/>
      <c r="DK1113" s="1713"/>
      <c r="DL1113" s="1713"/>
      <c r="DM1113" s="1713"/>
      <c r="DN1113" s="1713"/>
      <c r="DO1113" s="1713"/>
      <c r="DP1113" s="1713"/>
      <c r="DQ1113" s="1713"/>
    </row>
    <row r="1114" s="1732" customFormat="true" ht="21.75" hidden="false" customHeight="true" outlineLevel="0" collapsed="false">
      <c r="A1114" s="1713"/>
      <c r="B1114" s="1713"/>
      <c r="C1114" s="1725"/>
      <c r="D1114" s="1725"/>
      <c r="E1114" s="1725"/>
      <c r="F1114" s="3210"/>
      <c r="G1114" s="3211"/>
      <c r="H1114" s="3212"/>
      <c r="I1114" s="3213"/>
      <c r="J1114" s="3213"/>
      <c r="K1114" s="1713"/>
      <c r="L1114" s="1713"/>
      <c r="M1114" s="1713"/>
      <c r="N1114" s="1725"/>
      <c r="O1114" s="1713"/>
      <c r="P1114" s="1713"/>
      <c r="Q1114" s="1713"/>
      <c r="R1114" s="1713"/>
      <c r="S1114" s="1713"/>
      <c r="T1114" s="1714"/>
      <c r="W1114" s="1713"/>
      <c r="X1114" s="1713"/>
      <c r="Y1114" s="1713"/>
      <c r="Z1114" s="1713"/>
      <c r="AA1114" s="1713"/>
      <c r="AB1114" s="1713"/>
      <c r="AC1114" s="1713"/>
      <c r="AD1114" s="1713"/>
      <c r="AE1114" s="1713"/>
      <c r="AF1114" s="1713"/>
      <c r="AG1114" s="1713"/>
      <c r="AH1114" s="1713"/>
      <c r="AI1114" s="1713"/>
      <c r="AJ1114" s="1713"/>
      <c r="AK1114" s="1713"/>
      <c r="AL1114" s="1713"/>
      <c r="AM1114" s="1713"/>
      <c r="AN1114" s="1713"/>
      <c r="AO1114" s="3214"/>
      <c r="AP1114" s="1713"/>
      <c r="AQ1114" s="1713"/>
      <c r="AR1114" s="1713"/>
      <c r="AS1114" s="1713"/>
      <c r="AT1114" s="1713"/>
      <c r="AU1114" s="1713"/>
      <c r="AV1114" s="1713"/>
      <c r="AW1114" s="1713"/>
      <c r="AX1114" s="1713"/>
      <c r="AY1114" s="1713"/>
      <c r="AZ1114" s="1713"/>
      <c r="BA1114" s="1713"/>
      <c r="BB1114" s="1713"/>
      <c r="BC1114" s="1713"/>
      <c r="BD1114" s="1713"/>
      <c r="BE1114" s="1713"/>
      <c r="BF1114" s="1713"/>
      <c r="BG1114" s="1713"/>
      <c r="BH1114" s="1713"/>
      <c r="BI1114" s="1713"/>
      <c r="BJ1114" s="1713"/>
      <c r="BK1114" s="1713"/>
      <c r="BL1114" s="1713"/>
      <c r="BM1114" s="1713"/>
      <c r="BN1114" s="1713"/>
      <c r="BO1114" s="1713"/>
      <c r="BP1114" s="1713"/>
      <c r="BQ1114" s="1713"/>
      <c r="BR1114" s="1713"/>
      <c r="BS1114" s="1713"/>
      <c r="BT1114" s="1713"/>
      <c r="BU1114" s="1713"/>
      <c r="BV1114" s="1713"/>
      <c r="BW1114" s="1713"/>
      <c r="BX1114" s="1713"/>
      <c r="BY1114" s="1713"/>
      <c r="BZ1114" s="1713"/>
      <c r="CA1114" s="1713"/>
      <c r="CB1114" s="1713"/>
      <c r="CC1114" s="1713"/>
      <c r="CD1114" s="1713"/>
      <c r="CE1114" s="1713"/>
      <c r="CF1114" s="1713"/>
      <c r="CG1114" s="1713"/>
      <c r="CH1114" s="1713"/>
      <c r="CI1114" s="1713"/>
      <c r="CJ1114" s="1713"/>
      <c r="CK1114" s="1713"/>
      <c r="CL1114" s="1713"/>
      <c r="CM1114" s="1713"/>
      <c r="CN1114" s="1713"/>
      <c r="CO1114" s="1713"/>
      <c r="CP1114" s="1713"/>
      <c r="CQ1114" s="1713"/>
      <c r="CR1114" s="1713"/>
      <c r="CS1114" s="1713"/>
      <c r="CT1114" s="1713"/>
      <c r="CU1114" s="1713"/>
      <c r="CV1114" s="1713"/>
      <c r="CW1114" s="1713"/>
      <c r="CX1114" s="1713"/>
      <c r="CY1114" s="1713"/>
      <c r="CZ1114" s="1713"/>
      <c r="DA1114" s="1713"/>
      <c r="DB1114" s="1713"/>
      <c r="DC1114" s="1713"/>
      <c r="DD1114" s="1713"/>
      <c r="DE1114" s="1713"/>
      <c r="DF1114" s="1713"/>
      <c r="DG1114" s="1713"/>
      <c r="DH1114" s="1713"/>
      <c r="DI1114" s="1713"/>
      <c r="DJ1114" s="1713"/>
      <c r="DK1114" s="1713"/>
      <c r="DL1114" s="1713"/>
      <c r="DM1114" s="1713"/>
      <c r="DN1114" s="1713"/>
      <c r="DO1114" s="1713"/>
      <c r="DP1114" s="1713"/>
      <c r="DQ1114" s="1713"/>
    </row>
    <row r="1115" s="1732" customFormat="true" ht="21.75" hidden="false" customHeight="true" outlineLevel="0" collapsed="false">
      <c r="A1115" s="1713"/>
      <c r="B1115" s="1713"/>
      <c r="C1115" s="1725"/>
      <c r="D1115" s="1725"/>
      <c r="E1115" s="1725"/>
      <c r="F1115" s="3210"/>
      <c r="G1115" s="3211"/>
      <c r="H1115" s="3212"/>
      <c r="I1115" s="3213"/>
      <c r="J1115" s="3213"/>
      <c r="K1115" s="1713"/>
      <c r="L1115" s="1713"/>
      <c r="M1115" s="1713"/>
      <c r="N1115" s="1725"/>
      <c r="O1115" s="1713"/>
      <c r="P1115" s="1713"/>
      <c r="Q1115" s="1713"/>
      <c r="R1115" s="1713"/>
      <c r="S1115" s="1713"/>
      <c r="T1115" s="1714"/>
      <c r="W1115" s="1713"/>
      <c r="X1115" s="1713"/>
      <c r="Y1115" s="1713"/>
      <c r="Z1115" s="1713"/>
      <c r="AA1115" s="1713"/>
      <c r="AB1115" s="1713"/>
      <c r="AC1115" s="1713"/>
      <c r="AD1115" s="1713"/>
      <c r="AE1115" s="1713"/>
      <c r="AF1115" s="1713"/>
      <c r="AG1115" s="1713"/>
      <c r="AH1115" s="1713"/>
      <c r="AI1115" s="1713"/>
      <c r="AJ1115" s="1713"/>
      <c r="AK1115" s="1713"/>
      <c r="AL1115" s="1713"/>
      <c r="AM1115" s="1713"/>
      <c r="AN1115" s="1713"/>
      <c r="AO1115" s="3214"/>
      <c r="AP1115" s="1713"/>
      <c r="AQ1115" s="1713"/>
      <c r="AR1115" s="1713"/>
      <c r="AS1115" s="1713"/>
      <c r="AT1115" s="1713"/>
      <c r="AU1115" s="1713"/>
      <c r="AV1115" s="1713"/>
      <c r="AW1115" s="1713"/>
      <c r="AX1115" s="1713"/>
      <c r="AY1115" s="1713"/>
      <c r="AZ1115" s="1713"/>
      <c r="BA1115" s="1713"/>
      <c r="BB1115" s="1713"/>
      <c r="BC1115" s="1713"/>
      <c r="BD1115" s="1713"/>
      <c r="BE1115" s="1713"/>
      <c r="BF1115" s="1713"/>
      <c r="BG1115" s="1713"/>
      <c r="BH1115" s="1713"/>
      <c r="BI1115" s="1713"/>
      <c r="BJ1115" s="1713"/>
      <c r="BK1115" s="1713"/>
      <c r="BL1115" s="1713"/>
      <c r="BM1115" s="1713"/>
      <c r="BN1115" s="1713"/>
      <c r="BO1115" s="1713"/>
      <c r="BP1115" s="1713"/>
      <c r="BQ1115" s="1713"/>
      <c r="BR1115" s="1713"/>
      <c r="BS1115" s="1713"/>
      <c r="BT1115" s="1713"/>
      <c r="BU1115" s="1713"/>
      <c r="BV1115" s="1713"/>
      <c r="BW1115" s="1713"/>
      <c r="BX1115" s="1713"/>
      <c r="BY1115" s="1713"/>
      <c r="BZ1115" s="1713"/>
      <c r="CA1115" s="1713"/>
      <c r="CB1115" s="1713"/>
      <c r="CC1115" s="1713"/>
      <c r="CD1115" s="1713"/>
      <c r="CE1115" s="1713"/>
      <c r="CF1115" s="1713"/>
      <c r="CG1115" s="1713"/>
      <c r="CH1115" s="1713"/>
      <c r="CI1115" s="1713"/>
      <c r="CJ1115" s="1713"/>
      <c r="CK1115" s="1713"/>
      <c r="CL1115" s="1713"/>
      <c r="CM1115" s="1713"/>
      <c r="CN1115" s="1713"/>
      <c r="CO1115" s="1713"/>
      <c r="CP1115" s="1713"/>
      <c r="CQ1115" s="1713"/>
      <c r="CR1115" s="1713"/>
      <c r="CS1115" s="1713"/>
      <c r="CT1115" s="1713"/>
      <c r="CU1115" s="1713"/>
      <c r="CV1115" s="1713"/>
      <c r="CW1115" s="1713"/>
      <c r="CX1115" s="1713"/>
      <c r="CY1115" s="1713"/>
      <c r="CZ1115" s="1713"/>
      <c r="DA1115" s="1713"/>
      <c r="DB1115" s="1713"/>
      <c r="DC1115" s="1713"/>
      <c r="DD1115" s="1713"/>
      <c r="DE1115" s="1713"/>
      <c r="DF1115" s="1713"/>
      <c r="DG1115" s="1713"/>
      <c r="DH1115" s="1713"/>
      <c r="DI1115" s="1713"/>
      <c r="DJ1115" s="1713"/>
      <c r="DK1115" s="1713"/>
      <c r="DL1115" s="1713"/>
      <c r="DM1115" s="1713"/>
      <c r="DN1115" s="1713"/>
      <c r="DO1115" s="1713"/>
      <c r="DP1115" s="1713"/>
      <c r="DQ1115" s="1713"/>
    </row>
    <row r="1116" s="1732" customFormat="true" ht="21.75" hidden="false" customHeight="true" outlineLevel="0" collapsed="false">
      <c r="A1116" s="1713"/>
      <c r="B1116" s="1713"/>
      <c r="C1116" s="1725"/>
      <c r="D1116" s="1725"/>
      <c r="E1116" s="1725"/>
      <c r="F1116" s="3210"/>
      <c r="G1116" s="3211"/>
      <c r="H1116" s="3212"/>
      <c r="I1116" s="3213"/>
      <c r="J1116" s="3213"/>
      <c r="K1116" s="1713"/>
      <c r="L1116" s="1713"/>
      <c r="M1116" s="1713"/>
      <c r="N1116" s="1725"/>
      <c r="O1116" s="1713"/>
      <c r="P1116" s="1713"/>
      <c r="Q1116" s="1713"/>
      <c r="R1116" s="1713"/>
      <c r="S1116" s="1713"/>
      <c r="T1116" s="1714"/>
      <c r="W1116" s="1713"/>
      <c r="X1116" s="1713"/>
      <c r="Y1116" s="1713"/>
      <c r="Z1116" s="1713"/>
      <c r="AA1116" s="1713"/>
      <c r="AB1116" s="1713"/>
      <c r="AC1116" s="1713"/>
      <c r="AD1116" s="1713"/>
      <c r="AE1116" s="1713"/>
      <c r="AF1116" s="1713"/>
      <c r="AG1116" s="1713"/>
      <c r="AH1116" s="1713"/>
      <c r="AI1116" s="1713"/>
      <c r="AJ1116" s="1713"/>
      <c r="AK1116" s="1713"/>
      <c r="AL1116" s="1713"/>
      <c r="AM1116" s="1713"/>
      <c r="AN1116" s="1713"/>
      <c r="AO1116" s="3214"/>
      <c r="AP1116" s="1713"/>
      <c r="AQ1116" s="1713"/>
      <c r="AR1116" s="1713"/>
      <c r="AS1116" s="1713"/>
      <c r="AT1116" s="1713"/>
      <c r="AU1116" s="1713"/>
      <c r="AV1116" s="1713"/>
      <c r="AW1116" s="1713"/>
      <c r="AX1116" s="1713"/>
      <c r="AY1116" s="1713"/>
      <c r="AZ1116" s="1713"/>
      <c r="BA1116" s="1713"/>
      <c r="BB1116" s="1713"/>
      <c r="BC1116" s="1713"/>
      <c r="BD1116" s="1713"/>
      <c r="BE1116" s="1713"/>
      <c r="BF1116" s="1713"/>
      <c r="BG1116" s="1713"/>
      <c r="BH1116" s="1713"/>
      <c r="BI1116" s="1713"/>
      <c r="BJ1116" s="1713"/>
      <c r="BK1116" s="1713"/>
      <c r="BL1116" s="1713"/>
      <c r="BM1116" s="1713"/>
      <c r="BN1116" s="1713"/>
      <c r="BO1116" s="1713"/>
      <c r="BP1116" s="1713"/>
      <c r="BQ1116" s="1713"/>
      <c r="BR1116" s="1713"/>
      <c r="BS1116" s="1713"/>
      <c r="BT1116" s="1713"/>
      <c r="BU1116" s="1713"/>
      <c r="BV1116" s="1713"/>
      <c r="BW1116" s="1713"/>
      <c r="BX1116" s="1713"/>
      <c r="BY1116" s="1713"/>
      <c r="BZ1116" s="1713"/>
      <c r="CA1116" s="1713"/>
      <c r="CB1116" s="1713"/>
      <c r="CC1116" s="1713"/>
      <c r="CD1116" s="1713"/>
      <c r="CE1116" s="1713"/>
      <c r="CF1116" s="1713"/>
      <c r="CG1116" s="1713"/>
      <c r="CH1116" s="1713"/>
      <c r="CI1116" s="1713"/>
      <c r="CJ1116" s="1713"/>
      <c r="CK1116" s="1713"/>
      <c r="CL1116" s="1713"/>
      <c r="CM1116" s="1713"/>
      <c r="CN1116" s="1713"/>
      <c r="CO1116" s="1713"/>
      <c r="CP1116" s="1713"/>
      <c r="CQ1116" s="1713"/>
      <c r="CR1116" s="1713"/>
      <c r="CS1116" s="1713"/>
      <c r="CT1116" s="1713"/>
      <c r="CU1116" s="1713"/>
      <c r="CV1116" s="1713"/>
      <c r="CW1116" s="1713"/>
      <c r="CX1116" s="1713"/>
      <c r="CY1116" s="1713"/>
      <c r="CZ1116" s="1713"/>
      <c r="DA1116" s="1713"/>
      <c r="DB1116" s="1713"/>
      <c r="DC1116" s="1713"/>
      <c r="DD1116" s="1713"/>
      <c r="DE1116" s="1713"/>
      <c r="DF1116" s="1713"/>
      <c r="DG1116" s="1713"/>
      <c r="DH1116" s="1713"/>
      <c r="DI1116" s="1713"/>
      <c r="DJ1116" s="1713"/>
      <c r="DK1116" s="1713"/>
      <c r="DL1116" s="1713"/>
      <c r="DM1116" s="1713"/>
      <c r="DN1116" s="1713"/>
      <c r="DO1116" s="1713"/>
      <c r="DP1116" s="1713"/>
      <c r="DQ1116" s="1713"/>
    </row>
    <row r="1117" s="1732" customFormat="true" ht="21.75" hidden="false" customHeight="true" outlineLevel="0" collapsed="false">
      <c r="A1117" s="1713"/>
      <c r="B1117" s="1713"/>
      <c r="C1117" s="1725"/>
      <c r="D1117" s="1725"/>
      <c r="E1117" s="1725"/>
      <c r="F1117" s="3210"/>
      <c r="G1117" s="3211"/>
      <c r="H1117" s="3212"/>
      <c r="I1117" s="3213"/>
      <c r="J1117" s="3213"/>
      <c r="K1117" s="1713"/>
      <c r="L1117" s="1713"/>
      <c r="M1117" s="1713"/>
      <c r="N1117" s="1725"/>
      <c r="O1117" s="1713"/>
      <c r="P1117" s="1713"/>
      <c r="Q1117" s="1713"/>
      <c r="R1117" s="1713"/>
      <c r="S1117" s="1713"/>
      <c r="T1117" s="1714"/>
      <c r="W1117" s="1713"/>
      <c r="X1117" s="1713"/>
      <c r="Y1117" s="1713"/>
      <c r="Z1117" s="1713"/>
      <c r="AA1117" s="1713"/>
      <c r="AB1117" s="1713"/>
      <c r="AC1117" s="1713"/>
      <c r="AD1117" s="1713"/>
      <c r="AE1117" s="1713"/>
      <c r="AF1117" s="1713"/>
      <c r="AG1117" s="1713"/>
      <c r="AH1117" s="1713"/>
      <c r="AI1117" s="1713"/>
      <c r="AJ1117" s="1713"/>
      <c r="AK1117" s="1713"/>
      <c r="AL1117" s="1713"/>
      <c r="AM1117" s="1713"/>
      <c r="AN1117" s="1713"/>
      <c r="AO1117" s="3214"/>
      <c r="AP1117" s="1713"/>
      <c r="AQ1117" s="1713"/>
      <c r="AR1117" s="1713"/>
      <c r="AS1117" s="1713"/>
      <c r="AT1117" s="1713"/>
      <c r="AU1117" s="1713"/>
      <c r="AV1117" s="1713"/>
      <c r="AW1117" s="1713"/>
      <c r="AX1117" s="1713"/>
      <c r="AY1117" s="1713"/>
      <c r="AZ1117" s="1713"/>
      <c r="BA1117" s="1713"/>
      <c r="BB1117" s="1713"/>
      <c r="BC1117" s="1713"/>
      <c r="BD1117" s="1713"/>
      <c r="BE1117" s="1713"/>
      <c r="BF1117" s="1713"/>
      <c r="BG1117" s="1713"/>
      <c r="BH1117" s="1713"/>
      <c r="BI1117" s="1713"/>
      <c r="BJ1117" s="1713"/>
      <c r="BK1117" s="1713"/>
      <c r="BL1117" s="1713"/>
      <c r="BM1117" s="1713"/>
      <c r="BN1117" s="1713"/>
      <c r="BO1117" s="1713"/>
      <c r="BP1117" s="1713"/>
      <c r="BQ1117" s="1713"/>
      <c r="BR1117" s="1713"/>
      <c r="BS1117" s="1713"/>
      <c r="BT1117" s="1713"/>
      <c r="BU1117" s="1713"/>
      <c r="BV1117" s="1713"/>
      <c r="BW1117" s="1713"/>
      <c r="BX1117" s="1713"/>
      <c r="BY1117" s="1713"/>
      <c r="BZ1117" s="1713"/>
      <c r="CA1117" s="1713"/>
      <c r="CB1117" s="1713"/>
      <c r="CC1117" s="1713"/>
      <c r="CD1117" s="1713"/>
      <c r="CE1117" s="1713"/>
      <c r="CF1117" s="1713"/>
      <c r="CG1117" s="1713"/>
      <c r="CH1117" s="1713"/>
      <c r="CI1117" s="1713"/>
      <c r="CJ1117" s="1713"/>
      <c r="CK1117" s="1713"/>
      <c r="CL1117" s="1713"/>
      <c r="CM1117" s="1713"/>
      <c r="CN1117" s="1713"/>
      <c r="CO1117" s="1713"/>
      <c r="CP1117" s="1713"/>
      <c r="CQ1117" s="1713"/>
      <c r="CR1117" s="1713"/>
      <c r="CS1117" s="1713"/>
      <c r="CT1117" s="1713"/>
      <c r="CU1117" s="1713"/>
      <c r="CV1117" s="1713"/>
      <c r="CW1117" s="1713"/>
      <c r="CX1117" s="1713"/>
      <c r="CY1117" s="1713"/>
      <c r="CZ1117" s="1713"/>
      <c r="DA1117" s="1713"/>
      <c r="DB1117" s="1713"/>
      <c r="DC1117" s="1713"/>
      <c r="DD1117" s="1713"/>
      <c r="DE1117" s="1713"/>
      <c r="DF1117" s="1713"/>
      <c r="DG1117" s="1713"/>
      <c r="DH1117" s="1713"/>
      <c r="DI1117" s="1713"/>
      <c r="DJ1117" s="1713"/>
      <c r="DK1117" s="1713"/>
      <c r="DL1117" s="1713"/>
      <c r="DM1117" s="1713"/>
      <c r="DN1117" s="1713"/>
      <c r="DO1117" s="1713"/>
      <c r="DP1117" s="1713"/>
      <c r="DQ1117" s="1713"/>
    </row>
    <row r="1118" s="1732" customFormat="true" ht="21.75" hidden="false" customHeight="true" outlineLevel="0" collapsed="false">
      <c r="A1118" s="1713"/>
      <c r="B1118" s="1713"/>
      <c r="C1118" s="1725"/>
      <c r="D1118" s="1725"/>
      <c r="E1118" s="1725"/>
      <c r="F1118" s="3210"/>
      <c r="G1118" s="3211"/>
      <c r="H1118" s="3212"/>
      <c r="I1118" s="3213"/>
      <c r="J1118" s="3213"/>
      <c r="K1118" s="1713"/>
      <c r="L1118" s="1713"/>
      <c r="M1118" s="1713"/>
      <c r="N1118" s="1725"/>
      <c r="O1118" s="1713"/>
      <c r="P1118" s="1713"/>
      <c r="Q1118" s="1713"/>
      <c r="R1118" s="1713"/>
      <c r="S1118" s="1713"/>
      <c r="T1118" s="1714"/>
      <c r="W1118" s="1713"/>
      <c r="X1118" s="1713"/>
      <c r="Y1118" s="1713"/>
      <c r="Z1118" s="1713"/>
      <c r="AA1118" s="1713"/>
      <c r="AB1118" s="1713"/>
      <c r="AC1118" s="1713"/>
      <c r="AD1118" s="1713"/>
      <c r="AE1118" s="1713"/>
      <c r="AF1118" s="1713"/>
      <c r="AG1118" s="1713"/>
      <c r="AH1118" s="1713"/>
      <c r="AI1118" s="1713"/>
      <c r="AJ1118" s="1713"/>
      <c r="AK1118" s="1713"/>
      <c r="AL1118" s="1713"/>
      <c r="AM1118" s="1713"/>
      <c r="AN1118" s="1713"/>
      <c r="AO1118" s="3214"/>
      <c r="AP1118" s="1713"/>
      <c r="AQ1118" s="1713"/>
      <c r="AR1118" s="1713"/>
      <c r="AS1118" s="1713"/>
      <c r="AT1118" s="1713"/>
      <c r="AU1118" s="1713"/>
      <c r="AV1118" s="1713"/>
      <c r="AW1118" s="1713"/>
      <c r="AX1118" s="1713"/>
      <c r="AY1118" s="1713"/>
      <c r="AZ1118" s="1713"/>
      <c r="BA1118" s="1713"/>
      <c r="BB1118" s="1713"/>
      <c r="BC1118" s="1713"/>
      <c r="BD1118" s="1713"/>
      <c r="BE1118" s="1713"/>
      <c r="BF1118" s="1713"/>
      <c r="BG1118" s="1713"/>
      <c r="BH1118" s="1713"/>
      <c r="BI1118" s="1713"/>
      <c r="BJ1118" s="1713"/>
      <c r="BK1118" s="1713"/>
      <c r="BL1118" s="1713"/>
      <c r="BM1118" s="1713"/>
      <c r="BN1118" s="1713"/>
      <c r="BO1118" s="1713"/>
      <c r="BP1118" s="1713"/>
      <c r="BQ1118" s="1713"/>
      <c r="BR1118" s="1713"/>
      <c r="BS1118" s="1713"/>
      <c r="BT1118" s="1713"/>
      <c r="BU1118" s="1713"/>
      <c r="BV1118" s="1713"/>
      <c r="BW1118" s="1713"/>
      <c r="BX1118" s="1713"/>
      <c r="BY1118" s="1713"/>
      <c r="BZ1118" s="1713"/>
      <c r="CA1118" s="1713"/>
      <c r="CB1118" s="1713"/>
      <c r="CC1118" s="1713"/>
      <c r="CD1118" s="1713"/>
      <c r="CE1118" s="1713"/>
      <c r="CF1118" s="1713"/>
      <c r="CG1118" s="1713"/>
      <c r="CH1118" s="1713"/>
      <c r="CI1118" s="1713"/>
      <c r="CJ1118" s="1713"/>
      <c r="CK1118" s="1713"/>
      <c r="CL1118" s="1713"/>
      <c r="CM1118" s="1713"/>
      <c r="CN1118" s="1713"/>
      <c r="CO1118" s="1713"/>
      <c r="CP1118" s="1713"/>
      <c r="CQ1118" s="1713"/>
      <c r="CR1118" s="1713"/>
      <c r="CS1118" s="1713"/>
      <c r="CT1118" s="1713"/>
      <c r="CU1118" s="1713"/>
      <c r="CV1118" s="1713"/>
      <c r="CW1118" s="1713"/>
      <c r="CX1118" s="1713"/>
      <c r="CY1118" s="1713"/>
      <c r="CZ1118" s="1713"/>
      <c r="DA1118" s="1713"/>
      <c r="DB1118" s="1713"/>
      <c r="DC1118" s="1713"/>
      <c r="DD1118" s="1713"/>
      <c r="DE1118" s="1713"/>
      <c r="DF1118" s="1713"/>
      <c r="DG1118" s="1713"/>
      <c r="DH1118" s="1713"/>
      <c r="DI1118" s="1713"/>
      <c r="DJ1118" s="1713"/>
      <c r="DK1118" s="1713"/>
      <c r="DL1118" s="1713"/>
      <c r="DM1118" s="1713"/>
      <c r="DN1118" s="1713"/>
      <c r="DO1118" s="1713"/>
      <c r="DP1118" s="1713"/>
      <c r="DQ1118" s="1713"/>
    </row>
    <row r="1119" s="1732" customFormat="true" ht="21.75" hidden="false" customHeight="true" outlineLevel="0" collapsed="false">
      <c r="A1119" s="1713"/>
      <c r="B1119" s="1713"/>
      <c r="C1119" s="1725"/>
      <c r="D1119" s="1725"/>
      <c r="E1119" s="1725"/>
      <c r="F1119" s="3210"/>
      <c r="G1119" s="3211"/>
      <c r="H1119" s="3212"/>
      <c r="I1119" s="3213"/>
      <c r="J1119" s="3213"/>
      <c r="K1119" s="1713"/>
      <c r="L1119" s="1713"/>
      <c r="M1119" s="1713"/>
      <c r="N1119" s="1725"/>
      <c r="O1119" s="1713"/>
      <c r="P1119" s="1713"/>
      <c r="Q1119" s="1713"/>
      <c r="R1119" s="1713"/>
      <c r="S1119" s="1713"/>
      <c r="T1119" s="1714"/>
      <c r="W1119" s="1713"/>
      <c r="X1119" s="1713"/>
      <c r="Y1119" s="1713"/>
      <c r="Z1119" s="1713"/>
      <c r="AA1119" s="1713"/>
      <c r="AB1119" s="1713"/>
      <c r="AC1119" s="1713"/>
      <c r="AD1119" s="1713"/>
      <c r="AE1119" s="1713"/>
      <c r="AF1119" s="1713"/>
      <c r="AG1119" s="1713"/>
      <c r="AH1119" s="1713"/>
      <c r="AI1119" s="1713"/>
      <c r="AJ1119" s="1713"/>
      <c r="AK1119" s="1713"/>
      <c r="AL1119" s="1713"/>
      <c r="AM1119" s="1713"/>
      <c r="AN1119" s="1713"/>
      <c r="AO1119" s="3214"/>
      <c r="AP1119" s="1713"/>
      <c r="AQ1119" s="1713"/>
      <c r="AR1119" s="1713"/>
      <c r="AS1119" s="1713"/>
      <c r="AT1119" s="1713"/>
      <c r="AU1119" s="1713"/>
      <c r="AV1119" s="1713"/>
      <c r="AW1119" s="1713"/>
      <c r="AX1119" s="1713"/>
      <c r="AY1119" s="1713"/>
      <c r="AZ1119" s="1713"/>
      <c r="BA1119" s="1713"/>
      <c r="BB1119" s="1713"/>
      <c r="BC1119" s="1713"/>
      <c r="BD1119" s="1713"/>
      <c r="BE1119" s="1713"/>
      <c r="BF1119" s="1713"/>
      <c r="BG1119" s="1713"/>
      <c r="BH1119" s="1713"/>
      <c r="BI1119" s="1713"/>
      <c r="BJ1119" s="1713"/>
      <c r="BK1119" s="1713"/>
      <c r="BL1119" s="1713"/>
      <c r="BM1119" s="1713"/>
      <c r="BN1119" s="1713"/>
      <c r="BO1119" s="1713"/>
      <c r="BP1119" s="1713"/>
      <c r="BQ1119" s="1713"/>
      <c r="BR1119" s="1713"/>
      <c r="BS1119" s="1713"/>
      <c r="BT1119" s="1713"/>
      <c r="BU1119" s="1713"/>
      <c r="BV1119" s="1713"/>
      <c r="BW1119" s="1713"/>
      <c r="BX1119" s="1713"/>
      <c r="BY1119" s="1713"/>
      <c r="BZ1119" s="1713"/>
      <c r="CA1119" s="1713"/>
      <c r="CB1119" s="1713"/>
      <c r="CC1119" s="1713"/>
      <c r="CD1119" s="1713"/>
      <c r="CE1119" s="1713"/>
      <c r="CF1119" s="1713"/>
      <c r="CG1119" s="1713"/>
      <c r="CH1119" s="1713"/>
      <c r="CI1119" s="1713"/>
      <c r="CJ1119" s="1713"/>
      <c r="CK1119" s="1713"/>
      <c r="CL1119" s="1713"/>
      <c r="CM1119" s="1713"/>
      <c r="CN1119" s="1713"/>
      <c r="CO1119" s="1713"/>
      <c r="CP1119" s="1713"/>
      <c r="CQ1119" s="1713"/>
      <c r="CR1119" s="1713"/>
      <c r="CS1119" s="1713"/>
      <c r="CT1119" s="1713"/>
      <c r="CU1119" s="1713"/>
      <c r="CV1119" s="1713"/>
      <c r="CW1119" s="1713"/>
      <c r="CX1119" s="1713"/>
      <c r="CY1119" s="1713"/>
      <c r="CZ1119" s="1713"/>
      <c r="DA1119" s="1713"/>
      <c r="DB1119" s="1713"/>
      <c r="DC1119" s="1713"/>
      <c r="DD1119" s="1713"/>
      <c r="DE1119" s="1713"/>
      <c r="DF1119" s="1713"/>
      <c r="DG1119" s="1713"/>
      <c r="DH1119" s="1713"/>
      <c r="DI1119" s="1713"/>
      <c r="DJ1119" s="1713"/>
      <c r="DK1119" s="1713"/>
      <c r="DL1119" s="1713"/>
      <c r="DM1119" s="1713"/>
      <c r="DN1119" s="1713"/>
      <c r="DO1119" s="1713"/>
      <c r="DP1119" s="1713"/>
      <c r="DQ1119" s="1713"/>
    </row>
    <row r="1120" s="1732" customFormat="true" ht="21.75" hidden="false" customHeight="true" outlineLevel="0" collapsed="false">
      <c r="A1120" s="1713"/>
      <c r="B1120" s="1713"/>
      <c r="C1120" s="1725"/>
      <c r="D1120" s="1725"/>
      <c r="E1120" s="1725"/>
      <c r="F1120" s="3210"/>
      <c r="G1120" s="3211"/>
      <c r="H1120" s="3212"/>
      <c r="I1120" s="3213"/>
      <c r="J1120" s="3213"/>
      <c r="K1120" s="1713"/>
      <c r="L1120" s="1713"/>
      <c r="M1120" s="1713"/>
      <c r="N1120" s="1725"/>
      <c r="O1120" s="1713"/>
      <c r="P1120" s="1713"/>
      <c r="Q1120" s="1713"/>
      <c r="R1120" s="1713"/>
      <c r="S1120" s="1713"/>
      <c r="T1120" s="1714"/>
      <c r="W1120" s="1713"/>
      <c r="X1120" s="1713"/>
      <c r="Y1120" s="1713"/>
      <c r="Z1120" s="1713"/>
      <c r="AA1120" s="1713"/>
      <c r="AB1120" s="1713"/>
      <c r="AC1120" s="1713"/>
      <c r="AD1120" s="1713"/>
      <c r="AE1120" s="1713"/>
      <c r="AF1120" s="1713"/>
      <c r="AG1120" s="1713"/>
      <c r="AH1120" s="1713"/>
      <c r="AI1120" s="1713"/>
      <c r="AJ1120" s="1713"/>
      <c r="AK1120" s="1713"/>
      <c r="AL1120" s="1713"/>
      <c r="AM1120" s="1713"/>
      <c r="AN1120" s="1713"/>
      <c r="AO1120" s="3214"/>
      <c r="AP1120" s="1713"/>
      <c r="AQ1120" s="1713"/>
      <c r="AR1120" s="1713"/>
      <c r="AS1120" s="1713"/>
      <c r="AT1120" s="1713"/>
      <c r="AU1120" s="1713"/>
      <c r="AV1120" s="1713"/>
      <c r="AW1120" s="1713"/>
      <c r="AX1120" s="1713"/>
      <c r="AY1120" s="1713"/>
      <c r="AZ1120" s="1713"/>
      <c r="BA1120" s="1713"/>
      <c r="BB1120" s="1713"/>
      <c r="BC1120" s="1713"/>
      <c r="BD1120" s="1713"/>
      <c r="BE1120" s="1713"/>
      <c r="BF1120" s="1713"/>
      <c r="BG1120" s="1713"/>
      <c r="BH1120" s="1713"/>
      <c r="BI1120" s="1713"/>
      <c r="BJ1120" s="1713"/>
      <c r="BK1120" s="1713"/>
      <c r="BL1120" s="1713"/>
      <c r="BM1120" s="1713"/>
      <c r="BN1120" s="1713"/>
      <c r="BO1120" s="1713"/>
      <c r="BP1120" s="1713"/>
      <c r="BQ1120" s="1713"/>
      <c r="BR1120" s="1713"/>
      <c r="BS1120" s="1713"/>
      <c r="BT1120" s="1713"/>
      <c r="BU1120" s="1713"/>
      <c r="BV1120" s="1713"/>
      <c r="BW1120" s="1713"/>
      <c r="BX1120" s="1713"/>
      <c r="BY1120" s="1713"/>
      <c r="BZ1120" s="1713"/>
      <c r="CA1120" s="1713"/>
      <c r="CB1120" s="1713"/>
      <c r="CC1120" s="1713"/>
      <c r="CD1120" s="1713"/>
      <c r="CE1120" s="1713"/>
      <c r="CF1120" s="1713"/>
      <c r="CG1120" s="1713"/>
      <c r="CH1120" s="1713"/>
      <c r="CI1120" s="1713"/>
      <c r="CJ1120" s="1713"/>
      <c r="CK1120" s="1713"/>
      <c r="CL1120" s="1713"/>
      <c r="CM1120" s="1713"/>
      <c r="CN1120" s="1713"/>
      <c r="CO1120" s="1713"/>
      <c r="CP1120" s="1713"/>
      <c r="CQ1120" s="1713"/>
      <c r="CR1120" s="1713"/>
      <c r="CS1120" s="1713"/>
      <c r="CT1120" s="1713"/>
      <c r="CU1120" s="1713"/>
      <c r="CV1120" s="1713"/>
      <c r="CW1120" s="1713"/>
      <c r="CX1120" s="1713"/>
      <c r="CY1120" s="1713"/>
      <c r="CZ1120" s="1713"/>
      <c r="DA1120" s="1713"/>
      <c r="DB1120" s="1713"/>
      <c r="DC1120" s="1713"/>
      <c r="DD1120" s="1713"/>
      <c r="DE1120" s="1713"/>
      <c r="DF1120" s="1713"/>
      <c r="DG1120" s="1713"/>
      <c r="DH1120" s="1713"/>
      <c r="DI1120" s="1713"/>
      <c r="DJ1120" s="1713"/>
      <c r="DK1120" s="1713"/>
      <c r="DL1120" s="1713"/>
      <c r="DM1120" s="1713"/>
      <c r="DN1120" s="1713"/>
      <c r="DO1120" s="1713"/>
      <c r="DP1120" s="1713"/>
      <c r="DQ1120" s="1713"/>
    </row>
    <row r="1121" s="1732" customFormat="true" ht="21.75" hidden="false" customHeight="true" outlineLevel="0" collapsed="false">
      <c r="A1121" s="1713"/>
      <c r="B1121" s="1713"/>
      <c r="C1121" s="1725"/>
      <c r="D1121" s="1725"/>
      <c r="E1121" s="1725"/>
      <c r="F1121" s="3210"/>
      <c r="G1121" s="3211"/>
      <c r="H1121" s="3212"/>
      <c r="I1121" s="3213"/>
      <c r="J1121" s="3213"/>
      <c r="K1121" s="1713"/>
      <c r="L1121" s="1713"/>
      <c r="M1121" s="1713"/>
      <c r="N1121" s="1725"/>
      <c r="O1121" s="1713"/>
      <c r="P1121" s="1713"/>
      <c r="Q1121" s="1713"/>
      <c r="R1121" s="1713"/>
      <c r="S1121" s="1713"/>
      <c r="T1121" s="1714"/>
      <c r="W1121" s="1713"/>
      <c r="X1121" s="1713"/>
      <c r="Y1121" s="1713"/>
      <c r="Z1121" s="1713"/>
      <c r="AA1121" s="1713"/>
      <c r="AB1121" s="1713"/>
      <c r="AC1121" s="1713"/>
      <c r="AD1121" s="1713"/>
      <c r="AE1121" s="1713"/>
      <c r="AF1121" s="1713"/>
      <c r="AG1121" s="1713"/>
      <c r="AH1121" s="1713"/>
      <c r="AI1121" s="1713"/>
      <c r="AJ1121" s="1713"/>
      <c r="AK1121" s="1713"/>
      <c r="AL1121" s="1713"/>
      <c r="AM1121" s="1713"/>
      <c r="AN1121" s="1713"/>
      <c r="AO1121" s="3214"/>
      <c r="AP1121" s="1713"/>
      <c r="AQ1121" s="1713"/>
      <c r="AR1121" s="1713"/>
      <c r="AS1121" s="1713"/>
      <c r="AT1121" s="1713"/>
      <c r="AU1121" s="1713"/>
      <c r="AV1121" s="1713"/>
      <c r="AW1121" s="1713"/>
      <c r="AX1121" s="1713"/>
      <c r="AY1121" s="1713"/>
      <c r="AZ1121" s="1713"/>
      <c r="BA1121" s="1713"/>
      <c r="BB1121" s="1713"/>
      <c r="BC1121" s="1713"/>
      <c r="BD1121" s="1713"/>
      <c r="BE1121" s="1713"/>
      <c r="BF1121" s="1713"/>
      <c r="BG1121" s="1713"/>
      <c r="BH1121" s="1713"/>
      <c r="BI1121" s="1713"/>
      <c r="BJ1121" s="1713"/>
      <c r="BK1121" s="1713"/>
      <c r="BL1121" s="1713"/>
      <c r="BM1121" s="1713"/>
      <c r="BN1121" s="1713"/>
      <c r="BO1121" s="1713"/>
      <c r="BP1121" s="1713"/>
      <c r="BQ1121" s="1713"/>
      <c r="BR1121" s="1713"/>
      <c r="BS1121" s="1713"/>
      <c r="BT1121" s="1713"/>
      <c r="BU1121" s="1713"/>
      <c r="BV1121" s="1713"/>
      <c r="BW1121" s="1713"/>
      <c r="BX1121" s="1713"/>
      <c r="BY1121" s="1713"/>
      <c r="BZ1121" s="1713"/>
      <c r="CA1121" s="1713"/>
      <c r="CB1121" s="1713"/>
      <c r="CC1121" s="1713"/>
      <c r="CD1121" s="1713"/>
      <c r="CE1121" s="1713"/>
      <c r="CF1121" s="1713"/>
      <c r="CG1121" s="1713"/>
      <c r="CH1121" s="1713"/>
      <c r="CI1121" s="1713"/>
      <c r="CJ1121" s="1713"/>
      <c r="CK1121" s="1713"/>
      <c r="CL1121" s="1713"/>
      <c r="CM1121" s="1713"/>
      <c r="CN1121" s="1713"/>
      <c r="CO1121" s="1713"/>
      <c r="CP1121" s="1713"/>
      <c r="CQ1121" s="1713"/>
      <c r="CR1121" s="1713"/>
      <c r="CS1121" s="1713"/>
      <c r="CT1121" s="1713"/>
      <c r="CU1121" s="1713"/>
      <c r="CV1121" s="1713"/>
      <c r="CW1121" s="1713"/>
      <c r="CX1121" s="1713"/>
      <c r="CY1121" s="1713"/>
      <c r="CZ1121" s="1713"/>
      <c r="DA1121" s="1713"/>
      <c r="DB1121" s="1713"/>
      <c r="DC1121" s="1713"/>
      <c r="DD1121" s="1713"/>
      <c r="DE1121" s="1713"/>
      <c r="DF1121" s="1713"/>
      <c r="DG1121" s="1713"/>
      <c r="DH1121" s="1713"/>
      <c r="DI1121" s="1713"/>
      <c r="DJ1121" s="1713"/>
      <c r="DK1121" s="1713"/>
      <c r="DL1121" s="1713"/>
      <c r="DM1121" s="1713"/>
      <c r="DN1121" s="1713"/>
      <c r="DO1121" s="1713"/>
      <c r="DP1121" s="1713"/>
      <c r="DQ1121" s="1713"/>
    </row>
    <row r="1122" s="1732" customFormat="true" ht="21.75" hidden="false" customHeight="true" outlineLevel="0" collapsed="false">
      <c r="A1122" s="1713"/>
      <c r="B1122" s="1713"/>
      <c r="C1122" s="1725"/>
      <c r="D1122" s="1725"/>
      <c r="E1122" s="1725"/>
      <c r="F1122" s="3210"/>
      <c r="G1122" s="3211"/>
      <c r="H1122" s="3212"/>
      <c r="I1122" s="3213"/>
      <c r="J1122" s="3213"/>
      <c r="K1122" s="1713"/>
      <c r="L1122" s="1713"/>
      <c r="M1122" s="1713"/>
      <c r="N1122" s="1725"/>
      <c r="O1122" s="1713"/>
      <c r="P1122" s="1713"/>
      <c r="Q1122" s="1713"/>
      <c r="R1122" s="1713"/>
      <c r="S1122" s="1713"/>
      <c r="T1122" s="1714"/>
      <c r="W1122" s="1713"/>
      <c r="X1122" s="1713"/>
      <c r="Y1122" s="1713"/>
      <c r="Z1122" s="1713"/>
      <c r="AA1122" s="1713"/>
      <c r="AB1122" s="1713"/>
      <c r="AC1122" s="1713"/>
      <c r="AD1122" s="1713"/>
      <c r="AE1122" s="1713"/>
      <c r="AF1122" s="1713"/>
      <c r="AG1122" s="1713"/>
      <c r="AH1122" s="1713"/>
      <c r="AI1122" s="1713"/>
      <c r="AJ1122" s="1713"/>
      <c r="AK1122" s="1713"/>
      <c r="AL1122" s="1713"/>
      <c r="AM1122" s="1713"/>
      <c r="AN1122" s="1713"/>
      <c r="AO1122" s="3214"/>
      <c r="AP1122" s="1713"/>
      <c r="AQ1122" s="1713"/>
      <c r="AR1122" s="1713"/>
      <c r="AS1122" s="1713"/>
      <c r="AT1122" s="1713"/>
      <c r="AU1122" s="1713"/>
      <c r="AV1122" s="1713"/>
      <c r="AW1122" s="1713"/>
      <c r="AX1122" s="1713"/>
      <c r="AY1122" s="1713"/>
      <c r="AZ1122" s="1713"/>
      <c r="BA1122" s="1713"/>
      <c r="BB1122" s="1713"/>
      <c r="BC1122" s="1713"/>
      <c r="BD1122" s="1713"/>
      <c r="BE1122" s="1713"/>
      <c r="BF1122" s="1713"/>
      <c r="BG1122" s="1713"/>
      <c r="BH1122" s="1713"/>
      <c r="BI1122" s="1713"/>
      <c r="BJ1122" s="1713"/>
      <c r="BK1122" s="1713"/>
      <c r="BL1122" s="1713"/>
      <c r="BM1122" s="1713"/>
      <c r="BN1122" s="1713"/>
      <c r="BO1122" s="1713"/>
      <c r="BP1122" s="1713"/>
      <c r="BQ1122" s="1713"/>
      <c r="BR1122" s="1713"/>
      <c r="BS1122" s="1713"/>
      <c r="BT1122" s="1713"/>
      <c r="BU1122" s="1713"/>
      <c r="BV1122" s="1713"/>
      <c r="BW1122" s="1713"/>
      <c r="BX1122" s="1713"/>
      <c r="BY1122" s="1713"/>
      <c r="BZ1122" s="1713"/>
      <c r="CA1122" s="1713"/>
      <c r="CB1122" s="1713"/>
      <c r="CC1122" s="1713"/>
      <c r="CD1122" s="1713"/>
      <c r="CE1122" s="1713"/>
      <c r="CF1122" s="1713"/>
      <c r="CG1122" s="1713"/>
      <c r="CH1122" s="1713"/>
      <c r="CI1122" s="1713"/>
      <c r="CJ1122" s="1713"/>
      <c r="CK1122" s="1713"/>
      <c r="CL1122" s="1713"/>
      <c r="CM1122" s="1713"/>
      <c r="CN1122" s="1713"/>
      <c r="CO1122" s="1713"/>
      <c r="CP1122" s="1713"/>
      <c r="CQ1122" s="1713"/>
      <c r="CR1122" s="1713"/>
      <c r="CS1122" s="1713"/>
      <c r="CT1122" s="1713"/>
      <c r="CU1122" s="1713"/>
      <c r="CV1122" s="1713"/>
      <c r="CW1122" s="1713"/>
      <c r="CX1122" s="1713"/>
      <c r="CY1122" s="1713"/>
      <c r="CZ1122" s="1713"/>
      <c r="DA1122" s="1713"/>
      <c r="DB1122" s="1713"/>
      <c r="DC1122" s="1713"/>
      <c r="DD1122" s="1713"/>
      <c r="DE1122" s="1713"/>
      <c r="DF1122" s="1713"/>
      <c r="DG1122" s="1713"/>
      <c r="DH1122" s="1713"/>
      <c r="DI1122" s="1713"/>
      <c r="DJ1122" s="1713"/>
      <c r="DK1122" s="1713"/>
      <c r="DL1122" s="1713"/>
      <c r="DM1122" s="1713"/>
      <c r="DN1122" s="1713"/>
      <c r="DO1122" s="1713"/>
      <c r="DP1122" s="1713"/>
      <c r="DQ1122" s="1713"/>
    </row>
    <row r="1123" s="1732" customFormat="true" ht="21.75" hidden="false" customHeight="true" outlineLevel="0" collapsed="false">
      <c r="A1123" s="1713"/>
      <c r="B1123" s="1713"/>
      <c r="C1123" s="1725"/>
      <c r="D1123" s="1725"/>
      <c r="E1123" s="1725"/>
      <c r="F1123" s="3210"/>
      <c r="G1123" s="3211"/>
      <c r="H1123" s="3212"/>
      <c r="I1123" s="3213"/>
      <c r="J1123" s="3213"/>
      <c r="K1123" s="1713"/>
      <c r="L1123" s="1713"/>
      <c r="M1123" s="1713"/>
      <c r="N1123" s="1725"/>
      <c r="O1123" s="1713"/>
      <c r="P1123" s="1713"/>
      <c r="Q1123" s="1713"/>
      <c r="R1123" s="1713"/>
      <c r="S1123" s="1713"/>
      <c r="T1123" s="1714"/>
      <c r="W1123" s="1713"/>
      <c r="X1123" s="1713"/>
      <c r="Y1123" s="1713"/>
      <c r="Z1123" s="1713"/>
      <c r="AA1123" s="1713"/>
      <c r="AB1123" s="1713"/>
      <c r="AC1123" s="1713"/>
      <c r="AD1123" s="1713"/>
      <c r="AE1123" s="1713"/>
      <c r="AF1123" s="1713"/>
      <c r="AG1123" s="1713"/>
      <c r="AH1123" s="1713"/>
      <c r="AI1123" s="1713"/>
      <c r="AJ1123" s="1713"/>
      <c r="AK1123" s="1713"/>
      <c r="AL1123" s="1713"/>
      <c r="AM1123" s="1713"/>
      <c r="AN1123" s="1713"/>
      <c r="AO1123" s="3214"/>
      <c r="AP1123" s="1713"/>
      <c r="AQ1123" s="1713"/>
      <c r="AR1123" s="1713"/>
      <c r="AS1123" s="1713"/>
      <c r="AT1123" s="1713"/>
      <c r="AU1123" s="1713"/>
      <c r="AV1123" s="1713"/>
      <c r="AW1123" s="1713"/>
      <c r="AX1123" s="1713"/>
      <c r="AY1123" s="1713"/>
      <c r="AZ1123" s="1713"/>
      <c r="BA1123" s="1713"/>
      <c r="BB1123" s="1713"/>
      <c r="BC1123" s="1713"/>
      <c r="BD1123" s="1713"/>
      <c r="BE1123" s="1713"/>
      <c r="BF1123" s="1713"/>
      <c r="BG1123" s="1713"/>
      <c r="BH1123" s="1713"/>
      <c r="BI1123" s="1713"/>
      <c r="BJ1123" s="1713"/>
      <c r="BK1123" s="1713"/>
      <c r="BL1123" s="1713"/>
      <c r="BM1123" s="1713"/>
      <c r="BN1123" s="1713"/>
      <c r="BO1123" s="1713"/>
      <c r="BP1123" s="1713"/>
      <c r="BQ1123" s="1713"/>
      <c r="BR1123" s="1713"/>
      <c r="BS1123" s="1713"/>
      <c r="BT1123" s="1713"/>
      <c r="BU1123" s="1713"/>
      <c r="BV1123" s="1713"/>
      <c r="BW1123" s="1713"/>
      <c r="BX1123" s="1713"/>
      <c r="BY1123" s="1713"/>
      <c r="BZ1123" s="1713"/>
      <c r="CA1123" s="1713"/>
      <c r="CB1123" s="1713"/>
      <c r="CC1123" s="1713"/>
      <c r="CD1123" s="1713"/>
      <c r="CE1123" s="1713"/>
      <c r="CF1123" s="1713"/>
      <c r="CG1123" s="1713"/>
      <c r="CH1123" s="1713"/>
      <c r="CI1123" s="1713"/>
      <c r="CJ1123" s="1713"/>
      <c r="CK1123" s="1713"/>
      <c r="CL1123" s="1713"/>
      <c r="CM1123" s="1713"/>
      <c r="CN1123" s="1713"/>
      <c r="CO1123" s="1713"/>
      <c r="CP1123" s="1713"/>
      <c r="CQ1123" s="1713"/>
      <c r="CR1123" s="1713"/>
      <c r="CS1123" s="1713"/>
      <c r="CT1123" s="1713"/>
      <c r="CU1123" s="1713"/>
      <c r="CV1123" s="1713"/>
      <c r="CW1123" s="1713"/>
      <c r="CX1123" s="1713"/>
      <c r="CY1123" s="1713"/>
      <c r="CZ1123" s="1713"/>
      <c r="DA1123" s="1713"/>
      <c r="DB1123" s="1713"/>
      <c r="DC1123" s="1713"/>
      <c r="DD1123" s="1713"/>
      <c r="DE1123" s="1713"/>
      <c r="DF1123" s="1713"/>
      <c r="DG1123" s="1713"/>
      <c r="DH1123" s="1713"/>
      <c r="DI1123" s="1713"/>
      <c r="DJ1123" s="1713"/>
      <c r="DK1123" s="1713"/>
      <c r="DL1123" s="1713"/>
      <c r="DM1123" s="1713"/>
      <c r="DN1123" s="1713"/>
      <c r="DO1123" s="1713"/>
      <c r="DP1123" s="1713"/>
      <c r="DQ1123" s="1713"/>
    </row>
    <row r="1124" s="1732" customFormat="true" ht="21.75" hidden="false" customHeight="true" outlineLevel="0" collapsed="false">
      <c r="A1124" s="1713"/>
      <c r="B1124" s="1713"/>
      <c r="C1124" s="1725"/>
      <c r="D1124" s="1725"/>
      <c r="E1124" s="1725"/>
      <c r="F1124" s="3210"/>
      <c r="G1124" s="3211"/>
      <c r="H1124" s="3212"/>
      <c r="I1124" s="3213"/>
      <c r="J1124" s="3213"/>
      <c r="K1124" s="1713"/>
      <c r="L1124" s="1713"/>
      <c r="M1124" s="1713"/>
      <c r="N1124" s="1725"/>
      <c r="O1124" s="1713"/>
      <c r="P1124" s="1713"/>
      <c r="Q1124" s="1713"/>
      <c r="R1124" s="1713"/>
      <c r="S1124" s="1713"/>
      <c r="T1124" s="1714"/>
      <c r="W1124" s="1713"/>
      <c r="X1124" s="1713"/>
      <c r="Y1124" s="1713"/>
      <c r="Z1124" s="1713"/>
      <c r="AA1124" s="1713"/>
      <c r="AB1124" s="1713"/>
      <c r="AC1124" s="1713"/>
      <c r="AD1124" s="1713"/>
      <c r="AE1124" s="1713"/>
      <c r="AF1124" s="1713"/>
      <c r="AG1124" s="1713"/>
      <c r="AH1124" s="1713"/>
      <c r="AI1124" s="1713"/>
      <c r="AJ1124" s="1713"/>
      <c r="AK1124" s="1713"/>
      <c r="AL1124" s="1713"/>
      <c r="AM1124" s="1713"/>
      <c r="AN1124" s="1713"/>
      <c r="AO1124" s="3214"/>
      <c r="AP1124" s="1713"/>
      <c r="AQ1124" s="1713"/>
      <c r="AR1124" s="1713"/>
      <c r="AS1124" s="1713"/>
      <c r="AT1124" s="1713"/>
      <c r="AU1124" s="1713"/>
      <c r="AV1124" s="1713"/>
      <c r="AW1124" s="1713"/>
      <c r="AX1124" s="1713"/>
      <c r="AY1124" s="1713"/>
      <c r="AZ1124" s="1713"/>
      <c r="BA1124" s="1713"/>
      <c r="BB1124" s="1713"/>
      <c r="BC1124" s="1713"/>
      <c r="BD1124" s="1713"/>
      <c r="BE1124" s="1713"/>
      <c r="BF1124" s="1713"/>
      <c r="BG1124" s="1713"/>
      <c r="BH1124" s="1713"/>
      <c r="BI1124" s="1713"/>
      <c r="BJ1124" s="1713"/>
      <c r="BK1124" s="1713"/>
      <c r="BL1124" s="1713"/>
      <c r="BM1124" s="1713"/>
      <c r="BN1124" s="1713"/>
      <c r="BO1124" s="1713"/>
      <c r="BP1124" s="1713"/>
      <c r="BQ1124" s="1713"/>
      <c r="BR1124" s="1713"/>
      <c r="BS1124" s="1713"/>
      <c r="BT1124" s="1713"/>
      <c r="BU1124" s="1713"/>
      <c r="BV1124" s="1713"/>
      <c r="BW1124" s="1713"/>
      <c r="BX1124" s="1713"/>
      <c r="BY1124" s="1713"/>
      <c r="BZ1124" s="1713"/>
      <c r="CA1124" s="1713"/>
      <c r="CB1124" s="1713"/>
      <c r="CC1124" s="1713"/>
      <c r="CD1124" s="1713"/>
      <c r="CE1124" s="1713"/>
      <c r="CF1124" s="1713"/>
      <c r="CG1124" s="1713"/>
      <c r="CH1124" s="1713"/>
      <c r="CI1124" s="1713"/>
      <c r="CJ1124" s="1713"/>
      <c r="CK1124" s="1713"/>
      <c r="CL1124" s="1713"/>
      <c r="CM1124" s="1713"/>
      <c r="CN1124" s="1713"/>
      <c r="CO1124" s="1713"/>
      <c r="CP1124" s="1713"/>
      <c r="CQ1124" s="1713"/>
      <c r="CR1124" s="1713"/>
      <c r="CS1124" s="1713"/>
      <c r="CT1124" s="1713"/>
      <c r="CU1124" s="1713"/>
      <c r="CV1124" s="1713"/>
      <c r="CW1124" s="1713"/>
      <c r="CX1124" s="1713"/>
      <c r="CY1124" s="1713"/>
      <c r="CZ1124" s="1713"/>
      <c r="DA1124" s="1713"/>
      <c r="DB1124" s="1713"/>
      <c r="DC1124" s="1713"/>
      <c r="DD1124" s="1713"/>
      <c r="DE1124" s="1713"/>
      <c r="DF1124" s="1713"/>
      <c r="DG1124" s="1713"/>
      <c r="DH1124" s="1713"/>
      <c r="DI1124" s="1713"/>
      <c r="DJ1124" s="1713"/>
      <c r="DK1124" s="1713"/>
      <c r="DL1124" s="1713"/>
      <c r="DM1124" s="1713"/>
      <c r="DN1124" s="1713"/>
      <c r="DO1124" s="1713"/>
      <c r="DP1124" s="1713"/>
      <c r="DQ1124" s="1713"/>
    </row>
    <row r="1125" s="1732" customFormat="true" ht="21.75" hidden="false" customHeight="true" outlineLevel="0" collapsed="false">
      <c r="A1125" s="1713"/>
      <c r="B1125" s="1713"/>
      <c r="C1125" s="1725"/>
      <c r="D1125" s="1725"/>
      <c r="E1125" s="1725"/>
      <c r="F1125" s="3210"/>
      <c r="G1125" s="3211"/>
      <c r="H1125" s="3212"/>
      <c r="I1125" s="3213"/>
      <c r="J1125" s="3213"/>
      <c r="K1125" s="1713"/>
      <c r="L1125" s="1713"/>
      <c r="M1125" s="1713"/>
      <c r="N1125" s="1725"/>
      <c r="O1125" s="1713"/>
      <c r="P1125" s="1713"/>
      <c r="Q1125" s="1713"/>
      <c r="R1125" s="1713"/>
      <c r="S1125" s="1713"/>
      <c r="T1125" s="1714"/>
      <c r="W1125" s="1713"/>
      <c r="X1125" s="1713"/>
      <c r="Y1125" s="1713"/>
      <c r="Z1125" s="1713"/>
      <c r="AA1125" s="1713"/>
      <c r="AB1125" s="1713"/>
      <c r="AC1125" s="1713"/>
      <c r="AD1125" s="1713"/>
      <c r="AE1125" s="1713"/>
      <c r="AF1125" s="1713"/>
      <c r="AG1125" s="1713"/>
      <c r="AH1125" s="1713"/>
      <c r="AI1125" s="1713"/>
      <c r="AJ1125" s="1713"/>
      <c r="AK1125" s="1713"/>
      <c r="AL1125" s="1713"/>
      <c r="AM1125" s="1713"/>
      <c r="AN1125" s="1713"/>
      <c r="AO1125" s="3214"/>
      <c r="AP1125" s="1713"/>
      <c r="AQ1125" s="1713"/>
      <c r="AR1125" s="1713"/>
      <c r="AS1125" s="1713"/>
      <c r="AT1125" s="1713"/>
      <c r="AU1125" s="1713"/>
      <c r="AV1125" s="1713"/>
      <c r="AW1125" s="1713"/>
      <c r="AX1125" s="1713"/>
      <c r="AY1125" s="1713"/>
      <c r="AZ1125" s="1713"/>
      <c r="BA1125" s="1713"/>
      <c r="BB1125" s="1713"/>
      <c r="BC1125" s="1713"/>
      <c r="BD1125" s="1713"/>
      <c r="BE1125" s="1713"/>
      <c r="BF1125" s="1713"/>
      <c r="BG1125" s="1713"/>
      <c r="BH1125" s="1713"/>
      <c r="BI1125" s="1713"/>
      <c r="BJ1125" s="1713"/>
      <c r="BK1125" s="1713"/>
      <c r="BL1125" s="1713"/>
      <c r="BM1125" s="1713"/>
      <c r="BN1125" s="1713"/>
      <c r="BO1125" s="1713"/>
      <c r="BP1125" s="1713"/>
      <c r="BQ1125" s="1713"/>
      <c r="BR1125" s="1713"/>
      <c r="BS1125" s="1713"/>
      <c r="BT1125" s="1713"/>
      <c r="BU1125" s="1713"/>
      <c r="BV1125" s="1713"/>
      <c r="BW1125" s="1713"/>
      <c r="BX1125" s="1713"/>
      <c r="BY1125" s="1713"/>
      <c r="BZ1125" s="1713"/>
      <c r="CA1125" s="1713"/>
      <c r="CB1125" s="1713"/>
      <c r="CC1125" s="1713"/>
      <c r="CD1125" s="1713"/>
      <c r="CE1125" s="1713"/>
      <c r="CF1125" s="1713"/>
      <c r="CG1125" s="1713"/>
      <c r="CH1125" s="1713"/>
      <c r="CI1125" s="1713"/>
      <c r="CJ1125" s="1713"/>
      <c r="CK1125" s="1713"/>
      <c r="CL1125" s="1713"/>
      <c r="CM1125" s="1713"/>
      <c r="CN1125" s="1713"/>
      <c r="CO1125" s="1713"/>
      <c r="CP1125" s="1713"/>
      <c r="CQ1125" s="1713"/>
      <c r="CR1125" s="1713"/>
      <c r="CS1125" s="1713"/>
      <c r="CT1125" s="1713"/>
      <c r="CU1125" s="1713"/>
      <c r="CV1125" s="1713"/>
      <c r="CW1125" s="1713"/>
      <c r="CX1125" s="1713"/>
      <c r="CY1125" s="1713"/>
      <c r="CZ1125" s="1713"/>
      <c r="DA1125" s="1713"/>
      <c r="DB1125" s="1713"/>
      <c r="DC1125" s="1713"/>
      <c r="DD1125" s="1713"/>
      <c r="DE1125" s="1713"/>
      <c r="DF1125" s="1713"/>
      <c r="DG1125" s="1713"/>
      <c r="DH1125" s="1713"/>
      <c r="DI1125" s="1713"/>
      <c r="DJ1125" s="1713"/>
      <c r="DK1125" s="1713"/>
      <c r="DL1125" s="1713"/>
      <c r="DM1125" s="1713"/>
      <c r="DN1125" s="1713"/>
      <c r="DO1125" s="1713"/>
      <c r="DP1125" s="1713"/>
      <c r="DQ1125" s="1713"/>
    </row>
    <row r="1126" s="1732" customFormat="true" ht="21.75" hidden="false" customHeight="true" outlineLevel="0" collapsed="false">
      <c r="A1126" s="1713"/>
      <c r="B1126" s="1713"/>
      <c r="C1126" s="1725"/>
      <c r="D1126" s="1725"/>
      <c r="E1126" s="1725"/>
      <c r="F1126" s="3210"/>
      <c r="G1126" s="3211"/>
      <c r="H1126" s="3212"/>
      <c r="I1126" s="3213"/>
      <c r="J1126" s="3213"/>
      <c r="K1126" s="1713"/>
      <c r="L1126" s="1713"/>
      <c r="M1126" s="1713"/>
      <c r="N1126" s="1725"/>
      <c r="O1126" s="1713"/>
      <c r="P1126" s="1713"/>
      <c r="Q1126" s="1713"/>
      <c r="R1126" s="1713"/>
      <c r="S1126" s="1713"/>
      <c r="T1126" s="1714"/>
      <c r="W1126" s="1713"/>
      <c r="X1126" s="1713"/>
      <c r="Y1126" s="1713"/>
      <c r="Z1126" s="1713"/>
      <c r="AA1126" s="1713"/>
      <c r="AB1126" s="1713"/>
      <c r="AC1126" s="1713"/>
      <c r="AD1126" s="1713"/>
      <c r="AE1126" s="1713"/>
      <c r="AF1126" s="1713"/>
      <c r="AG1126" s="1713"/>
      <c r="AH1126" s="1713"/>
      <c r="AI1126" s="1713"/>
      <c r="AJ1126" s="1713"/>
      <c r="AK1126" s="1713"/>
      <c r="AL1126" s="1713"/>
      <c r="AM1126" s="1713"/>
      <c r="AN1126" s="1713"/>
      <c r="AO1126" s="3214"/>
      <c r="AP1126" s="1713"/>
      <c r="AQ1126" s="1713"/>
      <c r="AR1126" s="1713"/>
      <c r="AS1126" s="1713"/>
      <c r="AT1126" s="1713"/>
      <c r="AU1126" s="1713"/>
      <c r="AV1126" s="1713"/>
      <c r="AW1126" s="1713"/>
      <c r="AX1126" s="1713"/>
      <c r="AY1126" s="1713"/>
      <c r="AZ1126" s="1713"/>
      <c r="BA1126" s="1713"/>
      <c r="BB1126" s="1713"/>
      <c r="BC1126" s="1713"/>
      <c r="BD1126" s="1713"/>
      <c r="BE1126" s="1713"/>
      <c r="BF1126" s="1713"/>
      <c r="BG1126" s="1713"/>
      <c r="BH1126" s="1713"/>
      <c r="BI1126" s="1713"/>
      <c r="BJ1126" s="1713"/>
      <c r="BK1126" s="1713"/>
      <c r="BL1126" s="1713"/>
      <c r="BM1126" s="1713"/>
      <c r="BN1126" s="1713"/>
      <c r="BO1126" s="1713"/>
      <c r="BP1126" s="1713"/>
      <c r="BQ1126" s="1713"/>
      <c r="BR1126" s="1713"/>
      <c r="BS1126" s="1713"/>
      <c r="BT1126" s="1713"/>
      <c r="BU1126" s="1713"/>
      <c r="BV1126" s="1713"/>
      <c r="BW1126" s="1713"/>
      <c r="BX1126" s="1713"/>
      <c r="BY1126" s="1713"/>
      <c r="BZ1126" s="1713"/>
      <c r="CA1126" s="1713"/>
      <c r="CB1126" s="1713"/>
      <c r="CC1126" s="1713"/>
      <c r="CD1126" s="1713"/>
      <c r="CE1126" s="1713"/>
      <c r="CF1126" s="1713"/>
      <c r="CG1126" s="1713"/>
      <c r="CH1126" s="1713"/>
      <c r="CI1126" s="1713"/>
      <c r="CJ1126" s="1713"/>
      <c r="CK1126" s="1713"/>
      <c r="CL1126" s="1713"/>
      <c r="CM1126" s="1713"/>
      <c r="CN1126" s="1713"/>
      <c r="CO1126" s="1713"/>
      <c r="CP1126" s="1713"/>
      <c r="CQ1126" s="1713"/>
      <c r="CR1126" s="1713"/>
      <c r="CS1126" s="1713"/>
      <c r="CT1126" s="1713"/>
      <c r="CU1126" s="1713"/>
      <c r="CV1126" s="1713"/>
      <c r="CW1126" s="1713"/>
      <c r="CX1126" s="1713"/>
      <c r="CY1126" s="1713"/>
      <c r="CZ1126" s="1713"/>
      <c r="DA1126" s="1713"/>
      <c r="DB1126" s="1713"/>
      <c r="DC1126" s="1713"/>
      <c r="DD1126" s="1713"/>
      <c r="DE1126" s="1713"/>
      <c r="DF1126" s="1713"/>
      <c r="DG1126" s="1713"/>
      <c r="DH1126" s="1713"/>
      <c r="DI1126" s="1713"/>
      <c r="DJ1126" s="1713"/>
      <c r="DK1126" s="1713"/>
      <c r="DL1126" s="1713"/>
      <c r="DM1126" s="1713"/>
      <c r="DN1126" s="1713"/>
      <c r="DO1126" s="1713"/>
      <c r="DP1126" s="1713"/>
      <c r="DQ1126" s="1713"/>
    </row>
    <row r="1127" s="1732" customFormat="true" ht="21.75" hidden="false" customHeight="true" outlineLevel="0" collapsed="false">
      <c r="A1127" s="1713"/>
      <c r="B1127" s="1713"/>
      <c r="C1127" s="1725"/>
      <c r="D1127" s="1725"/>
      <c r="E1127" s="1725"/>
      <c r="F1127" s="3210"/>
      <c r="G1127" s="3211"/>
      <c r="H1127" s="3212"/>
      <c r="I1127" s="3213"/>
      <c r="J1127" s="3213"/>
      <c r="K1127" s="1713"/>
      <c r="L1127" s="1713"/>
      <c r="M1127" s="1713"/>
      <c r="N1127" s="1725"/>
      <c r="O1127" s="1713"/>
      <c r="P1127" s="1713"/>
      <c r="Q1127" s="1713"/>
      <c r="R1127" s="1713"/>
      <c r="S1127" s="1713"/>
      <c r="T1127" s="1714"/>
      <c r="W1127" s="1713"/>
      <c r="X1127" s="1713"/>
      <c r="Y1127" s="1713"/>
      <c r="Z1127" s="1713"/>
      <c r="AA1127" s="1713"/>
      <c r="AB1127" s="1713"/>
      <c r="AC1127" s="1713"/>
      <c r="AD1127" s="1713"/>
      <c r="AE1127" s="1713"/>
      <c r="AF1127" s="1713"/>
      <c r="AG1127" s="1713"/>
      <c r="AH1127" s="1713"/>
      <c r="AI1127" s="1713"/>
      <c r="AJ1127" s="1713"/>
      <c r="AK1127" s="1713"/>
      <c r="AL1127" s="1713"/>
      <c r="AM1127" s="1713"/>
      <c r="AN1127" s="1713"/>
      <c r="AO1127" s="3214"/>
      <c r="AP1127" s="1713"/>
      <c r="AQ1127" s="1713"/>
      <c r="AR1127" s="1713"/>
      <c r="AS1127" s="1713"/>
      <c r="AT1127" s="1713"/>
      <c r="AU1127" s="1713"/>
      <c r="AV1127" s="1713"/>
      <c r="AW1127" s="1713"/>
      <c r="AX1127" s="1713"/>
      <c r="AY1127" s="1713"/>
      <c r="AZ1127" s="1713"/>
      <c r="BA1127" s="1713"/>
      <c r="BB1127" s="1713"/>
      <c r="BC1127" s="1713"/>
      <c r="BD1127" s="1713"/>
      <c r="BE1127" s="1713"/>
      <c r="BF1127" s="1713"/>
      <c r="BG1127" s="1713"/>
      <c r="BH1127" s="1713"/>
      <c r="BI1127" s="1713"/>
      <c r="BJ1127" s="1713"/>
      <c r="BK1127" s="1713"/>
      <c r="BL1127" s="1713"/>
      <c r="BM1127" s="1713"/>
      <c r="BN1127" s="1713"/>
      <c r="BO1127" s="1713"/>
      <c r="BP1127" s="1713"/>
      <c r="BQ1127" s="1713"/>
      <c r="BR1127" s="1713"/>
      <c r="BS1127" s="1713"/>
      <c r="BT1127" s="1713"/>
      <c r="BU1127" s="1713"/>
      <c r="BV1127" s="1713"/>
      <c r="BW1127" s="1713"/>
      <c r="BX1127" s="1713"/>
      <c r="BY1127" s="1713"/>
      <c r="BZ1127" s="1713"/>
      <c r="CA1127" s="1713"/>
      <c r="CB1127" s="1713"/>
      <c r="CC1127" s="1713"/>
      <c r="CD1127" s="1713"/>
      <c r="CE1127" s="1713"/>
      <c r="CF1127" s="1713"/>
      <c r="CG1127" s="1713"/>
      <c r="CH1127" s="1713"/>
      <c r="CI1127" s="1713"/>
      <c r="CJ1127" s="1713"/>
      <c r="CK1127" s="1713"/>
      <c r="CL1127" s="1713"/>
      <c r="CM1127" s="1713"/>
      <c r="CN1127" s="1713"/>
      <c r="CO1127" s="1713"/>
      <c r="CP1127" s="1713"/>
      <c r="CQ1127" s="1713"/>
      <c r="CR1127" s="1713"/>
      <c r="CS1127" s="1713"/>
      <c r="CT1127" s="1713"/>
      <c r="CU1127" s="1713"/>
      <c r="CV1127" s="1713"/>
      <c r="CW1127" s="1713"/>
      <c r="CX1127" s="1713"/>
      <c r="CY1127" s="1713"/>
      <c r="CZ1127" s="1713"/>
      <c r="DA1127" s="1713"/>
      <c r="DB1127" s="1713"/>
      <c r="DC1127" s="1713"/>
      <c r="DD1127" s="1713"/>
      <c r="DE1127" s="1713"/>
      <c r="DF1127" s="1713"/>
      <c r="DG1127" s="1713"/>
      <c r="DH1127" s="1713"/>
      <c r="DI1127" s="1713"/>
      <c r="DJ1127" s="1713"/>
      <c r="DK1127" s="1713"/>
      <c r="DL1127" s="1713"/>
      <c r="DM1127" s="1713"/>
      <c r="DN1127" s="1713"/>
      <c r="DO1127" s="1713"/>
      <c r="DP1127" s="1713"/>
      <c r="DQ1127" s="1713"/>
    </row>
    <row r="1128" s="1732" customFormat="true" ht="21.75" hidden="false" customHeight="true" outlineLevel="0" collapsed="false">
      <c r="A1128" s="1713"/>
      <c r="B1128" s="1713"/>
      <c r="C1128" s="1725"/>
      <c r="D1128" s="1725"/>
      <c r="E1128" s="1725"/>
      <c r="F1128" s="3210"/>
      <c r="G1128" s="3211"/>
      <c r="H1128" s="3212"/>
      <c r="I1128" s="3213"/>
      <c r="J1128" s="3213"/>
      <c r="K1128" s="1713"/>
      <c r="L1128" s="1713"/>
      <c r="M1128" s="1713"/>
      <c r="N1128" s="1725"/>
      <c r="O1128" s="1713"/>
      <c r="P1128" s="1713"/>
      <c r="Q1128" s="1713"/>
      <c r="R1128" s="1713"/>
      <c r="S1128" s="1713"/>
      <c r="T1128" s="1714"/>
      <c r="W1128" s="1713"/>
      <c r="X1128" s="1713"/>
      <c r="Y1128" s="1713"/>
      <c r="Z1128" s="1713"/>
      <c r="AA1128" s="1713"/>
      <c r="AB1128" s="1713"/>
      <c r="AC1128" s="1713"/>
      <c r="AD1128" s="1713"/>
      <c r="AE1128" s="1713"/>
      <c r="AF1128" s="1713"/>
      <c r="AG1128" s="1713"/>
      <c r="AH1128" s="1713"/>
      <c r="AI1128" s="1713"/>
      <c r="AJ1128" s="1713"/>
      <c r="AK1128" s="1713"/>
      <c r="AL1128" s="1713"/>
      <c r="AM1128" s="1713"/>
      <c r="AN1128" s="1713"/>
      <c r="AO1128" s="3214"/>
      <c r="AP1128" s="1713"/>
      <c r="AQ1128" s="1713"/>
      <c r="AR1128" s="1713"/>
      <c r="AS1128" s="1713"/>
      <c r="AT1128" s="1713"/>
      <c r="AU1128" s="1713"/>
      <c r="AV1128" s="1713"/>
      <c r="AW1128" s="1713"/>
      <c r="AX1128" s="1713"/>
      <c r="AY1128" s="1713"/>
      <c r="AZ1128" s="1713"/>
      <c r="BA1128" s="1713"/>
      <c r="BB1128" s="1713"/>
      <c r="BC1128" s="1713"/>
      <c r="BD1128" s="1713"/>
      <c r="BE1128" s="1713"/>
      <c r="BF1128" s="1713"/>
      <c r="BG1128" s="1713"/>
      <c r="BH1128" s="1713"/>
      <c r="BI1128" s="1713"/>
      <c r="BJ1128" s="1713"/>
      <c r="BK1128" s="1713"/>
      <c r="BL1128" s="1713"/>
      <c r="BM1128" s="1713"/>
      <c r="BN1128" s="1713"/>
      <c r="BO1128" s="1713"/>
      <c r="BP1128" s="1713"/>
      <c r="BQ1128" s="1713"/>
      <c r="BR1128" s="1713"/>
      <c r="BS1128" s="1713"/>
      <c r="BT1128" s="1713"/>
      <c r="BU1128" s="1713"/>
      <c r="BV1128" s="1713"/>
      <c r="BW1128" s="1713"/>
      <c r="BX1128" s="1713"/>
      <c r="BY1128" s="1713"/>
      <c r="BZ1128" s="1713"/>
      <c r="CA1128" s="1713"/>
      <c r="CB1128" s="1713"/>
      <c r="CC1128" s="1713"/>
      <c r="CD1128" s="1713"/>
      <c r="CE1128" s="1713"/>
      <c r="CF1128" s="1713"/>
      <c r="CG1128" s="1713"/>
      <c r="CH1128" s="1713"/>
      <c r="CI1128" s="1713"/>
      <c r="CJ1128" s="1713"/>
      <c r="CK1128" s="1713"/>
      <c r="CL1128" s="1713"/>
      <c r="CM1128" s="1713"/>
      <c r="CN1128" s="1713"/>
      <c r="CO1128" s="1713"/>
      <c r="CP1128" s="1713"/>
      <c r="CQ1128" s="1713"/>
      <c r="CR1128" s="1713"/>
      <c r="CS1128" s="1713"/>
      <c r="CT1128" s="1713"/>
      <c r="CU1128" s="1713"/>
      <c r="CV1128" s="1713"/>
      <c r="CW1128" s="1713"/>
      <c r="CX1128" s="1713"/>
      <c r="CY1128" s="1713"/>
      <c r="CZ1128" s="1713"/>
      <c r="DA1128" s="1713"/>
      <c r="DB1128" s="1713"/>
      <c r="DC1128" s="1713"/>
      <c r="DD1128" s="1713"/>
      <c r="DE1128" s="1713"/>
      <c r="DF1128" s="1713"/>
      <c r="DG1128" s="1713"/>
      <c r="DH1128" s="1713"/>
      <c r="DI1128" s="1713"/>
      <c r="DJ1128" s="1713"/>
      <c r="DK1128" s="1713"/>
      <c r="DL1128" s="1713"/>
      <c r="DM1128" s="1713"/>
      <c r="DN1128" s="1713"/>
      <c r="DO1128" s="1713"/>
      <c r="DP1128" s="1713"/>
      <c r="DQ1128" s="1713"/>
    </row>
    <row r="1129" s="1732" customFormat="true" ht="21.75" hidden="false" customHeight="true" outlineLevel="0" collapsed="false">
      <c r="A1129" s="1713"/>
      <c r="B1129" s="1713"/>
      <c r="C1129" s="1725"/>
      <c r="D1129" s="1725"/>
      <c r="E1129" s="1725"/>
      <c r="F1129" s="3210"/>
      <c r="G1129" s="3211"/>
      <c r="H1129" s="3212"/>
      <c r="I1129" s="3213"/>
      <c r="J1129" s="3213"/>
      <c r="K1129" s="1713"/>
      <c r="L1129" s="1713"/>
      <c r="M1129" s="1713"/>
      <c r="N1129" s="1725"/>
      <c r="O1129" s="1713"/>
      <c r="P1129" s="1713"/>
      <c r="Q1129" s="1713"/>
      <c r="R1129" s="1713"/>
      <c r="S1129" s="1713"/>
      <c r="T1129" s="1714"/>
      <c r="W1129" s="1713"/>
      <c r="X1129" s="1713"/>
      <c r="Y1129" s="1713"/>
      <c r="Z1129" s="1713"/>
      <c r="AA1129" s="1713"/>
      <c r="AB1129" s="1713"/>
      <c r="AC1129" s="1713"/>
      <c r="AD1129" s="1713"/>
      <c r="AE1129" s="1713"/>
      <c r="AF1129" s="1713"/>
      <c r="AG1129" s="1713"/>
      <c r="AH1129" s="1713"/>
      <c r="AI1129" s="1713"/>
      <c r="AJ1129" s="1713"/>
      <c r="AK1129" s="1713"/>
      <c r="AL1129" s="1713"/>
      <c r="AM1129" s="1713"/>
      <c r="AN1129" s="1713"/>
      <c r="AO1129" s="3214"/>
      <c r="AP1129" s="1713"/>
      <c r="AQ1129" s="1713"/>
      <c r="AR1129" s="1713"/>
      <c r="AS1129" s="1713"/>
      <c r="AT1129" s="1713"/>
      <c r="AU1129" s="1713"/>
      <c r="AV1129" s="1713"/>
      <c r="AW1129" s="1713"/>
      <c r="AX1129" s="1713"/>
      <c r="AY1129" s="1713"/>
      <c r="AZ1129" s="1713"/>
      <c r="BA1129" s="1713"/>
      <c r="BB1129" s="1713"/>
      <c r="BC1129" s="1713"/>
      <c r="BD1129" s="1713"/>
      <c r="BE1129" s="1713"/>
      <c r="BF1129" s="1713"/>
      <c r="BG1129" s="1713"/>
      <c r="BH1129" s="1713"/>
      <c r="BI1129" s="1713"/>
      <c r="BJ1129" s="1713"/>
      <c r="BK1129" s="1713"/>
      <c r="BL1129" s="1713"/>
      <c r="BM1129" s="1713"/>
      <c r="BN1129" s="1713"/>
      <c r="BO1129" s="1713"/>
      <c r="BP1129" s="1713"/>
      <c r="BQ1129" s="1713"/>
      <c r="BR1129" s="1713"/>
      <c r="BS1129" s="1713"/>
      <c r="BT1129" s="1713"/>
      <c r="BU1129" s="1713"/>
      <c r="BV1129" s="1713"/>
      <c r="BW1129" s="1713"/>
      <c r="BX1129" s="1713"/>
      <c r="BY1129" s="1713"/>
      <c r="BZ1129" s="1713"/>
      <c r="CA1129" s="1713"/>
      <c r="CB1129" s="1713"/>
      <c r="CC1129" s="1713"/>
      <c r="CD1129" s="1713"/>
      <c r="CE1129" s="1713"/>
      <c r="CF1129" s="1713"/>
      <c r="CG1129" s="1713"/>
      <c r="CH1129" s="1713"/>
      <c r="CI1129" s="1713"/>
      <c r="CJ1129" s="1713"/>
      <c r="CK1129" s="1713"/>
      <c r="CL1129" s="1713"/>
      <c r="CM1129" s="1713"/>
      <c r="CN1129" s="1713"/>
      <c r="CO1129" s="1713"/>
      <c r="CP1129" s="1713"/>
      <c r="CQ1129" s="1713"/>
      <c r="CR1129" s="1713"/>
      <c r="CS1129" s="1713"/>
      <c r="CT1129" s="1713"/>
      <c r="CU1129" s="1713"/>
      <c r="CV1129" s="1713"/>
      <c r="CW1129" s="1713"/>
      <c r="CX1129" s="1713"/>
      <c r="CY1129" s="1713"/>
      <c r="CZ1129" s="1713"/>
      <c r="DA1129" s="1713"/>
      <c r="DB1129" s="1713"/>
      <c r="DC1129" s="1713"/>
      <c r="DD1129" s="1713"/>
      <c r="DE1129" s="1713"/>
      <c r="DF1129" s="1713"/>
      <c r="DG1129" s="1713"/>
      <c r="DH1129" s="1713"/>
      <c r="DI1129" s="1713"/>
      <c r="DJ1129" s="1713"/>
      <c r="DK1129" s="1713"/>
      <c r="DL1129" s="1713"/>
      <c r="DM1129" s="1713"/>
      <c r="DN1129" s="1713"/>
      <c r="DO1129" s="1713"/>
      <c r="DP1129" s="1713"/>
      <c r="DQ1129" s="1713"/>
    </row>
    <row r="1130" s="1732" customFormat="true" ht="21.75" hidden="false" customHeight="true" outlineLevel="0" collapsed="false">
      <c r="A1130" s="1713"/>
      <c r="B1130" s="1713"/>
      <c r="C1130" s="1725"/>
      <c r="D1130" s="1725"/>
      <c r="E1130" s="1725"/>
      <c r="F1130" s="3210"/>
      <c r="G1130" s="3211"/>
      <c r="H1130" s="3212"/>
      <c r="I1130" s="3213"/>
      <c r="J1130" s="3213"/>
      <c r="K1130" s="1713"/>
      <c r="L1130" s="1713"/>
      <c r="M1130" s="1713"/>
      <c r="N1130" s="1725"/>
      <c r="O1130" s="1713"/>
      <c r="P1130" s="1713"/>
      <c r="Q1130" s="1713"/>
      <c r="R1130" s="1713"/>
      <c r="S1130" s="1713"/>
      <c r="T1130" s="1714"/>
      <c r="W1130" s="1713"/>
      <c r="X1130" s="1713"/>
      <c r="Y1130" s="1713"/>
      <c r="Z1130" s="1713"/>
      <c r="AA1130" s="1713"/>
      <c r="AB1130" s="1713"/>
      <c r="AC1130" s="1713"/>
      <c r="AD1130" s="1713"/>
      <c r="AE1130" s="1713"/>
      <c r="AF1130" s="1713"/>
      <c r="AG1130" s="1713"/>
      <c r="AH1130" s="1713"/>
      <c r="AI1130" s="1713"/>
      <c r="AJ1130" s="1713"/>
      <c r="AK1130" s="1713"/>
      <c r="AL1130" s="1713"/>
      <c r="AM1130" s="1713"/>
      <c r="AN1130" s="1713"/>
      <c r="AO1130" s="3214"/>
      <c r="AP1130" s="1713"/>
      <c r="AQ1130" s="1713"/>
      <c r="AR1130" s="1713"/>
      <c r="AS1130" s="1713"/>
      <c r="AT1130" s="1713"/>
      <c r="AU1130" s="1713"/>
      <c r="AV1130" s="1713"/>
      <c r="AW1130" s="1713"/>
      <c r="AX1130" s="1713"/>
      <c r="AY1130" s="1713"/>
      <c r="AZ1130" s="1713"/>
      <c r="BA1130" s="1713"/>
      <c r="BB1130" s="1713"/>
      <c r="BC1130" s="1713"/>
      <c r="BD1130" s="1713"/>
      <c r="BE1130" s="1713"/>
      <c r="BF1130" s="1713"/>
      <c r="BG1130" s="1713"/>
      <c r="BH1130" s="1713"/>
      <c r="BI1130" s="1713"/>
      <c r="BJ1130" s="1713"/>
      <c r="BK1130" s="1713"/>
      <c r="BL1130" s="1713"/>
      <c r="BM1130" s="1713"/>
      <c r="BN1130" s="1713"/>
      <c r="BO1130" s="1713"/>
      <c r="BP1130" s="1713"/>
      <c r="BQ1130" s="1713"/>
      <c r="BR1130" s="1713"/>
      <c r="BS1130" s="1713"/>
      <c r="BT1130" s="1713"/>
      <c r="BU1130" s="1713"/>
      <c r="BV1130" s="1713"/>
      <c r="BW1130" s="1713"/>
      <c r="BX1130" s="1713"/>
      <c r="BY1130" s="1713"/>
      <c r="BZ1130" s="1713"/>
      <c r="CA1130" s="1713"/>
      <c r="CB1130" s="1713"/>
      <c r="CC1130" s="1713"/>
      <c r="CD1130" s="1713"/>
      <c r="CE1130" s="1713"/>
      <c r="CF1130" s="1713"/>
      <c r="CG1130" s="1713"/>
      <c r="CH1130" s="1713"/>
      <c r="CI1130" s="1713"/>
      <c r="CJ1130" s="1713"/>
      <c r="CK1130" s="1713"/>
      <c r="CL1130" s="1713"/>
      <c r="CM1130" s="1713"/>
      <c r="CN1130" s="1713"/>
      <c r="CO1130" s="1713"/>
      <c r="CP1130" s="1713"/>
      <c r="CQ1130" s="1713"/>
      <c r="CR1130" s="1713"/>
      <c r="CS1130" s="1713"/>
      <c r="CT1130" s="1713"/>
      <c r="CU1130" s="1713"/>
      <c r="CV1130" s="1713"/>
      <c r="CW1130" s="1713"/>
      <c r="CX1130" s="1713"/>
      <c r="CY1130" s="1713"/>
      <c r="CZ1130" s="1713"/>
      <c r="DA1130" s="1713"/>
      <c r="DB1130" s="1713"/>
      <c r="DC1130" s="1713"/>
      <c r="DD1130" s="1713"/>
      <c r="DE1130" s="1713"/>
      <c r="DF1130" s="1713"/>
      <c r="DG1130" s="1713"/>
      <c r="DH1130" s="1713"/>
      <c r="DI1130" s="1713"/>
      <c r="DJ1130" s="1713"/>
      <c r="DK1130" s="1713"/>
      <c r="DL1130" s="1713"/>
      <c r="DM1130" s="1713"/>
      <c r="DN1130" s="1713"/>
      <c r="DO1130" s="1713"/>
      <c r="DP1130" s="1713"/>
      <c r="DQ1130" s="1713"/>
    </row>
    <row r="1131" s="1732" customFormat="true" ht="21.75" hidden="false" customHeight="true" outlineLevel="0" collapsed="false">
      <c r="A1131" s="1713"/>
      <c r="B1131" s="1713"/>
      <c r="C1131" s="1725"/>
      <c r="D1131" s="1725"/>
      <c r="E1131" s="1725"/>
      <c r="F1131" s="3210"/>
      <c r="G1131" s="3211"/>
      <c r="H1131" s="3212"/>
      <c r="I1131" s="3213"/>
      <c r="J1131" s="3213"/>
      <c r="K1131" s="1713"/>
      <c r="L1131" s="1713"/>
      <c r="M1131" s="1713"/>
      <c r="N1131" s="1725"/>
      <c r="O1131" s="1713"/>
      <c r="P1131" s="1713"/>
      <c r="Q1131" s="1713"/>
      <c r="R1131" s="1713"/>
      <c r="S1131" s="1713"/>
      <c r="T1131" s="1714"/>
      <c r="W1131" s="1713"/>
      <c r="X1131" s="1713"/>
      <c r="Y1131" s="1713"/>
      <c r="Z1131" s="1713"/>
      <c r="AA1131" s="1713"/>
      <c r="AB1131" s="1713"/>
      <c r="AC1131" s="1713"/>
      <c r="AD1131" s="1713"/>
      <c r="AE1131" s="1713"/>
      <c r="AF1131" s="1713"/>
      <c r="AG1131" s="1713"/>
      <c r="AH1131" s="1713"/>
      <c r="AI1131" s="1713"/>
      <c r="AJ1131" s="1713"/>
      <c r="AK1131" s="1713"/>
      <c r="AL1131" s="1713"/>
      <c r="AM1131" s="1713"/>
      <c r="AN1131" s="1713"/>
      <c r="AO1131" s="3214"/>
      <c r="AP1131" s="1713"/>
      <c r="AQ1131" s="1713"/>
      <c r="AR1131" s="1713"/>
      <c r="AS1131" s="1713"/>
      <c r="AT1131" s="1713"/>
      <c r="AU1131" s="1713"/>
      <c r="AV1131" s="1713"/>
      <c r="AW1131" s="1713"/>
      <c r="AX1131" s="1713"/>
      <c r="AY1131" s="1713"/>
      <c r="AZ1131" s="1713"/>
      <c r="BA1131" s="1713"/>
      <c r="BB1131" s="1713"/>
      <c r="BC1131" s="1713"/>
      <c r="BD1131" s="1713"/>
      <c r="BE1131" s="1713"/>
      <c r="BF1131" s="1713"/>
      <c r="BG1131" s="1713"/>
      <c r="BH1131" s="1713"/>
      <c r="BI1131" s="1713"/>
      <c r="BJ1131" s="1713"/>
      <c r="BK1131" s="1713"/>
      <c r="BL1131" s="1713"/>
      <c r="BM1131" s="1713"/>
      <c r="BN1131" s="1713"/>
      <c r="BO1131" s="1713"/>
      <c r="BP1131" s="1713"/>
      <c r="BQ1131" s="1713"/>
      <c r="BR1131" s="1713"/>
      <c r="BS1131" s="1713"/>
      <c r="BT1131" s="1713"/>
      <c r="BU1131" s="1713"/>
      <c r="BV1131" s="1713"/>
      <c r="BW1131" s="1713"/>
      <c r="BX1131" s="1713"/>
      <c r="BY1131" s="1713"/>
      <c r="BZ1131" s="1713"/>
      <c r="CA1131" s="1713"/>
      <c r="CB1131" s="1713"/>
      <c r="CC1131" s="1713"/>
      <c r="CD1131" s="1713"/>
      <c r="CE1131" s="1713"/>
      <c r="CF1131" s="1713"/>
      <c r="CG1131" s="1713"/>
      <c r="CH1131" s="1713"/>
      <c r="CI1131" s="1713"/>
      <c r="CJ1131" s="1713"/>
      <c r="CK1131" s="1713"/>
      <c r="CL1131" s="1713"/>
      <c r="CM1131" s="1713"/>
      <c r="CN1131" s="1713"/>
      <c r="CO1131" s="1713"/>
      <c r="CP1131" s="1713"/>
      <c r="CQ1131" s="1713"/>
      <c r="CR1131" s="1713"/>
      <c r="CS1131" s="1713"/>
      <c r="CT1131" s="1713"/>
      <c r="CU1131" s="1713"/>
      <c r="CV1131" s="1713"/>
      <c r="CW1131" s="1713"/>
      <c r="CX1131" s="1713"/>
      <c r="CY1131" s="1713"/>
      <c r="CZ1131" s="1713"/>
      <c r="DA1131" s="1713"/>
      <c r="DB1131" s="1713"/>
      <c r="DC1131" s="1713"/>
      <c r="DD1131" s="1713"/>
      <c r="DE1131" s="1713"/>
      <c r="DF1131" s="1713"/>
      <c r="DG1131" s="1713"/>
      <c r="DH1131" s="1713"/>
      <c r="DI1131" s="1713"/>
      <c r="DJ1131" s="1713"/>
      <c r="DK1131" s="1713"/>
      <c r="DL1131" s="1713"/>
      <c r="DM1131" s="1713"/>
      <c r="DN1131" s="1713"/>
      <c r="DO1131" s="1713"/>
      <c r="DP1131" s="1713"/>
      <c r="DQ1131" s="1713"/>
    </row>
    <row r="1132" s="1732" customFormat="true" ht="21.75" hidden="false" customHeight="true" outlineLevel="0" collapsed="false">
      <c r="A1132" s="1713"/>
      <c r="B1132" s="1713"/>
      <c r="C1132" s="1725"/>
      <c r="D1132" s="1725"/>
      <c r="E1132" s="1725"/>
      <c r="F1132" s="3210"/>
      <c r="G1132" s="3211"/>
      <c r="H1132" s="3212"/>
      <c r="I1132" s="3213"/>
      <c r="J1132" s="3213"/>
      <c r="K1132" s="1713"/>
      <c r="L1132" s="1713"/>
      <c r="M1132" s="1713"/>
      <c r="N1132" s="1725"/>
      <c r="O1132" s="1713"/>
      <c r="P1132" s="1713"/>
      <c r="Q1132" s="1713"/>
      <c r="R1132" s="1713"/>
      <c r="S1132" s="1713"/>
      <c r="T1132" s="1714"/>
      <c r="W1132" s="1713"/>
      <c r="X1132" s="1713"/>
      <c r="Y1132" s="1713"/>
      <c r="Z1132" s="1713"/>
      <c r="AA1132" s="1713"/>
      <c r="AB1132" s="1713"/>
      <c r="AC1132" s="1713"/>
      <c r="AD1132" s="1713"/>
      <c r="AE1132" s="1713"/>
      <c r="AF1132" s="1713"/>
      <c r="AG1132" s="1713"/>
      <c r="AH1132" s="1713"/>
      <c r="AI1132" s="1713"/>
      <c r="AJ1132" s="1713"/>
      <c r="AK1132" s="1713"/>
      <c r="AL1132" s="1713"/>
      <c r="AM1132" s="1713"/>
      <c r="AN1132" s="1713"/>
      <c r="AO1132" s="3214"/>
      <c r="AP1132" s="1713"/>
      <c r="AQ1132" s="1713"/>
      <c r="AR1132" s="1713"/>
      <c r="AS1132" s="1713"/>
      <c r="AT1132" s="1713"/>
      <c r="AU1132" s="1713"/>
      <c r="AV1132" s="1713"/>
      <c r="AW1132" s="1713"/>
      <c r="AX1132" s="1713"/>
      <c r="AY1132" s="1713"/>
      <c r="AZ1132" s="1713"/>
      <c r="BA1132" s="1713"/>
      <c r="BB1132" s="1713"/>
      <c r="BC1132" s="1713"/>
      <c r="BD1132" s="1713"/>
      <c r="BE1132" s="1713"/>
      <c r="BF1132" s="1713"/>
      <c r="BG1132" s="1713"/>
      <c r="BH1132" s="1713"/>
      <c r="BI1132" s="1713"/>
      <c r="BJ1132" s="1713"/>
      <c r="BK1132" s="1713"/>
      <c r="BL1132" s="1713"/>
      <c r="BM1132" s="1713"/>
      <c r="BN1132" s="1713"/>
      <c r="BO1132" s="1713"/>
      <c r="BP1132" s="1713"/>
      <c r="BQ1132" s="1713"/>
      <c r="BR1132" s="1713"/>
      <c r="BS1132" s="1713"/>
      <c r="BT1132" s="1713"/>
      <c r="BU1132" s="1713"/>
      <c r="BV1132" s="1713"/>
      <c r="BW1132" s="1713"/>
      <c r="BX1132" s="1713"/>
      <c r="BY1132" s="1713"/>
      <c r="BZ1132" s="1713"/>
      <c r="CA1132" s="1713"/>
      <c r="CB1132" s="1713"/>
      <c r="CC1132" s="1713"/>
      <c r="CD1132" s="1713"/>
      <c r="CE1132" s="1713"/>
      <c r="CF1132" s="1713"/>
      <c r="CG1132" s="1713"/>
      <c r="CH1132" s="1713"/>
      <c r="CI1132" s="1713"/>
      <c r="CJ1132" s="1713"/>
      <c r="CK1132" s="1713"/>
      <c r="CL1132" s="1713"/>
      <c r="CM1132" s="1713"/>
      <c r="CN1132" s="1713"/>
      <c r="CO1132" s="1713"/>
      <c r="CP1132" s="1713"/>
      <c r="CQ1132" s="1713"/>
      <c r="CR1132" s="1713"/>
      <c r="CS1132" s="1713"/>
      <c r="CT1132" s="1713"/>
      <c r="CU1132" s="1713"/>
      <c r="CV1132" s="1713"/>
      <c r="CW1132" s="1713"/>
      <c r="CX1132" s="1713"/>
      <c r="CY1132" s="1713"/>
      <c r="CZ1132" s="1713"/>
      <c r="DA1132" s="1713"/>
      <c r="DB1132" s="1713"/>
      <c r="DC1132" s="1713"/>
      <c r="DD1132" s="1713"/>
      <c r="DE1132" s="1713"/>
      <c r="DF1132" s="1713"/>
      <c r="DG1132" s="1713"/>
      <c r="DH1132" s="1713"/>
      <c r="DI1132" s="1713"/>
      <c r="DJ1132" s="1713"/>
      <c r="DK1132" s="1713"/>
      <c r="DL1132" s="1713"/>
      <c r="DM1132" s="1713"/>
      <c r="DN1132" s="1713"/>
      <c r="DO1132" s="1713"/>
      <c r="DP1132" s="1713"/>
      <c r="DQ1132" s="1713"/>
    </row>
    <row r="1133" s="1732" customFormat="true" ht="21.75" hidden="false" customHeight="true" outlineLevel="0" collapsed="false">
      <c r="A1133" s="1713"/>
      <c r="B1133" s="1713"/>
      <c r="C1133" s="1725"/>
      <c r="D1133" s="1725"/>
      <c r="E1133" s="1725"/>
      <c r="F1133" s="3210"/>
      <c r="G1133" s="3211"/>
      <c r="H1133" s="3212"/>
      <c r="I1133" s="3213"/>
      <c r="J1133" s="3213"/>
      <c r="K1133" s="1713"/>
      <c r="L1133" s="1713"/>
      <c r="M1133" s="1713"/>
      <c r="N1133" s="1725"/>
      <c r="O1133" s="1713"/>
      <c r="P1133" s="1713"/>
      <c r="Q1133" s="1713"/>
      <c r="R1133" s="1713"/>
      <c r="S1133" s="1713"/>
      <c r="T1133" s="1714"/>
      <c r="W1133" s="1713"/>
      <c r="X1133" s="1713"/>
      <c r="Y1133" s="1713"/>
      <c r="Z1133" s="1713"/>
      <c r="AA1133" s="1713"/>
      <c r="AB1133" s="1713"/>
      <c r="AC1133" s="1713"/>
      <c r="AD1133" s="1713"/>
      <c r="AE1133" s="1713"/>
      <c r="AF1133" s="1713"/>
      <c r="AG1133" s="1713"/>
      <c r="AH1133" s="1713"/>
      <c r="AI1133" s="1713"/>
      <c r="AJ1133" s="1713"/>
      <c r="AK1133" s="1713"/>
      <c r="AL1133" s="1713"/>
      <c r="AM1133" s="1713"/>
      <c r="AN1133" s="1713"/>
      <c r="AO1133" s="3214"/>
      <c r="AP1133" s="1713"/>
      <c r="AQ1133" s="1713"/>
      <c r="AR1133" s="1713"/>
      <c r="AS1133" s="1713"/>
      <c r="AT1133" s="1713"/>
      <c r="AU1133" s="1713"/>
      <c r="AV1133" s="1713"/>
      <c r="AW1133" s="1713"/>
      <c r="AX1133" s="1713"/>
      <c r="AY1133" s="1713"/>
      <c r="AZ1133" s="1713"/>
      <c r="BA1133" s="1713"/>
      <c r="BB1133" s="1713"/>
      <c r="BC1133" s="1713"/>
      <c r="BD1133" s="1713"/>
      <c r="BE1133" s="1713"/>
      <c r="BF1133" s="1713"/>
      <c r="BG1133" s="1713"/>
      <c r="BH1133" s="1713"/>
      <c r="BI1133" s="1713"/>
      <c r="BJ1133" s="1713"/>
      <c r="BK1133" s="1713"/>
      <c r="BL1133" s="1713"/>
      <c r="BM1133" s="1713"/>
      <c r="BN1133" s="1713"/>
      <c r="BO1133" s="1713"/>
      <c r="BP1133" s="1713"/>
      <c r="BQ1133" s="1713"/>
      <c r="BR1133" s="1713"/>
      <c r="BS1133" s="1713"/>
      <c r="BT1133" s="1713"/>
      <c r="BU1133" s="1713"/>
      <c r="BV1133" s="1713"/>
      <c r="BW1133" s="1713"/>
      <c r="BX1133" s="1713"/>
      <c r="BY1133" s="1713"/>
      <c r="BZ1133" s="1713"/>
      <c r="CA1133" s="1713"/>
      <c r="CB1133" s="1713"/>
      <c r="CC1133" s="1713"/>
      <c r="CD1133" s="1713"/>
      <c r="CE1133" s="1713"/>
      <c r="CF1133" s="1713"/>
      <c r="CG1133" s="1713"/>
      <c r="CH1133" s="1713"/>
      <c r="CI1133" s="1713"/>
      <c r="CJ1133" s="1713"/>
      <c r="CK1133" s="1713"/>
      <c r="CL1133" s="1713"/>
      <c r="CM1133" s="1713"/>
      <c r="CN1133" s="1713"/>
      <c r="CO1133" s="1713"/>
      <c r="CP1133" s="1713"/>
      <c r="CQ1133" s="1713"/>
      <c r="CR1133" s="1713"/>
      <c r="CS1133" s="1713"/>
      <c r="CT1133" s="1713"/>
      <c r="CU1133" s="1713"/>
      <c r="CV1133" s="1713"/>
      <c r="CW1133" s="1713"/>
      <c r="CX1133" s="1713"/>
      <c r="CY1133" s="1713"/>
      <c r="CZ1133" s="1713"/>
      <c r="DA1133" s="1713"/>
      <c r="DB1133" s="1713"/>
      <c r="DC1133" s="1713"/>
      <c r="DD1133" s="1713"/>
      <c r="DE1133" s="1713"/>
      <c r="DF1133" s="1713"/>
      <c r="DG1133" s="1713"/>
      <c r="DH1133" s="1713"/>
      <c r="DI1133" s="1713"/>
      <c r="DJ1133" s="1713"/>
      <c r="DK1133" s="1713"/>
      <c r="DL1133" s="1713"/>
      <c r="DM1133" s="1713"/>
      <c r="DN1133" s="1713"/>
      <c r="DO1133" s="1713"/>
      <c r="DP1133" s="1713"/>
      <c r="DQ1133" s="1713"/>
    </row>
    <row r="1134" s="1732" customFormat="true" ht="21.75" hidden="false" customHeight="true" outlineLevel="0" collapsed="false">
      <c r="A1134" s="1713"/>
      <c r="B1134" s="1713"/>
      <c r="C1134" s="1725"/>
      <c r="D1134" s="1725"/>
      <c r="E1134" s="1725"/>
      <c r="F1134" s="3210"/>
      <c r="G1134" s="3211"/>
      <c r="H1134" s="3212"/>
      <c r="I1134" s="3213"/>
      <c r="J1134" s="3213"/>
      <c r="K1134" s="1713"/>
      <c r="L1134" s="1713"/>
      <c r="M1134" s="1713"/>
      <c r="N1134" s="1725"/>
      <c r="O1134" s="1713"/>
      <c r="P1134" s="1713"/>
      <c r="Q1134" s="1713"/>
      <c r="R1134" s="1713"/>
      <c r="S1134" s="1713"/>
      <c r="T1134" s="1714"/>
      <c r="W1134" s="1713"/>
      <c r="X1134" s="1713"/>
      <c r="Y1134" s="1713"/>
      <c r="Z1134" s="1713"/>
      <c r="AA1134" s="1713"/>
      <c r="AB1134" s="1713"/>
      <c r="AC1134" s="1713"/>
      <c r="AD1134" s="1713"/>
      <c r="AE1134" s="1713"/>
      <c r="AF1134" s="1713"/>
      <c r="AG1134" s="1713"/>
      <c r="AH1134" s="1713"/>
      <c r="AI1134" s="1713"/>
      <c r="AJ1134" s="1713"/>
      <c r="AK1134" s="1713"/>
      <c r="AL1134" s="1713"/>
      <c r="AM1134" s="1713"/>
      <c r="AN1134" s="1713"/>
      <c r="AO1134" s="3214"/>
      <c r="AP1134" s="1713"/>
      <c r="AQ1134" s="1713"/>
      <c r="AR1134" s="1713"/>
      <c r="AS1134" s="1713"/>
      <c r="AT1134" s="1713"/>
      <c r="AU1134" s="1713"/>
      <c r="AV1134" s="1713"/>
      <c r="AW1134" s="1713"/>
      <c r="AX1134" s="1713"/>
      <c r="AY1134" s="1713"/>
      <c r="AZ1134" s="1713"/>
      <c r="BA1134" s="1713"/>
      <c r="BB1134" s="1713"/>
      <c r="BC1134" s="1713"/>
      <c r="BD1134" s="1713"/>
      <c r="BE1134" s="1713"/>
      <c r="BF1134" s="1713"/>
      <c r="BG1134" s="1713"/>
      <c r="BH1134" s="1713"/>
      <c r="BI1134" s="1713"/>
      <c r="BJ1134" s="1713"/>
      <c r="BK1134" s="1713"/>
      <c r="BL1134" s="1713"/>
      <c r="BM1134" s="1713"/>
      <c r="BN1134" s="1713"/>
      <c r="BO1134" s="1713"/>
      <c r="BP1134" s="1713"/>
      <c r="BQ1134" s="1713"/>
      <c r="BR1134" s="1713"/>
      <c r="BS1134" s="1713"/>
      <c r="BT1134" s="1713"/>
      <c r="BU1134" s="1713"/>
      <c r="BV1134" s="1713"/>
      <c r="BW1134" s="1713"/>
      <c r="BX1134" s="1713"/>
      <c r="BY1134" s="1713"/>
      <c r="BZ1134" s="1713"/>
      <c r="CA1134" s="1713"/>
      <c r="CB1134" s="1713"/>
      <c r="CC1134" s="1713"/>
      <c r="CD1134" s="1713"/>
      <c r="CE1134" s="1713"/>
      <c r="CF1134" s="1713"/>
      <c r="CG1134" s="1713"/>
      <c r="CH1134" s="1713"/>
      <c r="CI1134" s="1713"/>
      <c r="CJ1134" s="1713"/>
      <c r="CK1134" s="1713"/>
      <c r="CL1134" s="1713"/>
      <c r="CM1134" s="1713"/>
      <c r="CN1134" s="1713"/>
      <c r="CO1134" s="1713"/>
      <c r="CP1134" s="1713"/>
      <c r="CQ1134" s="1713"/>
      <c r="CR1134" s="1713"/>
      <c r="CS1134" s="1713"/>
      <c r="CT1134" s="1713"/>
      <c r="CU1134" s="1713"/>
      <c r="CV1134" s="1713"/>
      <c r="CW1134" s="1713"/>
      <c r="CX1134" s="1713"/>
      <c r="CY1134" s="1713"/>
      <c r="CZ1134" s="1713"/>
      <c r="DA1134" s="1713"/>
      <c r="DB1134" s="1713"/>
      <c r="DC1134" s="1713"/>
      <c r="DD1134" s="1713"/>
      <c r="DE1134" s="1713"/>
      <c r="DF1134" s="1713"/>
      <c r="DG1134" s="1713"/>
      <c r="DH1134" s="1713"/>
      <c r="DI1134" s="1713"/>
      <c r="DJ1134" s="1713"/>
      <c r="DK1134" s="1713"/>
      <c r="DL1134" s="1713"/>
      <c r="DM1134" s="1713"/>
      <c r="DN1134" s="1713"/>
      <c r="DO1134" s="1713"/>
      <c r="DP1134" s="1713"/>
      <c r="DQ1134" s="1713"/>
    </row>
    <row r="1135" s="1732" customFormat="true" ht="21.75" hidden="false" customHeight="true" outlineLevel="0" collapsed="false">
      <c r="A1135" s="1713"/>
      <c r="B1135" s="1713"/>
      <c r="C1135" s="1725"/>
      <c r="D1135" s="1725"/>
      <c r="E1135" s="1725"/>
      <c r="F1135" s="3210"/>
      <c r="G1135" s="3211"/>
      <c r="H1135" s="3212"/>
      <c r="I1135" s="3213"/>
      <c r="J1135" s="3213"/>
      <c r="K1135" s="1713"/>
      <c r="L1135" s="1713"/>
      <c r="M1135" s="1713"/>
      <c r="N1135" s="1725"/>
      <c r="O1135" s="1713"/>
      <c r="P1135" s="1713"/>
      <c r="Q1135" s="1713"/>
      <c r="R1135" s="1713"/>
      <c r="S1135" s="1713"/>
      <c r="T1135" s="1714"/>
      <c r="W1135" s="1713"/>
      <c r="X1135" s="1713"/>
      <c r="Y1135" s="1713"/>
      <c r="Z1135" s="1713"/>
      <c r="AA1135" s="1713"/>
      <c r="AB1135" s="1713"/>
      <c r="AC1135" s="1713"/>
      <c r="AD1135" s="1713"/>
      <c r="AE1135" s="1713"/>
      <c r="AF1135" s="1713"/>
      <c r="AG1135" s="1713"/>
      <c r="AH1135" s="1713"/>
      <c r="AI1135" s="1713"/>
      <c r="AJ1135" s="1713"/>
      <c r="AK1135" s="1713"/>
      <c r="AL1135" s="1713"/>
      <c r="AM1135" s="1713"/>
      <c r="AN1135" s="1713"/>
      <c r="AO1135" s="3214"/>
      <c r="AP1135" s="1713"/>
      <c r="AQ1135" s="1713"/>
      <c r="AR1135" s="1713"/>
      <c r="AS1135" s="1713"/>
      <c r="AT1135" s="1713"/>
      <c r="AU1135" s="1713"/>
      <c r="AV1135" s="1713"/>
      <c r="AW1135" s="1713"/>
      <c r="AX1135" s="1713"/>
      <c r="AY1135" s="1713"/>
      <c r="AZ1135" s="1713"/>
      <c r="BA1135" s="1713"/>
      <c r="BB1135" s="1713"/>
      <c r="BC1135" s="1713"/>
      <c r="BD1135" s="1713"/>
      <c r="BE1135" s="1713"/>
      <c r="BF1135" s="1713"/>
      <c r="BG1135" s="1713"/>
      <c r="BH1135" s="1713"/>
      <c r="BI1135" s="1713"/>
      <c r="BJ1135" s="1713"/>
      <c r="BK1135" s="1713"/>
      <c r="BL1135" s="1713"/>
      <c r="BM1135" s="1713"/>
      <c r="BN1135" s="1713"/>
      <c r="BO1135" s="1713"/>
      <c r="BP1135" s="1713"/>
      <c r="BQ1135" s="1713"/>
      <c r="BR1135" s="1713"/>
      <c r="BS1135" s="1713"/>
      <c r="BT1135" s="1713"/>
      <c r="BU1135" s="1713"/>
      <c r="BV1135" s="1713"/>
      <c r="BW1135" s="1713"/>
      <c r="BX1135" s="1713"/>
      <c r="BY1135" s="1713"/>
      <c r="BZ1135" s="1713"/>
      <c r="CA1135" s="1713"/>
      <c r="CB1135" s="1713"/>
      <c r="CC1135" s="1713"/>
      <c r="CD1135" s="1713"/>
      <c r="CE1135" s="1713"/>
      <c r="CF1135" s="1713"/>
      <c r="CG1135" s="1713"/>
      <c r="CH1135" s="1713"/>
      <c r="CI1135" s="1713"/>
      <c r="CJ1135" s="1713"/>
      <c r="CK1135" s="1713"/>
      <c r="CL1135" s="1713"/>
      <c r="CM1135" s="1713"/>
      <c r="CN1135" s="1713"/>
      <c r="CO1135" s="1713"/>
      <c r="CP1135" s="1713"/>
      <c r="CQ1135" s="1713"/>
      <c r="CR1135" s="1713"/>
      <c r="CS1135" s="1713"/>
      <c r="CT1135" s="1713"/>
      <c r="CU1135" s="1713"/>
      <c r="CV1135" s="1713"/>
      <c r="CW1135" s="1713"/>
      <c r="CX1135" s="1713"/>
      <c r="CY1135" s="1713"/>
      <c r="CZ1135" s="1713"/>
      <c r="DA1135" s="1713"/>
      <c r="DB1135" s="1713"/>
      <c r="DC1135" s="1713"/>
      <c r="DD1135" s="1713"/>
      <c r="DE1135" s="1713"/>
      <c r="DF1135" s="1713"/>
      <c r="DG1135" s="1713"/>
      <c r="DH1135" s="1713"/>
      <c r="DI1135" s="1713"/>
      <c r="DJ1135" s="1713"/>
      <c r="DK1135" s="1713"/>
      <c r="DL1135" s="1713"/>
      <c r="DM1135" s="1713"/>
      <c r="DN1135" s="1713"/>
      <c r="DO1135" s="1713"/>
      <c r="DP1135" s="1713"/>
      <c r="DQ1135" s="1713"/>
    </row>
    <row r="1136" s="1732" customFormat="true" ht="21.75" hidden="false" customHeight="true" outlineLevel="0" collapsed="false">
      <c r="A1136" s="1713"/>
      <c r="B1136" s="1713"/>
      <c r="C1136" s="1725"/>
      <c r="D1136" s="1725"/>
      <c r="E1136" s="1725"/>
      <c r="F1136" s="3210"/>
      <c r="G1136" s="3211"/>
      <c r="H1136" s="3212"/>
      <c r="I1136" s="3213"/>
      <c r="J1136" s="3213"/>
      <c r="K1136" s="1713"/>
      <c r="L1136" s="1713"/>
      <c r="M1136" s="1713"/>
      <c r="N1136" s="1725"/>
      <c r="O1136" s="1713"/>
      <c r="P1136" s="1713"/>
      <c r="Q1136" s="1713"/>
      <c r="R1136" s="1713"/>
      <c r="S1136" s="1713"/>
      <c r="T1136" s="1714"/>
      <c r="W1136" s="1713"/>
      <c r="X1136" s="1713"/>
      <c r="Y1136" s="1713"/>
      <c r="Z1136" s="1713"/>
      <c r="AA1136" s="1713"/>
      <c r="AB1136" s="1713"/>
      <c r="AC1136" s="1713"/>
      <c r="AD1136" s="1713"/>
      <c r="AE1136" s="1713"/>
      <c r="AF1136" s="1713"/>
      <c r="AG1136" s="1713"/>
      <c r="AH1136" s="1713"/>
      <c r="AI1136" s="1713"/>
      <c r="AJ1136" s="1713"/>
      <c r="AK1136" s="1713"/>
      <c r="AL1136" s="1713"/>
      <c r="AM1136" s="1713"/>
      <c r="AN1136" s="1713"/>
      <c r="AO1136" s="3214"/>
      <c r="AP1136" s="1713"/>
      <c r="AQ1136" s="1713"/>
      <c r="AR1136" s="1713"/>
      <c r="AS1136" s="1713"/>
      <c r="AT1136" s="1713"/>
      <c r="AU1136" s="1713"/>
      <c r="AV1136" s="1713"/>
      <c r="AW1136" s="1713"/>
      <c r="AX1136" s="1713"/>
      <c r="AY1136" s="1713"/>
      <c r="AZ1136" s="1713"/>
      <c r="BA1136" s="1713"/>
      <c r="BB1136" s="1713"/>
      <c r="BC1136" s="1713"/>
      <c r="BD1136" s="1713"/>
      <c r="BE1136" s="1713"/>
      <c r="BF1136" s="1713"/>
      <c r="BG1136" s="1713"/>
      <c r="BH1136" s="1713"/>
      <c r="BI1136" s="1713"/>
      <c r="BJ1136" s="1713"/>
      <c r="BK1136" s="1713"/>
      <c r="BL1136" s="1713"/>
      <c r="BM1136" s="1713"/>
      <c r="BN1136" s="1713"/>
      <c r="BO1136" s="1713"/>
      <c r="BP1136" s="1713"/>
      <c r="BQ1136" s="1713"/>
      <c r="BR1136" s="1713"/>
      <c r="BS1136" s="1713"/>
      <c r="BT1136" s="1713"/>
      <c r="BU1136" s="1713"/>
      <c r="BV1136" s="1713"/>
      <c r="BW1136" s="1713"/>
      <c r="BX1136" s="1713"/>
      <c r="BY1136" s="1713"/>
      <c r="BZ1136" s="1713"/>
      <c r="CA1136" s="1713"/>
      <c r="CB1136" s="1713"/>
      <c r="CC1136" s="1713"/>
      <c r="CD1136" s="1713"/>
      <c r="CE1136" s="1713"/>
      <c r="CF1136" s="1713"/>
      <c r="CG1136" s="1713"/>
      <c r="CH1136" s="1713"/>
      <c r="CI1136" s="1713"/>
      <c r="CJ1136" s="1713"/>
      <c r="CK1136" s="1713"/>
      <c r="CL1136" s="1713"/>
      <c r="CM1136" s="1713"/>
      <c r="CN1136" s="1713"/>
      <c r="CO1136" s="1713"/>
      <c r="CP1136" s="1713"/>
      <c r="CQ1136" s="1713"/>
      <c r="CR1136" s="1713"/>
      <c r="CS1136" s="1713"/>
      <c r="CT1136" s="1713"/>
      <c r="CU1136" s="1713"/>
      <c r="CV1136" s="1713"/>
      <c r="CW1136" s="1713"/>
      <c r="CX1136" s="1713"/>
      <c r="CY1136" s="1713"/>
      <c r="CZ1136" s="1713"/>
      <c r="DA1136" s="1713"/>
      <c r="DB1136" s="1713"/>
      <c r="DC1136" s="1713"/>
      <c r="DD1136" s="1713"/>
      <c r="DE1136" s="1713"/>
      <c r="DF1136" s="1713"/>
      <c r="DG1136" s="1713"/>
      <c r="DH1136" s="1713"/>
      <c r="DI1136" s="1713"/>
      <c r="DJ1136" s="1713"/>
      <c r="DK1136" s="1713"/>
      <c r="DL1136" s="1713"/>
      <c r="DM1136" s="1713"/>
      <c r="DN1136" s="1713"/>
      <c r="DO1136" s="1713"/>
      <c r="DP1136" s="1713"/>
      <c r="DQ1136" s="1713"/>
    </row>
    <row r="1137" s="1732" customFormat="true" ht="21.75" hidden="false" customHeight="true" outlineLevel="0" collapsed="false">
      <c r="A1137" s="1713"/>
      <c r="B1137" s="1713"/>
      <c r="C1137" s="1725"/>
      <c r="D1137" s="1725"/>
      <c r="E1137" s="1725"/>
      <c r="F1137" s="3210"/>
      <c r="G1137" s="3211"/>
      <c r="H1137" s="3212"/>
      <c r="I1137" s="3213"/>
      <c r="J1137" s="3213"/>
      <c r="K1137" s="1713"/>
      <c r="L1137" s="1713"/>
      <c r="M1137" s="1713"/>
      <c r="N1137" s="1725"/>
      <c r="O1137" s="1713"/>
      <c r="P1137" s="1713"/>
      <c r="Q1137" s="1713"/>
      <c r="R1137" s="1713"/>
      <c r="S1137" s="1713"/>
      <c r="T1137" s="1714"/>
      <c r="W1137" s="1713"/>
      <c r="X1137" s="1713"/>
      <c r="Y1137" s="1713"/>
      <c r="Z1137" s="1713"/>
      <c r="AA1137" s="1713"/>
      <c r="AB1137" s="1713"/>
      <c r="AC1137" s="1713"/>
      <c r="AD1137" s="1713"/>
      <c r="AE1137" s="1713"/>
      <c r="AF1137" s="1713"/>
      <c r="AG1137" s="1713"/>
      <c r="AH1137" s="1713"/>
      <c r="AI1137" s="1713"/>
      <c r="AJ1137" s="1713"/>
      <c r="AK1137" s="1713"/>
      <c r="AL1137" s="1713"/>
      <c r="AM1137" s="1713"/>
      <c r="AN1137" s="1713"/>
      <c r="AO1137" s="3214"/>
      <c r="AP1137" s="1713"/>
      <c r="AQ1137" s="1713"/>
      <c r="AR1137" s="1713"/>
      <c r="AS1137" s="1713"/>
      <c r="AT1137" s="1713"/>
      <c r="AU1137" s="1713"/>
      <c r="AV1137" s="1713"/>
      <c r="AW1137" s="1713"/>
      <c r="AX1137" s="1713"/>
      <c r="AY1137" s="1713"/>
      <c r="AZ1137" s="1713"/>
      <c r="BA1137" s="1713"/>
      <c r="BB1137" s="1713"/>
      <c r="BC1137" s="1713"/>
      <c r="BD1137" s="1713"/>
      <c r="BE1137" s="1713"/>
      <c r="BF1137" s="1713"/>
      <c r="BG1137" s="1713"/>
      <c r="BH1137" s="1713"/>
      <c r="BI1137" s="1713"/>
      <c r="BJ1137" s="1713"/>
      <c r="BK1137" s="1713"/>
      <c r="BL1137" s="1713"/>
      <c r="BM1137" s="1713"/>
      <c r="BN1137" s="1713"/>
      <c r="BO1137" s="1713"/>
      <c r="BP1137" s="1713"/>
      <c r="BQ1137" s="1713"/>
      <c r="BR1137" s="1713"/>
      <c r="BS1137" s="1713"/>
      <c r="BT1137" s="1713"/>
      <c r="BU1137" s="1713"/>
      <c r="BV1137" s="1713"/>
      <c r="BW1137" s="1713"/>
      <c r="BX1137" s="1713"/>
      <c r="BY1137" s="1713"/>
      <c r="BZ1137" s="1713"/>
      <c r="CA1137" s="1713"/>
      <c r="CB1137" s="1713"/>
      <c r="CC1137" s="1713"/>
      <c r="CD1137" s="1713"/>
      <c r="CE1137" s="1713"/>
      <c r="CF1137" s="1713"/>
      <c r="CG1137" s="1713"/>
      <c r="CH1137" s="1713"/>
      <c r="CI1137" s="1713"/>
      <c r="CJ1137" s="1713"/>
      <c r="CK1137" s="1713"/>
      <c r="CL1137" s="1713"/>
      <c r="CM1137" s="1713"/>
      <c r="CN1137" s="1713"/>
      <c r="CO1137" s="1713"/>
      <c r="CP1137" s="1713"/>
      <c r="CQ1137" s="1713"/>
      <c r="CR1137" s="1713"/>
      <c r="CS1137" s="1713"/>
      <c r="CT1137" s="1713"/>
      <c r="CU1137" s="1713"/>
      <c r="CV1137" s="1713"/>
      <c r="CW1137" s="1713"/>
      <c r="CX1137" s="1713"/>
      <c r="CY1137" s="1713"/>
      <c r="CZ1137" s="1713"/>
      <c r="DA1137" s="1713"/>
      <c r="DB1137" s="1713"/>
      <c r="DC1137" s="1713"/>
      <c r="DD1137" s="1713"/>
      <c r="DE1137" s="1713"/>
      <c r="DF1137" s="1713"/>
      <c r="DG1137" s="1713"/>
      <c r="DH1137" s="1713"/>
      <c r="DI1137" s="1713"/>
      <c r="DJ1137" s="1713"/>
      <c r="DK1137" s="1713"/>
      <c r="DL1137" s="1713"/>
      <c r="DM1137" s="1713"/>
      <c r="DN1137" s="1713"/>
      <c r="DO1137" s="1713"/>
      <c r="DP1137" s="1713"/>
      <c r="DQ1137" s="1713"/>
    </row>
    <row r="1138" s="1732" customFormat="true" ht="21.75" hidden="false" customHeight="true" outlineLevel="0" collapsed="false">
      <c r="A1138" s="1713"/>
      <c r="B1138" s="1713"/>
      <c r="C1138" s="1725"/>
      <c r="D1138" s="1725"/>
      <c r="E1138" s="1725"/>
      <c r="F1138" s="3210"/>
      <c r="G1138" s="3211"/>
      <c r="H1138" s="3212"/>
      <c r="I1138" s="3213"/>
      <c r="J1138" s="3213"/>
      <c r="K1138" s="1713"/>
      <c r="L1138" s="1713"/>
      <c r="M1138" s="1713"/>
      <c r="N1138" s="1725"/>
      <c r="O1138" s="1713"/>
      <c r="P1138" s="1713"/>
      <c r="Q1138" s="1713"/>
      <c r="R1138" s="1713"/>
      <c r="S1138" s="1713"/>
      <c r="T1138" s="1714"/>
      <c r="W1138" s="1713"/>
      <c r="X1138" s="1713"/>
      <c r="Y1138" s="1713"/>
      <c r="Z1138" s="1713"/>
      <c r="AA1138" s="1713"/>
      <c r="AB1138" s="1713"/>
      <c r="AC1138" s="1713"/>
      <c r="AD1138" s="1713"/>
      <c r="AE1138" s="1713"/>
      <c r="AF1138" s="1713"/>
      <c r="AG1138" s="1713"/>
      <c r="AH1138" s="1713"/>
      <c r="AI1138" s="1713"/>
      <c r="AJ1138" s="1713"/>
      <c r="AK1138" s="1713"/>
      <c r="AL1138" s="1713"/>
      <c r="AM1138" s="1713"/>
      <c r="AN1138" s="1713"/>
      <c r="AO1138" s="3214"/>
      <c r="AP1138" s="1713"/>
      <c r="AQ1138" s="1713"/>
      <c r="AR1138" s="1713"/>
      <c r="AS1138" s="1713"/>
      <c r="AT1138" s="1713"/>
      <c r="AU1138" s="1713"/>
      <c r="AV1138" s="1713"/>
      <c r="AW1138" s="1713"/>
      <c r="AX1138" s="1713"/>
      <c r="AY1138" s="1713"/>
      <c r="AZ1138" s="1713"/>
      <c r="BA1138" s="1713"/>
      <c r="BB1138" s="1713"/>
      <c r="BC1138" s="1713"/>
      <c r="BD1138" s="1713"/>
      <c r="BE1138" s="1713"/>
      <c r="BF1138" s="1713"/>
      <c r="BG1138" s="1713"/>
      <c r="BH1138" s="1713"/>
      <c r="BI1138" s="1713"/>
      <c r="BJ1138" s="1713"/>
      <c r="BK1138" s="1713"/>
      <c r="BL1138" s="1713"/>
      <c r="BM1138" s="1713"/>
      <c r="BN1138" s="1713"/>
      <c r="BO1138" s="1713"/>
      <c r="BP1138" s="1713"/>
      <c r="BQ1138" s="1713"/>
      <c r="BR1138" s="1713"/>
      <c r="BS1138" s="1713"/>
      <c r="BT1138" s="1713"/>
      <c r="BU1138" s="1713"/>
      <c r="BV1138" s="1713"/>
      <c r="BW1138" s="1713"/>
      <c r="BX1138" s="1713"/>
      <c r="BY1138" s="1713"/>
      <c r="BZ1138" s="1713"/>
      <c r="CA1138" s="1713"/>
      <c r="CB1138" s="1713"/>
      <c r="CC1138" s="1713"/>
      <c r="CD1138" s="1713"/>
      <c r="CE1138" s="1713"/>
      <c r="CF1138" s="1713"/>
      <c r="CG1138" s="1713"/>
      <c r="CH1138" s="1713"/>
      <c r="CI1138" s="1713"/>
      <c r="CJ1138" s="1713"/>
      <c r="CK1138" s="1713"/>
      <c r="CL1138" s="1713"/>
      <c r="CM1138" s="1713"/>
      <c r="CN1138" s="1713"/>
      <c r="CO1138" s="1713"/>
      <c r="CP1138" s="1713"/>
      <c r="CQ1138" s="1713"/>
      <c r="CR1138" s="1713"/>
      <c r="CS1138" s="1713"/>
      <c r="CT1138" s="1713"/>
      <c r="CU1138" s="1713"/>
      <c r="CV1138" s="1713"/>
      <c r="CW1138" s="1713"/>
      <c r="CX1138" s="1713"/>
      <c r="CY1138" s="1713"/>
      <c r="CZ1138" s="1713"/>
      <c r="DA1138" s="1713"/>
      <c r="DB1138" s="1713"/>
      <c r="DC1138" s="1713"/>
      <c r="DD1138" s="1713"/>
      <c r="DE1138" s="1713"/>
      <c r="DF1138" s="1713"/>
      <c r="DG1138" s="1713"/>
      <c r="DH1138" s="1713"/>
      <c r="DI1138" s="1713"/>
      <c r="DJ1138" s="1713"/>
      <c r="DK1138" s="1713"/>
      <c r="DL1138" s="1713"/>
      <c r="DM1138" s="1713"/>
      <c r="DN1138" s="1713"/>
      <c r="DO1138" s="1713"/>
      <c r="DP1138" s="1713"/>
      <c r="DQ1138" s="1713"/>
    </row>
    <row r="1139" s="1732" customFormat="true" ht="21.75" hidden="false" customHeight="true" outlineLevel="0" collapsed="false">
      <c r="A1139" s="1713"/>
      <c r="B1139" s="1713"/>
      <c r="C1139" s="1725"/>
      <c r="D1139" s="1725"/>
      <c r="E1139" s="1725"/>
      <c r="F1139" s="3210"/>
      <c r="G1139" s="3211"/>
      <c r="H1139" s="3212"/>
      <c r="I1139" s="3213"/>
      <c r="J1139" s="3213"/>
      <c r="K1139" s="1713"/>
      <c r="L1139" s="1713"/>
      <c r="M1139" s="1713"/>
      <c r="N1139" s="1725"/>
      <c r="O1139" s="1713"/>
      <c r="P1139" s="1713"/>
      <c r="Q1139" s="1713"/>
      <c r="R1139" s="1713"/>
      <c r="S1139" s="1713"/>
      <c r="T1139" s="1714"/>
      <c r="W1139" s="1713"/>
      <c r="X1139" s="1713"/>
      <c r="Y1139" s="1713"/>
      <c r="Z1139" s="1713"/>
      <c r="AA1139" s="1713"/>
      <c r="AB1139" s="1713"/>
      <c r="AC1139" s="1713"/>
      <c r="AD1139" s="1713"/>
      <c r="AE1139" s="1713"/>
      <c r="AF1139" s="1713"/>
      <c r="AG1139" s="1713"/>
      <c r="AH1139" s="1713"/>
      <c r="AI1139" s="1713"/>
      <c r="AJ1139" s="1713"/>
      <c r="AK1139" s="1713"/>
      <c r="AL1139" s="1713"/>
      <c r="AM1139" s="1713"/>
      <c r="AN1139" s="1713"/>
      <c r="AO1139" s="3214"/>
      <c r="AP1139" s="1713"/>
      <c r="AQ1139" s="1713"/>
      <c r="AR1139" s="1713"/>
      <c r="AS1139" s="1713"/>
      <c r="AT1139" s="1713"/>
      <c r="AU1139" s="1713"/>
      <c r="AV1139" s="1713"/>
      <c r="AW1139" s="1713"/>
      <c r="AX1139" s="1713"/>
      <c r="AY1139" s="1713"/>
      <c r="AZ1139" s="1713"/>
      <c r="BA1139" s="1713"/>
      <c r="BB1139" s="1713"/>
      <c r="BC1139" s="1713"/>
      <c r="BD1139" s="1713"/>
      <c r="BE1139" s="1713"/>
      <c r="BF1139" s="1713"/>
      <c r="BG1139" s="1713"/>
      <c r="BH1139" s="1713"/>
      <c r="BI1139" s="1713"/>
      <c r="BJ1139" s="1713"/>
      <c r="BK1139" s="1713"/>
      <c r="BL1139" s="1713"/>
      <c r="BM1139" s="1713"/>
      <c r="BN1139" s="1713"/>
      <c r="BO1139" s="1713"/>
      <c r="BP1139" s="1713"/>
      <c r="BQ1139" s="1713"/>
      <c r="BR1139" s="1713"/>
      <c r="BS1139" s="1713"/>
      <c r="BT1139" s="1713"/>
      <c r="BU1139" s="1713"/>
      <c r="BV1139" s="1713"/>
      <c r="BW1139" s="1713"/>
      <c r="BX1139" s="1713"/>
      <c r="BY1139" s="1713"/>
      <c r="BZ1139" s="1713"/>
      <c r="CA1139" s="1713"/>
      <c r="CB1139" s="1713"/>
      <c r="CC1139" s="1713"/>
      <c r="CD1139" s="1713"/>
      <c r="CE1139" s="1713"/>
      <c r="CF1139" s="1713"/>
      <c r="CG1139" s="1713"/>
      <c r="CH1139" s="1713"/>
      <c r="CI1139" s="1713"/>
      <c r="CJ1139" s="1713"/>
      <c r="CK1139" s="1713"/>
      <c r="CL1139" s="1713"/>
      <c r="CM1139" s="1713"/>
      <c r="CN1139" s="1713"/>
      <c r="CO1139" s="1713"/>
      <c r="CP1139" s="1713"/>
      <c r="CQ1139" s="1713"/>
      <c r="CR1139" s="1713"/>
      <c r="CS1139" s="1713"/>
      <c r="CT1139" s="1713"/>
      <c r="CU1139" s="1713"/>
      <c r="CV1139" s="1713"/>
      <c r="CW1139" s="1713"/>
      <c r="CX1139" s="1713"/>
      <c r="CY1139" s="1713"/>
      <c r="CZ1139" s="1713"/>
      <c r="DA1139" s="1713"/>
      <c r="DB1139" s="1713"/>
      <c r="DC1139" s="1713"/>
      <c r="DD1139" s="1713"/>
      <c r="DE1139" s="1713"/>
      <c r="DF1139" s="1713"/>
      <c r="DG1139" s="1713"/>
      <c r="DH1139" s="1713"/>
      <c r="DI1139" s="1713"/>
      <c r="DJ1139" s="1713"/>
      <c r="DK1139" s="1713"/>
      <c r="DL1139" s="1713"/>
      <c r="DM1139" s="1713"/>
      <c r="DN1139" s="1713"/>
      <c r="DO1139" s="1713"/>
      <c r="DP1139" s="1713"/>
      <c r="DQ1139" s="1713"/>
    </row>
    <row r="1140" s="1732" customFormat="true" ht="21.75" hidden="false" customHeight="true" outlineLevel="0" collapsed="false">
      <c r="A1140" s="1713"/>
      <c r="B1140" s="1713"/>
      <c r="C1140" s="1725"/>
      <c r="D1140" s="1725"/>
      <c r="E1140" s="1725"/>
      <c r="F1140" s="3210"/>
      <c r="G1140" s="3211"/>
      <c r="H1140" s="3212"/>
      <c r="I1140" s="3213"/>
      <c r="J1140" s="3213"/>
      <c r="K1140" s="1713"/>
      <c r="L1140" s="1713"/>
      <c r="M1140" s="1713"/>
      <c r="N1140" s="1725"/>
      <c r="O1140" s="1713"/>
      <c r="P1140" s="1713"/>
      <c r="Q1140" s="1713"/>
      <c r="R1140" s="1713"/>
      <c r="S1140" s="1713"/>
      <c r="T1140" s="1714"/>
      <c r="W1140" s="1713"/>
      <c r="X1140" s="1713"/>
      <c r="Y1140" s="1713"/>
      <c r="Z1140" s="1713"/>
      <c r="AA1140" s="1713"/>
      <c r="AB1140" s="1713"/>
      <c r="AC1140" s="1713"/>
      <c r="AD1140" s="1713"/>
      <c r="AE1140" s="1713"/>
      <c r="AF1140" s="1713"/>
      <c r="AG1140" s="1713"/>
      <c r="AH1140" s="1713"/>
      <c r="AI1140" s="1713"/>
      <c r="AJ1140" s="1713"/>
      <c r="AK1140" s="1713"/>
      <c r="AL1140" s="1713"/>
      <c r="AM1140" s="1713"/>
      <c r="AN1140" s="1713"/>
      <c r="AO1140" s="3214"/>
      <c r="AP1140" s="1713"/>
      <c r="AQ1140" s="1713"/>
      <c r="AR1140" s="1713"/>
      <c r="AS1140" s="1713"/>
      <c r="AT1140" s="1713"/>
      <c r="AU1140" s="1713"/>
      <c r="AV1140" s="1713"/>
      <c r="AW1140" s="1713"/>
      <c r="AX1140" s="1713"/>
      <c r="AY1140" s="1713"/>
      <c r="AZ1140" s="1713"/>
      <c r="BA1140" s="1713"/>
      <c r="BB1140" s="1713"/>
      <c r="BC1140" s="1713"/>
      <c r="BD1140" s="1713"/>
      <c r="BE1140" s="1713"/>
      <c r="BF1140" s="1713"/>
      <c r="BG1140" s="1713"/>
      <c r="BH1140" s="1713"/>
      <c r="BI1140" s="1713"/>
      <c r="BJ1140" s="1713"/>
      <c r="BK1140" s="1713"/>
      <c r="BL1140" s="1713"/>
      <c r="BM1140" s="1713"/>
      <c r="BN1140" s="1713"/>
      <c r="BO1140" s="1713"/>
      <c r="BP1140" s="1713"/>
      <c r="BQ1140" s="1713"/>
      <c r="BR1140" s="1713"/>
      <c r="BS1140" s="1713"/>
      <c r="BT1140" s="1713"/>
      <c r="BU1140" s="1713"/>
      <c r="BV1140" s="1713"/>
      <c r="BW1140" s="1713"/>
      <c r="BX1140" s="1713"/>
      <c r="BY1140" s="1713"/>
      <c r="BZ1140" s="1713"/>
      <c r="CA1140" s="1713"/>
      <c r="CB1140" s="1713"/>
      <c r="CC1140" s="1713"/>
      <c r="CD1140" s="1713"/>
      <c r="CE1140" s="1713"/>
      <c r="CF1140" s="1713"/>
      <c r="CG1140" s="1713"/>
      <c r="CH1140" s="1713"/>
      <c r="CI1140" s="1713"/>
      <c r="CJ1140" s="1713"/>
      <c r="CK1140" s="1713"/>
      <c r="CL1140" s="1713"/>
      <c r="CM1140" s="1713"/>
      <c r="CN1140" s="1713"/>
      <c r="CO1140" s="1713"/>
      <c r="CP1140" s="1713"/>
      <c r="CQ1140" s="1713"/>
      <c r="CR1140" s="1713"/>
      <c r="CS1140" s="1713"/>
      <c r="CT1140" s="1713"/>
      <c r="CU1140" s="1713"/>
      <c r="CV1140" s="1713"/>
      <c r="CW1140" s="1713"/>
      <c r="CX1140" s="1713"/>
      <c r="CY1140" s="1713"/>
      <c r="CZ1140" s="1713"/>
      <c r="DA1140" s="1713"/>
      <c r="DB1140" s="1713"/>
      <c r="DC1140" s="1713"/>
      <c r="DD1140" s="1713"/>
      <c r="DE1140" s="1713"/>
      <c r="DF1140" s="1713"/>
      <c r="DG1140" s="1713"/>
      <c r="DH1140" s="1713"/>
      <c r="DI1140" s="1713"/>
      <c r="DJ1140" s="1713"/>
      <c r="DK1140" s="1713"/>
      <c r="DL1140" s="1713"/>
      <c r="DM1140" s="1713"/>
      <c r="DN1140" s="1713"/>
      <c r="DO1140" s="1713"/>
      <c r="DP1140" s="1713"/>
      <c r="DQ1140" s="1713"/>
    </row>
    <row r="1141" s="1732" customFormat="true" ht="21.75" hidden="false" customHeight="true" outlineLevel="0" collapsed="false">
      <c r="A1141" s="1713"/>
      <c r="B1141" s="1713"/>
      <c r="C1141" s="1725"/>
      <c r="D1141" s="1725"/>
      <c r="E1141" s="1725"/>
      <c r="F1141" s="3210"/>
      <c r="G1141" s="3211"/>
      <c r="H1141" s="3212"/>
      <c r="I1141" s="3213"/>
      <c r="J1141" s="3213"/>
      <c r="K1141" s="1713"/>
      <c r="L1141" s="1713"/>
      <c r="M1141" s="1713"/>
      <c r="N1141" s="1725"/>
      <c r="O1141" s="1713"/>
      <c r="P1141" s="1713"/>
      <c r="Q1141" s="1713"/>
      <c r="R1141" s="1713"/>
      <c r="S1141" s="1713"/>
      <c r="T1141" s="1714"/>
      <c r="W1141" s="1713"/>
      <c r="X1141" s="1713"/>
      <c r="Y1141" s="1713"/>
      <c r="Z1141" s="1713"/>
      <c r="AA1141" s="1713"/>
      <c r="AB1141" s="1713"/>
      <c r="AC1141" s="1713"/>
      <c r="AD1141" s="1713"/>
      <c r="AE1141" s="1713"/>
      <c r="AF1141" s="1713"/>
      <c r="AG1141" s="1713"/>
      <c r="AH1141" s="1713"/>
      <c r="AI1141" s="1713"/>
      <c r="AJ1141" s="1713"/>
      <c r="AK1141" s="1713"/>
      <c r="AL1141" s="1713"/>
      <c r="AM1141" s="1713"/>
      <c r="AN1141" s="1713"/>
      <c r="AO1141" s="3214"/>
      <c r="AP1141" s="1713"/>
      <c r="AQ1141" s="1713"/>
      <c r="AR1141" s="1713"/>
      <c r="AS1141" s="1713"/>
      <c r="AT1141" s="1713"/>
      <c r="AU1141" s="1713"/>
      <c r="AV1141" s="1713"/>
      <c r="AW1141" s="1713"/>
      <c r="AX1141" s="1713"/>
      <c r="AY1141" s="1713"/>
      <c r="AZ1141" s="1713"/>
      <c r="BA1141" s="1713"/>
      <c r="BB1141" s="1713"/>
      <c r="BC1141" s="1713"/>
      <c r="BD1141" s="1713"/>
      <c r="BE1141" s="1713"/>
      <c r="BF1141" s="1713"/>
      <c r="BG1141" s="1713"/>
      <c r="BH1141" s="1713"/>
      <c r="BI1141" s="1713"/>
      <c r="BJ1141" s="1713"/>
      <c r="BK1141" s="1713"/>
      <c r="BL1141" s="1713"/>
      <c r="BM1141" s="1713"/>
      <c r="BN1141" s="1713"/>
      <c r="BO1141" s="1713"/>
      <c r="BP1141" s="1713"/>
      <c r="BQ1141" s="1713"/>
      <c r="BR1141" s="1713"/>
      <c r="BS1141" s="1713"/>
      <c r="BT1141" s="1713"/>
      <c r="BU1141" s="1713"/>
      <c r="BV1141" s="1713"/>
      <c r="BW1141" s="1713"/>
      <c r="BX1141" s="1713"/>
      <c r="BY1141" s="1713"/>
      <c r="BZ1141" s="1713"/>
      <c r="CA1141" s="1713"/>
      <c r="CB1141" s="1713"/>
      <c r="CC1141" s="1713"/>
      <c r="CD1141" s="1713"/>
      <c r="CE1141" s="1713"/>
      <c r="CF1141" s="1713"/>
      <c r="CG1141" s="1713"/>
      <c r="CH1141" s="1713"/>
      <c r="CI1141" s="1713"/>
      <c r="CJ1141" s="1713"/>
      <c r="CK1141" s="1713"/>
      <c r="CL1141" s="1713"/>
      <c r="CM1141" s="1713"/>
      <c r="CN1141" s="1713"/>
      <c r="CO1141" s="1713"/>
      <c r="CP1141" s="1713"/>
      <c r="CQ1141" s="1713"/>
      <c r="CR1141" s="1713"/>
      <c r="CS1141" s="1713"/>
      <c r="CT1141" s="1713"/>
      <c r="CU1141" s="1713"/>
      <c r="CV1141" s="1713"/>
      <c r="CW1141" s="1713"/>
      <c r="CX1141" s="1713"/>
      <c r="CY1141" s="1713"/>
      <c r="CZ1141" s="1713"/>
      <c r="DA1141" s="1713"/>
      <c r="DB1141" s="1713"/>
      <c r="DC1141" s="1713"/>
      <c r="DD1141" s="1713"/>
      <c r="DE1141" s="1713"/>
      <c r="DF1141" s="1713"/>
      <c r="DG1141" s="1713"/>
      <c r="DH1141" s="1713"/>
      <c r="DI1141" s="1713"/>
      <c r="DJ1141" s="1713"/>
      <c r="DK1141" s="1713"/>
      <c r="DL1141" s="1713"/>
      <c r="DM1141" s="1713"/>
      <c r="DN1141" s="1713"/>
      <c r="DO1141" s="1713"/>
      <c r="DP1141" s="1713"/>
      <c r="DQ1141" s="1713"/>
    </row>
    <row r="1142" s="1732" customFormat="true" ht="21.75" hidden="false" customHeight="true" outlineLevel="0" collapsed="false">
      <c r="A1142" s="1713"/>
      <c r="B1142" s="1713"/>
      <c r="C1142" s="1725"/>
      <c r="D1142" s="1725"/>
      <c r="E1142" s="1725"/>
      <c r="F1142" s="3210"/>
      <c r="G1142" s="3211"/>
      <c r="H1142" s="3212"/>
      <c r="I1142" s="3213"/>
      <c r="J1142" s="3213"/>
      <c r="K1142" s="1713"/>
      <c r="L1142" s="1713"/>
      <c r="M1142" s="1713"/>
      <c r="N1142" s="1725"/>
      <c r="O1142" s="1713"/>
      <c r="P1142" s="1713"/>
      <c r="Q1142" s="1713"/>
      <c r="R1142" s="1713"/>
      <c r="S1142" s="1713"/>
      <c r="T1142" s="1714"/>
      <c r="W1142" s="1713"/>
      <c r="X1142" s="1713"/>
      <c r="Y1142" s="1713"/>
      <c r="Z1142" s="1713"/>
      <c r="AA1142" s="1713"/>
      <c r="AB1142" s="1713"/>
      <c r="AC1142" s="1713"/>
      <c r="AD1142" s="1713"/>
      <c r="AE1142" s="1713"/>
      <c r="AF1142" s="1713"/>
      <c r="AG1142" s="1713"/>
      <c r="AH1142" s="1713"/>
      <c r="AI1142" s="1713"/>
      <c r="AJ1142" s="1713"/>
      <c r="AK1142" s="1713"/>
      <c r="AL1142" s="1713"/>
      <c r="AM1142" s="1713"/>
      <c r="AN1142" s="1713"/>
      <c r="AO1142" s="3214"/>
      <c r="AP1142" s="1713"/>
      <c r="AQ1142" s="1713"/>
      <c r="AR1142" s="1713"/>
      <c r="AS1142" s="1713"/>
      <c r="AT1142" s="1713"/>
      <c r="AU1142" s="1713"/>
      <c r="AV1142" s="1713"/>
      <c r="AW1142" s="1713"/>
      <c r="AX1142" s="1713"/>
      <c r="AY1142" s="1713"/>
      <c r="AZ1142" s="1713"/>
      <c r="BA1142" s="1713"/>
      <c r="BB1142" s="1713"/>
      <c r="BC1142" s="1713"/>
      <c r="BD1142" s="1713"/>
      <c r="BE1142" s="1713"/>
      <c r="BF1142" s="1713"/>
      <c r="BG1142" s="1713"/>
      <c r="BH1142" s="1713"/>
      <c r="BI1142" s="1713"/>
      <c r="BJ1142" s="1713"/>
      <c r="BK1142" s="1713"/>
      <c r="BL1142" s="1713"/>
      <c r="BM1142" s="1713"/>
      <c r="BN1142" s="1713"/>
      <c r="BO1142" s="1713"/>
      <c r="BP1142" s="1713"/>
      <c r="BQ1142" s="1713"/>
      <c r="BR1142" s="1713"/>
      <c r="BS1142" s="1713"/>
      <c r="BT1142" s="1713"/>
      <c r="BU1142" s="1713"/>
      <c r="BV1142" s="1713"/>
      <c r="BW1142" s="1713"/>
      <c r="BX1142" s="1713"/>
      <c r="BY1142" s="1713"/>
      <c r="BZ1142" s="1713"/>
      <c r="CA1142" s="1713"/>
      <c r="CB1142" s="1713"/>
      <c r="CC1142" s="1713"/>
      <c r="CD1142" s="1713"/>
      <c r="CE1142" s="1713"/>
      <c r="CF1142" s="1713"/>
      <c r="CG1142" s="1713"/>
      <c r="CH1142" s="1713"/>
      <c r="CI1142" s="1713"/>
      <c r="CJ1142" s="1713"/>
      <c r="CK1142" s="1713"/>
      <c r="CL1142" s="1713"/>
      <c r="CM1142" s="1713"/>
      <c r="CN1142" s="1713"/>
      <c r="CO1142" s="1713"/>
      <c r="CP1142" s="1713"/>
      <c r="CQ1142" s="1713"/>
      <c r="CR1142" s="1713"/>
      <c r="CS1142" s="1713"/>
      <c r="CT1142" s="1713"/>
      <c r="CU1142" s="1713"/>
      <c r="CV1142" s="1713"/>
      <c r="CW1142" s="1713"/>
      <c r="CX1142" s="1713"/>
      <c r="CY1142" s="1713"/>
      <c r="CZ1142" s="1713"/>
      <c r="DA1142" s="1713"/>
      <c r="DB1142" s="1713"/>
      <c r="DC1142" s="1713"/>
      <c r="DD1142" s="1713"/>
      <c r="DE1142" s="1713"/>
      <c r="DF1142" s="1713"/>
      <c r="DG1142" s="1713"/>
      <c r="DH1142" s="1713"/>
      <c r="DI1142" s="1713"/>
      <c r="DJ1142" s="1713"/>
      <c r="DK1142" s="1713"/>
      <c r="DL1142" s="1713"/>
      <c r="DM1142" s="1713"/>
      <c r="DN1142" s="1713"/>
      <c r="DO1142" s="1713"/>
      <c r="DP1142" s="1713"/>
      <c r="DQ1142" s="1713"/>
    </row>
    <row r="1143" s="1732" customFormat="true" ht="21.75" hidden="false" customHeight="true" outlineLevel="0" collapsed="false">
      <c r="A1143" s="1713"/>
      <c r="B1143" s="1713"/>
      <c r="C1143" s="1725"/>
      <c r="D1143" s="1725"/>
      <c r="E1143" s="1725"/>
      <c r="F1143" s="3210"/>
      <c r="G1143" s="3211"/>
      <c r="H1143" s="3212"/>
      <c r="I1143" s="3213"/>
      <c r="J1143" s="3213"/>
      <c r="K1143" s="1713"/>
      <c r="L1143" s="1713"/>
      <c r="M1143" s="1713"/>
      <c r="N1143" s="1725"/>
      <c r="O1143" s="1713"/>
      <c r="P1143" s="1713"/>
      <c r="Q1143" s="1713"/>
      <c r="R1143" s="1713"/>
      <c r="S1143" s="1713"/>
      <c r="T1143" s="1714"/>
      <c r="W1143" s="1713"/>
      <c r="X1143" s="1713"/>
      <c r="Y1143" s="1713"/>
      <c r="Z1143" s="1713"/>
      <c r="AA1143" s="1713"/>
      <c r="AB1143" s="1713"/>
      <c r="AC1143" s="1713"/>
      <c r="AD1143" s="1713"/>
      <c r="AE1143" s="1713"/>
      <c r="AF1143" s="1713"/>
      <c r="AG1143" s="1713"/>
      <c r="AH1143" s="1713"/>
      <c r="AI1143" s="1713"/>
      <c r="AJ1143" s="1713"/>
      <c r="AK1143" s="1713"/>
      <c r="AL1143" s="1713"/>
      <c r="AM1143" s="1713"/>
      <c r="AN1143" s="1713"/>
      <c r="AO1143" s="3214"/>
      <c r="AP1143" s="1713"/>
      <c r="AQ1143" s="1713"/>
      <c r="AR1143" s="1713"/>
      <c r="AS1143" s="1713"/>
      <c r="AT1143" s="1713"/>
      <c r="AU1143" s="1713"/>
      <c r="AV1143" s="1713"/>
      <c r="AW1143" s="1713"/>
      <c r="AX1143" s="1713"/>
      <c r="AY1143" s="1713"/>
      <c r="AZ1143" s="1713"/>
      <c r="BA1143" s="1713"/>
      <c r="BB1143" s="1713"/>
      <c r="BC1143" s="1713"/>
      <c r="BD1143" s="1713"/>
      <c r="BE1143" s="1713"/>
      <c r="BF1143" s="1713"/>
      <c r="BG1143" s="1713"/>
      <c r="BH1143" s="1713"/>
      <c r="BI1143" s="1713"/>
      <c r="BJ1143" s="1713"/>
      <c r="BK1143" s="1713"/>
      <c r="BL1143" s="1713"/>
      <c r="BM1143" s="1713"/>
      <c r="BN1143" s="1713"/>
      <c r="BO1143" s="1713"/>
      <c r="BP1143" s="1713"/>
      <c r="BQ1143" s="1713"/>
      <c r="BR1143" s="1713"/>
      <c r="BS1143" s="1713"/>
      <c r="BT1143" s="1713"/>
      <c r="BU1143" s="1713"/>
      <c r="BV1143" s="1713"/>
      <c r="BW1143" s="1713"/>
      <c r="BX1143" s="1713"/>
      <c r="BY1143" s="1713"/>
      <c r="BZ1143" s="1713"/>
      <c r="CA1143" s="1713"/>
      <c r="CB1143" s="1713"/>
      <c r="CC1143" s="1713"/>
      <c r="CD1143" s="1713"/>
      <c r="CE1143" s="1713"/>
      <c r="CF1143" s="1713"/>
      <c r="CG1143" s="1713"/>
      <c r="CH1143" s="1713"/>
      <c r="CI1143" s="1713"/>
      <c r="CJ1143" s="1713"/>
      <c r="CK1143" s="1713"/>
      <c r="CL1143" s="1713"/>
      <c r="CM1143" s="1713"/>
      <c r="CN1143" s="1713"/>
      <c r="CO1143" s="1713"/>
      <c r="CP1143" s="1713"/>
      <c r="CQ1143" s="1713"/>
      <c r="CR1143" s="1713"/>
      <c r="CS1143" s="1713"/>
      <c r="CT1143" s="1713"/>
      <c r="CU1143" s="1713"/>
      <c r="CV1143" s="1713"/>
      <c r="CW1143" s="1713"/>
      <c r="CX1143" s="1713"/>
      <c r="CY1143" s="1713"/>
      <c r="CZ1143" s="1713"/>
      <c r="DA1143" s="1713"/>
      <c r="DB1143" s="1713"/>
      <c r="DC1143" s="1713"/>
      <c r="DD1143" s="1713"/>
      <c r="DE1143" s="1713"/>
      <c r="DF1143" s="1713"/>
      <c r="DG1143" s="1713"/>
      <c r="DH1143" s="1713"/>
      <c r="DI1143" s="1713"/>
      <c r="DJ1143" s="1713"/>
      <c r="DK1143" s="1713"/>
      <c r="DL1143" s="1713"/>
      <c r="DM1143" s="1713"/>
      <c r="DN1143" s="1713"/>
      <c r="DO1143" s="1713"/>
      <c r="DP1143" s="1713"/>
      <c r="DQ1143" s="1713"/>
    </row>
    <row r="1144" s="1732" customFormat="true" ht="21.75" hidden="false" customHeight="true" outlineLevel="0" collapsed="false">
      <c r="A1144" s="1713"/>
      <c r="B1144" s="1713"/>
      <c r="C1144" s="1725"/>
      <c r="D1144" s="1725"/>
      <c r="E1144" s="1725"/>
      <c r="F1144" s="3210"/>
      <c r="G1144" s="3211"/>
      <c r="H1144" s="3212"/>
      <c r="I1144" s="3213"/>
      <c r="J1144" s="3213"/>
      <c r="K1144" s="1713"/>
      <c r="L1144" s="1713"/>
      <c r="M1144" s="1713"/>
      <c r="N1144" s="1725"/>
      <c r="O1144" s="1713"/>
      <c r="P1144" s="1713"/>
      <c r="Q1144" s="1713"/>
      <c r="R1144" s="1713"/>
      <c r="S1144" s="1713"/>
      <c r="T1144" s="1714"/>
      <c r="W1144" s="1713"/>
      <c r="X1144" s="1713"/>
      <c r="Y1144" s="1713"/>
      <c r="Z1144" s="1713"/>
      <c r="AA1144" s="1713"/>
      <c r="AB1144" s="1713"/>
      <c r="AC1144" s="1713"/>
      <c r="AD1144" s="1713"/>
      <c r="AE1144" s="1713"/>
      <c r="AF1144" s="1713"/>
      <c r="AG1144" s="1713"/>
      <c r="AH1144" s="1713"/>
      <c r="AI1144" s="1713"/>
      <c r="AJ1144" s="1713"/>
      <c r="AK1144" s="1713"/>
      <c r="AL1144" s="1713"/>
      <c r="AM1144" s="1713"/>
      <c r="AN1144" s="1713"/>
      <c r="AO1144" s="3214"/>
      <c r="AP1144" s="1713"/>
      <c r="AQ1144" s="1713"/>
      <c r="AR1144" s="1713"/>
      <c r="AS1144" s="1713"/>
      <c r="AT1144" s="1713"/>
      <c r="AU1144" s="1713"/>
      <c r="AV1144" s="1713"/>
      <c r="AW1144" s="1713"/>
      <c r="AX1144" s="1713"/>
      <c r="AY1144" s="1713"/>
      <c r="AZ1144" s="1713"/>
      <c r="BA1144" s="1713"/>
      <c r="BB1144" s="1713"/>
      <c r="BC1144" s="1713"/>
      <c r="BD1144" s="1713"/>
      <c r="BE1144" s="1713"/>
      <c r="BF1144" s="1713"/>
      <c r="BG1144" s="1713"/>
      <c r="BH1144" s="1713"/>
      <c r="BI1144" s="1713"/>
      <c r="BJ1144" s="1713"/>
      <c r="BK1144" s="1713"/>
      <c r="BL1144" s="1713"/>
      <c r="BM1144" s="1713"/>
      <c r="BN1144" s="1713"/>
      <c r="BO1144" s="1713"/>
      <c r="BP1144" s="1713"/>
      <c r="BQ1144" s="1713"/>
      <c r="BR1144" s="1713"/>
      <c r="BS1144" s="1713"/>
      <c r="BT1144" s="1713"/>
      <c r="BU1144" s="1713"/>
      <c r="BV1144" s="1713"/>
      <c r="BW1144" s="1713"/>
      <c r="BX1144" s="1713"/>
      <c r="BY1144" s="1713"/>
      <c r="BZ1144" s="1713"/>
      <c r="CA1144" s="1713"/>
      <c r="CB1144" s="1713"/>
      <c r="CC1144" s="1713"/>
      <c r="CD1144" s="1713"/>
      <c r="CE1144" s="1713"/>
      <c r="CF1144" s="1713"/>
      <c r="CG1144" s="1713"/>
      <c r="CH1144" s="1713"/>
      <c r="CI1144" s="1713"/>
      <c r="CJ1144" s="1713"/>
      <c r="CK1144" s="1713"/>
      <c r="CL1144" s="1713"/>
      <c r="CM1144" s="1713"/>
      <c r="CN1144" s="1713"/>
      <c r="CO1144" s="1713"/>
      <c r="CP1144" s="1713"/>
      <c r="CQ1144" s="1713"/>
      <c r="CR1144" s="1713"/>
      <c r="CS1144" s="1713"/>
      <c r="CT1144" s="1713"/>
      <c r="CU1144" s="1713"/>
      <c r="CV1144" s="1713"/>
      <c r="CW1144" s="1713"/>
      <c r="CX1144" s="1713"/>
      <c r="CY1144" s="1713"/>
      <c r="CZ1144" s="1713"/>
      <c r="DA1144" s="1713"/>
      <c r="DB1144" s="1713"/>
      <c r="DC1144" s="1713"/>
      <c r="DD1144" s="1713"/>
      <c r="DE1144" s="1713"/>
      <c r="DF1144" s="1713"/>
      <c r="DG1144" s="1713"/>
      <c r="DH1144" s="1713"/>
      <c r="DI1144" s="1713"/>
      <c r="DJ1144" s="1713"/>
      <c r="DK1144" s="1713"/>
      <c r="DL1144" s="1713"/>
      <c r="DM1144" s="1713"/>
      <c r="DN1144" s="1713"/>
      <c r="DO1144" s="1713"/>
      <c r="DP1144" s="1713"/>
      <c r="DQ1144" s="1713"/>
    </row>
    <row r="1145" s="1732" customFormat="true" ht="21.75" hidden="false" customHeight="true" outlineLevel="0" collapsed="false">
      <c r="A1145" s="1713"/>
      <c r="B1145" s="1713"/>
      <c r="C1145" s="1725"/>
      <c r="D1145" s="1725"/>
      <c r="E1145" s="1725"/>
      <c r="F1145" s="3210"/>
      <c r="G1145" s="3211"/>
      <c r="H1145" s="3212"/>
      <c r="I1145" s="3213"/>
      <c r="J1145" s="3213"/>
      <c r="K1145" s="1713"/>
      <c r="L1145" s="1713"/>
      <c r="M1145" s="1713"/>
      <c r="N1145" s="1725"/>
      <c r="O1145" s="1713"/>
      <c r="P1145" s="1713"/>
      <c r="Q1145" s="1713"/>
      <c r="R1145" s="1713"/>
      <c r="S1145" s="1713"/>
      <c r="T1145" s="1714"/>
      <c r="W1145" s="1713"/>
      <c r="X1145" s="1713"/>
      <c r="Y1145" s="1713"/>
      <c r="Z1145" s="1713"/>
      <c r="AA1145" s="1713"/>
      <c r="AB1145" s="1713"/>
      <c r="AC1145" s="1713"/>
      <c r="AD1145" s="1713"/>
      <c r="AE1145" s="1713"/>
      <c r="AF1145" s="1713"/>
      <c r="AG1145" s="1713"/>
      <c r="AH1145" s="1713"/>
      <c r="AI1145" s="1713"/>
      <c r="AJ1145" s="1713"/>
      <c r="AK1145" s="1713"/>
      <c r="AL1145" s="1713"/>
      <c r="AM1145" s="1713"/>
      <c r="AN1145" s="1713"/>
      <c r="AO1145" s="3214"/>
      <c r="AP1145" s="1713"/>
      <c r="AQ1145" s="1713"/>
      <c r="AR1145" s="1713"/>
      <c r="AS1145" s="1713"/>
      <c r="AT1145" s="1713"/>
      <c r="AU1145" s="1713"/>
      <c r="AV1145" s="1713"/>
      <c r="AW1145" s="1713"/>
      <c r="AX1145" s="1713"/>
      <c r="AY1145" s="1713"/>
      <c r="AZ1145" s="1713"/>
      <c r="BA1145" s="1713"/>
      <c r="BB1145" s="1713"/>
      <c r="BC1145" s="1713"/>
      <c r="BD1145" s="1713"/>
      <c r="BE1145" s="1713"/>
      <c r="BF1145" s="1713"/>
      <c r="BG1145" s="1713"/>
      <c r="BH1145" s="1713"/>
      <c r="BI1145" s="1713"/>
      <c r="BJ1145" s="1713"/>
      <c r="BK1145" s="1713"/>
      <c r="BL1145" s="1713"/>
      <c r="BM1145" s="1713"/>
      <c r="BN1145" s="1713"/>
      <c r="BO1145" s="1713"/>
      <c r="BP1145" s="1713"/>
      <c r="BQ1145" s="1713"/>
      <c r="BR1145" s="1713"/>
      <c r="BS1145" s="1713"/>
      <c r="BT1145" s="1713"/>
      <c r="BU1145" s="1713"/>
      <c r="BV1145" s="1713"/>
      <c r="BW1145" s="1713"/>
      <c r="BX1145" s="1713"/>
      <c r="BY1145" s="1713"/>
      <c r="BZ1145" s="1713"/>
      <c r="CA1145" s="1713"/>
      <c r="CB1145" s="1713"/>
      <c r="CC1145" s="1713"/>
      <c r="CD1145" s="1713"/>
      <c r="CE1145" s="1713"/>
      <c r="CF1145" s="1713"/>
      <c r="CG1145" s="1713"/>
      <c r="CH1145" s="1713"/>
      <c r="CI1145" s="1713"/>
      <c r="CJ1145" s="1713"/>
      <c r="CK1145" s="1713"/>
      <c r="CL1145" s="1713"/>
      <c r="CM1145" s="1713"/>
      <c r="CN1145" s="1713"/>
      <c r="CO1145" s="1713"/>
      <c r="CP1145" s="1713"/>
      <c r="CQ1145" s="1713"/>
      <c r="CR1145" s="1713"/>
      <c r="CS1145" s="1713"/>
      <c r="CT1145" s="1713"/>
      <c r="CU1145" s="1713"/>
      <c r="CV1145" s="1713"/>
      <c r="CW1145" s="1713"/>
      <c r="CX1145" s="1713"/>
      <c r="CY1145" s="1713"/>
      <c r="CZ1145" s="1713"/>
      <c r="DA1145" s="1713"/>
      <c r="DB1145" s="1713"/>
      <c r="DC1145" s="1713"/>
      <c r="DD1145" s="1713"/>
      <c r="DE1145" s="1713"/>
      <c r="DF1145" s="1713"/>
      <c r="DG1145" s="1713"/>
      <c r="DH1145" s="1713"/>
      <c r="DI1145" s="1713"/>
      <c r="DJ1145" s="1713"/>
      <c r="DK1145" s="1713"/>
      <c r="DL1145" s="1713"/>
      <c r="DM1145" s="1713"/>
      <c r="DN1145" s="1713"/>
      <c r="DO1145" s="1713"/>
      <c r="DP1145" s="1713"/>
      <c r="DQ1145" s="1713"/>
    </row>
    <row r="1146" s="1732" customFormat="true" ht="21.75" hidden="false" customHeight="true" outlineLevel="0" collapsed="false">
      <c r="A1146" s="1713"/>
      <c r="B1146" s="1713"/>
      <c r="C1146" s="1725"/>
      <c r="D1146" s="1725"/>
      <c r="E1146" s="1725"/>
      <c r="F1146" s="3210"/>
      <c r="G1146" s="3211"/>
      <c r="H1146" s="3212"/>
      <c r="I1146" s="3213"/>
      <c r="J1146" s="3213"/>
      <c r="K1146" s="1713"/>
      <c r="L1146" s="1713"/>
      <c r="M1146" s="1713"/>
      <c r="N1146" s="1725"/>
      <c r="O1146" s="1713"/>
      <c r="P1146" s="1713"/>
      <c r="Q1146" s="1713"/>
      <c r="R1146" s="1713"/>
      <c r="S1146" s="1713"/>
      <c r="T1146" s="1714"/>
      <c r="W1146" s="1713"/>
      <c r="X1146" s="1713"/>
      <c r="Y1146" s="1713"/>
      <c r="Z1146" s="1713"/>
      <c r="AA1146" s="1713"/>
      <c r="AB1146" s="1713"/>
      <c r="AC1146" s="1713"/>
      <c r="AD1146" s="1713"/>
      <c r="AE1146" s="1713"/>
      <c r="AF1146" s="1713"/>
      <c r="AG1146" s="1713"/>
      <c r="AH1146" s="1713"/>
      <c r="AI1146" s="1713"/>
      <c r="AJ1146" s="1713"/>
      <c r="AK1146" s="1713"/>
      <c r="AL1146" s="1713"/>
      <c r="AM1146" s="1713"/>
      <c r="AN1146" s="1713"/>
      <c r="AO1146" s="3214"/>
      <c r="AP1146" s="1713"/>
      <c r="AQ1146" s="1713"/>
      <c r="AR1146" s="1713"/>
      <c r="AS1146" s="1713"/>
      <c r="AT1146" s="1713"/>
      <c r="AU1146" s="1713"/>
      <c r="AV1146" s="1713"/>
      <c r="AW1146" s="1713"/>
      <c r="AX1146" s="1713"/>
      <c r="AY1146" s="1713"/>
      <c r="AZ1146" s="1713"/>
      <c r="BA1146" s="1713"/>
      <c r="BB1146" s="1713"/>
      <c r="BC1146" s="1713"/>
      <c r="BD1146" s="1713"/>
      <c r="BE1146" s="1713"/>
      <c r="BF1146" s="1713"/>
      <c r="BG1146" s="1713"/>
      <c r="BH1146" s="1713"/>
      <c r="BI1146" s="1713"/>
      <c r="BJ1146" s="1713"/>
      <c r="BK1146" s="1713"/>
      <c r="BL1146" s="1713"/>
      <c r="BM1146" s="1713"/>
      <c r="BN1146" s="1713"/>
      <c r="BO1146" s="1713"/>
      <c r="BP1146" s="1713"/>
      <c r="BQ1146" s="1713"/>
      <c r="BR1146" s="1713"/>
      <c r="BS1146" s="1713"/>
      <c r="BT1146" s="1713"/>
      <c r="BU1146" s="1713"/>
      <c r="BV1146" s="1713"/>
      <c r="BW1146" s="1713"/>
      <c r="BX1146" s="1713"/>
      <c r="BY1146" s="1713"/>
      <c r="BZ1146" s="1713"/>
      <c r="CA1146" s="1713"/>
      <c r="CB1146" s="1713"/>
      <c r="CC1146" s="1713"/>
      <c r="CD1146" s="1713"/>
      <c r="CE1146" s="1713"/>
      <c r="CF1146" s="1713"/>
      <c r="CG1146" s="1713"/>
      <c r="CH1146" s="1713"/>
      <c r="CI1146" s="1713"/>
      <c r="CJ1146" s="1713"/>
      <c r="CK1146" s="1713"/>
      <c r="CL1146" s="1713"/>
      <c r="CM1146" s="1713"/>
      <c r="CN1146" s="1713"/>
      <c r="CO1146" s="1713"/>
      <c r="CP1146" s="1713"/>
      <c r="CQ1146" s="1713"/>
      <c r="CR1146" s="1713"/>
      <c r="CS1146" s="1713"/>
      <c r="CT1146" s="1713"/>
      <c r="CU1146" s="1713"/>
      <c r="CV1146" s="1713"/>
      <c r="CW1146" s="1713"/>
      <c r="CX1146" s="1713"/>
      <c r="CY1146" s="1713"/>
      <c r="CZ1146" s="1713"/>
      <c r="DA1146" s="1713"/>
      <c r="DB1146" s="1713"/>
      <c r="DC1146" s="1713"/>
      <c r="DD1146" s="1713"/>
      <c r="DE1146" s="1713"/>
      <c r="DF1146" s="1713"/>
      <c r="DG1146" s="1713"/>
      <c r="DH1146" s="1713"/>
      <c r="DI1146" s="1713"/>
      <c r="DJ1146" s="1713"/>
      <c r="DK1146" s="1713"/>
      <c r="DL1146" s="1713"/>
      <c r="DM1146" s="1713"/>
      <c r="DN1146" s="1713"/>
      <c r="DO1146" s="1713"/>
      <c r="DP1146" s="1713"/>
      <c r="DQ1146" s="1713"/>
    </row>
    <row r="1147" s="1732" customFormat="true" ht="21.75" hidden="false" customHeight="true" outlineLevel="0" collapsed="false">
      <c r="A1147" s="1713"/>
      <c r="B1147" s="1713"/>
      <c r="C1147" s="1725"/>
      <c r="D1147" s="1725"/>
      <c r="E1147" s="1725"/>
      <c r="F1147" s="3210"/>
      <c r="G1147" s="3211"/>
      <c r="H1147" s="3212"/>
      <c r="I1147" s="3213"/>
      <c r="J1147" s="3213"/>
      <c r="K1147" s="1713"/>
      <c r="L1147" s="1713"/>
      <c r="M1147" s="1713"/>
      <c r="N1147" s="1725"/>
      <c r="O1147" s="1713"/>
      <c r="P1147" s="1713"/>
      <c r="Q1147" s="1713"/>
      <c r="R1147" s="1713"/>
      <c r="S1147" s="1713"/>
      <c r="T1147" s="1714"/>
      <c r="W1147" s="1713"/>
      <c r="X1147" s="1713"/>
      <c r="Y1147" s="1713"/>
      <c r="Z1147" s="1713"/>
      <c r="AA1147" s="1713"/>
      <c r="AB1147" s="1713"/>
      <c r="AC1147" s="1713"/>
      <c r="AD1147" s="1713"/>
      <c r="AE1147" s="1713"/>
      <c r="AF1147" s="1713"/>
      <c r="AG1147" s="1713"/>
      <c r="AH1147" s="1713"/>
      <c r="AI1147" s="1713"/>
      <c r="AJ1147" s="1713"/>
      <c r="AK1147" s="1713"/>
      <c r="AL1147" s="1713"/>
      <c r="AM1147" s="1713"/>
      <c r="AN1147" s="1713"/>
      <c r="AO1147" s="3214"/>
      <c r="AP1147" s="1713"/>
      <c r="AQ1147" s="1713"/>
      <c r="AR1147" s="1713"/>
      <c r="AS1147" s="1713"/>
      <c r="AT1147" s="1713"/>
      <c r="AU1147" s="1713"/>
      <c r="AV1147" s="1713"/>
      <c r="AW1147" s="1713"/>
      <c r="AX1147" s="1713"/>
      <c r="AY1147" s="1713"/>
      <c r="AZ1147" s="1713"/>
      <c r="BA1147" s="1713"/>
      <c r="BB1147" s="1713"/>
      <c r="BC1147" s="1713"/>
      <c r="BD1147" s="1713"/>
      <c r="BE1147" s="1713"/>
      <c r="BF1147" s="1713"/>
      <c r="BG1147" s="1713"/>
      <c r="BH1147" s="1713"/>
      <c r="BI1147" s="1713"/>
      <c r="BJ1147" s="1713"/>
      <c r="BK1147" s="1713"/>
      <c r="BL1147" s="1713"/>
      <c r="BM1147" s="1713"/>
      <c r="BN1147" s="1713"/>
      <c r="BO1147" s="1713"/>
      <c r="BP1147" s="1713"/>
      <c r="BQ1147" s="1713"/>
      <c r="BR1147" s="1713"/>
      <c r="BS1147" s="1713"/>
      <c r="BT1147" s="1713"/>
      <c r="BU1147" s="1713"/>
      <c r="BV1147" s="1713"/>
      <c r="BW1147" s="1713"/>
      <c r="BX1147" s="1713"/>
      <c r="BY1147" s="1713"/>
      <c r="BZ1147" s="1713"/>
      <c r="CA1147" s="1713"/>
      <c r="CB1147" s="1713"/>
      <c r="CC1147" s="1713"/>
      <c r="CD1147" s="1713"/>
      <c r="CE1147" s="1713"/>
      <c r="CF1147" s="1713"/>
      <c r="CG1147" s="1713"/>
      <c r="CH1147" s="1713"/>
      <c r="CI1147" s="1713"/>
      <c r="CJ1147" s="1713"/>
      <c r="CK1147" s="1713"/>
      <c r="CL1147" s="1713"/>
      <c r="CM1147" s="1713"/>
      <c r="CN1147" s="1713"/>
      <c r="CO1147" s="1713"/>
      <c r="CP1147" s="1713"/>
      <c r="CQ1147" s="1713"/>
      <c r="CR1147" s="1713"/>
      <c r="CS1147" s="1713"/>
      <c r="CT1147" s="1713"/>
      <c r="CU1147" s="1713"/>
      <c r="CV1147" s="1713"/>
      <c r="CW1147" s="1713"/>
      <c r="CX1147" s="1713"/>
      <c r="CY1147" s="1713"/>
      <c r="CZ1147" s="1713"/>
      <c r="DA1147" s="1713"/>
      <c r="DB1147" s="1713"/>
      <c r="DC1147" s="1713"/>
      <c r="DD1147" s="1713"/>
      <c r="DE1147" s="1713"/>
      <c r="DF1147" s="1713"/>
      <c r="DG1147" s="1713"/>
      <c r="DH1147" s="1713"/>
      <c r="DI1147" s="1713"/>
      <c r="DJ1147" s="1713"/>
      <c r="DK1147" s="1713"/>
      <c r="DL1147" s="1713"/>
      <c r="DM1147" s="1713"/>
      <c r="DN1147" s="1713"/>
      <c r="DO1147" s="1713"/>
      <c r="DP1147" s="1713"/>
      <c r="DQ1147" s="1713"/>
    </row>
    <row r="1148" s="1732" customFormat="true" ht="21.75" hidden="false" customHeight="true" outlineLevel="0" collapsed="false">
      <c r="A1148" s="1713"/>
      <c r="B1148" s="1713"/>
      <c r="C1148" s="1725"/>
      <c r="D1148" s="1725"/>
      <c r="E1148" s="1725"/>
      <c r="F1148" s="3210"/>
      <c r="G1148" s="3211"/>
      <c r="H1148" s="3212"/>
      <c r="I1148" s="3213"/>
      <c r="J1148" s="3213"/>
      <c r="K1148" s="1713"/>
      <c r="L1148" s="1713"/>
      <c r="M1148" s="1713"/>
      <c r="N1148" s="1725"/>
      <c r="O1148" s="1713"/>
      <c r="P1148" s="1713"/>
      <c r="Q1148" s="1713"/>
      <c r="R1148" s="1713"/>
      <c r="S1148" s="1713"/>
      <c r="T1148" s="1714"/>
      <c r="W1148" s="1713"/>
      <c r="X1148" s="1713"/>
      <c r="Y1148" s="1713"/>
      <c r="Z1148" s="1713"/>
      <c r="AA1148" s="1713"/>
      <c r="AB1148" s="1713"/>
      <c r="AC1148" s="1713"/>
      <c r="AD1148" s="1713"/>
      <c r="AE1148" s="1713"/>
      <c r="AF1148" s="1713"/>
      <c r="AG1148" s="1713"/>
      <c r="AH1148" s="1713"/>
      <c r="AI1148" s="1713"/>
      <c r="AJ1148" s="1713"/>
      <c r="AK1148" s="1713"/>
      <c r="AL1148" s="1713"/>
      <c r="AM1148" s="1713"/>
      <c r="AN1148" s="1713"/>
      <c r="AO1148" s="3214"/>
      <c r="AP1148" s="1713"/>
      <c r="AQ1148" s="1713"/>
      <c r="AR1148" s="1713"/>
      <c r="AS1148" s="1713"/>
      <c r="AT1148" s="1713"/>
      <c r="AU1148" s="1713"/>
      <c r="AV1148" s="1713"/>
      <c r="AW1148" s="1713"/>
      <c r="AX1148" s="1713"/>
      <c r="AY1148" s="1713"/>
      <c r="AZ1148" s="1713"/>
      <c r="BA1148" s="1713"/>
      <c r="BB1148" s="1713"/>
      <c r="BC1148" s="1713"/>
      <c r="BD1148" s="1713"/>
      <c r="BE1148" s="1713"/>
      <c r="BF1148" s="1713"/>
      <c r="BG1148" s="1713"/>
      <c r="BH1148" s="1713"/>
      <c r="BI1148" s="1713"/>
      <c r="BJ1148" s="1713"/>
      <c r="BK1148" s="1713"/>
      <c r="BL1148" s="1713"/>
      <c r="BM1148" s="1713"/>
      <c r="BN1148" s="1713"/>
      <c r="BO1148" s="1713"/>
      <c r="BP1148" s="1713"/>
      <c r="BQ1148" s="1713"/>
      <c r="BR1148" s="1713"/>
      <c r="BS1148" s="1713"/>
      <c r="BT1148" s="1713"/>
      <c r="BU1148" s="1713"/>
      <c r="BV1148" s="1713"/>
      <c r="BW1148" s="1713"/>
      <c r="BX1148" s="1713"/>
      <c r="BY1148" s="1713"/>
      <c r="BZ1148" s="1713"/>
      <c r="CA1148" s="1713"/>
      <c r="CB1148" s="1713"/>
      <c r="CC1148" s="1713"/>
      <c r="CD1148" s="1713"/>
      <c r="CE1148" s="1713"/>
      <c r="CF1148" s="1713"/>
      <c r="CG1148" s="1713"/>
      <c r="CH1148" s="1713"/>
      <c r="CI1148" s="1713"/>
      <c r="CJ1148" s="1713"/>
      <c r="CK1148" s="1713"/>
      <c r="CL1148" s="1713"/>
      <c r="CM1148" s="1713"/>
      <c r="CN1148" s="1713"/>
      <c r="CO1148" s="1713"/>
      <c r="CP1148" s="1713"/>
      <c r="CQ1148" s="1713"/>
      <c r="CR1148" s="1713"/>
      <c r="CS1148" s="1713"/>
      <c r="CT1148" s="1713"/>
      <c r="CU1148" s="1713"/>
      <c r="CV1148" s="1713"/>
      <c r="CW1148" s="1713"/>
      <c r="CX1148" s="1713"/>
      <c r="CY1148" s="1713"/>
      <c r="CZ1148" s="1713"/>
      <c r="DA1148" s="1713"/>
      <c r="DB1148" s="1713"/>
      <c r="DC1148" s="1713"/>
      <c r="DD1148" s="1713"/>
      <c r="DE1148" s="1713"/>
      <c r="DF1148" s="1713"/>
      <c r="DG1148" s="1713"/>
      <c r="DH1148" s="1713"/>
      <c r="DI1148" s="1713"/>
      <c r="DJ1148" s="1713"/>
      <c r="DK1148" s="1713"/>
      <c r="DL1148" s="1713"/>
      <c r="DM1148" s="1713"/>
      <c r="DN1148" s="1713"/>
      <c r="DO1148" s="1713"/>
      <c r="DP1148" s="1713"/>
      <c r="DQ1148" s="1713"/>
    </row>
    <row r="1149" s="1732" customFormat="true" ht="21.75" hidden="false" customHeight="true" outlineLevel="0" collapsed="false">
      <c r="A1149" s="1713"/>
      <c r="B1149" s="1713"/>
      <c r="C1149" s="1725"/>
      <c r="D1149" s="1725"/>
      <c r="E1149" s="1725"/>
      <c r="F1149" s="3210"/>
      <c r="G1149" s="3211"/>
      <c r="H1149" s="3212"/>
      <c r="I1149" s="3213"/>
      <c r="J1149" s="3213"/>
      <c r="K1149" s="1713"/>
      <c r="L1149" s="1713"/>
      <c r="M1149" s="1713"/>
      <c r="N1149" s="1725"/>
      <c r="O1149" s="1713"/>
      <c r="P1149" s="1713"/>
      <c r="Q1149" s="1713"/>
      <c r="R1149" s="1713"/>
      <c r="S1149" s="1713"/>
      <c r="T1149" s="1714"/>
      <c r="W1149" s="1713"/>
      <c r="X1149" s="1713"/>
      <c r="Y1149" s="1713"/>
      <c r="Z1149" s="1713"/>
      <c r="AA1149" s="1713"/>
      <c r="AB1149" s="1713"/>
      <c r="AC1149" s="1713"/>
      <c r="AD1149" s="1713"/>
      <c r="AE1149" s="1713"/>
      <c r="AF1149" s="1713"/>
      <c r="AG1149" s="1713"/>
      <c r="AH1149" s="1713"/>
      <c r="AI1149" s="1713"/>
      <c r="AJ1149" s="1713"/>
      <c r="AK1149" s="1713"/>
      <c r="AL1149" s="1713"/>
      <c r="AM1149" s="1713"/>
      <c r="AN1149" s="1713"/>
      <c r="AO1149" s="3214"/>
      <c r="AP1149" s="1713"/>
      <c r="AQ1149" s="1713"/>
      <c r="AR1149" s="1713"/>
      <c r="AS1149" s="1713"/>
      <c r="AT1149" s="1713"/>
      <c r="AU1149" s="1713"/>
      <c r="AV1149" s="1713"/>
      <c r="AW1149" s="1713"/>
      <c r="AX1149" s="1713"/>
      <c r="AY1149" s="1713"/>
      <c r="AZ1149" s="1713"/>
      <c r="BA1149" s="1713"/>
      <c r="BB1149" s="1713"/>
      <c r="BC1149" s="1713"/>
      <c r="BD1149" s="1713"/>
      <c r="BE1149" s="1713"/>
      <c r="BF1149" s="1713"/>
      <c r="BG1149" s="1713"/>
      <c r="BH1149" s="1713"/>
      <c r="BI1149" s="1713"/>
      <c r="BJ1149" s="1713"/>
      <c r="BK1149" s="1713"/>
      <c r="BL1149" s="1713"/>
      <c r="BM1149" s="1713"/>
      <c r="BN1149" s="1713"/>
      <c r="BO1149" s="1713"/>
      <c r="BP1149" s="1713"/>
      <c r="BQ1149" s="1713"/>
      <c r="BR1149" s="1713"/>
      <c r="BS1149" s="1713"/>
      <c r="BT1149" s="1713"/>
      <c r="BU1149" s="1713"/>
      <c r="BV1149" s="1713"/>
      <c r="BW1149" s="1713"/>
      <c r="BX1149" s="1713"/>
      <c r="BY1149" s="1713"/>
      <c r="BZ1149" s="1713"/>
      <c r="CA1149" s="1713"/>
      <c r="CB1149" s="1713"/>
      <c r="CC1149" s="1713"/>
      <c r="CD1149" s="1713"/>
      <c r="CE1149" s="1713"/>
      <c r="CF1149" s="1713"/>
      <c r="CG1149" s="1713"/>
      <c r="CH1149" s="1713"/>
      <c r="CI1149" s="1713"/>
      <c r="CJ1149" s="1713"/>
      <c r="CK1149" s="1713"/>
      <c r="CL1149" s="1713"/>
      <c r="CM1149" s="1713"/>
      <c r="CN1149" s="1713"/>
      <c r="CO1149" s="1713"/>
      <c r="CP1149" s="1713"/>
      <c r="CQ1149" s="1713"/>
      <c r="CR1149" s="1713"/>
      <c r="CS1149" s="1713"/>
      <c r="CT1149" s="1713"/>
      <c r="CU1149" s="1713"/>
      <c r="CV1149" s="1713"/>
      <c r="CW1149" s="1713"/>
      <c r="CX1149" s="1713"/>
      <c r="CY1149" s="1713"/>
      <c r="CZ1149" s="1713"/>
      <c r="DA1149" s="1713"/>
      <c r="DB1149" s="1713"/>
      <c r="DC1149" s="1713"/>
      <c r="DD1149" s="1713"/>
      <c r="DE1149" s="1713"/>
      <c r="DF1149" s="1713"/>
      <c r="DG1149" s="1713"/>
      <c r="DH1149" s="1713"/>
      <c r="DI1149" s="1713"/>
      <c r="DJ1149" s="1713"/>
      <c r="DK1149" s="1713"/>
      <c r="DL1149" s="1713"/>
      <c r="DM1149" s="1713"/>
      <c r="DN1149" s="1713"/>
      <c r="DO1149" s="1713"/>
      <c r="DP1149" s="1713"/>
      <c r="DQ1149" s="1713"/>
    </row>
    <row r="1150" s="1732" customFormat="true" ht="21.75" hidden="false" customHeight="true" outlineLevel="0" collapsed="false">
      <c r="A1150" s="1713"/>
      <c r="B1150" s="1713"/>
      <c r="C1150" s="1725"/>
      <c r="D1150" s="1725"/>
      <c r="E1150" s="1725"/>
      <c r="F1150" s="3210"/>
      <c r="G1150" s="3211"/>
      <c r="H1150" s="3212"/>
      <c r="I1150" s="3213"/>
      <c r="J1150" s="3213"/>
      <c r="K1150" s="1713"/>
      <c r="L1150" s="1713"/>
      <c r="M1150" s="1713"/>
      <c r="N1150" s="1725"/>
      <c r="O1150" s="1713"/>
      <c r="P1150" s="1713"/>
      <c r="Q1150" s="1713"/>
      <c r="R1150" s="1713"/>
      <c r="S1150" s="1713"/>
      <c r="T1150" s="1714"/>
      <c r="W1150" s="1713"/>
      <c r="X1150" s="1713"/>
      <c r="Y1150" s="1713"/>
      <c r="Z1150" s="1713"/>
      <c r="AA1150" s="1713"/>
      <c r="AB1150" s="1713"/>
      <c r="AC1150" s="1713"/>
      <c r="AD1150" s="1713"/>
      <c r="AE1150" s="1713"/>
      <c r="AF1150" s="1713"/>
      <c r="AG1150" s="1713"/>
      <c r="AH1150" s="1713"/>
      <c r="AI1150" s="1713"/>
      <c r="AJ1150" s="1713"/>
      <c r="AK1150" s="1713"/>
      <c r="AL1150" s="1713"/>
      <c r="AM1150" s="1713"/>
      <c r="AN1150" s="1713"/>
      <c r="AO1150" s="3214"/>
      <c r="AP1150" s="1713"/>
      <c r="AQ1150" s="1713"/>
      <c r="AR1150" s="1713"/>
      <c r="AS1150" s="1713"/>
      <c r="AT1150" s="1713"/>
      <c r="AU1150" s="1713"/>
      <c r="AV1150" s="1713"/>
      <c r="AW1150" s="1713"/>
      <c r="AX1150" s="1713"/>
      <c r="AY1150" s="1713"/>
      <c r="AZ1150" s="1713"/>
      <c r="BA1150" s="1713"/>
      <c r="BB1150" s="1713"/>
      <c r="BC1150" s="1713"/>
      <c r="BD1150" s="1713"/>
      <c r="BE1150" s="1713"/>
      <c r="BF1150" s="1713"/>
      <c r="BG1150" s="1713"/>
      <c r="BH1150" s="1713"/>
      <c r="BI1150" s="1713"/>
      <c r="BJ1150" s="1713"/>
      <c r="BK1150" s="1713"/>
      <c r="BL1150" s="1713"/>
      <c r="BM1150" s="1713"/>
      <c r="BN1150" s="1713"/>
      <c r="BO1150" s="1713"/>
      <c r="BP1150" s="1713"/>
      <c r="BQ1150" s="1713"/>
      <c r="BR1150" s="1713"/>
      <c r="BS1150" s="1713"/>
      <c r="BT1150" s="1713"/>
      <c r="BU1150" s="1713"/>
      <c r="BV1150" s="1713"/>
      <c r="BW1150" s="1713"/>
      <c r="BX1150" s="1713"/>
      <c r="BY1150" s="1713"/>
      <c r="BZ1150" s="1713"/>
      <c r="CA1150" s="1713"/>
      <c r="CB1150" s="1713"/>
      <c r="CC1150" s="1713"/>
      <c r="CD1150" s="1713"/>
      <c r="CE1150" s="1713"/>
      <c r="CF1150" s="1713"/>
      <c r="CG1150" s="1713"/>
      <c r="CH1150" s="1713"/>
      <c r="CI1150" s="1713"/>
      <c r="CJ1150" s="1713"/>
      <c r="CK1150" s="1713"/>
      <c r="CL1150" s="1713"/>
      <c r="CM1150" s="1713"/>
      <c r="CN1150" s="1713"/>
      <c r="CO1150" s="1713"/>
      <c r="CP1150" s="1713"/>
      <c r="CQ1150" s="1713"/>
      <c r="CR1150" s="1713"/>
      <c r="CS1150" s="1713"/>
      <c r="CT1150" s="1713"/>
      <c r="CU1150" s="1713"/>
      <c r="CV1150" s="1713"/>
      <c r="CW1150" s="1713"/>
      <c r="CX1150" s="1713"/>
      <c r="CY1150" s="1713"/>
      <c r="CZ1150" s="1713"/>
      <c r="DA1150" s="1713"/>
      <c r="DB1150" s="1713"/>
      <c r="DC1150" s="1713"/>
      <c r="DD1150" s="1713"/>
      <c r="DE1150" s="1713"/>
      <c r="DF1150" s="1713"/>
      <c r="DG1150" s="1713"/>
      <c r="DH1150" s="1713"/>
      <c r="DI1150" s="1713"/>
      <c r="DJ1150" s="1713"/>
      <c r="DK1150" s="1713"/>
      <c r="DL1150" s="1713"/>
      <c r="DM1150" s="1713"/>
      <c r="DN1150" s="1713"/>
      <c r="DO1150" s="1713"/>
      <c r="DP1150" s="1713"/>
      <c r="DQ1150" s="1713"/>
    </row>
    <row r="1151" s="1732" customFormat="true" ht="21.75" hidden="false" customHeight="true" outlineLevel="0" collapsed="false">
      <c r="A1151" s="1713"/>
      <c r="B1151" s="1713"/>
      <c r="C1151" s="1725"/>
      <c r="D1151" s="1725"/>
      <c r="E1151" s="1725"/>
      <c r="F1151" s="3210"/>
      <c r="G1151" s="3211"/>
      <c r="H1151" s="3212"/>
      <c r="I1151" s="3213"/>
      <c r="J1151" s="3213"/>
      <c r="K1151" s="1713"/>
      <c r="L1151" s="1713"/>
      <c r="M1151" s="1713"/>
      <c r="N1151" s="1725"/>
      <c r="O1151" s="1713"/>
      <c r="P1151" s="1713"/>
      <c r="Q1151" s="1713"/>
      <c r="R1151" s="1713"/>
      <c r="S1151" s="1713"/>
      <c r="T1151" s="1714"/>
      <c r="W1151" s="1713"/>
      <c r="X1151" s="1713"/>
      <c r="Y1151" s="1713"/>
      <c r="Z1151" s="1713"/>
      <c r="AA1151" s="1713"/>
      <c r="AB1151" s="1713"/>
      <c r="AC1151" s="1713"/>
      <c r="AD1151" s="1713"/>
      <c r="AE1151" s="1713"/>
      <c r="AF1151" s="1713"/>
      <c r="AG1151" s="1713"/>
      <c r="AH1151" s="1713"/>
      <c r="AI1151" s="1713"/>
      <c r="AJ1151" s="1713"/>
      <c r="AK1151" s="1713"/>
      <c r="AL1151" s="1713"/>
      <c r="AM1151" s="1713"/>
      <c r="AN1151" s="1713"/>
      <c r="AO1151" s="3214"/>
      <c r="AP1151" s="1713"/>
      <c r="AQ1151" s="1713"/>
      <c r="AR1151" s="1713"/>
      <c r="AS1151" s="1713"/>
      <c r="AT1151" s="1713"/>
      <c r="AU1151" s="1713"/>
      <c r="AV1151" s="1713"/>
      <c r="AW1151" s="1713"/>
      <c r="AX1151" s="1713"/>
      <c r="AY1151" s="1713"/>
      <c r="AZ1151" s="1713"/>
      <c r="BA1151" s="1713"/>
      <c r="BB1151" s="1713"/>
      <c r="BC1151" s="1713"/>
      <c r="BD1151" s="1713"/>
      <c r="BE1151" s="1713"/>
      <c r="BF1151" s="1713"/>
      <c r="BG1151" s="1713"/>
      <c r="BH1151" s="1713"/>
      <c r="BI1151" s="1713"/>
      <c r="BJ1151" s="1713"/>
      <c r="BK1151" s="1713"/>
      <c r="BL1151" s="1713"/>
      <c r="BM1151" s="1713"/>
      <c r="BN1151" s="1713"/>
      <c r="BO1151" s="1713"/>
      <c r="BP1151" s="1713"/>
      <c r="BQ1151" s="1713"/>
      <c r="BR1151" s="1713"/>
      <c r="BS1151" s="1713"/>
      <c r="BT1151" s="1713"/>
      <c r="BU1151" s="1713"/>
      <c r="BV1151" s="1713"/>
      <c r="BW1151" s="1713"/>
      <c r="BX1151" s="1713"/>
      <c r="BY1151" s="1713"/>
      <c r="BZ1151" s="1713"/>
      <c r="CA1151" s="1713"/>
      <c r="CB1151" s="1713"/>
      <c r="CC1151" s="1713"/>
      <c r="CD1151" s="1713"/>
      <c r="CE1151" s="1713"/>
      <c r="CF1151" s="1713"/>
      <c r="CG1151" s="1713"/>
      <c r="CH1151" s="1713"/>
      <c r="CI1151" s="1713"/>
      <c r="CJ1151" s="1713"/>
      <c r="CK1151" s="1713"/>
      <c r="CL1151" s="1713"/>
      <c r="CM1151" s="1713"/>
      <c r="CN1151" s="1713"/>
      <c r="CO1151" s="1713"/>
      <c r="CP1151" s="1713"/>
      <c r="CQ1151" s="1713"/>
      <c r="CR1151" s="1713"/>
      <c r="CS1151" s="1713"/>
      <c r="CT1151" s="1713"/>
      <c r="CU1151" s="1713"/>
      <c r="CV1151" s="1713"/>
      <c r="CW1151" s="1713"/>
      <c r="CX1151" s="1713"/>
      <c r="CY1151" s="1713"/>
      <c r="CZ1151" s="1713"/>
      <c r="DA1151" s="1713"/>
      <c r="DB1151" s="1713"/>
      <c r="DC1151" s="1713"/>
      <c r="DD1151" s="1713"/>
      <c r="DE1151" s="1713"/>
      <c r="DF1151" s="1713"/>
      <c r="DG1151" s="1713"/>
      <c r="DH1151" s="1713"/>
      <c r="DI1151" s="1713"/>
      <c r="DJ1151" s="1713"/>
      <c r="DK1151" s="1713"/>
      <c r="DL1151" s="1713"/>
      <c r="DM1151" s="1713"/>
      <c r="DN1151" s="1713"/>
      <c r="DO1151" s="1713"/>
      <c r="DP1151" s="1713"/>
      <c r="DQ1151" s="1713"/>
    </row>
    <row r="1152" s="1732" customFormat="true" ht="21.75" hidden="false" customHeight="true" outlineLevel="0" collapsed="false">
      <c r="A1152" s="1713"/>
      <c r="B1152" s="1713"/>
      <c r="C1152" s="1725"/>
      <c r="D1152" s="1725"/>
      <c r="E1152" s="1725"/>
      <c r="F1152" s="3210"/>
      <c r="G1152" s="3211"/>
      <c r="H1152" s="3212"/>
      <c r="I1152" s="3213"/>
      <c r="J1152" s="3213"/>
      <c r="K1152" s="1713"/>
      <c r="L1152" s="1713"/>
      <c r="M1152" s="1713"/>
      <c r="N1152" s="1725"/>
      <c r="O1152" s="1713"/>
      <c r="P1152" s="1713"/>
      <c r="Q1152" s="1713"/>
      <c r="R1152" s="1713"/>
      <c r="S1152" s="1713"/>
      <c r="T1152" s="1714"/>
      <c r="W1152" s="1713"/>
      <c r="X1152" s="1713"/>
      <c r="Y1152" s="1713"/>
      <c r="Z1152" s="1713"/>
      <c r="AA1152" s="1713"/>
      <c r="AB1152" s="1713"/>
      <c r="AC1152" s="1713"/>
      <c r="AD1152" s="1713"/>
      <c r="AE1152" s="1713"/>
      <c r="AF1152" s="1713"/>
      <c r="AG1152" s="1713"/>
      <c r="AH1152" s="1713"/>
      <c r="AI1152" s="1713"/>
      <c r="AJ1152" s="1713"/>
      <c r="AK1152" s="1713"/>
      <c r="AL1152" s="1713"/>
      <c r="AM1152" s="1713"/>
      <c r="AN1152" s="1713"/>
      <c r="AO1152" s="3214"/>
      <c r="AP1152" s="1713"/>
      <c r="AQ1152" s="1713"/>
      <c r="AR1152" s="1713"/>
      <c r="AS1152" s="1713"/>
      <c r="AT1152" s="1713"/>
      <c r="AU1152" s="1713"/>
      <c r="AV1152" s="1713"/>
      <c r="AW1152" s="1713"/>
      <c r="AX1152" s="1713"/>
      <c r="AY1152" s="1713"/>
      <c r="AZ1152" s="1713"/>
      <c r="BA1152" s="1713"/>
      <c r="BB1152" s="1713"/>
      <c r="BC1152" s="1713"/>
      <c r="BD1152" s="1713"/>
      <c r="BE1152" s="1713"/>
      <c r="BF1152" s="1713"/>
      <c r="BG1152" s="1713"/>
      <c r="BH1152" s="1713"/>
      <c r="BI1152" s="1713"/>
      <c r="BJ1152" s="1713"/>
      <c r="BK1152" s="1713"/>
      <c r="BL1152" s="1713"/>
      <c r="BM1152" s="1713"/>
      <c r="BN1152" s="1713"/>
      <c r="BO1152" s="1713"/>
      <c r="BP1152" s="1713"/>
      <c r="BQ1152" s="1713"/>
      <c r="BR1152" s="1713"/>
      <c r="BS1152" s="1713"/>
      <c r="BT1152" s="1713"/>
      <c r="BU1152" s="1713"/>
      <c r="BV1152" s="1713"/>
      <c r="BW1152" s="1713"/>
      <c r="BX1152" s="1713"/>
      <c r="BY1152" s="1713"/>
      <c r="BZ1152" s="1713"/>
      <c r="CA1152" s="1713"/>
      <c r="CB1152" s="1713"/>
      <c r="CC1152" s="1713"/>
      <c r="CD1152" s="1713"/>
      <c r="CE1152" s="1713"/>
      <c r="CF1152" s="1713"/>
      <c r="CG1152" s="1713"/>
      <c r="CH1152" s="1713"/>
      <c r="CI1152" s="1713"/>
      <c r="CJ1152" s="1713"/>
      <c r="CK1152" s="1713"/>
      <c r="CL1152" s="1713"/>
      <c r="CM1152" s="1713"/>
      <c r="CN1152" s="1713"/>
      <c r="CO1152" s="1713"/>
      <c r="CP1152" s="1713"/>
      <c r="CQ1152" s="1713"/>
      <c r="CR1152" s="1713"/>
      <c r="CS1152" s="1713"/>
      <c r="CT1152" s="1713"/>
      <c r="CU1152" s="1713"/>
      <c r="CV1152" s="1713"/>
      <c r="CW1152" s="1713"/>
      <c r="CX1152" s="1713"/>
      <c r="CY1152" s="1713"/>
      <c r="CZ1152" s="1713"/>
      <c r="DA1152" s="1713"/>
      <c r="DB1152" s="1713"/>
      <c r="DC1152" s="1713"/>
      <c r="DD1152" s="1713"/>
      <c r="DE1152" s="1713"/>
      <c r="DF1152" s="1713"/>
      <c r="DG1152" s="1713"/>
      <c r="DH1152" s="1713"/>
      <c r="DI1152" s="1713"/>
      <c r="DJ1152" s="1713"/>
      <c r="DK1152" s="1713"/>
      <c r="DL1152" s="1713"/>
      <c r="DM1152" s="1713"/>
      <c r="DN1152" s="1713"/>
      <c r="DO1152" s="1713"/>
      <c r="DP1152" s="1713"/>
      <c r="DQ1152" s="1713"/>
    </row>
    <row r="1153" s="1732" customFormat="true" ht="21.75" hidden="false" customHeight="true" outlineLevel="0" collapsed="false">
      <c r="A1153" s="1713"/>
      <c r="B1153" s="1713"/>
      <c r="C1153" s="1725"/>
      <c r="D1153" s="1725"/>
      <c r="E1153" s="1725"/>
      <c r="F1153" s="3210"/>
      <c r="G1153" s="3211"/>
      <c r="H1153" s="3212"/>
      <c r="I1153" s="3213"/>
      <c r="J1153" s="3213"/>
      <c r="K1153" s="1713"/>
      <c r="L1153" s="1713"/>
      <c r="M1153" s="1713"/>
      <c r="N1153" s="1725"/>
      <c r="O1153" s="1713"/>
      <c r="P1153" s="1713"/>
      <c r="Q1153" s="1713"/>
      <c r="R1153" s="1713"/>
      <c r="S1153" s="1713"/>
      <c r="T1153" s="1714"/>
      <c r="W1153" s="1713"/>
      <c r="X1153" s="1713"/>
      <c r="Y1153" s="1713"/>
      <c r="Z1153" s="1713"/>
      <c r="AA1153" s="1713"/>
      <c r="AB1153" s="1713"/>
      <c r="AC1153" s="1713"/>
      <c r="AD1153" s="1713"/>
      <c r="AE1153" s="1713"/>
      <c r="AF1153" s="1713"/>
      <c r="AG1153" s="1713"/>
      <c r="AH1153" s="1713"/>
      <c r="AI1153" s="1713"/>
      <c r="AJ1153" s="1713"/>
      <c r="AK1153" s="1713"/>
      <c r="AL1153" s="1713"/>
      <c r="AM1153" s="1713"/>
      <c r="AN1153" s="1713"/>
      <c r="AO1153" s="3214"/>
      <c r="AP1153" s="1713"/>
      <c r="AQ1153" s="1713"/>
      <c r="AR1153" s="1713"/>
      <c r="AS1153" s="1713"/>
      <c r="AT1153" s="1713"/>
      <c r="AU1153" s="1713"/>
      <c r="AV1153" s="1713"/>
      <c r="AW1153" s="1713"/>
      <c r="AX1153" s="1713"/>
      <c r="AY1153" s="1713"/>
      <c r="AZ1153" s="1713"/>
      <c r="BA1153" s="1713"/>
      <c r="BB1153" s="1713"/>
      <c r="BC1153" s="1713"/>
      <c r="BD1153" s="1713"/>
      <c r="BE1153" s="1713"/>
      <c r="BF1153" s="1713"/>
      <c r="BG1153" s="1713"/>
      <c r="BH1153" s="1713"/>
      <c r="BI1153" s="1713"/>
      <c r="BJ1153" s="1713"/>
      <c r="BK1153" s="1713"/>
      <c r="BL1153" s="1713"/>
      <c r="BM1153" s="1713"/>
      <c r="BN1153" s="1713"/>
      <c r="BO1153" s="1713"/>
      <c r="BP1153" s="1713"/>
      <c r="BQ1153" s="1713"/>
      <c r="BR1153" s="1713"/>
      <c r="BS1153" s="1713"/>
      <c r="BT1153" s="1713"/>
      <c r="BU1153" s="1713"/>
      <c r="BV1153" s="1713"/>
      <c r="BW1153" s="1713"/>
      <c r="BX1153" s="1713"/>
      <c r="BY1153" s="1713"/>
      <c r="BZ1153" s="1713"/>
      <c r="CA1153" s="1713"/>
      <c r="CB1153" s="1713"/>
      <c r="CC1153" s="1713"/>
      <c r="CD1153" s="1713"/>
      <c r="CE1153" s="1713"/>
      <c r="CF1153" s="1713"/>
      <c r="CG1153" s="1713"/>
      <c r="CH1153" s="1713"/>
      <c r="CI1153" s="1713"/>
      <c r="CJ1153" s="1713"/>
      <c r="CK1153" s="1713"/>
      <c r="CL1153" s="1713"/>
      <c r="CM1153" s="1713"/>
      <c r="CN1153" s="1713"/>
      <c r="CO1153" s="1713"/>
      <c r="CP1153" s="1713"/>
      <c r="CQ1153" s="1713"/>
      <c r="CR1153" s="1713"/>
      <c r="CS1153" s="1713"/>
      <c r="CT1153" s="1713"/>
      <c r="CU1153" s="1713"/>
      <c r="CV1153" s="1713"/>
      <c r="CW1153" s="1713"/>
      <c r="CX1153" s="1713"/>
      <c r="CY1153" s="1713"/>
      <c r="CZ1153" s="1713"/>
      <c r="DA1153" s="1713"/>
      <c r="DB1153" s="1713"/>
      <c r="DC1153" s="1713"/>
      <c r="DD1153" s="1713"/>
      <c r="DE1153" s="1713"/>
      <c r="DF1153" s="1713"/>
      <c r="DG1153" s="1713"/>
      <c r="DH1153" s="1713"/>
      <c r="DI1153" s="1713"/>
      <c r="DJ1153" s="1713"/>
      <c r="DK1153" s="1713"/>
      <c r="DL1153" s="1713"/>
      <c r="DM1153" s="1713"/>
      <c r="DN1153" s="1713"/>
      <c r="DO1153" s="1713"/>
      <c r="DP1153" s="1713"/>
      <c r="DQ1153" s="1713"/>
    </row>
    <row r="1154" s="1732" customFormat="true" ht="21.75" hidden="false" customHeight="true" outlineLevel="0" collapsed="false">
      <c r="A1154" s="1713"/>
      <c r="B1154" s="1713"/>
      <c r="C1154" s="1725"/>
      <c r="D1154" s="1725"/>
      <c r="E1154" s="1725"/>
      <c r="F1154" s="3210"/>
      <c r="G1154" s="3211"/>
      <c r="H1154" s="3212"/>
      <c r="I1154" s="3213"/>
      <c r="J1154" s="3213"/>
      <c r="K1154" s="1713"/>
      <c r="L1154" s="1713"/>
      <c r="M1154" s="1713"/>
      <c r="N1154" s="1725"/>
      <c r="O1154" s="1713"/>
      <c r="P1154" s="1713"/>
      <c r="Q1154" s="1713"/>
      <c r="R1154" s="1713"/>
      <c r="S1154" s="1713"/>
      <c r="T1154" s="1714"/>
      <c r="W1154" s="1713"/>
      <c r="X1154" s="1713"/>
      <c r="Y1154" s="1713"/>
      <c r="Z1154" s="1713"/>
      <c r="AA1154" s="1713"/>
      <c r="AB1154" s="1713"/>
      <c r="AC1154" s="1713"/>
      <c r="AD1154" s="1713"/>
      <c r="AE1154" s="1713"/>
      <c r="AF1154" s="1713"/>
      <c r="AG1154" s="1713"/>
      <c r="AH1154" s="1713"/>
      <c r="AI1154" s="1713"/>
      <c r="AJ1154" s="1713"/>
      <c r="AK1154" s="1713"/>
      <c r="AL1154" s="1713"/>
      <c r="AM1154" s="1713"/>
      <c r="AN1154" s="1713"/>
      <c r="AO1154" s="3214"/>
      <c r="AP1154" s="1713"/>
      <c r="AQ1154" s="1713"/>
      <c r="AR1154" s="1713"/>
      <c r="AS1154" s="1713"/>
      <c r="AT1154" s="1713"/>
      <c r="AU1154" s="1713"/>
      <c r="AV1154" s="1713"/>
      <c r="AW1154" s="1713"/>
      <c r="AX1154" s="1713"/>
      <c r="AY1154" s="1713"/>
      <c r="AZ1154" s="1713"/>
      <c r="BA1154" s="1713"/>
      <c r="BB1154" s="1713"/>
      <c r="BC1154" s="1713"/>
      <c r="BD1154" s="1713"/>
      <c r="BE1154" s="1713"/>
      <c r="BF1154" s="1713"/>
      <c r="BG1154" s="1713"/>
      <c r="BH1154" s="1713"/>
      <c r="BI1154" s="1713"/>
      <c r="BJ1154" s="1713"/>
      <c r="BK1154" s="1713"/>
      <c r="BL1154" s="1713"/>
      <c r="BM1154" s="1713"/>
      <c r="BN1154" s="1713"/>
      <c r="BO1154" s="1713"/>
      <c r="BP1154" s="1713"/>
      <c r="BQ1154" s="1713"/>
      <c r="BR1154" s="1713"/>
      <c r="BS1154" s="1713"/>
      <c r="BT1154" s="1713"/>
      <c r="BU1154" s="1713"/>
      <c r="BV1154" s="1713"/>
      <c r="BW1154" s="1713"/>
      <c r="BX1154" s="1713"/>
      <c r="BY1154" s="1713"/>
      <c r="BZ1154" s="1713"/>
      <c r="CA1154" s="1713"/>
      <c r="CB1154" s="1713"/>
      <c r="CC1154" s="1713"/>
      <c r="CD1154" s="1713"/>
      <c r="CE1154" s="1713"/>
      <c r="CF1154" s="1713"/>
      <c r="CG1154" s="1713"/>
      <c r="CH1154" s="1713"/>
      <c r="CI1154" s="1713"/>
      <c r="CJ1154" s="1713"/>
      <c r="CK1154" s="1713"/>
      <c r="CL1154" s="1713"/>
      <c r="CM1154" s="1713"/>
      <c r="CN1154" s="1713"/>
      <c r="CO1154" s="1713"/>
      <c r="CP1154" s="1713"/>
      <c r="CQ1154" s="1713"/>
      <c r="CR1154" s="1713"/>
      <c r="CS1154" s="1713"/>
      <c r="CT1154" s="1713"/>
      <c r="CU1154" s="1713"/>
      <c r="CV1154" s="1713"/>
      <c r="CW1154" s="1713"/>
      <c r="CX1154" s="1713"/>
      <c r="CY1154" s="1713"/>
      <c r="CZ1154" s="1713"/>
      <c r="DA1154" s="1713"/>
      <c r="DB1154" s="1713"/>
      <c r="DC1154" s="1713"/>
      <c r="DD1154" s="1713"/>
      <c r="DE1154" s="1713"/>
      <c r="DF1154" s="1713"/>
      <c r="DG1154" s="1713"/>
      <c r="DH1154" s="1713"/>
      <c r="DI1154" s="1713"/>
      <c r="DJ1154" s="1713"/>
      <c r="DK1154" s="1713"/>
      <c r="DL1154" s="1713"/>
      <c r="DM1154" s="1713"/>
      <c r="DN1154" s="1713"/>
      <c r="DO1154" s="1713"/>
      <c r="DP1154" s="1713"/>
      <c r="DQ1154" s="1713"/>
    </row>
    <row r="1155" s="1732" customFormat="true" ht="21.75" hidden="false" customHeight="true" outlineLevel="0" collapsed="false">
      <c r="A1155" s="1713"/>
      <c r="B1155" s="1713"/>
      <c r="C1155" s="1725"/>
      <c r="D1155" s="1725"/>
      <c r="E1155" s="1725"/>
      <c r="F1155" s="3210"/>
      <c r="G1155" s="3211"/>
      <c r="H1155" s="3212"/>
      <c r="I1155" s="3213"/>
      <c r="J1155" s="3213"/>
      <c r="K1155" s="1713"/>
      <c r="L1155" s="1713"/>
      <c r="M1155" s="1713"/>
      <c r="N1155" s="1725"/>
      <c r="O1155" s="1713"/>
      <c r="P1155" s="1713"/>
      <c r="Q1155" s="1713"/>
      <c r="R1155" s="1713"/>
      <c r="S1155" s="1713"/>
      <c r="T1155" s="1714"/>
      <c r="W1155" s="1713"/>
      <c r="X1155" s="1713"/>
      <c r="Y1155" s="1713"/>
      <c r="Z1155" s="1713"/>
      <c r="AA1155" s="1713"/>
      <c r="AB1155" s="1713"/>
      <c r="AC1155" s="1713"/>
      <c r="AD1155" s="1713"/>
      <c r="AE1155" s="1713"/>
      <c r="AF1155" s="1713"/>
      <c r="AG1155" s="1713"/>
      <c r="AH1155" s="1713"/>
      <c r="AI1155" s="1713"/>
      <c r="AJ1155" s="1713"/>
      <c r="AK1155" s="1713"/>
      <c r="AL1155" s="1713"/>
      <c r="AM1155" s="1713"/>
      <c r="AN1155" s="1713"/>
      <c r="AO1155" s="3214"/>
      <c r="AP1155" s="1713"/>
      <c r="AQ1155" s="1713"/>
      <c r="AR1155" s="1713"/>
      <c r="AS1155" s="1713"/>
      <c r="AT1155" s="1713"/>
      <c r="AU1155" s="1713"/>
      <c r="AV1155" s="1713"/>
      <c r="AW1155" s="1713"/>
      <c r="AX1155" s="1713"/>
      <c r="AY1155" s="1713"/>
      <c r="AZ1155" s="1713"/>
      <c r="BA1155" s="1713"/>
      <c r="BB1155" s="1713"/>
      <c r="BC1155" s="1713"/>
      <c r="BD1155" s="1713"/>
      <c r="BE1155" s="1713"/>
      <c r="BF1155" s="1713"/>
      <c r="BG1155" s="1713"/>
      <c r="BH1155" s="1713"/>
      <c r="BI1155" s="1713"/>
      <c r="BJ1155" s="1713"/>
      <c r="BK1155" s="1713"/>
      <c r="BL1155" s="1713"/>
      <c r="BM1155" s="1713"/>
      <c r="BN1155" s="1713"/>
      <c r="BO1155" s="1713"/>
      <c r="BP1155" s="1713"/>
      <c r="BQ1155" s="1713"/>
      <c r="BR1155" s="1713"/>
      <c r="BS1155" s="1713"/>
      <c r="BT1155" s="1713"/>
      <c r="BU1155" s="1713"/>
      <c r="BV1155" s="1713"/>
      <c r="BW1155" s="1713"/>
      <c r="BX1155" s="1713"/>
      <c r="BY1155" s="1713"/>
      <c r="BZ1155" s="1713"/>
      <c r="CA1155" s="1713"/>
      <c r="CB1155" s="1713"/>
      <c r="CC1155" s="1713"/>
      <c r="CD1155" s="1713"/>
      <c r="CE1155" s="1713"/>
      <c r="CF1155" s="1713"/>
      <c r="CG1155" s="1713"/>
      <c r="CH1155" s="1713"/>
      <c r="CI1155" s="1713"/>
      <c r="CJ1155" s="1713"/>
      <c r="CK1155" s="1713"/>
      <c r="CL1155" s="1713"/>
      <c r="CM1155" s="1713"/>
      <c r="CN1155" s="1713"/>
      <c r="CO1155" s="1713"/>
      <c r="CP1155" s="1713"/>
      <c r="CQ1155" s="1713"/>
      <c r="CR1155" s="1713"/>
      <c r="CS1155" s="1713"/>
      <c r="CT1155" s="1713"/>
      <c r="CU1155" s="1713"/>
      <c r="CV1155" s="1713"/>
      <c r="CW1155" s="1713"/>
      <c r="CX1155" s="1713"/>
      <c r="CY1155" s="1713"/>
      <c r="CZ1155" s="1713"/>
      <c r="DA1155" s="1713"/>
      <c r="DB1155" s="1713"/>
      <c r="DC1155" s="1713"/>
      <c r="DD1155" s="1713"/>
      <c r="DE1155" s="1713"/>
      <c r="DF1155" s="1713"/>
      <c r="DG1155" s="1713"/>
      <c r="DH1155" s="1713"/>
      <c r="DI1155" s="1713"/>
      <c r="DJ1155" s="1713"/>
      <c r="DK1155" s="1713"/>
      <c r="DL1155" s="1713"/>
      <c r="DM1155" s="1713"/>
      <c r="DN1155" s="1713"/>
      <c r="DO1155" s="1713"/>
      <c r="DP1155" s="1713"/>
      <c r="DQ1155" s="1713"/>
    </row>
    <row r="1156" s="1732" customFormat="true" ht="21.75" hidden="false" customHeight="true" outlineLevel="0" collapsed="false">
      <c r="A1156" s="1713"/>
      <c r="B1156" s="1713"/>
      <c r="C1156" s="1725"/>
      <c r="D1156" s="1725"/>
      <c r="E1156" s="1725"/>
      <c r="F1156" s="3210"/>
      <c r="G1156" s="3211"/>
      <c r="H1156" s="3212"/>
      <c r="I1156" s="3213"/>
      <c r="J1156" s="3213"/>
      <c r="K1156" s="1713"/>
      <c r="L1156" s="1713"/>
      <c r="M1156" s="1713"/>
      <c r="N1156" s="1725"/>
      <c r="O1156" s="1713"/>
      <c r="P1156" s="1713"/>
      <c r="Q1156" s="1713"/>
      <c r="R1156" s="1713"/>
      <c r="S1156" s="1713"/>
      <c r="T1156" s="1714"/>
      <c r="W1156" s="1713"/>
      <c r="X1156" s="1713"/>
      <c r="Y1156" s="1713"/>
      <c r="Z1156" s="1713"/>
      <c r="AA1156" s="1713"/>
      <c r="AB1156" s="1713"/>
      <c r="AC1156" s="1713"/>
      <c r="AD1156" s="1713"/>
      <c r="AE1156" s="1713"/>
      <c r="AF1156" s="1713"/>
      <c r="AG1156" s="1713"/>
      <c r="AH1156" s="1713"/>
      <c r="AI1156" s="1713"/>
      <c r="AJ1156" s="1713"/>
      <c r="AK1156" s="1713"/>
      <c r="AL1156" s="1713"/>
      <c r="AM1156" s="1713"/>
      <c r="AN1156" s="1713"/>
      <c r="AO1156" s="3214"/>
      <c r="AP1156" s="1713"/>
      <c r="AQ1156" s="1713"/>
      <c r="AR1156" s="1713"/>
      <c r="AS1156" s="1713"/>
      <c r="AT1156" s="1713"/>
      <c r="AU1156" s="1713"/>
      <c r="AV1156" s="1713"/>
      <c r="AW1156" s="1713"/>
      <c r="AX1156" s="1713"/>
      <c r="AY1156" s="1713"/>
      <c r="AZ1156" s="1713"/>
      <c r="BA1156" s="1713"/>
      <c r="BB1156" s="1713"/>
      <c r="BC1156" s="1713"/>
      <c r="BD1156" s="1713"/>
      <c r="BE1156" s="1713"/>
      <c r="BF1156" s="1713"/>
      <c r="BG1156" s="1713"/>
      <c r="BH1156" s="1713"/>
      <c r="BI1156" s="1713"/>
      <c r="BJ1156" s="1713"/>
      <c r="BK1156" s="1713"/>
      <c r="BL1156" s="1713"/>
      <c r="BM1156" s="1713"/>
      <c r="BN1156" s="1713"/>
      <c r="BO1156" s="1713"/>
      <c r="BP1156" s="1713"/>
      <c r="BQ1156" s="1713"/>
      <c r="BR1156" s="1713"/>
      <c r="BS1156" s="1713"/>
      <c r="BT1156" s="1713"/>
      <c r="BU1156" s="1713"/>
      <c r="BV1156" s="1713"/>
      <c r="BW1156" s="1713"/>
      <c r="BX1156" s="1713"/>
      <c r="BY1156" s="1713"/>
      <c r="BZ1156" s="1713"/>
      <c r="CA1156" s="1713"/>
      <c r="CB1156" s="1713"/>
      <c r="CC1156" s="1713"/>
      <c r="CD1156" s="1713"/>
      <c r="CE1156" s="1713"/>
      <c r="CF1156" s="1713"/>
      <c r="CG1156" s="1713"/>
      <c r="CH1156" s="1713"/>
      <c r="CI1156" s="1713"/>
      <c r="CJ1156" s="1713"/>
      <c r="CK1156" s="1713"/>
      <c r="CL1156" s="1713"/>
      <c r="CM1156" s="1713"/>
      <c r="CN1156" s="1713"/>
      <c r="CO1156" s="1713"/>
      <c r="CP1156" s="1713"/>
      <c r="CQ1156" s="1713"/>
      <c r="CR1156" s="1713"/>
      <c r="CS1156" s="1713"/>
      <c r="CT1156" s="1713"/>
      <c r="CU1156" s="1713"/>
      <c r="CV1156" s="1713"/>
      <c r="CW1156" s="1713"/>
      <c r="CX1156" s="1713"/>
      <c r="CY1156" s="1713"/>
      <c r="CZ1156" s="1713"/>
      <c r="DA1156" s="1713"/>
      <c r="DB1156" s="1713"/>
      <c r="DC1156" s="1713"/>
      <c r="DD1156" s="1713"/>
      <c r="DE1156" s="1713"/>
      <c r="DF1156" s="1713"/>
      <c r="DG1156" s="1713"/>
      <c r="DH1156" s="1713"/>
      <c r="DI1156" s="1713"/>
      <c r="DJ1156" s="1713"/>
      <c r="DK1156" s="1713"/>
      <c r="DL1156" s="1713"/>
      <c r="DM1156" s="1713"/>
      <c r="DN1156" s="1713"/>
      <c r="DO1156" s="1713"/>
      <c r="DP1156" s="1713"/>
      <c r="DQ1156" s="1713"/>
    </row>
    <row r="1157" s="1732" customFormat="true" ht="21.75" hidden="false" customHeight="true" outlineLevel="0" collapsed="false">
      <c r="A1157" s="1713"/>
      <c r="B1157" s="1713"/>
      <c r="C1157" s="1725"/>
      <c r="D1157" s="1725"/>
      <c r="E1157" s="1725"/>
      <c r="F1157" s="3210"/>
      <c r="G1157" s="3211"/>
      <c r="H1157" s="3212"/>
      <c r="I1157" s="3213"/>
      <c r="J1157" s="3213"/>
      <c r="K1157" s="1713"/>
      <c r="L1157" s="1713"/>
      <c r="M1157" s="1713"/>
      <c r="N1157" s="1725"/>
      <c r="O1157" s="1713"/>
      <c r="P1157" s="1713"/>
      <c r="Q1157" s="1713"/>
      <c r="R1157" s="1713"/>
      <c r="S1157" s="1713"/>
      <c r="T1157" s="1714"/>
      <c r="W1157" s="1713"/>
      <c r="X1157" s="1713"/>
      <c r="Y1157" s="1713"/>
      <c r="Z1157" s="1713"/>
      <c r="AA1157" s="1713"/>
      <c r="AB1157" s="1713"/>
      <c r="AC1157" s="1713"/>
      <c r="AD1157" s="1713"/>
      <c r="AE1157" s="1713"/>
      <c r="AF1157" s="1713"/>
      <c r="AG1157" s="1713"/>
      <c r="AH1157" s="1713"/>
      <c r="AI1157" s="1713"/>
      <c r="AJ1157" s="1713"/>
      <c r="AK1157" s="1713"/>
      <c r="AL1157" s="1713"/>
      <c r="AM1157" s="1713"/>
      <c r="AN1157" s="1713"/>
      <c r="AO1157" s="3214"/>
      <c r="AP1157" s="1713"/>
      <c r="AQ1157" s="1713"/>
      <c r="AR1157" s="1713"/>
      <c r="AS1157" s="1713"/>
      <c r="AT1157" s="1713"/>
      <c r="AU1157" s="1713"/>
      <c r="AV1157" s="1713"/>
      <c r="AW1157" s="1713"/>
      <c r="AX1157" s="1713"/>
      <c r="AY1157" s="1713"/>
      <c r="AZ1157" s="1713"/>
      <c r="BA1157" s="1713"/>
      <c r="BB1157" s="1713"/>
      <c r="BC1157" s="1713"/>
      <c r="BD1157" s="1713"/>
      <c r="BE1157" s="1713"/>
      <c r="BF1157" s="1713"/>
      <c r="BG1157" s="1713"/>
      <c r="BH1157" s="1713"/>
      <c r="BI1157" s="1713"/>
      <c r="BJ1157" s="1713"/>
      <c r="BK1157" s="1713"/>
      <c r="BL1157" s="1713"/>
      <c r="BM1157" s="1713"/>
      <c r="BN1157" s="1713"/>
      <c r="BO1157" s="1713"/>
      <c r="BP1157" s="1713"/>
      <c r="BQ1157" s="1713"/>
      <c r="BR1157" s="1713"/>
      <c r="BS1157" s="1713"/>
      <c r="BT1157" s="1713"/>
      <c r="BU1157" s="1713"/>
      <c r="BV1157" s="1713"/>
      <c r="BW1157" s="1713"/>
      <c r="BX1157" s="1713"/>
      <c r="BY1157" s="1713"/>
      <c r="BZ1157" s="1713"/>
      <c r="CA1157" s="1713"/>
      <c r="CB1157" s="1713"/>
      <c r="CC1157" s="1713"/>
      <c r="CD1157" s="1713"/>
      <c r="CE1157" s="1713"/>
      <c r="CF1157" s="1713"/>
      <c r="CG1157" s="1713"/>
      <c r="CH1157" s="1713"/>
      <c r="CI1157" s="1713"/>
      <c r="CJ1157" s="1713"/>
      <c r="CK1157" s="1713"/>
      <c r="CL1157" s="1713"/>
      <c r="CM1157" s="1713"/>
      <c r="CN1157" s="1713"/>
      <c r="CO1157" s="1713"/>
      <c r="CP1157" s="1713"/>
      <c r="CQ1157" s="1713"/>
      <c r="CR1157" s="1713"/>
      <c r="CS1157" s="1713"/>
      <c r="CT1157" s="1713"/>
      <c r="CU1157" s="1713"/>
      <c r="CV1157" s="1713"/>
      <c r="CW1157" s="1713"/>
      <c r="CX1157" s="1713"/>
      <c r="CY1157" s="1713"/>
      <c r="CZ1157" s="1713"/>
      <c r="DA1157" s="1713"/>
      <c r="DB1157" s="1713"/>
      <c r="DC1157" s="1713"/>
      <c r="DD1157" s="1713"/>
      <c r="DE1157" s="1713"/>
      <c r="DF1157" s="1713"/>
      <c r="DG1157" s="1713"/>
      <c r="DH1157" s="1713"/>
      <c r="DI1157" s="1713"/>
      <c r="DJ1157" s="1713"/>
      <c r="DK1157" s="1713"/>
      <c r="DL1157" s="1713"/>
      <c r="DM1157" s="1713"/>
      <c r="DN1157" s="1713"/>
      <c r="DO1157" s="1713"/>
      <c r="DP1157" s="1713"/>
      <c r="DQ1157" s="1713"/>
    </row>
    <row r="1158" s="1732" customFormat="true" ht="21.75" hidden="false" customHeight="true" outlineLevel="0" collapsed="false">
      <c r="A1158" s="1713"/>
      <c r="B1158" s="1713"/>
      <c r="C1158" s="1725"/>
      <c r="D1158" s="1725"/>
      <c r="E1158" s="1725"/>
      <c r="F1158" s="3210"/>
      <c r="G1158" s="3211"/>
      <c r="H1158" s="3212"/>
      <c r="I1158" s="3213"/>
      <c r="J1158" s="3213"/>
      <c r="K1158" s="1713"/>
      <c r="L1158" s="1713"/>
      <c r="M1158" s="1713"/>
      <c r="N1158" s="1725"/>
      <c r="O1158" s="1713"/>
      <c r="P1158" s="1713"/>
      <c r="Q1158" s="1713"/>
      <c r="R1158" s="1713"/>
      <c r="S1158" s="1713"/>
      <c r="T1158" s="1714"/>
      <c r="W1158" s="1713"/>
      <c r="X1158" s="1713"/>
      <c r="Y1158" s="1713"/>
      <c r="Z1158" s="1713"/>
      <c r="AA1158" s="1713"/>
      <c r="AB1158" s="1713"/>
      <c r="AC1158" s="1713"/>
      <c r="AD1158" s="1713"/>
      <c r="AE1158" s="1713"/>
      <c r="AF1158" s="1713"/>
      <c r="AG1158" s="1713"/>
      <c r="AH1158" s="1713"/>
      <c r="AI1158" s="1713"/>
      <c r="AJ1158" s="1713"/>
      <c r="AK1158" s="1713"/>
      <c r="AL1158" s="1713"/>
      <c r="AM1158" s="1713"/>
      <c r="AN1158" s="1713"/>
      <c r="AO1158" s="3214"/>
      <c r="AP1158" s="1713"/>
      <c r="AQ1158" s="1713"/>
      <c r="AR1158" s="1713"/>
      <c r="AS1158" s="1713"/>
      <c r="AT1158" s="1713"/>
      <c r="AU1158" s="1713"/>
      <c r="AV1158" s="1713"/>
      <c r="AW1158" s="1713"/>
      <c r="AX1158" s="1713"/>
      <c r="AY1158" s="1713"/>
      <c r="AZ1158" s="1713"/>
      <c r="BA1158" s="1713"/>
      <c r="BB1158" s="1713"/>
      <c r="BC1158" s="1713"/>
      <c r="BD1158" s="1713"/>
      <c r="BE1158" s="1713"/>
      <c r="BF1158" s="1713"/>
      <c r="BG1158" s="1713"/>
      <c r="BH1158" s="1713"/>
      <c r="BI1158" s="1713"/>
      <c r="BJ1158" s="1713"/>
      <c r="BK1158" s="1713"/>
      <c r="BL1158" s="1713"/>
      <c r="BM1158" s="1713"/>
      <c r="BN1158" s="1713"/>
      <c r="BO1158" s="1713"/>
      <c r="BP1158" s="1713"/>
      <c r="BQ1158" s="1713"/>
      <c r="BR1158" s="1713"/>
      <c r="BS1158" s="1713"/>
      <c r="BT1158" s="1713"/>
      <c r="BU1158" s="1713"/>
      <c r="BV1158" s="1713"/>
      <c r="BW1158" s="1713"/>
      <c r="BX1158" s="1713"/>
      <c r="BY1158" s="1713"/>
      <c r="BZ1158" s="1713"/>
      <c r="CA1158" s="1713"/>
      <c r="CB1158" s="1713"/>
      <c r="CC1158" s="1713"/>
      <c r="CD1158" s="1713"/>
      <c r="CE1158" s="1713"/>
      <c r="CF1158" s="1713"/>
      <c r="CG1158" s="1713"/>
      <c r="CH1158" s="1713"/>
      <c r="CI1158" s="1713"/>
      <c r="CJ1158" s="1713"/>
      <c r="CK1158" s="1713"/>
      <c r="CL1158" s="1713"/>
      <c r="CM1158" s="1713"/>
      <c r="CN1158" s="1713"/>
      <c r="CO1158" s="1713"/>
      <c r="CP1158" s="1713"/>
      <c r="CQ1158" s="1713"/>
      <c r="CR1158" s="1713"/>
      <c r="CS1158" s="1713"/>
      <c r="CT1158" s="1713"/>
      <c r="CU1158" s="1713"/>
      <c r="CV1158" s="1713"/>
      <c r="CW1158" s="1713"/>
      <c r="CX1158" s="1713"/>
      <c r="CY1158" s="1713"/>
      <c r="CZ1158" s="1713"/>
      <c r="DA1158" s="1713"/>
      <c r="DB1158" s="1713"/>
      <c r="DC1158" s="1713"/>
      <c r="DD1158" s="1713"/>
      <c r="DE1158" s="1713"/>
      <c r="DF1158" s="1713"/>
      <c r="DG1158" s="1713"/>
      <c r="DH1158" s="1713"/>
      <c r="DI1158" s="1713"/>
      <c r="DJ1158" s="1713"/>
      <c r="DK1158" s="1713"/>
      <c r="DL1158" s="1713"/>
      <c r="DM1158" s="1713"/>
      <c r="DN1158" s="1713"/>
      <c r="DO1158" s="1713"/>
      <c r="DP1158" s="1713"/>
      <c r="DQ1158" s="1713"/>
    </row>
    <row r="1159" s="1732" customFormat="true" ht="21.75" hidden="false" customHeight="true" outlineLevel="0" collapsed="false">
      <c r="A1159" s="1713"/>
      <c r="B1159" s="1713"/>
      <c r="C1159" s="1725"/>
      <c r="D1159" s="1725"/>
      <c r="E1159" s="1725"/>
      <c r="F1159" s="3210"/>
      <c r="G1159" s="3211"/>
      <c r="H1159" s="3212"/>
      <c r="I1159" s="3213"/>
      <c r="J1159" s="3213"/>
      <c r="K1159" s="1713"/>
      <c r="L1159" s="1713"/>
      <c r="M1159" s="1713"/>
      <c r="N1159" s="1725"/>
      <c r="O1159" s="1713"/>
      <c r="P1159" s="1713"/>
      <c r="Q1159" s="1713"/>
      <c r="R1159" s="1713"/>
      <c r="S1159" s="1713"/>
      <c r="T1159" s="1714"/>
      <c r="W1159" s="1713"/>
      <c r="X1159" s="1713"/>
      <c r="Y1159" s="1713"/>
      <c r="Z1159" s="1713"/>
      <c r="AA1159" s="1713"/>
      <c r="AB1159" s="1713"/>
      <c r="AC1159" s="1713"/>
      <c r="AD1159" s="1713"/>
      <c r="AE1159" s="1713"/>
      <c r="AF1159" s="1713"/>
      <c r="AG1159" s="1713"/>
      <c r="AH1159" s="1713"/>
      <c r="AI1159" s="1713"/>
      <c r="AJ1159" s="1713"/>
      <c r="AK1159" s="1713"/>
      <c r="AL1159" s="1713"/>
      <c r="AM1159" s="1713"/>
      <c r="AN1159" s="1713"/>
      <c r="AO1159" s="3214"/>
      <c r="AP1159" s="1713"/>
      <c r="AQ1159" s="1713"/>
      <c r="AR1159" s="1713"/>
      <c r="AS1159" s="1713"/>
      <c r="AT1159" s="1713"/>
      <c r="AU1159" s="1713"/>
      <c r="AV1159" s="1713"/>
      <c r="AW1159" s="1713"/>
      <c r="AX1159" s="1713"/>
      <c r="AY1159" s="1713"/>
      <c r="AZ1159" s="1713"/>
      <c r="BA1159" s="1713"/>
      <c r="BB1159" s="1713"/>
      <c r="BC1159" s="1713"/>
      <c r="BD1159" s="1713"/>
      <c r="BE1159" s="1713"/>
      <c r="BF1159" s="1713"/>
      <c r="BG1159" s="1713"/>
      <c r="BH1159" s="1713"/>
      <c r="BI1159" s="1713"/>
      <c r="BJ1159" s="1713"/>
      <c r="BK1159" s="1713"/>
      <c r="BL1159" s="1713"/>
      <c r="BM1159" s="1713"/>
      <c r="BN1159" s="1713"/>
      <c r="BO1159" s="1713"/>
      <c r="BP1159" s="1713"/>
      <c r="BQ1159" s="1713"/>
      <c r="BR1159" s="1713"/>
      <c r="BS1159" s="1713"/>
      <c r="BT1159" s="1713"/>
      <c r="BU1159" s="1713"/>
      <c r="BV1159" s="1713"/>
      <c r="BW1159" s="1713"/>
      <c r="BX1159" s="1713"/>
      <c r="BY1159" s="1713"/>
      <c r="BZ1159" s="1713"/>
      <c r="CA1159" s="1713"/>
      <c r="CB1159" s="1713"/>
      <c r="CC1159" s="1713"/>
      <c r="CD1159" s="1713"/>
      <c r="CE1159" s="1713"/>
      <c r="CF1159" s="1713"/>
      <c r="CG1159" s="1713"/>
      <c r="CH1159" s="1713"/>
      <c r="CI1159" s="1713"/>
      <c r="CJ1159" s="1713"/>
      <c r="CK1159" s="1713"/>
      <c r="CL1159" s="1713"/>
      <c r="CM1159" s="1713"/>
      <c r="CN1159" s="1713"/>
      <c r="CO1159" s="1713"/>
      <c r="CP1159" s="1713"/>
      <c r="CQ1159" s="1713"/>
      <c r="CR1159" s="1713"/>
      <c r="CS1159" s="1713"/>
      <c r="CT1159" s="1713"/>
      <c r="CU1159" s="1713"/>
      <c r="CV1159" s="1713"/>
      <c r="CW1159" s="1713"/>
      <c r="CX1159" s="1713"/>
      <c r="CY1159" s="1713"/>
      <c r="CZ1159" s="1713"/>
      <c r="DA1159" s="1713"/>
      <c r="DB1159" s="1713"/>
      <c r="DC1159" s="1713"/>
      <c r="DD1159" s="1713"/>
      <c r="DE1159" s="1713"/>
      <c r="DF1159" s="1713"/>
      <c r="DG1159" s="1713"/>
      <c r="DH1159" s="1713"/>
      <c r="DI1159" s="1713"/>
      <c r="DJ1159" s="1713"/>
      <c r="DK1159" s="1713"/>
      <c r="DL1159" s="1713"/>
      <c r="DM1159" s="1713"/>
      <c r="DN1159" s="1713"/>
      <c r="DO1159" s="1713"/>
      <c r="DP1159" s="1713"/>
      <c r="DQ1159" s="1713"/>
    </row>
    <row r="1160" s="1732" customFormat="true" ht="21.75" hidden="false" customHeight="true" outlineLevel="0" collapsed="false">
      <c r="A1160" s="1713"/>
      <c r="B1160" s="1713"/>
      <c r="C1160" s="1725"/>
      <c r="D1160" s="1725"/>
      <c r="E1160" s="1725"/>
      <c r="F1160" s="3210"/>
      <c r="G1160" s="3211"/>
      <c r="H1160" s="3212"/>
      <c r="I1160" s="3213"/>
      <c r="J1160" s="3213"/>
      <c r="K1160" s="1713"/>
      <c r="L1160" s="1713"/>
      <c r="M1160" s="1713"/>
      <c r="N1160" s="1725"/>
      <c r="O1160" s="1713"/>
      <c r="P1160" s="1713"/>
      <c r="Q1160" s="1713"/>
      <c r="R1160" s="1713"/>
      <c r="S1160" s="1713"/>
      <c r="T1160" s="1714"/>
      <c r="W1160" s="1713"/>
      <c r="X1160" s="1713"/>
      <c r="Y1160" s="1713"/>
      <c r="Z1160" s="1713"/>
      <c r="AA1160" s="1713"/>
      <c r="AB1160" s="1713"/>
      <c r="AC1160" s="1713"/>
      <c r="AD1160" s="1713"/>
      <c r="AE1160" s="1713"/>
      <c r="AF1160" s="1713"/>
      <c r="AG1160" s="1713"/>
      <c r="AH1160" s="1713"/>
      <c r="AI1160" s="1713"/>
      <c r="AJ1160" s="1713"/>
      <c r="AK1160" s="1713"/>
      <c r="AL1160" s="1713"/>
      <c r="AM1160" s="1713"/>
      <c r="AN1160" s="1713"/>
      <c r="AO1160" s="3214"/>
      <c r="AP1160" s="1713"/>
      <c r="AQ1160" s="1713"/>
      <c r="AR1160" s="1713"/>
      <c r="AS1160" s="1713"/>
      <c r="AT1160" s="1713"/>
      <c r="AU1160" s="1713"/>
      <c r="AV1160" s="1713"/>
      <c r="AW1160" s="1713"/>
      <c r="AX1160" s="1713"/>
      <c r="AY1160" s="1713"/>
      <c r="AZ1160" s="1713"/>
      <c r="BA1160" s="1713"/>
      <c r="BB1160" s="1713"/>
      <c r="BC1160" s="1713"/>
      <c r="BD1160" s="1713"/>
      <c r="BE1160" s="1713"/>
      <c r="BF1160" s="1713"/>
      <c r="BG1160" s="1713"/>
      <c r="BH1160" s="1713"/>
      <c r="BI1160" s="1713"/>
      <c r="BJ1160" s="1713"/>
      <c r="BK1160" s="1713"/>
      <c r="BL1160" s="1713"/>
      <c r="BM1160" s="1713"/>
      <c r="BN1160" s="1713"/>
      <c r="BO1160" s="1713"/>
      <c r="BP1160" s="1713"/>
      <c r="BQ1160" s="1713"/>
      <c r="BR1160" s="1713"/>
      <c r="BS1160" s="1713"/>
      <c r="BT1160" s="1713"/>
      <c r="BU1160" s="1713"/>
      <c r="BV1160" s="1713"/>
      <c r="BW1160" s="1713"/>
      <c r="BX1160" s="1713"/>
      <c r="BY1160" s="1713"/>
      <c r="BZ1160" s="1713"/>
      <c r="CA1160" s="1713"/>
      <c r="CB1160" s="1713"/>
      <c r="CC1160" s="1713"/>
      <c r="CD1160" s="1713"/>
      <c r="CE1160" s="1713"/>
      <c r="CF1160" s="1713"/>
      <c r="CG1160" s="1713"/>
      <c r="CH1160" s="1713"/>
      <c r="CI1160" s="1713"/>
      <c r="CJ1160" s="1713"/>
      <c r="CK1160" s="1713"/>
      <c r="CL1160" s="1713"/>
      <c r="CM1160" s="1713"/>
      <c r="CN1160" s="1713"/>
      <c r="CO1160" s="1713"/>
      <c r="CP1160" s="1713"/>
      <c r="CQ1160" s="1713"/>
      <c r="CR1160" s="1713"/>
      <c r="CS1160" s="1713"/>
      <c r="CT1160" s="1713"/>
      <c r="CU1160" s="1713"/>
      <c r="CV1160" s="1713"/>
      <c r="CW1160" s="1713"/>
      <c r="CX1160" s="1713"/>
      <c r="CY1160" s="1713"/>
      <c r="CZ1160" s="1713"/>
      <c r="DA1160" s="1713"/>
      <c r="DB1160" s="1713"/>
      <c r="DC1160" s="1713"/>
      <c r="DD1160" s="1713"/>
      <c r="DE1160" s="1713"/>
      <c r="DF1160" s="1713"/>
      <c r="DG1160" s="1713"/>
      <c r="DH1160" s="1713"/>
      <c r="DI1160" s="1713"/>
      <c r="DJ1160" s="1713"/>
      <c r="DK1160" s="1713"/>
      <c r="DL1160" s="1713"/>
      <c r="DM1160" s="1713"/>
      <c r="DN1160" s="1713"/>
      <c r="DO1160" s="1713"/>
      <c r="DP1160" s="1713"/>
      <c r="DQ1160" s="1713"/>
    </row>
    <row r="1161" s="1732" customFormat="true" ht="21.75" hidden="false" customHeight="true" outlineLevel="0" collapsed="false">
      <c r="A1161" s="1713"/>
      <c r="B1161" s="1713"/>
      <c r="C1161" s="1725"/>
      <c r="D1161" s="1725"/>
      <c r="E1161" s="1725"/>
      <c r="F1161" s="3210"/>
      <c r="G1161" s="3211"/>
      <c r="H1161" s="3212"/>
      <c r="I1161" s="3213"/>
      <c r="J1161" s="3213"/>
      <c r="K1161" s="1713"/>
      <c r="L1161" s="1713"/>
      <c r="M1161" s="1713"/>
      <c r="N1161" s="1725"/>
      <c r="O1161" s="1713"/>
      <c r="P1161" s="1713"/>
      <c r="Q1161" s="1713"/>
      <c r="R1161" s="1713"/>
      <c r="S1161" s="1713"/>
      <c r="T1161" s="1714"/>
      <c r="W1161" s="1713"/>
      <c r="X1161" s="1713"/>
      <c r="Y1161" s="1713"/>
      <c r="Z1161" s="1713"/>
      <c r="AA1161" s="1713"/>
      <c r="AB1161" s="1713"/>
      <c r="AC1161" s="1713"/>
      <c r="AD1161" s="1713"/>
      <c r="AE1161" s="1713"/>
      <c r="AF1161" s="1713"/>
      <c r="AG1161" s="1713"/>
      <c r="AH1161" s="1713"/>
      <c r="AI1161" s="1713"/>
      <c r="AJ1161" s="1713"/>
      <c r="AK1161" s="1713"/>
      <c r="AL1161" s="1713"/>
      <c r="AM1161" s="1713"/>
      <c r="AN1161" s="1713"/>
      <c r="AO1161" s="3214"/>
      <c r="AP1161" s="1713"/>
      <c r="AQ1161" s="1713"/>
      <c r="AR1161" s="1713"/>
      <c r="AS1161" s="1713"/>
      <c r="AT1161" s="1713"/>
      <c r="AU1161" s="1713"/>
      <c r="AV1161" s="1713"/>
      <c r="AW1161" s="1713"/>
      <c r="AX1161" s="1713"/>
      <c r="AY1161" s="1713"/>
      <c r="AZ1161" s="1713"/>
      <c r="BA1161" s="1713"/>
      <c r="BB1161" s="1713"/>
      <c r="BC1161" s="1713"/>
      <c r="BD1161" s="1713"/>
      <c r="BE1161" s="1713"/>
      <c r="BF1161" s="1713"/>
      <c r="BG1161" s="1713"/>
      <c r="BH1161" s="1713"/>
      <c r="BI1161" s="1713"/>
      <c r="BJ1161" s="1713"/>
      <c r="BK1161" s="1713"/>
      <c r="BL1161" s="1713"/>
      <c r="BM1161" s="1713"/>
      <c r="BN1161" s="1713"/>
      <c r="BO1161" s="1713"/>
      <c r="BP1161" s="1713"/>
      <c r="BQ1161" s="1713"/>
      <c r="BR1161" s="1713"/>
      <c r="BS1161" s="1713"/>
      <c r="BT1161" s="1713"/>
      <c r="BU1161" s="1713"/>
      <c r="BV1161" s="1713"/>
      <c r="BW1161" s="1713"/>
      <c r="BX1161" s="1713"/>
      <c r="BY1161" s="1713"/>
      <c r="BZ1161" s="1713"/>
      <c r="CA1161" s="1713"/>
      <c r="CB1161" s="1713"/>
      <c r="CC1161" s="1713"/>
      <c r="CD1161" s="1713"/>
      <c r="CE1161" s="1713"/>
      <c r="CF1161" s="1713"/>
      <c r="CG1161" s="1713"/>
      <c r="CH1161" s="1713"/>
      <c r="CI1161" s="1713"/>
      <c r="CJ1161" s="1713"/>
      <c r="CK1161" s="1713"/>
      <c r="CL1161" s="1713"/>
      <c r="CM1161" s="1713"/>
      <c r="CN1161" s="1713"/>
      <c r="CO1161" s="1713"/>
      <c r="CP1161" s="1713"/>
      <c r="CQ1161" s="1713"/>
      <c r="CR1161" s="1713"/>
      <c r="CS1161" s="1713"/>
      <c r="CT1161" s="1713"/>
      <c r="CU1161" s="1713"/>
      <c r="CV1161" s="1713"/>
      <c r="CW1161" s="1713"/>
      <c r="CX1161" s="1713"/>
      <c r="CY1161" s="1713"/>
      <c r="CZ1161" s="1713"/>
      <c r="DA1161" s="1713"/>
      <c r="DB1161" s="1713"/>
      <c r="DC1161" s="1713"/>
      <c r="DD1161" s="1713"/>
      <c r="DE1161" s="1713"/>
      <c r="DF1161" s="1713"/>
      <c r="DG1161" s="1713"/>
      <c r="DH1161" s="1713"/>
      <c r="DI1161" s="1713"/>
      <c r="DJ1161" s="1713"/>
      <c r="DK1161" s="1713"/>
      <c r="DL1161" s="1713"/>
      <c r="DM1161" s="1713"/>
      <c r="DN1161" s="1713"/>
      <c r="DO1161" s="1713"/>
      <c r="DP1161" s="1713"/>
      <c r="DQ1161" s="1713"/>
    </row>
    <row r="1162" s="1732" customFormat="true" ht="21.75" hidden="false" customHeight="true" outlineLevel="0" collapsed="false">
      <c r="A1162" s="1713"/>
      <c r="B1162" s="1713"/>
      <c r="C1162" s="1725"/>
      <c r="D1162" s="1725"/>
      <c r="E1162" s="1725"/>
      <c r="F1162" s="3210"/>
      <c r="G1162" s="3211"/>
      <c r="H1162" s="3212"/>
      <c r="I1162" s="3213"/>
      <c r="J1162" s="3213"/>
      <c r="K1162" s="1713"/>
      <c r="L1162" s="1713"/>
      <c r="M1162" s="1713"/>
      <c r="N1162" s="1725"/>
      <c r="O1162" s="1713"/>
      <c r="P1162" s="1713"/>
      <c r="Q1162" s="1713"/>
      <c r="R1162" s="1713"/>
      <c r="S1162" s="1713"/>
      <c r="T1162" s="1714"/>
      <c r="W1162" s="1713"/>
      <c r="X1162" s="1713"/>
      <c r="Y1162" s="1713"/>
      <c r="Z1162" s="1713"/>
      <c r="AA1162" s="1713"/>
      <c r="AB1162" s="1713"/>
      <c r="AC1162" s="1713"/>
      <c r="AD1162" s="1713"/>
      <c r="AE1162" s="1713"/>
      <c r="AF1162" s="1713"/>
      <c r="AG1162" s="1713"/>
      <c r="AH1162" s="1713"/>
      <c r="AI1162" s="1713"/>
      <c r="AJ1162" s="1713"/>
      <c r="AK1162" s="1713"/>
      <c r="AL1162" s="1713"/>
      <c r="AM1162" s="1713"/>
      <c r="AN1162" s="1713"/>
      <c r="AO1162" s="3214"/>
      <c r="AP1162" s="1713"/>
      <c r="AQ1162" s="1713"/>
      <c r="AR1162" s="1713"/>
      <c r="AS1162" s="1713"/>
      <c r="AT1162" s="1713"/>
      <c r="AU1162" s="1713"/>
      <c r="AV1162" s="1713"/>
      <c r="AW1162" s="1713"/>
      <c r="AX1162" s="1713"/>
      <c r="AY1162" s="1713"/>
      <c r="AZ1162" s="1713"/>
      <c r="BA1162" s="1713"/>
      <c r="BB1162" s="1713"/>
      <c r="BC1162" s="1713"/>
      <c r="BD1162" s="1713"/>
      <c r="BE1162" s="1713"/>
      <c r="BF1162" s="1713"/>
      <c r="BG1162" s="1713"/>
      <c r="BH1162" s="1713"/>
      <c r="BI1162" s="1713"/>
      <c r="BJ1162" s="1713"/>
      <c r="BK1162" s="1713"/>
      <c r="BL1162" s="1713"/>
      <c r="BM1162" s="1713"/>
      <c r="BN1162" s="1713"/>
      <c r="BO1162" s="1713"/>
      <c r="BP1162" s="1713"/>
      <c r="BQ1162" s="1713"/>
      <c r="BR1162" s="1713"/>
      <c r="BS1162" s="1713"/>
      <c r="BT1162" s="1713"/>
      <c r="BU1162" s="1713"/>
      <c r="BV1162" s="1713"/>
      <c r="BW1162" s="1713"/>
      <c r="BX1162" s="1713"/>
      <c r="BY1162" s="1713"/>
      <c r="BZ1162" s="1713"/>
      <c r="CA1162" s="1713"/>
      <c r="CB1162" s="1713"/>
      <c r="CC1162" s="1713"/>
      <c r="CD1162" s="1713"/>
      <c r="CE1162" s="1713"/>
      <c r="CF1162" s="1713"/>
      <c r="CG1162" s="1713"/>
      <c r="CH1162" s="1713"/>
      <c r="CI1162" s="1713"/>
      <c r="CJ1162" s="1713"/>
      <c r="CK1162" s="1713"/>
      <c r="CL1162" s="1713"/>
      <c r="CM1162" s="1713"/>
      <c r="CN1162" s="1713"/>
      <c r="CO1162" s="1713"/>
      <c r="CP1162" s="1713"/>
      <c r="CQ1162" s="1713"/>
      <c r="CR1162" s="1713"/>
      <c r="CS1162" s="1713"/>
      <c r="CT1162" s="1713"/>
      <c r="CU1162" s="1713"/>
      <c r="CV1162" s="1713"/>
      <c r="CW1162" s="1713"/>
      <c r="CX1162" s="1713"/>
      <c r="CY1162" s="1713"/>
      <c r="CZ1162" s="1713"/>
      <c r="DA1162" s="1713"/>
      <c r="DB1162" s="1713"/>
      <c r="DC1162" s="1713"/>
      <c r="DD1162" s="1713"/>
      <c r="DE1162" s="1713"/>
      <c r="DF1162" s="1713"/>
      <c r="DG1162" s="1713"/>
      <c r="DH1162" s="1713"/>
      <c r="DI1162" s="1713"/>
      <c r="DJ1162" s="1713"/>
      <c r="DK1162" s="1713"/>
      <c r="DL1162" s="1713"/>
      <c r="DM1162" s="1713"/>
      <c r="DN1162" s="1713"/>
      <c r="DO1162" s="1713"/>
      <c r="DP1162" s="1713"/>
      <c r="DQ1162" s="1713"/>
    </row>
    <row r="1163" s="1732" customFormat="true" ht="21.75" hidden="false" customHeight="true" outlineLevel="0" collapsed="false">
      <c r="A1163" s="1713"/>
      <c r="B1163" s="1713"/>
      <c r="C1163" s="1725"/>
      <c r="D1163" s="1725"/>
      <c r="E1163" s="1725"/>
      <c r="F1163" s="3210"/>
      <c r="G1163" s="3211"/>
      <c r="H1163" s="3212"/>
      <c r="I1163" s="3213"/>
      <c r="J1163" s="3213"/>
      <c r="K1163" s="1713"/>
      <c r="L1163" s="1713"/>
      <c r="M1163" s="1713"/>
      <c r="N1163" s="1725"/>
      <c r="O1163" s="1713"/>
      <c r="P1163" s="1713"/>
      <c r="Q1163" s="1713"/>
      <c r="R1163" s="1713"/>
      <c r="S1163" s="1713"/>
      <c r="T1163" s="1714"/>
      <c r="W1163" s="1713"/>
      <c r="X1163" s="1713"/>
      <c r="Y1163" s="1713"/>
      <c r="Z1163" s="1713"/>
      <c r="AA1163" s="1713"/>
      <c r="AB1163" s="1713"/>
      <c r="AC1163" s="1713"/>
      <c r="AD1163" s="1713"/>
      <c r="AE1163" s="1713"/>
      <c r="AF1163" s="1713"/>
      <c r="AG1163" s="1713"/>
      <c r="AH1163" s="1713"/>
      <c r="AI1163" s="1713"/>
      <c r="AJ1163" s="1713"/>
      <c r="AK1163" s="1713"/>
      <c r="AL1163" s="1713"/>
      <c r="AM1163" s="1713"/>
      <c r="AN1163" s="1713"/>
      <c r="AO1163" s="3214"/>
      <c r="AP1163" s="1713"/>
      <c r="AQ1163" s="1713"/>
      <c r="AR1163" s="1713"/>
      <c r="AS1163" s="1713"/>
      <c r="AT1163" s="1713"/>
      <c r="AU1163" s="1713"/>
      <c r="AV1163" s="1713"/>
      <c r="AW1163" s="1713"/>
      <c r="AX1163" s="1713"/>
      <c r="AY1163" s="1713"/>
      <c r="AZ1163" s="1713"/>
      <c r="BA1163" s="1713"/>
      <c r="BB1163" s="1713"/>
      <c r="BC1163" s="1713"/>
      <c r="BD1163" s="1713"/>
      <c r="BE1163" s="1713"/>
      <c r="BF1163" s="1713"/>
      <c r="BG1163" s="1713"/>
      <c r="BH1163" s="1713"/>
      <c r="BI1163" s="1713"/>
      <c r="BJ1163" s="1713"/>
      <c r="BK1163" s="1713"/>
      <c r="BL1163" s="1713"/>
      <c r="BM1163" s="1713"/>
      <c r="BN1163" s="1713"/>
      <c r="BO1163" s="1713"/>
      <c r="BP1163" s="1713"/>
      <c r="BQ1163" s="1713"/>
      <c r="BR1163" s="1713"/>
      <c r="BS1163" s="1713"/>
      <c r="BT1163" s="1713"/>
      <c r="BU1163" s="1713"/>
      <c r="BV1163" s="1713"/>
      <c r="BW1163" s="1713"/>
      <c r="BX1163" s="1713"/>
      <c r="BY1163" s="1713"/>
      <c r="BZ1163" s="1713"/>
      <c r="CA1163" s="1713"/>
      <c r="CB1163" s="1713"/>
      <c r="CC1163" s="1713"/>
      <c r="CD1163" s="1713"/>
      <c r="CE1163" s="1713"/>
      <c r="CF1163" s="1713"/>
      <c r="CG1163" s="1713"/>
      <c r="CH1163" s="1713"/>
      <c r="CI1163" s="1713"/>
      <c r="CJ1163" s="1713"/>
      <c r="CK1163" s="1713"/>
      <c r="CL1163" s="1713"/>
      <c r="CM1163" s="1713"/>
      <c r="CN1163" s="1713"/>
      <c r="CO1163" s="1713"/>
      <c r="CP1163" s="1713"/>
      <c r="CQ1163" s="1713"/>
      <c r="CR1163" s="1713"/>
      <c r="CS1163" s="1713"/>
      <c r="CT1163" s="1713"/>
      <c r="CU1163" s="1713"/>
      <c r="CV1163" s="1713"/>
      <c r="CW1163" s="1713"/>
      <c r="CX1163" s="1713"/>
      <c r="CY1163" s="1713"/>
      <c r="CZ1163" s="1713"/>
      <c r="DA1163" s="1713"/>
      <c r="DB1163" s="1713"/>
      <c r="DC1163" s="1713"/>
      <c r="DD1163" s="1713"/>
      <c r="DE1163" s="1713"/>
      <c r="DF1163" s="1713"/>
      <c r="DG1163" s="1713"/>
      <c r="DH1163" s="1713"/>
      <c r="DI1163" s="1713"/>
      <c r="DJ1163" s="1713"/>
      <c r="DK1163" s="1713"/>
      <c r="DL1163" s="1713"/>
      <c r="DM1163" s="1713"/>
      <c r="DN1163" s="1713"/>
      <c r="DO1163" s="1713"/>
      <c r="DP1163" s="1713"/>
      <c r="DQ1163" s="1713"/>
    </row>
    <row r="1164" s="1732" customFormat="true" ht="21.75" hidden="false" customHeight="true" outlineLevel="0" collapsed="false">
      <c r="A1164" s="1713"/>
      <c r="B1164" s="1713"/>
      <c r="C1164" s="1725"/>
      <c r="D1164" s="1725"/>
      <c r="E1164" s="1725"/>
      <c r="F1164" s="3210"/>
      <c r="G1164" s="3211"/>
      <c r="H1164" s="3212"/>
      <c r="I1164" s="3213"/>
      <c r="J1164" s="3213"/>
      <c r="K1164" s="1713"/>
      <c r="L1164" s="1713"/>
      <c r="M1164" s="1713"/>
      <c r="N1164" s="1725"/>
      <c r="O1164" s="1713"/>
      <c r="P1164" s="1713"/>
      <c r="Q1164" s="1713"/>
      <c r="R1164" s="1713"/>
      <c r="S1164" s="1713"/>
      <c r="T1164" s="1714"/>
      <c r="W1164" s="1713"/>
      <c r="X1164" s="1713"/>
      <c r="Y1164" s="1713"/>
      <c r="Z1164" s="1713"/>
      <c r="AA1164" s="1713"/>
      <c r="AB1164" s="1713"/>
      <c r="AC1164" s="1713"/>
      <c r="AD1164" s="1713"/>
      <c r="AE1164" s="1713"/>
      <c r="AF1164" s="1713"/>
      <c r="AG1164" s="1713"/>
      <c r="AH1164" s="1713"/>
      <c r="AI1164" s="1713"/>
      <c r="AJ1164" s="1713"/>
      <c r="AK1164" s="1713"/>
      <c r="AL1164" s="1713"/>
      <c r="AM1164" s="1713"/>
      <c r="AN1164" s="1713"/>
      <c r="AO1164" s="3214"/>
      <c r="AP1164" s="1713"/>
      <c r="AQ1164" s="1713"/>
      <c r="AR1164" s="1713"/>
      <c r="AS1164" s="1713"/>
      <c r="AT1164" s="1713"/>
      <c r="AU1164" s="1713"/>
      <c r="AV1164" s="1713"/>
      <c r="AW1164" s="1713"/>
      <c r="AX1164" s="1713"/>
      <c r="AY1164" s="1713"/>
      <c r="AZ1164" s="1713"/>
      <c r="BA1164" s="1713"/>
      <c r="BB1164" s="1713"/>
      <c r="BC1164" s="1713"/>
      <c r="BD1164" s="1713"/>
      <c r="BE1164" s="1713"/>
      <c r="BF1164" s="1713"/>
      <c r="BG1164" s="1713"/>
      <c r="BH1164" s="1713"/>
      <c r="BI1164" s="1713"/>
      <c r="BJ1164" s="1713"/>
      <c r="BK1164" s="1713"/>
      <c r="BL1164" s="1713"/>
      <c r="BM1164" s="1713"/>
      <c r="BN1164" s="1713"/>
      <c r="BO1164" s="1713"/>
      <c r="BP1164" s="1713"/>
      <c r="BQ1164" s="1713"/>
      <c r="BR1164" s="1713"/>
      <c r="BS1164" s="1713"/>
      <c r="BT1164" s="1713"/>
      <c r="BU1164" s="1713"/>
      <c r="BV1164" s="1713"/>
      <c r="BW1164" s="1713"/>
      <c r="BX1164" s="1713"/>
      <c r="BY1164" s="1713"/>
      <c r="BZ1164" s="1713"/>
      <c r="CA1164" s="1713"/>
      <c r="CB1164" s="1713"/>
      <c r="CC1164" s="1713"/>
      <c r="CD1164" s="1713"/>
      <c r="CE1164" s="1713"/>
      <c r="CF1164" s="1713"/>
      <c r="CG1164" s="1713"/>
      <c r="CH1164" s="1713"/>
      <c r="CI1164" s="1713"/>
      <c r="CJ1164" s="1713"/>
      <c r="CK1164" s="1713"/>
      <c r="CL1164" s="1713"/>
      <c r="CM1164" s="1713"/>
      <c r="CN1164" s="1713"/>
      <c r="CO1164" s="1713"/>
      <c r="CP1164" s="1713"/>
      <c r="CQ1164" s="1713"/>
      <c r="CR1164" s="1713"/>
      <c r="CS1164" s="1713"/>
      <c r="CT1164" s="1713"/>
      <c r="CU1164" s="1713"/>
      <c r="CV1164" s="1713"/>
      <c r="CW1164" s="1713"/>
      <c r="CX1164" s="1713"/>
      <c r="CY1164" s="1713"/>
      <c r="CZ1164" s="1713"/>
      <c r="DA1164" s="1713"/>
      <c r="DB1164" s="1713"/>
      <c r="DC1164" s="1713"/>
      <c r="DD1164" s="1713"/>
      <c r="DE1164" s="1713"/>
      <c r="DF1164" s="1713"/>
      <c r="DG1164" s="1713"/>
      <c r="DH1164" s="1713"/>
      <c r="DI1164" s="1713"/>
      <c r="DJ1164" s="1713"/>
      <c r="DK1164" s="1713"/>
      <c r="DL1164" s="1713"/>
      <c r="DM1164" s="1713"/>
      <c r="DN1164" s="1713"/>
      <c r="DO1164" s="1713"/>
      <c r="DP1164" s="1713"/>
      <c r="DQ1164" s="1713"/>
    </row>
    <row r="1165" s="1732" customFormat="true" ht="21.75" hidden="false" customHeight="true" outlineLevel="0" collapsed="false">
      <c r="A1165" s="1713"/>
      <c r="B1165" s="1713"/>
      <c r="C1165" s="1725"/>
      <c r="D1165" s="1725"/>
      <c r="E1165" s="1725"/>
      <c r="F1165" s="3210"/>
      <c r="G1165" s="3211"/>
      <c r="H1165" s="3212"/>
      <c r="I1165" s="3213"/>
      <c r="J1165" s="3213"/>
      <c r="K1165" s="1713"/>
      <c r="L1165" s="1713"/>
      <c r="M1165" s="1713"/>
      <c r="N1165" s="1725"/>
      <c r="O1165" s="1713"/>
      <c r="P1165" s="1713"/>
      <c r="Q1165" s="1713"/>
      <c r="R1165" s="1713"/>
      <c r="S1165" s="1713"/>
      <c r="T1165" s="1714"/>
      <c r="W1165" s="1713"/>
      <c r="X1165" s="1713"/>
      <c r="Y1165" s="1713"/>
      <c r="Z1165" s="1713"/>
      <c r="AA1165" s="1713"/>
      <c r="AB1165" s="1713"/>
      <c r="AC1165" s="1713"/>
      <c r="AD1165" s="1713"/>
      <c r="AE1165" s="1713"/>
      <c r="AF1165" s="1713"/>
      <c r="AG1165" s="1713"/>
      <c r="AH1165" s="1713"/>
      <c r="AI1165" s="1713"/>
      <c r="AJ1165" s="1713"/>
      <c r="AK1165" s="1713"/>
      <c r="AL1165" s="1713"/>
      <c r="AM1165" s="1713"/>
      <c r="AN1165" s="1713"/>
      <c r="AO1165" s="3214"/>
      <c r="AP1165" s="1713"/>
      <c r="AQ1165" s="1713"/>
      <c r="AR1165" s="1713"/>
      <c r="AS1165" s="1713"/>
      <c r="AT1165" s="1713"/>
      <c r="AU1165" s="1713"/>
      <c r="AV1165" s="1713"/>
      <c r="AW1165" s="1713"/>
      <c r="AX1165" s="1713"/>
      <c r="AY1165" s="1713"/>
      <c r="AZ1165" s="1713"/>
      <c r="BA1165" s="1713"/>
      <c r="BB1165" s="1713"/>
      <c r="BC1165" s="1713"/>
      <c r="BD1165" s="1713"/>
      <c r="BE1165" s="1713"/>
      <c r="BF1165" s="1713"/>
      <c r="BG1165" s="1713"/>
      <c r="BH1165" s="1713"/>
      <c r="BI1165" s="1713"/>
      <c r="BJ1165" s="1713"/>
      <c r="BK1165" s="1713"/>
      <c r="BL1165" s="1713"/>
      <c r="BM1165" s="1713"/>
      <c r="BN1165" s="1713"/>
      <c r="BO1165" s="1713"/>
      <c r="BP1165" s="1713"/>
      <c r="BQ1165" s="1713"/>
      <c r="BR1165" s="1713"/>
      <c r="BS1165" s="1713"/>
      <c r="BT1165" s="1713"/>
      <c r="BU1165" s="1713"/>
      <c r="BV1165" s="1713"/>
      <c r="BW1165" s="1713"/>
      <c r="BX1165" s="1713"/>
      <c r="BY1165" s="1713"/>
      <c r="BZ1165" s="1713"/>
      <c r="CA1165" s="1713"/>
      <c r="CB1165" s="1713"/>
      <c r="CC1165" s="1713"/>
      <c r="CD1165" s="1713"/>
      <c r="CE1165" s="1713"/>
      <c r="CF1165" s="1713"/>
      <c r="CG1165" s="1713"/>
      <c r="CH1165" s="1713"/>
      <c r="CI1165" s="1713"/>
      <c r="CJ1165" s="1713"/>
      <c r="CK1165" s="1713"/>
      <c r="CL1165" s="1713"/>
      <c r="CM1165" s="1713"/>
      <c r="CN1165" s="1713"/>
      <c r="CO1165" s="1713"/>
      <c r="CP1165" s="1713"/>
      <c r="CQ1165" s="1713"/>
      <c r="CR1165" s="1713"/>
      <c r="CS1165" s="1713"/>
      <c r="CT1165" s="1713"/>
      <c r="CU1165" s="1713"/>
      <c r="CV1165" s="1713"/>
      <c r="CW1165" s="1713"/>
      <c r="CX1165" s="1713"/>
      <c r="CY1165" s="1713"/>
      <c r="CZ1165" s="1713"/>
      <c r="DA1165" s="1713"/>
      <c r="DB1165" s="1713"/>
      <c r="DC1165" s="1713"/>
      <c r="DD1165" s="1713"/>
      <c r="DE1165" s="1713"/>
      <c r="DF1165" s="1713"/>
      <c r="DG1165" s="1713"/>
      <c r="DH1165" s="1713"/>
      <c r="DI1165" s="1713"/>
      <c r="DJ1165" s="1713"/>
      <c r="DK1165" s="1713"/>
      <c r="DL1165" s="1713"/>
      <c r="DM1165" s="1713"/>
      <c r="DN1165" s="1713"/>
      <c r="DO1165" s="1713"/>
      <c r="DP1165" s="1713"/>
      <c r="DQ1165" s="1713"/>
    </row>
    <row r="1166" s="1732" customFormat="true" ht="21.75" hidden="false" customHeight="true" outlineLevel="0" collapsed="false">
      <c r="A1166" s="1713"/>
      <c r="B1166" s="1713"/>
      <c r="C1166" s="1725"/>
      <c r="D1166" s="1725"/>
      <c r="E1166" s="1725"/>
      <c r="F1166" s="3210"/>
      <c r="G1166" s="3211"/>
      <c r="H1166" s="3212"/>
      <c r="I1166" s="3213"/>
      <c r="J1166" s="3213"/>
      <c r="K1166" s="1713"/>
      <c r="L1166" s="1713"/>
      <c r="M1166" s="1713"/>
      <c r="N1166" s="1725"/>
      <c r="O1166" s="1713"/>
      <c r="P1166" s="1713"/>
      <c r="Q1166" s="1713"/>
      <c r="R1166" s="1713"/>
      <c r="S1166" s="1713"/>
      <c r="T1166" s="1714"/>
      <c r="W1166" s="1713"/>
      <c r="X1166" s="1713"/>
      <c r="Y1166" s="1713"/>
      <c r="Z1166" s="1713"/>
      <c r="AA1166" s="1713"/>
      <c r="AB1166" s="1713"/>
      <c r="AC1166" s="1713"/>
      <c r="AD1166" s="1713"/>
      <c r="AE1166" s="1713"/>
      <c r="AF1166" s="1713"/>
      <c r="AG1166" s="1713"/>
      <c r="AH1166" s="1713"/>
      <c r="AI1166" s="1713"/>
      <c r="AJ1166" s="1713"/>
      <c r="AK1166" s="1713"/>
      <c r="AL1166" s="1713"/>
      <c r="AM1166" s="1713"/>
      <c r="AN1166" s="1713"/>
      <c r="AO1166" s="3214"/>
      <c r="AP1166" s="1713"/>
      <c r="AQ1166" s="1713"/>
      <c r="AR1166" s="1713"/>
      <c r="AS1166" s="1713"/>
      <c r="AT1166" s="1713"/>
      <c r="AU1166" s="1713"/>
      <c r="AV1166" s="1713"/>
      <c r="AW1166" s="1713"/>
      <c r="AX1166" s="1713"/>
      <c r="AY1166" s="1713"/>
      <c r="AZ1166" s="1713"/>
      <c r="BA1166" s="1713"/>
      <c r="BB1166" s="1713"/>
      <c r="BC1166" s="1713"/>
      <c r="BD1166" s="1713"/>
      <c r="BE1166" s="1713"/>
      <c r="BF1166" s="1713"/>
      <c r="BG1166" s="1713"/>
      <c r="BH1166" s="1713"/>
      <c r="BI1166" s="1713"/>
      <c r="BJ1166" s="1713"/>
      <c r="BK1166" s="1713"/>
      <c r="BL1166" s="1713"/>
      <c r="BM1166" s="1713"/>
      <c r="BN1166" s="1713"/>
      <c r="BO1166" s="1713"/>
      <c r="BP1166" s="1713"/>
      <c r="BQ1166" s="1713"/>
      <c r="BR1166" s="1713"/>
      <c r="BS1166" s="1713"/>
      <c r="BT1166" s="1713"/>
      <c r="BU1166" s="1713"/>
      <c r="BV1166" s="1713"/>
      <c r="BW1166" s="1713"/>
      <c r="BX1166" s="1713"/>
      <c r="BY1166" s="1713"/>
      <c r="BZ1166" s="1713"/>
      <c r="CA1166" s="1713"/>
      <c r="CB1166" s="1713"/>
      <c r="CC1166" s="1713"/>
      <c r="CD1166" s="1713"/>
      <c r="CE1166" s="1713"/>
      <c r="CF1166" s="1713"/>
      <c r="CG1166" s="1713"/>
      <c r="CH1166" s="1713"/>
      <c r="CI1166" s="1713"/>
      <c r="CJ1166" s="1713"/>
      <c r="CK1166" s="1713"/>
      <c r="CL1166" s="1713"/>
      <c r="CM1166" s="1713"/>
      <c r="CN1166" s="1713"/>
      <c r="CO1166" s="1713"/>
      <c r="CP1166" s="1713"/>
      <c r="CQ1166" s="1713"/>
      <c r="CR1166" s="1713"/>
      <c r="CS1166" s="1713"/>
      <c r="CT1166" s="1713"/>
      <c r="CU1166" s="1713"/>
      <c r="CV1166" s="1713"/>
      <c r="CW1166" s="1713"/>
      <c r="CX1166" s="1713"/>
      <c r="CY1166" s="1713"/>
      <c r="CZ1166" s="1713"/>
      <c r="DA1166" s="1713"/>
      <c r="DB1166" s="1713"/>
      <c r="DC1166" s="1713"/>
      <c r="DD1166" s="1713"/>
      <c r="DE1166" s="1713"/>
      <c r="DF1166" s="1713"/>
      <c r="DG1166" s="1713"/>
      <c r="DH1166" s="1713"/>
      <c r="DI1166" s="1713"/>
      <c r="DJ1166" s="1713"/>
      <c r="DK1166" s="1713"/>
      <c r="DL1166" s="1713"/>
      <c r="DM1166" s="1713"/>
      <c r="DN1166" s="1713"/>
      <c r="DO1166" s="1713"/>
      <c r="DP1166" s="1713"/>
      <c r="DQ1166" s="1713"/>
    </row>
    <row r="1167" s="1732" customFormat="true" ht="21.75" hidden="false" customHeight="true" outlineLevel="0" collapsed="false">
      <c r="A1167" s="1713"/>
      <c r="B1167" s="1713"/>
      <c r="C1167" s="1725"/>
      <c r="D1167" s="1725"/>
      <c r="E1167" s="1725"/>
      <c r="F1167" s="3210"/>
      <c r="G1167" s="3211"/>
      <c r="H1167" s="3212"/>
      <c r="I1167" s="3213"/>
      <c r="J1167" s="3213"/>
      <c r="K1167" s="1713"/>
      <c r="L1167" s="1713"/>
      <c r="M1167" s="1713"/>
      <c r="N1167" s="1725"/>
      <c r="O1167" s="1713"/>
      <c r="P1167" s="1713"/>
      <c r="Q1167" s="1713"/>
      <c r="R1167" s="1713"/>
      <c r="S1167" s="1713"/>
      <c r="T1167" s="1714"/>
      <c r="W1167" s="1713"/>
      <c r="X1167" s="1713"/>
      <c r="Y1167" s="1713"/>
      <c r="Z1167" s="1713"/>
      <c r="AA1167" s="1713"/>
      <c r="AB1167" s="1713"/>
      <c r="AC1167" s="1713"/>
      <c r="AD1167" s="1713"/>
      <c r="AE1167" s="1713"/>
      <c r="AF1167" s="1713"/>
      <c r="AG1167" s="1713"/>
      <c r="AH1167" s="1713"/>
      <c r="AI1167" s="1713"/>
      <c r="AJ1167" s="1713"/>
      <c r="AK1167" s="1713"/>
      <c r="AL1167" s="1713"/>
      <c r="AM1167" s="1713"/>
      <c r="AN1167" s="1713"/>
      <c r="AO1167" s="3214"/>
      <c r="AP1167" s="1713"/>
      <c r="AQ1167" s="1713"/>
      <c r="AR1167" s="1713"/>
      <c r="AS1167" s="1713"/>
      <c r="AT1167" s="1713"/>
      <c r="AU1167" s="1713"/>
      <c r="AV1167" s="1713"/>
      <c r="AW1167" s="1713"/>
      <c r="AX1167" s="1713"/>
      <c r="AY1167" s="1713"/>
      <c r="AZ1167" s="1713"/>
      <c r="BA1167" s="1713"/>
      <c r="BB1167" s="1713"/>
      <c r="BC1167" s="1713"/>
      <c r="BD1167" s="1713"/>
      <c r="BE1167" s="1713"/>
      <c r="BF1167" s="1713"/>
      <c r="BG1167" s="1713"/>
      <c r="BH1167" s="1713"/>
      <c r="BI1167" s="1713"/>
      <c r="BJ1167" s="1713"/>
      <c r="BK1167" s="1713"/>
      <c r="BL1167" s="1713"/>
      <c r="BM1167" s="1713"/>
      <c r="BN1167" s="1713"/>
      <c r="BO1167" s="1713"/>
      <c r="BP1167" s="1713"/>
      <c r="BQ1167" s="1713"/>
      <c r="BR1167" s="1713"/>
      <c r="BS1167" s="1713"/>
      <c r="BT1167" s="1713"/>
      <c r="BU1167" s="1713"/>
      <c r="BV1167" s="1713"/>
      <c r="BW1167" s="1713"/>
      <c r="BX1167" s="1713"/>
      <c r="BY1167" s="1713"/>
      <c r="BZ1167" s="1713"/>
      <c r="CA1167" s="1713"/>
      <c r="CB1167" s="1713"/>
      <c r="CC1167" s="1713"/>
      <c r="CD1167" s="1713"/>
      <c r="CE1167" s="1713"/>
      <c r="CF1167" s="1713"/>
      <c r="CG1167" s="1713"/>
      <c r="CH1167" s="1713"/>
      <c r="CI1167" s="1713"/>
      <c r="CJ1167" s="1713"/>
      <c r="CK1167" s="1713"/>
      <c r="CL1167" s="1713"/>
      <c r="CM1167" s="1713"/>
      <c r="CN1167" s="1713"/>
      <c r="CO1167" s="1713"/>
      <c r="CP1167" s="1713"/>
      <c r="CQ1167" s="1713"/>
      <c r="CR1167" s="1713"/>
      <c r="CS1167" s="1713"/>
      <c r="CT1167" s="1713"/>
      <c r="CU1167" s="1713"/>
      <c r="CV1167" s="1713"/>
      <c r="CW1167" s="1713"/>
      <c r="CX1167" s="1713"/>
      <c r="CY1167" s="1713"/>
      <c r="CZ1167" s="1713"/>
      <c r="DA1167" s="1713"/>
      <c r="DB1167" s="1713"/>
      <c r="DC1167" s="1713"/>
      <c r="DD1167" s="1713"/>
      <c r="DE1167" s="1713"/>
      <c r="DF1167" s="1713"/>
      <c r="DG1167" s="1713"/>
      <c r="DH1167" s="1713"/>
      <c r="DI1167" s="1713"/>
      <c r="DJ1167" s="1713"/>
      <c r="DK1167" s="1713"/>
      <c r="DL1167" s="1713"/>
      <c r="DM1167" s="1713"/>
      <c r="DN1167" s="1713"/>
      <c r="DO1167" s="1713"/>
      <c r="DP1167" s="1713"/>
      <c r="DQ1167" s="1713"/>
    </row>
    <row r="1168" s="1732" customFormat="true" ht="21.75" hidden="false" customHeight="true" outlineLevel="0" collapsed="false">
      <c r="A1168" s="1713"/>
      <c r="B1168" s="1713"/>
      <c r="C1168" s="1725"/>
      <c r="D1168" s="1725"/>
      <c r="E1168" s="1725"/>
      <c r="F1168" s="3210"/>
      <c r="G1168" s="3211"/>
      <c r="H1168" s="3212"/>
      <c r="I1168" s="3213"/>
      <c r="J1168" s="3213"/>
      <c r="K1168" s="1713"/>
      <c r="L1168" s="1713"/>
      <c r="M1168" s="1713"/>
      <c r="N1168" s="1725"/>
      <c r="O1168" s="1713"/>
      <c r="P1168" s="1713"/>
      <c r="Q1168" s="1713"/>
      <c r="R1168" s="1713"/>
      <c r="S1168" s="1713"/>
      <c r="T1168" s="1714"/>
      <c r="W1168" s="1713"/>
      <c r="X1168" s="1713"/>
      <c r="Y1168" s="1713"/>
      <c r="Z1168" s="1713"/>
      <c r="AA1168" s="1713"/>
      <c r="AB1168" s="1713"/>
      <c r="AC1168" s="1713"/>
      <c r="AD1168" s="1713"/>
      <c r="AE1168" s="1713"/>
      <c r="AF1168" s="1713"/>
      <c r="AG1168" s="1713"/>
      <c r="AH1168" s="1713"/>
      <c r="AI1168" s="1713"/>
      <c r="AJ1168" s="1713"/>
      <c r="AK1168" s="1713"/>
      <c r="AL1168" s="1713"/>
      <c r="AM1168" s="1713"/>
      <c r="AN1168" s="1713"/>
      <c r="AO1168" s="3214"/>
      <c r="AP1168" s="1713"/>
      <c r="AQ1168" s="1713"/>
      <c r="AR1168" s="1713"/>
      <c r="AS1168" s="1713"/>
      <c r="AT1168" s="1713"/>
      <c r="AU1168" s="1713"/>
      <c r="AV1168" s="1713"/>
      <c r="AW1168" s="1713"/>
      <c r="AX1168" s="1713"/>
      <c r="AY1168" s="1713"/>
      <c r="AZ1168" s="1713"/>
      <c r="BA1168" s="1713"/>
      <c r="BB1168" s="1713"/>
      <c r="BC1168" s="1713"/>
      <c r="BD1168" s="1713"/>
      <c r="BE1168" s="1713"/>
      <c r="BF1168" s="1713"/>
      <c r="BG1168" s="1713"/>
      <c r="BH1168" s="1713"/>
      <c r="BI1168" s="1713"/>
      <c r="BJ1168" s="1713"/>
      <c r="BK1168" s="1713"/>
      <c r="BL1168" s="1713"/>
      <c r="BM1168" s="1713"/>
      <c r="BN1168" s="1713"/>
      <c r="BO1168" s="1713"/>
      <c r="BP1168" s="1713"/>
      <c r="BQ1168" s="1713"/>
      <c r="BR1168" s="1713"/>
      <c r="BS1168" s="1713"/>
      <c r="BT1168" s="1713"/>
      <c r="BU1168" s="1713"/>
      <c r="BV1168" s="1713"/>
      <c r="BW1168" s="1713"/>
      <c r="BX1168" s="1713"/>
      <c r="BY1168" s="1713"/>
      <c r="BZ1168" s="1713"/>
      <c r="CA1168" s="1713"/>
      <c r="CB1168" s="1713"/>
      <c r="CC1168" s="1713"/>
      <c r="CD1168" s="1713"/>
      <c r="CE1168" s="1713"/>
      <c r="CF1168" s="1713"/>
      <c r="CG1168" s="1713"/>
      <c r="CH1168" s="1713"/>
      <c r="CI1168" s="1713"/>
      <c r="CJ1168" s="1713"/>
      <c r="CK1168" s="1713"/>
      <c r="CL1168" s="1713"/>
      <c r="CM1168" s="1713"/>
      <c r="CN1168" s="1713"/>
      <c r="CO1168" s="1713"/>
      <c r="CP1168" s="1713"/>
      <c r="CQ1168" s="1713"/>
      <c r="CR1168" s="1713"/>
      <c r="CS1168" s="1713"/>
      <c r="CT1168" s="1713"/>
      <c r="CU1168" s="1713"/>
      <c r="CV1168" s="1713"/>
      <c r="CW1168" s="1713"/>
      <c r="CX1168" s="1713"/>
      <c r="CY1168" s="1713"/>
      <c r="CZ1168" s="1713"/>
      <c r="DA1168" s="1713"/>
      <c r="DB1168" s="1713"/>
      <c r="DC1168" s="1713"/>
      <c r="DD1168" s="1713"/>
      <c r="DE1168" s="1713"/>
      <c r="DF1168" s="1713"/>
      <c r="DG1168" s="1713"/>
      <c r="DH1168" s="1713"/>
      <c r="DI1168" s="1713"/>
      <c r="DJ1168" s="1713"/>
      <c r="DK1168" s="1713"/>
      <c r="DL1168" s="1713"/>
      <c r="DM1168" s="1713"/>
      <c r="DN1168" s="1713"/>
      <c r="DO1168" s="1713"/>
      <c r="DP1168" s="1713"/>
      <c r="DQ1168" s="1713"/>
    </row>
    <row r="1169" s="1732" customFormat="true" ht="21.75" hidden="false" customHeight="true" outlineLevel="0" collapsed="false">
      <c r="A1169" s="1713"/>
      <c r="B1169" s="1713"/>
      <c r="C1169" s="1725"/>
      <c r="D1169" s="1725"/>
      <c r="E1169" s="1725"/>
      <c r="F1169" s="3210"/>
      <c r="G1169" s="3211"/>
      <c r="H1169" s="3212"/>
      <c r="I1169" s="3213"/>
      <c r="J1169" s="3213"/>
      <c r="K1169" s="1713"/>
      <c r="L1169" s="1713"/>
      <c r="M1169" s="1713"/>
      <c r="N1169" s="1725"/>
      <c r="O1169" s="1713"/>
      <c r="P1169" s="1713"/>
      <c r="Q1169" s="1713"/>
      <c r="R1169" s="1713"/>
      <c r="S1169" s="1713"/>
      <c r="T1169" s="1714"/>
      <c r="W1169" s="1713"/>
      <c r="X1169" s="1713"/>
      <c r="Y1169" s="1713"/>
      <c r="Z1169" s="1713"/>
      <c r="AA1169" s="1713"/>
      <c r="AB1169" s="1713"/>
      <c r="AC1169" s="1713"/>
      <c r="AD1169" s="1713"/>
      <c r="AE1169" s="1713"/>
      <c r="AF1169" s="1713"/>
      <c r="AG1169" s="1713"/>
      <c r="AH1169" s="1713"/>
      <c r="AI1169" s="1713"/>
      <c r="AJ1169" s="1713"/>
      <c r="AK1169" s="1713"/>
      <c r="AL1169" s="1713"/>
      <c r="AM1169" s="1713"/>
      <c r="AN1169" s="1713"/>
      <c r="AO1169" s="3214"/>
      <c r="AP1169" s="1713"/>
      <c r="AQ1169" s="1713"/>
      <c r="AR1169" s="1713"/>
      <c r="AS1169" s="1713"/>
      <c r="AT1169" s="1713"/>
      <c r="AU1169" s="1713"/>
      <c r="AV1169" s="1713"/>
      <c r="AW1169" s="1713"/>
      <c r="AX1169" s="1713"/>
      <c r="AY1169" s="1713"/>
      <c r="AZ1169" s="1713"/>
      <c r="BA1169" s="1713"/>
      <c r="BB1169" s="1713"/>
      <c r="BC1169" s="1713"/>
      <c r="BD1169" s="1713"/>
      <c r="BE1169" s="1713"/>
      <c r="BF1169" s="1713"/>
      <c r="BG1169" s="1713"/>
      <c r="BH1169" s="1713"/>
      <c r="BI1169" s="1713"/>
      <c r="BJ1169" s="1713"/>
      <c r="BK1169" s="1713"/>
      <c r="BL1169" s="1713"/>
      <c r="BM1169" s="1713"/>
      <c r="BN1169" s="1713"/>
      <c r="BO1169" s="1713"/>
      <c r="BP1169" s="1713"/>
      <c r="BQ1169" s="1713"/>
      <c r="BR1169" s="1713"/>
      <c r="BS1169" s="1713"/>
      <c r="BT1169" s="1713"/>
      <c r="BU1169" s="1713"/>
      <c r="BV1169" s="1713"/>
      <c r="BW1169" s="1713"/>
      <c r="BX1169" s="1713"/>
      <c r="BY1169" s="1713"/>
      <c r="BZ1169" s="1713"/>
      <c r="CA1169" s="1713"/>
      <c r="CB1169" s="1713"/>
      <c r="CC1169" s="1713"/>
      <c r="CD1169" s="1713"/>
      <c r="CE1169" s="1713"/>
      <c r="CF1169" s="1713"/>
      <c r="CG1169" s="1713"/>
      <c r="CH1169" s="1713"/>
      <c r="CI1169" s="1713"/>
      <c r="CJ1169" s="1713"/>
      <c r="CK1169" s="1713"/>
      <c r="CL1169" s="1713"/>
      <c r="CM1169" s="1713"/>
      <c r="CN1169" s="1713"/>
      <c r="CO1169" s="1713"/>
      <c r="CP1169" s="1713"/>
      <c r="CQ1169" s="1713"/>
      <c r="CR1169" s="1713"/>
      <c r="CS1169" s="1713"/>
      <c r="CT1169" s="1713"/>
      <c r="CU1169" s="1713"/>
      <c r="CV1169" s="1713"/>
      <c r="CW1169" s="1713"/>
      <c r="CX1169" s="1713"/>
      <c r="CY1169" s="1713"/>
      <c r="CZ1169" s="1713"/>
      <c r="DA1169" s="1713"/>
      <c r="DB1169" s="1713"/>
      <c r="DC1169" s="1713"/>
      <c r="DD1169" s="1713"/>
      <c r="DE1169" s="1713"/>
      <c r="DF1169" s="1713"/>
      <c r="DG1169" s="1713"/>
      <c r="DH1169" s="1713"/>
      <c r="DI1169" s="1713"/>
      <c r="DJ1169" s="1713"/>
      <c r="DK1169" s="1713"/>
      <c r="DL1169" s="1713"/>
      <c r="DM1169" s="1713"/>
      <c r="DN1169" s="1713"/>
      <c r="DO1169" s="1713"/>
      <c r="DP1169" s="1713"/>
      <c r="DQ1169" s="1713"/>
    </row>
    <row r="1170" s="1732" customFormat="true" ht="21.75" hidden="false" customHeight="true" outlineLevel="0" collapsed="false">
      <c r="A1170" s="1713"/>
      <c r="B1170" s="1713"/>
      <c r="C1170" s="1725"/>
      <c r="D1170" s="1725"/>
      <c r="E1170" s="1725"/>
      <c r="F1170" s="3210"/>
      <c r="G1170" s="3211"/>
      <c r="H1170" s="3212"/>
      <c r="I1170" s="3213"/>
      <c r="J1170" s="3213"/>
      <c r="K1170" s="1713"/>
      <c r="L1170" s="1713"/>
      <c r="M1170" s="1713"/>
      <c r="N1170" s="1725"/>
      <c r="O1170" s="1713"/>
      <c r="P1170" s="1713"/>
      <c r="Q1170" s="1713"/>
      <c r="R1170" s="1713"/>
      <c r="S1170" s="1713"/>
      <c r="T1170" s="1714"/>
      <c r="W1170" s="1713"/>
      <c r="X1170" s="1713"/>
      <c r="Y1170" s="1713"/>
      <c r="Z1170" s="1713"/>
      <c r="AA1170" s="1713"/>
      <c r="AB1170" s="1713"/>
      <c r="AC1170" s="1713"/>
      <c r="AD1170" s="1713"/>
      <c r="AE1170" s="1713"/>
      <c r="AF1170" s="1713"/>
      <c r="AG1170" s="1713"/>
      <c r="AH1170" s="1713"/>
      <c r="AI1170" s="1713"/>
      <c r="AJ1170" s="1713"/>
      <c r="AK1170" s="1713"/>
      <c r="AL1170" s="1713"/>
      <c r="AM1170" s="1713"/>
      <c r="AN1170" s="1713"/>
      <c r="AO1170" s="3214"/>
      <c r="AP1170" s="1713"/>
      <c r="AQ1170" s="1713"/>
      <c r="AR1170" s="1713"/>
      <c r="AS1170" s="1713"/>
      <c r="AT1170" s="1713"/>
      <c r="AU1170" s="1713"/>
      <c r="AV1170" s="1713"/>
      <c r="AW1170" s="1713"/>
      <c r="AX1170" s="1713"/>
      <c r="AY1170" s="1713"/>
      <c r="AZ1170" s="1713"/>
      <c r="BA1170" s="1713"/>
      <c r="BB1170" s="1713"/>
      <c r="BC1170" s="1713"/>
      <c r="BD1170" s="1713"/>
      <c r="BE1170" s="1713"/>
      <c r="BF1170" s="1713"/>
      <c r="BG1170" s="1713"/>
      <c r="BH1170" s="1713"/>
      <c r="BI1170" s="1713"/>
      <c r="BJ1170" s="1713"/>
      <c r="BK1170" s="1713"/>
      <c r="BL1170" s="1713"/>
      <c r="BM1170" s="1713"/>
      <c r="BN1170" s="1713"/>
      <c r="BO1170" s="1713"/>
      <c r="BP1170" s="1713"/>
      <c r="BQ1170" s="1713"/>
      <c r="BR1170" s="1713"/>
      <c r="BS1170" s="1713"/>
      <c r="BT1170" s="1713"/>
      <c r="BU1170" s="1713"/>
      <c r="BV1170" s="1713"/>
      <c r="BW1170" s="1713"/>
      <c r="BX1170" s="1713"/>
      <c r="BY1170" s="1713"/>
      <c r="BZ1170" s="1713"/>
      <c r="CA1170" s="1713"/>
      <c r="CB1170" s="1713"/>
      <c r="CC1170" s="1713"/>
      <c r="CD1170" s="1713"/>
      <c r="CE1170" s="1713"/>
      <c r="CF1170" s="1713"/>
      <c r="CG1170" s="1713"/>
      <c r="CH1170" s="1713"/>
      <c r="CI1170" s="1713"/>
      <c r="CJ1170" s="1713"/>
      <c r="CK1170" s="1713"/>
      <c r="CL1170" s="1713"/>
      <c r="CM1170" s="1713"/>
      <c r="CN1170" s="1713"/>
      <c r="CO1170" s="1713"/>
      <c r="CP1170" s="1713"/>
      <c r="CQ1170" s="1713"/>
      <c r="CR1170" s="1713"/>
      <c r="CS1170" s="1713"/>
      <c r="CT1170" s="1713"/>
      <c r="CU1170" s="1713"/>
      <c r="CV1170" s="1713"/>
      <c r="CW1170" s="1713"/>
      <c r="CX1170" s="1713"/>
      <c r="CY1170" s="1713"/>
      <c r="CZ1170" s="1713"/>
      <c r="DA1170" s="1713"/>
      <c r="DB1170" s="1713"/>
      <c r="DC1170" s="1713"/>
      <c r="DD1170" s="1713"/>
      <c r="DE1170" s="1713"/>
      <c r="DF1170" s="1713"/>
      <c r="DG1170" s="1713"/>
      <c r="DH1170" s="1713"/>
      <c r="DI1170" s="1713"/>
      <c r="DJ1170" s="1713"/>
      <c r="DK1170" s="1713"/>
      <c r="DL1170" s="1713"/>
      <c r="DM1170" s="1713"/>
      <c r="DN1170" s="1713"/>
      <c r="DO1170" s="1713"/>
      <c r="DP1170" s="1713"/>
      <c r="DQ1170" s="1713"/>
    </row>
    <row r="1171" s="1732" customFormat="true" ht="21.75" hidden="false" customHeight="true" outlineLevel="0" collapsed="false">
      <c r="A1171" s="1713"/>
      <c r="B1171" s="1713"/>
      <c r="C1171" s="1725"/>
      <c r="D1171" s="1725"/>
      <c r="E1171" s="1725"/>
      <c r="F1171" s="3210"/>
      <c r="G1171" s="3211"/>
      <c r="H1171" s="3212"/>
      <c r="I1171" s="3213"/>
      <c r="J1171" s="3213"/>
      <c r="K1171" s="1713"/>
      <c r="L1171" s="1713"/>
      <c r="M1171" s="1713"/>
      <c r="N1171" s="1725"/>
      <c r="O1171" s="1713"/>
      <c r="P1171" s="1713"/>
      <c r="Q1171" s="1713"/>
      <c r="R1171" s="1713"/>
      <c r="S1171" s="1713"/>
      <c r="T1171" s="1714"/>
      <c r="W1171" s="1713"/>
      <c r="X1171" s="1713"/>
      <c r="Y1171" s="1713"/>
      <c r="Z1171" s="1713"/>
      <c r="AA1171" s="1713"/>
      <c r="AB1171" s="1713"/>
      <c r="AC1171" s="1713"/>
      <c r="AD1171" s="1713"/>
      <c r="AE1171" s="1713"/>
      <c r="AF1171" s="1713"/>
      <c r="AG1171" s="1713"/>
      <c r="AH1171" s="1713"/>
      <c r="AI1171" s="1713"/>
      <c r="AJ1171" s="1713"/>
      <c r="AK1171" s="1713"/>
      <c r="AL1171" s="1713"/>
      <c r="AM1171" s="1713"/>
      <c r="AN1171" s="1713"/>
      <c r="AO1171" s="3214"/>
      <c r="AP1171" s="1713"/>
      <c r="AQ1171" s="1713"/>
      <c r="AR1171" s="1713"/>
      <c r="AS1171" s="1713"/>
      <c r="AT1171" s="1713"/>
      <c r="AU1171" s="1713"/>
      <c r="AV1171" s="1713"/>
      <c r="AW1171" s="1713"/>
      <c r="AX1171" s="1713"/>
      <c r="AY1171" s="1713"/>
      <c r="AZ1171" s="1713"/>
      <c r="BA1171" s="1713"/>
      <c r="BB1171" s="1713"/>
      <c r="BC1171" s="1713"/>
      <c r="BD1171" s="1713"/>
      <c r="BE1171" s="1713"/>
      <c r="BF1171" s="1713"/>
      <c r="BG1171" s="1713"/>
      <c r="BH1171" s="1713"/>
      <c r="BI1171" s="1713"/>
      <c r="BJ1171" s="1713"/>
      <c r="BK1171" s="1713"/>
      <c r="BL1171" s="1713"/>
      <c r="BM1171" s="1713"/>
      <c r="BN1171" s="1713"/>
      <c r="BO1171" s="1713"/>
      <c r="BP1171" s="1713"/>
      <c r="BQ1171" s="1713"/>
      <c r="BR1171" s="1713"/>
      <c r="BS1171" s="1713"/>
      <c r="BT1171" s="1713"/>
      <c r="BU1171" s="1713"/>
      <c r="BV1171" s="1713"/>
      <c r="BW1171" s="1713"/>
      <c r="BX1171" s="1713"/>
      <c r="BY1171" s="1713"/>
      <c r="BZ1171" s="1713"/>
      <c r="CA1171" s="1713"/>
      <c r="CB1171" s="1713"/>
      <c r="CC1171" s="1713"/>
      <c r="CD1171" s="1713"/>
      <c r="CE1171" s="1713"/>
      <c r="CF1171" s="1713"/>
      <c r="CG1171" s="1713"/>
      <c r="CH1171" s="1713"/>
      <c r="CI1171" s="1713"/>
      <c r="CJ1171" s="1713"/>
      <c r="CK1171" s="1713"/>
      <c r="CL1171" s="1713"/>
      <c r="CM1171" s="1713"/>
      <c r="CN1171" s="1713"/>
      <c r="CO1171" s="1713"/>
      <c r="CP1171" s="1713"/>
      <c r="CQ1171" s="1713"/>
      <c r="CR1171" s="1713"/>
      <c r="CS1171" s="1713"/>
      <c r="CT1171" s="1713"/>
      <c r="CU1171" s="1713"/>
      <c r="CV1171" s="1713"/>
      <c r="CW1171" s="1713"/>
      <c r="CX1171" s="1713"/>
      <c r="CY1171" s="1713"/>
      <c r="CZ1171" s="1713"/>
      <c r="DA1171" s="1713"/>
      <c r="DB1171" s="1713"/>
      <c r="DC1171" s="1713"/>
      <c r="DD1171" s="1713"/>
      <c r="DE1171" s="1713"/>
      <c r="DF1171" s="1713"/>
      <c r="DG1171" s="1713"/>
      <c r="DH1171" s="1713"/>
      <c r="DI1171" s="1713"/>
      <c r="DJ1171" s="1713"/>
      <c r="DK1171" s="1713"/>
      <c r="DL1171" s="1713"/>
      <c r="DM1171" s="1713"/>
      <c r="DN1171" s="1713"/>
      <c r="DO1171" s="1713"/>
      <c r="DP1171" s="1713"/>
      <c r="DQ1171" s="1713"/>
    </row>
    <row r="1172" s="1732" customFormat="true" ht="21.75" hidden="false" customHeight="true" outlineLevel="0" collapsed="false">
      <c r="A1172" s="1713"/>
      <c r="B1172" s="1713"/>
      <c r="C1172" s="1725"/>
      <c r="D1172" s="1725"/>
      <c r="E1172" s="1725"/>
      <c r="F1172" s="3210"/>
      <c r="G1172" s="3211"/>
      <c r="H1172" s="3212"/>
      <c r="I1172" s="3213"/>
      <c r="J1172" s="3213"/>
      <c r="K1172" s="1713"/>
      <c r="L1172" s="1713"/>
      <c r="M1172" s="1713"/>
      <c r="N1172" s="1725"/>
      <c r="O1172" s="1713"/>
      <c r="P1172" s="1713"/>
      <c r="Q1172" s="1713"/>
      <c r="R1172" s="1713"/>
      <c r="S1172" s="1713"/>
      <c r="T1172" s="1714"/>
      <c r="W1172" s="1713"/>
      <c r="X1172" s="1713"/>
      <c r="Y1172" s="1713"/>
      <c r="Z1172" s="1713"/>
      <c r="AA1172" s="1713"/>
      <c r="AB1172" s="1713"/>
      <c r="AC1172" s="1713"/>
      <c r="AD1172" s="1713"/>
      <c r="AE1172" s="1713"/>
      <c r="AF1172" s="1713"/>
      <c r="AG1172" s="1713"/>
      <c r="AH1172" s="1713"/>
      <c r="AI1172" s="1713"/>
      <c r="AJ1172" s="1713"/>
      <c r="AK1172" s="1713"/>
      <c r="AL1172" s="1713"/>
      <c r="AM1172" s="1713"/>
      <c r="AN1172" s="1713"/>
      <c r="AO1172" s="3214"/>
      <c r="AP1172" s="1713"/>
      <c r="AQ1172" s="1713"/>
      <c r="AR1172" s="1713"/>
      <c r="AS1172" s="1713"/>
      <c r="AT1172" s="1713"/>
      <c r="AU1172" s="1713"/>
      <c r="AV1172" s="1713"/>
      <c r="AW1172" s="1713"/>
      <c r="AX1172" s="1713"/>
      <c r="AY1172" s="1713"/>
      <c r="AZ1172" s="1713"/>
      <c r="BA1172" s="1713"/>
      <c r="BB1172" s="1713"/>
      <c r="BC1172" s="1713"/>
      <c r="BD1172" s="1713"/>
      <c r="BE1172" s="1713"/>
      <c r="BF1172" s="1713"/>
      <c r="BG1172" s="1713"/>
      <c r="BH1172" s="1713"/>
      <c r="BI1172" s="1713"/>
      <c r="BJ1172" s="1713"/>
      <c r="BK1172" s="1713"/>
      <c r="BL1172" s="1713"/>
      <c r="BM1172" s="1713"/>
      <c r="BN1172" s="1713"/>
      <c r="BO1172" s="1713"/>
      <c r="BP1172" s="1713"/>
      <c r="BQ1172" s="1713"/>
      <c r="BR1172" s="1713"/>
      <c r="BS1172" s="1713"/>
      <c r="BT1172" s="1713"/>
      <c r="BU1172" s="1713"/>
      <c r="BV1172" s="1713"/>
      <c r="BW1172" s="1713"/>
      <c r="BX1172" s="1713"/>
      <c r="BY1172" s="1713"/>
      <c r="BZ1172" s="1713"/>
      <c r="CA1172" s="1713"/>
      <c r="CB1172" s="1713"/>
      <c r="CC1172" s="1713"/>
      <c r="CD1172" s="1713"/>
      <c r="CE1172" s="1713"/>
      <c r="CF1172" s="1713"/>
      <c r="CG1172" s="1713"/>
      <c r="CH1172" s="1713"/>
      <c r="CI1172" s="1713"/>
      <c r="CJ1172" s="1713"/>
      <c r="CK1172" s="1713"/>
      <c r="CL1172" s="1713"/>
      <c r="CM1172" s="1713"/>
      <c r="CN1172" s="1713"/>
      <c r="CO1172" s="1713"/>
      <c r="CP1172" s="1713"/>
      <c r="CQ1172" s="1713"/>
      <c r="CR1172" s="1713"/>
      <c r="CS1172" s="1713"/>
      <c r="CT1172" s="1713"/>
      <c r="CU1172" s="1713"/>
      <c r="CV1172" s="1713"/>
      <c r="CW1172" s="1713"/>
      <c r="CX1172" s="1713"/>
      <c r="CY1172" s="1713"/>
      <c r="CZ1172" s="1713"/>
      <c r="DA1172" s="1713"/>
      <c r="DB1172" s="1713"/>
      <c r="DC1172" s="1713"/>
      <c r="DD1172" s="1713"/>
      <c r="DE1172" s="1713"/>
      <c r="DF1172" s="1713"/>
      <c r="DG1172" s="1713"/>
      <c r="DH1172" s="1713"/>
      <c r="DI1172" s="1713"/>
      <c r="DJ1172" s="1713"/>
      <c r="DK1172" s="1713"/>
      <c r="DL1172" s="1713"/>
      <c r="DM1172" s="1713"/>
      <c r="DN1172" s="1713"/>
      <c r="DO1172" s="1713"/>
      <c r="DP1172" s="1713"/>
      <c r="DQ1172" s="1713"/>
    </row>
    <row r="1173" s="1732" customFormat="true" ht="21.75" hidden="false" customHeight="true" outlineLevel="0" collapsed="false">
      <c r="A1173" s="1713"/>
      <c r="B1173" s="1713"/>
      <c r="C1173" s="1725"/>
      <c r="D1173" s="1725"/>
      <c r="E1173" s="1725"/>
      <c r="F1173" s="3210"/>
      <c r="G1173" s="3211"/>
      <c r="H1173" s="3212"/>
      <c r="I1173" s="3213"/>
      <c r="J1173" s="3213"/>
      <c r="K1173" s="1713"/>
      <c r="L1173" s="1713"/>
      <c r="M1173" s="1713"/>
      <c r="N1173" s="1725"/>
      <c r="O1173" s="1713"/>
      <c r="P1173" s="1713"/>
      <c r="Q1173" s="1713"/>
      <c r="R1173" s="1713"/>
      <c r="S1173" s="1713"/>
      <c r="T1173" s="1714"/>
      <c r="W1173" s="1713"/>
      <c r="X1173" s="1713"/>
      <c r="Y1173" s="1713"/>
      <c r="Z1173" s="1713"/>
      <c r="AA1173" s="1713"/>
      <c r="AB1173" s="1713"/>
      <c r="AC1173" s="1713"/>
      <c r="AD1173" s="1713"/>
      <c r="AE1173" s="1713"/>
      <c r="AF1173" s="1713"/>
      <c r="AG1173" s="1713"/>
      <c r="AH1173" s="1713"/>
      <c r="AI1173" s="1713"/>
      <c r="AJ1173" s="1713"/>
      <c r="AK1173" s="1713"/>
      <c r="AL1173" s="1713"/>
      <c r="AM1173" s="1713"/>
      <c r="AN1173" s="1713"/>
      <c r="AO1173" s="3214"/>
      <c r="AP1173" s="1713"/>
      <c r="AQ1173" s="1713"/>
      <c r="AR1173" s="1713"/>
      <c r="AS1173" s="1713"/>
      <c r="AT1173" s="1713"/>
      <c r="AU1173" s="1713"/>
      <c r="AV1173" s="1713"/>
      <c r="AW1173" s="1713"/>
      <c r="AX1173" s="1713"/>
      <c r="AY1173" s="1713"/>
      <c r="AZ1173" s="1713"/>
      <c r="BA1173" s="1713"/>
      <c r="BB1173" s="1713"/>
      <c r="BC1173" s="1713"/>
      <c r="BD1173" s="1713"/>
      <c r="BE1173" s="1713"/>
      <c r="BF1173" s="1713"/>
      <c r="BG1173" s="1713"/>
      <c r="BH1173" s="1713"/>
      <c r="BI1173" s="1713"/>
      <c r="BJ1173" s="1713"/>
      <c r="BK1173" s="1713"/>
      <c r="BL1173" s="1713"/>
      <c r="BM1173" s="1713"/>
      <c r="BN1173" s="1713"/>
      <c r="BO1173" s="1713"/>
      <c r="BP1173" s="1713"/>
      <c r="BQ1173" s="1713"/>
      <c r="BR1173" s="1713"/>
      <c r="BS1173" s="1713"/>
      <c r="BT1173" s="1713"/>
      <c r="BU1173" s="1713"/>
      <c r="BV1173" s="1713"/>
      <c r="BW1173" s="1713"/>
      <c r="BX1173" s="1713"/>
      <c r="BY1173" s="1713"/>
      <c r="BZ1173" s="1713"/>
      <c r="CA1173" s="1713"/>
      <c r="CB1173" s="1713"/>
      <c r="CC1173" s="1713"/>
      <c r="CD1173" s="1713"/>
      <c r="CE1173" s="1713"/>
      <c r="CF1173" s="1713"/>
      <c r="CG1173" s="1713"/>
      <c r="CH1173" s="1713"/>
      <c r="CI1173" s="1713"/>
      <c r="CJ1173" s="1713"/>
      <c r="CK1173" s="1713"/>
      <c r="CL1173" s="1713"/>
      <c r="CM1173" s="1713"/>
      <c r="CN1173" s="1713"/>
      <c r="CO1173" s="1713"/>
      <c r="CP1173" s="1713"/>
      <c r="CQ1173" s="1713"/>
      <c r="CR1173" s="1713"/>
      <c r="CS1173" s="1713"/>
      <c r="CT1173" s="1713"/>
      <c r="CU1173" s="1713"/>
      <c r="CV1173" s="1713"/>
      <c r="CW1173" s="1713"/>
      <c r="CX1173" s="1713"/>
      <c r="CY1173" s="1713"/>
      <c r="CZ1173" s="1713"/>
      <c r="DA1173" s="1713"/>
      <c r="DB1173" s="1713"/>
      <c r="DC1173" s="1713"/>
      <c r="DD1173" s="1713"/>
      <c r="DE1173" s="1713"/>
      <c r="DF1173" s="1713"/>
      <c r="DG1173" s="1713"/>
      <c r="DH1173" s="1713"/>
      <c r="DI1173" s="1713"/>
      <c r="DJ1173" s="1713"/>
      <c r="DK1173" s="1713"/>
      <c r="DL1173" s="1713"/>
      <c r="DM1173" s="1713"/>
      <c r="DN1173" s="1713"/>
      <c r="DO1173" s="1713"/>
      <c r="DP1173" s="1713"/>
      <c r="DQ1173" s="1713"/>
    </row>
    <row r="1174" s="1732" customFormat="true" ht="21.75" hidden="false" customHeight="true" outlineLevel="0" collapsed="false">
      <c r="A1174" s="1713"/>
      <c r="B1174" s="1713"/>
      <c r="C1174" s="1725"/>
      <c r="D1174" s="1725"/>
      <c r="E1174" s="1725"/>
      <c r="F1174" s="3210"/>
      <c r="G1174" s="3211"/>
      <c r="H1174" s="3212"/>
      <c r="I1174" s="3213"/>
      <c r="J1174" s="3213"/>
      <c r="K1174" s="1713"/>
      <c r="L1174" s="1713"/>
      <c r="M1174" s="1713"/>
      <c r="N1174" s="1725"/>
      <c r="O1174" s="1713"/>
      <c r="P1174" s="1713"/>
      <c r="Q1174" s="1713"/>
      <c r="R1174" s="1713"/>
      <c r="S1174" s="1713"/>
      <c r="T1174" s="1714"/>
      <c r="W1174" s="1713"/>
      <c r="X1174" s="1713"/>
      <c r="Y1174" s="1713"/>
      <c r="Z1174" s="1713"/>
      <c r="AA1174" s="1713"/>
      <c r="AB1174" s="1713"/>
      <c r="AC1174" s="1713"/>
      <c r="AD1174" s="1713"/>
      <c r="AE1174" s="1713"/>
      <c r="AF1174" s="1713"/>
      <c r="AG1174" s="1713"/>
      <c r="AH1174" s="1713"/>
      <c r="AI1174" s="1713"/>
      <c r="AJ1174" s="1713"/>
      <c r="AK1174" s="1713"/>
      <c r="AL1174" s="1713"/>
      <c r="AM1174" s="1713"/>
      <c r="AN1174" s="1713"/>
      <c r="AO1174" s="3214"/>
      <c r="AP1174" s="1713"/>
      <c r="AQ1174" s="1713"/>
      <c r="AR1174" s="1713"/>
      <c r="AS1174" s="1713"/>
      <c r="AT1174" s="1713"/>
      <c r="AU1174" s="1713"/>
      <c r="AV1174" s="1713"/>
      <c r="AW1174" s="1713"/>
      <c r="AX1174" s="1713"/>
      <c r="AY1174" s="1713"/>
      <c r="AZ1174" s="1713"/>
      <c r="BA1174" s="1713"/>
      <c r="BB1174" s="1713"/>
      <c r="BC1174" s="1713"/>
      <c r="BD1174" s="1713"/>
      <c r="BE1174" s="1713"/>
      <c r="BF1174" s="1713"/>
      <c r="BG1174" s="1713"/>
      <c r="BH1174" s="1713"/>
      <c r="BI1174" s="1713"/>
      <c r="BJ1174" s="1713"/>
      <c r="BK1174" s="1713"/>
      <c r="BL1174" s="1713"/>
      <c r="BM1174" s="1713"/>
      <c r="BN1174" s="1713"/>
      <c r="BO1174" s="1713"/>
      <c r="BP1174" s="1713"/>
      <c r="BQ1174" s="1713"/>
      <c r="BR1174" s="1713"/>
      <c r="BS1174" s="1713"/>
      <c r="BT1174" s="1713"/>
      <c r="BU1174" s="1713"/>
      <c r="BV1174" s="1713"/>
      <c r="BW1174" s="1713"/>
      <c r="BX1174" s="1713"/>
      <c r="BY1174" s="1713"/>
      <c r="BZ1174" s="1713"/>
      <c r="CA1174" s="1713"/>
      <c r="CB1174" s="1713"/>
      <c r="CC1174" s="1713"/>
      <c r="CD1174" s="1713"/>
      <c r="CE1174" s="1713"/>
      <c r="CF1174" s="1713"/>
      <c r="CG1174" s="1713"/>
      <c r="CH1174" s="1713"/>
      <c r="CI1174" s="1713"/>
      <c r="CJ1174" s="1713"/>
      <c r="CK1174" s="1713"/>
      <c r="CL1174" s="1713"/>
      <c r="CM1174" s="1713"/>
      <c r="CN1174" s="1713"/>
      <c r="CO1174" s="1713"/>
      <c r="CP1174" s="1713"/>
      <c r="CQ1174" s="1713"/>
      <c r="CR1174" s="1713"/>
      <c r="CS1174" s="1713"/>
      <c r="CT1174" s="1713"/>
      <c r="CU1174" s="1713"/>
      <c r="CV1174" s="1713"/>
      <c r="CW1174" s="1713"/>
      <c r="CX1174" s="1713"/>
      <c r="CY1174" s="1713"/>
      <c r="CZ1174" s="1713"/>
      <c r="DA1174" s="1713"/>
      <c r="DB1174" s="1713"/>
      <c r="DC1174" s="1713"/>
      <c r="DD1174" s="1713"/>
      <c r="DE1174" s="1713"/>
      <c r="DF1174" s="1713"/>
      <c r="DG1174" s="1713"/>
      <c r="DH1174" s="1713"/>
      <c r="DI1174" s="1713"/>
      <c r="DJ1174" s="1713"/>
      <c r="DK1174" s="1713"/>
      <c r="DL1174" s="1713"/>
      <c r="DM1174" s="1713"/>
      <c r="DN1174" s="1713"/>
      <c r="DO1174" s="1713"/>
      <c r="DP1174" s="1713"/>
      <c r="DQ1174" s="1713"/>
    </row>
    <row r="1175" s="1732" customFormat="true" ht="21.75" hidden="false" customHeight="true" outlineLevel="0" collapsed="false">
      <c r="A1175" s="1713"/>
      <c r="B1175" s="1713"/>
      <c r="C1175" s="1725"/>
      <c r="D1175" s="1725"/>
      <c r="E1175" s="1725"/>
      <c r="F1175" s="3210"/>
      <c r="G1175" s="3211"/>
      <c r="H1175" s="3212"/>
      <c r="I1175" s="3213"/>
      <c r="J1175" s="3213"/>
      <c r="K1175" s="1713"/>
      <c r="L1175" s="1713"/>
      <c r="M1175" s="1713"/>
      <c r="N1175" s="1725"/>
      <c r="O1175" s="1713"/>
      <c r="P1175" s="1713"/>
      <c r="Q1175" s="1713"/>
      <c r="R1175" s="1713"/>
      <c r="S1175" s="1713"/>
      <c r="T1175" s="1714"/>
      <c r="W1175" s="1713"/>
      <c r="X1175" s="1713"/>
      <c r="Y1175" s="1713"/>
      <c r="Z1175" s="1713"/>
      <c r="AA1175" s="1713"/>
      <c r="AB1175" s="1713"/>
      <c r="AC1175" s="1713"/>
      <c r="AD1175" s="1713"/>
      <c r="AE1175" s="1713"/>
      <c r="AF1175" s="1713"/>
      <c r="AG1175" s="1713"/>
      <c r="AH1175" s="1713"/>
      <c r="AI1175" s="1713"/>
      <c r="AJ1175" s="1713"/>
      <c r="AK1175" s="1713"/>
      <c r="AL1175" s="1713"/>
      <c r="AM1175" s="1713"/>
      <c r="AN1175" s="1713"/>
      <c r="AO1175" s="3214"/>
      <c r="AP1175" s="1713"/>
      <c r="AQ1175" s="1713"/>
      <c r="AR1175" s="1713"/>
      <c r="AS1175" s="1713"/>
      <c r="AT1175" s="1713"/>
      <c r="AU1175" s="1713"/>
      <c r="AV1175" s="1713"/>
      <c r="AW1175" s="1713"/>
      <c r="AX1175" s="1713"/>
      <c r="AY1175" s="1713"/>
      <c r="AZ1175" s="1713"/>
      <c r="BA1175" s="1713"/>
      <c r="BB1175" s="1713"/>
      <c r="BC1175" s="1713"/>
      <c r="BD1175" s="1713"/>
      <c r="BE1175" s="1713"/>
      <c r="BF1175" s="1713"/>
      <c r="BG1175" s="1713"/>
      <c r="BH1175" s="1713"/>
      <c r="BI1175" s="1713"/>
      <c r="BJ1175" s="1713"/>
      <c r="BK1175" s="1713"/>
      <c r="BL1175" s="1713"/>
      <c r="BM1175" s="1713"/>
      <c r="BN1175" s="1713"/>
      <c r="BO1175" s="1713"/>
      <c r="BP1175" s="1713"/>
      <c r="BQ1175" s="1713"/>
      <c r="BR1175" s="1713"/>
      <c r="BS1175" s="1713"/>
      <c r="BT1175" s="1713"/>
      <c r="BU1175" s="1713"/>
      <c r="BV1175" s="1713"/>
      <c r="BW1175" s="1713"/>
      <c r="BX1175" s="1713"/>
      <c r="BY1175" s="1713"/>
      <c r="BZ1175" s="1713"/>
      <c r="CA1175" s="1713"/>
      <c r="CB1175" s="1713"/>
      <c r="CC1175" s="1713"/>
      <c r="CD1175" s="1713"/>
      <c r="CE1175" s="1713"/>
      <c r="CF1175" s="1713"/>
      <c r="CG1175" s="1713"/>
      <c r="CH1175" s="1713"/>
      <c r="CI1175" s="1713"/>
      <c r="CJ1175" s="1713"/>
      <c r="CK1175" s="1713"/>
      <c r="CL1175" s="1713"/>
      <c r="CM1175" s="1713"/>
      <c r="CN1175" s="1713"/>
      <c r="CO1175" s="1713"/>
      <c r="CP1175" s="1713"/>
      <c r="CQ1175" s="1713"/>
      <c r="CR1175" s="1713"/>
      <c r="CS1175" s="1713"/>
      <c r="CT1175" s="1713"/>
      <c r="CU1175" s="1713"/>
      <c r="CV1175" s="1713"/>
      <c r="CW1175" s="1713"/>
      <c r="CX1175" s="1713"/>
      <c r="CY1175" s="1713"/>
      <c r="CZ1175" s="1713"/>
      <c r="DA1175" s="1713"/>
      <c r="DB1175" s="1713"/>
      <c r="DC1175" s="1713"/>
      <c r="DD1175" s="1713"/>
      <c r="DE1175" s="1713"/>
      <c r="DF1175" s="1713"/>
      <c r="DG1175" s="1713"/>
      <c r="DH1175" s="1713"/>
      <c r="DI1175" s="1713"/>
      <c r="DJ1175" s="1713"/>
      <c r="DK1175" s="1713"/>
      <c r="DL1175" s="1713"/>
      <c r="DM1175" s="1713"/>
      <c r="DN1175" s="1713"/>
      <c r="DO1175" s="1713"/>
      <c r="DP1175" s="1713"/>
      <c r="DQ1175" s="1713"/>
    </row>
    <row r="1176" s="1732" customFormat="true" ht="21.75" hidden="false" customHeight="true" outlineLevel="0" collapsed="false">
      <c r="A1176" s="1713"/>
      <c r="B1176" s="1713"/>
      <c r="C1176" s="1725"/>
      <c r="D1176" s="1725"/>
      <c r="E1176" s="1725"/>
      <c r="F1176" s="3210"/>
      <c r="G1176" s="3211"/>
      <c r="H1176" s="3212"/>
      <c r="I1176" s="3213"/>
      <c r="J1176" s="3213"/>
      <c r="K1176" s="1713"/>
      <c r="L1176" s="1713"/>
      <c r="M1176" s="1713"/>
      <c r="N1176" s="1725"/>
      <c r="O1176" s="1713"/>
      <c r="P1176" s="1713"/>
      <c r="Q1176" s="1713"/>
      <c r="R1176" s="1713"/>
      <c r="S1176" s="1713"/>
      <c r="T1176" s="1714"/>
      <c r="W1176" s="1713"/>
      <c r="X1176" s="1713"/>
      <c r="Y1176" s="1713"/>
      <c r="Z1176" s="1713"/>
      <c r="AA1176" s="1713"/>
      <c r="AB1176" s="1713"/>
      <c r="AC1176" s="1713"/>
      <c r="AD1176" s="1713"/>
      <c r="AE1176" s="1713"/>
      <c r="AF1176" s="1713"/>
      <c r="AG1176" s="1713"/>
      <c r="AH1176" s="1713"/>
      <c r="AI1176" s="1713"/>
      <c r="AJ1176" s="1713"/>
      <c r="AK1176" s="1713"/>
      <c r="AL1176" s="1713"/>
      <c r="AM1176" s="1713"/>
      <c r="AN1176" s="1713"/>
      <c r="AO1176" s="3214"/>
      <c r="AP1176" s="1713"/>
      <c r="AQ1176" s="1713"/>
      <c r="AR1176" s="1713"/>
      <c r="AS1176" s="1713"/>
      <c r="AT1176" s="1713"/>
      <c r="AU1176" s="1713"/>
      <c r="AV1176" s="1713"/>
      <c r="AW1176" s="1713"/>
      <c r="AX1176" s="1713"/>
      <c r="AY1176" s="1713"/>
      <c r="AZ1176" s="1713"/>
      <c r="BA1176" s="1713"/>
      <c r="BB1176" s="1713"/>
      <c r="BC1176" s="1713"/>
      <c r="BD1176" s="1713"/>
      <c r="BE1176" s="1713"/>
      <c r="BF1176" s="1713"/>
      <c r="BG1176" s="1713"/>
      <c r="BH1176" s="1713"/>
      <c r="BI1176" s="1713"/>
      <c r="BJ1176" s="1713"/>
      <c r="BK1176" s="1713"/>
      <c r="BL1176" s="1713"/>
      <c r="BM1176" s="1713"/>
      <c r="BN1176" s="1713"/>
      <c r="BO1176" s="1713"/>
      <c r="BP1176" s="1713"/>
      <c r="BQ1176" s="1713"/>
      <c r="BR1176" s="1713"/>
      <c r="BS1176" s="1713"/>
      <c r="BT1176" s="1713"/>
      <c r="BU1176" s="1713"/>
      <c r="BV1176" s="1713"/>
      <c r="BW1176" s="1713"/>
      <c r="BX1176" s="1713"/>
      <c r="BY1176" s="1713"/>
      <c r="BZ1176" s="1713"/>
      <c r="CA1176" s="1713"/>
      <c r="CB1176" s="1713"/>
      <c r="CC1176" s="1713"/>
      <c r="CD1176" s="1713"/>
      <c r="CE1176" s="1713"/>
      <c r="CF1176" s="1713"/>
      <c r="CG1176" s="1713"/>
      <c r="CH1176" s="1713"/>
      <c r="CI1176" s="1713"/>
      <c r="CJ1176" s="1713"/>
      <c r="CK1176" s="1713"/>
      <c r="CL1176" s="1713"/>
      <c r="CM1176" s="1713"/>
      <c r="CN1176" s="1713"/>
      <c r="CO1176" s="1713"/>
      <c r="CP1176" s="1713"/>
      <c r="CQ1176" s="1713"/>
      <c r="CR1176" s="1713"/>
      <c r="CS1176" s="1713"/>
      <c r="CT1176" s="1713"/>
      <c r="CU1176" s="1713"/>
      <c r="CV1176" s="1713"/>
      <c r="CW1176" s="1713"/>
      <c r="CX1176" s="1713"/>
      <c r="CY1176" s="1713"/>
      <c r="CZ1176" s="1713"/>
      <c r="DA1176" s="1713"/>
      <c r="DB1176" s="1713"/>
      <c r="DC1176" s="1713"/>
      <c r="DD1176" s="1713"/>
      <c r="DE1176" s="1713"/>
      <c r="DF1176" s="1713"/>
      <c r="DG1176" s="1713"/>
      <c r="DH1176" s="1713"/>
      <c r="DI1176" s="1713"/>
      <c r="DJ1176" s="1713"/>
      <c r="DK1176" s="1713"/>
      <c r="DL1176" s="1713"/>
      <c r="DM1176" s="1713"/>
      <c r="DN1176" s="1713"/>
      <c r="DO1176" s="1713"/>
      <c r="DP1176" s="1713"/>
      <c r="DQ1176" s="1713"/>
    </row>
    <row r="1177" s="1732" customFormat="true" ht="21.75" hidden="false" customHeight="true" outlineLevel="0" collapsed="false">
      <c r="A1177" s="1713"/>
      <c r="B1177" s="1713"/>
      <c r="C1177" s="1725"/>
      <c r="D1177" s="1725"/>
      <c r="E1177" s="1725"/>
      <c r="F1177" s="3210"/>
      <c r="G1177" s="3211"/>
      <c r="H1177" s="3212"/>
      <c r="I1177" s="3213"/>
      <c r="J1177" s="3213"/>
      <c r="K1177" s="1713"/>
      <c r="L1177" s="1713"/>
      <c r="M1177" s="1713"/>
      <c r="N1177" s="1725"/>
      <c r="O1177" s="1713"/>
      <c r="P1177" s="1713"/>
      <c r="Q1177" s="1713"/>
      <c r="R1177" s="1713"/>
      <c r="S1177" s="1713"/>
      <c r="T1177" s="1714"/>
      <c r="W1177" s="1713"/>
      <c r="X1177" s="1713"/>
      <c r="Y1177" s="1713"/>
      <c r="Z1177" s="1713"/>
      <c r="AA1177" s="1713"/>
      <c r="AB1177" s="1713"/>
      <c r="AC1177" s="1713"/>
      <c r="AD1177" s="1713"/>
      <c r="AE1177" s="1713"/>
      <c r="AF1177" s="1713"/>
      <c r="AG1177" s="1713"/>
      <c r="AH1177" s="1713"/>
      <c r="AI1177" s="1713"/>
      <c r="AJ1177" s="1713"/>
      <c r="AK1177" s="1713"/>
      <c r="AL1177" s="1713"/>
      <c r="AM1177" s="1713"/>
      <c r="AN1177" s="1713"/>
      <c r="AO1177" s="3214"/>
      <c r="AP1177" s="1713"/>
      <c r="AQ1177" s="1713"/>
      <c r="AR1177" s="1713"/>
      <c r="AS1177" s="1713"/>
      <c r="AT1177" s="1713"/>
      <c r="AU1177" s="1713"/>
      <c r="AV1177" s="1713"/>
      <c r="AW1177" s="1713"/>
      <c r="AX1177" s="1713"/>
      <c r="AY1177" s="1713"/>
      <c r="AZ1177" s="1713"/>
      <c r="BA1177" s="1713"/>
      <c r="BB1177" s="1713"/>
      <c r="BC1177" s="1713"/>
      <c r="BD1177" s="1713"/>
      <c r="BE1177" s="1713"/>
      <c r="BF1177" s="1713"/>
      <c r="BG1177" s="1713"/>
      <c r="BH1177" s="1713"/>
      <c r="BI1177" s="1713"/>
      <c r="BJ1177" s="1713"/>
      <c r="BK1177" s="1713"/>
      <c r="BL1177" s="1713"/>
      <c r="BM1177" s="1713"/>
      <c r="BN1177" s="1713"/>
      <c r="BO1177" s="1713"/>
      <c r="BP1177" s="1713"/>
      <c r="BQ1177" s="1713"/>
      <c r="BR1177" s="1713"/>
      <c r="BS1177" s="1713"/>
      <c r="BT1177" s="1713"/>
      <c r="BU1177" s="1713"/>
      <c r="BV1177" s="1713"/>
      <c r="BW1177" s="1713"/>
      <c r="BX1177" s="1713"/>
      <c r="BY1177" s="1713"/>
      <c r="BZ1177" s="1713"/>
      <c r="CA1177" s="1713"/>
      <c r="CB1177" s="1713"/>
      <c r="CC1177" s="1713"/>
      <c r="CD1177" s="1713"/>
      <c r="CE1177" s="1713"/>
      <c r="CF1177" s="1713"/>
      <c r="CG1177" s="1713"/>
      <c r="CH1177" s="1713"/>
      <c r="CI1177" s="1713"/>
      <c r="CJ1177" s="1713"/>
      <c r="CK1177" s="1713"/>
      <c r="CL1177" s="1713"/>
      <c r="CM1177" s="1713"/>
      <c r="CN1177" s="1713"/>
      <c r="CO1177" s="1713"/>
      <c r="CP1177" s="1713"/>
      <c r="CQ1177" s="1713"/>
      <c r="CR1177" s="1713"/>
      <c r="CS1177" s="1713"/>
      <c r="CT1177" s="1713"/>
      <c r="CU1177" s="1713"/>
      <c r="CV1177" s="1713"/>
      <c r="CW1177" s="1713"/>
      <c r="CX1177" s="1713"/>
      <c r="CY1177" s="1713"/>
      <c r="CZ1177" s="1713"/>
      <c r="DA1177" s="1713"/>
      <c r="DB1177" s="1713"/>
      <c r="DC1177" s="1713"/>
      <c r="DD1177" s="1713"/>
      <c r="DE1177" s="1713"/>
      <c r="DF1177" s="1713"/>
      <c r="DG1177" s="1713"/>
      <c r="DH1177" s="1713"/>
      <c r="DI1177" s="1713"/>
      <c r="DJ1177" s="1713"/>
      <c r="DK1177" s="1713"/>
      <c r="DL1177" s="1713"/>
      <c r="DM1177" s="1713"/>
      <c r="DN1177" s="1713"/>
      <c r="DO1177" s="1713"/>
      <c r="DP1177" s="1713"/>
      <c r="DQ1177" s="1713"/>
    </row>
    <row r="1178" s="1732" customFormat="true" ht="21.75" hidden="false" customHeight="true" outlineLevel="0" collapsed="false">
      <c r="A1178" s="1713"/>
      <c r="B1178" s="1713"/>
      <c r="C1178" s="1725"/>
      <c r="D1178" s="1725"/>
      <c r="E1178" s="1725"/>
      <c r="F1178" s="3210"/>
      <c r="G1178" s="3211"/>
      <c r="H1178" s="3212"/>
      <c r="I1178" s="3213"/>
      <c r="J1178" s="3213"/>
      <c r="K1178" s="1713"/>
      <c r="L1178" s="1713"/>
      <c r="M1178" s="1713"/>
      <c r="N1178" s="1725"/>
      <c r="O1178" s="1713"/>
      <c r="P1178" s="1713"/>
      <c r="Q1178" s="1713"/>
      <c r="R1178" s="1713"/>
      <c r="S1178" s="1713"/>
      <c r="T1178" s="1714"/>
      <c r="W1178" s="1713"/>
      <c r="X1178" s="1713"/>
      <c r="Y1178" s="1713"/>
      <c r="Z1178" s="1713"/>
      <c r="AA1178" s="1713"/>
      <c r="AB1178" s="1713"/>
      <c r="AC1178" s="1713"/>
      <c r="AD1178" s="1713"/>
      <c r="AE1178" s="1713"/>
      <c r="AF1178" s="1713"/>
      <c r="AG1178" s="1713"/>
      <c r="AH1178" s="1713"/>
      <c r="AI1178" s="1713"/>
      <c r="AJ1178" s="1713"/>
      <c r="AK1178" s="1713"/>
      <c r="AL1178" s="1713"/>
      <c r="AM1178" s="1713"/>
      <c r="AN1178" s="1713"/>
      <c r="AO1178" s="3214"/>
      <c r="AP1178" s="1713"/>
      <c r="AQ1178" s="1713"/>
      <c r="AR1178" s="1713"/>
      <c r="AS1178" s="1713"/>
      <c r="AT1178" s="1713"/>
      <c r="AU1178" s="1713"/>
      <c r="AV1178" s="1713"/>
      <c r="AW1178" s="1713"/>
      <c r="AX1178" s="1713"/>
      <c r="AY1178" s="1713"/>
      <c r="AZ1178" s="1713"/>
      <c r="BA1178" s="1713"/>
      <c r="BB1178" s="1713"/>
      <c r="BC1178" s="1713"/>
      <c r="BD1178" s="1713"/>
      <c r="BE1178" s="1713"/>
      <c r="BF1178" s="1713"/>
      <c r="BG1178" s="1713"/>
      <c r="BH1178" s="1713"/>
      <c r="BI1178" s="1713"/>
      <c r="BJ1178" s="1713"/>
      <c r="BK1178" s="1713"/>
      <c r="BL1178" s="1713"/>
      <c r="BM1178" s="1713"/>
      <c r="BN1178" s="1713"/>
      <c r="BO1178" s="1713"/>
      <c r="BP1178" s="1713"/>
      <c r="BQ1178" s="1713"/>
      <c r="BR1178" s="1713"/>
      <c r="BS1178" s="1713"/>
      <c r="BT1178" s="1713"/>
      <c r="BU1178" s="1713"/>
      <c r="BV1178" s="1713"/>
      <c r="BW1178" s="1713"/>
      <c r="BX1178" s="1713"/>
      <c r="BY1178" s="1713"/>
      <c r="BZ1178" s="1713"/>
      <c r="CA1178" s="1713"/>
      <c r="CB1178" s="1713"/>
      <c r="CC1178" s="1713"/>
      <c r="CD1178" s="1713"/>
      <c r="CE1178" s="1713"/>
      <c r="CF1178" s="1713"/>
      <c r="CG1178" s="1713"/>
      <c r="CH1178" s="1713"/>
      <c r="CI1178" s="1713"/>
      <c r="CJ1178" s="1713"/>
      <c r="CK1178" s="1713"/>
      <c r="CL1178" s="1713"/>
      <c r="CM1178" s="1713"/>
      <c r="CN1178" s="1713"/>
      <c r="CO1178" s="1713"/>
      <c r="CP1178" s="1713"/>
      <c r="CQ1178" s="1713"/>
      <c r="CR1178" s="1713"/>
      <c r="CS1178" s="1713"/>
      <c r="CT1178" s="1713"/>
      <c r="CU1178" s="1713"/>
      <c r="CV1178" s="1713"/>
      <c r="CW1178" s="1713"/>
      <c r="CX1178" s="1713"/>
      <c r="CY1178" s="1713"/>
      <c r="CZ1178" s="1713"/>
      <c r="DA1178" s="1713"/>
      <c r="DB1178" s="1713"/>
      <c r="DC1178" s="1713"/>
      <c r="DD1178" s="1713"/>
      <c r="DE1178" s="1713"/>
      <c r="DF1178" s="1713"/>
      <c r="DG1178" s="1713"/>
      <c r="DH1178" s="1713"/>
      <c r="DI1178" s="1713"/>
      <c r="DJ1178" s="1713"/>
      <c r="DK1178" s="1713"/>
      <c r="DL1178" s="1713"/>
      <c r="DM1178" s="1713"/>
      <c r="DN1178" s="1713"/>
      <c r="DO1178" s="1713"/>
      <c r="DP1178" s="1713"/>
      <c r="DQ1178" s="1713"/>
    </row>
    <row r="1179" s="1732" customFormat="true" ht="21.75" hidden="false" customHeight="true" outlineLevel="0" collapsed="false">
      <c r="A1179" s="1713"/>
      <c r="B1179" s="1713"/>
      <c r="C1179" s="1725"/>
      <c r="D1179" s="1725"/>
      <c r="E1179" s="1725"/>
      <c r="F1179" s="3210"/>
      <c r="G1179" s="3211"/>
      <c r="H1179" s="3212"/>
      <c r="I1179" s="3213"/>
      <c r="J1179" s="3213"/>
      <c r="K1179" s="1713"/>
      <c r="L1179" s="1713"/>
      <c r="M1179" s="1713"/>
      <c r="N1179" s="1725"/>
      <c r="O1179" s="1713"/>
      <c r="P1179" s="1713"/>
      <c r="Q1179" s="1713"/>
      <c r="R1179" s="1713"/>
      <c r="S1179" s="1713"/>
      <c r="T1179" s="1714"/>
      <c r="W1179" s="1713"/>
      <c r="X1179" s="1713"/>
      <c r="Y1179" s="1713"/>
      <c r="Z1179" s="1713"/>
      <c r="AA1179" s="1713"/>
      <c r="AB1179" s="1713"/>
      <c r="AC1179" s="1713"/>
      <c r="AD1179" s="1713"/>
      <c r="AE1179" s="1713"/>
      <c r="AF1179" s="1713"/>
      <c r="AG1179" s="1713"/>
      <c r="AH1179" s="1713"/>
      <c r="AI1179" s="1713"/>
      <c r="AJ1179" s="1713"/>
      <c r="AK1179" s="1713"/>
      <c r="AL1179" s="1713"/>
      <c r="AM1179" s="1713"/>
      <c r="AN1179" s="1713"/>
      <c r="AO1179" s="3214"/>
      <c r="AP1179" s="1713"/>
      <c r="AQ1179" s="1713"/>
      <c r="AR1179" s="1713"/>
      <c r="AS1179" s="1713"/>
      <c r="AT1179" s="1713"/>
      <c r="AU1179" s="1713"/>
      <c r="AV1179" s="1713"/>
      <c r="AW1179" s="1713"/>
      <c r="AX1179" s="1713"/>
      <c r="AY1179" s="1713"/>
      <c r="AZ1179" s="1713"/>
      <c r="BA1179" s="1713"/>
      <c r="BB1179" s="1713"/>
      <c r="BC1179" s="1713"/>
      <c r="BD1179" s="1713"/>
      <c r="BE1179" s="1713"/>
      <c r="BF1179" s="1713"/>
      <c r="BG1179" s="1713"/>
      <c r="BH1179" s="1713"/>
      <c r="BI1179" s="1713"/>
      <c r="BJ1179" s="1713"/>
      <c r="BK1179" s="1713"/>
      <c r="BL1179" s="1713"/>
      <c r="BM1179" s="1713"/>
      <c r="BN1179" s="1713"/>
      <c r="BO1179" s="1713"/>
      <c r="BP1179" s="1713"/>
      <c r="BQ1179" s="1713"/>
      <c r="BR1179" s="1713"/>
      <c r="BS1179" s="1713"/>
      <c r="BT1179" s="1713"/>
      <c r="BU1179" s="1713"/>
      <c r="BV1179" s="1713"/>
      <c r="BW1179" s="1713"/>
      <c r="BX1179" s="1713"/>
      <c r="BY1179" s="1713"/>
      <c r="BZ1179" s="1713"/>
      <c r="CA1179" s="1713"/>
      <c r="CB1179" s="1713"/>
      <c r="CC1179" s="1713"/>
      <c r="CD1179" s="1713"/>
      <c r="CE1179" s="1713"/>
      <c r="CF1179" s="1713"/>
      <c r="CG1179" s="1713"/>
      <c r="CH1179" s="1713"/>
      <c r="CI1179" s="1713"/>
      <c r="CJ1179" s="1713"/>
      <c r="CK1179" s="1713"/>
      <c r="CL1179" s="1713"/>
      <c r="CM1179" s="1713"/>
      <c r="CN1179" s="1713"/>
      <c r="CO1179" s="1713"/>
      <c r="CP1179" s="1713"/>
      <c r="CQ1179" s="1713"/>
      <c r="CR1179" s="1713"/>
      <c r="CS1179" s="1713"/>
      <c r="CT1179" s="1713"/>
      <c r="CU1179" s="1713"/>
      <c r="CV1179" s="1713"/>
      <c r="CW1179" s="1713"/>
      <c r="CX1179" s="1713"/>
      <c r="CY1179" s="1713"/>
      <c r="CZ1179" s="1713"/>
      <c r="DA1179" s="1713"/>
      <c r="DB1179" s="1713"/>
      <c r="DC1179" s="1713"/>
      <c r="DD1179" s="1713"/>
      <c r="DE1179" s="1713"/>
      <c r="DF1179" s="1713"/>
      <c r="DG1179" s="1713"/>
      <c r="DH1179" s="1713"/>
      <c r="DI1179" s="1713"/>
      <c r="DJ1179" s="1713"/>
      <c r="DK1179" s="1713"/>
      <c r="DL1179" s="1713"/>
      <c r="DM1179" s="1713"/>
      <c r="DN1179" s="1713"/>
      <c r="DO1179" s="1713"/>
      <c r="DP1179" s="1713"/>
      <c r="DQ1179" s="1713"/>
    </row>
    <row r="1180" s="1732" customFormat="true" ht="21.75" hidden="false" customHeight="true" outlineLevel="0" collapsed="false">
      <c r="A1180" s="1713"/>
      <c r="B1180" s="1713"/>
      <c r="C1180" s="1725"/>
      <c r="D1180" s="1725"/>
      <c r="E1180" s="1725"/>
      <c r="F1180" s="3210"/>
      <c r="G1180" s="3211"/>
      <c r="H1180" s="3212"/>
      <c r="I1180" s="3213"/>
      <c r="J1180" s="3213"/>
      <c r="K1180" s="1713"/>
      <c r="L1180" s="1713"/>
      <c r="M1180" s="1713"/>
      <c r="N1180" s="1725"/>
      <c r="O1180" s="1713"/>
      <c r="P1180" s="1713"/>
      <c r="Q1180" s="1713"/>
      <c r="R1180" s="1713"/>
      <c r="S1180" s="1713"/>
      <c r="T1180" s="1714"/>
      <c r="W1180" s="1713"/>
      <c r="X1180" s="1713"/>
      <c r="Y1180" s="1713"/>
      <c r="Z1180" s="1713"/>
      <c r="AA1180" s="1713"/>
      <c r="AB1180" s="1713"/>
      <c r="AC1180" s="1713"/>
      <c r="AD1180" s="1713"/>
      <c r="AE1180" s="1713"/>
      <c r="AF1180" s="1713"/>
      <c r="AG1180" s="1713"/>
      <c r="AH1180" s="1713"/>
      <c r="AI1180" s="1713"/>
      <c r="AJ1180" s="1713"/>
      <c r="AK1180" s="1713"/>
      <c r="AL1180" s="1713"/>
      <c r="AM1180" s="1713"/>
      <c r="AN1180" s="1713"/>
      <c r="AO1180" s="3214"/>
      <c r="AP1180" s="1713"/>
      <c r="AQ1180" s="1713"/>
      <c r="AR1180" s="1713"/>
      <c r="AS1180" s="1713"/>
      <c r="AT1180" s="1713"/>
      <c r="AU1180" s="1713"/>
      <c r="AV1180" s="1713"/>
      <c r="AW1180" s="1713"/>
      <c r="AX1180" s="1713"/>
      <c r="AY1180" s="1713"/>
      <c r="AZ1180" s="1713"/>
      <c r="BA1180" s="1713"/>
      <c r="BB1180" s="1713"/>
      <c r="BC1180" s="1713"/>
      <c r="BD1180" s="1713"/>
      <c r="BE1180" s="1713"/>
      <c r="BF1180" s="1713"/>
      <c r="BG1180" s="1713"/>
      <c r="BH1180" s="1713"/>
      <c r="BI1180" s="1713"/>
      <c r="BJ1180" s="1713"/>
      <c r="BK1180" s="1713"/>
      <c r="BL1180" s="1713"/>
      <c r="BM1180" s="1713"/>
      <c r="BN1180" s="1713"/>
      <c r="BO1180" s="1713"/>
      <c r="BP1180" s="1713"/>
      <c r="BQ1180" s="1713"/>
      <c r="BR1180" s="1713"/>
      <c r="BS1180" s="1713"/>
      <c r="BT1180" s="1713"/>
      <c r="BU1180" s="1713"/>
      <c r="BV1180" s="1713"/>
      <c r="BW1180" s="1713"/>
      <c r="BX1180" s="1713"/>
      <c r="BY1180" s="1713"/>
      <c r="BZ1180" s="1713"/>
      <c r="CA1180" s="1713"/>
      <c r="CB1180" s="1713"/>
      <c r="CC1180" s="1713"/>
      <c r="CD1180" s="1713"/>
      <c r="CE1180" s="1713"/>
      <c r="CF1180" s="1713"/>
      <c r="CG1180" s="1713"/>
      <c r="CH1180" s="1713"/>
      <c r="CI1180" s="1713"/>
      <c r="CJ1180" s="1713"/>
      <c r="CK1180" s="1713"/>
      <c r="CL1180" s="1713"/>
      <c r="CM1180" s="1713"/>
      <c r="CN1180" s="1713"/>
      <c r="CO1180" s="1713"/>
      <c r="CP1180" s="1713"/>
      <c r="CQ1180" s="1713"/>
      <c r="CR1180" s="1713"/>
      <c r="CS1180" s="1713"/>
      <c r="CT1180" s="1713"/>
      <c r="CU1180" s="1713"/>
      <c r="CV1180" s="1713"/>
      <c r="CW1180" s="1713"/>
      <c r="CX1180" s="1713"/>
      <c r="CY1180" s="1713"/>
      <c r="CZ1180" s="1713"/>
      <c r="DA1180" s="1713"/>
      <c r="DB1180" s="1713"/>
      <c r="DC1180" s="1713"/>
      <c r="DD1180" s="1713"/>
      <c r="DE1180" s="1713"/>
      <c r="DF1180" s="1713"/>
      <c r="DG1180" s="1713"/>
      <c r="DH1180" s="1713"/>
      <c r="DI1180" s="1713"/>
      <c r="DJ1180" s="1713"/>
      <c r="DK1180" s="1713"/>
      <c r="DL1180" s="1713"/>
      <c r="DM1180" s="1713"/>
      <c r="DN1180" s="1713"/>
      <c r="DO1180" s="1713"/>
      <c r="DP1180" s="1713"/>
      <c r="DQ1180" s="1713"/>
    </row>
    <row r="1181" s="1732" customFormat="true" ht="21.75" hidden="false" customHeight="true" outlineLevel="0" collapsed="false">
      <c r="A1181" s="1713"/>
      <c r="B1181" s="1713"/>
      <c r="C1181" s="1725"/>
      <c r="D1181" s="1725"/>
      <c r="E1181" s="1725"/>
      <c r="F1181" s="3210"/>
      <c r="G1181" s="3211"/>
      <c r="H1181" s="3212"/>
      <c r="I1181" s="3213"/>
      <c r="J1181" s="3213"/>
      <c r="K1181" s="1713"/>
      <c r="L1181" s="1713"/>
      <c r="M1181" s="1713"/>
      <c r="N1181" s="1725"/>
      <c r="O1181" s="1713"/>
      <c r="P1181" s="1713"/>
      <c r="Q1181" s="1713"/>
      <c r="R1181" s="1713"/>
      <c r="S1181" s="1713"/>
      <c r="T1181" s="1714"/>
      <c r="W1181" s="1713"/>
      <c r="X1181" s="1713"/>
      <c r="Y1181" s="1713"/>
      <c r="Z1181" s="1713"/>
      <c r="AA1181" s="1713"/>
      <c r="AB1181" s="1713"/>
      <c r="AC1181" s="1713"/>
      <c r="AD1181" s="1713"/>
      <c r="AE1181" s="1713"/>
      <c r="AF1181" s="1713"/>
      <c r="AG1181" s="1713"/>
      <c r="AH1181" s="1713"/>
      <c r="AI1181" s="1713"/>
      <c r="AJ1181" s="1713"/>
      <c r="AK1181" s="1713"/>
      <c r="AL1181" s="1713"/>
      <c r="AM1181" s="1713"/>
      <c r="AN1181" s="1713"/>
      <c r="AO1181" s="3214"/>
      <c r="AP1181" s="1713"/>
      <c r="AQ1181" s="1713"/>
      <c r="AR1181" s="1713"/>
      <c r="AS1181" s="1713"/>
      <c r="AT1181" s="1713"/>
      <c r="AU1181" s="1713"/>
      <c r="AV1181" s="1713"/>
      <c r="AW1181" s="1713"/>
      <c r="AX1181" s="1713"/>
      <c r="AY1181" s="1713"/>
      <c r="AZ1181" s="1713"/>
      <c r="BA1181" s="1713"/>
      <c r="BB1181" s="1713"/>
      <c r="BC1181" s="1713"/>
      <c r="BD1181" s="1713"/>
      <c r="BE1181" s="1713"/>
      <c r="BF1181" s="1713"/>
      <c r="BG1181" s="1713"/>
      <c r="BH1181" s="1713"/>
      <c r="BI1181" s="1713"/>
      <c r="BJ1181" s="1713"/>
      <c r="BK1181" s="1713"/>
      <c r="BL1181" s="1713"/>
      <c r="BM1181" s="1713"/>
      <c r="BN1181" s="1713"/>
      <c r="BO1181" s="1713"/>
      <c r="BP1181" s="1713"/>
      <c r="BQ1181" s="1713"/>
      <c r="BR1181" s="1713"/>
      <c r="BS1181" s="1713"/>
      <c r="BT1181" s="1713"/>
      <c r="BU1181" s="1713"/>
      <c r="BV1181" s="1713"/>
      <c r="BW1181" s="1713"/>
      <c r="BX1181" s="1713"/>
      <c r="BY1181" s="1713"/>
      <c r="BZ1181" s="1713"/>
      <c r="CA1181" s="1713"/>
      <c r="CB1181" s="1713"/>
      <c r="CC1181" s="1713"/>
      <c r="CD1181" s="1713"/>
      <c r="CE1181" s="1713"/>
      <c r="CF1181" s="1713"/>
      <c r="CG1181" s="1713"/>
      <c r="CH1181" s="1713"/>
      <c r="CI1181" s="1713"/>
      <c r="CJ1181" s="1713"/>
      <c r="CK1181" s="1713"/>
      <c r="CL1181" s="1713"/>
      <c r="CM1181" s="1713"/>
      <c r="CN1181" s="1713"/>
      <c r="CO1181" s="1713"/>
      <c r="CP1181" s="1713"/>
      <c r="CQ1181" s="1713"/>
      <c r="CR1181" s="1713"/>
      <c r="CS1181" s="1713"/>
      <c r="CT1181" s="1713"/>
      <c r="CU1181" s="1713"/>
      <c r="CV1181" s="1713"/>
      <c r="CW1181" s="1713"/>
      <c r="CX1181" s="1713"/>
      <c r="CY1181" s="1713"/>
      <c r="CZ1181" s="1713"/>
      <c r="DA1181" s="1713"/>
      <c r="DB1181" s="1713"/>
      <c r="DC1181" s="1713"/>
      <c r="DD1181" s="1713"/>
      <c r="DE1181" s="1713"/>
      <c r="DF1181" s="1713"/>
      <c r="DG1181" s="1713"/>
      <c r="DH1181" s="1713"/>
      <c r="DI1181" s="1713"/>
      <c r="DJ1181" s="1713"/>
      <c r="DK1181" s="1713"/>
      <c r="DL1181" s="1713"/>
      <c r="DM1181" s="1713"/>
      <c r="DN1181" s="1713"/>
      <c r="DO1181" s="1713"/>
      <c r="DP1181" s="1713"/>
      <c r="DQ1181" s="1713"/>
    </row>
    <row r="1182" s="1732" customFormat="true" ht="21.75" hidden="false" customHeight="true" outlineLevel="0" collapsed="false">
      <c r="A1182" s="1713"/>
      <c r="B1182" s="1713"/>
      <c r="C1182" s="1725"/>
      <c r="D1182" s="1725"/>
      <c r="E1182" s="1725"/>
      <c r="F1182" s="3210"/>
      <c r="G1182" s="3211"/>
      <c r="H1182" s="3212"/>
      <c r="I1182" s="3213"/>
      <c r="J1182" s="3213"/>
      <c r="K1182" s="1713"/>
      <c r="L1182" s="1713"/>
      <c r="M1182" s="1713"/>
      <c r="N1182" s="1725"/>
      <c r="O1182" s="1713"/>
      <c r="P1182" s="1713"/>
      <c r="Q1182" s="1713"/>
      <c r="R1182" s="1713"/>
      <c r="S1182" s="1713"/>
      <c r="T1182" s="1714"/>
      <c r="W1182" s="1713"/>
      <c r="X1182" s="1713"/>
      <c r="Y1182" s="1713"/>
      <c r="Z1182" s="1713"/>
      <c r="AA1182" s="1713"/>
      <c r="AB1182" s="1713"/>
      <c r="AC1182" s="1713"/>
      <c r="AD1182" s="1713"/>
      <c r="AE1182" s="1713"/>
      <c r="AF1182" s="1713"/>
      <c r="AG1182" s="1713"/>
      <c r="AH1182" s="1713"/>
      <c r="AI1182" s="1713"/>
      <c r="AJ1182" s="1713"/>
      <c r="AK1182" s="1713"/>
      <c r="AL1182" s="1713"/>
      <c r="AM1182" s="1713"/>
      <c r="AN1182" s="1713"/>
      <c r="AO1182" s="3214"/>
      <c r="AP1182" s="1713"/>
      <c r="AQ1182" s="1713"/>
      <c r="AR1182" s="1713"/>
      <c r="AS1182" s="1713"/>
      <c r="AT1182" s="1713"/>
      <c r="AU1182" s="1713"/>
      <c r="AV1182" s="1713"/>
      <c r="AW1182" s="1713"/>
      <c r="AX1182" s="1713"/>
      <c r="AY1182" s="1713"/>
      <c r="AZ1182" s="1713"/>
      <c r="BA1182" s="1713"/>
      <c r="BB1182" s="1713"/>
      <c r="BC1182" s="1713"/>
      <c r="BD1182" s="1713"/>
      <c r="BE1182" s="1713"/>
      <c r="BF1182" s="1713"/>
      <c r="BG1182" s="1713"/>
      <c r="BH1182" s="1713"/>
      <c r="BI1182" s="1713"/>
      <c r="BJ1182" s="1713"/>
      <c r="BK1182" s="1713"/>
      <c r="BL1182" s="1713"/>
      <c r="BM1182" s="1713"/>
      <c r="BN1182" s="1713"/>
      <c r="BO1182" s="1713"/>
      <c r="BP1182" s="1713"/>
      <c r="BQ1182" s="1713"/>
      <c r="BR1182" s="1713"/>
      <c r="BS1182" s="1713"/>
      <c r="BT1182" s="1713"/>
      <c r="BU1182" s="1713"/>
      <c r="BV1182" s="1713"/>
      <c r="BW1182" s="1713"/>
      <c r="BX1182" s="1713"/>
      <c r="BY1182" s="1713"/>
      <c r="BZ1182" s="1713"/>
      <c r="CA1182" s="1713"/>
      <c r="CB1182" s="1713"/>
      <c r="CC1182" s="1713"/>
      <c r="CD1182" s="1713"/>
      <c r="CE1182" s="1713"/>
      <c r="CF1182" s="1713"/>
      <c r="CG1182" s="1713"/>
      <c r="CH1182" s="1713"/>
      <c r="CI1182" s="1713"/>
      <c r="CJ1182" s="1713"/>
      <c r="CK1182" s="1713"/>
      <c r="CL1182" s="1713"/>
      <c r="CM1182" s="1713"/>
      <c r="CN1182" s="1713"/>
      <c r="CO1182" s="1713"/>
      <c r="CP1182" s="1713"/>
      <c r="CQ1182" s="1713"/>
      <c r="CR1182" s="1713"/>
      <c r="CS1182" s="1713"/>
      <c r="CT1182" s="1713"/>
      <c r="CU1182" s="1713"/>
      <c r="CV1182" s="1713"/>
      <c r="CW1182" s="1713"/>
      <c r="CX1182" s="1713"/>
      <c r="CY1182" s="1713"/>
      <c r="CZ1182" s="1713"/>
      <c r="DA1182" s="1713"/>
      <c r="DB1182" s="1713"/>
      <c r="DC1182" s="1713"/>
      <c r="DD1182" s="1713"/>
      <c r="DE1182" s="1713"/>
      <c r="DF1182" s="1713"/>
      <c r="DG1182" s="1713"/>
      <c r="DH1182" s="1713"/>
      <c r="DI1182" s="1713"/>
      <c r="DJ1182" s="1713"/>
      <c r="DK1182" s="1713"/>
      <c r="DL1182" s="1713"/>
      <c r="DM1182" s="1713"/>
      <c r="DN1182" s="1713"/>
      <c r="DO1182" s="1713"/>
      <c r="DP1182" s="1713"/>
      <c r="DQ1182" s="1713"/>
    </row>
    <row r="1183" s="1732" customFormat="true" ht="21.75" hidden="false" customHeight="true" outlineLevel="0" collapsed="false">
      <c r="A1183" s="1713"/>
      <c r="B1183" s="1713"/>
      <c r="C1183" s="1725"/>
      <c r="D1183" s="1725"/>
      <c r="E1183" s="1725"/>
      <c r="F1183" s="3210"/>
      <c r="G1183" s="3211"/>
      <c r="H1183" s="3212"/>
      <c r="I1183" s="3213"/>
      <c r="J1183" s="3213"/>
      <c r="K1183" s="1713"/>
      <c r="L1183" s="1713"/>
      <c r="M1183" s="1713"/>
      <c r="N1183" s="1725"/>
      <c r="O1183" s="1713"/>
      <c r="P1183" s="1713"/>
      <c r="Q1183" s="1713"/>
      <c r="R1183" s="1713"/>
      <c r="S1183" s="1713"/>
      <c r="T1183" s="1714"/>
      <c r="W1183" s="1713"/>
      <c r="X1183" s="1713"/>
      <c r="Y1183" s="1713"/>
      <c r="Z1183" s="1713"/>
      <c r="AA1183" s="1713"/>
      <c r="AB1183" s="1713"/>
      <c r="AC1183" s="1713"/>
      <c r="AD1183" s="1713"/>
      <c r="AE1183" s="1713"/>
      <c r="AF1183" s="1713"/>
      <c r="AG1183" s="1713"/>
      <c r="AH1183" s="1713"/>
      <c r="AI1183" s="1713"/>
      <c r="AJ1183" s="1713"/>
      <c r="AK1183" s="1713"/>
      <c r="AL1183" s="1713"/>
      <c r="AM1183" s="1713"/>
      <c r="AN1183" s="1713"/>
      <c r="AO1183" s="3214"/>
      <c r="AP1183" s="1713"/>
      <c r="AQ1183" s="1713"/>
      <c r="AR1183" s="1713"/>
      <c r="AS1183" s="1713"/>
      <c r="AT1183" s="1713"/>
      <c r="AU1183" s="1713"/>
      <c r="AV1183" s="1713"/>
      <c r="AW1183" s="1713"/>
      <c r="AX1183" s="1713"/>
      <c r="AY1183" s="1713"/>
      <c r="AZ1183" s="1713"/>
      <c r="BA1183" s="1713"/>
      <c r="BB1183" s="1713"/>
      <c r="BC1183" s="1713"/>
      <c r="BD1183" s="1713"/>
      <c r="BE1183" s="1713"/>
      <c r="BF1183" s="1713"/>
      <c r="BG1183" s="1713"/>
      <c r="BH1183" s="1713"/>
      <c r="BI1183" s="1713"/>
      <c r="BJ1183" s="1713"/>
      <c r="BK1183" s="1713"/>
      <c r="BL1183" s="1713"/>
      <c r="BM1183" s="1713"/>
      <c r="BN1183" s="1713"/>
      <c r="BO1183" s="1713"/>
      <c r="BP1183" s="1713"/>
      <c r="BQ1183" s="1713"/>
      <c r="BR1183" s="1713"/>
      <c r="BS1183" s="1713"/>
      <c r="BT1183" s="1713"/>
      <c r="BU1183" s="1713"/>
      <c r="BV1183" s="1713"/>
      <c r="BW1183" s="1713"/>
      <c r="BX1183" s="1713"/>
      <c r="BY1183" s="1713"/>
      <c r="BZ1183" s="1713"/>
      <c r="CA1183" s="1713"/>
      <c r="CB1183" s="1713"/>
      <c r="CC1183" s="1713"/>
      <c r="CD1183" s="1713"/>
      <c r="CE1183" s="1713"/>
      <c r="CF1183" s="1713"/>
      <c r="CG1183" s="1713"/>
      <c r="CH1183" s="1713"/>
      <c r="CI1183" s="1713"/>
      <c r="CJ1183" s="1713"/>
      <c r="CK1183" s="1713"/>
      <c r="CL1183" s="1713"/>
      <c r="CM1183" s="1713"/>
      <c r="CN1183" s="1713"/>
      <c r="CO1183" s="1713"/>
      <c r="CP1183" s="1713"/>
      <c r="CQ1183" s="1713"/>
      <c r="CR1183" s="1713"/>
      <c r="CS1183" s="1713"/>
      <c r="CT1183" s="1713"/>
      <c r="CU1183" s="1713"/>
      <c r="CV1183" s="1713"/>
      <c r="CW1183" s="1713"/>
      <c r="CX1183" s="1713"/>
      <c r="CY1183" s="1713"/>
      <c r="CZ1183" s="1713"/>
      <c r="DA1183" s="1713"/>
      <c r="DB1183" s="1713"/>
      <c r="DC1183" s="1713"/>
      <c r="DD1183" s="1713"/>
      <c r="DE1183" s="1713"/>
      <c r="DF1183" s="1713"/>
      <c r="DG1183" s="1713"/>
      <c r="DH1183" s="1713"/>
      <c r="DI1183" s="1713"/>
      <c r="DJ1183" s="1713"/>
      <c r="DK1183" s="1713"/>
      <c r="DL1183" s="1713"/>
      <c r="DM1183" s="1713"/>
      <c r="DN1183" s="1713"/>
      <c r="DO1183" s="1713"/>
      <c r="DP1183" s="1713"/>
      <c r="DQ1183" s="1713"/>
    </row>
    <row r="1184" s="1732" customFormat="true" ht="21.75" hidden="false" customHeight="true" outlineLevel="0" collapsed="false">
      <c r="A1184" s="1713"/>
      <c r="B1184" s="1713"/>
      <c r="C1184" s="1725"/>
      <c r="D1184" s="1725"/>
      <c r="E1184" s="1725"/>
      <c r="F1184" s="3210"/>
      <c r="G1184" s="3211"/>
      <c r="H1184" s="3212"/>
      <c r="I1184" s="3213"/>
      <c r="J1184" s="3213"/>
      <c r="K1184" s="1713"/>
      <c r="L1184" s="1713"/>
      <c r="M1184" s="1713"/>
      <c r="N1184" s="1725"/>
      <c r="O1184" s="1713"/>
      <c r="P1184" s="1713"/>
      <c r="Q1184" s="1713"/>
      <c r="R1184" s="1713"/>
      <c r="S1184" s="1713"/>
      <c r="T1184" s="1714"/>
      <c r="W1184" s="1713"/>
      <c r="X1184" s="1713"/>
      <c r="Y1184" s="1713"/>
      <c r="Z1184" s="1713"/>
      <c r="AA1184" s="1713"/>
      <c r="AB1184" s="1713"/>
      <c r="AC1184" s="1713"/>
      <c r="AD1184" s="1713"/>
      <c r="AE1184" s="1713"/>
      <c r="AF1184" s="1713"/>
      <c r="AG1184" s="1713"/>
      <c r="AH1184" s="1713"/>
      <c r="AI1184" s="1713"/>
      <c r="AJ1184" s="1713"/>
      <c r="AK1184" s="1713"/>
      <c r="AL1184" s="1713"/>
      <c r="AM1184" s="1713"/>
      <c r="AN1184" s="1713"/>
      <c r="AO1184" s="3214"/>
      <c r="AP1184" s="1713"/>
      <c r="AQ1184" s="1713"/>
      <c r="AR1184" s="1713"/>
      <c r="AS1184" s="1713"/>
      <c r="AT1184" s="1713"/>
      <c r="AU1184" s="1713"/>
      <c r="AV1184" s="1713"/>
      <c r="AW1184" s="1713"/>
      <c r="AX1184" s="1713"/>
      <c r="AY1184" s="1713"/>
      <c r="AZ1184" s="1713"/>
      <c r="BA1184" s="1713"/>
      <c r="BB1184" s="1713"/>
      <c r="BC1184" s="1713"/>
      <c r="BD1184" s="1713"/>
      <c r="BE1184" s="1713"/>
      <c r="BF1184" s="1713"/>
      <c r="BG1184" s="1713"/>
      <c r="BH1184" s="1713"/>
      <c r="BI1184" s="1713"/>
      <c r="BJ1184" s="1713"/>
      <c r="BK1184" s="1713"/>
      <c r="BL1184" s="1713"/>
      <c r="BM1184" s="1713"/>
      <c r="BN1184" s="1713"/>
      <c r="BO1184" s="1713"/>
      <c r="BP1184" s="1713"/>
      <c r="BQ1184" s="1713"/>
      <c r="BR1184" s="1713"/>
      <c r="BS1184" s="1713"/>
      <c r="BT1184" s="1713"/>
      <c r="BU1184" s="1713"/>
      <c r="BV1184" s="1713"/>
      <c r="BW1184" s="1713"/>
      <c r="BX1184" s="1713"/>
      <c r="BY1184" s="1713"/>
      <c r="BZ1184" s="1713"/>
      <c r="CA1184" s="1713"/>
      <c r="CB1184" s="1713"/>
      <c r="CC1184" s="1713"/>
      <c r="CD1184" s="1713"/>
      <c r="CE1184" s="1713"/>
      <c r="CF1184" s="1713"/>
      <c r="CG1184" s="1713"/>
      <c r="CH1184" s="1713"/>
      <c r="CI1184" s="1713"/>
      <c r="CJ1184" s="1713"/>
      <c r="CK1184" s="1713"/>
      <c r="CL1184" s="1713"/>
      <c r="CM1184" s="1713"/>
      <c r="CN1184" s="1713"/>
      <c r="CO1184" s="1713"/>
      <c r="CP1184" s="1713"/>
      <c r="CQ1184" s="1713"/>
      <c r="CR1184" s="1713"/>
      <c r="CS1184" s="1713"/>
      <c r="CT1184" s="1713"/>
      <c r="CU1184" s="1713"/>
      <c r="CV1184" s="1713"/>
      <c r="CW1184" s="1713"/>
      <c r="CX1184" s="1713"/>
      <c r="CY1184" s="1713"/>
      <c r="CZ1184" s="1713"/>
      <c r="DA1184" s="1713"/>
      <c r="DB1184" s="1713"/>
      <c r="DC1184" s="1713"/>
      <c r="DD1184" s="1713"/>
      <c r="DE1184" s="1713"/>
      <c r="DF1184" s="1713"/>
      <c r="DG1184" s="1713"/>
      <c r="DH1184" s="1713"/>
      <c r="DI1184" s="1713"/>
      <c r="DJ1184" s="1713"/>
      <c r="DK1184" s="1713"/>
      <c r="DL1184" s="1713"/>
      <c r="DM1184" s="1713"/>
      <c r="DN1184" s="1713"/>
      <c r="DO1184" s="1713"/>
      <c r="DP1184" s="1713"/>
      <c r="DQ1184" s="1713"/>
    </row>
    <row r="1185" s="1732" customFormat="true" ht="21.75" hidden="false" customHeight="true" outlineLevel="0" collapsed="false">
      <c r="A1185" s="1713"/>
      <c r="B1185" s="1713"/>
      <c r="C1185" s="1725"/>
      <c r="D1185" s="1725"/>
      <c r="E1185" s="1725"/>
      <c r="F1185" s="3210"/>
      <c r="G1185" s="3211"/>
      <c r="H1185" s="3212"/>
      <c r="I1185" s="3213"/>
      <c r="J1185" s="3213"/>
      <c r="K1185" s="1713"/>
      <c r="L1185" s="1713"/>
      <c r="M1185" s="1713"/>
      <c r="N1185" s="1725"/>
      <c r="O1185" s="1713"/>
      <c r="P1185" s="1713"/>
      <c r="Q1185" s="1713"/>
      <c r="R1185" s="1713"/>
      <c r="S1185" s="1713"/>
      <c r="T1185" s="1714"/>
      <c r="W1185" s="1713"/>
      <c r="X1185" s="1713"/>
      <c r="Y1185" s="1713"/>
      <c r="Z1185" s="1713"/>
      <c r="AA1185" s="1713"/>
      <c r="AB1185" s="1713"/>
      <c r="AC1185" s="1713"/>
      <c r="AD1185" s="1713"/>
      <c r="AE1185" s="1713"/>
      <c r="AF1185" s="1713"/>
      <c r="AG1185" s="1713"/>
      <c r="AH1185" s="1713"/>
      <c r="AI1185" s="1713"/>
      <c r="AJ1185" s="1713"/>
      <c r="AK1185" s="1713"/>
      <c r="AL1185" s="1713"/>
      <c r="AM1185" s="1713"/>
      <c r="AN1185" s="1713"/>
      <c r="AO1185" s="3214"/>
      <c r="AP1185" s="1713"/>
      <c r="AQ1185" s="1713"/>
      <c r="AR1185" s="1713"/>
      <c r="AS1185" s="1713"/>
      <c r="AT1185" s="1713"/>
      <c r="AU1185" s="1713"/>
      <c r="AV1185" s="1713"/>
      <c r="AW1185" s="1713"/>
      <c r="AX1185" s="1713"/>
      <c r="AY1185" s="1713"/>
      <c r="AZ1185" s="1713"/>
      <c r="BA1185" s="1713"/>
      <c r="BB1185" s="1713"/>
      <c r="BC1185" s="1713"/>
      <c r="BD1185" s="1713"/>
      <c r="BE1185" s="1713"/>
      <c r="BF1185" s="1713"/>
      <c r="BG1185" s="1713"/>
      <c r="BH1185" s="1713"/>
      <c r="BI1185" s="1713"/>
      <c r="BJ1185" s="1713"/>
      <c r="BK1185" s="1713"/>
      <c r="BL1185" s="1713"/>
      <c r="BM1185" s="1713"/>
      <c r="BN1185" s="1713"/>
      <c r="BO1185" s="1713"/>
      <c r="BP1185" s="1713"/>
      <c r="BQ1185" s="1713"/>
      <c r="BR1185" s="1713"/>
      <c r="BS1185" s="1713"/>
      <c r="BT1185" s="1713"/>
      <c r="BU1185" s="1713"/>
      <c r="BV1185" s="1713"/>
      <c r="BW1185" s="1713"/>
      <c r="BX1185" s="1713"/>
      <c r="BY1185" s="1713"/>
      <c r="BZ1185" s="1713"/>
      <c r="CA1185" s="1713"/>
      <c r="CB1185" s="1713"/>
      <c r="CC1185" s="1713"/>
      <c r="CD1185" s="1713"/>
      <c r="CE1185" s="1713"/>
      <c r="CF1185" s="1713"/>
      <c r="CG1185" s="1713"/>
      <c r="CH1185" s="1713"/>
      <c r="CI1185" s="1713"/>
      <c r="CJ1185" s="1713"/>
      <c r="CK1185" s="1713"/>
      <c r="CL1185" s="1713"/>
      <c r="CM1185" s="1713"/>
      <c r="CN1185" s="1713"/>
      <c r="CO1185" s="1713"/>
      <c r="CP1185" s="1713"/>
      <c r="CQ1185" s="1713"/>
      <c r="CR1185" s="1713"/>
      <c r="CS1185" s="1713"/>
      <c r="CT1185" s="1713"/>
      <c r="CU1185" s="1713"/>
      <c r="CV1185" s="1713"/>
      <c r="CW1185" s="1713"/>
      <c r="CX1185" s="1713"/>
      <c r="CY1185" s="1713"/>
      <c r="CZ1185" s="1713"/>
      <c r="DA1185" s="1713"/>
      <c r="DB1185" s="1713"/>
      <c r="DC1185" s="1713"/>
      <c r="DD1185" s="1713"/>
      <c r="DE1185" s="1713"/>
      <c r="DF1185" s="1713"/>
      <c r="DG1185" s="1713"/>
      <c r="DH1185" s="1713"/>
      <c r="DI1185" s="1713"/>
      <c r="DJ1185" s="1713"/>
      <c r="DK1185" s="1713"/>
      <c r="DL1185" s="1713"/>
      <c r="DM1185" s="1713"/>
      <c r="DN1185" s="1713"/>
      <c r="DO1185" s="1713"/>
      <c r="DP1185" s="1713"/>
      <c r="DQ1185" s="1713"/>
    </row>
    <row r="1186" s="1732" customFormat="true" ht="21.75" hidden="false" customHeight="true" outlineLevel="0" collapsed="false">
      <c r="A1186" s="1713"/>
      <c r="B1186" s="1713"/>
      <c r="C1186" s="1725"/>
      <c r="D1186" s="1725"/>
      <c r="E1186" s="1725"/>
      <c r="F1186" s="3210"/>
      <c r="G1186" s="3211"/>
      <c r="H1186" s="3212"/>
      <c r="I1186" s="3213"/>
      <c r="J1186" s="3213"/>
      <c r="K1186" s="1713"/>
      <c r="L1186" s="1713"/>
      <c r="M1186" s="1713"/>
      <c r="N1186" s="1725"/>
      <c r="O1186" s="1713"/>
      <c r="P1186" s="1713"/>
      <c r="Q1186" s="1713"/>
      <c r="R1186" s="1713"/>
      <c r="S1186" s="1713"/>
      <c r="T1186" s="1714"/>
      <c r="W1186" s="1713"/>
      <c r="X1186" s="1713"/>
      <c r="Y1186" s="1713"/>
      <c r="Z1186" s="1713"/>
      <c r="AA1186" s="1713"/>
      <c r="AB1186" s="1713"/>
      <c r="AC1186" s="1713"/>
      <c r="AD1186" s="1713"/>
      <c r="AE1186" s="1713"/>
      <c r="AF1186" s="1713"/>
      <c r="AG1186" s="1713"/>
      <c r="AH1186" s="1713"/>
      <c r="AI1186" s="1713"/>
      <c r="AJ1186" s="1713"/>
      <c r="AK1186" s="1713"/>
      <c r="AL1186" s="1713"/>
      <c r="AM1186" s="1713"/>
      <c r="AN1186" s="1713"/>
      <c r="AO1186" s="3214"/>
      <c r="AP1186" s="1713"/>
      <c r="AQ1186" s="1713"/>
      <c r="AR1186" s="1713"/>
      <c r="AS1186" s="1713"/>
      <c r="AT1186" s="1713"/>
      <c r="AU1186" s="1713"/>
      <c r="AV1186" s="1713"/>
      <c r="AW1186" s="1713"/>
      <c r="AX1186" s="1713"/>
      <c r="AY1186" s="1713"/>
      <c r="AZ1186" s="1713"/>
      <c r="BA1186" s="1713"/>
      <c r="BB1186" s="1713"/>
      <c r="BC1186" s="1713"/>
      <c r="BD1186" s="1713"/>
      <c r="BE1186" s="1713"/>
      <c r="BF1186" s="1713"/>
      <c r="BG1186" s="1713"/>
      <c r="BH1186" s="1713"/>
      <c r="BI1186" s="1713"/>
      <c r="BJ1186" s="1713"/>
      <c r="BK1186" s="1713"/>
      <c r="BL1186" s="1713"/>
      <c r="BM1186" s="1713"/>
      <c r="BN1186" s="1713"/>
      <c r="BO1186" s="1713"/>
      <c r="BP1186" s="1713"/>
      <c r="BQ1186" s="1713"/>
      <c r="BR1186" s="1713"/>
      <c r="BS1186" s="1713"/>
      <c r="BT1186" s="1713"/>
      <c r="BU1186" s="1713"/>
      <c r="BV1186" s="1713"/>
      <c r="BW1186" s="1713"/>
      <c r="BX1186" s="1713"/>
      <c r="BY1186" s="1713"/>
      <c r="BZ1186" s="1713"/>
      <c r="CA1186" s="1713"/>
      <c r="CB1186" s="1713"/>
      <c r="CC1186" s="1713"/>
      <c r="CD1186" s="1713"/>
      <c r="CE1186" s="1713"/>
      <c r="CF1186" s="1713"/>
      <c r="CG1186" s="1713"/>
      <c r="CH1186" s="1713"/>
      <c r="CI1186" s="1713"/>
      <c r="CJ1186" s="1713"/>
      <c r="CK1186" s="1713"/>
      <c r="CL1186" s="1713"/>
      <c r="CM1186" s="1713"/>
      <c r="CN1186" s="1713"/>
      <c r="CO1186" s="1713"/>
      <c r="CP1186" s="1713"/>
      <c r="CQ1186" s="1713"/>
      <c r="CR1186" s="1713"/>
      <c r="CS1186" s="1713"/>
      <c r="CT1186" s="1713"/>
      <c r="CU1186" s="1713"/>
      <c r="CV1186" s="1713"/>
      <c r="CW1186" s="1713"/>
      <c r="CX1186" s="1713"/>
      <c r="CY1186" s="1713"/>
      <c r="CZ1186" s="1713"/>
      <c r="DA1186" s="1713"/>
      <c r="DB1186" s="1713"/>
      <c r="DC1186" s="1713"/>
      <c r="DD1186" s="1713"/>
      <c r="DE1186" s="1713"/>
      <c r="DF1186" s="1713"/>
      <c r="DG1186" s="1713"/>
      <c r="DH1186" s="1713"/>
      <c r="DI1186" s="1713"/>
      <c r="DJ1186" s="1713"/>
      <c r="DK1186" s="1713"/>
      <c r="DL1186" s="1713"/>
      <c r="DM1186" s="1713"/>
      <c r="DN1186" s="1713"/>
      <c r="DO1186" s="1713"/>
      <c r="DP1186" s="1713"/>
      <c r="DQ1186" s="1713"/>
    </row>
    <row r="1187" s="1732" customFormat="true" ht="21.75" hidden="false" customHeight="true" outlineLevel="0" collapsed="false">
      <c r="A1187" s="1713"/>
      <c r="B1187" s="1713"/>
      <c r="C1187" s="1725"/>
      <c r="D1187" s="1725"/>
      <c r="E1187" s="1725"/>
      <c r="F1187" s="3210"/>
      <c r="G1187" s="3211"/>
      <c r="H1187" s="3212"/>
      <c r="I1187" s="3213"/>
      <c r="J1187" s="3213"/>
      <c r="K1187" s="1713"/>
      <c r="L1187" s="1713"/>
      <c r="M1187" s="1713"/>
      <c r="N1187" s="1725"/>
      <c r="O1187" s="1713"/>
      <c r="P1187" s="1713"/>
      <c r="Q1187" s="1713"/>
      <c r="R1187" s="1713"/>
      <c r="S1187" s="1713"/>
      <c r="T1187" s="1714"/>
      <c r="W1187" s="1713"/>
      <c r="X1187" s="1713"/>
      <c r="Y1187" s="1713"/>
      <c r="Z1187" s="1713"/>
      <c r="AA1187" s="1713"/>
      <c r="AB1187" s="1713"/>
      <c r="AC1187" s="1713"/>
      <c r="AD1187" s="1713"/>
      <c r="AE1187" s="1713"/>
      <c r="AF1187" s="1713"/>
      <c r="AG1187" s="1713"/>
      <c r="AH1187" s="1713"/>
      <c r="AI1187" s="1713"/>
      <c r="AJ1187" s="1713"/>
      <c r="AK1187" s="1713"/>
      <c r="AL1187" s="1713"/>
      <c r="AM1187" s="1713"/>
      <c r="AN1187" s="1713"/>
      <c r="AO1187" s="3214"/>
      <c r="AP1187" s="1713"/>
      <c r="AQ1187" s="1713"/>
      <c r="AR1187" s="1713"/>
      <c r="AS1187" s="1713"/>
      <c r="AT1187" s="1713"/>
      <c r="AU1187" s="1713"/>
      <c r="AV1187" s="1713"/>
      <c r="AW1187" s="1713"/>
      <c r="AX1187" s="1713"/>
      <c r="AY1187" s="1713"/>
      <c r="AZ1187" s="1713"/>
      <c r="BA1187" s="1713"/>
      <c r="BB1187" s="1713"/>
      <c r="BC1187" s="1713"/>
      <c r="BD1187" s="1713"/>
      <c r="BE1187" s="1713"/>
      <c r="BF1187" s="1713"/>
      <c r="BG1187" s="1713"/>
      <c r="BH1187" s="1713"/>
      <c r="BI1187" s="1713"/>
      <c r="BJ1187" s="1713"/>
      <c r="BK1187" s="1713"/>
      <c r="BL1187" s="1713"/>
      <c r="BM1187" s="1713"/>
      <c r="BN1187" s="1713"/>
      <c r="BO1187" s="1713"/>
      <c r="BP1187" s="1713"/>
      <c r="BQ1187" s="1713"/>
      <c r="BR1187" s="1713"/>
      <c r="BS1187" s="1713"/>
      <c r="BT1187" s="1713"/>
      <c r="BU1187" s="1713"/>
      <c r="BV1187" s="1713"/>
      <c r="BW1187" s="1713"/>
      <c r="BX1187" s="1713"/>
      <c r="BY1187" s="1713"/>
      <c r="BZ1187" s="1713"/>
      <c r="CA1187" s="1713"/>
      <c r="CB1187" s="1713"/>
      <c r="CC1187" s="1713"/>
      <c r="CD1187" s="1713"/>
      <c r="CE1187" s="1713"/>
      <c r="CF1187" s="1713"/>
      <c r="CG1187" s="1713"/>
      <c r="CH1187" s="1713"/>
      <c r="CI1187" s="1713"/>
      <c r="CJ1187" s="1713"/>
      <c r="CK1187" s="1713"/>
      <c r="CL1187" s="1713"/>
      <c r="CM1187" s="1713"/>
      <c r="CN1187" s="1713"/>
      <c r="CO1187" s="1713"/>
      <c r="CP1187" s="1713"/>
      <c r="CQ1187" s="1713"/>
      <c r="CR1187" s="1713"/>
      <c r="CS1187" s="1713"/>
      <c r="CT1187" s="1713"/>
      <c r="CU1187" s="1713"/>
      <c r="CV1187" s="1713"/>
      <c r="CW1187" s="1713"/>
      <c r="CX1187" s="1713"/>
      <c r="CY1187" s="1713"/>
      <c r="CZ1187" s="1713"/>
      <c r="DA1187" s="1713"/>
      <c r="DB1187" s="1713"/>
      <c r="DC1187" s="1713"/>
      <c r="DD1187" s="1713"/>
      <c r="DE1187" s="1713"/>
      <c r="DF1187" s="1713"/>
      <c r="DG1187" s="1713"/>
      <c r="DH1187" s="1713"/>
      <c r="DI1187" s="1713"/>
      <c r="DJ1187" s="1713"/>
      <c r="DK1187" s="1713"/>
      <c r="DL1187" s="1713"/>
      <c r="DM1187" s="1713"/>
      <c r="DN1187" s="1713"/>
      <c r="DO1187" s="1713"/>
      <c r="DP1187" s="1713"/>
      <c r="DQ1187" s="1713"/>
    </row>
    <row r="1188" s="1732" customFormat="true" ht="21.75" hidden="false" customHeight="true" outlineLevel="0" collapsed="false">
      <c r="A1188" s="1713"/>
      <c r="B1188" s="1713"/>
      <c r="C1188" s="1725"/>
      <c r="D1188" s="1725"/>
      <c r="E1188" s="1725"/>
      <c r="F1188" s="3210"/>
      <c r="G1188" s="3211"/>
      <c r="H1188" s="3212"/>
      <c r="I1188" s="3213"/>
      <c r="J1188" s="3213"/>
      <c r="K1188" s="1713"/>
      <c r="L1188" s="1713"/>
      <c r="M1188" s="1713"/>
      <c r="N1188" s="1725"/>
      <c r="O1188" s="1713"/>
      <c r="P1188" s="1713"/>
      <c r="Q1188" s="1713"/>
      <c r="R1188" s="1713"/>
      <c r="S1188" s="1713"/>
      <c r="T1188" s="1714"/>
      <c r="W1188" s="1713"/>
      <c r="X1188" s="1713"/>
      <c r="Y1188" s="1713"/>
      <c r="Z1188" s="1713"/>
      <c r="AA1188" s="1713"/>
      <c r="AB1188" s="1713"/>
      <c r="AC1188" s="1713"/>
      <c r="AD1188" s="1713"/>
      <c r="AE1188" s="1713"/>
      <c r="AF1188" s="1713"/>
      <c r="AG1188" s="1713"/>
      <c r="AH1188" s="1713"/>
      <c r="AI1188" s="1713"/>
      <c r="AJ1188" s="1713"/>
      <c r="AK1188" s="1713"/>
      <c r="AL1188" s="1713"/>
      <c r="AM1188" s="1713"/>
      <c r="AN1188" s="1713"/>
      <c r="AO1188" s="3214"/>
      <c r="AP1188" s="1713"/>
      <c r="AQ1188" s="1713"/>
      <c r="AR1188" s="1713"/>
      <c r="AS1188" s="1713"/>
      <c r="AT1188" s="1713"/>
      <c r="AU1188" s="1713"/>
      <c r="AV1188" s="1713"/>
      <c r="AW1188" s="1713"/>
      <c r="AX1188" s="1713"/>
      <c r="AY1188" s="1713"/>
      <c r="AZ1188" s="1713"/>
      <c r="BA1188" s="1713"/>
      <c r="BB1188" s="1713"/>
      <c r="BC1188" s="1713"/>
      <c r="BD1188" s="1713"/>
      <c r="BE1188" s="1713"/>
      <c r="BF1188" s="1713"/>
      <c r="BG1188" s="1713"/>
      <c r="BH1188" s="1713"/>
      <c r="BI1188" s="1713"/>
      <c r="BJ1188" s="1713"/>
      <c r="BK1188" s="1713"/>
      <c r="BL1188" s="1713"/>
      <c r="BM1188" s="1713"/>
      <c r="BN1188" s="1713"/>
      <c r="BO1188" s="1713"/>
      <c r="BP1188" s="1713"/>
      <c r="BQ1188" s="1713"/>
      <c r="BR1188" s="1713"/>
      <c r="BS1188" s="1713"/>
      <c r="BT1188" s="1713"/>
      <c r="BU1188" s="1713"/>
      <c r="BV1188" s="1713"/>
      <c r="BW1188" s="1713"/>
      <c r="BX1188" s="1713"/>
      <c r="BY1188" s="1713"/>
      <c r="BZ1188" s="1713"/>
      <c r="CA1188" s="1713"/>
      <c r="CB1188" s="1713"/>
      <c r="CC1188" s="1713"/>
      <c r="CD1188" s="1713"/>
      <c r="CE1188" s="1713"/>
      <c r="CF1188" s="1713"/>
      <c r="CG1188" s="1713"/>
      <c r="CH1188" s="1713"/>
      <c r="CI1188" s="1713"/>
      <c r="CJ1188" s="1713"/>
      <c r="CK1188" s="1713"/>
      <c r="CL1188" s="1713"/>
      <c r="CM1188" s="1713"/>
      <c r="CN1188" s="1713"/>
      <c r="CO1188" s="1713"/>
      <c r="CP1188" s="1713"/>
      <c r="CQ1188" s="1713"/>
      <c r="CR1188" s="1713"/>
      <c r="CS1188" s="1713"/>
      <c r="CT1188" s="1713"/>
      <c r="CU1188" s="1713"/>
      <c r="CV1188" s="1713"/>
      <c r="CW1188" s="1713"/>
      <c r="CX1188" s="1713"/>
      <c r="CY1188" s="1713"/>
      <c r="CZ1188" s="1713"/>
      <c r="DA1188" s="1713"/>
      <c r="DB1188" s="1713"/>
      <c r="DC1188" s="1713"/>
      <c r="DD1188" s="1713"/>
      <c r="DE1188" s="1713"/>
      <c r="DF1188" s="1713"/>
      <c r="DG1188" s="1713"/>
      <c r="DH1188" s="1713"/>
      <c r="DI1188" s="1713"/>
      <c r="DJ1188" s="1713"/>
      <c r="DK1188" s="1713"/>
      <c r="DL1188" s="1713"/>
      <c r="DM1188" s="1713"/>
      <c r="DN1188" s="1713"/>
      <c r="DO1188" s="1713"/>
      <c r="DP1188" s="1713"/>
      <c r="DQ1188" s="1713"/>
    </row>
    <row r="1189" s="1732" customFormat="true" ht="21.75" hidden="false" customHeight="true" outlineLevel="0" collapsed="false">
      <c r="A1189" s="1713"/>
      <c r="B1189" s="1713"/>
      <c r="C1189" s="1725"/>
      <c r="D1189" s="1725"/>
      <c r="E1189" s="1725"/>
      <c r="F1189" s="3210"/>
      <c r="G1189" s="3211"/>
      <c r="H1189" s="3212"/>
      <c r="I1189" s="3213"/>
      <c r="J1189" s="3213"/>
      <c r="K1189" s="1713"/>
      <c r="L1189" s="1713"/>
      <c r="M1189" s="1713"/>
      <c r="N1189" s="1725"/>
      <c r="O1189" s="1713"/>
      <c r="P1189" s="1713"/>
      <c r="Q1189" s="1713"/>
      <c r="R1189" s="1713"/>
      <c r="S1189" s="1713"/>
      <c r="T1189" s="1714"/>
      <c r="W1189" s="1713"/>
      <c r="X1189" s="1713"/>
      <c r="Y1189" s="1713"/>
      <c r="Z1189" s="1713"/>
      <c r="AA1189" s="1713"/>
      <c r="AB1189" s="1713"/>
      <c r="AC1189" s="1713"/>
      <c r="AD1189" s="1713"/>
      <c r="AE1189" s="1713"/>
      <c r="AF1189" s="1713"/>
      <c r="AG1189" s="1713"/>
      <c r="AH1189" s="1713"/>
      <c r="AI1189" s="1713"/>
      <c r="AJ1189" s="1713"/>
      <c r="AK1189" s="1713"/>
      <c r="AL1189" s="1713"/>
      <c r="AM1189" s="1713"/>
      <c r="AN1189" s="1713"/>
      <c r="AO1189" s="3214"/>
      <c r="AP1189" s="1713"/>
      <c r="AQ1189" s="1713"/>
      <c r="AR1189" s="1713"/>
      <c r="AS1189" s="1713"/>
      <c r="AT1189" s="1713"/>
      <c r="AU1189" s="1713"/>
      <c r="AV1189" s="1713"/>
      <c r="AW1189" s="1713"/>
      <c r="AX1189" s="1713"/>
      <c r="AY1189" s="1713"/>
      <c r="AZ1189" s="1713"/>
      <c r="BA1189" s="1713"/>
      <c r="BB1189" s="1713"/>
      <c r="BC1189" s="1713"/>
      <c r="BD1189" s="1713"/>
      <c r="BE1189" s="1713"/>
      <c r="BF1189" s="1713"/>
      <c r="BG1189" s="1713"/>
      <c r="BH1189" s="1713"/>
      <c r="BI1189" s="1713"/>
      <c r="BJ1189" s="1713"/>
      <c r="BK1189" s="1713"/>
      <c r="BL1189" s="1713"/>
      <c r="BM1189" s="1713"/>
      <c r="BN1189" s="1713"/>
      <c r="BO1189" s="1713"/>
      <c r="BP1189" s="1713"/>
      <c r="BQ1189" s="1713"/>
      <c r="BR1189" s="1713"/>
      <c r="BS1189" s="1713"/>
      <c r="BT1189" s="1713"/>
      <c r="BU1189" s="1713"/>
      <c r="BV1189" s="1713"/>
      <c r="BW1189" s="1713"/>
      <c r="BX1189" s="1713"/>
      <c r="BY1189" s="1713"/>
      <c r="BZ1189" s="1713"/>
      <c r="CA1189" s="1713"/>
      <c r="CB1189" s="1713"/>
      <c r="CC1189" s="1713"/>
      <c r="CD1189" s="1713"/>
      <c r="CE1189" s="1713"/>
      <c r="CF1189" s="1713"/>
      <c r="CG1189" s="1713"/>
      <c r="CH1189" s="1713"/>
      <c r="CI1189" s="1713"/>
      <c r="CJ1189" s="1713"/>
      <c r="CK1189" s="1713"/>
      <c r="CL1189" s="1713"/>
      <c r="CM1189" s="1713"/>
      <c r="CN1189" s="1713"/>
      <c r="CO1189" s="1713"/>
      <c r="CP1189" s="1713"/>
      <c r="CQ1189" s="1713"/>
      <c r="CR1189" s="1713"/>
      <c r="CS1189" s="1713"/>
      <c r="CT1189" s="1713"/>
      <c r="CU1189" s="1713"/>
      <c r="CV1189" s="1713"/>
      <c r="CW1189" s="1713"/>
      <c r="CX1189" s="1713"/>
      <c r="CY1189" s="1713"/>
      <c r="CZ1189" s="1713"/>
      <c r="DA1189" s="1713"/>
      <c r="DB1189" s="1713"/>
      <c r="DC1189" s="1713"/>
      <c r="DD1189" s="1713"/>
      <c r="DE1189" s="1713"/>
      <c r="DF1189" s="1713"/>
      <c r="DG1189" s="1713"/>
      <c r="DH1189" s="1713"/>
      <c r="DI1189" s="1713"/>
      <c r="DJ1189" s="1713"/>
      <c r="DK1189" s="1713"/>
      <c r="DL1189" s="1713"/>
      <c r="DM1189" s="1713"/>
      <c r="DN1189" s="1713"/>
      <c r="DO1189" s="1713"/>
      <c r="DP1189" s="1713"/>
      <c r="DQ1189" s="1713"/>
    </row>
    <row r="1190" s="1732" customFormat="true" ht="21.75" hidden="false" customHeight="true" outlineLevel="0" collapsed="false">
      <c r="A1190" s="1713"/>
      <c r="B1190" s="1713"/>
      <c r="C1190" s="1725"/>
      <c r="D1190" s="1725"/>
      <c r="E1190" s="1725"/>
      <c r="F1190" s="3210"/>
      <c r="G1190" s="3211"/>
      <c r="H1190" s="3212"/>
      <c r="I1190" s="3213"/>
      <c r="J1190" s="3213"/>
      <c r="K1190" s="1713"/>
      <c r="L1190" s="1713"/>
      <c r="M1190" s="1713"/>
      <c r="N1190" s="1725"/>
      <c r="O1190" s="1713"/>
      <c r="P1190" s="1713"/>
      <c r="Q1190" s="1713"/>
      <c r="R1190" s="1713"/>
      <c r="S1190" s="1713"/>
      <c r="T1190" s="1714"/>
      <c r="W1190" s="1713"/>
      <c r="X1190" s="1713"/>
      <c r="Y1190" s="1713"/>
      <c r="Z1190" s="1713"/>
      <c r="AA1190" s="1713"/>
      <c r="AB1190" s="1713"/>
      <c r="AC1190" s="1713"/>
      <c r="AD1190" s="1713"/>
      <c r="AE1190" s="1713"/>
      <c r="AF1190" s="1713"/>
      <c r="AG1190" s="1713"/>
      <c r="AH1190" s="1713"/>
      <c r="AI1190" s="1713"/>
      <c r="AJ1190" s="1713"/>
      <c r="AK1190" s="1713"/>
      <c r="AL1190" s="1713"/>
      <c r="AM1190" s="1713"/>
      <c r="AN1190" s="1713"/>
      <c r="AO1190" s="3214"/>
      <c r="AP1190" s="1713"/>
      <c r="AQ1190" s="1713"/>
      <c r="AR1190" s="1713"/>
      <c r="AS1190" s="1713"/>
      <c r="AT1190" s="1713"/>
      <c r="AU1190" s="1713"/>
      <c r="AV1190" s="1713"/>
      <c r="AW1190" s="1713"/>
      <c r="AX1190" s="1713"/>
      <c r="AY1190" s="1713"/>
      <c r="AZ1190" s="1713"/>
      <c r="BA1190" s="1713"/>
      <c r="BB1190" s="1713"/>
      <c r="BC1190" s="1713"/>
      <c r="BD1190" s="1713"/>
      <c r="BE1190" s="1713"/>
      <c r="BF1190" s="1713"/>
      <c r="BG1190" s="1713"/>
      <c r="BH1190" s="1713"/>
      <c r="BI1190" s="1713"/>
      <c r="BJ1190" s="1713"/>
      <c r="BK1190" s="1713"/>
      <c r="BL1190" s="1713"/>
      <c r="BM1190" s="1713"/>
      <c r="BN1190" s="1713"/>
      <c r="BO1190" s="1713"/>
      <c r="BP1190" s="1713"/>
      <c r="BQ1190" s="1713"/>
      <c r="BR1190" s="1713"/>
      <c r="BS1190" s="1713"/>
      <c r="BT1190" s="1713"/>
      <c r="BU1190" s="1713"/>
      <c r="BV1190" s="1713"/>
      <c r="BW1190" s="1713"/>
      <c r="BX1190" s="1713"/>
      <c r="BY1190" s="1713"/>
      <c r="BZ1190" s="1713"/>
      <c r="CA1190" s="1713"/>
      <c r="CB1190" s="1713"/>
      <c r="CC1190" s="1713"/>
      <c r="CD1190" s="1713"/>
      <c r="CE1190" s="1713"/>
      <c r="CF1190" s="1713"/>
      <c r="CG1190" s="1713"/>
      <c r="CH1190" s="1713"/>
      <c r="CI1190" s="1713"/>
      <c r="CJ1190" s="1713"/>
      <c r="CK1190" s="1713"/>
      <c r="CL1190" s="1713"/>
      <c r="CM1190" s="1713"/>
      <c r="CN1190" s="1713"/>
      <c r="CO1190" s="1713"/>
      <c r="CP1190" s="1713"/>
      <c r="CQ1190" s="1713"/>
      <c r="CR1190" s="1713"/>
      <c r="CS1190" s="1713"/>
      <c r="CT1190" s="1713"/>
      <c r="CU1190" s="1713"/>
      <c r="CV1190" s="1713"/>
      <c r="CW1190" s="1713"/>
      <c r="CX1190" s="1713"/>
      <c r="CY1190" s="1713"/>
      <c r="CZ1190" s="1713"/>
      <c r="DA1190" s="1713"/>
      <c r="DB1190" s="1713"/>
      <c r="DC1190" s="1713"/>
      <c r="DD1190" s="1713"/>
      <c r="DE1190" s="1713"/>
      <c r="DF1190" s="1713"/>
      <c r="DG1190" s="1713"/>
      <c r="DH1190" s="1713"/>
      <c r="DI1190" s="1713"/>
      <c r="DJ1190" s="1713"/>
      <c r="DK1190" s="1713"/>
      <c r="DL1190" s="1713"/>
      <c r="DM1190" s="1713"/>
      <c r="DN1190" s="1713"/>
      <c r="DO1190" s="1713"/>
      <c r="DP1190" s="1713"/>
      <c r="DQ1190" s="1713"/>
    </row>
    <row r="1191" s="1732" customFormat="true" ht="21.75" hidden="false" customHeight="true" outlineLevel="0" collapsed="false">
      <c r="A1191" s="1713"/>
      <c r="B1191" s="1713"/>
      <c r="C1191" s="1725"/>
      <c r="D1191" s="1725"/>
      <c r="E1191" s="1725"/>
      <c r="F1191" s="3210"/>
      <c r="G1191" s="3211"/>
      <c r="H1191" s="3212"/>
      <c r="I1191" s="3213"/>
      <c r="J1191" s="3213"/>
      <c r="K1191" s="1713"/>
      <c r="L1191" s="1713"/>
      <c r="M1191" s="1713"/>
      <c r="N1191" s="1725"/>
      <c r="O1191" s="1713"/>
      <c r="P1191" s="1713"/>
      <c r="Q1191" s="1713"/>
      <c r="R1191" s="1713"/>
      <c r="S1191" s="1713"/>
      <c r="T1191" s="1714"/>
      <c r="W1191" s="1713"/>
      <c r="X1191" s="1713"/>
      <c r="Y1191" s="1713"/>
      <c r="Z1191" s="1713"/>
      <c r="AA1191" s="1713"/>
      <c r="AB1191" s="1713"/>
      <c r="AC1191" s="1713"/>
      <c r="AD1191" s="1713"/>
      <c r="AE1191" s="1713"/>
      <c r="AF1191" s="1713"/>
      <c r="AG1191" s="1713"/>
      <c r="AH1191" s="1713"/>
      <c r="AI1191" s="1713"/>
      <c r="AJ1191" s="1713"/>
      <c r="AK1191" s="1713"/>
      <c r="AL1191" s="1713"/>
      <c r="AM1191" s="1713"/>
      <c r="AN1191" s="1713"/>
      <c r="AO1191" s="3214"/>
      <c r="AP1191" s="1713"/>
      <c r="AQ1191" s="1713"/>
      <c r="AR1191" s="1713"/>
      <c r="AS1191" s="1713"/>
      <c r="AT1191" s="1713"/>
      <c r="AU1191" s="1713"/>
      <c r="AV1191" s="1713"/>
      <c r="AW1191" s="1713"/>
      <c r="AX1191" s="1713"/>
      <c r="AY1191" s="1713"/>
      <c r="AZ1191" s="1713"/>
      <c r="BA1191" s="1713"/>
      <c r="BB1191" s="1713"/>
      <c r="BC1191" s="1713"/>
      <c r="BD1191" s="1713"/>
      <c r="BE1191" s="1713"/>
      <c r="BF1191" s="1713"/>
      <c r="BG1191" s="1713"/>
      <c r="BH1191" s="1713"/>
      <c r="BI1191" s="1713"/>
      <c r="BJ1191" s="1713"/>
      <c r="BK1191" s="1713"/>
      <c r="BL1191" s="1713"/>
      <c r="BM1191" s="1713"/>
      <c r="BN1191" s="1713"/>
      <c r="BO1191" s="1713"/>
      <c r="BP1191" s="1713"/>
      <c r="BQ1191" s="1713"/>
      <c r="BR1191" s="1713"/>
      <c r="BS1191" s="1713"/>
      <c r="BT1191" s="1713"/>
      <c r="BU1191" s="1713"/>
      <c r="BV1191" s="1713"/>
      <c r="BW1191" s="1713"/>
      <c r="BX1191" s="1713"/>
      <c r="BY1191" s="1713"/>
      <c r="BZ1191" s="1713"/>
      <c r="CA1191" s="1713"/>
      <c r="CB1191" s="1713"/>
      <c r="CC1191" s="1713"/>
      <c r="CD1191" s="1713"/>
      <c r="CE1191" s="1713"/>
      <c r="CF1191" s="1713"/>
      <c r="CG1191" s="1713"/>
      <c r="CH1191" s="1713"/>
      <c r="CI1191" s="1713"/>
      <c r="CJ1191" s="1713"/>
      <c r="CK1191" s="1713"/>
      <c r="CL1191" s="1713"/>
      <c r="CM1191" s="1713"/>
      <c r="CN1191" s="1713"/>
      <c r="CO1191" s="1713"/>
      <c r="CP1191" s="1713"/>
      <c r="CQ1191" s="1713"/>
      <c r="CR1191" s="1713"/>
      <c r="CS1191" s="1713"/>
      <c r="CT1191" s="1713"/>
      <c r="CU1191" s="1713"/>
      <c r="CV1191" s="1713"/>
      <c r="CW1191" s="1713"/>
      <c r="CX1191" s="1713"/>
      <c r="CY1191" s="1713"/>
      <c r="CZ1191" s="1713"/>
      <c r="DA1191" s="1713"/>
      <c r="DB1191" s="1713"/>
      <c r="DC1191" s="1713"/>
      <c r="DD1191" s="1713"/>
      <c r="DE1191" s="1713"/>
      <c r="DF1191" s="1713"/>
      <c r="DG1191" s="1713"/>
      <c r="DH1191" s="1713"/>
      <c r="DI1191" s="1713"/>
      <c r="DJ1191" s="1713"/>
      <c r="DK1191" s="1713"/>
      <c r="DL1191" s="1713"/>
      <c r="DM1191" s="1713"/>
      <c r="DN1191" s="1713"/>
      <c r="DO1191" s="1713"/>
      <c r="DP1191" s="1713"/>
      <c r="DQ1191" s="1713"/>
    </row>
    <row r="1192" s="1732" customFormat="true" ht="21.75" hidden="false" customHeight="true" outlineLevel="0" collapsed="false">
      <c r="A1192" s="1713"/>
      <c r="B1192" s="1713"/>
      <c r="C1192" s="1725"/>
      <c r="D1192" s="1725"/>
      <c r="E1192" s="1725"/>
      <c r="F1192" s="3210"/>
      <c r="G1192" s="3211"/>
      <c r="H1192" s="3212"/>
      <c r="I1192" s="3213"/>
      <c r="J1192" s="3213"/>
      <c r="K1192" s="1713"/>
      <c r="L1192" s="1713"/>
      <c r="M1192" s="1713"/>
      <c r="N1192" s="1725"/>
      <c r="O1192" s="1713"/>
      <c r="P1192" s="1713"/>
      <c r="Q1192" s="1713"/>
      <c r="R1192" s="1713"/>
      <c r="S1192" s="1713"/>
      <c r="T1192" s="1714"/>
      <c r="W1192" s="1713"/>
      <c r="X1192" s="1713"/>
      <c r="Y1192" s="1713"/>
      <c r="Z1192" s="1713"/>
      <c r="AA1192" s="1713"/>
      <c r="AB1192" s="1713"/>
      <c r="AC1192" s="1713"/>
      <c r="AD1192" s="1713"/>
      <c r="AE1192" s="1713"/>
      <c r="AF1192" s="1713"/>
      <c r="AG1192" s="1713"/>
      <c r="AH1192" s="1713"/>
      <c r="AI1192" s="1713"/>
      <c r="AJ1192" s="1713"/>
      <c r="AK1192" s="1713"/>
      <c r="AL1192" s="1713"/>
      <c r="AM1192" s="1713"/>
      <c r="AN1192" s="1713"/>
      <c r="AO1192" s="3214"/>
      <c r="AP1192" s="1713"/>
      <c r="AQ1192" s="1713"/>
      <c r="AR1192" s="1713"/>
      <c r="AS1192" s="1713"/>
      <c r="AT1192" s="1713"/>
      <c r="AU1192" s="1713"/>
      <c r="AV1192" s="1713"/>
      <c r="AW1192" s="1713"/>
      <c r="AX1192" s="1713"/>
      <c r="AY1192" s="1713"/>
      <c r="AZ1192" s="1713"/>
      <c r="BA1192" s="1713"/>
      <c r="BB1192" s="1713"/>
      <c r="BC1192" s="1713"/>
      <c r="BD1192" s="1713"/>
      <c r="BE1192" s="1713"/>
      <c r="BF1192" s="1713"/>
      <c r="BG1192" s="1713"/>
      <c r="BH1192" s="1713"/>
      <c r="BI1192" s="1713"/>
      <c r="BJ1192" s="1713"/>
      <c r="BK1192" s="1713"/>
      <c r="BL1192" s="1713"/>
      <c r="BM1192" s="1713"/>
      <c r="BN1192" s="1713"/>
      <c r="BO1192" s="1713"/>
      <c r="BP1192" s="1713"/>
      <c r="BQ1192" s="1713"/>
      <c r="BR1192" s="1713"/>
      <c r="BS1192" s="1713"/>
      <c r="BT1192" s="1713"/>
      <c r="BU1192" s="1713"/>
      <c r="BV1192" s="1713"/>
      <c r="BW1192" s="1713"/>
      <c r="BX1192" s="1713"/>
      <c r="BY1192" s="1713"/>
      <c r="BZ1192" s="1713"/>
      <c r="CA1192" s="1713"/>
      <c r="CB1192" s="1713"/>
      <c r="CC1192" s="1713"/>
      <c r="CD1192" s="1713"/>
      <c r="CE1192" s="1713"/>
      <c r="CF1192" s="1713"/>
      <c r="CG1192" s="1713"/>
      <c r="CH1192" s="1713"/>
      <c r="CI1192" s="1713"/>
      <c r="CJ1192" s="1713"/>
      <c r="CK1192" s="1713"/>
      <c r="CL1192" s="1713"/>
      <c r="CM1192" s="1713"/>
      <c r="CN1192" s="1713"/>
      <c r="CO1192" s="1713"/>
      <c r="CP1192" s="1713"/>
      <c r="CQ1192" s="1713"/>
      <c r="CR1192" s="1713"/>
      <c r="CS1192" s="1713"/>
      <c r="CT1192" s="1713"/>
      <c r="CU1192" s="1713"/>
      <c r="CV1192" s="1713"/>
      <c r="CW1192" s="1713"/>
      <c r="CX1192" s="1713"/>
      <c r="CY1192" s="1713"/>
      <c r="CZ1192" s="1713"/>
      <c r="DA1192" s="1713"/>
      <c r="DB1192" s="1713"/>
      <c r="DC1192" s="1713"/>
      <c r="DD1192" s="1713"/>
      <c r="DE1192" s="1713"/>
      <c r="DF1192" s="1713"/>
      <c r="DG1192" s="1713"/>
      <c r="DH1192" s="1713"/>
      <c r="DI1192" s="1713"/>
      <c r="DJ1192" s="1713"/>
      <c r="DK1192" s="1713"/>
      <c r="DL1192" s="1713"/>
      <c r="DM1192" s="1713"/>
      <c r="DN1192" s="1713"/>
      <c r="DO1192" s="1713"/>
      <c r="DP1192" s="1713"/>
      <c r="DQ1192" s="1713"/>
    </row>
    <row r="1193" s="1732" customFormat="true" ht="21.75" hidden="false" customHeight="true" outlineLevel="0" collapsed="false">
      <c r="A1193" s="1713"/>
      <c r="B1193" s="1713"/>
      <c r="C1193" s="1725"/>
      <c r="D1193" s="1725"/>
      <c r="E1193" s="1725"/>
      <c r="F1193" s="3210"/>
      <c r="G1193" s="3211"/>
      <c r="H1193" s="3212"/>
      <c r="I1193" s="3213"/>
      <c r="J1193" s="3213"/>
      <c r="K1193" s="1713"/>
      <c r="L1193" s="1713"/>
      <c r="M1193" s="1713"/>
      <c r="N1193" s="1725"/>
      <c r="O1193" s="1713"/>
      <c r="P1193" s="1713"/>
      <c r="Q1193" s="1713"/>
      <c r="R1193" s="1713"/>
      <c r="S1193" s="1713"/>
      <c r="T1193" s="1714"/>
      <c r="W1193" s="1713"/>
      <c r="X1193" s="1713"/>
      <c r="Y1193" s="1713"/>
      <c r="Z1193" s="1713"/>
      <c r="AA1193" s="1713"/>
      <c r="AB1193" s="1713"/>
      <c r="AC1193" s="1713"/>
      <c r="AD1193" s="1713"/>
      <c r="AE1193" s="1713"/>
      <c r="AF1193" s="1713"/>
      <c r="AG1193" s="1713"/>
      <c r="AH1193" s="1713"/>
      <c r="AI1193" s="1713"/>
      <c r="AJ1193" s="1713"/>
      <c r="AK1193" s="1713"/>
      <c r="AL1193" s="1713"/>
      <c r="AM1193" s="1713"/>
      <c r="AN1193" s="1713"/>
      <c r="AO1193" s="3214"/>
      <c r="AP1193" s="1713"/>
      <c r="AQ1193" s="1713"/>
      <c r="AR1193" s="1713"/>
      <c r="AS1193" s="1713"/>
      <c r="AT1193" s="1713"/>
      <c r="AU1193" s="1713"/>
      <c r="AV1193" s="1713"/>
      <c r="AW1193" s="1713"/>
      <c r="AX1193" s="1713"/>
      <c r="AY1193" s="1713"/>
      <c r="AZ1193" s="1713"/>
      <c r="BA1193" s="1713"/>
      <c r="BB1193" s="1713"/>
      <c r="BC1193" s="1713"/>
      <c r="BD1193" s="1713"/>
      <c r="BE1193" s="1713"/>
      <c r="BF1193" s="1713"/>
      <c r="BG1193" s="1713"/>
      <c r="BH1193" s="1713"/>
      <c r="BI1193" s="1713"/>
      <c r="BJ1193" s="1713"/>
      <c r="BK1193" s="1713"/>
      <c r="BL1193" s="1713"/>
      <c r="BM1193" s="1713"/>
      <c r="BN1193" s="1713"/>
      <c r="BO1193" s="1713"/>
      <c r="BP1193" s="1713"/>
      <c r="BQ1193" s="1713"/>
      <c r="BR1193" s="1713"/>
      <c r="BS1193" s="1713"/>
      <c r="BT1193" s="1713"/>
      <c r="BU1193" s="1713"/>
      <c r="BV1193" s="1713"/>
      <c r="BW1193" s="1713"/>
      <c r="BX1193" s="1713"/>
      <c r="BY1193" s="1713"/>
      <c r="BZ1193" s="1713"/>
      <c r="CA1193" s="1713"/>
      <c r="CB1193" s="1713"/>
      <c r="CC1193" s="1713"/>
      <c r="CD1193" s="1713"/>
      <c r="CE1193" s="1713"/>
      <c r="CF1193" s="1713"/>
      <c r="CG1193" s="1713"/>
      <c r="CH1193" s="1713"/>
      <c r="CI1193" s="1713"/>
      <c r="CJ1193" s="1713"/>
      <c r="CK1193" s="1713"/>
      <c r="CL1193" s="1713"/>
      <c r="CM1193" s="1713"/>
      <c r="CN1193" s="1713"/>
      <c r="CO1193" s="1713"/>
      <c r="CP1193" s="1713"/>
      <c r="CQ1193" s="1713"/>
      <c r="CR1193" s="1713"/>
      <c r="CS1193" s="1713"/>
      <c r="CT1193" s="1713"/>
      <c r="CU1193" s="1713"/>
      <c r="CV1193" s="1713"/>
      <c r="CW1193" s="1713"/>
      <c r="CX1193" s="1713"/>
      <c r="CY1193" s="1713"/>
      <c r="CZ1193" s="1713"/>
      <c r="DA1193" s="1713"/>
      <c r="DB1193" s="1713"/>
      <c r="DC1193" s="1713"/>
      <c r="DD1193" s="1713"/>
      <c r="DE1193" s="1713"/>
      <c r="DF1193" s="1713"/>
      <c r="DG1193" s="1713"/>
      <c r="DH1193" s="1713"/>
      <c r="DI1193" s="1713"/>
      <c r="DJ1193" s="1713"/>
      <c r="DK1193" s="1713"/>
      <c r="DL1193" s="1713"/>
      <c r="DM1193" s="1713"/>
      <c r="DN1193" s="1713"/>
      <c r="DO1193" s="1713"/>
      <c r="DP1193" s="1713"/>
      <c r="DQ1193" s="1713"/>
    </row>
    <row r="1194" s="1732" customFormat="true" ht="21.75" hidden="false" customHeight="true" outlineLevel="0" collapsed="false">
      <c r="A1194" s="1713"/>
      <c r="B1194" s="1713"/>
      <c r="C1194" s="1725"/>
      <c r="D1194" s="1725"/>
      <c r="E1194" s="1725"/>
      <c r="F1194" s="3210"/>
      <c r="G1194" s="3211"/>
      <c r="H1194" s="3212"/>
      <c r="I1194" s="3213"/>
      <c r="J1194" s="3213"/>
      <c r="K1194" s="1713"/>
      <c r="L1194" s="1713"/>
      <c r="M1194" s="1713"/>
      <c r="N1194" s="1725"/>
      <c r="O1194" s="1713"/>
      <c r="P1194" s="1713"/>
      <c r="Q1194" s="1713"/>
      <c r="R1194" s="1713"/>
      <c r="S1194" s="1713"/>
      <c r="T1194" s="1714"/>
      <c r="W1194" s="1713"/>
      <c r="X1194" s="1713"/>
      <c r="Y1194" s="1713"/>
      <c r="Z1194" s="1713"/>
      <c r="AA1194" s="1713"/>
      <c r="AB1194" s="1713"/>
      <c r="AC1194" s="1713"/>
      <c r="AD1194" s="1713"/>
      <c r="AE1194" s="1713"/>
      <c r="AF1194" s="1713"/>
      <c r="AG1194" s="1713"/>
      <c r="AH1194" s="1713"/>
      <c r="AI1194" s="1713"/>
      <c r="AJ1194" s="1713"/>
      <c r="AK1194" s="1713"/>
      <c r="AL1194" s="1713"/>
      <c r="AM1194" s="1713"/>
      <c r="AN1194" s="1713"/>
      <c r="AO1194" s="3214"/>
      <c r="AP1194" s="1713"/>
      <c r="AQ1194" s="1713"/>
      <c r="AR1194" s="1713"/>
      <c r="AS1194" s="1713"/>
      <c r="AT1194" s="1713"/>
      <c r="AU1194" s="1713"/>
      <c r="AV1194" s="1713"/>
      <c r="AW1194" s="1713"/>
      <c r="AX1194" s="1713"/>
      <c r="AY1194" s="1713"/>
      <c r="AZ1194" s="1713"/>
      <c r="BA1194" s="1713"/>
      <c r="BB1194" s="1713"/>
      <c r="BC1194" s="1713"/>
      <c r="BD1194" s="1713"/>
      <c r="BE1194" s="1713"/>
      <c r="BF1194" s="1713"/>
      <c r="BG1194" s="1713"/>
      <c r="BH1194" s="1713"/>
      <c r="BI1194" s="1713"/>
      <c r="BJ1194" s="1713"/>
      <c r="BK1194" s="1713"/>
      <c r="BL1194" s="1713"/>
      <c r="BM1194" s="1713"/>
      <c r="BN1194" s="1713"/>
      <c r="BO1194" s="1713"/>
      <c r="BP1194" s="1713"/>
      <c r="BQ1194" s="1713"/>
      <c r="BR1194" s="1713"/>
      <c r="BS1194" s="1713"/>
      <c r="BT1194" s="1713"/>
      <c r="BU1194" s="1713"/>
      <c r="BV1194" s="1713"/>
      <c r="BW1194" s="1713"/>
      <c r="BX1194" s="1713"/>
      <c r="BY1194" s="1713"/>
      <c r="BZ1194" s="1713"/>
      <c r="CA1194" s="1713"/>
      <c r="CB1194" s="1713"/>
      <c r="CC1194" s="1713"/>
      <c r="CD1194" s="1713"/>
      <c r="CE1194" s="1713"/>
      <c r="CF1194" s="1713"/>
      <c r="CG1194" s="1713"/>
      <c r="CH1194" s="1713"/>
      <c r="CI1194" s="1713"/>
      <c r="CJ1194" s="1713"/>
      <c r="CK1194" s="1713"/>
      <c r="CL1194" s="1713"/>
      <c r="CM1194" s="1713"/>
      <c r="CN1194" s="1713"/>
      <c r="CO1194" s="1713"/>
      <c r="CP1194" s="1713"/>
      <c r="CQ1194" s="1713"/>
      <c r="CR1194" s="1713"/>
      <c r="CS1194" s="1713"/>
      <c r="CT1194" s="1713"/>
      <c r="CU1194" s="1713"/>
      <c r="CV1194" s="1713"/>
      <c r="CW1194" s="1713"/>
      <c r="CX1194" s="1713"/>
      <c r="CY1194" s="1713"/>
      <c r="CZ1194" s="1713"/>
      <c r="DA1194" s="1713"/>
      <c r="DB1194" s="1713"/>
      <c r="DC1194" s="1713"/>
      <c r="DD1194" s="1713"/>
      <c r="DE1194" s="1713"/>
      <c r="DF1194" s="1713"/>
      <c r="DG1194" s="1713"/>
      <c r="DH1194" s="1713"/>
      <c r="DI1194" s="1713"/>
      <c r="DJ1194" s="1713"/>
      <c r="DK1194" s="1713"/>
      <c r="DL1194" s="1713"/>
      <c r="DM1194" s="1713"/>
      <c r="DN1194" s="1713"/>
      <c r="DO1194" s="1713"/>
      <c r="DP1194" s="1713"/>
      <c r="DQ1194" s="1713"/>
    </row>
    <row r="1195" s="1732" customFormat="true" ht="21.75" hidden="false" customHeight="true" outlineLevel="0" collapsed="false">
      <c r="A1195" s="1713"/>
      <c r="B1195" s="1713"/>
      <c r="C1195" s="1725"/>
      <c r="D1195" s="1725"/>
      <c r="E1195" s="1725"/>
      <c r="F1195" s="3210"/>
      <c r="G1195" s="3211"/>
      <c r="H1195" s="3212"/>
      <c r="I1195" s="3213"/>
      <c r="J1195" s="3213"/>
      <c r="K1195" s="1713"/>
      <c r="L1195" s="1713"/>
      <c r="M1195" s="1713"/>
      <c r="N1195" s="1725"/>
      <c r="O1195" s="1713"/>
      <c r="P1195" s="1713"/>
      <c r="Q1195" s="1713"/>
      <c r="R1195" s="1713"/>
      <c r="S1195" s="1713"/>
      <c r="T1195" s="1714"/>
      <c r="W1195" s="1713"/>
      <c r="X1195" s="1713"/>
      <c r="Y1195" s="1713"/>
      <c r="Z1195" s="1713"/>
      <c r="AA1195" s="1713"/>
      <c r="AB1195" s="1713"/>
      <c r="AC1195" s="1713"/>
      <c r="AD1195" s="1713"/>
      <c r="AE1195" s="1713"/>
      <c r="AF1195" s="1713"/>
      <c r="AG1195" s="1713"/>
      <c r="AH1195" s="1713"/>
      <c r="AI1195" s="1713"/>
      <c r="AJ1195" s="1713"/>
      <c r="AK1195" s="1713"/>
      <c r="AL1195" s="1713"/>
      <c r="AM1195" s="1713"/>
      <c r="AN1195" s="1713"/>
      <c r="AO1195" s="3214"/>
      <c r="AP1195" s="1713"/>
      <c r="AQ1195" s="1713"/>
      <c r="AR1195" s="1713"/>
      <c r="AS1195" s="1713"/>
      <c r="AT1195" s="1713"/>
      <c r="AU1195" s="1713"/>
      <c r="AV1195" s="1713"/>
      <c r="AW1195" s="1713"/>
      <c r="AX1195" s="1713"/>
      <c r="AY1195" s="1713"/>
      <c r="AZ1195" s="1713"/>
      <c r="BA1195" s="1713"/>
      <c r="BB1195" s="1713"/>
      <c r="BC1195" s="1713"/>
      <c r="BD1195" s="1713"/>
      <c r="BE1195" s="1713"/>
      <c r="BF1195" s="1713"/>
      <c r="BG1195" s="1713"/>
      <c r="BH1195" s="1713"/>
      <c r="BI1195" s="1713"/>
      <c r="BJ1195" s="1713"/>
      <c r="BK1195" s="1713"/>
      <c r="BL1195" s="1713"/>
      <c r="BM1195" s="1713"/>
      <c r="BN1195" s="1713"/>
      <c r="BO1195" s="1713"/>
      <c r="BP1195" s="1713"/>
      <c r="BQ1195" s="1713"/>
      <c r="BR1195" s="1713"/>
      <c r="BS1195" s="1713"/>
      <c r="BT1195" s="1713"/>
      <c r="BU1195" s="1713"/>
      <c r="BV1195" s="1713"/>
      <c r="BW1195" s="1713"/>
      <c r="BX1195" s="1713"/>
      <c r="BY1195" s="1713"/>
      <c r="BZ1195" s="1713"/>
      <c r="CA1195" s="1713"/>
      <c r="CB1195" s="1713"/>
      <c r="CC1195" s="1713"/>
      <c r="CD1195" s="1713"/>
      <c r="CE1195" s="1713"/>
      <c r="CF1195" s="1713"/>
      <c r="CG1195" s="1713"/>
      <c r="CH1195" s="1713"/>
      <c r="CI1195" s="1713"/>
      <c r="CJ1195" s="1713"/>
      <c r="CK1195" s="1713"/>
      <c r="CL1195" s="1713"/>
      <c r="CM1195" s="1713"/>
      <c r="CN1195" s="1713"/>
      <c r="CO1195" s="1713"/>
      <c r="CP1195" s="1713"/>
      <c r="CQ1195" s="1713"/>
      <c r="CR1195" s="1713"/>
      <c r="CS1195" s="1713"/>
      <c r="CT1195" s="1713"/>
      <c r="CU1195" s="1713"/>
      <c r="CV1195" s="1713"/>
      <c r="CW1195" s="1713"/>
      <c r="CX1195" s="1713"/>
      <c r="CY1195" s="1713"/>
      <c r="CZ1195" s="1713"/>
      <c r="DA1195" s="1713"/>
      <c r="DB1195" s="1713"/>
      <c r="DC1195" s="1713"/>
      <c r="DD1195" s="1713"/>
      <c r="DE1195" s="1713"/>
      <c r="DF1195" s="1713"/>
      <c r="DG1195" s="1713"/>
      <c r="DH1195" s="1713"/>
      <c r="DI1195" s="1713"/>
      <c r="DJ1195" s="1713"/>
      <c r="DK1195" s="1713"/>
      <c r="DL1195" s="1713"/>
      <c r="DM1195" s="1713"/>
      <c r="DN1195" s="1713"/>
      <c r="DO1195" s="1713"/>
      <c r="DP1195" s="1713"/>
      <c r="DQ1195" s="1713"/>
    </row>
    <row r="1196" s="1732" customFormat="true" ht="21.75" hidden="false" customHeight="true" outlineLevel="0" collapsed="false">
      <c r="A1196" s="1713"/>
      <c r="B1196" s="1713"/>
      <c r="C1196" s="1725"/>
      <c r="D1196" s="1725"/>
      <c r="E1196" s="1725"/>
      <c r="F1196" s="3210"/>
      <c r="G1196" s="3211"/>
      <c r="H1196" s="3212"/>
      <c r="I1196" s="3213"/>
      <c r="J1196" s="3213"/>
      <c r="K1196" s="1713"/>
      <c r="L1196" s="1713"/>
      <c r="M1196" s="1713"/>
      <c r="N1196" s="1725"/>
      <c r="O1196" s="1713"/>
      <c r="P1196" s="1713"/>
      <c r="Q1196" s="1713"/>
      <c r="R1196" s="1713"/>
      <c r="S1196" s="1713"/>
      <c r="T1196" s="1714"/>
      <c r="W1196" s="1713"/>
      <c r="X1196" s="1713"/>
      <c r="Y1196" s="1713"/>
      <c r="Z1196" s="1713"/>
      <c r="AA1196" s="1713"/>
      <c r="AB1196" s="1713"/>
      <c r="AC1196" s="1713"/>
      <c r="AD1196" s="1713"/>
      <c r="AE1196" s="1713"/>
      <c r="AF1196" s="1713"/>
      <c r="AG1196" s="1713"/>
      <c r="AH1196" s="1713"/>
      <c r="AI1196" s="1713"/>
      <c r="AJ1196" s="1713"/>
      <c r="AK1196" s="1713"/>
      <c r="AL1196" s="1713"/>
      <c r="AM1196" s="1713"/>
      <c r="AN1196" s="1713"/>
      <c r="AO1196" s="3214"/>
      <c r="AP1196" s="1713"/>
      <c r="AQ1196" s="1713"/>
      <c r="AR1196" s="1713"/>
      <c r="AS1196" s="1713"/>
      <c r="AT1196" s="1713"/>
      <c r="AU1196" s="1713"/>
      <c r="AV1196" s="1713"/>
      <c r="AW1196" s="1713"/>
      <c r="AX1196" s="1713"/>
      <c r="AY1196" s="1713"/>
      <c r="AZ1196" s="1713"/>
      <c r="BA1196" s="1713"/>
      <c r="BB1196" s="1713"/>
      <c r="BC1196" s="1713"/>
      <c r="BD1196" s="1713"/>
      <c r="BE1196" s="1713"/>
      <c r="BF1196" s="1713"/>
      <c r="BG1196" s="1713"/>
      <c r="BH1196" s="1713"/>
      <c r="BI1196" s="1713"/>
      <c r="BJ1196" s="1713"/>
      <c r="BK1196" s="1713"/>
      <c r="BL1196" s="1713"/>
      <c r="BM1196" s="1713"/>
      <c r="BN1196" s="1713"/>
      <c r="BO1196" s="1713"/>
      <c r="BP1196" s="1713"/>
      <c r="BQ1196" s="1713"/>
      <c r="BR1196" s="1713"/>
      <c r="BS1196" s="1713"/>
      <c r="BT1196" s="1713"/>
      <c r="BU1196" s="1713"/>
      <c r="BV1196" s="1713"/>
      <c r="BW1196" s="1713"/>
      <c r="BX1196" s="1713"/>
      <c r="BY1196" s="1713"/>
      <c r="BZ1196" s="1713"/>
      <c r="CA1196" s="1713"/>
      <c r="CB1196" s="1713"/>
      <c r="CC1196" s="1713"/>
      <c r="CD1196" s="1713"/>
      <c r="CE1196" s="1713"/>
      <c r="CF1196" s="1713"/>
      <c r="CG1196" s="1713"/>
      <c r="CH1196" s="1713"/>
      <c r="CI1196" s="1713"/>
      <c r="CJ1196" s="1713"/>
      <c r="CK1196" s="1713"/>
      <c r="CL1196" s="1713"/>
      <c r="CM1196" s="1713"/>
      <c r="CN1196" s="1713"/>
      <c r="CO1196" s="1713"/>
      <c r="CP1196" s="1713"/>
      <c r="CQ1196" s="1713"/>
      <c r="CR1196" s="1713"/>
      <c r="CS1196" s="1713"/>
      <c r="CT1196" s="1713"/>
      <c r="CU1196" s="1713"/>
      <c r="CV1196" s="1713"/>
      <c r="CW1196" s="1713"/>
      <c r="CX1196" s="1713"/>
      <c r="CY1196" s="1713"/>
      <c r="CZ1196" s="1713"/>
      <c r="DA1196" s="1713"/>
      <c r="DB1196" s="1713"/>
      <c r="DC1196" s="1713"/>
      <c r="DD1196" s="1713"/>
      <c r="DE1196" s="1713"/>
      <c r="DF1196" s="1713"/>
      <c r="DG1196" s="1713"/>
      <c r="DH1196" s="1713"/>
      <c r="DI1196" s="1713"/>
      <c r="DJ1196" s="1713"/>
      <c r="DK1196" s="1713"/>
      <c r="DL1196" s="1713"/>
      <c r="DM1196" s="1713"/>
      <c r="DN1196" s="1713"/>
      <c r="DO1196" s="1713"/>
      <c r="DP1196" s="1713"/>
      <c r="DQ1196" s="1713"/>
    </row>
    <row r="1197" s="1732" customFormat="true" ht="21.75" hidden="false" customHeight="true" outlineLevel="0" collapsed="false">
      <c r="A1197" s="1713"/>
      <c r="B1197" s="1713"/>
      <c r="C1197" s="1725"/>
      <c r="D1197" s="1725"/>
      <c r="E1197" s="1725"/>
      <c r="F1197" s="3210"/>
      <c r="G1197" s="3211"/>
      <c r="H1197" s="3212"/>
      <c r="I1197" s="3213"/>
      <c r="J1197" s="3213"/>
      <c r="K1197" s="1713"/>
      <c r="L1197" s="1713"/>
      <c r="M1197" s="1713"/>
      <c r="N1197" s="1725"/>
      <c r="O1197" s="1713"/>
      <c r="P1197" s="1713"/>
      <c r="Q1197" s="1713"/>
      <c r="R1197" s="1713"/>
      <c r="S1197" s="1713"/>
      <c r="T1197" s="1714"/>
      <c r="W1197" s="1713"/>
      <c r="X1197" s="1713"/>
      <c r="Y1197" s="1713"/>
      <c r="Z1197" s="1713"/>
      <c r="AA1197" s="1713"/>
      <c r="AB1197" s="1713"/>
      <c r="AC1197" s="1713"/>
      <c r="AD1197" s="1713"/>
      <c r="AE1197" s="1713"/>
      <c r="AF1197" s="1713"/>
      <c r="AG1197" s="1713"/>
      <c r="AH1197" s="1713"/>
      <c r="AI1197" s="1713"/>
      <c r="AJ1197" s="1713"/>
      <c r="AK1197" s="1713"/>
      <c r="AL1197" s="1713"/>
      <c r="AM1197" s="1713"/>
      <c r="AN1197" s="1713"/>
      <c r="AO1197" s="3214"/>
      <c r="AP1197" s="1713"/>
      <c r="AQ1197" s="1713"/>
      <c r="AR1197" s="1713"/>
      <c r="AS1197" s="1713"/>
      <c r="AT1197" s="1713"/>
      <c r="AU1197" s="1713"/>
      <c r="AV1197" s="1713"/>
      <c r="AW1197" s="1713"/>
      <c r="AX1197" s="1713"/>
      <c r="AY1197" s="1713"/>
      <c r="AZ1197" s="1713"/>
      <c r="BA1197" s="1713"/>
      <c r="BB1197" s="1713"/>
      <c r="BC1197" s="1713"/>
      <c r="BD1197" s="1713"/>
      <c r="BE1197" s="1713"/>
      <c r="BF1197" s="1713"/>
      <c r="BG1197" s="1713"/>
      <c r="BH1197" s="1713"/>
      <c r="BI1197" s="1713"/>
      <c r="BJ1197" s="1713"/>
      <c r="BK1197" s="1713"/>
      <c r="BL1197" s="1713"/>
      <c r="BM1197" s="1713"/>
      <c r="BN1197" s="1713"/>
      <c r="BO1197" s="1713"/>
      <c r="BP1197" s="1713"/>
      <c r="BQ1197" s="1713"/>
      <c r="BR1197" s="1713"/>
      <c r="BS1197" s="1713"/>
      <c r="BT1197" s="1713"/>
      <c r="BU1197" s="1713"/>
      <c r="BV1197" s="1713"/>
      <c r="BW1197" s="1713"/>
      <c r="BX1197" s="1713"/>
      <c r="BY1197" s="1713"/>
      <c r="BZ1197" s="1713"/>
      <c r="CA1197" s="1713"/>
      <c r="CB1197" s="1713"/>
      <c r="CC1197" s="1713"/>
      <c r="CD1197" s="1713"/>
      <c r="CE1197" s="1713"/>
      <c r="CF1197" s="1713"/>
      <c r="CG1197" s="1713"/>
      <c r="CH1197" s="1713"/>
      <c r="CI1197" s="1713"/>
      <c r="CJ1197" s="1713"/>
      <c r="CK1197" s="1713"/>
      <c r="CL1197" s="1713"/>
      <c r="CM1197" s="1713"/>
      <c r="CN1197" s="1713"/>
      <c r="CO1197" s="1713"/>
      <c r="CP1197" s="1713"/>
      <c r="CQ1197" s="1713"/>
      <c r="CR1197" s="1713"/>
      <c r="CS1197" s="1713"/>
      <c r="CT1197" s="1713"/>
      <c r="CU1197" s="1713"/>
      <c r="CV1197" s="1713"/>
      <c r="CW1197" s="1713"/>
      <c r="CX1197" s="1713"/>
      <c r="CY1197" s="1713"/>
      <c r="CZ1197" s="1713"/>
      <c r="DA1197" s="1713"/>
      <c r="DB1197" s="1713"/>
      <c r="DC1197" s="1713"/>
      <c r="DD1197" s="1713"/>
      <c r="DE1197" s="1713"/>
      <c r="DF1197" s="1713"/>
      <c r="DG1197" s="1713"/>
      <c r="DH1197" s="1713"/>
      <c r="DI1197" s="1713"/>
      <c r="DJ1197" s="1713"/>
      <c r="DK1197" s="1713"/>
      <c r="DL1197" s="1713"/>
      <c r="DM1197" s="1713"/>
      <c r="DN1197" s="1713"/>
      <c r="DO1197" s="1713"/>
      <c r="DP1197" s="1713"/>
      <c r="DQ1197" s="1713"/>
    </row>
    <row r="1198" s="1732" customFormat="true" ht="21.75" hidden="false" customHeight="true" outlineLevel="0" collapsed="false">
      <c r="A1198" s="1713"/>
      <c r="B1198" s="1713"/>
      <c r="C1198" s="1725"/>
      <c r="D1198" s="1725"/>
      <c r="E1198" s="1725"/>
      <c r="F1198" s="3210"/>
      <c r="G1198" s="3211"/>
      <c r="H1198" s="3212"/>
      <c r="I1198" s="3213"/>
      <c r="J1198" s="3213"/>
      <c r="K1198" s="1713"/>
      <c r="L1198" s="1713"/>
      <c r="M1198" s="1713"/>
      <c r="N1198" s="1725"/>
      <c r="O1198" s="1713"/>
      <c r="P1198" s="1713"/>
      <c r="Q1198" s="1713"/>
      <c r="R1198" s="1713"/>
      <c r="S1198" s="1713"/>
      <c r="T1198" s="1714"/>
      <c r="W1198" s="1713"/>
      <c r="X1198" s="1713"/>
      <c r="Y1198" s="1713"/>
      <c r="Z1198" s="1713"/>
      <c r="AA1198" s="1713"/>
      <c r="AB1198" s="1713"/>
      <c r="AC1198" s="1713"/>
      <c r="AD1198" s="1713"/>
      <c r="AE1198" s="1713"/>
      <c r="AF1198" s="1713"/>
      <c r="AG1198" s="1713"/>
      <c r="AH1198" s="1713"/>
      <c r="AI1198" s="1713"/>
      <c r="AJ1198" s="1713"/>
      <c r="AK1198" s="1713"/>
      <c r="AL1198" s="1713"/>
      <c r="AM1198" s="1713"/>
      <c r="AN1198" s="1713"/>
      <c r="AO1198" s="3214"/>
      <c r="AP1198" s="1713"/>
      <c r="AQ1198" s="1713"/>
      <c r="AR1198" s="1713"/>
      <c r="AS1198" s="1713"/>
      <c r="AT1198" s="1713"/>
      <c r="AU1198" s="1713"/>
      <c r="AV1198" s="1713"/>
      <c r="AW1198" s="1713"/>
      <c r="AX1198" s="1713"/>
      <c r="AY1198" s="1713"/>
      <c r="AZ1198" s="1713"/>
      <c r="BA1198" s="1713"/>
      <c r="BB1198" s="1713"/>
      <c r="BC1198" s="1713"/>
      <c r="BD1198" s="1713"/>
      <c r="BE1198" s="1713"/>
      <c r="BF1198" s="1713"/>
      <c r="BG1198" s="1713"/>
      <c r="BH1198" s="1713"/>
      <c r="BI1198" s="1713"/>
      <c r="BJ1198" s="1713"/>
      <c r="BK1198" s="1713"/>
      <c r="BL1198" s="1713"/>
      <c r="BM1198" s="1713"/>
      <c r="BN1198" s="1713"/>
      <c r="BO1198" s="1713"/>
      <c r="BP1198" s="1713"/>
      <c r="BQ1198" s="1713"/>
      <c r="BR1198" s="1713"/>
      <c r="BS1198" s="1713"/>
      <c r="BT1198" s="1713"/>
      <c r="BU1198" s="1713"/>
      <c r="BV1198" s="1713"/>
      <c r="BW1198" s="1713"/>
      <c r="BX1198" s="1713"/>
      <c r="BY1198" s="1713"/>
      <c r="BZ1198" s="1713"/>
      <c r="CA1198" s="1713"/>
      <c r="CB1198" s="1713"/>
      <c r="CC1198" s="1713"/>
      <c r="CD1198" s="1713"/>
      <c r="CE1198" s="1713"/>
      <c r="CF1198" s="1713"/>
      <c r="CG1198" s="1713"/>
      <c r="CH1198" s="1713"/>
      <c r="CI1198" s="1713"/>
      <c r="CJ1198" s="1713"/>
      <c r="CK1198" s="1713"/>
      <c r="CL1198" s="1713"/>
      <c r="CM1198" s="1713"/>
      <c r="CN1198" s="1713"/>
      <c r="CO1198" s="1713"/>
      <c r="CP1198" s="1713"/>
      <c r="CQ1198" s="1713"/>
      <c r="CR1198" s="1713"/>
      <c r="CS1198" s="1713"/>
      <c r="CT1198" s="1713"/>
      <c r="CU1198" s="1713"/>
      <c r="CV1198" s="1713"/>
      <c r="CW1198" s="1713"/>
      <c r="CX1198" s="1713"/>
      <c r="CY1198" s="1713"/>
      <c r="CZ1198" s="1713"/>
      <c r="DA1198" s="1713"/>
      <c r="DB1198" s="1713"/>
      <c r="DC1198" s="1713"/>
      <c r="DD1198" s="1713"/>
      <c r="DE1198" s="1713"/>
      <c r="DF1198" s="1713"/>
      <c r="DG1198" s="1713"/>
      <c r="DH1198" s="1713"/>
      <c r="DI1198" s="1713"/>
      <c r="DJ1198" s="1713"/>
      <c r="DK1198" s="1713"/>
      <c r="DL1198" s="1713"/>
      <c r="DM1198" s="1713"/>
      <c r="DN1198" s="1713"/>
      <c r="DO1198" s="1713"/>
      <c r="DP1198" s="1713"/>
      <c r="DQ1198" s="1713"/>
    </row>
    <row r="1199" s="1732" customFormat="true" ht="21.75" hidden="false" customHeight="true" outlineLevel="0" collapsed="false">
      <c r="A1199" s="1713"/>
      <c r="B1199" s="1713"/>
      <c r="C1199" s="1725"/>
      <c r="D1199" s="1725"/>
      <c r="E1199" s="1725"/>
      <c r="F1199" s="3210"/>
      <c r="G1199" s="3211"/>
      <c r="H1199" s="3212"/>
      <c r="I1199" s="3213"/>
      <c r="J1199" s="3213"/>
      <c r="K1199" s="1713"/>
      <c r="L1199" s="1713"/>
      <c r="M1199" s="1713"/>
      <c r="N1199" s="1725"/>
      <c r="O1199" s="1713"/>
      <c r="P1199" s="1713"/>
      <c r="Q1199" s="1713"/>
      <c r="R1199" s="1713"/>
      <c r="S1199" s="1713"/>
      <c r="T1199" s="1714"/>
      <c r="W1199" s="1713"/>
      <c r="X1199" s="1713"/>
      <c r="Y1199" s="1713"/>
      <c r="Z1199" s="1713"/>
      <c r="AA1199" s="1713"/>
      <c r="AB1199" s="1713"/>
      <c r="AC1199" s="1713"/>
      <c r="AD1199" s="1713"/>
      <c r="AE1199" s="1713"/>
      <c r="AF1199" s="1713"/>
      <c r="AG1199" s="1713"/>
      <c r="AH1199" s="1713"/>
      <c r="AI1199" s="1713"/>
      <c r="AJ1199" s="1713"/>
      <c r="AK1199" s="1713"/>
      <c r="AL1199" s="1713"/>
      <c r="AM1199" s="1713"/>
      <c r="AN1199" s="1713"/>
      <c r="AO1199" s="3214"/>
      <c r="AP1199" s="1713"/>
      <c r="AQ1199" s="1713"/>
      <c r="AR1199" s="1713"/>
      <c r="AS1199" s="1713"/>
      <c r="AT1199" s="1713"/>
      <c r="AU1199" s="1713"/>
      <c r="AV1199" s="1713"/>
      <c r="AW1199" s="1713"/>
      <c r="AX1199" s="1713"/>
      <c r="AY1199" s="1713"/>
      <c r="AZ1199" s="1713"/>
      <c r="BA1199" s="1713"/>
      <c r="BB1199" s="1713"/>
      <c r="BC1199" s="1713"/>
      <c r="BD1199" s="1713"/>
      <c r="BE1199" s="1713"/>
      <c r="BF1199" s="1713"/>
      <c r="BG1199" s="1713"/>
      <c r="BH1199" s="1713"/>
      <c r="BI1199" s="1713"/>
      <c r="BJ1199" s="1713"/>
      <c r="BK1199" s="1713"/>
      <c r="BL1199" s="1713"/>
      <c r="BM1199" s="1713"/>
      <c r="BN1199" s="1713"/>
      <c r="BO1199" s="1713"/>
      <c r="BP1199" s="1713"/>
      <c r="BQ1199" s="1713"/>
      <c r="BR1199" s="1713"/>
      <c r="BS1199" s="1713"/>
      <c r="BT1199" s="1713"/>
      <c r="BU1199" s="1713"/>
      <c r="BV1199" s="1713"/>
      <c r="BW1199" s="1713"/>
      <c r="BX1199" s="1713"/>
      <c r="BY1199" s="1713"/>
      <c r="BZ1199" s="1713"/>
      <c r="CA1199" s="1713"/>
      <c r="CB1199" s="1713"/>
      <c r="CC1199" s="1713"/>
      <c r="CD1199" s="1713"/>
      <c r="CE1199" s="1713"/>
      <c r="CF1199" s="1713"/>
      <c r="CG1199" s="1713"/>
      <c r="CH1199" s="1713"/>
      <c r="CI1199" s="1713"/>
      <c r="CJ1199" s="1713"/>
      <c r="CK1199" s="1713"/>
      <c r="CL1199" s="1713"/>
      <c r="CM1199" s="1713"/>
      <c r="CN1199" s="1713"/>
      <c r="CO1199" s="1713"/>
      <c r="CP1199" s="1713"/>
      <c r="CQ1199" s="1713"/>
      <c r="CR1199" s="1713"/>
      <c r="CS1199" s="1713"/>
      <c r="CT1199" s="1713"/>
      <c r="CU1199" s="1713"/>
      <c r="CV1199" s="1713"/>
      <c r="CW1199" s="1713"/>
      <c r="CX1199" s="1713"/>
      <c r="CY1199" s="1713"/>
      <c r="CZ1199" s="1713"/>
      <c r="DA1199" s="1713"/>
      <c r="DB1199" s="1713"/>
      <c r="DC1199" s="1713"/>
      <c r="DD1199" s="1713"/>
      <c r="DE1199" s="1713"/>
      <c r="DF1199" s="1713"/>
      <c r="DG1199" s="1713"/>
      <c r="DH1199" s="1713"/>
      <c r="DI1199" s="1713"/>
      <c r="DJ1199" s="1713"/>
      <c r="DK1199" s="1713"/>
      <c r="DL1199" s="1713"/>
      <c r="DM1199" s="1713"/>
      <c r="DN1199" s="1713"/>
      <c r="DO1199" s="1713"/>
      <c r="DP1199" s="1713"/>
      <c r="DQ1199" s="1713"/>
    </row>
    <row r="1200" s="1732" customFormat="true" ht="21.75" hidden="false" customHeight="true" outlineLevel="0" collapsed="false">
      <c r="A1200" s="1713"/>
      <c r="B1200" s="1713"/>
      <c r="C1200" s="1725"/>
      <c r="D1200" s="1725"/>
      <c r="E1200" s="1725"/>
      <c r="F1200" s="3210"/>
      <c r="G1200" s="3211"/>
      <c r="H1200" s="3212"/>
      <c r="I1200" s="3213"/>
      <c r="J1200" s="3213"/>
      <c r="K1200" s="1713"/>
      <c r="L1200" s="1713"/>
      <c r="M1200" s="1713"/>
      <c r="N1200" s="1725"/>
      <c r="O1200" s="1713"/>
      <c r="P1200" s="1713"/>
      <c r="Q1200" s="1713"/>
      <c r="R1200" s="1713"/>
      <c r="S1200" s="1713"/>
      <c r="T1200" s="1714"/>
      <c r="W1200" s="1713"/>
      <c r="X1200" s="1713"/>
      <c r="Y1200" s="1713"/>
      <c r="Z1200" s="1713"/>
      <c r="AA1200" s="1713"/>
      <c r="AB1200" s="1713"/>
      <c r="AC1200" s="1713"/>
      <c r="AD1200" s="1713"/>
      <c r="AE1200" s="1713"/>
      <c r="AF1200" s="1713"/>
      <c r="AG1200" s="1713"/>
      <c r="AH1200" s="1713"/>
      <c r="AI1200" s="1713"/>
      <c r="AJ1200" s="1713"/>
      <c r="AK1200" s="1713"/>
      <c r="AL1200" s="1713"/>
      <c r="AM1200" s="1713"/>
      <c r="AN1200" s="1713"/>
      <c r="AO1200" s="3214"/>
      <c r="AP1200" s="1713"/>
      <c r="AQ1200" s="1713"/>
      <c r="AR1200" s="1713"/>
      <c r="AS1200" s="1713"/>
      <c r="AT1200" s="1713"/>
      <c r="AU1200" s="1713"/>
      <c r="AV1200" s="1713"/>
      <c r="AW1200" s="1713"/>
      <c r="AX1200" s="1713"/>
      <c r="AY1200" s="1713"/>
      <c r="AZ1200" s="1713"/>
      <c r="BA1200" s="1713"/>
      <c r="BB1200" s="1713"/>
      <c r="BC1200" s="1713"/>
      <c r="BD1200" s="1713"/>
      <c r="BE1200" s="1713"/>
      <c r="BF1200" s="1713"/>
      <c r="BG1200" s="1713"/>
      <c r="BH1200" s="1713"/>
      <c r="BI1200" s="1713"/>
      <c r="BJ1200" s="1713"/>
      <c r="BK1200" s="1713"/>
      <c r="BL1200" s="1713"/>
      <c r="BM1200" s="1713"/>
      <c r="BN1200" s="1713"/>
      <c r="BO1200" s="1713"/>
      <c r="BP1200" s="1713"/>
      <c r="BQ1200" s="1713"/>
      <c r="BR1200" s="1713"/>
      <c r="BS1200" s="1713"/>
      <c r="BT1200" s="1713"/>
      <c r="BU1200" s="1713"/>
      <c r="BV1200" s="1713"/>
      <c r="BW1200" s="1713"/>
      <c r="BX1200" s="1713"/>
      <c r="BY1200" s="1713"/>
      <c r="BZ1200" s="1713"/>
      <c r="CA1200" s="1713"/>
      <c r="CB1200" s="1713"/>
      <c r="CC1200" s="1713"/>
      <c r="CD1200" s="1713"/>
      <c r="CE1200" s="1713"/>
      <c r="CF1200" s="1713"/>
      <c r="CG1200" s="1713"/>
      <c r="CH1200" s="1713"/>
      <c r="CI1200" s="1713"/>
      <c r="CJ1200" s="1713"/>
      <c r="CK1200" s="1713"/>
      <c r="CL1200" s="1713"/>
      <c r="CM1200" s="1713"/>
      <c r="CN1200" s="1713"/>
      <c r="CO1200" s="1713"/>
      <c r="CP1200" s="1713"/>
      <c r="CQ1200" s="1713"/>
      <c r="CR1200" s="1713"/>
      <c r="CS1200" s="1713"/>
      <c r="CT1200" s="1713"/>
      <c r="CU1200" s="1713"/>
      <c r="CV1200" s="1713"/>
      <c r="CW1200" s="1713"/>
      <c r="CX1200" s="1713"/>
      <c r="CY1200" s="1713"/>
      <c r="CZ1200" s="1713"/>
      <c r="DA1200" s="1713"/>
      <c r="DB1200" s="1713"/>
      <c r="DC1200" s="1713"/>
      <c r="DD1200" s="1713"/>
      <c r="DE1200" s="1713"/>
      <c r="DF1200" s="1713"/>
      <c r="DG1200" s="1713"/>
      <c r="DH1200" s="1713"/>
      <c r="DI1200" s="1713"/>
      <c r="DJ1200" s="1713"/>
      <c r="DK1200" s="1713"/>
      <c r="DL1200" s="1713"/>
      <c r="DM1200" s="1713"/>
      <c r="DN1200" s="1713"/>
      <c r="DO1200" s="1713"/>
      <c r="DP1200" s="1713"/>
      <c r="DQ1200" s="1713"/>
    </row>
    <row r="1201" s="1732" customFormat="true" ht="21.75" hidden="false" customHeight="true" outlineLevel="0" collapsed="false">
      <c r="A1201" s="1713"/>
      <c r="B1201" s="1713"/>
      <c r="C1201" s="1725"/>
      <c r="D1201" s="1725"/>
      <c r="E1201" s="1725"/>
      <c r="F1201" s="3210"/>
      <c r="G1201" s="3211"/>
      <c r="H1201" s="3212"/>
      <c r="I1201" s="3213"/>
      <c r="J1201" s="3213"/>
      <c r="K1201" s="1713"/>
      <c r="L1201" s="1713"/>
      <c r="M1201" s="1713"/>
      <c r="N1201" s="1725"/>
      <c r="O1201" s="1713"/>
      <c r="P1201" s="1713"/>
      <c r="Q1201" s="1713"/>
      <c r="R1201" s="1713"/>
      <c r="S1201" s="1713"/>
      <c r="T1201" s="1714"/>
      <c r="W1201" s="1713"/>
      <c r="X1201" s="1713"/>
      <c r="Y1201" s="1713"/>
      <c r="Z1201" s="1713"/>
      <c r="AA1201" s="1713"/>
      <c r="AB1201" s="1713"/>
      <c r="AC1201" s="1713"/>
      <c r="AD1201" s="1713"/>
      <c r="AE1201" s="1713"/>
      <c r="AF1201" s="1713"/>
      <c r="AG1201" s="1713"/>
      <c r="AH1201" s="1713"/>
      <c r="AI1201" s="1713"/>
      <c r="AJ1201" s="1713"/>
      <c r="AK1201" s="1713"/>
      <c r="AL1201" s="1713"/>
      <c r="AM1201" s="1713"/>
      <c r="AN1201" s="1713"/>
      <c r="AO1201" s="3214"/>
      <c r="AP1201" s="1713"/>
      <c r="AQ1201" s="1713"/>
      <c r="AR1201" s="1713"/>
      <c r="AS1201" s="1713"/>
      <c r="AT1201" s="1713"/>
      <c r="AU1201" s="1713"/>
      <c r="AV1201" s="1713"/>
      <c r="AW1201" s="1713"/>
      <c r="AX1201" s="1713"/>
      <c r="AY1201" s="1713"/>
      <c r="AZ1201" s="1713"/>
      <c r="BA1201" s="1713"/>
      <c r="BB1201" s="1713"/>
      <c r="BC1201" s="1713"/>
      <c r="BD1201" s="1713"/>
      <c r="BE1201" s="1713"/>
      <c r="BF1201" s="1713"/>
      <c r="BG1201" s="1713"/>
      <c r="BH1201" s="1713"/>
      <c r="BI1201" s="1713"/>
      <c r="BJ1201" s="1713"/>
      <c r="BK1201" s="1713"/>
      <c r="BL1201" s="1713"/>
      <c r="BM1201" s="1713"/>
      <c r="BN1201" s="1713"/>
      <c r="BO1201" s="1713"/>
      <c r="BP1201" s="1713"/>
      <c r="BQ1201" s="1713"/>
      <c r="BR1201" s="1713"/>
      <c r="BS1201" s="1713"/>
      <c r="BT1201" s="1713"/>
      <c r="BU1201" s="1713"/>
      <c r="BV1201" s="1713"/>
      <c r="BW1201" s="1713"/>
      <c r="BX1201" s="1713"/>
      <c r="BY1201" s="1713"/>
      <c r="BZ1201" s="1713"/>
      <c r="CA1201" s="1713"/>
      <c r="CB1201" s="1713"/>
      <c r="CC1201" s="1713"/>
      <c r="CD1201" s="1713"/>
      <c r="CE1201" s="1713"/>
      <c r="CF1201" s="1713"/>
      <c r="CG1201" s="1713"/>
      <c r="CH1201" s="1713"/>
      <c r="CI1201" s="1713"/>
      <c r="CJ1201" s="1713"/>
      <c r="CK1201" s="1713"/>
      <c r="CL1201" s="1713"/>
      <c r="CM1201" s="1713"/>
      <c r="CN1201" s="1713"/>
      <c r="CO1201" s="1713"/>
      <c r="CP1201" s="1713"/>
      <c r="CQ1201" s="1713"/>
      <c r="CR1201" s="1713"/>
      <c r="CS1201" s="1713"/>
      <c r="CT1201" s="1713"/>
      <c r="CU1201" s="1713"/>
      <c r="CV1201" s="1713"/>
      <c r="CW1201" s="1713"/>
      <c r="CX1201" s="1713"/>
      <c r="CY1201" s="1713"/>
      <c r="CZ1201" s="1713"/>
      <c r="DA1201" s="1713"/>
      <c r="DB1201" s="1713"/>
      <c r="DC1201" s="1713"/>
      <c r="DD1201" s="1713"/>
      <c r="DE1201" s="1713"/>
      <c r="DF1201" s="1713"/>
      <c r="DG1201" s="1713"/>
      <c r="DH1201" s="1713"/>
      <c r="DI1201" s="1713"/>
      <c r="DJ1201" s="1713"/>
      <c r="DK1201" s="1713"/>
      <c r="DL1201" s="1713"/>
      <c r="DM1201" s="1713"/>
      <c r="DN1201" s="1713"/>
      <c r="DO1201" s="1713"/>
      <c r="DP1201" s="1713"/>
      <c r="DQ1201" s="1713"/>
    </row>
    <row r="1202" s="1732" customFormat="true" ht="21.75" hidden="false" customHeight="true" outlineLevel="0" collapsed="false">
      <c r="A1202" s="1713"/>
      <c r="B1202" s="1713"/>
      <c r="C1202" s="1725"/>
      <c r="D1202" s="1725"/>
      <c r="E1202" s="1725"/>
      <c r="F1202" s="3210"/>
      <c r="G1202" s="3211"/>
      <c r="H1202" s="3212"/>
      <c r="I1202" s="3213"/>
      <c r="J1202" s="3213"/>
      <c r="K1202" s="1713"/>
      <c r="L1202" s="1713"/>
      <c r="M1202" s="1713"/>
      <c r="N1202" s="1725"/>
      <c r="O1202" s="1713"/>
      <c r="P1202" s="1713"/>
      <c r="Q1202" s="1713"/>
      <c r="R1202" s="1713"/>
      <c r="S1202" s="1713"/>
      <c r="T1202" s="1714"/>
      <c r="W1202" s="1713"/>
      <c r="X1202" s="1713"/>
      <c r="Y1202" s="1713"/>
      <c r="Z1202" s="1713"/>
      <c r="AA1202" s="1713"/>
      <c r="AB1202" s="1713"/>
      <c r="AC1202" s="1713"/>
      <c r="AD1202" s="1713"/>
      <c r="AE1202" s="1713"/>
      <c r="AF1202" s="1713"/>
      <c r="AG1202" s="1713"/>
      <c r="AH1202" s="1713"/>
      <c r="AI1202" s="1713"/>
      <c r="AJ1202" s="1713"/>
      <c r="AK1202" s="1713"/>
      <c r="AL1202" s="1713"/>
      <c r="AM1202" s="1713"/>
      <c r="AN1202" s="1713"/>
      <c r="AO1202" s="3214"/>
      <c r="AP1202" s="1713"/>
      <c r="AQ1202" s="1713"/>
      <c r="AR1202" s="1713"/>
      <c r="AS1202" s="1713"/>
      <c r="AT1202" s="1713"/>
      <c r="AU1202" s="1713"/>
      <c r="AV1202" s="1713"/>
      <c r="AW1202" s="1713"/>
      <c r="AX1202" s="1713"/>
      <c r="AY1202" s="1713"/>
      <c r="AZ1202" s="1713"/>
      <c r="BA1202" s="1713"/>
      <c r="BB1202" s="1713"/>
      <c r="BC1202" s="1713"/>
      <c r="BD1202" s="1713"/>
      <c r="BE1202" s="1713"/>
      <c r="BF1202" s="1713"/>
      <c r="BG1202" s="1713"/>
      <c r="BH1202" s="1713"/>
      <c r="BI1202" s="1713"/>
      <c r="BJ1202" s="1713"/>
      <c r="BK1202" s="1713"/>
      <c r="BL1202" s="1713"/>
      <c r="BM1202" s="1713"/>
      <c r="BN1202" s="1713"/>
      <c r="BO1202" s="1713"/>
      <c r="BP1202" s="1713"/>
      <c r="BQ1202" s="1713"/>
      <c r="BR1202" s="1713"/>
      <c r="BS1202" s="1713"/>
      <c r="BT1202" s="1713"/>
      <c r="BU1202" s="1713"/>
      <c r="BV1202" s="1713"/>
      <c r="BW1202" s="1713"/>
      <c r="BX1202" s="1713"/>
      <c r="BY1202" s="1713"/>
      <c r="BZ1202" s="1713"/>
      <c r="CA1202" s="1713"/>
      <c r="CB1202" s="1713"/>
      <c r="CC1202" s="1713"/>
      <c r="CD1202" s="1713"/>
      <c r="CE1202" s="1713"/>
      <c r="CF1202" s="1713"/>
      <c r="CG1202" s="1713"/>
      <c r="CH1202" s="1713"/>
      <c r="CI1202" s="1713"/>
      <c r="CJ1202" s="1713"/>
      <c r="CK1202" s="1713"/>
      <c r="CL1202" s="1713"/>
      <c r="CM1202" s="1713"/>
      <c r="CN1202" s="1713"/>
      <c r="CO1202" s="1713"/>
      <c r="CP1202" s="1713"/>
      <c r="CQ1202" s="1713"/>
      <c r="CR1202" s="1713"/>
      <c r="CS1202" s="1713"/>
      <c r="CT1202" s="1713"/>
      <c r="CU1202" s="1713"/>
      <c r="CV1202" s="1713"/>
      <c r="CW1202" s="1713"/>
      <c r="CX1202" s="1713"/>
      <c r="CY1202" s="1713"/>
      <c r="CZ1202" s="1713"/>
      <c r="DA1202" s="1713"/>
      <c r="DB1202" s="1713"/>
      <c r="DC1202" s="1713"/>
      <c r="DD1202" s="1713"/>
      <c r="DE1202" s="1713"/>
      <c r="DF1202" s="1713"/>
      <c r="DG1202" s="1713"/>
      <c r="DH1202" s="1713"/>
      <c r="DI1202" s="1713"/>
      <c r="DJ1202" s="1713"/>
      <c r="DK1202" s="1713"/>
      <c r="DL1202" s="1713"/>
      <c r="DM1202" s="1713"/>
      <c r="DN1202" s="1713"/>
      <c r="DO1202" s="1713"/>
      <c r="DP1202" s="1713"/>
      <c r="DQ1202" s="1713"/>
    </row>
    <row r="1203" s="1732" customFormat="true" ht="21.75" hidden="false" customHeight="true" outlineLevel="0" collapsed="false">
      <c r="A1203" s="1713"/>
      <c r="B1203" s="1713"/>
      <c r="C1203" s="1725"/>
      <c r="D1203" s="1725"/>
      <c r="E1203" s="1725"/>
      <c r="F1203" s="3210"/>
      <c r="G1203" s="3211"/>
      <c r="H1203" s="3212"/>
      <c r="I1203" s="3213"/>
      <c r="J1203" s="3213"/>
      <c r="K1203" s="1713"/>
      <c r="L1203" s="1713"/>
      <c r="M1203" s="1713"/>
      <c r="N1203" s="1725"/>
      <c r="O1203" s="1713"/>
      <c r="P1203" s="1713"/>
      <c r="Q1203" s="1713"/>
      <c r="R1203" s="1713"/>
      <c r="S1203" s="1713"/>
      <c r="T1203" s="1714"/>
      <c r="W1203" s="1713"/>
      <c r="X1203" s="1713"/>
      <c r="Y1203" s="1713"/>
      <c r="Z1203" s="1713"/>
      <c r="AA1203" s="1713"/>
      <c r="AB1203" s="1713"/>
      <c r="AC1203" s="1713"/>
      <c r="AD1203" s="1713"/>
      <c r="AE1203" s="1713"/>
      <c r="AF1203" s="1713"/>
      <c r="AG1203" s="1713"/>
      <c r="AH1203" s="1713"/>
      <c r="AI1203" s="1713"/>
      <c r="AJ1203" s="1713"/>
      <c r="AK1203" s="1713"/>
      <c r="AL1203" s="1713"/>
      <c r="AM1203" s="1713"/>
      <c r="AN1203" s="1713"/>
      <c r="AO1203" s="3214"/>
      <c r="AP1203" s="1713"/>
      <c r="AQ1203" s="1713"/>
      <c r="AR1203" s="1713"/>
      <c r="AS1203" s="1713"/>
      <c r="AT1203" s="1713"/>
      <c r="AU1203" s="1713"/>
      <c r="AV1203" s="1713"/>
      <c r="AW1203" s="1713"/>
      <c r="AX1203" s="1713"/>
      <c r="AY1203" s="1713"/>
      <c r="AZ1203" s="1713"/>
      <c r="BA1203" s="1713"/>
      <c r="BB1203" s="1713"/>
      <c r="BC1203" s="1713"/>
      <c r="BD1203" s="1713"/>
      <c r="BE1203" s="1713"/>
      <c r="BF1203" s="1713"/>
      <c r="BG1203" s="1713"/>
      <c r="BH1203" s="1713"/>
      <c r="BI1203" s="1713"/>
      <c r="BJ1203" s="1713"/>
      <c r="BK1203" s="1713"/>
      <c r="BL1203" s="1713"/>
      <c r="BM1203" s="1713"/>
      <c r="BN1203" s="1713"/>
      <c r="BO1203" s="1713"/>
      <c r="BP1203" s="1713"/>
      <c r="BQ1203" s="1713"/>
      <c r="BR1203" s="1713"/>
      <c r="BS1203" s="1713"/>
      <c r="BT1203" s="1713"/>
      <c r="BU1203" s="1713"/>
      <c r="BV1203" s="1713"/>
      <c r="BW1203" s="1713"/>
      <c r="BX1203" s="1713"/>
      <c r="BY1203" s="1713"/>
      <c r="BZ1203" s="1713"/>
      <c r="CA1203" s="1713"/>
      <c r="CB1203" s="1713"/>
      <c r="CC1203" s="1713"/>
      <c r="CD1203" s="1713"/>
      <c r="CE1203" s="1713"/>
      <c r="CF1203" s="1713"/>
      <c r="CG1203" s="1713"/>
      <c r="CH1203" s="1713"/>
      <c r="CI1203" s="1713"/>
      <c r="CJ1203" s="1713"/>
      <c r="CK1203" s="1713"/>
      <c r="CL1203" s="1713"/>
      <c r="CM1203" s="1713"/>
      <c r="CN1203" s="1713"/>
      <c r="CO1203" s="1713"/>
      <c r="CP1203" s="1713"/>
      <c r="CQ1203" s="1713"/>
      <c r="CR1203" s="1713"/>
      <c r="CS1203" s="1713"/>
      <c r="CT1203" s="1713"/>
      <c r="CU1203" s="1713"/>
      <c r="CV1203" s="1713"/>
      <c r="CW1203" s="1713"/>
      <c r="CX1203" s="1713"/>
      <c r="CY1203" s="1713"/>
      <c r="CZ1203" s="1713"/>
      <c r="DA1203" s="1713"/>
      <c r="DB1203" s="1713"/>
      <c r="DC1203" s="1713"/>
      <c r="DD1203" s="1713"/>
      <c r="DE1203" s="1713"/>
      <c r="DF1203" s="1713"/>
      <c r="DG1203" s="1713"/>
      <c r="DH1203" s="1713"/>
      <c r="DI1203" s="1713"/>
      <c r="DJ1203" s="1713"/>
      <c r="DK1203" s="1713"/>
      <c r="DL1203" s="1713"/>
      <c r="DM1203" s="1713"/>
      <c r="DN1203" s="1713"/>
      <c r="DO1203" s="1713"/>
      <c r="DP1203" s="1713"/>
      <c r="DQ1203" s="1713"/>
    </row>
    <row r="1204" s="1732" customFormat="true" ht="21.75" hidden="false" customHeight="true" outlineLevel="0" collapsed="false">
      <c r="A1204" s="1713"/>
      <c r="B1204" s="1713"/>
      <c r="C1204" s="1725"/>
      <c r="D1204" s="1725"/>
      <c r="E1204" s="1725"/>
      <c r="F1204" s="3210"/>
      <c r="G1204" s="3211"/>
      <c r="H1204" s="3212"/>
      <c r="I1204" s="3213"/>
      <c r="J1204" s="3213"/>
      <c r="K1204" s="1713"/>
      <c r="L1204" s="1713"/>
      <c r="M1204" s="1713"/>
      <c r="N1204" s="1725"/>
      <c r="O1204" s="1713"/>
      <c r="P1204" s="1713"/>
      <c r="Q1204" s="1713"/>
      <c r="R1204" s="1713"/>
      <c r="S1204" s="1713"/>
      <c r="T1204" s="1714"/>
      <c r="W1204" s="1713"/>
      <c r="X1204" s="1713"/>
      <c r="Y1204" s="1713"/>
      <c r="Z1204" s="1713"/>
      <c r="AA1204" s="1713"/>
      <c r="AB1204" s="1713"/>
      <c r="AC1204" s="1713"/>
      <c r="AD1204" s="1713"/>
      <c r="AE1204" s="1713"/>
      <c r="AF1204" s="1713"/>
      <c r="AG1204" s="1713"/>
      <c r="AH1204" s="1713"/>
      <c r="AI1204" s="1713"/>
      <c r="AJ1204" s="1713"/>
      <c r="AK1204" s="1713"/>
      <c r="AL1204" s="1713"/>
      <c r="AM1204" s="1713"/>
      <c r="AN1204" s="1713"/>
      <c r="AO1204" s="3214"/>
      <c r="AP1204" s="1713"/>
      <c r="AQ1204" s="1713"/>
      <c r="AR1204" s="1713"/>
      <c r="AS1204" s="1713"/>
      <c r="AT1204" s="1713"/>
      <c r="AU1204" s="1713"/>
      <c r="AV1204" s="1713"/>
      <c r="AW1204" s="1713"/>
      <c r="AX1204" s="1713"/>
      <c r="AY1204" s="1713"/>
      <c r="AZ1204" s="1713"/>
      <c r="BA1204" s="1713"/>
      <c r="BB1204" s="1713"/>
      <c r="BC1204" s="1713"/>
      <c r="BD1204" s="1713"/>
      <c r="BE1204" s="1713"/>
      <c r="BF1204" s="1713"/>
      <c r="BG1204" s="1713"/>
      <c r="BH1204" s="1713"/>
      <c r="BI1204" s="1713"/>
      <c r="BJ1204" s="1713"/>
      <c r="BK1204" s="1713"/>
      <c r="BL1204" s="1713"/>
      <c r="BM1204" s="1713"/>
      <c r="BN1204" s="1713"/>
      <c r="BO1204" s="1713"/>
      <c r="BP1204" s="1713"/>
      <c r="BQ1204" s="1713"/>
      <c r="BR1204" s="1713"/>
      <c r="BS1204" s="1713"/>
      <c r="BT1204" s="1713"/>
      <c r="BU1204" s="1713"/>
      <c r="BV1204" s="1713"/>
      <c r="BW1204" s="1713"/>
      <c r="BX1204" s="1713"/>
      <c r="BY1204" s="1713"/>
      <c r="BZ1204" s="1713"/>
      <c r="CA1204" s="1713"/>
      <c r="CB1204" s="1713"/>
      <c r="CC1204" s="1713"/>
      <c r="CD1204" s="1713"/>
      <c r="CE1204" s="1713"/>
      <c r="CF1204" s="1713"/>
      <c r="CG1204" s="1713"/>
      <c r="CH1204" s="1713"/>
      <c r="CI1204" s="1713"/>
      <c r="CJ1204" s="1713"/>
      <c r="CK1204" s="1713"/>
      <c r="CL1204" s="1713"/>
      <c r="CM1204" s="1713"/>
      <c r="CN1204" s="1713"/>
      <c r="CO1204" s="1713"/>
      <c r="CP1204" s="1713"/>
      <c r="CQ1204" s="1713"/>
      <c r="CR1204" s="1713"/>
      <c r="CS1204" s="1713"/>
      <c r="CT1204" s="1713"/>
      <c r="CU1204" s="1713"/>
      <c r="CV1204" s="1713"/>
      <c r="CW1204" s="1713"/>
      <c r="CX1204" s="1713"/>
      <c r="CY1204" s="1713"/>
      <c r="CZ1204" s="1713"/>
      <c r="DA1204" s="1713"/>
      <c r="DB1204" s="1713"/>
      <c r="DC1204" s="1713"/>
      <c r="DD1204" s="1713"/>
      <c r="DE1204" s="1713"/>
      <c r="DF1204" s="1713"/>
      <c r="DG1204" s="1713"/>
      <c r="DH1204" s="1713"/>
      <c r="DI1204" s="1713"/>
      <c r="DJ1204" s="1713"/>
      <c r="DK1204" s="1713"/>
      <c r="DL1204" s="1713"/>
      <c r="DM1204" s="1713"/>
      <c r="DN1204" s="1713"/>
      <c r="DO1204" s="1713"/>
      <c r="DP1204" s="1713"/>
      <c r="DQ1204" s="1713"/>
    </row>
    <row r="1205" s="1732" customFormat="true" ht="21.75" hidden="false" customHeight="true" outlineLevel="0" collapsed="false">
      <c r="A1205" s="1713"/>
      <c r="B1205" s="1713"/>
      <c r="C1205" s="1725"/>
      <c r="D1205" s="1725"/>
      <c r="E1205" s="1725"/>
      <c r="F1205" s="3210"/>
      <c r="G1205" s="3211"/>
      <c r="H1205" s="3212"/>
      <c r="I1205" s="3213"/>
      <c r="J1205" s="3213"/>
      <c r="K1205" s="1713"/>
      <c r="L1205" s="1713"/>
      <c r="M1205" s="1713"/>
      <c r="N1205" s="1725"/>
      <c r="O1205" s="1713"/>
      <c r="P1205" s="1713"/>
      <c r="Q1205" s="1713"/>
      <c r="R1205" s="1713"/>
      <c r="S1205" s="1713"/>
      <c r="T1205" s="1714"/>
      <c r="W1205" s="1713"/>
      <c r="X1205" s="1713"/>
      <c r="Y1205" s="1713"/>
      <c r="Z1205" s="1713"/>
      <c r="AA1205" s="1713"/>
      <c r="AB1205" s="1713"/>
      <c r="AC1205" s="1713"/>
      <c r="AD1205" s="1713"/>
      <c r="AE1205" s="1713"/>
      <c r="AF1205" s="1713"/>
      <c r="AG1205" s="1713"/>
      <c r="AH1205" s="1713"/>
      <c r="AI1205" s="1713"/>
      <c r="AJ1205" s="1713"/>
      <c r="AK1205" s="1713"/>
      <c r="AL1205" s="1713"/>
      <c r="AM1205" s="1713"/>
      <c r="AN1205" s="1713"/>
      <c r="AO1205" s="3214"/>
      <c r="AP1205" s="1713"/>
      <c r="AQ1205" s="1713"/>
      <c r="AR1205" s="1713"/>
      <c r="AS1205" s="1713"/>
      <c r="AT1205" s="1713"/>
      <c r="AU1205" s="1713"/>
      <c r="AV1205" s="1713"/>
      <c r="AW1205" s="1713"/>
      <c r="AX1205" s="1713"/>
      <c r="AY1205" s="1713"/>
      <c r="AZ1205" s="1713"/>
      <c r="BA1205" s="1713"/>
      <c r="BB1205" s="1713"/>
      <c r="BC1205" s="1713"/>
      <c r="BD1205" s="1713"/>
      <c r="BE1205" s="1713"/>
      <c r="BF1205" s="1713"/>
      <c r="BG1205" s="1713"/>
      <c r="BH1205" s="1713"/>
      <c r="BI1205" s="1713"/>
      <c r="BJ1205" s="1713"/>
      <c r="BK1205" s="1713"/>
      <c r="BL1205" s="1713"/>
      <c r="BM1205" s="1713"/>
      <c r="BN1205" s="1713"/>
      <c r="BO1205" s="1713"/>
      <c r="BP1205" s="1713"/>
      <c r="BQ1205" s="1713"/>
      <c r="BR1205" s="1713"/>
      <c r="BS1205" s="1713"/>
      <c r="BT1205" s="1713"/>
      <c r="BU1205" s="1713"/>
      <c r="BV1205" s="1713"/>
      <c r="BW1205" s="1713"/>
      <c r="BX1205" s="1713"/>
      <c r="BY1205" s="1713"/>
      <c r="BZ1205" s="1713"/>
      <c r="CA1205" s="1713"/>
      <c r="CB1205" s="1713"/>
      <c r="CC1205" s="1713"/>
      <c r="CD1205" s="1713"/>
      <c r="CE1205" s="1713"/>
      <c r="CF1205" s="1713"/>
      <c r="CG1205" s="1713"/>
      <c r="CH1205" s="1713"/>
      <c r="CI1205" s="1713"/>
      <c r="CJ1205" s="1713"/>
      <c r="CK1205" s="1713"/>
      <c r="CL1205" s="1713"/>
      <c r="CM1205" s="1713"/>
      <c r="CN1205" s="1713"/>
      <c r="CO1205" s="1713"/>
      <c r="CP1205" s="1713"/>
      <c r="CQ1205" s="1713"/>
      <c r="CR1205" s="1713"/>
      <c r="CS1205" s="1713"/>
      <c r="CT1205" s="1713"/>
      <c r="CU1205" s="1713"/>
      <c r="CV1205" s="1713"/>
      <c r="CW1205" s="1713"/>
      <c r="CX1205" s="1713"/>
      <c r="CY1205" s="1713"/>
      <c r="CZ1205" s="1713"/>
      <c r="DA1205" s="1713"/>
      <c r="DB1205" s="1713"/>
      <c r="DC1205" s="1713"/>
      <c r="DD1205" s="1713"/>
      <c r="DE1205" s="1713"/>
      <c r="DF1205" s="1713"/>
      <c r="DG1205" s="1713"/>
      <c r="DH1205" s="1713"/>
      <c r="DI1205" s="1713"/>
      <c r="DJ1205" s="1713"/>
      <c r="DK1205" s="1713"/>
      <c r="DL1205" s="1713"/>
      <c r="DM1205" s="1713"/>
      <c r="DN1205" s="1713"/>
      <c r="DO1205" s="1713"/>
      <c r="DP1205" s="1713"/>
      <c r="DQ1205" s="1713"/>
    </row>
    <row r="1206" s="1732" customFormat="true" ht="21.75" hidden="false" customHeight="true" outlineLevel="0" collapsed="false">
      <c r="A1206" s="1713"/>
      <c r="B1206" s="1713"/>
      <c r="C1206" s="1725"/>
      <c r="D1206" s="1725"/>
      <c r="E1206" s="1725"/>
      <c r="F1206" s="3210"/>
      <c r="G1206" s="3211"/>
      <c r="H1206" s="3212"/>
      <c r="I1206" s="3213"/>
      <c r="J1206" s="3213"/>
      <c r="K1206" s="1713"/>
      <c r="L1206" s="1713"/>
      <c r="M1206" s="1713"/>
      <c r="N1206" s="1725"/>
      <c r="O1206" s="1713"/>
      <c r="P1206" s="1713"/>
      <c r="Q1206" s="1713"/>
      <c r="R1206" s="1713"/>
      <c r="S1206" s="1713"/>
      <c r="T1206" s="1714"/>
      <c r="W1206" s="1713"/>
      <c r="X1206" s="1713"/>
      <c r="Y1206" s="1713"/>
      <c r="Z1206" s="1713"/>
      <c r="AA1206" s="1713"/>
      <c r="AB1206" s="1713"/>
      <c r="AC1206" s="1713"/>
      <c r="AD1206" s="1713"/>
      <c r="AE1206" s="1713"/>
      <c r="AF1206" s="1713"/>
      <c r="AG1206" s="1713"/>
      <c r="AH1206" s="1713"/>
      <c r="AI1206" s="1713"/>
      <c r="AJ1206" s="1713"/>
      <c r="AK1206" s="1713"/>
      <c r="AL1206" s="1713"/>
      <c r="AM1206" s="1713"/>
      <c r="AN1206" s="1713"/>
      <c r="AO1206" s="3214"/>
      <c r="AP1206" s="1713"/>
      <c r="AQ1206" s="1713"/>
      <c r="AR1206" s="1713"/>
      <c r="AS1206" s="1713"/>
      <c r="AT1206" s="1713"/>
      <c r="AU1206" s="1713"/>
      <c r="AV1206" s="1713"/>
      <c r="AW1206" s="1713"/>
      <c r="AX1206" s="1713"/>
      <c r="AY1206" s="1713"/>
      <c r="AZ1206" s="1713"/>
      <c r="BA1206" s="1713"/>
      <c r="BB1206" s="1713"/>
      <c r="BC1206" s="1713"/>
      <c r="BD1206" s="1713"/>
      <c r="BE1206" s="1713"/>
      <c r="BF1206" s="1713"/>
      <c r="BG1206" s="1713"/>
      <c r="BH1206" s="1713"/>
      <c r="BI1206" s="1713"/>
      <c r="BJ1206" s="1713"/>
      <c r="BK1206" s="1713"/>
      <c r="BL1206" s="1713"/>
      <c r="BM1206" s="1713"/>
      <c r="BN1206" s="1713"/>
      <c r="BO1206" s="1713"/>
      <c r="BP1206" s="1713"/>
      <c r="BQ1206" s="1713"/>
      <c r="BR1206" s="1713"/>
      <c r="BS1206" s="1713"/>
      <c r="BT1206" s="1713"/>
      <c r="BU1206" s="1713"/>
      <c r="BV1206" s="1713"/>
      <c r="BW1206" s="1713"/>
      <c r="BX1206" s="1713"/>
      <c r="BY1206" s="1713"/>
      <c r="BZ1206" s="1713"/>
      <c r="CA1206" s="1713"/>
      <c r="CB1206" s="1713"/>
      <c r="CC1206" s="1713"/>
      <c r="CD1206" s="1713"/>
      <c r="CE1206" s="1713"/>
      <c r="CF1206" s="1713"/>
      <c r="CG1206" s="1713"/>
      <c r="CH1206" s="1713"/>
      <c r="CI1206" s="1713"/>
      <c r="CJ1206" s="1713"/>
      <c r="CK1206" s="1713"/>
      <c r="CL1206" s="1713"/>
      <c r="CM1206" s="1713"/>
      <c r="CN1206" s="1713"/>
      <c r="CO1206" s="1713"/>
      <c r="CP1206" s="1713"/>
      <c r="CQ1206" s="1713"/>
      <c r="CR1206" s="1713"/>
      <c r="CS1206" s="1713"/>
      <c r="CT1206" s="1713"/>
      <c r="CU1206" s="1713"/>
      <c r="CV1206" s="1713"/>
      <c r="CW1206" s="1713"/>
      <c r="CX1206" s="1713"/>
      <c r="CY1206" s="1713"/>
      <c r="CZ1206" s="1713"/>
      <c r="DA1206" s="1713"/>
      <c r="DB1206" s="1713"/>
      <c r="DC1206" s="1713"/>
      <c r="DD1206" s="1713"/>
      <c r="DE1206" s="1713"/>
      <c r="DF1206" s="1713"/>
      <c r="DG1206" s="1713"/>
      <c r="DH1206" s="1713"/>
      <c r="DI1206" s="1713"/>
      <c r="DJ1206" s="1713"/>
      <c r="DK1206" s="1713"/>
      <c r="DL1206" s="1713"/>
      <c r="DM1206" s="1713"/>
      <c r="DN1206" s="1713"/>
      <c r="DO1206" s="1713"/>
      <c r="DP1206" s="1713"/>
      <c r="DQ1206" s="1713"/>
    </row>
    <row r="1207" s="1732" customFormat="true" ht="21.75" hidden="false" customHeight="true" outlineLevel="0" collapsed="false">
      <c r="A1207" s="1713"/>
      <c r="B1207" s="1713"/>
      <c r="C1207" s="1725"/>
      <c r="D1207" s="1725"/>
      <c r="E1207" s="1725"/>
      <c r="F1207" s="3210"/>
      <c r="G1207" s="3211"/>
      <c r="H1207" s="3212"/>
      <c r="I1207" s="3213"/>
      <c r="J1207" s="3213"/>
      <c r="K1207" s="1713"/>
      <c r="L1207" s="1713"/>
      <c r="M1207" s="1713"/>
      <c r="N1207" s="1725"/>
      <c r="O1207" s="1713"/>
      <c r="P1207" s="1713"/>
      <c r="Q1207" s="1713"/>
      <c r="R1207" s="1713"/>
      <c r="S1207" s="1713"/>
      <c r="T1207" s="1714"/>
      <c r="W1207" s="1713"/>
      <c r="X1207" s="1713"/>
      <c r="Y1207" s="1713"/>
      <c r="Z1207" s="1713"/>
      <c r="AA1207" s="1713"/>
      <c r="AB1207" s="1713"/>
      <c r="AC1207" s="1713"/>
      <c r="AD1207" s="1713"/>
      <c r="AE1207" s="1713"/>
      <c r="AF1207" s="1713"/>
      <c r="AG1207" s="1713"/>
      <c r="AH1207" s="1713"/>
      <c r="AI1207" s="1713"/>
      <c r="AJ1207" s="1713"/>
      <c r="AK1207" s="1713"/>
      <c r="AL1207" s="1713"/>
      <c r="AM1207" s="1713"/>
      <c r="AN1207" s="1713"/>
      <c r="AO1207" s="3214"/>
      <c r="AP1207" s="1713"/>
      <c r="AQ1207" s="1713"/>
      <c r="AR1207" s="1713"/>
      <c r="AS1207" s="1713"/>
      <c r="AT1207" s="1713"/>
      <c r="AU1207" s="1713"/>
      <c r="AV1207" s="1713"/>
      <c r="AW1207" s="1713"/>
      <c r="AX1207" s="1713"/>
      <c r="AY1207" s="1713"/>
      <c r="AZ1207" s="1713"/>
      <c r="BA1207" s="1713"/>
      <c r="BB1207" s="1713"/>
      <c r="BC1207" s="1713"/>
      <c r="BD1207" s="1713"/>
      <c r="BE1207" s="1713"/>
      <c r="BF1207" s="1713"/>
      <c r="BG1207" s="1713"/>
      <c r="BH1207" s="1713"/>
      <c r="BI1207" s="1713"/>
      <c r="BJ1207" s="1713"/>
      <c r="BK1207" s="1713"/>
      <c r="BL1207" s="1713"/>
      <c r="BM1207" s="1713"/>
      <c r="BN1207" s="1713"/>
      <c r="BO1207" s="1713"/>
      <c r="BP1207" s="1713"/>
      <c r="BQ1207" s="1713"/>
      <c r="BR1207" s="1713"/>
      <c r="BS1207" s="1713"/>
      <c r="BT1207" s="1713"/>
      <c r="BU1207" s="1713"/>
      <c r="BV1207" s="1713"/>
      <c r="BW1207" s="1713"/>
      <c r="BX1207" s="1713"/>
      <c r="BY1207" s="1713"/>
      <c r="BZ1207" s="1713"/>
      <c r="CA1207" s="1713"/>
      <c r="CB1207" s="1713"/>
      <c r="CC1207" s="1713"/>
      <c r="CD1207" s="1713"/>
      <c r="CE1207" s="1713"/>
      <c r="CF1207" s="1713"/>
      <c r="CG1207" s="1713"/>
      <c r="CH1207" s="1713"/>
      <c r="CI1207" s="1713"/>
      <c r="CJ1207" s="1713"/>
      <c r="CK1207" s="1713"/>
      <c r="CL1207" s="1713"/>
      <c r="CM1207" s="1713"/>
      <c r="CN1207" s="1713"/>
      <c r="CO1207" s="1713"/>
      <c r="CP1207" s="1713"/>
      <c r="CQ1207" s="1713"/>
      <c r="CR1207" s="1713"/>
      <c r="CS1207" s="1713"/>
      <c r="CT1207" s="1713"/>
      <c r="CU1207" s="1713"/>
      <c r="CV1207" s="1713"/>
      <c r="CW1207" s="1713"/>
      <c r="CX1207" s="1713"/>
      <c r="CY1207" s="1713"/>
      <c r="CZ1207" s="1713"/>
      <c r="DA1207" s="1713"/>
      <c r="DB1207" s="1713"/>
      <c r="DC1207" s="1713"/>
      <c r="DD1207" s="1713"/>
      <c r="DE1207" s="1713"/>
      <c r="DF1207" s="1713"/>
      <c r="DG1207" s="1713"/>
      <c r="DH1207" s="1713"/>
      <c r="DI1207" s="1713"/>
      <c r="DJ1207" s="1713"/>
      <c r="DK1207" s="1713"/>
      <c r="DL1207" s="1713"/>
      <c r="DM1207" s="1713"/>
      <c r="DN1207" s="1713"/>
      <c r="DO1207" s="1713"/>
      <c r="DP1207" s="1713"/>
      <c r="DQ1207" s="1713"/>
    </row>
    <row r="1208" s="1732" customFormat="true" ht="21.75" hidden="false" customHeight="true" outlineLevel="0" collapsed="false">
      <c r="A1208" s="1713"/>
      <c r="B1208" s="1713"/>
      <c r="C1208" s="1725"/>
      <c r="D1208" s="1725"/>
      <c r="E1208" s="1725"/>
      <c r="F1208" s="3210"/>
      <c r="G1208" s="3211"/>
      <c r="H1208" s="3212"/>
      <c r="I1208" s="3213"/>
      <c r="J1208" s="3213"/>
      <c r="K1208" s="1713"/>
      <c r="L1208" s="1713"/>
      <c r="M1208" s="1713"/>
      <c r="N1208" s="1725"/>
      <c r="O1208" s="1713"/>
      <c r="P1208" s="1713"/>
      <c r="Q1208" s="1713"/>
      <c r="R1208" s="1713"/>
      <c r="S1208" s="1713"/>
      <c r="T1208" s="1714"/>
      <c r="W1208" s="1713"/>
      <c r="X1208" s="1713"/>
      <c r="Y1208" s="1713"/>
      <c r="Z1208" s="1713"/>
      <c r="AA1208" s="1713"/>
      <c r="AB1208" s="1713"/>
      <c r="AC1208" s="1713"/>
      <c r="AD1208" s="1713"/>
      <c r="AE1208" s="1713"/>
      <c r="AF1208" s="1713"/>
      <c r="AG1208" s="1713"/>
      <c r="AH1208" s="1713"/>
      <c r="AI1208" s="1713"/>
      <c r="AJ1208" s="1713"/>
      <c r="AK1208" s="1713"/>
      <c r="AL1208" s="1713"/>
      <c r="AM1208" s="1713"/>
      <c r="AN1208" s="1713"/>
      <c r="AO1208" s="3214"/>
      <c r="AP1208" s="1713"/>
      <c r="AQ1208" s="1713"/>
      <c r="AR1208" s="1713"/>
      <c r="AS1208" s="1713"/>
      <c r="AT1208" s="1713"/>
      <c r="AU1208" s="1713"/>
      <c r="AV1208" s="1713"/>
      <c r="AW1208" s="1713"/>
      <c r="AX1208" s="1713"/>
      <c r="AY1208" s="1713"/>
      <c r="AZ1208" s="1713"/>
      <c r="BA1208" s="1713"/>
      <c r="BB1208" s="1713"/>
      <c r="BC1208" s="1713"/>
      <c r="BD1208" s="1713"/>
      <c r="BE1208" s="1713"/>
      <c r="BF1208" s="1713"/>
      <c r="BG1208" s="1713"/>
      <c r="BH1208" s="1713"/>
      <c r="BI1208" s="1713"/>
      <c r="BJ1208" s="1713"/>
      <c r="BK1208" s="1713"/>
      <c r="BL1208" s="1713"/>
      <c r="BM1208" s="1713"/>
      <c r="BN1208" s="1713"/>
      <c r="BO1208" s="1713"/>
      <c r="BP1208" s="1713"/>
      <c r="BQ1208" s="1713"/>
      <c r="BR1208" s="1713"/>
      <c r="BS1208" s="1713"/>
      <c r="BT1208" s="1713"/>
      <c r="BU1208" s="1713"/>
      <c r="BV1208" s="1713"/>
      <c r="BW1208" s="1713"/>
      <c r="BX1208" s="1713"/>
      <c r="BY1208" s="1713"/>
      <c r="BZ1208" s="1713"/>
      <c r="CA1208" s="1713"/>
      <c r="CB1208" s="1713"/>
      <c r="CC1208" s="1713"/>
      <c r="CD1208" s="1713"/>
      <c r="CE1208" s="1713"/>
      <c r="CF1208" s="1713"/>
      <c r="CG1208" s="1713"/>
      <c r="CH1208" s="1713"/>
      <c r="CI1208" s="1713"/>
      <c r="CJ1208" s="1713"/>
      <c r="CK1208" s="1713"/>
      <c r="CL1208" s="1713"/>
      <c r="CM1208" s="1713"/>
      <c r="CN1208" s="1713"/>
      <c r="CO1208" s="1713"/>
      <c r="CP1208" s="1713"/>
      <c r="CQ1208" s="1713"/>
      <c r="CR1208" s="1713"/>
      <c r="CS1208" s="1713"/>
      <c r="CT1208" s="1713"/>
      <c r="CU1208" s="1713"/>
      <c r="CV1208" s="1713"/>
      <c r="CW1208" s="1713"/>
      <c r="CX1208" s="1713"/>
      <c r="CY1208" s="1713"/>
      <c r="CZ1208" s="1713"/>
      <c r="DA1208" s="1713"/>
      <c r="DB1208" s="1713"/>
      <c r="DC1208" s="1713"/>
      <c r="DD1208" s="1713"/>
      <c r="DE1208" s="1713"/>
      <c r="DF1208" s="1713"/>
      <c r="DG1208" s="1713"/>
      <c r="DH1208" s="1713"/>
      <c r="DI1208" s="1713"/>
      <c r="DJ1208" s="1713"/>
      <c r="DK1208" s="1713"/>
      <c r="DL1208" s="1713"/>
      <c r="DM1208" s="1713"/>
      <c r="DN1208" s="1713"/>
      <c r="DO1208" s="1713"/>
      <c r="DP1208" s="1713"/>
      <c r="DQ1208" s="1713"/>
    </row>
    <row r="1209" s="1732" customFormat="true" ht="21.75" hidden="false" customHeight="true" outlineLevel="0" collapsed="false">
      <c r="A1209" s="1713"/>
      <c r="B1209" s="1713"/>
      <c r="C1209" s="1725"/>
      <c r="D1209" s="1725"/>
      <c r="E1209" s="1725"/>
      <c r="F1209" s="3210"/>
      <c r="G1209" s="3211"/>
      <c r="H1209" s="3212"/>
      <c r="I1209" s="3213"/>
      <c r="J1209" s="3213"/>
      <c r="K1209" s="1713"/>
      <c r="L1209" s="1713"/>
      <c r="M1209" s="1713"/>
      <c r="N1209" s="1725"/>
      <c r="O1209" s="1713"/>
      <c r="P1209" s="1713"/>
      <c r="Q1209" s="1713"/>
      <c r="R1209" s="1713"/>
      <c r="S1209" s="1713"/>
      <c r="T1209" s="1714"/>
      <c r="W1209" s="1713"/>
      <c r="X1209" s="1713"/>
      <c r="Y1209" s="1713"/>
      <c r="Z1209" s="1713"/>
      <c r="AA1209" s="1713"/>
      <c r="AB1209" s="1713"/>
      <c r="AC1209" s="1713"/>
      <c r="AD1209" s="1713"/>
      <c r="AE1209" s="1713"/>
      <c r="AF1209" s="1713"/>
      <c r="AG1209" s="1713"/>
      <c r="AH1209" s="1713"/>
      <c r="AI1209" s="1713"/>
      <c r="AJ1209" s="1713"/>
      <c r="AK1209" s="1713"/>
      <c r="AL1209" s="1713"/>
      <c r="AM1209" s="1713"/>
      <c r="AN1209" s="1713"/>
      <c r="AO1209" s="3214"/>
      <c r="AP1209" s="1713"/>
      <c r="AQ1209" s="1713"/>
      <c r="AR1209" s="1713"/>
      <c r="AS1209" s="1713"/>
      <c r="AT1209" s="1713"/>
      <c r="AU1209" s="1713"/>
      <c r="AV1209" s="1713"/>
      <c r="AW1209" s="1713"/>
      <c r="AX1209" s="1713"/>
      <c r="AY1209" s="1713"/>
      <c r="AZ1209" s="1713"/>
      <c r="BA1209" s="1713"/>
      <c r="BB1209" s="1713"/>
      <c r="BC1209" s="1713"/>
      <c r="BD1209" s="1713"/>
      <c r="BE1209" s="1713"/>
      <c r="BF1209" s="1713"/>
      <c r="BG1209" s="1713"/>
      <c r="BH1209" s="1713"/>
      <c r="BI1209" s="1713"/>
      <c r="BJ1209" s="1713"/>
      <c r="BK1209" s="1713"/>
      <c r="BL1209" s="1713"/>
      <c r="BM1209" s="1713"/>
      <c r="BN1209" s="1713"/>
      <c r="BO1209" s="1713"/>
      <c r="BP1209" s="1713"/>
      <c r="BQ1209" s="1713"/>
      <c r="BR1209" s="1713"/>
      <c r="BS1209" s="1713"/>
      <c r="BT1209" s="1713"/>
      <c r="BU1209" s="1713"/>
      <c r="BV1209" s="1713"/>
      <c r="BW1209" s="1713"/>
      <c r="BX1209" s="1713"/>
      <c r="BY1209" s="1713"/>
      <c r="BZ1209" s="1713"/>
      <c r="CA1209" s="1713"/>
      <c r="CB1209" s="1713"/>
      <c r="CC1209" s="1713"/>
      <c r="CD1209" s="1713"/>
      <c r="CE1209" s="1713"/>
      <c r="CF1209" s="1713"/>
      <c r="CG1209" s="1713"/>
      <c r="CH1209" s="1713"/>
      <c r="CI1209" s="1713"/>
      <c r="CJ1209" s="1713"/>
      <c r="CK1209" s="1713"/>
      <c r="CL1209" s="1713"/>
      <c r="CM1209" s="1713"/>
      <c r="CN1209" s="1713"/>
      <c r="CO1209" s="1713"/>
      <c r="CP1209" s="1713"/>
      <c r="CQ1209" s="1713"/>
      <c r="CR1209" s="1713"/>
      <c r="CS1209" s="1713"/>
      <c r="CT1209" s="1713"/>
      <c r="CU1209" s="1713"/>
      <c r="CV1209" s="1713"/>
      <c r="CW1209" s="1713"/>
      <c r="CX1209" s="1713"/>
      <c r="CY1209" s="1713"/>
      <c r="CZ1209" s="1713"/>
      <c r="DA1209" s="1713"/>
      <c r="DB1209" s="1713"/>
      <c r="DC1209" s="1713"/>
      <c r="DD1209" s="1713"/>
      <c r="DE1209" s="1713"/>
      <c r="DF1209" s="1713"/>
      <c r="DG1209" s="1713"/>
      <c r="DH1209" s="1713"/>
      <c r="DI1209" s="1713"/>
      <c r="DJ1209" s="1713"/>
      <c r="DK1209" s="1713"/>
      <c r="DL1209" s="1713"/>
      <c r="DM1209" s="1713"/>
      <c r="DN1209" s="1713"/>
      <c r="DO1209" s="1713"/>
      <c r="DP1209" s="1713"/>
      <c r="DQ1209" s="1713"/>
    </row>
    <row r="1210" s="1732" customFormat="true" ht="21.75" hidden="false" customHeight="true" outlineLevel="0" collapsed="false">
      <c r="A1210" s="1713"/>
      <c r="B1210" s="1713"/>
      <c r="C1210" s="1725"/>
      <c r="D1210" s="1725"/>
      <c r="E1210" s="1725"/>
      <c r="F1210" s="3210"/>
      <c r="G1210" s="3211"/>
      <c r="H1210" s="3212"/>
      <c r="I1210" s="3213"/>
      <c r="J1210" s="3213"/>
      <c r="K1210" s="1713"/>
      <c r="L1210" s="1713"/>
      <c r="M1210" s="1713"/>
      <c r="N1210" s="1725"/>
      <c r="O1210" s="1713"/>
      <c r="P1210" s="1713"/>
      <c r="Q1210" s="1713"/>
      <c r="R1210" s="1713"/>
      <c r="S1210" s="1713"/>
      <c r="T1210" s="1714"/>
      <c r="W1210" s="1713"/>
      <c r="X1210" s="1713"/>
      <c r="Y1210" s="1713"/>
      <c r="Z1210" s="1713"/>
      <c r="AA1210" s="1713"/>
      <c r="AB1210" s="1713"/>
      <c r="AC1210" s="1713"/>
      <c r="AD1210" s="1713"/>
      <c r="AE1210" s="1713"/>
      <c r="AF1210" s="1713"/>
      <c r="AG1210" s="1713"/>
      <c r="AH1210" s="1713"/>
      <c r="AI1210" s="1713"/>
      <c r="AJ1210" s="1713"/>
      <c r="AK1210" s="1713"/>
      <c r="AL1210" s="1713"/>
      <c r="AM1210" s="1713"/>
      <c r="AN1210" s="1713"/>
      <c r="AO1210" s="3214"/>
      <c r="AP1210" s="1713"/>
      <c r="AQ1210" s="1713"/>
      <c r="AR1210" s="1713"/>
      <c r="AS1210" s="1713"/>
      <c r="AT1210" s="1713"/>
      <c r="AU1210" s="1713"/>
      <c r="AV1210" s="1713"/>
      <c r="AW1210" s="1713"/>
      <c r="AX1210" s="1713"/>
      <c r="AY1210" s="1713"/>
      <c r="AZ1210" s="1713"/>
      <c r="BA1210" s="1713"/>
      <c r="BB1210" s="1713"/>
      <c r="BC1210" s="1713"/>
      <c r="BD1210" s="1713"/>
      <c r="BE1210" s="1713"/>
      <c r="BF1210" s="1713"/>
      <c r="BG1210" s="1713"/>
      <c r="BH1210" s="1713"/>
      <c r="BI1210" s="1713"/>
      <c r="BJ1210" s="1713"/>
      <c r="BK1210" s="1713"/>
      <c r="BL1210" s="1713"/>
      <c r="BM1210" s="1713"/>
      <c r="BN1210" s="1713"/>
      <c r="BO1210" s="1713"/>
      <c r="BP1210" s="1713"/>
      <c r="BQ1210" s="1713"/>
      <c r="BR1210" s="1713"/>
      <c r="BS1210" s="1713"/>
      <c r="BT1210" s="1713"/>
      <c r="BU1210" s="1713"/>
      <c r="BV1210" s="1713"/>
      <c r="BW1210" s="1713"/>
      <c r="BX1210" s="1713"/>
      <c r="BY1210" s="1713"/>
      <c r="BZ1210" s="1713"/>
      <c r="CA1210" s="1713"/>
      <c r="CB1210" s="1713"/>
      <c r="CC1210" s="1713"/>
      <c r="CD1210" s="1713"/>
      <c r="CE1210" s="1713"/>
      <c r="CF1210" s="1713"/>
      <c r="CG1210" s="1713"/>
      <c r="CH1210" s="1713"/>
      <c r="CI1210" s="1713"/>
      <c r="CJ1210" s="1713"/>
      <c r="CK1210" s="1713"/>
      <c r="CL1210" s="1713"/>
      <c r="CM1210" s="1713"/>
      <c r="CN1210" s="1713"/>
      <c r="CO1210" s="1713"/>
      <c r="CP1210" s="1713"/>
      <c r="CQ1210" s="1713"/>
      <c r="CR1210" s="1713"/>
      <c r="CS1210" s="1713"/>
      <c r="CT1210" s="1713"/>
      <c r="CU1210" s="1713"/>
      <c r="CV1210" s="1713"/>
      <c r="CW1210" s="1713"/>
      <c r="CX1210" s="1713"/>
      <c r="CY1210" s="1713"/>
      <c r="CZ1210" s="1713"/>
      <c r="DA1210" s="1713"/>
      <c r="DB1210" s="1713"/>
      <c r="DC1210" s="1713"/>
      <c r="DD1210" s="1713"/>
      <c r="DE1210" s="1713"/>
      <c r="DF1210" s="1713"/>
      <c r="DG1210" s="1713"/>
      <c r="DH1210" s="1713"/>
      <c r="DI1210" s="1713"/>
      <c r="DJ1210" s="1713"/>
      <c r="DK1210" s="1713"/>
      <c r="DL1210" s="1713"/>
      <c r="DM1210" s="1713"/>
      <c r="DN1210" s="1713"/>
      <c r="DO1210" s="1713"/>
      <c r="DP1210" s="1713"/>
      <c r="DQ1210" s="1713"/>
    </row>
    <row r="1211" s="1732" customFormat="true" ht="21.75" hidden="false" customHeight="true" outlineLevel="0" collapsed="false">
      <c r="A1211" s="1713"/>
      <c r="B1211" s="1713"/>
      <c r="C1211" s="1725"/>
      <c r="D1211" s="1725"/>
      <c r="E1211" s="1725"/>
      <c r="F1211" s="3210"/>
      <c r="G1211" s="3211"/>
      <c r="H1211" s="3212"/>
      <c r="I1211" s="3213"/>
      <c r="J1211" s="3213"/>
      <c r="K1211" s="1713"/>
      <c r="L1211" s="1713"/>
      <c r="M1211" s="1713"/>
      <c r="N1211" s="1725"/>
      <c r="O1211" s="1713"/>
      <c r="P1211" s="1713"/>
      <c r="Q1211" s="1713"/>
      <c r="R1211" s="1713"/>
      <c r="S1211" s="1713"/>
      <c r="T1211" s="1714"/>
      <c r="W1211" s="1713"/>
      <c r="X1211" s="1713"/>
      <c r="Y1211" s="1713"/>
      <c r="Z1211" s="1713"/>
      <c r="AA1211" s="1713"/>
      <c r="AB1211" s="1713"/>
      <c r="AC1211" s="1713"/>
      <c r="AD1211" s="1713"/>
      <c r="AE1211" s="1713"/>
      <c r="AF1211" s="1713"/>
      <c r="AG1211" s="1713"/>
      <c r="AH1211" s="1713"/>
      <c r="AI1211" s="1713"/>
      <c r="AJ1211" s="1713"/>
      <c r="AK1211" s="1713"/>
      <c r="AL1211" s="1713"/>
      <c r="AM1211" s="1713"/>
      <c r="AN1211" s="1713"/>
      <c r="AO1211" s="3214"/>
      <c r="AP1211" s="1713"/>
      <c r="AQ1211" s="1713"/>
      <c r="AR1211" s="1713"/>
      <c r="AS1211" s="1713"/>
      <c r="AT1211" s="1713"/>
      <c r="AU1211" s="1713"/>
      <c r="AV1211" s="1713"/>
      <c r="AW1211" s="1713"/>
      <c r="AX1211" s="1713"/>
      <c r="AY1211" s="1713"/>
      <c r="AZ1211" s="1713"/>
      <c r="BA1211" s="1713"/>
      <c r="BB1211" s="1713"/>
      <c r="BC1211" s="1713"/>
      <c r="BD1211" s="1713"/>
      <c r="BE1211" s="1713"/>
      <c r="BF1211" s="1713"/>
      <c r="BG1211" s="1713"/>
      <c r="BH1211" s="1713"/>
      <c r="BI1211" s="1713"/>
      <c r="BJ1211" s="1713"/>
      <c r="BK1211" s="1713"/>
      <c r="BL1211" s="1713"/>
      <c r="BM1211" s="1713"/>
      <c r="BN1211" s="1713"/>
      <c r="BO1211" s="1713"/>
      <c r="BP1211" s="1713"/>
      <c r="BQ1211" s="1713"/>
      <c r="BR1211" s="1713"/>
      <c r="BS1211" s="1713"/>
      <c r="BT1211" s="1713"/>
      <c r="BU1211" s="1713"/>
      <c r="BV1211" s="1713"/>
      <c r="BW1211" s="1713"/>
      <c r="BX1211" s="1713"/>
      <c r="BY1211" s="1713"/>
      <c r="BZ1211" s="1713"/>
      <c r="CA1211" s="1713"/>
      <c r="CB1211" s="1713"/>
      <c r="CC1211" s="1713"/>
      <c r="CD1211" s="1713"/>
      <c r="CE1211" s="1713"/>
      <c r="CF1211" s="1713"/>
      <c r="CG1211" s="1713"/>
      <c r="CH1211" s="1713"/>
      <c r="CI1211" s="1713"/>
      <c r="CJ1211" s="1713"/>
      <c r="CK1211" s="1713"/>
      <c r="CL1211" s="1713"/>
      <c r="CM1211" s="1713"/>
      <c r="CN1211" s="1713"/>
      <c r="CO1211" s="1713"/>
      <c r="CP1211" s="1713"/>
      <c r="CQ1211" s="1713"/>
      <c r="CR1211" s="1713"/>
      <c r="CS1211" s="1713"/>
      <c r="CT1211" s="1713"/>
      <c r="CU1211" s="1713"/>
      <c r="CV1211" s="1713"/>
      <c r="CW1211" s="1713"/>
      <c r="CX1211" s="1713"/>
      <c r="CY1211" s="1713"/>
      <c r="CZ1211" s="1713"/>
      <c r="DA1211" s="1713"/>
      <c r="DB1211" s="1713"/>
      <c r="DC1211" s="1713"/>
      <c r="DD1211" s="1713"/>
      <c r="DE1211" s="1713"/>
      <c r="DF1211" s="1713"/>
      <c r="DG1211" s="1713"/>
      <c r="DH1211" s="1713"/>
      <c r="DI1211" s="1713"/>
      <c r="DJ1211" s="1713"/>
      <c r="DK1211" s="1713"/>
      <c r="DL1211" s="1713"/>
      <c r="DM1211" s="1713"/>
      <c r="DN1211" s="1713"/>
      <c r="DO1211" s="1713"/>
      <c r="DP1211" s="1713"/>
      <c r="DQ1211" s="1713"/>
    </row>
    <row r="1212" s="1732" customFormat="true" ht="21.75" hidden="false" customHeight="true" outlineLevel="0" collapsed="false">
      <c r="A1212" s="1713"/>
      <c r="B1212" s="1713"/>
      <c r="C1212" s="1725"/>
      <c r="D1212" s="1725"/>
      <c r="E1212" s="1725"/>
      <c r="F1212" s="3210"/>
      <c r="G1212" s="3211"/>
      <c r="H1212" s="3212"/>
      <c r="I1212" s="3213"/>
      <c r="J1212" s="3213"/>
      <c r="K1212" s="1713"/>
      <c r="L1212" s="1713"/>
      <c r="M1212" s="1713"/>
      <c r="N1212" s="1725"/>
      <c r="O1212" s="1713"/>
      <c r="P1212" s="1713"/>
      <c r="Q1212" s="1713"/>
      <c r="R1212" s="1713"/>
      <c r="S1212" s="1713"/>
      <c r="T1212" s="1714"/>
      <c r="W1212" s="1713"/>
      <c r="X1212" s="1713"/>
      <c r="Y1212" s="1713"/>
      <c r="Z1212" s="1713"/>
      <c r="AA1212" s="1713"/>
      <c r="AB1212" s="1713"/>
      <c r="AC1212" s="1713"/>
      <c r="AD1212" s="1713"/>
      <c r="AE1212" s="1713"/>
      <c r="AF1212" s="1713"/>
      <c r="AG1212" s="1713"/>
      <c r="AH1212" s="1713"/>
      <c r="AI1212" s="1713"/>
      <c r="AJ1212" s="1713"/>
      <c r="AK1212" s="1713"/>
      <c r="AL1212" s="1713"/>
      <c r="AM1212" s="1713"/>
      <c r="AN1212" s="1713"/>
      <c r="AO1212" s="3214"/>
      <c r="AP1212" s="1713"/>
      <c r="AQ1212" s="1713"/>
      <c r="AR1212" s="1713"/>
      <c r="AS1212" s="1713"/>
      <c r="AT1212" s="1713"/>
      <c r="AU1212" s="1713"/>
      <c r="AV1212" s="1713"/>
      <c r="AW1212" s="1713"/>
      <c r="AX1212" s="1713"/>
      <c r="AY1212" s="1713"/>
      <c r="AZ1212" s="1713"/>
      <c r="BA1212" s="1713"/>
      <c r="BB1212" s="1713"/>
      <c r="BC1212" s="1713"/>
      <c r="BD1212" s="1713"/>
      <c r="BE1212" s="1713"/>
      <c r="BF1212" s="1713"/>
      <c r="BG1212" s="1713"/>
      <c r="BH1212" s="1713"/>
      <c r="BI1212" s="1713"/>
      <c r="BJ1212" s="1713"/>
      <c r="BK1212" s="1713"/>
      <c r="BL1212" s="1713"/>
      <c r="BM1212" s="1713"/>
      <c r="BN1212" s="1713"/>
      <c r="BO1212" s="1713"/>
      <c r="BP1212" s="1713"/>
      <c r="BQ1212" s="1713"/>
      <c r="BR1212" s="1713"/>
      <c r="BS1212" s="1713"/>
      <c r="BT1212" s="1713"/>
      <c r="BU1212" s="1713"/>
      <c r="BV1212" s="1713"/>
      <c r="BW1212" s="1713"/>
      <c r="BX1212" s="1713"/>
      <c r="BY1212" s="1713"/>
      <c r="BZ1212" s="1713"/>
      <c r="CA1212" s="1713"/>
      <c r="CB1212" s="1713"/>
      <c r="CC1212" s="1713"/>
      <c r="CD1212" s="1713"/>
      <c r="CE1212" s="1713"/>
      <c r="CF1212" s="1713"/>
      <c r="CG1212" s="1713"/>
      <c r="CH1212" s="1713"/>
      <c r="CI1212" s="1713"/>
      <c r="CJ1212" s="1713"/>
      <c r="CK1212" s="1713"/>
      <c r="CL1212" s="1713"/>
      <c r="CM1212" s="1713"/>
      <c r="CN1212" s="1713"/>
      <c r="CO1212" s="1713"/>
      <c r="CP1212" s="1713"/>
      <c r="CQ1212" s="1713"/>
      <c r="CR1212" s="1713"/>
      <c r="CS1212" s="1713"/>
      <c r="CT1212" s="1713"/>
      <c r="CU1212" s="1713"/>
      <c r="CV1212" s="1713"/>
      <c r="CW1212" s="1713"/>
      <c r="CX1212" s="1713"/>
      <c r="CY1212" s="1713"/>
      <c r="CZ1212" s="1713"/>
      <c r="DA1212" s="1713"/>
      <c r="DB1212" s="1713"/>
      <c r="DC1212" s="1713"/>
      <c r="DD1212" s="1713"/>
      <c r="DE1212" s="1713"/>
      <c r="DF1212" s="1713"/>
      <c r="DG1212" s="1713"/>
      <c r="DH1212" s="1713"/>
      <c r="DI1212" s="1713"/>
      <c r="DJ1212" s="1713"/>
      <c r="DK1212" s="1713"/>
      <c r="DL1212" s="1713"/>
      <c r="DM1212" s="1713"/>
      <c r="DN1212" s="1713"/>
      <c r="DO1212" s="1713"/>
      <c r="DP1212" s="1713"/>
      <c r="DQ1212" s="1713"/>
    </row>
    <row r="1213" s="1732" customFormat="true" ht="21.75" hidden="false" customHeight="true" outlineLevel="0" collapsed="false">
      <c r="A1213" s="1713"/>
      <c r="B1213" s="1713"/>
      <c r="C1213" s="1725"/>
      <c r="D1213" s="1725"/>
      <c r="E1213" s="1725"/>
      <c r="F1213" s="3210"/>
      <c r="G1213" s="3211"/>
      <c r="H1213" s="3212"/>
      <c r="I1213" s="3213"/>
      <c r="J1213" s="3213"/>
      <c r="K1213" s="1713"/>
      <c r="L1213" s="1713"/>
      <c r="M1213" s="1713"/>
      <c r="N1213" s="1725"/>
      <c r="O1213" s="1713"/>
      <c r="P1213" s="1713"/>
      <c r="Q1213" s="1713"/>
      <c r="R1213" s="1713"/>
      <c r="S1213" s="1713"/>
      <c r="T1213" s="1714"/>
      <c r="W1213" s="1713"/>
      <c r="X1213" s="1713"/>
      <c r="Y1213" s="1713"/>
      <c r="Z1213" s="1713"/>
      <c r="AA1213" s="1713"/>
      <c r="AB1213" s="1713"/>
      <c r="AC1213" s="1713"/>
      <c r="AD1213" s="1713"/>
      <c r="AE1213" s="1713"/>
      <c r="AF1213" s="1713"/>
      <c r="AG1213" s="1713"/>
      <c r="AH1213" s="1713"/>
      <c r="AI1213" s="1713"/>
      <c r="AJ1213" s="1713"/>
      <c r="AK1213" s="1713"/>
      <c r="AL1213" s="1713"/>
      <c r="AM1213" s="1713"/>
      <c r="AN1213" s="1713"/>
      <c r="AO1213" s="3214"/>
      <c r="AP1213" s="1713"/>
      <c r="AQ1213" s="1713"/>
      <c r="AR1213" s="1713"/>
      <c r="AS1213" s="1713"/>
      <c r="AT1213" s="1713"/>
      <c r="AU1213" s="1713"/>
      <c r="AV1213" s="1713"/>
      <c r="AW1213" s="1713"/>
      <c r="AX1213" s="1713"/>
      <c r="AY1213" s="1713"/>
      <c r="AZ1213" s="1713"/>
      <c r="BA1213" s="1713"/>
      <c r="BB1213" s="1713"/>
      <c r="BC1213" s="1713"/>
      <c r="BD1213" s="1713"/>
      <c r="BE1213" s="1713"/>
      <c r="BF1213" s="1713"/>
      <c r="BG1213" s="1713"/>
      <c r="BH1213" s="1713"/>
      <c r="BI1213" s="1713"/>
      <c r="BJ1213" s="1713"/>
      <c r="BK1213" s="1713"/>
      <c r="BL1213" s="1713"/>
      <c r="BM1213" s="1713"/>
      <c r="BN1213" s="1713"/>
      <c r="BO1213" s="1713"/>
      <c r="BP1213" s="1713"/>
      <c r="BQ1213" s="1713"/>
      <c r="BR1213" s="1713"/>
      <c r="BS1213" s="1713"/>
      <c r="BT1213" s="1713"/>
      <c r="BU1213" s="1713"/>
      <c r="BV1213" s="1713"/>
      <c r="BW1213" s="1713"/>
      <c r="BX1213" s="1713"/>
      <c r="BY1213" s="1713"/>
      <c r="BZ1213" s="1713"/>
      <c r="CA1213" s="1713"/>
      <c r="CB1213" s="1713"/>
      <c r="CC1213" s="1713"/>
      <c r="CD1213" s="1713"/>
      <c r="CE1213" s="1713"/>
      <c r="CF1213" s="1713"/>
      <c r="CG1213" s="1713"/>
      <c r="CH1213" s="1713"/>
      <c r="CI1213" s="1713"/>
      <c r="CJ1213" s="1713"/>
      <c r="CK1213" s="1713"/>
      <c r="CL1213" s="1713"/>
      <c r="CM1213" s="1713"/>
      <c r="CN1213" s="1713"/>
      <c r="CO1213" s="1713"/>
      <c r="CP1213" s="1713"/>
      <c r="CQ1213" s="1713"/>
      <c r="CR1213" s="1713"/>
      <c r="CS1213" s="1713"/>
      <c r="CT1213" s="1713"/>
      <c r="CU1213" s="1713"/>
      <c r="CV1213" s="1713"/>
      <c r="CW1213" s="1713"/>
      <c r="CX1213" s="1713"/>
      <c r="CY1213" s="1713"/>
      <c r="CZ1213" s="1713"/>
      <c r="DA1213" s="1713"/>
      <c r="DB1213" s="1713"/>
      <c r="DC1213" s="1713"/>
      <c r="DD1213" s="1713"/>
      <c r="DE1213" s="1713"/>
      <c r="DF1213" s="1713"/>
      <c r="DG1213" s="1713"/>
      <c r="DH1213" s="1713"/>
      <c r="DI1213" s="1713"/>
      <c r="DJ1213" s="1713"/>
      <c r="DK1213" s="1713"/>
      <c r="DL1213" s="1713"/>
      <c r="DM1213" s="1713"/>
      <c r="DN1213" s="1713"/>
      <c r="DO1213" s="1713"/>
      <c r="DP1213" s="1713"/>
      <c r="DQ1213" s="1713"/>
    </row>
    <row r="1214" s="1732" customFormat="true" ht="21.75" hidden="false" customHeight="true" outlineLevel="0" collapsed="false">
      <c r="A1214" s="1713"/>
      <c r="B1214" s="1713"/>
      <c r="C1214" s="1725"/>
      <c r="D1214" s="1725"/>
      <c r="E1214" s="1725"/>
      <c r="F1214" s="3210"/>
      <c r="G1214" s="3211"/>
      <c r="H1214" s="3212"/>
      <c r="I1214" s="3213"/>
      <c r="J1214" s="3213"/>
      <c r="K1214" s="1713"/>
      <c r="L1214" s="1713"/>
      <c r="M1214" s="1713"/>
      <c r="N1214" s="1725"/>
      <c r="O1214" s="1713"/>
      <c r="P1214" s="1713"/>
      <c r="Q1214" s="1713"/>
      <c r="R1214" s="1713"/>
      <c r="S1214" s="1713"/>
      <c r="T1214" s="1714"/>
      <c r="W1214" s="1713"/>
      <c r="X1214" s="1713"/>
      <c r="Y1214" s="1713"/>
      <c r="Z1214" s="1713"/>
      <c r="AA1214" s="1713"/>
      <c r="AB1214" s="1713"/>
      <c r="AC1214" s="1713"/>
      <c r="AD1214" s="1713"/>
      <c r="AE1214" s="1713"/>
      <c r="AF1214" s="1713"/>
      <c r="AG1214" s="1713"/>
      <c r="AH1214" s="1713"/>
      <c r="AI1214" s="1713"/>
      <c r="AJ1214" s="1713"/>
      <c r="AK1214" s="1713"/>
      <c r="AL1214" s="1713"/>
      <c r="AM1214" s="1713"/>
      <c r="AN1214" s="1713"/>
      <c r="AO1214" s="3214"/>
      <c r="AP1214" s="1713"/>
      <c r="AQ1214" s="1713"/>
      <c r="AR1214" s="1713"/>
      <c r="AS1214" s="1713"/>
      <c r="AT1214" s="1713"/>
      <c r="AU1214" s="1713"/>
      <c r="AV1214" s="1713"/>
      <c r="AW1214" s="1713"/>
      <c r="AX1214" s="1713"/>
      <c r="AY1214" s="1713"/>
      <c r="AZ1214" s="1713"/>
      <c r="BA1214" s="1713"/>
      <c r="BB1214" s="1713"/>
      <c r="BC1214" s="1713"/>
      <c r="BD1214" s="1713"/>
      <c r="BE1214" s="1713"/>
      <c r="BF1214" s="1713"/>
      <c r="BG1214" s="1713"/>
      <c r="BH1214" s="1713"/>
      <c r="BI1214" s="1713"/>
      <c r="BJ1214" s="1713"/>
      <c r="BK1214" s="1713"/>
      <c r="BL1214" s="1713"/>
      <c r="BM1214" s="1713"/>
      <c r="BN1214" s="1713"/>
      <c r="BO1214" s="1713"/>
      <c r="BP1214" s="1713"/>
      <c r="BQ1214" s="1713"/>
      <c r="BR1214" s="1713"/>
      <c r="BS1214" s="1713"/>
      <c r="BT1214" s="1713"/>
      <c r="BU1214" s="1713"/>
      <c r="BV1214" s="1713"/>
      <c r="BW1214" s="1713"/>
      <c r="BX1214" s="1713"/>
      <c r="BY1214" s="1713"/>
      <c r="BZ1214" s="1713"/>
      <c r="CA1214" s="1713"/>
      <c r="CB1214" s="1713"/>
      <c r="CC1214" s="1713"/>
      <c r="CD1214" s="1713"/>
      <c r="CE1214" s="1713"/>
      <c r="CF1214" s="1713"/>
      <c r="CG1214" s="1713"/>
      <c r="CH1214" s="1713"/>
      <c r="CI1214" s="1713"/>
      <c r="CJ1214" s="1713"/>
      <c r="CK1214" s="1713"/>
      <c r="CL1214" s="1713"/>
      <c r="CM1214" s="1713"/>
      <c r="CN1214" s="1713"/>
      <c r="CO1214" s="1713"/>
      <c r="CP1214" s="1713"/>
      <c r="CQ1214" s="1713"/>
      <c r="CR1214" s="1713"/>
      <c r="CS1214" s="1713"/>
      <c r="CT1214" s="1713"/>
      <c r="CU1214" s="1713"/>
      <c r="CV1214" s="1713"/>
      <c r="CW1214" s="1713"/>
      <c r="CX1214" s="1713"/>
      <c r="CY1214" s="1713"/>
      <c r="CZ1214" s="1713"/>
      <c r="DA1214" s="1713"/>
      <c r="DB1214" s="1713"/>
      <c r="DC1214" s="1713"/>
      <c r="DD1214" s="1713"/>
      <c r="DE1214" s="1713"/>
      <c r="DF1214" s="1713"/>
      <c r="DG1214" s="1713"/>
      <c r="DH1214" s="1713"/>
      <c r="DI1214" s="1713"/>
      <c r="DJ1214" s="1713"/>
      <c r="DK1214" s="1713"/>
      <c r="DL1214" s="1713"/>
      <c r="DM1214" s="1713"/>
      <c r="DN1214" s="1713"/>
      <c r="DO1214" s="1713"/>
      <c r="DP1214" s="1713"/>
      <c r="DQ1214" s="1713"/>
    </row>
    <row r="1215" s="1732" customFormat="true" ht="21.75" hidden="false" customHeight="true" outlineLevel="0" collapsed="false">
      <c r="A1215" s="1713"/>
      <c r="B1215" s="1713"/>
      <c r="C1215" s="1725"/>
      <c r="D1215" s="1725"/>
      <c r="E1215" s="1725"/>
      <c r="F1215" s="3210"/>
      <c r="G1215" s="3211"/>
      <c r="H1215" s="3212"/>
      <c r="I1215" s="3213"/>
      <c r="J1215" s="3213"/>
      <c r="K1215" s="1713"/>
      <c r="L1215" s="1713"/>
      <c r="M1215" s="1713"/>
      <c r="N1215" s="1725"/>
      <c r="O1215" s="1713"/>
      <c r="P1215" s="1713"/>
      <c r="Q1215" s="1713"/>
      <c r="R1215" s="1713"/>
      <c r="S1215" s="1713"/>
      <c r="T1215" s="1714"/>
      <c r="W1215" s="1713"/>
      <c r="X1215" s="1713"/>
      <c r="Y1215" s="1713"/>
      <c r="Z1215" s="1713"/>
      <c r="AA1215" s="1713"/>
      <c r="AB1215" s="1713"/>
      <c r="AC1215" s="1713"/>
      <c r="AD1215" s="1713"/>
      <c r="AE1215" s="1713"/>
      <c r="AF1215" s="1713"/>
      <c r="AG1215" s="1713"/>
      <c r="AH1215" s="1713"/>
      <c r="AI1215" s="1713"/>
      <c r="AJ1215" s="1713"/>
      <c r="AK1215" s="1713"/>
      <c r="AL1215" s="1713"/>
      <c r="AM1215" s="1713"/>
      <c r="AN1215" s="1713"/>
      <c r="AO1215" s="3214"/>
      <c r="AP1215" s="1713"/>
      <c r="AQ1215" s="1713"/>
      <c r="AR1215" s="1713"/>
      <c r="AS1215" s="1713"/>
      <c r="AT1215" s="1713"/>
      <c r="AU1215" s="1713"/>
      <c r="AV1215" s="1713"/>
      <c r="AW1215" s="1713"/>
      <c r="AX1215" s="1713"/>
      <c r="AY1215" s="1713"/>
      <c r="AZ1215" s="1713"/>
      <c r="BA1215" s="1713"/>
      <c r="BB1215" s="1713"/>
      <c r="BC1215" s="1713"/>
      <c r="BD1215" s="1713"/>
      <c r="BE1215" s="1713"/>
      <c r="BF1215" s="1713"/>
      <c r="BG1215" s="1713"/>
      <c r="BH1215" s="1713"/>
      <c r="BI1215" s="1713"/>
      <c r="BJ1215" s="1713"/>
      <c r="BK1215" s="1713"/>
      <c r="BL1215" s="1713"/>
      <c r="BM1215" s="1713"/>
      <c r="BN1215" s="1713"/>
      <c r="BO1215" s="1713"/>
      <c r="BP1215" s="1713"/>
      <c r="BQ1215" s="1713"/>
      <c r="BR1215" s="1713"/>
      <c r="BS1215" s="1713"/>
      <c r="BT1215" s="1713"/>
      <c r="BU1215" s="1713"/>
      <c r="BV1215" s="1713"/>
      <c r="BW1215" s="1713"/>
      <c r="BX1215" s="1713"/>
      <c r="BY1215" s="1713"/>
      <c r="BZ1215" s="1713"/>
      <c r="CA1215" s="1713"/>
      <c r="CB1215" s="1713"/>
      <c r="CC1215" s="1713"/>
      <c r="CD1215" s="1713"/>
      <c r="CE1215" s="1713"/>
      <c r="CF1215" s="1713"/>
      <c r="CG1215" s="1713"/>
      <c r="CH1215" s="1713"/>
      <c r="CI1215" s="1713"/>
      <c r="CJ1215" s="1713"/>
      <c r="CK1215" s="1713"/>
      <c r="CL1215" s="1713"/>
      <c r="CM1215" s="1713"/>
      <c r="CN1215" s="1713"/>
      <c r="CO1215" s="1713"/>
      <c r="CP1215" s="1713"/>
      <c r="CQ1215" s="1713"/>
      <c r="CR1215" s="1713"/>
      <c r="CS1215" s="1713"/>
      <c r="CT1215" s="1713"/>
      <c r="CU1215" s="1713"/>
      <c r="CV1215" s="1713"/>
      <c r="CW1215" s="1713"/>
      <c r="CX1215" s="1713"/>
      <c r="CY1215" s="1713"/>
      <c r="CZ1215" s="1713"/>
      <c r="DA1215" s="1713"/>
      <c r="DB1215" s="1713"/>
      <c r="DC1215" s="1713"/>
      <c r="DD1215" s="1713"/>
      <c r="DE1215" s="1713"/>
      <c r="DF1215" s="1713"/>
      <c r="DG1215" s="1713"/>
      <c r="DH1215" s="1713"/>
      <c r="DI1215" s="1713"/>
      <c r="DJ1215" s="1713"/>
      <c r="DK1215" s="1713"/>
      <c r="DL1215" s="1713"/>
      <c r="DM1215" s="1713"/>
      <c r="DN1215" s="1713"/>
      <c r="DO1215" s="1713"/>
      <c r="DP1215" s="1713"/>
      <c r="DQ1215" s="1713"/>
    </row>
    <row r="1216" s="1732" customFormat="true" ht="21.75" hidden="false" customHeight="true" outlineLevel="0" collapsed="false">
      <c r="A1216" s="1713"/>
      <c r="B1216" s="1713"/>
      <c r="C1216" s="1725"/>
      <c r="D1216" s="1725"/>
      <c r="E1216" s="1725"/>
      <c r="F1216" s="3210"/>
      <c r="G1216" s="3211"/>
      <c r="H1216" s="3212"/>
      <c r="I1216" s="3213"/>
      <c r="J1216" s="3213"/>
      <c r="K1216" s="1713"/>
      <c r="L1216" s="1713"/>
      <c r="M1216" s="1713"/>
      <c r="N1216" s="1725"/>
      <c r="O1216" s="1713"/>
      <c r="P1216" s="1713"/>
      <c r="Q1216" s="1713"/>
      <c r="R1216" s="1713"/>
      <c r="S1216" s="1713"/>
      <c r="T1216" s="1714"/>
      <c r="W1216" s="1713"/>
      <c r="X1216" s="1713"/>
      <c r="Y1216" s="1713"/>
      <c r="Z1216" s="1713"/>
      <c r="AA1216" s="1713"/>
      <c r="AB1216" s="1713"/>
      <c r="AC1216" s="1713"/>
      <c r="AD1216" s="1713"/>
      <c r="AE1216" s="1713"/>
      <c r="AF1216" s="1713"/>
      <c r="AG1216" s="1713"/>
      <c r="AH1216" s="1713"/>
      <c r="AI1216" s="1713"/>
      <c r="AJ1216" s="1713"/>
      <c r="AK1216" s="1713"/>
      <c r="AL1216" s="1713"/>
      <c r="AM1216" s="1713"/>
      <c r="AN1216" s="1713"/>
      <c r="AO1216" s="3214"/>
      <c r="AP1216" s="1713"/>
      <c r="AQ1216" s="1713"/>
      <c r="AR1216" s="1713"/>
      <c r="AS1216" s="1713"/>
      <c r="AT1216" s="1713"/>
      <c r="AU1216" s="1713"/>
      <c r="AV1216" s="1713"/>
      <c r="AW1216" s="1713"/>
      <c r="AX1216" s="1713"/>
      <c r="AY1216" s="1713"/>
      <c r="AZ1216" s="1713"/>
      <c r="BA1216" s="1713"/>
      <c r="BB1216" s="1713"/>
      <c r="BC1216" s="1713"/>
      <c r="BD1216" s="1713"/>
      <c r="BE1216" s="1713"/>
      <c r="BF1216" s="1713"/>
      <c r="BG1216" s="1713"/>
      <c r="BH1216" s="1713"/>
      <c r="BI1216" s="1713"/>
      <c r="BJ1216" s="1713"/>
      <c r="BK1216" s="1713"/>
      <c r="BL1216" s="1713"/>
      <c r="BM1216" s="1713"/>
      <c r="BN1216" s="1713"/>
      <c r="BO1216" s="1713"/>
      <c r="BP1216" s="1713"/>
      <c r="BQ1216" s="1713"/>
      <c r="BR1216" s="1713"/>
      <c r="BS1216" s="1713"/>
      <c r="BT1216" s="1713"/>
      <c r="BU1216" s="1713"/>
      <c r="BV1216" s="1713"/>
      <c r="BW1216" s="1713"/>
      <c r="BX1216" s="1713"/>
      <c r="BY1216" s="1713"/>
      <c r="BZ1216" s="1713"/>
      <c r="CA1216" s="1713"/>
      <c r="CB1216" s="1713"/>
      <c r="CC1216" s="1713"/>
      <c r="CD1216" s="1713"/>
      <c r="CE1216" s="1713"/>
      <c r="CF1216" s="1713"/>
      <c r="CG1216" s="1713"/>
      <c r="CH1216" s="1713"/>
      <c r="CI1216" s="1713"/>
      <c r="CJ1216" s="1713"/>
      <c r="CK1216" s="1713"/>
      <c r="CL1216" s="1713"/>
      <c r="CM1216" s="1713"/>
      <c r="CN1216" s="1713"/>
      <c r="CO1216" s="1713"/>
      <c r="CP1216" s="1713"/>
      <c r="CQ1216" s="1713"/>
      <c r="CR1216" s="1713"/>
      <c r="CS1216" s="1713"/>
      <c r="CT1216" s="1713"/>
      <c r="CU1216" s="1713"/>
      <c r="CV1216" s="1713"/>
      <c r="CW1216" s="1713"/>
      <c r="CX1216" s="1713"/>
      <c r="CY1216" s="1713"/>
      <c r="CZ1216" s="1713"/>
      <c r="DA1216" s="1713"/>
      <c r="DB1216" s="1713"/>
      <c r="DC1216" s="1713"/>
      <c r="DD1216" s="1713"/>
      <c r="DE1216" s="1713"/>
      <c r="DF1216" s="1713"/>
      <c r="DG1216" s="1713"/>
      <c r="DH1216" s="1713"/>
      <c r="DI1216" s="1713"/>
      <c r="DJ1216" s="1713"/>
      <c r="DK1216" s="1713"/>
      <c r="DL1216" s="1713"/>
      <c r="DM1216" s="1713"/>
      <c r="DN1216" s="1713"/>
      <c r="DO1216" s="1713"/>
      <c r="DP1216" s="1713"/>
      <c r="DQ1216" s="1713"/>
    </row>
    <row r="1217" s="1732" customFormat="true" ht="21.75" hidden="false" customHeight="true" outlineLevel="0" collapsed="false">
      <c r="A1217" s="1713"/>
      <c r="B1217" s="1713"/>
      <c r="C1217" s="1725"/>
      <c r="D1217" s="1725"/>
      <c r="E1217" s="1725"/>
      <c r="F1217" s="3210"/>
      <c r="G1217" s="3211"/>
      <c r="H1217" s="3212"/>
      <c r="I1217" s="3213"/>
      <c r="J1217" s="3213"/>
      <c r="K1217" s="1713"/>
      <c r="L1217" s="1713"/>
      <c r="M1217" s="1713"/>
      <c r="N1217" s="1725"/>
      <c r="O1217" s="1713"/>
      <c r="P1217" s="1713"/>
      <c r="Q1217" s="1713"/>
      <c r="R1217" s="1713"/>
      <c r="S1217" s="1713"/>
      <c r="T1217" s="1714"/>
      <c r="W1217" s="1713"/>
      <c r="X1217" s="1713"/>
      <c r="Y1217" s="1713"/>
      <c r="Z1217" s="1713"/>
      <c r="AA1217" s="1713"/>
      <c r="AB1217" s="1713"/>
      <c r="AC1217" s="1713"/>
      <c r="AD1217" s="1713"/>
      <c r="AE1217" s="1713"/>
      <c r="AF1217" s="1713"/>
      <c r="AG1217" s="1713"/>
      <c r="AH1217" s="1713"/>
      <c r="AI1217" s="1713"/>
      <c r="AJ1217" s="1713"/>
      <c r="AK1217" s="1713"/>
      <c r="AL1217" s="1713"/>
      <c r="AM1217" s="1713"/>
      <c r="AN1217" s="1713"/>
      <c r="AO1217" s="3214"/>
      <c r="AP1217" s="1713"/>
      <c r="AQ1217" s="1713"/>
      <c r="AR1217" s="1713"/>
      <c r="AS1217" s="1713"/>
      <c r="AT1217" s="1713"/>
      <c r="AU1217" s="1713"/>
      <c r="AV1217" s="1713"/>
      <c r="AW1217" s="1713"/>
      <c r="AX1217" s="1713"/>
      <c r="AY1217" s="1713"/>
      <c r="AZ1217" s="1713"/>
      <c r="BA1217" s="1713"/>
      <c r="BB1217" s="1713"/>
      <c r="BC1217" s="1713"/>
      <c r="BD1217" s="1713"/>
      <c r="BE1217" s="1713"/>
      <c r="BF1217" s="1713"/>
      <c r="BG1217" s="1713"/>
      <c r="BH1217" s="1713"/>
      <c r="BI1217" s="1713"/>
      <c r="BJ1217" s="1713"/>
      <c r="BK1217" s="1713"/>
      <c r="BL1217" s="1713"/>
      <c r="BM1217" s="1713"/>
      <c r="BN1217" s="1713"/>
      <c r="BO1217" s="1713"/>
      <c r="BP1217" s="1713"/>
      <c r="BQ1217" s="1713"/>
      <c r="BR1217" s="1713"/>
      <c r="BS1217" s="1713"/>
      <c r="BT1217" s="1713"/>
      <c r="BU1217" s="1713"/>
      <c r="BV1217" s="1713"/>
      <c r="BW1217" s="1713"/>
      <c r="BX1217" s="1713"/>
      <c r="BY1217" s="1713"/>
      <c r="BZ1217" s="1713"/>
      <c r="CA1217" s="1713"/>
      <c r="CB1217" s="1713"/>
      <c r="CC1217" s="1713"/>
      <c r="CD1217" s="1713"/>
      <c r="CE1217" s="1713"/>
      <c r="CF1217" s="1713"/>
      <c r="CG1217" s="1713"/>
      <c r="CH1217" s="1713"/>
      <c r="CI1217" s="1713"/>
      <c r="CJ1217" s="1713"/>
      <c r="CK1217" s="1713"/>
      <c r="CL1217" s="1713"/>
      <c r="CM1217" s="1713"/>
      <c r="CN1217" s="1713"/>
      <c r="CO1217" s="1713"/>
      <c r="CP1217" s="1713"/>
      <c r="CQ1217" s="1713"/>
      <c r="CR1217" s="1713"/>
      <c r="CS1217" s="1713"/>
      <c r="CT1217" s="1713"/>
      <c r="CU1217" s="1713"/>
      <c r="CV1217" s="1713"/>
      <c r="CW1217" s="1713"/>
      <c r="CX1217" s="1713"/>
      <c r="CY1217" s="1713"/>
      <c r="CZ1217" s="1713"/>
      <c r="DA1217" s="1713"/>
      <c r="DB1217" s="1713"/>
      <c r="DC1217" s="1713"/>
      <c r="DD1217" s="1713"/>
      <c r="DE1217" s="1713"/>
      <c r="DF1217" s="1713"/>
      <c r="DG1217" s="1713"/>
      <c r="DH1217" s="1713"/>
      <c r="DI1217" s="1713"/>
      <c r="DJ1217" s="1713"/>
      <c r="DK1217" s="1713"/>
      <c r="DL1217" s="1713"/>
      <c r="DM1217" s="1713"/>
      <c r="DN1217" s="1713"/>
      <c r="DO1217" s="1713"/>
      <c r="DP1217" s="1713"/>
      <c r="DQ1217" s="1713"/>
    </row>
    <row r="1218" s="1732" customFormat="true" ht="21.75" hidden="false" customHeight="true" outlineLevel="0" collapsed="false">
      <c r="A1218" s="1713"/>
      <c r="B1218" s="1713"/>
      <c r="C1218" s="1725"/>
      <c r="D1218" s="1725"/>
      <c r="E1218" s="1725"/>
      <c r="F1218" s="3210"/>
      <c r="G1218" s="3211"/>
      <c r="H1218" s="3212"/>
      <c r="I1218" s="3213"/>
      <c r="J1218" s="3213"/>
      <c r="K1218" s="1713"/>
      <c r="L1218" s="1713"/>
      <c r="M1218" s="1713"/>
      <c r="N1218" s="1725"/>
      <c r="O1218" s="1713"/>
      <c r="P1218" s="1713"/>
      <c r="Q1218" s="1713"/>
      <c r="R1218" s="1713"/>
      <c r="S1218" s="1713"/>
      <c r="T1218" s="1714"/>
      <c r="W1218" s="1713"/>
      <c r="X1218" s="1713"/>
      <c r="Y1218" s="1713"/>
      <c r="Z1218" s="1713"/>
      <c r="AA1218" s="1713"/>
      <c r="AB1218" s="1713"/>
      <c r="AC1218" s="1713"/>
      <c r="AD1218" s="1713"/>
      <c r="AE1218" s="1713"/>
      <c r="AF1218" s="1713"/>
      <c r="AG1218" s="1713"/>
      <c r="AH1218" s="1713"/>
      <c r="AI1218" s="1713"/>
      <c r="AJ1218" s="1713"/>
      <c r="AK1218" s="1713"/>
      <c r="AL1218" s="1713"/>
      <c r="AM1218" s="1713"/>
      <c r="AN1218" s="1713"/>
      <c r="AO1218" s="3214"/>
      <c r="AP1218" s="1713"/>
      <c r="AQ1218" s="1713"/>
      <c r="AR1218" s="1713"/>
      <c r="AS1218" s="1713"/>
      <c r="AT1218" s="1713"/>
      <c r="AU1218" s="1713"/>
      <c r="AV1218" s="1713"/>
      <c r="AW1218" s="1713"/>
      <c r="AX1218" s="1713"/>
      <c r="AY1218" s="1713"/>
      <c r="AZ1218" s="1713"/>
      <c r="BA1218" s="1713"/>
      <c r="BB1218" s="1713"/>
      <c r="BC1218" s="1713"/>
      <c r="BD1218" s="1713"/>
      <c r="BE1218" s="1713"/>
      <c r="BF1218" s="1713"/>
      <c r="BG1218" s="1713"/>
      <c r="BH1218" s="1713"/>
      <c r="BI1218" s="1713"/>
      <c r="BJ1218" s="1713"/>
      <c r="BK1218" s="1713"/>
      <c r="BL1218" s="1713"/>
      <c r="BM1218" s="1713"/>
      <c r="BN1218" s="1713"/>
      <c r="BO1218" s="1713"/>
      <c r="BP1218" s="1713"/>
      <c r="BQ1218" s="1713"/>
      <c r="BR1218" s="1713"/>
      <c r="BS1218" s="1713"/>
      <c r="BT1218" s="1713"/>
      <c r="BU1218" s="1713"/>
      <c r="BV1218" s="1713"/>
      <c r="BW1218" s="1713"/>
      <c r="BX1218" s="1713"/>
      <c r="BY1218" s="1713"/>
      <c r="BZ1218" s="1713"/>
      <c r="CA1218" s="1713"/>
      <c r="CB1218" s="1713"/>
      <c r="CC1218" s="1713"/>
      <c r="CD1218" s="1713"/>
      <c r="CE1218" s="1713"/>
      <c r="CF1218" s="1713"/>
      <c r="CG1218" s="1713"/>
      <c r="CH1218" s="1713"/>
      <c r="CI1218" s="1713"/>
      <c r="CJ1218" s="1713"/>
      <c r="CK1218" s="1713"/>
      <c r="CL1218" s="1713"/>
      <c r="CM1218" s="1713"/>
      <c r="CN1218" s="1713"/>
      <c r="CO1218" s="1713"/>
      <c r="CP1218" s="1713"/>
      <c r="CQ1218" s="1713"/>
      <c r="CR1218" s="1713"/>
      <c r="CS1218" s="1713"/>
      <c r="CT1218" s="1713"/>
      <c r="CU1218" s="1713"/>
      <c r="CV1218" s="1713"/>
      <c r="CW1218" s="1713"/>
      <c r="CX1218" s="1713"/>
      <c r="CY1218" s="1713"/>
      <c r="CZ1218" s="1713"/>
      <c r="DA1218" s="1713"/>
      <c r="DB1218" s="1713"/>
      <c r="DC1218" s="1713"/>
      <c r="DD1218" s="1713"/>
      <c r="DE1218" s="1713"/>
      <c r="DF1218" s="1713"/>
      <c r="DG1218" s="1713"/>
      <c r="DH1218" s="1713"/>
      <c r="DI1218" s="1713"/>
      <c r="DJ1218" s="1713"/>
      <c r="DK1218" s="1713"/>
      <c r="DL1218" s="1713"/>
      <c r="DM1218" s="1713"/>
      <c r="DN1218" s="1713"/>
      <c r="DO1218" s="1713"/>
      <c r="DP1218" s="1713"/>
      <c r="DQ1218" s="1713"/>
    </row>
    <row r="1219" s="1732" customFormat="true" ht="21.75" hidden="false" customHeight="true" outlineLevel="0" collapsed="false">
      <c r="A1219" s="1713"/>
      <c r="B1219" s="1713"/>
      <c r="C1219" s="1725"/>
      <c r="D1219" s="1725"/>
      <c r="E1219" s="1725"/>
      <c r="F1219" s="3210"/>
      <c r="G1219" s="3211"/>
      <c r="H1219" s="3212"/>
      <c r="I1219" s="3213"/>
      <c r="J1219" s="3213"/>
      <c r="K1219" s="1713"/>
      <c r="L1219" s="1713"/>
      <c r="M1219" s="1713"/>
      <c r="N1219" s="1725"/>
      <c r="O1219" s="1713"/>
      <c r="P1219" s="1713"/>
      <c r="Q1219" s="1713"/>
      <c r="R1219" s="1713"/>
      <c r="S1219" s="1713"/>
      <c r="T1219" s="1714"/>
      <c r="W1219" s="1713"/>
      <c r="X1219" s="1713"/>
      <c r="Y1219" s="1713"/>
      <c r="Z1219" s="1713"/>
      <c r="AA1219" s="1713"/>
      <c r="AB1219" s="1713"/>
      <c r="AC1219" s="1713"/>
      <c r="AD1219" s="1713"/>
      <c r="AE1219" s="1713"/>
      <c r="AF1219" s="1713"/>
      <c r="AG1219" s="1713"/>
      <c r="AH1219" s="1713"/>
      <c r="AI1219" s="1713"/>
      <c r="AJ1219" s="1713"/>
      <c r="AK1219" s="1713"/>
      <c r="AL1219" s="1713"/>
      <c r="AM1219" s="1713"/>
      <c r="AN1219" s="1713"/>
      <c r="AO1219" s="3214"/>
      <c r="AP1219" s="1713"/>
      <c r="AQ1219" s="1713"/>
      <c r="AR1219" s="1713"/>
      <c r="AS1219" s="1713"/>
      <c r="AT1219" s="1713"/>
      <c r="AU1219" s="1713"/>
      <c r="AV1219" s="1713"/>
      <c r="AW1219" s="1713"/>
      <c r="AX1219" s="1713"/>
      <c r="AY1219" s="1713"/>
      <c r="AZ1219" s="1713"/>
      <c r="BA1219" s="1713"/>
      <c r="BB1219" s="1713"/>
      <c r="BC1219" s="1713"/>
      <c r="BD1219" s="1713"/>
      <c r="BE1219" s="1713"/>
      <c r="BF1219" s="1713"/>
      <c r="BG1219" s="1713"/>
      <c r="BH1219" s="1713"/>
      <c r="BI1219" s="1713"/>
      <c r="BJ1219" s="1713"/>
      <c r="BK1219" s="1713"/>
      <c r="BL1219" s="1713"/>
      <c r="BM1219" s="1713"/>
      <c r="BN1219" s="1713"/>
      <c r="BO1219" s="1713"/>
      <c r="BP1219" s="1713"/>
      <c r="BQ1219" s="1713"/>
      <c r="BR1219" s="1713"/>
      <c r="BS1219" s="1713"/>
      <c r="BT1219" s="1713"/>
      <c r="BU1219" s="1713"/>
      <c r="BV1219" s="1713"/>
      <c r="BW1219" s="1713"/>
      <c r="BX1219" s="1713"/>
      <c r="BY1219" s="1713"/>
      <c r="BZ1219" s="1713"/>
      <c r="CA1219" s="1713"/>
      <c r="CB1219" s="1713"/>
      <c r="CC1219" s="1713"/>
      <c r="CD1219" s="1713"/>
      <c r="CE1219" s="1713"/>
      <c r="CF1219" s="1713"/>
      <c r="CG1219" s="1713"/>
      <c r="CH1219" s="1713"/>
      <c r="CI1219" s="1713"/>
      <c r="CJ1219" s="1713"/>
      <c r="CK1219" s="1713"/>
      <c r="CL1219" s="1713"/>
      <c r="CM1219" s="1713"/>
      <c r="CN1219" s="1713"/>
      <c r="CO1219" s="1713"/>
      <c r="CP1219" s="1713"/>
      <c r="CQ1219" s="1713"/>
      <c r="CR1219" s="1713"/>
      <c r="CS1219" s="1713"/>
      <c r="CT1219" s="1713"/>
      <c r="CU1219" s="1713"/>
      <c r="CV1219" s="1713"/>
      <c r="CW1219" s="1713"/>
      <c r="CX1219" s="1713"/>
      <c r="CY1219" s="1713"/>
      <c r="CZ1219" s="1713"/>
      <c r="DA1219" s="1713"/>
      <c r="DB1219" s="1713"/>
      <c r="DC1219" s="1713"/>
      <c r="DD1219" s="1713"/>
      <c r="DE1219" s="1713"/>
      <c r="DF1219" s="1713"/>
      <c r="DG1219" s="1713"/>
      <c r="DH1219" s="1713"/>
      <c r="DI1219" s="1713"/>
      <c r="DJ1219" s="1713"/>
      <c r="DK1219" s="1713"/>
      <c r="DL1219" s="1713"/>
      <c r="DM1219" s="1713"/>
      <c r="DN1219" s="1713"/>
      <c r="DO1219" s="1713"/>
      <c r="DP1219" s="1713"/>
      <c r="DQ1219" s="1713"/>
    </row>
    <row r="1220" s="1732" customFormat="true" ht="21.75" hidden="false" customHeight="true" outlineLevel="0" collapsed="false">
      <c r="A1220" s="1713"/>
      <c r="B1220" s="1713"/>
      <c r="C1220" s="1725"/>
      <c r="D1220" s="1725"/>
      <c r="E1220" s="1725"/>
      <c r="F1220" s="3210"/>
      <c r="G1220" s="3211"/>
      <c r="H1220" s="3212"/>
      <c r="I1220" s="3213"/>
      <c r="J1220" s="3213"/>
      <c r="K1220" s="1713"/>
      <c r="L1220" s="1713"/>
      <c r="M1220" s="1713"/>
      <c r="N1220" s="1725"/>
      <c r="O1220" s="1713"/>
      <c r="P1220" s="1713"/>
      <c r="Q1220" s="1713"/>
      <c r="R1220" s="1713"/>
      <c r="S1220" s="1713"/>
      <c r="T1220" s="1714"/>
      <c r="W1220" s="1713"/>
      <c r="X1220" s="1713"/>
      <c r="Y1220" s="1713"/>
      <c r="Z1220" s="1713"/>
      <c r="AA1220" s="1713"/>
      <c r="AB1220" s="1713"/>
      <c r="AC1220" s="1713"/>
      <c r="AD1220" s="1713"/>
      <c r="AE1220" s="1713"/>
      <c r="AF1220" s="1713"/>
      <c r="AG1220" s="1713"/>
      <c r="AH1220" s="1713"/>
      <c r="AI1220" s="1713"/>
      <c r="AJ1220" s="1713"/>
      <c r="AK1220" s="1713"/>
      <c r="AL1220" s="1713"/>
      <c r="AM1220" s="1713"/>
      <c r="AN1220" s="1713"/>
      <c r="AO1220" s="3214"/>
      <c r="AP1220" s="1713"/>
      <c r="AQ1220" s="1713"/>
      <c r="AR1220" s="1713"/>
      <c r="AS1220" s="1713"/>
      <c r="AT1220" s="1713"/>
      <c r="AU1220" s="1713"/>
      <c r="AV1220" s="1713"/>
      <c r="AW1220" s="1713"/>
      <c r="AX1220" s="1713"/>
      <c r="AY1220" s="1713"/>
      <c r="AZ1220" s="1713"/>
      <c r="BA1220" s="1713"/>
      <c r="BB1220" s="1713"/>
      <c r="BC1220" s="1713"/>
      <c r="BD1220" s="1713"/>
      <c r="BE1220" s="1713"/>
      <c r="BF1220" s="1713"/>
      <c r="BG1220" s="1713"/>
      <c r="BH1220" s="1713"/>
      <c r="BI1220" s="1713"/>
      <c r="BJ1220" s="1713"/>
      <c r="BK1220" s="1713"/>
      <c r="BL1220" s="1713"/>
      <c r="BM1220" s="1713"/>
      <c r="BN1220" s="1713"/>
      <c r="BO1220" s="1713"/>
      <c r="BP1220" s="1713"/>
      <c r="BQ1220" s="1713"/>
      <c r="BR1220" s="1713"/>
      <c r="BS1220" s="1713"/>
      <c r="BT1220" s="1713"/>
      <c r="BU1220" s="1713"/>
      <c r="BV1220" s="1713"/>
      <c r="BW1220" s="1713"/>
      <c r="BX1220" s="1713"/>
      <c r="BY1220" s="1713"/>
      <c r="BZ1220" s="1713"/>
      <c r="CA1220" s="1713"/>
      <c r="CB1220" s="1713"/>
      <c r="CC1220" s="1713"/>
      <c r="CD1220" s="1713"/>
      <c r="CE1220" s="1713"/>
      <c r="CF1220" s="1713"/>
      <c r="CG1220" s="1713"/>
      <c r="CH1220" s="1713"/>
      <c r="CI1220" s="1713"/>
      <c r="CJ1220" s="1713"/>
      <c r="CK1220" s="1713"/>
      <c r="CL1220" s="1713"/>
      <c r="CM1220" s="1713"/>
      <c r="CN1220" s="1713"/>
      <c r="CO1220" s="1713"/>
      <c r="CP1220" s="1713"/>
      <c r="CQ1220" s="1713"/>
      <c r="CR1220" s="1713"/>
      <c r="CS1220" s="1713"/>
      <c r="CT1220" s="1713"/>
      <c r="CU1220" s="1713"/>
      <c r="CV1220" s="1713"/>
      <c r="CW1220" s="1713"/>
      <c r="CX1220" s="1713"/>
      <c r="CY1220" s="1713"/>
      <c r="CZ1220" s="1713"/>
      <c r="DA1220" s="1713"/>
      <c r="DB1220" s="1713"/>
      <c r="DC1220" s="1713"/>
      <c r="DD1220" s="1713"/>
      <c r="DE1220" s="1713"/>
      <c r="DF1220" s="1713"/>
      <c r="DG1220" s="1713"/>
      <c r="DH1220" s="1713"/>
      <c r="DI1220" s="1713"/>
      <c r="DJ1220" s="1713"/>
      <c r="DK1220" s="1713"/>
      <c r="DL1220" s="1713"/>
      <c r="DM1220" s="1713"/>
      <c r="DN1220" s="1713"/>
      <c r="DO1220" s="1713"/>
      <c r="DP1220" s="1713"/>
      <c r="DQ1220" s="1713"/>
    </row>
    <row r="1221" s="1732" customFormat="true" ht="21.75" hidden="false" customHeight="true" outlineLevel="0" collapsed="false">
      <c r="A1221" s="1713"/>
      <c r="B1221" s="1713"/>
      <c r="C1221" s="1725"/>
      <c r="D1221" s="1725"/>
      <c r="E1221" s="1725"/>
      <c r="F1221" s="3210"/>
      <c r="G1221" s="3211"/>
      <c r="H1221" s="3212"/>
      <c r="I1221" s="3213"/>
      <c r="J1221" s="3213"/>
      <c r="K1221" s="1713"/>
      <c r="L1221" s="1713"/>
      <c r="M1221" s="1713"/>
      <c r="N1221" s="1725"/>
      <c r="O1221" s="1713"/>
      <c r="P1221" s="1713"/>
      <c r="Q1221" s="1713"/>
      <c r="R1221" s="1713"/>
      <c r="S1221" s="1713"/>
      <c r="T1221" s="1714"/>
      <c r="W1221" s="1713"/>
      <c r="X1221" s="1713"/>
      <c r="Y1221" s="1713"/>
      <c r="Z1221" s="1713"/>
      <c r="AA1221" s="1713"/>
      <c r="AB1221" s="1713"/>
      <c r="AC1221" s="1713"/>
      <c r="AD1221" s="1713"/>
      <c r="AE1221" s="1713"/>
      <c r="AF1221" s="1713"/>
      <c r="AG1221" s="1713"/>
      <c r="AH1221" s="1713"/>
      <c r="AI1221" s="1713"/>
      <c r="AJ1221" s="1713"/>
      <c r="AK1221" s="1713"/>
      <c r="AL1221" s="1713"/>
      <c r="AM1221" s="1713"/>
      <c r="AN1221" s="1713"/>
      <c r="AO1221" s="3214"/>
      <c r="AP1221" s="1713"/>
      <c r="AQ1221" s="1713"/>
      <c r="AR1221" s="1713"/>
      <c r="AS1221" s="1713"/>
      <c r="AT1221" s="1713"/>
      <c r="AU1221" s="1713"/>
      <c r="AV1221" s="1713"/>
      <c r="AW1221" s="1713"/>
      <c r="AX1221" s="1713"/>
      <c r="AY1221" s="1713"/>
      <c r="AZ1221" s="1713"/>
      <c r="BA1221" s="1713"/>
      <c r="BB1221" s="1713"/>
      <c r="BC1221" s="1713"/>
      <c r="BD1221" s="1713"/>
      <c r="BE1221" s="1713"/>
      <c r="BF1221" s="1713"/>
      <c r="BG1221" s="1713"/>
      <c r="BH1221" s="1713"/>
      <c r="BI1221" s="1713"/>
      <c r="BJ1221" s="1713"/>
      <c r="BK1221" s="1713"/>
      <c r="BL1221" s="1713"/>
      <c r="BM1221" s="1713"/>
      <c r="BN1221" s="1713"/>
      <c r="BO1221" s="1713"/>
      <c r="BP1221" s="1713"/>
      <c r="BQ1221" s="1713"/>
      <c r="BR1221" s="1713"/>
      <c r="BS1221" s="1713"/>
      <c r="BT1221" s="1713"/>
      <c r="BU1221" s="1713"/>
      <c r="BV1221" s="1713"/>
      <c r="BW1221" s="1713"/>
      <c r="BX1221" s="1713"/>
      <c r="BY1221" s="1713"/>
      <c r="BZ1221" s="1713"/>
      <c r="CA1221" s="1713"/>
      <c r="CB1221" s="1713"/>
      <c r="CC1221" s="1713"/>
      <c r="CD1221" s="1713"/>
      <c r="CE1221" s="1713"/>
      <c r="CF1221" s="1713"/>
      <c r="CG1221" s="1713"/>
      <c r="CH1221" s="1713"/>
      <c r="CI1221" s="1713"/>
      <c r="CJ1221" s="1713"/>
      <c r="CK1221" s="1713"/>
      <c r="CL1221" s="1713"/>
      <c r="CM1221" s="1713"/>
      <c r="CN1221" s="1713"/>
      <c r="CO1221" s="1713"/>
      <c r="CP1221" s="1713"/>
      <c r="CQ1221" s="1713"/>
      <c r="CR1221" s="1713"/>
      <c r="CS1221" s="1713"/>
      <c r="CT1221" s="1713"/>
      <c r="CU1221" s="1713"/>
      <c r="CV1221" s="1713"/>
      <c r="CW1221" s="1713"/>
      <c r="CX1221" s="1713"/>
      <c r="CY1221" s="1713"/>
      <c r="CZ1221" s="1713"/>
      <c r="DA1221" s="1713"/>
      <c r="DB1221" s="1713"/>
      <c r="DC1221" s="1713"/>
      <c r="DD1221" s="1713"/>
      <c r="DE1221" s="1713"/>
      <c r="DF1221" s="1713"/>
      <c r="DG1221" s="1713"/>
      <c r="DH1221" s="1713"/>
      <c r="DI1221" s="1713"/>
      <c r="DJ1221" s="1713"/>
      <c r="DK1221" s="1713"/>
      <c r="DL1221" s="1713"/>
      <c r="DM1221" s="1713"/>
      <c r="DN1221" s="1713"/>
      <c r="DO1221" s="1713"/>
      <c r="DP1221" s="1713"/>
      <c r="DQ1221" s="1713"/>
    </row>
    <row r="1222" s="1732" customFormat="true" ht="21.75" hidden="false" customHeight="true" outlineLevel="0" collapsed="false">
      <c r="A1222" s="1713"/>
      <c r="B1222" s="1713"/>
      <c r="C1222" s="1725"/>
      <c r="D1222" s="1725"/>
      <c r="E1222" s="1725"/>
      <c r="F1222" s="3210"/>
      <c r="G1222" s="3211"/>
      <c r="H1222" s="3212"/>
      <c r="I1222" s="3213"/>
      <c r="J1222" s="3213"/>
      <c r="K1222" s="1713"/>
      <c r="L1222" s="1713"/>
      <c r="M1222" s="1713"/>
      <c r="N1222" s="1725"/>
      <c r="O1222" s="1713"/>
      <c r="P1222" s="1713"/>
      <c r="Q1222" s="1713"/>
      <c r="R1222" s="1713"/>
      <c r="S1222" s="1713"/>
      <c r="T1222" s="1714"/>
      <c r="W1222" s="1713"/>
      <c r="X1222" s="1713"/>
      <c r="Y1222" s="1713"/>
      <c r="Z1222" s="1713"/>
      <c r="AA1222" s="1713"/>
      <c r="AB1222" s="1713"/>
      <c r="AC1222" s="1713"/>
      <c r="AD1222" s="1713"/>
      <c r="AE1222" s="1713"/>
      <c r="AF1222" s="1713"/>
      <c r="AG1222" s="1713"/>
      <c r="AH1222" s="1713"/>
      <c r="AI1222" s="1713"/>
      <c r="AJ1222" s="1713"/>
      <c r="AK1222" s="1713"/>
      <c r="AL1222" s="1713"/>
      <c r="AM1222" s="1713"/>
      <c r="AN1222" s="1713"/>
      <c r="AO1222" s="3214"/>
      <c r="AP1222" s="1713"/>
      <c r="AQ1222" s="1713"/>
      <c r="AR1222" s="1713"/>
      <c r="AS1222" s="1713"/>
      <c r="AT1222" s="1713"/>
      <c r="AU1222" s="1713"/>
      <c r="AV1222" s="1713"/>
      <c r="AW1222" s="1713"/>
      <c r="AX1222" s="1713"/>
      <c r="AY1222" s="1713"/>
      <c r="AZ1222" s="1713"/>
      <c r="BA1222" s="1713"/>
      <c r="BB1222" s="1713"/>
      <c r="BC1222" s="1713"/>
      <c r="BD1222" s="1713"/>
      <c r="BE1222" s="1713"/>
      <c r="BF1222" s="1713"/>
      <c r="BG1222" s="1713"/>
      <c r="BH1222" s="1713"/>
      <c r="BI1222" s="1713"/>
      <c r="BJ1222" s="1713"/>
      <c r="BK1222" s="1713"/>
      <c r="BL1222" s="1713"/>
      <c r="BM1222" s="1713"/>
      <c r="BN1222" s="1713"/>
      <c r="BO1222" s="1713"/>
      <c r="BP1222" s="1713"/>
      <c r="BQ1222" s="1713"/>
      <c r="BR1222" s="1713"/>
      <c r="BS1222" s="1713"/>
      <c r="BT1222" s="1713"/>
      <c r="BU1222" s="1713"/>
      <c r="BV1222" s="1713"/>
      <c r="BW1222" s="1713"/>
      <c r="BX1222" s="1713"/>
      <c r="BY1222" s="1713"/>
      <c r="BZ1222" s="1713"/>
      <c r="CA1222" s="1713"/>
      <c r="CB1222" s="1713"/>
      <c r="CC1222" s="1713"/>
      <c r="CD1222" s="1713"/>
      <c r="CE1222" s="1713"/>
      <c r="CF1222" s="1713"/>
      <c r="CG1222" s="1713"/>
      <c r="CH1222" s="1713"/>
      <c r="CI1222" s="1713"/>
      <c r="CJ1222" s="1713"/>
      <c r="CK1222" s="1713"/>
      <c r="CL1222" s="1713"/>
      <c r="CM1222" s="1713"/>
      <c r="CN1222" s="1713"/>
      <c r="CO1222" s="1713"/>
      <c r="CP1222" s="1713"/>
      <c r="CQ1222" s="1713"/>
      <c r="CR1222" s="1713"/>
      <c r="CS1222" s="1713"/>
      <c r="CT1222" s="1713"/>
      <c r="CU1222" s="1713"/>
      <c r="CV1222" s="1713"/>
      <c r="CW1222" s="1713"/>
      <c r="CX1222" s="1713"/>
      <c r="CY1222" s="1713"/>
      <c r="CZ1222" s="1713"/>
      <c r="DA1222" s="1713"/>
      <c r="DB1222" s="1713"/>
      <c r="DC1222" s="1713"/>
      <c r="DD1222" s="1713"/>
      <c r="DE1222" s="1713"/>
      <c r="DF1222" s="1713"/>
      <c r="DG1222" s="1713"/>
      <c r="DH1222" s="1713"/>
      <c r="DI1222" s="1713"/>
      <c r="DJ1222" s="1713"/>
      <c r="DK1222" s="1713"/>
      <c r="DL1222" s="1713"/>
      <c r="DM1222" s="1713"/>
      <c r="DN1222" s="1713"/>
      <c r="DO1222" s="1713"/>
      <c r="DP1222" s="1713"/>
      <c r="DQ1222" s="1713"/>
    </row>
    <row r="1223" s="1732" customFormat="true" ht="21.75" hidden="false" customHeight="true" outlineLevel="0" collapsed="false">
      <c r="A1223" s="1713"/>
      <c r="B1223" s="1713"/>
      <c r="C1223" s="1725"/>
      <c r="D1223" s="1725"/>
      <c r="E1223" s="1725"/>
      <c r="F1223" s="3210"/>
      <c r="G1223" s="3211"/>
      <c r="H1223" s="3212"/>
      <c r="I1223" s="3213"/>
      <c r="J1223" s="3213"/>
      <c r="K1223" s="1713"/>
      <c r="L1223" s="1713"/>
      <c r="M1223" s="1713"/>
      <c r="N1223" s="1725"/>
      <c r="O1223" s="1713"/>
      <c r="P1223" s="1713"/>
      <c r="Q1223" s="1713"/>
      <c r="R1223" s="1713"/>
      <c r="S1223" s="1713"/>
      <c r="T1223" s="1714"/>
      <c r="W1223" s="1713"/>
      <c r="X1223" s="1713"/>
      <c r="Y1223" s="1713"/>
      <c r="Z1223" s="1713"/>
      <c r="AA1223" s="1713"/>
      <c r="AB1223" s="1713"/>
      <c r="AC1223" s="1713"/>
      <c r="AD1223" s="1713"/>
      <c r="AE1223" s="1713"/>
      <c r="AF1223" s="1713"/>
      <c r="AG1223" s="1713"/>
      <c r="AH1223" s="1713"/>
      <c r="AI1223" s="1713"/>
      <c r="AJ1223" s="1713"/>
      <c r="AK1223" s="1713"/>
      <c r="AL1223" s="1713"/>
      <c r="AM1223" s="1713"/>
      <c r="AN1223" s="1713"/>
      <c r="AO1223" s="3214"/>
      <c r="AP1223" s="1713"/>
      <c r="AQ1223" s="1713"/>
      <c r="AR1223" s="1713"/>
      <c r="AS1223" s="1713"/>
      <c r="AT1223" s="1713"/>
      <c r="AU1223" s="1713"/>
      <c r="AV1223" s="1713"/>
      <c r="AW1223" s="1713"/>
      <c r="AX1223" s="1713"/>
      <c r="AY1223" s="1713"/>
      <c r="AZ1223" s="1713"/>
      <c r="BA1223" s="1713"/>
      <c r="BB1223" s="1713"/>
      <c r="BC1223" s="1713"/>
      <c r="BD1223" s="1713"/>
      <c r="BE1223" s="1713"/>
      <c r="BF1223" s="1713"/>
      <c r="BG1223" s="1713"/>
      <c r="BH1223" s="1713"/>
      <c r="BI1223" s="1713"/>
      <c r="BJ1223" s="1713"/>
      <c r="BK1223" s="1713"/>
      <c r="BL1223" s="1713"/>
      <c r="BM1223" s="1713"/>
      <c r="BN1223" s="1713"/>
      <c r="BO1223" s="1713"/>
      <c r="BP1223" s="1713"/>
      <c r="BQ1223" s="1713"/>
      <c r="BR1223" s="1713"/>
      <c r="BS1223" s="1713"/>
      <c r="BT1223" s="1713"/>
      <c r="BU1223" s="1713"/>
      <c r="BV1223" s="1713"/>
      <c r="BW1223" s="1713"/>
      <c r="BX1223" s="1713"/>
      <c r="BY1223" s="1713"/>
      <c r="BZ1223" s="1713"/>
      <c r="CA1223" s="1713"/>
      <c r="CB1223" s="1713"/>
      <c r="CC1223" s="1713"/>
      <c r="CD1223" s="1713"/>
      <c r="CE1223" s="1713"/>
      <c r="CF1223" s="1713"/>
      <c r="CG1223" s="1713"/>
      <c r="CH1223" s="1713"/>
      <c r="CI1223" s="1713"/>
      <c r="CJ1223" s="1713"/>
      <c r="CK1223" s="1713"/>
      <c r="CL1223" s="1713"/>
      <c r="CM1223" s="1713"/>
      <c r="CN1223" s="1713"/>
      <c r="CO1223" s="1713"/>
      <c r="CP1223" s="1713"/>
      <c r="CQ1223" s="1713"/>
      <c r="CR1223" s="1713"/>
      <c r="CS1223" s="1713"/>
      <c r="CT1223" s="1713"/>
      <c r="CU1223" s="1713"/>
      <c r="CV1223" s="1713"/>
      <c r="CW1223" s="1713"/>
      <c r="CX1223" s="1713"/>
      <c r="CY1223" s="1713"/>
      <c r="CZ1223" s="1713"/>
      <c r="DA1223" s="1713"/>
      <c r="DB1223" s="1713"/>
      <c r="DC1223" s="1713"/>
      <c r="DD1223" s="1713"/>
      <c r="DE1223" s="1713"/>
      <c r="DF1223" s="1713"/>
      <c r="DG1223" s="1713"/>
      <c r="DH1223" s="1713"/>
      <c r="DI1223" s="1713"/>
      <c r="DJ1223" s="1713"/>
      <c r="DK1223" s="1713"/>
      <c r="DL1223" s="1713"/>
      <c r="DM1223" s="1713"/>
      <c r="DN1223" s="1713"/>
      <c r="DO1223" s="1713"/>
      <c r="DP1223" s="1713"/>
      <c r="DQ1223" s="1713"/>
    </row>
    <row r="1224" s="1732" customFormat="true" ht="21.75" hidden="false" customHeight="true" outlineLevel="0" collapsed="false">
      <c r="A1224" s="1713"/>
      <c r="B1224" s="1713"/>
      <c r="C1224" s="1725"/>
      <c r="D1224" s="1725"/>
      <c r="E1224" s="1725"/>
      <c r="F1224" s="3210"/>
      <c r="G1224" s="3211"/>
      <c r="H1224" s="3212"/>
      <c r="I1224" s="3213"/>
      <c r="J1224" s="3213"/>
      <c r="K1224" s="1713"/>
      <c r="L1224" s="1713"/>
      <c r="M1224" s="1713"/>
      <c r="N1224" s="1725"/>
      <c r="O1224" s="1713"/>
      <c r="P1224" s="1713"/>
      <c r="Q1224" s="1713"/>
      <c r="R1224" s="1713"/>
      <c r="S1224" s="1713"/>
      <c r="T1224" s="1714"/>
      <c r="W1224" s="1713"/>
      <c r="X1224" s="1713"/>
      <c r="Y1224" s="1713"/>
      <c r="Z1224" s="1713"/>
      <c r="AA1224" s="1713"/>
      <c r="AB1224" s="1713"/>
      <c r="AC1224" s="1713"/>
      <c r="AD1224" s="1713"/>
      <c r="AE1224" s="1713"/>
      <c r="AF1224" s="1713"/>
      <c r="AG1224" s="1713"/>
      <c r="AH1224" s="1713"/>
      <c r="AI1224" s="1713"/>
      <c r="AJ1224" s="1713"/>
      <c r="AK1224" s="1713"/>
      <c r="AL1224" s="1713"/>
      <c r="AM1224" s="1713"/>
      <c r="AN1224" s="1713"/>
      <c r="AO1224" s="3214"/>
      <c r="AP1224" s="1713"/>
      <c r="AQ1224" s="1713"/>
      <c r="AR1224" s="1713"/>
      <c r="AS1224" s="1713"/>
      <c r="AT1224" s="1713"/>
      <c r="AU1224" s="1713"/>
      <c r="AV1224" s="1713"/>
      <c r="AW1224" s="1713"/>
      <c r="AX1224" s="1713"/>
      <c r="AY1224" s="1713"/>
      <c r="AZ1224" s="1713"/>
      <c r="BA1224" s="1713"/>
      <c r="BB1224" s="1713"/>
      <c r="BC1224" s="1713"/>
      <c r="BD1224" s="1713"/>
      <c r="BE1224" s="1713"/>
      <c r="BF1224" s="1713"/>
      <c r="BG1224" s="1713"/>
      <c r="BH1224" s="1713"/>
      <c r="BI1224" s="1713"/>
      <c r="BJ1224" s="1713"/>
      <c r="BK1224" s="1713"/>
      <c r="BL1224" s="1713"/>
      <c r="BM1224" s="1713"/>
      <c r="BN1224" s="1713"/>
      <c r="BO1224" s="1713"/>
      <c r="BP1224" s="1713"/>
      <c r="BQ1224" s="1713"/>
      <c r="BR1224" s="1713"/>
      <c r="BS1224" s="1713"/>
      <c r="BT1224" s="1713"/>
      <c r="BU1224" s="1713"/>
      <c r="BV1224" s="1713"/>
      <c r="BW1224" s="1713"/>
      <c r="BX1224" s="1713"/>
      <c r="BY1224" s="1713"/>
      <c r="BZ1224" s="1713"/>
      <c r="CA1224" s="1713"/>
      <c r="CB1224" s="1713"/>
      <c r="CC1224" s="1713"/>
      <c r="CD1224" s="1713"/>
      <c r="CE1224" s="1713"/>
      <c r="CF1224" s="1713"/>
      <c r="CG1224" s="1713"/>
      <c r="CH1224" s="1713"/>
      <c r="CI1224" s="1713"/>
      <c r="CJ1224" s="1713"/>
      <c r="CK1224" s="1713"/>
      <c r="CL1224" s="1713"/>
      <c r="CM1224" s="1713"/>
      <c r="CN1224" s="1713"/>
      <c r="CO1224" s="1713"/>
      <c r="CP1224" s="1713"/>
      <c r="CQ1224" s="1713"/>
      <c r="CR1224" s="1713"/>
      <c r="CS1224" s="1713"/>
      <c r="CT1224" s="1713"/>
      <c r="CU1224" s="1713"/>
      <c r="CV1224" s="1713"/>
      <c r="CW1224" s="1713"/>
      <c r="CX1224" s="1713"/>
      <c r="CY1224" s="1713"/>
      <c r="CZ1224" s="1713"/>
      <c r="DA1224" s="1713"/>
      <c r="DB1224" s="1713"/>
      <c r="DC1224" s="1713"/>
      <c r="DD1224" s="1713"/>
      <c r="DE1224" s="1713"/>
      <c r="DF1224" s="1713"/>
      <c r="DG1224" s="1713"/>
      <c r="DH1224" s="1713"/>
      <c r="DI1224" s="1713"/>
      <c r="DJ1224" s="1713"/>
      <c r="DK1224" s="1713"/>
      <c r="DL1224" s="1713"/>
      <c r="DM1224" s="1713"/>
      <c r="DN1224" s="1713"/>
      <c r="DO1224" s="1713"/>
      <c r="DP1224" s="1713"/>
      <c r="DQ1224" s="1713"/>
    </row>
    <row r="1225" s="1732" customFormat="true" ht="21.75" hidden="false" customHeight="true" outlineLevel="0" collapsed="false">
      <c r="A1225" s="1713"/>
      <c r="B1225" s="1713"/>
      <c r="C1225" s="1725"/>
      <c r="D1225" s="1725"/>
      <c r="E1225" s="1725"/>
      <c r="F1225" s="3210"/>
      <c r="G1225" s="3211"/>
      <c r="H1225" s="3212"/>
      <c r="I1225" s="3213"/>
      <c r="J1225" s="3213"/>
      <c r="K1225" s="1713"/>
      <c r="L1225" s="1713"/>
      <c r="M1225" s="1713"/>
      <c r="N1225" s="1725"/>
      <c r="O1225" s="1713"/>
      <c r="P1225" s="1713"/>
      <c r="Q1225" s="1713"/>
      <c r="R1225" s="1713"/>
      <c r="S1225" s="1713"/>
      <c r="T1225" s="1714"/>
      <c r="W1225" s="1713"/>
      <c r="X1225" s="1713"/>
      <c r="Y1225" s="1713"/>
      <c r="Z1225" s="1713"/>
      <c r="AA1225" s="1713"/>
      <c r="AB1225" s="1713"/>
      <c r="AC1225" s="1713"/>
      <c r="AD1225" s="1713"/>
      <c r="AE1225" s="1713"/>
      <c r="AF1225" s="1713"/>
      <c r="AG1225" s="1713"/>
      <c r="AH1225" s="1713"/>
      <c r="AI1225" s="1713"/>
      <c r="AJ1225" s="1713"/>
      <c r="AK1225" s="1713"/>
      <c r="AL1225" s="1713"/>
      <c r="AM1225" s="1713"/>
      <c r="AN1225" s="1713"/>
      <c r="AO1225" s="3214"/>
      <c r="AP1225" s="1713"/>
      <c r="AQ1225" s="1713"/>
      <c r="AR1225" s="1713"/>
      <c r="AS1225" s="1713"/>
      <c r="AT1225" s="1713"/>
      <c r="AU1225" s="1713"/>
      <c r="AV1225" s="1713"/>
      <c r="AW1225" s="1713"/>
      <c r="AX1225" s="1713"/>
      <c r="AY1225" s="1713"/>
      <c r="AZ1225" s="1713"/>
      <c r="BA1225" s="1713"/>
      <c r="BB1225" s="1713"/>
      <c r="BC1225" s="1713"/>
      <c r="BD1225" s="1713"/>
      <c r="BE1225" s="1713"/>
      <c r="BF1225" s="1713"/>
      <c r="BG1225" s="1713"/>
      <c r="BH1225" s="1713"/>
      <c r="BI1225" s="1713"/>
      <c r="BJ1225" s="1713"/>
      <c r="BK1225" s="1713"/>
      <c r="BL1225" s="1713"/>
      <c r="BM1225" s="1713"/>
      <c r="BN1225" s="1713"/>
      <c r="BO1225" s="1713"/>
      <c r="BP1225" s="1713"/>
      <c r="BQ1225" s="1713"/>
      <c r="BR1225" s="1713"/>
      <c r="BS1225" s="1713"/>
      <c r="BT1225" s="1713"/>
      <c r="BU1225" s="1713"/>
      <c r="BV1225" s="1713"/>
      <c r="BW1225" s="1713"/>
      <c r="BX1225" s="1713"/>
      <c r="BY1225" s="1713"/>
      <c r="BZ1225" s="1713"/>
      <c r="CA1225" s="1713"/>
      <c r="CB1225" s="1713"/>
      <c r="CC1225" s="1713"/>
      <c r="CD1225" s="1713"/>
      <c r="CE1225" s="1713"/>
      <c r="CF1225" s="1713"/>
      <c r="CG1225" s="1713"/>
      <c r="CH1225" s="1713"/>
      <c r="CI1225" s="1713"/>
      <c r="CJ1225" s="1713"/>
      <c r="CK1225" s="1713"/>
      <c r="CL1225" s="1713"/>
      <c r="CM1225" s="1713"/>
      <c r="CN1225" s="1713"/>
      <c r="CO1225" s="1713"/>
      <c r="CP1225" s="1713"/>
      <c r="CQ1225" s="1713"/>
      <c r="CR1225" s="1713"/>
      <c r="CS1225" s="1713"/>
      <c r="CT1225" s="1713"/>
      <c r="CU1225" s="1713"/>
      <c r="CV1225" s="1713"/>
      <c r="CW1225" s="1713"/>
      <c r="CX1225" s="1713"/>
      <c r="CY1225" s="1713"/>
      <c r="CZ1225" s="1713"/>
      <c r="DA1225" s="1713"/>
      <c r="DB1225" s="1713"/>
      <c r="DC1225" s="1713"/>
      <c r="DD1225" s="1713"/>
      <c r="DE1225" s="1713"/>
      <c r="DF1225" s="1713"/>
      <c r="DG1225" s="1713"/>
      <c r="DH1225" s="1713"/>
      <c r="DI1225" s="1713"/>
      <c r="DJ1225" s="1713"/>
      <c r="DK1225" s="1713"/>
      <c r="DL1225" s="1713"/>
      <c r="DM1225" s="1713"/>
      <c r="DN1225" s="1713"/>
      <c r="DO1225" s="1713"/>
      <c r="DP1225" s="1713"/>
      <c r="DQ1225" s="1713"/>
    </row>
    <row r="1226" s="1732" customFormat="true" ht="21.75" hidden="false" customHeight="true" outlineLevel="0" collapsed="false">
      <c r="A1226" s="1713"/>
      <c r="B1226" s="1713"/>
      <c r="C1226" s="1725"/>
      <c r="D1226" s="1725"/>
      <c r="E1226" s="1725"/>
      <c r="F1226" s="3210"/>
      <c r="G1226" s="3211"/>
      <c r="H1226" s="3212"/>
      <c r="I1226" s="3213"/>
      <c r="J1226" s="3213"/>
      <c r="K1226" s="1713"/>
      <c r="L1226" s="1713"/>
      <c r="M1226" s="1713"/>
      <c r="N1226" s="1725"/>
      <c r="O1226" s="1713"/>
      <c r="P1226" s="1713"/>
      <c r="Q1226" s="1713"/>
      <c r="R1226" s="1713"/>
      <c r="S1226" s="1713"/>
      <c r="T1226" s="1714"/>
      <c r="W1226" s="1713"/>
      <c r="X1226" s="1713"/>
      <c r="Y1226" s="1713"/>
      <c r="Z1226" s="1713"/>
      <c r="AA1226" s="1713"/>
      <c r="AB1226" s="1713"/>
      <c r="AC1226" s="1713"/>
      <c r="AD1226" s="1713"/>
      <c r="AE1226" s="1713"/>
      <c r="AF1226" s="1713"/>
      <c r="AG1226" s="1713"/>
      <c r="AH1226" s="1713"/>
      <c r="AI1226" s="1713"/>
      <c r="AJ1226" s="1713"/>
      <c r="AK1226" s="1713"/>
      <c r="AL1226" s="1713"/>
      <c r="AM1226" s="1713"/>
      <c r="AN1226" s="1713"/>
      <c r="AO1226" s="3214"/>
      <c r="AP1226" s="1713"/>
      <c r="AQ1226" s="1713"/>
      <c r="AR1226" s="1713"/>
      <c r="AS1226" s="1713"/>
      <c r="AT1226" s="1713"/>
      <c r="AU1226" s="1713"/>
      <c r="AV1226" s="1713"/>
      <c r="AW1226" s="1713"/>
      <c r="AX1226" s="1713"/>
      <c r="AY1226" s="1713"/>
      <c r="AZ1226" s="1713"/>
      <c r="BA1226" s="1713"/>
      <c r="BB1226" s="1713"/>
      <c r="BC1226" s="1713"/>
      <c r="BD1226" s="1713"/>
      <c r="BE1226" s="1713"/>
      <c r="BF1226" s="1713"/>
      <c r="BG1226" s="1713"/>
      <c r="BH1226" s="1713"/>
      <c r="BI1226" s="1713"/>
      <c r="BJ1226" s="1713"/>
      <c r="BK1226" s="1713"/>
      <c r="BL1226" s="1713"/>
      <c r="BM1226" s="1713"/>
      <c r="BN1226" s="1713"/>
      <c r="BO1226" s="1713"/>
      <c r="BP1226" s="1713"/>
      <c r="BQ1226" s="1713"/>
      <c r="BR1226" s="1713"/>
      <c r="BS1226" s="1713"/>
      <c r="BT1226" s="1713"/>
      <c r="BU1226" s="1713"/>
      <c r="BV1226" s="1713"/>
      <c r="BW1226" s="1713"/>
      <c r="BX1226" s="1713"/>
      <c r="BY1226" s="1713"/>
      <c r="BZ1226" s="1713"/>
      <c r="CA1226" s="1713"/>
      <c r="CB1226" s="1713"/>
      <c r="CC1226" s="1713"/>
      <c r="CD1226" s="1713"/>
      <c r="CE1226" s="1713"/>
      <c r="CF1226" s="1713"/>
      <c r="CG1226" s="1713"/>
      <c r="CH1226" s="1713"/>
      <c r="CI1226" s="1713"/>
      <c r="CJ1226" s="1713"/>
      <c r="CK1226" s="1713"/>
      <c r="CL1226" s="1713"/>
      <c r="CM1226" s="1713"/>
      <c r="CN1226" s="1713"/>
      <c r="CO1226" s="1713"/>
      <c r="CP1226" s="1713"/>
      <c r="CQ1226" s="1713"/>
      <c r="CR1226" s="1713"/>
      <c r="CS1226" s="1713"/>
      <c r="CT1226" s="1713"/>
      <c r="CU1226" s="1713"/>
      <c r="CV1226" s="1713"/>
      <c r="CW1226" s="1713"/>
      <c r="CX1226" s="1713"/>
      <c r="CY1226" s="1713"/>
      <c r="CZ1226" s="1713"/>
      <c r="DA1226" s="1713"/>
      <c r="DB1226" s="1713"/>
      <c r="DC1226" s="1713"/>
      <c r="DD1226" s="1713"/>
      <c r="DE1226" s="1713"/>
      <c r="DF1226" s="1713"/>
      <c r="DG1226" s="1713"/>
      <c r="DH1226" s="1713"/>
      <c r="DI1226" s="1713"/>
      <c r="DJ1226" s="1713"/>
      <c r="DK1226" s="1713"/>
      <c r="DL1226" s="1713"/>
      <c r="DM1226" s="1713"/>
      <c r="DN1226" s="1713"/>
      <c r="DO1226" s="1713"/>
      <c r="DP1226" s="1713"/>
      <c r="DQ1226" s="1713"/>
    </row>
    <row r="1227" s="1732" customFormat="true" ht="21.75" hidden="false" customHeight="true" outlineLevel="0" collapsed="false">
      <c r="A1227" s="1713"/>
      <c r="B1227" s="1713"/>
      <c r="C1227" s="1725"/>
      <c r="D1227" s="1725"/>
      <c r="E1227" s="1725"/>
      <c r="F1227" s="3210"/>
      <c r="G1227" s="3211"/>
      <c r="H1227" s="3212"/>
      <c r="I1227" s="3213"/>
      <c r="J1227" s="3213"/>
      <c r="K1227" s="1713"/>
      <c r="L1227" s="1713"/>
      <c r="M1227" s="1713"/>
      <c r="N1227" s="1725"/>
      <c r="O1227" s="1713"/>
      <c r="P1227" s="1713"/>
      <c r="Q1227" s="1713"/>
      <c r="R1227" s="1713"/>
      <c r="S1227" s="1713"/>
      <c r="T1227" s="1714"/>
      <c r="W1227" s="1713"/>
      <c r="X1227" s="1713"/>
      <c r="Y1227" s="1713"/>
      <c r="Z1227" s="1713"/>
      <c r="AA1227" s="1713"/>
      <c r="AB1227" s="1713"/>
      <c r="AC1227" s="1713"/>
      <c r="AD1227" s="1713"/>
      <c r="AE1227" s="1713"/>
      <c r="AF1227" s="1713"/>
      <c r="AG1227" s="1713"/>
      <c r="AH1227" s="1713"/>
      <c r="AI1227" s="1713"/>
      <c r="AJ1227" s="1713"/>
      <c r="AK1227" s="1713"/>
      <c r="AL1227" s="1713"/>
      <c r="AM1227" s="1713"/>
      <c r="AN1227" s="1713"/>
      <c r="AO1227" s="3214"/>
      <c r="AP1227" s="1713"/>
      <c r="AQ1227" s="1713"/>
      <c r="AR1227" s="1713"/>
      <c r="AS1227" s="1713"/>
      <c r="AT1227" s="1713"/>
      <c r="AU1227" s="1713"/>
      <c r="AV1227" s="1713"/>
      <c r="AW1227" s="1713"/>
      <c r="AX1227" s="1713"/>
      <c r="AY1227" s="1713"/>
      <c r="AZ1227" s="1713"/>
      <c r="BA1227" s="1713"/>
      <c r="BB1227" s="1713"/>
      <c r="BC1227" s="1713"/>
      <c r="BD1227" s="1713"/>
      <c r="BE1227" s="1713"/>
      <c r="BF1227" s="1713"/>
      <c r="BG1227" s="1713"/>
      <c r="BH1227" s="1713"/>
      <c r="BI1227" s="1713"/>
      <c r="BJ1227" s="1713"/>
      <c r="BK1227" s="1713"/>
      <c r="BL1227" s="1713"/>
      <c r="BM1227" s="1713"/>
      <c r="BN1227" s="1713"/>
      <c r="BO1227" s="1713"/>
      <c r="BP1227" s="1713"/>
      <c r="BQ1227" s="1713"/>
      <c r="BR1227" s="1713"/>
      <c r="BS1227" s="1713"/>
      <c r="BT1227" s="1713"/>
      <c r="BU1227" s="1713"/>
      <c r="BV1227" s="1713"/>
      <c r="BW1227" s="1713"/>
      <c r="BX1227" s="1713"/>
      <c r="BY1227" s="1713"/>
      <c r="BZ1227" s="1713"/>
      <c r="CA1227" s="1713"/>
      <c r="CB1227" s="1713"/>
      <c r="CC1227" s="1713"/>
      <c r="CD1227" s="1713"/>
      <c r="CE1227" s="1713"/>
      <c r="CF1227" s="1713"/>
      <c r="CG1227" s="1713"/>
      <c r="CH1227" s="1713"/>
      <c r="CI1227" s="1713"/>
      <c r="CJ1227" s="1713"/>
      <c r="CK1227" s="1713"/>
      <c r="CL1227" s="1713"/>
      <c r="CM1227" s="1713"/>
      <c r="CN1227" s="1713"/>
      <c r="CO1227" s="1713"/>
      <c r="CP1227" s="1713"/>
      <c r="CQ1227" s="1713"/>
      <c r="CR1227" s="1713"/>
      <c r="CS1227" s="1713"/>
      <c r="CT1227" s="1713"/>
      <c r="CU1227" s="1713"/>
      <c r="CV1227" s="1713"/>
      <c r="CW1227" s="1713"/>
      <c r="CX1227" s="1713"/>
      <c r="CY1227" s="1713"/>
      <c r="CZ1227" s="1713"/>
      <c r="DA1227" s="1713"/>
      <c r="DB1227" s="1713"/>
      <c r="DC1227" s="1713"/>
      <c r="DD1227" s="1713"/>
      <c r="DE1227" s="1713"/>
      <c r="DF1227" s="1713"/>
      <c r="DG1227" s="1713"/>
      <c r="DH1227" s="1713"/>
      <c r="DI1227" s="1713"/>
      <c r="DJ1227" s="1713"/>
      <c r="DK1227" s="1713"/>
      <c r="DL1227" s="1713"/>
      <c r="DM1227" s="1713"/>
      <c r="DN1227" s="1713"/>
      <c r="DO1227" s="1713"/>
      <c r="DP1227" s="1713"/>
      <c r="DQ1227" s="1713"/>
    </row>
    <row r="1228" s="1732" customFormat="true" ht="21.75" hidden="false" customHeight="true" outlineLevel="0" collapsed="false">
      <c r="A1228" s="1713"/>
      <c r="B1228" s="1713"/>
      <c r="C1228" s="1725"/>
      <c r="D1228" s="1725"/>
      <c r="E1228" s="1725"/>
      <c r="F1228" s="3210"/>
      <c r="G1228" s="3211"/>
      <c r="H1228" s="3212"/>
      <c r="I1228" s="3213"/>
      <c r="J1228" s="3213"/>
      <c r="K1228" s="1713"/>
      <c r="L1228" s="1713"/>
      <c r="M1228" s="1713"/>
      <c r="N1228" s="1725"/>
      <c r="O1228" s="1713"/>
      <c r="P1228" s="1713"/>
      <c r="Q1228" s="1713"/>
      <c r="R1228" s="1713"/>
      <c r="S1228" s="1713"/>
      <c r="T1228" s="1714"/>
      <c r="W1228" s="1713"/>
      <c r="X1228" s="1713"/>
      <c r="Y1228" s="1713"/>
      <c r="Z1228" s="1713"/>
      <c r="AA1228" s="1713"/>
      <c r="AB1228" s="1713"/>
      <c r="AC1228" s="1713"/>
      <c r="AD1228" s="1713"/>
      <c r="AE1228" s="1713"/>
      <c r="AF1228" s="1713"/>
      <c r="AG1228" s="1713"/>
      <c r="AH1228" s="1713"/>
      <c r="AI1228" s="1713"/>
      <c r="AJ1228" s="1713"/>
      <c r="AK1228" s="1713"/>
      <c r="AL1228" s="1713"/>
      <c r="AM1228" s="1713"/>
      <c r="AN1228" s="1713"/>
      <c r="AO1228" s="3214"/>
      <c r="AP1228" s="1713"/>
      <c r="AQ1228" s="1713"/>
      <c r="AR1228" s="1713"/>
      <c r="AS1228" s="1713"/>
      <c r="AT1228" s="1713"/>
      <c r="AU1228" s="1713"/>
      <c r="AV1228" s="1713"/>
      <c r="AW1228" s="1713"/>
      <c r="AX1228" s="1713"/>
      <c r="AY1228" s="1713"/>
      <c r="AZ1228" s="1713"/>
      <c r="BA1228" s="1713"/>
      <c r="BB1228" s="1713"/>
      <c r="BC1228" s="1713"/>
      <c r="BD1228" s="1713"/>
      <c r="BE1228" s="1713"/>
      <c r="BF1228" s="1713"/>
      <c r="BG1228" s="1713"/>
      <c r="BH1228" s="1713"/>
      <c r="BI1228" s="1713"/>
      <c r="BJ1228" s="1713"/>
      <c r="BK1228" s="1713"/>
      <c r="BL1228" s="1713"/>
      <c r="BM1228" s="1713"/>
      <c r="BN1228" s="1713"/>
      <c r="BO1228" s="1713"/>
      <c r="BP1228" s="1713"/>
      <c r="BQ1228" s="1713"/>
      <c r="BR1228" s="1713"/>
      <c r="BS1228" s="1713"/>
      <c r="BT1228" s="1713"/>
      <c r="BU1228" s="1713"/>
      <c r="BV1228" s="1713"/>
      <c r="BW1228" s="1713"/>
      <c r="BX1228" s="1713"/>
      <c r="BY1228" s="1713"/>
      <c r="BZ1228" s="1713"/>
      <c r="CA1228" s="1713"/>
      <c r="CB1228" s="1713"/>
      <c r="CC1228" s="1713"/>
      <c r="CD1228" s="1713"/>
      <c r="CE1228" s="1713"/>
      <c r="CF1228" s="1713"/>
      <c r="CG1228" s="1713"/>
      <c r="CH1228" s="1713"/>
      <c r="CI1228" s="1713"/>
      <c r="CJ1228" s="1713"/>
      <c r="CK1228" s="1713"/>
      <c r="CL1228" s="1713"/>
      <c r="CM1228" s="1713"/>
      <c r="CN1228" s="1713"/>
      <c r="CO1228" s="1713"/>
      <c r="CP1228" s="1713"/>
      <c r="CQ1228" s="1713"/>
      <c r="CR1228" s="1713"/>
      <c r="CS1228" s="1713"/>
      <c r="CT1228" s="1713"/>
      <c r="CU1228" s="1713"/>
      <c r="CV1228" s="1713"/>
      <c r="CW1228" s="1713"/>
      <c r="CX1228" s="1713"/>
      <c r="CY1228" s="1713"/>
      <c r="CZ1228" s="1713"/>
      <c r="DA1228" s="1713"/>
      <c r="DB1228" s="1713"/>
      <c r="DC1228" s="1713"/>
      <c r="DD1228" s="1713"/>
      <c r="DE1228" s="1713"/>
      <c r="DF1228" s="1713"/>
      <c r="DG1228" s="1713"/>
      <c r="DH1228" s="1713"/>
      <c r="DI1228" s="1713"/>
      <c r="DJ1228" s="1713"/>
      <c r="DK1228" s="1713"/>
      <c r="DL1228" s="1713"/>
      <c r="DM1228" s="1713"/>
      <c r="DN1228" s="1713"/>
      <c r="DO1228" s="1713"/>
      <c r="DP1228" s="1713"/>
      <c r="DQ1228" s="1713"/>
    </row>
    <row r="1229" s="1732" customFormat="true" ht="21.75" hidden="false" customHeight="true" outlineLevel="0" collapsed="false">
      <c r="A1229" s="1713"/>
      <c r="B1229" s="1713"/>
      <c r="C1229" s="1725"/>
      <c r="D1229" s="1725"/>
      <c r="E1229" s="1725"/>
      <c r="F1229" s="3210"/>
      <c r="G1229" s="3211"/>
      <c r="H1229" s="3212"/>
      <c r="I1229" s="3213"/>
      <c r="J1229" s="3213"/>
      <c r="K1229" s="1713"/>
      <c r="L1229" s="1713"/>
      <c r="M1229" s="1713"/>
      <c r="N1229" s="1725"/>
      <c r="O1229" s="1713"/>
      <c r="P1229" s="1713"/>
      <c r="Q1229" s="1713"/>
      <c r="R1229" s="1713"/>
      <c r="S1229" s="1713"/>
      <c r="T1229" s="1714"/>
      <c r="W1229" s="1713"/>
      <c r="X1229" s="1713"/>
      <c r="Y1229" s="1713"/>
      <c r="Z1229" s="1713"/>
      <c r="AA1229" s="1713"/>
      <c r="AB1229" s="1713"/>
      <c r="AC1229" s="1713"/>
      <c r="AD1229" s="1713"/>
      <c r="AE1229" s="1713"/>
      <c r="AF1229" s="1713"/>
      <c r="AG1229" s="1713"/>
      <c r="AH1229" s="1713"/>
      <c r="AI1229" s="1713"/>
      <c r="AJ1229" s="1713"/>
      <c r="AK1229" s="1713"/>
      <c r="AL1229" s="1713"/>
      <c r="AM1229" s="1713"/>
      <c r="AN1229" s="1713"/>
      <c r="AO1229" s="3214"/>
      <c r="AP1229" s="1713"/>
      <c r="AQ1229" s="1713"/>
      <c r="AR1229" s="1713"/>
      <c r="AS1229" s="1713"/>
      <c r="AT1229" s="1713"/>
      <c r="AU1229" s="1713"/>
      <c r="AV1229" s="1713"/>
      <c r="AW1229" s="1713"/>
      <c r="AX1229" s="1713"/>
      <c r="AY1229" s="1713"/>
      <c r="AZ1229" s="1713"/>
      <c r="BA1229" s="1713"/>
      <c r="BB1229" s="1713"/>
      <c r="BC1229" s="1713"/>
      <c r="BD1229" s="1713"/>
      <c r="BE1229" s="1713"/>
      <c r="BF1229" s="1713"/>
      <c r="BG1229" s="1713"/>
      <c r="BH1229" s="1713"/>
      <c r="BI1229" s="1713"/>
      <c r="BJ1229" s="1713"/>
      <c r="BK1229" s="1713"/>
      <c r="BL1229" s="1713"/>
      <c r="BM1229" s="1713"/>
      <c r="BN1229" s="1713"/>
      <c r="BO1229" s="1713"/>
      <c r="BP1229" s="1713"/>
      <c r="BQ1229" s="1713"/>
      <c r="BR1229" s="1713"/>
      <c r="BS1229" s="1713"/>
      <c r="BT1229" s="1713"/>
      <c r="BU1229" s="1713"/>
      <c r="BV1229" s="1713"/>
      <c r="BW1229" s="1713"/>
      <c r="BX1229" s="1713"/>
      <c r="BY1229" s="1713"/>
      <c r="BZ1229" s="1713"/>
      <c r="CA1229" s="1713"/>
      <c r="CB1229" s="1713"/>
      <c r="CC1229" s="1713"/>
      <c r="CD1229" s="1713"/>
      <c r="CE1229" s="1713"/>
      <c r="CF1229" s="1713"/>
      <c r="CG1229" s="1713"/>
      <c r="CH1229" s="1713"/>
      <c r="CI1229" s="1713"/>
      <c r="CJ1229" s="1713"/>
      <c r="CK1229" s="1713"/>
      <c r="CL1229" s="1713"/>
      <c r="CM1229" s="1713"/>
      <c r="CN1229" s="1713"/>
      <c r="CO1229" s="1713"/>
      <c r="CP1229" s="1713"/>
      <c r="CQ1229" s="1713"/>
      <c r="CR1229" s="1713"/>
      <c r="CS1229" s="1713"/>
      <c r="CT1229" s="1713"/>
      <c r="CU1229" s="1713"/>
      <c r="CV1229" s="1713"/>
      <c r="CW1229" s="1713"/>
      <c r="CX1229" s="1713"/>
      <c r="CY1229" s="1713"/>
      <c r="CZ1229" s="1713"/>
      <c r="DA1229" s="1713"/>
      <c r="DB1229" s="1713"/>
      <c r="DC1229" s="1713"/>
      <c r="DD1229" s="1713"/>
      <c r="DE1229" s="1713"/>
      <c r="DF1229" s="1713"/>
      <c r="DG1229" s="1713"/>
      <c r="DH1229" s="1713"/>
      <c r="DI1229" s="1713"/>
      <c r="DJ1229" s="1713"/>
      <c r="DK1229" s="1713"/>
      <c r="DL1229" s="1713"/>
      <c r="DM1229" s="1713"/>
      <c r="DN1229" s="1713"/>
      <c r="DO1229" s="1713"/>
      <c r="DP1229" s="1713"/>
      <c r="DQ1229" s="1713"/>
    </row>
    <row r="1230" s="1732" customFormat="true" ht="21.75" hidden="false" customHeight="true" outlineLevel="0" collapsed="false">
      <c r="A1230" s="1713"/>
      <c r="B1230" s="1713"/>
      <c r="C1230" s="1725"/>
      <c r="D1230" s="1725"/>
      <c r="E1230" s="1725"/>
      <c r="F1230" s="3210"/>
      <c r="G1230" s="3211"/>
      <c r="H1230" s="3212"/>
      <c r="I1230" s="3213"/>
      <c r="J1230" s="3213"/>
      <c r="K1230" s="1713"/>
      <c r="L1230" s="1713"/>
      <c r="M1230" s="1713"/>
      <c r="N1230" s="1725"/>
      <c r="O1230" s="1713"/>
      <c r="P1230" s="1713"/>
      <c r="Q1230" s="1713"/>
      <c r="R1230" s="1713"/>
      <c r="S1230" s="1713"/>
      <c r="T1230" s="1714"/>
      <c r="W1230" s="1713"/>
      <c r="X1230" s="1713"/>
      <c r="Y1230" s="1713"/>
      <c r="Z1230" s="1713"/>
      <c r="AA1230" s="1713"/>
      <c r="AB1230" s="1713"/>
      <c r="AC1230" s="1713"/>
      <c r="AD1230" s="1713"/>
      <c r="AE1230" s="1713"/>
      <c r="AF1230" s="1713"/>
      <c r="AG1230" s="1713"/>
      <c r="AH1230" s="1713"/>
      <c r="AI1230" s="1713"/>
      <c r="AJ1230" s="1713"/>
      <c r="AK1230" s="1713"/>
      <c r="AL1230" s="1713"/>
      <c r="AM1230" s="1713"/>
      <c r="AN1230" s="1713"/>
      <c r="AO1230" s="3214"/>
      <c r="AP1230" s="1713"/>
      <c r="AQ1230" s="1713"/>
      <c r="AR1230" s="1713"/>
      <c r="AS1230" s="1713"/>
      <c r="AT1230" s="1713"/>
      <c r="AU1230" s="1713"/>
      <c r="AV1230" s="1713"/>
      <c r="AW1230" s="1713"/>
      <c r="AX1230" s="1713"/>
      <c r="AY1230" s="1713"/>
      <c r="AZ1230" s="1713"/>
      <c r="BA1230" s="1713"/>
      <c r="BB1230" s="1713"/>
      <c r="BC1230" s="1713"/>
      <c r="BD1230" s="1713"/>
      <c r="BE1230" s="1713"/>
      <c r="BF1230" s="1713"/>
      <c r="BG1230" s="1713"/>
      <c r="BH1230" s="1713"/>
      <c r="BI1230" s="1713"/>
      <c r="BJ1230" s="1713"/>
      <c r="BK1230" s="1713"/>
      <c r="BL1230" s="1713"/>
      <c r="BM1230" s="1713"/>
      <c r="BN1230" s="1713"/>
      <c r="BO1230" s="1713"/>
      <c r="BP1230" s="1713"/>
      <c r="BQ1230" s="1713"/>
      <c r="BR1230" s="1713"/>
      <c r="BS1230" s="1713"/>
      <c r="BT1230" s="1713"/>
      <c r="BU1230" s="1713"/>
      <c r="BV1230" s="1713"/>
      <c r="BW1230" s="1713"/>
      <c r="BX1230" s="1713"/>
      <c r="BY1230" s="1713"/>
      <c r="BZ1230" s="1713"/>
      <c r="CA1230" s="1713"/>
      <c r="CB1230" s="1713"/>
      <c r="CC1230" s="1713"/>
      <c r="CD1230" s="1713"/>
      <c r="CE1230" s="1713"/>
      <c r="CF1230" s="1713"/>
      <c r="CG1230" s="1713"/>
      <c r="CH1230" s="1713"/>
      <c r="CI1230" s="1713"/>
      <c r="CJ1230" s="1713"/>
      <c r="CK1230" s="1713"/>
      <c r="CL1230" s="1713"/>
      <c r="CM1230" s="1713"/>
      <c r="CN1230" s="1713"/>
      <c r="CO1230" s="1713"/>
      <c r="CP1230" s="1713"/>
      <c r="CQ1230" s="1713"/>
      <c r="CR1230" s="1713"/>
      <c r="CS1230" s="1713"/>
      <c r="CT1230" s="1713"/>
      <c r="CU1230" s="1713"/>
      <c r="CV1230" s="1713"/>
      <c r="CW1230" s="1713"/>
      <c r="CX1230" s="1713"/>
      <c r="CY1230" s="1713"/>
      <c r="CZ1230" s="1713"/>
      <c r="DA1230" s="1713"/>
      <c r="DB1230" s="1713"/>
      <c r="DC1230" s="1713"/>
      <c r="DD1230" s="1713"/>
      <c r="DE1230" s="1713"/>
      <c r="DF1230" s="1713"/>
      <c r="DG1230" s="1713"/>
      <c r="DH1230" s="1713"/>
      <c r="DI1230" s="1713"/>
      <c r="DJ1230" s="1713"/>
      <c r="DK1230" s="1713"/>
      <c r="DL1230" s="1713"/>
      <c r="DM1230" s="1713"/>
      <c r="DN1230" s="1713"/>
      <c r="DO1230" s="1713"/>
      <c r="DP1230" s="1713"/>
      <c r="DQ1230" s="1713"/>
    </row>
    <row r="1231" s="1732" customFormat="true" ht="21.75" hidden="false" customHeight="true" outlineLevel="0" collapsed="false">
      <c r="A1231" s="1713"/>
      <c r="B1231" s="1713"/>
      <c r="C1231" s="1725"/>
      <c r="D1231" s="1725"/>
      <c r="E1231" s="1725"/>
      <c r="F1231" s="3210"/>
      <c r="G1231" s="3211"/>
      <c r="H1231" s="3212"/>
      <c r="I1231" s="3213"/>
      <c r="J1231" s="3213"/>
      <c r="K1231" s="1713"/>
      <c r="L1231" s="1713"/>
      <c r="M1231" s="1713"/>
      <c r="N1231" s="1725"/>
      <c r="O1231" s="1713"/>
      <c r="P1231" s="1713"/>
      <c r="Q1231" s="1713"/>
      <c r="R1231" s="1713"/>
      <c r="S1231" s="1713"/>
      <c r="T1231" s="1714"/>
      <c r="W1231" s="1713"/>
      <c r="X1231" s="1713"/>
      <c r="Y1231" s="1713"/>
      <c r="Z1231" s="1713"/>
      <c r="AA1231" s="1713"/>
      <c r="AB1231" s="1713"/>
      <c r="AC1231" s="1713"/>
      <c r="AD1231" s="1713"/>
      <c r="AE1231" s="1713"/>
      <c r="AF1231" s="1713"/>
      <c r="AG1231" s="1713"/>
      <c r="AH1231" s="1713"/>
      <c r="AI1231" s="1713"/>
      <c r="AJ1231" s="1713"/>
      <c r="AK1231" s="1713"/>
      <c r="AL1231" s="1713"/>
      <c r="AM1231" s="1713"/>
      <c r="AN1231" s="1713"/>
      <c r="AO1231" s="3214"/>
      <c r="AP1231" s="1713"/>
      <c r="AQ1231" s="1713"/>
      <c r="AR1231" s="1713"/>
      <c r="AS1231" s="1713"/>
      <c r="AT1231" s="1713"/>
      <c r="AU1231" s="1713"/>
      <c r="AV1231" s="1713"/>
      <c r="AW1231" s="1713"/>
      <c r="AX1231" s="1713"/>
      <c r="AY1231" s="1713"/>
      <c r="AZ1231" s="1713"/>
      <c r="BA1231" s="1713"/>
      <c r="BB1231" s="1713"/>
      <c r="BC1231" s="1713"/>
      <c r="BD1231" s="1713"/>
      <c r="BE1231" s="1713"/>
      <c r="BF1231" s="1713"/>
      <c r="BG1231" s="1713"/>
      <c r="BH1231" s="1713"/>
      <c r="BI1231" s="1713"/>
      <c r="BJ1231" s="1713"/>
      <c r="BK1231" s="1713"/>
      <c r="BL1231" s="1713"/>
      <c r="BM1231" s="1713"/>
      <c r="BN1231" s="1713"/>
      <c r="BO1231" s="1713"/>
      <c r="BP1231" s="1713"/>
      <c r="BQ1231" s="1713"/>
      <c r="BR1231" s="1713"/>
      <c r="BS1231" s="1713"/>
      <c r="BT1231" s="1713"/>
      <c r="BU1231" s="1713"/>
      <c r="BV1231" s="1713"/>
      <c r="BW1231" s="1713"/>
      <c r="BX1231" s="1713"/>
      <c r="BY1231" s="1713"/>
      <c r="BZ1231" s="1713"/>
      <c r="CA1231" s="1713"/>
      <c r="CB1231" s="1713"/>
      <c r="CC1231" s="1713"/>
      <c r="CD1231" s="1713"/>
      <c r="CE1231" s="1713"/>
      <c r="CF1231" s="1713"/>
      <c r="CG1231" s="1713"/>
      <c r="CH1231" s="1713"/>
      <c r="CI1231" s="1713"/>
      <c r="CJ1231" s="1713"/>
      <c r="CK1231" s="1713"/>
      <c r="CL1231" s="1713"/>
      <c r="CM1231" s="1713"/>
      <c r="CN1231" s="1713"/>
      <c r="CO1231" s="1713"/>
      <c r="CP1231" s="1713"/>
      <c r="CQ1231" s="1713"/>
      <c r="CR1231" s="1713"/>
      <c r="CS1231" s="1713"/>
      <c r="CT1231" s="1713"/>
      <c r="CU1231" s="1713"/>
      <c r="CV1231" s="1713"/>
      <c r="CW1231" s="1713"/>
      <c r="CX1231" s="1713"/>
      <c r="CY1231" s="1713"/>
      <c r="CZ1231" s="1713"/>
      <c r="DA1231" s="1713"/>
      <c r="DB1231" s="1713"/>
      <c r="DC1231" s="1713"/>
      <c r="DD1231" s="1713"/>
      <c r="DE1231" s="1713"/>
      <c r="DF1231" s="1713"/>
      <c r="DG1231" s="1713"/>
      <c r="DH1231" s="1713"/>
      <c r="DI1231" s="1713"/>
      <c r="DJ1231" s="1713"/>
      <c r="DK1231" s="1713"/>
      <c r="DL1231" s="1713"/>
      <c r="DM1231" s="1713"/>
      <c r="DN1231" s="1713"/>
      <c r="DO1231" s="1713"/>
      <c r="DP1231" s="1713"/>
      <c r="DQ1231" s="1713"/>
    </row>
    <row r="1232" s="1732" customFormat="true" ht="21.75" hidden="false" customHeight="true" outlineLevel="0" collapsed="false">
      <c r="A1232" s="1713"/>
      <c r="B1232" s="1713"/>
      <c r="C1232" s="1725"/>
      <c r="D1232" s="1725"/>
      <c r="E1232" s="1725"/>
      <c r="F1232" s="3210"/>
      <c r="G1232" s="3211"/>
      <c r="H1232" s="3212"/>
      <c r="I1232" s="3213"/>
      <c r="J1232" s="3213"/>
      <c r="K1232" s="1713"/>
      <c r="L1232" s="1713"/>
      <c r="M1232" s="1713"/>
      <c r="N1232" s="1725"/>
      <c r="O1232" s="1713"/>
      <c r="P1232" s="1713"/>
      <c r="Q1232" s="1713"/>
      <c r="R1232" s="1713"/>
      <c r="S1232" s="1713"/>
      <c r="T1232" s="1714"/>
      <c r="W1232" s="1713"/>
      <c r="X1232" s="1713"/>
      <c r="Y1232" s="1713"/>
      <c r="Z1232" s="1713"/>
      <c r="AA1232" s="1713"/>
      <c r="AB1232" s="1713"/>
      <c r="AC1232" s="1713"/>
      <c r="AD1232" s="1713"/>
      <c r="AE1232" s="1713"/>
      <c r="AF1232" s="1713"/>
      <c r="AG1232" s="1713"/>
      <c r="AH1232" s="1713"/>
      <c r="AI1232" s="1713"/>
      <c r="AJ1232" s="1713"/>
      <c r="AK1232" s="1713"/>
      <c r="AL1232" s="1713"/>
      <c r="AM1232" s="1713"/>
      <c r="AN1232" s="1713"/>
      <c r="AO1232" s="3214"/>
      <c r="AP1232" s="1713"/>
      <c r="AQ1232" s="1713"/>
      <c r="AR1232" s="1713"/>
      <c r="AS1232" s="1713"/>
      <c r="AT1232" s="1713"/>
      <c r="AU1232" s="1713"/>
      <c r="AV1232" s="1713"/>
      <c r="AW1232" s="1713"/>
      <c r="AX1232" s="1713"/>
      <c r="AY1232" s="1713"/>
      <c r="AZ1232" s="1713"/>
      <c r="BA1232" s="1713"/>
      <c r="BB1232" s="1713"/>
      <c r="BC1232" s="1713"/>
      <c r="BD1232" s="1713"/>
      <c r="BE1232" s="1713"/>
      <c r="BF1232" s="1713"/>
      <c r="BG1232" s="1713"/>
      <c r="BH1232" s="1713"/>
      <c r="BI1232" s="1713"/>
      <c r="BJ1232" s="1713"/>
      <c r="BK1232" s="1713"/>
      <c r="BL1232" s="1713"/>
      <c r="BM1232" s="1713"/>
      <c r="BN1232" s="1713"/>
      <c r="BO1232" s="1713"/>
      <c r="BP1232" s="1713"/>
      <c r="BQ1232" s="1713"/>
      <c r="BR1232" s="1713"/>
      <c r="BS1232" s="1713"/>
      <c r="BT1232" s="1713"/>
      <c r="BU1232" s="1713"/>
      <c r="BV1232" s="1713"/>
      <c r="BW1232" s="1713"/>
      <c r="BX1232" s="1713"/>
      <c r="BY1232" s="1713"/>
      <c r="BZ1232" s="1713"/>
      <c r="CA1232" s="1713"/>
      <c r="CB1232" s="1713"/>
      <c r="CC1232" s="1713"/>
      <c r="CD1232" s="1713"/>
      <c r="CE1232" s="1713"/>
      <c r="CF1232" s="1713"/>
      <c r="CG1232" s="1713"/>
      <c r="CH1232" s="1713"/>
      <c r="CI1232" s="1713"/>
      <c r="CJ1232" s="1713"/>
      <c r="CK1232" s="1713"/>
      <c r="CL1232" s="1713"/>
      <c r="CM1232" s="1713"/>
      <c r="CN1232" s="1713"/>
      <c r="CO1232" s="1713"/>
      <c r="CP1232" s="1713"/>
      <c r="CQ1232" s="1713"/>
      <c r="CR1232" s="1713"/>
      <c r="CS1232" s="1713"/>
      <c r="CT1232" s="1713"/>
      <c r="CU1232" s="1713"/>
      <c r="CV1232" s="1713"/>
      <c r="CW1232" s="1713"/>
      <c r="CX1232" s="1713"/>
      <c r="CY1232" s="1713"/>
      <c r="CZ1232" s="1713"/>
      <c r="DA1232" s="1713"/>
      <c r="DB1232" s="1713"/>
      <c r="DC1232" s="1713"/>
      <c r="DD1232" s="1713"/>
      <c r="DE1232" s="1713"/>
      <c r="DF1232" s="1713"/>
      <c r="DG1232" s="1713"/>
      <c r="DH1232" s="1713"/>
      <c r="DI1232" s="1713"/>
      <c r="DJ1232" s="1713"/>
      <c r="DK1232" s="1713"/>
      <c r="DL1232" s="1713"/>
      <c r="DM1232" s="1713"/>
      <c r="DN1232" s="1713"/>
      <c r="DO1232" s="1713"/>
      <c r="DP1232" s="1713"/>
      <c r="DQ1232" s="1713"/>
    </row>
    <row r="1233" s="1732" customFormat="true" ht="21.75" hidden="false" customHeight="true" outlineLevel="0" collapsed="false">
      <c r="A1233" s="1713"/>
      <c r="B1233" s="1713"/>
      <c r="C1233" s="1725"/>
      <c r="D1233" s="1725"/>
      <c r="E1233" s="1725"/>
      <c r="F1233" s="3210"/>
      <c r="G1233" s="3211"/>
      <c r="H1233" s="3212"/>
      <c r="I1233" s="3213"/>
      <c r="J1233" s="3213"/>
      <c r="K1233" s="1713"/>
      <c r="L1233" s="1713"/>
      <c r="M1233" s="1713"/>
      <c r="N1233" s="1725"/>
      <c r="O1233" s="1713"/>
      <c r="P1233" s="1713"/>
      <c r="Q1233" s="1713"/>
      <c r="R1233" s="1713"/>
      <c r="S1233" s="1713"/>
      <c r="T1233" s="1714"/>
      <c r="W1233" s="1713"/>
      <c r="X1233" s="1713"/>
      <c r="Y1233" s="1713"/>
      <c r="Z1233" s="1713"/>
      <c r="AA1233" s="1713"/>
      <c r="AB1233" s="1713"/>
      <c r="AC1233" s="1713"/>
      <c r="AD1233" s="1713"/>
      <c r="AE1233" s="1713"/>
      <c r="AF1233" s="1713"/>
      <c r="AG1233" s="1713"/>
      <c r="AH1233" s="1713"/>
      <c r="AI1233" s="1713"/>
      <c r="AJ1233" s="1713"/>
      <c r="AK1233" s="1713"/>
      <c r="AL1233" s="1713"/>
      <c r="AM1233" s="1713"/>
      <c r="AN1233" s="1713"/>
      <c r="AO1233" s="3214"/>
      <c r="AP1233" s="1713"/>
      <c r="AQ1233" s="1713"/>
      <c r="AR1233" s="1713"/>
      <c r="AS1233" s="1713"/>
      <c r="AT1233" s="1713"/>
      <c r="AU1233" s="1713"/>
      <c r="AV1233" s="1713"/>
      <c r="AW1233" s="1713"/>
      <c r="AX1233" s="1713"/>
      <c r="AY1233" s="1713"/>
      <c r="AZ1233" s="1713"/>
      <c r="BA1233" s="1713"/>
      <c r="BB1233" s="1713"/>
      <c r="BC1233" s="1713"/>
      <c r="BD1233" s="1713"/>
      <c r="BE1233" s="1713"/>
      <c r="BF1233" s="1713"/>
      <c r="BG1233" s="1713"/>
      <c r="BH1233" s="1713"/>
      <c r="BI1233" s="1713"/>
      <c r="BJ1233" s="1713"/>
      <c r="BK1233" s="1713"/>
      <c r="BL1233" s="1713"/>
      <c r="BM1233" s="1713"/>
      <c r="BN1233" s="1713"/>
      <c r="BO1233" s="1713"/>
      <c r="BP1233" s="1713"/>
      <c r="BQ1233" s="1713"/>
      <c r="BR1233" s="1713"/>
      <c r="BS1233" s="1713"/>
      <c r="BT1233" s="1713"/>
      <c r="BU1233" s="1713"/>
      <c r="BV1233" s="1713"/>
      <c r="BW1233" s="1713"/>
      <c r="BX1233" s="1713"/>
      <c r="BY1233" s="1713"/>
      <c r="BZ1233" s="1713"/>
      <c r="CA1233" s="1713"/>
      <c r="CB1233" s="1713"/>
      <c r="CC1233" s="1713"/>
      <c r="CD1233" s="1713"/>
      <c r="CE1233" s="1713"/>
      <c r="CF1233" s="1713"/>
      <c r="CG1233" s="1713"/>
      <c r="CH1233" s="1713"/>
      <c r="CI1233" s="1713"/>
      <c r="CJ1233" s="1713"/>
      <c r="CK1233" s="1713"/>
      <c r="CL1233" s="1713"/>
      <c r="CM1233" s="1713"/>
      <c r="CN1233" s="1713"/>
      <c r="CO1233" s="1713"/>
      <c r="CP1233" s="1713"/>
      <c r="CQ1233" s="1713"/>
      <c r="CR1233" s="1713"/>
      <c r="CS1233" s="1713"/>
      <c r="CT1233" s="1713"/>
      <c r="CU1233" s="1713"/>
      <c r="CV1233" s="1713"/>
      <c r="CW1233" s="1713"/>
      <c r="CX1233" s="1713"/>
      <c r="CY1233" s="1713"/>
      <c r="CZ1233" s="1713"/>
      <c r="DA1233" s="1713"/>
      <c r="DB1233" s="1713"/>
      <c r="DC1233" s="1713"/>
      <c r="DD1233" s="1713"/>
      <c r="DE1233" s="1713"/>
      <c r="DF1233" s="1713"/>
      <c r="DG1233" s="1713"/>
      <c r="DH1233" s="1713"/>
      <c r="DI1233" s="1713"/>
      <c r="DJ1233" s="1713"/>
      <c r="DK1233" s="1713"/>
      <c r="DL1233" s="1713"/>
      <c r="DM1233" s="1713"/>
      <c r="DN1233" s="1713"/>
      <c r="DO1233" s="1713"/>
      <c r="DP1233" s="1713"/>
      <c r="DQ1233" s="1713"/>
    </row>
    <row r="1234" s="1732" customFormat="true" ht="21.75" hidden="false" customHeight="true" outlineLevel="0" collapsed="false">
      <c r="A1234" s="1713"/>
      <c r="B1234" s="1713"/>
      <c r="C1234" s="1725"/>
      <c r="D1234" s="1725"/>
      <c r="E1234" s="1725"/>
      <c r="F1234" s="3210"/>
      <c r="G1234" s="3211"/>
      <c r="H1234" s="3212"/>
      <c r="I1234" s="3213"/>
      <c r="J1234" s="3213"/>
      <c r="K1234" s="1713"/>
      <c r="L1234" s="1713"/>
      <c r="M1234" s="1713"/>
      <c r="N1234" s="1725"/>
      <c r="O1234" s="1713"/>
      <c r="P1234" s="1713"/>
      <c r="Q1234" s="1713"/>
      <c r="R1234" s="1713"/>
      <c r="S1234" s="1713"/>
      <c r="T1234" s="1714"/>
      <c r="W1234" s="1713"/>
      <c r="X1234" s="1713"/>
      <c r="Y1234" s="1713"/>
      <c r="Z1234" s="1713"/>
      <c r="AA1234" s="1713"/>
      <c r="AB1234" s="1713"/>
      <c r="AC1234" s="1713"/>
      <c r="AD1234" s="1713"/>
      <c r="AE1234" s="1713"/>
      <c r="AF1234" s="1713"/>
      <c r="AG1234" s="1713"/>
      <c r="AH1234" s="1713"/>
      <c r="AI1234" s="1713"/>
      <c r="AJ1234" s="1713"/>
      <c r="AK1234" s="1713"/>
      <c r="AL1234" s="1713"/>
      <c r="AM1234" s="1713"/>
      <c r="AN1234" s="1713"/>
      <c r="AO1234" s="3214"/>
      <c r="AP1234" s="1713"/>
      <c r="AQ1234" s="1713"/>
      <c r="AR1234" s="1713"/>
      <c r="AS1234" s="1713"/>
      <c r="AT1234" s="1713"/>
      <c r="AU1234" s="1713"/>
      <c r="AV1234" s="1713"/>
      <c r="AW1234" s="1713"/>
      <c r="AX1234" s="1713"/>
      <c r="AY1234" s="1713"/>
      <c r="AZ1234" s="1713"/>
      <c r="BA1234" s="1713"/>
      <c r="BB1234" s="1713"/>
      <c r="BC1234" s="1713"/>
      <c r="BD1234" s="1713"/>
      <c r="BE1234" s="1713"/>
      <c r="BF1234" s="1713"/>
      <c r="BG1234" s="1713"/>
      <c r="BH1234" s="1713"/>
      <c r="BI1234" s="1713"/>
      <c r="BJ1234" s="1713"/>
      <c r="BK1234" s="1713"/>
      <c r="BL1234" s="1713"/>
      <c r="BM1234" s="1713"/>
      <c r="BN1234" s="1713"/>
      <c r="BO1234" s="1713"/>
      <c r="BP1234" s="1713"/>
      <c r="BQ1234" s="1713"/>
      <c r="BR1234" s="1713"/>
      <c r="BS1234" s="1713"/>
      <c r="BT1234" s="1713"/>
      <c r="BU1234" s="1713"/>
      <c r="BV1234" s="1713"/>
      <c r="BW1234" s="1713"/>
      <c r="BX1234" s="1713"/>
      <c r="BY1234" s="1713"/>
      <c r="BZ1234" s="1713"/>
      <c r="CA1234" s="1713"/>
      <c r="CB1234" s="1713"/>
      <c r="CC1234" s="1713"/>
      <c r="CD1234" s="1713"/>
      <c r="CE1234" s="1713"/>
      <c r="CF1234" s="1713"/>
      <c r="CG1234" s="1713"/>
      <c r="CH1234" s="1713"/>
      <c r="CI1234" s="1713"/>
      <c r="CJ1234" s="1713"/>
      <c r="CK1234" s="1713"/>
      <c r="CL1234" s="1713"/>
      <c r="CM1234" s="1713"/>
      <c r="CN1234" s="1713"/>
      <c r="CO1234" s="1713"/>
      <c r="CP1234" s="1713"/>
      <c r="CQ1234" s="1713"/>
      <c r="CR1234" s="1713"/>
      <c r="CS1234" s="1713"/>
      <c r="CT1234" s="1713"/>
      <c r="CU1234" s="1713"/>
      <c r="CV1234" s="1713"/>
      <c r="CW1234" s="1713"/>
      <c r="CX1234" s="1713"/>
      <c r="CY1234" s="1713"/>
      <c r="CZ1234" s="1713"/>
      <c r="DA1234" s="1713"/>
      <c r="DB1234" s="1713"/>
      <c r="DC1234" s="1713"/>
      <c r="DD1234" s="1713"/>
      <c r="DE1234" s="1713"/>
      <c r="DF1234" s="1713"/>
      <c r="DG1234" s="1713"/>
      <c r="DH1234" s="1713"/>
      <c r="DI1234" s="1713"/>
      <c r="DJ1234" s="1713"/>
      <c r="DK1234" s="1713"/>
      <c r="DL1234" s="1713"/>
      <c r="DM1234" s="1713"/>
      <c r="DN1234" s="1713"/>
      <c r="DO1234" s="1713"/>
      <c r="DP1234" s="1713"/>
      <c r="DQ1234" s="1713"/>
    </row>
    <row r="1235" s="1732" customFormat="true" ht="21.75" hidden="false" customHeight="true" outlineLevel="0" collapsed="false">
      <c r="A1235" s="1713"/>
      <c r="B1235" s="1713"/>
      <c r="C1235" s="1725"/>
      <c r="D1235" s="1725"/>
      <c r="E1235" s="1725"/>
      <c r="F1235" s="3210"/>
      <c r="G1235" s="3211"/>
      <c r="H1235" s="3212"/>
      <c r="I1235" s="3213"/>
      <c r="J1235" s="3213"/>
      <c r="K1235" s="1713"/>
      <c r="L1235" s="1713"/>
      <c r="M1235" s="1713"/>
      <c r="N1235" s="1725"/>
      <c r="O1235" s="1713"/>
      <c r="P1235" s="1713"/>
      <c r="Q1235" s="1713"/>
      <c r="R1235" s="1713"/>
      <c r="S1235" s="1713"/>
      <c r="T1235" s="1714"/>
      <c r="W1235" s="1713"/>
      <c r="X1235" s="1713"/>
      <c r="Y1235" s="1713"/>
      <c r="Z1235" s="1713"/>
      <c r="AA1235" s="1713"/>
      <c r="AB1235" s="1713"/>
      <c r="AC1235" s="1713"/>
      <c r="AD1235" s="1713"/>
      <c r="AE1235" s="1713"/>
      <c r="AF1235" s="1713"/>
      <c r="AG1235" s="1713"/>
      <c r="AH1235" s="1713"/>
      <c r="AI1235" s="1713"/>
      <c r="AJ1235" s="1713"/>
      <c r="AK1235" s="1713"/>
      <c r="AL1235" s="1713"/>
      <c r="AM1235" s="1713"/>
      <c r="AN1235" s="1713"/>
      <c r="AO1235" s="3214"/>
      <c r="AP1235" s="1713"/>
      <c r="AQ1235" s="1713"/>
      <c r="AR1235" s="1713"/>
      <c r="AS1235" s="1713"/>
      <c r="AT1235" s="1713"/>
      <c r="AU1235" s="1713"/>
      <c r="AV1235" s="1713"/>
      <c r="AW1235" s="1713"/>
      <c r="AX1235" s="1713"/>
      <c r="AY1235" s="1713"/>
      <c r="AZ1235" s="1713"/>
      <c r="BA1235" s="1713"/>
      <c r="BB1235" s="1713"/>
      <c r="BC1235" s="1713"/>
      <c r="BD1235" s="1713"/>
      <c r="BE1235" s="1713"/>
      <c r="BF1235" s="1713"/>
      <c r="BG1235" s="1713"/>
      <c r="BH1235" s="1713"/>
      <c r="BI1235" s="1713"/>
      <c r="BJ1235" s="1713"/>
      <c r="BK1235" s="1713"/>
      <c r="BL1235" s="1713"/>
      <c r="BM1235" s="1713"/>
      <c r="BN1235" s="1713"/>
      <c r="BO1235" s="1713"/>
      <c r="BP1235" s="1713"/>
      <c r="BQ1235" s="1713"/>
      <c r="BR1235" s="1713"/>
      <c r="BS1235" s="1713"/>
      <c r="BT1235" s="1713"/>
      <c r="BU1235" s="1713"/>
      <c r="BV1235" s="1713"/>
      <c r="BW1235" s="1713"/>
      <c r="BX1235" s="1713"/>
      <c r="BY1235" s="1713"/>
      <c r="BZ1235" s="1713"/>
      <c r="CA1235" s="1713"/>
      <c r="CB1235" s="1713"/>
      <c r="CC1235" s="1713"/>
      <c r="CD1235" s="1713"/>
      <c r="CE1235" s="1713"/>
      <c r="CF1235" s="1713"/>
      <c r="CG1235" s="1713"/>
      <c r="CH1235" s="1713"/>
      <c r="CI1235" s="1713"/>
      <c r="CJ1235" s="1713"/>
      <c r="CK1235" s="1713"/>
      <c r="CL1235" s="1713"/>
      <c r="CM1235" s="1713"/>
      <c r="CN1235" s="1713"/>
      <c r="CO1235" s="1713"/>
      <c r="CP1235" s="1713"/>
      <c r="CQ1235" s="1713"/>
      <c r="CR1235" s="1713"/>
      <c r="CS1235" s="1713"/>
      <c r="CT1235" s="1713"/>
      <c r="CU1235" s="1713"/>
      <c r="CV1235" s="1713"/>
      <c r="CW1235" s="1713"/>
      <c r="CX1235" s="1713"/>
      <c r="CY1235" s="1713"/>
      <c r="CZ1235" s="1713"/>
      <c r="DA1235" s="1713"/>
      <c r="DB1235" s="1713"/>
      <c r="DC1235" s="1713"/>
      <c r="DD1235" s="1713"/>
      <c r="DE1235" s="1713"/>
      <c r="DF1235" s="1713"/>
      <c r="DG1235" s="1713"/>
      <c r="DH1235" s="1713"/>
      <c r="DI1235" s="1713"/>
      <c r="DJ1235" s="1713"/>
      <c r="DK1235" s="1713"/>
      <c r="DL1235" s="1713"/>
      <c r="DM1235" s="1713"/>
      <c r="DN1235" s="1713"/>
      <c r="DO1235" s="1713"/>
      <c r="DP1235" s="1713"/>
      <c r="DQ1235" s="1713"/>
    </row>
    <row r="1236" s="1732" customFormat="true" ht="21.75" hidden="false" customHeight="true" outlineLevel="0" collapsed="false">
      <c r="A1236" s="1713"/>
      <c r="B1236" s="1713"/>
      <c r="C1236" s="1725"/>
      <c r="D1236" s="1725"/>
      <c r="E1236" s="1725"/>
      <c r="F1236" s="3210"/>
      <c r="G1236" s="3211"/>
      <c r="H1236" s="3212"/>
      <c r="I1236" s="3213"/>
      <c r="J1236" s="3213"/>
      <c r="K1236" s="1713"/>
      <c r="L1236" s="1713"/>
      <c r="M1236" s="1713"/>
      <c r="N1236" s="1725"/>
      <c r="O1236" s="1713"/>
      <c r="P1236" s="1713"/>
      <c r="Q1236" s="1713"/>
      <c r="R1236" s="1713"/>
      <c r="S1236" s="1713"/>
      <c r="T1236" s="1714"/>
      <c r="W1236" s="1713"/>
      <c r="X1236" s="1713"/>
      <c r="Y1236" s="1713"/>
      <c r="Z1236" s="1713"/>
      <c r="AA1236" s="1713"/>
      <c r="AB1236" s="1713"/>
      <c r="AC1236" s="1713"/>
      <c r="AD1236" s="1713"/>
      <c r="AE1236" s="1713"/>
      <c r="AF1236" s="1713"/>
      <c r="AG1236" s="1713"/>
      <c r="AH1236" s="1713"/>
      <c r="AI1236" s="1713"/>
      <c r="AJ1236" s="1713"/>
      <c r="AK1236" s="1713"/>
      <c r="AL1236" s="1713"/>
      <c r="AM1236" s="1713"/>
      <c r="AN1236" s="1713"/>
      <c r="AO1236" s="3214"/>
      <c r="AP1236" s="1713"/>
      <c r="AQ1236" s="1713"/>
      <c r="AR1236" s="1713"/>
      <c r="AS1236" s="1713"/>
      <c r="AT1236" s="1713"/>
      <c r="AU1236" s="1713"/>
      <c r="AV1236" s="1713"/>
      <c r="AW1236" s="1713"/>
      <c r="AX1236" s="1713"/>
      <c r="AY1236" s="1713"/>
      <c r="AZ1236" s="1713"/>
      <c r="BA1236" s="1713"/>
      <c r="BB1236" s="1713"/>
      <c r="BC1236" s="1713"/>
      <c r="BD1236" s="1713"/>
      <c r="BE1236" s="1713"/>
      <c r="BF1236" s="1713"/>
      <c r="BG1236" s="1713"/>
      <c r="BH1236" s="1713"/>
      <c r="BI1236" s="1713"/>
      <c r="BJ1236" s="1713"/>
      <c r="BK1236" s="1713"/>
      <c r="BL1236" s="1713"/>
      <c r="BM1236" s="1713"/>
      <c r="BN1236" s="1713"/>
      <c r="BO1236" s="1713"/>
      <c r="BP1236" s="1713"/>
      <c r="BQ1236" s="1713"/>
      <c r="BR1236" s="1713"/>
      <c r="BS1236" s="1713"/>
      <c r="BT1236" s="1713"/>
      <c r="BU1236" s="1713"/>
      <c r="BV1236" s="1713"/>
      <c r="BW1236" s="1713"/>
      <c r="BX1236" s="1713"/>
      <c r="BY1236" s="1713"/>
      <c r="BZ1236" s="1713"/>
      <c r="CA1236" s="1713"/>
      <c r="CB1236" s="1713"/>
      <c r="CC1236" s="1713"/>
      <c r="CD1236" s="1713"/>
      <c r="CE1236" s="1713"/>
      <c r="CF1236" s="1713"/>
      <c r="CG1236" s="1713"/>
      <c r="CH1236" s="1713"/>
      <c r="CI1236" s="1713"/>
      <c r="CJ1236" s="1713"/>
      <c r="CK1236" s="1713"/>
      <c r="CL1236" s="1713"/>
      <c r="CM1236" s="1713"/>
      <c r="CN1236" s="1713"/>
      <c r="CO1236" s="1713"/>
      <c r="CP1236" s="1713"/>
      <c r="CQ1236" s="1713"/>
      <c r="CR1236" s="1713"/>
      <c r="CS1236" s="1713"/>
      <c r="CT1236" s="1713"/>
      <c r="CU1236" s="1713"/>
      <c r="CV1236" s="1713"/>
      <c r="CW1236" s="1713"/>
      <c r="CX1236" s="1713"/>
      <c r="CY1236" s="1713"/>
      <c r="CZ1236" s="1713"/>
      <c r="DA1236" s="1713"/>
      <c r="DB1236" s="1713"/>
      <c r="DC1236" s="1713"/>
      <c r="DD1236" s="1713"/>
      <c r="DE1236" s="1713"/>
      <c r="DF1236" s="1713"/>
      <c r="DG1236" s="1713"/>
      <c r="DH1236" s="1713"/>
      <c r="DI1236" s="1713"/>
      <c r="DJ1236" s="1713"/>
      <c r="DK1236" s="1713"/>
      <c r="DL1236" s="1713"/>
      <c r="DM1236" s="1713"/>
      <c r="DN1236" s="1713"/>
      <c r="DO1236" s="1713"/>
      <c r="DP1236" s="1713"/>
      <c r="DQ1236" s="1713"/>
    </row>
    <row r="1237" s="1732" customFormat="true" ht="21.75" hidden="false" customHeight="true" outlineLevel="0" collapsed="false">
      <c r="A1237" s="1713"/>
      <c r="B1237" s="1713"/>
      <c r="C1237" s="1725"/>
      <c r="D1237" s="1725"/>
      <c r="E1237" s="1725"/>
      <c r="F1237" s="3210"/>
      <c r="G1237" s="3211"/>
      <c r="H1237" s="3212"/>
      <c r="I1237" s="3213"/>
      <c r="J1237" s="3213"/>
      <c r="K1237" s="1713"/>
      <c r="L1237" s="1713"/>
      <c r="M1237" s="1713"/>
      <c r="N1237" s="1725"/>
      <c r="O1237" s="1713"/>
      <c r="P1237" s="1713"/>
      <c r="Q1237" s="1713"/>
      <c r="R1237" s="1713"/>
      <c r="S1237" s="1713"/>
      <c r="T1237" s="1714"/>
      <c r="W1237" s="1713"/>
      <c r="X1237" s="1713"/>
      <c r="Y1237" s="1713"/>
      <c r="Z1237" s="1713"/>
      <c r="AA1237" s="1713"/>
      <c r="AB1237" s="1713"/>
      <c r="AC1237" s="1713"/>
      <c r="AD1237" s="1713"/>
      <c r="AE1237" s="1713"/>
      <c r="AF1237" s="1713"/>
      <c r="AG1237" s="1713"/>
      <c r="AH1237" s="1713"/>
      <c r="AI1237" s="1713"/>
      <c r="AJ1237" s="1713"/>
      <c r="AK1237" s="1713"/>
      <c r="AL1237" s="1713"/>
      <c r="AM1237" s="1713"/>
      <c r="AN1237" s="1713"/>
      <c r="AO1237" s="3214"/>
      <c r="AP1237" s="1713"/>
      <c r="AQ1237" s="1713"/>
      <c r="AR1237" s="1713"/>
      <c r="AS1237" s="1713"/>
      <c r="AT1237" s="1713"/>
      <c r="AU1237" s="1713"/>
      <c r="AV1237" s="1713"/>
      <c r="AW1237" s="1713"/>
      <c r="AX1237" s="1713"/>
      <c r="AY1237" s="1713"/>
      <c r="AZ1237" s="1713"/>
      <c r="BA1237" s="1713"/>
      <c r="BB1237" s="1713"/>
      <c r="BC1237" s="1713"/>
      <c r="BD1237" s="1713"/>
      <c r="BE1237" s="1713"/>
      <c r="BF1237" s="1713"/>
      <c r="BG1237" s="1713"/>
      <c r="BH1237" s="1713"/>
      <c r="BI1237" s="1713"/>
      <c r="BJ1237" s="1713"/>
      <c r="BK1237" s="1713"/>
      <c r="BL1237" s="1713"/>
      <c r="BM1237" s="1713"/>
      <c r="BN1237" s="1713"/>
      <c r="BO1237" s="1713"/>
      <c r="BP1237" s="1713"/>
      <c r="BQ1237" s="1713"/>
      <c r="BR1237" s="1713"/>
      <c r="BS1237" s="1713"/>
      <c r="BT1237" s="1713"/>
      <c r="BU1237" s="1713"/>
      <c r="BV1237" s="1713"/>
      <c r="BW1237" s="1713"/>
      <c r="BX1237" s="1713"/>
      <c r="BY1237" s="1713"/>
      <c r="BZ1237" s="1713"/>
      <c r="CA1237" s="1713"/>
      <c r="CB1237" s="1713"/>
      <c r="CC1237" s="1713"/>
      <c r="CD1237" s="1713"/>
      <c r="CE1237" s="1713"/>
      <c r="CF1237" s="1713"/>
      <c r="CG1237" s="1713"/>
      <c r="CH1237" s="1713"/>
      <c r="CI1237" s="1713"/>
      <c r="CJ1237" s="1713"/>
      <c r="CK1237" s="1713"/>
      <c r="CL1237" s="1713"/>
      <c r="CM1237" s="1713"/>
      <c r="CN1237" s="1713"/>
      <c r="CO1237" s="1713"/>
      <c r="CP1237" s="1713"/>
      <c r="CQ1237" s="1713"/>
      <c r="CR1237" s="1713"/>
      <c r="CS1237" s="1713"/>
      <c r="CT1237" s="1713"/>
      <c r="CU1237" s="1713"/>
      <c r="CV1237" s="1713"/>
      <c r="CW1237" s="1713"/>
      <c r="CX1237" s="1713"/>
      <c r="CY1237" s="1713"/>
      <c r="CZ1237" s="1713"/>
      <c r="DA1237" s="1713"/>
      <c r="DB1237" s="1713"/>
      <c r="DC1237" s="1713"/>
      <c r="DD1237" s="1713"/>
      <c r="DE1237" s="1713"/>
      <c r="DF1237" s="1713"/>
      <c r="DG1237" s="1713"/>
      <c r="DH1237" s="1713"/>
      <c r="DI1237" s="1713"/>
      <c r="DJ1237" s="1713"/>
      <c r="DK1237" s="1713"/>
      <c r="DL1237" s="1713"/>
      <c r="DM1237" s="1713"/>
      <c r="DN1237" s="1713"/>
      <c r="DO1237" s="1713"/>
      <c r="DP1237" s="1713"/>
      <c r="DQ1237" s="1713"/>
    </row>
    <row r="1238" s="1732" customFormat="true" ht="21.75" hidden="false" customHeight="true" outlineLevel="0" collapsed="false">
      <c r="A1238" s="1713"/>
      <c r="B1238" s="1713"/>
      <c r="C1238" s="1725"/>
      <c r="D1238" s="1725"/>
      <c r="E1238" s="1725"/>
      <c r="F1238" s="3210"/>
      <c r="G1238" s="3211"/>
      <c r="H1238" s="3212"/>
      <c r="I1238" s="3213"/>
      <c r="J1238" s="3213"/>
      <c r="K1238" s="1713"/>
      <c r="L1238" s="1713"/>
      <c r="M1238" s="1713"/>
      <c r="N1238" s="1725"/>
      <c r="O1238" s="1713"/>
      <c r="P1238" s="1713"/>
      <c r="Q1238" s="1713"/>
      <c r="R1238" s="1713"/>
      <c r="S1238" s="1713"/>
      <c r="T1238" s="1714"/>
      <c r="W1238" s="1713"/>
      <c r="X1238" s="1713"/>
      <c r="Y1238" s="1713"/>
      <c r="Z1238" s="1713"/>
      <c r="AA1238" s="1713"/>
      <c r="AB1238" s="1713"/>
      <c r="AC1238" s="1713"/>
      <c r="AD1238" s="1713"/>
      <c r="AE1238" s="1713"/>
      <c r="AF1238" s="1713"/>
      <c r="AG1238" s="1713"/>
      <c r="AH1238" s="1713"/>
      <c r="AI1238" s="1713"/>
      <c r="AJ1238" s="1713"/>
      <c r="AK1238" s="1713"/>
      <c r="AL1238" s="1713"/>
      <c r="AM1238" s="1713"/>
      <c r="AN1238" s="1713"/>
      <c r="AO1238" s="3214"/>
      <c r="AP1238" s="1713"/>
      <c r="AQ1238" s="1713"/>
      <c r="AR1238" s="1713"/>
      <c r="AS1238" s="1713"/>
      <c r="AT1238" s="1713"/>
      <c r="AU1238" s="1713"/>
      <c r="AV1238" s="1713"/>
      <c r="AW1238" s="1713"/>
      <c r="AX1238" s="1713"/>
      <c r="AY1238" s="1713"/>
      <c r="AZ1238" s="1713"/>
      <c r="BA1238" s="1713"/>
      <c r="BB1238" s="1713"/>
      <c r="BC1238" s="1713"/>
      <c r="BD1238" s="1713"/>
      <c r="BE1238" s="1713"/>
      <c r="BF1238" s="1713"/>
      <c r="BG1238" s="1713"/>
      <c r="BH1238" s="1713"/>
      <c r="BI1238" s="1713"/>
      <c r="BJ1238" s="1713"/>
      <c r="BK1238" s="1713"/>
      <c r="BL1238" s="1713"/>
      <c r="BM1238" s="1713"/>
      <c r="BN1238" s="1713"/>
      <c r="BO1238" s="1713"/>
      <c r="BP1238" s="1713"/>
      <c r="BQ1238" s="1713"/>
      <c r="BR1238" s="1713"/>
      <c r="BS1238" s="1713"/>
      <c r="BT1238" s="1713"/>
      <c r="BU1238" s="1713"/>
      <c r="BV1238" s="1713"/>
      <c r="BW1238" s="1713"/>
      <c r="BX1238" s="1713"/>
      <c r="BY1238" s="1713"/>
      <c r="BZ1238" s="1713"/>
      <c r="CA1238" s="1713"/>
      <c r="CB1238" s="1713"/>
      <c r="CC1238" s="1713"/>
      <c r="CD1238" s="1713"/>
      <c r="CE1238" s="1713"/>
      <c r="CF1238" s="1713"/>
      <c r="CG1238" s="1713"/>
      <c r="CH1238" s="1713"/>
      <c r="CI1238" s="1713"/>
      <c r="CJ1238" s="1713"/>
      <c r="CK1238" s="1713"/>
      <c r="CL1238" s="1713"/>
      <c r="CM1238" s="1713"/>
      <c r="CN1238" s="1713"/>
      <c r="CO1238" s="1713"/>
      <c r="CP1238" s="1713"/>
      <c r="CQ1238" s="1713"/>
      <c r="CR1238" s="1713"/>
      <c r="CS1238" s="1713"/>
      <c r="CT1238" s="1713"/>
      <c r="CU1238" s="1713"/>
      <c r="CV1238" s="1713"/>
      <c r="CW1238" s="1713"/>
      <c r="CX1238" s="1713"/>
      <c r="CY1238" s="1713"/>
      <c r="CZ1238" s="1713"/>
      <c r="DA1238" s="1713"/>
      <c r="DB1238" s="1713"/>
      <c r="DC1238" s="1713"/>
      <c r="DD1238" s="1713"/>
      <c r="DE1238" s="1713"/>
      <c r="DF1238" s="1713"/>
      <c r="DG1238" s="1713"/>
      <c r="DH1238" s="1713"/>
      <c r="DI1238" s="1713"/>
      <c r="DJ1238" s="1713"/>
      <c r="DK1238" s="1713"/>
      <c r="DL1238" s="1713"/>
      <c r="DM1238" s="1713"/>
      <c r="DN1238" s="1713"/>
      <c r="DO1238" s="1713"/>
      <c r="DP1238" s="1713"/>
      <c r="DQ1238" s="1713"/>
    </row>
    <row r="1239" s="1732" customFormat="true" ht="21.75" hidden="false" customHeight="true" outlineLevel="0" collapsed="false">
      <c r="A1239" s="1713"/>
      <c r="B1239" s="1713"/>
      <c r="C1239" s="1725"/>
      <c r="D1239" s="1725"/>
      <c r="E1239" s="1725"/>
      <c r="F1239" s="3210"/>
      <c r="G1239" s="3211"/>
      <c r="H1239" s="3212"/>
      <c r="I1239" s="3213"/>
      <c r="J1239" s="3213"/>
      <c r="K1239" s="1713"/>
      <c r="L1239" s="1713"/>
      <c r="M1239" s="1713"/>
      <c r="N1239" s="1725"/>
      <c r="O1239" s="1713"/>
      <c r="P1239" s="1713"/>
      <c r="Q1239" s="1713"/>
      <c r="R1239" s="1713"/>
      <c r="S1239" s="1713"/>
      <c r="T1239" s="1714"/>
      <c r="W1239" s="1713"/>
      <c r="X1239" s="1713"/>
      <c r="Y1239" s="1713"/>
      <c r="Z1239" s="1713"/>
      <c r="AA1239" s="1713"/>
      <c r="AB1239" s="1713"/>
      <c r="AC1239" s="1713"/>
      <c r="AD1239" s="1713"/>
      <c r="AE1239" s="1713"/>
      <c r="AF1239" s="1713"/>
      <c r="AG1239" s="1713"/>
      <c r="AH1239" s="1713"/>
      <c r="AI1239" s="1713"/>
      <c r="AJ1239" s="1713"/>
      <c r="AK1239" s="1713"/>
      <c r="AL1239" s="1713"/>
      <c r="AM1239" s="1713"/>
      <c r="AN1239" s="1713"/>
      <c r="AO1239" s="3214"/>
      <c r="AP1239" s="1713"/>
      <c r="AQ1239" s="1713"/>
      <c r="AR1239" s="1713"/>
      <c r="AS1239" s="1713"/>
      <c r="AT1239" s="1713"/>
      <c r="AU1239" s="1713"/>
      <c r="AV1239" s="1713"/>
      <c r="AW1239" s="1713"/>
      <c r="AX1239" s="1713"/>
      <c r="AY1239" s="1713"/>
      <c r="AZ1239" s="1713"/>
      <c r="BA1239" s="1713"/>
      <c r="BB1239" s="1713"/>
      <c r="BC1239" s="1713"/>
      <c r="BD1239" s="1713"/>
      <c r="BE1239" s="1713"/>
      <c r="BF1239" s="1713"/>
      <c r="BG1239" s="1713"/>
      <c r="BH1239" s="1713"/>
      <c r="BI1239" s="1713"/>
      <c r="BJ1239" s="1713"/>
      <c r="BK1239" s="1713"/>
      <c r="BL1239" s="1713"/>
      <c r="BM1239" s="1713"/>
      <c r="BN1239" s="1713"/>
      <c r="BO1239" s="1713"/>
      <c r="BP1239" s="1713"/>
      <c r="BQ1239" s="1713"/>
      <c r="BR1239" s="1713"/>
      <c r="BS1239" s="1713"/>
      <c r="BT1239" s="1713"/>
      <c r="BU1239" s="1713"/>
      <c r="BV1239" s="1713"/>
      <c r="BW1239" s="1713"/>
      <c r="BX1239" s="1713"/>
      <c r="BY1239" s="1713"/>
      <c r="BZ1239" s="1713"/>
      <c r="CA1239" s="1713"/>
      <c r="CB1239" s="1713"/>
      <c r="CC1239" s="1713"/>
      <c r="CD1239" s="1713"/>
      <c r="CE1239" s="1713"/>
      <c r="CF1239" s="1713"/>
      <c r="CG1239" s="1713"/>
      <c r="CH1239" s="1713"/>
      <c r="CI1239" s="1713"/>
      <c r="CJ1239" s="1713"/>
      <c r="CK1239" s="1713"/>
      <c r="CL1239" s="1713"/>
      <c r="CM1239" s="1713"/>
      <c r="CN1239" s="1713"/>
      <c r="CO1239" s="1713"/>
      <c r="CP1239" s="1713"/>
      <c r="CQ1239" s="1713"/>
      <c r="CR1239" s="1713"/>
      <c r="CS1239" s="1713"/>
      <c r="CT1239" s="1713"/>
      <c r="CU1239" s="1713"/>
      <c r="CV1239" s="1713"/>
      <c r="CW1239" s="1713"/>
      <c r="CX1239" s="1713"/>
      <c r="CY1239" s="1713"/>
      <c r="CZ1239" s="1713"/>
      <c r="DA1239" s="1713"/>
      <c r="DB1239" s="1713"/>
      <c r="DC1239" s="1713"/>
      <c r="DD1239" s="1713"/>
      <c r="DE1239" s="1713"/>
      <c r="DF1239" s="1713"/>
      <c r="DG1239" s="1713"/>
      <c r="DH1239" s="1713"/>
      <c r="DI1239" s="1713"/>
      <c r="DJ1239" s="1713"/>
      <c r="DK1239" s="1713"/>
      <c r="DL1239" s="1713"/>
      <c r="DM1239" s="1713"/>
      <c r="DN1239" s="1713"/>
      <c r="DO1239" s="1713"/>
      <c r="DP1239" s="1713"/>
      <c r="DQ1239" s="1713"/>
    </row>
    <row r="1240" s="1732" customFormat="true" ht="21.75" hidden="false" customHeight="true" outlineLevel="0" collapsed="false">
      <c r="A1240" s="1713"/>
      <c r="B1240" s="1713"/>
      <c r="C1240" s="1725"/>
      <c r="D1240" s="1725"/>
      <c r="E1240" s="1725"/>
      <c r="F1240" s="3210"/>
      <c r="G1240" s="3211"/>
      <c r="H1240" s="3212"/>
      <c r="I1240" s="3213"/>
      <c r="J1240" s="3213"/>
      <c r="K1240" s="1713"/>
      <c r="L1240" s="1713"/>
      <c r="M1240" s="1713"/>
      <c r="N1240" s="1725"/>
      <c r="O1240" s="1713"/>
      <c r="P1240" s="1713"/>
      <c r="Q1240" s="1713"/>
      <c r="R1240" s="1713"/>
      <c r="S1240" s="1713"/>
      <c r="T1240" s="1714"/>
      <c r="W1240" s="1713"/>
      <c r="X1240" s="1713"/>
      <c r="Y1240" s="1713"/>
      <c r="Z1240" s="1713"/>
      <c r="AA1240" s="1713"/>
      <c r="AB1240" s="1713"/>
      <c r="AC1240" s="1713"/>
      <c r="AD1240" s="1713"/>
      <c r="AE1240" s="1713"/>
      <c r="AF1240" s="1713"/>
      <c r="AG1240" s="1713"/>
      <c r="AH1240" s="1713"/>
      <c r="AI1240" s="1713"/>
      <c r="AJ1240" s="1713"/>
      <c r="AK1240" s="1713"/>
      <c r="AL1240" s="1713"/>
      <c r="AM1240" s="1713"/>
      <c r="AN1240" s="1713"/>
      <c r="AO1240" s="3214"/>
      <c r="AP1240" s="1713"/>
      <c r="AQ1240" s="1713"/>
      <c r="AR1240" s="1713"/>
      <c r="AS1240" s="1713"/>
      <c r="AT1240" s="1713"/>
      <c r="AU1240" s="1713"/>
      <c r="AV1240" s="1713"/>
      <c r="AW1240" s="1713"/>
      <c r="AX1240" s="1713"/>
      <c r="AY1240" s="1713"/>
      <c r="AZ1240" s="1713"/>
      <c r="BA1240" s="1713"/>
      <c r="BB1240" s="1713"/>
      <c r="BC1240" s="1713"/>
      <c r="BD1240" s="1713"/>
      <c r="BE1240" s="1713"/>
      <c r="BF1240" s="1713"/>
      <c r="BG1240" s="1713"/>
      <c r="BH1240" s="1713"/>
      <c r="BI1240" s="1713"/>
      <c r="BJ1240" s="1713"/>
      <c r="BK1240" s="1713"/>
      <c r="BL1240" s="1713"/>
      <c r="BM1240" s="1713"/>
      <c r="BN1240" s="1713"/>
      <c r="BO1240" s="1713"/>
      <c r="BP1240" s="1713"/>
      <c r="BQ1240" s="1713"/>
      <c r="BR1240" s="1713"/>
      <c r="BS1240" s="1713"/>
      <c r="BT1240" s="1713"/>
      <c r="BU1240" s="1713"/>
      <c r="BV1240" s="1713"/>
      <c r="BW1240" s="1713"/>
      <c r="BX1240" s="1713"/>
      <c r="BY1240" s="1713"/>
      <c r="BZ1240" s="1713"/>
      <c r="CA1240" s="1713"/>
      <c r="CB1240" s="1713"/>
      <c r="CC1240" s="1713"/>
      <c r="CD1240" s="1713"/>
      <c r="CE1240" s="1713"/>
      <c r="CF1240" s="1713"/>
      <c r="CG1240" s="1713"/>
      <c r="CH1240" s="1713"/>
      <c r="CI1240" s="1713"/>
      <c r="CJ1240" s="1713"/>
      <c r="CK1240" s="1713"/>
      <c r="CL1240" s="1713"/>
      <c r="CM1240" s="1713"/>
      <c r="CN1240" s="1713"/>
      <c r="CO1240" s="1713"/>
      <c r="CP1240" s="1713"/>
      <c r="CQ1240" s="1713"/>
      <c r="CR1240" s="1713"/>
      <c r="CS1240" s="1713"/>
      <c r="CT1240" s="1713"/>
      <c r="CU1240" s="1713"/>
      <c r="CV1240" s="1713"/>
      <c r="CW1240" s="1713"/>
      <c r="CX1240" s="1713"/>
      <c r="CY1240" s="1713"/>
      <c r="CZ1240" s="1713"/>
      <c r="DA1240" s="1713"/>
      <c r="DB1240" s="1713"/>
      <c r="DC1240" s="1713"/>
      <c r="DD1240" s="1713"/>
      <c r="DE1240" s="1713"/>
      <c r="DF1240" s="1713"/>
      <c r="DG1240" s="1713"/>
      <c r="DH1240" s="1713"/>
      <c r="DI1240" s="1713"/>
      <c r="DJ1240" s="1713"/>
      <c r="DK1240" s="1713"/>
      <c r="DL1240" s="1713"/>
      <c r="DM1240" s="1713"/>
      <c r="DN1240" s="1713"/>
      <c r="DO1240" s="1713"/>
      <c r="DP1240" s="1713"/>
      <c r="DQ1240" s="1713"/>
    </row>
    <row r="1241" s="1732" customFormat="true" ht="21.75" hidden="false" customHeight="true" outlineLevel="0" collapsed="false">
      <c r="A1241" s="1713"/>
      <c r="B1241" s="1713"/>
      <c r="C1241" s="1725"/>
      <c r="D1241" s="1725"/>
      <c r="E1241" s="1725"/>
      <c r="F1241" s="3210"/>
      <c r="G1241" s="3211"/>
      <c r="H1241" s="3212"/>
      <c r="I1241" s="3213"/>
      <c r="J1241" s="3213"/>
      <c r="K1241" s="1713"/>
      <c r="L1241" s="1713"/>
      <c r="M1241" s="1713"/>
      <c r="N1241" s="1725"/>
      <c r="O1241" s="1713"/>
      <c r="P1241" s="1713"/>
      <c r="Q1241" s="1713"/>
      <c r="R1241" s="1713"/>
      <c r="S1241" s="1713"/>
      <c r="T1241" s="1714"/>
      <c r="W1241" s="1713"/>
      <c r="X1241" s="1713"/>
      <c r="Y1241" s="1713"/>
      <c r="Z1241" s="1713"/>
      <c r="AA1241" s="1713"/>
      <c r="AB1241" s="1713"/>
      <c r="AC1241" s="1713"/>
      <c r="AD1241" s="1713"/>
      <c r="AE1241" s="1713"/>
      <c r="AF1241" s="1713"/>
      <c r="AG1241" s="1713"/>
      <c r="AH1241" s="1713"/>
      <c r="AI1241" s="1713"/>
      <c r="AJ1241" s="1713"/>
      <c r="AK1241" s="1713"/>
      <c r="AL1241" s="1713"/>
      <c r="AM1241" s="1713"/>
      <c r="AN1241" s="1713"/>
      <c r="AO1241" s="3214"/>
      <c r="AP1241" s="1713"/>
      <c r="AQ1241" s="1713"/>
      <c r="AR1241" s="1713"/>
      <c r="AS1241" s="1713"/>
      <c r="AT1241" s="1713"/>
      <c r="AU1241" s="1713"/>
      <c r="AV1241" s="1713"/>
      <c r="AW1241" s="1713"/>
      <c r="AX1241" s="1713"/>
      <c r="AY1241" s="1713"/>
      <c r="AZ1241" s="1713"/>
      <c r="BA1241" s="1713"/>
      <c r="BB1241" s="1713"/>
      <c r="BC1241" s="1713"/>
      <c r="BD1241" s="1713"/>
      <c r="BE1241" s="1713"/>
      <c r="BF1241" s="1713"/>
      <c r="BG1241" s="1713"/>
      <c r="BH1241" s="1713"/>
      <c r="BI1241" s="1713"/>
      <c r="BJ1241" s="1713"/>
      <c r="BK1241" s="1713"/>
      <c r="BL1241" s="1713"/>
      <c r="BM1241" s="1713"/>
      <c r="BN1241" s="1713"/>
      <c r="BO1241" s="1713"/>
      <c r="BP1241" s="1713"/>
      <c r="BQ1241" s="1713"/>
      <c r="BR1241" s="1713"/>
      <c r="BS1241" s="1713"/>
      <c r="BT1241" s="1713"/>
      <c r="BU1241" s="1713"/>
      <c r="BV1241" s="1713"/>
      <c r="BW1241" s="1713"/>
      <c r="BX1241" s="1713"/>
      <c r="BY1241" s="1713"/>
      <c r="BZ1241" s="1713"/>
      <c r="CA1241" s="1713"/>
      <c r="CB1241" s="1713"/>
      <c r="CC1241" s="1713"/>
      <c r="CD1241" s="1713"/>
      <c r="CE1241" s="1713"/>
      <c r="CF1241" s="1713"/>
      <c r="CG1241" s="1713"/>
      <c r="CH1241" s="1713"/>
      <c r="CI1241" s="1713"/>
      <c r="CJ1241" s="1713"/>
      <c r="CK1241" s="1713"/>
      <c r="CL1241" s="1713"/>
      <c r="CM1241" s="1713"/>
      <c r="CN1241" s="1713"/>
      <c r="CO1241" s="1713"/>
      <c r="CP1241" s="1713"/>
      <c r="CQ1241" s="1713"/>
      <c r="CR1241" s="1713"/>
      <c r="CS1241" s="1713"/>
      <c r="CT1241" s="1713"/>
      <c r="CU1241" s="1713"/>
      <c r="CV1241" s="1713"/>
      <c r="CW1241" s="1713"/>
      <c r="CX1241" s="1713"/>
      <c r="CY1241" s="1713"/>
      <c r="CZ1241" s="1713"/>
      <c r="DA1241" s="1713"/>
      <c r="DB1241" s="1713"/>
      <c r="DC1241" s="1713"/>
      <c r="DD1241" s="1713"/>
      <c r="DE1241" s="1713"/>
      <c r="DF1241" s="1713"/>
      <c r="DG1241" s="1713"/>
      <c r="DH1241" s="1713"/>
      <c r="DI1241" s="1713"/>
      <c r="DJ1241" s="1713"/>
      <c r="DK1241" s="1713"/>
      <c r="DL1241" s="1713"/>
      <c r="DM1241" s="1713"/>
      <c r="DN1241" s="1713"/>
      <c r="DO1241" s="1713"/>
      <c r="DP1241" s="1713"/>
      <c r="DQ1241" s="1713"/>
    </row>
    <row r="1242" s="1732" customFormat="true" ht="21.75" hidden="false" customHeight="true" outlineLevel="0" collapsed="false">
      <c r="A1242" s="1713"/>
      <c r="B1242" s="1713"/>
      <c r="C1242" s="1725"/>
      <c r="D1242" s="1725"/>
      <c r="E1242" s="1725"/>
      <c r="F1242" s="3210"/>
      <c r="G1242" s="3211"/>
      <c r="H1242" s="3212"/>
      <c r="I1242" s="3213"/>
      <c r="J1242" s="3213"/>
      <c r="K1242" s="1713"/>
      <c r="L1242" s="1713"/>
      <c r="M1242" s="1713"/>
      <c r="N1242" s="1725"/>
      <c r="O1242" s="1713"/>
      <c r="P1242" s="1713"/>
      <c r="Q1242" s="1713"/>
      <c r="R1242" s="1713"/>
      <c r="S1242" s="1713"/>
      <c r="T1242" s="1714"/>
      <c r="W1242" s="1713"/>
      <c r="X1242" s="1713"/>
      <c r="Y1242" s="1713"/>
      <c r="Z1242" s="1713"/>
      <c r="AA1242" s="1713"/>
      <c r="AB1242" s="1713"/>
      <c r="AC1242" s="1713"/>
      <c r="AD1242" s="1713"/>
      <c r="AE1242" s="1713"/>
      <c r="AF1242" s="1713"/>
      <c r="AG1242" s="1713"/>
      <c r="AH1242" s="1713"/>
      <c r="AI1242" s="1713"/>
      <c r="AJ1242" s="1713"/>
      <c r="AK1242" s="1713"/>
      <c r="AL1242" s="1713"/>
      <c r="AM1242" s="1713"/>
      <c r="AN1242" s="1713"/>
      <c r="AO1242" s="3214"/>
      <c r="AP1242" s="1713"/>
      <c r="AQ1242" s="1713"/>
      <c r="AR1242" s="1713"/>
      <c r="AS1242" s="1713"/>
      <c r="AT1242" s="1713"/>
      <c r="AU1242" s="1713"/>
      <c r="AV1242" s="1713"/>
      <c r="AW1242" s="1713"/>
      <c r="AX1242" s="1713"/>
      <c r="AY1242" s="1713"/>
      <c r="AZ1242" s="1713"/>
      <c r="BA1242" s="1713"/>
      <c r="BB1242" s="1713"/>
      <c r="BC1242" s="1713"/>
      <c r="BD1242" s="1713"/>
      <c r="BE1242" s="1713"/>
      <c r="BF1242" s="1713"/>
      <c r="BG1242" s="1713"/>
      <c r="BH1242" s="1713"/>
      <c r="BI1242" s="1713"/>
      <c r="BJ1242" s="1713"/>
      <c r="BK1242" s="1713"/>
      <c r="BL1242" s="1713"/>
      <c r="BM1242" s="1713"/>
      <c r="BN1242" s="1713"/>
      <c r="BO1242" s="1713"/>
      <c r="BP1242" s="1713"/>
      <c r="BQ1242" s="1713"/>
      <c r="BR1242" s="1713"/>
      <c r="BS1242" s="1713"/>
      <c r="BT1242" s="1713"/>
      <c r="BU1242" s="1713"/>
      <c r="BV1242" s="1713"/>
      <c r="BW1242" s="1713"/>
      <c r="BX1242" s="1713"/>
      <c r="BY1242" s="1713"/>
      <c r="BZ1242" s="1713"/>
      <c r="CA1242" s="1713"/>
      <c r="CB1242" s="1713"/>
      <c r="CC1242" s="1713"/>
      <c r="CD1242" s="1713"/>
      <c r="CE1242" s="1713"/>
      <c r="CF1242" s="1713"/>
      <c r="CG1242" s="1713"/>
      <c r="CH1242" s="1713"/>
      <c r="CI1242" s="1713"/>
      <c r="CJ1242" s="1713"/>
      <c r="CK1242" s="1713"/>
      <c r="CL1242" s="1713"/>
      <c r="CM1242" s="1713"/>
      <c r="CN1242" s="1713"/>
      <c r="CO1242" s="1713"/>
      <c r="CP1242" s="1713"/>
      <c r="CQ1242" s="1713"/>
      <c r="CR1242" s="1713"/>
      <c r="CS1242" s="1713"/>
      <c r="CT1242" s="1713"/>
      <c r="CU1242" s="1713"/>
      <c r="CV1242" s="1713"/>
      <c r="CW1242" s="1713"/>
      <c r="CX1242" s="1713"/>
      <c r="CY1242" s="1713"/>
      <c r="CZ1242" s="1713"/>
      <c r="DA1242" s="1713"/>
      <c r="DB1242" s="1713"/>
      <c r="DC1242" s="1713"/>
      <c r="DD1242" s="1713"/>
      <c r="DE1242" s="1713"/>
      <c r="DF1242" s="1713"/>
      <c r="DG1242" s="1713"/>
      <c r="DH1242" s="1713"/>
      <c r="DI1242" s="1713"/>
      <c r="DJ1242" s="1713"/>
      <c r="DK1242" s="1713"/>
      <c r="DL1242" s="1713"/>
      <c r="DM1242" s="1713"/>
      <c r="DN1242" s="1713"/>
      <c r="DO1242" s="1713"/>
      <c r="DP1242" s="1713"/>
      <c r="DQ1242" s="1713"/>
    </row>
    <row r="1243" s="1732" customFormat="true" ht="21.75" hidden="false" customHeight="true" outlineLevel="0" collapsed="false">
      <c r="A1243" s="1713"/>
      <c r="B1243" s="1713"/>
      <c r="C1243" s="1725"/>
      <c r="D1243" s="1725"/>
      <c r="E1243" s="1725"/>
      <c r="F1243" s="3210"/>
      <c r="G1243" s="3211"/>
      <c r="H1243" s="3212"/>
      <c r="I1243" s="3213"/>
      <c r="J1243" s="3213"/>
      <c r="K1243" s="1713"/>
      <c r="L1243" s="1713"/>
      <c r="M1243" s="1713"/>
      <c r="N1243" s="1725"/>
      <c r="O1243" s="1713"/>
      <c r="P1243" s="1713"/>
      <c r="Q1243" s="1713"/>
      <c r="R1243" s="1713"/>
      <c r="S1243" s="1713"/>
      <c r="T1243" s="1714"/>
      <c r="W1243" s="1713"/>
      <c r="X1243" s="1713"/>
      <c r="Y1243" s="1713"/>
      <c r="Z1243" s="1713"/>
      <c r="AA1243" s="1713"/>
      <c r="AB1243" s="1713"/>
      <c r="AC1243" s="1713"/>
      <c r="AD1243" s="1713"/>
      <c r="AE1243" s="1713"/>
      <c r="AF1243" s="1713"/>
      <c r="AG1243" s="1713"/>
      <c r="AH1243" s="1713"/>
      <c r="AI1243" s="1713"/>
      <c r="AJ1243" s="1713"/>
      <c r="AK1243" s="1713"/>
      <c r="AL1243" s="1713"/>
      <c r="AM1243" s="1713"/>
      <c r="AN1243" s="1713"/>
      <c r="AO1243" s="3214"/>
      <c r="AP1243" s="1713"/>
      <c r="AQ1243" s="1713"/>
      <c r="AR1243" s="1713"/>
      <c r="AS1243" s="1713"/>
      <c r="AT1243" s="1713"/>
      <c r="AU1243" s="1713"/>
      <c r="AV1243" s="1713"/>
      <c r="AW1243" s="1713"/>
      <c r="AX1243" s="1713"/>
      <c r="AY1243" s="1713"/>
      <c r="AZ1243" s="1713"/>
      <c r="BA1243" s="1713"/>
      <c r="BB1243" s="1713"/>
      <c r="BC1243" s="1713"/>
      <c r="BD1243" s="1713"/>
      <c r="BE1243" s="1713"/>
      <c r="BF1243" s="1713"/>
      <c r="BG1243" s="1713"/>
      <c r="BH1243" s="1713"/>
      <c r="BI1243" s="1713"/>
      <c r="BJ1243" s="1713"/>
      <c r="BK1243" s="1713"/>
      <c r="BL1243" s="1713"/>
      <c r="BM1243" s="1713"/>
      <c r="BN1243" s="1713"/>
      <c r="BO1243" s="1713"/>
      <c r="BP1243" s="1713"/>
      <c r="BQ1243" s="1713"/>
      <c r="BR1243" s="1713"/>
      <c r="BS1243" s="1713"/>
      <c r="BT1243" s="1713"/>
      <c r="BU1243" s="1713"/>
      <c r="BV1243" s="1713"/>
      <c r="BW1243" s="1713"/>
      <c r="BX1243" s="1713"/>
      <c r="BY1243" s="1713"/>
      <c r="BZ1243" s="1713"/>
      <c r="CA1243" s="1713"/>
      <c r="CB1243" s="1713"/>
      <c r="CC1243" s="1713"/>
      <c r="CD1243" s="1713"/>
      <c r="CE1243" s="1713"/>
      <c r="CF1243" s="1713"/>
      <c r="CG1243" s="1713"/>
      <c r="CH1243" s="1713"/>
      <c r="CI1243" s="1713"/>
      <c r="CJ1243" s="1713"/>
      <c r="CK1243" s="1713"/>
      <c r="CL1243" s="1713"/>
      <c r="CM1243" s="1713"/>
      <c r="CN1243" s="1713"/>
      <c r="CO1243" s="1713"/>
      <c r="CP1243" s="1713"/>
      <c r="CQ1243" s="1713"/>
      <c r="CR1243" s="1713"/>
      <c r="CS1243" s="1713"/>
      <c r="CT1243" s="1713"/>
      <c r="CU1243" s="1713"/>
      <c r="CV1243" s="1713"/>
      <c r="CW1243" s="1713"/>
      <c r="CX1243" s="1713"/>
      <c r="CY1243" s="1713"/>
      <c r="CZ1243" s="1713"/>
      <c r="DA1243" s="1713"/>
      <c r="DB1243" s="1713"/>
      <c r="DC1243" s="1713"/>
      <c r="DD1243" s="1713"/>
      <c r="DE1243" s="1713"/>
      <c r="DF1243" s="1713"/>
      <c r="DG1243" s="1713"/>
      <c r="DH1243" s="1713"/>
      <c r="DI1243" s="1713"/>
      <c r="DJ1243" s="1713"/>
      <c r="DK1243" s="1713"/>
      <c r="DL1243" s="1713"/>
      <c r="DM1243" s="1713"/>
      <c r="DN1243" s="1713"/>
      <c r="DO1243" s="1713"/>
      <c r="DP1243" s="1713"/>
      <c r="DQ1243" s="1713"/>
    </row>
    <row r="1244" s="1732" customFormat="true" ht="21.75" hidden="false" customHeight="true" outlineLevel="0" collapsed="false">
      <c r="A1244" s="1713"/>
      <c r="B1244" s="1713"/>
      <c r="C1244" s="1725"/>
      <c r="D1244" s="1725"/>
      <c r="E1244" s="1725"/>
      <c r="F1244" s="3210"/>
      <c r="G1244" s="3211"/>
      <c r="H1244" s="3212"/>
      <c r="I1244" s="3213"/>
      <c r="J1244" s="3213"/>
      <c r="K1244" s="1713"/>
      <c r="L1244" s="1713"/>
      <c r="M1244" s="1713"/>
      <c r="N1244" s="1725"/>
      <c r="O1244" s="1713"/>
      <c r="P1244" s="1713"/>
      <c r="Q1244" s="1713"/>
      <c r="R1244" s="1713"/>
      <c r="S1244" s="1713"/>
      <c r="T1244" s="1714"/>
      <c r="W1244" s="1713"/>
      <c r="X1244" s="1713"/>
      <c r="Y1244" s="1713"/>
      <c r="Z1244" s="1713"/>
      <c r="AA1244" s="1713"/>
      <c r="AB1244" s="1713"/>
      <c r="AC1244" s="1713"/>
      <c r="AD1244" s="1713"/>
      <c r="AE1244" s="1713"/>
      <c r="AF1244" s="1713"/>
      <c r="AG1244" s="1713"/>
      <c r="AH1244" s="1713"/>
      <c r="AI1244" s="1713"/>
      <c r="AJ1244" s="1713"/>
      <c r="AK1244" s="1713"/>
      <c r="AL1244" s="1713"/>
      <c r="AM1244" s="1713"/>
      <c r="AN1244" s="1713"/>
      <c r="AO1244" s="3214"/>
      <c r="AP1244" s="1713"/>
      <c r="AQ1244" s="1713"/>
      <c r="AR1244" s="1713"/>
      <c r="AS1244" s="1713"/>
      <c r="AT1244" s="1713"/>
      <c r="AU1244" s="1713"/>
      <c r="AV1244" s="1713"/>
      <c r="AW1244" s="1713"/>
      <c r="AX1244" s="1713"/>
      <c r="AY1244" s="1713"/>
      <c r="AZ1244" s="1713"/>
      <c r="BA1244" s="1713"/>
      <c r="BB1244" s="1713"/>
      <c r="BC1244" s="1713"/>
      <c r="BD1244" s="1713"/>
      <c r="BE1244" s="1713"/>
      <c r="BF1244" s="1713"/>
      <c r="BG1244" s="1713"/>
      <c r="BH1244" s="1713"/>
      <c r="BI1244" s="1713"/>
      <c r="BJ1244" s="1713"/>
      <c r="BK1244" s="1713"/>
      <c r="BL1244" s="1713"/>
      <c r="BM1244" s="1713"/>
      <c r="BN1244" s="1713"/>
      <c r="BO1244" s="1713"/>
      <c r="BP1244" s="1713"/>
      <c r="BQ1244" s="1713"/>
      <c r="BR1244" s="1713"/>
      <c r="BS1244" s="1713"/>
      <c r="BT1244" s="1713"/>
      <c r="BU1244" s="1713"/>
      <c r="BV1244" s="1713"/>
      <c r="BW1244" s="1713"/>
      <c r="BX1244" s="1713"/>
      <c r="BY1244" s="1713"/>
      <c r="BZ1244" s="1713"/>
      <c r="CA1244" s="1713"/>
      <c r="CB1244" s="1713"/>
      <c r="CC1244" s="1713"/>
      <c r="CD1244" s="1713"/>
      <c r="CE1244" s="1713"/>
      <c r="CF1244" s="1713"/>
      <c r="CG1244" s="1713"/>
      <c r="CH1244" s="1713"/>
      <c r="CI1244" s="1713"/>
      <c r="CJ1244" s="1713"/>
      <c r="CK1244" s="1713"/>
      <c r="CL1244" s="1713"/>
      <c r="CM1244" s="1713"/>
      <c r="CN1244" s="1713"/>
      <c r="CO1244" s="1713"/>
      <c r="CP1244" s="1713"/>
      <c r="CQ1244" s="1713"/>
      <c r="CR1244" s="1713"/>
      <c r="CS1244" s="1713"/>
      <c r="CT1244" s="1713"/>
      <c r="CU1244" s="1713"/>
      <c r="CV1244" s="1713"/>
      <c r="CW1244" s="1713"/>
      <c r="CX1244" s="1713"/>
      <c r="CY1244" s="1713"/>
      <c r="CZ1244" s="1713"/>
      <c r="DA1244" s="1713"/>
      <c r="DB1244" s="1713"/>
      <c r="DC1244" s="1713"/>
      <c r="DD1244" s="1713"/>
      <c r="DE1244" s="1713"/>
      <c r="DF1244" s="1713"/>
      <c r="DG1244" s="1713"/>
      <c r="DH1244" s="1713"/>
      <c r="DI1244" s="1713"/>
      <c r="DJ1244" s="1713"/>
      <c r="DK1244" s="1713"/>
      <c r="DL1244" s="1713"/>
      <c r="DM1244" s="1713"/>
      <c r="DN1244" s="1713"/>
      <c r="DO1244" s="1713"/>
      <c r="DP1244" s="1713"/>
      <c r="DQ1244" s="1713"/>
    </row>
    <row r="1245" s="1732" customFormat="true" ht="21.75" hidden="false" customHeight="true" outlineLevel="0" collapsed="false">
      <c r="A1245" s="1713"/>
      <c r="B1245" s="1713"/>
      <c r="C1245" s="1725"/>
      <c r="D1245" s="1725"/>
      <c r="E1245" s="1725"/>
      <c r="F1245" s="3210"/>
      <c r="G1245" s="3211"/>
      <c r="H1245" s="3212"/>
      <c r="I1245" s="3213"/>
      <c r="J1245" s="3213"/>
      <c r="K1245" s="1713"/>
      <c r="L1245" s="1713"/>
      <c r="M1245" s="1713"/>
      <c r="N1245" s="1725"/>
      <c r="O1245" s="1713"/>
      <c r="P1245" s="1713"/>
      <c r="Q1245" s="1713"/>
      <c r="R1245" s="1713"/>
      <c r="S1245" s="1713"/>
      <c r="T1245" s="1714"/>
      <c r="W1245" s="1713"/>
      <c r="X1245" s="1713"/>
      <c r="Y1245" s="1713"/>
      <c r="Z1245" s="1713"/>
      <c r="AA1245" s="1713"/>
      <c r="AB1245" s="1713"/>
      <c r="AC1245" s="1713"/>
      <c r="AD1245" s="1713"/>
      <c r="AE1245" s="1713"/>
      <c r="AF1245" s="1713"/>
      <c r="AG1245" s="1713"/>
      <c r="AH1245" s="1713"/>
      <c r="AI1245" s="1713"/>
      <c r="AJ1245" s="1713"/>
      <c r="AK1245" s="1713"/>
      <c r="AL1245" s="1713"/>
      <c r="AM1245" s="1713"/>
      <c r="AN1245" s="1713"/>
      <c r="AO1245" s="3214"/>
      <c r="AP1245" s="1713"/>
      <c r="AQ1245" s="1713"/>
      <c r="AR1245" s="1713"/>
      <c r="AS1245" s="1713"/>
      <c r="AT1245" s="1713"/>
      <c r="AU1245" s="1713"/>
      <c r="AV1245" s="1713"/>
      <c r="AW1245" s="1713"/>
      <c r="AX1245" s="1713"/>
      <c r="AY1245" s="1713"/>
      <c r="AZ1245" s="1713"/>
      <c r="BA1245" s="1713"/>
      <c r="BB1245" s="1713"/>
      <c r="BC1245" s="1713"/>
      <c r="BD1245" s="1713"/>
      <c r="BE1245" s="1713"/>
      <c r="BF1245" s="1713"/>
      <c r="BG1245" s="1713"/>
      <c r="BH1245" s="1713"/>
      <c r="BI1245" s="1713"/>
      <c r="BJ1245" s="1713"/>
      <c r="BK1245" s="1713"/>
      <c r="BL1245" s="1713"/>
      <c r="BM1245" s="1713"/>
      <c r="BN1245" s="1713"/>
      <c r="BO1245" s="1713"/>
      <c r="BP1245" s="1713"/>
      <c r="BQ1245" s="1713"/>
      <c r="BR1245" s="1713"/>
      <c r="BS1245" s="1713"/>
      <c r="BT1245" s="1713"/>
      <c r="BU1245" s="1713"/>
      <c r="BV1245" s="1713"/>
      <c r="BW1245" s="1713"/>
      <c r="BX1245" s="1713"/>
      <c r="BY1245" s="1713"/>
      <c r="BZ1245" s="1713"/>
      <c r="CA1245" s="1713"/>
      <c r="CB1245" s="1713"/>
      <c r="CC1245" s="1713"/>
      <c r="CD1245" s="1713"/>
      <c r="CE1245" s="1713"/>
      <c r="CF1245" s="1713"/>
      <c r="CG1245" s="1713"/>
      <c r="CH1245" s="1713"/>
      <c r="CI1245" s="1713"/>
      <c r="CJ1245" s="1713"/>
      <c r="CK1245" s="1713"/>
      <c r="CL1245" s="1713"/>
      <c r="CM1245" s="1713"/>
      <c r="CN1245" s="1713"/>
      <c r="CO1245" s="1713"/>
      <c r="CP1245" s="1713"/>
      <c r="CQ1245" s="1713"/>
      <c r="CR1245" s="1713"/>
      <c r="CS1245" s="1713"/>
      <c r="CT1245" s="1713"/>
      <c r="CU1245" s="1713"/>
      <c r="CV1245" s="1713"/>
      <c r="CW1245" s="1713"/>
      <c r="CX1245" s="1713"/>
      <c r="CY1245" s="1713"/>
      <c r="CZ1245" s="1713"/>
      <c r="DA1245" s="1713"/>
      <c r="DB1245" s="1713"/>
      <c r="DC1245" s="1713"/>
      <c r="DD1245" s="1713"/>
      <c r="DE1245" s="1713"/>
      <c r="DF1245" s="1713"/>
      <c r="DG1245" s="1713"/>
      <c r="DH1245" s="1713"/>
      <c r="DI1245" s="1713"/>
      <c r="DJ1245" s="1713"/>
      <c r="DK1245" s="1713"/>
      <c r="DL1245" s="1713"/>
      <c r="DM1245" s="1713"/>
      <c r="DN1245" s="1713"/>
      <c r="DO1245" s="1713"/>
      <c r="DP1245" s="1713"/>
      <c r="DQ1245" s="1713"/>
    </row>
  </sheetData>
  <autoFilter ref="K1:AH43"/>
  <mergeCells count="295">
    <mergeCell ref="C1:H3"/>
    <mergeCell ref="L1:T3"/>
    <mergeCell ref="W1:AH3"/>
    <mergeCell ref="AJ1:AS3"/>
    <mergeCell ref="D4:F4"/>
    <mergeCell ref="W4:AH4"/>
    <mergeCell ref="L5:T5"/>
    <mergeCell ref="AO5:AS5"/>
    <mergeCell ref="C6:C9"/>
    <mergeCell ref="D6:D9"/>
    <mergeCell ref="H6:H9"/>
    <mergeCell ref="AJ6:AM6"/>
    <mergeCell ref="L7:L18"/>
    <mergeCell ref="M7:M18"/>
    <mergeCell ref="N7:N8"/>
    <mergeCell ref="O7:O8"/>
    <mergeCell ref="W7:W18"/>
    <mergeCell ref="X7:X18"/>
    <mergeCell ref="Y7:Y18"/>
    <mergeCell ref="Z7:Z18"/>
    <mergeCell ref="AA7:AA8"/>
    <mergeCell ref="AB7:AB8"/>
    <mergeCell ref="AC7:AC8"/>
    <mergeCell ref="AD7:AD8"/>
    <mergeCell ref="AP7:AR7"/>
    <mergeCell ref="N9:N10"/>
    <mergeCell ref="O9:O10"/>
    <mergeCell ref="AA9:AA10"/>
    <mergeCell ref="AB9:AB10"/>
    <mergeCell ref="AC9:AC10"/>
    <mergeCell ref="AD9:AD10"/>
    <mergeCell ref="C10:C12"/>
    <mergeCell ref="D10:D12"/>
    <mergeCell ref="H10:H12"/>
    <mergeCell ref="N11:N12"/>
    <mergeCell ref="O11:O12"/>
    <mergeCell ref="AA11:AA12"/>
    <mergeCell ref="AB11:AB12"/>
    <mergeCell ref="AC11:AC12"/>
    <mergeCell ref="AD11:AD12"/>
    <mergeCell ref="C13:C16"/>
    <mergeCell ref="D13:D16"/>
    <mergeCell ref="H13:H16"/>
    <mergeCell ref="N13:N14"/>
    <mergeCell ref="O13:O14"/>
    <mergeCell ref="AA13:AA14"/>
    <mergeCell ref="AB13:AB14"/>
    <mergeCell ref="AC13:AC14"/>
    <mergeCell ref="AD13:AD14"/>
    <mergeCell ref="N15:N16"/>
    <mergeCell ref="O15:O16"/>
    <mergeCell ref="AA15:AA16"/>
    <mergeCell ref="AB15:AB16"/>
    <mergeCell ref="AC15:AC16"/>
    <mergeCell ref="AD15:AD16"/>
    <mergeCell ref="N17:N18"/>
    <mergeCell ref="O17:O18"/>
    <mergeCell ref="AA17:AA18"/>
    <mergeCell ref="AB17:AB18"/>
    <mergeCell ref="AC17:AC18"/>
    <mergeCell ref="AD17:AD18"/>
    <mergeCell ref="C18:C21"/>
    <mergeCell ref="D18:D21"/>
    <mergeCell ref="H18:H21"/>
    <mergeCell ref="L19:L30"/>
    <mergeCell ref="M19:M30"/>
    <mergeCell ref="N19:N20"/>
    <mergeCell ref="O19:O20"/>
    <mergeCell ref="W19:W30"/>
    <mergeCell ref="X19:X30"/>
    <mergeCell ref="Y19:Y30"/>
    <mergeCell ref="Z19:Z30"/>
    <mergeCell ref="AA19:AA20"/>
    <mergeCell ref="AB19:AB20"/>
    <mergeCell ref="AC19:AC20"/>
    <mergeCell ref="AD19:AD20"/>
    <mergeCell ref="N21:N22"/>
    <mergeCell ref="O21:O22"/>
    <mergeCell ref="AA21:AA22"/>
    <mergeCell ref="AB21:AB22"/>
    <mergeCell ref="AC21:AC22"/>
    <mergeCell ref="AD21:AD22"/>
    <mergeCell ref="C22:C25"/>
    <mergeCell ref="D22:D25"/>
    <mergeCell ref="H22:H25"/>
    <mergeCell ref="N23:N24"/>
    <mergeCell ref="O23:O24"/>
    <mergeCell ref="AA23:AA24"/>
    <mergeCell ref="AB23:AB24"/>
    <mergeCell ref="AC23:AC24"/>
    <mergeCell ref="AD23:AD24"/>
    <mergeCell ref="N25:N26"/>
    <mergeCell ref="O25:O26"/>
    <mergeCell ref="AA25:AA26"/>
    <mergeCell ref="AB25:AB26"/>
    <mergeCell ref="AC25:AC26"/>
    <mergeCell ref="AD25:AD26"/>
    <mergeCell ref="C26:C30"/>
    <mergeCell ref="D26:D30"/>
    <mergeCell ref="H26:H30"/>
    <mergeCell ref="N27:N28"/>
    <mergeCell ref="O27:O28"/>
    <mergeCell ref="AA27:AA28"/>
    <mergeCell ref="AB27:AB28"/>
    <mergeCell ref="AC27:AC28"/>
    <mergeCell ref="AD27:AD28"/>
    <mergeCell ref="N29:N30"/>
    <mergeCell ref="O29:O30"/>
    <mergeCell ref="AA29:AA30"/>
    <mergeCell ref="AB29:AB30"/>
    <mergeCell ref="AC29:AC30"/>
    <mergeCell ref="AD29:AD30"/>
    <mergeCell ref="C31:C33"/>
    <mergeCell ref="L31:L42"/>
    <mergeCell ref="M31:M42"/>
    <mergeCell ref="N31:N32"/>
    <mergeCell ref="O31:O32"/>
    <mergeCell ref="W31:W42"/>
    <mergeCell ref="X31:X42"/>
    <mergeCell ref="Y31:Y42"/>
    <mergeCell ref="Z31:Z42"/>
    <mergeCell ref="AA31:AA32"/>
    <mergeCell ref="AB31:AB32"/>
    <mergeCell ref="AC31:AC32"/>
    <mergeCell ref="AD31:AD32"/>
    <mergeCell ref="D32:D35"/>
    <mergeCell ref="H32:H35"/>
    <mergeCell ref="N33:N34"/>
    <mergeCell ref="O33:O34"/>
    <mergeCell ref="AA33:AA34"/>
    <mergeCell ref="AB33:AB34"/>
    <mergeCell ref="AC33:AC34"/>
    <mergeCell ref="AD33:AD34"/>
    <mergeCell ref="C34:C35"/>
    <mergeCell ref="N35:N36"/>
    <mergeCell ref="O35:O36"/>
    <mergeCell ref="AA35:AA36"/>
    <mergeCell ref="AB35:AB36"/>
    <mergeCell ref="AC35:AC36"/>
    <mergeCell ref="AD35:AD36"/>
    <mergeCell ref="C36:C37"/>
    <mergeCell ref="D36:D38"/>
    <mergeCell ref="H36:H38"/>
    <mergeCell ref="N37:N38"/>
    <mergeCell ref="O37:O38"/>
    <mergeCell ref="AA37:AA38"/>
    <mergeCell ref="AB37:AB38"/>
    <mergeCell ref="AC37:AC38"/>
    <mergeCell ref="AD37:AD38"/>
    <mergeCell ref="C39:C41"/>
    <mergeCell ref="D39:D41"/>
    <mergeCell ref="H39:H41"/>
    <mergeCell ref="N39:N40"/>
    <mergeCell ref="O39:O40"/>
    <mergeCell ref="AA39:AA40"/>
    <mergeCell ref="AB39:AB40"/>
    <mergeCell ref="AC39:AC40"/>
    <mergeCell ref="AD39:AD40"/>
    <mergeCell ref="N41:N42"/>
    <mergeCell ref="O41:O42"/>
    <mergeCell ref="AA41:AA42"/>
    <mergeCell ref="AB41:AB42"/>
    <mergeCell ref="AC41:AC42"/>
    <mergeCell ref="AD41:AD42"/>
    <mergeCell ref="C42:C46"/>
    <mergeCell ref="D42:D46"/>
    <mergeCell ref="H42:H46"/>
    <mergeCell ref="AA45:AE45"/>
    <mergeCell ref="L46:P46"/>
    <mergeCell ref="AA46:AE46"/>
    <mergeCell ref="L47:P47"/>
    <mergeCell ref="AA47:AE47"/>
    <mergeCell ref="L48:P48"/>
    <mergeCell ref="AA48:AE48"/>
    <mergeCell ref="P49:Q49"/>
    <mergeCell ref="AA49:AE49"/>
    <mergeCell ref="D50:D51"/>
    <mergeCell ref="D52:D55"/>
    <mergeCell ref="H52:H55"/>
    <mergeCell ref="C53:C55"/>
    <mergeCell ref="C56:C58"/>
    <mergeCell ref="D56:D58"/>
    <mergeCell ref="H56:H58"/>
    <mergeCell ref="C59:C60"/>
    <mergeCell ref="D59:D60"/>
    <mergeCell ref="H59:H60"/>
    <mergeCell ref="D61:D63"/>
    <mergeCell ref="H61:H63"/>
    <mergeCell ref="D64:D68"/>
    <mergeCell ref="H65:H68"/>
    <mergeCell ref="D69:D71"/>
    <mergeCell ref="H69:H71"/>
    <mergeCell ref="D73:D75"/>
    <mergeCell ref="H73:H75"/>
    <mergeCell ref="D76:D79"/>
    <mergeCell ref="H76:H79"/>
    <mergeCell ref="D80:D82"/>
    <mergeCell ref="H80:H82"/>
    <mergeCell ref="D83:D86"/>
    <mergeCell ref="H83:H86"/>
    <mergeCell ref="D87:D88"/>
    <mergeCell ref="H87:H88"/>
    <mergeCell ref="D89:D90"/>
    <mergeCell ref="E89:E90"/>
    <mergeCell ref="H89:H90"/>
    <mergeCell ref="D91:D94"/>
    <mergeCell ref="D95:D96"/>
    <mergeCell ref="D97:D100"/>
    <mergeCell ref="H97:H100"/>
    <mergeCell ref="D101:D103"/>
    <mergeCell ref="H102:H103"/>
    <mergeCell ref="D104:D105"/>
    <mergeCell ref="D106:D107"/>
    <mergeCell ref="D108:D109"/>
    <mergeCell ref="D111:D113"/>
    <mergeCell ref="D114:D116"/>
    <mergeCell ref="D118:D119"/>
    <mergeCell ref="D120:D121"/>
    <mergeCell ref="D122:D123"/>
    <mergeCell ref="C140:C143"/>
    <mergeCell ref="D140:D143"/>
    <mergeCell ref="H140:H143"/>
    <mergeCell ref="C144:C150"/>
    <mergeCell ref="D144:D150"/>
    <mergeCell ref="H144:H150"/>
    <mergeCell ref="C151:C153"/>
    <mergeCell ref="D151:D153"/>
    <mergeCell ref="H151:H153"/>
    <mergeCell ref="C154:C157"/>
    <mergeCell ref="D154:D157"/>
    <mergeCell ref="H154:H157"/>
    <mergeCell ref="C158:C163"/>
    <mergeCell ref="D158:D163"/>
    <mergeCell ref="H158:H163"/>
    <mergeCell ref="D164:D165"/>
    <mergeCell ref="H164:H165"/>
    <mergeCell ref="C166:C168"/>
    <mergeCell ref="D166:D168"/>
    <mergeCell ref="H166:H168"/>
    <mergeCell ref="C169:C170"/>
    <mergeCell ref="D169:D170"/>
    <mergeCell ref="H169:H170"/>
    <mergeCell ref="C171:C173"/>
    <mergeCell ref="D171:D173"/>
    <mergeCell ref="H171:H173"/>
    <mergeCell ref="C174:C176"/>
    <mergeCell ref="D174:D176"/>
    <mergeCell ref="H174:H176"/>
    <mergeCell ref="C177:C180"/>
    <mergeCell ref="D177:D179"/>
    <mergeCell ref="H177:H180"/>
    <mergeCell ref="D181:D182"/>
    <mergeCell ref="D183:D184"/>
    <mergeCell ref="H183:H184"/>
    <mergeCell ref="D185:D186"/>
    <mergeCell ref="F185:F186"/>
    <mergeCell ref="H185:H186"/>
    <mergeCell ref="C187:C188"/>
    <mergeCell ref="D187:D188"/>
    <mergeCell ref="H187:H188"/>
    <mergeCell ref="C189:C190"/>
    <mergeCell ref="D189:D190"/>
    <mergeCell ref="H189:H190"/>
    <mergeCell ref="D191:D193"/>
    <mergeCell ref="H191:H193"/>
    <mergeCell ref="C192:C193"/>
    <mergeCell ref="D194:D196"/>
    <mergeCell ref="C195:C196"/>
    <mergeCell ref="H195:H196"/>
    <mergeCell ref="C197:C198"/>
    <mergeCell ref="D197:D198"/>
    <mergeCell ref="H197:H198"/>
    <mergeCell ref="C199:C203"/>
    <mergeCell ref="D199:D203"/>
    <mergeCell ref="H199:H203"/>
    <mergeCell ref="C205:C206"/>
    <mergeCell ref="D205:D206"/>
    <mergeCell ref="D207:D209"/>
    <mergeCell ref="H207:H209"/>
    <mergeCell ref="D210:D211"/>
    <mergeCell ref="H210:H211"/>
    <mergeCell ref="D212:D213"/>
    <mergeCell ref="H212:H213"/>
    <mergeCell ref="D214:D216"/>
    <mergeCell ref="H214:H216"/>
    <mergeCell ref="D219:D220"/>
    <mergeCell ref="H219:H220"/>
    <mergeCell ref="D221:D222"/>
    <mergeCell ref="H221:H222"/>
    <mergeCell ref="D224:D225"/>
    <mergeCell ref="D228:D229"/>
    <mergeCell ref="D231:D233"/>
    <mergeCell ref="C242:D242"/>
    <mergeCell ref="C243:D243"/>
    <mergeCell ref="C244:D244"/>
  </mergeCells>
  <printOptions headings="false" gridLines="false" gridLinesSet="true" horizontalCentered="true" verticalCentered="false"/>
  <pageMargins left="0.25" right="0.25" top="0.25" bottom="0.25" header="0.511811023622047" footer="0.511811023622047"/>
  <pageSetup paperSize="9" scale="5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colBreaks count="1" manualBreakCount="1">
    <brk id="34" man="true" max="65535" min="0"/>
  </col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F43"/>
  <sheetViews>
    <sheetView showFormulas="false" showGridLines="true" showRowColHeaders="true" showZeros="true" rightToLeft="false" tabSelected="false" showOutlineSymbols="true" defaultGridColor="true" view="normal" topLeftCell="A18" colorId="64" zoomScale="100" zoomScaleNormal="100" zoomScalePageLayoutView="100" workbookViewId="0">
      <selection pane="topLeft" activeCell="A18" activeCellId="0" sqref="A18"/>
    </sheetView>
  </sheetViews>
  <sheetFormatPr defaultColWidth="9.96875" defaultRowHeight="15" outlineLevelRow="0" outlineLevelCol="0"/>
  <cols>
    <col collapsed="false" customWidth="true" hidden="false" outlineLevel="0" max="1" min="1" style="1441" width="4.57"/>
    <col collapsed="false" customWidth="true" hidden="false" outlineLevel="0" max="2" min="2" style="1441" width="19.57"/>
    <col collapsed="false" customWidth="true" hidden="false" outlineLevel="0" max="3" min="3" style="1441" width="22.43"/>
    <col collapsed="false" customWidth="true" hidden="false" outlineLevel="0" max="4" min="4" style="1441" width="23.57"/>
    <col collapsed="false" customWidth="true" hidden="false" outlineLevel="0" max="5" min="5" style="1441" width="22.57"/>
    <col collapsed="false" customWidth="true" hidden="false" outlineLevel="0" max="6" min="6" style="0" width="27.57"/>
  </cols>
  <sheetData>
    <row r="3" customFormat="false" ht="15.75" hidden="false" customHeight="false" outlineLevel="0" collapsed="false"/>
    <row r="4" customFormat="false" ht="15.75" hidden="false" customHeight="false" outlineLevel="0" collapsed="false">
      <c r="A4" s="3470" t="s">
        <v>5009</v>
      </c>
      <c r="B4" s="3471" t="s">
        <v>5010</v>
      </c>
      <c r="C4" s="3472" t="s">
        <v>5011</v>
      </c>
      <c r="D4" s="3471" t="s">
        <v>5012</v>
      </c>
      <c r="E4" s="3471" t="s">
        <v>5013</v>
      </c>
    </row>
    <row r="5" customFormat="false" ht="15.75" hidden="false" customHeight="false" outlineLevel="0" collapsed="false">
      <c r="A5" s="1096"/>
      <c r="B5" s="3473"/>
      <c r="C5" s="3474"/>
      <c r="D5" s="3474"/>
      <c r="E5" s="3474"/>
    </row>
    <row r="6" customFormat="false" ht="30.75" hidden="false" customHeight="false" outlineLevel="0" collapsed="false">
      <c r="A6" s="3475" t="n">
        <v>1</v>
      </c>
      <c r="B6" s="3476" t="s">
        <v>5014</v>
      </c>
      <c r="C6" s="3477" t="s">
        <v>5015</v>
      </c>
      <c r="D6" s="3476" t="s">
        <v>5016</v>
      </c>
      <c r="E6" s="3476" t="s">
        <v>5017</v>
      </c>
      <c r="F6" s="3478"/>
    </row>
    <row r="7" customFormat="false" ht="30.75" hidden="false" customHeight="false" outlineLevel="0" collapsed="false">
      <c r="A7" s="3473" t="n">
        <v>2</v>
      </c>
      <c r="B7" s="3476" t="s">
        <v>5018</v>
      </c>
      <c r="C7" s="3477" t="s">
        <v>5019</v>
      </c>
      <c r="D7" s="3476" t="s">
        <v>5020</v>
      </c>
      <c r="E7" s="3476" t="s">
        <v>5021</v>
      </c>
    </row>
    <row r="8" customFormat="false" ht="30.75" hidden="false" customHeight="false" outlineLevel="0" collapsed="false">
      <c r="A8" s="3473" t="n">
        <v>3</v>
      </c>
      <c r="B8" s="3476" t="s">
        <v>5022</v>
      </c>
      <c r="C8" s="3477" t="s">
        <v>5023</v>
      </c>
      <c r="D8" s="3476" t="s">
        <v>5024</v>
      </c>
      <c r="E8" s="3476" t="s">
        <v>5025</v>
      </c>
    </row>
    <row r="9" customFormat="false" ht="30.75" hidden="false" customHeight="false" outlineLevel="0" collapsed="false">
      <c r="A9" s="3473" t="n">
        <v>4</v>
      </c>
      <c r="B9" s="3476" t="s">
        <v>5026</v>
      </c>
      <c r="C9" s="3477" t="s">
        <v>5027</v>
      </c>
      <c r="D9" s="3476" t="s">
        <v>5028</v>
      </c>
      <c r="E9" s="3476" t="s">
        <v>5029</v>
      </c>
    </row>
    <row r="10" customFormat="false" ht="30" hidden="false" customHeight="true" outlineLevel="0" collapsed="false">
      <c r="A10" s="3473" t="n">
        <v>5</v>
      </c>
      <c r="B10" s="3476" t="s">
        <v>5030</v>
      </c>
      <c r="C10" s="3477" t="s">
        <v>5031</v>
      </c>
      <c r="D10" s="3476" t="s">
        <v>5032</v>
      </c>
      <c r="E10" s="3476" t="s">
        <v>5033</v>
      </c>
    </row>
    <row r="11" customFormat="false" ht="30.75" hidden="false" customHeight="false" outlineLevel="0" collapsed="false">
      <c r="A11" s="3473" t="n">
        <v>6</v>
      </c>
      <c r="B11" s="3476" t="s">
        <v>5034</v>
      </c>
      <c r="C11" s="3477" t="s">
        <v>5035</v>
      </c>
      <c r="D11" s="3476" t="s">
        <v>5036</v>
      </c>
      <c r="E11" s="3476" t="s">
        <v>1061</v>
      </c>
    </row>
    <row r="12" customFormat="false" ht="30.75" hidden="false" customHeight="false" outlineLevel="0" collapsed="false">
      <c r="A12" s="3473" t="n">
        <v>7</v>
      </c>
      <c r="B12" s="3476" t="s">
        <v>5037</v>
      </c>
      <c r="C12" s="3477" t="s">
        <v>5038</v>
      </c>
      <c r="D12" s="3476" t="s">
        <v>5039</v>
      </c>
      <c r="E12" s="3476" t="s">
        <v>5040</v>
      </c>
    </row>
    <row r="13" customFormat="false" ht="30.75" hidden="false" customHeight="false" outlineLevel="0" collapsed="false">
      <c r="A13" s="3473" t="n">
        <v>8</v>
      </c>
      <c r="B13" s="3476" t="s">
        <v>5041</v>
      </c>
      <c r="C13" s="3476" t="s">
        <v>5042</v>
      </c>
      <c r="D13" s="3476" t="s">
        <v>5043</v>
      </c>
      <c r="E13" s="3476" t="s">
        <v>5044</v>
      </c>
    </row>
    <row r="14" customFormat="false" ht="30.75" hidden="false" customHeight="false" outlineLevel="0" collapsed="false">
      <c r="A14" s="3473" t="n">
        <v>9</v>
      </c>
      <c r="B14" s="3476" t="s">
        <v>5045</v>
      </c>
      <c r="C14" s="3476" t="s">
        <v>5046</v>
      </c>
      <c r="D14" s="3476" t="s">
        <v>5047</v>
      </c>
      <c r="E14" s="3476" t="s">
        <v>5048</v>
      </c>
    </row>
    <row r="15" customFormat="false" ht="30.75" hidden="false" customHeight="false" outlineLevel="0" collapsed="false">
      <c r="A15" s="3473" t="n">
        <v>10</v>
      </c>
      <c r="B15" s="3476" t="s">
        <v>5049</v>
      </c>
      <c r="C15" s="3476" t="s">
        <v>5050</v>
      </c>
      <c r="D15" s="3476" t="s">
        <v>5051</v>
      </c>
      <c r="E15" s="3476" t="s">
        <v>5052</v>
      </c>
    </row>
    <row r="16" customFormat="false" ht="30.75" hidden="false" customHeight="false" outlineLevel="0" collapsed="false">
      <c r="A16" s="3473" t="n">
        <v>11</v>
      </c>
      <c r="B16" s="3476" t="s">
        <v>5053</v>
      </c>
      <c r="C16" s="3476" t="s">
        <v>5054</v>
      </c>
      <c r="D16" s="3476" t="s">
        <v>5055</v>
      </c>
      <c r="E16" s="3476" t="s">
        <v>5056</v>
      </c>
    </row>
    <row r="17" customFormat="false" ht="30.75" hidden="false" customHeight="false" outlineLevel="0" collapsed="false">
      <c r="A17" s="3473" t="n">
        <v>12</v>
      </c>
      <c r="B17" s="3476" t="s">
        <v>5057</v>
      </c>
      <c r="C17" s="3476" t="s">
        <v>5058</v>
      </c>
      <c r="D17" s="3476" t="s">
        <v>5059</v>
      </c>
      <c r="E17" s="3476" t="s">
        <v>5060</v>
      </c>
    </row>
    <row r="18" customFormat="false" ht="30.75" hidden="false" customHeight="false" outlineLevel="0" collapsed="false">
      <c r="A18" s="3473" t="n">
        <v>13</v>
      </c>
      <c r="B18" s="3476" t="s">
        <v>5061</v>
      </c>
      <c r="C18" s="3476" t="s">
        <v>5062</v>
      </c>
      <c r="D18" s="3476" t="s">
        <v>5063</v>
      </c>
      <c r="E18" s="3476" t="s">
        <v>5064</v>
      </c>
    </row>
    <row r="19" customFormat="false" ht="45.75" hidden="false" customHeight="false" outlineLevel="0" collapsed="false">
      <c r="A19" s="3473" t="n">
        <v>14</v>
      </c>
      <c r="B19" s="3476" t="s">
        <v>1008</v>
      </c>
      <c r="C19" s="3476" t="s">
        <v>5065</v>
      </c>
      <c r="D19" s="3476" t="s">
        <v>5066</v>
      </c>
      <c r="E19" s="3476" t="s">
        <v>5067</v>
      </c>
    </row>
    <row r="20" customFormat="false" ht="30.75" hidden="false" customHeight="false" outlineLevel="0" collapsed="false">
      <c r="A20" s="3473" t="n">
        <v>15</v>
      </c>
      <c r="B20" s="3476" t="s">
        <v>5068</v>
      </c>
      <c r="C20" s="3476" t="s">
        <v>5069</v>
      </c>
      <c r="D20" s="3476" t="s">
        <v>5070</v>
      </c>
      <c r="E20" s="3476" t="s">
        <v>5071</v>
      </c>
    </row>
    <row r="21" customFormat="false" ht="38.25" hidden="false" customHeight="true" outlineLevel="0" collapsed="false">
      <c r="A21" s="3473" t="n">
        <v>16</v>
      </c>
      <c r="B21" s="3476" t="s">
        <v>5072</v>
      </c>
      <c r="C21" s="3476" t="s">
        <v>5073</v>
      </c>
      <c r="D21" s="3476" t="s">
        <v>5074</v>
      </c>
      <c r="E21" s="3476" t="s">
        <v>5075</v>
      </c>
    </row>
    <row r="22" customFormat="false" ht="38.25" hidden="false" customHeight="true" outlineLevel="0" collapsed="false">
      <c r="A22" s="3473" t="n">
        <v>17</v>
      </c>
      <c r="B22" s="3476" t="s">
        <v>5076</v>
      </c>
      <c r="C22" s="3476" t="s">
        <v>5077</v>
      </c>
      <c r="D22" s="3476" t="s">
        <v>5078</v>
      </c>
      <c r="E22" s="3476" t="s">
        <v>5079</v>
      </c>
    </row>
    <row r="23" customFormat="false" ht="30.75" hidden="false" customHeight="false" outlineLevel="0" collapsed="false">
      <c r="A23" s="3473" t="n">
        <v>18</v>
      </c>
      <c r="B23" s="3476" t="s">
        <v>5080</v>
      </c>
      <c r="C23" s="3476" t="s">
        <v>5081</v>
      </c>
      <c r="D23" s="3476" t="s">
        <v>5082</v>
      </c>
      <c r="E23" s="3476" t="s">
        <v>5083</v>
      </c>
    </row>
    <row r="24" customFormat="false" ht="30.75" hidden="false" customHeight="false" outlineLevel="0" collapsed="false">
      <c r="A24" s="3473" t="n">
        <v>19</v>
      </c>
      <c r="B24" s="3476" t="s">
        <v>5084</v>
      </c>
      <c r="C24" s="3476" t="s">
        <v>5085</v>
      </c>
      <c r="D24" s="3476" t="s">
        <v>5086</v>
      </c>
      <c r="E24" s="3476" t="s">
        <v>5087</v>
      </c>
    </row>
    <row r="25" customFormat="false" ht="30.75" hidden="false" customHeight="false" outlineLevel="0" collapsed="false">
      <c r="A25" s="3473" t="n">
        <v>20</v>
      </c>
      <c r="B25" s="3476" t="s">
        <v>5088</v>
      </c>
      <c r="C25" s="3479"/>
      <c r="D25" s="3476" t="s">
        <v>5089</v>
      </c>
      <c r="E25" s="3476" t="s">
        <v>5090</v>
      </c>
    </row>
    <row r="26" customFormat="false" ht="30.75" hidden="false" customHeight="false" outlineLevel="0" collapsed="false">
      <c r="A26" s="3473" t="n">
        <v>21</v>
      </c>
      <c r="B26" s="3476" t="s">
        <v>5091</v>
      </c>
      <c r="C26" s="3479"/>
      <c r="D26" s="3474"/>
      <c r="E26" s="3476" t="s">
        <v>5092</v>
      </c>
    </row>
    <row r="27" customFormat="false" ht="30.75" hidden="false" customHeight="false" outlineLevel="0" collapsed="false">
      <c r="A27" s="3473" t="n">
        <v>22</v>
      </c>
      <c r="B27" s="3476" t="s">
        <v>5093</v>
      </c>
      <c r="C27" s="3474"/>
      <c r="D27" s="3474"/>
      <c r="E27" s="3479"/>
      <c r="F27" s="941"/>
    </row>
    <row r="28" customFormat="false" ht="30.75" hidden="false" customHeight="false" outlineLevel="0" collapsed="false">
      <c r="A28" s="3473" t="n">
        <v>23</v>
      </c>
      <c r="B28" s="3476" t="s">
        <v>5094</v>
      </c>
      <c r="C28" s="3474"/>
      <c r="D28" s="3474"/>
      <c r="E28" s="3479"/>
      <c r="F28" s="941"/>
    </row>
    <row r="29" customFormat="false" ht="30.75" hidden="false" customHeight="false" outlineLevel="0" collapsed="false">
      <c r="A29" s="3473" t="n">
        <v>24</v>
      </c>
      <c r="B29" s="3476" t="s">
        <v>5095</v>
      </c>
      <c r="C29" s="3474"/>
      <c r="D29" s="3474"/>
      <c r="E29" s="3479"/>
      <c r="F29" s="941"/>
    </row>
    <row r="30" customFormat="false" ht="30" hidden="false" customHeight="true" outlineLevel="0" collapsed="false">
      <c r="A30" s="3473" t="n">
        <v>25</v>
      </c>
      <c r="B30" s="3476" t="s">
        <v>5096</v>
      </c>
      <c r="C30" s="3474"/>
      <c r="D30" s="3474"/>
      <c r="E30" s="3479"/>
      <c r="F30" s="941"/>
    </row>
    <row r="31" customFormat="false" ht="30.75" hidden="false" customHeight="false" outlineLevel="0" collapsed="false">
      <c r="A31" s="3473" t="n">
        <v>26</v>
      </c>
      <c r="B31" s="3476" t="s">
        <v>5097</v>
      </c>
      <c r="C31" s="3474"/>
      <c r="D31" s="3474"/>
      <c r="E31" s="3479"/>
      <c r="F31" s="941"/>
    </row>
    <row r="32" customFormat="false" ht="30.75" hidden="false" customHeight="false" outlineLevel="0" collapsed="false">
      <c r="A32" s="3473" t="n">
        <v>27</v>
      </c>
      <c r="B32" s="3476" t="s">
        <v>5098</v>
      </c>
      <c r="C32" s="3474"/>
      <c r="D32" s="3474"/>
      <c r="E32" s="3479"/>
    </row>
    <row r="33" customFormat="false" ht="15" hidden="false" customHeight="false" outlineLevel="0" collapsed="false">
      <c r="A33" s="1485"/>
      <c r="B33" s="1485"/>
      <c r="C33" s="1485"/>
      <c r="D33" s="1485"/>
      <c r="E33" s="1485"/>
    </row>
    <row r="34" customFormat="false" ht="15" hidden="false" customHeight="false" outlineLevel="0" collapsed="false">
      <c r="A34" s="1485"/>
      <c r="B34" s="1485"/>
      <c r="C34" s="1485"/>
      <c r="D34" s="1485"/>
      <c r="E34" s="1485"/>
    </row>
    <row r="35" customFormat="false" ht="15" hidden="false" customHeight="false" outlineLevel="0" collapsed="false">
      <c r="A35" s="1485"/>
      <c r="B35" s="1485"/>
      <c r="C35" s="1485"/>
      <c r="D35" s="1485"/>
      <c r="E35" s="1485"/>
    </row>
    <row r="36" customFormat="false" ht="15" hidden="false" customHeight="false" outlineLevel="0" collapsed="false">
      <c r="A36" s="1485"/>
      <c r="B36" s="1485"/>
      <c r="C36" s="1485"/>
      <c r="D36" s="1485"/>
      <c r="E36" s="1485"/>
    </row>
    <row r="37" customFormat="false" ht="15" hidden="false" customHeight="false" outlineLevel="0" collapsed="false">
      <c r="A37" s="1485"/>
      <c r="B37" s="1485"/>
      <c r="C37" s="1485"/>
      <c r="D37" s="1485"/>
      <c r="E37" s="1485"/>
    </row>
    <row r="38" customFormat="false" ht="15" hidden="false" customHeight="false" outlineLevel="0" collapsed="false">
      <c r="A38" s="1485"/>
      <c r="B38" s="1485"/>
      <c r="C38" s="1485"/>
      <c r="D38" s="1485"/>
      <c r="E38" s="1485"/>
    </row>
    <row r="39" customFormat="false" ht="15" hidden="false" customHeight="false" outlineLevel="0" collapsed="false">
      <c r="A39" s="1485"/>
      <c r="B39" s="1485"/>
      <c r="C39" s="1485"/>
      <c r="D39" s="1485"/>
      <c r="E39" s="1485"/>
    </row>
    <row r="40" customFormat="false" ht="15" hidden="false" customHeight="false" outlineLevel="0" collapsed="false">
      <c r="A40" s="1485"/>
      <c r="B40" s="1485"/>
      <c r="C40" s="1485"/>
      <c r="D40" s="1485"/>
      <c r="E40" s="1485"/>
    </row>
    <row r="41" customFormat="false" ht="15" hidden="false" customHeight="false" outlineLevel="0" collapsed="false">
      <c r="A41" s="1485"/>
      <c r="B41" s="1485"/>
      <c r="C41" s="1485"/>
      <c r="D41" s="1485"/>
      <c r="E41" s="1485"/>
    </row>
    <row r="42" customFormat="false" ht="15" hidden="false" customHeight="false" outlineLevel="0" collapsed="false">
      <c r="A42" s="1485"/>
      <c r="B42" s="1485"/>
      <c r="C42" s="1485"/>
      <c r="D42" s="1485"/>
      <c r="E42" s="1485"/>
    </row>
    <row r="43" customFormat="false" ht="15" hidden="false" customHeight="false" outlineLevel="0" collapsed="false">
      <c r="A43" s="1485"/>
      <c r="B43" s="1485"/>
      <c r="C43" s="1485"/>
      <c r="D43" s="1485"/>
      <c r="E43" s="1485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5:C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96875" defaultRowHeight="15" outlineLevelRow="0" outlineLevelCol="0"/>
  <cols>
    <col collapsed="false" customWidth="true" hidden="false" outlineLevel="0" max="2" min="2" style="1441" width="9.14"/>
    <col collapsed="false" customWidth="true" hidden="false" outlineLevel="0" max="3" min="3" style="1441" width="49.43"/>
  </cols>
  <sheetData>
    <row r="5" customFormat="false" ht="15" hidden="false" customHeight="false" outlineLevel="0" collapsed="false">
      <c r="B5" s="1441" t="n">
        <v>1</v>
      </c>
      <c r="C5" s="3480" t="s">
        <v>4816</v>
      </c>
    </row>
    <row r="6" customFormat="false" ht="15" hidden="false" customHeight="false" outlineLevel="0" collapsed="false">
      <c r="B6" s="1441" t="n">
        <v>2</v>
      </c>
      <c r="C6" s="3480" t="s">
        <v>4835</v>
      </c>
    </row>
    <row r="7" customFormat="false" ht="15" hidden="false" customHeight="false" outlineLevel="0" collapsed="false">
      <c r="B7" s="1441" t="n">
        <v>3</v>
      </c>
      <c r="C7" s="3480" t="s">
        <v>4840</v>
      </c>
    </row>
    <row r="8" customFormat="false" ht="15" hidden="false" customHeight="false" outlineLevel="0" collapsed="false">
      <c r="B8" s="1441" t="n">
        <v>4</v>
      </c>
      <c r="C8" s="3480" t="s">
        <v>4845</v>
      </c>
    </row>
    <row r="9" customFormat="false" ht="15" hidden="false" customHeight="false" outlineLevel="0" collapsed="false">
      <c r="B9" s="1441" t="n">
        <v>5</v>
      </c>
      <c r="C9" s="3480" t="s">
        <v>4849</v>
      </c>
    </row>
    <row r="10" customFormat="false" ht="15" hidden="false" customHeight="false" outlineLevel="0" collapsed="false">
      <c r="B10" s="1441" t="n">
        <v>6</v>
      </c>
      <c r="C10" s="3480" t="s">
        <v>4859</v>
      </c>
    </row>
    <row r="11" customFormat="false" ht="15" hidden="false" customHeight="false" outlineLevel="0" collapsed="false">
      <c r="B11" s="1441" t="n">
        <v>7</v>
      </c>
      <c r="C11" s="3480" t="s">
        <v>4868</v>
      </c>
    </row>
    <row r="12" customFormat="false" ht="15" hidden="false" customHeight="false" outlineLevel="0" collapsed="false">
      <c r="B12" s="1441" t="n">
        <v>8</v>
      </c>
      <c r="C12" s="1441" t="s">
        <v>4875</v>
      </c>
    </row>
    <row r="13" customFormat="false" ht="15" hidden="false" customHeight="false" outlineLevel="0" collapsed="false">
      <c r="B13" s="1441" t="n">
        <v>9</v>
      </c>
      <c r="C13" s="3480" t="s">
        <v>4878</v>
      </c>
    </row>
    <row r="14" customFormat="false" ht="15" hidden="false" customHeight="false" outlineLevel="0" collapsed="false">
      <c r="B14" s="1441" t="n">
        <v>10</v>
      </c>
      <c r="C14" s="3480" t="s">
        <v>4885</v>
      </c>
    </row>
    <row r="15" customFormat="false" ht="15" hidden="false" customHeight="false" outlineLevel="0" collapsed="false">
      <c r="B15" s="1441" t="n">
        <v>11</v>
      </c>
      <c r="C15" s="3480" t="s">
        <v>4892</v>
      </c>
    </row>
    <row r="16" customFormat="false" ht="15" hidden="false" customHeight="false" outlineLevel="0" collapsed="false">
      <c r="B16" s="1441" t="n">
        <v>12</v>
      </c>
      <c r="C16" s="3480" t="s">
        <v>4897</v>
      </c>
    </row>
    <row r="17" customFormat="false" ht="15" hidden="false" customHeight="false" outlineLevel="0" collapsed="false">
      <c r="B17" s="1441" t="n">
        <v>13</v>
      </c>
      <c r="C17" s="1441" t="s">
        <v>4907</v>
      </c>
    </row>
    <row r="18" customFormat="false" ht="15" hidden="false" customHeight="false" outlineLevel="0" collapsed="false">
      <c r="B18" s="1441" t="n">
        <v>14</v>
      </c>
      <c r="C18" s="1441" t="s">
        <v>4910</v>
      </c>
    </row>
    <row r="19" customFormat="false" ht="15" hidden="false" customHeight="false" outlineLevel="0" collapsed="false">
      <c r="B19" s="1441" t="n">
        <v>15</v>
      </c>
      <c r="C19" s="1441" t="s">
        <v>4913</v>
      </c>
    </row>
    <row r="20" customFormat="false" ht="15" hidden="false" customHeight="false" outlineLevel="0" collapsed="false">
      <c r="B20" s="1441" t="n">
        <v>16</v>
      </c>
      <c r="C20" s="3480" t="s">
        <v>4915</v>
      </c>
    </row>
    <row r="21" customFormat="false" ht="15" hidden="false" customHeight="false" outlineLevel="0" collapsed="false">
      <c r="B21" s="1441" t="n">
        <v>17</v>
      </c>
      <c r="C21" s="3480" t="s">
        <v>4916</v>
      </c>
    </row>
    <row r="22" customFormat="false" ht="15" hidden="false" customHeight="false" outlineLevel="0" collapsed="false">
      <c r="B22" s="1441" t="n">
        <v>18</v>
      </c>
      <c r="C22" s="1441" t="s">
        <v>4917</v>
      </c>
    </row>
    <row r="23" customFormat="false" ht="15" hidden="false" customHeight="false" outlineLevel="0" collapsed="false">
      <c r="B23" s="1441" t="n">
        <v>19</v>
      </c>
      <c r="C23" s="3480" t="s">
        <v>4918</v>
      </c>
    </row>
    <row r="24" customFormat="false" ht="15" hidden="false" customHeight="false" outlineLevel="0" collapsed="false">
      <c r="B24" s="1441" t="n">
        <v>20</v>
      </c>
      <c r="C24" s="1441" t="s">
        <v>4920</v>
      </c>
    </row>
    <row r="25" customFormat="false" ht="15" hidden="false" customHeight="false" outlineLevel="0" collapsed="false">
      <c r="B25" s="1441" t="n">
        <v>21</v>
      </c>
      <c r="C25" s="3480" t="s">
        <v>4921</v>
      </c>
    </row>
    <row r="26" customFormat="false" ht="15" hidden="false" customHeight="false" outlineLevel="0" collapsed="false">
      <c r="B26" s="1441" t="n">
        <v>22</v>
      </c>
      <c r="C26" s="1441" t="s">
        <v>4924</v>
      </c>
    </row>
    <row r="27" customFormat="false" ht="15" hidden="false" customHeight="false" outlineLevel="0" collapsed="false">
      <c r="B27" s="1441" t="n">
        <v>23</v>
      </c>
      <c r="C27" s="3480" t="s">
        <v>4926</v>
      </c>
    </row>
    <row r="28" customFormat="false" ht="15" hidden="false" customHeight="false" outlineLevel="0" collapsed="false">
      <c r="B28" s="1441" t="n">
        <v>24</v>
      </c>
      <c r="C28" s="3480" t="s">
        <v>4927</v>
      </c>
    </row>
    <row r="29" customFormat="false" ht="15" hidden="false" customHeight="false" outlineLevel="0" collapsed="false">
      <c r="B29" s="1441" t="n">
        <v>25</v>
      </c>
      <c r="C29" s="1441" t="s">
        <v>4930</v>
      </c>
    </row>
    <row r="30" customFormat="false" ht="15" hidden="false" customHeight="false" outlineLevel="0" collapsed="false">
      <c r="B30" s="1441" t="n">
        <v>26</v>
      </c>
      <c r="C30" s="1441" t="s">
        <v>4932</v>
      </c>
    </row>
    <row r="31" customFormat="false" ht="15" hidden="false" customHeight="false" outlineLevel="0" collapsed="false">
      <c r="B31" s="1441" t="n">
        <v>27</v>
      </c>
      <c r="C31" s="1441" t="s">
        <v>4933</v>
      </c>
    </row>
    <row r="32" customFormat="false" ht="15" hidden="false" customHeight="false" outlineLevel="0" collapsed="false">
      <c r="B32" s="1441" t="n">
        <v>28</v>
      </c>
      <c r="C32" s="1441" t="s">
        <v>4934</v>
      </c>
    </row>
    <row r="33" customFormat="false" ht="15" hidden="false" customHeight="false" outlineLevel="0" collapsed="false">
      <c r="B33" s="1441" t="n">
        <v>29</v>
      </c>
      <c r="C33" s="1441" t="s">
        <v>4936</v>
      </c>
    </row>
    <row r="34" customFormat="false" ht="15" hidden="false" customHeight="false" outlineLevel="0" collapsed="false">
      <c r="B34" s="1441" t="n">
        <v>30</v>
      </c>
      <c r="C34" s="1441" t="s">
        <v>995</v>
      </c>
    </row>
    <row r="35" customFormat="false" ht="15" hidden="false" customHeight="false" outlineLevel="0" collapsed="false">
      <c r="B35" s="1441" t="n">
        <v>31</v>
      </c>
      <c r="C35" s="1441" t="s">
        <v>4937</v>
      </c>
    </row>
    <row r="36" customFormat="false" ht="15" hidden="false" customHeight="false" outlineLevel="0" collapsed="false">
      <c r="B36" s="1441" t="n">
        <v>32</v>
      </c>
      <c r="C36" s="1441" t="s">
        <v>5099</v>
      </c>
    </row>
    <row r="37" customFormat="false" ht="15" hidden="false" customHeight="false" outlineLevel="0" collapsed="false">
      <c r="B37" s="1441" t="n">
        <v>33</v>
      </c>
      <c r="C37" s="1441" t="s">
        <v>1000</v>
      </c>
    </row>
    <row r="38" customFormat="false" ht="15" hidden="false" customHeight="false" outlineLevel="0" collapsed="false">
      <c r="B38" s="1441" t="n">
        <v>34</v>
      </c>
      <c r="C38" s="1441" t="s">
        <v>4942</v>
      </c>
    </row>
    <row r="39" customFormat="false" ht="15" hidden="false" customHeight="false" outlineLevel="0" collapsed="false">
      <c r="B39" s="1441" t="n">
        <v>35</v>
      </c>
      <c r="C39" s="1441" t="s">
        <v>1002</v>
      </c>
    </row>
    <row r="40" customFormat="false" ht="15" hidden="false" customHeight="false" outlineLevel="0" collapsed="false">
      <c r="B40" s="1441" t="n">
        <v>36</v>
      </c>
      <c r="C40" s="1441" t="s">
        <v>4943</v>
      </c>
    </row>
    <row r="41" customFormat="false" ht="15" hidden="false" customHeight="false" outlineLevel="0" collapsed="false">
      <c r="B41" s="1441" t="n">
        <v>37</v>
      </c>
      <c r="C41" s="1441" t="s">
        <v>4944</v>
      </c>
    </row>
    <row r="42" customFormat="false" ht="15" hidden="false" customHeight="false" outlineLevel="0" collapsed="false">
      <c r="B42" s="1441" t="n">
        <v>38</v>
      </c>
      <c r="C42" s="1441" t="s">
        <v>4945</v>
      </c>
    </row>
    <row r="43" customFormat="false" ht="15" hidden="false" customHeight="false" outlineLevel="0" collapsed="false">
      <c r="B43" s="1441" t="n">
        <v>39</v>
      </c>
      <c r="C43" s="1441" t="s">
        <v>1923</v>
      </c>
    </row>
    <row r="44" customFormat="false" ht="15" hidden="false" customHeight="false" outlineLevel="0" collapsed="false">
      <c r="B44" s="1441" t="n">
        <v>40</v>
      </c>
      <c r="C44" s="1441" t="s">
        <v>4946</v>
      </c>
    </row>
    <row r="45" customFormat="false" ht="15" hidden="false" customHeight="false" outlineLevel="0" collapsed="false">
      <c r="B45" s="1441" t="n">
        <v>41</v>
      </c>
      <c r="C45" s="1441" t="s">
        <v>4947</v>
      </c>
    </row>
    <row r="46" customFormat="false" ht="15" hidden="false" customHeight="false" outlineLevel="0" collapsed="false">
      <c r="B46" s="1441" t="n">
        <v>42</v>
      </c>
      <c r="C46" s="1441" t="s">
        <v>4949</v>
      </c>
    </row>
    <row r="47" customFormat="false" ht="15" hidden="false" customHeight="false" outlineLevel="0" collapsed="false">
      <c r="B47" s="1441" t="n">
        <v>43</v>
      </c>
      <c r="C47" s="1441" t="s">
        <v>4950</v>
      </c>
    </row>
    <row r="48" customFormat="false" ht="15" hidden="false" customHeight="false" outlineLevel="0" collapsed="false">
      <c r="B48" s="1441" t="n">
        <v>44</v>
      </c>
      <c r="C48" s="1441" t="s">
        <v>4951</v>
      </c>
    </row>
    <row r="49" customFormat="false" ht="15" hidden="false" customHeight="false" outlineLevel="0" collapsed="false">
      <c r="B49" s="1441" t="n">
        <v>45</v>
      </c>
      <c r="C49" s="3480" t="s">
        <v>4955</v>
      </c>
    </row>
    <row r="50" customFormat="false" ht="15" hidden="false" customHeight="false" outlineLevel="0" collapsed="false">
      <c r="B50" s="1441" t="n">
        <v>46</v>
      </c>
      <c r="C50" s="3480" t="s">
        <v>4958</v>
      </c>
    </row>
    <row r="51" customFormat="false" ht="15" hidden="false" customHeight="false" outlineLevel="0" collapsed="false">
      <c r="B51" s="1441" t="n">
        <v>47</v>
      </c>
      <c r="C51" s="1441" t="s">
        <v>4962</v>
      </c>
    </row>
    <row r="52" customFormat="false" ht="15" hidden="false" customHeight="false" outlineLevel="0" collapsed="false">
      <c r="B52" s="1441" t="n">
        <v>48</v>
      </c>
      <c r="C52" s="3480" t="s">
        <v>4964</v>
      </c>
    </row>
    <row r="53" customFormat="false" ht="15" hidden="false" customHeight="false" outlineLevel="0" collapsed="false">
      <c r="B53" s="1441" t="n">
        <v>49</v>
      </c>
      <c r="C53" s="3480" t="s">
        <v>4965</v>
      </c>
    </row>
    <row r="54" customFormat="false" ht="15" hidden="false" customHeight="false" outlineLevel="0" collapsed="false">
      <c r="B54" s="1441" t="n">
        <v>50</v>
      </c>
      <c r="C54" s="1441" t="s">
        <v>4969</v>
      </c>
    </row>
    <row r="55" customFormat="false" ht="15" hidden="false" customHeight="false" outlineLevel="0" collapsed="false">
      <c r="B55" s="1441" t="n">
        <v>51</v>
      </c>
      <c r="C55" s="1441" t="s">
        <v>1033</v>
      </c>
    </row>
    <row r="56" customFormat="false" ht="15" hidden="false" customHeight="false" outlineLevel="0" collapsed="false">
      <c r="B56" s="1441" t="n">
        <v>52</v>
      </c>
      <c r="C56" s="1441" t="s">
        <v>1034</v>
      </c>
    </row>
    <row r="57" customFormat="false" ht="15" hidden="false" customHeight="false" outlineLevel="0" collapsed="false">
      <c r="B57" s="1441" t="n">
        <v>53</v>
      </c>
      <c r="C57" s="3480" t="s">
        <v>4972</v>
      </c>
    </row>
    <row r="58" customFormat="false" ht="15" hidden="false" customHeight="false" outlineLevel="0" collapsed="false">
      <c r="B58" s="1441" t="n">
        <v>54</v>
      </c>
      <c r="C58" s="3480" t="s">
        <v>4973</v>
      </c>
    </row>
    <row r="59" customFormat="false" ht="15" hidden="false" customHeight="false" outlineLevel="0" collapsed="false">
      <c r="B59" s="1441" t="n">
        <v>55</v>
      </c>
      <c r="C59" s="3480" t="s">
        <v>4976</v>
      </c>
    </row>
    <row r="60" customFormat="false" ht="15" hidden="false" customHeight="false" outlineLevel="0" collapsed="false">
      <c r="B60" s="1441" t="n">
        <v>56</v>
      </c>
      <c r="C60" s="3480" t="s">
        <v>4976</v>
      </c>
    </row>
    <row r="61" customFormat="false" ht="15" hidden="false" customHeight="false" outlineLevel="0" collapsed="false">
      <c r="B61" s="1441" t="n">
        <v>57</v>
      </c>
      <c r="C61" s="3480" t="s">
        <v>4978</v>
      </c>
    </row>
    <row r="62" customFormat="false" ht="15" hidden="false" customHeight="false" outlineLevel="0" collapsed="false">
      <c r="B62" s="1441" t="n">
        <v>58</v>
      </c>
      <c r="C62" s="3480" t="s">
        <v>4979</v>
      </c>
    </row>
    <row r="63" customFormat="false" ht="15" hidden="false" customHeight="false" outlineLevel="0" collapsed="false">
      <c r="B63" s="1441" t="n">
        <v>59</v>
      </c>
      <c r="C63" s="3480" t="s">
        <v>4980</v>
      </c>
    </row>
    <row r="64" customFormat="false" ht="15" hidden="false" customHeight="false" outlineLevel="0" collapsed="false">
      <c r="B64" s="1441" t="n">
        <v>60</v>
      </c>
      <c r="C64" s="3480" t="s">
        <v>4982</v>
      </c>
    </row>
    <row r="65" customFormat="false" ht="15" hidden="false" customHeight="false" outlineLevel="0" collapsed="false">
      <c r="B65" s="1441" t="n">
        <v>61</v>
      </c>
      <c r="C65" s="3480" t="s">
        <v>4983</v>
      </c>
    </row>
    <row r="66" customFormat="false" ht="15" hidden="false" customHeight="false" outlineLevel="0" collapsed="false">
      <c r="B66" s="1441" t="n">
        <v>62</v>
      </c>
      <c r="C66" s="3480" t="s">
        <v>4984</v>
      </c>
    </row>
    <row r="67" customFormat="false" ht="15" hidden="false" customHeight="false" outlineLevel="0" collapsed="false">
      <c r="B67" s="1441" t="n">
        <v>63</v>
      </c>
      <c r="C67" s="3480" t="s">
        <v>4985</v>
      </c>
    </row>
    <row r="68" customFormat="false" ht="15" hidden="false" customHeight="false" outlineLevel="0" collapsed="false">
      <c r="B68" s="1441" t="n">
        <v>64</v>
      </c>
      <c r="C68" s="3480" t="s">
        <v>4986</v>
      </c>
    </row>
    <row r="69" customFormat="false" ht="15" hidden="false" customHeight="false" outlineLevel="0" collapsed="false">
      <c r="B69" s="1441" t="n">
        <v>65</v>
      </c>
      <c r="C69" s="3480" t="s">
        <v>4987</v>
      </c>
    </row>
    <row r="70" customFormat="false" ht="15" hidden="false" customHeight="false" outlineLevel="0" collapsed="false">
      <c r="B70" s="1441" t="n">
        <v>66</v>
      </c>
      <c r="C70" s="3480" t="s">
        <v>4988</v>
      </c>
    </row>
    <row r="71" customFormat="false" ht="15" hidden="false" customHeight="false" outlineLevel="0" collapsed="false">
      <c r="B71" s="1441" t="n">
        <v>67</v>
      </c>
      <c r="C71" s="3480" t="s">
        <v>4989</v>
      </c>
    </row>
    <row r="72" customFormat="false" ht="15" hidden="false" customHeight="false" outlineLevel="0" collapsed="false">
      <c r="B72" s="1441" t="n">
        <v>68</v>
      </c>
      <c r="C72" s="1441" t="s">
        <v>4990</v>
      </c>
    </row>
    <row r="73" customFormat="false" ht="15" hidden="false" customHeight="false" outlineLevel="0" collapsed="false">
      <c r="B73" s="1441" t="n">
        <v>69</v>
      </c>
      <c r="C73" s="1441" t="s">
        <v>4991</v>
      </c>
    </row>
    <row r="74" customFormat="false" ht="15" hidden="false" customHeight="false" outlineLevel="0" collapsed="false">
      <c r="B74" s="1441" t="n">
        <v>70</v>
      </c>
      <c r="C74" s="1441" t="s">
        <v>4993</v>
      </c>
    </row>
    <row r="75" customFormat="false" ht="15" hidden="false" customHeight="false" outlineLevel="0" collapsed="false">
      <c r="B75" s="1441" t="n">
        <v>71</v>
      </c>
      <c r="C75" s="1441" t="s">
        <v>4995</v>
      </c>
    </row>
    <row r="76" customFormat="false" ht="15" hidden="false" customHeight="false" outlineLevel="0" collapsed="false">
      <c r="B76" s="1441" t="n">
        <v>72</v>
      </c>
      <c r="C76" s="1441" t="s">
        <v>5100</v>
      </c>
    </row>
    <row r="77" customFormat="false" ht="15" hidden="false" customHeight="false" outlineLevel="0" collapsed="false">
      <c r="B77" s="1441" t="n">
        <v>73</v>
      </c>
      <c r="C77" s="1441" t="s">
        <v>1056</v>
      </c>
    </row>
    <row r="78" customFormat="false" ht="15" hidden="false" customHeight="false" outlineLevel="0" collapsed="false">
      <c r="B78" s="1441" t="n">
        <v>74</v>
      </c>
      <c r="C78" s="1441" t="s">
        <v>4998</v>
      </c>
    </row>
    <row r="79" customFormat="false" ht="15" hidden="false" customHeight="false" outlineLevel="0" collapsed="false">
      <c r="B79" s="1441" t="n">
        <v>75</v>
      </c>
      <c r="C79" s="1441" t="s">
        <v>5000</v>
      </c>
    </row>
    <row r="80" customFormat="false" ht="15" hidden="false" customHeight="false" outlineLevel="0" collapsed="false">
      <c r="B80" s="1441" t="n">
        <v>76</v>
      </c>
      <c r="C80" s="1441" t="s">
        <v>1060</v>
      </c>
    </row>
    <row r="81" customFormat="false" ht="15" hidden="false" customHeight="false" outlineLevel="0" collapsed="false">
      <c r="B81" s="1441" t="n">
        <v>77</v>
      </c>
      <c r="C81" s="1441" t="s">
        <v>5002</v>
      </c>
    </row>
    <row r="82" customFormat="false" ht="15" hidden="false" customHeight="false" outlineLevel="0" collapsed="false">
      <c r="B82" s="1441" t="n">
        <v>78</v>
      </c>
      <c r="C82" s="1441" t="s">
        <v>5003</v>
      </c>
    </row>
    <row r="83" customFormat="false" ht="15" hidden="false" customHeight="false" outlineLevel="0" collapsed="false">
      <c r="B83" s="1441" t="n">
        <v>79</v>
      </c>
      <c r="C83" s="1441" t="s">
        <v>1064</v>
      </c>
    </row>
    <row r="84" customFormat="false" ht="15" hidden="false" customHeight="false" outlineLevel="0" collapsed="false">
      <c r="B84" s="1441" t="n">
        <v>80</v>
      </c>
      <c r="C84" s="1441" t="s">
        <v>5004</v>
      </c>
    </row>
    <row r="85" customFormat="false" ht="15" hidden="false" customHeight="false" outlineLevel="0" collapsed="false">
      <c r="B85" s="1441" t="n">
        <v>81</v>
      </c>
      <c r="C85" s="1441" t="s">
        <v>5005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O1146"/>
  <sheetViews>
    <sheetView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F1" activeCellId="0" sqref="F1"/>
    </sheetView>
  </sheetViews>
  <sheetFormatPr defaultColWidth="9.96875" defaultRowHeight="15" outlineLevelRow="0" outlineLevelCol="0"/>
  <cols>
    <col collapsed="false" customWidth="true" hidden="false" outlineLevel="0" max="1" min="1" style="0" width="2.86"/>
    <col collapsed="false" customWidth="true" hidden="false" outlineLevel="0" max="2" min="2" style="0" width="27.3"/>
    <col collapsed="false" customWidth="true" hidden="false" outlineLevel="0" max="3" min="3" style="1441" width="7.29"/>
    <col collapsed="false" customWidth="true" hidden="false" outlineLevel="0" max="4" min="4" style="1441" width="5.42"/>
    <col collapsed="false" customWidth="true" hidden="false" outlineLevel="0" max="5" min="5" style="1441" width="15"/>
    <col collapsed="false" customWidth="true" hidden="false" outlineLevel="0" max="6" min="6" style="1441" width="6"/>
    <col collapsed="false" customWidth="true" hidden="false" outlineLevel="0" max="7" min="7" style="1441" width="16"/>
    <col collapsed="false" customWidth="true" hidden="false" outlineLevel="0" max="8" min="8" style="1441" width="14.85"/>
    <col collapsed="false" customWidth="true" hidden="false" outlineLevel="0" max="9" min="9" style="1441" width="12.43"/>
    <col collapsed="false" customWidth="true" hidden="false" outlineLevel="0" max="10" min="10" style="1441" width="12"/>
    <col collapsed="false" customWidth="true" hidden="false" outlineLevel="0" max="11" min="11" style="0" width="13.42"/>
    <col collapsed="false" customWidth="true" hidden="false" outlineLevel="0" max="12" min="12" style="0" width="12.85"/>
    <col collapsed="false" customWidth="true" hidden="false" outlineLevel="0" max="13" min="13" style="0" width="21.85"/>
    <col collapsed="false" customWidth="true" hidden="false" outlineLevel="0" max="14" min="14" style="0" width="13.55"/>
    <col collapsed="false" customWidth="true" hidden="false" outlineLevel="0" max="15" min="15" style="0" width="28.57"/>
    <col collapsed="false" customWidth="true" hidden="false" outlineLevel="0" max="16" min="16" style="0" width="21.55"/>
  </cols>
  <sheetData>
    <row r="1" s="1441" customFormat="true" ht="29.25" hidden="false" customHeight="true" outlineLevel="0" collapsed="false">
      <c r="A1" s="1443" t="s">
        <v>5009</v>
      </c>
      <c r="B1" s="1443" t="s">
        <v>5101</v>
      </c>
      <c r="C1" s="1444" t="s">
        <v>5102</v>
      </c>
      <c r="D1" s="1443" t="s">
        <v>5103</v>
      </c>
      <c r="E1" s="1443" t="s">
        <v>5104</v>
      </c>
      <c r="F1" s="1443" t="s">
        <v>45</v>
      </c>
      <c r="G1" s="1443" t="s">
        <v>5105</v>
      </c>
      <c r="H1" s="1443" t="s">
        <v>5106</v>
      </c>
      <c r="I1" s="1443" t="s">
        <v>47</v>
      </c>
      <c r="J1" s="1443" t="s">
        <v>29</v>
      </c>
      <c r="K1" s="1443" t="s">
        <v>5107</v>
      </c>
      <c r="L1" s="1443" t="s">
        <v>1294</v>
      </c>
      <c r="M1" s="1443" t="s">
        <v>5108</v>
      </c>
      <c r="N1" s="1443" t="s">
        <v>741</v>
      </c>
      <c r="O1" s="1443" t="s">
        <v>5109</v>
      </c>
    </row>
    <row r="2" customFormat="false" ht="15" hidden="true" customHeight="false" outlineLevel="0" collapsed="false">
      <c r="A2" s="0" t="n">
        <f aca="false">'NORTH-1'!A104</f>
        <v>4</v>
      </c>
      <c r="B2" s="0" t="str">
        <f aca="false">'NORTH-1'!B104</f>
        <v>11 kV Balaka Feeder</v>
      </c>
      <c r="C2" s="1441" t="n">
        <f aca="false">'NORTH-1'!C104</f>
        <v>11</v>
      </c>
      <c r="D2" s="1441" t="str">
        <f aca="false">'NORTH-1'!D104</f>
        <v>EXPORT</v>
      </c>
      <c r="E2" s="1441" t="str">
        <f aca="false">'NORTH-1'!E104</f>
        <v>HA021100901-02</v>
      </c>
      <c r="F2" s="1441" t="n">
        <f aca="false">'NORTH-1'!F104</f>
        <v>1</v>
      </c>
      <c r="G2" s="1441" t="n">
        <f aca="false">'NORTH-1'!G104</f>
        <v>3920074</v>
      </c>
      <c r="H2" s="1441" t="n">
        <f aca="false">'NORTH-1'!H104</f>
        <v>5173196</v>
      </c>
      <c r="I2" s="1441" t="n">
        <f aca="false">'NORTH-1'!I104</f>
        <v>1253122</v>
      </c>
      <c r="J2" s="1441" t="n">
        <f aca="false">'NORTH-1'!J104</f>
        <v>1</v>
      </c>
      <c r="K2" s="0" t="n">
        <f aca="false">'NORTH-1'!K104</f>
        <v>0</v>
      </c>
      <c r="L2" s="0" t="n">
        <f aca="false">'NORTH-1'!L104</f>
        <v>1253122</v>
      </c>
      <c r="M2" s="0" t="n">
        <f aca="false">'NORTH-1'!M104</f>
        <v>1257653.92220888</v>
      </c>
      <c r="N2" s="0" t="str">
        <f aca="false">'NORTH-1'!N104</f>
        <v>Paribag</v>
      </c>
      <c r="O2" s="0" t="s">
        <v>973</v>
      </c>
    </row>
    <row r="3" customFormat="false" ht="15" hidden="true" customHeight="false" outlineLevel="0" collapsed="false">
      <c r="A3" s="0" t="n">
        <f aca="false">'NORTH-1'!A105</f>
        <v>5</v>
      </c>
      <c r="B3" s="0" t="str">
        <f aca="false">'NORTH-1'!B105</f>
        <v>11 kV Mogbazar O/H</v>
      </c>
      <c r="C3" s="1441" t="n">
        <f aca="false">'NORTH-1'!C105</f>
        <v>11</v>
      </c>
      <c r="D3" s="1441" t="n">
        <f aca="false">'NORTH-1'!D105</f>
        <v>0</v>
      </c>
      <c r="E3" s="1441" t="str">
        <f aca="false">'NORTH-1'!E105</f>
        <v>HA021100463-02</v>
      </c>
      <c r="F3" s="1441" t="n">
        <f aca="false">'NORTH-1'!F105</f>
        <v>1</v>
      </c>
      <c r="G3" s="1441" t="n">
        <f aca="false">'NORTH-1'!G105</f>
        <v>44616340</v>
      </c>
      <c r="H3" s="1441" t="n">
        <f aca="false">'NORTH-1'!H105</f>
        <v>46129640</v>
      </c>
      <c r="I3" s="1441" t="n">
        <f aca="false">'NORTH-1'!I105</f>
        <v>1513300</v>
      </c>
      <c r="J3" s="1441" t="n">
        <f aca="false">'NORTH-1'!J105</f>
        <v>1</v>
      </c>
      <c r="K3" s="0" t="n">
        <f aca="false">'NORTH-1'!K105</f>
        <v>0</v>
      </c>
      <c r="L3" s="0" t="n">
        <f aca="false">'NORTH-1'!L105</f>
        <v>1513300</v>
      </c>
      <c r="M3" s="0" t="n">
        <f aca="false">'NORTH-1'!M105</f>
        <v>1518772.85729458</v>
      </c>
      <c r="N3" s="0" t="str">
        <f aca="false">'NORTH-1'!N105</f>
        <v>Paribag</v>
      </c>
      <c r="O3" s="0" t="s">
        <v>973</v>
      </c>
    </row>
    <row r="4" customFormat="false" ht="15" hidden="true" customHeight="false" outlineLevel="0" collapsed="false">
      <c r="A4" s="0" t="n">
        <f aca="false">'NORTH-1'!A106</f>
        <v>6</v>
      </c>
      <c r="B4" s="0" t="str">
        <f aca="false">'NORTH-1'!B106</f>
        <v>11 kV Panthopath Feeder</v>
      </c>
      <c r="C4" s="1441" t="n">
        <f aca="false">'NORTH-1'!C106</f>
        <v>11</v>
      </c>
      <c r="D4" s="1441" t="n">
        <f aca="false">'NORTH-1'!D106</f>
        <v>0</v>
      </c>
      <c r="E4" s="1441" t="str">
        <f aca="false">'NORTH-1'!E106</f>
        <v>HA021101078-02</v>
      </c>
      <c r="F4" s="1441" t="n">
        <f aca="false">'NORTH-1'!F106</f>
        <v>1</v>
      </c>
      <c r="G4" s="1441" t="n">
        <f aca="false">'NORTH-1'!G106</f>
        <v>56931817</v>
      </c>
      <c r="H4" s="1441" t="n">
        <f aca="false">'NORTH-1'!H106</f>
        <v>59070322</v>
      </c>
      <c r="I4" s="1441" t="n">
        <f aca="false">'NORTH-1'!I106</f>
        <v>2138505</v>
      </c>
      <c r="J4" s="1441" t="n">
        <f aca="false">'NORTH-1'!J106</f>
        <v>1</v>
      </c>
      <c r="K4" s="0" t="n">
        <f aca="false">'NORTH-1'!K106</f>
        <v>0</v>
      </c>
      <c r="L4" s="0" t="n">
        <f aca="false">'NORTH-1'!L106</f>
        <v>2138505</v>
      </c>
      <c r="M4" s="0" t="n">
        <f aca="false">'NORTH-1'!M106</f>
        <v>2146238.91441798</v>
      </c>
      <c r="N4" s="0" t="str">
        <f aca="false">'NORTH-1'!N106</f>
        <v>Paribag</v>
      </c>
      <c r="O4" s="0" t="s">
        <v>973</v>
      </c>
    </row>
    <row r="5" customFormat="false" ht="15" hidden="true" customHeight="false" outlineLevel="0" collapsed="false">
      <c r="A5" s="0" t="n">
        <f aca="false">'NORTH-1'!A107</f>
        <v>7</v>
      </c>
      <c r="B5" s="0" t="str">
        <f aca="false">'NORTH-1'!B107</f>
        <v>11 kV Shahbagh Feeder ( old University O/H)</v>
      </c>
      <c r="C5" s="1441" t="n">
        <f aca="false">'NORTH-1'!C107</f>
        <v>11</v>
      </c>
      <c r="D5" s="1441" t="n">
        <f aca="false">'NORTH-1'!D107</f>
        <v>0</v>
      </c>
      <c r="E5" s="1441" t="str">
        <f aca="false">'NORTH-1'!E107</f>
        <v>DHK60882</v>
      </c>
      <c r="F5" s="1441" t="n">
        <f aca="false">'NORTH-1'!F107</f>
        <v>1</v>
      </c>
      <c r="G5" s="1441" t="n">
        <f aca="false">'NORTH-1'!G107</f>
        <v>201916.09</v>
      </c>
      <c r="H5" s="1441" t="n">
        <f aca="false">'NORTH-1'!H107</f>
        <v>208836.3</v>
      </c>
      <c r="I5" s="1441" t="n">
        <f aca="false">'NORTH-1'!I107</f>
        <v>6920.20999999999</v>
      </c>
      <c r="J5" s="1441" t="n">
        <f aca="false">'NORTH-1'!J107</f>
        <v>60</v>
      </c>
      <c r="K5" s="0" t="n">
        <f aca="false">'NORTH-1'!K107</f>
        <v>0</v>
      </c>
      <c r="L5" s="0" t="n">
        <f aca="false">'NORTH-1'!L107</f>
        <v>415212.6</v>
      </c>
      <c r="M5" s="0" t="n">
        <f aca="false">'NORTH-1'!M107</f>
        <v>416714.21852026</v>
      </c>
      <c r="N5" s="0" t="str">
        <f aca="false">'NORTH-1'!N107</f>
        <v>Paribag</v>
      </c>
      <c r="O5" s="0" t="s">
        <v>973</v>
      </c>
    </row>
    <row r="6" customFormat="false" ht="15" hidden="true" customHeight="false" outlineLevel="0" collapsed="false">
      <c r="A6" s="0" t="n">
        <f aca="false">'NORTH-1'!A108</f>
        <v>8</v>
      </c>
      <c r="B6" s="0" t="str">
        <f aca="false">'NORTH-1'!B108</f>
        <v>11 kV P G Hospital Feeder</v>
      </c>
      <c r="C6" s="1441" t="n">
        <f aca="false">'NORTH-1'!C108</f>
        <v>11</v>
      </c>
      <c r="D6" s="1441" t="n">
        <f aca="false">'NORTH-1'!D108</f>
        <v>0</v>
      </c>
      <c r="E6" s="1441" t="str">
        <f aca="false">'NORTH-1'!E108</f>
        <v>DHK60889</v>
      </c>
      <c r="F6" s="1441" t="n">
        <f aca="false">'NORTH-1'!F108</f>
        <v>1</v>
      </c>
      <c r="G6" s="1441" t="n">
        <f aca="false">'NORTH-1'!G108</f>
        <v>275542.83</v>
      </c>
      <c r="H6" s="1441" t="n">
        <f aca="false">'NORTH-1'!H108</f>
        <v>279161.7</v>
      </c>
      <c r="I6" s="1441" t="n">
        <f aca="false">'NORTH-1'!I108</f>
        <v>3618.87</v>
      </c>
      <c r="J6" s="1441" t="n">
        <f aca="false">'NORTH-1'!J108</f>
        <v>60</v>
      </c>
      <c r="K6" s="0" t="n">
        <f aca="false">'NORTH-1'!K108</f>
        <v>0</v>
      </c>
      <c r="L6" s="0" t="n">
        <f aca="false">'NORTH-1'!L108</f>
        <v>217132.2</v>
      </c>
      <c r="M6" s="0" t="n">
        <f aca="false">'NORTH-1'!M108</f>
        <v>217917.45972686</v>
      </c>
      <c r="N6" s="0" t="str">
        <f aca="false">'NORTH-1'!N108</f>
        <v>Paribag</v>
      </c>
      <c r="O6" s="0" t="s">
        <v>973</v>
      </c>
    </row>
    <row r="7" customFormat="false" ht="15" hidden="true" customHeight="false" outlineLevel="0" collapsed="false">
      <c r="A7" s="0" t="n">
        <f aca="false">'NORTH-1'!A109</f>
        <v>9</v>
      </c>
      <c r="B7" s="0" t="str">
        <f aca="false">'NORTH-1'!B109</f>
        <v>11 kV Abdul Monem Ltd</v>
      </c>
      <c r="C7" s="1441" t="n">
        <f aca="false">'NORTH-1'!C109</f>
        <v>11</v>
      </c>
      <c r="D7" s="1441" t="n">
        <f aca="false">'NORTH-1'!D109</f>
        <v>0</v>
      </c>
      <c r="E7" s="1441" t="str">
        <f aca="false">'NORTH-1'!E109</f>
        <v>DHK60890</v>
      </c>
      <c r="F7" s="1441" t="n">
        <f aca="false">'NORTH-1'!F109</f>
        <v>1</v>
      </c>
      <c r="G7" s="1441" t="n">
        <f aca="false">'NORTH-1'!G109</f>
        <v>684.97</v>
      </c>
      <c r="H7" s="1441" t="n">
        <f aca="false">'NORTH-1'!H109</f>
        <v>691.92</v>
      </c>
      <c r="I7" s="1441" t="n">
        <f aca="false">'NORTH-1'!I109</f>
        <v>6.94999999999993</v>
      </c>
      <c r="J7" s="1441" t="n">
        <f aca="false">'NORTH-1'!J109</f>
        <v>60000</v>
      </c>
      <c r="K7" s="0" t="n">
        <f aca="false">'NORTH-1'!K109</f>
        <v>0</v>
      </c>
      <c r="L7" s="0" t="n">
        <f aca="false">'NORTH-1'!L109</f>
        <v>416999.999999996</v>
      </c>
      <c r="M7" s="0" t="n">
        <f aca="false">'NORTH-1'!M109</f>
        <v>418508.082661622</v>
      </c>
      <c r="N7" s="0" t="str">
        <f aca="false">'NORTH-1'!N109</f>
        <v>Paribag</v>
      </c>
      <c r="O7" s="0" t="s">
        <v>973</v>
      </c>
    </row>
    <row r="8" customFormat="false" ht="15" hidden="true" customHeight="false" outlineLevel="0" collapsed="false">
      <c r="A8" s="0" t="n">
        <f aca="false">'NORTH-1'!A110</f>
        <v>10</v>
      </c>
      <c r="B8" s="0" t="str">
        <f aca="false">'NORTH-1'!B110</f>
        <v>11 kV Surjasen Hall Feeder</v>
      </c>
      <c r="C8" s="1441" t="n">
        <f aca="false">'NORTH-1'!C110</f>
        <v>11</v>
      </c>
      <c r="D8" s="1441" t="n">
        <f aca="false">'NORTH-1'!D110</f>
        <v>0</v>
      </c>
      <c r="E8" s="1441" t="str">
        <f aca="false">'NORTH-1'!E110</f>
        <v>DHK60880</v>
      </c>
      <c r="F8" s="1441" t="n">
        <f aca="false">'NORTH-1'!F110</f>
        <v>1</v>
      </c>
      <c r="G8" s="1441" t="n">
        <f aca="false">'NORTH-1'!G110</f>
        <v>526282.72</v>
      </c>
      <c r="H8" s="1441" t="n">
        <f aca="false">'NORTH-1'!H110</f>
        <v>538943.6</v>
      </c>
      <c r="I8" s="1441" t="n">
        <f aca="false">'NORTH-1'!I110</f>
        <v>12660.88</v>
      </c>
      <c r="J8" s="1441" t="n">
        <f aca="false">'NORTH-1'!J110</f>
        <v>60</v>
      </c>
      <c r="K8" s="0" t="n">
        <f aca="false">'NORTH-1'!K110</f>
        <v>0</v>
      </c>
      <c r="L8" s="0" t="n">
        <f aca="false">'NORTH-1'!L110</f>
        <v>759652.8</v>
      </c>
      <c r="M8" s="0" t="n">
        <f aca="false">'NORTH-1'!M110</f>
        <v>762400.088289054</v>
      </c>
      <c r="N8" s="0" t="str">
        <f aca="false">'NORTH-1'!N110</f>
        <v>Ramna</v>
      </c>
      <c r="O8" s="0" t="s">
        <v>973</v>
      </c>
    </row>
    <row r="9" customFormat="false" ht="15" hidden="true" customHeight="false" outlineLevel="0" collapsed="false">
      <c r="A9" s="0" t="n">
        <f aca="false">'NORTH-1'!A111</f>
        <v>11</v>
      </c>
      <c r="B9" s="0" t="str">
        <f aca="false">'NORTH-1'!B111</f>
        <v>11 kV Azimpur-1 Feeder</v>
      </c>
      <c r="C9" s="1441" t="n">
        <f aca="false">'NORTH-1'!C111</f>
        <v>11</v>
      </c>
      <c r="D9" s="1441" t="n">
        <f aca="false">'NORTH-1'!D111</f>
        <v>0</v>
      </c>
      <c r="E9" s="1441" t="str">
        <f aca="false">'NORTH-1'!E111</f>
        <v>DHK60872</v>
      </c>
      <c r="F9" s="1441" t="n">
        <f aca="false">'NORTH-1'!F111</f>
        <v>1</v>
      </c>
      <c r="G9" s="1441" t="n">
        <f aca="false">'NORTH-1'!G111</f>
        <v>0</v>
      </c>
      <c r="H9" s="1441" t="n">
        <f aca="false">'NORTH-1'!H111</f>
        <v>0</v>
      </c>
      <c r="I9" s="1441" t="n">
        <f aca="false">'NORTH-1'!I111</f>
        <v>0</v>
      </c>
      <c r="J9" s="1441" t="n">
        <f aca="false">'NORTH-1'!J111</f>
        <v>60</v>
      </c>
      <c r="K9" s="0" t="n">
        <f aca="false">'NORTH-1'!K111</f>
        <v>0</v>
      </c>
      <c r="L9" s="0" t="n">
        <f aca="false">'NORTH-1'!L111</f>
        <v>0</v>
      </c>
      <c r="M9" s="0" t="n">
        <f aca="false">'NORTH-1'!M111</f>
        <v>0</v>
      </c>
      <c r="N9" s="0" t="str">
        <f aca="false">'NORTH-1'!N111</f>
        <v>Azimpur</v>
      </c>
      <c r="O9" s="0" t="s">
        <v>973</v>
      </c>
    </row>
    <row r="10" customFormat="false" ht="15" hidden="true" customHeight="false" outlineLevel="0" collapsed="false">
      <c r="A10" s="0" t="n">
        <f aca="false">'NORTH-1'!A112</f>
        <v>12</v>
      </c>
      <c r="B10" s="0" t="str">
        <f aca="false">'NORTH-1'!B112</f>
        <v>11 kV TSC Feeder</v>
      </c>
      <c r="C10" s="1441" t="n">
        <f aca="false">'NORTH-1'!C112</f>
        <v>11</v>
      </c>
      <c r="D10" s="1441" t="n">
        <f aca="false">'NORTH-1'!D112</f>
        <v>0</v>
      </c>
      <c r="E10" s="1441" t="str">
        <f aca="false">'NORTH-1'!E112</f>
        <v>DHK60873</v>
      </c>
      <c r="F10" s="1441" t="n">
        <f aca="false">'NORTH-1'!F112</f>
        <v>1</v>
      </c>
      <c r="G10" s="1441" t="n">
        <f aca="false">'NORTH-1'!G112</f>
        <v>910191.77</v>
      </c>
      <c r="H10" s="1441" t="n">
        <f aca="false">'NORTH-1'!H112</f>
        <v>918512</v>
      </c>
      <c r="I10" s="1441" t="n">
        <f aca="false">'NORTH-1'!I112</f>
        <v>8320.22999999998</v>
      </c>
      <c r="J10" s="1441" t="n">
        <f aca="false">'NORTH-1'!J112</f>
        <v>60</v>
      </c>
      <c r="K10" s="0" t="n">
        <f aca="false">'NORTH-1'!K112</f>
        <v>0</v>
      </c>
      <c r="L10" s="0" t="n">
        <f aca="false">'NORTH-1'!L112</f>
        <v>499213.799999999</v>
      </c>
      <c r="M10" s="0" t="n">
        <f aca="false">'NORTH-1'!M112</f>
        <v>501019.209295501</v>
      </c>
      <c r="N10" s="0" t="str">
        <f aca="false">'NORTH-1'!N112</f>
        <v>Ramna</v>
      </c>
      <c r="O10" s="0" t="s">
        <v>973</v>
      </c>
    </row>
    <row r="11" customFormat="false" ht="15" hidden="true" customHeight="false" outlineLevel="0" collapsed="false">
      <c r="A11" s="0" t="n">
        <f aca="false">'NORTH-1'!A113</f>
        <v>13</v>
      </c>
      <c r="B11" s="0" t="str">
        <f aca="false">'NORTH-1'!B113</f>
        <v>11 kV SCADA Bhaban</v>
      </c>
      <c r="C11" s="1441" t="n">
        <f aca="false">'NORTH-1'!C113</f>
        <v>11</v>
      </c>
      <c r="D11" s="1441" t="n">
        <f aca="false">'NORTH-1'!D113</f>
        <v>0</v>
      </c>
      <c r="E11" s="1441" t="str">
        <f aca="false">'NORTH-1'!E113</f>
        <v>DHK60883</v>
      </c>
      <c r="F11" s="1441" t="n">
        <f aca="false">'NORTH-1'!F113</f>
        <v>1</v>
      </c>
      <c r="G11" s="1441" t="n">
        <f aca="false">'NORTH-1'!G113</f>
        <v>27965.2</v>
      </c>
      <c r="H11" s="1441" t="n">
        <f aca="false">'NORTH-1'!H113</f>
        <v>28074.3</v>
      </c>
      <c r="I11" s="1441" t="n">
        <f aca="false">'NORTH-1'!I113</f>
        <v>109.099999999999</v>
      </c>
      <c r="J11" s="1441" t="n">
        <f aca="false">'NORTH-1'!J113</f>
        <v>60</v>
      </c>
      <c r="K11" s="0" t="n">
        <f aca="false">'NORTH-1'!K113</f>
        <v>0</v>
      </c>
      <c r="L11" s="0" t="n">
        <f aca="false">'NORTH-1'!L113</f>
        <v>6545.99999999991</v>
      </c>
      <c r="M11" s="0" t="n">
        <f aca="false">'NORTH-1'!M113</f>
        <v>6569.67364293277</v>
      </c>
      <c r="N11" s="0" t="str">
        <f aca="false">'NORTH-1'!N113</f>
        <v>Paribag</v>
      </c>
      <c r="O11" s="0" t="s">
        <v>973</v>
      </c>
    </row>
    <row r="12" customFormat="false" ht="15" hidden="true" customHeight="false" outlineLevel="0" collapsed="false">
      <c r="A12" s="0" t="n">
        <f aca="false">'NORTH-1'!A114</f>
        <v>14</v>
      </c>
      <c r="B12" s="0" t="str">
        <f aca="false">'NORTH-1'!B114</f>
        <v>11 kV DPH Sw/S-2</v>
      </c>
      <c r="C12" s="1441" t="n">
        <f aca="false">'NORTH-1'!C114</f>
        <v>11</v>
      </c>
      <c r="D12" s="1441" t="n">
        <f aca="false">'NORTH-1'!D114</f>
        <v>0</v>
      </c>
      <c r="E12" s="1441" t="str">
        <f aca="false">'NORTH-1'!E114</f>
        <v>DHK60871</v>
      </c>
      <c r="F12" s="1441" t="n">
        <f aca="false">'NORTH-1'!F114</f>
        <v>1</v>
      </c>
      <c r="G12" s="1441" t="n">
        <f aca="false">'NORTH-1'!G114</f>
        <v>455579.68</v>
      </c>
      <c r="H12" s="1441" t="n">
        <f aca="false">'NORTH-1'!H114</f>
        <v>474478.5</v>
      </c>
      <c r="I12" s="1441" t="n">
        <f aca="false">'NORTH-1'!I114</f>
        <v>18898.82</v>
      </c>
      <c r="J12" s="1441" t="n">
        <f aca="false">'NORTH-1'!J114</f>
        <v>60</v>
      </c>
      <c r="K12" s="0" t="n">
        <f aca="false">'NORTH-1'!K114</f>
        <v>0</v>
      </c>
      <c r="L12" s="0" t="n">
        <f aca="false">'NORTH-1'!L114</f>
        <v>1133929.2</v>
      </c>
      <c r="M12" s="0" t="n">
        <f aca="false">'NORTH-1'!M114</f>
        <v>1138030.06082981</v>
      </c>
      <c r="N12" s="0" t="str">
        <f aca="false">'NORTH-1'!N114</f>
        <v>Paribag</v>
      </c>
      <c r="O12" s="0" t="s">
        <v>973</v>
      </c>
    </row>
    <row r="13" customFormat="false" ht="15" hidden="true" customHeight="false" outlineLevel="0" collapsed="false">
      <c r="A13" s="0" t="n">
        <f aca="false">'NORTH-1'!A115</f>
        <v>17</v>
      </c>
      <c r="B13" s="0" t="str">
        <f aca="false">'NORTH-1'!B115</f>
        <v>11 kV New Elephant Road Feeder</v>
      </c>
      <c r="C13" s="1441" t="n">
        <f aca="false">'NORTH-1'!C115</f>
        <v>11</v>
      </c>
      <c r="D13" s="1441" t="n">
        <f aca="false">'NORTH-1'!D115</f>
        <v>0</v>
      </c>
      <c r="E13" s="1441" t="str">
        <f aca="false">'NORTH-1'!E115</f>
        <v>DHK60981</v>
      </c>
      <c r="F13" s="1441" t="n">
        <f aca="false">'NORTH-1'!F115</f>
        <v>1</v>
      </c>
      <c r="G13" s="1441" t="n">
        <f aca="false">'NORTH-1'!G115</f>
        <v>38853.86</v>
      </c>
      <c r="H13" s="1441" t="n">
        <f aca="false">'NORTH-1'!H115</f>
        <v>61120.9</v>
      </c>
      <c r="I13" s="1441" t="n">
        <f aca="false">'NORTH-1'!I115</f>
        <v>22267.04</v>
      </c>
      <c r="J13" s="1441" t="n">
        <f aca="false">'NORTH-1'!J115</f>
        <v>60</v>
      </c>
      <c r="K13" s="0" t="n">
        <f aca="false">'NORTH-1'!K115</f>
        <v>0</v>
      </c>
      <c r="L13" s="0" t="n">
        <f aca="false">'NORTH-1'!L115</f>
        <v>1336022.4</v>
      </c>
      <c r="M13" s="0" t="n">
        <f aca="false">'NORTH-1'!M115</f>
        <v>1340854.13193521</v>
      </c>
      <c r="N13" s="0" t="str">
        <f aca="false">'NORTH-1'!N115</f>
        <v>Paribag</v>
      </c>
      <c r="O13" s="0" t="s">
        <v>973</v>
      </c>
    </row>
    <row r="14" customFormat="false" ht="15" hidden="true" customHeight="false" outlineLevel="0" collapsed="false">
      <c r="A14" s="0" t="n">
        <f aca="false">'NORTH-1'!A116</f>
        <v>18</v>
      </c>
      <c r="B14" s="0" t="str">
        <f aca="false">'NORTH-1'!B116</f>
        <v>11 kV Dhanmondi O/H Feeder</v>
      </c>
      <c r="C14" s="1441" t="n">
        <f aca="false">'NORTH-1'!C116</f>
        <v>11</v>
      </c>
      <c r="D14" s="1441" t="n">
        <f aca="false">'NORTH-1'!D116</f>
        <v>0</v>
      </c>
      <c r="E14" s="1441" t="str">
        <f aca="false">'NORTH-1'!E116</f>
        <v>DHK61110</v>
      </c>
      <c r="F14" s="1441" t="n">
        <f aca="false">'NORTH-1'!F116</f>
        <v>1</v>
      </c>
      <c r="G14" s="1441" t="n">
        <f aca="false">'NORTH-1'!G116</f>
        <v>356765.96</v>
      </c>
      <c r="H14" s="1441" t="n">
        <f aca="false">'NORTH-1'!H116</f>
        <v>380880.9</v>
      </c>
      <c r="I14" s="1441" t="n">
        <f aca="false">'NORTH-1'!I116</f>
        <v>24114.94</v>
      </c>
      <c r="J14" s="1441" t="n">
        <f aca="false">'NORTH-1'!J116</f>
        <v>60</v>
      </c>
      <c r="K14" s="0" t="n">
        <f aca="false">'NORTH-1'!K116</f>
        <v>0</v>
      </c>
      <c r="L14" s="0" t="n">
        <f aca="false">'NORTH-1'!L116</f>
        <v>1446896.4</v>
      </c>
      <c r="M14" s="0" t="n">
        <f aca="false">'NORTH-1'!M116</f>
        <v>1452129.10833096</v>
      </c>
      <c r="N14" s="0" t="str">
        <f aca="false">'NORTH-1'!N116</f>
        <v>Paribag</v>
      </c>
      <c r="O14" s="0" t="s">
        <v>973</v>
      </c>
    </row>
    <row r="15" customFormat="false" ht="15" hidden="true" customHeight="false" outlineLevel="0" collapsed="false">
      <c r="A15" s="0" t="n">
        <f aca="false">'NORTH-1'!A117</f>
        <v>19</v>
      </c>
      <c r="B15" s="0" t="str">
        <f aca="false">'NORTH-1'!B117</f>
        <v>11 kV Sonargaon Feeder</v>
      </c>
      <c r="C15" s="1441" t="n">
        <f aca="false">'NORTH-1'!C117</f>
        <v>11</v>
      </c>
      <c r="D15" s="1441" t="n">
        <f aca="false">'NORTH-1'!D117</f>
        <v>0</v>
      </c>
      <c r="E15" s="1441" t="str">
        <f aca="false">'NORTH-1'!E117</f>
        <v>DHK61115</v>
      </c>
      <c r="F15" s="1441" t="n">
        <f aca="false">'NORTH-1'!F117</f>
        <v>1</v>
      </c>
      <c r="G15" s="1441" t="n">
        <f aca="false">'NORTH-1'!G117</f>
        <v>283945.16</v>
      </c>
      <c r="H15" s="1441" t="n">
        <f aca="false">'NORTH-1'!H117</f>
        <v>312180.8</v>
      </c>
      <c r="I15" s="1441" t="n">
        <f aca="false">'NORTH-1'!I117</f>
        <v>28235.64</v>
      </c>
      <c r="J15" s="1441" t="n">
        <f aca="false">'NORTH-1'!J117</f>
        <v>60</v>
      </c>
      <c r="K15" s="0" t="n">
        <f aca="false">'NORTH-1'!K117</f>
        <v>0</v>
      </c>
      <c r="L15" s="0" t="n">
        <f aca="false">'NORTH-1'!L117</f>
        <v>1694138.4</v>
      </c>
      <c r="M15" s="0" t="n">
        <f aca="false">'NORTH-1'!M117</f>
        <v>1700265.2603056</v>
      </c>
      <c r="N15" s="0" t="str">
        <f aca="false">'NORTH-1'!N117</f>
        <v>Paribag</v>
      </c>
      <c r="O15" s="0" t="s">
        <v>973</v>
      </c>
    </row>
    <row r="16" customFormat="false" ht="15" hidden="true" customHeight="false" outlineLevel="0" collapsed="false">
      <c r="A16" s="0" t="n">
        <f aca="false">'NORTH-1'!A118</f>
        <v>20</v>
      </c>
      <c r="B16" s="0" t="str">
        <f aca="false">'NORTH-1'!B118</f>
        <v>11 kV Museum Feeder</v>
      </c>
      <c r="C16" s="1441" t="n">
        <f aca="false">'NORTH-1'!C118</f>
        <v>11</v>
      </c>
      <c r="D16" s="1441" t="n">
        <f aca="false">'NORTH-1'!D118</f>
        <v>0</v>
      </c>
      <c r="E16" s="1441" t="str">
        <f aca="false">'NORTH-1'!E118</f>
        <v>DHK61107</v>
      </c>
      <c r="F16" s="1441" t="n">
        <f aca="false">'NORTH-1'!F118</f>
        <v>1</v>
      </c>
      <c r="G16" s="1441" t="n">
        <f aca="false">'NORTH-1'!G118</f>
        <v>542994.77</v>
      </c>
      <c r="H16" s="1441" t="n">
        <f aca="false">'NORTH-1'!H118</f>
        <v>545315.1</v>
      </c>
      <c r="I16" s="1441" t="n">
        <f aca="false">'NORTH-1'!I118</f>
        <v>2320.32999999996</v>
      </c>
      <c r="J16" s="1441" t="n">
        <f aca="false">'NORTH-1'!J118</f>
        <v>60</v>
      </c>
      <c r="K16" s="0" t="n">
        <f aca="false">'NORTH-1'!K118</f>
        <v>0</v>
      </c>
      <c r="L16" s="0" t="n">
        <f aca="false">'NORTH-1'!L118</f>
        <v>139219.799999998</v>
      </c>
      <c r="M16" s="0" t="n">
        <f aca="false">'NORTH-1'!M118</f>
        <v>139723.289128379</v>
      </c>
      <c r="N16" s="0" t="str">
        <f aca="false">'NORTH-1'!N118</f>
        <v>Ramna</v>
      </c>
      <c r="O16" s="0" t="s">
        <v>973</v>
      </c>
    </row>
    <row r="17" customFormat="false" ht="15" hidden="true" customHeight="false" outlineLevel="0" collapsed="false">
      <c r="A17" s="0" t="n">
        <f aca="false">'NORTH-1'!A119</f>
        <v>21</v>
      </c>
      <c r="B17" s="0" t="str">
        <f aca="false">'NORTH-1'!B119</f>
        <v>11 kV Shanta property</v>
      </c>
      <c r="C17" s="1441" t="n">
        <f aca="false">'NORTH-1'!C119</f>
        <v>11</v>
      </c>
      <c r="D17" s="1441" t="n">
        <f aca="false">'NORTH-1'!D119</f>
        <v>0</v>
      </c>
      <c r="E17" s="1441" t="str">
        <f aca="false">'NORTH-1'!E119</f>
        <v>DHK61112</v>
      </c>
      <c r="F17" s="1441" t="n">
        <f aca="false">'NORTH-1'!F119</f>
        <v>1</v>
      </c>
      <c r="G17" s="1441" t="n">
        <f aca="false">'NORTH-1'!G119</f>
        <v>334966.62</v>
      </c>
      <c r="H17" s="1441" t="n">
        <f aca="false">'NORTH-1'!H119</f>
        <v>338664.1</v>
      </c>
      <c r="I17" s="1441" t="n">
        <f aca="false">'NORTH-1'!I119</f>
        <v>3697.47999999998</v>
      </c>
      <c r="J17" s="1441" t="n">
        <f aca="false">'NORTH-1'!J119</f>
        <v>60</v>
      </c>
      <c r="K17" s="0" t="n">
        <f aca="false">'NORTH-1'!K119</f>
        <v>0</v>
      </c>
      <c r="L17" s="0" t="n">
        <f aca="false">'NORTH-1'!L119</f>
        <v>221848.799999999</v>
      </c>
      <c r="M17" s="0" t="n">
        <f aca="false">'NORTH-1'!M119</f>
        <v>222651.117335209</v>
      </c>
      <c r="N17" s="0" t="str">
        <f aca="false">'NORTH-1'!N119</f>
        <v>Paribag</v>
      </c>
      <c r="O17" s="0" t="s">
        <v>973</v>
      </c>
    </row>
    <row r="18" customFormat="false" ht="15" hidden="true" customHeight="false" outlineLevel="0" collapsed="false">
      <c r="A18" s="0" t="n">
        <f aca="false">'NORTH-1'!A120</f>
        <v>22</v>
      </c>
      <c r="B18" s="0" t="str">
        <f aca="false">'NORTH-1'!B120</f>
        <v>11 kV BIRDEM RMU Feeder</v>
      </c>
      <c r="C18" s="1441" t="n">
        <f aca="false">'NORTH-1'!C120</f>
        <v>11</v>
      </c>
      <c r="D18" s="1441" t="n">
        <f aca="false">'NORTH-1'!D120</f>
        <v>0</v>
      </c>
      <c r="E18" s="1441" t="str">
        <f aca="false">'NORTH-1'!E120</f>
        <v>DHK61108</v>
      </c>
      <c r="F18" s="1441" t="n">
        <f aca="false">'NORTH-1'!F120</f>
        <v>1</v>
      </c>
      <c r="G18" s="1441" t="n">
        <f aca="false">'NORTH-1'!G120</f>
        <v>672823.56</v>
      </c>
      <c r="H18" s="1441" t="n">
        <f aca="false">'NORTH-1'!H120</f>
        <v>685561.8</v>
      </c>
      <c r="I18" s="1441" t="n">
        <f aca="false">'NORTH-1'!I120</f>
        <v>12738.24</v>
      </c>
      <c r="J18" s="1441" t="n">
        <f aca="false">'NORTH-1'!J120</f>
        <v>60</v>
      </c>
      <c r="K18" s="0" t="n">
        <f aca="false">'NORTH-1'!K120</f>
        <v>0</v>
      </c>
      <c r="L18" s="0" t="n">
        <f aca="false">'NORTH-1'!L120</f>
        <v>764294.399999999</v>
      </c>
      <c r="M18" s="0" t="n">
        <f aca="false">'NORTH-1'!M120</f>
        <v>767058.474659514</v>
      </c>
      <c r="N18" s="0" t="str">
        <f aca="false">'NORTH-1'!N120</f>
        <v>Kakrail</v>
      </c>
      <c r="O18" s="0" t="s">
        <v>973</v>
      </c>
    </row>
    <row r="19" customFormat="false" ht="15" hidden="true" customHeight="false" outlineLevel="0" collapsed="false">
      <c r="A19" s="0" t="n">
        <f aca="false">'NORTH-1'!A121</f>
        <v>23</v>
      </c>
      <c r="B19" s="0" t="str">
        <f aca="false">'NORTH-1'!B121</f>
        <v>11 kV Azimpur-2 Feeder</v>
      </c>
      <c r="C19" s="1441" t="n">
        <f aca="false">'NORTH-1'!C121</f>
        <v>11</v>
      </c>
      <c r="D19" s="1441" t="n">
        <f aca="false">'NORTH-1'!D121</f>
        <v>0</v>
      </c>
      <c r="E19" s="1441" t="str">
        <f aca="false">'NORTH-1'!E121</f>
        <v>DHK61109</v>
      </c>
      <c r="F19" s="1441" t="n">
        <f aca="false">'NORTH-1'!F121</f>
        <v>1</v>
      </c>
      <c r="G19" s="1441" t="n">
        <f aca="false">'NORTH-1'!G121</f>
        <v>0</v>
      </c>
      <c r="H19" s="1441" t="n">
        <f aca="false">'NORTH-1'!H121</f>
        <v>0</v>
      </c>
      <c r="I19" s="1441" t="n">
        <f aca="false">'NORTH-1'!I121</f>
        <v>0</v>
      </c>
      <c r="J19" s="1441" t="n">
        <f aca="false">'NORTH-1'!J121</f>
        <v>60</v>
      </c>
      <c r="K19" s="0" t="n">
        <f aca="false">'NORTH-1'!K121</f>
        <v>0</v>
      </c>
      <c r="L19" s="0" t="n">
        <f aca="false">'NORTH-1'!L121</f>
        <v>0</v>
      </c>
      <c r="M19" s="0" t="n">
        <f aca="false">'NORTH-1'!M121</f>
        <v>0</v>
      </c>
      <c r="N19" s="0" t="str">
        <f aca="false">'NORTH-1'!N121</f>
        <v>Azimpur</v>
      </c>
      <c r="O19" s="0" t="s">
        <v>973</v>
      </c>
    </row>
    <row r="20" customFormat="false" ht="15" hidden="true" customHeight="false" outlineLevel="0" collapsed="false">
      <c r="A20" s="0" t="n">
        <f aca="false">'NORTH-1'!A122</f>
        <v>24</v>
      </c>
      <c r="B20" s="0" t="str">
        <f aca="false">'NORTH-1'!B122</f>
        <v>11 kV DPH Sw/S-1</v>
      </c>
      <c r="C20" s="1441" t="n">
        <f aca="false">'NORTH-1'!C122</f>
        <v>11</v>
      </c>
      <c r="D20" s="1441" t="n">
        <f aca="false">'NORTH-1'!D122</f>
        <v>0</v>
      </c>
      <c r="E20" s="1441" t="str">
        <f aca="false">'NORTH-1'!E122</f>
        <v>DHK60978</v>
      </c>
      <c r="F20" s="1441" t="n">
        <f aca="false">'NORTH-1'!F122</f>
        <v>1</v>
      </c>
      <c r="G20" s="1441" t="n">
        <f aca="false">'NORTH-1'!G122</f>
        <v>751590.62</v>
      </c>
      <c r="H20" s="1441" t="n">
        <f aca="false">'NORTH-1'!H122</f>
        <v>767608.4</v>
      </c>
      <c r="I20" s="1441" t="n">
        <f aca="false">'NORTH-1'!I122</f>
        <v>16017.78</v>
      </c>
      <c r="J20" s="1441" t="n">
        <f aca="false">'NORTH-1'!J122</f>
        <v>60</v>
      </c>
      <c r="K20" s="0" t="n">
        <f aca="false">'NORTH-1'!K122</f>
        <v>0</v>
      </c>
      <c r="L20" s="0" t="n">
        <f aca="false">'NORTH-1'!L122</f>
        <v>961066.800000002</v>
      </c>
      <c r="M20" s="0" t="n">
        <f aca="false">'NORTH-1'!M122</f>
        <v>964542.503064136</v>
      </c>
      <c r="N20" s="0" t="str">
        <f aca="false">'NORTH-1'!N122</f>
        <v>Kakrail</v>
      </c>
      <c r="O20" s="0" t="s">
        <v>973</v>
      </c>
    </row>
    <row r="21" customFormat="false" ht="15" hidden="true" customHeight="false" outlineLevel="0" collapsed="false">
      <c r="A21" s="0" t="n">
        <f aca="false">'NORTH-1'!A188</f>
        <v>6</v>
      </c>
      <c r="B21" s="0" t="str">
        <f aca="false">'NORTH-1'!B188</f>
        <v>WASA Bhaban</v>
      </c>
      <c r="C21" s="1441" t="n">
        <f aca="false">'NORTH-1'!C188</f>
        <v>11</v>
      </c>
      <c r="D21" s="1441" t="n">
        <f aca="false">'NORTH-1'!D188</f>
        <v>0</v>
      </c>
      <c r="E21" s="1441" t="n">
        <f aca="false">'NORTH-1'!E188</f>
        <v>8536188</v>
      </c>
      <c r="F21" s="1441" t="n">
        <f aca="false">'NORTH-1'!F188</f>
        <v>1.17</v>
      </c>
      <c r="G21" s="1441" t="n">
        <f aca="false">'NORTH-1'!G188</f>
        <v>2089.7</v>
      </c>
      <c r="H21" s="1441" t="n">
        <f aca="false">'NORTH-1'!H188</f>
        <v>2288.8</v>
      </c>
      <c r="I21" s="1441" t="n">
        <f aca="false">'NORTH-1'!I188</f>
        <v>199.1</v>
      </c>
      <c r="J21" s="1441" t="n">
        <f aca="false">'NORTH-1'!J188</f>
        <v>1000</v>
      </c>
      <c r="K21" s="0" t="n">
        <f aca="false">'NORTH-1'!K188</f>
        <v>986040.000000001</v>
      </c>
      <c r="L21" s="0" t="n">
        <f aca="false">'NORTH-1'!L188</f>
        <v>986040.000000001</v>
      </c>
      <c r="M21" s="0" t="n">
        <f aca="false">'NORTH-1'!M188</f>
        <v>974356.341961164</v>
      </c>
      <c r="N21" s="0" t="str">
        <f aca="false">'NORTH-1'!N188</f>
        <v>Shere b.nagar</v>
      </c>
      <c r="O21" s="0" t="s">
        <v>974</v>
      </c>
    </row>
    <row r="22" customFormat="false" ht="15" hidden="true" customHeight="false" outlineLevel="0" collapsed="false">
      <c r="A22" s="0" t="n">
        <f aca="false">'NORTH-1'!A189</f>
        <v>7</v>
      </c>
      <c r="B22" s="0" t="str">
        <f aca="false">'NORTH-1'!B189</f>
        <v>Sangsad Bhaban</v>
      </c>
      <c r="C22" s="1441" t="n">
        <f aca="false">'NORTH-1'!C189</f>
        <v>11</v>
      </c>
      <c r="D22" s="1441" t="n">
        <f aca="false">'NORTH-1'!D189</f>
        <v>0</v>
      </c>
      <c r="E22" s="1441" t="n">
        <f aca="false">'NORTH-1'!E189</f>
        <v>8536178</v>
      </c>
      <c r="F22" s="1441" t="n">
        <f aca="false">'NORTH-1'!F189</f>
        <v>1.17</v>
      </c>
      <c r="G22" s="1441" t="n">
        <f aca="false">'NORTH-1'!G189</f>
        <v>567782</v>
      </c>
      <c r="H22" s="1441" t="n">
        <f aca="false">'NORTH-1'!H189</f>
        <v>568300</v>
      </c>
      <c r="I22" s="1441" t="n">
        <f aca="false">'NORTH-1'!I189</f>
        <v>518</v>
      </c>
      <c r="J22" s="1441" t="n">
        <f aca="false">'NORTH-1'!J189</f>
        <v>44</v>
      </c>
      <c r="K22" s="0" t="n">
        <f aca="false">'NORTH-1'!K189</f>
        <v>0</v>
      </c>
      <c r="L22" s="0" t="n">
        <f aca="false">'NORTH-1'!L189</f>
        <v>26666.64</v>
      </c>
      <c r="M22" s="0" t="n">
        <f aca="false">'NORTH-1'!M189</f>
        <v>26350.6650874156</v>
      </c>
      <c r="N22" s="0" t="str">
        <f aca="false">'NORTH-1'!N189</f>
        <v>Shere b.nagar</v>
      </c>
      <c r="O22" s="0" t="s">
        <v>974</v>
      </c>
    </row>
    <row r="23" customFormat="false" ht="15" hidden="true" customHeight="false" outlineLevel="0" collapsed="false">
      <c r="A23" s="0" t="n">
        <f aca="false">'NORTH-1'!A190</f>
        <v>8</v>
      </c>
      <c r="B23" s="0" t="str">
        <f aca="false">'NORTH-1'!B190</f>
        <v>Air Port Road (West)</v>
      </c>
      <c r="C23" s="1441" t="n">
        <f aca="false">'NORTH-1'!C190</f>
        <v>11</v>
      </c>
      <c r="D23" s="1441" t="n">
        <f aca="false">'NORTH-1'!D190</f>
        <v>0</v>
      </c>
      <c r="E23" s="1441" t="n">
        <f aca="false">'NORTH-1'!E190</f>
        <v>8536182</v>
      </c>
      <c r="F23" s="1441" t="n">
        <f aca="false">'NORTH-1'!F190</f>
        <v>1.17</v>
      </c>
      <c r="G23" s="1441" t="n">
        <f aca="false">'NORTH-1'!G190</f>
        <v>99649.5</v>
      </c>
      <c r="H23" s="1441" t="n">
        <f aca="false">'NORTH-1'!H190</f>
        <v>100568.1</v>
      </c>
      <c r="I23" s="1441" t="n">
        <f aca="false">'NORTH-1'!I190</f>
        <v>918.600000000006</v>
      </c>
      <c r="J23" s="1441" t="n">
        <f aca="false">'NORTH-1'!J190</f>
        <v>1000</v>
      </c>
      <c r="K23" s="0" t="n">
        <f aca="false">'NORTH-1'!K190</f>
        <v>0</v>
      </c>
      <c r="L23" s="0" t="n">
        <f aca="false">'NORTH-1'!L190</f>
        <v>1074762.00000001</v>
      </c>
      <c r="M23" s="0" t="n">
        <f aca="false">'NORTH-1'!M190</f>
        <v>1062027.06867761</v>
      </c>
      <c r="N23" s="0" t="str">
        <f aca="false">'NORTH-1'!N190</f>
        <v>Shere b.nagar</v>
      </c>
      <c r="O23" s="0" t="s">
        <v>974</v>
      </c>
    </row>
    <row r="24" customFormat="false" ht="15" hidden="true" customHeight="false" outlineLevel="0" collapsed="false">
      <c r="A24" s="0" t="n">
        <f aca="false">'NORTH-1'!A191</f>
        <v>9</v>
      </c>
      <c r="B24" s="0" t="str">
        <f aca="false">'NORTH-1'!B191</f>
        <v>ICC (PM Office)</v>
      </c>
      <c r="C24" s="1441" t="n">
        <f aca="false">'NORTH-1'!C191</f>
        <v>11</v>
      </c>
      <c r="D24" s="1441" t="n">
        <f aca="false">'NORTH-1'!D191</f>
        <v>0</v>
      </c>
      <c r="E24" s="1441" t="n">
        <f aca="false">'NORTH-1'!E191</f>
        <v>8536193</v>
      </c>
      <c r="F24" s="1441" t="n">
        <f aca="false">'NORTH-1'!F191</f>
        <v>1.17</v>
      </c>
      <c r="G24" s="1441" t="n">
        <f aca="false">'NORTH-1'!G191</f>
        <v>32421.4</v>
      </c>
      <c r="H24" s="1441" t="n">
        <f aca="false">'NORTH-1'!H191</f>
        <v>32421.4</v>
      </c>
      <c r="I24" s="1441" t="n">
        <f aca="false">'NORTH-1'!I191</f>
        <v>0</v>
      </c>
      <c r="J24" s="1441" t="n">
        <f aca="false">'NORTH-1'!J191</f>
        <v>1000</v>
      </c>
      <c r="K24" s="0" t="n">
        <f aca="false">'NORTH-1'!K191</f>
        <v>0</v>
      </c>
      <c r="L24" s="0" t="n">
        <f aca="false">'NORTH-1'!L191</f>
        <v>0</v>
      </c>
      <c r="M24" s="0" t="n">
        <f aca="false">'NORTH-1'!M191</f>
        <v>0</v>
      </c>
      <c r="N24" s="0" t="str">
        <f aca="false">'NORTH-1'!N191</f>
        <v>Shere b.nagar</v>
      </c>
      <c r="O24" s="0" t="s">
        <v>974</v>
      </c>
    </row>
    <row r="25" customFormat="false" ht="15" hidden="true" customHeight="false" outlineLevel="0" collapsed="false">
      <c r="A25" s="0" t="n">
        <f aca="false">'NORTH-1'!A192</f>
        <v>10</v>
      </c>
      <c r="B25" s="0" t="str">
        <f aca="false">'NORTH-1'!B192</f>
        <v>(UTC) Tower</v>
      </c>
      <c r="C25" s="1441" t="n">
        <f aca="false">'NORTH-1'!C192</f>
        <v>11</v>
      </c>
      <c r="D25" s="1441" t="n">
        <f aca="false">'NORTH-1'!D192</f>
        <v>0</v>
      </c>
      <c r="E25" s="1441" t="str">
        <f aca="false">'NORTH-1'!E192</f>
        <v>DHK00183</v>
      </c>
      <c r="F25" s="1441" t="n">
        <f aca="false">'NORTH-1'!F192</f>
        <v>1.17</v>
      </c>
      <c r="G25" s="1441" t="n">
        <f aca="false">'NORTH-1'!G192</f>
        <v>14511.4</v>
      </c>
      <c r="H25" s="1441" t="n">
        <f aca="false">'NORTH-1'!H192</f>
        <v>15079.3</v>
      </c>
      <c r="I25" s="1441" t="n">
        <f aca="false">'NORTH-1'!I192</f>
        <v>567.9</v>
      </c>
      <c r="J25" s="1441" t="n">
        <f aca="false">'NORTH-1'!J192</f>
        <v>444.44</v>
      </c>
      <c r="K25" s="0" t="n">
        <f aca="false">'NORTH-1'!K192</f>
        <v>0</v>
      </c>
      <c r="L25" s="0" t="n">
        <f aca="false">'NORTH-1'!L192</f>
        <v>295305.04692</v>
      </c>
      <c r="M25" s="0" t="n">
        <f aca="false">'NORTH-1'!M192</f>
        <v>291805.956431423</v>
      </c>
      <c r="N25" s="0" t="str">
        <f aca="false">'NORTH-1'!N192</f>
        <v>Shere b.nagar</v>
      </c>
      <c r="O25" s="0" t="s">
        <v>974</v>
      </c>
    </row>
    <row r="26" customFormat="false" ht="15" hidden="true" customHeight="false" outlineLevel="0" collapsed="false">
      <c r="A26" s="0" t="n">
        <f aca="false">'NORTH-1'!A193</f>
        <v>11</v>
      </c>
      <c r="B26" s="0" t="str">
        <f aca="false">'NORTH-1'!B193</f>
        <v>Sonargaon Hotel</v>
      </c>
      <c r="C26" s="1441" t="n">
        <f aca="false">'NORTH-1'!C193</f>
        <v>11</v>
      </c>
      <c r="D26" s="1441" t="n">
        <f aca="false">'NORTH-1'!D193</f>
        <v>0</v>
      </c>
      <c r="E26" s="1441" t="n">
        <f aca="false">'NORTH-1'!E193</f>
        <v>8536190</v>
      </c>
      <c r="F26" s="1441" t="n">
        <f aca="false">'NORTH-1'!F193</f>
        <v>1.17</v>
      </c>
      <c r="G26" s="1441" t="n">
        <f aca="false">'NORTH-1'!G193</f>
        <v>51744.1</v>
      </c>
      <c r="H26" s="1441" t="n">
        <f aca="false">'NORTH-1'!H193</f>
        <v>51744.1</v>
      </c>
      <c r="I26" s="1441" t="n">
        <f aca="false">'NORTH-1'!I193</f>
        <v>0</v>
      </c>
      <c r="J26" s="1441" t="n">
        <f aca="false">'NORTH-1'!J193</f>
        <v>1000</v>
      </c>
      <c r="K26" s="0" t="n">
        <f aca="false">'NORTH-1'!K193</f>
        <v>0</v>
      </c>
      <c r="L26" s="0" t="n">
        <f aca="false">'NORTH-1'!L193</f>
        <v>0</v>
      </c>
      <c r="M26" s="0" t="n">
        <f aca="false">'NORTH-1'!M193</f>
        <v>0</v>
      </c>
      <c r="N26" s="0" t="str">
        <f aca="false">'NORTH-1'!N193</f>
        <v>Kakrail</v>
      </c>
      <c r="O26" s="0" t="s">
        <v>974</v>
      </c>
    </row>
    <row r="27" customFormat="false" ht="15" hidden="true" customHeight="false" outlineLevel="0" collapsed="false">
      <c r="A27" s="0" t="n">
        <f aca="false">'NORTH-1'!A194</f>
        <v>12</v>
      </c>
      <c r="B27" s="0" t="str">
        <f aca="false">'NORTH-1'!B194</f>
        <v>Panthopath</v>
      </c>
      <c r="C27" s="1441" t="n">
        <f aca="false">'NORTH-1'!C194</f>
        <v>11</v>
      </c>
      <c r="D27" s="1441" t="n">
        <f aca="false">'NORTH-1'!D194</f>
        <v>0</v>
      </c>
      <c r="E27" s="1441" t="n">
        <f aca="false">'NORTH-1'!E194</f>
        <v>8536184</v>
      </c>
      <c r="F27" s="1441" t="n">
        <f aca="false">'NORTH-1'!F194</f>
        <v>1.17</v>
      </c>
      <c r="G27" s="1441" t="n">
        <f aca="false">'NORTH-1'!G194</f>
        <v>33415.5</v>
      </c>
      <c r="H27" s="1441" t="n">
        <f aca="false">'NORTH-1'!H194</f>
        <v>34310.5</v>
      </c>
      <c r="I27" s="1441" t="n">
        <f aca="false">'NORTH-1'!I194</f>
        <v>895</v>
      </c>
      <c r="J27" s="1441" t="n">
        <f aca="false">'NORTH-1'!J194</f>
        <v>1000</v>
      </c>
      <c r="K27" s="0" t="n">
        <f aca="false">'NORTH-1'!K194</f>
        <v>0</v>
      </c>
      <c r="L27" s="0" t="n">
        <f aca="false">'NORTH-1'!L194</f>
        <v>1047150</v>
      </c>
      <c r="M27" s="0" t="n">
        <f aca="false">'NORTH-1'!M194</f>
        <v>1034742.24522802</v>
      </c>
      <c r="N27" s="0" t="str">
        <f aca="false">'NORTH-1'!N194</f>
        <v>Shere b.nagar</v>
      </c>
      <c r="O27" s="0" t="s">
        <v>974</v>
      </c>
    </row>
    <row r="28" customFormat="false" ht="15" hidden="true" customHeight="false" outlineLevel="0" collapsed="false">
      <c r="A28" s="0" t="n">
        <f aca="false">'NORTH-1'!A195</f>
        <v>13</v>
      </c>
      <c r="B28" s="0" t="str">
        <f aca="false">'NORTH-1'!B195</f>
        <v>Titas Bhaban</v>
      </c>
      <c r="C28" s="1441" t="n">
        <f aca="false">'NORTH-1'!C195</f>
        <v>11</v>
      </c>
      <c r="D28" s="1441" t="n">
        <f aca="false">'NORTH-1'!D195</f>
        <v>0</v>
      </c>
      <c r="E28" s="1441" t="str">
        <f aca="false">'NORTH-1'!E195</f>
        <v>DHK00190</v>
      </c>
      <c r="F28" s="1441" t="n">
        <f aca="false">'NORTH-1'!F195</f>
        <v>1.17</v>
      </c>
      <c r="G28" s="1441" t="n">
        <f aca="false">'NORTH-1'!G195</f>
        <v>55090.4</v>
      </c>
      <c r="H28" s="1441" t="n">
        <f aca="false">'NORTH-1'!H195</f>
        <v>55463.3</v>
      </c>
      <c r="I28" s="1441" t="n">
        <f aca="false">'NORTH-1'!I195</f>
        <v>372.900000000001</v>
      </c>
      <c r="J28" s="1441" t="n">
        <f aca="false">'NORTH-1'!J195</f>
        <v>444.44</v>
      </c>
      <c r="K28" s="0" t="n">
        <f aca="false">'NORTH-1'!K195</f>
        <v>0</v>
      </c>
      <c r="L28" s="0" t="n">
        <f aca="false">'NORTH-1'!L195</f>
        <v>193906.060920001</v>
      </c>
      <c r="M28" s="0" t="n">
        <f aca="false">'NORTH-1'!M195</f>
        <v>191608.454223064</v>
      </c>
      <c r="N28" s="0" t="str">
        <f aca="false">'NORTH-1'!N195</f>
        <v>Kakrail</v>
      </c>
      <c r="O28" s="0" t="s">
        <v>974</v>
      </c>
    </row>
    <row r="29" customFormat="false" ht="15" hidden="true" customHeight="false" outlineLevel="0" collapsed="false">
      <c r="A29" s="0" t="n">
        <f aca="false">'NORTH-1'!A196</f>
        <v>16</v>
      </c>
      <c r="B29" s="0" t="str">
        <f aca="false">'NORTH-1'!B196</f>
        <v>Green Road Dormatory s/s</v>
      </c>
      <c r="C29" s="1441" t="n">
        <f aca="false">'NORTH-1'!C196</f>
        <v>11</v>
      </c>
      <c r="D29" s="1441" t="n">
        <f aca="false">'NORTH-1'!D196</f>
        <v>0</v>
      </c>
      <c r="E29" s="1441" t="str">
        <f aca="false">'NORTH-1'!E196</f>
        <v>DHK00021</v>
      </c>
      <c r="F29" s="1441" t="n">
        <f aca="false">'NORTH-1'!F196</f>
        <v>1.17</v>
      </c>
      <c r="G29" s="1441" t="n">
        <f aca="false">'NORTH-1'!G196</f>
        <v>0</v>
      </c>
      <c r="H29" s="1441" t="n">
        <f aca="false">'NORTH-1'!H196</f>
        <v>0</v>
      </c>
      <c r="I29" s="1441" t="n">
        <f aca="false">'NORTH-1'!I196</f>
        <v>0</v>
      </c>
      <c r="J29" s="1441" t="n">
        <f aca="false">'NORTH-1'!J196</f>
        <v>444.44</v>
      </c>
      <c r="K29" s="0" t="n">
        <f aca="false">'NORTH-1'!K196</f>
        <v>0</v>
      </c>
      <c r="L29" s="0" t="n">
        <f aca="false">'NORTH-1'!L196</f>
        <v>0</v>
      </c>
      <c r="M29" s="0" t="n">
        <f aca="false">'NORTH-1'!M196</f>
        <v>0</v>
      </c>
      <c r="N29" s="0" t="n">
        <f aca="false">'NORTH-1'!N196</f>
        <v>0</v>
      </c>
      <c r="O29" s="0" t="s">
        <v>974</v>
      </c>
    </row>
    <row r="30" customFormat="false" ht="15" hidden="true" customHeight="false" outlineLevel="0" collapsed="false">
      <c r="A30" s="0" t="n">
        <f aca="false">'NORTH-1'!A197</f>
        <v>26</v>
      </c>
      <c r="B30" s="0" t="str">
        <f aca="false">'NORTH-1'!B197</f>
        <v>Aux. Transformer, AT-1</v>
      </c>
      <c r="C30" s="1441" t="n">
        <f aca="false">'NORTH-1'!C197</f>
        <v>11</v>
      </c>
      <c r="D30" s="1441" t="n">
        <f aca="false">'NORTH-1'!D197</f>
        <v>0</v>
      </c>
      <c r="E30" s="1441" t="str">
        <f aca="false">'NORTH-1'!E197</f>
        <v>85-12906</v>
      </c>
      <c r="F30" s="1441" t="n">
        <f aca="false">'NORTH-1'!F197</f>
        <v>1.17</v>
      </c>
      <c r="G30" s="1441" t="n">
        <f aca="false">'NORTH-1'!G197</f>
        <v>67959</v>
      </c>
      <c r="H30" s="1441" t="n">
        <f aca="false">'NORTH-1'!H197</f>
        <v>68255</v>
      </c>
      <c r="I30" s="1441" t="n">
        <f aca="false">'NORTH-1'!I197</f>
        <v>296</v>
      </c>
      <c r="J30" s="1441" t="n">
        <f aca="false">'NORTH-1'!J197</f>
        <v>10</v>
      </c>
      <c r="K30" s="0" t="n">
        <f aca="false">'NORTH-1'!K197</f>
        <v>0</v>
      </c>
      <c r="L30" s="0" t="n">
        <f aca="false">'NORTH-1'!L197</f>
        <v>3463.2</v>
      </c>
      <c r="M30" s="0" t="n">
        <f aca="false">'NORTH-1'!M197</f>
        <v>3422.16429706696</v>
      </c>
      <c r="N30" s="0" t="str">
        <f aca="false">'NORTH-1'!N197</f>
        <v>Shere b.nagar</v>
      </c>
      <c r="O30" s="0" t="s">
        <v>974</v>
      </c>
    </row>
    <row r="31" customFormat="false" ht="15" hidden="true" customHeight="false" outlineLevel="0" collapsed="false">
      <c r="A31" s="0" t="n">
        <f aca="false">'NORTH-1'!A198</f>
        <v>27</v>
      </c>
      <c r="B31" s="0" t="str">
        <f aca="false">'NORTH-1'!B198</f>
        <v>Aux. Transformer, AT-2</v>
      </c>
      <c r="C31" s="1441" t="n">
        <f aca="false">'NORTH-1'!C198</f>
        <v>11</v>
      </c>
      <c r="D31" s="1441" t="n">
        <f aca="false">'NORTH-1'!D198</f>
        <v>0</v>
      </c>
      <c r="E31" s="1441" t="str">
        <f aca="false">'NORTH-1'!E198</f>
        <v>85-12909</v>
      </c>
      <c r="F31" s="1441" t="n">
        <f aca="false">'NORTH-1'!F198</f>
        <v>1.17</v>
      </c>
      <c r="G31" s="1441" t="n">
        <f aca="false">'NORTH-1'!G198</f>
        <v>58961</v>
      </c>
      <c r="H31" s="1441" t="n">
        <f aca="false">'NORTH-1'!H198</f>
        <v>58961</v>
      </c>
      <c r="I31" s="1441" t="n">
        <f aca="false">'NORTH-1'!I198</f>
        <v>0</v>
      </c>
      <c r="J31" s="1441" t="n">
        <f aca="false">'NORTH-1'!J198</f>
        <v>10</v>
      </c>
      <c r="K31" s="0" t="n">
        <f aca="false">'NORTH-1'!K198</f>
        <v>0</v>
      </c>
      <c r="L31" s="0" t="n">
        <f aca="false">'NORTH-1'!L198</f>
        <v>0</v>
      </c>
      <c r="M31" s="0" t="n">
        <f aca="false">'NORTH-1'!M198</f>
        <v>0</v>
      </c>
      <c r="N31" s="0" t="str">
        <f aca="false">'NORTH-1'!N198</f>
        <v>Shere b.nagar</v>
      </c>
      <c r="O31" s="0" t="s">
        <v>974</v>
      </c>
    </row>
    <row r="32" customFormat="false" ht="15" hidden="true" customHeight="false" outlineLevel="0" collapsed="false">
      <c r="A32" s="0" t="n">
        <f aca="false">'NORTH-1'!A264</f>
        <v>4</v>
      </c>
      <c r="B32" s="0" t="str">
        <f aca="false">'NORTH-1'!B264</f>
        <v>Police Bhaban</v>
      </c>
      <c r="C32" s="1441" t="n">
        <f aca="false">'NORTH-1'!C264</f>
        <v>11</v>
      </c>
      <c r="D32" s="1441" t="n">
        <f aca="false">'NORTH-1'!D264</f>
        <v>0</v>
      </c>
      <c r="E32" s="1441" t="str">
        <f aca="false">'NORTH-1'!E264</f>
        <v>DHK 00005</v>
      </c>
      <c r="F32" s="1441" t="n">
        <f aca="false">'NORTH-1'!F264</f>
        <v>1</v>
      </c>
      <c r="G32" s="1441" t="n">
        <f aca="false">'NORTH-1'!G264</f>
        <v>72836.6</v>
      </c>
      <c r="H32" s="1441" t="n">
        <f aca="false">'NORTH-1'!H264</f>
        <v>73101.3</v>
      </c>
      <c r="I32" s="1441" t="n">
        <f aca="false">'NORTH-1'!I264</f>
        <v>264.699999999997</v>
      </c>
      <c r="J32" s="1441" t="n">
        <f aca="false">'NORTH-1'!J264</f>
        <v>444.44</v>
      </c>
      <c r="K32" s="0" t="n">
        <f aca="false">'NORTH-1'!K264</f>
        <v>0</v>
      </c>
      <c r="L32" s="0" t="n">
        <f aca="false">'NORTH-1'!L264</f>
        <v>117643.267999999</v>
      </c>
      <c r="M32" s="0" t="n">
        <f aca="false">'NORTH-1'!M264</f>
        <v>122320.418121485</v>
      </c>
      <c r="N32" s="0" t="str">
        <f aca="false">'NORTH-1'!N264</f>
        <v>Ramna</v>
      </c>
      <c r="O32" s="0" t="s">
        <v>975</v>
      </c>
    </row>
    <row r="33" customFormat="false" ht="15" hidden="true" customHeight="false" outlineLevel="0" collapsed="false">
      <c r="A33" s="0" t="n">
        <f aca="false">'NORTH-1'!A265</f>
        <v>5</v>
      </c>
      <c r="B33" s="0" t="str">
        <f aca="false">'NORTH-1'!B265</f>
        <v>Water Works</v>
      </c>
      <c r="C33" s="1441" t="n">
        <f aca="false">'NORTH-1'!C265</f>
        <v>11</v>
      </c>
      <c r="D33" s="1441" t="n">
        <f aca="false">'NORTH-1'!D265</f>
        <v>0</v>
      </c>
      <c r="E33" s="1441" t="str">
        <f aca="false">'NORTH-1'!E265</f>
        <v>DHK 00010</v>
      </c>
      <c r="F33" s="1441" t="n">
        <f aca="false">'NORTH-1'!F265</f>
        <v>1</v>
      </c>
      <c r="G33" s="1441" t="n">
        <f aca="false">'NORTH-1'!G265</f>
        <v>0</v>
      </c>
      <c r="H33" s="1441" t="n">
        <f aca="false">'NORTH-1'!H265</f>
        <v>0</v>
      </c>
      <c r="I33" s="1441" t="n">
        <f aca="false">'NORTH-1'!I265</f>
        <v>0</v>
      </c>
      <c r="J33" s="1441" t="n">
        <f aca="false">'NORTH-1'!J265</f>
        <v>444.44</v>
      </c>
      <c r="K33" s="0" t="n">
        <f aca="false">'NORTH-1'!K265</f>
        <v>0</v>
      </c>
      <c r="L33" s="0" t="n">
        <f aca="false">'NORTH-1'!L265</f>
        <v>0</v>
      </c>
      <c r="M33" s="0" t="n">
        <f aca="false">'NORTH-1'!M265</f>
        <v>0</v>
      </c>
      <c r="N33" s="0" t="str">
        <f aca="false">'NORTH-1'!N265</f>
        <v>Lalbag</v>
      </c>
      <c r="O33" s="0" t="s">
        <v>975</v>
      </c>
    </row>
    <row r="34" customFormat="false" ht="15" hidden="true" customHeight="false" outlineLevel="0" collapsed="false">
      <c r="A34" s="0" t="n">
        <f aca="false">'NORTH-1'!A266</f>
        <v>6</v>
      </c>
      <c r="B34" s="0" t="str">
        <f aca="false">'NORTH-1'!B266</f>
        <v>GPO</v>
      </c>
      <c r="C34" s="1441" t="n">
        <f aca="false">'NORTH-1'!C266</f>
        <v>11</v>
      </c>
      <c r="D34" s="1441" t="n">
        <f aca="false">'NORTH-1'!D266</f>
        <v>0</v>
      </c>
      <c r="E34" s="1441" t="str">
        <f aca="false">'NORTH-1'!E266</f>
        <v>DHK 00060</v>
      </c>
      <c r="F34" s="1441" t="n">
        <f aca="false">'NORTH-1'!F266</f>
        <v>1</v>
      </c>
      <c r="G34" s="1441" t="n">
        <f aca="false">'NORTH-1'!G266</f>
        <v>97306.6</v>
      </c>
      <c r="H34" s="1441" t="n">
        <f aca="false">'NORTH-1'!H266</f>
        <v>97916.8</v>
      </c>
      <c r="I34" s="1441" t="n">
        <f aca="false">'NORTH-1'!I266</f>
        <v>610.199999999997</v>
      </c>
      <c r="J34" s="1441" t="n">
        <f aca="false">'NORTH-1'!J266</f>
        <v>444.44</v>
      </c>
      <c r="K34" s="0" t="n">
        <f aca="false">'NORTH-1'!K266</f>
        <v>0</v>
      </c>
      <c r="L34" s="0" t="n">
        <f aca="false">'NORTH-1'!L266</f>
        <v>271197.287999999</v>
      </c>
      <c r="M34" s="0" t="n">
        <f aca="false">'NORTH-1'!M266</f>
        <v>281979.294060183</v>
      </c>
      <c r="N34" s="0" t="str">
        <f aca="false">'NORTH-1'!N266</f>
        <v>Ramna</v>
      </c>
      <c r="O34" s="0" t="s">
        <v>975</v>
      </c>
    </row>
    <row r="35" customFormat="false" ht="15" hidden="true" customHeight="false" outlineLevel="0" collapsed="false">
      <c r="A35" s="0" t="n">
        <f aca="false">'NORTH-1'!A267</f>
        <v>7</v>
      </c>
      <c r="B35" s="0" t="str">
        <f aca="false">'NORTH-1'!B267</f>
        <v>Culvert Road</v>
      </c>
      <c r="C35" s="1441" t="n">
        <f aca="false">'NORTH-1'!C267</f>
        <v>11</v>
      </c>
      <c r="D35" s="1441" t="n">
        <f aca="false">'NORTH-1'!D267</f>
        <v>0</v>
      </c>
      <c r="E35" s="1441" t="n">
        <f aca="false">'NORTH-1'!E267</f>
        <v>8536184</v>
      </c>
      <c r="F35" s="1441" t="n">
        <f aca="false">'NORTH-1'!F267</f>
        <v>1</v>
      </c>
      <c r="G35" s="1441" t="n">
        <f aca="false">'NORTH-1'!G267</f>
        <v>39940.4</v>
      </c>
      <c r="H35" s="1441" t="n">
        <f aca="false">'NORTH-1'!H267</f>
        <v>39940.4</v>
      </c>
      <c r="I35" s="1441" t="n">
        <f aca="false">'NORTH-1'!I267</f>
        <v>0</v>
      </c>
      <c r="J35" s="1441" t="n">
        <f aca="false">'NORTH-1'!J267</f>
        <v>444.44</v>
      </c>
      <c r="K35" s="0" t="n">
        <f aca="false">'NORTH-1'!K267</f>
        <v>62</v>
      </c>
      <c r="L35" s="0" t="n">
        <f aca="false">'NORTH-1'!L267</f>
        <v>754123.608</v>
      </c>
      <c r="M35" s="0" t="n">
        <f aca="false">'NORTH-1'!M267</f>
        <v>784105.343332044</v>
      </c>
      <c r="N35" s="0" t="str">
        <f aca="false">'NORTH-1'!N267</f>
        <v>Ramna</v>
      </c>
      <c r="O35" s="0" t="s">
        <v>975</v>
      </c>
    </row>
    <row r="36" customFormat="false" ht="15" hidden="true" customHeight="false" outlineLevel="0" collapsed="false">
      <c r="A36" s="0" t="n">
        <f aca="false">'NORTH-1'!A268</f>
        <v>8</v>
      </c>
      <c r="B36" s="0" t="str">
        <f aca="false">'NORTH-1'!B268</f>
        <v>Secretariat (East)</v>
      </c>
      <c r="C36" s="1441" t="n">
        <f aca="false">'NORTH-1'!C268</f>
        <v>11</v>
      </c>
      <c r="D36" s="1441" t="n">
        <f aca="false">'NORTH-1'!D268</f>
        <v>0</v>
      </c>
      <c r="E36" s="1441" t="str">
        <f aca="false">'NORTH-1'!E268</f>
        <v>DHK00059</v>
      </c>
      <c r="F36" s="1441" t="n">
        <f aca="false">'NORTH-1'!F268</f>
        <v>1</v>
      </c>
      <c r="G36" s="1441" t="n">
        <f aca="false">'NORTH-1'!G268</f>
        <v>81714.5</v>
      </c>
      <c r="H36" s="1441" t="n">
        <f aca="false">'NORTH-1'!H268</f>
        <v>81719.4</v>
      </c>
      <c r="I36" s="1441" t="n">
        <f aca="false">'NORTH-1'!I268</f>
        <v>4.89999999999418</v>
      </c>
      <c r="J36" s="1441" t="n">
        <f aca="false">'NORTH-1'!J268</f>
        <v>444.44</v>
      </c>
      <c r="K36" s="0" t="n">
        <f aca="false">'NORTH-1'!K268</f>
        <v>0</v>
      </c>
      <c r="L36" s="0" t="n">
        <f aca="false">'NORTH-1'!L268</f>
        <v>2177.75599999741</v>
      </c>
      <c r="M36" s="0" t="n">
        <f aca="false">'NORTH-1'!M268</f>
        <v>2264.33716960548</v>
      </c>
      <c r="N36" s="0" t="str">
        <f aca="false">'NORTH-1'!N268</f>
        <v>Ramna</v>
      </c>
      <c r="O36" s="0" t="s">
        <v>975</v>
      </c>
    </row>
    <row r="37" customFormat="false" ht="15" hidden="true" customHeight="false" outlineLevel="0" collapsed="false">
      <c r="A37" s="0" t="n">
        <f aca="false">'NORTH-1'!A269</f>
        <v>9</v>
      </c>
      <c r="B37" s="0" t="str">
        <f aca="false">'NORTH-1'!B269</f>
        <v>Siddik Bazar</v>
      </c>
      <c r="C37" s="1441" t="n">
        <f aca="false">'NORTH-1'!C269</f>
        <v>11</v>
      </c>
      <c r="D37" s="1441" t="n">
        <f aca="false">'NORTH-1'!D269</f>
        <v>0</v>
      </c>
      <c r="E37" s="1441" t="str">
        <f aca="false">'NORTH-1'!E269</f>
        <v>DHK00076</v>
      </c>
      <c r="F37" s="1441" t="n">
        <f aca="false">'NORTH-1'!F269</f>
        <v>1</v>
      </c>
      <c r="G37" s="1441" t="n">
        <f aca="false">'NORTH-1'!G269</f>
        <v>27275.4</v>
      </c>
      <c r="H37" s="1441" t="n">
        <f aca="false">'NORTH-1'!H269</f>
        <v>29231.2</v>
      </c>
      <c r="I37" s="1441" t="n">
        <f aca="false">'NORTH-1'!I269</f>
        <v>1955.8</v>
      </c>
      <c r="J37" s="1441" t="n">
        <f aca="false">'NORTH-1'!J269</f>
        <v>444.44</v>
      </c>
      <c r="K37" s="0" t="n">
        <f aca="false">'NORTH-1'!K269</f>
        <v>0</v>
      </c>
      <c r="L37" s="0" t="n">
        <f aca="false">'NORTH-1'!L269</f>
        <v>869235.752</v>
      </c>
      <c r="M37" s="0" t="n">
        <f aca="false">'NORTH-1'!M269</f>
        <v>903794.007412173</v>
      </c>
      <c r="N37" s="0" t="str">
        <f aca="false">'NORTH-1'!N269</f>
        <v>Bangshal</v>
      </c>
      <c r="O37" s="0" t="s">
        <v>975</v>
      </c>
    </row>
    <row r="38" customFormat="false" ht="15" hidden="true" customHeight="false" outlineLevel="0" collapsed="false">
      <c r="A38" s="0" t="n">
        <f aca="false">'NORTH-1'!A270</f>
        <v>10</v>
      </c>
      <c r="B38" s="0" t="str">
        <f aca="false">'NORTH-1'!B270</f>
        <v>Bokshi Bazar</v>
      </c>
      <c r="C38" s="1441" t="n">
        <f aca="false">'NORTH-1'!C270</f>
        <v>11</v>
      </c>
      <c r="D38" s="1441" t="n">
        <f aca="false">'NORTH-1'!D270</f>
        <v>0</v>
      </c>
      <c r="E38" s="1441" t="str">
        <f aca="false">'NORTH-1'!E270</f>
        <v>DHK 00206</v>
      </c>
      <c r="F38" s="1441" t="n">
        <f aca="false">'NORTH-1'!F270</f>
        <v>1</v>
      </c>
      <c r="G38" s="1441" t="n">
        <f aca="false">'NORTH-1'!G270</f>
        <v>84325</v>
      </c>
      <c r="H38" s="1441" t="n">
        <f aca="false">'NORTH-1'!H270</f>
        <v>85464</v>
      </c>
      <c r="I38" s="1441" t="n">
        <f aca="false">'NORTH-1'!I270</f>
        <v>1139</v>
      </c>
      <c r="J38" s="1441" t="n">
        <f aca="false">'NORTH-1'!J270</f>
        <v>444.44</v>
      </c>
      <c r="K38" s="0" t="n">
        <f aca="false">'NORTH-1'!K270</f>
        <v>0</v>
      </c>
      <c r="L38" s="0" t="n">
        <f aca="false">'NORTH-1'!L270</f>
        <v>506217.16</v>
      </c>
      <c r="M38" s="0" t="n">
        <f aca="false">'NORTH-1'!M270</f>
        <v>526342.864527286</v>
      </c>
      <c r="N38" s="0" t="str">
        <f aca="false">'NORTH-1'!N270</f>
        <v>Ramna</v>
      </c>
      <c r="O38" s="0" t="s">
        <v>975</v>
      </c>
    </row>
    <row r="39" customFormat="false" ht="15" hidden="true" customHeight="false" outlineLevel="0" collapsed="false">
      <c r="A39" s="0" t="n">
        <f aca="false">'NORTH-1'!A271</f>
        <v>11</v>
      </c>
      <c r="B39" s="0" t="str">
        <f aca="false">'NORTH-1'!B271</f>
        <v>Ramna 11 kV Sw/S Circuit-1</v>
      </c>
      <c r="C39" s="1441" t="n">
        <f aca="false">'NORTH-1'!C271</f>
        <v>11</v>
      </c>
      <c r="D39" s="1441" t="n">
        <f aca="false">'NORTH-1'!D271</f>
        <v>0</v>
      </c>
      <c r="E39" s="1441" t="str">
        <f aca="false">'NORTH-1'!E271</f>
        <v>DHK00198</v>
      </c>
      <c r="F39" s="1441" t="n">
        <f aca="false">'NORTH-1'!F271</f>
        <v>1</v>
      </c>
      <c r="G39" s="1441" t="n">
        <f aca="false">'NORTH-1'!G271</f>
        <v>44281.1</v>
      </c>
      <c r="H39" s="1441" t="n">
        <f aca="false">'NORTH-1'!H271</f>
        <v>46597.3</v>
      </c>
      <c r="I39" s="1441" t="n">
        <f aca="false">'NORTH-1'!I271</f>
        <v>2316.2</v>
      </c>
      <c r="J39" s="1441" t="n">
        <f aca="false">'NORTH-1'!J271</f>
        <v>444.44</v>
      </c>
      <c r="K39" s="0" t="n">
        <f aca="false">'NORTH-1'!K271</f>
        <v>0</v>
      </c>
      <c r="L39" s="0" t="n">
        <f aca="false">'NORTH-1'!L271</f>
        <v>1029411.928</v>
      </c>
      <c r="M39" s="0" t="n">
        <f aca="false">'NORTH-1'!M271</f>
        <v>1070338.31678499</v>
      </c>
      <c r="N39" s="0" t="str">
        <f aca="false">'NORTH-1'!N271</f>
        <v>Ramna</v>
      </c>
      <c r="O39" s="0" t="s">
        <v>975</v>
      </c>
    </row>
    <row r="40" customFormat="false" ht="15" hidden="true" customHeight="false" outlineLevel="0" collapsed="false">
      <c r="A40" s="0" t="n">
        <f aca="false">'NORTH-1'!A272</f>
        <v>12</v>
      </c>
      <c r="B40" s="0" t="str">
        <f aca="false">'NORTH-1'!B272</f>
        <v>TNT RMU</v>
      </c>
      <c r="C40" s="1441" t="n">
        <f aca="false">'NORTH-1'!C272</f>
        <v>11</v>
      </c>
      <c r="D40" s="1441" t="n">
        <f aca="false">'NORTH-1'!D272</f>
        <v>0</v>
      </c>
      <c r="E40" s="1441" t="str">
        <f aca="false">'NORTH-1'!E272</f>
        <v>DHK 00207</v>
      </c>
      <c r="F40" s="1441" t="n">
        <f aca="false">'NORTH-1'!F272</f>
        <v>1</v>
      </c>
      <c r="G40" s="1441" t="n">
        <f aca="false">'NORTH-1'!G272</f>
        <v>59418.3</v>
      </c>
      <c r="H40" s="1441" t="n">
        <f aca="false">'NORTH-1'!H272</f>
        <v>60351.5</v>
      </c>
      <c r="I40" s="1441" t="n">
        <f aca="false">'NORTH-1'!I272</f>
        <v>933.199999999997</v>
      </c>
      <c r="J40" s="1441" t="n">
        <f aca="false">'NORTH-1'!J272</f>
        <v>444.44</v>
      </c>
      <c r="K40" s="0" t="n">
        <f aca="false">'NORTH-1'!K272</f>
        <v>0</v>
      </c>
      <c r="L40" s="0" t="n">
        <f aca="false">'NORTH-1'!L272</f>
        <v>414751.407999999</v>
      </c>
      <c r="M40" s="0" t="n">
        <f aca="false">'NORTH-1'!M272</f>
        <v>431240.703403742</v>
      </c>
      <c r="N40" s="0" t="str">
        <f aca="false">'NORTH-1'!N272</f>
        <v>Ramna</v>
      </c>
      <c r="O40" s="0" t="s">
        <v>975</v>
      </c>
    </row>
    <row r="41" customFormat="false" ht="15" hidden="true" customHeight="false" outlineLevel="0" collapsed="false">
      <c r="A41" s="0" t="n">
        <f aca="false">'NORTH-1'!A273</f>
        <v>13</v>
      </c>
      <c r="B41" s="0" t="str">
        <f aca="false">'NORTH-1'!B273</f>
        <v>DIT 11 kV Sw/S Circuit-1</v>
      </c>
      <c r="C41" s="1441" t="n">
        <f aca="false">'NORTH-1'!C273</f>
        <v>11</v>
      </c>
      <c r="D41" s="1441" t="n">
        <f aca="false">'NORTH-1'!D273</f>
        <v>0</v>
      </c>
      <c r="E41" s="1441" t="str">
        <f aca="false">'NORTH-1'!E273</f>
        <v>DHK 00052</v>
      </c>
      <c r="F41" s="1441" t="n">
        <f aca="false">'NORTH-1'!F273</f>
        <v>1</v>
      </c>
      <c r="G41" s="1441" t="n">
        <f aca="false">'NORTH-1'!G273</f>
        <v>2799.1</v>
      </c>
      <c r="H41" s="1441" t="n">
        <f aca="false">'NORTH-1'!H273</f>
        <v>2723.7</v>
      </c>
      <c r="I41" s="1441" t="n">
        <f aca="false">'NORTH-1'!I273</f>
        <v>-75.4000000000001</v>
      </c>
      <c r="J41" s="1441" t="n">
        <f aca="false">'NORTH-1'!J273</f>
        <v>444.44</v>
      </c>
      <c r="K41" s="0" t="n">
        <f aca="false">'NORTH-1'!K273</f>
        <v>0</v>
      </c>
      <c r="L41" s="0" t="n">
        <f aca="false">'NORTH-1'!L273</f>
        <v>-33510.776</v>
      </c>
      <c r="M41" s="0" t="n">
        <f aca="false">'NORTH-1'!M273</f>
        <v>-34843.0658343787</v>
      </c>
      <c r="N41" s="0" t="str">
        <f aca="false">'NORTH-1'!N273</f>
        <v>Motijheel</v>
      </c>
      <c r="O41" s="0" t="s">
        <v>975</v>
      </c>
    </row>
    <row r="42" customFormat="false" ht="15" hidden="true" customHeight="false" outlineLevel="0" collapsed="false">
      <c r="A42" s="0" t="n">
        <f aca="false">'NORTH-1'!A274</f>
        <v>16</v>
      </c>
      <c r="B42" s="0" t="str">
        <f aca="false">'NORTH-1'!B274</f>
        <v>Secretariat (West)</v>
      </c>
      <c r="C42" s="1441" t="n">
        <f aca="false">'NORTH-1'!C274</f>
        <v>11</v>
      </c>
      <c r="D42" s="1441" t="n">
        <f aca="false">'NORTH-1'!D274</f>
        <v>0</v>
      </c>
      <c r="E42" s="1441" t="str">
        <f aca="false">'NORTH-1'!E274</f>
        <v>DHK 00006</v>
      </c>
      <c r="F42" s="1441" t="n">
        <f aca="false">'NORTH-1'!F274</f>
        <v>1</v>
      </c>
      <c r="G42" s="1441" t="n">
        <f aca="false">'NORTH-1'!G274</f>
        <v>67064.7</v>
      </c>
      <c r="H42" s="1441" t="n">
        <f aca="false">'NORTH-1'!H274</f>
        <v>67894.2</v>
      </c>
      <c r="I42" s="1441" t="n">
        <f aca="false">'NORTH-1'!I274</f>
        <v>829.5</v>
      </c>
      <c r="J42" s="1441" t="n">
        <f aca="false">'NORTH-1'!J274</f>
        <v>444.44</v>
      </c>
      <c r="K42" s="0" t="n">
        <f aca="false">'NORTH-1'!K274</f>
        <v>0</v>
      </c>
      <c r="L42" s="0" t="n">
        <f aca="false">'NORTH-1'!L274</f>
        <v>368662.98</v>
      </c>
      <c r="M42" s="0" t="n">
        <f aca="false">'NORTH-1'!M274</f>
        <v>383319.935140811</v>
      </c>
      <c r="N42" s="0" t="str">
        <f aca="false">'NORTH-1'!N274</f>
        <v>Ramna</v>
      </c>
      <c r="O42" s="0" t="s">
        <v>975</v>
      </c>
    </row>
    <row r="43" customFormat="false" ht="15" hidden="true" customHeight="false" outlineLevel="0" collapsed="false">
      <c r="A43" s="0" t="n">
        <f aca="false">'NORTH-1'!A275</f>
        <v>17</v>
      </c>
      <c r="B43" s="0" t="str">
        <f aca="false">'NORTH-1'!B275</f>
        <v>Ramna 11 kV Sw/S Circuit-2</v>
      </c>
      <c r="C43" s="1441" t="n">
        <f aca="false">'NORTH-1'!C275</f>
        <v>11</v>
      </c>
      <c r="D43" s="1441" t="n">
        <f aca="false">'NORTH-1'!D275</f>
        <v>0</v>
      </c>
      <c r="E43" s="1441" t="str">
        <f aca="false">'NORTH-1'!E275</f>
        <v>DHK00197</v>
      </c>
      <c r="F43" s="1441" t="n">
        <f aca="false">'NORTH-1'!F275</f>
        <v>1</v>
      </c>
      <c r="G43" s="1441" t="n">
        <f aca="false">'NORTH-1'!G275</f>
        <v>84761.5</v>
      </c>
      <c r="H43" s="1441" t="n">
        <f aca="false">'NORTH-1'!H275</f>
        <v>84763.4</v>
      </c>
      <c r="I43" s="1441" t="n">
        <f aca="false">'NORTH-1'!I275</f>
        <v>1.89999999999418</v>
      </c>
      <c r="J43" s="1441" t="n">
        <f aca="false">'NORTH-1'!J275</f>
        <v>444.44</v>
      </c>
      <c r="K43" s="0" t="n">
        <f aca="false">'NORTH-1'!K275</f>
        <v>0</v>
      </c>
      <c r="L43" s="0" t="n">
        <f aca="false">'NORTH-1'!L275</f>
        <v>844.435999997413</v>
      </c>
      <c r="M43" s="0" t="n">
        <f aca="false">'NORTH-1'!M275</f>
        <v>878.008290253538</v>
      </c>
      <c r="N43" s="0" t="str">
        <f aca="false">'NORTH-1'!N275</f>
        <v>Ramna</v>
      </c>
      <c r="O43" s="0" t="s">
        <v>975</v>
      </c>
    </row>
    <row r="44" customFormat="false" ht="15" hidden="true" customHeight="false" outlineLevel="0" collapsed="false">
      <c r="A44" s="0" t="n">
        <f aca="false">'NORTH-1'!A276</f>
        <v>18</v>
      </c>
      <c r="B44" s="0" t="str">
        <f aca="false">'NORTH-1'!B276</f>
        <v>Sayed Nazrul Islam Road</v>
      </c>
      <c r="C44" s="1441" t="n">
        <f aca="false">'NORTH-1'!C276</f>
        <v>11</v>
      </c>
      <c r="D44" s="1441" t="n">
        <f aca="false">'NORTH-1'!D276</f>
        <v>0</v>
      </c>
      <c r="E44" s="1441" t="str">
        <f aca="false">'NORTH-1'!E276</f>
        <v>DHK00186</v>
      </c>
      <c r="F44" s="1441" t="n">
        <f aca="false">'NORTH-1'!F276</f>
        <v>1</v>
      </c>
      <c r="G44" s="1441" t="n">
        <f aca="false">'NORTH-1'!G276</f>
        <v>21662.7</v>
      </c>
      <c r="H44" s="1441" t="n">
        <f aca="false">'NORTH-1'!H276</f>
        <v>24569.9</v>
      </c>
      <c r="I44" s="1441" t="n">
        <f aca="false">'NORTH-1'!I276</f>
        <v>2907.2</v>
      </c>
      <c r="J44" s="1441" t="n">
        <f aca="false">'NORTH-1'!J276</f>
        <v>444.44</v>
      </c>
      <c r="K44" s="0" t="n">
        <f aca="false">'NORTH-1'!K276</f>
        <v>0</v>
      </c>
      <c r="L44" s="0" t="n">
        <f aca="false">'NORTH-1'!L276</f>
        <v>1292075.968</v>
      </c>
      <c r="M44" s="0" t="n">
        <f aca="false">'NORTH-1'!M276</f>
        <v>1343445.10601732</v>
      </c>
      <c r="N44" s="0" t="str">
        <f aca="false">'NORTH-1'!N276</f>
        <v>Ramna</v>
      </c>
      <c r="O44" s="0" t="s">
        <v>975</v>
      </c>
    </row>
    <row r="45" customFormat="false" ht="15" hidden="true" customHeight="false" outlineLevel="0" collapsed="false">
      <c r="A45" s="0" t="n">
        <f aca="false">'NORTH-1'!A277</f>
        <v>19</v>
      </c>
      <c r="B45" s="0" t="str">
        <f aca="false">'NORTH-1'!B277</f>
        <v>Gulistan Complex</v>
      </c>
      <c r="C45" s="1441" t="n">
        <f aca="false">'NORTH-1'!C277</f>
        <v>11</v>
      </c>
      <c r="D45" s="1441" t="n">
        <f aca="false">'NORTH-1'!D277</f>
        <v>0</v>
      </c>
      <c r="E45" s="1441" t="str">
        <f aca="false">'NORTH-1'!E277</f>
        <v>DHK00030</v>
      </c>
      <c r="F45" s="1441" t="n">
        <f aca="false">'NORTH-1'!F277</f>
        <v>1</v>
      </c>
      <c r="G45" s="1441" t="n">
        <f aca="false">'NORTH-1'!G277</f>
        <v>53974.5</v>
      </c>
      <c r="H45" s="1441" t="n">
        <f aca="false">'NORTH-1'!H277</f>
        <v>54446.3</v>
      </c>
      <c r="I45" s="1441" t="n">
        <f aca="false">'NORTH-1'!I277</f>
        <v>471.800000000003</v>
      </c>
      <c r="J45" s="1441" t="n">
        <f aca="false">'NORTH-1'!J277</f>
        <v>444.44</v>
      </c>
      <c r="K45" s="0" t="n">
        <f aca="false">'NORTH-1'!K277</f>
        <v>0</v>
      </c>
      <c r="L45" s="0" t="n">
        <f aca="false">'NORTH-1'!L277</f>
        <v>209686.792000001</v>
      </c>
      <c r="M45" s="0" t="n">
        <f aca="false">'NORTH-1'!M277</f>
        <v>218023.321759416</v>
      </c>
      <c r="N45" s="0" t="str">
        <f aca="false">'NORTH-1'!N277</f>
        <v>Ramna</v>
      </c>
      <c r="O45" s="0" t="s">
        <v>975</v>
      </c>
    </row>
    <row r="46" customFormat="false" ht="15" hidden="true" customHeight="false" outlineLevel="0" collapsed="false">
      <c r="A46" s="0" t="n">
        <f aca="false">'NORTH-1'!A278</f>
        <v>20</v>
      </c>
      <c r="B46" s="0" t="str">
        <f aca="false">'NORTH-1'!B278</f>
        <v>Mohanagor Nattomanso</v>
      </c>
      <c r="C46" s="1441" t="n">
        <f aca="false">'NORTH-1'!C278</f>
        <v>11</v>
      </c>
      <c r="D46" s="1441" t="n">
        <f aca="false">'NORTH-1'!D278</f>
        <v>0</v>
      </c>
      <c r="E46" s="1441" t="str">
        <f aca="false">'NORTH-1'!E278</f>
        <v>DHK 00008</v>
      </c>
      <c r="F46" s="1441" t="n">
        <f aca="false">'NORTH-1'!F278</f>
        <v>1</v>
      </c>
      <c r="G46" s="1441" t="n">
        <f aca="false">'NORTH-1'!G278</f>
        <v>99681.5</v>
      </c>
      <c r="H46" s="1441" t="n">
        <f aca="false">'NORTH-1'!H278</f>
        <v>99840.8</v>
      </c>
      <c r="I46" s="1441" t="n">
        <f aca="false">'NORTH-1'!I278</f>
        <v>159.300000000003</v>
      </c>
      <c r="J46" s="1441" t="n">
        <f aca="false">'NORTH-1'!J278</f>
        <v>444.44</v>
      </c>
      <c r="K46" s="0" t="n">
        <f aca="false">'NORTH-1'!K278</f>
        <v>0</v>
      </c>
      <c r="L46" s="0" t="n">
        <f aca="false">'NORTH-1'!L278</f>
        <v>70799.2920000013</v>
      </c>
      <c r="M46" s="0" t="n">
        <f aca="false">'NORTH-1'!M278</f>
        <v>73614.0634935893</v>
      </c>
      <c r="N46" s="0" t="str">
        <f aca="false">'NORTH-1'!N278</f>
        <v>Ramna</v>
      </c>
      <c r="O46" s="0" t="s">
        <v>975</v>
      </c>
    </row>
    <row r="47" customFormat="false" ht="15" hidden="true" customHeight="false" outlineLevel="0" collapsed="false">
      <c r="A47" s="0" t="n">
        <f aca="false">'NORTH-1'!A279</f>
        <v>21</v>
      </c>
      <c r="B47" s="0" t="str">
        <f aca="false">'NORTH-1'!B279</f>
        <v>DIT 11 kV Sw/S Circuit-2</v>
      </c>
      <c r="C47" s="1441" t="n">
        <f aca="false">'NORTH-1'!C279</f>
        <v>11</v>
      </c>
      <c r="D47" s="1441" t="n">
        <f aca="false">'NORTH-1'!D279</f>
        <v>0</v>
      </c>
      <c r="E47" s="1441" t="str">
        <f aca="false">'NORTH-1'!E279</f>
        <v>DHK00196</v>
      </c>
      <c r="F47" s="1441" t="n">
        <f aca="false">'NORTH-1'!F279</f>
        <v>1</v>
      </c>
      <c r="G47" s="1441" t="n">
        <f aca="false">'NORTH-1'!G279</f>
        <v>23893.8</v>
      </c>
      <c r="H47" s="1441" t="n">
        <f aca="false">'NORTH-1'!H279</f>
        <v>24947</v>
      </c>
      <c r="I47" s="1441" t="n">
        <f aca="false">'NORTH-1'!I279</f>
        <v>1053.2</v>
      </c>
      <c r="J47" s="1441" t="n">
        <f aca="false">'NORTH-1'!J279</f>
        <v>444.44</v>
      </c>
      <c r="K47" s="0" t="n">
        <f aca="false">'NORTH-1'!K279</f>
        <v>0</v>
      </c>
      <c r="L47" s="0" t="n">
        <f aca="false">'NORTH-1'!L279</f>
        <v>468084.208</v>
      </c>
      <c r="M47" s="0" t="n">
        <f aca="false">'NORTH-1'!M279</f>
        <v>486693.858577821</v>
      </c>
      <c r="N47" s="0" t="str">
        <f aca="false">'NORTH-1'!N279</f>
        <v>Motijheel</v>
      </c>
      <c r="O47" s="0" t="s">
        <v>975</v>
      </c>
    </row>
    <row r="48" customFormat="false" ht="15" hidden="true" customHeight="false" outlineLevel="0" collapsed="false">
      <c r="A48" s="0" t="n">
        <f aca="false">'NORTH-1'!A280</f>
        <v>22</v>
      </c>
      <c r="B48" s="0" t="str">
        <f aca="false">'NORTH-1'!B280</f>
        <v>Jail</v>
      </c>
      <c r="C48" s="1441" t="n">
        <f aca="false">'NORTH-1'!C280</f>
        <v>11</v>
      </c>
      <c r="D48" s="1441" t="n">
        <f aca="false">'NORTH-1'!D280</f>
        <v>0</v>
      </c>
      <c r="E48" s="1441" t="str">
        <f aca="false">'NORTH-1'!E280</f>
        <v>DHK00009</v>
      </c>
      <c r="F48" s="1441" t="n">
        <f aca="false">'NORTH-1'!F280</f>
        <v>1</v>
      </c>
      <c r="G48" s="1441" t="n">
        <f aca="false">'NORTH-1'!G280</f>
        <v>0</v>
      </c>
      <c r="H48" s="1441" t="n">
        <f aca="false">'NORTH-1'!H280</f>
        <v>0</v>
      </c>
      <c r="I48" s="1441" t="n">
        <f aca="false">'NORTH-1'!I280</f>
        <v>0</v>
      </c>
      <c r="J48" s="1441" t="n">
        <f aca="false">'NORTH-1'!J280</f>
        <v>444.44</v>
      </c>
      <c r="K48" s="0" t="n">
        <f aca="false">'NORTH-1'!K280</f>
        <v>0</v>
      </c>
      <c r="L48" s="0" t="n">
        <f aca="false">'NORTH-1'!L280</f>
        <v>0</v>
      </c>
      <c r="M48" s="0" t="n">
        <f aca="false">'NORTH-1'!M280</f>
        <v>0</v>
      </c>
      <c r="N48" s="0" t="str">
        <f aca="false">'NORTH-1'!N280</f>
        <v>Bangshal</v>
      </c>
      <c r="O48" s="0" t="s">
        <v>975</v>
      </c>
    </row>
    <row r="49" customFormat="false" ht="15" hidden="true" customHeight="false" outlineLevel="0" collapsed="false">
      <c r="A49" s="0" t="n">
        <f aca="false">'NORTH-1'!A281</f>
        <v>23</v>
      </c>
      <c r="B49" s="0" t="str">
        <f aca="false">'NORTH-1'!B281</f>
        <v>Kosturi Bazar</v>
      </c>
      <c r="C49" s="1441" t="n">
        <f aca="false">'NORTH-1'!C281</f>
        <v>11</v>
      </c>
      <c r="D49" s="1441" t="n">
        <f aca="false">'NORTH-1'!D281</f>
        <v>0</v>
      </c>
      <c r="E49" s="1441" t="str">
        <f aca="false">'NORTH-1'!E281</f>
        <v>HA021100713-02</v>
      </c>
      <c r="F49" s="1441" t="n">
        <f aca="false">'NORTH-1'!F281</f>
        <v>1</v>
      </c>
      <c r="G49" s="1441" t="n">
        <f aca="false">'NORTH-1'!G281</f>
        <v>75857044</v>
      </c>
      <c r="H49" s="1441" t="n">
        <f aca="false">'NORTH-1'!H281</f>
        <v>75962552</v>
      </c>
      <c r="I49" s="1441" t="n">
        <f aca="false">'NORTH-1'!I281</f>
        <v>105508</v>
      </c>
      <c r="J49" s="1441" t="n">
        <f aca="false">'NORTH-1'!J281</f>
        <v>1</v>
      </c>
      <c r="K49" s="0" t="n">
        <f aca="false">'NORTH-1'!K281</f>
        <v>0</v>
      </c>
      <c r="L49" s="0" t="n">
        <f aca="false">'NORTH-1'!L281</f>
        <v>105508</v>
      </c>
      <c r="M49" s="0" t="n">
        <f aca="false">'NORTH-1'!M281</f>
        <v>109702.687578874</v>
      </c>
      <c r="N49" s="0" t="str">
        <f aca="false">'NORTH-1'!N281</f>
        <v>Ramna</v>
      </c>
      <c r="O49" s="0" t="s">
        <v>975</v>
      </c>
    </row>
    <row r="50" customFormat="false" ht="15" hidden="true" customHeight="false" outlineLevel="0" collapsed="false">
      <c r="A50" s="0" t="n">
        <f aca="false">'NORTH-1'!A282</f>
        <v>24</v>
      </c>
      <c r="B50" s="0" t="str">
        <f aca="false">'NORTH-1'!B282</f>
        <v>Kaptan Bazar</v>
      </c>
      <c r="C50" s="1441" t="n">
        <f aca="false">'NORTH-1'!C282</f>
        <v>11</v>
      </c>
      <c r="D50" s="1441" t="n">
        <f aca="false">'NORTH-1'!D282</f>
        <v>0</v>
      </c>
      <c r="E50" s="1441" t="str">
        <f aca="false">'NORTH-1'!E282</f>
        <v>HA021101251-02</v>
      </c>
      <c r="F50" s="1441" t="n">
        <f aca="false">'NORTH-1'!F282</f>
        <v>1</v>
      </c>
      <c r="G50" s="1441" t="n">
        <f aca="false">'NORTH-1'!G282</f>
        <v>5820909</v>
      </c>
      <c r="H50" s="1441" t="n">
        <f aca="false">'NORTH-1'!H282</f>
        <v>6236867</v>
      </c>
      <c r="I50" s="1441" t="n">
        <f aca="false">'NORTH-1'!I282</f>
        <v>415958</v>
      </c>
      <c r="J50" s="1441" t="n">
        <f aca="false">'NORTH-1'!J282</f>
        <v>1</v>
      </c>
      <c r="K50" s="0" t="n">
        <f aca="false">'NORTH-1'!K282</f>
        <v>0</v>
      </c>
      <c r="L50" s="0" t="n">
        <f aca="false">'NORTH-1'!L282</f>
        <v>415958</v>
      </c>
      <c r="M50" s="0" t="n">
        <f aca="false">'NORTH-1'!M282</f>
        <v>432495.265950765</v>
      </c>
      <c r="N50" s="0" t="str">
        <f aca="false">'NORTH-1'!N282</f>
        <v>Narinda</v>
      </c>
      <c r="O50" s="0" t="s">
        <v>975</v>
      </c>
    </row>
    <row r="51" customFormat="false" ht="15" hidden="true" customHeight="false" outlineLevel="0" collapsed="false">
      <c r="A51" s="0" t="n">
        <f aca="false">'NORTH-1'!A283</f>
        <v>25</v>
      </c>
      <c r="B51" s="0" t="str">
        <f aca="false">'NORTH-1'!B283</f>
        <v>G.T.V</v>
      </c>
      <c r="C51" s="1441" t="n">
        <f aca="false">'NORTH-1'!C283</f>
        <v>11</v>
      </c>
      <c r="D51" s="1441" t="n">
        <f aca="false">'NORTH-1'!D283</f>
        <v>0</v>
      </c>
      <c r="E51" s="1441" t="str">
        <f aca="false">'NORTH-1'!E283</f>
        <v>HA-021101054-02</v>
      </c>
      <c r="F51" s="1441" t="n">
        <f aca="false">'NORTH-1'!F283</f>
        <v>1</v>
      </c>
      <c r="G51" s="1441" t="n">
        <f aca="false">'NORTH-1'!G283</f>
        <v>70498299</v>
      </c>
      <c r="H51" s="1441" t="n">
        <f aca="false">'NORTH-1'!H283</f>
        <v>71120147</v>
      </c>
      <c r="I51" s="1441" t="n">
        <f aca="false">'NORTH-1'!I283</f>
        <v>621848</v>
      </c>
      <c r="J51" s="1441" t="n">
        <f aca="false">'NORTH-1'!J283</f>
        <v>1</v>
      </c>
      <c r="K51" s="0" t="n">
        <f aca="false">'NORTH-1'!K283</f>
        <v>0</v>
      </c>
      <c r="L51" s="0" t="n">
        <f aca="false">'NORTH-1'!L283</f>
        <v>621848</v>
      </c>
      <c r="M51" s="0" t="n">
        <f aca="false">'NORTH-1'!M283</f>
        <v>646570.846433897</v>
      </c>
      <c r="N51" s="0" t="str">
        <f aca="false">'NORTH-1'!N283</f>
        <v>Ramna</v>
      </c>
      <c r="O51" s="0" t="s">
        <v>975</v>
      </c>
    </row>
    <row r="52" customFormat="false" ht="15" hidden="true" customHeight="false" outlineLevel="0" collapsed="false">
      <c r="A52" s="0" t="n">
        <f aca="false">'NORTH-1'!A284</f>
        <v>26</v>
      </c>
      <c r="B52" s="0" t="str">
        <f aca="false">'NORTH-1'!B284</f>
        <v>Kazi Alauddin Road</v>
      </c>
      <c r="C52" s="1441" t="n">
        <f aca="false">'NORTH-1'!C284</f>
        <v>11</v>
      </c>
      <c r="D52" s="1441" t="n">
        <f aca="false">'NORTH-1'!D284</f>
        <v>0</v>
      </c>
      <c r="E52" s="1441" t="str">
        <f aca="false">'NORTH-1'!E284</f>
        <v>HA021100951-02</v>
      </c>
      <c r="F52" s="1441" t="n">
        <f aca="false">'NORTH-1'!F284</f>
        <v>1</v>
      </c>
      <c r="G52" s="1441" t="n">
        <f aca="false">'NORTH-1'!G284</f>
        <v>5667944</v>
      </c>
      <c r="H52" s="1441" t="n">
        <f aca="false">'NORTH-1'!H284</f>
        <v>6043531</v>
      </c>
      <c r="I52" s="1441" t="n">
        <f aca="false">'NORTH-1'!I284</f>
        <v>375587</v>
      </c>
      <c r="J52" s="1441" t="n">
        <f aca="false">'NORTH-1'!J284</f>
        <v>1</v>
      </c>
      <c r="K52" s="0" t="n">
        <f aca="false">'NORTH-1'!K284</f>
        <v>0</v>
      </c>
      <c r="L52" s="0" t="n">
        <f aca="false">'NORTH-1'!L284</f>
        <v>375587</v>
      </c>
      <c r="M52" s="0" t="n">
        <f aca="false">'NORTH-1'!M284</f>
        <v>390519.233799205</v>
      </c>
      <c r="N52" s="0" t="str">
        <f aca="false">'NORTH-1'!N284</f>
        <v>Bangshal</v>
      </c>
      <c r="O52" s="0" t="s">
        <v>975</v>
      </c>
    </row>
    <row r="53" customFormat="false" ht="15" hidden="true" customHeight="false" outlineLevel="0" collapsed="false">
      <c r="A53" s="0" t="n">
        <f aca="false">'NORTH-1'!A285</f>
        <v>28</v>
      </c>
      <c r="B53" s="0" t="str">
        <f aca="false">'NORTH-1'!B285</f>
        <v>11/0.4 kV Aux. Transformer, AT-1</v>
      </c>
      <c r="C53" s="1441" t="n">
        <f aca="false">'NORTH-1'!C285</f>
        <v>0.4</v>
      </c>
      <c r="D53" s="1441" t="n">
        <f aca="false">'NORTH-1'!D285</f>
        <v>0</v>
      </c>
      <c r="E53" s="1441" t="n">
        <f aca="false">'NORTH-1'!E285</f>
        <v>2436</v>
      </c>
      <c r="F53" s="1441" t="n">
        <f aca="false">'NORTH-1'!F285</f>
        <v>1</v>
      </c>
      <c r="G53" s="1441" t="n">
        <f aca="false">'NORTH-1'!G285</f>
        <v>67423</v>
      </c>
      <c r="H53" s="1441" t="n">
        <f aca="false">'NORTH-1'!H285</f>
        <v>67423</v>
      </c>
      <c r="I53" s="1441" t="n">
        <f aca="false">'NORTH-1'!I285</f>
        <v>0</v>
      </c>
      <c r="J53" s="1441" t="n">
        <f aca="false">'NORTH-1'!J285</f>
        <v>10</v>
      </c>
      <c r="K53" s="0" t="n">
        <f aca="false">'NORTH-1'!K285</f>
        <v>0</v>
      </c>
      <c r="L53" s="0" t="n">
        <f aca="false">'NORTH-1'!L285</f>
        <v>0</v>
      </c>
      <c r="M53" s="0" t="n">
        <f aca="false">'NORTH-1'!M285</f>
        <v>0</v>
      </c>
      <c r="N53" s="0" t="str">
        <f aca="false">'NORTH-1'!N285</f>
        <v>Ramna</v>
      </c>
      <c r="O53" s="0" t="s">
        <v>975</v>
      </c>
    </row>
    <row r="54" customFormat="false" ht="15" hidden="true" customHeight="false" outlineLevel="0" collapsed="false">
      <c r="A54" s="0" t="n">
        <f aca="false">'NORTH-1'!A286</f>
        <v>29</v>
      </c>
      <c r="B54" s="0" t="str">
        <f aca="false">'NORTH-1'!B286</f>
        <v>11/0.4 kV Aux. Transformer, AT-2</v>
      </c>
      <c r="C54" s="1441" t="n">
        <f aca="false">'NORTH-1'!C286</f>
        <v>0.4</v>
      </c>
      <c r="D54" s="1441" t="n">
        <f aca="false">'NORTH-1'!D286</f>
        <v>0</v>
      </c>
      <c r="E54" s="1441" t="n">
        <f aca="false">'NORTH-1'!E286</f>
        <v>2437</v>
      </c>
      <c r="F54" s="1441" t="n">
        <f aca="false">'NORTH-1'!F286</f>
        <v>1</v>
      </c>
      <c r="G54" s="1441" t="n">
        <f aca="false">'NORTH-1'!G286</f>
        <v>88090</v>
      </c>
      <c r="H54" s="1441" t="n">
        <f aca="false">'NORTH-1'!H286</f>
        <v>88447</v>
      </c>
      <c r="I54" s="1441" t="n">
        <f aca="false">'NORTH-1'!I286</f>
        <v>357</v>
      </c>
      <c r="J54" s="1441" t="n">
        <f aca="false">'NORTH-1'!J286</f>
        <v>10</v>
      </c>
      <c r="K54" s="0" t="n">
        <f aca="false">'NORTH-1'!K286</f>
        <v>0</v>
      </c>
      <c r="L54" s="0" t="n">
        <f aca="false">'NORTH-1'!L286</f>
        <v>3570</v>
      </c>
      <c r="M54" s="0" t="n">
        <f aca="false">'NORTH-1'!M286</f>
        <v>3711.93269379175</v>
      </c>
      <c r="N54" s="0" t="str">
        <f aca="false">'NORTH-1'!N286</f>
        <v>Ramna</v>
      </c>
      <c r="O54" s="0" t="s">
        <v>975</v>
      </c>
    </row>
    <row r="55" customFormat="false" ht="15" hidden="true" customHeight="false" outlineLevel="0" collapsed="false">
      <c r="A55" s="0" t="n">
        <f aca="false">'NORTH-1'!A357</f>
        <v>7</v>
      </c>
      <c r="B55" s="0" t="str">
        <f aca="false">'NORTH-1'!B357</f>
        <v>Pioneer</v>
      </c>
      <c r="C55" s="1441" t="n">
        <f aca="false">'NORTH-1'!C357</f>
        <v>11</v>
      </c>
      <c r="D55" s="1441" t="n">
        <f aca="false">'NORTH-1'!D357</f>
        <v>0</v>
      </c>
      <c r="E55" s="1441" t="str">
        <f aca="false">'NORTH-1'!E357</f>
        <v>06604395</v>
      </c>
      <c r="F55" s="1441" t="n">
        <f aca="false">'NORTH-1'!F357</f>
        <v>1</v>
      </c>
      <c r="G55" s="1441" t="n">
        <f aca="false">'NORTH-1'!G357</f>
        <v>23641.25</v>
      </c>
      <c r="H55" s="1441" t="n">
        <f aca="false">'NORTH-1'!H357</f>
        <v>23746.79</v>
      </c>
      <c r="I55" s="1441" t="n">
        <f aca="false">'NORTH-1'!I357</f>
        <v>105.540000000001</v>
      </c>
      <c r="J55" s="1441" t="n">
        <f aca="false">'NORTH-1'!J357</f>
        <v>8000</v>
      </c>
      <c r="K55" s="0" t="n">
        <f aca="false">'NORTH-1'!K357</f>
        <v>0</v>
      </c>
      <c r="L55" s="0" t="n">
        <f aca="false">'NORTH-1'!L357</f>
        <v>844320.000000007</v>
      </c>
      <c r="M55" s="0" t="n">
        <f aca="false">'NORTH-1'!M357</f>
        <v>855537.333838751</v>
      </c>
      <c r="N55" s="0" t="str">
        <f aca="false">'NORTH-1'!N357</f>
        <v>Ramna</v>
      </c>
      <c r="O55" s="0" t="s">
        <v>978</v>
      </c>
    </row>
    <row r="56" customFormat="false" ht="15" hidden="true" customHeight="false" outlineLevel="0" collapsed="false">
      <c r="A56" s="0" t="n">
        <f aca="false">'NORTH-1'!A358</f>
        <v>8</v>
      </c>
      <c r="B56" s="0" t="str">
        <f aca="false">'NORTH-1'!B358</f>
        <v>Pir Saheber Goli</v>
      </c>
      <c r="C56" s="1441" t="n">
        <f aca="false">'NORTH-1'!C358</f>
        <v>11</v>
      </c>
      <c r="D56" s="1441" t="n">
        <f aca="false">'NORTH-1'!D358</f>
        <v>0</v>
      </c>
      <c r="E56" s="1441" t="str">
        <f aca="false">'NORTH-1'!E358</f>
        <v>DHK-00102</v>
      </c>
      <c r="F56" s="1441" t="n">
        <f aca="false">'NORTH-1'!F358</f>
        <v>1</v>
      </c>
      <c r="G56" s="1441" t="n">
        <f aca="false">'NORTH-1'!G358</f>
        <v>76172.5</v>
      </c>
      <c r="H56" s="1441" t="n">
        <f aca="false">'NORTH-1'!H358</f>
        <v>79643</v>
      </c>
      <c r="I56" s="1441" t="n">
        <f aca="false">'NORTH-1'!I358</f>
        <v>3470.5</v>
      </c>
      <c r="J56" s="1441" t="n">
        <f aca="false">'NORTH-1'!J358</f>
        <v>444.444</v>
      </c>
      <c r="K56" s="0" t="n">
        <f aca="false">'NORTH-1'!K358</f>
        <v>0</v>
      </c>
      <c r="L56" s="0" t="n">
        <f aca="false">'NORTH-1'!L358</f>
        <v>1542442.902</v>
      </c>
      <c r="M56" s="0" t="n">
        <f aca="false">'NORTH-1'!M358</f>
        <v>1562935.24727067</v>
      </c>
      <c r="N56" s="0" t="str">
        <f aca="false">'NORTH-1'!N358</f>
        <v>Rajarbag</v>
      </c>
      <c r="O56" s="0" t="s">
        <v>978</v>
      </c>
    </row>
    <row r="57" customFormat="false" ht="15" hidden="true" customHeight="false" outlineLevel="0" collapsed="false">
      <c r="A57" s="0" t="n">
        <f aca="false">'NORTH-1'!A359</f>
        <v>9</v>
      </c>
      <c r="B57" s="0" t="str">
        <f aca="false">'NORTH-1'!B359</f>
        <v>Montri Para</v>
      </c>
      <c r="C57" s="1441" t="n">
        <f aca="false">'NORTH-1'!C359</f>
        <v>11</v>
      </c>
      <c r="D57" s="1441" t="n">
        <f aca="false">'NORTH-1'!D359</f>
        <v>0</v>
      </c>
      <c r="E57" s="1441" t="str">
        <f aca="false">'NORTH-1'!E359</f>
        <v>DHK-00110</v>
      </c>
      <c r="F57" s="1441" t="n">
        <f aca="false">'NORTH-1'!F359</f>
        <v>1</v>
      </c>
      <c r="G57" s="1441" t="n">
        <f aca="false">'NORTH-1'!G359</f>
        <v>12504.9</v>
      </c>
      <c r="H57" s="1441" t="n">
        <f aca="false">'NORTH-1'!H359</f>
        <v>12608.2</v>
      </c>
      <c r="I57" s="1441" t="n">
        <f aca="false">'NORTH-1'!I359</f>
        <v>103.300000000001</v>
      </c>
      <c r="J57" s="1441" t="n">
        <f aca="false">'NORTH-1'!J359</f>
        <v>2222.22</v>
      </c>
      <c r="K57" s="0" t="n">
        <f aca="false">'NORTH-1'!K359</f>
        <v>0</v>
      </c>
      <c r="L57" s="0" t="n">
        <f aca="false">'NORTH-1'!L359</f>
        <v>229555.326000002</v>
      </c>
      <c r="M57" s="0" t="n">
        <f aca="false">'NORTH-1'!M359</f>
        <v>232605.116039565</v>
      </c>
      <c r="N57" s="0" t="str">
        <f aca="false">'NORTH-1'!N359</f>
        <v>Kakrail</v>
      </c>
      <c r="O57" s="0" t="s">
        <v>978</v>
      </c>
    </row>
    <row r="58" customFormat="false" ht="15" hidden="true" customHeight="false" outlineLevel="0" collapsed="false">
      <c r="A58" s="0" t="n">
        <f aca="false">'NORTH-1'!A360</f>
        <v>10</v>
      </c>
      <c r="B58" s="0" t="str">
        <f aca="false">'NORTH-1'!B360</f>
        <v>Baily Road 11 kV Sw/S-2</v>
      </c>
      <c r="C58" s="1441" t="n">
        <f aca="false">'NORTH-1'!C360</f>
        <v>11</v>
      </c>
      <c r="D58" s="1441" t="n">
        <f aca="false">'NORTH-1'!D360</f>
        <v>0</v>
      </c>
      <c r="E58" s="1441" t="n">
        <f aca="false">'NORTH-1'!E360</f>
        <v>9119865</v>
      </c>
      <c r="F58" s="1441" t="n">
        <f aca="false">'NORTH-1'!F360</f>
        <v>1</v>
      </c>
      <c r="G58" s="1441" t="n">
        <f aca="false">'NORTH-1'!G360</f>
        <v>60588.9</v>
      </c>
      <c r="H58" s="1441" t="n">
        <f aca="false">'NORTH-1'!H360</f>
        <v>62936.7</v>
      </c>
      <c r="I58" s="1441" t="n">
        <f aca="false">'NORTH-1'!I360</f>
        <v>2347.8</v>
      </c>
      <c r="J58" s="1441" t="n">
        <f aca="false">'NORTH-1'!J360</f>
        <v>1000</v>
      </c>
      <c r="K58" s="0" t="n">
        <f aca="false">'NORTH-1'!K360</f>
        <v>0</v>
      </c>
      <c r="L58" s="0" t="n">
        <f aca="false">'NORTH-1'!L360</f>
        <v>2347800</v>
      </c>
      <c r="M58" s="0" t="n">
        <f aca="false">'NORTH-1'!M360</f>
        <v>2378992.03191515</v>
      </c>
      <c r="N58" s="0" t="str">
        <f aca="false">'NORTH-1'!N360</f>
        <v>Kakrail</v>
      </c>
      <c r="O58" s="0" t="s">
        <v>978</v>
      </c>
    </row>
    <row r="59" customFormat="false" ht="15" hidden="true" customHeight="false" outlineLevel="0" collapsed="false">
      <c r="A59" s="0" t="n">
        <f aca="false">'NORTH-1'!A361</f>
        <v>11</v>
      </c>
      <c r="B59" s="0" t="str">
        <f aca="false">'NORTH-1'!B361</f>
        <v>Jamuna U/G
11 KV Jonaki O/H</v>
      </c>
      <c r="C59" s="1441" t="n">
        <f aca="false">'NORTH-1'!C361</f>
        <v>11</v>
      </c>
      <c r="D59" s="1441" t="n">
        <f aca="false">'NORTH-1'!D361</f>
        <v>0</v>
      </c>
      <c r="E59" s="1441" t="str">
        <f aca="false">'NORTH-1'!E361</f>
        <v>D0086136</v>
      </c>
      <c r="F59" s="1441" t="n">
        <f aca="false">'NORTH-1'!F361</f>
        <v>1</v>
      </c>
      <c r="G59" s="1441" t="n">
        <f aca="false">'NORTH-1'!G361</f>
        <v>54118.1</v>
      </c>
      <c r="H59" s="1441" t="n">
        <f aca="false">'NORTH-1'!H361</f>
        <v>54118.1</v>
      </c>
      <c r="I59" s="1441" t="n">
        <f aca="false">'NORTH-1'!I361</f>
        <v>0</v>
      </c>
      <c r="J59" s="1441" t="n">
        <f aca="false">'NORTH-1'!J361</f>
        <v>1000</v>
      </c>
      <c r="K59" s="0" t="n">
        <f aca="false">'NORTH-1'!K361</f>
        <v>0</v>
      </c>
      <c r="L59" s="0" t="n">
        <f aca="false">'NORTH-1'!L361</f>
        <v>0</v>
      </c>
      <c r="M59" s="0" t="n">
        <f aca="false">'NORTH-1'!M361</f>
        <v>0</v>
      </c>
      <c r="N59" s="0" t="str">
        <f aca="false">'NORTH-1'!N361</f>
        <v>Rajarbag</v>
      </c>
      <c r="O59" s="0" t="s">
        <v>978</v>
      </c>
    </row>
    <row r="60" customFormat="false" ht="15" hidden="true" customHeight="false" outlineLevel="0" collapsed="false">
      <c r="A60" s="0" t="n">
        <f aca="false">'NORTH-1'!A362</f>
        <v>12</v>
      </c>
      <c r="B60" s="0" t="str">
        <f aca="false">'NORTH-1'!B362</f>
        <v>High Court</v>
      </c>
      <c r="C60" s="1441" t="n">
        <f aca="false">'NORTH-1'!C362</f>
        <v>11</v>
      </c>
      <c r="D60" s="1441" t="n">
        <f aca="false">'NORTH-1'!D362</f>
        <v>0</v>
      </c>
      <c r="E60" s="1441" t="n">
        <f aca="false">'NORTH-1'!E362</f>
        <v>1025651</v>
      </c>
      <c r="F60" s="1441" t="n">
        <f aca="false">'NORTH-1'!F362</f>
        <v>1</v>
      </c>
      <c r="G60" s="1441" t="n">
        <f aca="false">'NORTH-1'!G362</f>
        <v>28699</v>
      </c>
      <c r="H60" s="1441" t="n">
        <f aca="false">'NORTH-1'!H362</f>
        <v>28975.9</v>
      </c>
      <c r="I60" s="1441" t="n">
        <f aca="false">'NORTH-1'!I362</f>
        <v>276.900000000001</v>
      </c>
      <c r="J60" s="1441" t="n">
        <f aca="false">'NORTH-1'!J362</f>
        <v>1000</v>
      </c>
      <c r="K60" s="0" t="n">
        <f aca="false">'NORTH-1'!K362</f>
        <v>0</v>
      </c>
      <c r="L60" s="0" t="n">
        <f aca="false">'NORTH-1'!L362</f>
        <v>276900.000000001</v>
      </c>
      <c r="M60" s="0" t="n">
        <f aca="false">'NORTH-1'!M362</f>
        <v>280578.794461755</v>
      </c>
      <c r="N60" s="0" t="str">
        <f aca="false">'NORTH-1'!N362</f>
        <v>Ramna</v>
      </c>
      <c r="O60" s="0" t="s">
        <v>978</v>
      </c>
    </row>
    <row r="61" customFormat="false" ht="15" hidden="true" customHeight="false" outlineLevel="0" collapsed="false">
      <c r="A61" s="0" t="n">
        <f aca="false">'NORTH-1'!A363</f>
        <v>13</v>
      </c>
      <c r="B61" s="0" t="str">
        <f aca="false">'NORTH-1'!B363</f>
        <v>Secretaiat</v>
      </c>
      <c r="C61" s="1441" t="n">
        <f aca="false">'NORTH-1'!C363</f>
        <v>11</v>
      </c>
      <c r="D61" s="1441" t="n">
        <f aca="false">'NORTH-1'!D363</f>
        <v>0</v>
      </c>
      <c r="E61" s="1441" t="str">
        <f aca="false">'NORTH-1'!E363</f>
        <v>DHK00150</v>
      </c>
      <c r="F61" s="1441" t="n">
        <f aca="false">'NORTH-1'!F363</f>
        <v>1</v>
      </c>
      <c r="G61" s="1441" t="n">
        <f aca="false">'NORTH-1'!G363</f>
        <v>16809.5</v>
      </c>
      <c r="H61" s="1441" t="n">
        <f aca="false">'NORTH-1'!H363</f>
        <v>16809.5</v>
      </c>
      <c r="I61" s="1441" t="n">
        <f aca="false">'NORTH-1'!I363</f>
        <v>0</v>
      </c>
      <c r="J61" s="1441" t="n">
        <f aca="false">'NORTH-1'!J363</f>
        <v>2222.22</v>
      </c>
      <c r="K61" s="0" t="n">
        <f aca="false">'NORTH-1'!K363</f>
        <v>0</v>
      </c>
      <c r="L61" s="0" t="n">
        <f aca="false">'NORTH-1'!L363</f>
        <v>0</v>
      </c>
      <c r="M61" s="0" t="n">
        <f aca="false">'NORTH-1'!M363</f>
        <v>0</v>
      </c>
      <c r="N61" s="0" t="str">
        <f aca="false">'NORTH-1'!N363</f>
        <v>Ramna</v>
      </c>
      <c r="O61" s="0" t="s">
        <v>978</v>
      </c>
    </row>
    <row r="62" customFormat="false" ht="15" hidden="true" customHeight="false" outlineLevel="0" collapsed="false">
      <c r="A62" s="0" t="n">
        <f aca="false">'NORTH-1'!A364</f>
        <v>16</v>
      </c>
      <c r="B62" s="0" t="str">
        <f aca="false">'NORTH-1'!B364</f>
        <v>Shanti Nagar Bazar</v>
      </c>
      <c r="C62" s="1441" t="n">
        <f aca="false">'NORTH-1'!C364</f>
        <v>11</v>
      </c>
      <c r="D62" s="1441" t="n">
        <f aca="false">'NORTH-1'!D364</f>
        <v>0</v>
      </c>
      <c r="E62" s="1441" t="str">
        <f aca="false">'NORTH-1'!E364</f>
        <v>06604402</v>
      </c>
      <c r="F62" s="1441" t="n">
        <f aca="false">'NORTH-1'!F364</f>
        <v>1</v>
      </c>
      <c r="G62" s="1441" t="n">
        <f aca="false">'NORTH-1'!G364</f>
        <v>5592.5</v>
      </c>
      <c r="H62" s="1441" t="n">
        <f aca="false">'NORTH-1'!H364</f>
        <v>5631.51</v>
      </c>
      <c r="I62" s="1441" t="n">
        <f aca="false">'NORTH-1'!I364</f>
        <v>39.0100000000002</v>
      </c>
      <c r="J62" s="1441" t="n">
        <f aca="false">'NORTH-1'!J364</f>
        <v>40000</v>
      </c>
      <c r="K62" s="0" t="n">
        <f aca="false">'NORTH-1'!K364</f>
        <v>0</v>
      </c>
      <c r="L62" s="0" t="n">
        <f aca="false">'NORTH-1'!L364</f>
        <v>1560400.00000001</v>
      </c>
      <c r="M62" s="0" t="n">
        <f aca="false">'NORTH-1'!M364</f>
        <v>1581130.91685852</v>
      </c>
      <c r="N62" s="0" t="str">
        <f aca="false">'NORTH-1'!N364</f>
        <v>Rajarbag</v>
      </c>
      <c r="O62" s="0" t="s">
        <v>978</v>
      </c>
    </row>
    <row r="63" customFormat="false" ht="15" hidden="true" customHeight="false" outlineLevel="0" collapsed="false">
      <c r="A63" s="0" t="n">
        <f aca="false">'NORTH-1'!A365</f>
        <v>17</v>
      </c>
      <c r="B63" s="0" t="str">
        <f aca="false">'NORTH-1'!B365</f>
        <v>Tottho Bhovon</v>
      </c>
      <c r="C63" s="1441" t="n">
        <f aca="false">'NORTH-1'!C365</f>
        <v>11</v>
      </c>
      <c r="D63" s="1441" t="n">
        <f aca="false">'NORTH-1'!D365</f>
        <v>0</v>
      </c>
      <c r="E63" s="1441" t="n">
        <f aca="false">'NORTH-1'!E365</f>
        <v>9119867</v>
      </c>
      <c r="F63" s="1441" t="n">
        <f aca="false">'NORTH-1'!F365</f>
        <v>1</v>
      </c>
      <c r="G63" s="1441" t="n">
        <f aca="false">'NORTH-1'!G365</f>
        <v>31865.1</v>
      </c>
      <c r="H63" s="1441" t="n">
        <f aca="false">'NORTH-1'!H365</f>
        <v>32076</v>
      </c>
      <c r="I63" s="1441" t="n">
        <f aca="false">'NORTH-1'!I365</f>
        <v>210.900000000001</v>
      </c>
      <c r="J63" s="1441" t="n">
        <f aca="false">'NORTH-1'!J365</f>
        <v>1000</v>
      </c>
      <c r="K63" s="0" t="str">
        <f aca="false">'NORTH-1'!K365</f>
        <v>Estimated</v>
      </c>
      <c r="L63" s="0" t="n">
        <f aca="false">'NORTH-1'!L365</f>
        <v>263790</v>
      </c>
      <c r="M63" s="0" t="n">
        <f aca="false">'NORTH-1'!M365</f>
        <v>267294.619686046</v>
      </c>
      <c r="N63" s="0" t="str">
        <f aca="false">'NORTH-1'!N365</f>
        <v>Kakrail</v>
      </c>
      <c r="O63" s="0" t="s">
        <v>978</v>
      </c>
    </row>
    <row r="64" customFormat="false" ht="15" hidden="true" customHeight="false" outlineLevel="0" collapsed="false">
      <c r="A64" s="0" t="n">
        <f aca="false">'NORTH-1'!A366</f>
        <v>18</v>
      </c>
      <c r="B64" s="0" t="str">
        <f aca="false">'NORTH-1'!B366</f>
        <v>Central Police Hospital/ PNT (Circuit House)</v>
      </c>
      <c r="C64" s="1441" t="n">
        <f aca="false">'NORTH-1'!C366</f>
        <v>11</v>
      </c>
      <c r="D64" s="1441" t="n">
        <f aca="false">'NORTH-1'!D366</f>
        <v>0</v>
      </c>
      <c r="E64" s="1441" t="str">
        <f aca="false">'NORTH-1'!E366</f>
        <v>DHK00199</v>
      </c>
      <c r="F64" s="1441" t="n">
        <f aca="false">'NORTH-1'!F366</f>
        <v>1</v>
      </c>
      <c r="G64" s="1441" t="n">
        <f aca="false">'NORTH-1'!G366</f>
        <v>78080.07</v>
      </c>
      <c r="H64" s="1441" t="n">
        <f aca="false">'NORTH-1'!H366</f>
        <v>78368.5</v>
      </c>
      <c r="I64" s="1441" t="n">
        <f aca="false">'NORTH-1'!I366</f>
        <v>288.429999999993</v>
      </c>
      <c r="J64" s="1441" t="n">
        <f aca="false">'NORTH-1'!J366</f>
        <v>2222.22</v>
      </c>
      <c r="K64" s="0" t="n">
        <f aca="false">'NORTH-1'!K366</f>
        <v>0</v>
      </c>
      <c r="L64" s="0" t="n">
        <f aca="false">'NORTH-1'!L366</f>
        <v>640954.914599984</v>
      </c>
      <c r="M64" s="0" t="n">
        <f aca="false">'NORTH-1'!M366</f>
        <v>649470.412577826</v>
      </c>
      <c r="N64" s="0" t="str">
        <f aca="false">'NORTH-1'!N366</f>
        <v>Kakrail</v>
      </c>
      <c r="O64" s="0" t="s">
        <v>978</v>
      </c>
    </row>
    <row r="65" customFormat="false" ht="15" hidden="true" customHeight="false" outlineLevel="0" collapsed="false">
      <c r="A65" s="0" t="n">
        <f aca="false">'NORTH-1'!A367</f>
        <v>19</v>
      </c>
      <c r="B65" s="0" t="str">
        <f aca="false">'NORTH-1'!B367</f>
        <v>Baily Road 11 kV Sw/S-1</v>
      </c>
      <c r="C65" s="1441" t="n">
        <f aca="false">'NORTH-1'!C367</f>
        <v>11</v>
      </c>
      <c r="D65" s="1441" t="n">
        <f aca="false">'NORTH-1'!D367</f>
        <v>0</v>
      </c>
      <c r="E65" s="1441" t="str">
        <f aca="false">'NORTH-1'!E367</f>
        <v>DHK00027</v>
      </c>
      <c r="F65" s="1441" t="n">
        <f aca="false">'NORTH-1'!F367</f>
        <v>1</v>
      </c>
      <c r="G65" s="1441" t="n">
        <f aca="false">'NORTH-1'!G367</f>
        <v>54773.6</v>
      </c>
      <c r="H65" s="1441" t="n">
        <f aca="false">'NORTH-1'!H367</f>
        <v>55235.8</v>
      </c>
      <c r="I65" s="1441" t="n">
        <f aca="false">'NORTH-1'!I367</f>
        <v>462.200000000004</v>
      </c>
      <c r="J65" s="1441" t="n">
        <f aca="false">'NORTH-1'!J367</f>
        <v>2222.22</v>
      </c>
      <c r="K65" s="0" t="n">
        <f aca="false">'NORTH-1'!K367</f>
        <v>0</v>
      </c>
      <c r="L65" s="0" t="n">
        <f aca="false">'NORTH-1'!L367</f>
        <v>1027110.08400001</v>
      </c>
      <c r="M65" s="0" t="n">
        <f aca="false">'NORTH-1'!M367</f>
        <v>1040755.90158264</v>
      </c>
      <c r="N65" s="0" t="str">
        <f aca="false">'NORTH-1'!N367</f>
        <v>Kakrail</v>
      </c>
      <c r="O65" s="0" t="s">
        <v>978</v>
      </c>
    </row>
    <row r="66" customFormat="false" ht="15" hidden="true" customHeight="false" outlineLevel="0" collapsed="false">
      <c r="A66" s="0" t="n">
        <f aca="false">'NORTH-1'!A368</f>
        <v>20</v>
      </c>
      <c r="B66" s="0" t="str">
        <f aca="false">'NORTH-1'!B368</f>
        <v>Bijoy Nagar</v>
      </c>
      <c r="C66" s="1441" t="n">
        <f aca="false">'NORTH-1'!C368</f>
        <v>11</v>
      </c>
      <c r="D66" s="1441" t="n">
        <f aca="false">'NORTH-1'!D368</f>
        <v>0</v>
      </c>
      <c r="E66" s="1441" t="str">
        <f aca="false">'NORTH-1'!E368</f>
        <v>D1025656</v>
      </c>
      <c r="F66" s="1441" t="n">
        <f aca="false">'NORTH-1'!F368</f>
        <v>1</v>
      </c>
      <c r="G66" s="1441" t="n">
        <f aca="false">'NORTH-1'!G368</f>
        <v>64877.9</v>
      </c>
      <c r="H66" s="1441" t="n">
        <f aca="false">'NORTH-1'!H368</f>
        <v>65886.7</v>
      </c>
      <c r="I66" s="1441" t="n">
        <f aca="false">'NORTH-1'!I368</f>
        <v>1008.8</v>
      </c>
      <c r="J66" s="1441" t="n">
        <f aca="false">'NORTH-1'!J368</f>
        <v>1000</v>
      </c>
      <c r="K66" s="0" t="n">
        <f aca="false">'NORTH-1'!K368</f>
        <v>0</v>
      </c>
      <c r="L66" s="0" t="n">
        <f aca="false">'NORTH-1'!L368</f>
        <v>1008800</v>
      </c>
      <c r="M66" s="0" t="n">
        <f aca="false">'NORTH-1'!M368</f>
        <v>1022202.55634892</v>
      </c>
      <c r="N66" s="0" t="str">
        <f aca="false">'NORTH-1'!N368</f>
        <v>Ramna</v>
      </c>
      <c r="O66" s="0" t="s">
        <v>978</v>
      </c>
    </row>
    <row r="67" customFormat="false" ht="15" hidden="true" customHeight="false" outlineLevel="0" collapsed="false">
      <c r="A67" s="0" t="n">
        <f aca="false">'NORTH-1'!A369</f>
        <v>21</v>
      </c>
      <c r="B67" s="0" t="str">
        <f aca="false">'NORTH-1'!B369</f>
        <v>Shilpakala Academy</v>
      </c>
      <c r="C67" s="1441" t="n">
        <f aca="false">'NORTH-1'!C369</f>
        <v>11</v>
      </c>
      <c r="D67" s="1441" t="n">
        <f aca="false">'NORTH-1'!D369</f>
        <v>0</v>
      </c>
      <c r="E67" s="1441" t="str">
        <f aca="false">'NORTH-1'!E369</f>
        <v>D0086137</v>
      </c>
      <c r="F67" s="1441" t="n">
        <f aca="false">'NORTH-1'!F369</f>
        <v>1</v>
      </c>
      <c r="G67" s="1441" t="n">
        <f aca="false">'NORTH-1'!G369</f>
        <v>24493.9</v>
      </c>
      <c r="H67" s="1441" t="n">
        <f aca="false">'NORTH-1'!H369</f>
        <v>25394.3</v>
      </c>
      <c r="I67" s="1441" t="n">
        <f aca="false">'NORTH-1'!I369</f>
        <v>900.399999999998</v>
      </c>
      <c r="J67" s="1441" t="n">
        <f aca="false">'NORTH-1'!J369</f>
        <v>1000</v>
      </c>
      <c r="K67" s="0" t="n">
        <f aca="false">'NORTH-1'!K369</f>
        <v>0</v>
      </c>
      <c r="L67" s="0" t="n">
        <f aca="false">'NORTH-1'!L369</f>
        <v>900399.999999998</v>
      </c>
      <c r="M67" s="0" t="n">
        <f aca="false">'NORTH-1'!M369</f>
        <v>912362.392680978</v>
      </c>
      <c r="N67" s="0" t="str">
        <f aca="false">'NORTH-1'!N369</f>
        <v>Ramna</v>
      </c>
      <c r="O67" s="0" t="s">
        <v>978</v>
      </c>
    </row>
    <row r="68" customFormat="false" ht="15" hidden="true" customHeight="false" outlineLevel="0" collapsed="false">
      <c r="A68" s="0" t="n">
        <f aca="false">'NORTH-1'!A370</f>
        <v>22</v>
      </c>
      <c r="B68" s="0" t="str">
        <f aca="false">'NORTH-1'!B370</f>
        <v>Judges Complex</v>
      </c>
      <c r="C68" s="1441" t="n">
        <f aca="false">'NORTH-1'!C370</f>
        <v>11</v>
      </c>
      <c r="D68" s="1441" t="n">
        <f aca="false">'NORTH-1'!D370</f>
        <v>0</v>
      </c>
      <c r="E68" s="1441" t="str">
        <f aca="false">'NORTH-1'!E370</f>
        <v>06604344</v>
      </c>
      <c r="F68" s="1441" t="n">
        <f aca="false">'NORTH-1'!F370</f>
        <v>1</v>
      </c>
      <c r="G68" s="1441" t="n">
        <f aca="false">'NORTH-1'!G370</f>
        <v>667.77</v>
      </c>
      <c r="H68" s="1441" t="n">
        <f aca="false">'NORTH-1'!H370</f>
        <v>670.94</v>
      </c>
      <c r="I68" s="1441" t="n">
        <f aca="false">'NORTH-1'!I370</f>
        <v>3.17000000000007</v>
      </c>
      <c r="J68" s="1441" t="n">
        <f aca="false">'NORTH-1'!J370</f>
        <v>40000</v>
      </c>
      <c r="K68" s="0" t="n">
        <f aca="false">'NORTH-1'!K370</f>
        <v>0</v>
      </c>
      <c r="L68" s="0" t="n">
        <f aca="false">'NORTH-1'!L370</f>
        <v>126800.000000003</v>
      </c>
      <c r="M68" s="0" t="n">
        <f aca="false">'NORTH-1'!M370</f>
        <v>128484.619493504</v>
      </c>
      <c r="N68" s="0" t="str">
        <f aca="false">'NORTH-1'!N370</f>
        <v>Kakrail</v>
      </c>
      <c r="O68" s="0" t="s">
        <v>978</v>
      </c>
    </row>
    <row r="69" customFormat="false" ht="15" hidden="true" customHeight="false" outlineLevel="0" collapsed="false">
      <c r="A69" s="0" t="n">
        <f aca="false">'NORTH-1'!A371</f>
        <v>23</v>
      </c>
      <c r="B69" s="0" t="str">
        <f aca="false">'NORTH-1'!B371</f>
        <v>Auxiliary Transformer, AT-1</v>
      </c>
      <c r="C69" s="1441" t="n">
        <f aca="false">'NORTH-1'!C371</f>
        <v>11</v>
      </c>
      <c r="D69" s="1441" t="n">
        <f aca="false">'NORTH-1'!D371</f>
        <v>0</v>
      </c>
      <c r="E69" s="1441" t="n">
        <f aca="false">'NORTH-1'!E371</f>
        <v>39333</v>
      </c>
      <c r="F69" s="1441" t="n">
        <f aca="false">'NORTH-1'!F371</f>
        <v>1</v>
      </c>
      <c r="G69" s="1441" t="n">
        <f aca="false">'NORTH-1'!G371</f>
        <v>492441</v>
      </c>
      <c r="H69" s="1441" t="n">
        <f aca="false">'NORTH-1'!H371</f>
        <v>492441</v>
      </c>
      <c r="I69" s="1441" t="n">
        <f aca="false">'NORTH-1'!I371</f>
        <v>0</v>
      </c>
      <c r="J69" s="1441" t="n">
        <f aca="false">'NORTH-1'!J371</f>
        <v>1</v>
      </c>
      <c r="K69" s="0" t="n">
        <f aca="false">'NORTH-1'!K371</f>
        <v>0</v>
      </c>
      <c r="L69" s="0" t="n">
        <f aca="false">'NORTH-1'!L371</f>
        <v>0</v>
      </c>
      <c r="M69" s="0" t="n">
        <f aca="false">'NORTH-1'!M371</f>
        <v>0</v>
      </c>
      <c r="N69" s="0" t="str">
        <f aca="false">'NORTH-1'!N371</f>
        <v>Kakrail</v>
      </c>
      <c r="O69" s="0" t="s">
        <v>978</v>
      </c>
    </row>
    <row r="70" customFormat="false" ht="15" hidden="true" customHeight="false" outlineLevel="0" collapsed="false">
      <c r="A70" s="0" t="n">
        <f aca="false">'NORTH-1'!A372</f>
        <v>24</v>
      </c>
      <c r="B70" s="0" t="str">
        <f aca="false">'NORTH-1'!B372</f>
        <v>Auxiliary Transformer, AT-2</v>
      </c>
      <c r="C70" s="1441" t="n">
        <f aca="false">'NORTH-1'!C372</f>
        <v>11</v>
      </c>
      <c r="D70" s="1441" t="n">
        <f aca="false">'NORTH-1'!D372</f>
        <v>0</v>
      </c>
      <c r="E70" s="1441" t="n">
        <f aca="false">'NORTH-1'!E372</f>
        <v>39254</v>
      </c>
      <c r="F70" s="1441" t="n">
        <f aca="false">'NORTH-1'!F372</f>
        <v>1</v>
      </c>
      <c r="G70" s="1441" t="n">
        <f aca="false">'NORTH-1'!G372</f>
        <v>1195010</v>
      </c>
      <c r="H70" s="1441" t="n">
        <f aca="false">'NORTH-1'!H372</f>
        <v>1195010</v>
      </c>
      <c r="I70" s="1441" t="n">
        <f aca="false">'NORTH-1'!I372</f>
        <v>0</v>
      </c>
      <c r="J70" s="1441" t="n">
        <f aca="false">'NORTH-1'!J372</f>
        <v>1</v>
      </c>
      <c r="K70" s="0" t="n">
        <f aca="false">'NORTH-1'!K372</f>
        <v>0</v>
      </c>
      <c r="L70" s="0" t="n">
        <f aca="false">'NORTH-1'!L372</f>
        <v>0</v>
      </c>
      <c r="M70" s="0" t="n">
        <f aca="false">'NORTH-1'!M372</f>
        <v>0</v>
      </c>
      <c r="N70" s="0" t="str">
        <f aca="false">'NORTH-1'!N372</f>
        <v>Kakrail</v>
      </c>
      <c r="O70" s="0" t="s">
        <v>978</v>
      </c>
    </row>
    <row r="71" customFormat="false" ht="15" hidden="true" customHeight="false" outlineLevel="0" collapsed="false">
      <c r="A71" s="0" t="n">
        <f aca="false">'NORTH-1'!A432</f>
        <v>8</v>
      </c>
      <c r="B71" s="0" t="str">
        <f aca="false">'NORTH-1'!B432</f>
        <v>11 kV Jamuna  (F1)</v>
      </c>
      <c r="C71" s="1441" t="n">
        <f aca="false">'NORTH-1'!C432</f>
        <v>11</v>
      </c>
      <c r="D71" s="1441" t="n">
        <f aca="false">'NORTH-1'!D432</f>
        <v>0</v>
      </c>
      <c r="E71" s="1441" t="str">
        <f aca="false">'NORTH-1'!E432</f>
        <v>BD017073</v>
      </c>
      <c r="F71" s="1441" t="n">
        <f aca="false">'NORTH-1'!F432</f>
        <v>1</v>
      </c>
      <c r="G71" s="1441" t="n">
        <f aca="false">'NORTH-1'!G432</f>
        <v>0.3512</v>
      </c>
      <c r="H71" s="1441" t="n">
        <f aca="false">'NORTH-1'!H432</f>
        <v>0.3625</v>
      </c>
      <c r="I71" s="1441" t="n">
        <f aca="false">'NORTH-1'!I432</f>
        <v>0.0113</v>
      </c>
      <c r="J71" s="1441" t="n">
        <f aca="false">'NORTH-1'!J432</f>
        <v>2000</v>
      </c>
      <c r="K71" s="0" t="n">
        <f aca="false">'NORTH-1'!K432</f>
        <v>0</v>
      </c>
      <c r="L71" s="0" t="n">
        <f aca="false">'NORTH-1'!L432</f>
        <v>22.6</v>
      </c>
      <c r="M71" s="0" t="n">
        <f aca="false">'NORTH-1'!M432</f>
        <v>22.8026554041223</v>
      </c>
      <c r="N71" s="0" t="str">
        <f aca="false">'NORTH-1'!N432</f>
        <v>Kakrail</v>
      </c>
      <c r="O71" s="0" t="s">
        <v>1002</v>
      </c>
    </row>
    <row r="72" customFormat="false" ht="15" hidden="true" customHeight="false" outlineLevel="0" collapsed="false">
      <c r="A72" s="0" t="n">
        <f aca="false">'NORTH-1'!A433</f>
        <v>9</v>
      </c>
      <c r="B72" s="0" t="str">
        <f aca="false">'NORTH-1'!B433</f>
        <v>11 kV Pukur Par (F2)</v>
      </c>
      <c r="C72" s="1441" t="n">
        <f aca="false">'NORTH-1'!C433</f>
        <v>11</v>
      </c>
      <c r="D72" s="1441" t="n">
        <f aca="false">'NORTH-1'!D433</f>
        <v>0</v>
      </c>
      <c r="E72" s="1441" t="str">
        <f aca="false">'NORTH-1'!E433</f>
        <v>BD017074</v>
      </c>
      <c r="F72" s="1441" t="n">
        <f aca="false">'NORTH-1'!F433</f>
        <v>1</v>
      </c>
      <c r="G72" s="1441" t="n">
        <f aca="false">'NORTH-1'!G433</f>
        <v>2883.64</v>
      </c>
      <c r="H72" s="1441" t="n">
        <f aca="false">'NORTH-1'!H433</f>
        <v>2906.26</v>
      </c>
      <c r="I72" s="1441" t="n">
        <f aca="false">'NORTH-1'!I433</f>
        <v>22.6200000000003</v>
      </c>
      <c r="J72" s="1441" t="n">
        <f aca="false">'NORTH-1'!J433</f>
        <v>2000</v>
      </c>
      <c r="K72" s="0" t="n">
        <f aca="false">'NORTH-1'!K433</f>
        <v>0</v>
      </c>
      <c r="L72" s="0" t="n">
        <f aca="false">'NORTH-1'!L433</f>
        <v>45240.0000000007</v>
      </c>
      <c r="M72" s="0" t="n">
        <f aca="false">'NORTH-1'!M433</f>
        <v>45645.6694903767</v>
      </c>
      <c r="N72" s="0" t="str">
        <f aca="false">'NORTH-1'!N433</f>
        <v>Kakrail</v>
      </c>
      <c r="O72" s="0" t="s">
        <v>1002</v>
      </c>
    </row>
    <row r="73" customFormat="false" ht="15" hidden="true" customHeight="false" outlineLevel="0" collapsed="false">
      <c r="A73" s="0" t="n">
        <f aca="false">'NORTH-1'!A434</f>
        <v>10</v>
      </c>
      <c r="B73" s="0" t="str">
        <f aca="false">'NORTH-1'!B434</f>
        <v>11 kV BSMMU Convention center (F3)</v>
      </c>
      <c r="C73" s="1441" t="n">
        <f aca="false">'NORTH-1'!C434</f>
        <v>11</v>
      </c>
      <c r="D73" s="1441" t="n">
        <f aca="false">'NORTH-1'!D434</f>
        <v>0</v>
      </c>
      <c r="E73" s="1441" t="str">
        <f aca="false">'NORTH-1'!E434</f>
        <v>BD017075</v>
      </c>
      <c r="F73" s="1441" t="n">
        <f aca="false">'NORTH-1'!F434</f>
        <v>1</v>
      </c>
      <c r="G73" s="1441" t="n">
        <f aca="false">'NORTH-1'!G434</f>
        <v>1695.63</v>
      </c>
      <c r="H73" s="1441" t="n">
        <f aca="false">'NORTH-1'!H434</f>
        <v>1714.95</v>
      </c>
      <c r="I73" s="1441" t="n">
        <f aca="false">'NORTH-1'!I434</f>
        <v>19.3199999999999</v>
      </c>
      <c r="J73" s="1441" t="n">
        <f aca="false">'NORTH-1'!J434</f>
        <v>2000</v>
      </c>
      <c r="K73" s="0" t="n">
        <f aca="false">'NORTH-1'!K434</f>
        <v>0</v>
      </c>
      <c r="L73" s="0" t="n">
        <f aca="false">'NORTH-1'!L434</f>
        <v>38639.9999999999</v>
      </c>
      <c r="M73" s="0" t="n">
        <f aca="false">'NORTH-1'!M434</f>
        <v>38986.4869387295</v>
      </c>
      <c r="N73" s="0" t="str">
        <f aca="false">'NORTH-1'!N434</f>
        <v>Kakrail</v>
      </c>
      <c r="O73" s="0" t="s">
        <v>1002</v>
      </c>
    </row>
    <row r="74" customFormat="false" ht="15" hidden="true" customHeight="false" outlineLevel="0" collapsed="false">
      <c r="A74" s="0" t="n">
        <f aca="false">'NORTH-1'!A435</f>
        <v>11</v>
      </c>
      <c r="B74" s="0" t="str">
        <f aca="false">'NORTH-1'!B435</f>
        <v>11 kV Unique Tower Sw/S-1  (F4)</v>
      </c>
      <c r="C74" s="1441" t="n">
        <f aca="false">'NORTH-1'!C435</f>
        <v>11</v>
      </c>
      <c r="D74" s="1441" t="n">
        <f aca="false">'NORTH-1'!D435</f>
        <v>0</v>
      </c>
      <c r="E74" s="1441" t="str">
        <f aca="false">'NORTH-1'!E435</f>
        <v>BD017076</v>
      </c>
      <c r="F74" s="1441" t="n">
        <f aca="false">'NORTH-1'!F435</f>
        <v>1</v>
      </c>
      <c r="G74" s="1441" t="n">
        <f aca="false">'NORTH-1'!G435</f>
        <v>2841.69</v>
      </c>
      <c r="H74" s="1441" t="n">
        <f aca="false">'NORTH-1'!H435</f>
        <v>2929.26</v>
      </c>
      <c r="I74" s="1441" t="n">
        <f aca="false">'NORTH-1'!I435</f>
        <v>87.5700000000002</v>
      </c>
      <c r="J74" s="1441" t="n">
        <f aca="false">'NORTH-1'!J435</f>
        <v>2000</v>
      </c>
      <c r="K74" s="0" t="n">
        <f aca="false">'NORTH-1'!K435</f>
        <v>0</v>
      </c>
      <c r="L74" s="0" t="n">
        <f aca="false">'NORTH-1'!L435</f>
        <v>175140</v>
      </c>
      <c r="M74" s="0" t="n">
        <f aca="false">'NORTH-1'!M435</f>
        <v>176710.489711416</v>
      </c>
      <c r="N74" s="0" t="str">
        <f aca="false">'NORTH-1'!N435</f>
        <v>Kakrail</v>
      </c>
      <c r="O74" s="0" t="s">
        <v>1002</v>
      </c>
    </row>
    <row r="75" customFormat="false" ht="15" hidden="true" customHeight="false" outlineLevel="0" collapsed="false">
      <c r="A75" s="0" t="n">
        <f aca="false">'NORTH-1'!A436</f>
        <v>12</v>
      </c>
      <c r="B75" s="0" t="str">
        <f aca="false">'NORTH-1'!B436</f>
        <v>11 kV Holi Family Feeder (F5)</v>
      </c>
      <c r="C75" s="1441" t="n">
        <f aca="false">'NORTH-1'!C436</f>
        <v>11</v>
      </c>
      <c r="D75" s="1441" t="n">
        <f aca="false">'NORTH-1'!D436</f>
        <v>0</v>
      </c>
      <c r="E75" s="1441" t="str">
        <f aca="false">'NORTH-1'!E436</f>
        <v>BD017077</v>
      </c>
      <c r="F75" s="1441" t="n">
        <f aca="false">'NORTH-1'!F436</f>
        <v>1</v>
      </c>
      <c r="G75" s="1441" t="n">
        <f aca="false">'NORTH-1'!G436</f>
        <v>13664.28</v>
      </c>
      <c r="H75" s="1441" t="n">
        <f aca="false">'NORTH-1'!H436</f>
        <v>14032.26</v>
      </c>
      <c r="I75" s="1441" t="n">
        <f aca="false">'NORTH-1'!I436</f>
        <v>367.98</v>
      </c>
      <c r="J75" s="1441" t="n">
        <f aca="false">'NORTH-1'!J436</f>
        <v>2000</v>
      </c>
      <c r="K75" s="0" t="n">
        <f aca="false">'NORTH-1'!K436</f>
        <v>0</v>
      </c>
      <c r="L75" s="0" t="n">
        <f aca="false">'NORTH-1'!L436</f>
        <v>735959.999999999</v>
      </c>
      <c r="M75" s="0" t="n">
        <f aca="false">'NORTH-1'!M436</f>
        <v>742559.392531766</v>
      </c>
      <c r="N75" s="0" t="str">
        <f aca="false">'NORTH-1'!N436</f>
        <v>Kakrail</v>
      </c>
      <c r="O75" s="0" t="s">
        <v>1002</v>
      </c>
    </row>
    <row r="76" customFormat="false" ht="15" hidden="true" customHeight="false" outlineLevel="0" collapsed="false">
      <c r="A76" s="0" t="n">
        <f aca="false">'NORTH-1'!A437</f>
        <v>13</v>
      </c>
      <c r="B76" s="0" t="str">
        <f aca="false">'NORTH-1'!B437</f>
        <v>11 kV Navy House Feeder (F6)</v>
      </c>
      <c r="C76" s="1441" t="n">
        <f aca="false">'NORTH-1'!C437</f>
        <v>11</v>
      </c>
      <c r="D76" s="1441" t="n">
        <f aca="false">'NORTH-1'!D437</f>
        <v>0</v>
      </c>
      <c r="E76" s="1441" t="str">
        <f aca="false">'NORTH-1'!E437</f>
        <v>BD017078</v>
      </c>
      <c r="F76" s="1441" t="n">
        <f aca="false">'NORTH-1'!F437</f>
        <v>1</v>
      </c>
      <c r="G76" s="1441" t="n">
        <f aca="false">'NORTH-1'!G437</f>
        <v>25982.79</v>
      </c>
      <c r="H76" s="1441" t="n">
        <f aca="false">'NORTH-1'!H437</f>
        <v>26311.05</v>
      </c>
      <c r="I76" s="1441" t="n">
        <f aca="false">'NORTH-1'!I437</f>
        <v>328.259999999998</v>
      </c>
      <c r="J76" s="1441" t="n">
        <f aca="false">'NORTH-1'!J437</f>
        <v>2000</v>
      </c>
      <c r="K76" s="0" t="n">
        <f aca="false">'NORTH-1'!K437</f>
        <v>0</v>
      </c>
      <c r="L76" s="0" t="n">
        <f aca="false">'NORTH-1'!L437</f>
        <v>656519.999999997</v>
      </c>
      <c r="M76" s="0" t="n">
        <f aca="false">'NORTH-1'!M437</f>
        <v>662407.04981922</v>
      </c>
      <c r="N76" s="0" t="str">
        <f aca="false">'NORTH-1'!N437</f>
        <v>Kakrail</v>
      </c>
      <c r="O76" s="0" t="s">
        <v>1002</v>
      </c>
    </row>
    <row r="77" customFormat="false" ht="15" hidden="true" customHeight="false" outlineLevel="0" collapsed="false">
      <c r="A77" s="0" t="n">
        <f aca="false">'NORTH-1'!A438</f>
        <v>14</v>
      </c>
      <c r="B77" s="0" t="str">
        <f aca="false">'NORTH-1'!B438</f>
        <v>11 kV Paribagh Feeder (F7)</v>
      </c>
      <c r="C77" s="1441" t="n">
        <f aca="false">'NORTH-1'!C438</f>
        <v>11</v>
      </c>
      <c r="D77" s="1441" t="n">
        <f aca="false">'NORTH-1'!D438</f>
        <v>0</v>
      </c>
      <c r="E77" s="1441" t="str">
        <f aca="false">'NORTH-1'!E438</f>
        <v>BD017079</v>
      </c>
      <c r="F77" s="1441" t="n">
        <f aca="false">'NORTH-1'!F438</f>
        <v>1</v>
      </c>
      <c r="G77" s="1441" t="n">
        <f aca="false">'NORTH-1'!G438</f>
        <v>30291.6</v>
      </c>
      <c r="H77" s="1441" t="n">
        <f aca="false">'NORTH-1'!H438</f>
        <v>31129.75</v>
      </c>
      <c r="I77" s="1441" t="n">
        <f aca="false">'NORTH-1'!I438</f>
        <v>838.150000000002</v>
      </c>
      <c r="J77" s="1441" t="n">
        <f aca="false">'NORTH-1'!J438</f>
        <v>2000</v>
      </c>
      <c r="K77" s="0" t="n">
        <f aca="false">'NORTH-1'!K438</f>
        <v>0</v>
      </c>
      <c r="L77" s="0" t="n">
        <f aca="false">'NORTH-1'!L438</f>
        <v>1676300</v>
      </c>
      <c r="M77" s="0" t="n">
        <f aca="false">'NORTH-1'!M438</f>
        <v>1691331.47141285</v>
      </c>
      <c r="N77" s="0" t="str">
        <f aca="false">'NORTH-1'!N438</f>
        <v>Paribag</v>
      </c>
      <c r="O77" s="0" t="s">
        <v>1002</v>
      </c>
    </row>
    <row r="78" customFormat="false" ht="15" hidden="true" customHeight="false" outlineLevel="0" collapsed="false">
      <c r="A78" s="0" t="n">
        <f aca="false">'NORTH-1'!A439</f>
        <v>15</v>
      </c>
      <c r="B78" s="0" t="str">
        <f aca="false">'NORTH-1'!B439</f>
        <v>11 kV BSMMU C BLOCK Feeder (F8)</v>
      </c>
      <c r="C78" s="1441" t="n">
        <f aca="false">'NORTH-1'!C439</f>
        <v>11</v>
      </c>
      <c r="D78" s="1441" t="n">
        <f aca="false">'NORTH-1'!D439</f>
        <v>0</v>
      </c>
      <c r="E78" s="1441" t="str">
        <f aca="false">'NORTH-1'!E439</f>
        <v>BD017080</v>
      </c>
      <c r="F78" s="1441" t="n">
        <f aca="false">'NORTH-1'!F439</f>
        <v>1</v>
      </c>
      <c r="G78" s="1441" t="n">
        <f aca="false">'NORTH-1'!G439</f>
        <v>5957.89</v>
      </c>
      <c r="H78" s="1441" t="n">
        <f aca="false">'NORTH-1'!H439</f>
        <v>6172.02</v>
      </c>
      <c r="I78" s="1441" t="n">
        <f aca="false">'NORTH-1'!I439</f>
        <v>214.13</v>
      </c>
      <c r="J78" s="1441" t="n">
        <f aca="false">'NORTH-1'!J439</f>
        <v>2000</v>
      </c>
      <c r="K78" s="0" t="n">
        <f aca="false">'NORTH-1'!K439</f>
        <v>0</v>
      </c>
      <c r="L78" s="0" t="n">
        <f aca="false">'NORTH-1'!L439</f>
        <v>428260</v>
      </c>
      <c r="M78" s="0" t="n">
        <f aca="false">'NORTH-1'!M439</f>
        <v>432100.230237587</v>
      </c>
      <c r="N78" s="0" t="str">
        <f aca="false">'NORTH-1'!N439</f>
        <v>Paribag</v>
      </c>
      <c r="O78" s="0" t="s">
        <v>1002</v>
      </c>
    </row>
    <row r="79" customFormat="false" ht="15" hidden="true" customHeight="false" outlineLevel="0" collapsed="false">
      <c r="A79" s="0" t="n">
        <f aca="false">'NORTH-1'!A440</f>
        <v>18</v>
      </c>
      <c r="B79" s="0" t="str">
        <f aca="false">'NORTH-1'!B440</f>
        <v>11 kV Oncology Bhaban (F9)</v>
      </c>
      <c r="C79" s="1441" t="n">
        <f aca="false">'NORTH-1'!C440</f>
        <v>11</v>
      </c>
      <c r="D79" s="1441" t="n">
        <f aca="false">'NORTH-1'!D440</f>
        <v>0</v>
      </c>
      <c r="E79" s="1441" t="str">
        <f aca="false">'NORTH-1'!E440</f>
        <v>BD017083</v>
      </c>
      <c r="F79" s="1441" t="n">
        <f aca="false">'NORTH-1'!F440</f>
        <v>1</v>
      </c>
      <c r="G79" s="1441" t="n">
        <f aca="false">'NORTH-1'!G440</f>
        <v>2161.63</v>
      </c>
      <c r="H79" s="1441" t="n">
        <f aca="false">'NORTH-1'!H440</f>
        <v>2225.09</v>
      </c>
      <c r="I79" s="1441" t="n">
        <f aca="false">'NORTH-1'!I440</f>
        <v>63.46</v>
      </c>
      <c r="J79" s="1441" t="n">
        <f aca="false">'NORTH-1'!J440</f>
        <v>2000</v>
      </c>
      <c r="K79" s="0" t="n">
        <f aca="false">'NORTH-1'!K440</f>
        <v>0</v>
      </c>
      <c r="L79" s="0" t="n">
        <f aca="false">'NORTH-1'!L440</f>
        <v>126920</v>
      </c>
      <c r="M79" s="0" t="n">
        <f aca="false">'NORTH-1'!M440</f>
        <v>128058.098402266</v>
      </c>
      <c r="N79" s="0" t="str">
        <f aca="false">'NORTH-1'!N440</f>
        <v>Paribag</v>
      </c>
      <c r="O79" s="0" t="s">
        <v>1002</v>
      </c>
    </row>
    <row r="80" customFormat="false" ht="15" hidden="true" customHeight="false" outlineLevel="0" collapsed="false">
      <c r="A80" s="0" t="n">
        <f aca="false">'NORTH-1'!A441</f>
        <v>19</v>
      </c>
      <c r="B80" s="0" t="str">
        <f aca="false">'NORTH-1'!B441</f>
        <v>Rupayan Trade Center</v>
      </c>
      <c r="C80" s="1441" t="n">
        <f aca="false">'NORTH-1'!C441</f>
        <v>11</v>
      </c>
      <c r="D80" s="1441" t="n">
        <f aca="false">'NORTH-1'!D441</f>
        <v>0</v>
      </c>
      <c r="E80" s="1441" t="str">
        <f aca="false">'NORTH-1'!E441</f>
        <v>BD017084</v>
      </c>
      <c r="F80" s="1441" t="n">
        <f aca="false">'NORTH-1'!F441</f>
        <v>1</v>
      </c>
      <c r="G80" s="1441" t="n">
        <f aca="false">'NORTH-1'!G441</f>
        <v>928.49</v>
      </c>
      <c r="H80" s="1441" t="n">
        <f aca="false">'NORTH-1'!H441</f>
        <v>1068.48</v>
      </c>
      <c r="I80" s="1441" t="n">
        <f aca="false">'NORTH-1'!I441</f>
        <v>139.99</v>
      </c>
      <c r="J80" s="1441" t="n">
        <f aca="false">'NORTH-1'!J441</f>
        <v>2000</v>
      </c>
      <c r="K80" s="0" t="n">
        <f aca="false">'NORTH-1'!K441</f>
        <v>0</v>
      </c>
      <c r="L80" s="0" t="n">
        <f aca="false">'NORTH-1'!L441</f>
        <v>279980</v>
      </c>
      <c r="M80" s="0" t="n">
        <f aca="false">'NORTH-1'!M441</f>
        <v>282490.595577265</v>
      </c>
      <c r="N80" s="0" t="str">
        <f aca="false">'NORTH-1'!N441</f>
        <v>Kakrail</v>
      </c>
      <c r="O80" s="0" t="s">
        <v>1002</v>
      </c>
    </row>
    <row r="81" customFormat="false" ht="15" hidden="true" customHeight="false" outlineLevel="0" collapsed="false">
      <c r="A81" s="0" t="n">
        <f aca="false">'NORTH-1'!A442</f>
        <v>20</v>
      </c>
      <c r="B81" s="0" t="str">
        <f aca="false">'NORTH-1'!B442</f>
        <v>11 kV Unique Tower Sw/S-2 (Secretary Qtr.)  (F11)</v>
      </c>
      <c r="C81" s="1441" t="n">
        <f aca="false">'NORTH-1'!C442</f>
        <v>11</v>
      </c>
      <c r="D81" s="1441" t="n">
        <f aca="false">'NORTH-1'!D442</f>
        <v>0</v>
      </c>
      <c r="E81" s="1441" t="str">
        <f aca="false">'NORTH-1'!E442</f>
        <v>BD017085</v>
      </c>
      <c r="F81" s="1441" t="n">
        <f aca="false">'NORTH-1'!F442</f>
        <v>1</v>
      </c>
      <c r="G81" s="1441" t="n">
        <f aca="false">'NORTH-1'!G442</f>
        <v>1996.69</v>
      </c>
      <c r="H81" s="1441" t="n">
        <f aca="false">'NORTH-1'!H442</f>
        <v>2058.21</v>
      </c>
      <c r="I81" s="1441" t="n">
        <f aca="false">'NORTH-1'!I442</f>
        <v>61.52</v>
      </c>
      <c r="J81" s="1441" t="n">
        <f aca="false">'NORTH-1'!J442</f>
        <v>2000</v>
      </c>
      <c r="K81" s="0" t="n">
        <f aca="false">'NORTH-1'!K442</f>
        <v>0</v>
      </c>
      <c r="L81" s="0" t="n">
        <f aca="false">'NORTH-1'!L442</f>
        <v>123040</v>
      </c>
      <c r="M81" s="0" t="n">
        <f aca="false">'NORTH-1'!M442</f>
        <v>124143.306235541</v>
      </c>
      <c r="N81" s="0" t="str">
        <f aca="false">'NORTH-1'!N442</f>
        <v>Kakrail</v>
      </c>
      <c r="O81" s="0" t="s">
        <v>1002</v>
      </c>
    </row>
    <row r="82" customFormat="false" ht="15" hidden="true" customHeight="false" outlineLevel="0" collapsed="false">
      <c r="A82" s="0" t="n">
        <f aca="false">'NORTH-1'!A443</f>
        <v>21</v>
      </c>
      <c r="B82" s="0" t="str">
        <f aca="false">'NORTH-1'!B443</f>
        <v>11 kV BSMMU RMU (F12)</v>
      </c>
      <c r="C82" s="1441" t="n">
        <f aca="false">'NORTH-1'!C443</f>
        <v>11</v>
      </c>
      <c r="D82" s="1441" t="n">
        <f aca="false">'NORTH-1'!D443</f>
        <v>0</v>
      </c>
      <c r="E82" s="1441" t="str">
        <f aca="false">'NORTH-1'!E443</f>
        <v>BD017086</v>
      </c>
      <c r="F82" s="1441" t="n">
        <f aca="false">'NORTH-1'!F443</f>
        <v>1</v>
      </c>
      <c r="G82" s="1441" t="n">
        <f aca="false">'NORTH-1'!G443</f>
        <v>1881.92</v>
      </c>
      <c r="H82" s="1441" t="n">
        <f aca="false">'NORTH-1'!H443</f>
        <v>1965.52</v>
      </c>
      <c r="I82" s="1441" t="n">
        <f aca="false">'NORTH-1'!I443</f>
        <v>83.5999999999999</v>
      </c>
      <c r="J82" s="1441" t="n">
        <f aca="false">'NORTH-1'!J443</f>
        <v>2000</v>
      </c>
      <c r="K82" s="0" t="n">
        <f aca="false">'NORTH-1'!K443</f>
        <v>0</v>
      </c>
      <c r="L82" s="0" t="n">
        <f aca="false">'NORTH-1'!L443</f>
        <v>167200</v>
      </c>
      <c r="M82" s="0" t="n">
        <f aca="false">'NORTH-1'!M443</f>
        <v>168699.291308374</v>
      </c>
      <c r="N82" s="0" t="str">
        <f aca="false">'NORTH-1'!N443</f>
        <v>Paribag</v>
      </c>
      <c r="O82" s="0" t="s">
        <v>1002</v>
      </c>
    </row>
    <row r="83" customFormat="false" ht="15" hidden="true" customHeight="false" outlineLevel="0" collapsed="false">
      <c r="A83" s="0" t="n">
        <f aca="false">'NORTH-1'!A444</f>
        <v>22</v>
      </c>
      <c r="B83" s="0" t="str">
        <f aca="false">'NORTH-1'!B444</f>
        <v>11 kV  BSMMU Hospital  D BLOCK (F13)</v>
      </c>
      <c r="C83" s="1441" t="n">
        <f aca="false">'NORTH-1'!C444</f>
        <v>11</v>
      </c>
      <c r="D83" s="1441" t="n">
        <f aca="false">'NORTH-1'!D444</f>
        <v>0</v>
      </c>
      <c r="E83" s="1441" t="str">
        <f aca="false">'NORTH-1'!E444</f>
        <v>BD017087</v>
      </c>
      <c r="F83" s="1441" t="n">
        <f aca="false">'NORTH-1'!F444</f>
        <v>1</v>
      </c>
      <c r="G83" s="1441" t="n">
        <f aca="false">'NORTH-1'!G444</f>
        <v>3915.28</v>
      </c>
      <c r="H83" s="1441" t="n">
        <f aca="false">'NORTH-1'!H444</f>
        <v>4032.7</v>
      </c>
      <c r="I83" s="1441" t="n">
        <f aca="false">'NORTH-1'!I444</f>
        <v>117.42</v>
      </c>
      <c r="J83" s="1441" t="n">
        <f aca="false">'NORTH-1'!J444</f>
        <v>2000</v>
      </c>
      <c r="K83" s="0" t="n">
        <f aca="false">'NORTH-1'!K444</f>
        <v>0</v>
      </c>
      <c r="L83" s="0" t="n">
        <f aca="false">'NORTH-1'!L444</f>
        <v>234839.999999999</v>
      </c>
      <c r="M83" s="0" t="n">
        <f aca="false">'NORTH-1'!M444</f>
        <v>236945.822792216</v>
      </c>
      <c r="N83" s="0" t="str">
        <f aca="false">'NORTH-1'!N444</f>
        <v>Paribag</v>
      </c>
      <c r="O83" s="0" t="s">
        <v>1002</v>
      </c>
    </row>
    <row r="84" customFormat="false" ht="15" hidden="true" customHeight="false" outlineLevel="0" collapsed="false">
      <c r="A84" s="0" t="n">
        <f aca="false">'NORTH-1'!A445</f>
        <v>23</v>
      </c>
      <c r="B84" s="0" t="str">
        <f aca="false">'NORTH-1'!B445</f>
        <v>11 kV BCS Academy RMU (F14)</v>
      </c>
      <c r="C84" s="1441" t="n">
        <f aca="false">'NORTH-1'!C445</f>
        <v>11</v>
      </c>
      <c r="D84" s="1441" t="n">
        <f aca="false">'NORTH-1'!D445</f>
        <v>0</v>
      </c>
      <c r="E84" s="1441" t="str">
        <f aca="false">'NORTH-1'!E445</f>
        <v>BD017088</v>
      </c>
      <c r="F84" s="1441" t="n">
        <f aca="false">'NORTH-1'!F445</f>
        <v>1</v>
      </c>
      <c r="G84" s="1441" t="n">
        <f aca="false">'NORTH-1'!G445</f>
        <v>965.83</v>
      </c>
      <c r="H84" s="1441" t="n">
        <f aca="false">'NORTH-1'!H445</f>
        <v>995.07</v>
      </c>
      <c r="I84" s="1441" t="n">
        <f aca="false">'NORTH-1'!I445</f>
        <v>29.24</v>
      </c>
      <c r="J84" s="1441" t="n">
        <f aca="false">'NORTH-1'!J445</f>
        <v>2000</v>
      </c>
      <c r="K84" s="0" t="n">
        <f aca="false">'NORTH-1'!K445</f>
        <v>0</v>
      </c>
      <c r="L84" s="0" t="n">
        <f aca="false">'NORTH-1'!L445</f>
        <v>58480</v>
      </c>
      <c r="M84" s="0" t="n">
        <f aca="false">'NORTH-1'!M445</f>
        <v>59004.3932757999</v>
      </c>
      <c r="N84" s="0" t="str">
        <f aca="false">'NORTH-1'!N445</f>
        <v>Paribag</v>
      </c>
      <c r="O84" s="0" t="s">
        <v>1002</v>
      </c>
    </row>
    <row r="85" customFormat="false" ht="15" hidden="true" customHeight="false" outlineLevel="0" collapsed="false">
      <c r="A85" s="0" t="n">
        <f aca="false">'NORTH-1'!A446</f>
        <v>24</v>
      </c>
      <c r="B85" s="0" t="str">
        <f aca="false">'NORTH-1'!B446</f>
        <v>Spare</v>
      </c>
      <c r="C85" s="1441" t="n">
        <f aca="false">'NORTH-1'!C446</f>
        <v>11</v>
      </c>
      <c r="D85" s="1441" t="n">
        <f aca="false">'NORTH-1'!D446</f>
        <v>0</v>
      </c>
      <c r="E85" s="1441" t="str">
        <f aca="false">'NORTH-1'!E446</f>
        <v>BD017089</v>
      </c>
      <c r="F85" s="1441" t="n">
        <f aca="false">'NORTH-1'!F446</f>
        <v>1</v>
      </c>
      <c r="G85" s="1441" t="n">
        <f aca="false">'NORTH-1'!G446</f>
        <v>0.05</v>
      </c>
      <c r="H85" s="1441" t="n">
        <f aca="false">'NORTH-1'!H446</f>
        <v>0.05</v>
      </c>
      <c r="I85" s="1441" t="n">
        <f aca="false">'NORTH-1'!I446</f>
        <v>0</v>
      </c>
      <c r="J85" s="1441" t="n">
        <f aca="false">'NORTH-1'!J446</f>
        <v>2000</v>
      </c>
      <c r="K85" s="0" t="n">
        <f aca="false">'NORTH-1'!K446</f>
        <v>0</v>
      </c>
      <c r="L85" s="0" t="n">
        <f aca="false">'NORTH-1'!L446</f>
        <v>0</v>
      </c>
      <c r="M85" s="0" t="n">
        <f aca="false">'NORTH-1'!M446</f>
        <v>0</v>
      </c>
      <c r="N85" s="0" t="str">
        <f aca="false">'NORTH-1'!N446</f>
        <v>Paribag</v>
      </c>
      <c r="O85" s="0" t="s">
        <v>1002</v>
      </c>
    </row>
    <row r="86" customFormat="false" ht="15" hidden="true" customHeight="false" outlineLevel="0" collapsed="false">
      <c r="A86" s="0" t="n">
        <f aca="false">'NORTH-1'!A447</f>
        <v>25</v>
      </c>
      <c r="B86" s="0" t="str">
        <f aca="false">'NORTH-1'!B447</f>
        <v>BSMMU Super Specialist Hospital RMU</v>
      </c>
      <c r="C86" s="1441" t="n">
        <f aca="false">'NORTH-1'!C447</f>
        <v>11</v>
      </c>
      <c r="D86" s="1441" t="n">
        <f aca="false">'NORTH-1'!D447</f>
        <v>0</v>
      </c>
      <c r="E86" s="1441" t="str">
        <f aca="false">'NORTH-1'!E447</f>
        <v>BD017090</v>
      </c>
      <c r="F86" s="1441" t="n">
        <f aca="false">'NORTH-1'!F447</f>
        <v>1</v>
      </c>
      <c r="G86" s="1441" t="n">
        <f aca="false">'NORTH-1'!G447</f>
        <v>971.62</v>
      </c>
      <c r="H86" s="1441" t="n">
        <f aca="false">'NORTH-1'!H447</f>
        <v>1147.96</v>
      </c>
      <c r="I86" s="1441" t="n">
        <f aca="false">'NORTH-1'!I447</f>
        <v>176.34</v>
      </c>
      <c r="J86" s="1441" t="n">
        <f aca="false">'NORTH-1'!J447</f>
        <v>2000</v>
      </c>
      <c r="K86" s="0" t="n">
        <f aca="false">'NORTH-1'!K447</f>
        <v>0</v>
      </c>
      <c r="L86" s="0" t="n">
        <f aca="false">'NORTH-1'!L447</f>
        <v>352680</v>
      </c>
      <c r="M86" s="0" t="n">
        <f aca="false">'NORTH-1'!M447</f>
        <v>355842.500350703</v>
      </c>
      <c r="N86" s="0" t="str">
        <f aca="false">'NORTH-1'!N447</f>
        <v>Paribag</v>
      </c>
      <c r="O86" s="0" t="s">
        <v>1002</v>
      </c>
    </row>
    <row r="87" customFormat="false" ht="15" hidden="true" customHeight="false" outlineLevel="0" collapsed="false">
      <c r="A87" s="0" t="n">
        <f aca="false">'NORTH-1'!A448</f>
        <v>26</v>
      </c>
      <c r="B87" s="0" t="str">
        <f aca="false">'NORTH-1'!B448</f>
        <v>11/0.4 kV Aux. Transformer, AT-1</v>
      </c>
      <c r="C87" s="1441" t="n">
        <f aca="false">'NORTH-1'!C448</f>
        <v>0.415</v>
      </c>
      <c r="D87" s="1441" t="n">
        <f aca="false">'NORTH-1'!D448</f>
        <v>0</v>
      </c>
      <c r="E87" s="1441" t="str">
        <f aca="false">'NORTH-1'!E448</f>
        <v>DHKD4418</v>
      </c>
      <c r="F87" s="1441" t="n">
        <f aca="false">'NORTH-1'!F448</f>
        <v>1</v>
      </c>
      <c r="G87" s="1441" t="n">
        <f aca="false">'NORTH-1'!G448</f>
        <v>2460.23</v>
      </c>
      <c r="H87" s="1441" t="n">
        <f aca="false">'NORTH-1'!H448</f>
        <v>2605.78</v>
      </c>
      <c r="I87" s="1441" t="n">
        <f aca="false">'NORTH-1'!I448</f>
        <v>145.55</v>
      </c>
      <c r="J87" s="1441" t="n">
        <f aca="false">'NORTH-1'!J448</f>
        <v>100</v>
      </c>
      <c r="K87" s="0" t="n">
        <f aca="false">'NORTH-1'!K448</f>
        <v>0</v>
      </c>
      <c r="L87" s="0" t="n">
        <f aca="false">'NORTH-1'!L448</f>
        <v>14555</v>
      </c>
      <c r="M87" s="0" t="n">
        <f aca="false">'NORTH-1'!M448</f>
        <v>14685.5154604868</v>
      </c>
      <c r="N87" s="0" t="str">
        <f aca="false">'NORTH-1'!N448</f>
        <v>Paribag</v>
      </c>
      <c r="O87" s="0" t="s">
        <v>1002</v>
      </c>
    </row>
    <row r="88" customFormat="false" ht="15" hidden="true" customHeight="false" outlineLevel="0" collapsed="false">
      <c r="A88" s="0" t="n">
        <f aca="false">'NORTH-1'!A449</f>
        <v>27</v>
      </c>
      <c r="B88" s="0" t="str">
        <f aca="false">'NORTH-1'!B449</f>
        <v>11/0.4 kV Aux. Transformer, AT-2</v>
      </c>
      <c r="C88" s="1441" t="n">
        <f aca="false">'NORTH-1'!C449</f>
        <v>0.415</v>
      </c>
      <c r="D88" s="1441" t="n">
        <f aca="false">'NORTH-1'!D449</f>
        <v>0</v>
      </c>
      <c r="E88" s="1441" t="str">
        <f aca="false">'NORTH-1'!E449</f>
        <v>DHKH4413</v>
      </c>
      <c r="F88" s="1441" t="n">
        <f aca="false">'NORTH-1'!F449</f>
        <v>1</v>
      </c>
      <c r="G88" s="1441" t="n">
        <f aca="false">'NORTH-1'!G449</f>
        <v>1666.67</v>
      </c>
      <c r="H88" s="1441" t="n">
        <f aca="false">'NORTH-1'!H449</f>
        <v>1666.67</v>
      </c>
      <c r="I88" s="1441" t="n">
        <f aca="false">'NORTH-1'!I449</f>
        <v>0</v>
      </c>
      <c r="J88" s="1441" t="n">
        <f aca="false">'NORTH-1'!J449</f>
        <v>100</v>
      </c>
      <c r="K88" s="0" t="n">
        <f aca="false">'NORTH-1'!K449</f>
        <v>0</v>
      </c>
      <c r="L88" s="0" t="n">
        <f aca="false">'NORTH-1'!L449</f>
        <v>0</v>
      </c>
      <c r="M88" s="0" t="n">
        <f aca="false">'NORTH-1'!M449</f>
        <v>0</v>
      </c>
      <c r="N88" s="0" t="str">
        <f aca="false">'NORTH-1'!N449</f>
        <v>Paribag</v>
      </c>
      <c r="O88" s="0" t="s">
        <v>1002</v>
      </c>
    </row>
    <row r="89" customFormat="false" ht="15" hidden="true" customHeight="false" outlineLevel="0" collapsed="false">
      <c r="A89" s="0" t="n">
        <f aca="false">'NORTH-1'!A562</f>
        <v>3</v>
      </c>
      <c r="B89" s="0" t="str">
        <f aca="false">'NORTH-1'!B562</f>
        <v>Chata Mosjid</v>
      </c>
      <c r="C89" s="1441" t="n">
        <f aca="false">'NORTH-1'!C562</f>
        <v>11</v>
      </c>
      <c r="D89" s="1441" t="n">
        <f aca="false">'NORTH-1'!D562</f>
        <v>0</v>
      </c>
      <c r="E89" s="1441" t="n">
        <f aca="false">'NORTH-1'!E562</f>
        <v>0</v>
      </c>
      <c r="F89" s="1441" t="n">
        <f aca="false">'NORTH-1'!F562</f>
        <v>1</v>
      </c>
      <c r="G89" s="1441" t="n">
        <f aca="false">'NORTH-1'!G562</f>
        <v>167272.9</v>
      </c>
      <c r="H89" s="1441" t="n">
        <f aca="false">'NORTH-1'!H562</f>
        <v>169591.28</v>
      </c>
      <c r="I89" s="1441" t="n">
        <f aca="false">'NORTH-1'!I562</f>
        <v>2318.38</v>
      </c>
      <c r="J89" s="1441" t="n">
        <f aca="false">'NORTH-1'!J562</f>
        <v>1000</v>
      </c>
      <c r="K89" s="0" t="n">
        <f aca="false">'NORTH-1'!K562</f>
        <v>0</v>
      </c>
      <c r="L89" s="0" t="n">
        <f aca="false">'NORTH-1'!L562</f>
        <v>2318380</v>
      </c>
      <c r="M89" s="0" t="n">
        <f aca="false">'NORTH-1'!M562</f>
        <v>2316165.80173502</v>
      </c>
      <c r="N89" s="0" t="str">
        <f aca="false">'NORTH-1'!N562</f>
        <v>Kamrangirchar</v>
      </c>
      <c r="O89" s="0" t="s">
        <v>5110</v>
      </c>
    </row>
    <row r="90" customFormat="false" ht="15" hidden="true" customHeight="false" outlineLevel="0" collapsed="false">
      <c r="A90" s="0" t="n">
        <f aca="false">'NORTH-1'!A563</f>
        <v>4</v>
      </c>
      <c r="B90" s="0" t="str">
        <f aca="false">'NORTH-1'!B563</f>
        <v>AC mosjid</v>
      </c>
      <c r="C90" s="1441" t="n">
        <f aca="false">'NORTH-1'!C563</f>
        <v>11</v>
      </c>
      <c r="D90" s="1441" t="n">
        <f aca="false">'NORTH-1'!D563</f>
        <v>0</v>
      </c>
      <c r="E90" s="1441" t="n">
        <f aca="false">'NORTH-1'!E563</f>
        <v>0</v>
      </c>
      <c r="F90" s="1441" t="n">
        <f aca="false">'NORTH-1'!F563</f>
        <v>1</v>
      </c>
      <c r="G90" s="1441" t="n">
        <f aca="false">'NORTH-1'!G563</f>
        <v>4071.8</v>
      </c>
      <c r="H90" s="1441" t="n">
        <f aca="false">'NORTH-1'!H563</f>
        <v>5346.4008</v>
      </c>
      <c r="I90" s="1441" t="n">
        <f aca="false">'NORTH-1'!I563</f>
        <v>1274.6008</v>
      </c>
      <c r="J90" s="1441" t="n">
        <f aca="false">'NORTH-1'!J563</f>
        <v>1000</v>
      </c>
      <c r="K90" s="0" t="str">
        <f aca="false">'NORTH-1'!K563</f>
        <v>Estimated</v>
      </c>
      <c r="L90" s="0" t="n">
        <f aca="false">'NORTH-1'!L563</f>
        <v>1274600.8</v>
      </c>
      <c r="M90" s="0" t="n">
        <f aca="false">'NORTH-1'!M563</f>
        <v>1273383.47631713</v>
      </c>
      <c r="N90" s="0" t="str">
        <f aca="false">'NORTH-1'!N563</f>
        <v>Lalbag</v>
      </c>
      <c r="O90" s="0" t="s">
        <v>5110</v>
      </c>
    </row>
    <row r="91" customFormat="false" ht="15" hidden="true" customHeight="false" outlineLevel="0" collapsed="false">
      <c r="A91" s="0" t="n">
        <f aca="false">'NORTH-1'!A564</f>
        <v>5</v>
      </c>
      <c r="B91" s="0" t="str">
        <f aca="false">'NORTH-1'!B564</f>
        <v>Kazi Reaz Uddin Road</v>
      </c>
      <c r="C91" s="1441" t="n">
        <f aca="false">'NORTH-1'!C564</f>
        <v>11</v>
      </c>
      <c r="D91" s="1441" t="n">
        <f aca="false">'NORTH-1'!D564</f>
        <v>0</v>
      </c>
      <c r="E91" s="1441" t="n">
        <f aca="false">'NORTH-1'!E564</f>
        <v>0</v>
      </c>
      <c r="F91" s="1441" t="n">
        <f aca="false">'NORTH-1'!F564</f>
        <v>1</v>
      </c>
      <c r="G91" s="1441" t="n">
        <f aca="false">'NORTH-1'!G564</f>
        <v>16630.49</v>
      </c>
      <c r="H91" s="1441" t="n">
        <f aca="false">'NORTH-1'!H564</f>
        <v>18853.63</v>
      </c>
      <c r="I91" s="1441" t="n">
        <f aca="false">'NORTH-1'!I564</f>
        <v>2223.14</v>
      </c>
      <c r="J91" s="1441" t="n">
        <f aca="false">'NORTH-1'!J564</f>
        <v>1000</v>
      </c>
      <c r="K91" s="0" t="n">
        <f aca="false">'NORTH-1'!K564</f>
        <v>0</v>
      </c>
      <c r="L91" s="0" t="n">
        <f aca="false">'NORTH-1'!L564</f>
        <v>2223140</v>
      </c>
      <c r="M91" s="0" t="n">
        <f aca="false">'NORTH-1'!M564</f>
        <v>2221016.76190667</v>
      </c>
      <c r="N91" s="0" t="str">
        <f aca="false">'NORTH-1'!N564</f>
        <v>Lalbag</v>
      </c>
      <c r="O91" s="0" t="s">
        <v>5110</v>
      </c>
    </row>
    <row r="92" customFormat="false" ht="15" hidden="true" customHeight="false" outlineLevel="0" collapsed="false">
      <c r="A92" s="0" t="n">
        <f aca="false">'NORTH-1'!A565</f>
        <v>6</v>
      </c>
      <c r="B92" s="0" t="str">
        <f aca="false">'NORTH-1'!B565</f>
        <v>Nazimuddin</v>
      </c>
      <c r="C92" s="1441" t="n">
        <f aca="false">'NORTH-1'!C565</f>
        <v>11</v>
      </c>
      <c r="D92" s="1441" t="n">
        <f aca="false">'NORTH-1'!D565</f>
        <v>0</v>
      </c>
      <c r="E92" s="1441" t="n">
        <f aca="false">'NORTH-1'!E565</f>
        <v>0</v>
      </c>
      <c r="F92" s="1441" t="n">
        <f aca="false">'NORTH-1'!F565</f>
        <v>1</v>
      </c>
      <c r="G92" s="1441" t="n">
        <f aca="false">'NORTH-1'!G565</f>
        <v>4214.292</v>
      </c>
      <c r="H92" s="1441" t="n">
        <f aca="false">'NORTH-1'!H565</f>
        <v>4214.292</v>
      </c>
      <c r="I92" s="1441" t="n">
        <f aca="false">'NORTH-1'!I565</f>
        <v>0</v>
      </c>
      <c r="J92" s="1441" t="n">
        <f aca="false">'NORTH-1'!J565</f>
        <v>1000</v>
      </c>
      <c r="K92" s="0" t="str">
        <f aca="false">'NORTH-1'!K565</f>
        <v>Estimated</v>
      </c>
      <c r="L92" s="0" t="n">
        <f aca="false">'NORTH-1'!L565</f>
        <v>0</v>
      </c>
      <c r="M92" s="0" t="n">
        <f aca="false">'NORTH-1'!M565</f>
        <v>0</v>
      </c>
      <c r="N92" s="0" t="str">
        <f aca="false">'NORTH-1'!N565</f>
        <v>Lalbag</v>
      </c>
      <c r="O92" s="0" t="s">
        <v>5110</v>
      </c>
    </row>
    <row r="93" customFormat="false" ht="15" hidden="true" customHeight="false" outlineLevel="0" collapsed="false">
      <c r="A93" s="0" t="n">
        <f aca="false">'NORTH-1'!A566</f>
        <v>7</v>
      </c>
      <c r="B93" s="0" t="str">
        <f aca="false">'NORTH-1'!B566</f>
        <v>Kamal Bagh</v>
      </c>
      <c r="C93" s="1441" t="n">
        <f aca="false">'NORTH-1'!C566</f>
        <v>11</v>
      </c>
      <c r="D93" s="1441" t="n">
        <f aca="false">'NORTH-1'!D566</f>
        <v>0</v>
      </c>
      <c r="E93" s="1441" t="n">
        <f aca="false">'NORTH-1'!E566</f>
        <v>0</v>
      </c>
      <c r="F93" s="1441" t="n">
        <f aca="false">'NORTH-1'!F566</f>
        <v>1</v>
      </c>
      <c r="G93" s="1441" t="n">
        <f aca="false">'NORTH-1'!G566</f>
        <v>117683.69</v>
      </c>
      <c r="H93" s="1441" t="n">
        <f aca="false">'NORTH-1'!H566</f>
        <v>117683.69</v>
      </c>
      <c r="I93" s="1441" t="n">
        <f aca="false">'NORTH-1'!I566</f>
        <v>0</v>
      </c>
      <c r="J93" s="1441" t="n">
        <f aca="false">'NORTH-1'!J566</f>
        <v>1000</v>
      </c>
      <c r="K93" s="0" t="str">
        <f aca="false">'NORTH-1'!K566</f>
        <v>Estimated</v>
      </c>
      <c r="L93" s="0" t="n">
        <f aca="false">'NORTH-1'!L566</f>
        <v>1530219.6</v>
      </c>
      <c r="M93" s="0" t="n">
        <f aca="false">'NORTH-1'!M566</f>
        <v>1528758.14433555</v>
      </c>
      <c r="N93" s="0" t="str">
        <f aca="false">'NORTH-1'!N566</f>
        <v>Lalbag</v>
      </c>
      <c r="O93" s="0" t="s">
        <v>5110</v>
      </c>
    </row>
    <row r="94" customFormat="false" ht="15" hidden="true" customHeight="false" outlineLevel="0" collapsed="false">
      <c r="A94" s="0" t="n">
        <f aca="false">'NORTH-1'!A567</f>
        <v>8</v>
      </c>
      <c r="B94" s="0" t="str">
        <f aca="false">'NORTH-1'!B567</f>
        <v>Rahamatganj</v>
      </c>
      <c r="C94" s="1441" t="n">
        <f aca="false">'NORTH-1'!C567</f>
        <v>11</v>
      </c>
      <c r="D94" s="1441" t="n">
        <f aca="false">'NORTH-1'!D567</f>
        <v>0</v>
      </c>
      <c r="E94" s="1441" t="n">
        <f aca="false">'NORTH-1'!E567</f>
        <v>0</v>
      </c>
      <c r="F94" s="1441" t="n">
        <f aca="false">'NORTH-1'!F567</f>
        <v>1</v>
      </c>
      <c r="G94" s="1441" t="n">
        <f aca="false">'NORTH-1'!G567</f>
        <v>37932</v>
      </c>
      <c r="H94" s="1441" t="n">
        <f aca="false">'NORTH-1'!H567</f>
        <v>37932</v>
      </c>
      <c r="I94" s="1441" t="n">
        <f aca="false">'NORTH-1'!I567</f>
        <v>0</v>
      </c>
      <c r="J94" s="1441" t="n">
        <f aca="false">'NORTH-1'!J567</f>
        <v>1000</v>
      </c>
      <c r="K94" s="0" t="str">
        <f aca="false">'NORTH-1'!K567</f>
        <v>Estimated</v>
      </c>
      <c r="L94" s="0" t="n">
        <f aca="false">'NORTH-1'!L567</f>
        <v>2471893.2</v>
      </c>
      <c r="M94" s="0" t="n">
        <f aca="false">'NORTH-1'!M567</f>
        <v>2469532.38700357</v>
      </c>
      <c r="N94" s="0" t="str">
        <f aca="false">'NORTH-1'!N567</f>
        <v>Lalbag</v>
      </c>
      <c r="O94" s="0" t="s">
        <v>5110</v>
      </c>
    </row>
    <row r="95" customFormat="false" ht="15" hidden="true" customHeight="false" outlineLevel="0" collapsed="false">
      <c r="A95" s="0" t="n">
        <f aca="false">'NORTH-1'!A568</f>
        <v>9</v>
      </c>
      <c r="B95" s="0" t="str">
        <f aca="false">'NORTH-1'!B568</f>
        <v>Water Works 11kV Sw/S-1</v>
      </c>
      <c r="C95" s="1441" t="n">
        <f aca="false">'NORTH-1'!C568</f>
        <v>11</v>
      </c>
      <c r="D95" s="1441" t="n">
        <f aca="false">'NORTH-1'!D568</f>
        <v>0</v>
      </c>
      <c r="E95" s="1441" t="n">
        <f aca="false">'NORTH-1'!E568</f>
        <v>0</v>
      </c>
      <c r="F95" s="1441" t="n">
        <f aca="false">'NORTH-1'!F568</f>
        <v>1</v>
      </c>
      <c r="G95" s="1441" t="n">
        <f aca="false">'NORTH-1'!G568</f>
        <v>18780.18</v>
      </c>
      <c r="H95" s="1441" t="n">
        <f aca="false">'NORTH-1'!H568</f>
        <v>20641.601</v>
      </c>
      <c r="I95" s="1441" t="n">
        <f aca="false">'NORTH-1'!I568</f>
        <v>1861.421</v>
      </c>
      <c r="J95" s="1441" t="n">
        <f aca="false">'NORTH-1'!J568</f>
        <v>1000</v>
      </c>
      <c r="K95" s="0" t="n">
        <f aca="false">'NORTH-1'!K568</f>
        <v>0</v>
      </c>
      <c r="L95" s="0" t="n">
        <f aca="false">'NORTH-1'!L568</f>
        <v>1861421</v>
      </c>
      <c r="M95" s="0" t="n">
        <f aca="false">'NORTH-1'!M568</f>
        <v>1859643.22623185</v>
      </c>
      <c r="N95" s="0" t="str">
        <f aca="false">'NORTH-1'!N568</f>
        <v>Lalbag</v>
      </c>
      <c r="O95" s="0" t="s">
        <v>5110</v>
      </c>
    </row>
    <row r="96" customFormat="false" ht="15" hidden="true" customHeight="false" outlineLevel="0" collapsed="false">
      <c r="A96" s="0" t="n">
        <f aca="false">'NORTH-1'!A569</f>
        <v>12</v>
      </c>
      <c r="B96" s="0" t="str">
        <f aca="false">'NORTH-1'!B569</f>
        <v>City Colony</v>
      </c>
      <c r="C96" s="1441" t="n">
        <f aca="false">'NORTH-1'!C569</f>
        <v>11</v>
      </c>
      <c r="D96" s="1441" t="n">
        <f aca="false">'NORTH-1'!D569</f>
        <v>0</v>
      </c>
      <c r="E96" s="1441" t="n">
        <f aca="false">'NORTH-1'!E569</f>
        <v>0</v>
      </c>
      <c r="F96" s="1441" t="n">
        <f aca="false">'NORTH-1'!F569</f>
        <v>1</v>
      </c>
      <c r="G96" s="1441" t="n">
        <f aca="false">'NORTH-1'!G569</f>
        <v>20434.814</v>
      </c>
      <c r="H96" s="1441" t="n">
        <f aca="false">'NORTH-1'!H569</f>
        <v>22484.11</v>
      </c>
      <c r="I96" s="1441" t="n">
        <f aca="false">'NORTH-1'!I569</f>
        <v>2049.296</v>
      </c>
      <c r="J96" s="1441" t="n">
        <f aca="false">'NORTH-1'!J569</f>
        <v>1000</v>
      </c>
      <c r="K96" s="0" t="n">
        <f aca="false">'NORTH-1'!K569</f>
        <v>0</v>
      </c>
      <c r="L96" s="0" t="n">
        <f aca="false">'NORTH-1'!L569</f>
        <v>2049296</v>
      </c>
      <c r="M96" s="0" t="n">
        <f aca="false">'NORTH-1'!M569</f>
        <v>2047338.79382689</v>
      </c>
      <c r="N96" s="0" t="str">
        <f aca="false">'NORTH-1'!N569</f>
        <v>Lalbag</v>
      </c>
      <c r="O96" s="0" t="s">
        <v>5110</v>
      </c>
    </row>
    <row r="97" customFormat="false" ht="15" hidden="true" customHeight="false" outlineLevel="0" collapsed="false">
      <c r="A97" s="0" t="n">
        <f aca="false">'NORTH-1'!A570</f>
        <v>13</v>
      </c>
      <c r="B97" s="0" t="str">
        <f aca="false">'NORTH-1'!B570</f>
        <v>Water Works 11kV Sw/S-2</v>
      </c>
      <c r="C97" s="1441" t="n">
        <f aca="false">'NORTH-1'!C570</f>
        <v>11</v>
      </c>
      <c r="D97" s="1441" t="n">
        <f aca="false">'NORTH-1'!D570</f>
        <v>0</v>
      </c>
      <c r="E97" s="1441" t="n">
        <f aca="false">'NORTH-1'!E570</f>
        <v>0</v>
      </c>
      <c r="F97" s="1441" t="n">
        <f aca="false">'NORTH-1'!F570</f>
        <v>1</v>
      </c>
      <c r="G97" s="1441" t="n">
        <f aca="false">'NORTH-1'!G570</f>
        <v>29754.25</v>
      </c>
      <c r="H97" s="1441" t="n">
        <f aca="false">'NORTH-1'!H570</f>
        <v>32750</v>
      </c>
      <c r="I97" s="1441" t="n">
        <f aca="false">'NORTH-1'!I570</f>
        <v>2995.75</v>
      </c>
      <c r="J97" s="1441" t="n">
        <f aca="false">'NORTH-1'!J570</f>
        <v>1000</v>
      </c>
      <c r="K97" s="0" t="n">
        <f aca="false">'NORTH-1'!K570</f>
        <v>0</v>
      </c>
      <c r="L97" s="0" t="n">
        <f aca="false">'NORTH-1'!L570</f>
        <v>2995750</v>
      </c>
      <c r="M97" s="0" t="n">
        <f aca="false">'NORTH-1'!M570</f>
        <v>2992888.87091318</v>
      </c>
      <c r="N97" s="0" t="str">
        <f aca="false">'NORTH-1'!N570</f>
        <v>Lalbag</v>
      </c>
      <c r="O97" s="0" t="s">
        <v>5110</v>
      </c>
    </row>
    <row r="98" customFormat="false" ht="15" hidden="true" customHeight="false" outlineLevel="0" collapsed="false">
      <c r="A98" s="0" t="n">
        <f aca="false">'NORTH-1'!A571</f>
        <v>14</v>
      </c>
      <c r="B98" s="0" t="str">
        <f aca="false">'NORTH-1'!B571</f>
        <v>Chun Goli</v>
      </c>
      <c r="C98" s="1441" t="n">
        <f aca="false">'NORTH-1'!C571</f>
        <v>11</v>
      </c>
      <c r="D98" s="1441" t="n">
        <f aca="false">'NORTH-1'!D571</f>
        <v>0</v>
      </c>
      <c r="E98" s="1441" t="n">
        <f aca="false">'NORTH-1'!E571</f>
        <v>0</v>
      </c>
      <c r="F98" s="1441" t="n">
        <f aca="false">'NORTH-1'!F571</f>
        <v>1</v>
      </c>
      <c r="G98" s="1441" t="n">
        <f aca="false">'NORTH-1'!G571</f>
        <v>5535.3348</v>
      </c>
      <c r="H98" s="1441" t="n">
        <f aca="false">'NORTH-1'!H571</f>
        <v>6376.308</v>
      </c>
      <c r="I98" s="1441" t="n">
        <f aca="false">'NORTH-1'!I571</f>
        <v>840.9732</v>
      </c>
      <c r="J98" s="1441" t="n">
        <f aca="false">'NORTH-1'!J571</f>
        <v>1000</v>
      </c>
      <c r="K98" s="0" t="n">
        <f aca="false">'NORTH-1'!K571</f>
        <v>0</v>
      </c>
      <c r="L98" s="0" t="n">
        <f aca="false">'NORTH-1'!L571</f>
        <v>840973.2</v>
      </c>
      <c r="M98" s="0" t="n">
        <f aca="false">'NORTH-1'!M571</f>
        <v>840170.017864055</v>
      </c>
      <c r="N98" s="0" t="str">
        <f aca="false">'NORTH-1'!N571</f>
        <v>Lalbag</v>
      </c>
      <c r="O98" s="0" t="s">
        <v>5110</v>
      </c>
    </row>
    <row r="99" customFormat="false" ht="15" hidden="true" customHeight="false" outlineLevel="0" collapsed="false">
      <c r="A99" s="0" t="n">
        <f aca="false">'NORTH-1'!A572</f>
        <v>15</v>
      </c>
      <c r="B99" s="0" t="str">
        <f aca="false">'NORTH-1'!B572</f>
        <v>Alir Ghat</v>
      </c>
      <c r="C99" s="1441" t="n">
        <f aca="false">'NORTH-1'!C572</f>
        <v>11</v>
      </c>
      <c r="D99" s="1441" t="n">
        <f aca="false">'NORTH-1'!D572</f>
        <v>0</v>
      </c>
      <c r="E99" s="1441" t="n">
        <f aca="false">'NORTH-1'!E572</f>
        <v>0</v>
      </c>
      <c r="F99" s="1441" t="n">
        <f aca="false">'NORTH-1'!F572</f>
        <v>1</v>
      </c>
      <c r="G99" s="1441" t="n">
        <f aca="false">'NORTH-1'!G572</f>
        <v>117703.2</v>
      </c>
      <c r="H99" s="1441" t="n">
        <f aca="false">'NORTH-1'!H572</f>
        <v>119606.4</v>
      </c>
      <c r="I99" s="1441" t="n">
        <f aca="false">'NORTH-1'!I572</f>
        <v>1903.2</v>
      </c>
      <c r="J99" s="1441" t="n">
        <f aca="false">'NORTH-1'!J572</f>
        <v>1000</v>
      </c>
      <c r="K99" s="0" t="n">
        <f aca="false">'NORTH-1'!K572</f>
        <v>0</v>
      </c>
      <c r="L99" s="0" t="n">
        <f aca="false">'NORTH-1'!L572</f>
        <v>1903200</v>
      </c>
      <c r="M99" s="0" t="n">
        <f aca="false">'NORTH-1'!M572</f>
        <v>1901382.32466726</v>
      </c>
      <c r="N99" s="0" t="str">
        <f aca="false">'NORTH-1'!N572</f>
        <v>Lalbag</v>
      </c>
      <c r="O99" s="0" t="s">
        <v>5110</v>
      </c>
    </row>
    <row r="100" customFormat="false" ht="15" hidden="true" customHeight="false" outlineLevel="0" collapsed="false">
      <c r="A100" s="0" t="n">
        <f aca="false">'NORTH-1'!A573</f>
        <v>16</v>
      </c>
      <c r="B100" s="0" t="str">
        <f aca="false">'NORTH-1'!B573</f>
        <v>Club Ghat</v>
      </c>
      <c r="C100" s="1441" t="n">
        <f aca="false">'NORTH-1'!C573</f>
        <v>11</v>
      </c>
      <c r="D100" s="1441" t="n">
        <f aca="false">'NORTH-1'!D573</f>
        <v>0</v>
      </c>
      <c r="E100" s="1441" t="n">
        <f aca="false">'NORTH-1'!E573</f>
        <v>0</v>
      </c>
      <c r="F100" s="1441" t="n">
        <f aca="false">'NORTH-1'!F573</f>
        <v>1</v>
      </c>
      <c r="G100" s="1441" t="n">
        <f aca="false">'NORTH-1'!G573</f>
        <v>11435.815</v>
      </c>
      <c r="H100" s="1441" t="n">
        <f aca="false">'NORTH-1'!H573</f>
        <v>13974.46</v>
      </c>
      <c r="I100" s="1441" t="n">
        <f aca="false">'NORTH-1'!I573</f>
        <v>2538.645</v>
      </c>
      <c r="J100" s="1441" t="n">
        <f aca="false">'NORTH-1'!J573</f>
        <v>1000</v>
      </c>
      <c r="K100" s="0" t="str">
        <f aca="false">'NORTH-1'!K573</f>
        <v>Estimated</v>
      </c>
      <c r="L100" s="0" t="n">
        <f aca="false">'NORTH-1'!L573</f>
        <v>2538645</v>
      </c>
      <c r="M100" s="0" t="n">
        <f aca="false">'NORTH-1'!M573</f>
        <v>2536220.43484916</v>
      </c>
      <c r="N100" s="0" t="str">
        <f aca="false">'NORTH-1'!N573</f>
        <v>Lalbag</v>
      </c>
      <c r="O100" s="0" t="s">
        <v>5110</v>
      </c>
    </row>
    <row r="101" customFormat="false" ht="15" hidden="true" customHeight="false" outlineLevel="0" collapsed="false">
      <c r="A101" s="0" t="n">
        <f aca="false">'NORTH-1'!A574</f>
        <v>17</v>
      </c>
      <c r="B101" s="0" t="str">
        <f aca="false">'NORTH-1'!B574</f>
        <v>Debidas Ghat</v>
      </c>
      <c r="C101" s="1441" t="n">
        <f aca="false">'NORTH-1'!C574</f>
        <v>11</v>
      </c>
      <c r="D101" s="1441" t="n">
        <f aca="false">'NORTH-1'!D574</f>
        <v>0</v>
      </c>
      <c r="E101" s="1441" t="n">
        <f aca="false">'NORTH-1'!E574</f>
        <v>0</v>
      </c>
      <c r="F101" s="1441" t="n">
        <f aca="false">'NORTH-1'!F574</f>
        <v>1</v>
      </c>
      <c r="G101" s="1441" t="n">
        <f aca="false">'NORTH-1'!G574</f>
        <v>21794.4</v>
      </c>
      <c r="H101" s="1441" t="n">
        <f aca="false">'NORTH-1'!H574</f>
        <v>21794.4</v>
      </c>
      <c r="I101" s="1441" t="n">
        <f aca="false">'NORTH-1'!I574</f>
        <v>0</v>
      </c>
      <c r="J101" s="1441" t="n">
        <f aca="false">'NORTH-1'!J574</f>
        <v>1000</v>
      </c>
      <c r="K101" s="0" t="str">
        <f aca="false">'NORTH-1'!K574</f>
        <v>Estimated</v>
      </c>
      <c r="L101" s="0" t="n">
        <f aca="false">'NORTH-1'!L574</f>
        <v>2530747.8</v>
      </c>
      <c r="M101" s="0" t="n">
        <f aca="false">'NORTH-1'!M574</f>
        <v>2528330.77717032</v>
      </c>
      <c r="N101" s="0" t="str">
        <f aca="false">'NORTH-1'!N574</f>
        <v>Lalbag</v>
      </c>
      <c r="O101" s="0" t="s">
        <v>5110</v>
      </c>
    </row>
    <row r="102" customFormat="false" ht="15" hidden="true" customHeight="false" outlineLevel="0" collapsed="false">
      <c r="A102" s="0" t="n">
        <f aca="false">'NORTH-1'!A575</f>
        <v>18</v>
      </c>
      <c r="B102" s="0" t="str">
        <f aca="false">'NORTH-1'!B575</f>
        <v>Spare</v>
      </c>
      <c r="C102" s="1441" t="n">
        <f aca="false">'NORTH-1'!C575</f>
        <v>11</v>
      </c>
      <c r="D102" s="1441" t="n">
        <f aca="false">'NORTH-1'!D575</f>
        <v>0</v>
      </c>
      <c r="E102" s="1441" t="n">
        <f aca="false">'NORTH-1'!E575</f>
        <v>0</v>
      </c>
      <c r="F102" s="1441" t="n">
        <f aca="false">'NORTH-1'!F575</f>
        <v>1</v>
      </c>
      <c r="G102" s="1441" t="n">
        <f aca="false">'NORTH-1'!G575</f>
        <v>0</v>
      </c>
      <c r="H102" s="1441" t="n">
        <f aca="false">'NORTH-1'!H575</f>
        <v>0</v>
      </c>
      <c r="I102" s="1441" t="n">
        <f aca="false">'NORTH-1'!I575</f>
        <v>0</v>
      </c>
      <c r="J102" s="1441" t="n">
        <f aca="false">'NORTH-1'!J575</f>
        <v>1000</v>
      </c>
      <c r="K102" s="0" t="n">
        <f aca="false">'NORTH-1'!K575</f>
        <v>0</v>
      </c>
      <c r="L102" s="0" t="n">
        <f aca="false">'NORTH-1'!L575</f>
        <v>0</v>
      </c>
      <c r="M102" s="0" t="n">
        <f aca="false">'NORTH-1'!M575</f>
        <v>0</v>
      </c>
      <c r="N102" s="0" t="str">
        <f aca="false">'NORTH-1'!N575</f>
        <v>Lalbag</v>
      </c>
      <c r="O102" s="0" t="s">
        <v>5110</v>
      </c>
    </row>
    <row r="103" customFormat="false" ht="15" hidden="true" customHeight="false" outlineLevel="0" collapsed="false">
      <c r="A103" s="0" t="n">
        <f aca="false">'NORTH-1'!A646</f>
        <v>15</v>
      </c>
      <c r="B103" s="0" t="str">
        <f aca="false">'NORTH-1'!B646</f>
        <v>Spare</v>
      </c>
      <c r="C103" s="1441" t="n">
        <f aca="false">'NORTH-1'!C646</f>
        <v>11</v>
      </c>
      <c r="D103" s="1441" t="n">
        <f aca="false">'NORTH-1'!D646</f>
        <v>0</v>
      </c>
      <c r="E103" s="1441" t="n">
        <f aca="false">'NORTH-1'!E646</f>
        <v>0</v>
      </c>
      <c r="F103" s="1441" t="n">
        <f aca="false">'NORTH-1'!F646</f>
        <v>1</v>
      </c>
      <c r="G103" s="1441" t="n">
        <f aca="false">'NORTH-1'!G646</f>
        <v>0</v>
      </c>
      <c r="H103" s="1441" t="n">
        <f aca="false">'NORTH-1'!H646</f>
        <v>0</v>
      </c>
      <c r="I103" s="1441" t="n">
        <f aca="false">'NORTH-1'!I646</f>
        <v>0</v>
      </c>
      <c r="J103" s="1441" t="n">
        <f aca="false">'NORTH-1'!J646</f>
        <v>0</v>
      </c>
      <c r="K103" s="0" t="n">
        <f aca="false">'NORTH-1'!K646</f>
        <v>0</v>
      </c>
      <c r="L103" s="0" t="n">
        <f aca="false">'NORTH-1'!L646</f>
        <v>0</v>
      </c>
      <c r="M103" s="0" t="n">
        <f aca="false">'NORTH-1'!M646</f>
        <v>0</v>
      </c>
      <c r="N103" s="0" t="str">
        <f aca="false">'NORTH-1'!N646</f>
        <v>Lalbag</v>
      </c>
      <c r="O103" s="0" t="s">
        <v>5111</v>
      </c>
    </row>
    <row r="104" customFormat="false" ht="15" hidden="true" customHeight="false" outlineLevel="0" collapsed="false">
      <c r="A104" s="0" t="n">
        <f aca="false">'NORTH-1'!A647</f>
        <v>16</v>
      </c>
      <c r="B104" s="0" t="str">
        <f aca="false">'NORTH-1'!B647</f>
        <v>Sowari Ghat</v>
      </c>
      <c r="C104" s="1441" t="n">
        <f aca="false">'NORTH-1'!C647</f>
        <v>11</v>
      </c>
      <c r="D104" s="1441" t="n">
        <f aca="false">'NORTH-1'!D647</f>
        <v>0</v>
      </c>
      <c r="E104" s="1441" t="n">
        <f aca="false">'NORTH-1'!E647</f>
        <v>8838019</v>
      </c>
      <c r="F104" s="1441" t="n">
        <f aca="false">'NORTH-1'!F647</f>
        <v>1</v>
      </c>
      <c r="G104" s="1441" t="n">
        <f aca="false">'NORTH-1'!G647</f>
        <v>72291.8</v>
      </c>
      <c r="H104" s="1441" t="n">
        <f aca="false">'NORTH-1'!H647</f>
        <v>74886.8</v>
      </c>
      <c r="I104" s="1441" t="n">
        <f aca="false">'NORTH-1'!I647</f>
        <v>2595</v>
      </c>
      <c r="J104" s="1441" t="n">
        <f aca="false">'NORTH-1'!J647</f>
        <v>1000</v>
      </c>
      <c r="K104" s="0" t="n">
        <f aca="false">'NORTH-1'!K647</f>
        <v>0</v>
      </c>
      <c r="L104" s="0" t="n">
        <f aca="false">'NORTH-1'!L647</f>
        <v>2595000</v>
      </c>
      <c r="M104" s="0" t="n">
        <f aca="false">'NORTH-1'!M647</f>
        <v>2594791.83407976</v>
      </c>
      <c r="N104" s="0" t="str">
        <f aca="false">'NORTH-1'!N647</f>
        <v>Lalbag</v>
      </c>
      <c r="O104" s="0" t="s">
        <v>5111</v>
      </c>
    </row>
    <row r="105" customFormat="false" ht="15" hidden="true" customHeight="false" outlineLevel="0" collapsed="false">
      <c r="A105" s="0" t="n">
        <f aca="false">'NORTH-1'!A648</f>
        <v>17</v>
      </c>
      <c r="B105" s="0" t="str">
        <f aca="false">'NORTH-1'!B648</f>
        <v>Novo Kumar  (Kara Odidoptor)</v>
      </c>
      <c r="C105" s="1441" t="n">
        <f aca="false">'NORTH-1'!C648</f>
        <v>11</v>
      </c>
      <c r="D105" s="1441" t="n">
        <f aca="false">'NORTH-1'!D648</f>
        <v>0</v>
      </c>
      <c r="E105" s="1441" t="n">
        <f aca="false">'NORTH-1'!E648</f>
        <v>8838014</v>
      </c>
      <c r="F105" s="1441" t="n">
        <f aca="false">'NORTH-1'!F648</f>
        <v>1</v>
      </c>
      <c r="G105" s="1441" t="n">
        <f aca="false">'NORTH-1'!G648</f>
        <v>81145.3</v>
      </c>
      <c r="H105" s="1441" t="n">
        <f aca="false">'NORTH-1'!H648</f>
        <v>81145.3</v>
      </c>
      <c r="I105" s="1441" t="n">
        <f aca="false">'NORTH-1'!I648</f>
        <v>0</v>
      </c>
      <c r="J105" s="1441" t="n">
        <f aca="false">'NORTH-1'!J648</f>
        <v>1000</v>
      </c>
      <c r="K105" s="0" t="str">
        <f aca="false">'NORTH-1'!K648</f>
        <v>Estimated</v>
      </c>
      <c r="L105" s="0" t="n">
        <f aca="false">'NORTH-1'!L648</f>
        <v>129480.12</v>
      </c>
      <c r="M105" s="0" t="n">
        <f aca="false">'NORTH-1'!M648</f>
        <v>129469.733353244</v>
      </c>
      <c r="N105" s="0" t="str">
        <f aca="false">'NORTH-1'!N648</f>
        <v>Lalbag</v>
      </c>
      <c r="O105" s="0" t="s">
        <v>5111</v>
      </c>
    </row>
    <row r="106" customFormat="false" ht="15" hidden="true" customHeight="false" outlineLevel="0" collapsed="false">
      <c r="A106" s="0" t="n">
        <f aca="false">'NORTH-1'!A649</f>
        <v>19</v>
      </c>
      <c r="B106" s="0" t="str">
        <f aca="false">'NORTH-1'!B649</f>
        <v>Spare</v>
      </c>
      <c r="C106" s="1441" t="n">
        <f aca="false">'NORTH-1'!C649</f>
        <v>11</v>
      </c>
      <c r="D106" s="1441" t="n">
        <f aca="false">'NORTH-1'!D649</f>
        <v>0</v>
      </c>
      <c r="E106" s="1441" t="n">
        <f aca="false">'NORTH-1'!E649</f>
        <v>0</v>
      </c>
      <c r="F106" s="1441" t="n">
        <f aca="false">'NORTH-1'!F649</f>
        <v>1</v>
      </c>
      <c r="G106" s="1441" t="n">
        <f aca="false">'NORTH-1'!G649</f>
        <v>0</v>
      </c>
      <c r="H106" s="1441" t="n">
        <f aca="false">'NORTH-1'!H649</f>
        <v>0</v>
      </c>
      <c r="I106" s="1441" t="n">
        <f aca="false">'NORTH-1'!I649</f>
        <v>0</v>
      </c>
      <c r="J106" s="1441" t="n">
        <f aca="false">'NORTH-1'!J649</f>
        <v>0</v>
      </c>
      <c r="K106" s="0" t="n">
        <f aca="false">'NORTH-1'!K649</f>
        <v>0</v>
      </c>
      <c r="L106" s="0" t="n">
        <f aca="false">'NORTH-1'!L649</f>
        <v>0</v>
      </c>
      <c r="M106" s="0" t="n">
        <f aca="false">'NORTH-1'!M649</f>
        <v>0</v>
      </c>
      <c r="N106" s="0" t="str">
        <f aca="false">'NORTH-1'!N649</f>
        <v>Lalbag</v>
      </c>
      <c r="O106" s="0" t="s">
        <v>5111</v>
      </c>
    </row>
    <row r="107" customFormat="false" ht="15" hidden="true" customHeight="false" outlineLevel="0" collapsed="false">
      <c r="A107" s="0" t="n">
        <f aca="false">'NORTH-1'!A650</f>
        <v>20</v>
      </c>
      <c r="B107" s="0" t="str">
        <f aca="false">'NORTH-1'!B650</f>
        <v>Spare</v>
      </c>
      <c r="C107" s="1441" t="n">
        <f aca="false">'NORTH-1'!C650</f>
        <v>11</v>
      </c>
      <c r="D107" s="1441" t="n">
        <f aca="false">'NORTH-1'!D650</f>
        <v>0</v>
      </c>
      <c r="E107" s="1441" t="n">
        <f aca="false">'NORTH-1'!E650</f>
        <v>0</v>
      </c>
      <c r="F107" s="1441" t="n">
        <f aca="false">'NORTH-1'!F650</f>
        <v>1</v>
      </c>
      <c r="G107" s="1441" t="n">
        <f aca="false">'NORTH-1'!G650</f>
        <v>0</v>
      </c>
      <c r="H107" s="1441" t="n">
        <f aca="false">'NORTH-1'!H650</f>
        <v>0</v>
      </c>
      <c r="I107" s="1441" t="n">
        <f aca="false">'NORTH-1'!I650</f>
        <v>0</v>
      </c>
      <c r="J107" s="1441" t="n">
        <f aca="false">'NORTH-1'!J650</f>
        <v>0</v>
      </c>
      <c r="K107" s="0" t="n">
        <f aca="false">'NORTH-1'!K650</f>
        <v>0</v>
      </c>
      <c r="L107" s="0" t="n">
        <f aca="false">'NORTH-1'!L650</f>
        <v>0</v>
      </c>
      <c r="M107" s="0" t="n">
        <f aca="false">'NORTH-1'!M650</f>
        <v>0</v>
      </c>
      <c r="N107" s="0" t="str">
        <f aca="false">'NORTH-1'!N650</f>
        <v>Lalbag</v>
      </c>
      <c r="O107" s="0" t="s">
        <v>5111</v>
      </c>
    </row>
    <row r="108" customFormat="false" ht="15" hidden="true" customHeight="false" outlineLevel="0" collapsed="false">
      <c r="A108" s="0" t="n">
        <f aca="false">'NORTH-1'!A651</f>
        <v>22</v>
      </c>
      <c r="B108" s="0" t="str">
        <f aca="false">'NORTH-1'!B651</f>
        <v>Eidgah</v>
      </c>
      <c r="C108" s="1441" t="n">
        <f aca="false">'NORTH-1'!C651</f>
        <v>11</v>
      </c>
      <c r="D108" s="1441" t="n">
        <f aca="false">'NORTH-1'!D651</f>
        <v>0</v>
      </c>
      <c r="E108" s="1441" t="str">
        <f aca="false">'NORTH-1'!E651</f>
        <v>06604339</v>
      </c>
      <c r="F108" s="1441" t="n">
        <f aca="false">'NORTH-1'!F651</f>
        <v>1</v>
      </c>
      <c r="G108" s="1441" t="n">
        <f aca="false">'NORTH-1'!G651</f>
        <v>18579.25</v>
      </c>
      <c r="H108" s="1441" t="n">
        <f aca="false">'NORTH-1'!H651</f>
        <v>18579.25</v>
      </c>
      <c r="I108" s="1441" t="n">
        <f aca="false">'NORTH-1'!I651</f>
        <v>0</v>
      </c>
      <c r="J108" s="1441" t="n">
        <f aca="false">'NORTH-1'!J651</f>
        <v>8000</v>
      </c>
      <c r="K108" s="0" t="str">
        <f aca="false">'NORTH-1'!K651</f>
        <v>Estimated</v>
      </c>
      <c r="L108" s="0" t="n">
        <f aca="false">'NORTH-1'!L651</f>
        <v>1294801.2</v>
      </c>
      <c r="M108" s="0" t="n">
        <f aca="false">'NORTH-1'!M651</f>
        <v>1294697.33353244</v>
      </c>
      <c r="N108" s="0" t="str">
        <f aca="false">'NORTH-1'!N651</f>
        <v>Lalbag</v>
      </c>
      <c r="O108" s="0" t="s">
        <v>5111</v>
      </c>
    </row>
    <row r="109" customFormat="false" ht="15" hidden="true" customHeight="false" outlineLevel="0" collapsed="false">
      <c r="A109" s="0" t="n">
        <f aca="false">'NORTH-1'!A652</f>
        <v>23</v>
      </c>
      <c r="B109" s="0" t="str">
        <f aca="false">'NORTH-1'!B652</f>
        <v>Spare</v>
      </c>
      <c r="C109" s="1441" t="n">
        <f aca="false">'NORTH-1'!C652</f>
        <v>11</v>
      </c>
      <c r="D109" s="1441" t="n">
        <f aca="false">'NORTH-1'!D652</f>
        <v>0</v>
      </c>
      <c r="E109" s="1441" t="n">
        <f aca="false">'NORTH-1'!E652</f>
        <v>0</v>
      </c>
      <c r="F109" s="1441" t="n">
        <f aca="false">'NORTH-1'!F652</f>
        <v>1</v>
      </c>
      <c r="G109" s="1441" t="n">
        <f aca="false">'NORTH-1'!G652</f>
        <v>0</v>
      </c>
      <c r="H109" s="1441" t="n">
        <f aca="false">'NORTH-1'!H652</f>
        <v>0</v>
      </c>
      <c r="I109" s="1441" t="n">
        <f aca="false">'NORTH-1'!I652</f>
        <v>0</v>
      </c>
      <c r="J109" s="1441" t="n">
        <f aca="false">'NORTH-1'!J652</f>
        <v>0</v>
      </c>
      <c r="K109" s="0" t="n">
        <f aca="false">'NORTH-1'!K652</f>
        <v>0</v>
      </c>
      <c r="L109" s="0" t="n">
        <f aca="false">'NORTH-1'!L652</f>
        <v>0</v>
      </c>
      <c r="M109" s="0" t="n">
        <f aca="false">'NORTH-1'!M652</f>
        <v>0</v>
      </c>
      <c r="N109" s="0" t="str">
        <f aca="false">'NORTH-1'!N652</f>
        <v>Lalbag</v>
      </c>
      <c r="O109" s="0" t="s">
        <v>5111</v>
      </c>
    </row>
    <row r="110" customFormat="false" ht="15" hidden="true" customHeight="false" outlineLevel="0" collapsed="false">
      <c r="A110" s="0" t="n">
        <f aca="false">'NORTH-1'!A653</f>
        <v>24</v>
      </c>
      <c r="B110" s="0" t="str">
        <f aca="false">'NORTH-1'!B653</f>
        <v>Modumoti</v>
      </c>
      <c r="C110" s="1441" t="n">
        <f aca="false">'NORTH-1'!C653</f>
        <v>11</v>
      </c>
      <c r="D110" s="1441" t="n">
        <f aca="false">'NORTH-1'!D653</f>
        <v>0</v>
      </c>
      <c r="E110" s="1441" t="n">
        <f aca="false">'NORTH-1'!E653</f>
        <v>0</v>
      </c>
      <c r="F110" s="1441" t="n">
        <f aca="false">'NORTH-1'!F653</f>
        <v>1</v>
      </c>
      <c r="G110" s="1441" t="n">
        <f aca="false">'NORTH-1'!G653</f>
        <v>82497.9</v>
      </c>
      <c r="H110" s="1441" t="n">
        <f aca="false">'NORTH-1'!H653</f>
        <v>87070.4</v>
      </c>
      <c r="I110" s="1441" t="n">
        <f aca="false">'NORTH-1'!I653</f>
        <v>4572.5</v>
      </c>
      <c r="J110" s="1441" t="n">
        <f aca="false">'NORTH-1'!J653</f>
        <v>444.44</v>
      </c>
      <c r="K110" s="0" t="str">
        <f aca="false">'NORTH-1'!K653</f>
        <v>Estimated</v>
      </c>
      <c r="L110" s="0" t="n">
        <f aca="false">'NORTH-1'!L653</f>
        <v>2001056.4</v>
      </c>
      <c r="M110" s="0" t="n">
        <f aca="false">'NORTH-1'!M653</f>
        <v>2000895.87909559</v>
      </c>
      <c r="N110" s="0" t="str">
        <f aca="false">'NORTH-1'!N653</f>
        <v>Lalbag</v>
      </c>
      <c r="O110" s="0" t="s">
        <v>5111</v>
      </c>
    </row>
    <row r="111" customFormat="false" ht="15" hidden="true" customHeight="false" outlineLevel="0" collapsed="false">
      <c r="A111" s="0" t="n">
        <f aca="false">'NORTH-1'!A654</f>
        <v>25</v>
      </c>
      <c r="B111" s="0" t="str">
        <f aca="false">'NORTH-1'!B654</f>
        <v>Lalbagh O/H</v>
      </c>
      <c r="C111" s="1441" t="n">
        <f aca="false">'NORTH-1'!C654</f>
        <v>11</v>
      </c>
      <c r="D111" s="1441" t="n">
        <f aca="false">'NORTH-1'!D654</f>
        <v>0</v>
      </c>
      <c r="E111" s="1441" t="n">
        <f aca="false">'NORTH-1'!E654</f>
        <v>61389152</v>
      </c>
      <c r="F111" s="1441" t="n">
        <f aca="false">'NORTH-1'!F654</f>
        <v>1</v>
      </c>
      <c r="G111" s="1441" t="n">
        <f aca="false">'NORTH-1'!G654</f>
        <v>439667</v>
      </c>
      <c r="H111" s="1441" t="n">
        <f aca="false">'NORTH-1'!H654</f>
        <v>440314</v>
      </c>
      <c r="I111" s="1441" t="n">
        <f aca="false">'NORTH-1'!I654</f>
        <v>647</v>
      </c>
      <c r="J111" s="1441" t="n">
        <f aca="false">'NORTH-1'!J654</f>
        <v>1000</v>
      </c>
      <c r="K111" s="0" t="str">
        <f aca="false">'NORTH-1'!K654</f>
        <v>Estimated</v>
      </c>
      <c r="L111" s="0" t="n">
        <f aca="false">'NORTH-1'!L654</f>
        <v>1059382.8</v>
      </c>
      <c r="M111" s="0" t="n">
        <f aca="false">'NORTH-1'!M654</f>
        <v>1059297.81834472</v>
      </c>
      <c r="N111" s="0" t="str">
        <f aca="false">'NORTH-1'!N654</f>
        <v>Lalbag</v>
      </c>
      <c r="O111" s="0" t="s">
        <v>5111</v>
      </c>
    </row>
    <row r="112" customFormat="false" ht="15" hidden="true" customHeight="false" outlineLevel="0" collapsed="false">
      <c r="A112" s="0" t="n">
        <f aca="false">'NORTH-1'!A655</f>
        <v>26</v>
      </c>
      <c r="B112" s="0" t="str">
        <f aca="false">'NORTH-1'!B655</f>
        <v>Spare</v>
      </c>
      <c r="C112" s="1441" t="n">
        <f aca="false">'NORTH-1'!C655</f>
        <v>11</v>
      </c>
      <c r="D112" s="1441" t="n">
        <f aca="false">'NORTH-1'!D655</f>
        <v>0</v>
      </c>
      <c r="E112" s="1441" t="n">
        <f aca="false">'NORTH-1'!E655</f>
        <v>0</v>
      </c>
      <c r="F112" s="1441" t="n">
        <f aca="false">'NORTH-1'!F655</f>
        <v>1</v>
      </c>
      <c r="G112" s="1441" t="n">
        <f aca="false">'NORTH-1'!G655</f>
        <v>0</v>
      </c>
      <c r="H112" s="1441" t="n">
        <f aca="false">'NORTH-1'!H655</f>
        <v>0</v>
      </c>
      <c r="I112" s="1441" t="n">
        <f aca="false">'NORTH-1'!I655</f>
        <v>0</v>
      </c>
      <c r="J112" s="1441" t="n">
        <f aca="false">'NORTH-1'!J655</f>
        <v>0</v>
      </c>
      <c r="K112" s="0" t="n">
        <f aca="false">'NORTH-1'!K655</f>
        <v>0</v>
      </c>
      <c r="L112" s="0" t="n">
        <f aca="false">'NORTH-1'!L655</f>
        <v>0</v>
      </c>
      <c r="M112" s="0" t="n">
        <f aca="false">'NORTH-1'!M655</f>
        <v>0</v>
      </c>
      <c r="N112" s="0" t="str">
        <f aca="false">'NORTH-1'!N655</f>
        <v>Lalbag</v>
      </c>
      <c r="O112" s="0" t="s">
        <v>5111</v>
      </c>
    </row>
    <row r="113" customFormat="false" ht="15" hidden="true" customHeight="false" outlineLevel="0" collapsed="false">
      <c r="A113" s="0" t="n">
        <f aca="false">'NORTH-1'!A656</f>
        <v>29</v>
      </c>
      <c r="B113" s="0" t="str">
        <f aca="false">'NORTH-1'!B656</f>
        <v>Spare</v>
      </c>
      <c r="C113" s="1441" t="n">
        <f aca="false">'NORTH-1'!C656</f>
        <v>11</v>
      </c>
      <c r="D113" s="1441" t="n">
        <f aca="false">'NORTH-1'!D656</f>
        <v>0</v>
      </c>
      <c r="E113" s="1441" t="n">
        <f aca="false">'NORTH-1'!E656</f>
        <v>0</v>
      </c>
      <c r="F113" s="1441" t="n">
        <f aca="false">'NORTH-1'!F656</f>
        <v>1</v>
      </c>
      <c r="G113" s="1441" t="n">
        <f aca="false">'NORTH-1'!G656</f>
        <v>0</v>
      </c>
      <c r="H113" s="1441" t="n">
        <f aca="false">'NORTH-1'!H656</f>
        <v>0</v>
      </c>
      <c r="I113" s="1441" t="n">
        <f aca="false">'NORTH-1'!I656</f>
        <v>0</v>
      </c>
      <c r="J113" s="1441" t="n">
        <f aca="false">'NORTH-1'!J656</f>
        <v>0</v>
      </c>
      <c r="K113" s="0" t="n">
        <f aca="false">'NORTH-1'!K656</f>
        <v>0</v>
      </c>
      <c r="L113" s="0" t="n">
        <f aca="false">'NORTH-1'!L656</f>
        <v>0</v>
      </c>
      <c r="M113" s="0" t="n">
        <f aca="false">'NORTH-1'!M656</f>
        <v>0</v>
      </c>
      <c r="N113" s="0" t="str">
        <f aca="false">'NORTH-1'!N656</f>
        <v>Lalbag</v>
      </c>
      <c r="O113" s="0" t="s">
        <v>5111</v>
      </c>
    </row>
    <row r="114" customFormat="false" ht="15" hidden="true" customHeight="false" outlineLevel="0" collapsed="false">
      <c r="A114" s="0" t="n">
        <f aca="false">'NORTH-1'!A657</f>
        <v>30</v>
      </c>
      <c r="B114" s="0" t="str">
        <f aca="false">'NORTH-1'!B657</f>
        <v>Water Works 11 kV Sw/S-2</v>
      </c>
      <c r="C114" s="1441" t="n">
        <f aca="false">'NORTH-1'!C657</f>
        <v>11</v>
      </c>
      <c r="D114" s="1441" t="n">
        <f aca="false">'NORTH-1'!D657</f>
        <v>0</v>
      </c>
      <c r="E114" s="1441" t="n">
        <f aca="false">'NORTH-1'!E657</f>
        <v>61389109</v>
      </c>
      <c r="F114" s="1441" t="n">
        <f aca="false">'NORTH-1'!F657</f>
        <v>1</v>
      </c>
      <c r="G114" s="1441" t="n">
        <f aca="false">'NORTH-1'!G657</f>
        <v>399921</v>
      </c>
      <c r="H114" s="1441" t="n">
        <f aca="false">'NORTH-1'!H657</f>
        <v>400866</v>
      </c>
      <c r="I114" s="1441" t="n">
        <f aca="false">'NORTH-1'!I657</f>
        <v>945</v>
      </c>
      <c r="J114" s="1441" t="n">
        <f aca="false">'NORTH-1'!J657</f>
        <v>1000</v>
      </c>
      <c r="K114" s="0" t="n">
        <f aca="false">'NORTH-1'!K657</f>
        <v>0</v>
      </c>
      <c r="L114" s="0" t="n">
        <f aca="false">'NORTH-1'!L657</f>
        <v>945000</v>
      </c>
      <c r="M114" s="0" t="n">
        <f aca="false">'NORTH-1'!M657</f>
        <v>944924.19391344</v>
      </c>
      <c r="N114" s="0" t="str">
        <f aca="false">'NORTH-1'!N657</f>
        <v>Lalbag</v>
      </c>
      <c r="O114" s="0" t="s">
        <v>5111</v>
      </c>
    </row>
    <row r="115" customFormat="false" ht="15" hidden="true" customHeight="false" outlineLevel="0" collapsed="false">
      <c r="A115" s="0" t="n">
        <f aca="false">'NORTH-1'!A658</f>
        <v>31</v>
      </c>
      <c r="B115" s="0" t="str">
        <f aca="false">'NORTH-1'!B658</f>
        <v>Islambagh</v>
      </c>
      <c r="C115" s="1441" t="n">
        <f aca="false">'NORTH-1'!C658</f>
        <v>11</v>
      </c>
      <c r="D115" s="1441" t="n">
        <f aca="false">'NORTH-1'!D658</f>
        <v>0</v>
      </c>
      <c r="E115" s="1441" t="n">
        <f aca="false">'NORTH-1'!E658</f>
        <v>61389186</v>
      </c>
      <c r="F115" s="1441" t="n">
        <f aca="false">'NORTH-1'!F658</f>
        <v>1</v>
      </c>
      <c r="G115" s="1441" t="n">
        <f aca="false">'NORTH-1'!G658</f>
        <v>498372</v>
      </c>
      <c r="H115" s="1441" t="n">
        <f aca="false">'NORTH-1'!H658</f>
        <v>499228</v>
      </c>
      <c r="I115" s="1441" t="n">
        <f aca="false">'NORTH-1'!I658</f>
        <v>856</v>
      </c>
      <c r="J115" s="1441" t="n">
        <f aca="false">'NORTH-1'!J658</f>
        <v>1000</v>
      </c>
      <c r="K115" s="0" t="n">
        <f aca="false">'NORTH-1'!K658</f>
        <v>0</v>
      </c>
      <c r="L115" s="0" t="n">
        <f aca="false">'NORTH-1'!L658</f>
        <v>856000</v>
      </c>
      <c r="M115" s="0" t="n">
        <f aca="false">'NORTH-1'!M658</f>
        <v>855931.33332265</v>
      </c>
      <c r="N115" s="0" t="str">
        <f aca="false">'NORTH-1'!N658</f>
        <v>Lalbag</v>
      </c>
      <c r="O115" s="0" t="s">
        <v>5111</v>
      </c>
    </row>
    <row r="116" customFormat="false" ht="15" hidden="true" customHeight="false" outlineLevel="0" collapsed="false">
      <c r="A116" s="0" t="n">
        <f aca="false">'NORTH-1'!A659</f>
        <v>32</v>
      </c>
      <c r="B116" s="0" t="str">
        <f aca="false">'NORTH-1'!B659</f>
        <v>Spare</v>
      </c>
      <c r="C116" s="1441" t="n">
        <f aca="false">'NORTH-1'!C659</f>
        <v>11</v>
      </c>
      <c r="D116" s="1441" t="n">
        <f aca="false">'NORTH-1'!D659</f>
        <v>0</v>
      </c>
      <c r="E116" s="1441" t="n">
        <f aca="false">'NORTH-1'!E659</f>
        <v>0</v>
      </c>
      <c r="F116" s="1441" t="n">
        <f aca="false">'NORTH-1'!F659</f>
        <v>1</v>
      </c>
      <c r="G116" s="1441" t="n">
        <f aca="false">'NORTH-1'!G659</f>
        <v>0</v>
      </c>
      <c r="H116" s="1441" t="n">
        <f aca="false">'NORTH-1'!H659</f>
        <v>0</v>
      </c>
      <c r="I116" s="1441" t="n">
        <f aca="false">'NORTH-1'!I659</f>
        <v>0</v>
      </c>
      <c r="J116" s="1441" t="n">
        <f aca="false">'NORTH-1'!J659</f>
        <v>0</v>
      </c>
      <c r="K116" s="0" t="n">
        <f aca="false">'NORTH-1'!K659</f>
        <v>0</v>
      </c>
      <c r="L116" s="0" t="n">
        <f aca="false">'NORTH-1'!L659</f>
        <v>0</v>
      </c>
      <c r="M116" s="0" t="n">
        <f aca="false">'NORTH-1'!M659</f>
        <v>0</v>
      </c>
      <c r="N116" s="0" t="str">
        <f aca="false">'NORTH-1'!N659</f>
        <v>Lalbag</v>
      </c>
      <c r="O116" s="0" t="s">
        <v>5111</v>
      </c>
    </row>
    <row r="117" customFormat="false" ht="15" hidden="true" customHeight="false" outlineLevel="0" collapsed="false">
      <c r="A117" s="0" t="n">
        <f aca="false">'NORTH-1'!A660</f>
        <v>33</v>
      </c>
      <c r="B117" s="0" t="str">
        <f aca="false">'NORTH-1'!B660</f>
        <v>WASA Low Lift Pump</v>
      </c>
      <c r="C117" s="1441" t="n">
        <f aca="false">'NORTH-1'!C660</f>
        <v>11</v>
      </c>
      <c r="D117" s="1441" t="n">
        <f aca="false">'NORTH-1'!D660</f>
        <v>0</v>
      </c>
      <c r="E117" s="1441" t="n">
        <f aca="false">'NORTH-1'!E660</f>
        <v>61389202</v>
      </c>
      <c r="F117" s="1441" t="n">
        <f aca="false">'NORTH-1'!F660</f>
        <v>1</v>
      </c>
      <c r="G117" s="1441" t="n">
        <f aca="false">'NORTH-1'!G660</f>
        <v>15416</v>
      </c>
      <c r="H117" s="1441" t="n">
        <f aca="false">'NORTH-1'!H660</f>
        <v>15477</v>
      </c>
      <c r="I117" s="1441" t="n">
        <f aca="false">'NORTH-1'!I660</f>
        <v>61</v>
      </c>
      <c r="J117" s="1441" t="n">
        <f aca="false">'NORTH-1'!J660</f>
        <v>1000</v>
      </c>
      <c r="K117" s="0" t="n">
        <f aca="false">'NORTH-1'!K660</f>
        <v>0</v>
      </c>
      <c r="L117" s="0" t="n">
        <f aca="false">'NORTH-1'!L660</f>
        <v>61000</v>
      </c>
      <c r="M117" s="0" t="n">
        <f aca="false">'NORTH-1'!M660</f>
        <v>60995.106697058</v>
      </c>
      <c r="N117" s="0" t="str">
        <f aca="false">'NORTH-1'!N660</f>
        <v>Lalbag</v>
      </c>
      <c r="O117" s="0" t="s">
        <v>5111</v>
      </c>
    </row>
    <row r="118" customFormat="false" ht="15" hidden="true" customHeight="false" outlineLevel="0" collapsed="false">
      <c r="A118" s="0" t="n">
        <f aca="false">'NORTH-1'!A661</f>
        <v>34</v>
      </c>
      <c r="B118" s="0" t="str">
        <f aca="false">'NORTH-1'!B661</f>
        <v>Shahi Mosjid</v>
      </c>
      <c r="C118" s="1441" t="n">
        <f aca="false">'NORTH-1'!C661</f>
        <v>11</v>
      </c>
      <c r="D118" s="1441" t="n">
        <f aca="false">'NORTH-1'!D661</f>
        <v>0</v>
      </c>
      <c r="E118" s="1441" t="str">
        <f aca="false">'NORTH-1'!E661</f>
        <v>06604459</v>
      </c>
      <c r="F118" s="1441" t="n">
        <f aca="false">'NORTH-1'!F661</f>
        <v>1</v>
      </c>
      <c r="G118" s="1441" t="n">
        <f aca="false">'NORTH-1'!G661</f>
        <v>35388.6</v>
      </c>
      <c r="H118" s="1441" t="n">
        <f aca="false">'NORTH-1'!H661</f>
        <v>35606.2</v>
      </c>
      <c r="I118" s="1441" t="n">
        <f aca="false">'NORTH-1'!I661</f>
        <v>217.599999999999</v>
      </c>
      <c r="J118" s="1441" t="n">
        <f aca="false">'NORTH-1'!J661</f>
        <v>8000</v>
      </c>
      <c r="K118" s="0" t="n">
        <f aca="false">'NORTH-1'!K661</f>
        <v>0</v>
      </c>
      <c r="L118" s="0" t="n">
        <f aca="false">'NORTH-1'!L661</f>
        <v>1740799.99999999</v>
      </c>
      <c r="M118" s="0" t="n">
        <f aca="false">'NORTH-1'!M661</f>
        <v>1740660.35636456</v>
      </c>
      <c r="N118" s="0" t="str">
        <f aca="false">'NORTH-1'!N661</f>
        <v>Azimpur</v>
      </c>
      <c r="O118" s="0" t="s">
        <v>5111</v>
      </c>
    </row>
    <row r="119" customFormat="false" ht="15" hidden="true" customHeight="false" outlineLevel="0" collapsed="false">
      <c r="A119" s="0" t="n">
        <f aca="false">'NORTH-1'!A662</f>
        <v>35</v>
      </c>
      <c r="B119" s="0" t="str">
        <f aca="false">'NORTH-1'!B662</f>
        <v>Spare</v>
      </c>
      <c r="C119" s="1441" t="n">
        <f aca="false">'NORTH-1'!C662</f>
        <v>11</v>
      </c>
      <c r="D119" s="1441" t="n">
        <f aca="false">'NORTH-1'!D662</f>
        <v>0</v>
      </c>
      <c r="E119" s="1441" t="n">
        <f aca="false">'NORTH-1'!E662</f>
        <v>0</v>
      </c>
      <c r="F119" s="1441" t="n">
        <f aca="false">'NORTH-1'!F662</f>
        <v>1</v>
      </c>
      <c r="G119" s="1441" t="n">
        <f aca="false">'NORTH-1'!G662</f>
        <v>0</v>
      </c>
      <c r="H119" s="1441" t="n">
        <f aca="false">'NORTH-1'!H662</f>
        <v>0</v>
      </c>
      <c r="I119" s="1441" t="n">
        <f aca="false">'NORTH-1'!I662</f>
        <v>0</v>
      </c>
      <c r="J119" s="1441" t="n">
        <f aca="false">'NORTH-1'!J662</f>
        <v>0</v>
      </c>
      <c r="K119" s="0" t="n">
        <f aca="false">'NORTH-1'!K662</f>
        <v>0</v>
      </c>
      <c r="L119" s="0" t="n">
        <f aca="false">'NORTH-1'!L662</f>
        <v>0</v>
      </c>
      <c r="M119" s="0" t="n">
        <f aca="false">'NORTH-1'!M662</f>
        <v>0</v>
      </c>
      <c r="N119" s="0" t="str">
        <f aca="false">'NORTH-1'!N662</f>
        <v>Lalbag</v>
      </c>
      <c r="O119" s="0" t="s">
        <v>5111</v>
      </c>
    </row>
    <row r="120" customFormat="false" ht="15" hidden="true" customHeight="false" outlineLevel="0" collapsed="false">
      <c r="A120" s="0" t="n">
        <f aca="false">'NORTH-1'!A663</f>
        <v>36</v>
      </c>
      <c r="B120" s="0" t="str">
        <f aca="false">'NORTH-1'!B663</f>
        <v>33/0.4 kV Auxiliary Transformer</v>
      </c>
      <c r="C120" s="1441" t="n">
        <f aca="false">'NORTH-1'!C663</f>
        <v>0.415</v>
      </c>
      <c r="D120" s="1441" t="n">
        <f aca="false">'NORTH-1'!D663</f>
        <v>0</v>
      </c>
      <c r="E120" s="1441" t="n">
        <f aca="false">'NORTH-1'!E663</f>
        <v>5395822</v>
      </c>
      <c r="F120" s="1441" t="n">
        <f aca="false">'NORTH-1'!F663</f>
        <v>1</v>
      </c>
      <c r="G120" s="1441" t="n">
        <f aca="false">'NORTH-1'!G663</f>
        <v>4391673</v>
      </c>
      <c r="H120" s="1441" t="n">
        <f aca="false">'NORTH-1'!H663</f>
        <v>4391673</v>
      </c>
      <c r="I120" s="1441" t="n">
        <f aca="false">'NORTH-1'!I663</f>
        <v>0</v>
      </c>
      <c r="J120" s="1441" t="n">
        <f aca="false">'NORTH-1'!J663</f>
        <v>1</v>
      </c>
      <c r="K120" s="0" t="n">
        <f aca="false">'NORTH-1'!K663</f>
        <v>0</v>
      </c>
      <c r="L120" s="0" t="n">
        <f aca="false">'NORTH-1'!L663</f>
        <v>0</v>
      </c>
      <c r="M120" s="0" t="n">
        <f aca="false">'NORTH-1'!M663</f>
        <v>0</v>
      </c>
      <c r="N120" s="0" t="str">
        <f aca="false">'NORTH-1'!N663</f>
        <v>Lalbag</v>
      </c>
      <c r="O120" s="0" t="s">
        <v>5111</v>
      </c>
    </row>
    <row r="121" customFormat="false" ht="15" hidden="true" customHeight="false" outlineLevel="0" collapsed="false">
      <c r="A121" s="0" t="n">
        <f aca="false">'NORTH-1'!A724</f>
        <v>7</v>
      </c>
      <c r="B121" s="0" t="str">
        <f aca="false">'NORTH-1'!B724</f>
        <v>Spare</v>
      </c>
      <c r="C121" s="1441" t="n">
        <f aca="false">'NORTH-1'!C724</f>
        <v>11</v>
      </c>
      <c r="D121" s="1441" t="n">
        <f aca="false">'NORTH-1'!D724</f>
        <v>0</v>
      </c>
      <c r="E121" s="1441" t="str">
        <f aca="false">'NORTH-1'!E724</f>
        <v>DHK-66483</v>
      </c>
      <c r="F121" s="1441" t="n">
        <f aca="false">'NORTH-1'!F724</f>
        <v>1</v>
      </c>
      <c r="G121" s="1441" t="n">
        <f aca="false">'NORTH-1'!G724</f>
        <v>0</v>
      </c>
      <c r="H121" s="1441" t="n">
        <f aca="false">'NORTH-1'!H724</f>
        <v>0</v>
      </c>
      <c r="I121" s="1441" t="n">
        <f aca="false">'NORTH-1'!I724</f>
        <v>0</v>
      </c>
      <c r="J121" s="1441" t="n">
        <f aca="false">'NORTH-1'!J724</f>
        <v>60000</v>
      </c>
      <c r="K121" s="0" t="n">
        <f aca="false">'NORTH-1'!K724</f>
        <v>0</v>
      </c>
      <c r="L121" s="0" t="n">
        <f aca="false">'NORTH-1'!L724</f>
        <v>0</v>
      </c>
      <c r="M121" s="0" t="n">
        <f aca="false">'NORTH-1'!M724</f>
        <v>0</v>
      </c>
      <c r="N121" s="0" t="n">
        <f aca="false">'NORTH-1'!N724</f>
        <v>0</v>
      </c>
      <c r="O121" s="0" t="s">
        <v>1053</v>
      </c>
    </row>
    <row r="122" customFormat="false" ht="15" hidden="true" customHeight="false" outlineLevel="0" collapsed="false">
      <c r="A122" s="0" t="n">
        <f aca="false">'NORTH-1'!A725</f>
        <v>8</v>
      </c>
      <c r="B122" s="0" t="str">
        <f aca="false">'NORTH-1'!B725</f>
        <v>Spare</v>
      </c>
      <c r="C122" s="1441" t="n">
        <f aca="false">'NORTH-1'!C725</f>
        <v>11</v>
      </c>
      <c r="D122" s="1441" t="n">
        <f aca="false">'NORTH-1'!D725</f>
        <v>0</v>
      </c>
      <c r="E122" s="1441" t="str">
        <f aca="false">'NORTH-1'!E725</f>
        <v>DHK-66478</v>
      </c>
      <c r="F122" s="1441" t="n">
        <f aca="false">'NORTH-1'!F725</f>
        <v>1</v>
      </c>
      <c r="G122" s="1441" t="n">
        <f aca="false">'NORTH-1'!G725</f>
        <v>0</v>
      </c>
      <c r="H122" s="1441" t="n">
        <f aca="false">'NORTH-1'!H725</f>
        <v>0</v>
      </c>
      <c r="I122" s="1441" t="n">
        <f aca="false">'NORTH-1'!I725</f>
        <v>0</v>
      </c>
      <c r="J122" s="1441" t="n">
        <f aca="false">'NORTH-1'!J725</f>
        <v>60000</v>
      </c>
      <c r="K122" s="0" t="n">
        <f aca="false">'NORTH-1'!K725</f>
        <v>0</v>
      </c>
      <c r="L122" s="0" t="n">
        <f aca="false">'NORTH-1'!L725</f>
        <v>0</v>
      </c>
      <c r="M122" s="0" t="n">
        <f aca="false">'NORTH-1'!M725</f>
        <v>0</v>
      </c>
      <c r="N122" s="0" t="n">
        <f aca="false">'NORTH-1'!N725</f>
        <v>0</v>
      </c>
      <c r="O122" s="0" t="s">
        <v>1053</v>
      </c>
    </row>
    <row r="123" customFormat="false" ht="15" hidden="true" customHeight="false" outlineLevel="0" collapsed="false">
      <c r="A123" s="0" t="n">
        <f aca="false">'NORTH-1'!A726</f>
        <v>9</v>
      </c>
      <c r="B123" s="0" t="str">
        <f aca="false">'NORTH-1'!B726</f>
        <v>Chawk Bazar</v>
      </c>
      <c r="C123" s="1441" t="n">
        <f aca="false">'NORTH-1'!C726</f>
        <v>11</v>
      </c>
      <c r="D123" s="1441" t="n">
        <f aca="false">'NORTH-1'!D726</f>
        <v>0</v>
      </c>
      <c r="E123" s="1441" t="str">
        <f aca="false">'NORTH-1'!E726</f>
        <v>DHK-60904</v>
      </c>
      <c r="F123" s="1441" t="n">
        <f aca="false">'NORTH-1'!F726</f>
        <v>1</v>
      </c>
      <c r="G123" s="1441" t="n">
        <f aca="false">'NORTH-1'!G726</f>
        <v>954595.7</v>
      </c>
      <c r="H123" s="1441" t="n">
        <f aca="false">'NORTH-1'!H726</f>
        <v>963274.2</v>
      </c>
      <c r="I123" s="1441" t="n">
        <f aca="false">'NORTH-1'!I726</f>
        <v>8678.5</v>
      </c>
      <c r="J123" s="1441" t="n">
        <f aca="false">'NORTH-1'!J726</f>
        <v>60</v>
      </c>
      <c r="K123" s="0" t="n">
        <f aca="false">'NORTH-1'!K726</f>
        <v>0</v>
      </c>
      <c r="L123" s="0" t="n">
        <f aca="false">'NORTH-1'!L726</f>
        <v>520710</v>
      </c>
      <c r="M123" s="0" t="n">
        <f aca="false">'NORTH-1'!M726</f>
        <v>512692.031745717</v>
      </c>
      <c r="N123" s="0" t="str">
        <f aca="false">'NORTH-1'!N726</f>
        <v>Lalbag</v>
      </c>
      <c r="O123" s="0" t="s">
        <v>1053</v>
      </c>
    </row>
    <row r="124" customFormat="false" ht="15" hidden="true" customHeight="false" outlineLevel="0" collapsed="false">
      <c r="A124" s="0" t="n">
        <f aca="false">'NORTH-1'!A727</f>
        <v>10</v>
      </c>
      <c r="B124" s="0" t="str">
        <f aca="false">'NORTH-1'!B727</f>
        <v>Spare</v>
      </c>
      <c r="C124" s="1441" t="n">
        <f aca="false">'NORTH-1'!C727</f>
        <v>11</v>
      </c>
      <c r="D124" s="1441" t="n">
        <f aca="false">'NORTH-1'!D727</f>
        <v>0</v>
      </c>
      <c r="E124" s="1441" t="str">
        <f aca="false">'NORTH-1'!E727</f>
        <v>DHK-66482</v>
      </c>
      <c r="F124" s="1441" t="n">
        <f aca="false">'NORTH-1'!F727</f>
        <v>1</v>
      </c>
      <c r="G124" s="1441" t="n">
        <f aca="false">'NORTH-1'!G727</f>
        <v>0</v>
      </c>
      <c r="H124" s="1441" t="n">
        <f aca="false">'NORTH-1'!H727</f>
        <v>0</v>
      </c>
      <c r="I124" s="1441" t="n">
        <f aca="false">'NORTH-1'!I727</f>
        <v>0</v>
      </c>
      <c r="J124" s="1441" t="n">
        <f aca="false">'NORTH-1'!J727</f>
        <v>0</v>
      </c>
      <c r="K124" s="0" t="n">
        <f aca="false">'NORTH-1'!K727</f>
        <v>0</v>
      </c>
      <c r="L124" s="0" t="n">
        <f aca="false">'NORTH-1'!L727</f>
        <v>0</v>
      </c>
      <c r="M124" s="0" t="n">
        <f aca="false">'NORTH-1'!M727</f>
        <v>0</v>
      </c>
      <c r="N124" s="0" t="n">
        <f aca="false">'NORTH-1'!N727</f>
        <v>0</v>
      </c>
      <c r="O124" s="0" t="s">
        <v>1053</v>
      </c>
    </row>
    <row r="125" customFormat="false" ht="15" hidden="true" customHeight="false" outlineLevel="0" collapsed="false">
      <c r="A125" s="0" t="n">
        <f aca="false">'NORTH-1'!A728</f>
        <v>11</v>
      </c>
      <c r="B125" s="0" t="str">
        <f aca="false">'NORTH-1'!B728</f>
        <v>Chatrabas</v>
      </c>
      <c r="C125" s="1441" t="n">
        <f aca="false">'NORTH-1'!C728</f>
        <v>11</v>
      </c>
      <c r="D125" s="1441" t="n">
        <f aca="false">'NORTH-1'!D728</f>
        <v>0</v>
      </c>
      <c r="E125" s="1441" t="str">
        <f aca="false">'NORTH-1'!E728</f>
        <v>DHK-66485</v>
      </c>
      <c r="F125" s="1441" t="n">
        <f aca="false">'NORTH-1'!F728</f>
        <v>1</v>
      </c>
      <c r="G125" s="1441" t="n">
        <f aca="false">'NORTH-1'!G728</f>
        <v>782736</v>
      </c>
      <c r="H125" s="1441" t="n">
        <f aca="false">'NORTH-1'!H728</f>
        <v>795411</v>
      </c>
      <c r="I125" s="1441" t="n">
        <f aca="false">'NORTH-1'!I728</f>
        <v>12675</v>
      </c>
      <c r="J125" s="1441" t="n">
        <f aca="false">'NORTH-1'!J728</f>
        <v>60</v>
      </c>
      <c r="K125" s="0" t="n">
        <f aca="false">'NORTH-1'!K728</f>
        <v>0</v>
      </c>
      <c r="L125" s="0" t="n">
        <f aca="false">'NORTH-1'!L728</f>
        <v>760500</v>
      </c>
      <c r="M125" s="0" t="n">
        <f aca="false">'NORTH-1'!M728</f>
        <v>748789.710477267</v>
      </c>
      <c r="N125" s="0" t="str">
        <f aca="false">'NORTH-1'!N728</f>
        <v>Bangshal</v>
      </c>
      <c r="O125" s="0" t="s">
        <v>1053</v>
      </c>
    </row>
    <row r="126" customFormat="false" ht="15" hidden="true" customHeight="false" outlineLevel="0" collapsed="false">
      <c r="A126" s="0" t="n">
        <f aca="false">'NORTH-1'!A729</f>
        <v>12</v>
      </c>
      <c r="B126" s="0" t="str">
        <f aca="false">'NORTH-1'!B729</f>
        <v>Begum Bazar</v>
      </c>
      <c r="C126" s="1441" t="n">
        <f aca="false">'NORTH-1'!C729</f>
        <v>11</v>
      </c>
      <c r="D126" s="1441" t="n">
        <f aca="false">'NORTH-1'!D729</f>
        <v>0</v>
      </c>
      <c r="E126" s="1441" t="str">
        <f aca="false">'NORTH-1'!E729</f>
        <v>DHK-66481</v>
      </c>
      <c r="F126" s="1441" t="n">
        <f aca="false">'NORTH-1'!F729</f>
        <v>1</v>
      </c>
      <c r="G126" s="1441" t="n">
        <f aca="false">'NORTH-1'!G729</f>
        <v>3586533</v>
      </c>
      <c r="H126" s="1441" t="n">
        <f aca="false">'NORTH-1'!H729</f>
        <v>3626756</v>
      </c>
      <c r="I126" s="1441" t="n">
        <f aca="false">'NORTH-1'!I729</f>
        <v>40223</v>
      </c>
      <c r="J126" s="1441" t="n">
        <f aca="false">'NORTH-1'!J729</f>
        <v>60</v>
      </c>
      <c r="K126" s="0" t="n">
        <f aca="false">'NORTH-1'!K729</f>
        <v>0</v>
      </c>
      <c r="L126" s="0" t="n">
        <f aca="false">'NORTH-1'!L729</f>
        <v>2413380</v>
      </c>
      <c r="M126" s="0" t="n">
        <f aca="false">'NORTH-1'!M729</f>
        <v>2376218.42402581</v>
      </c>
      <c r="N126" s="0" t="str">
        <f aca="false">'NORTH-1'!N729</f>
        <v>Bangshal</v>
      </c>
      <c r="O126" s="0" t="s">
        <v>1053</v>
      </c>
    </row>
    <row r="127" customFormat="false" ht="15" hidden="true" customHeight="false" outlineLevel="0" collapsed="false">
      <c r="A127" s="0" t="n">
        <f aca="false">'NORTH-1'!A730</f>
        <v>13</v>
      </c>
      <c r="B127" s="0" t="str">
        <f aca="false">'NORTH-1'!B730</f>
        <v>SCC ROAD</v>
      </c>
      <c r="C127" s="1441" t="n">
        <f aca="false">'NORTH-1'!C730</f>
        <v>11</v>
      </c>
      <c r="D127" s="1441" t="n">
        <f aca="false">'NORTH-1'!D730</f>
        <v>0</v>
      </c>
      <c r="E127" s="1441" t="str">
        <f aca="false">'NORTH-1'!E730</f>
        <v>DHK-60901</v>
      </c>
      <c r="F127" s="1441" t="n">
        <f aca="false">'NORTH-1'!F730</f>
        <v>1</v>
      </c>
      <c r="G127" s="1441" t="n">
        <f aca="false">'NORTH-1'!G730</f>
        <v>21576.1</v>
      </c>
      <c r="H127" s="1441" t="n">
        <f aca="false">'NORTH-1'!H730</f>
        <v>48991.1</v>
      </c>
      <c r="I127" s="1441" t="n">
        <f aca="false">'NORTH-1'!I730</f>
        <v>27415</v>
      </c>
      <c r="J127" s="1441" t="n">
        <f aca="false">'NORTH-1'!J730</f>
        <v>60</v>
      </c>
      <c r="K127" s="0" t="n">
        <f aca="false">'NORTH-1'!K730</f>
        <v>0</v>
      </c>
      <c r="L127" s="0" t="n">
        <f aca="false">'NORTH-1'!L730</f>
        <v>1644900</v>
      </c>
      <c r="M127" s="0" t="n">
        <f aca="false">'NORTH-1'!M730</f>
        <v>1619571.59074827</v>
      </c>
      <c r="N127" s="0" t="str">
        <f aca="false">'NORTH-1'!N730</f>
        <v>Bangshal</v>
      </c>
      <c r="O127" s="0" t="s">
        <v>1053</v>
      </c>
    </row>
    <row r="128" customFormat="false" ht="15" hidden="true" customHeight="false" outlineLevel="0" collapsed="false">
      <c r="A128" s="0" t="n">
        <f aca="false">'NORTH-1'!A731</f>
        <v>16</v>
      </c>
      <c r="B128" s="0" t="str">
        <f aca="false">'NORTH-1'!B731</f>
        <v>Spare</v>
      </c>
      <c r="C128" s="1441" t="n">
        <f aca="false">'NORTH-1'!C731</f>
        <v>11</v>
      </c>
      <c r="D128" s="1441" t="n">
        <f aca="false">'NORTH-1'!D731</f>
        <v>0</v>
      </c>
      <c r="E128" s="1441" t="str">
        <f aca="false">'NORTH-1'!E731</f>
        <v>DHK-66483</v>
      </c>
      <c r="F128" s="1441" t="n">
        <f aca="false">'NORTH-1'!F731</f>
        <v>1</v>
      </c>
      <c r="G128" s="1441" t="n">
        <f aca="false">'NORTH-1'!G731</f>
        <v>0</v>
      </c>
      <c r="H128" s="1441" t="n">
        <f aca="false">'NORTH-1'!H731</f>
        <v>0</v>
      </c>
      <c r="I128" s="1441" t="n">
        <f aca="false">'NORTH-1'!I731</f>
        <v>0</v>
      </c>
      <c r="J128" s="1441" t="n">
        <f aca="false">'NORTH-1'!J731</f>
        <v>0</v>
      </c>
      <c r="K128" s="0" t="n">
        <f aca="false">'NORTH-1'!K731</f>
        <v>0</v>
      </c>
      <c r="L128" s="0" t="n">
        <f aca="false">'NORTH-1'!L731</f>
        <v>0</v>
      </c>
      <c r="M128" s="0" t="n">
        <f aca="false">'NORTH-1'!M731</f>
        <v>0</v>
      </c>
      <c r="N128" s="0" t="n">
        <f aca="false">'NORTH-1'!N731</f>
        <v>0</v>
      </c>
      <c r="O128" s="0" t="s">
        <v>1053</v>
      </c>
    </row>
    <row r="129" customFormat="false" ht="15" hidden="true" customHeight="false" outlineLevel="0" collapsed="false">
      <c r="A129" s="0" t="n">
        <f aca="false">'NORTH-1'!A732</f>
        <v>17</v>
      </c>
      <c r="B129" s="0" t="str">
        <f aca="false">'NORTH-1'!B732</f>
        <v>Armanitola</v>
      </c>
      <c r="C129" s="1441" t="n">
        <f aca="false">'NORTH-1'!C732</f>
        <v>11</v>
      </c>
      <c r="D129" s="1441" t="n">
        <f aca="false">'NORTH-1'!D732</f>
        <v>0</v>
      </c>
      <c r="E129" s="1441" t="str">
        <f aca="false">'NORTH-1'!E732</f>
        <v>DHK-61104</v>
      </c>
      <c r="F129" s="1441" t="n">
        <f aca="false">'NORTH-1'!F732</f>
        <v>1</v>
      </c>
      <c r="G129" s="1441" t="n">
        <f aca="false">'NORTH-1'!G732</f>
        <v>652439.3</v>
      </c>
      <c r="H129" s="1441" t="n">
        <f aca="false">'NORTH-1'!H732</f>
        <v>668332.7</v>
      </c>
      <c r="I129" s="1441" t="n">
        <f aca="false">'NORTH-1'!I732</f>
        <v>15893.3999999999</v>
      </c>
      <c r="J129" s="1441" t="n">
        <f aca="false">'NORTH-1'!J732</f>
        <v>60</v>
      </c>
      <c r="K129" s="0" t="n">
        <f aca="false">'NORTH-1'!K732</f>
        <v>0</v>
      </c>
      <c r="L129" s="0" t="n">
        <f aca="false">'NORTH-1'!L732</f>
        <v>953603.999999995</v>
      </c>
      <c r="M129" s="0" t="n">
        <f aca="false">'NORTH-1'!M732</f>
        <v>938920.267021643</v>
      </c>
      <c r="N129" s="0" t="str">
        <f aca="false">'NORTH-1'!N732</f>
        <v>Bangshal</v>
      </c>
      <c r="O129" s="0" t="s">
        <v>1053</v>
      </c>
    </row>
    <row r="130" customFormat="false" ht="15" hidden="true" customHeight="false" outlineLevel="0" collapsed="false">
      <c r="A130" s="0" t="n">
        <f aca="false">'NORTH-1'!A733</f>
        <v>18</v>
      </c>
      <c r="B130" s="0" t="str">
        <f aca="false">'NORTH-1'!B733</f>
        <v>Mitford Hospital (RMU)</v>
      </c>
      <c r="C130" s="1441" t="n">
        <f aca="false">'NORTH-1'!C733</f>
        <v>11</v>
      </c>
      <c r="D130" s="1441" t="n">
        <f aca="false">'NORTH-1'!D733</f>
        <v>0</v>
      </c>
      <c r="E130" s="1441" t="str">
        <f aca="false">'NORTH-1'!E733</f>
        <v>DHK-61101</v>
      </c>
      <c r="F130" s="1441" t="n">
        <f aca="false">'NORTH-1'!F733</f>
        <v>1</v>
      </c>
      <c r="G130" s="1441" t="n">
        <f aca="false">'NORTH-1'!G733</f>
        <v>374512.4</v>
      </c>
      <c r="H130" s="1441" t="n">
        <f aca="false">'NORTH-1'!H733</f>
        <v>383048.6</v>
      </c>
      <c r="I130" s="1441" t="n">
        <f aca="false">'NORTH-1'!I733</f>
        <v>8536.19999999995</v>
      </c>
      <c r="J130" s="1441" t="n">
        <f aca="false">'NORTH-1'!J733</f>
        <v>60</v>
      </c>
      <c r="K130" s="0" t="n">
        <f aca="false">'NORTH-1'!K733</f>
        <v>0</v>
      </c>
      <c r="L130" s="0" t="n">
        <f aca="false">'NORTH-1'!L733</f>
        <v>512171.999999997</v>
      </c>
      <c r="M130" s="0" t="n">
        <f aca="false">'NORTH-1'!M733</f>
        <v>504285.501110533</v>
      </c>
      <c r="N130" s="0" t="str">
        <f aca="false">'NORTH-1'!N733</f>
        <v>Bangshal</v>
      </c>
      <c r="O130" s="0" t="s">
        <v>1053</v>
      </c>
    </row>
    <row r="131" customFormat="false" ht="15" hidden="true" customHeight="false" outlineLevel="0" collapsed="false">
      <c r="A131" s="0" t="n">
        <f aca="false">'NORTH-1'!A734</f>
        <v>19</v>
      </c>
      <c r="B131" s="0" t="str">
        <f aca="false">'NORTH-1'!B734</f>
        <v>Emamganj</v>
      </c>
      <c r="C131" s="1441" t="n">
        <f aca="false">'NORTH-1'!C734</f>
        <v>11</v>
      </c>
      <c r="D131" s="1441" t="n">
        <f aca="false">'NORTH-1'!D734</f>
        <v>0</v>
      </c>
      <c r="E131" s="1441" t="str">
        <f aca="false">'NORTH-1'!E734</f>
        <v>DHK-68130</v>
      </c>
      <c r="F131" s="1441" t="n">
        <f aca="false">'NORTH-1'!F734</f>
        <v>1</v>
      </c>
      <c r="G131" s="1441" t="n">
        <f aca="false">'NORTH-1'!G734</f>
        <v>1435.73</v>
      </c>
      <c r="H131" s="1441" t="n">
        <f aca="false">'NORTH-1'!H734</f>
        <v>1447.92</v>
      </c>
      <c r="I131" s="1441" t="n">
        <f aca="false">'NORTH-1'!I734</f>
        <v>12.1900000000001</v>
      </c>
      <c r="J131" s="1441" t="n">
        <f aca="false">'NORTH-1'!J734</f>
        <v>60000</v>
      </c>
      <c r="K131" s="0" t="n">
        <f aca="false">'NORTH-1'!K734</f>
        <v>0</v>
      </c>
      <c r="L131" s="0" t="n">
        <f aca="false">'NORTH-1'!L734</f>
        <v>731400.000000003</v>
      </c>
      <c r="M131" s="0" t="n">
        <f aca="false">'NORTH-1'!M734</f>
        <v>720137.796506345</v>
      </c>
      <c r="N131" s="0" t="str">
        <f aca="false">'NORTH-1'!N734</f>
        <v>Bangshal</v>
      </c>
      <c r="O131" s="0" t="s">
        <v>1053</v>
      </c>
    </row>
    <row r="132" customFormat="false" ht="15" hidden="true" customHeight="false" outlineLevel="0" collapsed="false">
      <c r="A132" s="0" t="n">
        <f aca="false">'NORTH-1'!A735</f>
        <v>20</v>
      </c>
      <c r="B132" s="0" t="str">
        <f aca="false">'NORTH-1'!B735</f>
        <v>Kamal Dho Road</v>
      </c>
      <c r="C132" s="1441" t="n">
        <f aca="false">'NORTH-1'!C735</f>
        <v>11</v>
      </c>
      <c r="D132" s="1441" t="n">
        <f aca="false">'NORTH-1'!D735</f>
        <v>0</v>
      </c>
      <c r="E132" s="1441" t="str">
        <f aca="false">'NORTH-1'!E735</f>
        <v>DHK-68129</v>
      </c>
      <c r="F132" s="1441" t="n">
        <f aca="false">'NORTH-1'!F735</f>
        <v>1</v>
      </c>
      <c r="G132" s="1441" t="n">
        <f aca="false">'NORTH-1'!G735</f>
        <v>1205.82</v>
      </c>
      <c r="H132" s="1441" t="n">
        <f aca="false">'NORTH-1'!H735</f>
        <v>1216.26</v>
      </c>
      <c r="I132" s="1441" t="n">
        <f aca="false">'NORTH-1'!I735</f>
        <v>10.4400000000001</v>
      </c>
      <c r="J132" s="1441" t="n">
        <f aca="false">'NORTH-1'!J735</f>
        <v>60000</v>
      </c>
      <c r="K132" s="0" t="n">
        <f aca="false">'NORTH-1'!K735</f>
        <v>0</v>
      </c>
      <c r="L132" s="0" t="n">
        <f aca="false">'NORTH-1'!L735</f>
        <v>626400.000000003</v>
      </c>
      <c r="M132" s="0" t="n">
        <f aca="false">'NORTH-1'!M735</f>
        <v>616754.601765894</v>
      </c>
      <c r="N132" s="0" t="str">
        <f aca="false">'NORTH-1'!N735</f>
        <v>Lalbag</v>
      </c>
      <c r="O132" s="0" t="s">
        <v>1053</v>
      </c>
    </row>
    <row r="133" customFormat="false" ht="15" hidden="true" customHeight="false" outlineLevel="0" collapsed="false">
      <c r="A133" s="0" t="n">
        <f aca="false">'NORTH-1'!A736</f>
        <v>21</v>
      </c>
      <c r="B133" s="0" t="str">
        <f aca="false">'NORTH-1'!B736</f>
        <v>Spare</v>
      </c>
      <c r="C133" s="1441" t="n">
        <f aca="false">'NORTH-1'!C736</f>
        <v>11</v>
      </c>
      <c r="D133" s="1441" t="n">
        <f aca="false">'NORTH-1'!D736</f>
        <v>0</v>
      </c>
      <c r="E133" s="1441" t="str">
        <f aca="false">'NORTH-1'!E736</f>
        <v>DHK-68128</v>
      </c>
      <c r="F133" s="1441" t="n">
        <f aca="false">'NORTH-1'!F736</f>
        <v>1</v>
      </c>
      <c r="G133" s="1441" t="n">
        <f aca="false">'NORTH-1'!G736</f>
        <v>0</v>
      </c>
      <c r="H133" s="1441" t="n">
        <f aca="false">'NORTH-1'!H736</f>
        <v>0</v>
      </c>
      <c r="I133" s="1441" t="n">
        <f aca="false">'NORTH-1'!I736</f>
        <v>0</v>
      </c>
      <c r="J133" s="1441" t="n">
        <f aca="false">'NORTH-1'!J736</f>
        <v>0</v>
      </c>
      <c r="K133" s="0" t="n">
        <f aca="false">'NORTH-1'!K736</f>
        <v>0</v>
      </c>
      <c r="L133" s="0" t="n">
        <f aca="false">'NORTH-1'!L736</f>
        <v>0</v>
      </c>
      <c r="M133" s="0" t="n">
        <f aca="false">'NORTH-1'!M736</f>
        <v>0</v>
      </c>
      <c r="N133" s="0" t="n">
        <f aca="false">'NORTH-1'!N736</f>
        <v>0</v>
      </c>
      <c r="O133" s="0" t="s">
        <v>1053</v>
      </c>
    </row>
    <row r="134" customFormat="false" ht="15" hidden="true" customHeight="false" outlineLevel="0" collapsed="false">
      <c r="A134" s="0" t="n">
        <f aca="false">'NORTH-1'!A737</f>
        <v>22</v>
      </c>
      <c r="B134" s="0" t="str">
        <f aca="false">'NORTH-1'!B737</f>
        <v>Panghat</v>
      </c>
      <c r="C134" s="1441" t="n">
        <f aca="false">'NORTH-1'!C737</f>
        <v>11</v>
      </c>
      <c r="D134" s="1441" t="n">
        <f aca="false">'NORTH-1'!D737</f>
        <v>0</v>
      </c>
      <c r="E134" s="1441" t="str">
        <f aca="false">'NORTH-1'!E737</f>
        <v>DHK-68127</v>
      </c>
      <c r="F134" s="1441" t="n">
        <f aca="false">'NORTH-1'!F737</f>
        <v>1</v>
      </c>
      <c r="G134" s="1441" t="n">
        <f aca="false">'NORTH-1'!G737</f>
        <v>1481.94</v>
      </c>
      <c r="H134" s="1441" t="n">
        <f aca="false">'NORTH-1'!H737</f>
        <v>1505.39</v>
      </c>
      <c r="I134" s="1441" t="n">
        <f aca="false">'NORTH-1'!I737</f>
        <v>23.45</v>
      </c>
      <c r="J134" s="1441" t="n">
        <f aca="false">'NORTH-1'!J737</f>
        <v>60000</v>
      </c>
      <c r="K134" s="0" t="n">
        <f aca="false">'NORTH-1'!K737</f>
        <v>0</v>
      </c>
      <c r="L134" s="0" t="n">
        <f aca="false">'NORTH-1'!L737</f>
        <v>1407000</v>
      </c>
      <c r="M134" s="0" t="n">
        <f aca="false">'NORTH-1'!M737</f>
        <v>1385334.80952205</v>
      </c>
      <c r="N134" s="0" t="str">
        <f aca="false">'NORTH-1'!N737</f>
        <v>Bangshal</v>
      </c>
      <c r="O134" s="0" t="s">
        <v>1053</v>
      </c>
    </row>
    <row r="135" customFormat="false" ht="15" hidden="true" customHeight="false" outlineLevel="0" collapsed="false">
      <c r="A135" s="0" t="n">
        <f aca="false">'NORTH-1'!A738</f>
        <v>23</v>
      </c>
      <c r="B135" s="0" t="str">
        <f aca="false">'NORTH-1'!B738</f>
        <v>11/0.4 kV Auxiliary Transformer</v>
      </c>
      <c r="C135" s="1441" t="n">
        <f aca="false">'NORTH-1'!C738</f>
        <v>0.415</v>
      </c>
      <c r="D135" s="1441" t="n">
        <f aca="false">'NORTH-1'!D738</f>
        <v>0</v>
      </c>
      <c r="E135" s="1441" t="str">
        <f aca="false">'NORTH-1'!E738</f>
        <v>U0004460</v>
      </c>
      <c r="F135" s="1441" t="n">
        <f aca="false">'NORTH-1'!F738</f>
        <v>1</v>
      </c>
      <c r="G135" s="1441" t="n">
        <f aca="false">'NORTH-1'!G738</f>
        <v>5513.28</v>
      </c>
      <c r="H135" s="1441" t="n">
        <f aca="false">'NORTH-1'!H738</f>
        <v>5554.67</v>
      </c>
      <c r="I135" s="1441" t="n">
        <f aca="false">'NORTH-1'!I738</f>
        <v>41.3900000000003</v>
      </c>
      <c r="J135" s="1441" t="n">
        <f aca="false">'NORTH-1'!J738</f>
        <v>100</v>
      </c>
      <c r="K135" s="0" t="n">
        <f aca="false">'NORTH-1'!K738</f>
        <v>0</v>
      </c>
      <c r="L135" s="0" t="n">
        <f aca="false">'NORTH-1'!L738</f>
        <v>4139.00000000003</v>
      </c>
      <c r="M135" s="0" t="n">
        <f aca="false">'NORTH-1'!M738</f>
        <v>4075.26707648314</v>
      </c>
      <c r="N135" s="0" t="str">
        <f aca="false">'NORTH-1'!N738</f>
        <v>Bangshal</v>
      </c>
      <c r="O135" s="0" t="s">
        <v>1053</v>
      </c>
    </row>
    <row r="136" customFormat="false" ht="15" hidden="true" customHeight="false" outlineLevel="0" collapsed="false">
      <c r="A136" s="0" t="n">
        <f aca="false">'NORTH-1'!A806</f>
        <v>7</v>
      </c>
      <c r="B136" s="0" t="str">
        <f aca="false">'NORTH-1'!B806</f>
        <v>Chadni chwok</v>
      </c>
      <c r="C136" s="1441" t="n">
        <f aca="false">'NORTH-1'!C806</f>
        <v>11</v>
      </c>
      <c r="D136" s="1441" t="n">
        <f aca="false">'NORTH-1'!D806</f>
        <v>0</v>
      </c>
      <c r="E136" s="1441" t="str">
        <f aca="false">'NORTH-1'!E806</f>
        <v>DHK60916</v>
      </c>
      <c r="F136" s="1441" t="n">
        <f aca="false">'NORTH-1'!F806</f>
        <v>1</v>
      </c>
      <c r="G136" s="1441" t="n">
        <f aca="false">'NORTH-1'!G806</f>
        <v>386413</v>
      </c>
      <c r="H136" s="1441" t="n">
        <f aca="false">'NORTH-1'!H806</f>
        <v>399421</v>
      </c>
      <c r="I136" s="1441" t="n">
        <f aca="false">'NORTH-1'!I806</f>
        <v>13008</v>
      </c>
      <c r="J136" s="1441" t="n">
        <f aca="false">'NORTH-1'!J806</f>
        <v>60</v>
      </c>
      <c r="K136" s="0" t="n">
        <f aca="false">'NORTH-1'!K806</f>
        <v>0</v>
      </c>
      <c r="L136" s="0" t="n">
        <f aca="false">'NORTH-1'!L806</f>
        <v>780480</v>
      </c>
      <c r="M136" s="0" t="n">
        <f aca="false">'NORTH-1'!M806</f>
        <v>792142.014679692</v>
      </c>
      <c r="N136" s="0" t="str">
        <f aca="false">'NORTH-1'!N806</f>
        <v>Paribag</v>
      </c>
      <c r="O136" s="0" t="s">
        <v>4930</v>
      </c>
    </row>
    <row r="137" customFormat="false" ht="15" hidden="false" customHeight="false" outlineLevel="0" collapsed="false">
      <c r="A137" s="0" t="n">
        <f aca="false">'NORTH-1'!A807</f>
        <v>8</v>
      </c>
      <c r="B137" s="0" t="str">
        <f aca="false">'NORTH-1'!B807</f>
        <v>BGB</v>
      </c>
      <c r="C137" s="1441" t="n">
        <f aca="false">'NORTH-1'!C807</f>
        <v>11</v>
      </c>
      <c r="D137" s="1441" t="n">
        <f aca="false">'NORTH-1'!D807</f>
        <v>0</v>
      </c>
      <c r="E137" s="1441" t="str">
        <f aca="false">'NORTH-1'!E807</f>
        <v>DHK61090</v>
      </c>
      <c r="F137" s="1441" t="n">
        <f aca="false">'NORTH-1'!F807</f>
        <v>1</v>
      </c>
      <c r="G137" s="1441" t="n">
        <f aca="false">'NORTH-1'!G807</f>
        <v>661190</v>
      </c>
      <c r="H137" s="1441" t="n">
        <f aca="false">'NORTH-1'!H807</f>
        <v>665574</v>
      </c>
      <c r="I137" s="1441" t="n">
        <f aca="false">'NORTH-1'!I807</f>
        <v>4384</v>
      </c>
      <c r="J137" s="1441" t="n">
        <f aca="false">'NORTH-1'!J807</f>
        <v>60</v>
      </c>
      <c r="K137" s="0" t="n">
        <f aca="false">'NORTH-1'!K807</f>
        <v>0</v>
      </c>
      <c r="L137" s="0" t="n">
        <f aca="false">'NORTH-1'!L807</f>
        <v>263040</v>
      </c>
      <c r="M137" s="0" t="n">
        <f aca="false">'NORTH-1'!M807</f>
        <v>266970.371491065</v>
      </c>
      <c r="N137" s="0" t="str">
        <f aca="false">'NORTH-1'!N807</f>
        <v>Jigatola</v>
      </c>
      <c r="O137" s="0" t="s">
        <v>4930</v>
      </c>
    </row>
    <row r="138" customFormat="false" ht="15" hidden="true" customHeight="false" outlineLevel="0" collapsed="false">
      <c r="A138" s="0" t="n">
        <f aca="false">'NORTH-1'!A808</f>
        <v>9</v>
      </c>
      <c r="B138" s="0" t="str">
        <f aca="false">'NORTH-1'!B808</f>
        <v>Pari Bibi Mazar</v>
      </c>
      <c r="C138" s="1441" t="n">
        <f aca="false">'NORTH-1'!C808</f>
        <v>11</v>
      </c>
      <c r="D138" s="1441" t="n">
        <f aca="false">'NORTH-1'!D808</f>
        <v>0</v>
      </c>
      <c r="E138" s="1441" t="str">
        <f aca="false">'NORTH-1'!E808</f>
        <v>DHK61091</v>
      </c>
      <c r="F138" s="1441" t="n">
        <f aca="false">'NORTH-1'!F808</f>
        <v>1</v>
      </c>
      <c r="G138" s="1441" t="n">
        <f aca="false">'NORTH-1'!G808</f>
        <v>708482</v>
      </c>
      <c r="H138" s="1441" t="n">
        <f aca="false">'NORTH-1'!H808</f>
        <v>745025</v>
      </c>
      <c r="I138" s="1441" t="n">
        <f aca="false">'NORTH-1'!I808</f>
        <v>36543</v>
      </c>
      <c r="J138" s="1441" t="n">
        <f aca="false">'NORTH-1'!J808</f>
        <v>60</v>
      </c>
      <c r="K138" s="0" t="n">
        <f aca="false">'NORTH-1'!K808</f>
        <v>0</v>
      </c>
      <c r="L138" s="0" t="n">
        <f aca="false">'NORTH-1'!L808</f>
        <v>2192580</v>
      </c>
      <c r="M138" s="0" t="n">
        <f aca="false">'NORTH-1'!M808</f>
        <v>2225341.7621802</v>
      </c>
      <c r="N138" s="0" t="str">
        <f aca="false">'NORTH-1'!N808</f>
        <v>Azimpur</v>
      </c>
      <c r="O138" s="0" t="s">
        <v>4930</v>
      </c>
    </row>
    <row r="139" customFormat="false" ht="15" hidden="true" customHeight="false" outlineLevel="0" collapsed="false">
      <c r="A139" s="0" t="n">
        <f aca="false">'NORTH-1'!A809</f>
        <v>10</v>
      </c>
      <c r="B139" s="0" t="str">
        <f aca="false">'NORTH-1'!B809</f>
        <v>Azimpur</v>
      </c>
      <c r="C139" s="1441" t="n">
        <f aca="false">'NORTH-1'!C809</f>
        <v>11</v>
      </c>
      <c r="D139" s="1441" t="n">
        <f aca="false">'NORTH-1'!D809</f>
        <v>0</v>
      </c>
      <c r="E139" s="1441" t="str">
        <f aca="false">'NORTH-1'!E809</f>
        <v>DHK61086</v>
      </c>
      <c r="F139" s="1441" t="n">
        <f aca="false">'NORTH-1'!F809</f>
        <v>1</v>
      </c>
      <c r="G139" s="1441" t="n">
        <f aca="false">'NORTH-1'!G809</f>
        <v>264194</v>
      </c>
      <c r="H139" s="1441" t="n">
        <f aca="false">'NORTH-1'!H809</f>
        <v>282859</v>
      </c>
      <c r="I139" s="1441" t="n">
        <f aca="false">'NORTH-1'!I809</f>
        <v>18665</v>
      </c>
      <c r="J139" s="1441" t="n">
        <f aca="false">'NORTH-1'!J809</f>
        <v>60</v>
      </c>
      <c r="K139" s="0" t="n">
        <f aca="false">'NORTH-1'!K809</f>
        <v>0</v>
      </c>
      <c r="L139" s="0" t="n">
        <f aca="false">'NORTH-1'!L809</f>
        <v>1119900</v>
      </c>
      <c r="M139" s="0" t="n">
        <f aca="false">'NORTH-1'!M809</f>
        <v>1136633.66420637</v>
      </c>
      <c r="N139" s="0" t="str">
        <f aca="false">'NORTH-1'!N809</f>
        <v>Azimpur</v>
      </c>
      <c r="O139" s="0" t="s">
        <v>4930</v>
      </c>
    </row>
    <row r="140" customFormat="false" ht="15" hidden="true" customHeight="false" outlineLevel="0" collapsed="false">
      <c r="A140" s="0" t="n">
        <f aca="false">'NORTH-1'!A810</f>
        <v>11</v>
      </c>
      <c r="B140" s="0" t="str">
        <f aca="false">'NORTH-1'!B810</f>
        <v>Aazd</v>
      </c>
      <c r="C140" s="1441" t="n">
        <f aca="false">'NORTH-1'!C810</f>
        <v>11</v>
      </c>
      <c r="D140" s="1441" t="n">
        <f aca="false">'NORTH-1'!D810</f>
        <v>0</v>
      </c>
      <c r="E140" s="1441" t="str">
        <f aca="false">'NORTH-1'!E810</f>
        <v>DHK61089</v>
      </c>
      <c r="F140" s="1441" t="n">
        <f aca="false">'NORTH-1'!F810</f>
        <v>1</v>
      </c>
      <c r="G140" s="1441" t="n">
        <f aca="false">'NORTH-1'!G810</f>
        <v>938971</v>
      </c>
      <c r="H140" s="1441" t="n">
        <f aca="false">'NORTH-1'!H810</f>
        <v>960626</v>
      </c>
      <c r="I140" s="1441" t="n">
        <f aca="false">'NORTH-1'!I810</f>
        <v>21655</v>
      </c>
      <c r="J140" s="1441" t="n">
        <f aca="false">'NORTH-1'!J810</f>
        <v>60</v>
      </c>
      <c r="K140" s="0" t="n">
        <f aca="false">'NORTH-1'!K810</f>
        <v>0</v>
      </c>
      <c r="L140" s="0" t="n">
        <f aca="false">'NORTH-1'!L810</f>
        <v>1299300</v>
      </c>
      <c r="M140" s="0" t="n">
        <f aca="false">'NORTH-1'!M810</f>
        <v>1318714.27797423</v>
      </c>
      <c r="N140" s="0" t="str">
        <f aca="false">'NORTH-1'!N810</f>
        <v>Azimpur</v>
      </c>
      <c r="O140" s="0" t="s">
        <v>4930</v>
      </c>
    </row>
    <row r="141" customFormat="false" ht="15" hidden="true" customHeight="false" outlineLevel="0" collapsed="false">
      <c r="A141" s="0" t="n">
        <f aca="false">'NORTH-1'!A811</f>
        <v>12</v>
      </c>
      <c r="B141" s="0" t="str">
        <f aca="false">'NORTH-1'!B811</f>
        <v>Dayra Sharif</v>
      </c>
      <c r="C141" s="1441" t="n">
        <f aca="false">'NORTH-1'!C811</f>
        <v>11</v>
      </c>
      <c r="D141" s="1441" t="n">
        <f aca="false">'NORTH-1'!D811</f>
        <v>0</v>
      </c>
      <c r="E141" s="1441" t="str">
        <f aca="false">'NORTH-1'!E811</f>
        <v>DHK61088</v>
      </c>
      <c r="F141" s="1441" t="n">
        <f aca="false">'NORTH-1'!F811</f>
        <v>1</v>
      </c>
      <c r="G141" s="1441" t="n">
        <f aca="false">'NORTH-1'!G811</f>
        <v>482306</v>
      </c>
      <c r="H141" s="1441" t="n">
        <f aca="false">'NORTH-1'!H811</f>
        <v>498851</v>
      </c>
      <c r="I141" s="1441" t="n">
        <f aca="false">'NORTH-1'!I811</f>
        <v>16545</v>
      </c>
      <c r="J141" s="1441" t="n">
        <f aca="false">'NORTH-1'!J811</f>
        <v>60</v>
      </c>
      <c r="K141" s="0" t="n">
        <f aca="false">'NORTH-1'!K811</f>
        <v>0</v>
      </c>
      <c r="L141" s="0" t="n">
        <f aca="false">'NORTH-1'!L811</f>
        <v>992700</v>
      </c>
      <c r="M141" s="0" t="n">
        <f aca="false">'NORTH-1'!M811</f>
        <v>1007533.02835759</v>
      </c>
      <c r="N141" s="0" t="str">
        <f aca="false">'NORTH-1'!N811</f>
        <v>Azimpur</v>
      </c>
      <c r="O141" s="0" t="s">
        <v>4930</v>
      </c>
    </row>
    <row r="142" customFormat="false" ht="15" hidden="true" customHeight="false" outlineLevel="0" collapsed="false">
      <c r="A142" s="0" t="n">
        <f aca="false">'NORTH-1'!A812</f>
        <v>13</v>
      </c>
      <c r="B142" s="0" t="str">
        <f aca="false">'NORTH-1'!B812</f>
        <v>Naya palton</v>
      </c>
      <c r="C142" s="1441" t="n">
        <f aca="false">'NORTH-1'!C812</f>
        <v>11</v>
      </c>
      <c r="D142" s="1441" t="n">
        <f aca="false">'NORTH-1'!D812</f>
        <v>0</v>
      </c>
      <c r="E142" s="1441" t="str">
        <f aca="false">'NORTH-1'!E812</f>
        <v>DHK86065</v>
      </c>
      <c r="F142" s="1441" t="n">
        <f aca="false">'NORTH-1'!F812</f>
        <v>1</v>
      </c>
      <c r="G142" s="1441" t="n">
        <f aca="false">'NORTH-1'!G812</f>
        <v>1842.39</v>
      </c>
      <c r="H142" s="1441" t="n">
        <f aca="false">'NORTH-1'!H812</f>
        <v>1871.03</v>
      </c>
      <c r="I142" s="1441" t="n">
        <f aca="false">'NORTH-1'!I812</f>
        <v>28.6399999999999</v>
      </c>
      <c r="J142" s="1441" t="n">
        <f aca="false">'NORTH-1'!J812</f>
        <v>60000</v>
      </c>
      <c r="K142" s="0" t="n">
        <f aca="false">'NORTH-1'!K812</f>
        <v>0</v>
      </c>
      <c r="L142" s="0" t="n">
        <f aca="false">'NORTH-1'!L812</f>
        <v>1718399.99999999</v>
      </c>
      <c r="M142" s="0" t="n">
        <f aca="false">'NORTH-1'!M812</f>
        <v>1744076.51448542</v>
      </c>
      <c r="N142" s="0" t="str">
        <f aca="false">'NORTH-1'!N812</f>
        <v>Azimpur</v>
      </c>
      <c r="O142" s="0" t="s">
        <v>4930</v>
      </c>
    </row>
    <row r="143" customFormat="false" ht="15" hidden="true" customHeight="false" outlineLevel="0" collapsed="false">
      <c r="A143" s="0" t="n">
        <f aca="false">'NORTH-1'!A813</f>
        <v>16</v>
      </c>
      <c r="B143" s="0" t="str">
        <f aca="false">'NORTH-1'!B813</f>
        <v>Viqarunnisa Noon School</v>
      </c>
      <c r="C143" s="1441" t="n">
        <f aca="false">'NORTH-1'!C813</f>
        <v>11</v>
      </c>
      <c r="D143" s="1441" t="n">
        <f aca="false">'NORTH-1'!D813</f>
        <v>0</v>
      </c>
      <c r="E143" s="1441" t="str">
        <f aca="false">'NORTH-1'!E813</f>
        <v>DHK66477</v>
      </c>
      <c r="F143" s="1441" t="n">
        <f aca="false">'NORTH-1'!F813</f>
        <v>1</v>
      </c>
      <c r="G143" s="1441" t="n">
        <f aca="false">'NORTH-1'!G813</f>
        <v>1560667</v>
      </c>
      <c r="H143" s="1441" t="n">
        <f aca="false">'NORTH-1'!H813</f>
        <v>1584644</v>
      </c>
      <c r="I143" s="1441" t="n">
        <f aca="false">'NORTH-1'!I813</f>
        <v>23977</v>
      </c>
      <c r="J143" s="1441" t="n">
        <f aca="false">'NORTH-1'!J813</f>
        <v>60</v>
      </c>
      <c r="K143" s="0" t="n">
        <f aca="false">'NORTH-1'!K813</f>
        <v>0</v>
      </c>
      <c r="L143" s="0" t="n">
        <f aca="false">'NORTH-1'!L813</f>
        <v>1438620</v>
      </c>
      <c r="M143" s="0" t="n">
        <f aca="false">'NORTH-1'!M813</f>
        <v>1460116.01214445</v>
      </c>
      <c r="N143" s="0" t="str">
        <f aca="false">'NORTH-1'!N813</f>
        <v>Azimpur</v>
      </c>
      <c r="O143" s="0" t="s">
        <v>4930</v>
      </c>
    </row>
    <row r="144" customFormat="false" ht="15" hidden="true" customHeight="false" outlineLevel="0" collapsed="false">
      <c r="A144" s="0" t="n">
        <f aca="false">'NORTH-1'!A814</f>
        <v>17</v>
      </c>
      <c r="B144" s="0" t="str">
        <f aca="false">'NORTH-1'!B814</f>
        <v>Subal Das Lane</v>
      </c>
      <c r="C144" s="1441" t="n">
        <f aca="false">'NORTH-1'!C814</f>
        <v>11</v>
      </c>
      <c r="D144" s="1441" t="n">
        <f aca="false">'NORTH-1'!D814</f>
        <v>0</v>
      </c>
      <c r="E144" s="1441" t="str">
        <f aca="false">'NORTH-1'!E814</f>
        <v>DHK66480</v>
      </c>
      <c r="F144" s="1441" t="n">
        <f aca="false">'NORTH-1'!F814</f>
        <v>1</v>
      </c>
      <c r="G144" s="1441" t="n">
        <f aca="false">'NORTH-1'!G814</f>
        <v>3964091</v>
      </c>
      <c r="H144" s="1441" t="n">
        <f aca="false">'NORTH-1'!H814</f>
        <v>3981086</v>
      </c>
      <c r="I144" s="1441" t="n">
        <f aca="false">'NORTH-1'!I814</f>
        <v>16995</v>
      </c>
      <c r="J144" s="1441" t="n">
        <f aca="false">'NORTH-1'!J814</f>
        <v>60</v>
      </c>
      <c r="K144" s="0" t="n">
        <f aca="false">'NORTH-1'!K814</f>
        <v>0</v>
      </c>
      <c r="L144" s="0" t="n">
        <f aca="false">'NORTH-1'!L814</f>
        <v>1019700</v>
      </c>
      <c r="M144" s="0" t="n">
        <f aca="false">'NORTH-1'!M814</f>
        <v>1034936.46521228</v>
      </c>
      <c r="N144" s="0" t="str">
        <f aca="false">'NORTH-1'!N814</f>
        <v>Azimpur</v>
      </c>
      <c r="O144" s="0" t="s">
        <v>4930</v>
      </c>
    </row>
    <row r="145" customFormat="false" ht="15" hidden="true" customHeight="false" outlineLevel="0" collapsed="false">
      <c r="A145" s="0" t="n">
        <f aca="false">'NORTH-1'!A815</f>
        <v>18</v>
      </c>
      <c r="B145" s="0" t="str">
        <f aca="false">'NORTH-1'!B815</f>
        <v>Lalbagh</v>
      </c>
      <c r="C145" s="1441" t="n">
        <f aca="false">'NORTH-1'!C815</f>
        <v>11</v>
      </c>
      <c r="D145" s="1441" t="n">
        <f aca="false">'NORTH-1'!D815</f>
        <v>0</v>
      </c>
      <c r="E145" s="1441" t="str">
        <f aca="false">'NORTH-1'!E815</f>
        <v>DHK61093</v>
      </c>
      <c r="F145" s="1441" t="n">
        <f aca="false">'NORTH-1'!F815</f>
        <v>1</v>
      </c>
      <c r="G145" s="1441" t="n">
        <f aca="false">'NORTH-1'!G815</f>
        <v>646194</v>
      </c>
      <c r="H145" s="1441" t="n">
        <f aca="false">'NORTH-1'!H815</f>
        <v>685659</v>
      </c>
      <c r="I145" s="1441" t="n">
        <f aca="false">'NORTH-1'!I815</f>
        <v>39465</v>
      </c>
      <c r="J145" s="1441" t="n">
        <f aca="false">'NORTH-1'!J815</f>
        <v>60</v>
      </c>
      <c r="K145" s="0" t="n">
        <f aca="false">'NORTH-1'!K815</f>
        <v>0</v>
      </c>
      <c r="L145" s="0" t="n">
        <f aca="false">'NORTH-1'!L815</f>
        <v>2367900</v>
      </c>
      <c r="M145" s="0" t="n">
        <f aca="false">'NORTH-1'!M815</f>
        <v>2403281.41215668</v>
      </c>
      <c r="N145" s="0" t="str">
        <f aca="false">'NORTH-1'!N815</f>
        <v>Azimpur</v>
      </c>
      <c r="O145" s="0" t="s">
        <v>4930</v>
      </c>
    </row>
    <row r="146" customFormat="false" ht="15" hidden="true" customHeight="false" outlineLevel="0" collapsed="false">
      <c r="A146" s="0" t="n">
        <f aca="false">'NORTH-1'!A816</f>
        <v>19</v>
      </c>
      <c r="B146" s="0" t="str">
        <f aca="false">'NORTH-1'!B816</f>
        <v>Zahrul Haque Hall</v>
      </c>
      <c r="C146" s="1441" t="n">
        <f aca="false">'NORTH-1'!C816</f>
        <v>11</v>
      </c>
      <c r="D146" s="1441" t="n">
        <f aca="false">'NORTH-1'!D816</f>
        <v>0</v>
      </c>
      <c r="E146" s="1441" t="str">
        <f aca="false">'NORTH-1'!E816</f>
        <v>DHK66497</v>
      </c>
      <c r="F146" s="1441" t="n">
        <f aca="false">'NORTH-1'!F816</f>
        <v>1</v>
      </c>
      <c r="G146" s="1441" t="n">
        <f aca="false">'NORTH-1'!G816</f>
        <v>1217962</v>
      </c>
      <c r="H146" s="1441" t="n">
        <f aca="false">'NORTH-1'!H816</f>
        <v>1228090</v>
      </c>
      <c r="I146" s="1441" t="n">
        <f aca="false">'NORTH-1'!I816</f>
        <v>10128</v>
      </c>
      <c r="J146" s="1441" t="n">
        <f aca="false">'NORTH-1'!J816</f>
        <v>60</v>
      </c>
      <c r="K146" s="0" t="n">
        <f aca="false">'NORTH-1'!K816</f>
        <v>0</v>
      </c>
      <c r="L146" s="0" t="n">
        <f aca="false">'NORTH-1'!L816</f>
        <v>607680</v>
      </c>
      <c r="M146" s="0" t="n">
        <f aca="false">'NORTH-1'!M816</f>
        <v>616760.01880965</v>
      </c>
      <c r="N146" s="0" t="str">
        <f aca="false">'NORTH-1'!N816</f>
        <v>Ramna</v>
      </c>
      <c r="O146" s="0" t="s">
        <v>4930</v>
      </c>
    </row>
    <row r="147" customFormat="false" ht="15" hidden="true" customHeight="false" outlineLevel="0" collapsed="false">
      <c r="A147" s="0" t="n">
        <f aca="false">'NORTH-1'!A817</f>
        <v>20</v>
      </c>
      <c r="B147" s="0" t="str">
        <f aca="false">'NORTH-1'!B817</f>
        <v>Eden College</v>
      </c>
      <c r="C147" s="1441" t="n">
        <f aca="false">'NORTH-1'!C817</f>
        <v>11</v>
      </c>
      <c r="D147" s="1441" t="n">
        <f aca="false">'NORTH-1'!D817</f>
        <v>0</v>
      </c>
      <c r="E147" s="1441" t="str">
        <f aca="false">'NORTH-1'!E817</f>
        <v>DHK60917</v>
      </c>
      <c r="F147" s="1441" t="n">
        <f aca="false">'NORTH-1'!F817</f>
        <v>1</v>
      </c>
      <c r="G147" s="1441" t="n">
        <f aca="false">'NORTH-1'!G817</f>
        <v>918378</v>
      </c>
      <c r="H147" s="1441" t="n">
        <f aca="false">'NORTH-1'!H817</f>
        <v>925859</v>
      </c>
      <c r="I147" s="1441" t="n">
        <f aca="false">'NORTH-1'!I817</f>
        <v>7481</v>
      </c>
      <c r="J147" s="1441" t="n">
        <f aca="false">'NORTH-1'!J817</f>
        <v>60</v>
      </c>
      <c r="K147" s="0" t="n">
        <f aca="false">'NORTH-1'!K817</f>
        <v>0</v>
      </c>
      <c r="L147" s="0" t="n">
        <f aca="false">'NORTH-1'!L817</f>
        <v>448860</v>
      </c>
      <c r="M147" s="0" t="n">
        <f aca="false">'NORTH-1'!M817</f>
        <v>455566.913577704</v>
      </c>
      <c r="N147" s="0" t="str">
        <f aca="false">'NORTH-1'!N817</f>
        <v>Azimpur</v>
      </c>
      <c r="O147" s="0" t="s">
        <v>4930</v>
      </c>
    </row>
    <row r="148" customFormat="false" ht="15" hidden="true" customHeight="false" outlineLevel="0" collapsed="false">
      <c r="A148" s="0" t="n">
        <f aca="false">'NORTH-1'!A818</f>
        <v>21</v>
      </c>
      <c r="B148" s="0" t="str">
        <f aca="false">'NORTH-1'!B818</f>
        <v>Nilkhet/ PWD-01</v>
      </c>
      <c r="C148" s="1441" t="n">
        <f aca="false">'NORTH-1'!C818</f>
        <v>11</v>
      </c>
      <c r="D148" s="1441" t="n">
        <f aca="false">'NORTH-1'!D818</f>
        <v>0</v>
      </c>
      <c r="E148" s="1441" t="str">
        <f aca="false">'NORTH-1'!E818</f>
        <v>DHK60918</v>
      </c>
      <c r="F148" s="1441" t="n">
        <f aca="false">'NORTH-1'!F818</f>
        <v>1</v>
      </c>
      <c r="G148" s="1441" t="n">
        <f aca="false">'NORTH-1'!G818</f>
        <v>456044</v>
      </c>
      <c r="H148" s="1441" t="n">
        <f aca="false">'NORTH-1'!H818</f>
        <v>466773</v>
      </c>
      <c r="I148" s="1441" t="n">
        <f aca="false">'NORTH-1'!I818</f>
        <v>10729</v>
      </c>
      <c r="J148" s="1441" t="n">
        <f aca="false">'NORTH-1'!J818</f>
        <v>60</v>
      </c>
      <c r="K148" s="0" t="n">
        <f aca="false">'NORTH-1'!K818</f>
        <v>0</v>
      </c>
      <c r="L148" s="0" t="n">
        <f aca="false">'NORTH-1'!L818</f>
        <v>643740</v>
      </c>
      <c r="M148" s="0" t="n">
        <f aca="false">'NORTH-1'!M818</f>
        <v>653358.831142252</v>
      </c>
      <c r="N148" s="0" t="str">
        <f aca="false">'NORTH-1'!N818</f>
        <v>Azimpur</v>
      </c>
      <c r="O148" s="0" t="s">
        <v>4930</v>
      </c>
    </row>
    <row r="149" customFormat="false" ht="15" hidden="true" customHeight="false" outlineLevel="0" collapsed="false">
      <c r="A149" s="0" t="n">
        <f aca="false">'NORTH-1'!A819</f>
        <v>22</v>
      </c>
      <c r="B149" s="0" t="str">
        <f aca="false">'NORTH-1'!B819</f>
        <v>BUET</v>
      </c>
      <c r="C149" s="1441" t="n">
        <f aca="false">'NORTH-1'!C819</f>
        <v>11</v>
      </c>
      <c r="D149" s="1441" t="n">
        <f aca="false">'NORTH-1'!D819</f>
        <v>0</v>
      </c>
      <c r="E149" s="1441" t="str">
        <f aca="false">'NORTH-1'!E819</f>
        <v>DHK66496</v>
      </c>
      <c r="F149" s="1441" t="n">
        <f aca="false">'NORTH-1'!F819</f>
        <v>1</v>
      </c>
      <c r="G149" s="1441" t="n">
        <f aca="false">'NORTH-1'!G819</f>
        <v>937828</v>
      </c>
      <c r="H149" s="1441" t="n">
        <f aca="false">'NORTH-1'!H819</f>
        <v>949620</v>
      </c>
      <c r="I149" s="1441" t="n">
        <f aca="false">'NORTH-1'!I819</f>
        <v>11792</v>
      </c>
      <c r="J149" s="1441" t="n">
        <f aca="false">'NORTH-1'!J819</f>
        <v>60</v>
      </c>
      <c r="K149" s="0" t="n">
        <f aca="false">'NORTH-1'!K819</f>
        <v>0</v>
      </c>
      <c r="L149" s="0" t="n">
        <f aca="false">'NORTH-1'!L819</f>
        <v>707520</v>
      </c>
      <c r="M149" s="0" t="n">
        <f aca="false">'NORTH-1'!M819</f>
        <v>718091.838645674</v>
      </c>
      <c r="N149" s="0" t="str">
        <f aca="false">'NORTH-1'!N819</f>
        <v>Ramna</v>
      </c>
      <c r="O149" s="0" t="s">
        <v>4930</v>
      </c>
    </row>
    <row r="150" customFormat="false" ht="15" hidden="true" customHeight="false" outlineLevel="0" collapsed="false">
      <c r="A150" s="0" t="n">
        <f aca="false">'NORTH-1'!A820</f>
        <v>23</v>
      </c>
      <c r="B150" s="0" t="str">
        <f aca="false">'NORTH-1'!B820</f>
        <v>11/0.4 kV Auxiliary Transformer</v>
      </c>
      <c r="C150" s="1441" t="n">
        <f aca="false">'NORTH-1'!C820</f>
        <v>0.415</v>
      </c>
      <c r="D150" s="1441" t="n">
        <f aca="false">'NORTH-1'!D820</f>
        <v>0</v>
      </c>
      <c r="E150" s="1441" t="str">
        <f aca="false">'NORTH-1'!E820</f>
        <v>ELIG2780</v>
      </c>
      <c r="F150" s="1441" t="n">
        <f aca="false">'NORTH-1'!F820</f>
        <v>1</v>
      </c>
      <c r="G150" s="1441" t="n">
        <f aca="false">'NORTH-1'!G820</f>
        <v>381002</v>
      </c>
      <c r="H150" s="1441" t="n">
        <f aca="false">'NORTH-1'!H820</f>
        <v>385337</v>
      </c>
      <c r="I150" s="1441" t="n">
        <f aca="false">'NORTH-1'!I820</f>
        <v>4335</v>
      </c>
      <c r="J150" s="1441" t="n">
        <f aca="false">'NORTH-1'!J820</f>
        <v>1</v>
      </c>
      <c r="K150" s="0" t="n">
        <f aca="false">'NORTH-1'!K820</f>
        <v>0</v>
      </c>
      <c r="L150" s="0" t="n">
        <f aca="false">'NORTH-1'!L820</f>
        <v>4335</v>
      </c>
      <c r="M150" s="0" t="n">
        <f aca="false">'NORTH-1'!M820</f>
        <v>4399.774028337</v>
      </c>
      <c r="N150" s="0" t="str">
        <f aca="false">'NORTH-1'!N820</f>
        <v>Azimpur</v>
      </c>
      <c r="O150" s="0" t="s">
        <v>4930</v>
      </c>
    </row>
    <row r="151" customFormat="false" ht="15" hidden="true" customHeight="false" outlineLevel="0" collapsed="false">
      <c r="A151" s="0" t="n">
        <f aca="false">'NORTH-1'!A930</f>
        <v>4</v>
      </c>
      <c r="B151" s="0" t="str">
        <f aca="false">'NORTH-1'!B930</f>
        <v>Rasulpur</v>
      </c>
      <c r="C151" s="1441" t="n">
        <f aca="false">'NORTH-1'!C930</f>
        <v>11</v>
      </c>
      <c r="D151" s="1441" t="n">
        <f aca="false">'NORTH-1'!D930</f>
        <v>0</v>
      </c>
      <c r="E151" s="1441" t="str">
        <f aca="false">'NORTH-1'!E930</f>
        <v>HA-021101042-02</v>
      </c>
      <c r="F151" s="1441" t="n">
        <f aca="false">'NORTH-1'!F930</f>
        <v>1</v>
      </c>
      <c r="G151" s="1441" t="n">
        <f aca="false">'NORTH-1'!G930</f>
        <v>89078209</v>
      </c>
      <c r="H151" s="1441" t="n">
        <f aca="false">'NORTH-1'!H930</f>
        <v>90531613</v>
      </c>
      <c r="I151" s="1441" t="n">
        <f aca="false">'NORTH-1'!I930</f>
        <v>1453404</v>
      </c>
      <c r="J151" s="1441" t="n">
        <f aca="false">'NORTH-1'!J930</f>
        <v>1</v>
      </c>
      <c r="K151" s="0" t="n">
        <f aca="false">'NORTH-1'!K930</f>
        <v>0</v>
      </c>
      <c r="L151" s="0" t="n">
        <f aca="false">'NORTH-1'!L930</f>
        <v>1453404</v>
      </c>
      <c r="M151" s="0" t="n">
        <f aca="false">'NORTH-1'!M930</f>
        <v>1498885.23076192</v>
      </c>
      <c r="N151" s="0" t="str">
        <f aca="false">'NORTH-1'!N930</f>
        <v>Kamrangirchar</v>
      </c>
      <c r="O151" s="0" t="s">
        <v>987</v>
      </c>
    </row>
    <row r="152" customFormat="false" ht="15" hidden="true" customHeight="false" outlineLevel="0" collapsed="false">
      <c r="A152" s="0" t="n">
        <f aca="false">'NORTH-1'!A931</f>
        <v>5</v>
      </c>
      <c r="B152" s="0" t="str">
        <f aca="false">'NORTH-1'!B931</f>
        <v>Bheribadh</v>
      </c>
      <c r="C152" s="1441" t="n">
        <f aca="false">'NORTH-1'!C931</f>
        <v>11</v>
      </c>
      <c r="D152" s="1441" t="n">
        <f aca="false">'NORTH-1'!D931</f>
        <v>0</v>
      </c>
      <c r="E152" s="1441" t="str">
        <f aca="false">'NORTH-1'!E931</f>
        <v>HA-021101105-02</v>
      </c>
      <c r="F152" s="1441" t="n">
        <f aca="false">'NORTH-1'!F931</f>
        <v>1</v>
      </c>
      <c r="G152" s="1441" t="n">
        <f aca="false">'NORTH-1'!G931</f>
        <v>59737086</v>
      </c>
      <c r="H152" s="1441" t="n">
        <f aca="false">'NORTH-1'!H931</f>
        <v>62150594</v>
      </c>
      <c r="I152" s="1441" t="n">
        <f aca="false">'NORTH-1'!I931</f>
        <v>2413508</v>
      </c>
      <c r="J152" s="1441" t="n">
        <f aca="false">'NORTH-1'!J931</f>
        <v>1</v>
      </c>
      <c r="K152" s="0" t="n">
        <f aca="false">'NORTH-1'!K931</f>
        <v>0</v>
      </c>
      <c r="L152" s="0" t="n">
        <f aca="false">'NORTH-1'!L931</f>
        <v>2413508</v>
      </c>
      <c r="M152" s="0" t="n">
        <f aca="false">'NORTH-1'!M931</f>
        <v>2489033.67234832</v>
      </c>
      <c r="N152" s="0" t="str">
        <f aca="false">'NORTH-1'!N931</f>
        <v>Kamrangirchar</v>
      </c>
      <c r="O152" s="0" t="s">
        <v>987</v>
      </c>
    </row>
    <row r="153" customFormat="false" ht="15" hidden="true" customHeight="false" outlineLevel="0" collapsed="false">
      <c r="A153" s="0" t="n">
        <f aca="false">'NORTH-1'!A932</f>
        <v>7</v>
      </c>
      <c r="B153" s="0" t="str">
        <f aca="false">'NORTH-1'!B932</f>
        <v>Panna Tower
11 KV Faridpur Tower Express</v>
      </c>
      <c r="C153" s="1441" t="n">
        <f aca="false">'NORTH-1'!C932</f>
        <v>11</v>
      </c>
      <c r="D153" s="1441" t="n">
        <f aca="false">'NORTH-1'!D932</f>
        <v>0</v>
      </c>
      <c r="E153" s="1441" t="n">
        <f aca="false">'NORTH-1'!E932</f>
        <v>30799521</v>
      </c>
      <c r="F153" s="1441" t="n">
        <f aca="false">'NORTH-1'!F932</f>
        <v>1</v>
      </c>
      <c r="G153" s="1441" t="n">
        <f aca="false">'NORTH-1'!G932</f>
        <v>2623.32</v>
      </c>
      <c r="H153" s="1441" t="n">
        <f aca="false">'NORTH-1'!H932</f>
        <v>2629.31</v>
      </c>
      <c r="I153" s="1441" t="n">
        <f aca="false">'NORTH-1'!I932</f>
        <v>5.98999999999978</v>
      </c>
      <c r="J153" s="1441" t="n">
        <f aca="false">'NORTH-1'!J932</f>
        <v>60000</v>
      </c>
      <c r="K153" s="0" t="n">
        <f aca="false">'NORTH-1'!K932</f>
        <v>0</v>
      </c>
      <c r="L153" s="0" t="n">
        <f aca="false">'NORTH-1'!L932</f>
        <v>359399.999999987</v>
      </c>
      <c r="M153" s="0" t="n">
        <f aca="false">'NORTH-1'!M932</f>
        <v>370646.669429706</v>
      </c>
      <c r="N153" s="0" t="str">
        <f aca="false">'NORTH-1'!N932</f>
        <v>Kamrangirchar</v>
      </c>
      <c r="O153" s="0" t="s">
        <v>987</v>
      </c>
    </row>
    <row r="154" customFormat="false" ht="15" hidden="true" customHeight="false" outlineLevel="0" collapsed="false">
      <c r="A154" s="0" t="n">
        <f aca="false">'NORTH-1'!A933</f>
        <v>8</v>
      </c>
      <c r="B154" s="0" t="str">
        <f aca="false">'NORTH-1'!B933</f>
        <v>Panna Battery Express</v>
      </c>
      <c r="C154" s="1441" t="n">
        <f aca="false">'NORTH-1'!C933</f>
        <v>11</v>
      </c>
      <c r="D154" s="1441" t="n">
        <f aca="false">'NORTH-1'!D933</f>
        <v>0</v>
      </c>
      <c r="E154" s="1441" t="str">
        <f aca="false">'NORTH-1'!E933</f>
        <v>DHK15431</v>
      </c>
      <c r="F154" s="1441" t="n">
        <f aca="false">'NORTH-1'!F933</f>
        <v>1</v>
      </c>
      <c r="G154" s="1441" t="n">
        <f aca="false">'NORTH-1'!G933</f>
        <v>5243.73</v>
      </c>
      <c r="H154" s="1441" t="n">
        <f aca="false">'NORTH-1'!H933</f>
        <v>5261.14</v>
      </c>
      <c r="I154" s="1441" t="n">
        <f aca="false">'NORTH-1'!I933</f>
        <v>17.4100000000008</v>
      </c>
      <c r="J154" s="1441" t="n">
        <f aca="false">'NORTH-1'!J933</f>
        <v>60000</v>
      </c>
      <c r="K154" s="0" t="n">
        <f aca="false">'NORTH-1'!K933</f>
        <v>0</v>
      </c>
      <c r="L154" s="0" t="n">
        <f aca="false">'NORTH-1'!L933</f>
        <v>1044600.00000005</v>
      </c>
      <c r="M154" s="0" t="n">
        <f aca="false">'NORTH-1'!M933</f>
        <v>1077288.56673985</v>
      </c>
      <c r="N154" s="0" t="str">
        <f aca="false">'NORTH-1'!N933</f>
        <v>Kamrangirchar</v>
      </c>
      <c r="O154" s="0" t="s">
        <v>987</v>
      </c>
    </row>
    <row r="155" customFormat="false" ht="15" hidden="true" customHeight="false" outlineLevel="0" collapsed="false">
      <c r="A155" s="0" t="n">
        <f aca="false">'NORTH-1'!A934</f>
        <v>9</v>
      </c>
      <c r="B155" s="0" t="str">
        <f aca="false">'NORTH-1'!B934</f>
        <v>Eidgah</v>
      </c>
      <c r="C155" s="1441" t="n">
        <f aca="false">'NORTH-1'!C934</f>
        <v>11</v>
      </c>
      <c r="D155" s="1441" t="n">
        <f aca="false">'NORTH-1'!D934</f>
        <v>0</v>
      </c>
      <c r="E155" s="1441" t="n">
        <f aca="false">'NORTH-1'!E934</f>
        <v>30799460</v>
      </c>
      <c r="F155" s="1441" t="n">
        <f aca="false">'NORTH-1'!F934</f>
        <v>1</v>
      </c>
      <c r="G155" s="1441" t="n">
        <f aca="false">'NORTH-1'!G934</f>
        <v>5297.07</v>
      </c>
      <c r="H155" s="1441" t="n">
        <f aca="false">'NORTH-1'!H934</f>
        <v>5334.36</v>
      </c>
      <c r="I155" s="1441" t="n">
        <f aca="false">'NORTH-1'!I934</f>
        <v>37.29</v>
      </c>
      <c r="J155" s="1441" t="n">
        <f aca="false">'NORTH-1'!J934</f>
        <v>60000</v>
      </c>
      <c r="K155" s="0" t="str">
        <f aca="false">'NORTH-1'!K934</f>
        <v>ESTIMATED</v>
      </c>
      <c r="L155" s="0" t="n">
        <f aca="false">'NORTH-1'!L934</f>
        <v>2825020.8</v>
      </c>
      <c r="M155" s="0" t="n">
        <f aca="false">'NORTH-1'!M934</f>
        <v>2913423.90258676</v>
      </c>
      <c r="N155" s="0" t="str">
        <f aca="false">'NORTH-1'!N934</f>
        <v>Kamrangirchar</v>
      </c>
      <c r="O155" s="0" t="s">
        <v>987</v>
      </c>
    </row>
    <row r="156" customFormat="false" ht="15" hidden="false" customHeight="false" outlineLevel="0" collapsed="false">
      <c r="A156" s="0" t="n">
        <f aca="false">'NORTH-1'!A935</f>
        <v>10</v>
      </c>
      <c r="B156" s="0" t="str">
        <f aca="false">'NORTH-1'!B935</f>
        <v>Bot Tola Mazar</v>
      </c>
      <c r="C156" s="1441" t="n">
        <f aca="false">'NORTH-1'!C935</f>
        <v>11</v>
      </c>
      <c r="D156" s="1441" t="n">
        <f aca="false">'NORTH-1'!D935</f>
        <v>0</v>
      </c>
      <c r="E156" s="1441" t="n">
        <f aca="false">'NORTH-1'!E935</f>
        <v>0</v>
      </c>
      <c r="F156" s="1441" t="n">
        <f aca="false">'NORTH-1'!F935</f>
        <v>1</v>
      </c>
      <c r="G156" s="1441" t="n">
        <f aca="false">'NORTH-1'!G935</f>
        <v>0</v>
      </c>
      <c r="H156" s="1441" t="n">
        <f aca="false">'NORTH-1'!H935</f>
        <v>0</v>
      </c>
      <c r="I156" s="1441" t="n">
        <f aca="false">'NORTH-1'!I935</f>
        <v>0</v>
      </c>
      <c r="J156" s="1441" t="n">
        <f aca="false">'NORTH-1'!J935</f>
        <v>1</v>
      </c>
      <c r="K156" s="0" t="n">
        <f aca="false">'NORTH-1'!K935</f>
        <v>0</v>
      </c>
      <c r="L156" s="0" t="n">
        <f aca="false">'NORTH-1'!L935</f>
        <v>0</v>
      </c>
      <c r="M156" s="0" t="n">
        <f aca="false">'NORTH-1'!M935</f>
        <v>0</v>
      </c>
      <c r="N156" s="0" t="str">
        <f aca="false">'NORTH-1'!N935</f>
        <v>Jigatola</v>
      </c>
      <c r="O156" s="0" t="s">
        <v>987</v>
      </c>
    </row>
    <row r="157" customFormat="false" ht="15" hidden="true" customHeight="false" outlineLevel="0" collapsed="false">
      <c r="A157" s="0" t="n">
        <f aca="false">'NORTH-1'!A936</f>
        <v>12</v>
      </c>
      <c r="B157" s="0" t="str">
        <f aca="false">'NORTH-1'!B936</f>
        <v>Huzur Para</v>
      </c>
      <c r="C157" s="1441" t="n">
        <f aca="false">'NORTH-1'!C936</f>
        <v>11</v>
      </c>
      <c r="D157" s="1441" t="n">
        <f aca="false">'NORTH-1'!D936</f>
        <v>0</v>
      </c>
      <c r="E157" s="1441" t="str">
        <f aca="false">'NORTH-1'!E936</f>
        <v>HA-021101055-02</v>
      </c>
      <c r="F157" s="1441" t="n">
        <f aca="false">'NORTH-1'!F936</f>
        <v>1</v>
      </c>
      <c r="G157" s="1441" t="n">
        <f aca="false">'NORTH-1'!G936</f>
        <v>97687286</v>
      </c>
      <c r="H157" s="1441" t="n">
        <f aca="false">'NORTH-1'!H936</f>
        <v>99557723</v>
      </c>
      <c r="I157" s="1441" t="n">
        <f aca="false">'NORTH-1'!I936</f>
        <v>1870437</v>
      </c>
      <c r="J157" s="1441" t="n">
        <f aca="false">'NORTH-1'!J936</f>
        <v>1</v>
      </c>
      <c r="K157" s="0" t="n">
        <f aca="false">'NORTH-1'!K936</f>
        <v>0</v>
      </c>
      <c r="L157" s="0" t="n">
        <f aca="false">'NORTH-1'!L936</f>
        <v>1870437</v>
      </c>
      <c r="M157" s="0" t="n">
        <f aca="false">'NORTH-1'!M936</f>
        <v>1928968.40408491</v>
      </c>
      <c r="N157" s="0" t="str">
        <f aca="false">'NORTH-1'!N936</f>
        <v>Kamrangirchar</v>
      </c>
      <c r="O157" s="0" t="s">
        <v>987</v>
      </c>
    </row>
    <row r="158" customFormat="false" ht="15" hidden="true" customHeight="false" outlineLevel="0" collapsed="false">
      <c r="A158" s="0" t="n">
        <f aca="false">'NORTH-1'!A937</f>
        <v>13</v>
      </c>
      <c r="B158" s="0" t="str">
        <f aca="false">'NORTH-1'!B937</f>
        <v>Kamrangirchar</v>
      </c>
      <c r="C158" s="1441" t="n">
        <f aca="false">'NORTH-1'!C937</f>
        <v>11</v>
      </c>
      <c r="D158" s="1441" t="n">
        <f aca="false">'NORTH-1'!D937</f>
        <v>0</v>
      </c>
      <c r="E158" s="1441" t="str">
        <f aca="false">'NORTH-1'!E937</f>
        <v>HA-021101015-02</v>
      </c>
      <c r="F158" s="1441" t="n">
        <f aca="false">'NORTH-1'!F937</f>
        <v>1</v>
      </c>
      <c r="G158" s="1441" t="n">
        <f aca="false">'NORTH-1'!G937</f>
        <v>17588896</v>
      </c>
      <c r="H158" s="1441" t="n">
        <f aca="false">'NORTH-1'!H937</f>
        <v>19388783</v>
      </c>
      <c r="I158" s="1441" t="n">
        <f aca="false">'NORTH-1'!I937</f>
        <v>1799887</v>
      </c>
      <c r="J158" s="1441" t="n">
        <f aca="false">'NORTH-1'!J937</f>
        <v>1</v>
      </c>
      <c r="K158" s="0" t="n">
        <f aca="false">'NORTH-1'!K937</f>
        <v>0</v>
      </c>
      <c r="L158" s="0" t="n">
        <f aca="false">'NORTH-1'!L937</f>
        <v>1799887</v>
      </c>
      <c r="M158" s="0" t="n">
        <f aca="false">'NORTH-1'!M937</f>
        <v>1856210.6897603</v>
      </c>
      <c r="N158" s="0" t="str">
        <f aca="false">'NORTH-1'!N937</f>
        <v>Kamrangirchar</v>
      </c>
      <c r="O158" s="0" t="s">
        <v>987</v>
      </c>
    </row>
    <row r="159" customFormat="false" ht="15" hidden="true" customHeight="false" outlineLevel="0" collapsed="false">
      <c r="A159" s="0" t="n">
        <f aca="false">'NORTH-1'!A938</f>
        <v>14</v>
      </c>
      <c r="B159" s="0" t="str">
        <f aca="false">'NORTH-1'!B938</f>
        <v>Munshihati</v>
      </c>
      <c r="C159" s="1441" t="n">
        <f aca="false">'NORTH-1'!C938</f>
        <v>11</v>
      </c>
      <c r="D159" s="1441" t="n">
        <f aca="false">'NORTH-1'!D938</f>
        <v>0</v>
      </c>
      <c r="E159" s="1441" t="str">
        <f aca="false">'NORTH-1'!E938</f>
        <v>HA-021100854-02</v>
      </c>
      <c r="F159" s="1441" t="n">
        <f aca="false">'NORTH-1'!F938</f>
        <v>1</v>
      </c>
      <c r="G159" s="1441" t="n">
        <f aca="false">'NORTH-1'!G938</f>
        <v>48912982</v>
      </c>
      <c r="H159" s="1441" t="n">
        <f aca="false">'NORTH-1'!H938</f>
        <v>50206769</v>
      </c>
      <c r="I159" s="1441" t="n">
        <f aca="false">'NORTH-1'!I938</f>
        <v>1293787</v>
      </c>
      <c r="J159" s="1441" t="n">
        <f aca="false">'NORTH-1'!J938</f>
        <v>1</v>
      </c>
      <c r="K159" s="0" t="n">
        <f aca="false">'NORTH-1'!K938</f>
        <v>0</v>
      </c>
      <c r="L159" s="0" t="n">
        <f aca="false">'NORTH-1'!L938</f>
        <v>1293787</v>
      </c>
      <c r="M159" s="0" t="n">
        <f aca="false">'NORTH-1'!M938</f>
        <v>1334273.35142312</v>
      </c>
      <c r="N159" s="0" t="str">
        <f aca="false">'NORTH-1'!N938</f>
        <v>Kamrangirchar</v>
      </c>
      <c r="O159" s="0" t="s">
        <v>987</v>
      </c>
    </row>
    <row r="160" customFormat="false" ht="15" hidden="true" customHeight="false" outlineLevel="0" collapsed="false">
      <c r="A160" s="0" t="n">
        <f aca="false">'NORTH-1'!A939</f>
        <v>15</v>
      </c>
      <c r="B160" s="0" t="str">
        <f aca="false">'NORTH-1'!B939</f>
        <v>Jhawchar</v>
      </c>
      <c r="C160" s="1441" t="n">
        <f aca="false">'NORTH-1'!C939</f>
        <v>11</v>
      </c>
      <c r="D160" s="1441" t="n">
        <f aca="false">'NORTH-1'!D939</f>
        <v>0</v>
      </c>
      <c r="E160" s="1441" t="str">
        <f aca="false">'NORTH-1'!E939</f>
        <v>HA-021101028-02</v>
      </c>
      <c r="F160" s="1441" t="n">
        <f aca="false">'NORTH-1'!F939</f>
        <v>1</v>
      </c>
      <c r="G160" s="1441" t="n">
        <f aca="false">'NORTH-1'!G939</f>
        <v>97420106</v>
      </c>
      <c r="H160" s="1441" t="n">
        <f aca="false">'NORTH-1'!H939</f>
        <v>98824125</v>
      </c>
      <c r="I160" s="1441" t="n">
        <f aca="false">'NORTH-1'!I939</f>
        <v>1404019</v>
      </c>
      <c r="J160" s="1441" t="n">
        <f aca="false">'NORTH-1'!J939</f>
        <v>1</v>
      </c>
      <c r="K160" s="0" t="n">
        <f aca="false">'NORTH-1'!K939</f>
        <v>0</v>
      </c>
      <c r="L160" s="0" t="n">
        <f aca="false">'NORTH-1'!L939</f>
        <v>1404019</v>
      </c>
      <c r="M160" s="0" t="n">
        <f aca="false">'NORTH-1'!M939</f>
        <v>1447954.83073469</v>
      </c>
      <c r="N160" s="0" t="str">
        <f aca="false">'NORTH-1'!N939</f>
        <v>Kamrangirchar</v>
      </c>
      <c r="O160" s="0" t="s">
        <v>987</v>
      </c>
    </row>
    <row r="161" customFormat="false" ht="15" hidden="true" customHeight="false" outlineLevel="0" collapsed="false">
      <c r="A161" s="0" t="n">
        <f aca="false">'NORTH-1'!A940</f>
        <v>16</v>
      </c>
      <c r="B161" s="0" t="str">
        <f aca="false">'NORTH-1'!B940</f>
        <v>RMU Express</v>
      </c>
      <c r="C161" s="1441" t="n">
        <f aca="false">'NORTH-1'!C940</f>
        <v>11</v>
      </c>
      <c r="D161" s="1441" t="n">
        <f aca="false">'NORTH-1'!D940</f>
        <v>0</v>
      </c>
      <c r="E161" s="1441" t="str">
        <f aca="false">'NORTH-1'!E940</f>
        <v>HA-021101248-02</v>
      </c>
      <c r="F161" s="1441" t="n">
        <f aca="false">'NORTH-1'!F940</f>
        <v>1</v>
      </c>
      <c r="G161" s="1441" t="n">
        <f aca="false">'NORTH-1'!G940</f>
        <v>4693909</v>
      </c>
      <c r="H161" s="1441" t="n">
        <f aca="false">'NORTH-1'!H940</f>
        <v>5318135</v>
      </c>
      <c r="I161" s="1441" t="n">
        <f aca="false">'NORTH-1'!I940</f>
        <v>624226</v>
      </c>
      <c r="J161" s="1441" t="n">
        <f aca="false">'NORTH-1'!J940</f>
        <v>1</v>
      </c>
      <c r="K161" s="0" t="n">
        <f aca="false">'NORTH-1'!K940</f>
        <v>0</v>
      </c>
      <c r="L161" s="0" t="n">
        <f aca="false">'NORTH-1'!L940</f>
        <v>624226</v>
      </c>
      <c r="M161" s="0" t="n">
        <f aca="false">'NORTH-1'!M940</f>
        <v>643759.843827035</v>
      </c>
      <c r="N161" s="0" t="str">
        <f aca="false">'NORTH-1'!N940</f>
        <v>Kamrangirchar</v>
      </c>
      <c r="O161" s="0" t="s">
        <v>987</v>
      </c>
    </row>
    <row r="162" customFormat="false" ht="15" hidden="true" customHeight="false" outlineLevel="0" collapsed="false">
      <c r="A162" s="0" t="n">
        <f aca="false">'NORTH-1'!A941</f>
        <v>17</v>
      </c>
      <c r="B162" s="0" t="str">
        <f aca="false">'NORTH-1'!B941</f>
        <v>Koyla Ghat</v>
      </c>
      <c r="C162" s="1441" t="n">
        <f aca="false">'NORTH-1'!C941</f>
        <v>11</v>
      </c>
      <c r="D162" s="1441" t="n">
        <f aca="false">'NORTH-1'!D941</f>
        <v>0</v>
      </c>
      <c r="E162" s="1441" t="str">
        <f aca="false">'NORTH-1'!E941</f>
        <v>HA-021101259-02</v>
      </c>
      <c r="F162" s="1441" t="n">
        <f aca="false">'NORTH-1'!F941</f>
        <v>1</v>
      </c>
      <c r="G162" s="1441" t="n">
        <f aca="false">'NORTH-1'!G941</f>
        <v>14045899</v>
      </c>
      <c r="H162" s="1441" t="n">
        <f aca="false">'NORTH-1'!H941</f>
        <v>15254118</v>
      </c>
      <c r="I162" s="1441" t="n">
        <f aca="false">'NORTH-1'!I941</f>
        <v>1208219</v>
      </c>
      <c r="J162" s="1441" t="n">
        <f aca="false">'NORTH-1'!J941</f>
        <v>1</v>
      </c>
      <c r="K162" s="0" t="str">
        <f aca="false">'NORTH-1'!K941</f>
        <v>grid cf=1.5</v>
      </c>
      <c r="L162" s="0" t="n">
        <f aca="false">'NORTH-1'!L941</f>
        <v>1208219</v>
      </c>
      <c r="M162" s="0" t="n">
        <f aca="false">'NORTH-1'!M941</f>
        <v>1246027.68027743</v>
      </c>
      <c r="N162" s="0" t="str">
        <f aca="false">'NORTH-1'!N941</f>
        <v>Kamrangirchar</v>
      </c>
      <c r="O162" s="0" t="s">
        <v>987</v>
      </c>
    </row>
    <row r="163" customFormat="false" ht="15" hidden="true" customHeight="false" outlineLevel="0" collapsed="false">
      <c r="A163" s="0" t="n">
        <f aca="false">'NORTH-1'!A942</f>
        <v>18</v>
      </c>
      <c r="B163" s="0" t="str">
        <f aca="false">'NORTH-1'!B942</f>
        <v>Muslimbagh</v>
      </c>
      <c r="C163" s="1441" t="n">
        <f aca="false">'NORTH-1'!C942</f>
        <v>11</v>
      </c>
      <c r="D163" s="1441" t="n">
        <f aca="false">'NORTH-1'!D942</f>
        <v>0</v>
      </c>
      <c r="E163" s="1441" t="str">
        <f aca="false">'NORTH-1'!E942</f>
        <v>HA-021100908-02</v>
      </c>
      <c r="F163" s="1441" t="n">
        <f aca="false">'NORTH-1'!F942</f>
        <v>1</v>
      </c>
      <c r="G163" s="1441" t="n">
        <f aca="false">'NORTH-1'!G942</f>
        <v>22904364</v>
      </c>
      <c r="H163" s="1441" t="n">
        <f aca="false">'NORTH-1'!H942</f>
        <v>24575572</v>
      </c>
      <c r="I163" s="1441" t="n">
        <f aca="false">'NORTH-1'!I942</f>
        <v>1671208</v>
      </c>
      <c r="J163" s="1441" t="n">
        <f aca="false">'NORTH-1'!J942</f>
        <v>1</v>
      </c>
      <c r="K163" s="0" t="n">
        <f aca="false">'NORTH-1'!K942</f>
        <v>0</v>
      </c>
      <c r="L163" s="0" t="n">
        <f aca="false">'NORTH-1'!L942</f>
        <v>1671208</v>
      </c>
      <c r="M163" s="0" t="n">
        <f aca="false">'NORTH-1'!M942</f>
        <v>1723504.95026239</v>
      </c>
      <c r="N163" s="0" t="str">
        <f aca="false">'NORTH-1'!N942</f>
        <v>Kamrangirchar</v>
      </c>
      <c r="O163" s="0" t="s">
        <v>987</v>
      </c>
    </row>
    <row r="164" customFormat="false" ht="15" hidden="true" customHeight="false" outlineLevel="0" collapsed="false">
      <c r="A164" s="0" t="n">
        <f aca="false">'NORTH-1'!A943</f>
        <v>19</v>
      </c>
      <c r="B164" s="0" t="str">
        <f aca="false">'NORTH-1'!B943</f>
        <v>Noyagaon</v>
      </c>
      <c r="C164" s="1441" t="n">
        <f aca="false">'NORTH-1'!C943</f>
        <v>11</v>
      </c>
      <c r="D164" s="1441" t="n">
        <f aca="false">'NORTH-1'!D943</f>
        <v>0</v>
      </c>
      <c r="E164" s="1441" t="str">
        <f aca="false">'NORTH-1'!E943</f>
        <v>HA-021101087-02</v>
      </c>
      <c r="F164" s="1441" t="n">
        <f aca="false">'NORTH-1'!F943</f>
        <v>1</v>
      </c>
      <c r="G164" s="1441" t="n">
        <f aca="false">'NORTH-1'!G943</f>
        <v>516458</v>
      </c>
      <c r="H164" s="1441" t="n">
        <f aca="false">'NORTH-1'!H943</f>
        <v>3217494</v>
      </c>
      <c r="I164" s="1441" t="n">
        <f aca="false">'NORTH-1'!I943</f>
        <v>2701036</v>
      </c>
      <c r="J164" s="1441" t="n">
        <f aca="false">'NORTH-1'!J943</f>
        <v>1</v>
      </c>
      <c r="K164" s="0" t="n">
        <f aca="false">'NORTH-1'!K943</f>
        <v>0</v>
      </c>
      <c r="L164" s="0" t="n">
        <f aca="false">'NORTH-1'!L943</f>
        <v>2701036</v>
      </c>
      <c r="M164" s="0" t="n">
        <f aca="false">'NORTH-1'!M943</f>
        <v>2785559.25823532</v>
      </c>
      <c r="N164" s="0" t="str">
        <f aca="false">'NORTH-1'!N943</f>
        <v>Kamrangirchar</v>
      </c>
      <c r="O164" s="0" t="s">
        <v>987</v>
      </c>
    </row>
    <row r="165" customFormat="false" ht="15" hidden="true" customHeight="false" outlineLevel="0" collapsed="false">
      <c r="A165" s="0" t="n">
        <f aca="false">'NORTH-1'!A944</f>
        <v>20</v>
      </c>
      <c r="B165" s="0" t="str">
        <f aca="false">'NORTH-1'!B944</f>
        <v>Nurbagh</v>
      </c>
      <c r="C165" s="1441" t="n">
        <f aca="false">'NORTH-1'!C944</f>
        <v>11</v>
      </c>
      <c r="D165" s="1441" t="n">
        <f aca="false">'NORTH-1'!D944</f>
        <v>0</v>
      </c>
      <c r="E165" s="1441" t="str">
        <f aca="false">'NORTH-1'!E944</f>
        <v>HA-021100982-02</v>
      </c>
      <c r="F165" s="1441" t="n">
        <f aca="false">'NORTH-1'!F944</f>
        <v>1</v>
      </c>
      <c r="G165" s="1441" t="n">
        <f aca="false">'NORTH-1'!G944</f>
        <v>19118491</v>
      </c>
      <c r="H165" s="1441" t="n">
        <f aca="false">'NORTH-1'!H944</f>
        <v>21245035</v>
      </c>
      <c r="I165" s="1441" t="n">
        <f aca="false">'NORTH-1'!I944</f>
        <v>2126544</v>
      </c>
      <c r="J165" s="1441" t="n">
        <f aca="false">'NORTH-1'!J944</f>
        <v>1</v>
      </c>
      <c r="K165" s="0" t="n">
        <f aca="false">'NORTH-1'!K944</f>
        <v>0</v>
      </c>
      <c r="L165" s="0" t="n">
        <f aca="false">'NORTH-1'!L944</f>
        <v>2126544</v>
      </c>
      <c r="M165" s="0" t="n">
        <f aca="false">'NORTH-1'!M944</f>
        <v>2193089.73565875</v>
      </c>
      <c r="N165" s="0" t="str">
        <f aca="false">'NORTH-1'!N944</f>
        <v>Kamrangirchar</v>
      </c>
      <c r="O165" s="0" t="s">
        <v>987</v>
      </c>
    </row>
    <row r="166" customFormat="false" ht="15" hidden="true" customHeight="false" outlineLevel="0" collapsed="false">
      <c r="A166" s="0" t="n">
        <f aca="false">'NORTH-1'!A945</f>
        <v>21</v>
      </c>
      <c r="B166" s="0" t="str">
        <f aca="false">'NORTH-1'!B945</f>
        <v>Ali Nagar</v>
      </c>
      <c r="C166" s="1441" t="n">
        <f aca="false">'NORTH-1'!C945</f>
        <v>11</v>
      </c>
      <c r="D166" s="1441" t="n">
        <f aca="false">'NORTH-1'!D945</f>
        <v>0</v>
      </c>
      <c r="E166" s="1441" t="str">
        <f aca="false">'NORTH-1'!E945</f>
        <v>HA-021101022-02</v>
      </c>
      <c r="F166" s="1441" t="n">
        <f aca="false">'NORTH-1'!F945</f>
        <v>1</v>
      </c>
      <c r="G166" s="1441" t="n">
        <f aca="false">'NORTH-1'!G945</f>
        <v>17434438</v>
      </c>
      <c r="H166" s="1441" t="n">
        <f aca="false">'NORTH-1'!H945</f>
        <v>19758728</v>
      </c>
      <c r="I166" s="1441" t="n">
        <f aca="false">'NORTH-1'!I945</f>
        <v>2324290</v>
      </c>
      <c r="J166" s="1441" t="n">
        <f aca="false">'NORTH-1'!J945</f>
        <v>1</v>
      </c>
      <c r="K166" s="0" t="n">
        <f aca="false">'NORTH-1'!K945</f>
        <v>0</v>
      </c>
      <c r="L166" s="0" t="n">
        <f aca="false">'NORTH-1'!L945</f>
        <v>2324290</v>
      </c>
      <c r="M166" s="0" t="n">
        <f aca="false">'NORTH-1'!M945</f>
        <v>2397023.78210574</v>
      </c>
      <c r="N166" s="0" t="str">
        <f aca="false">'NORTH-1'!N945</f>
        <v>Kamrangirchar</v>
      </c>
      <c r="O166" s="0" t="s">
        <v>987</v>
      </c>
    </row>
    <row r="167" customFormat="false" ht="15" hidden="true" customHeight="false" outlineLevel="0" collapsed="false">
      <c r="A167" s="0" t="n">
        <f aca="false">'NORTH-1'!A1022</f>
        <v>12</v>
      </c>
      <c r="B167" s="0" t="str">
        <f aca="false">'NORTH-1'!B1022</f>
        <v>Spare</v>
      </c>
      <c r="C167" s="1441" t="n">
        <f aca="false">'NORTH-1'!C1022</f>
        <v>11</v>
      </c>
      <c r="D167" s="1441" t="n">
        <f aca="false">'NORTH-1'!D1022</f>
        <v>0</v>
      </c>
      <c r="E167" s="1441" t="n">
        <f aca="false">'NORTH-1'!E1022</f>
        <v>0</v>
      </c>
      <c r="F167" s="1441" t="n">
        <f aca="false">'NORTH-1'!F1022</f>
        <v>1</v>
      </c>
      <c r="G167" s="1441" t="n">
        <f aca="false">'NORTH-1'!G1022</f>
        <v>0</v>
      </c>
      <c r="H167" s="1441" t="n">
        <f aca="false">'NORTH-1'!H1022</f>
        <v>0</v>
      </c>
      <c r="I167" s="1441" t="n">
        <f aca="false">'NORTH-1'!I1022</f>
        <v>0</v>
      </c>
      <c r="J167" s="1441" t="n">
        <f aca="false">'NORTH-1'!J1022</f>
        <v>1</v>
      </c>
      <c r="K167" s="0" t="n">
        <f aca="false">'NORTH-1'!K1022</f>
        <v>0</v>
      </c>
      <c r="L167" s="0" t="n">
        <f aca="false">'NORTH-1'!L1022</f>
        <v>0</v>
      </c>
      <c r="M167" s="0" t="n">
        <f aca="false">'NORTH-1'!M1022</f>
        <v>0</v>
      </c>
      <c r="N167" s="0" t="n">
        <f aca="false">'NORTH-1'!N1022</f>
        <v>0</v>
      </c>
      <c r="O167" s="0" t="s">
        <v>1008</v>
      </c>
    </row>
    <row r="168" customFormat="false" ht="15" hidden="true" customHeight="false" outlineLevel="0" collapsed="false">
      <c r="A168" s="0" t="n">
        <f aca="false">'NORTH-1'!A1023</f>
        <v>13</v>
      </c>
      <c r="B168" s="0" t="str">
        <f aca="false">'NORTH-1'!B1023</f>
        <v>Spare</v>
      </c>
      <c r="C168" s="1441" t="n">
        <f aca="false">'NORTH-1'!C1023</f>
        <v>11</v>
      </c>
      <c r="D168" s="1441" t="n">
        <f aca="false">'NORTH-1'!D1023</f>
        <v>0</v>
      </c>
      <c r="E168" s="1441" t="n">
        <f aca="false">'NORTH-1'!E1023</f>
        <v>0</v>
      </c>
      <c r="F168" s="1441" t="n">
        <f aca="false">'NORTH-1'!F1023</f>
        <v>1</v>
      </c>
      <c r="G168" s="1441" t="n">
        <f aca="false">'NORTH-1'!G1023</f>
        <v>0</v>
      </c>
      <c r="H168" s="1441" t="n">
        <f aca="false">'NORTH-1'!H1023</f>
        <v>0</v>
      </c>
      <c r="I168" s="1441" t="n">
        <f aca="false">'NORTH-1'!I1023</f>
        <v>0</v>
      </c>
      <c r="J168" s="1441" t="n">
        <f aca="false">'NORTH-1'!J1023</f>
        <v>1</v>
      </c>
      <c r="K168" s="0" t="n">
        <f aca="false">'NORTH-1'!K1023</f>
        <v>0</v>
      </c>
      <c r="L168" s="0" t="n">
        <f aca="false">'NORTH-1'!L1023</f>
        <v>0</v>
      </c>
      <c r="M168" s="0" t="n">
        <f aca="false">'NORTH-1'!M1023</f>
        <v>0</v>
      </c>
      <c r="N168" s="0" t="n">
        <f aca="false">'NORTH-1'!N1023</f>
        <v>0</v>
      </c>
      <c r="O168" s="0" t="s">
        <v>1008</v>
      </c>
    </row>
    <row r="169" customFormat="false" ht="15" hidden="true" customHeight="false" outlineLevel="0" collapsed="false">
      <c r="A169" s="0" t="n">
        <f aca="false">'NORTH-1'!A1024</f>
        <v>14</v>
      </c>
      <c r="B169" s="0" t="str">
        <f aca="false">'NORTH-1'!B1024</f>
        <v>Spare</v>
      </c>
      <c r="C169" s="1441" t="n">
        <f aca="false">'NORTH-1'!C1024</f>
        <v>11</v>
      </c>
      <c r="D169" s="1441" t="n">
        <f aca="false">'NORTH-1'!D1024</f>
        <v>0</v>
      </c>
      <c r="E169" s="1441" t="n">
        <f aca="false">'NORTH-1'!E1024</f>
        <v>0</v>
      </c>
      <c r="F169" s="1441" t="n">
        <f aca="false">'NORTH-1'!F1024</f>
        <v>1</v>
      </c>
      <c r="G169" s="1441" t="n">
        <f aca="false">'NORTH-1'!G1024</f>
        <v>0</v>
      </c>
      <c r="H169" s="1441" t="n">
        <f aca="false">'NORTH-1'!H1024</f>
        <v>0</v>
      </c>
      <c r="I169" s="1441" t="n">
        <f aca="false">'NORTH-1'!I1024</f>
        <v>0</v>
      </c>
      <c r="J169" s="1441" t="n">
        <f aca="false">'NORTH-1'!J1024</f>
        <v>1</v>
      </c>
      <c r="K169" s="0" t="n">
        <f aca="false">'NORTH-1'!K1024</f>
        <v>0</v>
      </c>
      <c r="L169" s="0" t="n">
        <f aca="false">'NORTH-1'!L1024</f>
        <v>0</v>
      </c>
      <c r="M169" s="0" t="n">
        <f aca="false">'NORTH-1'!M1024</f>
        <v>0</v>
      </c>
      <c r="N169" s="0" t="n">
        <f aca="false">'NORTH-1'!N1024</f>
        <v>0</v>
      </c>
      <c r="O169" s="0" t="s">
        <v>1008</v>
      </c>
    </row>
    <row r="170" customFormat="false" ht="15" hidden="true" customHeight="false" outlineLevel="0" collapsed="false">
      <c r="A170" s="0" t="n">
        <f aca="false">'NORTH-1'!A1025</f>
        <v>15</v>
      </c>
      <c r="B170" s="0" t="str">
        <f aca="false">'NORTH-1'!B1025</f>
        <v>Nababgonj Park</v>
      </c>
      <c r="C170" s="1441" t="n">
        <f aca="false">'NORTH-1'!C1025</f>
        <v>11</v>
      </c>
      <c r="D170" s="1441" t="n">
        <f aca="false">'NORTH-1'!D1025</f>
        <v>0</v>
      </c>
      <c r="E170" s="1441" t="n">
        <f aca="false">'NORTH-1'!E1025</f>
        <v>0</v>
      </c>
      <c r="F170" s="1441" t="n">
        <f aca="false">'NORTH-1'!F1025</f>
        <v>1</v>
      </c>
      <c r="G170" s="1441" t="n">
        <f aca="false">'NORTH-1'!G1025</f>
        <v>6757988</v>
      </c>
      <c r="H170" s="1441" t="n">
        <f aca="false">'NORTH-1'!H1025</f>
        <v>8188769</v>
      </c>
      <c r="I170" s="1441" t="n">
        <f aca="false">'NORTH-1'!I1025</f>
        <v>1430781</v>
      </c>
      <c r="J170" s="1441" t="n">
        <f aca="false">'NORTH-1'!J1025</f>
        <v>1</v>
      </c>
      <c r="K170" s="0" t="n">
        <f aca="false">'NORTH-1'!K1025</f>
        <v>0</v>
      </c>
      <c r="L170" s="0" t="n">
        <f aca="false">'NORTH-1'!L1025</f>
        <v>1430781</v>
      </c>
      <c r="M170" s="0" t="n">
        <f aca="false">'NORTH-1'!M1025</f>
        <v>1444952.95645225</v>
      </c>
      <c r="N170" s="0" t="str">
        <f aca="false">'NORTH-1'!N1025</f>
        <v>Azimpur</v>
      </c>
      <c r="O170" s="0" t="s">
        <v>1008</v>
      </c>
    </row>
    <row r="171" customFormat="false" ht="15" hidden="true" customHeight="false" outlineLevel="0" collapsed="false">
      <c r="A171" s="0" t="n">
        <f aca="false">'NORTH-1'!A1026</f>
        <v>16</v>
      </c>
      <c r="B171" s="0" t="str">
        <f aca="false">'NORTH-1'!B1026</f>
        <v>Kholamura Ghat</v>
      </c>
      <c r="C171" s="1441" t="n">
        <f aca="false">'NORTH-1'!C1026</f>
        <v>11</v>
      </c>
      <c r="D171" s="1441" t="n">
        <f aca="false">'NORTH-1'!D1026</f>
        <v>0</v>
      </c>
      <c r="E171" s="1441" t="n">
        <f aca="false">'NORTH-1'!E1026</f>
        <v>0</v>
      </c>
      <c r="F171" s="1441" t="n">
        <f aca="false">'NORTH-1'!F1026</f>
        <v>1</v>
      </c>
      <c r="G171" s="1441" t="n">
        <f aca="false">'NORTH-1'!G1026</f>
        <v>72049102</v>
      </c>
      <c r="H171" s="1441" t="n">
        <f aca="false">'NORTH-1'!H1026</f>
        <v>74784480</v>
      </c>
      <c r="I171" s="1441" t="n">
        <f aca="false">'NORTH-1'!I1026</f>
        <v>2735378</v>
      </c>
      <c r="J171" s="1441" t="n">
        <f aca="false">'NORTH-1'!J1026</f>
        <v>1</v>
      </c>
      <c r="K171" s="0" t="n">
        <f aca="false">'NORTH-1'!K1026</f>
        <v>0</v>
      </c>
      <c r="L171" s="0" t="n">
        <f aca="false">'NORTH-1'!L1026</f>
        <v>2735378</v>
      </c>
      <c r="M171" s="0" t="n">
        <f aca="false">'NORTH-1'!M1026</f>
        <v>2762472.05415394</v>
      </c>
      <c r="N171" s="0" t="str">
        <f aca="false">'NORTH-1'!N1026</f>
        <v>Kamrangirchar</v>
      </c>
      <c r="O171" s="0" t="s">
        <v>1008</v>
      </c>
    </row>
    <row r="172" customFormat="false" ht="15" hidden="true" customHeight="false" outlineLevel="0" collapsed="false">
      <c r="A172" s="0" t="n">
        <f aca="false">'NORTH-1'!A1027</f>
        <v>17</v>
      </c>
      <c r="B172" s="0" t="str">
        <f aca="false">'NORTH-1'!B1027</f>
        <v>Khalpar</v>
      </c>
      <c r="C172" s="1441" t="n">
        <f aca="false">'NORTH-1'!C1027</f>
        <v>11</v>
      </c>
      <c r="D172" s="1441" t="n">
        <f aca="false">'NORTH-1'!D1027</f>
        <v>0</v>
      </c>
      <c r="E172" s="1441" t="n">
        <f aca="false">'NORTH-1'!E1027</f>
        <v>0</v>
      </c>
      <c r="F172" s="1441" t="n">
        <f aca="false">'NORTH-1'!F1027</f>
        <v>1</v>
      </c>
      <c r="G172" s="1441" t="n">
        <f aca="false">'NORTH-1'!G1027</f>
        <v>81615032</v>
      </c>
      <c r="H172" s="1441" t="n">
        <f aca="false">'NORTH-1'!H1027</f>
        <v>82977184</v>
      </c>
      <c r="I172" s="1441" t="n">
        <f aca="false">'NORTH-1'!I1027</f>
        <v>1362152</v>
      </c>
      <c r="J172" s="1441" t="n">
        <f aca="false">'NORTH-1'!J1027</f>
        <v>1</v>
      </c>
      <c r="K172" s="0" t="n">
        <f aca="false">'NORTH-1'!K1027</f>
        <v>0</v>
      </c>
      <c r="L172" s="0" t="n">
        <f aca="false">'NORTH-1'!L1027</f>
        <v>1362152</v>
      </c>
      <c r="M172" s="0" t="n">
        <f aca="false">'NORTH-1'!M1027</f>
        <v>1375644.18281857</v>
      </c>
      <c r="N172" s="0" t="str">
        <f aca="false">'NORTH-1'!N1027</f>
        <v>Kamrangirchar</v>
      </c>
      <c r="O172" s="0" t="s">
        <v>1008</v>
      </c>
    </row>
    <row r="173" customFormat="false" ht="15" hidden="true" customHeight="false" outlineLevel="0" collapsed="false">
      <c r="A173" s="0" t="n">
        <f aca="false">'NORTH-1'!A1028</f>
        <v>18</v>
      </c>
      <c r="B173" s="0" t="str">
        <f aca="false">'NORTH-1'!B1028</f>
        <v>Shahidnagar</v>
      </c>
      <c r="C173" s="1441" t="n">
        <f aca="false">'NORTH-1'!C1028</f>
        <v>11</v>
      </c>
      <c r="D173" s="1441" t="n">
        <f aca="false">'NORTH-1'!D1028</f>
        <v>0</v>
      </c>
      <c r="E173" s="1441" t="n">
        <f aca="false">'NORTH-1'!E1028</f>
        <v>0</v>
      </c>
      <c r="F173" s="1441" t="n">
        <f aca="false">'NORTH-1'!F1028</f>
        <v>1</v>
      </c>
      <c r="G173" s="1441" t="n">
        <f aca="false">'NORTH-1'!G1028</f>
        <v>12336427</v>
      </c>
      <c r="H173" s="1441" t="n">
        <f aca="false">'NORTH-1'!H1028</f>
        <v>14195510</v>
      </c>
      <c r="I173" s="1441" t="n">
        <f aca="false">'NORTH-1'!I1028</f>
        <v>1859083</v>
      </c>
      <c r="J173" s="1441" t="n">
        <f aca="false">'NORTH-1'!J1028</f>
        <v>1</v>
      </c>
      <c r="K173" s="0" t="n">
        <f aca="false">'NORTH-1'!K1028</f>
        <v>0</v>
      </c>
      <c r="L173" s="0" t="n">
        <f aca="false">'NORTH-1'!L1028</f>
        <v>1859083</v>
      </c>
      <c r="M173" s="0" t="n">
        <f aca="false">'NORTH-1'!M1028</f>
        <v>1877497.30891039</v>
      </c>
      <c r="N173" s="0" t="str">
        <f aca="false">'NORTH-1'!N1028</f>
        <v>Azimpur</v>
      </c>
      <c r="O173" s="0" t="s">
        <v>1008</v>
      </c>
    </row>
    <row r="174" customFormat="false" ht="15" hidden="true" customHeight="false" outlineLevel="0" collapsed="false">
      <c r="A174" s="0" t="n">
        <f aca="false">'NORTH-1'!A1029</f>
        <v>19</v>
      </c>
      <c r="B174" s="0" t="str">
        <f aca="false">'NORTH-1'!B1029</f>
        <v>BGB 1  No Gate</v>
      </c>
      <c r="C174" s="1441" t="n">
        <f aca="false">'NORTH-1'!C1029</f>
        <v>11</v>
      </c>
      <c r="D174" s="1441" t="n">
        <f aca="false">'NORTH-1'!D1029</f>
        <v>0</v>
      </c>
      <c r="E174" s="1441" t="n">
        <f aca="false">'NORTH-1'!E1029</f>
        <v>0</v>
      </c>
      <c r="F174" s="1441" t="n">
        <f aca="false">'NORTH-1'!F1029</f>
        <v>1</v>
      </c>
      <c r="G174" s="1441" t="n">
        <f aca="false">'NORTH-1'!G1029</f>
        <v>29847534</v>
      </c>
      <c r="H174" s="1441" t="n">
        <f aca="false">'NORTH-1'!H1029</f>
        <v>31209790</v>
      </c>
      <c r="I174" s="1441" t="n">
        <f aca="false">'NORTH-1'!I1029</f>
        <v>1362256</v>
      </c>
      <c r="J174" s="1441" t="n">
        <f aca="false">'NORTH-1'!J1029</f>
        <v>1</v>
      </c>
      <c r="K174" s="0" t="n">
        <f aca="false">'NORTH-1'!K1029</f>
        <v>0</v>
      </c>
      <c r="L174" s="0" t="n">
        <f aca="false">'NORTH-1'!L1029</f>
        <v>1362256</v>
      </c>
      <c r="M174" s="0" t="n">
        <f aca="false">'NORTH-1'!M1029</f>
        <v>1375749.21294371</v>
      </c>
      <c r="N174" s="0" t="str">
        <f aca="false">'NORTH-1'!N1029</f>
        <v>Azimpur</v>
      </c>
      <c r="O174" s="0" t="s">
        <v>1008</v>
      </c>
    </row>
    <row r="175" customFormat="false" ht="15" hidden="false" customHeight="false" outlineLevel="0" collapsed="false">
      <c r="A175" s="0" t="n">
        <f aca="false">'NORTH-1'!A1030</f>
        <v>21</v>
      </c>
      <c r="B175" s="0" t="str">
        <f aca="false">'NORTH-1'!B1030</f>
        <v>Ganaktuli</v>
      </c>
      <c r="C175" s="1441" t="n">
        <f aca="false">'NORTH-1'!C1030</f>
        <v>11</v>
      </c>
      <c r="D175" s="1441" t="n">
        <f aca="false">'NORTH-1'!D1030</f>
        <v>0</v>
      </c>
      <c r="E175" s="1441" t="n">
        <f aca="false">'NORTH-1'!E1030</f>
        <v>0</v>
      </c>
      <c r="F175" s="1441" t="n">
        <f aca="false">'NORTH-1'!F1030</f>
        <v>1</v>
      </c>
      <c r="G175" s="1441" t="n">
        <f aca="false">'NORTH-1'!G1030</f>
        <v>21869943</v>
      </c>
      <c r="H175" s="1441" t="n">
        <f aca="false">'NORTH-1'!H1030</f>
        <v>22588480</v>
      </c>
      <c r="I175" s="1441" t="n">
        <f aca="false">'NORTH-1'!I1030</f>
        <v>718537</v>
      </c>
      <c r="J175" s="1441" t="n">
        <f aca="false">'NORTH-1'!J1030</f>
        <v>1</v>
      </c>
      <c r="K175" s="0" t="n">
        <f aca="false">'NORTH-1'!K1030</f>
        <v>0</v>
      </c>
      <c r="L175" s="0" t="n">
        <f aca="false">'NORTH-1'!L1030</f>
        <v>718537</v>
      </c>
      <c r="M175" s="0" t="n">
        <f aca="false">'NORTH-1'!M1030</f>
        <v>725654.144463987</v>
      </c>
      <c r="N175" s="0" t="str">
        <f aca="false">'NORTH-1'!N1030</f>
        <v>Jigatola</v>
      </c>
      <c r="O175" s="0" t="s">
        <v>1008</v>
      </c>
    </row>
    <row r="176" customFormat="false" ht="15" hidden="true" customHeight="false" outlineLevel="0" collapsed="false">
      <c r="A176" s="0" t="n">
        <f aca="false">'NORTH-1'!A1031</f>
        <v>22</v>
      </c>
      <c r="B176" s="0" t="str">
        <f aca="false">'NORTH-1'!B1031</f>
        <v>Thana</v>
      </c>
      <c r="C176" s="1441" t="n">
        <f aca="false">'NORTH-1'!C1031</f>
        <v>11</v>
      </c>
      <c r="D176" s="1441" t="n">
        <f aca="false">'NORTH-1'!D1031</f>
        <v>0</v>
      </c>
      <c r="E176" s="1441" t="n">
        <f aca="false">'NORTH-1'!E1031</f>
        <v>0</v>
      </c>
      <c r="F176" s="1441" t="n">
        <f aca="false">'NORTH-1'!F1031</f>
        <v>1</v>
      </c>
      <c r="G176" s="1441" t="n">
        <f aca="false">'NORTH-1'!G1031</f>
        <v>0</v>
      </c>
      <c r="H176" s="1441" t="n">
        <f aca="false">'NORTH-1'!H1031</f>
        <v>0</v>
      </c>
      <c r="I176" s="1441" t="n">
        <f aca="false">'NORTH-1'!I1031</f>
        <v>0</v>
      </c>
      <c r="J176" s="1441" t="n">
        <f aca="false">'NORTH-1'!J1031</f>
        <v>1</v>
      </c>
      <c r="K176" s="0" t="n">
        <f aca="false">'NORTH-1'!K1031</f>
        <v>0</v>
      </c>
      <c r="L176" s="0" t="n">
        <f aca="false">'NORTH-1'!L1031</f>
        <v>0</v>
      </c>
      <c r="M176" s="0" t="n">
        <f aca="false">'NORTH-1'!M1031</f>
        <v>0</v>
      </c>
      <c r="N176" s="0" t="n">
        <f aca="false">'NORTH-1'!N1031</f>
        <v>0</v>
      </c>
      <c r="O176" s="0" t="s">
        <v>1008</v>
      </c>
    </row>
    <row r="177" customFormat="false" ht="15" hidden="false" customHeight="false" outlineLevel="0" collapsed="false">
      <c r="A177" s="0" t="n">
        <f aca="false">'NORTH-1'!A1032</f>
        <v>23</v>
      </c>
      <c r="B177" s="0" t="str">
        <f aca="false">'NORTH-1'!B1032</f>
        <v>Bot Tola Mazar</v>
      </c>
      <c r="C177" s="1441" t="n">
        <f aca="false">'NORTH-1'!C1032</f>
        <v>11</v>
      </c>
      <c r="D177" s="1441" t="n">
        <f aca="false">'NORTH-1'!D1032</f>
        <v>0</v>
      </c>
      <c r="E177" s="1441" t="n">
        <f aca="false">'NORTH-1'!E1032</f>
        <v>0</v>
      </c>
      <c r="F177" s="1441" t="n">
        <f aca="false">'NORTH-1'!F1032</f>
        <v>1</v>
      </c>
      <c r="G177" s="1441" t="n">
        <f aca="false">'NORTH-1'!G1032</f>
        <v>28102896</v>
      </c>
      <c r="H177" s="1441" t="n">
        <f aca="false">'NORTH-1'!H1032</f>
        <v>30156751</v>
      </c>
      <c r="I177" s="1441" t="n">
        <f aca="false">'NORTH-1'!I1032</f>
        <v>2053855</v>
      </c>
      <c r="J177" s="1441" t="n">
        <f aca="false">'NORTH-1'!J1032</f>
        <v>1</v>
      </c>
      <c r="K177" s="0" t="n">
        <f aca="false">'NORTH-1'!K1032</f>
        <v>0</v>
      </c>
      <c r="L177" s="0" t="n">
        <f aca="false">'NORTH-1'!L1032</f>
        <v>2053855</v>
      </c>
      <c r="M177" s="0" t="n">
        <f aca="false">'NORTH-1'!M1032</f>
        <v>2074198.53518758</v>
      </c>
      <c r="N177" s="0" t="str">
        <f aca="false">'NORTH-1'!N1032</f>
        <v>Jigatola</v>
      </c>
      <c r="O177" s="0" t="s">
        <v>1008</v>
      </c>
    </row>
    <row r="178" customFormat="false" ht="15" hidden="false" customHeight="false" outlineLevel="0" collapsed="false">
      <c r="A178" s="0" t="n">
        <f aca="false">'NORTH-1'!A1033</f>
        <v>24</v>
      </c>
      <c r="B178" s="0" t="str">
        <f aca="false">'NORTH-1'!B1033</f>
        <v>Sikder Medical</v>
      </c>
      <c r="C178" s="1441" t="n">
        <f aca="false">'NORTH-1'!C1033</f>
        <v>11</v>
      </c>
      <c r="D178" s="1441" t="n">
        <f aca="false">'NORTH-1'!D1033</f>
        <v>0</v>
      </c>
      <c r="E178" s="1441" t="n">
        <f aca="false">'NORTH-1'!E1033</f>
        <v>0</v>
      </c>
      <c r="F178" s="1441" t="n">
        <f aca="false">'NORTH-1'!F1033</f>
        <v>1</v>
      </c>
      <c r="G178" s="1441" t="n">
        <f aca="false">'NORTH-1'!G1033</f>
        <v>33392224</v>
      </c>
      <c r="H178" s="1441" t="n">
        <f aca="false">'NORTH-1'!H1033</f>
        <v>34515480</v>
      </c>
      <c r="I178" s="1441" t="n">
        <f aca="false">'NORTH-1'!I1033</f>
        <v>1123256</v>
      </c>
      <c r="J178" s="1441" t="n">
        <f aca="false">'NORTH-1'!J1033</f>
        <v>1</v>
      </c>
      <c r="K178" s="0" t="n">
        <f aca="false">'NORTH-1'!K1033</f>
        <v>0</v>
      </c>
      <c r="L178" s="0" t="n">
        <f aca="false">'NORTH-1'!L1033</f>
        <v>1123256</v>
      </c>
      <c r="M178" s="0" t="n">
        <f aca="false">'NORTH-1'!M1033</f>
        <v>1134381.90614268</v>
      </c>
      <c r="N178" s="0" t="str">
        <f aca="false">'NORTH-1'!N1033</f>
        <v>Jigatola</v>
      </c>
      <c r="O178" s="0" t="s">
        <v>1008</v>
      </c>
    </row>
    <row r="179" customFormat="false" ht="15" hidden="true" customHeight="false" outlineLevel="0" collapsed="false">
      <c r="A179" s="0" t="n">
        <f aca="false">'NORTH-1'!A1034</f>
        <v>25</v>
      </c>
      <c r="B179" s="0" t="str">
        <f aca="false">'NORTH-1'!B1034</f>
        <v>Gas Field</v>
      </c>
      <c r="C179" s="1441" t="n">
        <f aca="false">'NORTH-1'!C1034</f>
        <v>11</v>
      </c>
      <c r="D179" s="1441" t="n">
        <f aca="false">'NORTH-1'!D1034</f>
        <v>0</v>
      </c>
      <c r="E179" s="1441" t="n">
        <f aca="false">'NORTH-1'!E1034</f>
        <v>0</v>
      </c>
      <c r="F179" s="1441" t="n">
        <f aca="false">'NORTH-1'!F1034</f>
        <v>1</v>
      </c>
      <c r="G179" s="1441" t="n">
        <f aca="false">'NORTH-1'!G1034</f>
        <v>49867262</v>
      </c>
      <c r="H179" s="1441" t="n">
        <f aca="false">'NORTH-1'!H1034</f>
        <v>51908120</v>
      </c>
      <c r="I179" s="1441" t="n">
        <f aca="false">'NORTH-1'!I1034</f>
        <v>2040858</v>
      </c>
      <c r="J179" s="1441" t="n">
        <f aca="false">'NORTH-1'!J1034</f>
        <v>1</v>
      </c>
      <c r="K179" s="0" t="n">
        <f aca="false">'NORTH-1'!K1034</f>
        <v>0</v>
      </c>
      <c r="L179" s="0" t="n">
        <f aca="false">'NORTH-1'!L1034</f>
        <v>2040858</v>
      </c>
      <c r="M179" s="0" t="n">
        <f aca="false">'NORTH-1'!M1034</f>
        <v>2061072.79926084</v>
      </c>
      <c r="N179" s="0" t="str">
        <f aca="false">'NORTH-1'!N1034</f>
        <v>Kamrangirchar</v>
      </c>
      <c r="O179" s="0" t="s">
        <v>1008</v>
      </c>
    </row>
    <row r="180" customFormat="false" ht="15" hidden="false" customHeight="false" outlineLevel="0" collapsed="false">
      <c r="A180" s="0" t="n">
        <f aca="false">'NORTH-1'!A1035</f>
        <v>26</v>
      </c>
      <c r="B180" s="0" t="str">
        <f aca="false">'NORTH-1'!B1035</f>
        <v>Hazaribagh</v>
      </c>
      <c r="C180" s="1441" t="n">
        <f aca="false">'NORTH-1'!C1035</f>
        <v>11</v>
      </c>
      <c r="D180" s="1441" t="n">
        <f aca="false">'NORTH-1'!D1035</f>
        <v>0</v>
      </c>
      <c r="E180" s="1441" t="n">
        <f aca="false">'NORTH-1'!E1035</f>
        <v>0</v>
      </c>
      <c r="F180" s="1441" t="n">
        <f aca="false">'NORTH-1'!F1035</f>
        <v>1</v>
      </c>
      <c r="G180" s="1441" t="n">
        <f aca="false">'NORTH-1'!G1035</f>
        <v>36947488</v>
      </c>
      <c r="H180" s="1441" t="n">
        <f aca="false">'NORTH-1'!H1035</f>
        <v>38417940</v>
      </c>
      <c r="I180" s="1441" t="n">
        <f aca="false">'NORTH-1'!I1035</f>
        <v>1470452</v>
      </c>
      <c r="J180" s="1441" t="n">
        <f aca="false">'NORTH-1'!J1035</f>
        <v>1</v>
      </c>
      <c r="K180" s="0" t="n">
        <f aca="false">'NORTH-1'!K1035</f>
        <v>0</v>
      </c>
      <c r="L180" s="0" t="n">
        <f aca="false">'NORTH-1'!L1035</f>
        <v>1470452</v>
      </c>
      <c r="M180" s="0" t="n">
        <f aca="false">'NORTH-1'!M1035</f>
        <v>1485016.89966607</v>
      </c>
      <c r="N180" s="0" t="str">
        <f aca="false">'NORTH-1'!N1035</f>
        <v>Jigatola</v>
      </c>
      <c r="O180" s="0" t="s">
        <v>1008</v>
      </c>
    </row>
    <row r="181" customFormat="false" ht="15" hidden="true" customHeight="false" outlineLevel="0" collapsed="false">
      <c r="A181" s="0" t="n">
        <f aca="false">'NORTH-1'!A1036</f>
        <v>27</v>
      </c>
      <c r="B181" s="0" t="str">
        <f aca="false">'NORTH-1'!B1036</f>
        <v>Spare</v>
      </c>
      <c r="C181" s="1441" t="n">
        <f aca="false">'NORTH-1'!C1036</f>
        <v>11</v>
      </c>
      <c r="D181" s="1441" t="n">
        <f aca="false">'NORTH-1'!D1036</f>
        <v>0</v>
      </c>
      <c r="E181" s="1441" t="n">
        <f aca="false">'NORTH-1'!E1036</f>
        <v>0</v>
      </c>
      <c r="F181" s="1441" t="n">
        <f aca="false">'NORTH-1'!F1036</f>
        <v>1</v>
      </c>
      <c r="G181" s="1441" t="n">
        <f aca="false">'NORTH-1'!G1036</f>
        <v>0</v>
      </c>
      <c r="H181" s="1441" t="n">
        <f aca="false">'NORTH-1'!H1036</f>
        <v>0</v>
      </c>
      <c r="I181" s="1441" t="n">
        <f aca="false">'NORTH-1'!I1036</f>
        <v>0</v>
      </c>
      <c r="J181" s="1441" t="n">
        <f aca="false">'NORTH-1'!J1036</f>
        <v>1</v>
      </c>
      <c r="K181" s="0" t="n">
        <f aca="false">'NORTH-1'!K1036</f>
        <v>0</v>
      </c>
      <c r="L181" s="0" t="n">
        <f aca="false">'NORTH-1'!L1036</f>
        <v>0</v>
      </c>
      <c r="M181" s="0" t="n">
        <f aca="false">'NORTH-1'!M1036</f>
        <v>0</v>
      </c>
      <c r="N181" s="0" t="n">
        <f aca="false">'NORTH-1'!N1036</f>
        <v>0</v>
      </c>
      <c r="O181" s="0" t="s">
        <v>1008</v>
      </c>
    </row>
    <row r="182" customFormat="false" ht="15" hidden="true" customHeight="false" outlineLevel="0" collapsed="false">
      <c r="A182" s="0" t="n">
        <f aca="false">'NORTH-1'!A1037</f>
        <v>28</v>
      </c>
      <c r="B182" s="0" t="str">
        <f aca="false">'NORTH-1'!B1037</f>
        <v>Spare</v>
      </c>
      <c r="C182" s="1441" t="n">
        <f aca="false">'NORTH-1'!C1037</f>
        <v>11</v>
      </c>
      <c r="D182" s="1441" t="n">
        <f aca="false">'NORTH-1'!D1037</f>
        <v>0</v>
      </c>
      <c r="E182" s="1441" t="n">
        <f aca="false">'NORTH-1'!E1037</f>
        <v>0</v>
      </c>
      <c r="F182" s="1441" t="n">
        <f aca="false">'NORTH-1'!F1037</f>
        <v>1</v>
      </c>
      <c r="G182" s="1441" t="n">
        <f aca="false">'NORTH-1'!G1037</f>
        <v>0</v>
      </c>
      <c r="H182" s="1441" t="n">
        <f aca="false">'NORTH-1'!H1037</f>
        <v>0</v>
      </c>
      <c r="I182" s="1441" t="n">
        <f aca="false">'NORTH-1'!I1037</f>
        <v>0</v>
      </c>
      <c r="J182" s="1441" t="n">
        <f aca="false">'NORTH-1'!J1037</f>
        <v>1</v>
      </c>
      <c r="K182" s="0" t="n">
        <f aca="false">'NORTH-1'!K1037</f>
        <v>0</v>
      </c>
      <c r="L182" s="0" t="n">
        <f aca="false">'NORTH-1'!L1037</f>
        <v>0</v>
      </c>
      <c r="M182" s="0" t="n">
        <f aca="false">'NORTH-1'!M1037</f>
        <v>0</v>
      </c>
      <c r="N182" s="0" t="n">
        <f aca="false">'NORTH-1'!N1037</f>
        <v>0</v>
      </c>
      <c r="O182" s="0" t="s">
        <v>1008</v>
      </c>
    </row>
    <row r="183" customFormat="false" ht="15" hidden="true" customHeight="false" outlineLevel="0" collapsed="false">
      <c r="A183" s="0" t="n">
        <f aca="false">'NORTH-1'!A1038</f>
        <v>31</v>
      </c>
      <c r="B183" s="0" t="str">
        <f aca="false">'NORTH-1'!B1038</f>
        <v>11/0.4 kV Aux. Transformer AT-1</v>
      </c>
      <c r="C183" s="1441" t="n">
        <f aca="false">'NORTH-1'!C1038</f>
        <v>0.415</v>
      </c>
      <c r="D183" s="1441" t="n">
        <f aca="false">'NORTH-1'!D1038</f>
        <v>0</v>
      </c>
      <c r="E183" s="1441" t="n">
        <f aca="false">'NORTH-1'!E1038</f>
        <v>0</v>
      </c>
      <c r="F183" s="1441" t="n">
        <f aca="false">'NORTH-1'!F1038</f>
        <v>1</v>
      </c>
      <c r="G183" s="1441" t="n">
        <f aca="false">'NORTH-1'!G1038</f>
        <v>1998.58</v>
      </c>
      <c r="H183" s="1441" t="n">
        <f aca="false">'NORTH-1'!H1038</f>
        <v>2056.85</v>
      </c>
      <c r="I183" s="1441" t="n">
        <f aca="false">'NORTH-1'!I1038</f>
        <v>58.27</v>
      </c>
      <c r="J183" s="1441" t="n">
        <f aca="false">'NORTH-1'!J1038</f>
        <v>10</v>
      </c>
      <c r="K183" s="0" t="n">
        <f aca="false">'NORTH-1'!K1038</f>
        <v>0</v>
      </c>
      <c r="L183" s="0" t="n">
        <f aca="false">'NORTH-1'!L1038</f>
        <v>0</v>
      </c>
      <c r="M183" s="0" t="n">
        <f aca="false">'NORTH-1'!M1038</f>
        <v>0</v>
      </c>
      <c r="N183" s="0" t="str">
        <f aca="false">'NORTH-1'!N1038</f>
        <v>Azimpur</v>
      </c>
      <c r="O183" s="0" t="s">
        <v>1008</v>
      </c>
    </row>
    <row r="184" customFormat="false" ht="15" hidden="true" customHeight="false" outlineLevel="0" collapsed="false">
      <c r="A184" s="0" t="n">
        <f aca="false">'NORTH-1'!A1039</f>
        <v>32</v>
      </c>
      <c r="B184" s="0" t="str">
        <f aca="false">'NORTH-1'!B1039</f>
        <v>11/0.4 kV Aux. Transformer AT-2</v>
      </c>
      <c r="C184" s="1441" t="n">
        <f aca="false">'NORTH-1'!C1039</f>
        <v>0.415</v>
      </c>
      <c r="D184" s="1441" t="n">
        <f aca="false">'NORTH-1'!D1039</f>
        <v>0</v>
      </c>
      <c r="E184" s="1441" t="n">
        <f aca="false">'NORTH-1'!E1039</f>
        <v>0</v>
      </c>
      <c r="F184" s="1441" t="n">
        <f aca="false">'NORTH-1'!F1039</f>
        <v>1</v>
      </c>
      <c r="G184" s="1441" t="n">
        <f aca="false">'NORTH-1'!G1039</f>
        <v>1590.01</v>
      </c>
      <c r="H184" s="1441" t="n">
        <f aca="false">'NORTH-1'!H1039</f>
        <v>1644.21</v>
      </c>
      <c r="I184" s="1441" t="n">
        <f aca="false">'NORTH-1'!I1039</f>
        <v>54.2</v>
      </c>
      <c r="J184" s="1441" t="n">
        <f aca="false">'NORTH-1'!J1039</f>
        <v>10</v>
      </c>
      <c r="K184" s="0" t="n">
        <f aca="false">'NORTH-1'!K1039</f>
        <v>0</v>
      </c>
      <c r="L184" s="0" t="n">
        <f aca="false">'NORTH-1'!L1039</f>
        <v>0</v>
      </c>
      <c r="M184" s="0" t="n">
        <f aca="false">'NORTH-1'!M1039</f>
        <v>0</v>
      </c>
      <c r="N184" s="0" t="str">
        <f aca="false">'NORTH-1'!N1039</f>
        <v>Azimpur</v>
      </c>
      <c r="O184" s="0" t="s">
        <v>1008</v>
      </c>
    </row>
    <row r="185" customFormat="false" ht="15" hidden="false" customHeight="false" outlineLevel="0" collapsed="false">
      <c r="A185" s="0" t="n">
        <f aca="false">'NORTH-1'!A1146</f>
        <v>0</v>
      </c>
      <c r="B185" s="0" t="str">
        <f aca="false">'NORTH-1'!B1146</f>
        <v>Salek Garden</v>
      </c>
      <c r="C185" s="1441" t="n">
        <f aca="false">'NORTH-1'!C1146</f>
        <v>11</v>
      </c>
      <c r="D185" s="1441" t="n">
        <f aca="false">'NORTH-1'!D1146</f>
        <v>0</v>
      </c>
      <c r="E185" s="1441" t="n">
        <f aca="false">'NORTH-1'!E1146</f>
        <v>2761</v>
      </c>
      <c r="F185" s="1441" t="n">
        <f aca="false">'NORTH-1'!F1146</f>
        <v>1</v>
      </c>
      <c r="G185" s="1441" t="n">
        <f aca="false">'NORTH-1'!G1146</f>
        <v>506.46</v>
      </c>
      <c r="H185" s="1441" t="n">
        <f aca="false">'NORTH-1'!H1146</f>
        <v>549.1</v>
      </c>
      <c r="I185" s="1441" t="n">
        <f aca="false">'NORTH-1'!I1146</f>
        <v>42.6400000000001</v>
      </c>
      <c r="J185" s="1441" t="n">
        <f aca="false">'NORTH-1'!J1146</f>
        <v>60000</v>
      </c>
      <c r="K185" s="0" t="n">
        <f aca="false">'NORTH-1'!K1146</f>
        <v>0</v>
      </c>
      <c r="L185" s="0" t="n">
        <f aca="false">'NORTH-1'!L1146</f>
        <v>2558400</v>
      </c>
      <c r="M185" s="0" t="n">
        <f aca="false">'NORTH-1'!M1146</f>
        <v>2562123.51913792</v>
      </c>
      <c r="N185" s="0" t="str">
        <f aca="false">'NORTH-1'!N1146</f>
        <v>Jigatola</v>
      </c>
      <c r="O185" s="0" t="s">
        <v>1011</v>
      </c>
    </row>
    <row r="186" customFormat="false" ht="15" hidden="false" customHeight="false" outlineLevel="0" collapsed="false">
      <c r="A186" s="0" t="n">
        <f aca="false">'NORTH-1'!A1147</f>
        <v>4</v>
      </c>
      <c r="B186" s="0" t="str">
        <f aca="false">'NORTH-1'!B1147</f>
        <v>Jigatola Local</v>
      </c>
      <c r="C186" s="1441" t="n">
        <f aca="false">'NORTH-1'!C1147</f>
        <v>11</v>
      </c>
      <c r="D186" s="1441" t="n">
        <f aca="false">'NORTH-1'!D1147</f>
        <v>0</v>
      </c>
      <c r="E186" s="1441" t="n">
        <f aca="false">'NORTH-1'!E1147</f>
        <v>2850</v>
      </c>
      <c r="F186" s="1441" t="n">
        <f aca="false">'NORTH-1'!F1147</f>
        <v>1</v>
      </c>
      <c r="G186" s="1441" t="n">
        <f aca="false">'NORTH-1'!G1147</f>
        <v>408.27</v>
      </c>
      <c r="H186" s="1441" t="n">
        <f aca="false">'NORTH-1'!H1147</f>
        <v>438.35</v>
      </c>
      <c r="I186" s="1441" t="n">
        <f aca="false">'NORTH-1'!I1147</f>
        <v>30.08</v>
      </c>
      <c r="J186" s="1441" t="n">
        <f aca="false">'NORTH-1'!J1147</f>
        <v>60000</v>
      </c>
      <c r="K186" s="0" t="n">
        <f aca="false">'NORTH-1'!K1147</f>
        <v>0</v>
      </c>
      <c r="L186" s="0" t="n">
        <f aca="false">'NORTH-1'!L1147</f>
        <v>1804800</v>
      </c>
      <c r="M186" s="0" t="n">
        <f aca="false">'NORTH-1'!M1147</f>
        <v>1807426.72269392</v>
      </c>
      <c r="N186" s="0" t="str">
        <f aca="false">'NORTH-1'!N1147</f>
        <v>Jigatola</v>
      </c>
      <c r="O186" s="0" t="s">
        <v>1011</v>
      </c>
    </row>
    <row r="187" customFormat="false" ht="15" hidden="true" customHeight="false" outlineLevel="0" collapsed="false"/>
    <row r="188" customFormat="false" ht="15" hidden="false" customHeight="false" outlineLevel="0" collapsed="false">
      <c r="A188" s="0" t="n">
        <f aca="false">'NORTH-1'!A1149</f>
        <v>6</v>
      </c>
      <c r="B188" s="0" t="str">
        <f aca="false">'NORTH-1'!B1149</f>
        <v>City College</v>
      </c>
      <c r="C188" s="1441" t="n">
        <f aca="false">'NORTH-1'!C1149</f>
        <v>11</v>
      </c>
      <c r="D188" s="1441" t="n">
        <f aca="false">'NORTH-1'!D1149</f>
        <v>0</v>
      </c>
      <c r="E188" s="1441" t="n">
        <f aca="false">'NORTH-1'!E1149</f>
        <v>2784</v>
      </c>
      <c r="F188" s="1441" t="n">
        <f aca="false">'NORTH-1'!F1149</f>
        <v>1</v>
      </c>
      <c r="G188" s="1441" t="n">
        <f aca="false">'NORTH-1'!G1149</f>
        <v>450.2</v>
      </c>
      <c r="H188" s="1441" t="n">
        <f aca="false">'NORTH-1'!H1149</f>
        <v>479.78</v>
      </c>
      <c r="I188" s="1441" t="n">
        <f aca="false">'NORTH-1'!I1149</f>
        <v>29.58</v>
      </c>
      <c r="J188" s="1441" t="n">
        <f aca="false">'NORTH-1'!J1149</f>
        <v>60000</v>
      </c>
      <c r="K188" s="0" t="n">
        <f aca="false">'NORTH-1'!K1149</f>
        <v>0</v>
      </c>
      <c r="L188" s="0" t="n">
        <f aca="false">'NORTH-1'!L1149</f>
        <v>1774800</v>
      </c>
      <c r="M188" s="0" t="n">
        <f aca="false">'NORTH-1'!M1149</f>
        <v>1777383.06041509</v>
      </c>
      <c r="N188" s="0" t="str">
        <f aca="false">'NORTH-1'!N1149</f>
        <v>Jigatola</v>
      </c>
      <c r="O188" s="0" t="s">
        <v>1011</v>
      </c>
    </row>
    <row r="189" customFormat="false" ht="15" hidden="false" customHeight="false" outlineLevel="0" collapsed="false">
      <c r="A189" s="0" t="n">
        <f aca="false">'NORTH-1'!A1150</f>
        <v>7</v>
      </c>
      <c r="B189" s="0" t="str">
        <f aca="false">'NORTH-1'!B1150</f>
        <v>Spare</v>
      </c>
      <c r="C189" s="1441" t="n">
        <f aca="false">'NORTH-1'!C1150</f>
        <v>11</v>
      </c>
      <c r="D189" s="1441" t="n">
        <f aca="false">'NORTH-1'!D1150</f>
        <v>0</v>
      </c>
      <c r="E189" s="1441" t="n">
        <f aca="false">'NORTH-1'!E1150</f>
        <v>2799</v>
      </c>
      <c r="F189" s="1441" t="n">
        <f aca="false">'NORTH-1'!F1150</f>
        <v>1</v>
      </c>
      <c r="G189" s="1441" t="n">
        <f aca="false">'NORTH-1'!G1150</f>
        <v>0</v>
      </c>
      <c r="H189" s="1441" t="n">
        <f aca="false">'NORTH-1'!H1150</f>
        <v>0</v>
      </c>
      <c r="I189" s="1441" t="n">
        <f aca="false">'NORTH-1'!I1150</f>
        <v>0</v>
      </c>
      <c r="J189" s="1441" t="n">
        <f aca="false">'NORTH-1'!J1150</f>
        <v>60000</v>
      </c>
      <c r="K189" s="0" t="n">
        <f aca="false">'NORTH-1'!K1150</f>
        <v>0</v>
      </c>
      <c r="L189" s="0" t="n">
        <f aca="false">'NORTH-1'!L1150</f>
        <v>0</v>
      </c>
      <c r="M189" s="0" t="n">
        <f aca="false">'NORTH-1'!M1150</f>
        <v>0</v>
      </c>
      <c r="N189" s="0" t="str">
        <f aca="false">'NORTH-1'!N1150</f>
        <v>Jigatola</v>
      </c>
      <c r="O189" s="0" t="s">
        <v>1011</v>
      </c>
    </row>
    <row r="190" customFormat="false" ht="15" hidden="false" customHeight="false" outlineLevel="0" collapsed="false">
      <c r="A190" s="0" t="n">
        <f aca="false">'NORTH-1'!A1151</f>
        <v>8</v>
      </c>
      <c r="B190" s="0" t="str">
        <f aca="false">'NORTH-1'!B1151</f>
        <v>Spare</v>
      </c>
      <c r="C190" s="1441" t="n">
        <f aca="false">'NORTH-1'!C1151</f>
        <v>11</v>
      </c>
      <c r="D190" s="1441" t="n">
        <f aca="false">'NORTH-1'!D1151</f>
        <v>0</v>
      </c>
      <c r="E190" s="1441" t="n">
        <f aca="false">'NORTH-1'!E1151</f>
        <v>2775</v>
      </c>
      <c r="F190" s="1441" t="n">
        <f aca="false">'NORTH-1'!F1151</f>
        <v>1</v>
      </c>
      <c r="G190" s="1441" t="n">
        <f aca="false">'NORTH-1'!G1151</f>
        <v>0</v>
      </c>
      <c r="H190" s="1441" t="n">
        <f aca="false">'NORTH-1'!H1151</f>
        <v>0</v>
      </c>
      <c r="I190" s="1441" t="n">
        <f aca="false">'NORTH-1'!I1151</f>
        <v>0</v>
      </c>
      <c r="J190" s="1441" t="n">
        <f aca="false">'NORTH-1'!J1151</f>
        <v>60000</v>
      </c>
      <c r="K190" s="0" t="n">
        <f aca="false">'NORTH-1'!K1151</f>
        <v>0</v>
      </c>
      <c r="L190" s="0" t="n">
        <f aca="false">'NORTH-1'!L1151</f>
        <v>0</v>
      </c>
      <c r="M190" s="0" t="n">
        <f aca="false">'NORTH-1'!M1151</f>
        <v>0</v>
      </c>
      <c r="N190" s="0" t="str">
        <f aca="false">'NORTH-1'!N1151</f>
        <v>Jigatola</v>
      </c>
      <c r="O190" s="0" t="s">
        <v>1011</v>
      </c>
    </row>
    <row r="191" customFormat="false" ht="15" hidden="false" customHeight="false" outlineLevel="0" collapsed="false">
      <c r="A191" s="0" t="n">
        <f aca="false">'NORTH-1'!A1152</f>
        <v>10</v>
      </c>
      <c r="B191" s="0" t="str">
        <f aca="false">'NORTH-1'!B1152</f>
        <v>Post Office</v>
      </c>
      <c r="C191" s="1441" t="n">
        <f aca="false">'NORTH-1'!C1152</f>
        <v>11</v>
      </c>
      <c r="D191" s="1441" t="n">
        <f aca="false">'NORTH-1'!D1152</f>
        <v>0</v>
      </c>
      <c r="E191" s="1441" t="n">
        <f aca="false">'NORTH-1'!E1152</f>
        <v>2836</v>
      </c>
      <c r="F191" s="1441" t="n">
        <f aca="false">'NORTH-1'!F1152</f>
        <v>1</v>
      </c>
      <c r="G191" s="1441" t="n">
        <f aca="false">'NORTH-1'!G1152</f>
        <v>330.76</v>
      </c>
      <c r="H191" s="1441" t="n">
        <f aca="false">'NORTH-1'!H1152</f>
        <v>358.58</v>
      </c>
      <c r="I191" s="1441" t="n">
        <f aca="false">'NORTH-1'!I1152</f>
        <v>27.82</v>
      </c>
      <c r="J191" s="1441" t="n">
        <f aca="false">'NORTH-1'!J1152</f>
        <v>60000</v>
      </c>
      <c r="K191" s="0" t="n">
        <f aca="false">'NORTH-1'!K1152</f>
        <v>0</v>
      </c>
      <c r="L191" s="0" t="n">
        <f aca="false">'NORTH-1'!L1152</f>
        <v>1669200</v>
      </c>
      <c r="M191" s="0" t="n">
        <f aca="false">'NORTH-1'!M1152</f>
        <v>1671629.36919364</v>
      </c>
      <c r="N191" s="0" t="str">
        <f aca="false">'NORTH-1'!N1152</f>
        <v>Jigatola</v>
      </c>
      <c r="O191" s="0" t="s">
        <v>1011</v>
      </c>
    </row>
    <row r="192" customFormat="false" ht="15" hidden="false" customHeight="false" outlineLevel="0" collapsed="false">
      <c r="A192" s="0" t="n">
        <f aca="false">'NORTH-1'!A1153</f>
        <v>11</v>
      </c>
      <c r="B192" s="0" t="str">
        <f aca="false">'NORTH-1'!B1153</f>
        <v>Leather Institute</v>
      </c>
      <c r="C192" s="1441" t="n">
        <f aca="false">'NORTH-1'!C1153</f>
        <v>11</v>
      </c>
      <c r="D192" s="1441" t="n">
        <f aca="false">'NORTH-1'!D1153</f>
        <v>0</v>
      </c>
      <c r="E192" s="1441" t="n">
        <f aca="false">'NORTH-1'!E1153</f>
        <v>2835</v>
      </c>
      <c r="F192" s="1441" t="n">
        <f aca="false">'NORTH-1'!F1153</f>
        <v>1</v>
      </c>
      <c r="G192" s="1441" t="n">
        <f aca="false">'NORTH-1'!G1153</f>
        <v>54.22</v>
      </c>
      <c r="H192" s="1441" t="n">
        <f aca="false">'NORTH-1'!H1153</f>
        <v>57.38</v>
      </c>
      <c r="I192" s="1441" t="n">
        <f aca="false">'NORTH-1'!I1153</f>
        <v>3.16</v>
      </c>
      <c r="J192" s="1441" t="n">
        <f aca="false">'NORTH-1'!J1153</f>
        <v>60000</v>
      </c>
      <c r="K192" s="0" t="n">
        <f aca="false">'NORTH-1'!K1153</f>
        <v>0</v>
      </c>
      <c r="L192" s="0" t="n">
        <f aca="false">'NORTH-1'!L1153</f>
        <v>189600</v>
      </c>
      <c r="M192" s="0" t="n">
        <f aca="false">'NORTH-1'!M1153</f>
        <v>189875.945602154</v>
      </c>
      <c r="N192" s="0" t="str">
        <f aca="false">'NORTH-1'!N1153</f>
        <v>Jigatola</v>
      </c>
      <c r="O192" s="0" t="s">
        <v>1011</v>
      </c>
    </row>
    <row r="193" customFormat="false" ht="15" hidden="false" customHeight="false" outlineLevel="0" collapsed="false">
      <c r="A193" s="0" t="n">
        <f aca="false">'NORTH-1'!A1154</f>
        <v>12</v>
      </c>
      <c r="B193" s="0" t="str">
        <f aca="false">'NORTH-1'!B1154</f>
        <v>Mina Bazar</v>
      </c>
      <c r="C193" s="1441" t="n">
        <f aca="false">'NORTH-1'!C1154</f>
        <v>11</v>
      </c>
      <c r="D193" s="1441" t="n">
        <f aca="false">'NORTH-1'!D1154</f>
        <v>0</v>
      </c>
      <c r="E193" s="1441" t="n">
        <f aca="false">'NORTH-1'!E1154</f>
        <v>2853</v>
      </c>
      <c r="F193" s="1441" t="n">
        <f aca="false">'NORTH-1'!F1154</f>
        <v>1</v>
      </c>
      <c r="G193" s="1441" t="n">
        <f aca="false">'NORTH-1'!G1154</f>
        <v>169.47</v>
      </c>
      <c r="H193" s="1441" t="n">
        <f aca="false">'NORTH-1'!H1154</f>
        <v>181.89</v>
      </c>
      <c r="I193" s="1441" t="n">
        <f aca="false">'NORTH-1'!I1154</f>
        <v>12.42</v>
      </c>
      <c r="J193" s="1441" t="n">
        <f aca="false">'NORTH-1'!J1154</f>
        <v>60000</v>
      </c>
      <c r="K193" s="0" t="n">
        <f aca="false">'NORTH-1'!K1154</f>
        <v>0</v>
      </c>
      <c r="L193" s="0" t="n">
        <f aca="false">'NORTH-1'!L1154</f>
        <v>745199.999999999</v>
      </c>
      <c r="M193" s="0" t="n">
        <f aca="false">'NORTH-1'!M1154</f>
        <v>746284.571005931</v>
      </c>
      <c r="N193" s="0" t="str">
        <f aca="false">'NORTH-1'!N1154</f>
        <v>Jigatola</v>
      </c>
      <c r="O193" s="0" t="s">
        <v>1011</v>
      </c>
    </row>
    <row r="194" customFormat="false" ht="15" hidden="false" customHeight="false" outlineLevel="0" collapsed="false">
      <c r="A194" s="0" t="n">
        <f aca="false">'NORTH-1'!A1155</f>
        <v>13</v>
      </c>
      <c r="B194" s="0" t="str">
        <f aca="false">'NORTH-1'!B1155</f>
        <v>Mitali</v>
      </c>
      <c r="C194" s="1441" t="n">
        <f aca="false">'NORTH-1'!C1155</f>
        <v>11</v>
      </c>
      <c r="D194" s="1441" t="n">
        <f aca="false">'NORTH-1'!D1155</f>
        <v>0</v>
      </c>
      <c r="E194" s="1441" t="n">
        <f aca="false">'NORTH-1'!E1155</f>
        <v>2852</v>
      </c>
      <c r="F194" s="1441" t="n">
        <f aca="false">'NORTH-1'!F1155</f>
        <v>1</v>
      </c>
      <c r="G194" s="1441" t="n">
        <f aca="false">'NORTH-1'!G1155</f>
        <v>278.85</v>
      </c>
      <c r="H194" s="1441" t="n">
        <f aca="false">'NORTH-1'!H1155</f>
        <v>330.42</v>
      </c>
      <c r="I194" s="1441" t="n">
        <f aca="false">'NORTH-1'!I1155</f>
        <v>51.57</v>
      </c>
      <c r="J194" s="1441" t="n">
        <f aca="false">'NORTH-1'!J1155</f>
        <v>60000</v>
      </c>
      <c r="K194" s="0" t="n">
        <f aca="false">'NORTH-1'!K1155</f>
        <v>0</v>
      </c>
      <c r="L194" s="0" t="n">
        <f aca="false">'NORTH-1'!L1155</f>
        <v>3094200</v>
      </c>
      <c r="M194" s="0" t="n">
        <f aca="false">'NORTH-1'!M1155</f>
        <v>3098703.32743767</v>
      </c>
      <c r="N194" s="0" t="str">
        <f aca="false">'NORTH-1'!N1155</f>
        <v>Jigatola</v>
      </c>
      <c r="O194" s="0" t="s">
        <v>1011</v>
      </c>
    </row>
    <row r="195" customFormat="false" ht="15" hidden="false" customHeight="false" outlineLevel="0" collapsed="false">
      <c r="A195" s="0" t="n">
        <f aca="false">'NORTH-1'!A1156</f>
        <v>14</v>
      </c>
      <c r="B195" s="0" t="str">
        <f aca="false">'NORTH-1'!B1156</f>
        <v>Road-2</v>
      </c>
      <c r="C195" s="1441" t="n">
        <f aca="false">'NORTH-1'!C1156</f>
        <v>11</v>
      </c>
      <c r="D195" s="1441" t="n">
        <f aca="false">'NORTH-1'!D1156</f>
        <v>0</v>
      </c>
      <c r="E195" s="1441" t="n">
        <f aca="false">'NORTH-1'!E1156</f>
        <v>2839</v>
      </c>
      <c r="F195" s="1441" t="n">
        <f aca="false">'NORTH-1'!F1156</f>
        <v>1</v>
      </c>
      <c r="G195" s="1441" t="n">
        <f aca="false">'NORTH-1'!G1156</f>
        <v>546.35</v>
      </c>
      <c r="H195" s="1441" t="n">
        <f aca="false">'NORTH-1'!H1156</f>
        <v>584.66</v>
      </c>
      <c r="I195" s="1441" t="n">
        <f aca="false">'NORTH-1'!I1156</f>
        <v>38.3099999999999</v>
      </c>
      <c r="J195" s="1441" t="n">
        <f aca="false">'NORTH-1'!J1156</f>
        <v>60000</v>
      </c>
      <c r="K195" s="0" t="n">
        <f aca="false">'NORTH-1'!K1156</f>
        <v>0</v>
      </c>
      <c r="L195" s="0" t="n">
        <f aca="false">'NORTH-1'!L1156</f>
        <v>2298600</v>
      </c>
      <c r="M195" s="0" t="n">
        <f aca="false">'NORTH-1'!M1156</f>
        <v>2301945.40380332</v>
      </c>
      <c r="N195" s="0" t="str">
        <f aca="false">'NORTH-1'!N1156</f>
        <v>Jigatola</v>
      </c>
      <c r="O195" s="0" t="s">
        <v>1011</v>
      </c>
    </row>
    <row r="196" customFormat="false" ht="15" hidden="false" customHeight="false" outlineLevel="0" collapsed="false">
      <c r="A196" s="0" t="n">
        <f aca="false">'NORTH-1'!A1157</f>
        <v>15</v>
      </c>
      <c r="B196" s="0" t="str">
        <f aca="false">'NORTH-1'!B1157</f>
        <v>SS-2</v>
      </c>
      <c r="C196" s="1441" t="n">
        <f aca="false">'NORTH-1'!C1157</f>
        <v>11</v>
      </c>
      <c r="D196" s="1441" t="n">
        <f aca="false">'NORTH-1'!D1157</f>
        <v>0</v>
      </c>
      <c r="E196" s="1441" t="n">
        <f aca="false">'NORTH-1'!E1157</f>
        <v>2838</v>
      </c>
      <c r="F196" s="1441" t="n">
        <f aca="false">'NORTH-1'!F1157</f>
        <v>1</v>
      </c>
      <c r="G196" s="1441" t="n">
        <f aca="false">'NORTH-1'!G1157</f>
        <v>253.56</v>
      </c>
      <c r="H196" s="1441" t="n">
        <f aca="false">'NORTH-1'!H1157</f>
        <v>272.32</v>
      </c>
      <c r="I196" s="1441" t="n">
        <f aca="false">'NORTH-1'!I1157</f>
        <v>18.76</v>
      </c>
      <c r="J196" s="1441" t="n">
        <f aca="false">'NORTH-1'!J1157</f>
        <v>60000</v>
      </c>
      <c r="K196" s="0" t="n">
        <f aca="false">'NORTH-1'!K1157</f>
        <v>0</v>
      </c>
      <c r="L196" s="0" t="n">
        <f aca="false">'NORTH-1'!L1157</f>
        <v>1125600</v>
      </c>
      <c r="M196" s="0" t="n">
        <f aca="false">'NORTH-1'!M1157</f>
        <v>1127238.20870139</v>
      </c>
      <c r="N196" s="0" t="str">
        <f aca="false">'NORTH-1'!N1157</f>
        <v>Jigatola</v>
      </c>
      <c r="O196" s="0" t="s">
        <v>1011</v>
      </c>
    </row>
    <row r="197" customFormat="false" ht="15" hidden="false" customHeight="false" outlineLevel="0" collapsed="false">
      <c r="A197" s="0" t="n">
        <f aca="false">'NORTH-1'!A1158</f>
        <v>16</v>
      </c>
      <c r="B197" s="0" t="str">
        <f aca="false">'NORTH-1'!B1158</f>
        <v>Spare</v>
      </c>
      <c r="C197" s="1441" t="n">
        <f aca="false">'NORTH-1'!C1158</f>
        <v>11</v>
      </c>
      <c r="D197" s="1441" t="n">
        <f aca="false">'NORTH-1'!D1158</f>
        <v>0</v>
      </c>
      <c r="E197" s="1441" t="n">
        <f aca="false">'NORTH-1'!E1158</f>
        <v>2772</v>
      </c>
      <c r="F197" s="1441" t="n">
        <f aca="false">'NORTH-1'!F1158</f>
        <v>1</v>
      </c>
      <c r="G197" s="1441" t="n">
        <f aca="false">'NORTH-1'!G1158</f>
        <v>0</v>
      </c>
      <c r="H197" s="1441" t="n">
        <f aca="false">'NORTH-1'!H1158</f>
        <v>0</v>
      </c>
      <c r="I197" s="1441" t="n">
        <f aca="false">'NORTH-1'!I1158</f>
        <v>0</v>
      </c>
      <c r="J197" s="1441" t="n">
        <f aca="false">'NORTH-1'!J1158</f>
        <v>60000</v>
      </c>
      <c r="K197" s="0" t="n">
        <f aca="false">'NORTH-1'!K1158</f>
        <v>0</v>
      </c>
      <c r="L197" s="0" t="n">
        <f aca="false">'NORTH-1'!L1158</f>
        <v>0</v>
      </c>
      <c r="M197" s="0" t="n">
        <f aca="false">'NORTH-1'!M1158</f>
        <v>0</v>
      </c>
      <c r="N197" s="0" t="str">
        <f aca="false">'NORTH-1'!N1158</f>
        <v>Jigatola</v>
      </c>
      <c r="O197" s="0" t="s">
        <v>1011</v>
      </c>
    </row>
    <row r="198" customFormat="false" ht="15" hidden="false" customHeight="false" outlineLevel="0" collapsed="false">
      <c r="A198" s="0" t="n">
        <f aca="false">'NORTH-1'!A1159</f>
        <v>17</v>
      </c>
      <c r="B198" s="0" t="str">
        <f aca="false">'NORTH-1'!B1159</f>
        <v>Bou Bazar</v>
      </c>
      <c r="C198" s="1441" t="n">
        <f aca="false">'NORTH-1'!C1159</f>
        <v>11</v>
      </c>
      <c r="D198" s="1441" t="n">
        <f aca="false">'NORTH-1'!D1159</f>
        <v>0</v>
      </c>
      <c r="E198" s="1441" t="n">
        <f aca="false">'NORTH-1'!E1159</f>
        <v>2843</v>
      </c>
      <c r="F198" s="1441" t="n">
        <f aca="false">'NORTH-1'!F1159</f>
        <v>1</v>
      </c>
      <c r="G198" s="1441" t="n">
        <f aca="false">'NORTH-1'!G1159</f>
        <v>440.65</v>
      </c>
      <c r="H198" s="1441" t="n">
        <f aca="false">'NORTH-1'!H1159</f>
        <v>471.44</v>
      </c>
      <c r="I198" s="1441" t="n">
        <f aca="false">'NORTH-1'!I1159</f>
        <v>30.79</v>
      </c>
      <c r="J198" s="1441" t="n">
        <f aca="false">'NORTH-1'!J1159</f>
        <v>60000</v>
      </c>
      <c r="K198" s="0" t="n">
        <f aca="false">'NORTH-1'!K1159</f>
        <v>0</v>
      </c>
      <c r="L198" s="0" t="n">
        <f aca="false">'NORTH-1'!L1159</f>
        <v>1847400</v>
      </c>
      <c r="M198" s="0" t="n">
        <f aca="false">'NORTH-1'!M1159</f>
        <v>1850088.72312984</v>
      </c>
      <c r="N198" s="0" t="str">
        <f aca="false">'NORTH-1'!N1159</f>
        <v>Jigatola</v>
      </c>
      <c r="O198" s="0" t="s">
        <v>1011</v>
      </c>
    </row>
    <row r="199" customFormat="false" ht="15" hidden="false" customHeight="false" outlineLevel="0" collapsed="false">
      <c r="A199" s="0" t="n">
        <f aca="false">'NORTH-1'!A1160</f>
        <v>18</v>
      </c>
      <c r="B199" s="0" t="str">
        <f aca="false">'NORTH-1'!B1160</f>
        <v>BGB</v>
      </c>
      <c r="C199" s="1441" t="n">
        <f aca="false">'NORTH-1'!C1160</f>
        <v>11</v>
      </c>
      <c r="D199" s="1441" t="n">
        <f aca="false">'NORTH-1'!D1160</f>
        <v>0</v>
      </c>
      <c r="E199" s="1441" t="n">
        <f aca="false">'NORTH-1'!E1160</f>
        <v>2764</v>
      </c>
      <c r="F199" s="1441" t="n">
        <f aca="false">'NORTH-1'!F1160</f>
        <v>1</v>
      </c>
      <c r="G199" s="1441" t="n">
        <f aca="false">'NORTH-1'!G1160</f>
        <v>152.88</v>
      </c>
      <c r="H199" s="1441" t="n">
        <f aca="false">'NORTH-1'!H1160</f>
        <v>169.64</v>
      </c>
      <c r="I199" s="1441" t="n">
        <f aca="false">'NORTH-1'!I1160</f>
        <v>16.76</v>
      </c>
      <c r="J199" s="1441" t="n">
        <f aca="false">'NORTH-1'!J1160</f>
        <v>60000</v>
      </c>
      <c r="K199" s="0" t="n">
        <f aca="false">'NORTH-1'!K1160</f>
        <v>0</v>
      </c>
      <c r="L199" s="0" t="n">
        <f aca="false">'NORTH-1'!L1160</f>
        <v>1005600</v>
      </c>
      <c r="M199" s="0" t="n">
        <f aca="false">'NORTH-1'!M1160</f>
        <v>1007063.5595861</v>
      </c>
      <c r="N199" s="0" t="str">
        <f aca="false">'NORTH-1'!N1160</f>
        <v>Jigatola</v>
      </c>
      <c r="O199" s="0" t="s">
        <v>1011</v>
      </c>
    </row>
    <row r="200" customFormat="false" ht="15" hidden="true" customHeight="false" outlineLevel="0" collapsed="false">
      <c r="A200" s="0" t="n">
        <f aca="false">'NORTH-1'!A1161</f>
        <v>19</v>
      </c>
      <c r="B200" s="0" t="str">
        <f aca="false">'NORTH-1'!B1161</f>
        <v>Dhamondi-12</v>
      </c>
      <c r="C200" s="1441" t="n">
        <f aca="false">'NORTH-1'!C1161</f>
        <v>11</v>
      </c>
      <c r="D200" s="1441" t="n">
        <f aca="false">'NORTH-1'!D1161</f>
        <v>0</v>
      </c>
      <c r="E200" s="1441" t="n">
        <f aca="false">'NORTH-1'!E1161</f>
        <v>2763</v>
      </c>
      <c r="F200" s="1441" t="n">
        <f aca="false">'NORTH-1'!F1161</f>
        <v>1</v>
      </c>
      <c r="G200" s="1441" t="n">
        <f aca="false">'NORTH-1'!G1161</f>
        <v>354.88</v>
      </c>
      <c r="H200" s="1441" t="n">
        <f aca="false">'NORTH-1'!H1161</f>
        <v>375.07</v>
      </c>
      <c r="I200" s="1441" t="n">
        <f aca="false">'NORTH-1'!I1161</f>
        <v>20.19</v>
      </c>
      <c r="J200" s="1441" t="n">
        <f aca="false">'NORTH-1'!J1161</f>
        <v>60000</v>
      </c>
      <c r="K200" s="0" t="n">
        <f aca="false">'NORTH-1'!K1161</f>
        <v>0</v>
      </c>
      <c r="L200" s="0" t="n">
        <f aca="false">'NORTH-1'!L1161</f>
        <v>1211400</v>
      </c>
      <c r="M200" s="0" t="n">
        <f aca="false">'NORTH-1'!M1161</f>
        <v>1213163.08281882</v>
      </c>
      <c r="N200" s="0" t="str">
        <f aca="false">'NORTH-1'!N1161</f>
        <v>Dhanmondi</v>
      </c>
      <c r="O200" s="0" t="s">
        <v>1011</v>
      </c>
    </row>
    <row r="201" customFormat="false" ht="15" hidden="true" customHeight="false" outlineLevel="0" collapsed="false"/>
    <row r="202" customFormat="false" ht="15" hidden="false" customHeight="false" outlineLevel="0" collapsed="false">
      <c r="A202" s="0" t="n">
        <f aca="false">'NORTH-1'!A1243</f>
        <v>0</v>
      </c>
      <c r="B202" s="0" t="str">
        <f aca="false">'NORTH-1'!B1243</f>
        <v>Mitali Road</v>
      </c>
      <c r="C202" s="1441" t="n">
        <f aca="false">'NORTH-1'!C1243</f>
        <v>11</v>
      </c>
      <c r="D202" s="1441" t="n">
        <f aca="false">'NORTH-1'!D1243</f>
        <v>0</v>
      </c>
      <c r="E202" s="1441" t="str">
        <f aca="false">'NORTH-1'!E1243</f>
        <v>DHK66479</v>
      </c>
      <c r="F202" s="1441" t="n">
        <f aca="false">'NORTH-1'!F1243</f>
        <v>1</v>
      </c>
      <c r="G202" s="1441" t="n">
        <f aca="false">'NORTH-1'!G1243</f>
        <v>0</v>
      </c>
      <c r="H202" s="1441" t="n">
        <f aca="false">'NORTH-1'!H1243</f>
        <v>0</v>
      </c>
      <c r="I202" s="1441" t="n">
        <f aca="false">'NORTH-1'!I1243</f>
        <v>0</v>
      </c>
      <c r="J202" s="1441" t="n">
        <f aca="false">'NORTH-1'!J1243</f>
        <v>60</v>
      </c>
      <c r="K202" s="0" t="n">
        <f aca="false">'NORTH-1'!K1243</f>
        <v>0</v>
      </c>
      <c r="L202" s="0" t="n">
        <f aca="false">'NORTH-1'!L1243</f>
        <v>0</v>
      </c>
      <c r="M202" s="0" t="n">
        <f aca="false">'NORTH-1'!M1243</f>
        <v>0</v>
      </c>
      <c r="N202" s="0" t="str">
        <f aca="false">'NORTH-1'!N1243</f>
        <v>Jigatola</v>
      </c>
      <c r="O202" s="0" t="s">
        <v>5112</v>
      </c>
    </row>
    <row r="203" customFormat="false" ht="15" hidden="false" customHeight="false" outlineLevel="0" collapsed="false">
      <c r="A203" s="0" t="n">
        <f aca="false">'NORTH-1'!A1244</f>
        <v>7</v>
      </c>
      <c r="B203" s="0" t="str">
        <f aca="false">'NORTH-1'!B1244</f>
        <v>Bou Bazar</v>
      </c>
      <c r="C203" s="1441" t="n">
        <f aca="false">'NORTH-1'!C1244</f>
        <v>11</v>
      </c>
      <c r="D203" s="1441" t="n">
        <f aca="false">'NORTH-1'!D1244</f>
        <v>0</v>
      </c>
      <c r="E203" s="1441" t="n">
        <f aca="false">'NORTH-1'!E1244</f>
        <v>0</v>
      </c>
      <c r="F203" s="1441" t="n">
        <f aca="false">'NORTH-1'!F1244</f>
        <v>1</v>
      </c>
      <c r="G203" s="1441" t="n">
        <f aca="false">'NORTH-1'!G1244</f>
        <v>0</v>
      </c>
      <c r="H203" s="1441" t="n">
        <f aca="false">'NORTH-1'!H1244</f>
        <v>0</v>
      </c>
      <c r="I203" s="1441" t="n">
        <f aca="false">'NORTH-1'!I1244</f>
        <v>0</v>
      </c>
      <c r="J203" s="1441" t="n">
        <f aca="false">'NORTH-1'!J1244</f>
        <v>60000</v>
      </c>
      <c r="K203" s="0" t="n">
        <f aca="false">'NORTH-1'!K1244</f>
        <v>0</v>
      </c>
      <c r="L203" s="0" t="n">
        <f aca="false">'NORTH-1'!L1244</f>
        <v>0</v>
      </c>
      <c r="M203" s="0" t="n">
        <f aca="false">'NORTH-1'!M1244</f>
        <v>0</v>
      </c>
      <c r="N203" s="0" t="str">
        <f aca="false">'NORTH-1'!N1244</f>
        <v>Jigatola</v>
      </c>
      <c r="O203" s="0" t="s">
        <v>5112</v>
      </c>
    </row>
    <row r="204" customFormat="false" ht="15" hidden="false" customHeight="false" outlineLevel="0" collapsed="false">
      <c r="A204" s="0" t="n">
        <f aca="false">'NORTH-1'!A1245</f>
        <v>8</v>
      </c>
      <c r="B204" s="0" t="str">
        <f aca="false">'NORTH-1'!B1245</f>
        <v>Mina Bazar</v>
      </c>
      <c r="C204" s="1441" t="n">
        <f aca="false">'NORTH-1'!C1245</f>
        <v>11</v>
      </c>
      <c r="D204" s="1441" t="n">
        <f aca="false">'NORTH-1'!D1245</f>
        <v>0</v>
      </c>
      <c r="E204" s="1441" t="str">
        <f aca="false">'NORTH-1'!E1245</f>
        <v>DHK</v>
      </c>
      <c r="F204" s="1441" t="n">
        <f aca="false">'NORTH-1'!F1245</f>
        <v>1</v>
      </c>
      <c r="G204" s="1441" t="n">
        <f aca="false">'NORTH-1'!G1245</f>
        <v>0</v>
      </c>
      <c r="H204" s="1441" t="n">
        <f aca="false">'NORTH-1'!H1245</f>
        <v>0</v>
      </c>
      <c r="I204" s="1441" t="n">
        <f aca="false">'NORTH-1'!I1245</f>
        <v>0</v>
      </c>
      <c r="J204" s="1441" t="n">
        <f aca="false">'NORTH-1'!J1245</f>
        <v>60</v>
      </c>
      <c r="K204" s="0" t="n">
        <f aca="false">'NORTH-1'!K1245</f>
        <v>0</v>
      </c>
      <c r="L204" s="0" t="n">
        <f aca="false">'NORTH-1'!L1245</f>
        <v>0</v>
      </c>
      <c r="M204" s="0" t="n">
        <f aca="false">'NORTH-1'!M1245</f>
        <v>0</v>
      </c>
      <c r="N204" s="0" t="str">
        <f aca="false">'NORTH-1'!N1245</f>
        <v>Jigatola</v>
      </c>
      <c r="O204" s="0" t="s">
        <v>5112</v>
      </c>
    </row>
    <row r="205" customFormat="false" ht="15" hidden="false" customHeight="false" outlineLevel="0" collapsed="false">
      <c r="A205" s="0" t="n">
        <f aca="false">'NORTH-1'!A1246</f>
        <v>10</v>
      </c>
      <c r="B205" s="0" t="str">
        <f aca="false">'NORTH-1'!B1246</f>
        <v>Spare</v>
      </c>
      <c r="C205" s="1441" t="n">
        <f aca="false">'NORTH-1'!C1246</f>
        <v>11</v>
      </c>
      <c r="D205" s="1441" t="n">
        <f aca="false">'NORTH-1'!D1246</f>
        <v>0</v>
      </c>
      <c r="E205" s="1441" t="n">
        <f aca="false">'NORTH-1'!E1246</f>
        <v>0</v>
      </c>
      <c r="F205" s="1441" t="n">
        <f aca="false">'NORTH-1'!F1246</f>
        <v>1</v>
      </c>
      <c r="G205" s="1441" t="n">
        <f aca="false">'NORTH-1'!G1246</f>
        <v>0</v>
      </c>
      <c r="H205" s="1441" t="n">
        <f aca="false">'NORTH-1'!H1246</f>
        <v>0</v>
      </c>
      <c r="I205" s="1441" t="n">
        <f aca="false">'NORTH-1'!I1246</f>
        <v>0</v>
      </c>
      <c r="J205" s="1441" t="n">
        <f aca="false">'NORTH-1'!J1246</f>
        <v>60000</v>
      </c>
      <c r="K205" s="0" t="n">
        <f aca="false">'NORTH-1'!K1246</f>
        <v>0</v>
      </c>
      <c r="L205" s="0" t="n">
        <f aca="false">'NORTH-1'!L1246</f>
        <v>0</v>
      </c>
      <c r="M205" s="0" t="n">
        <f aca="false">'NORTH-1'!M1246</f>
        <v>0</v>
      </c>
      <c r="N205" s="0" t="str">
        <f aca="false">'NORTH-1'!N1246</f>
        <v>Jigatola</v>
      </c>
      <c r="O205" s="0" t="s">
        <v>5112</v>
      </c>
    </row>
    <row r="206" customFormat="false" ht="15" hidden="false" customHeight="false" outlineLevel="0" collapsed="false">
      <c r="A206" s="0" t="n">
        <f aca="false">'NORTH-1'!A1247</f>
        <v>11</v>
      </c>
      <c r="B206" s="0" t="str">
        <f aca="false">'NORTH-1'!B1247</f>
        <v>Simanto Square</v>
      </c>
      <c r="C206" s="1441" t="n">
        <f aca="false">'NORTH-1'!C1247</f>
        <v>11</v>
      </c>
      <c r="D206" s="1441" t="n">
        <f aca="false">'NORTH-1'!D1247</f>
        <v>0</v>
      </c>
      <c r="E206" s="1441" t="str">
        <f aca="false">'NORTH-1'!E1247</f>
        <v>DHK60946</v>
      </c>
      <c r="F206" s="1441" t="n">
        <f aca="false">'NORTH-1'!F1247</f>
        <v>1</v>
      </c>
      <c r="G206" s="1441" t="n">
        <f aca="false">'NORTH-1'!G1247</f>
        <v>1111.52</v>
      </c>
      <c r="H206" s="1441" t="n">
        <f aca="false">'NORTH-1'!H1247</f>
        <v>1125.53</v>
      </c>
      <c r="I206" s="1441" t="n">
        <f aca="false">'NORTH-1'!I1247</f>
        <v>14.01</v>
      </c>
      <c r="J206" s="1441" t="n">
        <f aca="false">'NORTH-1'!J1247</f>
        <v>60000</v>
      </c>
      <c r="K206" s="0" t="n">
        <f aca="false">'NORTH-1'!K1247</f>
        <v>0</v>
      </c>
      <c r="L206" s="0" t="n">
        <f aca="false">'NORTH-1'!L1247</f>
        <v>840599.999999999</v>
      </c>
      <c r="M206" s="0" t="n">
        <f aca="false">'NORTH-1'!M1247</f>
        <v>852145.373149696</v>
      </c>
      <c r="N206" s="0" t="str">
        <f aca="false">'NORTH-1'!N1247</f>
        <v>Jigatola</v>
      </c>
      <c r="O206" s="0" t="s">
        <v>5112</v>
      </c>
    </row>
    <row r="207" customFormat="false" ht="15" hidden="false" customHeight="false" outlineLevel="0" collapsed="false">
      <c r="A207" s="0" t="n">
        <f aca="false">'NORTH-1'!A1248</f>
        <v>12</v>
      </c>
      <c r="B207" s="0" t="str">
        <f aca="false">'NORTH-1'!B1248</f>
        <v>Post Office</v>
      </c>
      <c r="C207" s="1441" t="n">
        <f aca="false">'NORTH-1'!C1248</f>
        <v>11</v>
      </c>
      <c r="D207" s="1441" t="n">
        <f aca="false">'NORTH-1'!D1248</f>
        <v>0</v>
      </c>
      <c r="E207" s="1441" t="str">
        <f aca="false">'NORTH-1'!E1248</f>
        <v>DHK61074</v>
      </c>
      <c r="F207" s="1441" t="n">
        <f aca="false">'NORTH-1'!F1248</f>
        <v>1</v>
      </c>
      <c r="G207" s="1441" t="n">
        <f aca="false">'NORTH-1'!G1248</f>
        <v>0</v>
      </c>
      <c r="H207" s="1441" t="n">
        <f aca="false">'NORTH-1'!H1248</f>
        <v>0</v>
      </c>
      <c r="I207" s="1441" t="n">
        <f aca="false">'NORTH-1'!I1248</f>
        <v>0</v>
      </c>
      <c r="J207" s="1441" t="n">
        <f aca="false">'NORTH-1'!J1248</f>
        <v>60000</v>
      </c>
      <c r="K207" s="0" t="n">
        <f aca="false">'NORTH-1'!K1248</f>
        <v>0</v>
      </c>
      <c r="L207" s="0" t="n">
        <f aca="false">'NORTH-1'!L1248</f>
        <v>0</v>
      </c>
      <c r="M207" s="0" t="n">
        <f aca="false">'NORTH-1'!M1248</f>
        <v>0</v>
      </c>
      <c r="N207" s="0" t="str">
        <f aca="false">'NORTH-1'!N1248</f>
        <v>Jigatola</v>
      </c>
      <c r="O207" s="0" t="s">
        <v>5112</v>
      </c>
    </row>
    <row r="208" customFormat="false" ht="15" hidden="false" customHeight="false" outlineLevel="0" collapsed="false">
      <c r="A208" s="0" t="n">
        <f aca="false">'NORTH-1'!A1249</f>
        <v>13</v>
      </c>
      <c r="B208" s="0" t="str">
        <f aca="false">'NORTH-1'!B1249</f>
        <v>Hazaribagh Sw/S-2</v>
      </c>
      <c r="C208" s="1441" t="n">
        <f aca="false">'NORTH-1'!C1249</f>
        <v>11</v>
      </c>
      <c r="D208" s="1441" t="n">
        <f aca="false">'NORTH-1'!D1249</f>
        <v>0</v>
      </c>
      <c r="E208" s="1441" t="n">
        <f aca="false">'NORTH-1'!E1249</f>
        <v>0</v>
      </c>
      <c r="F208" s="1441" t="n">
        <f aca="false">'NORTH-1'!F1249</f>
        <v>1</v>
      </c>
      <c r="G208" s="1441" t="n">
        <f aca="false">'NORTH-1'!G1249</f>
        <v>0</v>
      </c>
      <c r="H208" s="1441" t="n">
        <f aca="false">'NORTH-1'!H1249</f>
        <v>0</v>
      </c>
      <c r="I208" s="1441" t="n">
        <f aca="false">'NORTH-1'!I1249</f>
        <v>0</v>
      </c>
      <c r="J208" s="1441" t="n">
        <f aca="false">'NORTH-1'!J1249</f>
        <v>60000</v>
      </c>
      <c r="K208" s="0" t="n">
        <f aca="false">'NORTH-1'!K1249</f>
        <v>0</v>
      </c>
      <c r="L208" s="0" t="n">
        <f aca="false">'NORTH-1'!L1249</f>
        <v>0</v>
      </c>
      <c r="M208" s="0" t="n">
        <f aca="false">'NORTH-1'!M1249</f>
        <v>0</v>
      </c>
      <c r="N208" s="0" t="str">
        <f aca="false">'NORTH-1'!N1249</f>
        <v>Jigatola</v>
      </c>
      <c r="O208" s="0" t="s">
        <v>5112</v>
      </c>
    </row>
    <row r="209" customFormat="false" ht="15" hidden="false" customHeight="false" outlineLevel="0" collapsed="false">
      <c r="A209" s="0" t="n">
        <f aca="false">'NORTH-1'!A1250</f>
        <v>14</v>
      </c>
      <c r="B209" s="0" t="str">
        <f aca="false">'NORTH-1'!B1250</f>
        <v>Green Road Via Park</v>
      </c>
      <c r="C209" s="1441" t="n">
        <f aca="false">'NORTH-1'!C1250</f>
        <v>11</v>
      </c>
      <c r="D209" s="1441" t="n">
        <f aca="false">'NORTH-1'!D1250</f>
        <v>0</v>
      </c>
      <c r="E209" s="1441" t="str">
        <f aca="false">'NORTH-1'!E1250</f>
        <v>DHK61070</v>
      </c>
      <c r="F209" s="1441" t="n">
        <f aca="false">'NORTH-1'!F1250</f>
        <v>1</v>
      </c>
      <c r="G209" s="1441" t="n">
        <f aca="false">'NORTH-1'!G1250</f>
        <v>3394.83</v>
      </c>
      <c r="H209" s="1441" t="n">
        <f aca="false">'NORTH-1'!H1250</f>
        <v>3415.05</v>
      </c>
      <c r="I209" s="1441" t="n">
        <f aca="false">'NORTH-1'!I1250</f>
        <v>20.2200000000003</v>
      </c>
      <c r="J209" s="1441" t="n">
        <f aca="false">'NORTH-1'!J1250</f>
        <v>60000</v>
      </c>
      <c r="K209" s="0" t="n">
        <f aca="false">'NORTH-1'!K1250</f>
        <v>0</v>
      </c>
      <c r="L209" s="0" t="n">
        <f aca="false">'NORTH-1'!L1250</f>
        <v>1213200.00000002</v>
      </c>
      <c r="M209" s="0" t="n">
        <f aca="false">'NORTH-1'!M1250</f>
        <v>1229862.91542378</v>
      </c>
      <c r="N209" s="0" t="str">
        <f aca="false">'NORTH-1'!N1250</f>
        <v>Jigatola</v>
      </c>
      <c r="O209" s="0" t="s">
        <v>5112</v>
      </c>
    </row>
    <row r="210" customFormat="false" ht="15" hidden="false" customHeight="false" outlineLevel="0" collapsed="false">
      <c r="A210" s="0" t="n">
        <f aca="false">'NORTH-1'!A1251</f>
        <v>15</v>
      </c>
      <c r="B210" s="0" t="str">
        <f aca="false">'NORTH-1'!B1251</f>
        <v>PWD Quarters 
11 kV Saleq Grand</v>
      </c>
      <c r="C210" s="1441" t="n">
        <f aca="false">'NORTH-1'!C1251</f>
        <v>11</v>
      </c>
      <c r="D210" s="1441" t="n">
        <f aca="false">'NORTH-1'!D1251</f>
        <v>0</v>
      </c>
      <c r="E210" s="1441" t="str">
        <f aca="false">'NORTH-1'!E1251</f>
        <v>DHK61028</v>
      </c>
      <c r="F210" s="1441" t="n">
        <f aca="false">'NORTH-1'!F1251</f>
        <v>1</v>
      </c>
      <c r="G210" s="1441" t="n">
        <f aca="false">'NORTH-1'!G1251</f>
        <v>3628.17</v>
      </c>
      <c r="H210" s="1441" t="n">
        <f aca="false">'NORTH-1'!H1251</f>
        <v>3629.4</v>
      </c>
      <c r="I210" s="1441" t="n">
        <f aca="false">'NORTH-1'!I1251</f>
        <v>1.23000000000002</v>
      </c>
      <c r="J210" s="1441" t="n">
        <f aca="false">'NORTH-1'!J1251</f>
        <v>60000</v>
      </c>
      <c r="K210" s="0" t="n">
        <f aca="false">'NORTH-1'!K1251</f>
        <v>0</v>
      </c>
      <c r="L210" s="0" t="n">
        <f aca="false">'NORTH-1'!L1251</f>
        <v>73800.0000000011</v>
      </c>
      <c r="M210" s="0" t="n">
        <f aca="false">'NORTH-1'!M1251</f>
        <v>74813.6194842357</v>
      </c>
      <c r="N210" s="0" t="str">
        <f aca="false">'NORTH-1'!N1251</f>
        <v>Jigatola</v>
      </c>
      <c r="O210" s="0" t="s">
        <v>5112</v>
      </c>
    </row>
    <row r="211" customFormat="false" ht="15" hidden="false" customHeight="false" outlineLevel="0" collapsed="false">
      <c r="A211" s="0" t="n">
        <f aca="false">'NORTH-1'!A1252</f>
        <v>18</v>
      </c>
      <c r="B211" s="0" t="str">
        <f aca="false">'NORTH-1'!B1252</f>
        <v>Road No.-2</v>
      </c>
      <c r="C211" s="1441" t="n">
        <f aca="false">'NORTH-1'!C1252</f>
        <v>11</v>
      </c>
      <c r="D211" s="1441" t="n">
        <f aca="false">'NORTH-1'!D1252</f>
        <v>0</v>
      </c>
      <c r="E211" s="1441" t="str">
        <f aca="false">'NORTH-1'!E1252</f>
        <v>DHK61035</v>
      </c>
      <c r="F211" s="1441" t="n">
        <f aca="false">'NORTH-1'!F1252</f>
        <v>1</v>
      </c>
      <c r="G211" s="1441" t="n">
        <f aca="false">'NORTH-1'!G1252</f>
        <v>0</v>
      </c>
      <c r="H211" s="1441" t="n">
        <f aca="false">'NORTH-1'!H1252</f>
        <v>0</v>
      </c>
      <c r="I211" s="1441" t="n">
        <f aca="false">'NORTH-1'!I1252</f>
        <v>0</v>
      </c>
      <c r="J211" s="1441" t="n">
        <f aca="false">'NORTH-1'!J1252</f>
        <v>60000</v>
      </c>
      <c r="K211" s="0" t="n">
        <f aca="false">'NORTH-1'!K1252</f>
        <v>0</v>
      </c>
      <c r="L211" s="0" t="n">
        <f aca="false">'NORTH-1'!L1252</f>
        <v>0</v>
      </c>
      <c r="M211" s="0" t="n">
        <f aca="false">'NORTH-1'!M1252</f>
        <v>0</v>
      </c>
      <c r="N211" s="0" t="str">
        <f aca="false">'NORTH-1'!N1252</f>
        <v>Jigatola</v>
      </c>
      <c r="O211" s="0" t="s">
        <v>5112</v>
      </c>
    </row>
    <row r="212" customFormat="false" ht="15" hidden="false" customHeight="false" outlineLevel="0" collapsed="false">
      <c r="A212" s="0" t="n">
        <f aca="false">'NORTH-1'!A1253</f>
        <v>19</v>
      </c>
      <c r="B212" s="0" t="str">
        <f aca="false">'NORTH-1'!B1253</f>
        <v>Hzaribagh O/H</v>
      </c>
      <c r="C212" s="1441" t="n">
        <f aca="false">'NORTH-1'!C1253</f>
        <v>11</v>
      </c>
      <c r="D212" s="1441" t="n">
        <f aca="false">'NORTH-1'!D1253</f>
        <v>0</v>
      </c>
      <c r="E212" s="1441" t="str">
        <f aca="false">'NORTH-1'!E1253</f>
        <v>DHK61033</v>
      </c>
      <c r="F212" s="1441" t="n">
        <f aca="false">'NORTH-1'!F1253</f>
        <v>1</v>
      </c>
      <c r="G212" s="1441" t="n">
        <f aca="false">'NORTH-1'!G1253</f>
        <v>0</v>
      </c>
      <c r="H212" s="1441" t="n">
        <f aca="false">'NORTH-1'!H1253</f>
        <v>0</v>
      </c>
      <c r="I212" s="1441" t="n">
        <f aca="false">'NORTH-1'!I1253</f>
        <v>0</v>
      </c>
      <c r="J212" s="1441" t="n">
        <f aca="false">'NORTH-1'!J1253</f>
        <v>60000</v>
      </c>
      <c r="K212" s="0" t="n">
        <f aca="false">'NORTH-1'!K1253</f>
        <v>0</v>
      </c>
      <c r="L212" s="0" t="n">
        <f aca="false">'NORTH-1'!L1253</f>
        <v>0</v>
      </c>
      <c r="M212" s="0" t="n">
        <f aca="false">'NORTH-1'!M1253</f>
        <v>0</v>
      </c>
      <c r="N212" s="0" t="str">
        <f aca="false">'NORTH-1'!N1253</f>
        <v>Jigatola</v>
      </c>
      <c r="O212" s="0" t="s">
        <v>5112</v>
      </c>
    </row>
    <row r="213" customFormat="false" ht="15" hidden="false" customHeight="false" outlineLevel="0" collapsed="false">
      <c r="A213" s="0" t="n">
        <f aca="false">'NORTH-1'!A1254</f>
        <v>20</v>
      </c>
      <c r="B213" s="0" t="str">
        <f aca="false">'NORTH-1'!B1254</f>
        <v>B.G.B</v>
      </c>
      <c r="C213" s="1441" t="n">
        <f aca="false">'NORTH-1'!C1254</f>
        <v>11</v>
      </c>
      <c r="D213" s="1441" t="n">
        <f aca="false">'NORTH-1'!D1254</f>
        <v>0</v>
      </c>
      <c r="E213" s="1441" t="str">
        <f aca="false">'NORTH-1'!E1254</f>
        <v>DHK61030</v>
      </c>
      <c r="F213" s="1441" t="n">
        <f aca="false">'NORTH-1'!F1254</f>
        <v>1</v>
      </c>
      <c r="G213" s="1441" t="n">
        <f aca="false">'NORTH-1'!G1254</f>
        <v>0</v>
      </c>
      <c r="H213" s="1441" t="n">
        <f aca="false">'NORTH-1'!H1254</f>
        <v>0</v>
      </c>
      <c r="I213" s="1441" t="n">
        <f aca="false">'NORTH-1'!I1254</f>
        <v>0</v>
      </c>
      <c r="J213" s="1441" t="n">
        <f aca="false">'NORTH-1'!J1254</f>
        <v>60000</v>
      </c>
      <c r="K213" s="0" t="n">
        <f aca="false">'NORTH-1'!K1254</f>
        <v>0</v>
      </c>
      <c r="L213" s="0" t="n">
        <f aca="false">'NORTH-1'!L1254</f>
        <v>0</v>
      </c>
      <c r="M213" s="0" t="n">
        <f aca="false">'NORTH-1'!M1254</f>
        <v>0</v>
      </c>
      <c r="N213" s="0" t="str">
        <f aca="false">'NORTH-1'!N1254</f>
        <v>Jigatola</v>
      </c>
      <c r="O213" s="0" t="s">
        <v>5112</v>
      </c>
    </row>
    <row r="214" customFormat="false" ht="15" hidden="false" customHeight="false" outlineLevel="0" collapsed="false">
      <c r="A214" s="0" t="n">
        <f aca="false">'NORTH-1'!A1255</f>
        <v>21</v>
      </c>
      <c r="B214" s="0" t="str">
        <f aca="false">'NORTH-1'!B1255</f>
        <v>11 kV City College</v>
      </c>
      <c r="C214" s="1441" t="n">
        <f aca="false">'NORTH-1'!C1255</f>
        <v>11</v>
      </c>
      <c r="D214" s="1441" t="n">
        <f aca="false">'NORTH-1'!D1255</f>
        <v>0</v>
      </c>
      <c r="E214" s="1441" t="str">
        <f aca="false">'NORTH-1'!E1255</f>
        <v>DHK61031</v>
      </c>
      <c r="F214" s="1441" t="n">
        <f aca="false">'NORTH-1'!F1255</f>
        <v>1</v>
      </c>
      <c r="G214" s="1441" t="n">
        <f aca="false">'NORTH-1'!G1255</f>
        <v>0</v>
      </c>
      <c r="H214" s="1441" t="n">
        <f aca="false">'NORTH-1'!H1255</f>
        <v>0</v>
      </c>
      <c r="I214" s="1441" t="n">
        <f aca="false">'NORTH-1'!I1255</f>
        <v>0</v>
      </c>
      <c r="J214" s="1441" t="n">
        <f aca="false">'NORTH-1'!J1255</f>
        <v>60000</v>
      </c>
      <c r="K214" s="0" t="n">
        <f aca="false">'NORTH-1'!K1255</f>
        <v>0</v>
      </c>
      <c r="L214" s="0" t="n">
        <f aca="false">'NORTH-1'!L1255</f>
        <v>0</v>
      </c>
      <c r="M214" s="0" t="n">
        <f aca="false">'NORTH-1'!M1255</f>
        <v>0</v>
      </c>
      <c r="N214" s="0" t="str">
        <f aca="false">'NORTH-1'!N1255</f>
        <v>Jigatola</v>
      </c>
      <c r="O214" s="0" t="s">
        <v>5112</v>
      </c>
    </row>
    <row r="215" customFormat="false" ht="15" hidden="true" customHeight="false" outlineLevel="0" collapsed="false"/>
    <row r="216" customFormat="false" ht="15" hidden="false" customHeight="false" outlineLevel="0" collapsed="false">
      <c r="A216" s="0" t="n">
        <f aca="false">'NORTH-1'!A1257</f>
        <v>23</v>
      </c>
      <c r="B216" s="0" t="str">
        <f aca="false">'NORTH-1'!B1257</f>
        <v>Jigatala Local</v>
      </c>
      <c r="C216" s="1441" t="n">
        <f aca="false">'NORTH-1'!C1257</f>
        <v>11</v>
      </c>
      <c r="D216" s="1441" t="n">
        <f aca="false">'NORTH-1'!D1257</f>
        <v>0</v>
      </c>
      <c r="E216" s="1441" t="str">
        <f aca="false">'NORTH-1'!E1257</f>
        <v>DHK61069</v>
      </c>
      <c r="F216" s="1441" t="n">
        <f aca="false">'NORTH-1'!F1257</f>
        <v>1</v>
      </c>
      <c r="G216" s="1441" t="n">
        <f aca="false">'NORTH-1'!G1257</f>
        <v>0</v>
      </c>
      <c r="H216" s="1441" t="n">
        <f aca="false">'NORTH-1'!H1257</f>
        <v>0</v>
      </c>
      <c r="I216" s="1441" t="n">
        <f aca="false">'NORTH-1'!I1257</f>
        <v>0</v>
      </c>
      <c r="J216" s="1441" t="n">
        <f aca="false">'NORTH-1'!J1257</f>
        <v>60000</v>
      </c>
      <c r="K216" s="0" t="n">
        <f aca="false">'NORTH-1'!K1257</f>
        <v>0</v>
      </c>
      <c r="L216" s="0" t="n">
        <f aca="false">'NORTH-1'!L1257</f>
        <v>0</v>
      </c>
      <c r="M216" s="0" t="n">
        <f aca="false">'NORTH-1'!M1257</f>
        <v>0</v>
      </c>
      <c r="N216" s="0" t="str">
        <f aca="false">'NORTH-1'!N1257</f>
        <v>Jigatola</v>
      </c>
      <c r="O216" s="0" t="s">
        <v>5112</v>
      </c>
    </row>
    <row r="217" customFormat="false" ht="15" hidden="false" customHeight="false" outlineLevel="0" collapsed="false">
      <c r="A217" s="0" t="n">
        <f aca="false">'NORTH-1'!A1258</f>
        <v>24</v>
      </c>
      <c r="B217" s="0" t="str">
        <f aca="false">'NORTH-1'!B1258</f>
        <v>33/0.4 kV Aux. Transformer AT-1</v>
      </c>
      <c r="C217" s="1441" t="n">
        <f aca="false">'NORTH-1'!C1258</f>
        <v>0.415</v>
      </c>
      <c r="D217" s="1441" t="n">
        <f aca="false">'NORTH-1'!D1258</f>
        <v>0</v>
      </c>
      <c r="E217" s="1441" t="n">
        <f aca="false">'NORTH-1'!E1258</f>
        <v>243284</v>
      </c>
      <c r="F217" s="1441" t="n">
        <f aca="false">'NORTH-1'!F1258</f>
        <v>1</v>
      </c>
      <c r="G217" s="1441" t="n">
        <f aca="false">'NORTH-1'!G1258</f>
        <v>83536</v>
      </c>
      <c r="H217" s="1441" t="n">
        <f aca="false">'NORTH-1'!H1258</f>
        <v>83791</v>
      </c>
      <c r="I217" s="1441" t="n">
        <f aca="false">'NORTH-1'!I1258</f>
        <v>255</v>
      </c>
      <c r="J217" s="1441" t="n">
        <f aca="false">'NORTH-1'!J1258</f>
        <v>10</v>
      </c>
      <c r="K217" s="0" t="n">
        <f aca="false">'NORTH-1'!K1258</f>
        <v>0</v>
      </c>
      <c r="L217" s="0" t="n">
        <f aca="false">'NORTH-1'!L1258</f>
        <v>2550</v>
      </c>
      <c r="M217" s="0" t="n">
        <f aca="false">'NORTH-1'!M1258</f>
        <v>2585.02343746339</v>
      </c>
      <c r="N217" s="0" t="str">
        <f aca="false">'NORTH-1'!N1258</f>
        <v>Jigatola</v>
      </c>
      <c r="O217" s="0" t="s">
        <v>5112</v>
      </c>
    </row>
    <row r="218" customFormat="false" ht="15" hidden="false" customHeight="false" outlineLevel="0" collapsed="false">
      <c r="A218" s="0" t="n">
        <f aca="false">'NORTH-1'!A1259</f>
        <v>25</v>
      </c>
      <c r="B218" s="0" t="str">
        <f aca="false">'NORTH-1'!B1259</f>
        <v>33/0.4 kV Aux. Transformer AT-2</v>
      </c>
      <c r="C218" s="1441" t="n">
        <f aca="false">'NORTH-1'!C1259</f>
        <v>0.415</v>
      </c>
      <c r="D218" s="1441" t="n">
        <f aca="false">'NORTH-1'!D1259</f>
        <v>0</v>
      </c>
      <c r="E218" s="1441" t="n">
        <f aca="false">'NORTH-1'!E1259</f>
        <v>412277</v>
      </c>
      <c r="F218" s="1441" t="n">
        <f aca="false">'NORTH-1'!F1259</f>
        <v>1</v>
      </c>
      <c r="G218" s="1441" t="n">
        <f aca="false">'NORTH-1'!G1259</f>
        <v>38966</v>
      </c>
      <c r="H218" s="1441" t="n">
        <f aca="false">'NORTH-1'!H1259</f>
        <v>39498</v>
      </c>
      <c r="I218" s="1441" t="n">
        <f aca="false">'NORTH-1'!I1259</f>
        <v>532</v>
      </c>
      <c r="J218" s="1441" t="n">
        <f aca="false">'NORTH-1'!J1259</f>
        <v>10</v>
      </c>
      <c r="K218" s="0" t="n">
        <f aca="false">'NORTH-1'!K1259</f>
        <v>0</v>
      </c>
      <c r="L218" s="0" t="n">
        <f aca="false">'NORTH-1'!L1259</f>
        <v>5320</v>
      </c>
      <c r="M218" s="0" t="n">
        <f aca="false">'NORTH-1'!M1259</f>
        <v>5393.06850482558</v>
      </c>
      <c r="N218" s="0" t="str">
        <f aca="false">'NORTH-1'!N1259</f>
        <v>Jigatola</v>
      </c>
      <c r="O218" s="0" t="s">
        <v>5112</v>
      </c>
    </row>
    <row r="219" customFormat="false" ht="15" hidden="true" customHeight="false" outlineLevel="0" collapsed="false">
      <c r="A219" s="0" t="n">
        <f aca="false">'NORTH-1'!A1327</f>
        <v>7</v>
      </c>
      <c r="B219" s="0" t="str">
        <f aca="false">'NORTH-1'!B1327</f>
        <v>Spare</v>
      </c>
      <c r="C219" s="1441" t="n">
        <f aca="false">'NORTH-1'!C1327</f>
        <v>11</v>
      </c>
      <c r="D219" s="1441" t="n">
        <f aca="false">'NORTH-1'!D1327</f>
        <v>0</v>
      </c>
      <c r="E219" s="1441" t="str">
        <f aca="false">'NORTH-1'!E1327</f>
        <v>BD014030</v>
      </c>
      <c r="F219" s="1441" t="n">
        <f aca="false">'NORTH-1'!F1327</f>
        <v>1</v>
      </c>
      <c r="G219" s="1441" t="n">
        <f aca="false">'NORTH-1'!G1327</f>
        <v>0</v>
      </c>
      <c r="H219" s="1441" t="n">
        <f aca="false">'NORTH-1'!H1327</f>
        <v>0</v>
      </c>
      <c r="I219" s="1441" t="n">
        <f aca="false">'NORTH-1'!I1327</f>
        <v>0</v>
      </c>
      <c r="J219" s="1441" t="n">
        <f aca="false">'NORTH-1'!J1327</f>
        <v>1000</v>
      </c>
      <c r="K219" s="0" t="n">
        <f aca="false">'NORTH-1'!K1327</f>
        <v>0</v>
      </c>
      <c r="L219" s="0" t="n">
        <f aca="false">'NORTH-1'!L1327</f>
        <v>0</v>
      </c>
      <c r="M219" s="0" t="n">
        <f aca="false">'NORTH-1'!M1327</f>
        <v>0</v>
      </c>
      <c r="N219" s="0" t="str">
        <f aca="false">'NORTH-1'!N1327</f>
        <v>Adabor</v>
      </c>
      <c r="O219" s="0" t="s">
        <v>1003</v>
      </c>
    </row>
    <row r="220" customFormat="false" ht="15" hidden="true" customHeight="false" outlineLevel="0" collapsed="false">
      <c r="A220" s="0" t="n">
        <f aca="false">'NORTH-1'!A1328</f>
        <v>0</v>
      </c>
      <c r="B220" s="0" t="str">
        <f aca="false">'NORTH-1'!B1328</f>
        <v>D Block dhaka uddyan</v>
      </c>
      <c r="C220" s="1441" t="n">
        <f aca="false">'NORTH-1'!C1328</f>
        <v>11</v>
      </c>
      <c r="D220" s="1441" t="n">
        <f aca="false">'NORTH-1'!D1328</f>
        <v>0</v>
      </c>
      <c r="E220" s="1441" t="str">
        <f aca="false">'NORTH-1'!E1328</f>
        <v>BD014031</v>
      </c>
      <c r="F220" s="1441" t="n">
        <f aca="false">'NORTH-1'!F1328</f>
        <v>1</v>
      </c>
      <c r="G220" s="1441" t="n">
        <f aca="false">'NORTH-1'!G1328</f>
        <v>48238.67</v>
      </c>
      <c r="H220" s="1441" t="n">
        <f aca="false">'NORTH-1'!H1328</f>
        <v>48613.5</v>
      </c>
      <c r="I220" s="1441" t="n">
        <f aca="false">'NORTH-1'!I1328</f>
        <v>374.830000000002</v>
      </c>
      <c r="J220" s="1441" t="n">
        <f aca="false">'NORTH-1'!J1328</f>
        <v>1000</v>
      </c>
      <c r="K220" s="0" t="n">
        <f aca="false">'NORTH-1'!K1328</f>
        <v>0</v>
      </c>
      <c r="L220" s="0" t="n">
        <f aca="false">'NORTH-1'!L1328</f>
        <v>374830.000000002</v>
      </c>
      <c r="M220" s="0" t="n">
        <f aca="false">'NORTH-1'!M1328</f>
        <v>376392.098505735</v>
      </c>
      <c r="N220" s="0" t="str">
        <f aca="false">'NORTH-1'!N1328</f>
        <v>Adabor</v>
      </c>
      <c r="O220" s="0" t="s">
        <v>1003</v>
      </c>
    </row>
    <row r="221" customFormat="false" ht="15" hidden="true" customHeight="false" outlineLevel="0" collapsed="false">
      <c r="A221" s="0" t="n">
        <f aca="false">'NORTH-1'!A1329</f>
        <v>8</v>
      </c>
      <c r="B221" s="0" t="str">
        <f aca="false">'NORTH-1'!B1329</f>
        <v>Dill Mohammad O/H</v>
      </c>
      <c r="C221" s="1441" t="n">
        <f aca="false">'NORTH-1'!C1329</f>
        <v>11</v>
      </c>
      <c r="D221" s="1441" t="n">
        <f aca="false">'NORTH-1'!D1329</f>
        <v>0</v>
      </c>
      <c r="E221" s="1441" t="str">
        <f aca="false">'NORTH-1'!E1329</f>
        <v>BD014027</v>
      </c>
      <c r="F221" s="1441" t="n">
        <f aca="false">'NORTH-1'!F1329</f>
        <v>1</v>
      </c>
      <c r="G221" s="1441" t="n">
        <f aca="false">'NORTH-1'!G1329</f>
        <v>13971.54</v>
      </c>
      <c r="H221" s="1441" t="n">
        <f aca="false">'NORTH-1'!H1329</f>
        <v>15908.7</v>
      </c>
      <c r="I221" s="1441" t="n">
        <f aca="false">'NORTH-1'!I1329</f>
        <v>1937.16</v>
      </c>
      <c r="J221" s="1441" t="n">
        <f aca="false">'NORTH-1'!J1329</f>
        <v>1000</v>
      </c>
      <c r="K221" s="0" t="n">
        <f aca="false">'NORTH-1'!K1329</f>
        <v>0</v>
      </c>
      <c r="L221" s="0" t="n">
        <f aca="false">'NORTH-1'!L1329</f>
        <v>1937160</v>
      </c>
      <c r="M221" s="0" t="n">
        <f aca="false">'NORTH-1'!M1329</f>
        <v>1945233.08577586</v>
      </c>
      <c r="N221" s="0" t="str">
        <f aca="false">'NORTH-1'!N1329</f>
        <v>Adabor</v>
      </c>
      <c r="O221" s="0" t="s">
        <v>1003</v>
      </c>
    </row>
    <row r="222" customFormat="false" ht="15" hidden="true" customHeight="false" outlineLevel="0" collapsed="false">
      <c r="A222" s="0" t="n">
        <f aca="false">'NORTH-1'!A1330</f>
        <v>9</v>
      </c>
      <c r="B222" s="0" t="str">
        <f aca="false">'NORTH-1'!B1330</f>
        <v>Turag O/H</v>
      </c>
      <c r="C222" s="1441" t="n">
        <f aca="false">'NORTH-1'!C1330</f>
        <v>11</v>
      </c>
      <c r="D222" s="1441" t="n">
        <f aca="false">'NORTH-1'!D1330</f>
        <v>0</v>
      </c>
      <c r="E222" s="1441" t="str">
        <f aca="false">'NORTH-1'!E1330</f>
        <v>BD014028</v>
      </c>
      <c r="F222" s="1441" t="n">
        <f aca="false">'NORTH-1'!F1330</f>
        <v>1</v>
      </c>
      <c r="G222" s="1441" t="n">
        <f aca="false">'NORTH-1'!G1330</f>
        <v>24750.51</v>
      </c>
      <c r="H222" s="1441" t="n">
        <f aca="false">'NORTH-1'!H1330</f>
        <v>25472.56</v>
      </c>
      <c r="I222" s="1441" t="n">
        <f aca="false">'NORTH-1'!I1330</f>
        <v>722.050000000003</v>
      </c>
      <c r="J222" s="1441" t="n">
        <f aca="false">'NORTH-1'!J1330</f>
        <v>1000</v>
      </c>
      <c r="K222" s="0" t="n">
        <f aca="false">'NORTH-1'!K1330</f>
        <v>0</v>
      </c>
      <c r="L222" s="0" t="n">
        <f aca="false">'NORTH-1'!L1330</f>
        <v>722050.000000003</v>
      </c>
      <c r="M222" s="0" t="n">
        <f aca="false">'NORTH-1'!M1330</f>
        <v>725059.132743018</v>
      </c>
      <c r="N222" s="0" t="str">
        <f aca="false">'NORTH-1'!N1330</f>
        <v>Adabor</v>
      </c>
      <c r="O222" s="0" t="s">
        <v>1003</v>
      </c>
    </row>
    <row r="223" customFormat="false" ht="15" hidden="true" customHeight="false" outlineLevel="0" collapsed="false">
      <c r="A223" s="0" t="n">
        <f aca="false">'NORTH-1'!A1331</f>
        <v>10</v>
      </c>
      <c r="B223" s="0" t="str">
        <f aca="false">'NORTH-1'!B1331</f>
        <v>Nabadoy O/H</v>
      </c>
      <c r="C223" s="1441" t="n">
        <f aca="false">'NORTH-1'!C1331</f>
        <v>11</v>
      </c>
      <c r="D223" s="1441" t="n">
        <f aca="false">'NORTH-1'!D1331</f>
        <v>0</v>
      </c>
      <c r="E223" s="1441" t="str">
        <f aca="false">'NORTH-1'!E1331</f>
        <v>BD014025</v>
      </c>
      <c r="F223" s="1441" t="n">
        <f aca="false">'NORTH-1'!F1331</f>
        <v>1</v>
      </c>
      <c r="G223" s="1441" t="n">
        <f aca="false">'NORTH-1'!G1331</f>
        <v>34037.39</v>
      </c>
      <c r="H223" s="1441" t="n">
        <f aca="false">'NORTH-1'!H1331</f>
        <v>34907.65</v>
      </c>
      <c r="I223" s="1441" t="n">
        <f aca="false">'NORTH-1'!I1331</f>
        <v>870.260000000002</v>
      </c>
      <c r="J223" s="1441" t="n">
        <f aca="false">'NORTH-1'!J1331</f>
        <v>1000</v>
      </c>
      <c r="K223" s="0" t="n">
        <f aca="false">'NORTH-1'!K1331</f>
        <v>0</v>
      </c>
      <c r="L223" s="0" t="n">
        <f aca="false">'NORTH-1'!L1331</f>
        <v>870260.000000002</v>
      </c>
      <c r="M223" s="0" t="n">
        <f aca="false">'NORTH-1'!M1331</f>
        <v>873886.795735666</v>
      </c>
      <c r="N223" s="0" t="str">
        <f aca="false">'NORTH-1'!N1331</f>
        <v>Adabor</v>
      </c>
      <c r="O223" s="0" t="s">
        <v>1003</v>
      </c>
    </row>
    <row r="224" customFormat="false" ht="15" hidden="true" customHeight="false" outlineLevel="0" collapsed="false">
      <c r="A224" s="0" t="n">
        <f aca="false">'NORTH-1'!A1332</f>
        <v>11</v>
      </c>
      <c r="B224" s="0" t="str">
        <f aca="false">'NORTH-1'!B1332</f>
        <v>Chandrima O/H</v>
      </c>
      <c r="C224" s="1441" t="n">
        <f aca="false">'NORTH-1'!C1332</f>
        <v>11</v>
      </c>
      <c r="D224" s="1441" t="n">
        <f aca="false">'NORTH-1'!D1332</f>
        <v>0</v>
      </c>
      <c r="E224" s="1441" t="str">
        <f aca="false">'NORTH-1'!E1332</f>
        <v>BD014024</v>
      </c>
      <c r="F224" s="1441" t="n">
        <f aca="false">'NORTH-1'!F1332</f>
        <v>1</v>
      </c>
      <c r="G224" s="1441" t="n">
        <f aca="false">'NORTH-1'!G1332</f>
        <v>2884.39</v>
      </c>
      <c r="H224" s="1441" t="n">
        <f aca="false">'NORTH-1'!H1332</f>
        <v>3855</v>
      </c>
      <c r="I224" s="1441" t="n">
        <f aca="false">'NORTH-1'!I1332</f>
        <v>970.61</v>
      </c>
      <c r="J224" s="1441" t="n">
        <f aca="false">'NORTH-1'!J1332</f>
        <v>1000</v>
      </c>
      <c r="K224" s="0" t="n">
        <f aca="false">'NORTH-1'!K1332</f>
        <v>0</v>
      </c>
      <c r="L224" s="0" t="n">
        <f aca="false">'NORTH-1'!L1332</f>
        <v>970610</v>
      </c>
      <c r="M224" s="0" t="n">
        <f aca="false">'NORTH-1'!M1332</f>
        <v>974655.002883038</v>
      </c>
      <c r="N224" s="0" t="str">
        <f aca="false">'NORTH-1'!N1332</f>
        <v>Adabor</v>
      </c>
      <c r="O224" s="0" t="s">
        <v>1003</v>
      </c>
    </row>
    <row r="225" customFormat="false" ht="15" hidden="true" customHeight="false" outlineLevel="0" collapsed="false">
      <c r="A225" s="0" t="n">
        <f aca="false">'NORTH-1'!A1333</f>
        <v>12</v>
      </c>
      <c r="B225" s="0" t="str">
        <f aca="false">'NORTH-1'!B1333</f>
        <v>Shyamoli Housing Project-2</v>
      </c>
      <c r="C225" s="1441" t="n">
        <f aca="false">'NORTH-1'!C1333</f>
        <v>11</v>
      </c>
      <c r="D225" s="1441" t="n">
        <f aca="false">'NORTH-1'!D1333</f>
        <v>0</v>
      </c>
      <c r="E225" s="1441" t="str">
        <f aca="false">'NORTH-1'!E1333</f>
        <v>BD014029</v>
      </c>
      <c r="F225" s="1441" t="n">
        <f aca="false">'NORTH-1'!F1333</f>
        <v>1</v>
      </c>
      <c r="G225" s="1441" t="n">
        <f aca="false">'NORTH-1'!G1333</f>
        <v>23461.67</v>
      </c>
      <c r="H225" s="1441" t="n">
        <f aca="false">'NORTH-1'!H1333</f>
        <v>24761.38</v>
      </c>
      <c r="I225" s="1441" t="n">
        <f aca="false">'NORTH-1'!I1333</f>
        <v>1299.71</v>
      </c>
      <c r="J225" s="1441" t="n">
        <f aca="false">'NORTH-1'!J1333</f>
        <v>1000</v>
      </c>
      <c r="K225" s="0" t="n">
        <f aca="false">'NORTH-1'!K1333</f>
        <v>0</v>
      </c>
      <c r="L225" s="0" t="n">
        <f aca="false">'NORTH-1'!L1333</f>
        <v>1299710</v>
      </c>
      <c r="M225" s="0" t="n">
        <f aca="false">'NORTH-1'!M1333</f>
        <v>1305126.52228714</v>
      </c>
      <c r="N225" s="0" t="str">
        <f aca="false">'NORTH-1'!N1333</f>
        <v>Adabor</v>
      </c>
      <c r="O225" s="0" t="s">
        <v>1003</v>
      </c>
    </row>
    <row r="226" customFormat="false" ht="15" hidden="true" customHeight="false" outlineLevel="0" collapsed="false">
      <c r="A226" s="0" t="n">
        <f aca="false">'NORTH-1'!A1334</f>
        <v>13</v>
      </c>
      <c r="B226" s="0" t="str">
        <f aca="false">'NORTH-1'!B1334</f>
        <v>Spare</v>
      </c>
      <c r="C226" s="1441" t="n">
        <f aca="false">'NORTH-1'!C1334</f>
        <v>11</v>
      </c>
      <c r="D226" s="1441" t="n">
        <f aca="false">'NORTH-1'!D1334</f>
        <v>0</v>
      </c>
      <c r="E226" s="1441" t="str">
        <f aca="false">'NORTH-1'!E1334</f>
        <v>BD014022</v>
      </c>
      <c r="F226" s="1441" t="n">
        <f aca="false">'NORTH-1'!F1334</f>
        <v>1</v>
      </c>
      <c r="G226" s="1441" t="n">
        <f aca="false">'NORTH-1'!G1334</f>
        <v>0</v>
      </c>
      <c r="H226" s="1441" t="n">
        <f aca="false">'NORTH-1'!H1334</f>
        <v>0</v>
      </c>
      <c r="I226" s="1441" t="n">
        <f aca="false">'NORTH-1'!I1334</f>
        <v>0</v>
      </c>
      <c r="J226" s="1441" t="n">
        <f aca="false">'NORTH-1'!J1334</f>
        <v>1000</v>
      </c>
      <c r="K226" s="0" t="n">
        <f aca="false">'NORTH-1'!K1334</f>
        <v>0</v>
      </c>
      <c r="L226" s="0" t="n">
        <f aca="false">'NORTH-1'!L1334</f>
        <v>0</v>
      </c>
      <c r="M226" s="0" t="n">
        <f aca="false">'NORTH-1'!M1334</f>
        <v>0</v>
      </c>
      <c r="N226" s="0" t="str">
        <f aca="false">'NORTH-1'!N1334</f>
        <v>Adabor</v>
      </c>
      <c r="O226" s="0" t="s">
        <v>1003</v>
      </c>
    </row>
    <row r="227" customFormat="false" ht="15" hidden="true" customHeight="false" outlineLevel="0" collapsed="false">
      <c r="A227" s="0" t="n">
        <f aca="false">'NORTH-1'!A1335</f>
        <v>16</v>
      </c>
      <c r="B227" s="0" t="str">
        <f aca="false">'NORTH-1'!B1335</f>
        <v>Spare</v>
      </c>
      <c r="C227" s="1441" t="n">
        <f aca="false">'NORTH-1'!C1335</f>
        <v>11</v>
      </c>
      <c r="D227" s="1441" t="n">
        <f aca="false">'NORTH-1'!D1335</f>
        <v>0</v>
      </c>
      <c r="E227" s="1441" t="str">
        <f aca="false">'NORTH-1'!E1335</f>
        <v>BD014026</v>
      </c>
      <c r="F227" s="1441" t="n">
        <f aca="false">'NORTH-1'!F1335</f>
        <v>1</v>
      </c>
      <c r="G227" s="1441" t="n">
        <f aca="false">'NORTH-1'!G1335</f>
        <v>0</v>
      </c>
      <c r="H227" s="1441" t="n">
        <f aca="false">'NORTH-1'!H1335</f>
        <v>0</v>
      </c>
      <c r="I227" s="1441" t="n">
        <f aca="false">'NORTH-1'!I1335</f>
        <v>0</v>
      </c>
      <c r="J227" s="1441" t="n">
        <f aca="false">'NORTH-1'!J1335</f>
        <v>1000</v>
      </c>
      <c r="K227" s="0" t="n">
        <f aca="false">'NORTH-1'!K1335</f>
        <v>0</v>
      </c>
      <c r="L227" s="0" t="n">
        <f aca="false">'NORTH-1'!L1335</f>
        <v>0</v>
      </c>
      <c r="M227" s="0" t="n">
        <f aca="false">'NORTH-1'!M1335</f>
        <v>0</v>
      </c>
      <c r="N227" s="0" t="str">
        <f aca="false">'NORTH-1'!N1335</f>
        <v>Adabor</v>
      </c>
      <c r="O227" s="0" t="s">
        <v>1003</v>
      </c>
    </row>
    <row r="228" customFormat="false" ht="15" hidden="true" customHeight="false" outlineLevel="0" collapsed="false">
      <c r="A228" s="0" t="n">
        <f aca="false">'NORTH-1'!A1336</f>
        <v>17</v>
      </c>
      <c r="B228" s="0" t="str">
        <f aca="false">'NORTH-1'!B1336</f>
        <v>Spare</v>
      </c>
      <c r="C228" s="1441" t="n">
        <f aca="false">'NORTH-1'!C1336</f>
        <v>11</v>
      </c>
      <c r="D228" s="1441" t="n">
        <f aca="false">'NORTH-1'!D1336</f>
        <v>0</v>
      </c>
      <c r="E228" s="1441" t="str">
        <f aca="false">'NORTH-1'!E1336</f>
        <v>BD014023</v>
      </c>
      <c r="F228" s="1441" t="n">
        <f aca="false">'NORTH-1'!F1336</f>
        <v>1</v>
      </c>
      <c r="G228" s="1441" t="n">
        <f aca="false">'NORTH-1'!G1336</f>
        <v>0</v>
      </c>
      <c r="H228" s="1441" t="n">
        <f aca="false">'NORTH-1'!H1336</f>
        <v>0</v>
      </c>
      <c r="I228" s="1441" t="n">
        <f aca="false">'NORTH-1'!I1336</f>
        <v>0</v>
      </c>
      <c r="J228" s="1441" t="n">
        <f aca="false">'NORTH-1'!J1336</f>
        <v>1000</v>
      </c>
      <c r="K228" s="0" t="n">
        <f aca="false">'NORTH-1'!K1336</f>
        <v>0</v>
      </c>
      <c r="L228" s="0" t="n">
        <f aca="false">'NORTH-1'!L1336</f>
        <v>0</v>
      </c>
      <c r="M228" s="0" t="n">
        <f aca="false">'NORTH-1'!M1336</f>
        <v>0</v>
      </c>
      <c r="N228" s="0" t="str">
        <f aca="false">'NORTH-1'!N1336</f>
        <v>Adabor</v>
      </c>
      <c r="O228" s="0" t="s">
        <v>1003</v>
      </c>
    </row>
    <row r="229" customFormat="false" ht="15" hidden="true" customHeight="false" outlineLevel="0" collapsed="false">
      <c r="A229" s="0" t="n">
        <f aca="false">'NORTH-1'!A1337</f>
        <v>18</v>
      </c>
      <c r="B229" s="0" t="str">
        <f aca="false">'NORTH-1'!B1337</f>
        <v>U Lab</v>
      </c>
      <c r="C229" s="1441" t="n">
        <f aca="false">'NORTH-1'!C1337</f>
        <v>11</v>
      </c>
      <c r="D229" s="1441" t="n">
        <f aca="false">'NORTH-1'!D1337</f>
        <v>0</v>
      </c>
      <c r="E229" s="1441" t="str">
        <f aca="false">'NORTH-1'!E1337</f>
        <v>BD013959</v>
      </c>
      <c r="F229" s="1441" t="n">
        <f aca="false">'NORTH-1'!F1337</f>
        <v>1</v>
      </c>
      <c r="G229" s="1441" t="n">
        <f aca="false">'NORTH-1'!G1337</f>
        <v>33037.97</v>
      </c>
      <c r="H229" s="1441" t="n">
        <f aca="false">'NORTH-1'!H1337</f>
        <v>35792.66</v>
      </c>
      <c r="I229" s="1441" t="n">
        <f aca="false">'NORTH-1'!I1337</f>
        <v>2754.69</v>
      </c>
      <c r="J229" s="1441" t="n">
        <f aca="false">'NORTH-1'!J1337</f>
        <v>1000</v>
      </c>
      <c r="K229" s="0" t="n">
        <f aca="false">'NORTH-1'!K1337</f>
        <v>0</v>
      </c>
      <c r="L229" s="0" t="n">
        <f aca="false">'NORTH-1'!L1337</f>
        <v>2754690</v>
      </c>
      <c r="M229" s="0" t="n">
        <f aca="false">'NORTH-1'!M1337</f>
        <v>2766170.13001296</v>
      </c>
      <c r="N229" s="0" t="str">
        <f aca="false">'NORTH-1'!N1337</f>
        <v>Satmasjid</v>
      </c>
      <c r="O229" s="0" t="s">
        <v>1003</v>
      </c>
    </row>
    <row r="230" customFormat="false" ht="15" hidden="true" customHeight="false" outlineLevel="0" collapsed="false">
      <c r="A230" s="0" t="n">
        <f aca="false">'NORTH-1'!A1338</f>
        <v>19</v>
      </c>
      <c r="B230" s="0" t="str">
        <f aca="false">'NORTH-1'!B1338</f>
        <v>Akota</v>
      </c>
      <c r="C230" s="1441" t="n">
        <f aca="false">'NORTH-1'!C1338</f>
        <v>11</v>
      </c>
      <c r="D230" s="1441" t="n">
        <f aca="false">'NORTH-1'!D1338</f>
        <v>0</v>
      </c>
      <c r="E230" s="1441" t="str">
        <f aca="false">'NORTH-1'!E1338</f>
        <v>BD014020</v>
      </c>
      <c r="F230" s="1441" t="n">
        <f aca="false">'NORTH-1'!F1338</f>
        <v>1</v>
      </c>
      <c r="G230" s="1441" t="n">
        <f aca="false">'NORTH-1'!G1338</f>
        <v>5038.54</v>
      </c>
      <c r="H230" s="1441" t="n">
        <f aca="false">'NORTH-1'!H1338</f>
        <v>5565.65</v>
      </c>
      <c r="I230" s="1441" t="n">
        <f aca="false">'NORTH-1'!I1338</f>
        <v>527.11</v>
      </c>
      <c r="J230" s="1441" t="n">
        <f aca="false">'NORTH-1'!J1338</f>
        <v>1000</v>
      </c>
      <c r="K230" s="0" t="n">
        <f aca="false">'NORTH-1'!K1338</f>
        <v>0</v>
      </c>
      <c r="L230" s="0" t="n">
        <f aca="false">'NORTH-1'!L1338</f>
        <v>527110</v>
      </c>
      <c r="M230" s="0" t="n">
        <f aca="false">'NORTH-1'!M1338</f>
        <v>529306.723163452</v>
      </c>
      <c r="N230" s="0" t="str">
        <f aca="false">'NORTH-1'!N1338</f>
        <v>Adabor</v>
      </c>
      <c r="O230" s="0" t="s">
        <v>1003</v>
      </c>
    </row>
    <row r="231" customFormat="false" ht="15" hidden="true" customHeight="false" outlineLevel="0" collapsed="false">
      <c r="A231" s="0" t="n">
        <f aca="false">'NORTH-1'!A1339</f>
        <v>20</v>
      </c>
      <c r="B231" s="0" t="str">
        <f aca="false">'NORTH-1'!B1339</f>
        <v>Burigonga O/H</v>
      </c>
      <c r="C231" s="1441" t="n">
        <f aca="false">'NORTH-1'!C1339</f>
        <v>11</v>
      </c>
      <c r="D231" s="1441" t="n">
        <f aca="false">'NORTH-1'!D1339</f>
        <v>0</v>
      </c>
      <c r="E231" s="1441" t="str">
        <f aca="false">'NORTH-1'!E1339</f>
        <v>BD014019</v>
      </c>
      <c r="F231" s="1441" t="n">
        <f aca="false">'NORTH-1'!F1339</f>
        <v>1</v>
      </c>
      <c r="G231" s="1441" t="n">
        <f aca="false">'NORTH-1'!G1339</f>
        <v>3859.78</v>
      </c>
      <c r="H231" s="1441" t="n">
        <f aca="false">'NORTH-1'!H1339</f>
        <v>4279.01</v>
      </c>
      <c r="I231" s="1441" t="n">
        <f aca="false">'NORTH-1'!I1339</f>
        <v>419.23</v>
      </c>
      <c r="J231" s="1441" t="n">
        <f aca="false">'NORTH-1'!J1339</f>
        <v>1000</v>
      </c>
      <c r="K231" s="0" t="n">
        <f aca="false">'NORTH-1'!K1339</f>
        <v>0</v>
      </c>
      <c r="L231" s="0" t="n">
        <f aca="false">'NORTH-1'!L1339</f>
        <v>419230</v>
      </c>
      <c r="M231" s="0" t="n">
        <f aca="false">'NORTH-1'!M1339</f>
        <v>420977.134851955</v>
      </c>
      <c r="N231" s="0" t="str">
        <f aca="false">'NORTH-1'!N1339</f>
        <v>Adabor</v>
      </c>
      <c r="O231" s="0" t="s">
        <v>1003</v>
      </c>
    </row>
    <row r="232" customFormat="false" ht="15" hidden="true" customHeight="false" outlineLevel="0" collapsed="false">
      <c r="A232" s="0" t="n">
        <f aca="false">'NORTH-1'!A1340</f>
        <v>21</v>
      </c>
      <c r="B232" s="0" t="str">
        <f aca="false">'NORTH-1'!B1340</f>
        <v>Garden City</v>
      </c>
      <c r="C232" s="1441" t="n">
        <f aca="false">'NORTH-1'!C1340</f>
        <v>11</v>
      </c>
      <c r="D232" s="1441" t="n">
        <f aca="false">'NORTH-1'!D1340</f>
        <v>0</v>
      </c>
      <c r="E232" s="1441" t="str">
        <f aca="false">'NORTH-1'!E1340</f>
        <v>BD014021</v>
      </c>
      <c r="F232" s="1441" t="n">
        <f aca="false">'NORTH-1'!F1340</f>
        <v>1</v>
      </c>
      <c r="G232" s="1441" t="n">
        <f aca="false">'NORTH-1'!G1340</f>
        <v>78655.82</v>
      </c>
      <c r="H232" s="1441" t="n">
        <f aca="false">'NORTH-1'!H1340</f>
        <v>81041.07</v>
      </c>
      <c r="I232" s="1441" t="n">
        <f aca="false">'NORTH-1'!I1340</f>
        <v>2385.25</v>
      </c>
      <c r="J232" s="1441" t="n">
        <f aca="false">'NORTH-1'!J1340</f>
        <v>1000</v>
      </c>
      <c r="K232" s="0" t="n">
        <f aca="false">'NORTH-1'!K1340</f>
        <v>0</v>
      </c>
      <c r="L232" s="0" t="n">
        <f aca="false">'NORTH-1'!L1340</f>
        <v>2385250</v>
      </c>
      <c r="M232" s="0" t="n">
        <f aca="false">'NORTH-1'!M1340</f>
        <v>2395190.49425286</v>
      </c>
      <c r="N232" s="0" t="str">
        <f aca="false">'NORTH-1'!N1340</f>
        <v>Satmasjid</v>
      </c>
      <c r="O232" s="0" t="s">
        <v>1003</v>
      </c>
    </row>
    <row r="233" customFormat="false" ht="15" hidden="true" customHeight="false" outlineLevel="0" collapsed="false">
      <c r="A233" s="0" t="n">
        <f aca="false">'NORTH-1'!A1341</f>
        <v>22</v>
      </c>
      <c r="B233" s="0" t="str">
        <f aca="false">'NORTH-1'!B1341</f>
        <v>Avenue O/H</v>
      </c>
      <c r="C233" s="1441" t="n">
        <f aca="false">'NORTH-1'!C1341</f>
        <v>11</v>
      </c>
      <c r="D233" s="1441" t="n">
        <f aca="false">'NORTH-1'!D1341</f>
        <v>0</v>
      </c>
      <c r="E233" s="1441" t="str">
        <f aca="false">'NORTH-1'!E1341</f>
        <v>BD014017</v>
      </c>
      <c r="F233" s="1441" t="n">
        <f aca="false">'NORTH-1'!F1341</f>
        <v>1</v>
      </c>
      <c r="G233" s="1441" t="n">
        <f aca="false">'NORTH-1'!G1341</f>
        <v>11015.72</v>
      </c>
      <c r="H233" s="1441" t="n">
        <f aca="false">'NORTH-1'!H1341</f>
        <v>11977.96</v>
      </c>
      <c r="I233" s="1441" t="n">
        <f aca="false">'NORTH-1'!I1341</f>
        <v>962.24</v>
      </c>
      <c r="J233" s="1441" t="n">
        <f aca="false">'NORTH-1'!J1341</f>
        <v>1000</v>
      </c>
      <c r="K233" s="0" t="n">
        <f aca="false">'NORTH-1'!K1341</f>
        <v>0</v>
      </c>
      <c r="L233" s="0" t="n">
        <f aca="false">'NORTH-1'!L1341</f>
        <v>962240</v>
      </c>
      <c r="M233" s="0" t="n">
        <f aca="false">'NORTH-1'!M1341</f>
        <v>966250.121031284</v>
      </c>
      <c r="N233" s="0" t="str">
        <f aca="false">'NORTH-1'!N1341</f>
        <v>Adabor</v>
      </c>
      <c r="O233" s="0" t="s">
        <v>1003</v>
      </c>
    </row>
    <row r="234" customFormat="false" ht="15" hidden="true" customHeight="false" outlineLevel="0" collapsed="false">
      <c r="A234" s="0" t="n">
        <f aca="false">'NORTH-1'!A1342</f>
        <v>23</v>
      </c>
      <c r="B234" s="0" t="str">
        <f aca="false">'NORTH-1'!B1342</f>
        <v>Chand Uddyan</v>
      </c>
      <c r="C234" s="1441" t="n">
        <f aca="false">'NORTH-1'!C1342</f>
        <v>11</v>
      </c>
      <c r="D234" s="1441" t="n">
        <f aca="false">'NORTH-1'!D1342</f>
        <v>0</v>
      </c>
      <c r="E234" s="1441" t="str">
        <f aca="false">'NORTH-1'!E1342</f>
        <v>BD014018</v>
      </c>
      <c r="F234" s="1441" t="n">
        <f aca="false">'NORTH-1'!F1342</f>
        <v>1</v>
      </c>
      <c r="G234" s="1441" t="n">
        <f aca="false">'NORTH-1'!G1342</f>
        <v>6743.1</v>
      </c>
      <c r="H234" s="1441" t="n">
        <f aca="false">'NORTH-1'!H1342</f>
        <v>7472.53</v>
      </c>
      <c r="I234" s="1441" t="n">
        <f aca="false">'NORTH-1'!I1342</f>
        <v>729.429999999999</v>
      </c>
      <c r="J234" s="1441" t="n">
        <f aca="false">'NORTH-1'!J1342</f>
        <v>1000</v>
      </c>
      <c r="K234" s="0" t="n">
        <f aca="false">'NORTH-1'!K1342</f>
        <v>0</v>
      </c>
      <c r="L234" s="0" t="n">
        <f aca="false">'NORTH-1'!L1342</f>
        <v>729429.999999999</v>
      </c>
      <c r="M234" s="0" t="n">
        <f aca="false">'NORTH-1'!M1342</f>
        <v>732469.888784346</v>
      </c>
      <c r="N234" s="0" t="str">
        <f aca="false">'NORTH-1'!N1342</f>
        <v>Satmasjid</v>
      </c>
      <c r="O234" s="0" t="s">
        <v>1003</v>
      </c>
    </row>
    <row r="235" customFormat="false" ht="15" hidden="true" customHeight="false" outlineLevel="0" collapsed="false">
      <c r="A235" s="0" t="n">
        <f aca="false">'NORTH-1'!A1343</f>
        <v>24</v>
      </c>
      <c r="B235" s="0" t="str">
        <f aca="false">'NORTH-1'!B1343</f>
        <v>11/0.4 kV Aux. Transformer, AT-1</v>
      </c>
      <c r="C235" s="1441" t="n">
        <f aca="false">'NORTH-1'!C1343</f>
        <v>0.415</v>
      </c>
      <c r="D235" s="1441" t="n">
        <f aca="false">'NORTH-1'!D1343</f>
        <v>0</v>
      </c>
      <c r="E235" s="1441" t="str">
        <f aca="false">'NORTH-1'!E1343</f>
        <v>DHKH4416</v>
      </c>
      <c r="F235" s="1441" t="n">
        <f aca="false">'NORTH-1'!F1343</f>
        <v>1</v>
      </c>
      <c r="G235" s="1441" t="n">
        <f aca="false">'NORTH-1'!G1343</f>
        <v>1720.85</v>
      </c>
      <c r="H235" s="1441" t="n">
        <f aca="false">'NORTH-1'!H1343</f>
        <v>1760.35</v>
      </c>
      <c r="I235" s="1441" t="n">
        <f aca="false">'NORTH-1'!I1343</f>
        <v>39.5</v>
      </c>
      <c r="J235" s="1441" t="n">
        <f aca="false">'NORTH-1'!J1343</f>
        <v>100</v>
      </c>
      <c r="K235" s="0" t="n">
        <f aca="false">'NORTH-1'!K1343</f>
        <v>0</v>
      </c>
      <c r="L235" s="0" t="n">
        <f aca="false">'NORTH-1'!L1343</f>
        <v>3950</v>
      </c>
      <c r="M235" s="0" t="n">
        <f aca="false">'NORTH-1'!M1343</f>
        <v>3966.46156683735</v>
      </c>
      <c r="N235" s="0" t="str">
        <f aca="false">'NORTH-1'!N1343</f>
        <v>Adabor</v>
      </c>
      <c r="O235" s="0" t="s">
        <v>1003</v>
      </c>
    </row>
    <row r="236" customFormat="false" ht="15" hidden="true" customHeight="false" outlineLevel="0" collapsed="false">
      <c r="A236" s="0" t="n">
        <f aca="false">'NORTH-1'!A1344</f>
        <v>25</v>
      </c>
      <c r="B236" s="0" t="str">
        <f aca="false">'NORTH-1'!B1344</f>
        <v>11/0.4 kV Aux. Transformer, AT-2</v>
      </c>
      <c r="C236" s="1441" t="n">
        <f aca="false">'NORTH-1'!C1344</f>
        <v>0.415</v>
      </c>
      <c r="D236" s="1441" t="n">
        <f aca="false">'NORTH-1'!D1344</f>
        <v>0</v>
      </c>
      <c r="E236" s="1441" t="str">
        <f aca="false">'NORTH-1'!E1344</f>
        <v>DHKH4412</v>
      </c>
      <c r="F236" s="1441" t="n">
        <f aca="false">'NORTH-1'!F1344</f>
        <v>1</v>
      </c>
      <c r="G236" s="1441" t="n">
        <f aca="false">'NORTH-1'!G1344</f>
        <v>251.33</v>
      </c>
      <c r="H236" s="1441" t="n">
        <f aca="false">'NORTH-1'!H1344</f>
        <v>251.33</v>
      </c>
      <c r="I236" s="1441" t="n">
        <f aca="false">'NORTH-1'!I1344</f>
        <v>0</v>
      </c>
      <c r="J236" s="1441" t="n">
        <f aca="false">'NORTH-1'!J1344</f>
        <v>100</v>
      </c>
      <c r="K236" s="0" t="n">
        <f aca="false">'NORTH-1'!K1344</f>
        <v>0</v>
      </c>
      <c r="L236" s="0" t="n">
        <f aca="false">'NORTH-1'!L1344</f>
        <v>0</v>
      </c>
      <c r="M236" s="0" t="n">
        <f aca="false">'NORTH-1'!M1344</f>
        <v>0</v>
      </c>
      <c r="N236" s="0" t="str">
        <f aca="false">'NORTH-1'!N1344</f>
        <v>Adabor</v>
      </c>
      <c r="O236" s="0" t="s">
        <v>1003</v>
      </c>
    </row>
    <row r="237" customFormat="false" ht="15" hidden="true" customHeight="false" outlineLevel="0" collapsed="false">
      <c r="A237" s="0" t="n">
        <f aca="false">'NORTH-1'!A1450</f>
        <v>16</v>
      </c>
      <c r="B237" s="0" t="str">
        <f aca="false">'NORTH-1'!B1450</f>
        <v>Lalmatia O/H</v>
      </c>
      <c r="C237" s="1441" t="n">
        <f aca="false">'NORTH-1'!C1450</f>
        <v>11</v>
      </c>
      <c r="D237" s="1441" t="n">
        <f aca="false">'NORTH-1'!D1450</f>
        <v>0</v>
      </c>
      <c r="E237" s="1441" t="str">
        <f aca="false">'NORTH-1'!E1450</f>
        <v>DHK61042</v>
      </c>
      <c r="F237" s="1441" t="n">
        <f aca="false">'NORTH-1'!F1450</f>
        <v>1</v>
      </c>
      <c r="G237" s="1441" t="n">
        <f aca="false">'NORTH-1'!G1450</f>
        <v>3104.91</v>
      </c>
      <c r="H237" s="1441" t="n">
        <f aca="false">'NORTH-1'!H1450</f>
        <v>3125.6</v>
      </c>
      <c r="I237" s="1441" t="n">
        <f aca="false">'NORTH-1'!I1450</f>
        <v>20.6900000000001</v>
      </c>
      <c r="J237" s="1441" t="n">
        <f aca="false">'NORTH-1'!J1450</f>
        <v>60000</v>
      </c>
      <c r="K237" s="0" t="n">
        <f aca="false">'NORTH-1'!K1450</f>
        <v>0</v>
      </c>
      <c r="L237" s="0" t="n">
        <f aca="false">'NORTH-1'!L1450</f>
        <v>1241400</v>
      </c>
      <c r="M237" s="0" t="n">
        <f aca="false">'NORTH-1'!M1450</f>
        <v>810210.828500376</v>
      </c>
      <c r="N237" s="0" t="str">
        <f aca="false">'NORTH-1'!N1450</f>
        <v>Satmasjid</v>
      </c>
      <c r="O237" s="0" t="s">
        <v>982</v>
      </c>
    </row>
    <row r="238" customFormat="false" ht="15" hidden="true" customHeight="false" outlineLevel="0" collapsed="false">
      <c r="A238" s="0" t="n">
        <f aca="false">'NORTH-1'!A1451</f>
        <v>16</v>
      </c>
      <c r="B238" s="0" t="str">
        <f aca="false">'NORTH-1'!B1451</f>
        <v>Asad Avenue (South)</v>
      </c>
      <c r="C238" s="1441" t="n">
        <f aca="false">'NORTH-1'!C1451</f>
        <v>11</v>
      </c>
      <c r="D238" s="1441" t="n">
        <f aca="false">'NORTH-1'!D1451</f>
        <v>0</v>
      </c>
      <c r="E238" s="1441" t="str">
        <f aca="false">'NORTH-1'!E1451</f>
        <v>DHK 60999</v>
      </c>
      <c r="F238" s="1441" t="n">
        <f aca="false">'NORTH-1'!F1451</f>
        <v>1</v>
      </c>
      <c r="G238" s="1441" t="n">
        <f aca="false">'NORTH-1'!G1451</f>
        <v>2892.58</v>
      </c>
      <c r="H238" s="1441" t="n">
        <f aca="false">'NORTH-1'!H1451</f>
        <v>2895.94</v>
      </c>
      <c r="I238" s="1441" t="n">
        <f aca="false">'NORTH-1'!I1451</f>
        <v>3.36000000000013</v>
      </c>
      <c r="J238" s="1441" t="n">
        <f aca="false">'NORTH-1'!J1451</f>
        <v>60000</v>
      </c>
      <c r="K238" s="0" t="n">
        <f aca="false">'NORTH-1'!K1451</f>
        <v>0</v>
      </c>
      <c r="L238" s="0" t="n">
        <f aca="false">'NORTH-1'!L1451</f>
        <v>201600.000000008</v>
      </c>
      <c r="M238" s="0" t="n">
        <f aca="false">'NORTH-1'!M1451</f>
        <v>131576.045614372</v>
      </c>
      <c r="N238" s="0" t="str">
        <f aca="false">'NORTH-1'!N1451</f>
        <v>Satmasjid</v>
      </c>
      <c r="O238" s="0" t="s">
        <v>982</v>
      </c>
    </row>
    <row r="239" customFormat="false" ht="15" hidden="true" customHeight="false" outlineLevel="0" collapsed="false">
      <c r="A239" s="0" t="n">
        <f aca="false">'NORTH-1'!A1452</f>
        <v>17</v>
      </c>
      <c r="B239" s="0" t="str">
        <f aca="false">'NORTH-1'!B1452</f>
        <v>Madrasha Road</v>
      </c>
      <c r="C239" s="1441" t="n">
        <f aca="false">'NORTH-1'!C1452</f>
        <v>11</v>
      </c>
      <c r="D239" s="1441" t="n">
        <f aca="false">'NORTH-1'!D1452</f>
        <v>0</v>
      </c>
      <c r="E239" s="1441" t="str">
        <f aca="false">'NORTH-1'!E1452</f>
        <v>DHK61004</v>
      </c>
      <c r="F239" s="1441" t="n">
        <f aca="false">'NORTH-1'!F1452</f>
        <v>1</v>
      </c>
      <c r="G239" s="1441" t="n">
        <f aca="false">'NORTH-1'!G1452</f>
        <v>0</v>
      </c>
      <c r="H239" s="1441" t="n">
        <f aca="false">'NORTH-1'!H1452</f>
        <v>0</v>
      </c>
      <c r="I239" s="1441" t="n">
        <f aca="false">'NORTH-1'!I1452</f>
        <v>0</v>
      </c>
      <c r="J239" s="1441" t="n">
        <f aca="false">'NORTH-1'!J1452</f>
        <v>60000</v>
      </c>
      <c r="K239" s="0" t="n">
        <f aca="false">'NORTH-1'!K1452</f>
        <v>0</v>
      </c>
      <c r="L239" s="0" t="n">
        <f aca="false">'NORTH-1'!L1452</f>
        <v>0</v>
      </c>
      <c r="M239" s="0" t="n">
        <f aca="false">'NORTH-1'!M1452</f>
        <v>0</v>
      </c>
      <c r="N239" s="0" t="str">
        <f aca="false">'NORTH-1'!N1452</f>
        <v>Shyamoli</v>
      </c>
      <c r="O239" s="0" t="s">
        <v>982</v>
      </c>
    </row>
    <row r="240" customFormat="false" ht="15" hidden="true" customHeight="false" outlineLevel="0" collapsed="false">
      <c r="A240" s="0" t="n">
        <f aca="false">'NORTH-1'!A1453</f>
        <v>18</v>
      </c>
      <c r="B240" s="0" t="str">
        <f aca="false">'NORTH-1'!B1453</f>
        <v>Bashbari</v>
      </c>
      <c r="C240" s="1441" t="n">
        <f aca="false">'NORTH-1'!C1453</f>
        <v>11</v>
      </c>
      <c r="D240" s="1441" t="n">
        <f aca="false">'NORTH-1'!D1453</f>
        <v>0</v>
      </c>
      <c r="E240" s="1441" t="str">
        <f aca="false">'NORTH-1'!E1453</f>
        <v>DHK61002</v>
      </c>
      <c r="F240" s="1441" t="n">
        <f aca="false">'NORTH-1'!F1453</f>
        <v>1</v>
      </c>
      <c r="G240" s="1441" t="n">
        <f aca="false">'NORTH-1'!G1453</f>
        <v>2314.11</v>
      </c>
      <c r="H240" s="1441" t="n">
        <f aca="false">'NORTH-1'!H1453</f>
        <v>2340.79</v>
      </c>
      <c r="I240" s="1441" t="n">
        <f aca="false">'NORTH-1'!I1453</f>
        <v>26.6799999999998</v>
      </c>
      <c r="J240" s="1441" t="n">
        <f aca="false">'NORTH-1'!J1453</f>
        <v>60000</v>
      </c>
      <c r="K240" s="0" t="n">
        <f aca="false">'NORTH-1'!K1453</f>
        <v>0</v>
      </c>
      <c r="L240" s="0" t="n">
        <f aca="false">'NORTH-1'!L1453</f>
        <v>1600799.99999999</v>
      </c>
      <c r="M240" s="0" t="n">
        <f aca="false">'NORTH-1'!M1453</f>
        <v>1044776.45743788</v>
      </c>
      <c r="N240" s="0" t="str">
        <f aca="false">'NORTH-1'!N1453</f>
        <v>Satmasjid</v>
      </c>
      <c r="O240" s="0" t="s">
        <v>982</v>
      </c>
    </row>
    <row r="241" customFormat="false" ht="15" hidden="true" customHeight="false" outlineLevel="0" collapsed="false">
      <c r="A241" s="0" t="n">
        <f aca="false">'NORTH-1'!A1454</f>
        <v>19</v>
      </c>
      <c r="B241" s="0" t="str">
        <f aca="false">'NORTH-1'!B1454</f>
        <v>Road-27</v>
      </c>
      <c r="C241" s="1441" t="n">
        <f aca="false">'NORTH-1'!C1454</f>
        <v>11</v>
      </c>
      <c r="D241" s="1441" t="n">
        <f aca="false">'NORTH-1'!D1454</f>
        <v>0</v>
      </c>
      <c r="E241" s="1441" t="str">
        <f aca="false">'NORTH-1'!E1454</f>
        <v>DHK61001</v>
      </c>
      <c r="F241" s="1441" t="n">
        <f aca="false">'NORTH-1'!F1454</f>
        <v>1</v>
      </c>
      <c r="G241" s="1441" t="n">
        <f aca="false">'NORTH-1'!G1454</f>
        <v>1430.55</v>
      </c>
      <c r="H241" s="1441" t="n">
        <f aca="false">'NORTH-1'!H1454</f>
        <v>1432.05</v>
      </c>
      <c r="I241" s="1441" t="n">
        <f aca="false">'NORTH-1'!I1454</f>
        <v>1.5</v>
      </c>
      <c r="J241" s="1441" t="n">
        <f aca="false">'NORTH-1'!J1454</f>
        <v>60000</v>
      </c>
      <c r="K241" s="0" t="n">
        <f aca="false">'NORTH-1'!K1454</f>
        <v>0</v>
      </c>
      <c r="L241" s="0" t="n">
        <f aca="false">'NORTH-1'!L1454</f>
        <v>90000</v>
      </c>
      <c r="M241" s="0" t="n">
        <f aca="false">'NORTH-1'!M1454</f>
        <v>58739.3060778424</v>
      </c>
      <c r="N241" s="0" t="str">
        <f aca="false">'NORTH-1'!N1454</f>
        <v>Satmasjid</v>
      </c>
      <c r="O241" s="0" t="s">
        <v>982</v>
      </c>
    </row>
    <row r="242" customFormat="false" ht="15" hidden="true" customHeight="false" outlineLevel="0" collapsed="false">
      <c r="A242" s="0" t="n">
        <f aca="false">'NORTH-1'!A1455</f>
        <v>20</v>
      </c>
      <c r="B242" s="0" t="str">
        <f aca="false">'NORTH-1'!B1455</f>
        <v>Boishakhi O/H</v>
      </c>
      <c r="C242" s="1441" t="n">
        <f aca="false">'NORTH-1'!C1455</f>
        <v>11</v>
      </c>
      <c r="D242" s="1441" t="n">
        <f aca="false">'NORTH-1'!D1455</f>
        <v>0</v>
      </c>
      <c r="E242" s="1441" t="str">
        <f aca="false">'NORTH-1'!E1455</f>
        <v>DHK61024</v>
      </c>
      <c r="F242" s="1441" t="n">
        <f aca="false">'NORTH-1'!F1455</f>
        <v>1</v>
      </c>
      <c r="G242" s="1441" t="n">
        <f aca="false">'NORTH-1'!G1455</f>
        <v>3992.78</v>
      </c>
      <c r="H242" s="1441" t="n">
        <f aca="false">'NORTH-1'!H1455</f>
        <v>4043.27</v>
      </c>
      <c r="I242" s="1441" t="n">
        <f aca="false">'NORTH-1'!I1455</f>
        <v>50.4899999999998</v>
      </c>
      <c r="J242" s="1441" t="n">
        <f aca="false">'NORTH-1'!J1455</f>
        <v>60000</v>
      </c>
      <c r="K242" s="0" t="n">
        <f aca="false">'NORTH-1'!K1455</f>
        <v>0</v>
      </c>
      <c r="L242" s="0" t="n">
        <f aca="false">'NORTH-1'!L1455</f>
        <v>3029399.99999999</v>
      </c>
      <c r="M242" s="0" t="n">
        <f aca="false">'NORTH-1'!M1455</f>
        <v>1977165.04258017</v>
      </c>
      <c r="N242" s="0" t="str">
        <f aca="false">'NORTH-1'!N1455</f>
        <v>Dhanmondi</v>
      </c>
      <c r="O242" s="0" t="s">
        <v>982</v>
      </c>
    </row>
    <row r="243" customFormat="false" ht="15" hidden="true" customHeight="false" outlineLevel="0" collapsed="false">
      <c r="A243" s="0" t="n">
        <f aca="false">'NORTH-1'!A1456</f>
        <v>21</v>
      </c>
      <c r="B243" s="0" t="str">
        <f aca="false">'NORTH-1'!B1456</f>
        <v>Katasur O/H</v>
      </c>
      <c r="C243" s="1441" t="n">
        <f aca="false">'NORTH-1'!C1456</f>
        <v>11</v>
      </c>
      <c r="D243" s="1441" t="n">
        <f aca="false">'NORTH-1'!D1456</f>
        <v>0</v>
      </c>
      <c r="E243" s="1441" t="str">
        <f aca="false">'NORTH-1'!E1456</f>
        <v>DHK61003</v>
      </c>
      <c r="F243" s="1441" t="n">
        <f aca="false">'NORTH-1'!F1456</f>
        <v>1</v>
      </c>
      <c r="G243" s="1441" t="n">
        <f aca="false">'NORTH-1'!G1456</f>
        <v>3557.69</v>
      </c>
      <c r="H243" s="1441" t="n">
        <f aca="false">'NORTH-1'!H1456</f>
        <v>3581.57</v>
      </c>
      <c r="I243" s="1441" t="n">
        <f aca="false">'NORTH-1'!I1456</f>
        <v>23.8800000000001</v>
      </c>
      <c r="J243" s="1441" t="n">
        <f aca="false">'NORTH-1'!J1456</f>
        <v>60000</v>
      </c>
      <c r="K243" s="0" t="n">
        <f aca="false">'NORTH-1'!K1456</f>
        <v>0</v>
      </c>
      <c r="L243" s="0" t="n">
        <f aca="false">'NORTH-1'!L1456</f>
        <v>1432800.00000001</v>
      </c>
      <c r="M243" s="0" t="n">
        <f aca="false">'NORTH-1'!M1456</f>
        <v>935129.752759256</v>
      </c>
      <c r="N243" s="0" t="str">
        <f aca="false">'NORTH-1'!N1456</f>
        <v>Satmasjid</v>
      </c>
      <c r="O243" s="0" t="s">
        <v>982</v>
      </c>
    </row>
    <row r="244" customFormat="false" ht="15" hidden="true" customHeight="false" outlineLevel="0" collapsed="false">
      <c r="A244" s="0" t="n">
        <f aca="false">'NORTH-1'!A1457</f>
        <v>22</v>
      </c>
      <c r="B244" s="0" t="str">
        <f aca="false">'NORTH-1'!B1457</f>
        <v>Nurjahan Road</v>
      </c>
      <c r="C244" s="1441" t="n">
        <f aca="false">'NORTH-1'!C1457</f>
        <v>11</v>
      </c>
      <c r="D244" s="1441" t="n">
        <f aca="false">'NORTH-1'!D1457</f>
        <v>0</v>
      </c>
      <c r="E244" s="1441" t="str">
        <f aca="false">'NORTH-1'!E1457</f>
        <v>DHK61000</v>
      </c>
      <c r="F244" s="1441" t="n">
        <f aca="false">'NORTH-1'!F1457</f>
        <v>1</v>
      </c>
      <c r="G244" s="1441" t="n">
        <f aca="false">'NORTH-1'!G1457</f>
        <v>1769.35</v>
      </c>
      <c r="H244" s="1441" t="n">
        <f aca="false">'NORTH-1'!H1457</f>
        <v>1793.34</v>
      </c>
      <c r="I244" s="1441" t="n">
        <f aca="false">'NORTH-1'!I1457</f>
        <v>23.99</v>
      </c>
      <c r="J244" s="1441" t="n">
        <f aca="false">'NORTH-1'!J1457</f>
        <v>60000</v>
      </c>
      <c r="K244" s="0" t="n">
        <f aca="false">'NORTH-1'!K1457</f>
        <v>0</v>
      </c>
      <c r="L244" s="0" t="n">
        <f aca="false">'NORTH-1'!L1457</f>
        <v>1439400</v>
      </c>
      <c r="M244" s="0" t="n">
        <f aca="false">'NORTH-1'!M1457</f>
        <v>939437.301871627</v>
      </c>
      <c r="N244" s="0" t="str">
        <f aca="false">'NORTH-1'!N1457</f>
        <v>Shyamoli</v>
      </c>
      <c r="O244" s="0" t="s">
        <v>982</v>
      </c>
    </row>
    <row r="245" customFormat="false" ht="15" hidden="true" customHeight="false" outlineLevel="0" collapsed="false">
      <c r="A245" s="0" t="n">
        <f aca="false">'NORTH-1'!A1458</f>
        <v>25</v>
      </c>
      <c r="B245" s="0" t="str">
        <f aca="false">'NORTH-1'!B1458</f>
        <v>polpar over head</v>
      </c>
      <c r="C245" s="1441" t="n">
        <f aca="false">'NORTH-1'!C1458</f>
        <v>11</v>
      </c>
      <c r="D245" s="1441" t="n">
        <f aca="false">'NORTH-1'!D1458</f>
        <v>0</v>
      </c>
      <c r="E245" s="1441" t="str">
        <f aca="false">'NORTH-1'!E1458</f>
        <v>DHK61003</v>
      </c>
      <c r="F245" s="1441" t="n">
        <f aca="false">'NORTH-1'!F1458</f>
        <v>1</v>
      </c>
      <c r="G245" s="1441" t="n">
        <f aca="false">'NORTH-1'!G1458</f>
        <v>1725.79</v>
      </c>
      <c r="H245" s="1441" t="n">
        <f aca="false">'NORTH-1'!H1458</f>
        <v>1761.42</v>
      </c>
      <c r="I245" s="1441" t="n">
        <f aca="false">'NORTH-1'!I1458</f>
        <v>35.6300000000001</v>
      </c>
      <c r="J245" s="1441" t="n">
        <f aca="false">'NORTH-1'!J1458</f>
        <v>60000</v>
      </c>
      <c r="K245" s="0" t="n">
        <f aca="false">'NORTH-1'!K1458</f>
        <v>0</v>
      </c>
      <c r="L245" s="0" t="n">
        <f aca="false">'NORTH-1'!L1458</f>
        <v>2137800.00000001</v>
      </c>
      <c r="M245" s="0" t="n">
        <f aca="false">'NORTH-1'!M1458</f>
        <v>1395254.31703569</v>
      </c>
      <c r="N245" s="0" t="str">
        <f aca="false">'NORTH-1'!N1458</f>
        <v>Dhanmondi</v>
      </c>
      <c r="O245" s="0" t="s">
        <v>982</v>
      </c>
    </row>
    <row r="246" customFormat="false" ht="15" hidden="true" customHeight="false" outlineLevel="0" collapsed="false">
      <c r="A246" s="0" t="n">
        <f aca="false">'NORTH-1'!A1459</f>
        <v>26</v>
      </c>
      <c r="B246" s="0" t="str">
        <f aca="false">'NORTH-1'!B1459</f>
        <v>Satmosjid Housing</v>
      </c>
      <c r="C246" s="1441" t="n">
        <f aca="false">'NORTH-1'!C1459</f>
        <v>11</v>
      </c>
      <c r="D246" s="1441" t="n">
        <f aca="false">'NORTH-1'!D1459</f>
        <v>0</v>
      </c>
      <c r="E246" s="1441" t="str">
        <f aca="false">'NORTH-1'!E1459</f>
        <v>DHK61043</v>
      </c>
      <c r="F246" s="1441" t="n">
        <f aca="false">'NORTH-1'!F1459</f>
        <v>1</v>
      </c>
      <c r="G246" s="1441" t="n">
        <f aca="false">'NORTH-1'!G1459</f>
        <v>2792.38</v>
      </c>
      <c r="H246" s="1441" t="n">
        <f aca="false">'NORTH-1'!H1459</f>
        <v>3216.68</v>
      </c>
      <c r="I246" s="1441" t="n">
        <f aca="false">'NORTH-1'!I1459</f>
        <v>424.3</v>
      </c>
      <c r="J246" s="1441" t="n">
        <f aca="false">'NORTH-1'!J1459</f>
        <v>60000</v>
      </c>
      <c r="K246" s="0" t="n">
        <f aca="false">'NORTH-1'!K1459</f>
        <v>0</v>
      </c>
      <c r="L246" s="0" t="n">
        <f aca="false">'NORTH-1'!L1459</f>
        <v>25458000</v>
      </c>
      <c r="M246" s="0" t="n">
        <f aca="false">'NORTH-1'!M1459</f>
        <v>16615391.7125524</v>
      </c>
      <c r="N246" s="0" t="str">
        <f aca="false">'NORTH-1'!N1459</f>
        <v>Satmasjid</v>
      </c>
      <c r="O246" s="0" t="s">
        <v>982</v>
      </c>
    </row>
    <row r="247" customFormat="false" ht="15" hidden="true" customHeight="false" outlineLevel="0" collapsed="false">
      <c r="A247" s="0" t="n">
        <f aca="false">'NORTH-1'!A1460</f>
        <v>27</v>
      </c>
      <c r="B247" s="0" t="str">
        <f aca="false">'NORTH-1'!B1460</f>
        <v>Physical College</v>
      </c>
      <c r="C247" s="1441" t="n">
        <f aca="false">'NORTH-1'!C1460</f>
        <v>11</v>
      </c>
      <c r="D247" s="1441" t="n">
        <f aca="false">'NORTH-1'!D1460</f>
        <v>0</v>
      </c>
      <c r="E247" s="1441" t="str">
        <f aca="false">'NORTH-1'!E1460</f>
        <v>DHK61041</v>
      </c>
      <c r="F247" s="1441" t="n">
        <f aca="false">'NORTH-1'!F1460</f>
        <v>1</v>
      </c>
      <c r="G247" s="1441" t="n">
        <f aca="false">'NORTH-1'!G1460</f>
        <v>3172.69</v>
      </c>
      <c r="H247" s="1441" t="n">
        <f aca="false">'NORTH-1'!H1460</f>
        <v>3216.68</v>
      </c>
      <c r="I247" s="1441" t="n">
        <f aca="false">'NORTH-1'!I1460</f>
        <v>43.9899999999998</v>
      </c>
      <c r="J247" s="1441" t="n">
        <f aca="false">'NORTH-1'!J1460</f>
        <v>60000</v>
      </c>
      <c r="K247" s="0" t="n">
        <f aca="false">'NORTH-1'!K1460</f>
        <v>0</v>
      </c>
      <c r="L247" s="0" t="n">
        <f aca="false">'NORTH-1'!L1460</f>
        <v>2639399.99999999</v>
      </c>
      <c r="M247" s="0" t="n">
        <f aca="false">'NORTH-1'!M1460</f>
        <v>1722628.04957618</v>
      </c>
      <c r="N247" s="0" t="str">
        <f aca="false">'NORTH-1'!N1460</f>
        <v>Satmasjid</v>
      </c>
      <c r="O247" s="0" t="s">
        <v>982</v>
      </c>
    </row>
    <row r="248" customFormat="false" ht="15" hidden="true" customHeight="false" outlineLevel="0" collapsed="false">
      <c r="A248" s="0" t="n">
        <f aca="false">'NORTH-1'!A1461</f>
        <v>28</v>
      </c>
      <c r="B248" s="0" t="str">
        <f aca="false">'NORTH-1'!B1461</f>
        <v>Asad Avenue (North)</v>
      </c>
      <c r="C248" s="1441" t="n">
        <f aca="false">'NORTH-1'!C1461</f>
        <v>11</v>
      </c>
      <c r="D248" s="1441" t="n">
        <f aca="false">'NORTH-1'!D1461</f>
        <v>0</v>
      </c>
      <c r="E248" s="1441" t="str">
        <f aca="false">'NORTH-1'!E1461</f>
        <v>DHK61022</v>
      </c>
      <c r="F248" s="1441" t="n">
        <f aca="false">'NORTH-1'!F1461</f>
        <v>1</v>
      </c>
      <c r="G248" s="1441" t="n">
        <f aca="false">'NORTH-1'!G1461</f>
        <v>2725.31</v>
      </c>
      <c r="H248" s="1441" t="n">
        <f aca="false">'NORTH-1'!H1461</f>
        <v>2725.31</v>
      </c>
      <c r="I248" s="1441" t="n">
        <f aca="false">'NORTH-1'!I1461</f>
        <v>0</v>
      </c>
      <c r="J248" s="1441" t="n">
        <f aca="false">'NORTH-1'!J1461</f>
        <v>60000</v>
      </c>
      <c r="K248" s="0" t="n">
        <f aca="false">'NORTH-1'!K1461</f>
        <v>0</v>
      </c>
      <c r="L248" s="0" t="n">
        <f aca="false">'NORTH-1'!L1461</f>
        <v>0</v>
      </c>
      <c r="M248" s="0" t="n">
        <f aca="false">'NORTH-1'!M1461</f>
        <v>0</v>
      </c>
      <c r="N248" s="0" t="str">
        <f aca="false">'NORTH-1'!N1461</f>
        <v>Shyamoli</v>
      </c>
      <c r="O248" s="0" t="s">
        <v>982</v>
      </c>
    </row>
    <row r="249" customFormat="false" ht="15" hidden="true" customHeight="false" outlineLevel="0" collapsed="false">
      <c r="A249" s="0" t="n">
        <f aca="false">'NORTH-1'!A1462</f>
        <v>29</v>
      </c>
      <c r="B249" s="0" t="str">
        <f aca="false">'NORTH-1'!B1462</f>
        <v>Spare Feeder</v>
      </c>
      <c r="C249" s="1441" t="n">
        <f aca="false">'NORTH-1'!C1462</f>
        <v>11</v>
      </c>
      <c r="D249" s="1441" t="n">
        <f aca="false">'NORTH-1'!D1462</f>
        <v>0</v>
      </c>
      <c r="E249" s="1441" t="str">
        <f aca="false">'NORTH-1'!E1462</f>
        <v>DHK61025</v>
      </c>
      <c r="F249" s="1441" t="n">
        <f aca="false">'NORTH-1'!F1462</f>
        <v>1</v>
      </c>
      <c r="G249" s="1441" t="n">
        <f aca="false">'NORTH-1'!G1462</f>
        <v>0</v>
      </c>
      <c r="H249" s="1441" t="n">
        <f aca="false">'NORTH-1'!H1462</f>
        <v>0</v>
      </c>
      <c r="I249" s="1441" t="n">
        <f aca="false">'NORTH-1'!I1462</f>
        <v>0</v>
      </c>
      <c r="J249" s="1441" t="n">
        <f aca="false">'NORTH-1'!J1462</f>
        <v>60000</v>
      </c>
      <c r="K249" s="0" t="n">
        <f aca="false">'NORTH-1'!K1462</f>
        <v>0</v>
      </c>
      <c r="L249" s="0" t="n">
        <f aca="false">'NORTH-1'!L1462</f>
        <v>0</v>
      </c>
      <c r="M249" s="0" t="n">
        <f aca="false">'NORTH-1'!M1462</f>
        <v>0</v>
      </c>
      <c r="N249" s="0" t="str">
        <f aca="false">'NORTH-1'!N1462</f>
        <v>Satmasjid</v>
      </c>
      <c r="O249" s="0" t="s">
        <v>982</v>
      </c>
    </row>
    <row r="250" customFormat="false" ht="15" hidden="true" customHeight="false" outlineLevel="0" collapsed="false">
      <c r="A250" s="0" t="n">
        <f aca="false">'NORTH-1'!A1463</f>
        <v>30</v>
      </c>
      <c r="B250" s="0" t="str">
        <f aca="false">'NORTH-1'!B1463</f>
        <v>Ghraphic artch college</v>
      </c>
      <c r="C250" s="1441" t="n">
        <f aca="false">'NORTH-1'!C1463</f>
        <v>11</v>
      </c>
      <c r="D250" s="1441" t="n">
        <f aca="false">'NORTH-1'!D1463</f>
        <v>0</v>
      </c>
      <c r="E250" s="1441" t="str">
        <f aca="false">'NORTH-1'!E1463</f>
        <v>DHK61023</v>
      </c>
      <c r="F250" s="1441" t="n">
        <f aca="false">'NORTH-1'!F1463</f>
        <v>1</v>
      </c>
      <c r="G250" s="1441" t="n">
        <f aca="false">'NORTH-1'!G1463</f>
        <v>1015.9</v>
      </c>
      <c r="H250" s="1441" t="n">
        <f aca="false">'NORTH-1'!H1463</f>
        <v>1042.11</v>
      </c>
      <c r="I250" s="1441" t="n">
        <f aca="false">'NORTH-1'!I1463</f>
        <v>26.2099999999999</v>
      </c>
      <c r="J250" s="1441" t="n">
        <f aca="false">'NORTH-1'!J1463</f>
        <v>60000</v>
      </c>
      <c r="K250" s="0" t="n">
        <f aca="false">'NORTH-1'!K1463</f>
        <v>0</v>
      </c>
      <c r="L250" s="0" t="n">
        <f aca="false">'NORTH-1'!L1463</f>
        <v>1572600</v>
      </c>
      <c r="M250" s="0" t="n">
        <f aca="false">'NORTH-1'!M1463</f>
        <v>1026371.47486683</v>
      </c>
      <c r="N250" s="0" t="str">
        <f aca="false">'NORTH-1'!N1463</f>
        <v>Dhanmondi</v>
      </c>
      <c r="O250" s="0" t="s">
        <v>982</v>
      </c>
    </row>
    <row r="251" customFormat="false" ht="15" hidden="true" customHeight="false" outlineLevel="0" collapsed="false">
      <c r="A251" s="0" t="n">
        <f aca="false">'NORTH-1'!A1464</f>
        <v>31</v>
      </c>
      <c r="B251" s="0" t="str">
        <f aca="false">'NORTH-1'!B1464</f>
        <v>Mohammadpur O/H</v>
      </c>
      <c r="C251" s="1441" t="n">
        <f aca="false">'NORTH-1'!C1464</f>
        <v>11</v>
      </c>
      <c r="D251" s="1441" t="n">
        <f aca="false">'NORTH-1'!D1464</f>
        <v>0</v>
      </c>
      <c r="E251" s="1441" t="str">
        <f aca="false">'NORTH-1'!E1464</f>
        <v>DHK61025</v>
      </c>
      <c r="F251" s="1441" t="n">
        <f aca="false">'NORTH-1'!F1464</f>
        <v>1</v>
      </c>
      <c r="G251" s="1441" t="n">
        <f aca="false">'NORTH-1'!G1464</f>
        <v>2104.86</v>
      </c>
      <c r="H251" s="1441" t="n">
        <f aca="false">'NORTH-1'!H1464</f>
        <v>2132.57</v>
      </c>
      <c r="I251" s="1441" t="n">
        <f aca="false">'NORTH-1'!I1464</f>
        <v>27.71</v>
      </c>
      <c r="J251" s="1441" t="n">
        <f aca="false">'NORTH-1'!J1464</f>
        <v>60000</v>
      </c>
      <c r="K251" s="0" t="n">
        <f aca="false">'NORTH-1'!K1464</f>
        <v>0</v>
      </c>
      <c r="L251" s="0" t="n">
        <f aca="false">'NORTH-1'!L1464</f>
        <v>1662600</v>
      </c>
      <c r="M251" s="0" t="n">
        <f aca="false">'NORTH-1'!M1464</f>
        <v>1085110.78094468</v>
      </c>
      <c r="N251" s="0" t="str">
        <f aca="false">'NORTH-1'!N1464</f>
        <v>Shyamoli</v>
      </c>
      <c r="O251" s="0" t="s">
        <v>982</v>
      </c>
    </row>
    <row r="252" customFormat="false" ht="15" hidden="true" customHeight="false" outlineLevel="0" collapsed="false">
      <c r="A252" s="0" t="n">
        <f aca="false">'NORTH-1'!A1465</f>
        <v>32</v>
      </c>
      <c r="B252" s="0" t="str">
        <f aca="false">'NORTH-1'!B1465</f>
        <v>Bosila Feeder</v>
      </c>
      <c r="C252" s="1441" t="n">
        <f aca="false">'NORTH-1'!C1465</f>
        <v>11</v>
      </c>
      <c r="D252" s="1441" t="n">
        <f aca="false">'NORTH-1'!D1465</f>
        <v>0</v>
      </c>
      <c r="E252" s="1441" t="str">
        <f aca="false">'NORTH-1'!E1465</f>
        <v>DHK60997</v>
      </c>
      <c r="F252" s="1441" t="n">
        <f aca="false">'NORTH-1'!F1465</f>
        <v>1</v>
      </c>
      <c r="G252" s="1441" t="n">
        <f aca="false">'NORTH-1'!G1465</f>
        <v>3970.07</v>
      </c>
      <c r="H252" s="1441" t="n">
        <f aca="false">'NORTH-1'!H1465</f>
        <v>4018.46</v>
      </c>
      <c r="I252" s="1441" t="n">
        <f aca="false">'NORTH-1'!I1465</f>
        <v>48.3899999999999</v>
      </c>
      <c r="J252" s="1441" t="n">
        <f aca="false">'NORTH-1'!J1465</f>
        <v>60000</v>
      </c>
      <c r="K252" s="0" t="n">
        <f aca="false">'NORTH-1'!K1465</f>
        <v>0</v>
      </c>
      <c r="L252" s="0" t="n">
        <f aca="false">'NORTH-1'!L1465</f>
        <v>2903399.99999999</v>
      </c>
      <c r="M252" s="0" t="n">
        <f aca="false">'NORTH-1'!M1465</f>
        <v>1894930.01407119</v>
      </c>
      <c r="N252" s="0" t="str">
        <f aca="false">'NORTH-1'!N1465</f>
        <v>Satmasjid</v>
      </c>
      <c r="O252" s="0" t="s">
        <v>982</v>
      </c>
    </row>
    <row r="253" customFormat="false" ht="15" hidden="true" customHeight="false" outlineLevel="0" collapsed="false">
      <c r="A253" s="0" t="n">
        <f aca="false">'NORTH-1'!A1466</f>
        <v>33</v>
      </c>
      <c r="B253" s="0" t="str">
        <f aca="false">'NORTH-1'!B1466</f>
        <v>11/0.4 kV Auxiliary Transformer</v>
      </c>
      <c r="C253" s="1441" t="n">
        <f aca="false">'NORTH-1'!C1466</f>
        <v>0.415</v>
      </c>
      <c r="D253" s="1441" t="n">
        <f aca="false">'NORTH-1'!D1466</f>
        <v>0</v>
      </c>
      <c r="E253" s="1441" t="str">
        <f aca="false">'NORTH-1'!E1466</f>
        <v>ELIB 7375</v>
      </c>
      <c r="F253" s="1441" t="n">
        <f aca="false">'NORTH-1'!F1466</f>
        <v>1</v>
      </c>
      <c r="G253" s="1441" t="n">
        <f aca="false">'NORTH-1'!G1466</f>
        <v>5415.28</v>
      </c>
      <c r="H253" s="1441" t="n">
        <f aca="false">'NORTH-1'!H1466</f>
        <v>5560.3</v>
      </c>
      <c r="I253" s="1441" t="n">
        <f aca="false">'NORTH-1'!I1466</f>
        <v>145.02</v>
      </c>
      <c r="J253" s="1441" t="n">
        <f aca="false">'NORTH-1'!J1466</f>
        <v>60</v>
      </c>
      <c r="K253" s="0" t="n">
        <f aca="false">'NORTH-1'!K1466</f>
        <v>0</v>
      </c>
      <c r="L253" s="0" t="n">
        <f aca="false">'NORTH-1'!L1466</f>
        <v>8701.20000000003</v>
      </c>
      <c r="M253" s="0" t="n">
        <f aca="false">'NORTH-1'!M1466</f>
        <v>5678.91611160582</v>
      </c>
      <c r="N253" s="0" t="str">
        <f aca="false">'NORTH-1'!N1466</f>
        <v>Satmasjid</v>
      </c>
      <c r="O253" s="0" t="s">
        <v>982</v>
      </c>
    </row>
    <row r="254" customFormat="false" ht="15" hidden="true" customHeight="false" outlineLevel="0" collapsed="false">
      <c r="A254" s="0" t="n">
        <f aca="false">'NORTH-1'!A1529</f>
        <v>5</v>
      </c>
      <c r="B254" s="0" t="str">
        <f aca="false">'NORTH-1'!B1529</f>
        <v>Dhaka Uddyan</v>
      </c>
      <c r="C254" s="1441" t="n">
        <f aca="false">'NORTH-1'!C1529</f>
        <v>11</v>
      </c>
      <c r="D254" s="1441" t="n">
        <f aca="false">'NORTH-1'!D1529</f>
        <v>0</v>
      </c>
      <c r="E254" s="1441" t="str">
        <f aca="false">'NORTH-1'!E1529</f>
        <v>DHK86067</v>
      </c>
      <c r="F254" s="1441" t="n">
        <f aca="false">'NORTH-1'!F1529</f>
        <v>1</v>
      </c>
      <c r="G254" s="1441" t="n">
        <f aca="false">'NORTH-1'!G1529</f>
        <v>3249.24</v>
      </c>
      <c r="H254" s="1441" t="n">
        <f aca="false">'NORTH-1'!H1529</f>
        <v>3249.81</v>
      </c>
      <c r="I254" s="1441" t="n">
        <f aca="false">'NORTH-1'!I1529</f>
        <v>0.570000000000164</v>
      </c>
      <c r="J254" s="1441" t="n">
        <f aca="false">'NORTH-1'!J1529</f>
        <v>60000</v>
      </c>
      <c r="K254" s="0" t="n">
        <f aca="false">'NORTH-1'!K1529</f>
        <v>0</v>
      </c>
      <c r="L254" s="0" t="n">
        <f aca="false">'NORTH-1'!L1529</f>
        <v>34200.0000000098</v>
      </c>
      <c r="M254" s="0" t="n">
        <f aca="false">'NORTH-1'!M1529</f>
        <v>34177.6074898595</v>
      </c>
      <c r="N254" s="0" t="str">
        <f aca="false">'NORTH-1'!N1529</f>
        <v>Adabor</v>
      </c>
      <c r="O254" s="0" t="s">
        <v>5113</v>
      </c>
    </row>
    <row r="255" customFormat="false" ht="15" hidden="true" customHeight="false" outlineLevel="0" collapsed="false">
      <c r="A255" s="0" t="n">
        <f aca="false">'NORTH-1'!A1530</f>
        <v>0</v>
      </c>
      <c r="B255" s="0" t="str">
        <f aca="false">'NORTH-1'!B1530</f>
        <v>Shia Mosjid</v>
      </c>
      <c r="C255" s="1441" t="n">
        <f aca="false">'NORTH-1'!C1530</f>
        <v>11</v>
      </c>
      <c r="D255" s="1441" t="n">
        <f aca="false">'NORTH-1'!D1530</f>
        <v>0</v>
      </c>
      <c r="E255" s="1441" t="str">
        <f aca="false">'NORTH-1'!E1530</f>
        <v>DHK60950</v>
      </c>
      <c r="F255" s="1441" t="n">
        <f aca="false">'NORTH-1'!F1530</f>
        <v>1</v>
      </c>
      <c r="G255" s="1441" t="n">
        <f aca="false">'NORTH-1'!G1530</f>
        <v>3353.91</v>
      </c>
      <c r="H255" s="1441" t="n">
        <f aca="false">'NORTH-1'!H1530</f>
        <v>3392.62</v>
      </c>
      <c r="I255" s="1441" t="n">
        <f aca="false">'NORTH-1'!I1530</f>
        <v>38.71</v>
      </c>
      <c r="J255" s="1441" t="n">
        <f aca="false">'NORTH-1'!J1530</f>
        <v>60000</v>
      </c>
      <c r="K255" s="0" t="n">
        <f aca="false">'NORTH-1'!K1530</f>
        <v>0</v>
      </c>
      <c r="L255" s="0" t="n">
        <f aca="false">'NORTH-1'!L1530</f>
        <v>2322600</v>
      </c>
      <c r="M255" s="0" t="n">
        <f aca="false">'NORTH-1'!M1530</f>
        <v>2321079.27356506</v>
      </c>
      <c r="N255" s="0" t="str">
        <f aca="false">'NORTH-1'!N1530</f>
        <v>Shyamoli</v>
      </c>
      <c r="O255" s="0" t="s">
        <v>5113</v>
      </c>
    </row>
    <row r="256" customFormat="false" ht="15" hidden="true" customHeight="false" outlineLevel="0" collapsed="false">
      <c r="A256" s="0" t="n">
        <f aca="false">'NORTH-1'!A1531</f>
        <v>6</v>
      </c>
      <c r="B256" s="0" t="str">
        <f aca="false">'NORTH-1'!B1531</f>
        <v>Shekhar Tek</v>
      </c>
      <c r="C256" s="1441" t="n">
        <f aca="false">'NORTH-1'!C1531</f>
        <v>11</v>
      </c>
      <c r="D256" s="1441" t="n">
        <f aca="false">'NORTH-1'!D1531</f>
        <v>0</v>
      </c>
      <c r="E256" s="1441" t="str">
        <f aca="false">'NORTH-1'!E1531</f>
        <v>DHK60977</v>
      </c>
      <c r="F256" s="1441" t="n">
        <f aca="false">'NORTH-1'!F1531</f>
        <v>1</v>
      </c>
      <c r="G256" s="1441" t="n">
        <f aca="false">'NORTH-1'!G1531</f>
        <v>2275.45</v>
      </c>
      <c r="H256" s="1441" t="n">
        <f aca="false">'NORTH-1'!H1531</f>
        <v>2311.48</v>
      </c>
      <c r="I256" s="1441" t="n">
        <f aca="false">'NORTH-1'!I1531</f>
        <v>36.0300000000002</v>
      </c>
      <c r="J256" s="1441" t="n">
        <f aca="false">'NORTH-1'!J1531</f>
        <v>60000</v>
      </c>
      <c r="K256" s="0" t="n">
        <f aca="false">'NORTH-1'!K1531</f>
        <v>0</v>
      </c>
      <c r="L256" s="0" t="n">
        <f aca="false">'NORTH-1'!L1531</f>
        <v>2161800.00000001</v>
      </c>
      <c r="M256" s="0" t="n">
        <f aca="false">'NORTH-1'!M1531</f>
        <v>2160384.55764788</v>
      </c>
      <c r="N256" s="0" t="str">
        <f aca="false">'NORTH-1'!N1531</f>
        <v>Adabor</v>
      </c>
      <c r="O256" s="0" t="s">
        <v>5113</v>
      </c>
    </row>
    <row r="257" customFormat="false" ht="15" hidden="true" customHeight="false" outlineLevel="0" collapsed="false">
      <c r="A257" s="0" t="n">
        <f aca="false">'NORTH-1'!A1532</f>
        <v>7</v>
      </c>
      <c r="B257" s="0" t="str">
        <f aca="false">'NORTH-1'!B1532</f>
        <v>Madrasha Road</v>
      </c>
      <c r="C257" s="1441" t="n">
        <f aca="false">'NORTH-1'!C1532</f>
        <v>11</v>
      </c>
      <c r="D257" s="1441" t="n">
        <f aca="false">'NORTH-1'!D1532</f>
        <v>0</v>
      </c>
      <c r="E257" s="1441" t="str">
        <f aca="false">'NORTH-1'!E1532</f>
        <v>DHK61083</v>
      </c>
      <c r="F257" s="1441" t="n">
        <f aca="false">'NORTH-1'!F1532</f>
        <v>1</v>
      </c>
      <c r="G257" s="1441" t="n">
        <f aca="false">'NORTH-1'!G1532</f>
        <v>1925.96</v>
      </c>
      <c r="H257" s="1441" t="n">
        <f aca="false">'NORTH-1'!H1532</f>
        <v>1945.1</v>
      </c>
      <c r="I257" s="1441" t="n">
        <f aca="false">'NORTH-1'!I1532</f>
        <v>19.1399999999999</v>
      </c>
      <c r="J257" s="1441" t="n">
        <f aca="false">'NORTH-1'!J1532</f>
        <v>60000</v>
      </c>
      <c r="K257" s="0" t="n">
        <f aca="false">'NORTH-1'!K1532</f>
        <v>0</v>
      </c>
      <c r="L257" s="0" t="n">
        <f aca="false">'NORTH-1'!L1532</f>
        <v>1148399.99999999</v>
      </c>
      <c r="M257" s="0" t="n">
        <f aca="false">'NORTH-1'!M1532</f>
        <v>1147648.08308021</v>
      </c>
      <c r="N257" s="0" t="str">
        <f aca="false">'NORTH-1'!N1532</f>
        <v>Shyamoli</v>
      </c>
      <c r="O257" s="0" t="s">
        <v>5113</v>
      </c>
    </row>
    <row r="258" customFormat="false" ht="15" hidden="true" customHeight="false" outlineLevel="0" collapsed="false">
      <c r="A258" s="0" t="n">
        <f aca="false">'NORTH-1'!A1533</f>
        <v>8</v>
      </c>
      <c r="B258" s="0" t="str">
        <f aca="false">'NORTH-1'!B1533</f>
        <v>Baitul Aman Housing</v>
      </c>
      <c r="C258" s="1441" t="n">
        <f aca="false">'NORTH-1'!C1533</f>
        <v>11</v>
      </c>
      <c r="D258" s="1441" t="n">
        <f aca="false">'NORTH-1'!D1533</f>
        <v>0</v>
      </c>
      <c r="E258" s="1441" t="str">
        <f aca="false">'NORTH-1'!E1533</f>
        <v>DHK668115</v>
      </c>
      <c r="F258" s="1441" t="n">
        <f aca="false">'NORTH-1'!F1533</f>
        <v>1</v>
      </c>
      <c r="G258" s="1441" t="n">
        <f aca="false">'NORTH-1'!G1533</f>
        <v>3971.87</v>
      </c>
      <c r="H258" s="1441" t="n">
        <f aca="false">'NORTH-1'!H1533</f>
        <v>4021.57</v>
      </c>
      <c r="I258" s="1441" t="n">
        <f aca="false">'NORTH-1'!I1533</f>
        <v>49.7000000000003</v>
      </c>
      <c r="J258" s="1441" t="n">
        <f aca="false">'NORTH-1'!J1533</f>
        <v>60000</v>
      </c>
      <c r="K258" s="0" t="n">
        <f aca="false">'NORTH-1'!K1533</f>
        <v>0</v>
      </c>
      <c r="L258" s="0" t="n">
        <f aca="false">'NORTH-1'!L1533</f>
        <v>2982000.00000002</v>
      </c>
      <c r="M258" s="0" t="n">
        <f aca="false">'NORTH-1'!M1533</f>
        <v>2980047.53025533</v>
      </c>
      <c r="N258" s="0" t="str">
        <f aca="false">'NORTH-1'!N1533</f>
        <v>Adabor</v>
      </c>
      <c r="O258" s="0" t="s">
        <v>5113</v>
      </c>
    </row>
    <row r="259" customFormat="false" ht="15" hidden="true" customHeight="false" outlineLevel="0" collapsed="false">
      <c r="A259" s="0" t="n">
        <f aca="false">'NORTH-1'!A1534</f>
        <v>11</v>
      </c>
      <c r="B259" s="0" t="str">
        <f aca="false">'NORTH-1'!B1534</f>
        <v>Shyamoli Square</v>
      </c>
      <c r="C259" s="1441" t="n">
        <f aca="false">'NORTH-1'!C1534</f>
        <v>11</v>
      </c>
      <c r="D259" s="1441" t="n">
        <f aca="false">'NORTH-1'!D1534</f>
        <v>0</v>
      </c>
      <c r="E259" s="1441" t="str">
        <f aca="false">'NORTH-1'!E1534</f>
        <v>DHK86063</v>
      </c>
      <c r="F259" s="1441" t="n">
        <f aca="false">'NORTH-1'!F1534</f>
        <v>1</v>
      </c>
      <c r="G259" s="1441" t="n">
        <f aca="false">'NORTH-1'!G1534</f>
        <v>446.82</v>
      </c>
      <c r="H259" s="1441" t="n">
        <f aca="false">'NORTH-1'!H1534</f>
        <v>452.52</v>
      </c>
      <c r="I259" s="1441" t="n">
        <f aca="false">'NORTH-1'!I1534</f>
        <v>5.69999999999999</v>
      </c>
      <c r="J259" s="1441" t="n">
        <f aca="false">'NORTH-1'!J1534</f>
        <v>30000</v>
      </c>
      <c r="K259" s="0" t="n">
        <f aca="false">'NORTH-1'!K1534</f>
        <v>0</v>
      </c>
      <c r="L259" s="0" t="n">
        <f aca="false">'NORTH-1'!L1534</f>
        <v>171000</v>
      </c>
      <c r="M259" s="0" t="n">
        <f aca="false">'NORTH-1'!M1534</f>
        <v>170888.037449248</v>
      </c>
      <c r="N259" s="0" t="str">
        <f aca="false">'NORTH-1'!N1534</f>
        <v>Shyamoli</v>
      </c>
      <c r="O259" s="0" t="s">
        <v>5113</v>
      </c>
    </row>
    <row r="260" customFormat="false" ht="15" hidden="true" customHeight="false" outlineLevel="0" collapsed="false">
      <c r="A260" s="0" t="n">
        <f aca="false">'NORTH-1'!A1535</f>
        <v>12</v>
      </c>
      <c r="B260" s="0" t="str">
        <f aca="false">'NORTH-1'!B1535</f>
        <v>Mohammadi Housing</v>
      </c>
      <c r="C260" s="1441" t="n">
        <f aca="false">'NORTH-1'!C1535</f>
        <v>11</v>
      </c>
      <c r="D260" s="1441" t="n">
        <f aca="false">'NORTH-1'!D1535</f>
        <v>0</v>
      </c>
      <c r="E260" s="1441" t="str">
        <f aca="false">'NORTH-1'!E1535</f>
        <v>DHK60948</v>
      </c>
      <c r="F260" s="1441" t="n">
        <f aca="false">'NORTH-1'!F1535</f>
        <v>1</v>
      </c>
      <c r="G260" s="1441" t="n">
        <f aca="false">'NORTH-1'!G1535</f>
        <v>3719.11</v>
      </c>
      <c r="H260" s="1441" t="n">
        <f aca="false">'NORTH-1'!H1535</f>
        <v>3751.71</v>
      </c>
      <c r="I260" s="1441" t="n">
        <f aca="false">'NORTH-1'!I1535</f>
        <v>32.5999999999999</v>
      </c>
      <c r="J260" s="1441" t="n">
        <f aca="false">'NORTH-1'!J1535</f>
        <v>60000</v>
      </c>
      <c r="K260" s="0" t="n">
        <f aca="false">'NORTH-1'!K1535</f>
        <v>0</v>
      </c>
      <c r="L260" s="0" t="n">
        <f aca="false">'NORTH-1'!L1535</f>
        <v>1955999.99999999</v>
      </c>
      <c r="M260" s="0" t="n">
        <f aca="false">'NORTH-1'!M1535</f>
        <v>1954719.30555982</v>
      </c>
      <c r="N260" s="0" t="str">
        <f aca="false">'NORTH-1'!N1535</f>
        <v>Adabor</v>
      </c>
      <c r="O260" s="0" t="s">
        <v>5113</v>
      </c>
    </row>
    <row r="261" customFormat="false" ht="15" hidden="true" customHeight="false" outlineLevel="0" collapsed="false">
      <c r="A261" s="0" t="n">
        <f aca="false">'NORTH-1'!A1536</f>
        <v>13</v>
      </c>
      <c r="B261" s="0" t="str">
        <f aca="false">'NORTH-1'!B1536</f>
        <v>Chand Housing</v>
      </c>
      <c r="C261" s="1441" t="n">
        <f aca="false">'NORTH-1'!C1536</f>
        <v>11</v>
      </c>
      <c r="D261" s="1441" t="n">
        <f aca="false">'NORTH-1'!D1536</f>
        <v>0</v>
      </c>
      <c r="E261" s="1441" t="str">
        <f aca="false">'NORTH-1'!E1536</f>
        <v>DHK60867</v>
      </c>
      <c r="F261" s="1441" t="n">
        <f aca="false">'NORTH-1'!F1536</f>
        <v>1</v>
      </c>
      <c r="G261" s="1441" t="n">
        <f aca="false">'NORTH-1'!G1536</f>
        <v>2131.68</v>
      </c>
      <c r="H261" s="1441" t="n">
        <f aca="false">'NORTH-1'!H1536</f>
        <v>2147.7</v>
      </c>
      <c r="I261" s="1441" t="n">
        <f aca="false">'NORTH-1'!I1536</f>
        <v>16.02</v>
      </c>
      <c r="J261" s="1441" t="n">
        <f aca="false">'NORTH-1'!J1536</f>
        <v>60000</v>
      </c>
      <c r="K261" s="0" t="n">
        <f aca="false">'NORTH-1'!K1536</f>
        <v>0</v>
      </c>
      <c r="L261" s="0" t="n">
        <f aca="false">'NORTH-1'!L1536</f>
        <v>961199.999999999</v>
      </c>
      <c r="M261" s="0" t="n">
        <f aca="false">'NORTH-1'!M1536</f>
        <v>960570.652609459</v>
      </c>
      <c r="N261" s="0" t="str">
        <f aca="false">'NORTH-1'!N1536</f>
        <v>Satmasjid</v>
      </c>
      <c r="O261" s="0" t="s">
        <v>5113</v>
      </c>
    </row>
    <row r="262" customFormat="false" ht="15" hidden="true" customHeight="false" outlineLevel="0" collapsed="false">
      <c r="A262" s="0" t="n">
        <f aca="false">'NORTH-1'!A1537</f>
        <v>14</v>
      </c>
      <c r="B262" s="0" t="str">
        <f aca="false">'NORTH-1'!B1537</f>
        <v>PC Culture Housing</v>
      </c>
      <c r="C262" s="1441" t="n">
        <f aca="false">'NORTH-1'!C1537</f>
        <v>11</v>
      </c>
      <c r="D262" s="1441" t="n">
        <f aca="false">'NORTH-1'!D1537</f>
        <v>0</v>
      </c>
      <c r="E262" s="1441" t="str">
        <f aca="false">'NORTH-1'!E1537</f>
        <v>DHK60979</v>
      </c>
      <c r="F262" s="1441" t="n">
        <f aca="false">'NORTH-1'!F1537</f>
        <v>1</v>
      </c>
      <c r="G262" s="1441" t="n">
        <f aca="false">'NORTH-1'!G1537</f>
        <v>3977.85</v>
      </c>
      <c r="H262" s="1441" t="n">
        <f aca="false">'NORTH-1'!H1537</f>
        <v>4021.99</v>
      </c>
      <c r="I262" s="1441" t="n">
        <f aca="false">'NORTH-1'!I1537</f>
        <v>44.1399999999999</v>
      </c>
      <c r="J262" s="1441" t="n">
        <f aca="false">'NORTH-1'!J1537</f>
        <v>60000</v>
      </c>
      <c r="K262" s="0" t="n">
        <f aca="false">'NORTH-1'!K1537</f>
        <v>0</v>
      </c>
      <c r="L262" s="0" t="n">
        <f aca="false">'NORTH-1'!L1537</f>
        <v>2648399.99999999</v>
      </c>
      <c r="M262" s="0" t="n">
        <f aca="false">'NORTH-1'!M1537</f>
        <v>2646665.95544204</v>
      </c>
      <c r="N262" s="0" t="str">
        <f aca="false">'NORTH-1'!N1537</f>
        <v>Adabor</v>
      </c>
      <c r="O262" s="0" t="s">
        <v>5113</v>
      </c>
    </row>
    <row r="263" customFormat="false" ht="15" hidden="true" customHeight="false" outlineLevel="0" collapsed="false">
      <c r="A263" s="0" t="n">
        <f aca="false">'NORTH-1'!A1538</f>
        <v>15</v>
      </c>
      <c r="B263" s="0" t="str">
        <f aca="false">'NORTH-1'!B1538</f>
        <v>Mehedibagh</v>
      </c>
      <c r="C263" s="1441" t="n">
        <f aca="false">'NORTH-1'!C1538</f>
        <v>11</v>
      </c>
      <c r="D263" s="1441" t="n">
        <f aca="false">'NORTH-1'!D1538</f>
        <v>0</v>
      </c>
      <c r="E263" s="1441" t="str">
        <f aca="false">'NORTH-1'!E1538</f>
        <v>DHK68121</v>
      </c>
      <c r="F263" s="1441" t="n">
        <f aca="false">'NORTH-1'!F1538</f>
        <v>1</v>
      </c>
      <c r="G263" s="1441" t="n">
        <f aca="false">'NORTH-1'!G1538</f>
        <v>2158.29</v>
      </c>
      <c r="H263" s="1441" t="n">
        <f aca="false">'NORTH-1'!H1538</f>
        <v>2208.55</v>
      </c>
      <c r="I263" s="1441" t="n">
        <f aca="false">'NORTH-1'!I1538</f>
        <v>50.2600000000002</v>
      </c>
      <c r="J263" s="1441" t="n">
        <f aca="false">'NORTH-1'!J1538</f>
        <v>60000</v>
      </c>
      <c r="K263" s="0" t="n">
        <f aca="false">'NORTH-1'!K1538</f>
        <v>0</v>
      </c>
      <c r="L263" s="0" t="n">
        <f aca="false">'NORTH-1'!L1538</f>
        <v>3015600.00000001</v>
      </c>
      <c r="M263" s="0" t="n">
        <f aca="false">'NORTH-1'!M1538</f>
        <v>3013625.53059623</v>
      </c>
      <c r="N263" s="0" t="str">
        <f aca="false">'NORTH-1'!N1538</f>
        <v>Adabor</v>
      </c>
      <c r="O263" s="0" t="s">
        <v>5113</v>
      </c>
    </row>
    <row r="264" customFormat="false" ht="15" hidden="true" customHeight="false" outlineLevel="0" collapsed="false">
      <c r="A264" s="0" t="n">
        <f aca="false">'NORTH-1'!A1539</f>
        <v>16</v>
      </c>
      <c r="B264" s="0" t="str">
        <f aca="false">'NORTH-1'!B1539</f>
        <v>33/11 kV Incoming (Spare)</v>
      </c>
      <c r="C264" s="1441" t="n">
        <f aca="false">'NORTH-1'!C1539</f>
        <v>11</v>
      </c>
      <c r="D264" s="1441" t="n">
        <f aca="false">'NORTH-1'!D1539</f>
        <v>0</v>
      </c>
      <c r="E264" s="1441" t="n">
        <f aca="false">'NORTH-1'!E1539</f>
        <v>0</v>
      </c>
      <c r="F264" s="1441" t="n">
        <f aca="false">'NORTH-1'!F1539</f>
        <v>1</v>
      </c>
      <c r="G264" s="1441" t="n">
        <f aca="false">'NORTH-1'!G1539</f>
        <v>0</v>
      </c>
      <c r="H264" s="1441" t="n">
        <f aca="false">'NORTH-1'!H1539</f>
        <v>0</v>
      </c>
      <c r="I264" s="1441" t="n">
        <f aca="false">'NORTH-1'!I1539</f>
        <v>0</v>
      </c>
      <c r="J264" s="1441" t="n">
        <f aca="false">'NORTH-1'!J1539</f>
        <v>160000</v>
      </c>
      <c r="K264" s="0" t="n">
        <f aca="false">'NORTH-1'!K1539</f>
        <v>0</v>
      </c>
      <c r="L264" s="0" t="n">
        <f aca="false">'NORTH-1'!L1539</f>
        <v>0</v>
      </c>
      <c r="M264" s="0" t="n">
        <f aca="false">'NORTH-1'!M1539</f>
        <v>0</v>
      </c>
      <c r="N264" s="0" t="str">
        <f aca="false">'NORTH-1'!N1539</f>
        <v>Adabor</v>
      </c>
      <c r="O264" s="0" t="s">
        <v>5113</v>
      </c>
    </row>
    <row r="265" customFormat="false" ht="15" hidden="true" customHeight="false" outlineLevel="0" collapsed="false">
      <c r="A265" s="0" t="n">
        <f aca="false">'NORTH-1'!A1540</f>
        <v>17</v>
      </c>
      <c r="B265" s="0" t="str">
        <f aca="false">'NORTH-1'!B1540</f>
        <v>11/0.4 kV Auxiliary Transformer</v>
      </c>
      <c r="C265" s="1441" t="n">
        <f aca="false">'NORTH-1'!C1540</f>
        <v>11</v>
      </c>
      <c r="D265" s="1441" t="n">
        <f aca="false">'NORTH-1'!D1540</f>
        <v>0</v>
      </c>
      <c r="E265" s="1441" t="n">
        <f aca="false">'NORTH-1'!E1540</f>
        <v>0</v>
      </c>
      <c r="F265" s="1441" t="n">
        <f aca="false">'NORTH-1'!F1540</f>
        <v>1</v>
      </c>
      <c r="G265" s="1441" t="n">
        <f aca="false">'NORTH-1'!G1540</f>
        <v>636966</v>
      </c>
      <c r="H265" s="1441" t="n">
        <f aca="false">'NORTH-1'!H1540</f>
        <v>642363</v>
      </c>
      <c r="I265" s="1441" t="n">
        <f aca="false">'NORTH-1'!I1540</f>
        <v>5397</v>
      </c>
      <c r="J265" s="1441" t="n">
        <f aca="false">'NORTH-1'!J1540</f>
        <v>1</v>
      </c>
      <c r="K265" s="0" t="n">
        <f aca="false">'NORTH-1'!K1540</f>
        <v>0</v>
      </c>
      <c r="L265" s="0" t="n">
        <f aca="false">'NORTH-1'!L1540</f>
        <v>5397</v>
      </c>
      <c r="M265" s="0" t="n">
        <f aca="false">'NORTH-1'!M1540</f>
        <v>5393.46630475786</v>
      </c>
      <c r="N265" s="0" t="str">
        <f aca="false">'NORTH-1'!N1540</f>
        <v>Adabor</v>
      </c>
      <c r="O265" s="0" t="s">
        <v>5113</v>
      </c>
    </row>
    <row r="266" customFormat="false" ht="15" hidden="true" customHeight="false" outlineLevel="0" collapsed="false">
      <c r="A266" s="0" t="n">
        <f aca="false">'NORTH-1'!A1651</f>
        <v>0</v>
      </c>
      <c r="B266" s="0" t="str">
        <f aca="false">'NORTH-1'!B1651</f>
        <v>Mokarom Bhabon</v>
      </c>
      <c r="C266" s="1441" t="n">
        <f aca="false">'NORTH-1'!C1651</f>
        <v>11</v>
      </c>
      <c r="D266" s="1441" t="n">
        <f aca="false">'NORTH-1'!D1651</f>
        <v>0</v>
      </c>
      <c r="E266" s="1441" t="n">
        <f aca="false">'NORTH-1'!E1651</f>
        <v>2761</v>
      </c>
      <c r="F266" s="1441" t="n">
        <f aca="false">'NORTH-1'!F1651</f>
        <v>1</v>
      </c>
      <c r="G266" s="1441" t="n">
        <f aca="false">'NORTH-1'!G1651</f>
        <v>44.12</v>
      </c>
      <c r="H266" s="1441" t="n">
        <f aca="false">'NORTH-1'!H1651</f>
        <v>46.92</v>
      </c>
      <c r="I266" s="1441" t="n">
        <f aca="false">'NORTH-1'!I1651</f>
        <v>2.8</v>
      </c>
      <c r="J266" s="1441" t="n">
        <f aca="false">'NORTH-1'!J1651</f>
        <v>60000</v>
      </c>
      <c r="K266" s="0" t="n">
        <f aca="false">'NORTH-1'!K1651</f>
        <v>0</v>
      </c>
      <c r="L266" s="0" t="n">
        <f aca="false">'NORTH-1'!L1651</f>
        <v>168000</v>
      </c>
      <c r="M266" s="0" t="n">
        <f aca="false">'NORTH-1'!M1651</f>
        <v>168036.234228405</v>
      </c>
      <c r="N266" s="0" t="str">
        <f aca="false">'NORTH-1'!N1651</f>
        <v>Ramna</v>
      </c>
      <c r="O266" s="0" t="s">
        <v>1005</v>
      </c>
    </row>
    <row r="267" customFormat="false" ht="15" hidden="true" customHeight="false" outlineLevel="0" collapsed="false">
      <c r="A267" s="0" t="n">
        <f aca="false">'NORTH-1'!A1652</f>
        <v>4</v>
      </c>
      <c r="B267" s="0" t="str">
        <f aca="false">'NORTH-1'!B1652</f>
        <v>11 kV Shaid Minar RMU</v>
      </c>
      <c r="C267" s="1441" t="n">
        <f aca="false">'NORTH-1'!C1652</f>
        <v>11</v>
      </c>
      <c r="D267" s="1441" t="n">
        <f aca="false">'NORTH-1'!D1652</f>
        <v>0</v>
      </c>
      <c r="E267" s="1441" t="n">
        <f aca="false">'NORTH-1'!E1652</f>
        <v>2850</v>
      </c>
      <c r="F267" s="1441" t="n">
        <f aca="false">'NORTH-1'!F1652</f>
        <v>1</v>
      </c>
      <c r="G267" s="1441" t="n">
        <f aca="false">'NORTH-1'!G1652</f>
        <v>105.12</v>
      </c>
      <c r="H267" s="1441" t="n">
        <f aca="false">'NORTH-1'!H1652</f>
        <v>110.73</v>
      </c>
      <c r="I267" s="1441" t="n">
        <f aca="false">'NORTH-1'!I1652</f>
        <v>5.61</v>
      </c>
      <c r="J267" s="1441" t="n">
        <f aca="false">'NORTH-1'!J1652</f>
        <v>60000</v>
      </c>
      <c r="K267" s="0" t="n">
        <f aca="false">'NORTH-1'!K1652</f>
        <v>0</v>
      </c>
      <c r="L267" s="0" t="n">
        <f aca="false">'NORTH-1'!L1652</f>
        <v>336600</v>
      </c>
      <c r="M267" s="0" t="n">
        <f aca="false">'NORTH-1'!M1652</f>
        <v>336672.597864769</v>
      </c>
      <c r="N267" s="0" t="str">
        <f aca="false">'NORTH-1'!N1652</f>
        <v>Ramna</v>
      </c>
      <c r="O267" s="0" t="s">
        <v>1005</v>
      </c>
    </row>
    <row r="268" customFormat="false" ht="15" hidden="true" customHeight="false" outlineLevel="0" collapsed="false">
      <c r="A268" s="0" t="n">
        <f aca="false">'NORTH-1'!A1653</f>
        <v>5</v>
      </c>
      <c r="B268" s="0" t="str">
        <f aca="false">'NORTH-1'!B1653</f>
        <v>11 kV Shaidulla Hall</v>
      </c>
      <c r="C268" s="1441" t="n">
        <f aca="false">'NORTH-1'!C1653</f>
        <v>11</v>
      </c>
      <c r="D268" s="1441" t="n">
        <f aca="false">'NORTH-1'!D1653</f>
        <v>0</v>
      </c>
      <c r="E268" s="1441" t="n">
        <f aca="false">'NORTH-1'!E1653</f>
        <v>2851</v>
      </c>
      <c r="F268" s="1441" t="n">
        <f aca="false">'NORTH-1'!F1653</f>
        <v>1</v>
      </c>
      <c r="G268" s="1441" t="n">
        <f aca="false">'NORTH-1'!G1653</f>
        <v>0</v>
      </c>
      <c r="H268" s="1441" t="n">
        <f aca="false">'NORTH-1'!H1653</f>
        <v>0</v>
      </c>
      <c r="I268" s="1441" t="n">
        <f aca="false">'NORTH-1'!I1653</f>
        <v>0</v>
      </c>
      <c r="J268" s="1441" t="n">
        <f aca="false">'NORTH-1'!J1653</f>
        <v>60000</v>
      </c>
      <c r="K268" s="0" t="n">
        <f aca="false">'NORTH-1'!K1653</f>
        <v>0</v>
      </c>
      <c r="L268" s="0" t="n">
        <f aca="false">'NORTH-1'!L1653</f>
        <v>0</v>
      </c>
      <c r="M268" s="0" t="n">
        <f aca="false">'NORTH-1'!M1653</f>
        <v>0</v>
      </c>
      <c r="N268" s="0" t="str">
        <f aca="false">'NORTH-1'!N1653</f>
        <v>Ramna</v>
      </c>
      <c r="O268" s="0" t="s">
        <v>1005</v>
      </c>
    </row>
    <row r="269" customFormat="false" ht="15" hidden="true" customHeight="false" outlineLevel="0" collapsed="false">
      <c r="A269" s="0" t="n">
        <f aca="false">'NORTH-1'!A1654</f>
        <v>6</v>
      </c>
      <c r="B269" s="0" t="str">
        <f aca="false">'NORTH-1'!B1654</f>
        <v>Spare</v>
      </c>
      <c r="C269" s="1441" t="n">
        <f aca="false">'NORTH-1'!C1654</f>
        <v>11</v>
      </c>
      <c r="D269" s="1441" t="n">
        <f aca="false">'NORTH-1'!D1654</f>
        <v>0</v>
      </c>
      <c r="E269" s="1441" t="n">
        <f aca="false">'NORTH-1'!E1654</f>
        <v>2784</v>
      </c>
      <c r="F269" s="1441" t="n">
        <f aca="false">'NORTH-1'!F1654</f>
        <v>1</v>
      </c>
      <c r="G269" s="1441" t="n">
        <f aca="false">'NORTH-1'!G1654</f>
        <v>0</v>
      </c>
      <c r="H269" s="1441" t="n">
        <f aca="false">'NORTH-1'!H1654</f>
        <v>0</v>
      </c>
      <c r="I269" s="1441" t="n">
        <f aca="false">'NORTH-1'!I1654</f>
        <v>0</v>
      </c>
      <c r="J269" s="1441" t="n">
        <f aca="false">'NORTH-1'!J1654</f>
        <v>60000</v>
      </c>
      <c r="K269" s="0" t="n">
        <f aca="false">'NORTH-1'!K1654</f>
        <v>0</v>
      </c>
      <c r="L269" s="0" t="n">
        <f aca="false">'NORTH-1'!L1654</f>
        <v>0</v>
      </c>
      <c r="M269" s="0" t="n">
        <f aca="false">'NORTH-1'!M1654</f>
        <v>0</v>
      </c>
      <c r="N269" s="0" t="n">
        <f aca="false">'NORTH-1'!N1654</f>
        <v>0</v>
      </c>
      <c r="O269" s="0" t="s">
        <v>1005</v>
      </c>
    </row>
    <row r="270" customFormat="false" ht="15" hidden="true" customHeight="false" outlineLevel="0" collapsed="false">
      <c r="A270" s="0" t="n">
        <f aca="false">'NORTH-1'!A1655</f>
        <v>7</v>
      </c>
      <c r="B270" s="0" t="str">
        <f aca="false">'NORTH-1'!B1655</f>
        <v>Spare</v>
      </c>
      <c r="C270" s="1441" t="n">
        <f aca="false">'NORTH-1'!C1655</f>
        <v>11</v>
      </c>
      <c r="D270" s="1441" t="n">
        <f aca="false">'NORTH-1'!D1655</f>
        <v>0</v>
      </c>
      <c r="E270" s="1441" t="n">
        <f aca="false">'NORTH-1'!E1655</f>
        <v>2799</v>
      </c>
      <c r="F270" s="1441" t="n">
        <f aca="false">'NORTH-1'!F1655</f>
        <v>1</v>
      </c>
      <c r="G270" s="1441" t="n">
        <f aca="false">'NORTH-1'!G1655</f>
        <v>0</v>
      </c>
      <c r="H270" s="1441" t="n">
        <f aca="false">'NORTH-1'!H1655</f>
        <v>0</v>
      </c>
      <c r="I270" s="1441" t="n">
        <f aca="false">'NORTH-1'!I1655</f>
        <v>0</v>
      </c>
      <c r="J270" s="1441" t="n">
        <f aca="false">'NORTH-1'!J1655</f>
        <v>60000</v>
      </c>
      <c r="K270" s="0" t="n">
        <f aca="false">'NORTH-1'!K1655</f>
        <v>0</v>
      </c>
      <c r="L270" s="0" t="n">
        <f aca="false">'NORTH-1'!L1655</f>
        <v>0</v>
      </c>
      <c r="M270" s="0" t="n">
        <f aca="false">'NORTH-1'!M1655</f>
        <v>0</v>
      </c>
      <c r="N270" s="0" t="n">
        <f aca="false">'NORTH-1'!N1655</f>
        <v>0</v>
      </c>
      <c r="O270" s="0" t="s">
        <v>1005</v>
      </c>
    </row>
    <row r="271" customFormat="false" ht="15" hidden="true" customHeight="false" outlineLevel="0" collapsed="false">
      <c r="A271" s="0" t="n">
        <f aca="false">'NORTH-1'!A1656</f>
        <v>8</v>
      </c>
      <c r="B271" s="0" t="str">
        <f aca="false">'NORTH-1'!B1656</f>
        <v>Spare</v>
      </c>
      <c r="C271" s="1441" t="n">
        <f aca="false">'NORTH-1'!C1656</f>
        <v>11</v>
      </c>
      <c r="D271" s="1441" t="n">
        <f aca="false">'NORTH-1'!D1656</f>
        <v>0</v>
      </c>
      <c r="E271" s="1441" t="n">
        <f aca="false">'NORTH-1'!E1656</f>
        <v>2775</v>
      </c>
      <c r="F271" s="1441" t="n">
        <f aca="false">'NORTH-1'!F1656</f>
        <v>1</v>
      </c>
      <c r="G271" s="1441" t="n">
        <f aca="false">'NORTH-1'!G1656</f>
        <v>0</v>
      </c>
      <c r="H271" s="1441" t="n">
        <f aca="false">'NORTH-1'!H1656</f>
        <v>0</v>
      </c>
      <c r="I271" s="1441" t="n">
        <f aca="false">'NORTH-1'!I1656</f>
        <v>0</v>
      </c>
      <c r="J271" s="1441" t="n">
        <f aca="false">'NORTH-1'!J1656</f>
        <v>60000</v>
      </c>
      <c r="K271" s="0" t="n">
        <f aca="false">'NORTH-1'!K1656</f>
        <v>0</v>
      </c>
      <c r="L271" s="0" t="n">
        <f aca="false">'NORTH-1'!L1656</f>
        <v>0</v>
      </c>
      <c r="M271" s="0" t="n">
        <f aca="false">'NORTH-1'!M1656</f>
        <v>0</v>
      </c>
      <c r="N271" s="0" t="n">
        <f aca="false">'NORTH-1'!N1656</f>
        <v>0</v>
      </c>
      <c r="O271" s="0" t="s">
        <v>1005</v>
      </c>
    </row>
    <row r="272" customFormat="false" ht="15" hidden="true" customHeight="false" outlineLevel="0" collapsed="false">
      <c r="A272" s="0" t="n">
        <f aca="false">'NORTH-1'!A1657</f>
        <v>10</v>
      </c>
      <c r="B272" s="0" t="str">
        <f aca="false">'NORTH-1'!B1657</f>
        <v>MBA Bhabon</v>
      </c>
      <c r="C272" s="1441" t="n">
        <f aca="false">'NORTH-1'!C1657</f>
        <v>11</v>
      </c>
      <c r="D272" s="1441" t="n">
        <f aca="false">'NORTH-1'!D1657</f>
        <v>0</v>
      </c>
      <c r="E272" s="1441" t="n">
        <f aca="false">'NORTH-1'!E1657</f>
        <v>2836</v>
      </c>
      <c r="F272" s="1441" t="n">
        <f aca="false">'NORTH-1'!F1657</f>
        <v>1</v>
      </c>
      <c r="G272" s="1441" t="n">
        <f aca="false">'NORTH-1'!G1657</f>
        <v>81.98</v>
      </c>
      <c r="H272" s="1441" t="n">
        <f aca="false">'NORTH-1'!H1657</f>
        <v>86.15</v>
      </c>
      <c r="I272" s="1441" t="n">
        <f aca="false">'NORTH-1'!I1657</f>
        <v>4.17</v>
      </c>
      <c r="J272" s="1441" t="n">
        <f aca="false">'NORTH-1'!J1657</f>
        <v>60000</v>
      </c>
      <c r="K272" s="0" t="n">
        <f aca="false">'NORTH-1'!K1657</f>
        <v>0</v>
      </c>
      <c r="L272" s="0" t="n">
        <f aca="false">'NORTH-1'!L1657</f>
        <v>250200</v>
      </c>
      <c r="M272" s="0" t="n">
        <f aca="false">'NORTH-1'!M1657</f>
        <v>250253.963118732</v>
      </c>
      <c r="N272" s="0" t="str">
        <f aca="false">'NORTH-1'!N1657</f>
        <v>Ramna</v>
      </c>
      <c r="O272" s="0" t="s">
        <v>1005</v>
      </c>
    </row>
    <row r="273" customFormat="false" ht="15" hidden="true" customHeight="false" outlineLevel="0" collapsed="false">
      <c r="A273" s="0" t="n">
        <f aca="false">'NORTH-1'!A1658</f>
        <v>11</v>
      </c>
      <c r="B273" s="0" t="str">
        <f aca="false">'NORTH-1'!B1658</f>
        <v>Suprime Court</v>
      </c>
      <c r="C273" s="1441" t="n">
        <f aca="false">'NORTH-1'!C1658</f>
        <v>11</v>
      </c>
      <c r="D273" s="1441" t="n">
        <f aca="false">'NORTH-1'!D1658</f>
        <v>0</v>
      </c>
      <c r="E273" s="1441" t="n">
        <f aca="false">'NORTH-1'!E1658</f>
        <v>2835</v>
      </c>
      <c r="F273" s="1441" t="n">
        <f aca="false">'NORTH-1'!F1658</f>
        <v>1</v>
      </c>
      <c r="G273" s="1441" t="n">
        <f aca="false">'NORTH-1'!G1658</f>
        <v>39.19</v>
      </c>
      <c r="H273" s="1441" t="n">
        <f aca="false">'NORTH-1'!H1658</f>
        <v>44.16</v>
      </c>
      <c r="I273" s="1441" t="n">
        <f aca="false">'NORTH-1'!I1658</f>
        <v>4.97</v>
      </c>
      <c r="J273" s="1441" t="n">
        <f aca="false">'NORTH-1'!J1658</f>
        <v>60000</v>
      </c>
      <c r="K273" s="0" t="n">
        <f aca="false">'NORTH-1'!K1658</f>
        <v>0</v>
      </c>
      <c r="L273" s="0" t="n">
        <f aca="false">'NORTH-1'!L1658</f>
        <v>298200</v>
      </c>
      <c r="M273" s="0" t="n">
        <f aca="false">'NORTH-1'!M1658</f>
        <v>298264.315755419</v>
      </c>
      <c r="N273" s="0" t="str">
        <f aca="false">'NORTH-1'!N1658</f>
        <v>Ramna</v>
      </c>
      <c r="O273" s="0" t="s">
        <v>1005</v>
      </c>
    </row>
    <row r="274" customFormat="false" ht="15" hidden="true" customHeight="false" outlineLevel="0" collapsed="false">
      <c r="A274" s="0" t="n">
        <f aca="false">'NORTH-1'!A1659</f>
        <v>12</v>
      </c>
      <c r="B274" s="0" t="str">
        <f aca="false">'NORTH-1'!B1659</f>
        <v>Karjon Hall</v>
      </c>
      <c r="C274" s="1441" t="n">
        <f aca="false">'NORTH-1'!C1659</f>
        <v>11</v>
      </c>
      <c r="D274" s="1441" t="n">
        <f aca="false">'NORTH-1'!D1659</f>
        <v>0</v>
      </c>
      <c r="E274" s="1441" t="n">
        <f aca="false">'NORTH-1'!E1659</f>
        <v>2853</v>
      </c>
      <c r="F274" s="1441" t="n">
        <f aca="false">'NORTH-1'!F1659</f>
        <v>1</v>
      </c>
      <c r="G274" s="1441" t="n">
        <f aca="false">'NORTH-1'!G1659</f>
        <v>45.01</v>
      </c>
      <c r="H274" s="1441" t="n">
        <f aca="false">'NORTH-1'!H1659</f>
        <v>50.23</v>
      </c>
      <c r="I274" s="1441" t="n">
        <f aca="false">'NORTH-1'!I1659</f>
        <v>5.22</v>
      </c>
      <c r="J274" s="1441" t="n">
        <f aca="false">'NORTH-1'!J1659</f>
        <v>60000</v>
      </c>
      <c r="K274" s="0" t="n">
        <f aca="false">'NORTH-1'!K1659</f>
        <v>0</v>
      </c>
      <c r="L274" s="0" t="n">
        <f aca="false">'NORTH-1'!L1659</f>
        <v>313200</v>
      </c>
      <c r="M274" s="0" t="n">
        <f aca="false">'NORTH-1'!M1659</f>
        <v>313267.550954384</v>
      </c>
      <c r="N274" s="0" t="str">
        <f aca="false">'NORTH-1'!N1659</f>
        <v>Ramna</v>
      </c>
      <c r="O274" s="0" t="s">
        <v>1005</v>
      </c>
    </row>
    <row r="275" customFormat="false" ht="15" hidden="true" customHeight="false" outlineLevel="0" collapsed="false">
      <c r="A275" s="0" t="n">
        <f aca="false">'NORTH-1'!A1660</f>
        <v>13</v>
      </c>
      <c r="B275" s="0" t="str">
        <f aca="false">'NORTH-1'!B1660</f>
        <v>Spare</v>
      </c>
      <c r="C275" s="1441" t="n">
        <f aca="false">'NORTH-1'!C1660</f>
        <v>11</v>
      </c>
      <c r="D275" s="1441" t="n">
        <f aca="false">'NORTH-1'!D1660</f>
        <v>0</v>
      </c>
      <c r="E275" s="1441" t="n">
        <f aca="false">'NORTH-1'!E1660</f>
        <v>2852</v>
      </c>
      <c r="F275" s="1441" t="n">
        <f aca="false">'NORTH-1'!F1660</f>
        <v>1</v>
      </c>
      <c r="G275" s="1441" t="n">
        <f aca="false">'NORTH-1'!G1660</f>
        <v>0</v>
      </c>
      <c r="H275" s="1441" t="n">
        <f aca="false">'NORTH-1'!H1660</f>
        <v>0</v>
      </c>
      <c r="I275" s="1441" t="n">
        <f aca="false">'NORTH-1'!I1660</f>
        <v>0</v>
      </c>
      <c r="J275" s="1441" t="n">
        <f aca="false">'NORTH-1'!J1660</f>
        <v>60000</v>
      </c>
      <c r="K275" s="0" t="n">
        <f aca="false">'NORTH-1'!K1660</f>
        <v>0</v>
      </c>
      <c r="L275" s="0" t="n">
        <f aca="false">'NORTH-1'!L1660</f>
        <v>0</v>
      </c>
      <c r="M275" s="0" t="n">
        <f aca="false">'NORTH-1'!M1660</f>
        <v>0</v>
      </c>
      <c r="N275" s="0" t="n">
        <f aca="false">'NORTH-1'!N1660</f>
        <v>0</v>
      </c>
      <c r="O275" s="0" t="s">
        <v>1005</v>
      </c>
    </row>
    <row r="276" customFormat="false" ht="15" hidden="true" customHeight="false" outlineLevel="0" collapsed="false">
      <c r="A276" s="0" t="n">
        <f aca="false">'NORTH-1'!A1661</f>
        <v>14</v>
      </c>
      <c r="B276" s="0" t="str">
        <f aca="false">'NORTH-1'!B1661</f>
        <v>Swimming Pool</v>
      </c>
      <c r="C276" s="1441" t="n">
        <f aca="false">'NORTH-1'!C1661</f>
        <v>11</v>
      </c>
      <c r="D276" s="1441" t="n">
        <f aca="false">'NORTH-1'!D1661</f>
        <v>0</v>
      </c>
      <c r="E276" s="1441" t="n">
        <f aca="false">'NORTH-1'!E1661</f>
        <v>2839</v>
      </c>
      <c r="F276" s="1441" t="n">
        <f aca="false">'NORTH-1'!F1661</f>
        <v>1</v>
      </c>
      <c r="G276" s="1441" t="n">
        <f aca="false">'NORTH-1'!G1661</f>
        <v>0.8</v>
      </c>
      <c r="H276" s="1441" t="n">
        <f aca="false">'NORTH-1'!H1661</f>
        <v>0.8</v>
      </c>
      <c r="I276" s="1441" t="n">
        <f aca="false">'NORTH-1'!I1661</f>
        <v>0</v>
      </c>
      <c r="J276" s="1441" t="n">
        <f aca="false">'NORTH-1'!J1661</f>
        <v>60000</v>
      </c>
      <c r="K276" s="0" t="n">
        <f aca="false">'NORTH-1'!K1661</f>
        <v>0</v>
      </c>
      <c r="L276" s="0" t="n">
        <f aca="false">'NORTH-1'!L1661</f>
        <v>0</v>
      </c>
      <c r="M276" s="0" t="n">
        <f aca="false">'NORTH-1'!M1661</f>
        <v>0</v>
      </c>
      <c r="N276" s="0" t="str">
        <f aca="false">'NORTH-1'!N1661</f>
        <v>Ramna</v>
      </c>
      <c r="O276" s="0" t="s">
        <v>1005</v>
      </c>
    </row>
    <row r="277" customFormat="false" ht="15" hidden="true" customHeight="false" outlineLevel="0" collapsed="false">
      <c r="A277" s="0" t="n">
        <f aca="false">'NORTH-1'!A1662</f>
        <v>15</v>
      </c>
      <c r="B277" s="0" t="str">
        <f aca="false">'NORTH-1'!B1662</f>
        <v>Spare</v>
      </c>
      <c r="C277" s="1441" t="n">
        <f aca="false">'NORTH-1'!C1662</f>
        <v>11</v>
      </c>
      <c r="D277" s="1441" t="n">
        <f aca="false">'NORTH-1'!D1662</f>
        <v>0</v>
      </c>
      <c r="E277" s="1441" t="n">
        <f aca="false">'NORTH-1'!E1662</f>
        <v>2838</v>
      </c>
      <c r="F277" s="1441" t="n">
        <f aca="false">'NORTH-1'!F1662</f>
        <v>1</v>
      </c>
      <c r="G277" s="1441" t="n">
        <f aca="false">'NORTH-1'!G1662</f>
        <v>0</v>
      </c>
      <c r="H277" s="1441" t="n">
        <f aca="false">'NORTH-1'!H1662</f>
        <v>0</v>
      </c>
      <c r="I277" s="1441" t="n">
        <f aca="false">'NORTH-1'!I1662</f>
        <v>0</v>
      </c>
      <c r="J277" s="1441" t="n">
        <f aca="false">'NORTH-1'!J1662</f>
        <v>60000</v>
      </c>
      <c r="K277" s="0" t="n">
        <f aca="false">'NORTH-1'!K1662</f>
        <v>0</v>
      </c>
      <c r="L277" s="0" t="n">
        <f aca="false">'NORTH-1'!L1662</f>
        <v>0</v>
      </c>
      <c r="M277" s="0" t="n">
        <f aca="false">'NORTH-1'!M1662</f>
        <v>0</v>
      </c>
      <c r="N277" s="0" t="n">
        <f aca="false">'NORTH-1'!N1662</f>
        <v>0</v>
      </c>
      <c r="O277" s="0" t="s">
        <v>1005</v>
      </c>
    </row>
    <row r="278" customFormat="false" ht="15" hidden="true" customHeight="false" outlineLevel="0" collapsed="false">
      <c r="A278" s="0" t="n">
        <f aca="false">'NORTH-1'!A1663</f>
        <v>16</v>
      </c>
      <c r="B278" s="0" t="str">
        <f aca="false">'NORTH-1'!B1663</f>
        <v>Police Head Quarter RMU</v>
      </c>
      <c r="C278" s="1441" t="n">
        <f aca="false">'NORTH-1'!C1663</f>
        <v>11</v>
      </c>
      <c r="D278" s="1441" t="n">
        <f aca="false">'NORTH-1'!D1663</f>
        <v>0</v>
      </c>
      <c r="E278" s="1441" t="n">
        <f aca="false">'NORTH-1'!E1663</f>
        <v>2772</v>
      </c>
      <c r="F278" s="1441" t="n">
        <f aca="false">'NORTH-1'!F1663</f>
        <v>1</v>
      </c>
      <c r="G278" s="1441" t="n">
        <f aca="false">'NORTH-1'!G1663</f>
        <v>54.79</v>
      </c>
      <c r="H278" s="1441" t="n">
        <f aca="false">'NORTH-1'!H1663</f>
        <v>62.93</v>
      </c>
      <c r="I278" s="1441" t="n">
        <f aca="false">'NORTH-1'!I1663</f>
        <v>8.14</v>
      </c>
      <c r="J278" s="1441" t="n">
        <f aca="false">'NORTH-1'!J1663</f>
        <v>60000</v>
      </c>
      <c r="K278" s="0" t="n">
        <f aca="false">'NORTH-1'!K1663</f>
        <v>0</v>
      </c>
      <c r="L278" s="0" t="n">
        <f aca="false">'NORTH-1'!L1663</f>
        <v>488400</v>
      </c>
      <c r="M278" s="0" t="n">
        <f aca="false">'NORTH-1'!M1663</f>
        <v>488505.338078292</v>
      </c>
      <c r="N278" s="0" t="str">
        <f aca="false">'NORTH-1'!N1663</f>
        <v>Ramna</v>
      </c>
      <c r="O278" s="0" t="s">
        <v>1005</v>
      </c>
    </row>
    <row r="279" customFormat="false" ht="15" hidden="true" customHeight="false" outlineLevel="0" collapsed="false">
      <c r="A279" s="0" t="n">
        <f aca="false">'NORTH-1'!A1664</f>
        <v>17</v>
      </c>
      <c r="B279" s="0" t="str">
        <f aca="false">'NORTH-1'!B1664</f>
        <v>Spare</v>
      </c>
      <c r="C279" s="1441" t="n">
        <f aca="false">'NORTH-1'!C1664</f>
        <v>11</v>
      </c>
      <c r="D279" s="1441" t="n">
        <f aca="false">'NORTH-1'!D1664</f>
        <v>0</v>
      </c>
      <c r="E279" s="1441" t="n">
        <f aca="false">'NORTH-1'!E1664</f>
        <v>2843</v>
      </c>
      <c r="F279" s="1441" t="n">
        <f aca="false">'NORTH-1'!F1664</f>
        <v>1</v>
      </c>
      <c r="G279" s="1441" t="n">
        <f aca="false">'NORTH-1'!G1664</f>
        <v>0</v>
      </c>
      <c r="H279" s="1441" t="n">
        <f aca="false">'NORTH-1'!H1664</f>
        <v>0</v>
      </c>
      <c r="I279" s="1441" t="n">
        <f aca="false">'NORTH-1'!I1664</f>
        <v>0</v>
      </c>
      <c r="J279" s="1441" t="n">
        <f aca="false">'NORTH-1'!J1664</f>
        <v>60000</v>
      </c>
      <c r="K279" s="0" t="n">
        <f aca="false">'NORTH-1'!K1664</f>
        <v>0</v>
      </c>
      <c r="L279" s="0" t="n">
        <f aca="false">'NORTH-1'!L1664</f>
        <v>0</v>
      </c>
      <c r="M279" s="0" t="n">
        <f aca="false">'NORTH-1'!M1664</f>
        <v>0</v>
      </c>
      <c r="N279" s="0" t="n">
        <f aca="false">'NORTH-1'!N1664</f>
        <v>0</v>
      </c>
      <c r="O279" s="0" t="s">
        <v>1005</v>
      </c>
    </row>
    <row r="280" customFormat="false" ht="15" hidden="true" customHeight="false" outlineLevel="0" collapsed="false">
      <c r="A280" s="0" t="n">
        <f aca="false">'NORTH-1'!A1665</f>
        <v>18</v>
      </c>
      <c r="B280" s="0" t="str">
        <f aca="false">'NORTH-1'!B1665</f>
        <v>Spare</v>
      </c>
      <c r="C280" s="1441" t="n">
        <f aca="false">'NORTH-1'!C1665</f>
        <v>11</v>
      </c>
      <c r="D280" s="1441" t="n">
        <f aca="false">'NORTH-1'!D1665</f>
        <v>0</v>
      </c>
      <c r="E280" s="1441" t="n">
        <f aca="false">'NORTH-1'!E1665</f>
        <v>2764</v>
      </c>
      <c r="F280" s="1441" t="n">
        <f aca="false">'NORTH-1'!F1665</f>
        <v>1</v>
      </c>
      <c r="G280" s="1441" t="n">
        <f aca="false">'NORTH-1'!G1665</f>
        <v>0</v>
      </c>
      <c r="H280" s="1441" t="n">
        <f aca="false">'NORTH-1'!H1665</f>
        <v>0</v>
      </c>
      <c r="I280" s="1441" t="n">
        <f aca="false">'NORTH-1'!I1665</f>
        <v>0</v>
      </c>
      <c r="J280" s="1441" t="n">
        <f aca="false">'NORTH-1'!J1665</f>
        <v>60000</v>
      </c>
      <c r="K280" s="0" t="n">
        <f aca="false">'NORTH-1'!K1665</f>
        <v>0</v>
      </c>
      <c r="L280" s="0" t="n">
        <f aca="false">'NORTH-1'!L1665</f>
        <v>0</v>
      </c>
      <c r="M280" s="0" t="n">
        <f aca="false">'NORTH-1'!M1665</f>
        <v>0</v>
      </c>
      <c r="N280" s="0" t="n">
        <f aca="false">'NORTH-1'!N1665</f>
        <v>0</v>
      </c>
      <c r="O280" s="0" t="s">
        <v>1005</v>
      </c>
    </row>
    <row r="281" customFormat="false" ht="15" hidden="true" customHeight="false" outlineLevel="0" collapsed="false">
      <c r="A281" s="0" t="n">
        <f aca="false">'NORTH-1'!A1666</f>
        <v>19</v>
      </c>
      <c r="B281" s="0" t="str">
        <f aca="false">'NORTH-1'!B1666</f>
        <v>Spare</v>
      </c>
      <c r="C281" s="1441" t="n">
        <f aca="false">'NORTH-1'!C1666</f>
        <v>11</v>
      </c>
      <c r="D281" s="1441" t="n">
        <f aca="false">'NORTH-1'!D1666</f>
        <v>0</v>
      </c>
      <c r="E281" s="1441" t="n">
        <f aca="false">'NORTH-1'!E1666</f>
        <v>2763</v>
      </c>
      <c r="F281" s="1441" t="n">
        <f aca="false">'NORTH-1'!F1666</f>
        <v>1</v>
      </c>
      <c r="G281" s="1441" t="n">
        <f aca="false">'NORTH-1'!G1666</f>
        <v>0</v>
      </c>
      <c r="H281" s="1441" t="n">
        <f aca="false">'NORTH-1'!H1666</f>
        <v>0</v>
      </c>
      <c r="I281" s="1441" t="n">
        <f aca="false">'NORTH-1'!I1666</f>
        <v>0</v>
      </c>
      <c r="J281" s="1441" t="n">
        <f aca="false">'NORTH-1'!J1666</f>
        <v>60000</v>
      </c>
      <c r="K281" s="0" t="n">
        <f aca="false">'NORTH-1'!K1666</f>
        <v>0</v>
      </c>
      <c r="L281" s="0" t="n">
        <f aca="false">'NORTH-1'!L1666</f>
        <v>0</v>
      </c>
      <c r="M281" s="0" t="n">
        <f aca="false">'NORTH-1'!M1666</f>
        <v>0</v>
      </c>
      <c r="N281" s="0" t="n">
        <f aca="false">'NORTH-1'!N1666</f>
        <v>0</v>
      </c>
      <c r="O281" s="0" t="s">
        <v>1005</v>
      </c>
    </row>
    <row r="282" customFormat="false" ht="15" hidden="true" customHeight="false" outlineLevel="0" collapsed="false">
      <c r="A282" s="0" t="n">
        <f aca="false">'NORTH-1'!A1731</f>
        <v>6</v>
      </c>
      <c r="B282" s="0" t="str">
        <f aca="false">'NORTH-1'!B1731</f>
        <v>Segunbagicha</v>
      </c>
      <c r="C282" s="1441" t="n">
        <f aca="false">'NORTH-1'!C1731</f>
        <v>11</v>
      </c>
      <c r="D282" s="1441" t="n">
        <f aca="false">'NORTH-1'!D1731</f>
        <v>0</v>
      </c>
      <c r="E282" s="1441" t="str">
        <f aca="false">'NORTH-1'!E1731</f>
        <v>DHK-C9360</v>
      </c>
      <c r="F282" s="1441" t="n">
        <f aca="false">'NORTH-1'!F1731</f>
        <v>1</v>
      </c>
      <c r="G282" s="1441" t="n">
        <f aca="false">'NORTH-1'!G1731</f>
        <v>61185.99</v>
      </c>
      <c r="H282" s="1441" t="n">
        <f aca="false">'NORTH-1'!H1731</f>
        <v>71954</v>
      </c>
      <c r="I282" s="1441" t="n">
        <f aca="false">'NORTH-1'!I1731</f>
        <v>10768.01</v>
      </c>
      <c r="J282" s="1441" t="n">
        <f aca="false">'NORTH-1'!J1731</f>
        <v>60</v>
      </c>
      <c r="K282" s="0" t="n">
        <f aca="false">'NORTH-1'!K1731</f>
        <v>0</v>
      </c>
      <c r="L282" s="0" t="n">
        <f aca="false">'NORTH-1'!L1731</f>
        <v>646080.6</v>
      </c>
      <c r="M282" s="0" t="n">
        <f aca="false">'NORTH-1'!M1731</f>
        <v>699467.495299475</v>
      </c>
      <c r="N282" s="0" t="str">
        <f aca="false">'NORTH-1'!N1731</f>
        <v>Ramna</v>
      </c>
      <c r="O282" s="0" t="s">
        <v>1054</v>
      </c>
    </row>
    <row r="283" customFormat="false" ht="15" hidden="true" customHeight="false" outlineLevel="0" collapsed="false">
      <c r="A283" s="0" t="n">
        <f aca="false">'NORTH-1'!A1732</f>
        <v>0</v>
      </c>
      <c r="B283" s="0" t="str">
        <f aca="false">'NORTH-1'!B1732</f>
        <v>Secretariat RMU</v>
      </c>
      <c r="C283" s="1441" t="n">
        <f aca="false">'NORTH-1'!C1732</f>
        <v>11</v>
      </c>
      <c r="D283" s="1441" t="n">
        <f aca="false">'NORTH-1'!D1732</f>
        <v>0</v>
      </c>
      <c r="E283" s="1441" t="str">
        <f aca="false">'NORTH-1'!E1732</f>
        <v>DHK-C9379</v>
      </c>
      <c r="F283" s="1441" t="n">
        <f aca="false">'NORTH-1'!F1732</f>
        <v>1</v>
      </c>
      <c r="G283" s="1441" t="n">
        <f aca="false">'NORTH-1'!G1732</f>
        <v>66319.31</v>
      </c>
      <c r="H283" s="1441" t="n">
        <f aca="false">'NORTH-1'!H1732</f>
        <v>68931.7</v>
      </c>
      <c r="I283" s="1441" t="n">
        <f aca="false">'NORTH-1'!I1732</f>
        <v>2612.39</v>
      </c>
      <c r="J283" s="1441" t="n">
        <f aca="false">'NORTH-1'!J1732</f>
        <v>60</v>
      </c>
      <c r="K283" s="0" t="n">
        <f aca="false">'NORTH-1'!K1732</f>
        <v>0</v>
      </c>
      <c r="L283" s="0" t="n">
        <f aca="false">'NORTH-1'!L1732</f>
        <v>156743.4</v>
      </c>
      <c r="M283" s="0" t="n">
        <f aca="false">'NORTH-1'!M1732</f>
        <v>169695.411691241</v>
      </c>
      <c r="N283" s="0" t="str">
        <f aca="false">'NORTH-1'!N1732</f>
        <v>Ramna</v>
      </c>
      <c r="O283" s="0" t="s">
        <v>1054</v>
      </c>
    </row>
    <row r="284" customFormat="false" ht="15" hidden="true" customHeight="false" outlineLevel="0" collapsed="false">
      <c r="A284" s="0" t="n">
        <f aca="false">'NORTH-1'!A1733</f>
        <v>7</v>
      </c>
      <c r="B284" s="0" t="str">
        <f aca="false">'NORTH-1'!B1733</f>
        <v>NBR RMU</v>
      </c>
      <c r="C284" s="1441" t="n">
        <f aca="false">'NORTH-1'!C1733</f>
        <v>11</v>
      </c>
      <c r="D284" s="1441" t="n">
        <f aca="false">'NORTH-1'!D1733</f>
        <v>0</v>
      </c>
      <c r="E284" s="1441" t="str">
        <f aca="false">'NORTH-1'!E1733</f>
        <v>DHK-C9319</v>
      </c>
      <c r="F284" s="1441" t="n">
        <f aca="false">'NORTH-1'!F1733</f>
        <v>1</v>
      </c>
      <c r="G284" s="1441" t="n">
        <f aca="false">'NORTH-1'!G1733</f>
        <v>35791.29</v>
      </c>
      <c r="H284" s="1441" t="n">
        <f aca="false">'NORTH-1'!H1733</f>
        <v>43622.4</v>
      </c>
      <c r="I284" s="1441" t="n">
        <f aca="false">'NORTH-1'!I1733</f>
        <v>7831.11</v>
      </c>
      <c r="J284" s="1441" t="n">
        <f aca="false">'NORTH-1'!J1733</f>
        <v>60</v>
      </c>
      <c r="K284" s="0" t="n">
        <f aca="false">'NORTH-1'!K1733</f>
        <v>0</v>
      </c>
      <c r="L284" s="0" t="n">
        <f aca="false">'NORTH-1'!L1733</f>
        <v>469866.6</v>
      </c>
      <c r="M284" s="0" t="n">
        <f aca="false">'NORTH-1'!M1733</f>
        <v>508692.590099254</v>
      </c>
      <c r="N284" s="0" t="str">
        <f aca="false">'NORTH-1'!N1733</f>
        <v>Ramna</v>
      </c>
      <c r="O284" s="0" t="s">
        <v>1054</v>
      </c>
    </row>
    <row r="285" customFormat="false" ht="15" hidden="true" customHeight="false" outlineLevel="0" collapsed="false">
      <c r="A285" s="0" t="n">
        <f aca="false">'NORTH-1'!A1734</f>
        <v>8</v>
      </c>
      <c r="B285" s="0" t="str">
        <f aca="false">'NORTH-1'!B1734</f>
        <v>Ramna 11 kV Sw/S-2</v>
      </c>
      <c r="C285" s="1441" t="n">
        <f aca="false">'NORTH-1'!C1734</f>
        <v>11</v>
      </c>
      <c r="D285" s="1441" t="n">
        <f aca="false">'NORTH-1'!D1734</f>
        <v>0</v>
      </c>
      <c r="E285" s="1441" t="str">
        <f aca="false">'NORTH-1'!E1734</f>
        <v>DHK-C9364</v>
      </c>
      <c r="F285" s="1441" t="n">
        <f aca="false">'NORTH-1'!F1734</f>
        <v>1</v>
      </c>
      <c r="G285" s="1441" t="n">
        <f aca="false">'NORTH-1'!G1734</f>
        <v>81944.91</v>
      </c>
      <c r="H285" s="1441" t="n">
        <f aca="false">'NORTH-1'!H1734</f>
        <v>92344.1</v>
      </c>
      <c r="I285" s="1441" t="n">
        <f aca="false">'NORTH-1'!I1734</f>
        <v>10399.19</v>
      </c>
      <c r="J285" s="1441" t="n">
        <f aca="false">'NORTH-1'!J1734</f>
        <v>60</v>
      </c>
      <c r="K285" s="0" t="n">
        <f aca="false">'NORTH-1'!K1734</f>
        <v>0</v>
      </c>
      <c r="L285" s="0" t="n">
        <f aca="false">'NORTH-1'!L1734</f>
        <v>623951.4</v>
      </c>
      <c r="M285" s="0" t="n">
        <f aca="false">'NORTH-1'!M1734</f>
        <v>675509.716506889</v>
      </c>
      <c r="N285" s="0" t="str">
        <f aca="false">'NORTH-1'!N1734</f>
        <v>Ramna</v>
      </c>
      <c r="O285" s="0" t="s">
        <v>1054</v>
      </c>
    </row>
    <row r="286" customFormat="false" ht="15" hidden="true" customHeight="false" outlineLevel="0" collapsed="false">
      <c r="A286" s="0" t="n">
        <f aca="false">'NORTH-1'!A1735</f>
        <v>11</v>
      </c>
      <c r="B286" s="0" t="str">
        <f aca="false">'NORTH-1'!B1735</f>
        <v>Ramna 11 kV Sw/S-1</v>
      </c>
      <c r="C286" s="1441" t="n">
        <f aca="false">'NORTH-1'!C1735</f>
        <v>11</v>
      </c>
      <c r="D286" s="1441" t="n">
        <f aca="false">'NORTH-1'!D1735</f>
        <v>0</v>
      </c>
      <c r="E286" s="1441" t="str">
        <f aca="false">'NORTH-1'!E1735</f>
        <v>DHK-C9375</v>
      </c>
      <c r="F286" s="1441" t="n">
        <f aca="false">'NORTH-1'!F1735</f>
        <v>1</v>
      </c>
      <c r="G286" s="1441" t="n">
        <f aca="false">'NORTH-1'!G1735</f>
        <v>30061.75</v>
      </c>
      <c r="H286" s="1441" t="n">
        <f aca="false">'NORTH-1'!H1735</f>
        <v>30685.5</v>
      </c>
      <c r="I286" s="1441" t="n">
        <f aca="false">'NORTH-1'!I1735</f>
        <v>623.75</v>
      </c>
      <c r="J286" s="1441" t="n">
        <f aca="false">'NORTH-1'!J1735</f>
        <v>60</v>
      </c>
      <c r="K286" s="0" t="n">
        <f aca="false">'NORTH-1'!K1735</f>
        <v>0</v>
      </c>
      <c r="L286" s="0" t="n">
        <f aca="false">'NORTH-1'!L1735</f>
        <v>37425</v>
      </c>
      <c r="M286" s="0" t="n">
        <f aca="false">'NORTH-1'!M1735</f>
        <v>40517.5004660144</v>
      </c>
      <c r="N286" s="0" t="str">
        <f aca="false">'NORTH-1'!N1735</f>
        <v>Ramna</v>
      </c>
      <c r="O286" s="0" t="s">
        <v>1054</v>
      </c>
    </row>
    <row r="287" customFormat="false" ht="15" hidden="true" customHeight="false" outlineLevel="0" collapsed="false">
      <c r="A287" s="0" t="n">
        <f aca="false">'NORTH-1'!A1736</f>
        <v>12</v>
      </c>
      <c r="B287" s="0" t="str">
        <f aca="false">'NORTH-1'!B1736</f>
        <v>Family Planning</v>
      </c>
      <c r="C287" s="1441" t="n">
        <f aca="false">'NORTH-1'!C1736</f>
        <v>11</v>
      </c>
      <c r="D287" s="1441" t="n">
        <f aca="false">'NORTH-1'!D1736</f>
        <v>0</v>
      </c>
      <c r="E287" s="1441" t="str">
        <f aca="false">'NORTH-1'!E1736</f>
        <v>DHK-C9378</v>
      </c>
      <c r="F287" s="1441" t="n">
        <f aca="false">'NORTH-1'!F1736</f>
        <v>1</v>
      </c>
      <c r="G287" s="1441" t="n">
        <f aca="false">'NORTH-1'!G1736</f>
        <v>33829.12</v>
      </c>
      <c r="H287" s="1441" t="n">
        <f aca="false">'NORTH-1'!H1736</f>
        <v>41466</v>
      </c>
      <c r="I287" s="1441" t="n">
        <f aca="false">'NORTH-1'!I1736</f>
        <v>7636.88</v>
      </c>
      <c r="J287" s="1441" t="n">
        <f aca="false">'NORTH-1'!J1736</f>
        <v>60</v>
      </c>
      <c r="K287" s="0" t="n">
        <f aca="false">'NORTH-1'!K1736</f>
        <v>0</v>
      </c>
      <c r="L287" s="0" t="n">
        <f aca="false">'NORTH-1'!L1736</f>
        <v>458212.8</v>
      </c>
      <c r="M287" s="0" t="n">
        <f aca="false">'NORTH-1'!M1736</f>
        <v>496075.813962158</v>
      </c>
      <c r="N287" s="0" t="str">
        <f aca="false">'NORTH-1'!N1736</f>
        <v>Ramna</v>
      </c>
      <c r="O287" s="0" t="s">
        <v>1054</v>
      </c>
    </row>
    <row r="288" customFormat="false" ht="15" hidden="true" customHeight="false" outlineLevel="0" collapsed="false">
      <c r="A288" s="0" t="n">
        <f aca="false">'NORTH-1'!A1737</f>
        <v>13</v>
      </c>
      <c r="B288" s="0" t="str">
        <f aca="false">'NORTH-1'!B1737</f>
        <v>Muktijuddho Montranalaya</v>
      </c>
      <c r="C288" s="1441" t="n">
        <f aca="false">'NORTH-1'!C1737</f>
        <v>11</v>
      </c>
      <c r="D288" s="1441" t="n">
        <f aca="false">'NORTH-1'!D1737</f>
        <v>0</v>
      </c>
      <c r="E288" s="1441" t="str">
        <f aca="false">'NORTH-1'!E1737</f>
        <v>DHK-C9376</v>
      </c>
      <c r="F288" s="1441" t="n">
        <f aca="false">'NORTH-1'!F1737</f>
        <v>1</v>
      </c>
      <c r="G288" s="1441" t="n">
        <f aca="false">'NORTH-1'!G1737</f>
        <v>9833.69</v>
      </c>
      <c r="H288" s="1441" t="n">
        <f aca="false">'NORTH-1'!H1737</f>
        <v>26269.1</v>
      </c>
      <c r="I288" s="1441" t="n">
        <f aca="false">'NORTH-1'!I1737</f>
        <v>16435.41</v>
      </c>
      <c r="J288" s="1441" t="n">
        <f aca="false">'NORTH-1'!J1737</f>
        <v>60</v>
      </c>
      <c r="K288" s="0" t="n">
        <f aca="false">'NORTH-1'!K1737</f>
        <v>0</v>
      </c>
      <c r="L288" s="0" t="n">
        <f aca="false">'NORTH-1'!L1737</f>
        <v>986124.6</v>
      </c>
      <c r="M288" s="0" t="n">
        <f aca="false">'NORTH-1'!M1737</f>
        <v>1067609.99171806</v>
      </c>
      <c r="N288" s="0" t="str">
        <f aca="false">'NORTH-1'!N1737</f>
        <v>Ramna</v>
      </c>
      <c r="O288" s="0" t="s">
        <v>1054</v>
      </c>
    </row>
    <row r="289" customFormat="false" ht="15" hidden="true" customHeight="false" outlineLevel="0" collapsed="false">
      <c r="A289" s="0" t="n">
        <f aca="false">'NORTH-1'!A1738</f>
        <v>14</v>
      </c>
      <c r="B289" s="0" t="str">
        <f aca="false">'NORTH-1'!B1738</f>
        <v>Purana Palton</v>
      </c>
      <c r="C289" s="1441" t="n">
        <f aca="false">'NORTH-1'!C1738</f>
        <v>11</v>
      </c>
      <c r="D289" s="1441" t="n">
        <f aca="false">'NORTH-1'!D1738</f>
        <v>0</v>
      </c>
      <c r="E289" s="1441" t="str">
        <f aca="false">'NORTH-1'!E1738</f>
        <v>DHK-C9318</v>
      </c>
      <c r="F289" s="1441" t="n">
        <f aca="false">'NORTH-1'!F1738</f>
        <v>1</v>
      </c>
      <c r="G289" s="1441" t="n">
        <f aca="false">'NORTH-1'!G1738</f>
        <v>38036.29</v>
      </c>
      <c r="H289" s="1441" t="n">
        <f aca="false">'NORTH-1'!H1738</f>
        <v>43328.3</v>
      </c>
      <c r="I289" s="1441" t="n">
        <f aca="false">'NORTH-1'!I1738</f>
        <v>5292.01</v>
      </c>
      <c r="J289" s="1441" t="n">
        <f aca="false">'NORTH-1'!J1738</f>
        <v>60</v>
      </c>
      <c r="K289" s="0" t="n">
        <f aca="false">'NORTH-1'!K1738</f>
        <v>0</v>
      </c>
      <c r="L289" s="0" t="n">
        <f aca="false">'NORTH-1'!L1738</f>
        <v>317520.6</v>
      </c>
      <c r="M289" s="0" t="n">
        <f aca="false">'NORTH-1'!M1738</f>
        <v>343757.944114073</v>
      </c>
      <c r="N289" s="0" t="str">
        <f aca="false">'NORTH-1'!N1738</f>
        <v>Ramna</v>
      </c>
      <c r="O289" s="0" t="s">
        <v>1054</v>
      </c>
    </row>
    <row r="290" customFormat="false" ht="15" hidden="true" customHeight="false" outlineLevel="0" collapsed="false">
      <c r="A290" s="0" t="n">
        <f aca="false">'NORTH-1'!A1739</f>
        <v>15</v>
      </c>
      <c r="B290" s="0" t="str">
        <f aca="false">'NORTH-1'!B1739</f>
        <v>Tip Top Feeder</v>
      </c>
      <c r="C290" s="1441" t="n">
        <f aca="false">'NORTH-1'!C1739</f>
        <v>11</v>
      </c>
      <c r="D290" s="1441" t="n">
        <f aca="false">'NORTH-1'!D1739</f>
        <v>0</v>
      </c>
      <c r="E290" s="1441" t="str">
        <f aca="false">'NORTH-1'!E1739</f>
        <v>DHK-C9318</v>
      </c>
      <c r="F290" s="1441" t="n">
        <f aca="false">'NORTH-1'!F1739</f>
        <v>1</v>
      </c>
      <c r="G290" s="1441" t="n">
        <f aca="false">'NORTH-1'!G1739</f>
        <v>42816.99</v>
      </c>
      <c r="H290" s="1441" t="n">
        <f aca="false">'NORTH-1'!H1739</f>
        <v>66509.6</v>
      </c>
      <c r="I290" s="1441" t="n">
        <f aca="false">'NORTH-1'!I1739</f>
        <v>23692.61</v>
      </c>
      <c r="J290" s="1441" t="n">
        <f aca="false">'NORTH-1'!J1739</f>
        <v>60</v>
      </c>
      <c r="K290" s="0" t="n">
        <f aca="false">'NORTH-1'!K1739</f>
        <v>0</v>
      </c>
      <c r="L290" s="0" t="n">
        <f aca="false">'NORTH-1'!L1739</f>
        <v>1421556.6</v>
      </c>
      <c r="M290" s="0" t="n">
        <f aca="false">'NORTH-1'!M1739</f>
        <v>1539022.58391358</v>
      </c>
      <c r="N290" s="0" t="str">
        <f aca="false">'NORTH-1'!N1739</f>
        <v>Kakrail</v>
      </c>
      <c r="O290" s="0" t="s">
        <v>1054</v>
      </c>
    </row>
    <row r="291" customFormat="false" ht="15" hidden="true" customHeight="false" outlineLevel="0" collapsed="false">
      <c r="A291" s="0" t="n">
        <f aca="false">'NORTH-1'!A1740</f>
        <v>16</v>
      </c>
      <c r="B291" s="0" t="str">
        <f aca="false">'NORTH-1'!B1740</f>
        <v>11/0.4 kV Auxiliary Transformer, AT</v>
      </c>
      <c r="C291" s="1441" t="n">
        <f aca="false">'NORTH-1'!C1740</f>
        <v>0.415</v>
      </c>
      <c r="D291" s="1441" t="n">
        <f aca="false">'NORTH-1'!D1740</f>
        <v>0</v>
      </c>
      <c r="E291" s="1441" t="str">
        <f aca="false">'NORTH-1'!E1740</f>
        <v>DHKD3784</v>
      </c>
      <c r="F291" s="1441" t="n">
        <f aca="false">'NORTH-1'!F1740</f>
        <v>1</v>
      </c>
      <c r="G291" s="1441" t="n">
        <f aca="false">'NORTH-1'!G1740</f>
        <v>331579</v>
      </c>
      <c r="H291" s="1441" t="n">
        <f aca="false">'NORTH-1'!H1740</f>
        <v>336257</v>
      </c>
      <c r="I291" s="1441" t="n">
        <f aca="false">'NORTH-1'!I1740</f>
        <v>4678</v>
      </c>
      <c r="J291" s="1441" t="n">
        <f aca="false">'NORTH-1'!J1740</f>
        <v>1</v>
      </c>
      <c r="K291" s="0" t="n">
        <f aca="false">'NORTH-1'!K1740</f>
        <v>0</v>
      </c>
      <c r="L291" s="0" t="n">
        <f aca="false">'NORTH-1'!L1740</f>
        <v>4678</v>
      </c>
      <c r="M291" s="0" t="n">
        <f aca="false">'NORTH-1'!M1740</f>
        <v>5064.55222925893</v>
      </c>
      <c r="N291" s="0" t="str">
        <f aca="false">'NORTH-1'!N1740</f>
        <v>Ramna</v>
      </c>
      <c r="O291" s="0" t="s">
        <v>1054</v>
      </c>
    </row>
    <row r="292" customFormat="false" ht="15" hidden="true" customHeight="false" outlineLevel="0" collapsed="false">
      <c r="A292" s="0" t="n">
        <f aca="false">'NORTH-1'!A1805</f>
        <v>6</v>
      </c>
      <c r="B292" s="0" t="str">
        <f aca="false">'NORTH-1'!B1805</f>
        <v>Nearest O/H</v>
      </c>
      <c r="C292" s="1441" t="n">
        <f aca="false">'NORTH-1'!C1805</f>
        <v>11</v>
      </c>
      <c r="D292" s="1441" t="n">
        <f aca="false">'NORTH-1'!D1805</f>
        <v>0</v>
      </c>
      <c r="E292" s="1441" t="str">
        <f aca="false">'NORTH-1'!E1805</f>
        <v>00000126</v>
      </c>
      <c r="F292" s="1441" t="n">
        <f aca="false">'NORTH-1'!F1805</f>
        <v>1</v>
      </c>
      <c r="G292" s="1441" t="n">
        <f aca="false">'NORTH-1'!G1805</f>
        <v>6865423</v>
      </c>
      <c r="H292" s="1441" t="n">
        <f aca="false">'NORTH-1'!H1805</f>
        <v>7074262</v>
      </c>
      <c r="I292" s="1441" t="n">
        <f aca="false">'NORTH-1'!I1805</f>
        <v>208839</v>
      </c>
      <c r="J292" s="1441" t="n">
        <f aca="false">'NORTH-1'!J1805</f>
        <v>1</v>
      </c>
      <c r="K292" s="0" t="n">
        <f aca="false">'NORTH-1'!K1805</f>
        <v>0</v>
      </c>
      <c r="L292" s="0" t="n">
        <f aca="false">'NORTH-1'!L1805</f>
        <v>208839</v>
      </c>
      <c r="M292" s="0" t="n">
        <f aca="false">'NORTH-1'!M1805</f>
        <v>234229.421828903</v>
      </c>
      <c r="N292" s="0" t="str">
        <f aca="false">'NORTH-1'!N1805</f>
        <v>Ramna</v>
      </c>
      <c r="O292" s="0" t="s">
        <v>2029</v>
      </c>
    </row>
    <row r="293" customFormat="false" ht="15" hidden="true" customHeight="false" outlineLevel="0" collapsed="false">
      <c r="A293" s="0" t="n">
        <f aca="false">'NORTH-1'!A1806</f>
        <v>0</v>
      </c>
      <c r="B293" s="0" t="str">
        <f aca="false">'NORTH-1'!B1806</f>
        <v>Jagannath Hall</v>
      </c>
      <c r="C293" s="1441" t="n">
        <f aca="false">'NORTH-1'!C1806</f>
        <v>11</v>
      </c>
      <c r="D293" s="1441" t="n">
        <f aca="false">'NORTH-1'!D1806</f>
        <v>0</v>
      </c>
      <c r="E293" s="1441" t="str">
        <f aca="false">'NORTH-1'!E1806</f>
        <v>00000002</v>
      </c>
      <c r="F293" s="1441" t="n">
        <f aca="false">'NORTH-1'!F1806</f>
        <v>1</v>
      </c>
      <c r="G293" s="1441" t="n">
        <f aca="false">'NORTH-1'!G1806</f>
        <v>2433494</v>
      </c>
      <c r="H293" s="1441" t="n">
        <f aca="false">'NORTH-1'!H1806</f>
        <v>2545753.8</v>
      </c>
      <c r="I293" s="1441" t="n">
        <f aca="false">'NORTH-1'!I1806</f>
        <v>112259.8</v>
      </c>
      <c r="J293" s="1441" t="n">
        <f aca="false">'NORTH-1'!J1806</f>
        <v>1</v>
      </c>
      <c r="K293" s="0" t="n">
        <f aca="false">'NORTH-1'!K1806</f>
        <v>0</v>
      </c>
      <c r="L293" s="0" t="n">
        <f aca="false">'NORTH-1'!L1806</f>
        <v>112259.8</v>
      </c>
      <c r="M293" s="0" t="n">
        <f aca="false">'NORTH-1'!M1806</f>
        <v>125908.226186815</v>
      </c>
      <c r="N293" s="0" t="str">
        <f aca="false">'NORTH-1'!N1806</f>
        <v>Ramna</v>
      </c>
      <c r="O293" s="0" t="s">
        <v>2029</v>
      </c>
    </row>
    <row r="294" customFormat="false" ht="15" hidden="true" customHeight="false" outlineLevel="0" collapsed="false">
      <c r="A294" s="0" t="n">
        <f aca="false">'NORTH-1'!A1807</f>
        <v>7</v>
      </c>
      <c r="B294" s="0" t="str">
        <f aca="false">'NORTH-1'!B1807</f>
        <v>Samsun Nahar Hall</v>
      </c>
      <c r="C294" s="1441" t="n">
        <f aca="false">'NORTH-1'!C1807</f>
        <v>11</v>
      </c>
      <c r="D294" s="1441" t="n">
        <f aca="false">'NORTH-1'!D1807</f>
        <v>0</v>
      </c>
      <c r="E294" s="1441" t="str">
        <f aca="false">'NORTH-1'!E1807</f>
        <v>00000024</v>
      </c>
      <c r="F294" s="1441" t="n">
        <f aca="false">'NORTH-1'!F1807</f>
        <v>1</v>
      </c>
      <c r="G294" s="1441" t="n">
        <f aca="false">'NORTH-1'!G1807</f>
        <v>8763059</v>
      </c>
      <c r="H294" s="1441" t="n">
        <f aca="false">'NORTH-1'!H1807</f>
        <v>9054018</v>
      </c>
      <c r="I294" s="1441" t="n">
        <f aca="false">'NORTH-1'!I1807</f>
        <v>290959</v>
      </c>
      <c r="J294" s="1441" t="n">
        <f aca="false">'NORTH-1'!J1807</f>
        <v>1</v>
      </c>
      <c r="K294" s="0" t="n">
        <f aca="false">'NORTH-1'!K1807</f>
        <v>0</v>
      </c>
      <c r="L294" s="0" t="n">
        <f aca="false">'NORTH-1'!L1807</f>
        <v>290959</v>
      </c>
      <c r="M294" s="0" t="n">
        <f aca="false">'NORTH-1'!M1807</f>
        <v>326333.483429416</v>
      </c>
      <c r="N294" s="0" t="str">
        <f aca="false">'NORTH-1'!N1807</f>
        <v>Ramna</v>
      </c>
      <c r="O294" s="0" t="s">
        <v>2029</v>
      </c>
    </row>
    <row r="295" customFormat="false" ht="15" hidden="true" customHeight="false" outlineLevel="0" collapsed="false">
      <c r="A295" s="0" t="n">
        <f aca="false">'NORTH-1'!A1808</f>
        <v>8</v>
      </c>
      <c r="B295" s="0" t="str">
        <f aca="false">'NORTH-1'!B1808</f>
        <v>Spare, 4L</v>
      </c>
      <c r="C295" s="1441" t="n">
        <f aca="false">'NORTH-1'!C1808</f>
        <v>11</v>
      </c>
      <c r="D295" s="1441" t="n">
        <f aca="false">'NORTH-1'!D1808</f>
        <v>0</v>
      </c>
      <c r="E295" s="1441" t="str">
        <f aca="false">'NORTH-1'!E1808</f>
        <v>00000184</v>
      </c>
      <c r="F295" s="1441" t="n">
        <f aca="false">'NORTH-1'!F1808</f>
        <v>1</v>
      </c>
      <c r="G295" s="1441" t="n">
        <f aca="false">'NORTH-1'!G1808</f>
        <v>0</v>
      </c>
      <c r="H295" s="1441" t="n">
        <f aca="false">'NORTH-1'!H1808</f>
        <v>0</v>
      </c>
      <c r="I295" s="1441" t="n">
        <f aca="false">'NORTH-1'!I1808</f>
        <v>0</v>
      </c>
      <c r="J295" s="1441" t="n">
        <f aca="false">'NORTH-1'!J1808</f>
        <v>1</v>
      </c>
      <c r="K295" s="0" t="n">
        <f aca="false">'NORTH-1'!K1808</f>
        <v>0</v>
      </c>
      <c r="L295" s="0" t="n">
        <f aca="false">'NORTH-1'!L1808</f>
        <v>0</v>
      </c>
      <c r="M295" s="0" t="n">
        <f aca="false">'NORTH-1'!M1808</f>
        <v>0</v>
      </c>
      <c r="N295" s="0" t="n">
        <f aca="false">'NORTH-1'!N1808</f>
        <v>0</v>
      </c>
      <c r="O295" s="0" t="s">
        <v>2029</v>
      </c>
    </row>
    <row r="296" customFormat="false" ht="15" hidden="true" customHeight="false" outlineLevel="0" collapsed="false">
      <c r="A296" s="0" t="n">
        <f aca="false">'NORTH-1'!A1809</f>
        <v>9</v>
      </c>
      <c r="B296" s="0" t="str">
        <f aca="false">'NORTH-1'!B1809</f>
        <v>Board Office O/H, (5L)</v>
      </c>
      <c r="C296" s="1441" t="n">
        <f aca="false">'NORTH-1'!C1809</f>
        <v>11</v>
      </c>
      <c r="D296" s="1441" t="n">
        <f aca="false">'NORTH-1'!D1809</f>
        <v>0</v>
      </c>
      <c r="E296" s="1441" t="str">
        <f aca="false">'NORTH-1'!E1809</f>
        <v>00000023</v>
      </c>
      <c r="F296" s="1441" t="n">
        <f aca="false">'NORTH-1'!F1809</f>
        <v>1</v>
      </c>
      <c r="G296" s="1441" t="n">
        <f aca="false">'NORTH-1'!G1809</f>
        <v>20238430</v>
      </c>
      <c r="H296" s="1441" t="n">
        <f aca="false">'NORTH-1'!H1809</f>
        <v>20726990</v>
      </c>
      <c r="I296" s="1441" t="n">
        <f aca="false">'NORTH-1'!I1809</f>
        <v>488560</v>
      </c>
      <c r="J296" s="1441" t="n">
        <f aca="false">'NORTH-1'!J1809</f>
        <v>1</v>
      </c>
      <c r="K296" s="0" t="n">
        <f aca="false">'NORTH-1'!K1809</f>
        <v>0</v>
      </c>
      <c r="L296" s="0" t="n">
        <f aca="false">'NORTH-1'!L1809</f>
        <v>488560</v>
      </c>
      <c r="M296" s="0" t="n">
        <f aca="false">'NORTH-1'!M1809</f>
        <v>547958.601260918</v>
      </c>
      <c r="N296" s="0" t="str">
        <f aca="false">'NORTH-1'!N1809</f>
        <v>Lalbag</v>
      </c>
      <c r="O296" s="0" t="s">
        <v>2029</v>
      </c>
    </row>
    <row r="297" customFormat="false" ht="15" hidden="true" customHeight="false" outlineLevel="0" collapsed="false">
      <c r="A297" s="0" t="n">
        <f aca="false">'NORTH-1'!A1810</f>
        <v>10</v>
      </c>
      <c r="B297" s="0" t="str">
        <f aca="false">'NORTH-1'!B1810</f>
        <v>OT- Complex</v>
      </c>
      <c r="C297" s="1441" t="n">
        <f aca="false">'NORTH-1'!C1810</f>
        <v>11</v>
      </c>
      <c r="D297" s="1441" t="n">
        <f aca="false">'NORTH-1'!D1810</f>
        <v>0</v>
      </c>
      <c r="E297" s="1441" t="str">
        <f aca="false">'NORTH-1'!E1810</f>
        <v>00000167</v>
      </c>
      <c r="F297" s="1441" t="n">
        <f aca="false">'NORTH-1'!F1810</f>
        <v>1</v>
      </c>
      <c r="G297" s="1441" t="n">
        <f aca="false">'NORTH-1'!G1810</f>
        <v>5287027</v>
      </c>
      <c r="H297" s="1441" t="n">
        <f aca="false">'NORTH-1'!H1810</f>
        <v>5711026</v>
      </c>
      <c r="I297" s="1441" t="n">
        <f aca="false">'NORTH-1'!I1810</f>
        <v>423999</v>
      </c>
      <c r="J297" s="1441" t="n">
        <f aca="false">'NORTH-1'!J1810</f>
        <v>1</v>
      </c>
      <c r="K297" s="0" t="n">
        <f aca="false">'NORTH-1'!K1810</f>
        <v>0</v>
      </c>
      <c r="L297" s="0" t="n">
        <f aca="false">'NORTH-1'!L1810</f>
        <v>423999</v>
      </c>
      <c r="M297" s="0" t="n">
        <f aca="false">'NORTH-1'!M1810</f>
        <v>475548.344064246</v>
      </c>
      <c r="N297" s="0" t="str">
        <f aca="false">'NORTH-1'!N1810</f>
        <v>Ramna</v>
      </c>
      <c r="O297" s="0" t="s">
        <v>2029</v>
      </c>
    </row>
    <row r="298" customFormat="false" ht="15" hidden="true" customHeight="false" outlineLevel="0" collapsed="false">
      <c r="A298" s="0" t="n">
        <f aca="false">'NORTH-1'!A1811</f>
        <v>11</v>
      </c>
      <c r="B298" s="0" t="str">
        <f aca="false">'NORTH-1'!B1811</f>
        <v>Alia Mdrasha O/H, (7L)</v>
      </c>
      <c r="C298" s="1441" t="n">
        <f aca="false">'NORTH-1'!C1811</f>
        <v>11</v>
      </c>
      <c r="D298" s="1441" t="n">
        <f aca="false">'NORTH-1'!D1811</f>
        <v>0</v>
      </c>
      <c r="E298" s="1441" t="str">
        <f aca="false">'NORTH-1'!E1811</f>
        <v>00000148</v>
      </c>
      <c r="F298" s="1441" t="n">
        <f aca="false">'NORTH-1'!F1811</f>
        <v>1</v>
      </c>
      <c r="G298" s="1441" t="n">
        <f aca="false">'NORTH-1'!G1811</f>
        <v>9243737</v>
      </c>
      <c r="H298" s="1441" t="n">
        <f aca="false">'NORTH-1'!H1811</f>
        <v>9318217</v>
      </c>
      <c r="I298" s="1441" t="n">
        <f aca="false">'NORTH-1'!I1811</f>
        <v>74480</v>
      </c>
      <c r="J298" s="1441" t="n">
        <f aca="false">'NORTH-1'!J1811</f>
        <v>1</v>
      </c>
      <c r="K298" s="0" t="n">
        <f aca="false">'NORTH-1'!K1811</f>
        <v>0</v>
      </c>
      <c r="L298" s="0" t="n">
        <f aca="false">'NORTH-1'!L1811</f>
        <v>74480</v>
      </c>
      <c r="M298" s="0" t="n">
        <f aca="false">'NORTH-1'!M1811</f>
        <v>83535.1985875086</v>
      </c>
      <c r="N298" s="0" t="str">
        <f aca="false">'NORTH-1'!N1811</f>
        <v>Lalbag</v>
      </c>
      <c r="O298" s="0" t="s">
        <v>2029</v>
      </c>
    </row>
    <row r="299" customFormat="false" ht="15" hidden="true" customHeight="false" outlineLevel="0" collapsed="false">
      <c r="A299" s="0" t="n">
        <f aca="false">'NORTH-1'!A1812</f>
        <v>12</v>
      </c>
      <c r="B299" s="0" t="str">
        <f aca="false">'NORTH-1'!B1812</f>
        <v>Majed Sordar Road</v>
      </c>
      <c r="C299" s="1441" t="n">
        <f aca="false">'NORTH-1'!C1812</f>
        <v>11</v>
      </c>
      <c r="D299" s="1441" t="n">
        <f aca="false">'NORTH-1'!D1812</f>
        <v>0</v>
      </c>
      <c r="E299" s="1441" t="str">
        <f aca="false">'NORTH-1'!E1812</f>
        <v>00000164</v>
      </c>
      <c r="F299" s="1441" t="n">
        <f aca="false">'NORTH-1'!F1812</f>
        <v>1</v>
      </c>
      <c r="G299" s="1441" t="n">
        <f aca="false">'NORTH-1'!G1812</f>
        <v>51746392</v>
      </c>
      <c r="H299" s="1441" t="n">
        <f aca="false">'NORTH-1'!H1812</f>
        <v>53489908</v>
      </c>
      <c r="I299" s="1441" t="n">
        <f aca="false">'NORTH-1'!I1812</f>
        <v>1743516</v>
      </c>
      <c r="J299" s="1441" t="n">
        <f aca="false">'NORTH-1'!J1812</f>
        <v>1</v>
      </c>
      <c r="K299" s="0" t="n">
        <f aca="false">'NORTH-1'!K1812</f>
        <v>0</v>
      </c>
      <c r="L299" s="0" t="n">
        <f aca="false">'NORTH-1'!L1812</f>
        <v>1743516</v>
      </c>
      <c r="M299" s="0" t="n">
        <f aca="false">'NORTH-1'!M1812</f>
        <v>1955490.80693473</v>
      </c>
      <c r="N299" s="0" t="str">
        <f aca="false">'NORTH-1'!N1812</f>
        <v>Bangshal</v>
      </c>
      <c r="O299" s="0" t="s">
        <v>2029</v>
      </c>
    </row>
    <row r="300" customFormat="false" ht="15" hidden="true" customHeight="false" outlineLevel="0" collapsed="false">
      <c r="A300" s="0" t="n">
        <f aca="false">'NORTH-1'!A1813</f>
        <v>15</v>
      </c>
      <c r="B300" s="0" t="str">
        <f aca="false">'NORTH-1'!B1813</f>
        <v>Chankharpool, 9L</v>
      </c>
      <c r="C300" s="1441" t="n">
        <f aca="false">'NORTH-1'!C1813</f>
        <v>11</v>
      </c>
      <c r="D300" s="1441" t="n">
        <f aca="false">'NORTH-1'!D1813</f>
        <v>0</v>
      </c>
      <c r="E300" s="1441" t="str">
        <f aca="false">'NORTH-1'!E1813</f>
        <v>00000001</v>
      </c>
      <c r="F300" s="1441" t="n">
        <f aca="false">'NORTH-1'!F1813</f>
        <v>1</v>
      </c>
      <c r="G300" s="1441" t="n">
        <f aca="false">'NORTH-1'!G1813</f>
        <v>44457492</v>
      </c>
      <c r="H300" s="1441" t="n">
        <f aca="false">'NORTH-1'!H1813</f>
        <v>45648168</v>
      </c>
      <c r="I300" s="1441" t="n">
        <f aca="false">'NORTH-1'!I1813</f>
        <v>1190676</v>
      </c>
      <c r="J300" s="1441" t="n">
        <f aca="false">'NORTH-1'!J1813</f>
        <v>1</v>
      </c>
      <c r="K300" s="0" t="n">
        <f aca="false">'NORTH-1'!K1813</f>
        <v>0</v>
      </c>
      <c r="L300" s="0" t="n">
        <f aca="false">'NORTH-1'!L1813</f>
        <v>1190676</v>
      </c>
      <c r="M300" s="0" t="n">
        <f aca="false">'NORTH-1'!M1813</f>
        <v>1335437.11215602</v>
      </c>
      <c r="N300" s="0" t="str">
        <f aca="false">'NORTH-1'!N1813</f>
        <v>Bangshal</v>
      </c>
      <c r="O300" s="0" t="s">
        <v>2029</v>
      </c>
    </row>
    <row r="301" customFormat="false" ht="15" hidden="true" customHeight="false" outlineLevel="0" collapsed="false">
      <c r="A301" s="0" t="n">
        <f aca="false">'NORTH-1'!A1814</f>
        <v>16</v>
      </c>
      <c r="B301" s="0" t="str">
        <f aca="false">'NORTH-1'!B1814</f>
        <v>Shahidullah College O/H, (10L)</v>
      </c>
      <c r="C301" s="1441" t="n">
        <f aca="false">'NORTH-1'!C1814</f>
        <v>11</v>
      </c>
      <c r="D301" s="1441" t="n">
        <f aca="false">'NORTH-1'!D1814</f>
        <v>0</v>
      </c>
      <c r="E301" s="1441" t="str">
        <f aca="false">'NORTH-1'!E1814</f>
        <v>00000003</v>
      </c>
      <c r="F301" s="1441" t="n">
        <f aca="false">'NORTH-1'!F1814</f>
        <v>1</v>
      </c>
      <c r="G301" s="1441" t="n">
        <f aca="false">'NORTH-1'!G1814</f>
        <v>12322570</v>
      </c>
      <c r="H301" s="1441" t="n">
        <f aca="false">'NORTH-1'!H1814</f>
        <v>12584169</v>
      </c>
      <c r="I301" s="1441" t="n">
        <f aca="false">'NORTH-1'!I1814</f>
        <v>261599</v>
      </c>
      <c r="J301" s="1441" t="n">
        <f aca="false">'NORTH-1'!J1814</f>
        <v>1</v>
      </c>
      <c r="K301" s="0" t="n">
        <f aca="false">'NORTH-1'!K1814</f>
        <v>0</v>
      </c>
      <c r="L301" s="0" t="n">
        <f aca="false">'NORTH-1'!L1814</f>
        <v>261599</v>
      </c>
      <c r="M301" s="0" t="n">
        <f aca="false">'NORTH-1'!M1814</f>
        <v>293403.926091483</v>
      </c>
      <c r="N301" s="0" t="str">
        <f aca="false">'NORTH-1'!N1814</f>
        <v>Lalbag</v>
      </c>
      <c r="O301" s="0" t="s">
        <v>2029</v>
      </c>
    </row>
    <row r="302" customFormat="false" ht="15" hidden="true" customHeight="false" outlineLevel="0" collapsed="false">
      <c r="A302" s="0" t="n">
        <f aca="false">'NORTH-1'!A1815</f>
        <v>17</v>
      </c>
      <c r="B302" s="0" t="str">
        <f aca="false">'NORTH-1'!B1815</f>
        <v>Ananda Bazar</v>
      </c>
      <c r="C302" s="1441" t="n">
        <f aca="false">'NORTH-1'!C1815</f>
        <v>11</v>
      </c>
      <c r="D302" s="1441" t="n">
        <f aca="false">'NORTH-1'!D1815</f>
        <v>0</v>
      </c>
      <c r="E302" s="1441" t="str">
        <f aca="false">'NORTH-1'!E1815</f>
        <v>00000111</v>
      </c>
      <c r="F302" s="1441" t="n">
        <f aca="false">'NORTH-1'!F1815</f>
        <v>1</v>
      </c>
      <c r="G302" s="1441" t="n">
        <f aca="false">'NORTH-1'!G1815</f>
        <v>14499445</v>
      </c>
      <c r="H302" s="1441" t="n">
        <f aca="false">'NORTH-1'!H1815</f>
        <v>14714284</v>
      </c>
      <c r="I302" s="1441" t="n">
        <f aca="false">'NORTH-1'!I1815</f>
        <v>214839</v>
      </c>
      <c r="J302" s="1441" t="n">
        <f aca="false">'NORTH-1'!J1815</f>
        <v>1</v>
      </c>
      <c r="K302" s="0" t="n">
        <f aca="false">'NORTH-1'!K1815</f>
        <v>0</v>
      </c>
      <c r="L302" s="0" t="n">
        <f aca="false">'NORTH-1'!L1815</f>
        <v>214839</v>
      </c>
      <c r="M302" s="0" t="n">
        <f aca="false">'NORTH-1'!M1815</f>
        <v>240958.895399325</v>
      </c>
      <c r="N302" s="0" t="str">
        <f aca="false">'NORTH-1'!N1815</f>
        <v>Ramna</v>
      </c>
      <c r="O302" s="0" t="s">
        <v>2029</v>
      </c>
    </row>
    <row r="303" customFormat="false" ht="15" hidden="true" customHeight="false" outlineLevel="0" collapsed="false">
      <c r="A303" s="0" t="n">
        <f aca="false">'NORTH-1'!A1816</f>
        <v>18</v>
      </c>
      <c r="B303" s="0" t="str">
        <f aca="false">'NORTH-1'!B1816</f>
        <v>Hosseni Dalan O/H, (12L)</v>
      </c>
      <c r="C303" s="1441" t="n">
        <f aca="false">'NORTH-1'!C1816</f>
        <v>11</v>
      </c>
      <c r="D303" s="1441" t="n">
        <f aca="false">'NORTH-1'!D1816</f>
        <v>0</v>
      </c>
      <c r="E303" s="1441" t="str">
        <f aca="false">'NORTH-1'!E1816</f>
        <v>00000165</v>
      </c>
      <c r="F303" s="1441" t="n">
        <f aca="false">'NORTH-1'!F1816</f>
        <v>1.5</v>
      </c>
      <c r="G303" s="1441" t="n">
        <f aca="false">'NORTH-1'!G1816</f>
        <v>26760014</v>
      </c>
      <c r="H303" s="1441" t="n">
        <f aca="false">'NORTH-1'!H1816</f>
        <v>27246134</v>
      </c>
      <c r="I303" s="1441" t="n">
        <f aca="false">'NORTH-1'!I1816</f>
        <v>486120</v>
      </c>
      <c r="J303" s="1441" t="n">
        <f aca="false">'NORTH-1'!J1816</f>
        <v>1</v>
      </c>
      <c r="K303" s="0" t="n">
        <f aca="false">'NORTH-1'!K1816</f>
        <v>0</v>
      </c>
      <c r="L303" s="0" t="n">
        <f aca="false">'NORTH-1'!L1816</f>
        <v>729180</v>
      </c>
      <c r="M303" s="0" t="n">
        <f aca="false">'NORTH-1'!M1816</f>
        <v>817832.92301342</v>
      </c>
      <c r="N303" s="0" t="str">
        <f aca="false">'NORTH-1'!N1816</f>
        <v>Lalbag</v>
      </c>
      <c r="O303" s="0" t="s">
        <v>2029</v>
      </c>
    </row>
    <row r="304" customFormat="false" ht="15" hidden="true" customHeight="false" outlineLevel="0" collapsed="false">
      <c r="A304" s="0" t="n">
        <f aca="false">'NORTH-1'!A1817</f>
        <v>19</v>
      </c>
      <c r="B304" s="0" t="str">
        <f aca="false">'NORTH-1'!B1817</f>
        <v>Badrun Nessa College</v>
      </c>
      <c r="C304" s="1441" t="n">
        <f aca="false">'NORTH-1'!C1817</f>
        <v>11</v>
      </c>
      <c r="D304" s="1441" t="n">
        <f aca="false">'NORTH-1'!D1817</f>
        <v>0</v>
      </c>
      <c r="E304" s="1441" t="str">
        <f aca="false">'NORTH-1'!E1817</f>
        <v>00000006</v>
      </c>
      <c r="F304" s="1441" t="n">
        <f aca="false">'NORTH-1'!F1817</f>
        <v>1</v>
      </c>
      <c r="G304" s="1441" t="n">
        <f aca="false">'NORTH-1'!G1817</f>
        <v>18502514</v>
      </c>
      <c r="H304" s="1441" t="n">
        <f aca="false">'NORTH-1'!H1817</f>
        <v>19009274</v>
      </c>
      <c r="I304" s="1441" t="n">
        <f aca="false">'NORTH-1'!I1817</f>
        <v>506760</v>
      </c>
      <c r="J304" s="1441" t="n">
        <f aca="false">'NORTH-1'!J1817</f>
        <v>1</v>
      </c>
      <c r="K304" s="0" t="n">
        <f aca="false">'NORTH-1'!K1817</f>
        <v>0</v>
      </c>
      <c r="L304" s="0" t="n">
        <f aca="false">'NORTH-1'!L1817</f>
        <v>506760</v>
      </c>
      <c r="M304" s="0" t="n">
        <f aca="false">'NORTH-1'!M1817</f>
        <v>568371.337757866</v>
      </c>
      <c r="N304" s="0" t="str">
        <f aca="false">'NORTH-1'!N1817</f>
        <v>Lalbag</v>
      </c>
      <c r="O304" s="0" t="s">
        <v>2029</v>
      </c>
    </row>
    <row r="305" customFormat="false" ht="15" hidden="true" customHeight="false" outlineLevel="0" collapsed="false">
      <c r="A305" s="0" t="n">
        <f aca="false">'NORTH-1'!A1818</f>
        <v>20</v>
      </c>
      <c r="B305" s="0" t="str">
        <f aca="false">'NORTH-1'!B1818</f>
        <v>Dhaka Medical College, Unit-II</v>
      </c>
      <c r="C305" s="1441" t="n">
        <f aca="false">'NORTH-1'!C1818</f>
        <v>11</v>
      </c>
      <c r="D305" s="1441" t="n">
        <f aca="false">'NORTH-1'!D1818</f>
        <v>0</v>
      </c>
      <c r="E305" s="1441" t="str">
        <f aca="false">'NORTH-1'!E1818</f>
        <v>00000125</v>
      </c>
      <c r="F305" s="1441" t="n">
        <f aca="false">'NORTH-1'!F1818</f>
        <v>1</v>
      </c>
      <c r="G305" s="1441" t="n">
        <f aca="false">'NORTH-1'!G1818</f>
        <v>11041413</v>
      </c>
      <c r="H305" s="1441" t="n">
        <f aca="false">'NORTH-1'!H1818</f>
        <v>11353372</v>
      </c>
      <c r="I305" s="1441" t="n">
        <f aca="false">'NORTH-1'!I1818</f>
        <v>311959</v>
      </c>
      <c r="J305" s="1441" t="n">
        <f aca="false">'NORTH-1'!J1818</f>
        <v>1</v>
      </c>
      <c r="K305" s="0" t="n">
        <f aca="false">'NORTH-1'!K1818</f>
        <v>0</v>
      </c>
      <c r="L305" s="0" t="n">
        <f aca="false">'NORTH-1'!L1818</f>
        <v>311959</v>
      </c>
      <c r="M305" s="0" t="n">
        <f aca="false">'NORTH-1'!M1818</f>
        <v>349886.640925894</v>
      </c>
      <c r="N305" s="0" t="str">
        <f aca="false">'NORTH-1'!N1818</f>
        <v>Ramna</v>
      </c>
      <c r="O305" s="0" t="s">
        <v>2029</v>
      </c>
    </row>
    <row r="306" customFormat="false" ht="15" hidden="true" customHeight="false" outlineLevel="0" collapsed="false">
      <c r="A306" s="0" t="n">
        <f aca="false">'NORTH-1'!A1819</f>
        <v>21</v>
      </c>
      <c r="B306" s="0" t="str">
        <f aca="false">'NORTH-1'!B1819</f>
        <v>Spare, 15L</v>
      </c>
      <c r="C306" s="1441" t="n">
        <f aca="false">'NORTH-1'!C1819</f>
        <v>11</v>
      </c>
      <c r="D306" s="1441" t="n">
        <f aca="false">'NORTH-1'!D1819</f>
        <v>0</v>
      </c>
      <c r="E306" s="1441" t="str">
        <f aca="false">'NORTH-1'!E1819</f>
        <v>00000163</v>
      </c>
      <c r="F306" s="1441" t="n">
        <f aca="false">'NORTH-1'!F1819</f>
        <v>1</v>
      </c>
      <c r="G306" s="1441" t="n">
        <f aca="false">'NORTH-1'!G1819</f>
        <v>0</v>
      </c>
      <c r="H306" s="1441" t="n">
        <f aca="false">'NORTH-1'!H1819</f>
        <v>0</v>
      </c>
      <c r="I306" s="1441" t="n">
        <f aca="false">'NORTH-1'!I1819</f>
        <v>0</v>
      </c>
      <c r="J306" s="1441" t="n">
        <f aca="false">'NORTH-1'!J1819</f>
        <v>1</v>
      </c>
      <c r="K306" s="0" t="n">
        <f aca="false">'NORTH-1'!K1819</f>
        <v>0</v>
      </c>
      <c r="L306" s="0" t="n">
        <f aca="false">'NORTH-1'!L1819</f>
        <v>0</v>
      </c>
      <c r="M306" s="0" t="n">
        <f aca="false">'NORTH-1'!M1819</f>
        <v>0</v>
      </c>
      <c r="N306" s="0" t="n">
        <f aca="false">'NORTH-1'!N1819</f>
        <v>0</v>
      </c>
      <c r="O306" s="0" t="s">
        <v>2029</v>
      </c>
    </row>
    <row r="307" customFormat="false" ht="15" hidden="true" customHeight="false" outlineLevel="0" collapsed="false">
      <c r="A307" s="0" t="n">
        <f aca="false">'NORTH-1'!A1820</f>
        <v>22</v>
      </c>
      <c r="B307" s="0" t="str">
        <f aca="false">'NORTH-1'!B1820</f>
        <v>Sheikh Hasina National Burn Institute</v>
      </c>
      <c r="C307" s="1441" t="n">
        <f aca="false">'NORTH-1'!C1820</f>
        <v>11</v>
      </c>
      <c r="D307" s="1441" t="n">
        <f aca="false">'NORTH-1'!D1820</f>
        <v>0</v>
      </c>
      <c r="E307" s="1441" t="str">
        <f aca="false">'NORTH-1'!E1820</f>
        <v>00000127</v>
      </c>
      <c r="F307" s="1441" t="n">
        <f aca="false">'NORTH-1'!F1820</f>
        <v>1</v>
      </c>
      <c r="G307" s="1441" t="n">
        <f aca="false">'NORTH-1'!G1820</f>
        <v>19088354</v>
      </c>
      <c r="H307" s="1441" t="n">
        <f aca="false">'NORTH-1'!H1820</f>
        <v>19677112</v>
      </c>
      <c r="I307" s="1441" t="n">
        <f aca="false">'NORTH-1'!I1820</f>
        <v>588758</v>
      </c>
      <c r="J307" s="1441" t="n">
        <f aca="false">'NORTH-1'!J1820</f>
        <v>1</v>
      </c>
      <c r="K307" s="0" t="n">
        <f aca="false">'NORTH-1'!K1820</f>
        <v>0</v>
      </c>
      <c r="L307" s="0" t="n">
        <f aca="false">'NORTH-1'!L1820</f>
        <v>588758</v>
      </c>
      <c r="M307" s="0" t="n">
        <f aca="false">'NORTH-1'!M1820</f>
        <v>660338.566729114</v>
      </c>
      <c r="N307" s="0" t="str">
        <f aca="false">'NORTH-1'!N1820</f>
        <v>Ramna</v>
      </c>
      <c r="O307" s="0" t="s">
        <v>2029</v>
      </c>
    </row>
    <row r="308" customFormat="false" ht="15" hidden="true" customHeight="false" outlineLevel="0" collapsed="false">
      <c r="A308" s="0" t="n">
        <f aca="false">'NORTH-1'!A1821</f>
        <v>23</v>
      </c>
      <c r="B308" s="0" t="str">
        <f aca="false">'NORTH-1'!B1821</f>
        <v>Aux. Transformer, AT-1</v>
      </c>
      <c r="C308" s="1441" t="n">
        <f aca="false">'NORTH-1'!C1821</f>
        <v>0.415</v>
      </c>
      <c r="D308" s="1441" t="n">
        <f aca="false">'NORTH-1'!D1821</f>
        <v>0</v>
      </c>
      <c r="E308" s="1441" t="str">
        <f aca="false">'NORTH-1'!E1821</f>
        <v>DHKF-7804</v>
      </c>
      <c r="F308" s="1441" t="n">
        <f aca="false">'NORTH-1'!F1821</f>
        <v>1</v>
      </c>
      <c r="G308" s="1441" t="n">
        <f aca="false">'NORTH-1'!G1821</f>
        <v>2469.39</v>
      </c>
      <c r="H308" s="1441" t="n">
        <f aca="false">'NORTH-1'!H1821</f>
        <v>2551.19</v>
      </c>
      <c r="I308" s="1441" t="n">
        <f aca="false">'NORTH-1'!I1821</f>
        <v>81.8000000000002</v>
      </c>
      <c r="J308" s="1441" t="n">
        <f aca="false">'NORTH-1'!J1821</f>
        <v>100</v>
      </c>
      <c r="K308" s="0" t="n">
        <f aca="false">'NORTH-1'!K1821</f>
        <v>0</v>
      </c>
      <c r="L308" s="0" t="n">
        <f aca="false">'NORTH-1'!L1821</f>
        <v>8180.00000000002</v>
      </c>
      <c r="M308" s="0" t="n">
        <f aca="false">'NORTH-1'!M1821</f>
        <v>9174.5156343424</v>
      </c>
      <c r="N308" s="0" t="str">
        <f aca="false">'NORTH-1'!N1821</f>
        <v>Ramna</v>
      </c>
      <c r="O308" s="0" t="s">
        <v>2029</v>
      </c>
    </row>
    <row r="309" customFormat="false" ht="15" hidden="true" customHeight="false" outlineLevel="0" collapsed="false">
      <c r="A309" s="0" t="n">
        <f aca="false">'NORTH-1'!A1822</f>
        <v>24</v>
      </c>
      <c r="B309" s="0" t="str">
        <f aca="false">'NORTH-1'!B1822</f>
        <v>Aux. Transformer, AT-2</v>
      </c>
      <c r="C309" s="1441" t="n">
        <f aca="false">'NORTH-1'!C1822</f>
        <v>0.415</v>
      </c>
      <c r="D309" s="1441" t="n">
        <f aca="false">'NORTH-1'!D1822</f>
        <v>0</v>
      </c>
      <c r="E309" s="1441" t="str">
        <f aca="false">'NORTH-1'!E1822</f>
        <v>DHKF-7802</v>
      </c>
      <c r="F309" s="1441" t="n">
        <f aca="false">'NORTH-1'!F1822</f>
        <v>1</v>
      </c>
      <c r="G309" s="1441" t="n">
        <f aca="false">'NORTH-1'!G1822</f>
        <v>0</v>
      </c>
      <c r="H309" s="1441" t="n">
        <f aca="false">'NORTH-1'!H1822</f>
        <v>0</v>
      </c>
      <c r="I309" s="1441" t="n">
        <f aca="false">'NORTH-1'!I1822</f>
        <v>0</v>
      </c>
      <c r="J309" s="1441" t="n">
        <f aca="false">'NORTH-1'!J1822</f>
        <v>100</v>
      </c>
      <c r="K309" s="0" t="n">
        <f aca="false">'NORTH-1'!K1822</f>
        <v>0</v>
      </c>
      <c r="L309" s="0" t="n">
        <f aca="false">'NORTH-1'!L1822</f>
        <v>0</v>
      </c>
      <c r="M309" s="0" t="n">
        <f aca="false">'NORTH-1'!M1822</f>
        <v>0</v>
      </c>
      <c r="N309" s="0" t="str">
        <f aca="false">'NORTH-1'!N1822</f>
        <v>Ramna</v>
      </c>
      <c r="O309" s="0" t="s">
        <v>2029</v>
      </c>
    </row>
    <row r="310" customFormat="false" ht="15" hidden="true" customHeight="false" outlineLevel="0" collapsed="false">
      <c r="A310" s="0" t="n">
        <f aca="false">'NORTH-1'!A1883</f>
        <v>6</v>
      </c>
      <c r="B310" s="0" t="str">
        <f aca="false">'NORTH-1'!B1883</f>
        <v>Secratariet East</v>
      </c>
      <c r="C310" s="1441" t="n">
        <f aca="false">'NORTH-1'!C1883</f>
        <v>11</v>
      </c>
      <c r="D310" s="1441" t="n">
        <f aca="false">'NORTH-1'!D1883</f>
        <v>0</v>
      </c>
      <c r="E310" s="1441" t="str">
        <f aca="false">'NORTH-1'!E1883</f>
        <v>BD 013966</v>
      </c>
      <c r="F310" s="1441" t="n">
        <f aca="false">'NORTH-1'!F1883</f>
        <v>1</v>
      </c>
      <c r="G310" s="1441" t="n">
        <f aca="false">'NORTH-1'!G1883</f>
        <v>3164.56</v>
      </c>
      <c r="H310" s="1441" t="n">
        <f aca="false">'NORTH-1'!H1883</f>
        <v>3406.54</v>
      </c>
      <c r="I310" s="1441" t="n">
        <f aca="false">'NORTH-1'!I1883</f>
        <v>241.98</v>
      </c>
      <c r="J310" s="1441" t="n">
        <f aca="false">'NORTH-1'!J1883</f>
        <v>1000</v>
      </c>
      <c r="K310" s="0" t="n">
        <f aca="false">'NORTH-1'!K1883</f>
        <v>0</v>
      </c>
      <c r="L310" s="0" t="n">
        <f aca="false">'NORTH-1'!L1883</f>
        <v>241980</v>
      </c>
      <c r="M310" s="0" t="n">
        <f aca="false">'NORTH-1'!M1883</f>
        <v>245293.000914661</v>
      </c>
      <c r="N310" s="0" t="str">
        <f aca="false">'NORTH-1'!N1883</f>
        <v>Ramna</v>
      </c>
      <c r="O310" s="0" t="s">
        <v>1009</v>
      </c>
    </row>
    <row r="311" customFormat="false" ht="15" hidden="true" customHeight="false" outlineLevel="0" collapsed="false">
      <c r="A311" s="0" t="n">
        <f aca="false">'NORTH-1'!A1884</f>
        <v>0</v>
      </c>
      <c r="B311" s="0" t="str">
        <f aca="false">'NORTH-1'!B1884</f>
        <v>Taher Bag O/H</v>
      </c>
      <c r="C311" s="1441" t="n">
        <f aca="false">'NORTH-1'!C1884</f>
        <v>11</v>
      </c>
      <c r="D311" s="1441" t="n">
        <f aca="false">'NORTH-1'!D1884</f>
        <v>0</v>
      </c>
      <c r="E311" s="1441" t="str">
        <f aca="false">'NORTH-1'!E1884</f>
        <v>BD 014045</v>
      </c>
      <c r="F311" s="1441" t="n">
        <f aca="false">'NORTH-1'!F1884</f>
        <v>1</v>
      </c>
      <c r="G311" s="1441" t="n">
        <f aca="false">'NORTH-1'!G1884</f>
        <v>16925.42</v>
      </c>
      <c r="H311" s="1441" t="n">
        <f aca="false">'NORTH-1'!H1884</f>
        <v>17659.83</v>
      </c>
      <c r="I311" s="1441" t="n">
        <f aca="false">'NORTH-1'!I1884</f>
        <v>734.410000000004</v>
      </c>
      <c r="J311" s="1441" t="n">
        <f aca="false">'NORTH-1'!J1884</f>
        <v>1000</v>
      </c>
      <c r="K311" s="0" t="n">
        <f aca="false">'NORTH-1'!K1884</f>
        <v>0</v>
      </c>
      <c r="L311" s="0" t="n">
        <f aca="false">'NORTH-1'!L1884</f>
        <v>734410.000000004</v>
      </c>
      <c r="M311" s="0" t="n">
        <f aca="false">'NORTH-1'!M1884</f>
        <v>744464.967359853</v>
      </c>
      <c r="N311" s="0" t="str">
        <f aca="false">'NORTH-1'!N1884</f>
        <v>Narinda</v>
      </c>
      <c r="O311" s="0" t="s">
        <v>1009</v>
      </c>
    </row>
    <row r="312" customFormat="false" ht="15" hidden="true" customHeight="false" outlineLevel="0" collapsed="false">
      <c r="A312" s="0" t="n">
        <f aca="false">'NORTH-1'!A1885</f>
        <v>7</v>
      </c>
      <c r="B312" s="0" t="str">
        <f aca="false">'NORTH-1'!B1885</f>
        <v>Al Raji Complex</v>
      </c>
      <c r="C312" s="1441" t="n">
        <f aca="false">'NORTH-1'!C1885</f>
        <v>11</v>
      </c>
      <c r="D312" s="1441" t="n">
        <f aca="false">'NORTH-1'!D1885</f>
        <v>0</v>
      </c>
      <c r="E312" s="1441" t="str">
        <f aca="false">'NORTH-1'!E1885</f>
        <v>BD 013983</v>
      </c>
      <c r="F312" s="1441" t="n">
        <f aca="false">'NORTH-1'!F1885</f>
        <v>1</v>
      </c>
      <c r="G312" s="1441" t="n">
        <f aca="false">'NORTH-1'!G1885</f>
        <v>12207.81</v>
      </c>
      <c r="H312" s="1441" t="n">
        <f aca="false">'NORTH-1'!H1885</f>
        <v>12982.02</v>
      </c>
      <c r="I312" s="1441" t="n">
        <f aca="false">'NORTH-1'!I1885</f>
        <v>774.210000000001</v>
      </c>
      <c r="J312" s="1441" t="n">
        <f aca="false">'NORTH-1'!J1885</f>
        <v>1000</v>
      </c>
      <c r="K312" s="0" t="n">
        <f aca="false">'NORTH-1'!K1885</f>
        <v>0</v>
      </c>
      <c r="L312" s="0" t="n">
        <f aca="false">'NORTH-1'!L1885</f>
        <v>774210.000000001</v>
      </c>
      <c r="M312" s="0" t="n">
        <f aca="false">'NORTH-1'!M1885</f>
        <v>784809.877833458</v>
      </c>
      <c r="N312" s="0" t="str">
        <f aca="false">'NORTH-1'!N1885</f>
        <v>Ramna</v>
      </c>
      <c r="O312" s="0" t="s">
        <v>1009</v>
      </c>
    </row>
    <row r="313" customFormat="false" ht="15" hidden="true" customHeight="false" outlineLevel="0" collapsed="false">
      <c r="A313" s="0" t="n">
        <f aca="false">'NORTH-1'!A1886</f>
        <v>8</v>
      </c>
      <c r="B313" s="0" t="str">
        <f aca="false">'NORTH-1'!B1886</f>
        <v>Raduni</v>
      </c>
      <c r="C313" s="1441" t="n">
        <f aca="false">'NORTH-1'!C1886</f>
        <v>11</v>
      </c>
      <c r="D313" s="1441" t="n">
        <f aca="false">'NORTH-1'!D1886</f>
        <v>0</v>
      </c>
      <c r="E313" s="1441" t="str">
        <f aca="false">'NORTH-1'!E1886</f>
        <v>BD 013999</v>
      </c>
      <c r="F313" s="1441" t="n">
        <f aca="false">'NORTH-1'!F1886</f>
        <v>1</v>
      </c>
      <c r="G313" s="1441" t="n">
        <f aca="false">'NORTH-1'!G1886</f>
        <v>25230.43</v>
      </c>
      <c r="H313" s="1441" t="n">
        <f aca="false">'NORTH-1'!H1886</f>
        <v>26506.32</v>
      </c>
      <c r="I313" s="1441" t="n">
        <f aca="false">'NORTH-1'!I1886</f>
        <v>1275.89</v>
      </c>
      <c r="J313" s="1441" t="n">
        <f aca="false">'NORTH-1'!J1886</f>
        <v>1000</v>
      </c>
      <c r="K313" s="0" t="n">
        <f aca="false">'NORTH-1'!K1886</f>
        <v>0</v>
      </c>
      <c r="L313" s="0" t="n">
        <f aca="false">'NORTH-1'!L1886</f>
        <v>1275890</v>
      </c>
      <c r="M313" s="0" t="n">
        <f aca="false">'NORTH-1'!M1886</f>
        <v>1293358.4880445</v>
      </c>
      <c r="N313" s="0" t="str">
        <f aca="false">'NORTH-1'!N1886</f>
        <v>Ramna</v>
      </c>
      <c r="O313" s="0" t="s">
        <v>1009</v>
      </c>
    </row>
    <row r="314" customFormat="false" ht="15" hidden="true" customHeight="false" outlineLevel="0" collapsed="false">
      <c r="A314" s="0" t="n">
        <f aca="false">'NORTH-1'!A1887</f>
        <v>9</v>
      </c>
      <c r="B314" s="0" t="str">
        <f aca="false">'NORTH-1'!B1887</f>
        <v>Sundor Bon Square O/H</v>
      </c>
      <c r="C314" s="1441" t="n">
        <f aca="false">'NORTH-1'!C1887</f>
        <v>11</v>
      </c>
      <c r="D314" s="1441" t="n">
        <f aca="false">'NORTH-1'!D1887</f>
        <v>0</v>
      </c>
      <c r="E314" s="1441" t="str">
        <f aca="false">'NORTH-1'!E1887</f>
        <v>BD 013954</v>
      </c>
      <c r="F314" s="1441" t="n">
        <f aca="false">'NORTH-1'!F1887</f>
        <v>1</v>
      </c>
      <c r="G314" s="1441" t="n">
        <f aca="false">'NORTH-1'!G1887</f>
        <v>11796.22</v>
      </c>
      <c r="H314" s="1441" t="n">
        <f aca="false">'NORTH-1'!H1887</f>
        <v>12263.75</v>
      </c>
      <c r="I314" s="1441" t="n">
        <f aca="false">'NORTH-1'!I1887</f>
        <v>467.530000000001</v>
      </c>
      <c r="J314" s="1441" t="n">
        <f aca="false">'NORTH-1'!J1887</f>
        <v>1000</v>
      </c>
      <c r="K314" s="0" t="n">
        <f aca="false">'NORTH-1'!K1887</f>
        <v>0</v>
      </c>
      <c r="L314" s="0" t="n">
        <f aca="false">'NORTH-1'!L1887</f>
        <v>467530.000000001</v>
      </c>
      <c r="M314" s="0" t="n">
        <f aca="false">'NORTH-1'!M1887</f>
        <v>473931.055118736</v>
      </c>
      <c r="N314" s="0" t="str">
        <f aca="false">'NORTH-1'!N1887</f>
        <v>Narinda</v>
      </c>
      <c r="O314" s="0" t="s">
        <v>1009</v>
      </c>
    </row>
    <row r="315" customFormat="false" ht="15" hidden="true" customHeight="false" outlineLevel="0" collapsed="false">
      <c r="A315" s="0" t="n">
        <f aca="false">'NORTH-1'!A1888</f>
        <v>10</v>
      </c>
      <c r="B315" s="0" t="str">
        <f aca="false">'NORTH-1'!B1888</f>
        <v>Shromo Bhobon O/H</v>
      </c>
      <c r="C315" s="1441" t="n">
        <f aca="false">'NORTH-1'!C1888</f>
        <v>11</v>
      </c>
      <c r="D315" s="1441" t="n">
        <f aca="false">'NORTH-1'!D1888</f>
        <v>0</v>
      </c>
      <c r="E315" s="1441" t="str">
        <f aca="false">'NORTH-1'!E1888</f>
        <v>BD 013985</v>
      </c>
      <c r="F315" s="1441" t="n">
        <f aca="false">'NORTH-1'!F1888</f>
        <v>1</v>
      </c>
      <c r="G315" s="1441" t="n">
        <f aca="false">'NORTH-1'!G1888</f>
        <v>11614.06</v>
      </c>
      <c r="H315" s="1441" t="n">
        <f aca="false">'NORTH-1'!H1888</f>
        <v>12112.38</v>
      </c>
      <c r="I315" s="1441" t="n">
        <f aca="false">'NORTH-1'!I1888</f>
        <v>498.32</v>
      </c>
      <c r="J315" s="1441" t="n">
        <f aca="false">'NORTH-1'!J1888</f>
        <v>1000</v>
      </c>
      <c r="K315" s="0" t="n">
        <f aca="false">'NORTH-1'!K1888</f>
        <v>0</v>
      </c>
      <c r="L315" s="0" t="n">
        <f aca="false">'NORTH-1'!L1888</f>
        <v>498320</v>
      </c>
      <c r="M315" s="0" t="n">
        <f aca="false">'NORTH-1'!M1888</f>
        <v>505142.607718795</v>
      </c>
      <c r="N315" s="0" t="str">
        <f aca="false">'NORTH-1'!N1888</f>
        <v>Ramna</v>
      </c>
      <c r="O315" s="0" t="s">
        <v>1009</v>
      </c>
    </row>
    <row r="316" customFormat="false" ht="15" hidden="true" customHeight="false" outlineLevel="0" collapsed="false">
      <c r="A316" s="0" t="n">
        <f aca="false">'NORTH-1'!A1889</f>
        <v>11</v>
      </c>
      <c r="B316" s="0" t="str">
        <f aca="false">'NORTH-1'!B1889</f>
        <v>Nawabpur Road</v>
      </c>
      <c r="C316" s="1441" t="n">
        <f aca="false">'NORTH-1'!C1889</f>
        <v>11</v>
      </c>
      <c r="D316" s="1441" t="n">
        <f aca="false">'NORTH-1'!D1889</f>
        <v>0</v>
      </c>
      <c r="E316" s="1441" t="str">
        <f aca="false">'NORTH-1'!E1889</f>
        <v>BD 013953</v>
      </c>
      <c r="F316" s="1441" t="n">
        <f aca="false">'NORTH-1'!F1889</f>
        <v>1</v>
      </c>
      <c r="G316" s="1441" t="n">
        <f aca="false">'NORTH-1'!G1889</f>
        <v>17725.04</v>
      </c>
      <c r="H316" s="1441" t="n">
        <f aca="false">'NORTH-1'!H1889</f>
        <v>18556.72</v>
      </c>
      <c r="I316" s="1441" t="n">
        <f aca="false">'NORTH-1'!I1889</f>
        <v>831.68</v>
      </c>
      <c r="J316" s="1441" t="n">
        <f aca="false">'NORTH-1'!J1889</f>
        <v>1000</v>
      </c>
      <c r="K316" s="0" t="n">
        <f aca="false">'NORTH-1'!K1889</f>
        <v>0</v>
      </c>
      <c r="L316" s="0" t="n">
        <f aca="false">'NORTH-1'!L1889</f>
        <v>831680</v>
      </c>
      <c r="M316" s="0" t="n">
        <f aca="false">'NORTH-1'!M1889</f>
        <v>843066.712127885</v>
      </c>
      <c r="N316" s="0" t="str">
        <f aca="false">'NORTH-1'!N1889</f>
        <v>Narinda</v>
      </c>
      <c r="O316" s="0" t="s">
        <v>1009</v>
      </c>
    </row>
    <row r="317" customFormat="false" ht="15" hidden="true" customHeight="false" outlineLevel="0" collapsed="false">
      <c r="A317" s="0" t="n">
        <f aca="false">'NORTH-1'!A1890</f>
        <v>12</v>
      </c>
      <c r="B317" s="0" t="str">
        <f aca="false">'NORTH-1'!B1890</f>
        <v>Spair</v>
      </c>
      <c r="C317" s="1441" t="n">
        <f aca="false">'NORTH-1'!C1890</f>
        <v>11</v>
      </c>
      <c r="D317" s="1441" t="n">
        <f aca="false">'NORTH-1'!D1890</f>
        <v>0</v>
      </c>
      <c r="E317" s="1441" t="str">
        <f aca="false">'NORTH-1'!E1890</f>
        <v>BD 013991</v>
      </c>
      <c r="F317" s="1441" t="n">
        <f aca="false">'NORTH-1'!F1890</f>
        <v>1</v>
      </c>
      <c r="G317" s="1441" t="n">
        <f aca="false">'NORTH-1'!G1890</f>
        <v>0</v>
      </c>
      <c r="H317" s="1441" t="n">
        <f aca="false">'NORTH-1'!H1890</f>
        <v>0</v>
      </c>
      <c r="I317" s="1441" t="n">
        <f aca="false">'NORTH-1'!I1890</f>
        <v>0</v>
      </c>
      <c r="J317" s="1441" t="n">
        <f aca="false">'NORTH-1'!J1890</f>
        <v>1000</v>
      </c>
      <c r="K317" s="0" t="n">
        <f aca="false">'NORTH-1'!K1890</f>
        <v>0</v>
      </c>
      <c r="L317" s="0" t="n">
        <f aca="false">'NORTH-1'!L1890</f>
        <v>0</v>
      </c>
      <c r="M317" s="0" t="n">
        <f aca="false">'NORTH-1'!M1890</f>
        <v>0</v>
      </c>
      <c r="N317" s="0" t="n">
        <f aca="false">'NORTH-1'!N1890</f>
        <v>0</v>
      </c>
      <c r="O317" s="0" t="s">
        <v>1009</v>
      </c>
    </row>
    <row r="318" customFormat="false" ht="15" hidden="true" customHeight="false" outlineLevel="0" collapsed="false">
      <c r="A318" s="0" t="n">
        <f aca="false">'NORTH-1'!A1891</f>
        <v>15</v>
      </c>
      <c r="B318" s="0" t="str">
        <f aca="false">'NORTH-1'!B1891</f>
        <v>Spare</v>
      </c>
      <c r="C318" s="1441" t="n">
        <f aca="false">'NORTH-1'!C1891</f>
        <v>11</v>
      </c>
      <c r="D318" s="1441" t="n">
        <f aca="false">'NORTH-1'!D1891</f>
        <v>0</v>
      </c>
      <c r="E318" s="1441" t="str">
        <f aca="false">'NORTH-1'!E1891</f>
        <v>BD 013942</v>
      </c>
      <c r="F318" s="1441" t="n">
        <f aca="false">'NORTH-1'!F1891</f>
        <v>1</v>
      </c>
      <c r="G318" s="1441" t="n">
        <f aca="false">'NORTH-1'!G1891</f>
        <v>0</v>
      </c>
      <c r="H318" s="1441" t="n">
        <f aca="false">'NORTH-1'!H1891</f>
        <v>0</v>
      </c>
      <c r="I318" s="1441" t="n">
        <f aca="false">'NORTH-1'!I1891</f>
        <v>0</v>
      </c>
      <c r="J318" s="1441" t="n">
        <f aca="false">'NORTH-1'!J1891</f>
        <v>1000</v>
      </c>
      <c r="K318" s="0" t="n">
        <f aca="false">'NORTH-1'!K1891</f>
        <v>0</v>
      </c>
      <c r="L318" s="0" t="n">
        <f aca="false">'NORTH-1'!L1891</f>
        <v>0</v>
      </c>
      <c r="M318" s="0" t="n">
        <f aca="false">'NORTH-1'!M1891</f>
        <v>0</v>
      </c>
      <c r="N318" s="0" t="n">
        <f aca="false">'NORTH-1'!N1891</f>
        <v>0</v>
      </c>
      <c r="O318" s="0" t="s">
        <v>1009</v>
      </c>
    </row>
    <row r="319" customFormat="false" ht="15" hidden="true" customHeight="false" outlineLevel="0" collapsed="false">
      <c r="A319" s="0" t="n">
        <f aca="false">'NORTH-1'!A1892</f>
        <v>16</v>
      </c>
      <c r="B319" s="0" t="str">
        <f aca="false">'NORTH-1'!B1892</f>
        <v>Ahad Police Box</v>
      </c>
      <c r="C319" s="1441" t="n">
        <f aca="false">'NORTH-1'!C1892</f>
        <v>11</v>
      </c>
      <c r="D319" s="1441" t="n">
        <f aca="false">'NORTH-1'!D1892</f>
        <v>0</v>
      </c>
      <c r="E319" s="1441" t="str">
        <f aca="false">'NORTH-1'!E1892</f>
        <v>BD 013984</v>
      </c>
      <c r="F319" s="1441" t="n">
        <f aca="false">'NORTH-1'!F1892</f>
        <v>1</v>
      </c>
      <c r="G319" s="1441" t="n">
        <f aca="false">'NORTH-1'!G1892</f>
        <v>9842.75</v>
      </c>
      <c r="H319" s="1441" t="n">
        <f aca="false">'NORTH-1'!H1892</f>
        <v>10306.68</v>
      </c>
      <c r="I319" s="1441" t="n">
        <f aca="false">'NORTH-1'!I1892</f>
        <v>463.93</v>
      </c>
      <c r="J319" s="1441" t="n">
        <f aca="false">'NORTH-1'!J1892</f>
        <v>1000</v>
      </c>
      <c r="K319" s="0" t="n">
        <f aca="false">'NORTH-1'!K1892</f>
        <v>0</v>
      </c>
      <c r="L319" s="0" t="n">
        <f aca="false">'NORTH-1'!L1892</f>
        <v>463930</v>
      </c>
      <c r="M319" s="0" t="n">
        <f aca="false">'NORTH-1'!M1892</f>
        <v>470281.766734188</v>
      </c>
      <c r="N319" s="0" t="str">
        <f aca="false">'NORTH-1'!N1892</f>
        <v>Ramna</v>
      </c>
      <c r="O319" s="0" t="s">
        <v>1009</v>
      </c>
    </row>
    <row r="320" customFormat="false" ht="15" hidden="true" customHeight="false" outlineLevel="0" collapsed="false">
      <c r="A320" s="0" t="n">
        <f aca="false">'NORTH-1'!A1893</f>
        <v>17</v>
      </c>
      <c r="B320" s="0" t="str">
        <f aca="false">'NORTH-1'!B1893</f>
        <v>Nearest O/H</v>
      </c>
      <c r="C320" s="1441" t="n">
        <f aca="false">'NORTH-1'!C1893</f>
        <v>11</v>
      </c>
      <c r="D320" s="1441" t="n">
        <f aca="false">'NORTH-1'!D1893</f>
        <v>0</v>
      </c>
      <c r="E320" s="1441" t="str">
        <f aca="false">'NORTH-1'!E1893</f>
        <v>BD 013997</v>
      </c>
      <c r="F320" s="1441" t="n">
        <f aca="false">'NORTH-1'!F1893</f>
        <v>1</v>
      </c>
      <c r="G320" s="1441" t="n">
        <f aca="false">'NORTH-1'!G1893</f>
        <v>2274.44</v>
      </c>
      <c r="H320" s="1441" t="n">
        <f aca="false">'NORTH-1'!H1893</f>
        <v>2390.76</v>
      </c>
      <c r="I320" s="1441" t="n">
        <f aca="false">'NORTH-1'!I1893</f>
        <v>116.32</v>
      </c>
      <c r="J320" s="1441" t="n">
        <f aca="false">'NORTH-1'!J1893</f>
        <v>1000</v>
      </c>
      <c r="K320" s="0" t="n">
        <f aca="false">'NORTH-1'!K1893</f>
        <v>0</v>
      </c>
      <c r="L320" s="0" t="n">
        <f aca="false">'NORTH-1'!L1893</f>
        <v>116320</v>
      </c>
      <c r="M320" s="0" t="n">
        <f aca="false">'NORTH-1'!M1893</f>
        <v>117912.562469598</v>
      </c>
      <c r="N320" s="0" t="str">
        <f aca="false">'NORTH-1'!N1893</f>
        <v>Ramna</v>
      </c>
      <c r="O320" s="0" t="s">
        <v>1009</v>
      </c>
    </row>
    <row r="321" customFormat="false" ht="15" hidden="true" customHeight="false" outlineLevel="0" collapsed="false">
      <c r="A321" s="0" t="n">
        <f aca="false">'NORTH-1'!A1894</f>
        <v>18</v>
      </c>
      <c r="B321" s="0" t="str">
        <f aca="false">'NORTH-1'!B1894</f>
        <v>Natab Bhaban</v>
      </c>
      <c r="C321" s="1441" t="n">
        <f aca="false">'NORTH-1'!C1894</f>
        <v>11</v>
      </c>
      <c r="D321" s="1441" t="n">
        <f aca="false">'NORTH-1'!D1894</f>
        <v>0</v>
      </c>
      <c r="E321" s="1441" t="str">
        <f aca="false">'NORTH-1'!E1894</f>
        <v>BD 014000</v>
      </c>
      <c r="F321" s="1441" t="n">
        <f aca="false">'NORTH-1'!F1894</f>
        <v>1</v>
      </c>
      <c r="G321" s="1441" t="n">
        <f aca="false">'NORTH-1'!G1894</f>
        <v>4442.04</v>
      </c>
      <c r="H321" s="1441" t="n">
        <f aca="false">'NORTH-1'!H1894</f>
        <v>4625.24</v>
      </c>
      <c r="I321" s="1441" t="n">
        <f aca="false">'NORTH-1'!I1894</f>
        <v>183.2</v>
      </c>
      <c r="J321" s="1441" t="n">
        <f aca="false">'NORTH-1'!J1894</f>
        <v>1000</v>
      </c>
      <c r="K321" s="0" t="n">
        <f aca="false">'NORTH-1'!K1894</f>
        <v>0</v>
      </c>
      <c r="L321" s="0" t="n">
        <f aca="false">'NORTH-1'!L1894</f>
        <v>183200</v>
      </c>
      <c r="M321" s="0" t="n">
        <f aca="false">'NORTH-1'!M1894</f>
        <v>185708.231124745</v>
      </c>
      <c r="N321" s="0" t="str">
        <f aca="false">'NORTH-1'!N1894</f>
        <v>Ramna</v>
      </c>
      <c r="O321" s="0" t="s">
        <v>1009</v>
      </c>
    </row>
    <row r="322" customFormat="false" ht="15" hidden="true" customHeight="false" outlineLevel="0" collapsed="false">
      <c r="A322" s="0" t="n">
        <f aca="false">'NORTH-1'!A1895</f>
        <v>19</v>
      </c>
      <c r="B322" s="0" t="str">
        <f aca="false">'NORTH-1'!B1895</f>
        <v>Spare</v>
      </c>
      <c r="C322" s="1441" t="n">
        <f aca="false">'NORTH-1'!C1895</f>
        <v>11</v>
      </c>
      <c r="D322" s="1441" t="n">
        <f aca="false">'NORTH-1'!D1895</f>
        <v>0</v>
      </c>
      <c r="E322" s="1441" t="str">
        <f aca="false">'NORTH-1'!E1895</f>
        <v>BD 014043</v>
      </c>
      <c r="F322" s="1441" t="n">
        <f aca="false">'NORTH-1'!F1895</f>
        <v>1</v>
      </c>
      <c r="G322" s="1441" t="n">
        <f aca="false">'NORTH-1'!G1895</f>
        <v>0</v>
      </c>
      <c r="H322" s="1441" t="n">
        <f aca="false">'NORTH-1'!H1895</f>
        <v>0</v>
      </c>
      <c r="I322" s="1441" t="n">
        <f aca="false">'NORTH-1'!I1895</f>
        <v>0</v>
      </c>
      <c r="J322" s="1441" t="n">
        <f aca="false">'NORTH-1'!J1895</f>
        <v>1000</v>
      </c>
      <c r="K322" s="0" t="n">
        <f aca="false">'NORTH-1'!K1895</f>
        <v>0</v>
      </c>
      <c r="L322" s="0" t="n">
        <f aca="false">'NORTH-1'!L1895</f>
        <v>0</v>
      </c>
      <c r="M322" s="0" t="n">
        <f aca="false">'NORTH-1'!M1895</f>
        <v>0</v>
      </c>
      <c r="N322" s="0" t="n">
        <f aca="false">'NORTH-1'!N1895</f>
        <v>0</v>
      </c>
      <c r="O322" s="0" t="s">
        <v>1009</v>
      </c>
    </row>
    <row r="323" customFormat="false" ht="15" hidden="true" customHeight="false" outlineLevel="0" collapsed="false">
      <c r="A323" s="0" t="n">
        <f aca="false">'NORTH-1'!A1896</f>
        <v>20</v>
      </c>
      <c r="B323" s="0" t="str">
        <f aca="false">'NORTH-1'!B1896</f>
        <v>Awami League Party Office</v>
      </c>
      <c r="C323" s="1441" t="n">
        <f aca="false">'NORTH-1'!C1896</f>
        <v>11</v>
      </c>
      <c r="D323" s="1441" t="n">
        <f aca="false">'NORTH-1'!D1896</f>
        <v>0</v>
      </c>
      <c r="E323" s="1441" t="str">
        <f aca="false">'NORTH-1'!E1896</f>
        <v>BD 013956</v>
      </c>
      <c r="F323" s="1441" t="n">
        <f aca="false">'NORTH-1'!F1896</f>
        <v>1</v>
      </c>
      <c r="G323" s="1441" t="n">
        <f aca="false">'NORTH-1'!G1896</f>
        <v>1395.25</v>
      </c>
      <c r="H323" s="1441" t="n">
        <f aca="false">'NORTH-1'!H1896</f>
        <v>1404.54</v>
      </c>
      <c r="I323" s="1441" t="n">
        <f aca="false">'NORTH-1'!I1896</f>
        <v>9.28999999999996</v>
      </c>
      <c r="J323" s="1441" t="n">
        <f aca="false">'NORTH-1'!J1896</f>
        <v>1000</v>
      </c>
      <c r="K323" s="0" t="n">
        <f aca="false">'NORTH-1'!K1896</f>
        <v>0</v>
      </c>
      <c r="L323" s="0" t="n">
        <f aca="false">'NORTH-1'!L1896</f>
        <v>9289.99999999996</v>
      </c>
      <c r="M323" s="0" t="n">
        <f aca="false">'NORTH-1'!M1896</f>
        <v>9417.19141456812</v>
      </c>
      <c r="N323" s="0" t="str">
        <f aca="false">'NORTH-1'!N1896</f>
        <v>Ramna</v>
      </c>
      <c r="O323" s="0" t="s">
        <v>1009</v>
      </c>
    </row>
    <row r="324" customFormat="false" ht="15" hidden="true" customHeight="false" outlineLevel="0" collapsed="false">
      <c r="A324" s="0" t="n">
        <f aca="false">'NORTH-1'!A1897</f>
        <v>21</v>
      </c>
      <c r="B324" s="0" t="str">
        <f aca="false">'NORTH-1'!B1897</f>
        <v>Khaddar Bazar</v>
      </c>
      <c r="C324" s="1441" t="n">
        <f aca="false">'NORTH-1'!C1897</f>
        <v>11</v>
      </c>
      <c r="D324" s="1441" t="n">
        <f aca="false">'NORTH-1'!D1897</f>
        <v>0</v>
      </c>
      <c r="E324" s="1441" t="str">
        <f aca="false">'NORTH-1'!E1897</f>
        <v>BD 014012</v>
      </c>
      <c r="F324" s="1441" t="n">
        <f aca="false">'NORTH-1'!F1897</f>
        <v>1</v>
      </c>
      <c r="G324" s="1441" t="n">
        <f aca="false">'NORTH-1'!G1897</f>
        <v>8928.66</v>
      </c>
      <c r="H324" s="1441" t="n">
        <f aca="false">'NORTH-1'!H1897</f>
        <v>9317.61</v>
      </c>
      <c r="I324" s="1441" t="n">
        <f aca="false">'NORTH-1'!I1897</f>
        <v>388.950000000001</v>
      </c>
      <c r="J324" s="1441" t="n">
        <f aca="false">'NORTH-1'!J1897</f>
        <v>1000</v>
      </c>
      <c r="K324" s="0" t="n">
        <f aca="false">'NORTH-1'!K1897</f>
        <v>0</v>
      </c>
      <c r="L324" s="0" t="n">
        <f aca="false">'NORTH-1'!L1897</f>
        <v>388950.000000001</v>
      </c>
      <c r="M324" s="0" t="n">
        <f aca="false">'NORTH-1'!M1897</f>
        <v>394275.19921381</v>
      </c>
      <c r="N324" s="0" t="str">
        <f aca="false">'NORTH-1'!N1897</f>
        <v>Ramna</v>
      </c>
      <c r="O324" s="0" t="s">
        <v>1009</v>
      </c>
    </row>
    <row r="325" customFormat="false" ht="15" hidden="true" customHeight="false" outlineLevel="0" collapsed="false">
      <c r="A325" s="0" t="n">
        <f aca="false">'NORTH-1'!A1898</f>
        <v>22</v>
      </c>
      <c r="B325" s="0" t="str">
        <f aca="false">'NORTH-1'!B1898</f>
        <v>Bangobondu National Stidium</v>
      </c>
      <c r="C325" s="1441" t="n">
        <f aca="false">'NORTH-1'!C1898</f>
        <v>11</v>
      </c>
      <c r="D325" s="1441" t="n">
        <f aca="false">'NORTH-1'!D1898</f>
        <v>0</v>
      </c>
      <c r="E325" s="1441" t="str">
        <f aca="false">'NORTH-1'!E1898</f>
        <v>BD 014008</v>
      </c>
      <c r="F325" s="1441" t="n">
        <f aca="false">'NORTH-1'!F1898</f>
        <v>1</v>
      </c>
      <c r="G325" s="1441" t="n">
        <f aca="false">'NORTH-1'!G1898</f>
        <v>5862.17</v>
      </c>
      <c r="H325" s="1441" t="n">
        <f aca="false">'NORTH-1'!H1898</f>
        <v>6146.93</v>
      </c>
      <c r="I325" s="1441" t="n">
        <f aca="false">'NORTH-1'!I1898</f>
        <v>284.76</v>
      </c>
      <c r="J325" s="1441" t="n">
        <f aca="false">'NORTH-1'!J1898</f>
        <v>1000</v>
      </c>
      <c r="K325" s="0" t="n">
        <f aca="false">'NORTH-1'!K1898</f>
        <v>0</v>
      </c>
      <c r="L325" s="0" t="n">
        <f aca="false">'NORTH-1'!L1898</f>
        <v>284760</v>
      </c>
      <c r="M325" s="0" t="n">
        <f aca="false">'NORTH-1'!M1898</f>
        <v>288658.7112177</v>
      </c>
      <c r="N325" s="0" t="str">
        <f aca="false">'NORTH-1'!N1898</f>
        <v>Ramna</v>
      </c>
      <c r="O325" s="0" t="s">
        <v>1009</v>
      </c>
    </row>
    <row r="326" customFormat="false" ht="15" hidden="true" customHeight="false" outlineLevel="0" collapsed="false">
      <c r="A326" s="0" t="n">
        <f aca="false">'NORTH-1'!A1899</f>
        <v>23</v>
      </c>
      <c r="B326" s="0" t="str">
        <f aca="false">'NORTH-1'!B1899</f>
        <v>11/0.4 kV Aux. Transformer, AT-1</v>
      </c>
      <c r="C326" s="1441" t="n">
        <f aca="false">'NORTH-1'!C1899</f>
        <v>0.415</v>
      </c>
      <c r="D326" s="1441" t="n">
        <f aca="false">'NORTH-1'!D1899</f>
        <v>0</v>
      </c>
      <c r="E326" s="1441" t="str">
        <f aca="false">'NORTH-1'!E1899</f>
        <v>DHKH4418</v>
      </c>
      <c r="F326" s="1441" t="n">
        <f aca="false">'NORTH-1'!F1899</f>
        <v>1</v>
      </c>
      <c r="G326" s="1441" t="n">
        <f aca="false">'NORTH-1'!G1899</f>
        <v>1124.63</v>
      </c>
      <c r="H326" s="1441" t="n">
        <f aca="false">'NORTH-1'!H1899</f>
        <v>1124.63</v>
      </c>
      <c r="I326" s="1441" t="n">
        <f aca="false">'NORTH-1'!I1899</f>
        <v>0</v>
      </c>
      <c r="J326" s="1441" t="n">
        <f aca="false">'NORTH-1'!J1899</f>
        <v>100</v>
      </c>
      <c r="K326" s="0" t="n">
        <f aca="false">'NORTH-1'!K1899</f>
        <v>0</v>
      </c>
      <c r="L326" s="0" t="n">
        <f aca="false">'NORTH-1'!L1899</f>
        <v>0</v>
      </c>
      <c r="M326" s="0" t="n">
        <f aca="false">'NORTH-1'!M1899</f>
        <v>0</v>
      </c>
      <c r="N326" s="0" t="str">
        <f aca="false">'NORTH-1'!N1899</f>
        <v>Ramna</v>
      </c>
      <c r="O326" s="0" t="s">
        <v>1009</v>
      </c>
    </row>
    <row r="327" customFormat="false" ht="15" hidden="true" customHeight="false" outlineLevel="0" collapsed="false">
      <c r="A327" s="0" t="n">
        <f aca="false">'NORTH-1'!A1900</f>
        <v>24</v>
      </c>
      <c r="B327" s="0" t="str">
        <f aca="false">'NORTH-1'!B1900</f>
        <v>11/0.4 kV Aux. Transformer, AT-2</v>
      </c>
      <c r="C327" s="1441" t="n">
        <f aca="false">'NORTH-1'!C1900</f>
        <v>0.415</v>
      </c>
      <c r="D327" s="1441" t="n">
        <f aca="false">'NORTH-1'!D1900</f>
        <v>0</v>
      </c>
      <c r="E327" s="1441" t="str">
        <f aca="false">'NORTH-1'!E1900</f>
        <v>DHKH4413</v>
      </c>
      <c r="F327" s="1441" t="n">
        <f aca="false">'NORTH-1'!F1900</f>
        <v>1</v>
      </c>
      <c r="G327" s="1441" t="n">
        <f aca="false">'NORTH-1'!G1900</f>
        <v>41.9</v>
      </c>
      <c r="H327" s="1441" t="n">
        <f aca="false">'NORTH-1'!H1900</f>
        <v>41.9</v>
      </c>
      <c r="I327" s="1441" t="n">
        <f aca="false">'NORTH-1'!I1900</f>
        <v>0</v>
      </c>
      <c r="J327" s="1441" t="n">
        <f aca="false">'NORTH-1'!J1900</f>
        <v>100</v>
      </c>
      <c r="K327" s="0" t="n">
        <f aca="false">'NORTH-1'!K1900</f>
        <v>0</v>
      </c>
      <c r="L327" s="0" t="n">
        <f aca="false">'NORTH-1'!L1900</f>
        <v>0</v>
      </c>
      <c r="M327" s="0" t="n">
        <f aca="false">'NORTH-1'!M1900</f>
        <v>0</v>
      </c>
      <c r="N327" s="0" t="str">
        <f aca="false">'NORTH-1'!N1900</f>
        <v>Ramna</v>
      </c>
      <c r="O327" s="0" t="s">
        <v>1009</v>
      </c>
    </row>
    <row r="328" customFormat="false" ht="15" hidden="true" customHeight="false" outlineLevel="0" collapsed="false">
      <c r="A328" s="0" t="n">
        <f aca="false">'NORTH-1'!A1969</f>
        <v>0</v>
      </c>
      <c r="B328" s="0" t="str">
        <f aca="false">'NORTH-1'!B1969</f>
        <v>11 KV Ring Road Feeder</v>
      </c>
      <c r="C328" s="1441" t="n">
        <f aca="false">'NORTH-1'!C1969</f>
        <v>11</v>
      </c>
      <c r="D328" s="1441" t="n">
        <f aca="false">'NORTH-1'!D1969</f>
        <v>0</v>
      </c>
      <c r="E328" s="1441" t="n">
        <f aca="false">'NORTH-1'!E1969</f>
        <v>77816675</v>
      </c>
      <c r="F328" s="1441" t="n">
        <f aca="false">'NORTH-1'!F1969</f>
        <v>1</v>
      </c>
      <c r="G328" s="1441" t="n">
        <f aca="false">'NORTH-1'!G1969</f>
        <v>41632.55</v>
      </c>
      <c r="H328" s="1441" t="n">
        <f aca="false">'NORTH-1'!H1969</f>
        <v>41775.56</v>
      </c>
      <c r="I328" s="1441" t="n">
        <f aca="false">'NORTH-1'!I1969</f>
        <v>143.009999999995</v>
      </c>
      <c r="J328" s="1441" t="n">
        <f aca="false">'NORTH-1'!J1969</f>
        <v>8000</v>
      </c>
      <c r="K328" s="0" t="n">
        <f aca="false">'NORTH-1'!K1969</f>
        <v>0</v>
      </c>
      <c r="L328" s="0" t="n">
        <f aca="false">'NORTH-1'!L1969</f>
        <v>1144079.99999996</v>
      </c>
      <c r="M328" s="0" t="n">
        <f aca="false">'NORTH-1'!M1969</f>
        <v>1172681.99999996</v>
      </c>
      <c r="N328" s="0" t="str">
        <f aca="false">'NORTH-1'!N1969</f>
        <v>Adabor</v>
      </c>
      <c r="O328" s="0" t="s">
        <v>5114</v>
      </c>
    </row>
    <row r="329" customFormat="false" ht="15" hidden="true" customHeight="false" outlineLevel="0" collapsed="false">
      <c r="A329" s="0" t="n">
        <f aca="false">'NORTH-1'!A1965</f>
        <v>0</v>
      </c>
      <c r="B329" s="0" t="str">
        <f aca="false">'NORTH-1'!B1965</f>
        <v>11 KV Gano Bhavan RMU</v>
      </c>
      <c r="C329" s="1441" t="n">
        <f aca="false">'NORTH-1'!C1965</f>
        <v>11</v>
      </c>
      <c r="D329" s="1441" t="n">
        <f aca="false">'NORTH-1'!D1965</f>
        <v>0</v>
      </c>
      <c r="E329" s="1441" t="str">
        <f aca="false">'NORTH-1'!E1965</f>
        <v>DHK14997</v>
      </c>
      <c r="F329" s="1441" t="n">
        <f aca="false">'NORTH-1'!F1965</f>
        <v>1</v>
      </c>
      <c r="G329" s="1441" t="n">
        <f aca="false">'NORTH-1'!G1965</f>
        <v>995.68</v>
      </c>
      <c r="H329" s="1441" t="n">
        <f aca="false">'NORTH-1'!H1965</f>
        <v>995.71</v>
      </c>
      <c r="I329" s="1441" t="n">
        <f aca="false">'NORTH-1'!I1965</f>
        <v>0.0300000000000864</v>
      </c>
      <c r="J329" s="1441" t="n">
        <f aca="false">'NORTH-1'!J1965</f>
        <v>40000</v>
      </c>
      <c r="K329" s="0" t="n">
        <f aca="false">'NORTH-1'!K1965</f>
        <v>0</v>
      </c>
      <c r="L329" s="0" t="n">
        <f aca="false">'NORTH-1'!L1965</f>
        <v>1200.00000000346</v>
      </c>
      <c r="M329" s="0" t="n">
        <f aca="false">'NORTH-1'!M1965</f>
        <v>1230.00000000354</v>
      </c>
      <c r="N329" s="0" t="str">
        <f aca="false">'NORTH-1'!N1965</f>
        <v>Shere b.nagar</v>
      </c>
      <c r="O329" s="0" t="s">
        <v>5114</v>
      </c>
    </row>
    <row r="330" customFormat="false" ht="15" hidden="true" customHeight="false" outlineLevel="0" collapsed="false">
      <c r="A330" s="0" t="n">
        <f aca="false">'NORTH-1'!A1967</f>
        <v>0</v>
      </c>
      <c r="B330" s="0" t="str">
        <f aca="false">'NORTH-1'!B1967</f>
        <v>11 KV Adabor O/H</v>
      </c>
      <c r="C330" s="1441" t="n">
        <f aca="false">'NORTH-1'!C1967</f>
        <v>11</v>
      </c>
      <c r="D330" s="1441" t="n">
        <f aca="false">'NORTH-1'!D1967</f>
        <v>0</v>
      </c>
      <c r="E330" s="1441" t="str">
        <f aca="false">'NORTH-1'!E1967</f>
        <v>DHK14957</v>
      </c>
      <c r="F330" s="1441" t="n">
        <f aca="false">'NORTH-1'!F1967</f>
        <v>1</v>
      </c>
      <c r="G330" s="1441" t="n">
        <f aca="false">'NORTH-1'!G1967</f>
        <v>4319.26</v>
      </c>
      <c r="H330" s="1441" t="n">
        <f aca="false">'NORTH-1'!H1967</f>
        <v>4371.7</v>
      </c>
      <c r="I330" s="1441" t="n">
        <f aca="false">'NORTH-1'!I1967</f>
        <v>52.4399999999996</v>
      </c>
      <c r="J330" s="1441" t="n">
        <f aca="false">'NORTH-1'!J1967</f>
        <v>40000</v>
      </c>
      <c r="K330" s="0" t="n">
        <f aca="false">'NORTH-1'!K1967</f>
        <v>0</v>
      </c>
      <c r="L330" s="0" t="n">
        <f aca="false">'NORTH-1'!L1967</f>
        <v>2097599.99999998</v>
      </c>
      <c r="M330" s="0" t="n">
        <f aca="false">'NORTH-1'!M1967</f>
        <v>2150039.99999998</v>
      </c>
      <c r="N330" s="0" t="str">
        <f aca="false">'NORTH-1'!N1967</f>
        <v>Adabor</v>
      </c>
      <c r="O330" s="0" t="s">
        <v>5114</v>
      </c>
    </row>
    <row r="331" customFormat="false" ht="15" hidden="true" customHeight="false" outlineLevel="0" collapsed="false">
      <c r="A331" s="0" t="n">
        <f aca="false">'NORTH-1'!A1972</f>
        <v>0</v>
      </c>
      <c r="B331" s="0" t="str">
        <f aca="false">'NORTH-1'!B1972</f>
        <v>11 KV Goidertek (DPDC)</v>
      </c>
      <c r="C331" s="1441" t="n">
        <f aca="false">'NORTH-1'!C1972</f>
        <v>11</v>
      </c>
      <c r="D331" s="1441" t="n">
        <f aca="false">'NORTH-1'!D1972</f>
        <v>0</v>
      </c>
      <c r="E331" s="1441" t="str">
        <f aca="false">'NORTH-1'!E1972</f>
        <v>DHK14996</v>
      </c>
      <c r="F331" s="1441" t="n">
        <f aca="false">'NORTH-1'!F1972</f>
        <v>1</v>
      </c>
      <c r="G331" s="1441" t="n">
        <f aca="false">'NORTH-1'!G1972</f>
        <v>9341.2</v>
      </c>
      <c r="H331" s="1441" t="n">
        <f aca="false">'NORTH-1'!H1972</f>
        <v>9355.62</v>
      </c>
      <c r="I331" s="1441" t="n">
        <f aca="false">'NORTH-1'!I1972</f>
        <v>14.4200000000001</v>
      </c>
      <c r="J331" s="1441" t="n">
        <f aca="false">'NORTH-1'!J1972</f>
        <v>40000</v>
      </c>
      <c r="K331" s="0" t="n">
        <f aca="false">'NORTH-1'!K1972</f>
        <v>0</v>
      </c>
      <c r="L331" s="0" t="n">
        <f aca="false">'NORTH-1'!L1972</f>
        <v>576800.000000003</v>
      </c>
      <c r="M331" s="0" t="n">
        <f aca="false">'NORTH-1'!M1972</f>
        <v>591220.000000003</v>
      </c>
      <c r="N331" s="0" t="str">
        <f aca="false">'NORTH-1'!N1972</f>
        <v>Adabor</v>
      </c>
      <c r="O331" s="0" t="s">
        <v>5114</v>
      </c>
    </row>
    <row r="332" customFormat="false" ht="15" hidden="true" customHeight="false" outlineLevel="0" collapsed="false"/>
    <row r="333" customFormat="false" ht="15" hidden="true" customHeight="false" outlineLevel="0" collapsed="false">
      <c r="A333" s="0" t="n">
        <f aca="false">'NORTH-1'!A1966</f>
        <v>0</v>
      </c>
      <c r="B333" s="0" t="str">
        <f aca="false">'NORTH-1'!B1966</f>
        <v>11 KV Beribandh Feeder.</v>
      </c>
      <c r="C333" s="1441" t="n">
        <f aca="false">'NORTH-1'!C1966</f>
        <v>11</v>
      </c>
      <c r="D333" s="1441" t="n">
        <f aca="false">'NORTH-1'!D1966</f>
        <v>0</v>
      </c>
      <c r="E333" s="1441" t="str">
        <f aca="false">'NORTH-1'!E1966</f>
        <v>DHK14960</v>
      </c>
      <c r="F333" s="1441" t="n">
        <f aca="false">'NORTH-1'!F1966</f>
        <v>1</v>
      </c>
      <c r="G333" s="1441" t="n">
        <f aca="false">'NORTH-1'!G1966</f>
        <v>9633.08</v>
      </c>
      <c r="H333" s="1441" t="n">
        <f aca="false">'NORTH-1'!H1966</f>
        <v>9640.43</v>
      </c>
      <c r="I333" s="1441" t="n">
        <f aca="false">'NORTH-1'!I1966</f>
        <v>7.35000000000036</v>
      </c>
      <c r="J333" s="1441" t="n">
        <f aca="false">'NORTH-1'!J1966</f>
        <v>40000</v>
      </c>
      <c r="K333" s="0" t="n">
        <f aca="false">'NORTH-1'!K1966</f>
        <v>0</v>
      </c>
      <c r="L333" s="0" t="n">
        <f aca="false">'NORTH-1'!L1966</f>
        <v>294000.000000015</v>
      </c>
      <c r="M333" s="0" t="n">
        <f aca="false">'NORTH-1'!M1966</f>
        <v>301350.000000015</v>
      </c>
      <c r="N333" s="0" t="str">
        <f aca="false">'NORTH-1'!N1966</f>
        <v>Adabor</v>
      </c>
      <c r="O333" s="0" t="s">
        <v>5114</v>
      </c>
    </row>
    <row r="334" customFormat="false" ht="15" hidden="true" customHeight="false" outlineLevel="0" collapsed="false"/>
    <row r="335" customFormat="false" ht="15" hidden="true" customHeight="false" outlineLevel="0" collapsed="false"/>
    <row r="336" customFormat="false" ht="15" hidden="true" customHeight="false" outlineLevel="0" collapsed="false">
      <c r="A336" s="0" t="n">
        <f aca="false">'NORTH-1'!A1970</f>
        <v>0</v>
      </c>
      <c r="B336" s="0" t="str">
        <f aca="false">'NORTH-1'!B1970</f>
        <v>11 KV Sewarage Pump</v>
      </c>
      <c r="C336" s="1441" t="n">
        <f aca="false">'NORTH-1'!C1970</f>
        <v>11</v>
      </c>
      <c r="D336" s="1441" t="n">
        <f aca="false">'NORTH-1'!D1970</f>
        <v>0</v>
      </c>
      <c r="E336" s="1441" t="str">
        <f aca="false">'NORTH-1'!E1970</f>
        <v>DHK14959</v>
      </c>
      <c r="F336" s="1441" t="n">
        <f aca="false">'NORTH-1'!F1970</f>
        <v>1</v>
      </c>
      <c r="G336" s="1441" t="n">
        <f aca="false">'NORTH-1'!G1970</f>
        <v>1991.3</v>
      </c>
      <c r="H336" s="1441" t="n">
        <f aca="false">'NORTH-1'!H1970</f>
        <v>2054.75</v>
      </c>
      <c r="I336" s="1441" t="n">
        <f aca="false">'NORTH-1'!I1970</f>
        <v>63.45</v>
      </c>
      <c r="J336" s="1441" t="n">
        <f aca="false">'NORTH-1'!J1970</f>
        <v>40000</v>
      </c>
      <c r="K336" s="0" t="n">
        <f aca="false">'NORTH-1'!K1970</f>
        <v>0</v>
      </c>
      <c r="L336" s="0" t="n">
        <f aca="false">'NORTH-1'!L1970</f>
        <v>2538000</v>
      </c>
      <c r="M336" s="0" t="n">
        <f aca="false">'NORTH-1'!M1970</f>
        <v>2601450</v>
      </c>
      <c r="N336" s="0" t="str">
        <f aca="false">'NORTH-1'!N1970</f>
        <v>Adabor</v>
      </c>
      <c r="O336" s="0" t="s">
        <v>5114</v>
      </c>
    </row>
    <row r="337" customFormat="false" ht="15" hidden="true" customHeight="false" outlineLevel="0" collapsed="false"/>
    <row r="338" customFormat="false" ht="15" hidden="true" customHeight="false" outlineLevel="0" collapsed="false">
      <c r="A338" s="0" t="n">
        <f aca="false">'NORTH-1'!A1971</f>
        <v>0</v>
      </c>
      <c r="B338" s="0" t="str">
        <f aca="false">'NORTH-1'!B1971</f>
        <v>11 KV Technical School (DPDC)</v>
      </c>
      <c r="C338" s="1441" t="n">
        <f aca="false">'NORTH-1'!C1971</f>
        <v>11</v>
      </c>
      <c r="D338" s="1441" t="n">
        <f aca="false">'NORTH-1'!D1971</f>
        <v>0</v>
      </c>
      <c r="E338" s="1441" t="str">
        <f aca="false">'NORTH-1'!E1971</f>
        <v>DHK15019</v>
      </c>
      <c r="F338" s="1441" t="n">
        <f aca="false">'NORTH-1'!F1971</f>
        <v>1</v>
      </c>
      <c r="G338" s="1441" t="n">
        <f aca="false">'NORTH-1'!G1971</f>
        <v>8076.21</v>
      </c>
      <c r="H338" s="1441" t="n">
        <f aca="false">'NORTH-1'!H1971</f>
        <v>8133.47</v>
      </c>
      <c r="I338" s="1441" t="n">
        <f aca="false">'NORTH-1'!I1971</f>
        <v>57.2600000000002</v>
      </c>
      <c r="J338" s="1441" t="n">
        <f aca="false">'NORTH-1'!J1971</f>
        <v>40000</v>
      </c>
      <c r="K338" s="0" t="n">
        <f aca="false">'NORTH-1'!K1971</f>
        <v>0</v>
      </c>
      <c r="L338" s="0" t="n">
        <f aca="false">'NORTH-1'!L1971</f>
        <v>2290400.00000001</v>
      </c>
      <c r="M338" s="0" t="n">
        <f aca="false">'NORTH-1'!M1971</f>
        <v>2347660.00000001</v>
      </c>
      <c r="N338" s="0" t="str">
        <f aca="false">'NORTH-1'!N1971</f>
        <v>Adabor</v>
      </c>
      <c r="O338" s="0" t="s">
        <v>5114</v>
      </c>
    </row>
    <row r="339" customFormat="false" ht="15" hidden="true" customHeight="false" outlineLevel="0" collapsed="false">
      <c r="A339" s="0" t="n">
        <f aca="false">'NORTH-1'!A1968</f>
        <v>0</v>
      </c>
      <c r="B339" s="0" t="str">
        <f aca="false">'NORTH-1'!B1968</f>
        <v>11 KV Mansurabad</v>
      </c>
      <c r="C339" s="1441" t="n">
        <f aca="false">'NORTH-1'!C1968</f>
        <v>11</v>
      </c>
      <c r="D339" s="1441" t="n">
        <f aca="false">'NORTH-1'!D1968</f>
        <v>0</v>
      </c>
      <c r="E339" s="1441" t="n">
        <f aca="false">'NORTH-1'!E1968</f>
        <v>77816681</v>
      </c>
      <c r="F339" s="1441" t="n">
        <f aca="false">'NORTH-1'!F1968</f>
        <v>1</v>
      </c>
      <c r="G339" s="1441" t="n">
        <f aca="false">'NORTH-1'!G1968</f>
        <v>51326.05</v>
      </c>
      <c r="H339" s="1441" t="n">
        <f aca="false">'NORTH-1'!H1968</f>
        <v>51616.27</v>
      </c>
      <c r="I339" s="1441" t="n">
        <f aca="false">'NORTH-1'!I1968</f>
        <v>290.219999999994</v>
      </c>
      <c r="J339" s="1441" t="n">
        <f aca="false">'NORTH-1'!J1968</f>
        <v>8000</v>
      </c>
      <c r="K339" s="0" t="n">
        <f aca="false">'NORTH-1'!K1968</f>
        <v>0</v>
      </c>
      <c r="L339" s="0" t="n">
        <f aca="false">'NORTH-1'!L1968</f>
        <v>2321759.99999995</v>
      </c>
      <c r="M339" s="0" t="n">
        <f aca="false">'NORTH-1'!M1968</f>
        <v>2379803.99999995</v>
      </c>
      <c r="N339" s="0" t="str">
        <f aca="false">'NORTH-1'!N1968</f>
        <v>Adabor</v>
      </c>
      <c r="O339" s="0" t="s">
        <v>5114</v>
      </c>
    </row>
    <row r="340" customFormat="false" ht="15" hidden="true" customHeight="false" outlineLevel="0" collapsed="false"/>
    <row r="341" customFormat="false" ht="15" hidden="true" customHeight="false" outlineLevel="0" collapsed="false"/>
    <row r="342" customFormat="false" ht="15" hidden="true" customHeight="false" outlineLevel="0" collapsed="false"/>
    <row r="343" customFormat="false" ht="15" hidden="true" customHeight="false" outlineLevel="0" collapsed="false">
      <c r="A343" s="0" t="n">
        <f aca="false">'NORTH-2'!A101</f>
        <v>1</v>
      </c>
      <c r="B343" s="0" t="str">
        <f aca="false">'NORTH-2'!B101</f>
        <v>11 kV Doctor's Lane</v>
      </c>
      <c r="C343" s="1441" t="n">
        <f aca="false">'NORTH-2'!C101</f>
        <v>11</v>
      </c>
      <c r="D343" s="1441" t="str">
        <f aca="false">'NORTH-2'!D101</f>
        <v>T-1</v>
      </c>
      <c r="E343" s="1441" t="n">
        <f aca="false">'NORTH-2'!E101</f>
        <v>21100462</v>
      </c>
      <c r="F343" s="1441" t="n">
        <f aca="false">'NORTH-2'!F101</f>
        <v>1</v>
      </c>
      <c r="G343" s="1441" t="n">
        <f aca="false">'NORTH-2'!G101</f>
        <v>40402.7</v>
      </c>
      <c r="H343" s="1441" t="n">
        <f aca="false">'NORTH-2'!H101</f>
        <v>40404.3</v>
      </c>
      <c r="I343" s="1441" t="n">
        <f aca="false">'NORTH-2'!I101</f>
        <v>1.60000000000582</v>
      </c>
      <c r="J343" s="1441" t="n">
        <f aca="false">'NORTH-2'!J101</f>
        <v>1000</v>
      </c>
      <c r="K343" s="0" t="n">
        <f aca="false">'NORTH-2'!K101</f>
        <v>0</v>
      </c>
      <c r="L343" s="0" t="n">
        <f aca="false">'NORTH-2'!L101</f>
        <v>1600.00000000582</v>
      </c>
      <c r="M343" s="0" t="n">
        <f aca="false">'NORTH-2'!M101</f>
        <v>1666.07314122867</v>
      </c>
      <c r="N343" s="0" t="str">
        <f aca="false">'NORTH-2'!N101</f>
        <v>Moghbazar</v>
      </c>
      <c r="O343" s="0" t="s">
        <v>966</v>
      </c>
    </row>
    <row r="344" customFormat="false" ht="15" hidden="true" customHeight="false" outlineLevel="0" collapsed="false">
      <c r="A344" s="0" t="n">
        <f aca="false">'NORTH-2'!A102</f>
        <v>2</v>
      </c>
      <c r="B344" s="0" t="str">
        <f aca="false">'NORTH-2'!B102</f>
        <v>11 kV T&amp;T O/H Feeder</v>
      </c>
      <c r="C344" s="1441" t="n">
        <f aca="false">'NORTH-2'!C102</f>
        <v>11</v>
      </c>
      <c r="D344" s="1441" t="str">
        <f aca="false">'NORTH-2'!D102</f>
        <v>T-1</v>
      </c>
      <c r="E344" s="1441" t="n">
        <f aca="false">'NORTH-2'!E102</f>
        <v>21100473</v>
      </c>
      <c r="F344" s="1441" t="n">
        <f aca="false">'NORTH-2'!F102</f>
        <v>1</v>
      </c>
      <c r="G344" s="1441" t="n">
        <f aca="false">'NORTH-2'!G102</f>
        <v>79796.2</v>
      </c>
      <c r="H344" s="1441" t="n">
        <f aca="false">'NORTH-2'!H102</f>
        <v>80555.5</v>
      </c>
      <c r="I344" s="1441" t="n">
        <f aca="false">'NORTH-2'!I102</f>
        <v>759.300000000003</v>
      </c>
      <c r="J344" s="1441" t="n">
        <f aca="false">'NORTH-2'!J102</f>
        <v>1000</v>
      </c>
      <c r="K344" s="0" t="n">
        <f aca="false">'NORTH-2'!K102</f>
        <v>0</v>
      </c>
      <c r="L344" s="0" t="n">
        <f aca="false">'NORTH-2'!L102</f>
        <v>759300.000000003</v>
      </c>
      <c r="M344" s="0" t="n">
        <f aca="false">'NORTH-2'!M102</f>
        <v>790655.835081457</v>
      </c>
      <c r="N344" s="0" t="str">
        <f aca="false">'NORTH-2'!N102</f>
        <v>Tejgaon</v>
      </c>
      <c r="O344" s="0" t="s">
        <v>966</v>
      </c>
    </row>
    <row r="345" customFormat="false" ht="15" hidden="true" customHeight="false" outlineLevel="0" collapsed="false">
      <c r="A345" s="0" t="n">
        <f aca="false">'NORTH-2'!A103</f>
        <v>3</v>
      </c>
      <c r="B345" s="0" t="str">
        <f aca="false">'NORTH-2'!B103</f>
        <v>11 kV Acore Ice Feeder (TEJ)</v>
      </c>
      <c r="C345" s="1441" t="n">
        <f aca="false">'NORTH-2'!C103</f>
        <v>11</v>
      </c>
      <c r="D345" s="1441" t="str">
        <f aca="false">'NORTH-2'!D103</f>
        <v>T-1</v>
      </c>
      <c r="E345" s="1441" t="n">
        <f aca="false">'NORTH-2'!E103</f>
        <v>21101043</v>
      </c>
      <c r="F345" s="1441" t="n">
        <f aca="false">'NORTH-2'!F103</f>
        <v>1</v>
      </c>
      <c r="G345" s="1441" t="n">
        <f aca="false">'NORTH-2'!G103</f>
        <v>157212.8</v>
      </c>
      <c r="H345" s="1441" t="n">
        <f aca="false">'NORTH-2'!H103</f>
        <v>157212.8</v>
      </c>
      <c r="I345" s="1441" t="n">
        <f aca="false">'NORTH-2'!I103</f>
        <v>0</v>
      </c>
      <c r="J345" s="1441" t="n">
        <f aca="false">'NORTH-2'!J103</f>
        <v>1000</v>
      </c>
      <c r="K345" s="0" t="n">
        <f aca="false">'NORTH-2'!K103</f>
        <v>0</v>
      </c>
      <c r="L345" s="0" t="n">
        <f aca="false">'NORTH-2'!L103</f>
        <v>0</v>
      </c>
      <c r="M345" s="0" t="n">
        <f aca="false">'NORTH-2'!M103</f>
        <v>0</v>
      </c>
      <c r="N345" s="0" t="str">
        <f aca="false">'NORTH-2'!N103</f>
        <v>Tejgaon</v>
      </c>
      <c r="O345" s="0" t="s">
        <v>966</v>
      </c>
    </row>
    <row r="346" customFormat="false" ht="15" hidden="true" customHeight="false" outlineLevel="0" collapsed="false">
      <c r="A346" s="0" t="n">
        <f aca="false">'NORTH-2'!A104</f>
        <v>4</v>
      </c>
      <c r="B346" s="0" t="str">
        <f aca="false">'NORTH-2'!B104</f>
        <v>11 kV Tejgaon S/S-1</v>
      </c>
      <c r="C346" s="1441" t="n">
        <f aca="false">'NORTH-2'!C104</f>
        <v>11</v>
      </c>
      <c r="D346" s="1441" t="str">
        <f aca="false">'NORTH-2'!D104</f>
        <v>T-1</v>
      </c>
      <c r="E346" s="1441" t="str">
        <f aca="false">'NORTH-2'!E104</f>
        <v>30/11004-1101</v>
      </c>
      <c r="F346" s="1441" t="n">
        <f aca="false">'NORTH-2'!F104</f>
        <v>1</v>
      </c>
      <c r="G346" s="1441" t="n">
        <f aca="false">'NORTH-2'!G104</f>
        <v>118798.7</v>
      </c>
      <c r="H346" s="1441" t="n">
        <f aca="false">'NORTH-2'!H104</f>
        <v>119107.7</v>
      </c>
      <c r="I346" s="1441" t="n">
        <f aca="false">'NORTH-2'!I104</f>
        <v>309</v>
      </c>
      <c r="J346" s="1441" t="n">
        <f aca="false">'NORTH-2'!J104</f>
        <v>1000</v>
      </c>
      <c r="K346" s="0" t="n">
        <f aca="false">'NORTH-2'!K104</f>
        <v>0</v>
      </c>
      <c r="L346" s="0" t="n">
        <f aca="false">'NORTH-2'!L104</f>
        <v>309000</v>
      </c>
      <c r="M346" s="0" t="n">
        <f aca="false">'NORTH-2'!M104</f>
        <v>321760.375398616</v>
      </c>
      <c r="N346" s="0" t="str">
        <f aca="false">'NORTH-2'!N104</f>
        <v>Tejgaon</v>
      </c>
      <c r="O346" s="0" t="s">
        <v>966</v>
      </c>
    </row>
    <row r="347" customFormat="false" ht="15" hidden="true" customHeight="false" outlineLevel="0" collapsed="false">
      <c r="A347" s="0" t="n">
        <f aca="false">'NORTH-2'!A107</f>
        <v>5</v>
      </c>
      <c r="B347" s="0" t="str">
        <f aca="false">'NORTH-2'!B107</f>
        <v>11 kV Madhubagh</v>
      </c>
      <c r="C347" s="1441" t="n">
        <f aca="false">'NORTH-2'!C107</f>
        <v>11</v>
      </c>
      <c r="D347" s="1441" t="str">
        <f aca="false">'NORTH-2'!D107</f>
        <v>T-2</v>
      </c>
      <c r="E347" s="1441" t="str">
        <f aca="false">'NORTH-2'!E107</f>
        <v>30/11003-1101</v>
      </c>
      <c r="F347" s="1441" t="n">
        <f aca="false">'NORTH-2'!F107</f>
        <v>1.027</v>
      </c>
      <c r="G347" s="1441" t="n">
        <f aca="false">'NORTH-2'!G107</f>
        <v>23721.6</v>
      </c>
      <c r="H347" s="1441" t="n">
        <f aca="false">'NORTH-2'!H107</f>
        <v>23721.6</v>
      </c>
      <c r="I347" s="1441" t="n">
        <f aca="false">'NORTH-2'!I107</f>
        <v>0</v>
      </c>
      <c r="J347" s="1441" t="n">
        <f aca="false">'NORTH-2'!J107</f>
        <v>1000</v>
      </c>
      <c r="K347" s="0" t="n">
        <f aca="false">'NORTH-2'!K107</f>
        <v>0</v>
      </c>
      <c r="L347" s="0" t="n">
        <f aca="false">'NORTH-2'!L107</f>
        <v>0</v>
      </c>
      <c r="M347" s="0" t="n">
        <f aca="false">'NORTH-2'!M107</f>
        <v>0</v>
      </c>
      <c r="N347" s="0" t="str">
        <f aca="false">'NORTH-2'!N107</f>
        <v>Moghbazar</v>
      </c>
      <c r="O347" s="0" t="s">
        <v>966</v>
      </c>
    </row>
    <row r="348" customFormat="false" ht="15" hidden="true" customHeight="false" outlineLevel="0" collapsed="false">
      <c r="A348" s="0" t="n">
        <f aca="false">'NORTH-2'!A113</f>
        <v>6</v>
      </c>
      <c r="B348" s="0" t="str">
        <f aca="false">'NORTH-2'!B113</f>
        <v>11 kV Iskaton</v>
      </c>
      <c r="C348" s="1441" t="n">
        <f aca="false">'NORTH-2'!C113</f>
        <v>11</v>
      </c>
      <c r="D348" s="1441" t="str">
        <f aca="false">'NORTH-2'!D113</f>
        <v>T-3</v>
      </c>
      <c r="E348" s="1441" t="str">
        <f aca="false">'NORTH-2'!E113</f>
        <v>30/11006-1101</v>
      </c>
      <c r="F348" s="1441" t="n">
        <f aca="false">'NORTH-2'!F113</f>
        <v>1</v>
      </c>
      <c r="G348" s="1441" t="n">
        <f aca="false">'NORTH-2'!G113</f>
        <v>115816.3</v>
      </c>
      <c r="H348" s="1441" t="n">
        <f aca="false">'NORTH-2'!H113</f>
        <v>117632.1</v>
      </c>
      <c r="I348" s="1441" t="n">
        <f aca="false">'NORTH-2'!I113</f>
        <v>1815.8</v>
      </c>
      <c r="J348" s="1441" t="n">
        <f aca="false">'NORTH-2'!J113</f>
        <v>1000</v>
      </c>
      <c r="K348" s="0" t="n">
        <f aca="false">'NORTH-2'!K113</f>
        <v>0</v>
      </c>
      <c r="L348" s="0" t="n">
        <f aca="false">'NORTH-2'!L113</f>
        <v>1815800</v>
      </c>
      <c r="M348" s="0" t="n">
        <f aca="false">'NORTH-2'!M113</f>
        <v>1890784.75614501</v>
      </c>
      <c r="N348" s="0" t="str">
        <f aca="false">'NORTH-2'!N113</f>
        <v>Kakrail</v>
      </c>
      <c r="O348" s="0" t="s">
        <v>966</v>
      </c>
    </row>
    <row r="349" customFormat="false" ht="15" hidden="true" customHeight="false" outlineLevel="0" collapsed="false">
      <c r="A349" s="0" t="n">
        <f aca="false">'NORTH-2'!A105</f>
        <v>7</v>
      </c>
      <c r="B349" s="0" t="str">
        <f aca="false">'NORTH-2'!B105</f>
        <v>11KV Ambagan</v>
      </c>
      <c r="C349" s="1441" t="n">
        <f aca="false">'NORTH-2'!C105</f>
        <v>11</v>
      </c>
      <c r="D349" s="1441" t="str">
        <f aca="false">'NORTH-2'!D105</f>
        <v>T-1</v>
      </c>
      <c r="E349" s="1441" t="n">
        <f aca="false">'NORTH-2'!E105</f>
        <v>21101054</v>
      </c>
      <c r="F349" s="1441" t="n">
        <f aca="false">'NORTH-2'!F105</f>
        <v>1</v>
      </c>
      <c r="G349" s="1441" t="n">
        <f aca="false">'NORTH-2'!G105</f>
        <v>120528.2</v>
      </c>
      <c r="H349" s="1441" t="n">
        <f aca="false">'NORTH-2'!H105</f>
        <v>122850.8</v>
      </c>
      <c r="I349" s="1441" t="n">
        <f aca="false">'NORTH-2'!I105</f>
        <v>2322.60000000001</v>
      </c>
      <c r="J349" s="1441" t="n">
        <f aca="false">'NORTH-2'!J105</f>
        <v>1000</v>
      </c>
      <c r="K349" s="0" t="n">
        <f aca="false">'NORTH-2'!K105</f>
        <v>0</v>
      </c>
      <c r="L349" s="0" t="n">
        <f aca="false">'NORTH-2'!L105</f>
        <v>2322600.00000001</v>
      </c>
      <c r="M349" s="0" t="n">
        <f aca="false">'NORTH-2'!M105</f>
        <v>2418513.42362728</v>
      </c>
      <c r="N349" s="0" t="str">
        <f aca="false">'NORTH-2'!N105</f>
        <v>Moghbazar</v>
      </c>
      <c r="O349" s="0" t="s">
        <v>966</v>
      </c>
    </row>
    <row r="350" customFormat="false" ht="15" hidden="true" customHeight="false" outlineLevel="0" collapsed="false">
      <c r="A350" s="0" t="n">
        <f aca="false">'NORTH-2'!A108</f>
        <v>1</v>
      </c>
      <c r="B350" s="0" t="str">
        <f aca="false">'NORTH-2'!B108</f>
        <v>11 kV Moghbazar Nearest</v>
      </c>
      <c r="C350" s="1441" t="n">
        <f aca="false">'NORTH-2'!C108</f>
        <v>11</v>
      </c>
      <c r="D350" s="1441" t="str">
        <f aca="false">'NORTH-2'!D108</f>
        <v>T-2</v>
      </c>
      <c r="E350" s="1441" t="str">
        <f aca="false">'NORTH-2'!E108</f>
        <v>30/11005-1101</v>
      </c>
      <c r="F350" s="1441" t="n">
        <f aca="false">'NORTH-2'!F108</f>
        <v>1</v>
      </c>
      <c r="G350" s="1441" t="n">
        <f aca="false">'NORTH-2'!G108</f>
        <v>141604.5</v>
      </c>
      <c r="H350" s="1441" t="n">
        <f aca="false">'NORTH-2'!H108</f>
        <v>142744.5</v>
      </c>
      <c r="I350" s="1441" t="n">
        <f aca="false">'NORTH-2'!I108</f>
        <v>1140</v>
      </c>
      <c r="J350" s="1441" t="n">
        <f aca="false">'NORTH-2'!J108</f>
        <v>1000</v>
      </c>
      <c r="K350" s="0" t="n">
        <f aca="false">'NORTH-2'!K108</f>
        <v>0</v>
      </c>
      <c r="L350" s="0" t="n">
        <f aca="false">'NORTH-2'!L108</f>
        <v>1140000</v>
      </c>
      <c r="M350" s="0" t="n">
        <f aca="false">'NORTH-2'!M108</f>
        <v>1187077.11312111</v>
      </c>
      <c r="N350" s="0" t="str">
        <f aca="false">'NORTH-2'!N108</f>
        <v>Tejgaon</v>
      </c>
      <c r="O350" s="0" t="s">
        <v>966</v>
      </c>
    </row>
    <row r="351" customFormat="false" ht="15" hidden="true" customHeight="false" outlineLevel="0" collapsed="false">
      <c r="A351" s="0" t="n">
        <f aca="false">'NORTH-2'!A118</f>
        <v>2</v>
      </c>
      <c r="B351" s="0" t="str">
        <f aca="false">'NORTH-2'!B118</f>
        <v>11 kV Vumi Bhaban</v>
      </c>
      <c r="C351" s="1441" t="n">
        <f aca="false">'NORTH-2'!C118</f>
        <v>11</v>
      </c>
      <c r="D351" s="1441" t="str">
        <f aca="false">'NORTH-2'!D118</f>
        <v>T-3</v>
      </c>
      <c r="E351" s="1441" t="n">
        <f aca="false">'NORTH-2'!E118</f>
        <v>21101039</v>
      </c>
      <c r="F351" s="1441" t="n">
        <f aca="false">'NORTH-2'!F118</f>
        <v>1</v>
      </c>
      <c r="G351" s="1441" t="n">
        <f aca="false">'NORTH-2'!G118</f>
        <v>8294.9</v>
      </c>
      <c r="H351" s="1441" t="n">
        <f aca="false">'NORTH-2'!H118</f>
        <v>8423.8</v>
      </c>
      <c r="I351" s="1441" t="n">
        <f aca="false">'NORTH-2'!I118</f>
        <v>128.9</v>
      </c>
      <c r="J351" s="1441" t="n">
        <f aca="false">'NORTH-2'!J118</f>
        <v>1000</v>
      </c>
      <c r="K351" s="0" t="n">
        <f aca="false">'NORTH-2'!K118</f>
        <v>0</v>
      </c>
      <c r="L351" s="0" t="n">
        <f aca="false">'NORTH-2'!L118</f>
        <v>128900</v>
      </c>
      <c r="M351" s="0" t="n">
        <f aca="false">'NORTH-2'!M118</f>
        <v>134223.017439746</v>
      </c>
      <c r="N351" s="0" t="str">
        <f aca="false">'NORTH-2'!N118</f>
        <v>Tejgaon</v>
      </c>
      <c r="O351" s="0" t="s">
        <v>966</v>
      </c>
    </row>
    <row r="352" customFormat="false" ht="15" hidden="true" customHeight="false" outlineLevel="0" collapsed="false">
      <c r="A352" s="0" t="n">
        <f aca="false">'NORTH-2'!A109</f>
        <v>3</v>
      </c>
      <c r="B352" s="0" t="str">
        <f aca="false">'NORTH-2'!B109</f>
        <v>11 kV MP Suite Feeder</v>
      </c>
      <c r="C352" s="1441" t="n">
        <f aca="false">'NORTH-2'!C109</f>
        <v>11</v>
      </c>
      <c r="D352" s="1441" t="str">
        <f aca="false">'NORTH-2'!D109</f>
        <v>T-2</v>
      </c>
      <c r="E352" s="1441" t="str">
        <f aca="false">'NORTH-2'!E109</f>
        <v>30/11010-1101</v>
      </c>
      <c r="F352" s="1441" t="n">
        <f aca="false">'NORTH-2'!F109</f>
        <v>1</v>
      </c>
      <c r="G352" s="1441" t="n">
        <f aca="false">'NORTH-2'!G109</f>
        <v>9327.8</v>
      </c>
      <c r="H352" s="1441" t="n">
        <f aca="false">'NORTH-2'!H109</f>
        <v>9488.7</v>
      </c>
      <c r="I352" s="1441" t="n">
        <f aca="false">'NORTH-2'!I109</f>
        <v>160.900000000001</v>
      </c>
      <c r="J352" s="1441" t="n">
        <f aca="false">'NORTH-2'!J109</f>
        <v>1000</v>
      </c>
      <c r="K352" s="0" t="n">
        <f aca="false">'NORTH-2'!K109</f>
        <v>0</v>
      </c>
      <c r="L352" s="0" t="n">
        <f aca="false">'NORTH-2'!L109</f>
        <v>160900.000000001</v>
      </c>
      <c r="M352" s="0" t="n">
        <f aca="false">'NORTH-2'!M109</f>
        <v>167544.4802642</v>
      </c>
      <c r="N352" s="0" t="str">
        <f aca="false">'NORTH-2'!N109</f>
        <v>Tejgaon</v>
      </c>
      <c r="O352" s="0" t="s">
        <v>966</v>
      </c>
    </row>
    <row r="353" customFormat="false" ht="15" hidden="true" customHeight="false" outlineLevel="0" collapsed="false">
      <c r="A353" s="0" t="n">
        <f aca="false">'NORTH-2'!A110</f>
        <v>4</v>
      </c>
      <c r="B353" s="0" t="str">
        <f aca="false">'NORTH-2'!B110</f>
        <v>11 kV Bangla Motor</v>
      </c>
      <c r="C353" s="1441" t="n">
        <f aca="false">'NORTH-2'!C110</f>
        <v>11</v>
      </c>
      <c r="D353" s="1441" t="str">
        <f aca="false">'NORTH-2'!D110</f>
        <v>T-2</v>
      </c>
      <c r="E353" s="1441" t="n">
        <f aca="false">'NORTH-2'!E110</f>
        <v>202006983</v>
      </c>
      <c r="F353" s="1441" t="n">
        <f aca="false">'NORTH-2'!F110</f>
        <v>1</v>
      </c>
      <c r="G353" s="1441" t="n">
        <f aca="false">'NORTH-2'!G110</f>
        <v>118443.2</v>
      </c>
      <c r="H353" s="1441" t="n">
        <f aca="false">'NORTH-2'!H110</f>
        <v>120465.9</v>
      </c>
      <c r="I353" s="1441" t="n">
        <f aca="false">'NORTH-2'!I110</f>
        <v>2022.7</v>
      </c>
      <c r="J353" s="1441" t="n">
        <f aca="false">'NORTH-2'!J110</f>
        <v>1000</v>
      </c>
      <c r="K353" s="0" t="n">
        <f aca="false">'NORTH-2'!K110</f>
        <v>0</v>
      </c>
      <c r="L353" s="0" t="n">
        <f aca="false">'NORTH-2'!L110</f>
        <v>2022700</v>
      </c>
      <c r="M353" s="0" t="n">
        <f aca="false">'NORTH-2'!M110</f>
        <v>2106228.83921935</v>
      </c>
      <c r="N353" s="0" t="str">
        <f aca="false">'NORTH-2'!N110</f>
        <v>Kakrail</v>
      </c>
      <c r="O353" s="0" t="s">
        <v>966</v>
      </c>
    </row>
    <row r="354" customFormat="false" ht="15" hidden="true" customHeight="false" outlineLevel="0" collapsed="false">
      <c r="A354" s="0" t="n">
        <f aca="false">'NORTH-2'!A114</f>
        <v>5</v>
      </c>
      <c r="B354" s="0" t="str">
        <f aca="false">'NORTH-2'!B114</f>
        <v>11 kV Ispahani Feeder</v>
      </c>
      <c r="C354" s="1441" t="n">
        <f aca="false">'NORTH-2'!C114</f>
        <v>11</v>
      </c>
      <c r="D354" s="1441" t="str">
        <f aca="false">'NORTH-2'!D114</f>
        <v>T-3</v>
      </c>
      <c r="E354" s="1441" t="n">
        <f aca="false">'NORTH-2'!E114</f>
        <v>21101021</v>
      </c>
      <c r="F354" s="1441" t="n">
        <f aca="false">'NORTH-2'!F114</f>
        <v>1</v>
      </c>
      <c r="G354" s="1441" t="n">
        <f aca="false">'NORTH-2'!G114</f>
        <v>81467.2</v>
      </c>
      <c r="H354" s="1441" t="n">
        <f aca="false">'NORTH-2'!H114</f>
        <v>82976.9</v>
      </c>
      <c r="I354" s="1441" t="n">
        <f aca="false">'NORTH-2'!I114</f>
        <v>1509.7</v>
      </c>
      <c r="J354" s="1441" t="n">
        <f aca="false">'NORTH-2'!J114</f>
        <v>1000</v>
      </c>
      <c r="K354" s="0" t="n">
        <f aca="false">'NORTH-2'!K114</f>
        <v>0</v>
      </c>
      <c r="L354" s="0" t="n">
        <f aca="false">'NORTH-2'!L114</f>
        <v>1509700</v>
      </c>
      <c r="M354" s="0" t="n">
        <f aca="false">'NORTH-2'!M114</f>
        <v>1572044.13831486</v>
      </c>
      <c r="N354" s="0" t="str">
        <f aca="false">'NORTH-2'!N114</f>
        <v>Tejgaon</v>
      </c>
      <c r="O354" s="0" t="s">
        <v>966</v>
      </c>
    </row>
    <row r="355" customFormat="false" ht="15" hidden="true" customHeight="false" outlineLevel="0" collapsed="false">
      <c r="A355" s="0" t="n">
        <f aca="false">'NORTH-2'!A111</f>
        <v>1</v>
      </c>
      <c r="B355" s="0" t="str">
        <f aca="false">'NORTH-2'!B111</f>
        <v>11 kV Kunipara Feeder</v>
      </c>
      <c r="C355" s="1441" t="n">
        <f aca="false">'NORTH-2'!C111</f>
        <v>11</v>
      </c>
      <c r="D355" s="1441" t="str">
        <f aca="false">'NORTH-2'!D111</f>
        <v>T-2</v>
      </c>
      <c r="E355" s="1441" t="str">
        <f aca="false">'NORTH-2'!E111</f>
        <v>30/11007-1102</v>
      </c>
      <c r="F355" s="1441" t="n">
        <f aca="false">'NORTH-2'!F111</f>
        <v>1</v>
      </c>
      <c r="G355" s="1441" t="n">
        <f aca="false">'NORTH-2'!G111</f>
        <v>171354</v>
      </c>
      <c r="H355" s="1441" t="n">
        <f aca="false">'NORTH-2'!H111</f>
        <v>172255.3</v>
      </c>
      <c r="I355" s="1441" t="n">
        <f aca="false">'NORTH-2'!I111</f>
        <v>901.299999999988</v>
      </c>
      <c r="J355" s="1441" t="n">
        <f aca="false">'NORTH-2'!J111</f>
        <v>1000</v>
      </c>
      <c r="K355" s="0" t="n">
        <f aca="false">'NORTH-2'!K111</f>
        <v>0</v>
      </c>
      <c r="L355" s="0" t="n">
        <f aca="false">'NORTH-2'!L111</f>
        <v>901299.999999988</v>
      </c>
      <c r="M355" s="0" t="n">
        <f aca="false">'NORTH-2'!M111</f>
        <v>938519.826364949</v>
      </c>
      <c r="N355" s="0" t="str">
        <f aca="false">'NORTH-2'!N111</f>
        <v>Tejgaon</v>
      </c>
      <c r="O355" s="0" t="s">
        <v>966</v>
      </c>
    </row>
    <row r="356" customFormat="false" ht="15" hidden="true" customHeight="false" outlineLevel="0" collapsed="false">
      <c r="A356" s="0" t="n">
        <f aca="false">'NORTH-2'!A115</f>
        <v>2</v>
      </c>
      <c r="B356" s="0" t="str">
        <f aca="false">'NORTH-2'!B115</f>
        <v>11 kV Nayatola Feeder</v>
      </c>
      <c r="C356" s="1441" t="n">
        <f aca="false">'NORTH-2'!C115</f>
        <v>11</v>
      </c>
      <c r="D356" s="1441" t="str">
        <f aca="false">'NORTH-2'!D115</f>
        <v>T-3</v>
      </c>
      <c r="E356" s="1441" t="n">
        <f aca="false">'NORTH-2'!E115</f>
        <v>2110137</v>
      </c>
      <c r="F356" s="1441" t="n">
        <f aca="false">'NORTH-2'!F115</f>
        <v>1</v>
      </c>
      <c r="G356" s="1441" t="n">
        <f aca="false">'NORTH-2'!G115</f>
        <v>122407.2</v>
      </c>
      <c r="H356" s="1441" t="n">
        <f aca="false">'NORTH-2'!H115</f>
        <v>122785.5</v>
      </c>
      <c r="I356" s="1441" t="n">
        <f aca="false">'NORTH-2'!I115</f>
        <v>378.300000000003</v>
      </c>
      <c r="J356" s="1441" t="n">
        <f aca="false">'NORTH-2'!J115</f>
        <v>1000</v>
      </c>
      <c r="K356" s="0" t="n">
        <f aca="false">'NORTH-2'!K115</f>
        <v>0</v>
      </c>
      <c r="L356" s="0" t="n">
        <f aca="false">'NORTH-2'!L115</f>
        <v>378300.000000003</v>
      </c>
      <c r="M356" s="0" t="n">
        <f aca="false">'NORTH-2'!M115</f>
        <v>393922.168327824</v>
      </c>
      <c r="N356" s="0" t="str">
        <f aca="false">'NORTH-2'!N115</f>
        <v>Moghbazar</v>
      </c>
      <c r="O356" s="0" t="s">
        <v>966</v>
      </c>
    </row>
    <row r="357" customFormat="false" ht="15" hidden="true" customHeight="false" outlineLevel="0" collapsed="false">
      <c r="A357" s="0" t="n">
        <f aca="false">'NORTH-2'!A116</f>
        <v>3</v>
      </c>
      <c r="B357" s="0" t="str">
        <f aca="false">'NORTH-2'!B116</f>
        <v>11 kV Garden Feeder (KAK)</v>
      </c>
      <c r="C357" s="1441" t="n">
        <f aca="false">'NORTH-2'!C116</f>
        <v>11</v>
      </c>
      <c r="D357" s="1441" t="str">
        <f aca="false">'NORTH-2'!D116</f>
        <v>T-3</v>
      </c>
      <c r="E357" s="1441" t="n">
        <f aca="false">'NORTH-2'!E116</f>
        <v>21101000</v>
      </c>
      <c r="F357" s="1441" t="n">
        <f aca="false">'NORTH-2'!F116</f>
        <v>1</v>
      </c>
      <c r="G357" s="1441" t="n">
        <f aca="false">'NORTH-2'!G116</f>
        <v>111507.7</v>
      </c>
      <c r="H357" s="1441" t="n">
        <f aca="false">'NORTH-2'!H116</f>
        <v>112406.9</v>
      </c>
      <c r="I357" s="1441" t="n">
        <f aca="false">'NORTH-2'!I116</f>
        <v>899.199999999997</v>
      </c>
      <c r="J357" s="1441" t="n">
        <f aca="false">'NORTH-2'!J116</f>
        <v>1000</v>
      </c>
      <c r="K357" s="0" t="n">
        <f aca="false">'NORTH-2'!K116</f>
        <v>0</v>
      </c>
      <c r="L357" s="0" t="n">
        <f aca="false">'NORTH-2'!L116</f>
        <v>899199.999999997</v>
      </c>
      <c r="M357" s="0" t="n">
        <f aca="false">'NORTH-2'!M116</f>
        <v>936333.105367103</v>
      </c>
      <c r="N357" s="0" t="str">
        <f aca="false">'NORTH-2'!N116</f>
        <v>Kakrail</v>
      </c>
      <c r="O357" s="0" t="s">
        <v>966</v>
      </c>
    </row>
    <row r="358" customFormat="false" ht="15" hidden="true" customHeight="false" outlineLevel="0" collapsed="false">
      <c r="A358" s="0" t="n">
        <f aca="false">'NORTH-2'!A117</f>
        <v>4</v>
      </c>
      <c r="B358" s="0" t="str">
        <f aca="false">'NORTH-2'!B117</f>
        <v>11 kV BSRS Feeder</v>
      </c>
      <c r="C358" s="1441" t="n">
        <f aca="false">'NORTH-2'!C117</f>
        <v>11</v>
      </c>
      <c r="D358" s="1441" t="str">
        <f aca="false">'NORTH-2'!D117</f>
        <v>T-3</v>
      </c>
      <c r="E358" s="1441" t="n">
        <f aca="false">'NORTH-2'!E117</f>
        <v>21100870</v>
      </c>
      <c r="F358" s="1441" t="n">
        <f aca="false">'NORTH-2'!F117</f>
        <v>1</v>
      </c>
      <c r="G358" s="1441" t="n">
        <f aca="false">'NORTH-2'!G117</f>
        <v>43325.7</v>
      </c>
      <c r="H358" s="1441" t="n">
        <f aca="false">'NORTH-2'!H117</f>
        <v>43325.7</v>
      </c>
      <c r="I358" s="1441" t="n">
        <f aca="false">'NORTH-2'!I117</f>
        <v>0</v>
      </c>
      <c r="J358" s="1441" t="n">
        <f aca="false">'NORTH-2'!J117</f>
        <v>1000</v>
      </c>
      <c r="K358" s="0" t="n">
        <f aca="false">'NORTH-2'!K117</f>
        <v>0</v>
      </c>
      <c r="L358" s="0" t="n">
        <f aca="false">'NORTH-2'!L117</f>
        <v>0</v>
      </c>
      <c r="M358" s="0" t="n">
        <f aca="false">'NORTH-2'!M117</f>
        <v>0</v>
      </c>
      <c r="N358" s="0" t="str">
        <f aca="false">'NORTH-2'!N117</f>
        <v>Kakrail</v>
      </c>
      <c r="O358" s="0" t="s">
        <v>966</v>
      </c>
    </row>
    <row r="359" customFormat="false" ht="15" hidden="true" customHeight="false" outlineLevel="0" collapsed="false">
      <c r="A359" s="0" t="n">
        <f aca="false">'NORTH-2'!A119</f>
        <v>5</v>
      </c>
      <c r="B359" s="0" t="str">
        <f aca="false">'NORTH-2'!B119</f>
        <v>11kV Moghbazar(old.buil)</v>
      </c>
      <c r="C359" s="1441" t="n">
        <f aca="false">'NORTH-2'!C119</f>
        <v>11</v>
      </c>
      <c r="D359" s="1441" t="str">
        <f aca="false">'NORTH-2'!D119</f>
        <v>T-3</v>
      </c>
      <c r="E359" s="1441" t="n">
        <f aca="false">'NORTH-2'!E119</f>
        <v>21101247</v>
      </c>
      <c r="F359" s="1441" t="n">
        <f aca="false">'NORTH-2'!F119</f>
        <v>1</v>
      </c>
      <c r="G359" s="1441" t="n">
        <f aca="false">'NORTH-2'!G119</f>
        <v>19576.2</v>
      </c>
      <c r="H359" s="1441" t="n">
        <f aca="false">'NORTH-2'!H119</f>
        <v>19576.2</v>
      </c>
      <c r="I359" s="1441" t="n">
        <f aca="false">'NORTH-2'!I119</f>
        <v>0</v>
      </c>
      <c r="J359" s="1441" t="n">
        <f aca="false">'NORTH-2'!J119</f>
        <v>1000</v>
      </c>
      <c r="K359" s="0" t="n">
        <f aca="false">'NORTH-2'!K120</f>
        <v>12859273.1518127</v>
      </c>
      <c r="L359" s="0" t="n">
        <f aca="false">'NORTH-2'!L119</f>
        <v>0</v>
      </c>
      <c r="M359" s="0" t="n">
        <f aca="false">'NORTH-2'!M119</f>
        <v>0</v>
      </c>
      <c r="N359" s="0" t="str">
        <f aca="false">'NORTH-2'!N119</f>
        <v>Moghbazar</v>
      </c>
      <c r="O359" s="0" t="s">
        <v>966</v>
      </c>
    </row>
    <row r="360" customFormat="false" ht="15" hidden="true" customHeight="false" outlineLevel="0" collapsed="false">
      <c r="A360" s="0" t="n">
        <f aca="false">'NORTH-2'!A121</f>
        <v>1</v>
      </c>
      <c r="B360" s="0" t="str">
        <f aca="false">'NORTH-2'!B121</f>
        <v>11 kV TCB Feeder</v>
      </c>
      <c r="C360" s="1441" t="n">
        <f aca="false">'NORTH-2'!C121</f>
        <v>11</v>
      </c>
      <c r="D360" s="1441" t="str">
        <f aca="false">'NORTH-2'!D121</f>
        <v>T-4</v>
      </c>
      <c r="E360" s="1441" t="n">
        <f aca="false">'NORTH-2'!E121</f>
        <v>0</v>
      </c>
      <c r="F360" s="1441" t="n">
        <f aca="false">'NORTH-2'!F121</f>
        <v>1</v>
      </c>
      <c r="G360" s="1441" t="n">
        <f aca="false">'NORTH-2'!G121</f>
        <v>33653.6</v>
      </c>
      <c r="H360" s="1441" t="n">
        <f aca="false">'NORTH-2'!H121</f>
        <v>34661.4</v>
      </c>
      <c r="I360" s="1441" t="n">
        <f aca="false">'NORTH-2'!I121</f>
        <v>1007.8</v>
      </c>
      <c r="J360" s="1441" t="n">
        <f aca="false">'NORTH-2'!J121</f>
        <v>1000</v>
      </c>
      <c r="K360" s="0" t="n">
        <f aca="false">'NORTH-2'!K121</f>
        <v>0</v>
      </c>
      <c r="L360" s="0" t="n">
        <f aca="false">'NORTH-2'!L121</f>
        <v>1007800</v>
      </c>
      <c r="M360" s="0" t="n">
        <f aca="false">'NORTH-2'!M121</f>
        <v>1029132.40510062</v>
      </c>
      <c r="N360" s="0" t="str">
        <f aca="false">'NORTH-2'!N121</f>
        <v>Kakrail</v>
      </c>
      <c r="O360" s="0" t="s">
        <v>966</v>
      </c>
    </row>
    <row r="361" customFormat="false" ht="15" hidden="true" customHeight="false" outlineLevel="0" collapsed="false">
      <c r="A361" s="0" t="n">
        <f aca="false">'NORTH-2'!A122</f>
        <v>2</v>
      </c>
      <c r="B361" s="0" t="str">
        <f aca="false">'NORTH-2'!B122</f>
        <v>11 kV Tejgaon SS-2</v>
      </c>
      <c r="C361" s="1441" t="n">
        <f aca="false">'NORTH-2'!C122</f>
        <v>11</v>
      </c>
      <c r="D361" s="1441" t="str">
        <f aca="false">'NORTH-2'!D122</f>
        <v>T-4</v>
      </c>
      <c r="E361" s="1441" t="n">
        <f aca="false">'NORTH-2'!E122</f>
        <v>0</v>
      </c>
      <c r="F361" s="1441" t="n">
        <f aca="false">'NORTH-2'!F122</f>
        <v>1</v>
      </c>
      <c r="G361" s="1441" t="n">
        <f aca="false">'NORTH-2'!G122</f>
        <v>27179.6</v>
      </c>
      <c r="H361" s="1441" t="n">
        <f aca="false">'NORTH-2'!H122</f>
        <v>28639.4</v>
      </c>
      <c r="I361" s="1441" t="n">
        <f aca="false">'NORTH-2'!I122</f>
        <v>1459.8</v>
      </c>
      <c r="J361" s="1441" t="n">
        <f aca="false">'NORTH-2'!J122</f>
        <v>1000</v>
      </c>
      <c r="K361" s="0" t="n">
        <f aca="false">'NORTH-2'!K122</f>
        <v>0</v>
      </c>
      <c r="L361" s="0" t="n">
        <f aca="false">'NORTH-2'!L122</f>
        <v>1459800</v>
      </c>
      <c r="M361" s="0" t="n">
        <f aca="false">'NORTH-2'!M122</f>
        <v>1490700.02477265</v>
      </c>
      <c r="N361" s="0" t="str">
        <f aca="false">'NORTH-2'!N122</f>
        <v>Tejgaon</v>
      </c>
      <c r="O361" s="0" t="s">
        <v>966</v>
      </c>
    </row>
    <row r="362" customFormat="false" ht="15" hidden="true" customHeight="false" outlineLevel="0" collapsed="false">
      <c r="A362" s="0" t="n">
        <f aca="false">'NORTH-2'!A123</f>
        <v>3</v>
      </c>
      <c r="B362" s="0" t="str">
        <f aca="false">'NORTH-2'!B123</f>
        <v>Holy Day Inn</v>
      </c>
      <c r="C362" s="1441" t="n">
        <f aca="false">'NORTH-2'!C123</f>
        <v>11</v>
      </c>
      <c r="D362" s="1441" t="str">
        <f aca="false">'NORTH-2'!D123</f>
        <v>T-4</v>
      </c>
      <c r="E362" s="1441" t="n">
        <f aca="false">'NORTH-2'!E123</f>
        <v>0</v>
      </c>
      <c r="F362" s="1441" t="n">
        <f aca="false">'NORTH-2'!F123</f>
        <v>1</v>
      </c>
      <c r="G362" s="1441" t="n">
        <f aca="false">'NORTH-2'!G123</f>
        <v>28111.1</v>
      </c>
      <c r="H362" s="1441" t="n">
        <f aca="false">'NORTH-2'!H123</f>
        <v>28111.1</v>
      </c>
      <c r="I362" s="1441" t="n">
        <f aca="false">'NORTH-2'!I123</f>
        <v>0</v>
      </c>
      <c r="J362" s="1441" t="n">
        <f aca="false">'NORTH-2'!J123</f>
        <v>1000</v>
      </c>
      <c r="K362" s="0" t="str">
        <f aca="false">'NORTH-2'!K123</f>
        <v>According to AMR meter reading</v>
      </c>
      <c r="L362" s="0" t="n">
        <f aca="false">'NORTH-2'!L123</f>
        <v>479040</v>
      </c>
      <c r="M362" s="0" t="n">
        <f aca="false">'NORTH-2'!M123</f>
        <v>489179.983468345</v>
      </c>
      <c r="N362" s="0" t="str">
        <f aca="false">'NORTH-2'!N123</f>
        <v>Tejgaon</v>
      </c>
      <c r="O362" s="0" t="s">
        <v>966</v>
      </c>
    </row>
    <row r="363" customFormat="false" ht="15" hidden="true" customHeight="false" outlineLevel="0" collapsed="false">
      <c r="A363" s="0" t="n">
        <f aca="false">'NORTH-2'!A124</f>
        <v>4</v>
      </c>
      <c r="B363" s="0" t="str">
        <f aca="false">'NORTH-2'!B124</f>
        <v>Polly Bhabon-2</v>
      </c>
      <c r="C363" s="1441" t="n">
        <f aca="false">'NORTH-2'!C124</f>
        <v>11</v>
      </c>
      <c r="D363" s="1441" t="str">
        <f aca="false">'NORTH-2'!D124</f>
        <v>T-4</v>
      </c>
      <c r="E363" s="1441" t="n">
        <f aca="false">'NORTH-2'!E124</f>
        <v>0</v>
      </c>
      <c r="F363" s="1441" t="n">
        <f aca="false">'NORTH-2'!F124</f>
        <v>1</v>
      </c>
      <c r="G363" s="1441" t="n">
        <f aca="false">'NORTH-2'!G124</f>
        <v>18301.8</v>
      </c>
      <c r="H363" s="1441" t="n">
        <f aca="false">'NORTH-2'!H124</f>
        <v>18322</v>
      </c>
      <c r="I363" s="1441" t="n">
        <f aca="false">'NORTH-2'!I124</f>
        <v>20.2000000000007</v>
      </c>
      <c r="J363" s="1441" t="n">
        <f aca="false">'NORTH-2'!J124</f>
        <v>1000</v>
      </c>
      <c r="K363" s="0" t="str">
        <f aca="false">'NORTH-2'!K124</f>
        <v>Consumer meter damaged, 12 months average</v>
      </c>
      <c r="L363" s="0" t="n">
        <f aca="false">'NORTH-2'!L124</f>
        <v>28563</v>
      </c>
      <c r="M363" s="0" t="n">
        <f aca="false">'NORTH-2'!M124</f>
        <v>29167.6015944521</v>
      </c>
      <c r="N363" s="0" t="str">
        <f aca="false">'NORTH-2'!N124</f>
        <v>Kakrail</v>
      </c>
      <c r="O363" s="0" t="s">
        <v>966</v>
      </c>
    </row>
    <row r="364" customFormat="false" ht="15" hidden="true" customHeight="false" outlineLevel="0" collapsed="false">
      <c r="A364" s="0" t="n">
        <f aca="false">'NORTH-2'!A125</f>
        <v>5</v>
      </c>
      <c r="B364" s="0" t="str">
        <f aca="false">'NORTH-2'!B125</f>
        <v>Polly Bhabon-1 / ambarsaha mosjid</v>
      </c>
      <c r="C364" s="1441" t="n">
        <f aca="false">'NORTH-2'!C125</f>
        <v>11</v>
      </c>
      <c r="D364" s="1441" t="str">
        <f aca="false">'NORTH-2'!D125</f>
        <v>T-4</v>
      </c>
      <c r="E364" s="1441" t="n">
        <f aca="false">'NORTH-2'!E125</f>
        <v>0</v>
      </c>
      <c r="F364" s="1441" t="n">
        <f aca="false">'NORTH-2'!F125</f>
        <v>1</v>
      </c>
      <c r="G364" s="1441" t="n">
        <f aca="false">'NORTH-2'!G125</f>
        <v>11538.8</v>
      </c>
      <c r="H364" s="1441" t="n">
        <f aca="false">'NORTH-2'!H125</f>
        <v>13294.2</v>
      </c>
      <c r="I364" s="1441" t="n">
        <f aca="false">'NORTH-2'!I125</f>
        <v>1755.4</v>
      </c>
      <c r="J364" s="1441" t="n">
        <f aca="false">'NORTH-2'!J125</f>
        <v>1000</v>
      </c>
      <c r="K364" s="0" t="n">
        <f aca="false">'NORTH-2'!K125</f>
        <v>0</v>
      </c>
      <c r="L364" s="0" t="n">
        <f aca="false">'NORTH-2'!L125</f>
        <v>1755400</v>
      </c>
      <c r="M364" s="0" t="n">
        <f aca="false">'NORTH-2'!M125</f>
        <v>1792557.07869976</v>
      </c>
      <c r="N364" s="0" t="str">
        <f aca="false">'NORTH-2'!N125</f>
        <v>Kakrail</v>
      </c>
      <c r="O364" s="0" t="s">
        <v>966</v>
      </c>
    </row>
    <row r="365" customFormat="false" ht="15" hidden="true" customHeight="false" outlineLevel="0" collapsed="false">
      <c r="A365" s="0" t="n">
        <f aca="false">'NORTH-2'!A126</f>
        <v>6</v>
      </c>
      <c r="B365" s="0" t="str">
        <f aca="false">'NORTH-2'!B126</f>
        <v>11 kV Tejturibazar</v>
      </c>
      <c r="C365" s="1441" t="n">
        <f aca="false">'NORTH-2'!C126</f>
        <v>11</v>
      </c>
      <c r="D365" s="1441" t="str">
        <f aca="false">'NORTH-2'!D126</f>
        <v>T-4</v>
      </c>
      <c r="E365" s="1441" t="n">
        <f aca="false">'NORTH-2'!E126</f>
        <v>0</v>
      </c>
      <c r="F365" s="1441" t="n">
        <f aca="false">'NORTH-2'!F126</f>
        <v>1</v>
      </c>
      <c r="G365" s="1441" t="n">
        <f aca="false">'NORTH-2'!G126</f>
        <v>129174.3</v>
      </c>
      <c r="H365" s="1441" t="n">
        <f aca="false">'NORTH-2'!H126</f>
        <v>129914.1</v>
      </c>
      <c r="I365" s="1441" t="n">
        <f aca="false">'NORTH-2'!I126</f>
        <v>739.800000000003</v>
      </c>
      <c r="J365" s="1441" t="n">
        <f aca="false">'NORTH-2'!J126</f>
        <v>1000</v>
      </c>
      <c r="K365" s="0" t="n">
        <f aca="false">'NORTH-2'!K126</f>
        <v>0</v>
      </c>
      <c r="L365" s="0" t="n">
        <f aca="false">'NORTH-2'!L126</f>
        <v>739800.000000003</v>
      </c>
      <c r="M365" s="0" t="n">
        <f aca="false">'NORTH-2'!M126</f>
        <v>755459.568657906</v>
      </c>
      <c r="N365" s="0" t="str">
        <f aca="false">'NORTH-2'!N126</f>
        <v>Kakrail</v>
      </c>
      <c r="O365" s="0" t="s">
        <v>966</v>
      </c>
    </row>
    <row r="366" customFormat="false" ht="15" hidden="true" customHeight="false" outlineLevel="0" collapsed="false">
      <c r="A366" s="0" t="n">
        <f aca="false">'NORTH-2'!A127</f>
        <v>7</v>
      </c>
      <c r="B366" s="0" t="str">
        <f aca="false">'NORTH-2'!B127</f>
        <v>Songsad</v>
      </c>
      <c r="C366" s="1441" t="n">
        <f aca="false">'NORTH-2'!C127</f>
        <v>11</v>
      </c>
      <c r="D366" s="1441" t="str">
        <f aca="false">'NORTH-2'!D127</f>
        <v>T-4</v>
      </c>
      <c r="E366" s="1441" t="n">
        <f aca="false">'NORTH-2'!E127</f>
        <v>0</v>
      </c>
      <c r="F366" s="1441" t="n">
        <f aca="false">'NORTH-2'!F127</f>
        <v>1</v>
      </c>
      <c r="G366" s="1441" t="n">
        <f aca="false">'NORTH-2'!G127</f>
        <v>1949</v>
      </c>
      <c r="H366" s="1441" t="n">
        <f aca="false">'NORTH-2'!H127</f>
        <v>2467.7</v>
      </c>
      <c r="I366" s="1441" t="n">
        <f aca="false">'NORTH-2'!I127</f>
        <v>518.7</v>
      </c>
      <c r="J366" s="1441" t="n">
        <f aca="false">'NORTH-2'!J127</f>
        <v>1000</v>
      </c>
      <c r="K366" s="0" t="n">
        <f aca="false">'NORTH-2'!K127</f>
        <v>0</v>
      </c>
      <c r="L366" s="0" t="n">
        <f aca="false">'NORTH-2'!L127</f>
        <v>518700</v>
      </c>
      <c r="M366" s="0" t="n">
        <f aca="false">'NORTH-2'!M127</f>
        <v>529679.478592666</v>
      </c>
      <c r="N366" s="0" t="str">
        <f aca="false">'NORTH-2'!N127</f>
        <v>Shere b.nagar</v>
      </c>
      <c r="O366" s="0" t="s">
        <v>966</v>
      </c>
    </row>
    <row r="367" customFormat="false" ht="15" hidden="true" customHeight="false" outlineLevel="0" collapsed="false">
      <c r="A367" s="0" t="n">
        <f aca="false">'NORTH-2'!A128</f>
        <v>0</v>
      </c>
      <c r="B367" s="0" t="str">
        <f aca="false">'NORTH-2'!B128</f>
        <v>Chennel 24</v>
      </c>
      <c r="C367" s="1441" t="n">
        <f aca="false">'NORTH-2'!C128</f>
        <v>11</v>
      </c>
      <c r="D367" s="1441" t="str">
        <f aca="false">'NORTH-2'!D128</f>
        <v>T-4</v>
      </c>
      <c r="E367" s="1441" t="n">
        <f aca="false">'NORTH-2'!E128</f>
        <v>0</v>
      </c>
      <c r="F367" s="1441" t="n">
        <f aca="false">'NORTH-2'!F128</f>
        <v>1</v>
      </c>
      <c r="G367" s="1441" t="n">
        <f aca="false">'NORTH-2'!G128</f>
        <v>7307.13</v>
      </c>
      <c r="H367" s="1441" t="n">
        <f aca="false">'NORTH-2'!H128</f>
        <v>7308.75</v>
      </c>
      <c r="I367" s="1441" t="n">
        <f aca="false">'NORTH-2'!I128</f>
        <v>1.61999999999989</v>
      </c>
      <c r="J367" s="1441" t="n">
        <f aca="false">'NORTH-2'!J128</f>
        <v>1000</v>
      </c>
      <c r="K367" s="0" t="n">
        <f aca="false">'NORTH-2'!K128</f>
        <v>0</v>
      </c>
      <c r="L367" s="0" t="n">
        <f aca="false">'NORTH-2'!L128</f>
        <v>1619.99999999989</v>
      </c>
      <c r="M367" s="0" t="n">
        <f aca="false">'NORTH-2'!M128</f>
        <v>1654.29102625807</v>
      </c>
      <c r="N367" s="0" t="str">
        <f aca="false">'NORTH-2'!N128</f>
        <v>Moghbazar</v>
      </c>
      <c r="O367" s="0" t="s">
        <v>966</v>
      </c>
    </row>
    <row r="368" customFormat="false" ht="15" hidden="true" customHeight="false" outlineLevel="0" collapsed="false">
      <c r="A368" s="0" t="n">
        <f aca="false">'NORTH-2'!A129</f>
        <v>8</v>
      </c>
      <c r="B368" s="0" t="str">
        <f aca="false">'NORTH-2'!B129</f>
        <v>Sonargaon</v>
      </c>
      <c r="C368" s="1441" t="n">
        <f aca="false">'NORTH-2'!C129</f>
        <v>11</v>
      </c>
      <c r="D368" s="1441" t="str">
        <f aca="false">'NORTH-2'!D129</f>
        <v>T-4</v>
      </c>
      <c r="E368" s="1441" t="n">
        <f aca="false">'NORTH-2'!E129</f>
        <v>0</v>
      </c>
      <c r="F368" s="1441" t="n">
        <f aca="false">'NORTH-2'!F129</f>
        <v>1</v>
      </c>
      <c r="G368" s="1441" t="n">
        <f aca="false">'NORTH-2'!G129</f>
        <v>38114.9</v>
      </c>
      <c r="H368" s="1441" t="n">
        <f aca="false">'NORTH-2'!H129</f>
        <v>38919</v>
      </c>
      <c r="I368" s="1441" t="n">
        <f aca="false">'NORTH-2'!I129</f>
        <v>804.099999999999</v>
      </c>
      <c r="J368" s="1441" t="n">
        <f aca="false">'NORTH-2'!J129</f>
        <v>1000</v>
      </c>
      <c r="K368" s="0" t="n">
        <f aca="false">'NORTH-2'!K129</f>
        <v>0</v>
      </c>
      <c r="L368" s="0" t="n">
        <f aca="false">'NORTH-2'!L129</f>
        <v>804099.999999999</v>
      </c>
      <c r="M368" s="0" t="n">
        <f aca="false">'NORTH-2'!M129</f>
        <v>821120.626058149</v>
      </c>
      <c r="N368" s="0" t="str">
        <f aca="false">'NORTH-2'!N129</f>
        <v>Kakrail</v>
      </c>
      <c r="O368" s="0" t="s">
        <v>966</v>
      </c>
    </row>
    <row r="369" customFormat="false" ht="15" hidden="true" customHeight="false" outlineLevel="0" collapsed="false">
      <c r="A369" s="0" t="n">
        <f aca="false">'NORTH-2'!A130</f>
        <v>0</v>
      </c>
      <c r="B369" s="0" t="str">
        <f aca="false">'NORTH-2'!B130</f>
        <v>AT -1</v>
      </c>
      <c r="C369" s="1441" t="n">
        <f aca="false">'NORTH-2'!C130</f>
        <v>0.415</v>
      </c>
      <c r="D369" s="1441" t="str">
        <f aca="false">'NORTH-2'!D130</f>
        <v>T-4</v>
      </c>
      <c r="E369" s="1441" t="n">
        <f aca="false">'NORTH-2'!E130</f>
        <v>6603338</v>
      </c>
      <c r="F369" s="1441" t="n">
        <f aca="false">'NORTH-2'!F130</f>
        <v>1</v>
      </c>
      <c r="G369" s="1441" t="n">
        <f aca="false">'NORTH-2'!G130</f>
        <v>1565803</v>
      </c>
      <c r="H369" s="1441" t="n">
        <f aca="false">'NORTH-2'!H130</f>
        <v>1565803</v>
      </c>
      <c r="I369" s="1441" t="n">
        <f aca="false">'NORTH-2'!I130</f>
        <v>0</v>
      </c>
      <c r="J369" s="1441" t="n">
        <f aca="false">'NORTH-2'!J130</f>
        <v>0.75</v>
      </c>
      <c r="K369" s="0" t="n">
        <f aca="false">'NORTH-2'!K130</f>
        <v>0</v>
      </c>
      <c r="L369" s="0" t="n">
        <f aca="false">'NORTH-2'!L130</f>
        <v>0</v>
      </c>
      <c r="M369" s="0" t="n">
        <f aca="false">'NORTH-2'!M130</f>
        <v>0</v>
      </c>
      <c r="N369" s="0" t="str">
        <f aca="false">'NORTH-2'!N130</f>
        <v>Moghbazar</v>
      </c>
      <c r="O369" s="0" t="s">
        <v>966</v>
      </c>
    </row>
    <row r="370" customFormat="false" ht="15" hidden="true" customHeight="false" outlineLevel="0" collapsed="false">
      <c r="A370" s="0" t="n">
        <f aca="false">'NORTH-2'!A131</f>
        <v>0</v>
      </c>
      <c r="B370" s="0" t="str">
        <f aca="false">'NORTH-2'!B131</f>
        <v>AT -2</v>
      </c>
      <c r="C370" s="1441" t="n">
        <f aca="false">'NORTH-2'!C131</f>
        <v>0.415</v>
      </c>
      <c r="D370" s="1441" t="str">
        <f aca="false">'NORTH-2'!D131</f>
        <v>T-4</v>
      </c>
      <c r="E370" s="1441" t="n">
        <f aca="false">'NORTH-2'!E131</f>
        <v>6603849</v>
      </c>
      <c r="F370" s="1441" t="n">
        <f aca="false">'NORTH-2'!F131</f>
        <v>1</v>
      </c>
      <c r="G370" s="1441" t="n">
        <f aca="false">'NORTH-2'!G131</f>
        <v>969318</v>
      </c>
      <c r="H370" s="1441" t="n">
        <f aca="false">'NORTH-2'!H131</f>
        <v>969318</v>
      </c>
      <c r="I370" s="1441" t="n">
        <f aca="false">'NORTH-2'!I131</f>
        <v>0</v>
      </c>
      <c r="J370" s="1441" t="n">
        <f aca="false">'NORTH-2'!J131</f>
        <v>0.75</v>
      </c>
      <c r="K370" s="0" t="n">
        <f aca="false">'NORTH-2'!K132</f>
        <v>6938651.05797081</v>
      </c>
      <c r="L370" s="0" t="n">
        <f aca="false">'NORTH-2'!L131</f>
        <v>0</v>
      </c>
      <c r="M370" s="0" t="n">
        <f aca="false">'NORTH-2'!M131</f>
        <v>0</v>
      </c>
      <c r="N370" s="0" t="str">
        <f aca="false">'NORTH-2'!N131</f>
        <v>Moghbazar</v>
      </c>
      <c r="O370" s="0" t="s">
        <v>966</v>
      </c>
    </row>
    <row r="371" customFormat="false" ht="15" hidden="true" customHeight="false" outlineLevel="0" collapsed="false">
      <c r="A371" s="0" t="n">
        <f aca="false">'NORTH-2'!A196</f>
        <v>1</v>
      </c>
      <c r="B371" s="0" t="str">
        <f aca="false">'NORTH-2'!B196</f>
        <v>11 kV post office</v>
      </c>
      <c r="C371" s="1441" t="n">
        <f aca="false">'NORTH-2'!C196</f>
        <v>11</v>
      </c>
      <c r="D371" s="1441" t="str">
        <f aca="false">'NORTH-2'!D196</f>
        <v>Kakril</v>
      </c>
      <c r="E371" s="1441" t="str">
        <f aca="false">'NORTH-2'!E196</f>
        <v>DHK60950</v>
      </c>
      <c r="F371" s="1441" t="n">
        <f aca="false">'NORTH-2'!F196</f>
        <v>1</v>
      </c>
      <c r="G371" s="1441" t="n">
        <f aca="false">'NORTH-2'!G196</f>
        <v>109708</v>
      </c>
      <c r="H371" s="1441" t="n">
        <f aca="false">'NORTH-2'!H196</f>
        <v>133254</v>
      </c>
      <c r="I371" s="1441" t="n">
        <f aca="false">'NORTH-2'!I196</f>
        <v>23546</v>
      </c>
      <c r="J371" s="1441" t="n">
        <f aca="false">'NORTH-2'!J196</f>
        <v>60</v>
      </c>
      <c r="K371" s="0" t="n">
        <f aca="false">'NORTH-2'!K196</f>
        <v>0</v>
      </c>
      <c r="L371" s="0" t="n">
        <f aca="false">'NORTH-2'!L196</f>
        <v>1412760</v>
      </c>
      <c r="M371" s="0" t="n">
        <f aca="false">'NORTH-2'!M196</f>
        <v>1403623.00268549</v>
      </c>
      <c r="N371" s="0" t="str">
        <f aca="false">'NORTH-2'!N196</f>
        <v>Kakrail</v>
      </c>
      <c r="O371" s="0" t="s">
        <v>4932</v>
      </c>
    </row>
    <row r="372" customFormat="false" ht="15" hidden="true" customHeight="false" outlineLevel="0" collapsed="false">
      <c r="A372" s="0" t="n">
        <f aca="false">'NORTH-2'!A197</f>
        <v>2</v>
      </c>
      <c r="B372" s="0" t="str">
        <f aca="false">'NORTH-2'!B197</f>
        <v>11 kV anarkoli</v>
      </c>
      <c r="C372" s="1441" t="n">
        <f aca="false">'NORTH-2'!C197</f>
        <v>11</v>
      </c>
      <c r="D372" s="1441" t="str">
        <f aca="false">'NORTH-2'!D197</f>
        <v>Kakril</v>
      </c>
      <c r="E372" s="1441" t="str">
        <f aca="false">'NORTH-2'!E197</f>
        <v>DHK60977</v>
      </c>
      <c r="F372" s="1441" t="n">
        <f aca="false">'NORTH-2'!F197</f>
        <v>1</v>
      </c>
      <c r="G372" s="1441" t="n">
        <f aca="false">'NORTH-2'!G197</f>
        <v>374779</v>
      </c>
      <c r="H372" s="1441" t="n">
        <f aca="false">'NORTH-2'!H197</f>
        <v>399215</v>
      </c>
      <c r="I372" s="1441" t="n">
        <f aca="false">'NORTH-2'!I197</f>
        <v>24436</v>
      </c>
      <c r="J372" s="1441" t="n">
        <f aca="false">'NORTH-2'!J197</f>
        <v>60</v>
      </c>
      <c r="K372" s="0" t="n">
        <f aca="false">'NORTH-2'!K197</f>
        <v>0</v>
      </c>
      <c r="L372" s="0" t="n">
        <f aca="false">'NORTH-2'!L197</f>
        <v>1466160</v>
      </c>
      <c r="M372" s="0" t="n">
        <f aca="false">'NORTH-2'!M197</f>
        <v>1456677.63924329</v>
      </c>
      <c r="N372" s="0" t="str">
        <f aca="false">'NORTH-2'!N197</f>
        <v>Kakrail</v>
      </c>
      <c r="O372" s="0" t="s">
        <v>4932</v>
      </c>
    </row>
    <row r="373" customFormat="false" ht="15" hidden="true" customHeight="false" outlineLevel="0" collapsed="false">
      <c r="A373" s="0" t="n">
        <f aca="false">'NORTH-2'!A198</f>
        <v>3</v>
      </c>
      <c r="B373" s="0" t="str">
        <f aca="false">'NORTH-2'!B198</f>
        <v>11 kV sonalibagh</v>
      </c>
      <c r="C373" s="1441" t="n">
        <f aca="false">'NORTH-2'!C198</f>
        <v>11</v>
      </c>
      <c r="D373" s="1441" t="str">
        <f aca="false">'NORTH-2'!D198</f>
        <v>Mogbazar</v>
      </c>
      <c r="E373" s="1441" t="str">
        <f aca="false">'NORTH-2'!E198</f>
        <v>DHK61083</v>
      </c>
      <c r="F373" s="1441" t="n">
        <f aca="false">'NORTH-2'!F198</f>
        <v>1</v>
      </c>
      <c r="G373" s="1441" t="n">
        <f aca="false">'NORTH-2'!G198</f>
        <v>931981</v>
      </c>
      <c r="H373" s="1441" t="n">
        <f aca="false">'NORTH-2'!H198</f>
        <v>938252</v>
      </c>
      <c r="I373" s="1441" t="n">
        <f aca="false">'NORTH-2'!I198</f>
        <v>6271</v>
      </c>
      <c r="J373" s="1441" t="n">
        <f aca="false">'NORTH-2'!J198</f>
        <v>60</v>
      </c>
      <c r="K373" s="0" t="n">
        <f aca="false">'NORTH-2'!K198</f>
        <v>0</v>
      </c>
      <c r="L373" s="0" t="n">
        <f aca="false">'NORTH-2'!L198</f>
        <v>376260</v>
      </c>
      <c r="M373" s="0" t="n">
        <f aca="false">'NORTH-2'!M198</f>
        <v>373826.545903367</v>
      </c>
      <c r="N373" s="0" t="str">
        <f aca="false">'NORTH-2'!N198</f>
        <v>Moghbazar</v>
      </c>
      <c r="O373" s="0" t="s">
        <v>4932</v>
      </c>
    </row>
    <row r="374" customFormat="false" ht="15" hidden="true" customHeight="false" outlineLevel="0" collapsed="false">
      <c r="A374" s="0" t="n">
        <f aca="false">'NORTH-2'!A199</f>
        <v>4</v>
      </c>
      <c r="B374" s="0" t="str">
        <f aca="false">'NORTH-2'!B199</f>
        <v>11 Kv desh tv</v>
      </c>
      <c r="C374" s="1441" t="n">
        <f aca="false">'NORTH-2'!C199</f>
        <v>11</v>
      </c>
      <c r="D374" s="1441" t="str">
        <f aca="false">'NORTH-2'!D199</f>
        <v>Mogbazar</v>
      </c>
      <c r="E374" s="1441" t="str">
        <f aca="false">'NORTH-2'!E199</f>
        <v>DHK60948</v>
      </c>
      <c r="F374" s="1441" t="n">
        <f aca="false">'NORTH-2'!F199</f>
        <v>1</v>
      </c>
      <c r="G374" s="1441" t="n">
        <f aca="false">'NORTH-2'!G199</f>
        <v>1912434</v>
      </c>
      <c r="H374" s="1441" t="n">
        <f aca="false">'NORTH-2'!H199</f>
        <v>1927455</v>
      </c>
      <c r="I374" s="1441" t="n">
        <f aca="false">'NORTH-2'!I199</f>
        <v>15021</v>
      </c>
      <c r="J374" s="1441" t="n">
        <f aca="false">'NORTH-2'!J199</f>
        <v>60</v>
      </c>
      <c r="K374" s="0" t="n">
        <f aca="false">'NORTH-2'!K199</f>
        <v>0</v>
      </c>
      <c r="L374" s="0" t="n">
        <f aca="false">'NORTH-2'!L199</f>
        <v>901260</v>
      </c>
      <c r="M374" s="0" t="n">
        <f aca="false">'NORTH-2'!M199</f>
        <v>895431.118803137</v>
      </c>
      <c r="N374" s="0" t="str">
        <f aca="false">'NORTH-2'!N199</f>
        <v>Moghbazar</v>
      </c>
      <c r="O374" s="0" t="s">
        <v>4932</v>
      </c>
    </row>
    <row r="375" customFormat="false" ht="15" hidden="true" customHeight="false" outlineLevel="0" collapsed="false">
      <c r="A375" s="0" t="n">
        <f aca="false">'NORTH-2'!A200</f>
        <v>5</v>
      </c>
      <c r="B375" s="0" t="str">
        <f aca="false">'NORTH-2'!B200</f>
        <v>11 Kv Btcl</v>
      </c>
      <c r="C375" s="1441" t="n">
        <f aca="false">'NORTH-2'!C200</f>
        <v>11</v>
      </c>
      <c r="D375" s="1441" t="str">
        <f aca="false">'NORTH-2'!D200</f>
        <v>Mogbazar</v>
      </c>
      <c r="E375" s="1441" t="str">
        <f aca="false">'NORTH-2'!E200</f>
        <v>DHK86070</v>
      </c>
      <c r="F375" s="1441" t="n">
        <f aca="false">'NORTH-2'!F200</f>
        <v>1</v>
      </c>
      <c r="G375" s="1441" t="n">
        <f aca="false">'NORTH-2'!G200</f>
        <v>532.55</v>
      </c>
      <c r="H375" s="1441" t="n">
        <f aca="false">'NORTH-2'!H200</f>
        <v>561.01</v>
      </c>
      <c r="I375" s="1441" t="n">
        <f aca="false">'NORTH-2'!I200</f>
        <v>28.46</v>
      </c>
      <c r="J375" s="1441" t="n">
        <f aca="false">'NORTH-2'!J200</f>
        <v>60000</v>
      </c>
      <c r="K375" s="0" t="n">
        <f aca="false">'NORTH-2'!K200</f>
        <v>0</v>
      </c>
      <c r="L375" s="0" t="n">
        <f aca="false">'NORTH-2'!L200</f>
        <v>1707600</v>
      </c>
      <c r="M375" s="0" t="n">
        <f aca="false">'NORTH-2'!M200</f>
        <v>1696556.130826</v>
      </c>
      <c r="N375" s="0" t="str">
        <f aca="false">'NORTH-2'!N200</f>
        <v>Moghbazar</v>
      </c>
      <c r="O375" s="0" t="s">
        <v>4932</v>
      </c>
    </row>
    <row r="376" customFormat="false" ht="15" hidden="true" customHeight="false" outlineLevel="0" collapsed="false">
      <c r="A376" s="0" t="n">
        <f aca="false">'NORTH-2'!A201</f>
        <v>1</v>
      </c>
      <c r="B376" s="0" t="str">
        <f aca="false">'NORTH-2'!B201</f>
        <v>11 kV century</v>
      </c>
      <c r="C376" s="1441" t="n">
        <f aca="false">'NORTH-2'!C201</f>
        <v>11</v>
      </c>
      <c r="D376" s="1441" t="str">
        <f aca="false">'NORTH-2'!D201</f>
        <v>Kakril</v>
      </c>
      <c r="E376" s="1441" t="str">
        <f aca="false">'NORTH-2'!E201</f>
        <v>DHK60867</v>
      </c>
      <c r="F376" s="1441" t="n">
        <f aca="false">'NORTH-2'!F201</f>
        <v>1</v>
      </c>
      <c r="G376" s="1441" t="n">
        <f aca="false">'NORTH-2'!G201</f>
        <v>864753</v>
      </c>
      <c r="H376" s="1441" t="n">
        <f aca="false">'NORTH-2'!H201</f>
        <v>874964</v>
      </c>
      <c r="I376" s="1441" t="n">
        <f aca="false">'NORTH-2'!I201</f>
        <v>10211</v>
      </c>
      <c r="J376" s="1441" t="n">
        <f aca="false">'NORTH-2'!J201</f>
        <v>60</v>
      </c>
      <c r="K376" s="0" t="n">
        <f aca="false">'NORTH-2'!K201</f>
        <v>0</v>
      </c>
      <c r="L376" s="0" t="n">
        <f aca="false">'NORTH-2'!L201</f>
        <v>612660</v>
      </c>
      <c r="M376" s="0" t="n">
        <f aca="false">'NORTH-2'!M201</f>
        <v>608697.633586235</v>
      </c>
      <c r="N376" s="0" t="str">
        <f aca="false">'NORTH-2'!N201</f>
        <v>Kakrail</v>
      </c>
      <c r="O376" s="0" t="s">
        <v>4932</v>
      </c>
    </row>
    <row r="377" customFormat="false" ht="15" hidden="true" customHeight="false" outlineLevel="0" collapsed="false">
      <c r="A377" s="0" t="n">
        <f aca="false">'NORTH-2'!A202</f>
        <v>2</v>
      </c>
      <c r="B377" s="0" t="str">
        <f aca="false">'NORTH-2'!B202</f>
        <v>11 kV cinema hall</v>
      </c>
      <c r="C377" s="1441" t="n">
        <f aca="false">'NORTH-2'!C202</f>
        <v>11</v>
      </c>
      <c r="D377" s="1441" t="str">
        <f aca="false">'NORTH-2'!D202</f>
        <v>Mogbazar</v>
      </c>
      <c r="E377" s="1441" t="str">
        <f aca="false">'NORTH-2'!E202</f>
        <v>DHK60979</v>
      </c>
      <c r="F377" s="1441" t="n">
        <f aca="false">'NORTH-2'!F202</f>
        <v>1</v>
      </c>
      <c r="G377" s="1441" t="n">
        <f aca="false">'NORTH-2'!G202</f>
        <v>434155</v>
      </c>
      <c r="H377" s="1441" t="n">
        <f aca="false">'NORTH-2'!H202</f>
        <v>452115</v>
      </c>
      <c r="I377" s="1441" t="n">
        <f aca="false">'NORTH-2'!I202</f>
        <v>17960</v>
      </c>
      <c r="J377" s="1441" t="n">
        <f aca="false">'NORTH-2'!J202</f>
        <v>60</v>
      </c>
      <c r="K377" s="0" t="n">
        <f aca="false">'NORTH-2'!K202</f>
        <v>0</v>
      </c>
      <c r="L377" s="0" t="n">
        <f aca="false">'NORTH-2'!L202</f>
        <v>1077600</v>
      </c>
      <c r="M377" s="0" t="n">
        <f aca="false">'NORTH-2'!M202</f>
        <v>1070630.64334627</v>
      </c>
      <c r="N377" s="0" t="str">
        <f aca="false">'NORTH-2'!N202</f>
        <v>Moghbazar</v>
      </c>
      <c r="O377" s="0" t="s">
        <v>4932</v>
      </c>
    </row>
    <row r="378" customFormat="false" ht="15" hidden="true" customHeight="false" outlineLevel="0" collapsed="false">
      <c r="A378" s="0" t="n">
        <f aca="false">'NORTH-2'!A203</f>
        <v>3</v>
      </c>
      <c r="B378" s="0" t="str">
        <f aca="false">'NORTH-2'!B203</f>
        <v>11 kV malibagh bazar</v>
      </c>
      <c r="C378" s="1441" t="n">
        <f aca="false">'NORTH-2'!C203</f>
        <v>11</v>
      </c>
      <c r="D378" s="1441" t="str">
        <f aca="false">'NORTH-2'!D203</f>
        <v>Khailgaon</v>
      </c>
      <c r="E378" s="1441" t="str">
        <f aca="false">'NORTH-2'!E203</f>
        <v>DHK61106</v>
      </c>
      <c r="F378" s="1441" t="n">
        <f aca="false">'NORTH-2'!F203</f>
        <v>1</v>
      </c>
      <c r="G378" s="1441" t="n">
        <f aca="false">'NORTH-2'!G203</f>
        <v>642051</v>
      </c>
      <c r="H378" s="1441" t="n">
        <f aca="false">'NORTH-2'!H203</f>
        <v>669487</v>
      </c>
      <c r="I378" s="1441" t="n">
        <f aca="false">'NORTH-2'!I203</f>
        <v>27436</v>
      </c>
      <c r="J378" s="1441" t="n">
        <f aca="false">'NORTH-2'!J203</f>
        <v>60</v>
      </c>
      <c r="K378" s="0" t="n">
        <f aca="false">'NORTH-2'!K203</f>
        <v>0</v>
      </c>
      <c r="L378" s="0" t="n">
        <f aca="false">'NORTH-2'!L203</f>
        <v>1646160</v>
      </c>
      <c r="M378" s="0" t="n">
        <f aca="false">'NORTH-2'!M203</f>
        <v>1635513.49280893</v>
      </c>
      <c r="N378" s="0" t="str">
        <f aca="false">TRIM('NORTH-2'!N203)</f>
        <v>Khilgaon</v>
      </c>
      <c r="O378" s="0" t="s">
        <v>4932</v>
      </c>
    </row>
    <row r="379" customFormat="false" ht="15" hidden="true" customHeight="false" outlineLevel="0" collapsed="false">
      <c r="A379" s="0" t="n">
        <f aca="false">'NORTH-2'!A204</f>
        <v>4</v>
      </c>
      <c r="B379" s="0" t="str">
        <f aca="false">'NORTH-2'!B204</f>
        <v>11 kv Sherebangla</v>
      </c>
      <c r="C379" s="1441" t="n">
        <f aca="false">'NORTH-2'!C204</f>
        <v>11</v>
      </c>
      <c r="D379" s="1441" t="n">
        <f aca="false">'NORTH-2'!D204</f>
        <v>0</v>
      </c>
      <c r="E379" s="1441" t="str">
        <f aca="false">'NORTH-2'!E204</f>
        <v>DHK60915</v>
      </c>
      <c r="F379" s="1441" t="n">
        <f aca="false">'NORTH-2'!F204</f>
        <v>1</v>
      </c>
      <c r="G379" s="1441" t="n">
        <f aca="false">'NORTH-2'!G204</f>
        <v>645233</v>
      </c>
      <c r="H379" s="1441" t="n">
        <f aca="false">'NORTH-2'!H204</f>
        <v>668842</v>
      </c>
      <c r="I379" s="1441" t="n">
        <f aca="false">'NORTH-2'!I204</f>
        <v>23609</v>
      </c>
      <c r="J379" s="1441" t="n">
        <f aca="false">'NORTH-2'!J204</f>
        <v>60</v>
      </c>
      <c r="K379" s="0" t="n">
        <f aca="false">'NORTH-2'!K204</f>
        <v>0</v>
      </c>
      <c r="L379" s="0" t="n">
        <f aca="false">'NORTH-2'!L204</f>
        <v>1416540</v>
      </c>
      <c r="M379" s="0" t="n">
        <f aca="false">'NORTH-2'!M204</f>
        <v>1407378.55561036</v>
      </c>
      <c r="N379" s="0" t="str">
        <f aca="false">'NORTH-2'!N204</f>
        <v>Moghbazar</v>
      </c>
      <c r="O379" s="0" t="s">
        <v>4932</v>
      </c>
    </row>
    <row r="380" customFormat="false" ht="15" hidden="true" customHeight="false" outlineLevel="0" collapsed="false">
      <c r="A380" s="0" t="n">
        <f aca="false">'NORTH-2'!A205</f>
        <v>5</v>
      </c>
      <c r="B380" s="0" t="str">
        <f aca="false">'NORTH-2'!B205</f>
        <v>11 kV Nur Mosjid</v>
      </c>
      <c r="C380" s="1441" t="n">
        <f aca="false">'NORTH-2'!C205</f>
        <v>11</v>
      </c>
      <c r="D380" s="1441" t="str">
        <f aca="false">'NORTH-2'!D205</f>
        <v>Khailgaon</v>
      </c>
      <c r="E380" s="1441" t="str">
        <f aca="false">'NORTH-2'!E205</f>
        <v>DHK60913</v>
      </c>
      <c r="F380" s="1441" t="n">
        <f aca="false">'NORTH-2'!F205</f>
        <v>1</v>
      </c>
      <c r="G380" s="1441" t="n">
        <f aca="false">'NORTH-2'!G205</f>
        <v>297424</v>
      </c>
      <c r="H380" s="1441" t="n">
        <f aca="false">'NORTH-2'!H205</f>
        <v>308967</v>
      </c>
      <c r="I380" s="1441" t="n">
        <f aca="false">'NORTH-2'!I205</f>
        <v>11543</v>
      </c>
      <c r="J380" s="1441" t="n">
        <f aca="false">'NORTH-2'!J205</f>
        <v>60</v>
      </c>
      <c r="K380" s="0" t="n">
        <f aca="false">'NORTH-2'!K205</f>
        <v>0</v>
      </c>
      <c r="L380" s="0" t="n">
        <f aca="false">'NORTH-2'!L205</f>
        <v>692580</v>
      </c>
      <c r="M380" s="0" t="n">
        <f aca="false">'NORTH-2'!M205</f>
        <v>688100.752569377</v>
      </c>
      <c r="N380" s="0" t="str">
        <f aca="false">TRIM('NORTH-2'!N205)</f>
        <v>Khilgaon</v>
      </c>
      <c r="O380" s="0" t="s">
        <v>4932</v>
      </c>
    </row>
    <row r="381" customFormat="false" ht="15" hidden="true" customHeight="false" outlineLevel="0" collapsed="false">
      <c r="A381" s="0" t="n">
        <f aca="false">'NORTH-2'!A206</f>
        <v>6</v>
      </c>
      <c r="B381" s="0" t="str">
        <f aca="false">'NORTH-2'!B206</f>
        <v>Auxiliary</v>
      </c>
      <c r="C381" s="1441" t="n">
        <f aca="false">'NORTH-2'!C206</f>
        <v>0</v>
      </c>
      <c r="D381" s="1441" t="str">
        <f aca="false">'NORTH-2'!D206</f>
        <v>Export</v>
      </c>
      <c r="E381" s="1441" t="str">
        <f aca="false">'NORTH-2'!E206</f>
        <v>U0004461</v>
      </c>
      <c r="F381" s="1441" t="n">
        <f aca="false">'NORTH-2'!F206</f>
        <v>1</v>
      </c>
      <c r="G381" s="1441" t="n">
        <f aca="false">'NORTH-2'!G206</f>
        <v>7968.46</v>
      </c>
      <c r="H381" s="1441" t="n">
        <f aca="false">'NORTH-2'!H206</f>
        <v>8028.17</v>
      </c>
      <c r="I381" s="1441" t="n">
        <f aca="false">'NORTH-2'!I206</f>
        <v>59.71</v>
      </c>
      <c r="J381" s="1441" t="n">
        <f aca="false">'NORTH-2'!J206</f>
        <v>60</v>
      </c>
      <c r="K381" s="0" t="n">
        <f aca="false">'NORTH-2'!K206</f>
        <v>0</v>
      </c>
      <c r="L381" s="0" t="n">
        <f aca="false">'NORTH-2'!L206</f>
        <v>3582.6</v>
      </c>
      <c r="M381" s="0" t="n">
        <f aca="false">'NORTH-2'!M206</f>
        <v>3559.42960546804</v>
      </c>
      <c r="N381" s="0" t="str">
        <f aca="false">'NORTH-2'!N206</f>
        <v>Moghbazar</v>
      </c>
      <c r="O381" s="0" t="s">
        <v>4932</v>
      </c>
    </row>
    <row r="382" customFormat="false" ht="15" hidden="true" customHeight="false" outlineLevel="0" collapsed="false">
      <c r="A382" s="0" t="n">
        <f aca="false">'NORTH-2'!A331</f>
        <v>1</v>
      </c>
      <c r="B382" s="0" t="str">
        <f aca="false">'NORTH-2'!B331</f>
        <v>West Malibagh</v>
      </c>
      <c r="C382" s="1441" t="n">
        <f aca="false">'NORTH-2'!C331</f>
        <v>11</v>
      </c>
      <c r="D382" s="1441" t="str">
        <f aca="false">'NORTH-2'!D331</f>
        <v>Mogbazar</v>
      </c>
      <c r="E382" s="1441" t="n">
        <f aca="false">'NORTH-2'!E331</f>
        <v>30799488</v>
      </c>
      <c r="F382" s="1441" t="n">
        <f aca="false">'NORTH-2'!F331</f>
        <v>1</v>
      </c>
      <c r="G382" s="1441" t="n">
        <f aca="false">'NORTH-2'!G331</f>
        <v>0</v>
      </c>
      <c r="H382" s="1441" t="n">
        <f aca="false">'NORTH-2'!H331</f>
        <v>0</v>
      </c>
      <c r="I382" s="1441" t="n">
        <f aca="false">'NORTH-2'!I331</f>
        <v>0</v>
      </c>
      <c r="J382" s="1441" t="n">
        <f aca="false">'NORTH-2'!J331</f>
        <v>60000</v>
      </c>
      <c r="K382" s="0" t="str">
        <f aca="false">'NORTH-2'!K331</f>
        <v>Estimated</v>
      </c>
      <c r="L382" s="0" t="n">
        <f aca="false">'NORTH-2'!L331</f>
        <v>973062.72</v>
      </c>
      <c r="M382" s="0" t="n">
        <f aca="false">'NORTH-2'!M331</f>
        <v>1173662.68492633</v>
      </c>
      <c r="N382" s="0" t="str">
        <f aca="false">'NORTH-2'!N331</f>
        <v>Moghbazar</v>
      </c>
      <c r="O382" s="0" t="s">
        <v>977</v>
      </c>
    </row>
    <row r="383" customFormat="false" ht="15" hidden="true" customHeight="false" outlineLevel="0" collapsed="false">
      <c r="A383" s="0" t="n">
        <f aca="false">'NORTH-2'!A332</f>
        <v>2</v>
      </c>
      <c r="B383" s="0" t="str">
        <f aca="false">'NORTH-2'!B332</f>
        <v>Ullon</v>
      </c>
      <c r="C383" s="1441" t="n">
        <f aca="false">'NORTH-2'!C332</f>
        <v>11</v>
      </c>
      <c r="D383" s="1441" t="str">
        <f aca="false">'NORTH-2'!D332</f>
        <v>Mogbazar</v>
      </c>
      <c r="E383" s="1441" t="n">
        <f aca="false">'NORTH-2'!E332</f>
        <v>307994528</v>
      </c>
      <c r="F383" s="1441" t="n">
        <f aca="false">'NORTH-2'!F332</f>
        <v>1</v>
      </c>
      <c r="G383" s="1441" t="n">
        <f aca="false">'NORTH-2'!G332</f>
        <v>0</v>
      </c>
      <c r="H383" s="1441" t="n">
        <f aca="false">'NORTH-2'!H332</f>
        <v>0</v>
      </c>
      <c r="I383" s="1441" t="n">
        <f aca="false">'NORTH-2'!I332</f>
        <v>0</v>
      </c>
      <c r="J383" s="1441" t="n">
        <f aca="false">'NORTH-2'!J332</f>
        <v>60000</v>
      </c>
      <c r="K383" s="0" t="str">
        <f aca="false">'NORTH-2'!K332</f>
        <v>Estimated</v>
      </c>
      <c r="L383" s="0" t="n">
        <f aca="false">'NORTH-2'!L332</f>
        <v>1398777.66</v>
      </c>
      <c r="M383" s="0" t="n">
        <f aca="false">'NORTH-2'!M332</f>
        <v>1687140.1095816</v>
      </c>
      <c r="N383" s="0" t="str">
        <f aca="false">'NORTH-2'!N332</f>
        <v>Moghbazar</v>
      </c>
      <c r="O383" s="0" t="s">
        <v>977</v>
      </c>
    </row>
    <row r="384" customFormat="false" ht="15" hidden="true" customHeight="false" outlineLevel="0" collapsed="false">
      <c r="A384" s="0" t="n">
        <f aca="false">'NORTH-2'!A333</f>
        <v>3</v>
      </c>
      <c r="B384" s="0" t="str">
        <f aca="false">'NORTH-2'!B333</f>
        <v>Mohanagar</v>
      </c>
      <c r="C384" s="1441" t="n">
        <f aca="false">'NORTH-2'!C333</f>
        <v>11</v>
      </c>
      <c r="D384" s="1441" t="str">
        <f aca="false">'NORTH-2'!D333</f>
        <v>Mogbazar</v>
      </c>
      <c r="E384" s="1441" t="n">
        <f aca="false">'NORTH-2'!E333</f>
        <v>30799497</v>
      </c>
      <c r="F384" s="1441" t="n">
        <f aca="false">'NORTH-2'!F333</f>
        <v>1</v>
      </c>
      <c r="G384" s="1441" t="n">
        <f aca="false">'NORTH-2'!G333</f>
        <v>0</v>
      </c>
      <c r="H384" s="1441" t="n">
        <f aca="false">'NORTH-2'!H333</f>
        <v>0</v>
      </c>
      <c r="I384" s="1441" t="n">
        <f aca="false">'NORTH-2'!I333</f>
        <v>0</v>
      </c>
      <c r="J384" s="1441" t="n">
        <f aca="false">'NORTH-2'!J333</f>
        <v>60000</v>
      </c>
      <c r="K384" s="0" t="str">
        <f aca="false">'NORTH-2'!K333</f>
        <v>Estimated</v>
      </c>
      <c r="L384" s="0" t="n">
        <f aca="false">'NORTH-2'!L333</f>
        <v>1337961.24</v>
      </c>
      <c r="M384" s="0" t="n">
        <f aca="false">'NORTH-2'!M333</f>
        <v>1613786.1917737</v>
      </c>
      <c r="N384" s="0" t="str">
        <f aca="false">'NORTH-2'!N333</f>
        <v>Moghbazar</v>
      </c>
      <c r="O384" s="0" t="s">
        <v>977</v>
      </c>
    </row>
    <row r="385" customFormat="false" ht="15" hidden="true" customHeight="false" outlineLevel="0" collapsed="false">
      <c r="A385" s="0" t="n">
        <f aca="false">'NORTH-2'!A334</f>
        <v>4</v>
      </c>
      <c r="B385" s="0" t="str">
        <f aca="false">'NORTH-2'!B334</f>
        <v>Bagichartek</v>
      </c>
      <c r="C385" s="1441" t="n">
        <f aca="false">'NORTH-2'!C334</f>
        <v>11</v>
      </c>
      <c r="D385" s="1441" t="str">
        <f aca="false">'NORTH-2'!D334</f>
        <v>Mogbazar</v>
      </c>
      <c r="E385" s="1441" t="n">
        <f aca="false">'NORTH-2'!E334</f>
        <v>30799497</v>
      </c>
      <c r="F385" s="1441" t="n">
        <f aca="false">'NORTH-2'!F334</f>
        <v>1</v>
      </c>
      <c r="G385" s="1441" t="n">
        <f aca="false">'NORTH-2'!G334</f>
        <v>0</v>
      </c>
      <c r="H385" s="1441" t="n">
        <f aca="false">'NORTH-2'!H334</f>
        <v>0</v>
      </c>
      <c r="I385" s="1441" t="n">
        <f aca="false">'NORTH-2'!I334</f>
        <v>0</v>
      </c>
      <c r="J385" s="1441" t="n">
        <f aca="false">'NORTH-2'!J334</f>
        <v>60000</v>
      </c>
      <c r="K385" s="0" t="str">
        <f aca="false">'NORTH-2'!K334</f>
        <v>Estimated</v>
      </c>
      <c r="L385" s="0" t="n">
        <f aca="false">'NORTH-2'!L334</f>
        <v>1094695.56</v>
      </c>
      <c r="M385" s="0" t="n">
        <f aca="false">'NORTH-2'!M334</f>
        <v>1320370.52054212</v>
      </c>
      <c r="N385" s="0" t="str">
        <f aca="false">'NORTH-2'!N334</f>
        <v>Moghbazar</v>
      </c>
      <c r="O385" s="0" t="s">
        <v>977</v>
      </c>
    </row>
    <row r="386" customFormat="false" ht="15" hidden="true" customHeight="false" outlineLevel="0" collapsed="false">
      <c r="A386" s="0" t="n">
        <f aca="false">'NORTH-2'!A335</f>
        <v>1</v>
      </c>
      <c r="B386" s="0" t="str">
        <f aca="false">'NORTH-2'!B335</f>
        <v>Mirbagh</v>
      </c>
      <c r="C386" s="1441" t="n">
        <f aca="false">'NORTH-2'!C335</f>
        <v>11</v>
      </c>
      <c r="D386" s="1441" t="str">
        <f aca="false">'NORTH-2'!D335</f>
        <v>Mogbazar</v>
      </c>
      <c r="E386" s="1441" t="n">
        <f aca="false">'NORTH-2'!E335</f>
        <v>30799487</v>
      </c>
      <c r="F386" s="1441" t="n">
        <f aca="false">'NORTH-2'!F335</f>
        <v>1</v>
      </c>
      <c r="G386" s="1441" t="n">
        <f aca="false">'NORTH-2'!G335</f>
        <v>0</v>
      </c>
      <c r="H386" s="1441" t="n">
        <f aca="false">'NORTH-2'!H335</f>
        <v>0</v>
      </c>
      <c r="I386" s="1441" t="n">
        <f aca="false">'NORTH-2'!I335</f>
        <v>0</v>
      </c>
      <c r="J386" s="1441" t="n">
        <f aca="false">'NORTH-2'!J335</f>
        <v>60000</v>
      </c>
      <c r="K386" s="0" t="str">
        <f aca="false">'NORTH-2'!K335</f>
        <v>Estimated</v>
      </c>
      <c r="L386" s="0" t="n">
        <f aca="false">'NORTH-2'!L335</f>
        <v>1337961.24</v>
      </c>
      <c r="M386" s="0" t="n">
        <f aca="false">'NORTH-2'!M335</f>
        <v>1613786.1917737</v>
      </c>
      <c r="N386" s="0" t="str">
        <f aca="false">'NORTH-2'!N335</f>
        <v>Moghbazar</v>
      </c>
      <c r="O386" s="0" t="s">
        <v>977</v>
      </c>
    </row>
    <row r="387" customFormat="false" ht="15" hidden="true" customHeight="false" outlineLevel="0" collapsed="false">
      <c r="A387" s="0" t="n">
        <f aca="false">'NORTH-2'!A336</f>
        <v>2</v>
      </c>
      <c r="B387" s="0" t="str">
        <f aca="false">'NORTH-2'!B336</f>
        <v>West Rampura</v>
      </c>
      <c r="C387" s="1441" t="n">
        <f aca="false">'NORTH-2'!C336</f>
        <v>11</v>
      </c>
      <c r="D387" s="1441" t="str">
        <f aca="false">'NORTH-2'!D336</f>
        <v>Mogbazar</v>
      </c>
      <c r="E387" s="1441" t="str">
        <f aca="false">'NORTH-2'!E336</f>
        <v>2007-75111</v>
      </c>
      <c r="F387" s="1441" t="n">
        <f aca="false">'NORTH-2'!F336</f>
        <v>1</v>
      </c>
      <c r="G387" s="1441" t="n">
        <f aca="false">'NORTH-2'!G336</f>
        <v>0</v>
      </c>
      <c r="H387" s="1441" t="n">
        <f aca="false">'NORTH-2'!H336</f>
        <v>0</v>
      </c>
      <c r="I387" s="1441" t="n">
        <f aca="false">'NORTH-2'!I336</f>
        <v>0</v>
      </c>
      <c r="J387" s="1441" t="n">
        <f aca="false">'NORTH-2'!J336</f>
        <v>60000</v>
      </c>
      <c r="K387" s="0" t="str">
        <f aca="false">'NORTH-2'!K336</f>
        <v>Estimated</v>
      </c>
      <c r="L387" s="0" t="n">
        <f aca="false">'NORTH-2'!L336</f>
        <v>1216328.4</v>
      </c>
      <c r="M387" s="0" t="n">
        <f aca="false">'NORTH-2'!M336</f>
        <v>1467078.35615791</v>
      </c>
      <c r="N387" s="0" t="str">
        <f aca="false">'NORTH-2'!N336</f>
        <v>Moghbazar</v>
      </c>
      <c r="O387" s="0" t="s">
        <v>977</v>
      </c>
    </row>
    <row r="388" customFormat="false" ht="15" hidden="true" customHeight="false" outlineLevel="0" collapsed="false">
      <c r="A388" s="0" t="n">
        <f aca="false">'NORTH-2'!A337</f>
        <v>3</v>
      </c>
      <c r="B388" s="0" t="str">
        <f aca="false">'NORTH-2'!B337</f>
        <v>Jilkanon</v>
      </c>
      <c r="C388" s="1441" t="n">
        <f aca="false">'NORTH-2'!C337</f>
        <v>11</v>
      </c>
      <c r="D388" s="1441" t="str">
        <f aca="false">'NORTH-2'!D337</f>
        <v>Mogbazar</v>
      </c>
      <c r="E388" s="1441" t="n">
        <f aca="false">'NORTH-2'!E337</f>
        <v>30799461</v>
      </c>
      <c r="F388" s="1441" t="n">
        <f aca="false">'NORTH-2'!F337</f>
        <v>1</v>
      </c>
      <c r="G388" s="1441" t="n">
        <f aca="false">'NORTH-2'!G337</f>
        <v>0</v>
      </c>
      <c r="H388" s="1441" t="n">
        <f aca="false">'NORTH-2'!H337</f>
        <v>0</v>
      </c>
      <c r="I388" s="1441" t="n">
        <f aca="false">'NORTH-2'!I337</f>
        <v>0</v>
      </c>
      <c r="J388" s="1441" t="n">
        <f aca="false">'NORTH-2'!J337</f>
        <v>60000</v>
      </c>
      <c r="K388" s="0" t="n">
        <f aca="false">'NORTH-2'!K337</f>
        <v>0</v>
      </c>
      <c r="L388" s="0" t="n">
        <f aca="false">'NORTH-2'!L337</f>
        <v>0</v>
      </c>
      <c r="M388" s="0" t="n">
        <f aca="false">'NORTH-2'!M337</f>
        <v>0</v>
      </c>
      <c r="N388" s="0" t="str">
        <f aca="false">'NORTH-2'!N337</f>
        <v>Moghbazar</v>
      </c>
      <c r="O388" s="0" t="s">
        <v>977</v>
      </c>
    </row>
    <row r="389" customFormat="false" ht="15" hidden="true" customHeight="false" outlineLevel="0" collapsed="false">
      <c r="A389" s="0" t="n">
        <f aca="false">'NORTH-2'!A338</f>
        <v>4</v>
      </c>
      <c r="B389" s="0" t="str">
        <f aca="false">'NORTH-2'!B338</f>
        <v>AT-1</v>
      </c>
      <c r="C389" s="1441" t="n">
        <f aca="false">'NORTH-2'!C338</f>
        <v>11</v>
      </c>
      <c r="D389" s="1441" t="str">
        <f aca="false">'NORTH-2'!D338</f>
        <v>Export</v>
      </c>
      <c r="E389" s="1441" t="n">
        <f aca="false">'NORTH-2'!E338</f>
        <v>5395187</v>
      </c>
      <c r="F389" s="1441" t="n">
        <f aca="false">'NORTH-2'!F338</f>
        <v>1</v>
      </c>
      <c r="G389" s="1441" t="n">
        <f aca="false">'NORTH-2'!G338</f>
        <v>0</v>
      </c>
      <c r="H389" s="1441" t="n">
        <f aca="false">'NORTH-2'!H338</f>
        <v>0</v>
      </c>
      <c r="I389" s="1441" t="n">
        <f aca="false">'NORTH-2'!I338</f>
        <v>0</v>
      </c>
      <c r="J389" s="1441" t="n">
        <f aca="false">'NORTH-2'!J338</f>
        <v>2</v>
      </c>
      <c r="K389" s="0" t="n">
        <f aca="false">'NORTH-2'!K338</f>
        <v>0</v>
      </c>
      <c r="L389" s="0" t="n">
        <f aca="false">'NORTH-2'!L338</f>
        <v>0</v>
      </c>
      <c r="M389" s="0" t="n">
        <f aca="false">'NORTH-2'!M338</f>
        <v>0</v>
      </c>
      <c r="N389" s="0" t="str">
        <f aca="false">'NORTH-2'!N338</f>
        <v>Moghbazar</v>
      </c>
      <c r="O389" s="0" t="s">
        <v>977</v>
      </c>
    </row>
    <row r="390" customFormat="false" ht="15" hidden="true" customHeight="false" outlineLevel="0" collapsed="false">
      <c r="A390" s="0" t="n">
        <f aca="false">'NORTH-2'!A339</f>
        <v>5</v>
      </c>
      <c r="B390" s="0" t="str">
        <f aca="false">'NORTH-2'!B339</f>
        <v>AT-2</v>
      </c>
      <c r="C390" s="1441" t="n">
        <f aca="false">'NORTH-2'!C339</f>
        <v>11</v>
      </c>
      <c r="D390" s="1441" t="str">
        <f aca="false">'NORTH-2'!D339</f>
        <v>Export</v>
      </c>
      <c r="E390" s="1441" t="n">
        <f aca="false">'NORTH-2'!E339</f>
        <v>5379456</v>
      </c>
      <c r="F390" s="1441" t="n">
        <f aca="false">'NORTH-2'!F339</f>
        <v>1</v>
      </c>
      <c r="G390" s="1441" t="n">
        <f aca="false">'NORTH-2'!G339</f>
        <v>0</v>
      </c>
      <c r="H390" s="1441" t="n">
        <f aca="false">'NORTH-2'!H339</f>
        <v>0</v>
      </c>
      <c r="I390" s="1441" t="n">
        <f aca="false">'NORTH-2'!I339</f>
        <v>0</v>
      </c>
      <c r="J390" s="1441" t="n">
        <f aca="false">'NORTH-2'!J339</f>
        <v>2</v>
      </c>
      <c r="K390" s="0" t="n">
        <f aca="false">'NORTH-2'!K339</f>
        <v>0</v>
      </c>
      <c r="L390" s="0" t="n">
        <f aca="false">'NORTH-2'!L339</f>
        <v>0</v>
      </c>
      <c r="M390" s="0" t="n">
        <f aca="false">'NORTH-2'!M339</f>
        <v>0</v>
      </c>
      <c r="N390" s="0" t="str">
        <f aca="false">'NORTH-2'!N339</f>
        <v>Moghbazar</v>
      </c>
      <c r="O390" s="0" t="s">
        <v>977</v>
      </c>
    </row>
    <row r="391" customFormat="false" ht="15" hidden="true" customHeight="false" outlineLevel="0" collapsed="false">
      <c r="A391" s="0" t="n">
        <f aca="false">'NORTH-2'!A432</f>
        <v>1</v>
      </c>
      <c r="B391" s="0" t="str">
        <f aca="false">'NORTH-2'!B432</f>
        <v>Sobujbagh</v>
      </c>
      <c r="C391" s="1441" t="n">
        <f aca="false">'NORTH-2'!C432</f>
        <v>11</v>
      </c>
      <c r="D391" s="1441" t="str">
        <f aca="false">'NORTH-2'!D432</f>
        <v>Mugdapara</v>
      </c>
      <c r="E391" s="1441" t="n">
        <f aca="false">'NORTH-2'!E432</f>
        <v>34140453696</v>
      </c>
      <c r="F391" s="1441" t="n">
        <f aca="false">'NORTH-2'!F432</f>
        <v>1</v>
      </c>
      <c r="G391" s="1441" t="n">
        <f aca="false">'NORTH-2'!G432</f>
        <v>6677.95</v>
      </c>
      <c r="H391" s="1441" t="n">
        <f aca="false">'NORTH-2'!H432</f>
        <v>8495.5256</v>
      </c>
      <c r="I391" s="1441" t="n">
        <f aca="false">'NORTH-2'!I432</f>
        <v>1817.5756</v>
      </c>
      <c r="J391" s="1441" t="n">
        <f aca="false">'NORTH-2'!J432</f>
        <v>1000</v>
      </c>
      <c r="K391" s="0" t="n">
        <f aca="false">'NORTH-2'!K432</f>
        <v>0</v>
      </c>
      <c r="L391" s="0" t="n">
        <f aca="false">'NORTH-2'!L432</f>
        <v>1817575.6</v>
      </c>
      <c r="M391" s="0" t="n">
        <f aca="false">'NORTH-2'!M432</f>
        <v>2108453.14273464</v>
      </c>
      <c r="N391" s="0" t="str">
        <f aca="false">'NORTH-2'!N432</f>
        <v>Mugdapara</v>
      </c>
      <c r="O391" s="0" t="s">
        <v>1029</v>
      </c>
    </row>
    <row r="392" customFormat="false" ht="15" hidden="true" customHeight="false" outlineLevel="0" collapsed="false">
      <c r="A392" s="0" t="n">
        <f aca="false">'NORTH-2'!A433</f>
        <v>2</v>
      </c>
      <c r="B392" s="0" t="str">
        <f aca="false">'NORTH-2'!B433</f>
        <v>Madertek</v>
      </c>
      <c r="C392" s="1441" t="n">
        <f aca="false">'NORTH-2'!C433</f>
        <v>11</v>
      </c>
      <c r="D392" s="1441" t="str">
        <f aca="false">'NORTH-2'!D433</f>
        <v>Mugdapara</v>
      </c>
      <c r="E392" s="1441" t="str">
        <f aca="false">'NORTH-2'!E433</f>
        <v>D0086134</v>
      </c>
      <c r="F392" s="1441" t="n">
        <f aca="false">'NORTH-2'!F433</f>
        <v>1</v>
      </c>
      <c r="G392" s="1441" t="n">
        <f aca="false">'NORTH-2'!G433</f>
        <v>95560.9</v>
      </c>
      <c r="H392" s="1441" t="n">
        <f aca="false">'NORTH-2'!H433</f>
        <v>97494.4</v>
      </c>
      <c r="I392" s="1441" t="n">
        <f aca="false">'NORTH-2'!I433</f>
        <v>1933.5</v>
      </c>
      <c r="J392" s="1441" t="n">
        <f aca="false">'NORTH-2'!J433</f>
        <v>1000</v>
      </c>
      <c r="K392" s="0" t="n">
        <f aca="false">'NORTH-2'!K433</f>
        <v>0</v>
      </c>
      <c r="L392" s="0" t="n">
        <f aca="false">'NORTH-2'!L433</f>
        <v>1933500</v>
      </c>
      <c r="M392" s="0" t="n">
        <f aca="false">'NORTH-2'!M433</f>
        <v>2242929.62090679</v>
      </c>
      <c r="N392" s="0" t="str">
        <f aca="false">'NORTH-2'!N433</f>
        <v>Mugdapara</v>
      </c>
      <c r="O392" s="0" t="s">
        <v>1029</v>
      </c>
    </row>
    <row r="393" customFormat="false" ht="15" hidden="true" customHeight="false" outlineLevel="0" collapsed="false">
      <c r="A393" s="0" t="n">
        <f aca="false">'NORTH-2'!A434</f>
        <v>3</v>
      </c>
      <c r="B393" s="0" t="str">
        <f aca="false">'NORTH-2'!B434</f>
        <v>Rajarbagh</v>
      </c>
      <c r="C393" s="1441" t="n">
        <f aca="false">'NORTH-2'!C434</f>
        <v>11</v>
      </c>
      <c r="D393" s="1441" t="str">
        <f aca="false">'NORTH-2'!D434</f>
        <v>Mugdapara</v>
      </c>
      <c r="E393" s="1441" t="n">
        <f aca="false">'NORTH-2'!E434</f>
        <v>34140313076</v>
      </c>
      <c r="F393" s="1441" t="n">
        <f aca="false">'NORTH-2'!F434</f>
        <v>1</v>
      </c>
      <c r="G393" s="1441" t="n">
        <f aca="false">'NORTH-2'!G434</f>
        <v>5644.71</v>
      </c>
      <c r="H393" s="1441" t="n">
        <f aca="false">'NORTH-2'!H434</f>
        <v>7021.7968</v>
      </c>
      <c r="I393" s="1441" t="n">
        <f aca="false">'NORTH-2'!I434</f>
        <v>1377.0868</v>
      </c>
      <c r="J393" s="1441" t="n">
        <f aca="false">'NORTH-2'!J434</f>
        <v>1000</v>
      </c>
      <c r="K393" s="0" t="n">
        <f aca="false">'NORTH-2'!K434</f>
        <v>0</v>
      </c>
      <c r="L393" s="0" t="n">
        <f aca="false">'NORTH-2'!L434</f>
        <v>1377086.8</v>
      </c>
      <c r="M393" s="0" t="n">
        <f aca="false">'NORTH-2'!M434</f>
        <v>1597470.27374179</v>
      </c>
      <c r="N393" s="0" t="str">
        <f aca="false">'NORTH-2'!N434</f>
        <v>Mugdapara</v>
      </c>
      <c r="O393" s="0" t="s">
        <v>1029</v>
      </c>
    </row>
    <row r="394" customFormat="false" ht="15" hidden="true" customHeight="false" outlineLevel="0" collapsed="false">
      <c r="A394" s="0" t="n">
        <f aca="false">'NORTH-2'!A435</f>
        <v>0</v>
      </c>
      <c r="B394" s="0" t="str">
        <f aca="false">'NORTH-2'!B435</f>
        <v>Goran</v>
      </c>
      <c r="C394" s="1441" t="n">
        <f aca="false">'NORTH-2'!C435</f>
        <v>11</v>
      </c>
      <c r="D394" s="1441" t="n">
        <f aca="false">'NORTH-2'!D435</f>
        <v>0</v>
      </c>
      <c r="E394" s="1441" t="str">
        <f aca="false">'NORTH-2'!E435</f>
        <v>X1390296</v>
      </c>
      <c r="F394" s="1441" t="n">
        <f aca="false">'NORTH-2'!F435</f>
        <v>1</v>
      </c>
      <c r="G394" s="1441" t="n">
        <f aca="false">'NORTH-2'!G435</f>
        <v>24684</v>
      </c>
      <c r="H394" s="1441" t="n">
        <f aca="false">'NORTH-2'!H435</f>
        <v>26638.6</v>
      </c>
      <c r="I394" s="1441" t="n">
        <f aca="false">'NORTH-2'!I435</f>
        <v>1954.6</v>
      </c>
      <c r="J394" s="1441" t="n">
        <f aca="false">'NORTH-2'!J435</f>
        <v>1000</v>
      </c>
      <c r="K394" s="0" t="n">
        <f aca="false">'NORTH-2'!K435</f>
        <v>0</v>
      </c>
      <c r="L394" s="0" t="n">
        <f aca="false">'NORTH-2'!L435</f>
        <v>1954600</v>
      </c>
      <c r="M394" s="0" t="n">
        <f aca="false">'NORTH-2'!M435</f>
        <v>2267406.38066946</v>
      </c>
      <c r="N394" s="0" t="str">
        <f aca="false">'NORTH-2'!N435</f>
        <v>Bashabo</v>
      </c>
      <c r="O394" s="0" t="s">
        <v>1029</v>
      </c>
    </row>
    <row r="395" customFormat="false" ht="15" hidden="true" customHeight="false" outlineLevel="0" collapsed="false">
      <c r="A395" s="0" t="n">
        <f aca="false">'NORTH-2'!A436</f>
        <v>5</v>
      </c>
      <c r="B395" s="0" t="str">
        <f aca="false">'NORTH-2'!B436</f>
        <v>Dhakhingaon</v>
      </c>
      <c r="C395" s="1441" t="n">
        <f aca="false">'NORTH-2'!C436</f>
        <v>11</v>
      </c>
      <c r="D395" s="1441" t="str">
        <f aca="false">'NORTH-2'!D436</f>
        <v>Mugdapara</v>
      </c>
      <c r="E395" s="1441" t="n">
        <f aca="false">'NORTH-2'!E436</f>
        <v>34140313075</v>
      </c>
      <c r="F395" s="1441" t="n">
        <f aca="false">'NORTH-2'!F436</f>
        <v>1</v>
      </c>
      <c r="G395" s="1441" t="n">
        <f aca="false">'NORTH-2'!G436</f>
        <v>6722.86</v>
      </c>
      <c r="H395" s="1441" t="n">
        <f aca="false">'NORTH-2'!H436</f>
        <v>8205.6192</v>
      </c>
      <c r="I395" s="1441" t="n">
        <f aca="false">'NORTH-2'!I436</f>
        <v>1482.7592</v>
      </c>
      <c r="J395" s="1441" t="n">
        <f aca="false">'NORTH-2'!J436</f>
        <v>1000</v>
      </c>
      <c r="K395" s="0" t="n">
        <f aca="false">'NORTH-2'!K436</f>
        <v>0</v>
      </c>
      <c r="L395" s="0" t="n">
        <f aca="false">'NORTH-2'!L436</f>
        <v>1482759.2</v>
      </c>
      <c r="M395" s="0" t="n">
        <f aca="false">'NORTH-2'!M436</f>
        <v>1720054.06276289</v>
      </c>
      <c r="N395" s="0" t="str">
        <f aca="false">'NORTH-2'!N436</f>
        <v>Mugdapara</v>
      </c>
      <c r="O395" s="0" t="s">
        <v>1029</v>
      </c>
    </row>
    <row r="396" customFormat="false" ht="15" hidden="true" customHeight="false" outlineLevel="0" collapsed="false">
      <c r="A396" s="0" t="n">
        <f aca="false">'NORTH-2'!A437</f>
        <v>6</v>
      </c>
      <c r="B396" s="0" t="str">
        <f aca="false">'NORTH-2'!B437</f>
        <v>Manda</v>
      </c>
      <c r="C396" s="1441" t="n">
        <f aca="false">'NORTH-2'!C437</f>
        <v>11</v>
      </c>
      <c r="D396" s="1441" t="str">
        <f aca="false">'NORTH-2'!D437</f>
        <v>Maniknagar</v>
      </c>
      <c r="E396" s="1441" t="str">
        <f aca="false">'NORTH-2'!E437</f>
        <v>XC570267</v>
      </c>
      <c r="F396" s="1441" t="n">
        <f aca="false">'NORTH-2'!F437</f>
        <v>1</v>
      </c>
      <c r="G396" s="1441" t="n">
        <f aca="false">'NORTH-2'!G437</f>
        <v>79376.5</v>
      </c>
      <c r="H396" s="1441" t="n">
        <f aca="false">'NORTH-2'!H437</f>
        <v>79747.1</v>
      </c>
      <c r="I396" s="1441" t="n">
        <f aca="false">'NORTH-2'!I437</f>
        <v>370.600000000006</v>
      </c>
      <c r="J396" s="1441" t="n">
        <f aca="false">'NORTH-2'!J437</f>
        <v>1000</v>
      </c>
      <c r="K396" s="0" t="n">
        <f aca="false">'NORTH-2'!K437</f>
        <v>0</v>
      </c>
      <c r="L396" s="0" t="n">
        <f aca="false">'NORTH-2'!L437</f>
        <v>370600.000000006</v>
      </c>
      <c r="M396" s="0" t="n">
        <f aca="false">'NORTH-2'!M437</f>
        <v>429909.344457238</v>
      </c>
      <c r="N396" s="0" t="str">
        <f aca="false">'NORTH-2'!N437</f>
        <v>Maniknagar</v>
      </c>
      <c r="O396" s="0" t="s">
        <v>1029</v>
      </c>
    </row>
    <row r="397" customFormat="false" ht="15" hidden="true" customHeight="false" outlineLevel="0" collapsed="false">
      <c r="A397" s="0" t="n">
        <f aca="false">'NORTH-2'!A438</f>
        <v>7</v>
      </c>
      <c r="B397" s="0" t="str">
        <f aca="false">'NORTH-2'!B438</f>
        <v>Green Model Town</v>
      </c>
      <c r="C397" s="1441" t="n">
        <f aca="false">'NORTH-2'!C438</f>
        <v>11</v>
      </c>
      <c r="D397" s="1441" t="str">
        <f aca="false">'NORTH-2'!D438</f>
        <v>Mugdapara</v>
      </c>
      <c r="E397" s="1441" t="n">
        <f aca="false">'NORTH-2'!E438</f>
        <v>34140453695</v>
      </c>
      <c r="F397" s="1441" t="n">
        <f aca="false">'NORTH-2'!F438</f>
        <v>1</v>
      </c>
      <c r="G397" s="1441" t="n">
        <f aca="false">'NORTH-2'!G438</f>
        <v>282.33</v>
      </c>
      <c r="H397" s="1441" t="n">
        <f aca="false">'NORTH-2'!H438</f>
        <v>282.33</v>
      </c>
      <c r="I397" s="1441" t="n">
        <f aca="false">'NORTH-2'!I438</f>
        <v>0</v>
      </c>
      <c r="J397" s="1441" t="n">
        <f aca="false">'NORTH-2'!J438</f>
        <v>1000</v>
      </c>
      <c r="K397" s="0" t="str">
        <f aca="false">'NORTH-2'!K438</f>
        <v>Reading Corrected</v>
      </c>
      <c r="L397" s="0" t="n">
        <f aca="false">'NORTH-2'!L438</f>
        <v>0</v>
      </c>
      <c r="M397" s="0" t="n">
        <f aca="false">'NORTH-2'!M438</f>
        <v>0</v>
      </c>
      <c r="N397" s="0" t="str">
        <f aca="false">'NORTH-2'!N438</f>
        <v>Mugdapara</v>
      </c>
      <c r="O397" s="0" t="s">
        <v>1029</v>
      </c>
    </row>
    <row r="398" customFormat="false" ht="15" hidden="true" customHeight="false" outlineLevel="0" collapsed="false">
      <c r="A398" s="0" t="n">
        <f aca="false">'NORTH-2'!A439</f>
        <v>1</v>
      </c>
      <c r="B398" s="0" t="str">
        <f aca="false">'NORTH-2'!B439</f>
        <v>Biswa Road</v>
      </c>
      <c r="C398" s="1441" t="n">
        <f aca="false">'NORTH-2'!C439</f>
        <v>11</v>
      </c>
      <c r="D398" s="1441" t="str">
        <f aca="false">'NORTH-2'!D439</f>
        <v>Mugdapara</v>
      </c>
      <c r="E398" s="1441" t="n">
        <f aca="false">'NORTH-2'!E439</f>
        <v>34140313080</v>
      </c>
      <c r="F398" s="1441" t="n">
        <f aca="false">'NORTH-2'!F439</f>
        <v>1</v>
      </c>
      <c r="G398" s="1441" t="n">
        <f aca="false">'NORTH-2'!G439</f>
        <v>1799.56</v>
      </c>
      <c r="H398" s="1441" t="n">
        <f aca="false">'NORTH-2'!H439</f>
        <v>2474.7662</v>
      </c>
      <c r="I398" s="1441" t="n">
        <f aca="false">'NORTH-2'!I439</f>
        <v>675.2062</v>
      </c>
      <c r="J398" s="1441" t="n">
        <f aca="false">'NORTH-2'!J439</f>
        <v>1000</v>
      </c>
      <c r="K398" s="0" t="n">
        <f aca="false">'NORTH-2'!K439</f>
        <v>0</v>
      </c>
      <c r="L398" s="0" t="n">
        <f aca="false">'NORTH-2'!L439</f>
        <v>675206.2</v>
      </c>
      <c r="M398" s="0" t="n">
        <f aca="false">'NORTH-2'!M439</f>
        <v>783263.504628868</v>
      </c>
      <c r="N398" s="0" t="str">
        <f aca="false">'NORTH-2'!N439</f>
        <v>Mugdapara</v>
      </c>
      <c r="O398" s="0" t="s">
        <v>1029</v>
      </c>
    </row>
    <row r="399" customFormat="false" ht="15" hidden="true" customHeight="false" outlineLevel="0" collapsed="false">
      <c r="A399" s="0" t="n">
        <f aca="false">'NORTH-2'!A440</f>
        <v>2</v>
      </c>
      <c r="B399" s="0" t="str">
        <f aca="false">'NORTH-2'!B440</f>
        <v>Mugdapara</v>
      </c>
      <c r="C399" s="1441" t="n">
        <f aca="false">'NORTH-2'!C440</f>
        <v>11</v>
      </c>
      <c r="D399" s="1441" t="n">
        <f aca="false">'NORTH-2'!D440</f>
        <v>0</v>
      </c>
      <c r="E399" s="1441" t="str">
        <f aca="false">'NORTH-2'!E440</f>
        <v>X0854272</v>
      </c>
      <c r="F399" s="1441" t="n">
        <f aca="false">'NORTH-2'!F440</f>
        <v>1</v>
      </c>
      <c r="G399" s="1441" t="n">
        <f aca="false">'NORTH-2'!G440</f>
        <v>3507.9</v>
      </c>
      <c r="H399" s="1441" t="n">
        <f aca="false">'NORTH-2'!H440</f>
        <v>3786.4</v>
      </c>
      <c r="I399" s="1441" t="n">
        <f aca="false">'NORTH-2'!I440</f>
        <v>278.5</v>
      </c>
      <c r="J399" s="1441" t="n">
        <f aca="false">'NORTH-2'!J440</f>
        <v>1000</v>
      </c>
      <c r="K399" s="0" t="str">
        <f aca="false">'NORTH-2'!K440</f>
        <v>New Meter</v>
      </c>
      <c r="L399" s="0" t="n">
        <f aca="false">'NORTH-2'!L440</f>
        <v>278500</v>
      </c>
      <c r="M399" s="0" t="n">
        <f aca="false">'NORTH-2'!M440</f>
        <v>323070.028147164</v>
      </c>
      <c r="N399" s="0" t="str">
        <f aca="false">'NORTH-2'!N440</f>
        <v>Maniknagar</v>
      </c>
      <c r="O399" s="0" t="s">
        <v>1029</v>
      </c>
    </row>
    <row r="400" customFormat="false" ht="15" hidden="true" customHeight="false" outlineLevel="0" collapsed="false">
      <c r="A400" s="0" t="n">
        <f aca="false">'NORTH-2'!A441</f>
        <v>0</v>
      </c>
      <c r="B400" s="0" t="str">
        <f aca="false">'NORTH-2'!B441</f>
        <v>Singapur</v>
      </c>
      <c r="C400" s="1441" t="n">
        <f aca="false">'NORTH-2'!C441</f>
        <v>11</v>
      </c>
      <c r="D400" s="1441" t="n">
        <f aca="false">'NORTH-2'!D441</f>
        <v>0</v>
      </c>
      <c r="E400" s="1441" t="str">
        <f aca="false">'NORTH-2'!E441</f>
        <v>X1390302 (N)</v>
      </c>
      <c r="F400" s="1441" t="n">
        <f aca="false">'NORTH-2'!F441</f>
        <v>1</v>
      </c>
      <c r="G400" s="1441" t="n">
        <f aca="false">'NORTH-2'!G441</f>
        <v>28808.4</v>
      </c>
      <c r="H400" s="1441" t="n">
        <f aca="false">'NORTH-2'!H441</f>
        <v>31151.7</v>
      </c>
      <c r="I400" s="1441" t="n">
        <f aca="false">'NORTH-2'!I441</f>
        <v>2343.3</v>
      </c>
      <c r="J400" s="1441" t="n">
        <f aca="false">'NORTH-2'!J441</f>
        <v>1000</v>
      </c>
      <c r="K400" s="0" t="n">
        <f aca="false">'NORTH-2'!K441</f>
        <v>0</v>
      </c>
      <c r="L400" s="0" t="n">
        <f aca="false">'NORTH-2'!L441</f>
        <v>2343300</v>
      </c>
      <c r="M400" s="0" t="n">
        <f aca="false">'NORTH-2'!M441</f>
        <v>2718312.37686624</v>
      </c>
      <c r="N400" s="0" t="str">
        <f aca="false">'NORTH-2'!N441</f>
        <v>Banosree</v>
      </c>
      <c r="O400" s="0" t="s">
        <v>1029</v>
      </c>
    </row>
    <row r="401" customFormat="false" ht="15" hidden="true" customHeight="false" outlineLevel="0" collapsed="false">
      <c r="A401" s="0" t="n">
        <f aca="false">'NORTH-2'!A442</f>
        <v>0</v>
      </c>
      <c r="B401" s="0" t="str">
        <f aca="false">'NORTH-2'!B442</f>
        <v>Trimohony</v>
      </c>
      <c r="C401" s="1441" t="n">
        <f aca="false">'NORTH-2'!C442</f>
        <v>11</v>
      </c>
      <c r="D401" s="1441" t="n">
        <f aca="false">'NORTH-2'!D442</f>
        <v>0</v>
      </c>
      <c r="E401" s="1441" t="str">
        <f aca="false">'NORTH-2'!E442</f>
        <v>X1390308</v>
      </c>
      <c r="F401" s="1441" t="n">
        <f aca="false">'NORTH-2'!F442</f>
        <v>1</v>
      </c>
      <c r="G401" s="1441" t="n">
        <f aca="false">'NORTH-2'!G442</f>
        <v>22519.4</v>
      </c>
      <c r="H401" s="1441" t="n">
        <f aca="false">'NORTH-2'!H442</f>
        <v>24527.3</v>
      </c>
      <c r="I401" s="1441" t="n">
        <f aca="false">'NORTH-2'!I442</f>
        <v>2007.9</v>
      </c>
      <c r="J401" s="1441" t="n">
        <f aca="false">'NORTH-2'!J442</f>
        <v>1000</v>
      </c>
      <c r="K401" s="0" t="n">
        <f aca="false">'NORTH-2'!K442</f>
        <v>0</v>
      </c>
      <c r="L401" s="0" t="n">
        <f aca="false">'NORTH-2'!L442</f>
        <v>2007900</v>
      </c>
      <c r="M401" s="0" t="n">
        <f aca="false">'NORTH-2'!M442</f>
        <v>2329236.29988039</v>
      </c>
      <c r="N401" s="0" t="str">
        <f aca="false">'NORTH-2'!N442</f>
        <v>Banosree</v>
      </c>
      <c r="O401" s="0" t="s">
        <v>1029</v>
      </c>
    </row>
    <row r="402" customFormat="false" ht="15" hidden="true" customHeight="false" outlineLevel="0" collapsed="false">
      <c r="A402" s="0" t="n">
        <f aca="false">'NORTH-2'!A443</f>
        <v>5</v>
      </c>
      <c r="B402" s="0" t="str">
        <f aca="false">'NORTH-2'!B443</f>
        <v>Mayakanon</v>
      </c>
      <c r="C402" s="1441" t="n">
        <f aca="false">'NORTH-2'!C443</f>
        <v>11</v>
      </c>
      <c r="D402" s="1441" t="str">
        <f aca="false">'NORTH-2'!D443</f>
        <v>Mugdapara</v>
      </c>
      <c r="E402" s="1441" t="n">
        <f aca="false">'NORTH-2'!E443</f>
        <v>34140313073</v>
      </c>
      <c r="F402" s="1441" t="n">
        <f aca="false">'NORTH-2'!F443</f>
        <v>1</v>
      </c>
      <c r="G402" s="1441" t="n">
        <f aca="false">'NORTH-2'!G443</f>
        <v>8633.04</v>
      </c>
      <c r="H402" s="1441" t="n">
        <f aca="false">'NORTH-2'!H443</f>
        <v>8633.04</v>
      </c>
      <c r="I402" s="1441" t="n">
        <f aca="false">'NORTH-2'!I443</f>
        <v>0</v>
      </c>
      <c r="J402" s="1441" t="n">
        <f aca="false">'NORTH-2'!J443</f>
        <v>1000</v>
      </c>
      <c r="K402" s="0" t="n">
        <f aca="false">'NORTH-2'!K443</f>
        <v>0</v>
      </c>
      <c r="L402" s="0" t="n">
        <f aca="false">'NORTH-2'!L443</f>
        <v>0</v>
      </c>
      <c r="M402" s="0" t="n">
        <f aca="false">'NORTH-2'!M443</f>
        <v>0</v>
      </c>
      <c r="N402" s="0" t="str">
        <f aca="false">'NORTH-2'!N443</f>
        <v>Mugdapara</v>
      </c>
      <c r="O402" s="0" t="s">
        <v>1029</v>
      </c>
    </row>
    <row r="403" customFormat="false" ht="15" hidden="true" customHeight="false" outlineLevel="0" collapsed="false">
      <c r="A403" s="0" t="n">
        <f aca="false">'NORTH-2'!A444</f>
        <v>6</v>
      </c>
      <c r="B403" s="0" t="str">
        <f aca="false">'NORTH-2'!B444</f>
        <v>Ahmedbagh</v>
      </c>
      <c r="C403" s="1441" t="n">
        <f aca="false">'NORTH-2'!C444</f>
        <v>11</v>
      </c>
      <c r="D403" s="1441" t="str">
        <f aca="false">'NORTH-2'!D444</f>
        <v>Mugdapara</v>
      </c>
      <c r="E403" s="1441" t="n">
        <f aca="false">'NORTH-2'!E444</f>
        <v>34140453691</v>
      </c>
      <c r="F403" s="1441" t="n">
        <f aca="false">'NORTH-2'!F444</f>
        <v>1</v>
      </c>
      <c r="G403" s="1441" t="n">
        <f aca="false">'NORTH-2'!G444</f>
        <v>3107.93</v>
      </c>
      <c r="H403" s="1441" t="n">
        <f aca="false">'NORTH-2'!H444</f>
        <v>3952.1608</v>
      </c>
      <c r="I403" s="1441" t="n">
        <f aca="false">'NORTH-2'!I444</f>
        <v>844.2308</v>
      </c>
      <c r="J403" s="1441" t="n">
        <f aca="false">'NORTH-2'!J444</f>
        <v>1000</v>
      </c>
      <c r="K403" s="0" t="n">
        <f aca="false">'NORTH-2'!K444</f>
        <v>0</v>
      </c>
      <c r="L403" s="0" t="n">
        <f aca="false">'NORTH-2'!L444</f>
        <v>844230.8</v>
      </c>
      <c r="M403" s="0" t="n">
        <f aca="false">'NORTH-2'!M444</f>
        <v>979338.126817604</v>
      </c>
      <c r="N403" s="0" t="str">
        <f aca="false">'NORTH-2'!N444</f>
        <v>Mugdapara</v>
      </c>
      <c r="O403" s="0" t="s">
        <v>1029</v>
      </c>
    </row>
    <row r="404" customFormat="false" ht="15" hidden="true" customHeight="false" outlineLevel="0" collapsed="false">
      <c r="A404" s="0" t="n">
        <f aca="false">'NORTH-2'!A445</f>
        <v>1</v>
      </c>
      <c r="B404" s="0" t="str">
        <f aca="false">'NORTH-2'!B445</f>
        <v>Wasa Road</v>
      </c>
      <c r="C404" s="1441" t="n">
        <f aca="false">'NORTH-2'!C445</f>
        <v>11</v>
      </c>
      <c r="D404" s="1441" t="str">
        <f aca="false">'NORTH-2'!D445</f>
        <v>Mugdapara</v>
      </c>
      <c r="E404" s="1441" t="n">
        <f aca="false">'NORTH-2'!E445</f>
        <v>61903686</v>
      </c>
      <c r="F404" s="1441" t="n">
        <f aca="false">'NORTH-2'!F445</f>
        <v>1</v>
      </c>
      <c r="G404" s="1441" t="n">
        <f aca="false">'NORTH-2'!G445</f>
        <v>702966</v>
      </c>
      <c r="H404" s="1441" t="n">
        <f aca="false">'NORTH-2'!H445</f>
        <v>712365</v>
      </c>
      <c r="I404" s="1441" t="n">
        <f aca="false">'NORTH-2'!I445</f>
        <v>9399</v>
      </c>
      <c r="J404" s="1441" t="n">
        <f aca="false">'NORTH-2'!J445</f>
        <v>200</v>
      </c>
      <c r="K404" s="0" t="n">
        <f aca="false">'NORTH-2'!K445</f>
        <v>0</v>
      </c>
      <c r="L404" s="0" t="n">
        <f aca="false">'NORTH-2'!L445</f>
        <v>1879800</v>
      </c>
      <c r="M404" s="0" t="n">
        <f aca="false">'NORTH-2'!M445</f>
        <v>2180635.68729278</v>
      </c>
      <c r="N404" s="0" t="str">
        <f aca="false">'NORTH-2'!N445</f>
        <v>Mugdapara</v>
      </c>
      <c r="O404" s="0" t="s">
        <v>1029</v>
      </c>
    </row>
    <row r="405" customFormat="false" ht="15" hidden="true" customHeight="false" outlineLevel="0" collapsed="false">
      <c r="A405" s="0" t="n">
        <f aca="false">'NORTH-2'!A446</f>
        <v>2</v>
      </c>
      <c r="B405" s="0" t="str">
        <f aca="false">'NORTH-2'!B446</f>
        <v>Nandipara</v>
      </c>
      <c r="C405" s="1441" t="n">
        <f aca="false">'NORTH-2'!C446</f>
        <v>11</v>
      </c>
      <c r="D405" s="1441" t="str">
        <f aca="false">'NORTH-2'!D446</f>
        <v>Mugdapara</v>
      </c>
      <c r="E405" s="1441" t="n">
        <f aca="false">'NORTH-2'!E446</f>
        <v>61903558</v>
      </c>
      <c r="F405" s="1441" t="n">
        <f aca="false">'NORTH-2'!F446</f>
        <v>1</v>
      </c>
      <c r="G405" s="1441" t="n">
        <f aca="false">'NORTH-2'!G446</f>
        <v>739373</v>
      </c>
      <c r="H405" s="1441" t="n">
        <f aca="false">'NORTH-2'!H446</f>
        <v>746576</v>
      </c>
      <c r="I405" s="1441" t="n">
        <f aca="false">'NORTH-2'!I446</f>
        <v>7203</v>
      </c>
      <c r="J405" s="1441" t="n">
        <f aca="false">'NORTH-2'!J446</f>
        <v>200</v>
      </c>
      <c r="K405" s="0" t="n">
        <f aca="false">'NORTH-2'!K446</f>
        <v>0</v>
      </c>
      <c r="L405" s="0" t="n">
        <f aca="false">'NORTH-2'!L446</f>
        <v>1440600</v>
      </c>
      <c r="M405" s="0" t="n">
        <f aca="false">'NORTH-2'!M446</f>
        <v>1671147.87270666</v>
      </c>
      <c r="N405" s="0" t="str">
        <f aca="false">'NORTH-2'!N446</f>
        <v>Mugdapara</v>
      </c>
      <c r="O405" s="0" t="s">
        <v>1029</v>
      </c>
    </row>
    <row r="406" customFormat="false" ht="15" hidden="true" customHeight="false" outlineLevel="0" collapsed="false">
      <c r="A406" s="0" t="n">
        <f aca="false">'NORTH-2'!A448</f>
        <v>3</v>
      </c>
      <c r="B406" s="0" t="str">
        <f aca="false">'NORTH-2'!B448</f>
        <v>AT-2</v>
      </c>
      <c r="C406" s="1441" t="n">
        <f aca="false">'NORTH-2'!C448</f>
        <v>0.415</v>
      </c>
      <c r="D406" s="1441" t="n">
        <f aca="false">'NORTH-2'!D448</f>
        <v>0</v>
      </c>
      <c r="E406" s="1441" t="n">
        <f aca="false">'NORTH-2'!E448</f>
        <v>63394003</v>
      </c>
      <c r="F406" s="1441" t="n">
        <f aca="false">'NORTH-2'!F448</f>
        <v>1</v>
      </c>
      <c r="G406" s="1441" t="n">
        <f aca="false">'NORTH-2'!G448</f>
        <v>89.44</v>
      </c>
      <c r="H406" s="1441" t="n">
        <f aca="false">'NORTH-2'!H448</f>
        <v>157.43</v>
      </c>
      <c r="I406" s="1441" t="n">
        <f aca="false">'NORTH-2'!I448</f>
        <v>67.99</v>
      </c>
      <c r="J406" s="1441" t="n">
        <f aca="false">'NORTH-2'!J448</f>
        <v>80</v>
      </c>
      <c r="K406" s="0" t="n">
        <f aca="false">'NORTH-2'!K448</f>
        <v>0</v>
      </c>
      <c r="L406" s="0" t="n">
        <f aca="false">'NORTH-2'!L448</f>
        <v>5439.2</v>
      </c>
      <c r="M406" s="0" t="n">
        <f aca="false">'NORTH-2'!M448</f>
        <v>6309.66785313485</v>
      </c>
      <c r="N406" s="0" t="str">
        <f aca="false">'NORTH-2'!N448</f>
        <v>Mugdapara</v>
      </c>
      <c r="O406" s="0" t="s">
        <v>1029</v>
      </c>
    </row>
    <row r="407" customFormat="false" ht="15" hidden="true" customHeight="false" outlineLevel="0" collapsed="false">
      <c r="A407" s="0" t="n">
        <f aca="false">'NORTH-2'!A513</f>
        <v>1</v>
      </c>
      <c r="B407" s="0" t="str">
        <f aca="false">'NORTH-2'!B513</f>
        <v>Nakhal Para Feeder</v>
      </c>
      <c r="C407" s="1441" t="n">
        <f aca="false">'NORTH-2'!C513</f>
        <v>11</v>
      </c>
      <c r="D407" s="1441" t="n">
        <f aca="false">'NORTH-2'!D513</f>
        <v>0</v>
      </c>
      <c r="E407" s="1441" t="str">
        <f aca="false">'NORTH-2'!E513</f>
        <v>DHK60950</v>
      </c>
      <c r="F407" s="1441" t="n">
        <f aca="false">'NORTH-2'!F513</f>
        <v>1</v>
      </c>
      <c r="G407" s="1441" t="n">
        <f aca="false">'NORTH-2'!G513</f>
        <v>176336.6</v>
      </c>
      <c r="H407" s="1441" t="n">
        <f aca="false">'NORTH-2'!H513</f>
        <v>201859.3</v>
      </c>
      <c r="I407" s="1441" t="n">
        <f aca="false">'NORTH-2'!I513</f>
        <v>25522.7</v>
      </c>
      <c r="J407" s="1441" t="n">
        <f aca="false">'NORTH-2'!J513</f>
        <v>60</v>
      </c>
      <c r="K407" s="0" t="n">
        <f aca="false">'NORTH-2'!K513</f>
        <v>0</v>
      </c>
      <c r="L407" s="0" t="n">
        <f aca="false">'NORTH-2'!L513</f>
        <v>1531362</v>
      </c>
      <c r="M407" s="0" t="n">
        <f aca="false">'NORTH-2'!M513</f>
        <v>1561876.84098945</v>
      </c>
      <c r="N407" s="0" t="str">
        <f aca="false">'NORTH-2'!N513</f>
        <v>Tejgaon</v>
      </c>
      <c r="O407" s="0" t="s">
        <v>969</v>
      </c>
    </row>
    <row r="408" customFormat="false" ht="15" hidden="true" customHeight="false" outlineLevel="0" collapsed="false">
      <c r="A408" s="0" t="n">
        <f aca="false">'NORTH-2'!A514</f>
        <v>2</v>
      </c>
      <c r="B408" s="0" t="str">
        <f aca="false">'NORTH-2'!B514</f>
        <v>Badda-Meghna Feeder</v>
      </c>
      <c r="C408" s="1441" t="n">
        <f aca="false">'NORTH-2'!C514</f>
        <v>11</v>
      </c>
      <c r="D408" s="1441" t="n">
        <f aca="false">'NORTH-2'!D514</f>
        <v>0</v>
      </c>
      <c r="E408" s="1441" t="str">
        <f aca="false">'NORTH-2'!E514</f>
        <v>DHK60979</v>
      </c>
      <c r="F408" s="1441" t="n">
        <f aca="false">'NORTH-2'!F514</f>
        <v>1</v>
      </c>
      <c r="G408" s="1441" t="n">
        <f aca="false">'NORTH-2'!G514</f>
        <v>876525.4</v>
      </c>
      <c r="H408" s="1441" t="n">
        <f aca="false">'NORTH-2'!H514</f>
        <v>888283.6</v>
      </c>
      <c r="I408" s="1441" t="n">
        <f aca="false">'NORTH-2'!I514</f>
        <v>11758.2</v>
      </c>
      <c r="J408" s="1441" t="n">
        <f aca="false">'NORTH-2'!J514</f>
        <v>60</v>
      </c>
      <c r="K408" s="0" t="n">
        <f aca="false">'NORTH-2'!K514</f>
        <v>0</v>
      </c>
      <c r="L408" s="0" t="n">
        <f aca="false">'NORTH-2'!L514</f>
        <v>705491.999999997</v>
      </c>
      <c r="M408" s="0" t="n">
        <f aca="false">'NORTH-2'!M514</f>
        <v>719550.058250973</v>
      </c>
      <c r="N408" s="0" t="str">
        <f aca="false">'NORTH-2'!N514</f>
        <v>Tejgaon</v>
      </c>
      <c r="O408" s="0" t="s">
        <v>969</v>
      </c>
    </row>
    <row r="409" customFormat="false" ht="15" hidden="true" customHeight="false" outlineLevel="0" collapsed="false">
      <c r="A409" s="0" t="n">
        <f aca="false">'NORTH-2'!A515</f>
        <v>3</v>
      </c>
      <c r="B409" s="0" t="str">
        <f aca="false">'NORTH-2'!B515</f>
        <v>Rasulbagh Feeder</v>
      </c>
      <c r="C409" s="1441" t="n">
        <f aca="false">'NORTH-2'!C515</f>
        <v>11</v>
      </c>
      <c r="D409" s="1441" t="n">
        <f aca="false">'NORTH-2'!D515</f>
        <v>0</v>
      </c>
      <c r="E409" s="1441" t="str">
        <f aca="false">'NORTH-2'!E515</f>
        <v>DHK60948</v>
      </c>
      <c r="F409" s="1441" t="n">
        <f aca="false">'NORTH-2'!F515</f>
        <v>1</v>
      </c>
      <c r="G409" s="1441" t="n">
        <f aca="false">'NORTH-2'!G515</f>
        <v>931276.3</v>
      </c>
      <c r="H409" s="1441" t="n">
        <f aca="false">'NORTH-2'!H515</f>
        <v>961752.1</v>
      </c>
      <c r="I409" s="1441" t="n">
        <f aca="false">'NORTH-2'!I515</f>
        <v>30475.7999999999</v>
      </c>
      <c r="J409" s="1441" t="n">
        <f aca="false">'NORTH-2'!J515</f>
        <v>60</v>
      </c>
      <c r="K409" s="0" t="n">
        <f aca="false">'NORTH-2'!K515</f>
        <v>0</v>
      </c>
      <c r="L409" s="0" t="n">
        <f aca="false">'NORTH-2'!L515</f>
        <v>1828548</v>
      </c>
      <c r="M409" s="0" t="n">
        <f aca="false">'NORTH-2'!M515</f>
        <v>1864984.74811153</v>
      </c>
      <c r="N409" s="0" t="str">
        <f aca="false">'NORTH-2'!N515</f>
        <v>Tejgaon</v>
      </c>
      <c r="O409" s="0" t="s">
        <v>969</v>
      </c>
    </row>
    <row r="410" customFormat="false" ht="15" hidden="true" customHeight="false" outlineLevel="0" collapsed="false">
      <c r="A410" s="0" t="n">
        <f aca="false">'NORTH-2'!A516</f>
        <v>4</v>
      </c>
      <c r="B410" s="0" t="str">
        <f aca="false">'NORTH-2'!B516</f>
        <v>Lukas</v>
      </c>
      <c r="C410" s="1441" t="n">
        <f aca="false">'NORTH-2'!C516</f>
        <v>11</v>
      </c>
      <c r="D410" s="1441" t="n">
        <f aca="false">'NORTH-2'!D516</f>
        <v>0</v>
      </c>
      <c r="E410" s="1441" t="str">
        <f aca="false">'NORTH-2'!E516</f>
        <v>8A021100948-02</v>
      </c>
      <c r="F410" s="1441" t="n">
        <f aca="false">'NORTH-2'!F516</f>
        <v>1</v>
      </c>
      <c r="G410" s="1441" t="n">
        <f aca="false">'NORTH-2'!G516</f>
        <v>62085526</v>
      </c>
      <c r="H410" s="1441" t="n">
        <f aca="false">'NORTH-2'!H516</f>
        <v>64421346</v>
      </c>
      <c r="I410" s="1441" t="n">
        <f aca="false">'NORTH-2'!I516</f>
        <v>2335820</v>
      </c>
      <c r="J410" s="1441" t="n">
        <f aca="false">'NORTH-2'!J516</f>
        <v>1</v>
      </c>
      <c r="K410" s="0" t="n">
        <f aca="false">'NORTH-2'!K516</f>
        <v>0</v>
      </c>
      <c r="L410" s="0" t="n">
        <f aca="false">'NORTH-2'!L516</f>
        <v>2335820</v>
      </c>
      <c r="M410" s="0" t="n">
        <f aca="false">'NORTH-2'!M516</f>
        <v>2382364.95532734</v>
      </c>
      <c r="N410" s="0" t="str">
        <f aca="false">'NORTH-2'!N516</f>
        <v>Tejgaon</v>
      </c>
      <c r="O410" s="0" t="s">
        <v>969</v>
      </c>
    </row>
    <row r="411" customFormat="false" ht="15" hidden="true" customHeight="false" outlineLevel="0" collapsed="false">
      <c r="A411" s="0" t="n">
        <f aca="false">'NORTH-2'!A517</f>
        <v>5</v>
      </c>
      <c r="B411" s="0" t="str">
        <f aca="false">'NORTH-2'!B517</f>
        <v>PWD RMU</v>
      </c>
      <c r="C411" s="1441" t="n">
        <f aca="false">'NORTH-2'!C517</f>
        <v>11</v>
      </c>
      <c r="D411" s="1441" t="n">
        <f aca="false">'NORTH-2'!D517</f>
        <v>0</v>
      </c>
      <c r="E411" s="1441" t="n">
        <f aca="false">'NORTH-2'!E517</f>
        <v>0</v>
      </c>
      <c r="F411" s="1441" t="n">
        <f aca="false">'NORTH-2'!F517</f>
        <v>1</v>
      </c>
      <c r="G411" s="1441" t="n">
        <f aca="false">'NORTH-2'!G517</f>
        <v>650851.8</v>
      </c>
      <c r="H411" s="1441" t="n">
        <f aca="false">'NORTH-2'!H517</f>
        <v>652660.7</v>
      </c>
      <c r="I411" s="1441" t="n">
        <f aca="false">'NORTH-2'!I517</f>
        <v>1808.89999999991</v>
      </c>
      <c r="J411" s="1441" t="n">
        <f aca="false">'NORTH-2'!J517</f>
        <v>1</v>
      </c>
      <c r="K411" s="0" t="n">
        <f aca="false">'NORTH-2'!K517</f>
        <v>0</v>
      </c>
      <c r="L411" s="0" t="n">
        <f aca="false">'NORTH-2'!L517</f>
        <v>1808.89999999991</v>
      </c>
      <c r="M411" s="0" t="n">
        <f aca="false">'NORTH-2'!M517</f>
        <v>1844.94523023666</v>
      </c>
      <c r="N411" s="0" t="str">
        <f aca="false">'NORTH-2'!N517</f>
        <v>Tejgaon</v>
      </c>
      <c r="O411" s="0" t="s">
        <v>969</v>
      </c>
    </row>
    <row r="412" customFormat="false" ht="15" hidden="true" customHeight="false" outlineLevel="0" collapsed="false">
      <c r="A412" s="0" t="n">
        <f aca="false">'NORTH-2'!A518</f>
        <v>1</v>
      </c>
      <c r="B412" s="0" t="str">
        <f aca="false">'NORTH-2'!B518</f>
        <v>Civil Aviation Feeder</v>
      </c>
      <c r="C412" s="1441" t="n">
        <f aca="false">'NORTH-2'!C518</f>
        <v>11</v>
      </c>
      <c r="D412" s="1441" t="n">
        <f aca="false">'NORTH-2'!D518</f>
        <v>0</v>
      </c>
      <c r="E412" s="1441" t="str">
        <f aca="false">'NORTH-2'!E518</f>
        <v>DHK60977</v>
      </c>
      <c r="F412" s="1441" t="n">
        <f aca="false">'NORTH-2'!F518</f>
        <v>1</v>
      </c>
      <c r="G412" s="1441" t="n">
        <f aca="false">'NORTH-2'!G518</f>
        <v>744587.4</v>
      </c>
      <c r="H412" s="1441" t="n">
        <f aca="false">'NORTH-2'!H518</f>
        <v>791561.7</v>
      </c>
      <c r="I412" s="1441" t="n">
        <f aca="false">'NORTH-2'!I518</f>
        <v>46974.2999999999</v>
      </c>
      <c r="J412" s="1441" t="n">
        <f aca="false">'NORTH-2'!J518</f>
        <v>60</v>
      </c>
      <c r="K412" s="0" t="n">
        <f aca="false">'NORTH-2'!K518</f>
        <v>0</v>
      </c>
      <c r="L412" s="0" t="n">
        <f aca="false">'NORTH-2'!L518</f>
        <v>2818458</v>
      </c>
      <c r="M412" s="0" t="n">
        <f aca="false">'NORTH-2'!M518</f>
        <v>2874620.29063111</v>
      </c>
      <c r="N412" s="0" t="str">
        <f aca="false">'NORTH-2'!N518</f>
        <v>Tejgaon</v>
      </c>
      <c r="O412" s="0" t="s">
        <v>969</v>
      </c>
    </row>
    <row r="413" customFormat="false" ht="15" hidden="true" customHeight="false" outlineLevel="0" collapsed="false">
      <c r="A413" s="0" t="n">
        <f aca="false">'NORTH-2'!A519</f>
        <v>2</v>
      </c>
      <c r="B413" s="0" t="str">
        <f aca="false">'NORTH-2'!B519</f>
        <v>Ahasanullah Eng.</v>
      </c>
      <c r="C413" s="1441" t="n">
        <f aca="false">'NORTH-2'!C519</f>
        <v>11</v>
      </c>
      <c r="D413" s="1441" t="n">
        <f aca="false">'NORTH-2'!D519</f>
        <v>0</v>
      </c>
      <c r="E413" s="1441" t="str">
        <f aca="false">'NORTH-2'!E519</f>
        <v>DHK60867</v>
      </c>
      <c r="F413" s="1441" t="n">
        <f aca="false">'NORTH-2'!F519</f>
        <v>1</v>
      </c>
      <c r="G413" s="1441" t="n">
        <f aca="false">'NORTH-2'!G519</f>
        <v>848834.7</v>
      </c>
      <c r="H413" s="1441" t="n">
        <f aca="false">'NORTH-2'!H519</f>
        <v>859374.2</v>
      </c>
      <c r="I413" s="1441" t="n">
        <f aca="false">'NORTH-2'!I519</f>
        <v>10539.5</v>
      </c>
      <c r="J413" s="1441" t="n">
        <f aca="false">'NORTH-2'!J519</f>
        <v>60</v>
      </c>
      <c r="K413" s="0" t="n">
        <f aca="false">'NORTH-2'!K519</f>
        <v>0</v>
      </c>
      <c r="L413" s="0" t="n">
        <f aca="false">'NORTH-2'!L519</f>
        <v>632370</v>
      </c>
      <c r="M413" s="0" t="n">
        <f aca="false">'NORTH-2'!M519</f>
        <v>644970.985264425</v>
      </c>
      <c r="N413" s="0" t="str">
        <f aca="false">'NORTH-2'!N519</f>
        <v>Tejgaon</v>
      </c>
      <c r="O413" s="0" t="s">
        <v>969</v>
      </c>
    </row>
    <row r="414" customFormat="false" ht="15" hidden="true" customHeight="false" outlineLevel="0" collapsed="false">
      <c r="A414" s="0" t="n">
        <f aca="false">'NORTH-2'!A520</f>
        <v>3</v>
      </c>
      <c r="B414" s="0" t="str">
        <f aca="false">'NORTH-2'!B520</f>
        <v>New  GMG Feeder</v>
      </c>
      <c r="C414" s="1441" t="n">
        <f aca="false">'NORTH-2'!C520</f>
        <v>11</v>
      </c>
      <c r="D414" s="1441" t="n">
        <f aca="false">'NORTH-2'!D520</f>
        <v>0</v>
      </c>
      <c r="E414" s="1441" t="str">
        <f aca="false">'NORTH-2'!E520</f>
        <v>DHK61106</v>
      </c>
      <c r="F414" s="1441" t="n">
        <f aca="false">'NORTH-2'!F520</f>
        <v>1</v>
      </c>
      <c r="G414" s="1441" t="n">
        <f aca="false">'NORTH-2'!G520</f>
        <v>970375</v>
      </c>
      <c r="H414" s="1441" t="n">
        <f aca="false">'NORTH-2'!H520</f>
        <v>1007264.2</v>
      </c>
      <c r="I414" s="1441" t="n">
        <f aca="false">'NORTH-2'!I520</f>
        <v>36889.2</v>
      </c>
      <c r="J414" s="1441" t="n">
        <f aca="false">'NORTH-2'!J520</f>
        <v>60</v>
      </c>
      <c r="K414" s="0" t="n">
        <f aca="false">'NORTH-2'!K520</f>
        <v>0</v>
      </c>
      <c r="L414" s="0" t="n">
        <f aca="false">'NORTH-2'!L520</f>
        <v>2213352</v>
      </c>
      <c r="M414" s="0" t="n">
        <f aca="false">'NORTH-2'!M520</f>
        <v>2257456.58424179</v>
      </c>
      <c r="N414" s="0" t="str">
        <f aca="false">'NORTH-2'!N520</f>
        <v>Tejgaon</v>
      </c>
      <c r="O414" s="0" t="s">
        <v>969</v>
      </c>
    </row>
    <row r="415" customFormat="false" ht="15" hidden="true" customHeight="false" outlineLevel="0" collapsed="false">
      <c r="A415" s="0" t="n">
        <f aca="false">'NORTH-2'!A521</f>
        <v>4</v>
      </c>
      <c r="B415" s="0" t="str">
        <f aca="false">'NORTH-2'!B521</f>
        <v>Shikajo</v>
      </c>
      <c r="C415" s="1441" t="n">
        <f aca="false">'NORTH-2'!C521</f>
        <v>11</v>
      </c>
      <c r="D415" s="1441" t="n">
        <f aca="false">'NORTH-2'!D521</f>
        <v>0</v>
      </c>
      <c r="E415" s="1441" t="str">
        <f aca="false">'NORTH-2'!E521</f>
        <v>HA021101036-02</v>
      </c>
      <c r="F415" s="1441" t="n">
        <f aca="false">'NORTH-2'!F521</f>
        <v>1</v>
      </c>
      <c r="G415" s="1441" t="n">
        <f aca="false">'NORTH-2'!G521</f>
        <v>61878821</v>
      </c>
      <c r="H415" s="1441" t="n">
        <f aca="false">'NORTH-2'!H521</f>
        <v>62704679</v>
      </c>
      <c r="I415" s="1441" t="n">
        <f aca="false">'NORTH-2'!I521</f>
        <v>825858</v>
      </c>
      <c r="J415" s="1441" t="n">
        <f aca="false">'NORTH-2'!J521</f>
        <v>1</v>
      </c>
      <c r="K415" s="0" t="n">
        <f aca="false">'NORTH-2'!K521</f>
        <v>0</v>
      </c>
      <c r="L415" s="0" t="n">
        <f aca="false">'NORTH-2'!L521</f>
        <v>825858</v>
      </c>
      <c r="M415" s="0" t="n">
        <f aca="false">'NORTH-2'!M521</f>
        <v>842314.543619254</v>
      </c>
      <c r="N415" s="0" t="str">
        <f aca="false">'NORTH-2'!N521</f>
        <v>Tejgaon</v>
      </c>
      <c r="O415" s="0" t="s">
        <v>969</v>
      </c>
    </row>
    <row r="416" customFormat="false" ht="15" hidden="true" customHeight="false" outlineLevel="0" collapsed="false">
      <c r="A416" s="0" t="n">
        <f aca="false">'NORTH-2'!A522</f>
        <v>5</v>
      </c>
      <c r="B416" s="0" t="str">
        <f aca="false">'NORTH-2'!B522</f>
        <v>Kahinur</v>
      </c>
      <c r="C416" s="1441" t="n">
        <f aca="false">'NORTH-2'!C522</f>
        <v>11</v>
      </c>
      <c r="D416" s="1441" t="n">
        <f aca="false">'NORTH-2'!D522</f>
        <v>0</v>
      </c>
      <c r="E416" s="1441" t="n">
        <f aca="false">'NORTH-2'!E522</f>
        <v>0</v>
      </c>
      <c r="F416" s="1441" t="n">
        <f aca="false">'NORTH-2'!F522</f>
        <v>1</v>
      </c>
      <c r="G416" s="1441" t="n">
        <f aca="false">'NORTH-2'!G522</f>
        <v>475997.5</v>
      </c>
      <c r="H416" s="1441" t="n">
        <f aca="false">'NORTH-2'!H522</f>
        <v>496661.5</v>
      </c>
      <c r="I416" s="1441" t="n">
        <f aca="false">'NORTH-2'!I522</f>
        <v>20664</v>
      </c>
      <c r="J416" s="1441" t="n">
        <f aca="false">'NORTH-2'!J522</f>
        <v>60</v>
      </c>
      <c r="K416" s="0" t="n">
        <f aca="false">'NORTH-2'!K522</f>
        <v>0</v>
      </c>
      <c r="L416" s="0" t="n">
        <f aca="false">'NORTH-2'!L522</f>
        <v>1239840</v>
      </c>
      <c r="M416" s="0" t="n">
        <f aca="false">'NORTH-2'!M522</f>
        <v>1264545.79814072</v>
      </c>
      <c r="N416" s="0" t="str">
        <f aca="false">'NORTH-2'!N522</f>
        <v>Tejgaon</v>
      </c>
      <c r="O416" s="0" t="s">
        <v>969</v>
      </c>
    </row>
    <row r="417" customFormat="false" ht="15" hidden="true" customHeight="false" outlineLevel="0" collapsed="false">
      <c r="A417" s="0" t="n">
        <f aca="false">'NORTH-2'!A523</f>
        <v>6</v>
      </c>
      <c r="B417" s="0" t="str">
        <f aca="false">'NORTH-2'!B523</f>
        <v>Link road</v>
      </c>
      <c r="C417" s="1441" t="n">
        <f aca="false">'NORTH-2'!C523</f>
        <v>11</v>
      </c>
      <c r="D417" s="1441" t="n">
        <f aca="false">'NORTH-2'!D523</f>
        <v>0</v>
      </c>
      <c r="E417" s="1441" t="str">
        <f aca="false">'NORTH-2'!E523</f>
        <v>8A021100380-02</v>
      </c>
      <c r="F417" s="1441" t="n">
        <f aca="false">'NORTH-2'!F523</f>
        <v>1</v>
      </c>
      <c r="G417" s="1441" t="n">
        <f aca="false">'NORTH-2'!G523</f>
        <v>63506551</v>
      </c>
      <c r="H417" s="1441" t="n">
        <f aca="false">'NORTH-2'!H523</f>
        <v>63919556</v>
      </c>
      <c r="I417" s="1441" t="n">
        <f aca="false">'NORTH-2'!I523</f>
        <v>413005</v>
      </c>
      <c r="J417" s="1441" t="n">
        <f aca="false">'NORTH-2'!J523</f>
        <v>1</v>
      </c>
      <c r="K417" s="0" t="n">
        <f aca="false">'NORTH-2'!K523</f>
        <v>0</v>
      </c>
      <c r="L417" s="0" t="n">
        <f aca="false">'NORTH-2'!L523</f>
        <v>413005</v>
      </c>
      <c r="M417" s="0" t="n">
        <f aca="false">'NORTH-2'!M523</f>
        <v>421234.786231374</v>
      </c>
      <c r="N417" s="0" t="str">
        <f aca="false">'NORTH-2'!N523</f>
        <v>Tejgaon</v>
      </c>
      <c r="O417" s="0" t="s">
        <v>969</v>
      </c>
    </row>
    <row r="418" customFormat="false" ht="15" hidden="true" customHeight="false" outlineLevel="0" collapsed="false">
      <c r="A418" s="0" t="n">
        <f aca="false">'NORTH-2'!A524</f>
        <v>7</v>
      </c>
      <c r="B418" s="0" t="str">
        <f aca="false">'NORTH-2'!B524</f>
        <v>Shanta</v>
      </c>
      <c r="C418" s="1441" t="n">
        <f aca="false">'NORTH-2'!C524</f>
        <v>11</v>
      </c>
      <c r="D418" s="1441" t="n">
        <f aca="false">'NORTH-2'!D524</f>
        <v>0</v>
      </c>
      <c r="E418" s="1441" t="n">
        <f aca="false">'NORTH-2'!E524</f>
        <v>0</v>
      </c>
      <c r="F418" s="1441" t="n">
        <f aca="false">'NORTH-2'!F524</f>
        <v>1</v>
      </c>
      <c r="G418" s="1441" t="n">
        <f aca="false">'NORTH-2'!G524</f>
        <v>289500.3</v>
      </c>
      <c r="H418" s="1441" t="n">
        <f aca="false">'NORTH-2'!H524</f>
        <v>299552.9</v>
      </c>
      <c r="I418" s="1441" t="n">
        <f aca="false">'NORTH-2'!I524</f>
        <v>10052.6</v>
      </c>
      <c r="J418" s="1441" t="n">
        <f aca="false">'NORTH-2'!J524</f>
        <v>60</v>
      </c>
      <c r="K418" s="0" t="n">
        <f aca="false">'NORTH-2'!K524</f>
        <v>0</v>
      </c>
      <c r="L418" s="0" t="n">
        <f aca="false">'NORTH-2'!L524</f>
        <v>603156.000000002</v>
      </c>
      <c r="M418" s="0" t="n">
        <f aca="false">'NORTH-2'!M524</f>
        <v>615174.849515554</v>
      </c>
      <c r="N418" s="0" t="str">
        <f aca="false">'NORTH-2'!N524</f>
        <v>Tejgaon</v>
      </c>
      <c r="O418" s="0" t="s">
        <v>969</v>
      </c>
    </row>
    <row r="419" customFormat="false" ht="15" hidden="true" customHeight="false" outlineLevel="0" collapsed="false">
      <c r="A419" s="0" t="n">
        <f aca="false">'NORTH-2'!A525</f>
        <v>1</v>
      </c>
      <c r="B419" s="0" t="str">
        <f aca="false">'NORTH-2'!B525</f>
        <v>Karnafuly Feeder</v>
      </c>
      <c r="C419" s="1441" t="n">
        <f aca="false">'NORTH-2'!C525</f>
        <v>11</v>
      </c>
      <c r="D419" s="1441" t="n">
        <f aca="false">'NORTH-2'!D525</f>
        <v>0</v>
      </c>
      <c r="E419" s="1441" t="str">
        <f aca="false">'NORTH-2'!E525</f>
        <v>DHK61084</v>
      </c>
      <c r="F419" s="1441" t="n">
        <f aca="false">'NORTH-2'!F525</f>
        <v>1</v>
      </c>
      <c r="G419" s="1441" t="n">
        <f aca="false">'NORTH-2'!G525</f>
        <v>33015.5</v>
      </c>
      <c r="H419" s="1441" t="n">
        <f aca="false">'NORTH-2'!H525</f>
        <v>33696.3</v>
      </c>
      <c r="I419" s="1441" t="n">
        <f aca="false">'NORTH-2'!I525</f>
        <v>680.800000000003</v>
      </c>
      <c r="J419" s="1441" t="n">
        <f aca="false">'NORTH-2'!J525</f>
        <v>1000</v>
      </c>
      <c r="K419" s="0" t="n">
        <f aca="false">'NORTH-2'!K525</f>
        <v>0</v>
      </c>
      <c r="L419" s="0" t="n">
        <f aca="false">'NORTH-2'!L525</f>
        <v>680800.000000003</v>
      </c>
      <c r="M419" s="0" t="n">
        <f aca="false">'NORTH-2'!M525</f>
        <v>694366.030596047</v>
      </c>
      <c r="N419" s="0" t="str">
        <f aca="false">'NORTH-2'!N525</f>
        <v>Tejgaon</v>
      </c>
      <c r="O419" s="0" t="s">
        <v>969</v>
      </c>
    </row>
    <row r="420" customFormat="false" ht="15" hidden="true" customHeight="false" outlineLevel="0" collapsed="false">
      <c r="A420" s="0" t="n">
        <f aca="false">'NORTH-2'!A526</f>
        <v>2</v>
      </c>
      <c r="B420" s="0" t="str">
        <f aca="false">'NORTH-2'!B526</f>
        <v>Butex</v>
      </c>
      <c r="C420" s="1441" t="n">
        <f aca="false">'NORTH-2'!C526</f>
        <v>11</v>
      </c>
      <c r="D420" s="1441" t="n">
        <f aca="false">'NORTH-2'!D526</f>
        <v>0</v>
      </c>
      <c r="E420" s="1441" t="n">
        <f aca="false">'NORTH-2'!E526</f>
        <v>0</v>
      </c>
      <c r="F420" s="1441" t="n">
        <f aca="false">'NORTH-2'!F526</f>
        <v>1</v>
      </c>
      <c r="G420" s="1441" t="n">
        <f aca="false">'NORTH-2'!G526</f>
        <v>803.1</v>
      </c>
      <c r="H420" s="1441" t="n">
        <f aca="false">'NORTH-2'!H526</f>
        <v>892.3</v>
      </c>
      <c r="I420" s="1441" t="n">
        <f aca="false">'NORTH-2'!I526</f>
        <v>89.1999999999999</v>
      </c>
      <c r="J420" s="1441" t="n">
        <f aca="false">'NORTH-2'!J526</f>
        <v>1000</v>
      </c>
      <c r="K420" s="0" t="n">
        <f aca="false">'NORTH-2'!K526</f>
        <v>0</v>
      </c>
      <c r="L420" s="0" t="n">
        <f aca="false">'NORTH-2'!L526</f>
        <v>89199.9999999999</v>
      </c>
      <c r="M420" s="0" t="n">
        <f aca="false">'NORTH-2'!M526</f>
        <v>90977.4528924311</v>
      </c>
      <c r="N420" s="0" t="str">
        <f aca="false">'NORTH-2'!N526</f>
        <v>Tejgaon</v>
      </c>
      <c r="O420" s="0" t="s">
        <v>969</v>
      </c>
    </row>
    <row r="421" customFormat="false" ht="15" hidden="true" customHeight="false" outlineLevel="0" collapsed="false">
      <c r="A421" s="0" t="n">
        <f aca="false">'NORTH-2'!A527</f>
        <v>3</v>
      </c>
      <c r="B421" s="0" t="str">
        <f aca="false">'NORTH-2'!B527</f>
        <v>OriON LAB</v>
      </c>
      <c r="C421" s="1441" t="n">
        <f aca="false">'NORTH-2'!C527</f>
        <v>11</v>
      </c>
      <c r="D421" s="1441" t="n">
        <f aca="false">'NORTH-2'!D527</f>
        <v>0</v>
      </c>
      <c r="E421" s="1441" t="n">
        <f aca="false">'NORTH-2'!E527</f>
        <v>0</v>
      </c>
      <c r="F421" s="1441" t="n">
        <f aca="false">'NORTH-2'!F527</f>
        <v>1</v>
      </c>
      <c r="G421" s="1441" t="n">
        <f aca="false">'NORTH-2'!G527</f>
        <v>7919755</v>
      </c>
      <c r="H421" s="1441" t="n">
        <f aca="false">'NORTH-2'!H527</f>
        <v>8007550</v>
      </c>
      <c r="I421" s="1441" t="n">
        <f aca="false">'NORTH-2'!I527</f>
        <v>87795</v>
      </c>
      <c r="J421" s="1441" t="n">
        <f aca="false">'NORTH-2'!J527</f>
        <v>1</v>
      </c>
      <c r="K421" s="0" t="n">
        <f aca="false">'NORTH-2'!K527</f>
        <v>20</v>
      </c>
      <c r="L421" s="0" t="n">
        <f aca="false">'NORTH-2'!L527</f>
        <v>243265.68</v>
      </c>
      <c r="M421" s="0" t="n">
        <f aca="false">'NORTH-2'!M527</f>
        <v>248113.138369341</v>
      </c>
      <c r="N421" s="0" t="str">
        <f aca="false">'NORTH-2'!N527</f>
        <v>Tejgaon</v>
      </c>
      <c r="O421" s="0" t="s">
        <v>969</v>
      </c>
    </row>
    <row r="422" customFormat="false" ht="15" hidden="true" customHeight="false" outlineLevel="0" collapsed="false">
      <c r="A422" s="0" t="n">
        <f aca="false">'NORTH-2'!A528</f>
        <v>4</v>
      </c>
      <c r="B422" s="0" t="str">
        <f aca="false">'NORTH-2'!B528</f>
        <v>Nina kabbo</v>
      </c>
      <c r="C422" s="1441" t="n">
        <f aca="false">'NORTH-2'!C528</f>
        <v>11</v>
      </c>
      <c r="D422" s="1441" t="n">
        <f aca="false">'NORTH-2'!D528</f>
        <v>0</v>
      </c>
      <c r="E422" s="1441" t="str">
        <f aca="false">'NORTH-2'!E528</f>
        <v>201101025-2</v>
      </c>
      <c r="F422" s="1441" t="n">
        <f aca="false">'NORTH-2'!F528</f>
        <v>1</v>
      </c>
      <c r="G422" s="1441" t="n">
        <f aca="false">'NORTH-2'!G528</f>
        <v>16283296</v>
      </c>
      <c r="H422" s="1441" t="n">
        <f aca="false">'NORTH-2'!H528</f>
        <v>16563888</v>
      </c>
      <c r="I422" s="1441" t="n">
        <f aca="false">'NORTH-2'!I528</f>
        <v>280592</v>
      </c>
      <c r="J422" s="1441" t="n">
        <f aca="false">'NORTH-2'!J528</f>
        <v>1</v>
      </c>
      <c r="K422" s="0" t="n">
        <f aca="false">'NORTH-2'!K528</f>
        <v>8</v>
      </c>
      <c r="L422" s="0" t="n">
        <f aca="false">'NORTH-2'!L528</f>
        <v>97306.272</v>
      </c>
      <c r="M422" s="0" t="n">
        <f aca="false">'NORTH-2'!M528</f>
        <v>99245.2553477365</v>
      </c>
      <c r="N422" s="0" t="str">
        <f aca="false">'NORTH-2'!N528</f>
        <v>Tejgaon</v>
      </c>
      <c r="O422" s="0" t="s">
        <v>969</v>
      </c>
    </row>
    <row r="423" customFormat="false" ht="15" hidden="true" customHeight="false" outlineLevel="0" collapsed="false">
      <c r="A423" s="0" t="n">
        <f aca="false">'NORTH-2'!A529</f>
        <v>5</v>
      </c>
      <c r="B423" s="0" t="str">
        <f aca="false">'NORTH-2'!B529</f>
        <v>Satrong</v>
      </c>
      <c r="C423" s="1441" t="n">
        <f aca="false">'NORTH-2'!C529</f>
        <v>11</v>
      </c>
      <c r="D423" s="1441" t="n">
        <f aca="false">'NORTH-2'!D529</f>
        <v>0</v>
      </c>
      <c r="E423" s="1441" t="str">
        <f aca="false">'NORTH-2'!E529</f>
        <v>HA021100515-2</v>
      </c>
      <c r="F423" s="1441" t="n">
        <f aca="false">'NORTH-2'!F529</f>
        <v>1</v>
      </c>
      <c r="G423" s="1441" t="n">
        <f aca="false">'NORTH-2'!G529</f>
        <v>88090387</v>
      </c>
      <c r="H423" s="1441" t="n">
        <f aca="false">'NORTH-2'!H529</f>
        <v>89639487</v>
      </c>
      <c r="I423" s="1441" t="n">
        <f aca="false">'NORTH-2'!I529</f>
        <v>1549100</v>
      </c>
      <c r="J423" s="1441" t="n">
        <f aca="false">'NORTH-2'!J529</f>
        <v>1</v>
      </c>
      <c r="K423" s="0" t="n">
        <f aca="false">'NORTH-2'!K529</f>
        <v>110</v>
      </c>
      <c r="L423" s="0" t="n">
        <f aca="false">'NORTH-2'!L529</f>
        <v>1337961.24</v>
      </c>
      <c r="M423" s="0" t="n">
        <f aca="false">'NORTH-2'!M529</f>
        <v>1364622.26103138</v>
      </c>
      <c r="N423" s="0" t="str">
        <f aca="false">'NORTH-2'!N529</f>
        <v>Tejgaon</v>
      </c>
      <c r="O423" s="0" t="s">
        <v>969</v>
      </c>
    </row>
    <row r="424" customFormat="false" ht="15" hidden="true" customHeight="false" outlineLevel="0" collapsed="false">
      <c r="A424" s="0" t="n">
        <f aca="false">'NORTH-2'!A530</f>
        <v>6</v>
      </c>
      <c r="B424" s="0" t="str">
        <f aca="false">'NORTH-2'!B530</f>
        <v>South East RMU</v>
      </c>
      <c r="C424" s="1441" t="n">
        <f aca="false">'NORTH-2'!C530</f>
        <v>11</v>
      </c>
      <c r="D424" s="1441" t="n">
        <f aca="false">'NORTH-2'!D530</f>
        <v>0</v>
      </c>
      <c r="E424" s="1441" t="n">
        <f aca="false">'NORTH-2'!E530</f>
        <v>0</v>
      </c>
      <c r="F424" s="1441" t="n">
        <f aca="false">'NORTH-2'!F530</f>
        <v>1</v>
      </c>
      <c r="G424" s="1441" t="n">
        <f aca="false">'NORTH-2'!G530</f>
        <v>464.1</v>
      </c>
      <c r="H424" s="1441" t="n">
        <f aca="false">'NORTH-2'!H530</f>
        <v>601.9</v>
      </c>
      <c r="I424" s="1441" t="n">
        <f aca="false">'NORTH-2'!I530</f>
        <v>137.8</v>
      </c>
      <c r="J424" s="1441" t="n">
        <f aca="false">'NORTH-2'!J530</f>
        <v>1000</v>
      </c>
      <c r="K424" s="0" t="n">
        <f aca="false">'NORTH-2'!K530</f>
        <v>0</v>
      </c>
      <c r="L424" s="0" t="n">
        <f aca="false">'NORTH-2'!L530</f>
        <v>137800</v>
      </c>
      <c r="M424" s="0" t="n">
        <f aca="false">'NORTH-2'!M530</f>
        <v>140545.885746379</v>
      </c>
      <c r="N424" s="0" t="str">
        <f aca="false">'NORTH-2'!N530</f>
        <v>Tejgaon</v>
      </c>
      <c r="O424" s="0" t="s">
        <v>969</v>
      </c>
    </row>
    <row r="425" customFormat="false" ht="15" hidden="true" customHeight="false" outlineLevel="0" collapsed="false">
      <c r="A425" s="0" t="n">
        <f aca="false">'NORTH-2'!A531</f>
        <v>7</v>
      </c>
      <c r="B425" s="0" t="str">
        <f aca="false">'NORTH-2'!B531</f>
        <v>Rangs Bhaban</v>
      </c>
      <c r="C425" s="1441" t="n">
        <f aca="false">'NORTH-2'!C531</f>
        <v>11</v>
      </c>
      <c r="D425" s="1441" t="n">
        <f aca="false">'NORTH-2'!D531</f>
        <v>0</v>
      </c>
      <c r="E425" s="1441" t="str">
        <f aca="false">'NORTH-2'!E531</f>
        <v>HA021100939-2</v>
      </c>
      <c r="F425" s="1441" t="n">
        <f aca="false">'NORTH-2'!F531</f>
        <v>1</v>
      </c>
      <c r="G425" s="1441" t="n">
        <f aca="false">'NORTH-2'!G531</f>
        <v>121073</v>
      </c>
      <c r="H425" s="1441" t="n">
        <f aca="false">'NORTH-2'!H531</f>
        <v>270974</v>
      </c>
      <c r="I425" s="1441" t="n">
        <f aca="false">'NORTH-2'!I531</f>
        <v>149901</v>
      </c>
      <c r="J425" s="1441" t="n">
        <f aca="false">'NORTH-2'!J531</f>
        <v>1</v>
      </c>
      <c r="K425" s="0" t="n">
        <f aca="false">'NORTH-2'!K531</f>
        <v>13</v>
      </c>
      <c r="L425" s="0" t="n">
        <f aca="false">'NORTH-2'!L531</f>
        <v>158122.692</v>
      </c>
      <c r="M425" s="0" t="n">
        <f aca="false">'NORTH-2'!M531</f>
        <v>161273.539940072</v>
      </c>
      <c r="N425" s="0" t="str">
        <f aca="false">'NORTH-2'!N531</f>
        <v>Tejgaon</v>
      </c>
      <c r="O425" s="0" t="s">
        <v>969</v>
      </c>
    </row>
    <row r="426" customFormat="false" ht="15" hidden="true" customHeight="false" outlineLevel="0" collapsed="false">
      <c r="A426" s="0" t="n">
        <f aca="false">'NORTH-2'!A532</f>
        <v>8</v>
      </c>
      <c r="B426" s="0" t="str">
        <f aca="false">'NORTH-2'!B532</f>
        <v>Babli</v>
      </c>
      <c r="C426" s="1441" t="n">
        <f aca="false">'NORTH-2'!C532</f>
        <v>11</v>
      </c>
      <c r="D426" s="1441" t="n">
        <f aca="false">'NORTH-2'!D532</f>
        <v>0</v>
      </c>
      <c r="E426" s="1441" t="n">
        <f aca="false">'NORTH-2'!E532</f>
        <v>0</v>
      </c>
      <c r="F426" s="1441" t="n">
        <f aca="false">'NORTH-2'!F532</f>
        <v>1</v>
      </c>
      <c r="G426" s="1441" t="n">
        <f aca="false">'NORTH-2'!G532</f>
        <v>51912.4</v>
      </c>
      <c r="H426" s="1441" t="n">
        <f aca="false">'NORTH-2'!H532</f>
        <v>54005.3</v>
      </c>
      <c r="I426" s="1441" t="n">
        <f aca="false">'NORTH-2'!I532</f>
        <v>2092.9</v>
      </c>
      <c r="J426" s="1441" t="n">
        <f aca="false">'NORTH-2'!J532</f>
        <v>1000</v>
      </c>
      <c r="K426" s="0" t="n">
        <f aca="false">'NORTH-2'!K532</f>
        <v>0</v>
      </c>
      <c r="L426" s="0" t="n">
        <f aca="false">'NORTH-2'!L532</f>
        <v>2092900</v>
      </c>
      <c r="M426" s="0" t="n">
        <f aca="false">'NORTH-2'!M532</f>
        <v>2134604.38518575</v>
      </c>
      <c r="N426" s="0" t="str">
        <f aca="false">'NORTH-2'!N532</f>
        <v>Tejgaon</v>
      </c>
      <c r="O426" s="0" t="s">
        <v>969</v>
      </c>
    </row>
    <row r="427" customFormat="false" ht="15" hidden="true" customHeight="false" outlineLevel="0" collapsed="false">
      <c r="A427" s="0" t="n">
        <f aca="false">'NORTH-2'!A533</f>
        <v>0</v>
      </c>
      <c r="B427" s="0" t="str">
        <f aca="false">'NORTH-2'!B533</f>
        <v>SPL</v>
      </c>
      <c r="C427" s="1441" t="n">
        <f aca="false">'NORTH-2'!C533</f>
        <v>11</v>
      </c>
      <c r="D427" s="1441" t="n">
        <f aca="false">'NORTH-2'!D533</f>
        <v>0</v>
      </c>
      <c r="E427" s="1441" t="n">
        <f aca="false">'NORTH-2'!E533</f>
        <v>0</v>
      </c>
      <c r="F427" s="1441" t="n">
        <f aca="false">'NORTH-2'!F533</f>
        <v>1</v>
      </c>
      <c r="G427" s="1441" t="n">
        <f aca="false">'NORTH-2'!G533</f>
        <v>3055.8</v>
      </c>
      <c r="H427" s="1441" t="n">
        <f aca="false">'NORTH-2'!H533</f>
        <v>3461.1</v>
      </c>
      <c r="I427" s="1441" t="n">
        <f aca="false">'NORTH-2'!I533</f>
        <v>405.3</v>
      </c>
      <c r="J427" s="1441" t="n">
        <f aca="false">'NORTH-2'!J533</f>
        <v>1000</v>
      </c>
      <c r="K427" s="0" t="n">
        <f aca="false">'NORTH-2'!K533</f>
        <v>0</v>
      </c>
      <c r="L427" s="0" t="n">
        <f aca="false">'NORTH-2'!L533</f>
        <v>405300</v>
      </c>
      <c r="M427" s="0" t="n">
        <f aca="false">'NORTH-2'!M533</f>
        <v>413376.251763479</v>
      </c>
      <c r="N427" s="0" t="str">
        <f aca="false">'NORTH-2'!N533</f>
        <v>Tejgaon</v>
      </c>
      <c r="O427" s="0" t="s">
        <v>969</v>
      </c>
    </row>
    <row r="428" customFormat="false" ht="15" hidden="true" customHeight="false" outlineLevel="0" collapsed="false">
      <c r="A428" s="0" t="n">
        <f aca="false">'NORTH-2'!A534</f>
        <v>9</v>
      </c>
      <c r="B428" s="0" t="str">
        <f aca="false">'NORTH-2'!B534</f>
        <v>DNCC Hospital</v>
      </c>
      <c r="C428" s="1441" t="n">
        <f aca="false">'NORTH-2'!C534</f>
        <v>11</v>
      </c>
      <c r="D428" s="1441" t="n">
        <f aca="false">'NORTH-2'!D534</f>
        <v>0</v>
      </c>
      <c r="E428" s="1441" t="n">
        <f aca="false">'NORTH-2'!E534</f>
        <v>0</v>
      </c>
      <c r="F428" s="1441" t="n">
        <f aca="false">'NORTH-2'!F534</f>
        <v>1</v>
      </c>
      <c r="G428" s="1441" t="n">
        <f aca="false">'NORTH-2'!G534</f>
        <v>12507.9</v>
      </c>
      <c r="H428" s="1441" t="n">
        <f aca="false">'NORTH-2'!H534</f>
        <v>13491.4</v>
      </c>
      <c r="I428" s="1441" t="n">
        <f aca="false">'NORTH-2'!I534</f>
        <v>983.5</v>
      </c>
      <c r="J428" s="1441" t="n">
        <f aca="false">'NORTH-2'!J534</f>
        <v>1000</v>
      </c>
      <c r="K428" s="0" t="n">
        <f aca="false">'NORTH-2'!K534</f>
        <v>0</v>
      </c>
      <c r="L428" s="0" t="n">
        <f aca="false">'NORTH-2'!L534</f>
        <v>983500</v>
      </c>
      <c r="M428" s="0" t="n">
        <f aca="false">'NORTH-2'!M534</f>
        <v>1003097.81300119</v>
      </c>
      <c r="N428" s="0" t="str">
        <f aca="false">'NORTH-2'!N534</f>
        <v>Tejgaon</v>
      </c>
      <c r="O428" s="0" t="s">
        <v>969</v>
      </c>
    </row>
    <row r="429" customFormat="false" ht="15" hidden="true" customHeight="false" outlineLevel="0" collapsed="false">
      <c r="A429" s="0" t="n">
        <f aca="false">'NORTH-2'!A535</f>
        <v>0</v>
      </c>
      <c r="B429" s="0" t="str">
        <f aca="false">'NORTH-2'!B535</f>
        <v>11/.415 kv Local transformer</v>
      </c>
      <c r="C429" s="1441" t="n">
        <f aca="false">'NORTH-2'!C535</f>
        <v>0.415</v>
      </c>
      <c r="D429" s="1441" t="n">
        <f aca="false">'NORTH-2'!D535</f>
        <v>0</v>
      </c>
      <c r="E429" s="1441" t="str">
        <f aca="false">'NORTH-2'!E535</f>
        <v>DHK61106</v>
      </c>
      <c r="F429" s="1441" t="n">
        <f aca="false">'NORTH-2'!F535</f>
        <v>1</v>
      </c>
      <c r="G429" s="1441" t="n">
        <f aca="false">'NORTH-2'!G535</f>
        <v>78.6</v>
      </c>
      <c r="H429" s="1441" t="n">
        <f aca="false">'NORTH-2'!H535</f>
        <v>78.6</v>
      </c>
      <c r="I429" s="1441" t="n">
        <f aca="false">'NORTH-2'!I535</f>
        <v>0</v>
      </c>
      <c r="J429" s="1441" t="n">
        <f aca="false">'NORTH-2'!J535</f>
        <v>60</v>
      </c>
      <c r="K429" s="0" t="n">
        <f aca="false">'NORTH-2'!K535</f>
        <v>0</v>
      </c>
      <c r="L429" s="0" t="n">
        <f aca="false">'NORTH-2'!L535</f>
        <v>6000</v>
      </c>
      <c r="M429" s="0" t="n">
        <f aca="false">'NORTH-2'!M535</f>
        <v>6119.55961159851</v>
      </c>
      <c r="N429" s="0" t="str">
        <f aca="false">'NORTH-2'!N535</f>
        <v>Tejgaon</v>
      </c>
      <c r="O429" s="0" t="s">
        <v>969</v>
      </c>
    </row>
    <row r="430" customFormat="false" ht="15" hidden="true" customHeight="false" outlineLevel="0" collapsed="false">
      <c r="A430" s="0" t="n">
        <f aca="false">'NORTH-2'!A598</f>
        <v>1</v>
      </c>
      <c r="B430" s="0" t="str">
        <f aca="false">'NORTH-2'!B598</f>
        <v>Gonobhaban</v>
      </c>
      <c r="C430" s="1441" t="n">
        <f aca="false">'NORTH-2'!C598</f>
        <v>11</v>
      </c>
      <c r="D430" s="1441" t="n">
        <f aca="false">'NORTH-2'!D598</f>
        <v>0</v>
      </c>
      <c r="E430" s="1441" t="str">
        <f aca="false">'NORTH-2'!E598</f>
        <v>DHKC9332</v>
      </c>
      <c r="F430" s="1441" t="n">
        <f aca="false">'NORTH-2'!F598</f>
        <v>1</v>
      </c>
      <c r="G430" s="1441" t="n">
        <f aca="false">'NORTH-2'!G598</f>
        <v>65439.13</v>
      </c>
      <c r="H430" s="1441" t="n">
        <f aca="false">'NORTH-2'!H598</f>
        <v>69014.8</v>
      </c>
      <c r="I430" s="1441" t="n">
        <f aca="false">'NORTH-2'!I598</f>
        <v>3575.67000000001</v>
      </c>
      <c r="J430" s="1441" t="n">
        <f aca="false">'NORTH-2'!J598</f>
        <v>60</v>
      </c>
      <c r="K430" s="0" t="n">
        <f aca="false">'NORTH-2'!K598</f>
        <v>0</v>
      </c>
      <c r="L430" s="0" t="n">
        <f aca="false">'NORTH-2'!L598</f>
        <v>214540.2</v>
      </c>
      <c r="M430" s="0" t="n">
        <f aca="false">'NORTH-2'!M598</f>
        <v>155542.861380025</v>
      </c>
      <c r="N430" s="0" t="str">
        <f aca="false">'NORTH-2'!N598</f>
        <v>Shere b.nagar</v>
      </c>
      <c r="O430" s="0" t="s">
        <v>995</v>
      </c>
    </row>
    <row r="431" customFormat="false" ht="15" hidden="true" customHeight="false" outlineLevel="0" collapsed="false">
      <c r="A431" s="0" t="n">
        <f aca="false">'NORTH-2'!A599</f>
        <v>2</v>
      </c>
      <c r="B431" s="0" t="str">
        <f aca="false">'NORTH-2'!B599</f>
        <v>Rapa Plaza Feeder</v>
      </c>
      <c r="C431" s="1441" t="n">
        <f aca="false">'NORTH-2'!C599</f>
        <v>11</v>
      </c>
      <c r="D431" s="1441" t="n">
        <f aca="false">'NORTH-2'!D599</f>
        <v>0</v>
      </c>
      <c r="E431" s="1441" t="str">
        <f aca="false">'NORTH-2'!E599</f>
        <v>DHKC9339</v>
      </c>
      <c r="F431" s="1441" t="n">
        <f aca="false">'NORTH-2'!F599</f>
        <v>1</v>
      </c>
      <c r="G431" s="1441" t="n">
        <f aca="false">'NORTH-2'!G599</f>
        <v>36328.06</v>
      </c>
      <c r="H431" s="1441" t="n">
        <f aca="false">'NORTH-2'!H599</f>
        <v>56103.84</v>
      </c>
      <c r="I431" s="1441" t="n">
        <f aca="false">'NORTH-2'!I599</f>
        <v>19775.78</v>
      </c>
      <c r="J431" s="1441" t="n">
        <f aca="false">'NORTH-2'!J599</f>
        <v>60</v>
      </c>
      <c r="K431" s="0" t="n">
        <f aca="false">'NORTH-2'!K599</f>
        <v>0</v>
      </c>
      <c r="L431" s="0" t="n">
        <f aca="false">'NORTH-2'!L599</f>
        <v>1186546.8</v>
      </c>
      <c r="M431" s="0" t="n">
        <f aca="false">'NORTH-2'!M599</f>
        <v>860253.157372428</v>
      </c>
      <c r="N431" s="0" t="str">
        <f aca="false">'NORTH-2'!N599</f>
        <v>Dhanmondi</v>
      </c>
      <c r="O431" s="0" t="s">
        <v>995</v>
      </c>
    </row>
    <row r="432" customFormat="false" ht="15" hidden="true" customHeight="false" outlineLevel="0" collapsed="false">
      <c r="A432" s="0" t="n">
        <f aca="false">'NORTH-2'!A600</f>
        <v>3</v>
      </c>
      <c r="B432" s="0" t="str">
        <f aca="false">'NORTH-2'!B600</f>
        <v>Shukrabad/ South Plaza</v>
      </c>
      <c r="C432" s="1441" t="n">
        <f aca="false">'NORTH-2'!C600</f>
        <v>11</v>
      </c>
      <c r="D432" s="1441" t="n">
        <f aca="false">'NORTH-2'!D600</f>
        <v>0</v>
      </c>
      <c r="E432" s="1441" t="str">
        <f aca="false">'NORTH-2'!E600</f>
        <v>DHKC9324</v>
      </c>
      <c r="F432" s="1441" t="n">
        <f aca="false">'NORTH-2'!F600</f>
        <v>1</v>
      </c>
      <c r="G432" s="1441" t="n">
        <f aca="false">'NORTH-2'!G600</f>
        <v>77512.2</v>
      </c>
      <c r="H432" s="1441" t="n">
        <f aca="false">'NORTH-2'!H600</f>
        <v>95989.52</v>
      </c>
      <c r="I432" s="1441" t="n">
        <f aca="false">'NORTH-2'!I600</f>
        <v>18477.32</v>
      </c>
      <c r="J432" s="1441" t="n">
        <f aca="false">'NORTH-2'!J600</f>
        <v>60</v>
      </c>
      <c r="K432" s="0" t="n">
        <f aca="false">'NORTH-2'!K600</f>
        <v>0</v>
      </c>
      <c r="L432" s="0" t="n">
        <f aca="false">'NORTH-2'!L600</f>
        <v>1108639.2</v>
      </c>
      <c r="M432" s="0" t="n">
        <f aca="false">'NORTH-2'!M600</f>
        <v>803769.70565918</v>
      </c>
      <c r="N432" s="0" t="str">
        <f aca="false">'NORTH-2'!N600</f>
        <v>Shere b.nagar</v>
      </c>
      <c r="O432" s="0" t="s">
        <v>995</v>
      </c>
    </row>
    <row r="433" customFormat="false" ht="15" hidden="true" customHeight="false" outlineLevel="0" collapsed="false">
      <c r="A433" s="0" t="n">
        <f aca="false">'NORTH-2'!A601</f>
        <v>4</v>
      </c>
      <c r="B433" s="0" t="str">
        <f aca="false">'NORTH-2'!B601</f>
        <v>Wasa O/H</v>
      </c>
      <c r="C433" s="1441" t="n">
        <f aca="false">'NORTH-2'!C601</f>
        <v>11</v>
      </c>
      <c r="D433" s="1441" t="n">
        <f aca="false">'NORTH-2'!D601</f>
        <v>0</v>
      </c>
      <c r="E433" s="1441" t="str">
        <f aca="false">'NORTH-2'!E601</f>
        <v>DHKC9333</v>
      </c>
      <c r="F433" s="1441" t="n">
        <f aca="false">'NORTH-2'!F601</f>
        <v>1</v>
      </c>
      <c r="G433" s="1441" t="n">
        <f aca="false">'NORTH-2'!G601</f>
        <v>43612.07</v>
      </c>
      <c r="H433" s="1441" t="n">
        <f aca="false">'NORTH-2'!H601</f>
        <v>78543.28</v>
      </c>
      <c r="I433" s="1441" t="n">
        <f aca="false">'NORTH-2'!I601</f>
        <v>34931.21</v>
      </c>
      <c r="J433" s="1441" t="n">
        <f aca="false">'NORTH-2'!J601</f>
        <v>60</v>
      </c>
      <c r="K433" s="0" t="n">
        <f aca="false">'NORTH-2'!K601</f>
        <v>0</v>
      </c>
      <c r="L433" s="0" t="n">
        <f aca="false">'NORTH-2'!L601</f>
        <v>2095872.6</v>
      </c>
      <c r="M433" s="0" t="n">
        <f aca="false">'NORTH-2'!M601</f>
        <v>1519519.51798307</v>
      </c>
      <c r="N433" s="0" t="str">
        <f aca="false">'NORTH-2'!N601</f>
        <v>Satmasjid</v>
      </c>
      <c r="O433" s="0" t="s">
        <v>995</v>
      </c>
    </row>
    <row r="434" customFormat="false" ht="15" hidden="true" customHeight="false" outlineLevel="0" collapsed="false">
      <c r="A434" s="0" t="n">
        <f aca="false">'NORTH-2'!A602</f>
        <v>5</v>
      </c>
      <c r="B434" s="0" t="str">
        <f aca="false">'NORTH-2'!B602</f>
        <v>Bangabandhu Memorial Museum</v>
      </c>
      <c r="C434" s="1441" t="n">
        <f aca="false">'NORTH-2'!C602</f>
        <v>11</v>
      </c>
      <c r="D434" s="1441" t="n">
        <f aca="false">'NORTH-2'!D602</f>
        <v>0</v>
      </c>
      <c r="E434" s="1441" t="str">
        <f aca="false">'NORTH-2'!E602</f>
        <v>DHKC9334</v>
      </c>
      <c r="F434" s="1441" t="n">
        <f aca="false">'NORTH-2'!F602</f>
        <v>1</v>
      </c>
      <c r="G434" s="1441" t="n">
        <f aca="false">'NORTH-2'!G602</f>
        <v>14682.59</v>
      </c>
      <c r="H434" s="1441" t="n">
        <f aca="false">'NORTH-2'!H602</f>
        <v>15026.42</v>
      </c>
      <c r="I434" s="1441" t="n">
        <f aca="false">'NORTH-2'!I602</f>
        <v>343.83</v>
      </c>
      <c r="J434" s="1441" t="n">
        <f aca="false">'NORTH-2'!J602</f>
        <v>60</v>
      </c>
      <c r="K434" s="0" t="n">
        <f aca="false">'NORTH-2'!K602</f>
        <v>0</v>
      </c>
      <c r="L434" s="0" t="n">
        <f aca="false">'NORTH-2'!L602</f>
        <v>20629.8</v>
      </c>
      <c r="M434" s="0" t="n">
        <f aca="false">'NORTH-2'!M602</f>
        <v>14956.7219649168</v>
      </c>
      <c r="N434" s="0" t="str">
        <f aca="false">'NORTH-2'!N602</f>
        <v>Dhanmondi</v>
      </c>
      <c r="O434" s="0" t="s">
        <v>995</v>
      </c>
    </row>
    <row r="435" customFormat="false" ht="15" hidden="true" customHeight="false" outlineLevel="0" collapsed="false">
      <c r="A435" s="0" t="n">
        <f aca="false">'NORTH-2'!A603</f>
        <v>6</v>
      </c>
      <c r="B435" s="0" t="str">
        <f aca="false">'NORTH-2'!B603</f>
        <v>Iqbal Road O/H</v>
      </c>
      <c r="C435" s="1441" t="n">
        <f aca="false">'NORTH-2'!C603</f>
        <v>11</v>
      </c>
      <c r="D435" s="1441" t="n">
        <f aca="false">'NORTH-2'!D603</f>
        <v>0</v>
      </c>
      <c r="E435" s="1441" t="str">
        <f aca="false">'NORTH-2'!E603</f>
        <v>DHKC9330</v>
      </c>
      <c r="F435" s="1441" t="n">
        <f aca="false">'NORTH-2'!F603</f>
        <v>1</v>
      </c>
      <c r="G435" s="1441" t="n">
        <f aca="false">'NORTH-2'!G603</f>
        <v>116028.77</v>
      </c>
      <c r="H435" s="1441" t="n">
        <f aca="false">'NORTH-2'!H603</f>
        <v>116028.77</v>
      </c>
      <c r="I435" s="1441" t="n">
        <f aca="false">'NORTH-2'!I603</f>
        <v>0</v>
      </c>
      <c r="J435" s="1441" t="n">
        <f aca="false">'NORTH-2'!J603</f>
        <v>60</v>
      </c>
      <c r="K435" s="0" t="n">
        <f aca="false">'NORTH-2'!K603</f>
        <v>0</v>
      </c>
      <c r="L435" s="0" t="n">
        <f aca="false">'NORTH-2'!L603</f>
        <v>0</v>
      </c>
      <c r="M435" s="0" t="n">
        <f aca="false">'NORTH-2'!M603</f>
        <v>0</v>
      </c>
      <c r="N435" s="0" t="str">
        <f aca="false">'NORTH-2'!N603</f>
        <v>Shyamoli</v>
      </c>
      <c r="O435" s="0" t="s">
        <v>995</v>
      </c>
    </row>
    <row r="436" customFormat="false" ht="15" hidden="true" customHeight="false" outlineLevel="0" collapsed="false">
      <c r="A436" s="0" t="n">
        <f aca="false">'NORTH-2'!A604</f>
        <v>7</v>
      </c>
      <c r="B436" s="0" t="str">
        <f aca="false">'NORTH-2'!B604</f>
        <v>Town Hall</v>
      </c>
      <c r="C436" s="1441" t="n">
        <f aca="false">'NORTH-2'!C604</f>
        <v>11</v>
      </c>
      <c r="D436" s="1441" t="n">
        <f aca="false">'NORTH-2'!D604</f>
        <v>0</v>
      </c>
      <c r="E436" s="1441" t="str">
        <f aca="false">'NORTH-2'!E604</f>
        <v>DHKC9351</v>
      </c>
      <c r="F436" s="1441" t="n">
        <f aca="false">'NORTH-2'!F604</f>
        <v>1</v>
      </c>
      <c r="G436" s="1441" t="n">
        <f aca="false">'NORTH-2'!G604</f>
        <v>129046.8</v>
      </c>
      <c r="H436" s="1441" t="n">
        <f aca="false">'NORTH-2'!H604</f>
        <v>129046.8</v>
      </c>
      <c r="I436" s="1441" t="n">
        <f aca="false">'NORTH-2'!I604</f>
        <v>0</v>
      </c>
      <c r="J436" s="1441" t="n">
        <f aca="false">'NORTH-2'!J604</f>
        <v>60</v>
      </c>
      <c r="K436" s="0" t="n">
        <f aca="false">'NORTH-2'!K604</f>
        <v>0</v>
      </c>
      <c r="L436" s="0" t="n">
        <f aca="false">'NORTH-2'!L604</f>
        <v>0</v>
      </c>
      <c r="M436" s="0" t="n">
        <f aca="false">'NORTH-2'!M604</f>
        <v>0</v>
      </c>
      <c r="N436" s="0" t="str">
        <f aca="false">'NORTH-2'!N604</f>
        <v>Shyamoli</v>
      </c>
      <c r="O436" s="0" t="s">
        <v>995</v>
      </c>
    </row>
    <row r="437" customFormat="false" ht="15" hidden="true" customHeight="false" outlineLevel="0" collapsed="false">
      <c r="A437" s="0" t="n">
        <f aca="false">'NORTH-2'!A605</f>
        <v>8</v>
      </c>
      <c r="B437" s="0" t="str">
        <f aca="false">'NORTH-2'!B605</f>
        <v>Post Office</v>
      </c>
      <c r="C437" s="1441" t="n">
        <f aca="false">'NORTH-2'!C605</f>
        <v>11</v>
      </c>
      <c r="D437" s="1441" t="n">
        <f aca="false">'NORTH-2'!D605</f>
        <v>0</v>
      </c>
      <c r="E437" s="1441" t="str">
        <f aca="false">'NORTH-2'!E605</f>
        <v>DHKC9331</v>
      </c>
      <c r="F437" s="1441" t="n">
        <f aca="false">'NORTH-2'!F605</f>
        <v>1</v>
      </c>
      <c r="G437" s="1441" t="n">
        <f aca="false">'NORTH-2'!G605</f>
        <v>114408.51</v>
      </c>
      <c r="H437" s="1441" t="n">
        <f aca="false">'NORTH-2'!H605</f>
        <v>114408.51</v>
      </c>
      <c r="I437" s="1441" t="n">
        <f aca="false">'NORTH-2'!I605</f>
        <v>0</v>
      </c>
      <c r="J437" s="1441" t="n">
        <f aca="false">'NORTH-2'!J605</f>
        <v>60</v>
      </c>
      <c r="K437" s="0" t="n">
        <f aca="false">'NORTH-2'!K605</f>
        <v>0</v>
      </c>
      <c r="L437" s="0" t="n">
        <f aca="false">'NORTH-2'!L605</f>
        <v>0</v>
      </c>
      <c r="M437" s="0" t="n">
        <f aca="false">'NORTH-2'!M605</f>
        <v>0</v>
      </c>
      <c r="N437" s="0" t="str">
        <f aca="false">'NORTH-2'!N605</f>
        <v>Shyamoli</v>
      </c>
      <c r="O437" s="0" t="s">
        <v>995</v>
      </c>
    </row>
    <row r="438" customFormat="false" ht="15" hidden="true" customHeight="false" outlineLevel="0" collapsed="false">
      <c r="A438" s="0" t="n">
        <f aca="false">'NORTH-2'!A606</f>
        <v>9</v>
      </c>
      <c r="B438" s="0" t="str">
        <f aca="false">'NORTH-2'!B606</f>
        <v>Shangshad Bhaban</v>
      </c>
      <c r="C438" s="1441" t="n">
        <f aca="false">'NORTH-2'!C606</f>
        <v>11</v>
      </c>
      <c r="D438" s="1441" t="n">
        <f aca="false">'NORTH-2'!D606</f>
        <v>0</v>
      </c>
      <c r="E438" s="1441" t="str">
        <f aca="false">'NORTH-2'!E606</f>
        <v>DHKC9370</v>
      </c>
      <c r="F438" s="1441" t="n">
        <f aca="false">'NORTH-2'!F606</f>
        <v>1</v>
      </c>
      <c r="G438" s="1441" t="n">
        <f aca="false">'NORTH-2'!G606</f>
        <v>98850.73</v>
      </c>
      <c r="H438" s="1441" t="n">
        <f aca="false">'NORTH-2'!H606</f>
        <v>106671.66</v>
      </c>
      <c r="I438" s="1441" t="n">
        <f aca="false">'NORTH-2'!I606</f>
        <v>7820.93000000001</v>
      </c>
      <c r="J438" s="1441" t="n">
        <f aca="false">'NORTH-2'!J606</f>
        <v>60</v>
      </c>
      <c r="K438" s="0" t="n">
        <f aca="false">'NORTH-2'!K606</f>
        <v>0</v>
      </c>
      <c r="L438" s="0" t="n">
        <f aca="false">'NORTH-2'!L606</f>
        <v>469255.8</v>
      </c>
      <c r="M438" s="0" t="n">
        <f aca="false">'NORTH-2'!M606</f>
        <v>340213.115542788</v>
      </c>
      <c r="N438" s="0" t="str">
        <f aca="false">'NORTH-2'!N606</f>
        <v>Shere b.nagar</v>
      </c>
      <c r="O438" s="0" t="s">
        <v>995</v>
      </c>
    </row>
    <row r="439" customFormat="false" ht="15" hidden="true" customHeight="false" outlineLevel="0" collapsed="false">
      <c r="A439" s="0" t="n">
        <f aca="false">'NORTH-2'!A607</f>
        <v>10</v>
      </c>
      <c r="B439" s="0" t="str">
        <f aca="false">'NORTH-2'!B607</f>
        <v>Jakir Hossain Road</v>
      </c>
      <c r="C439" s="1441" t="n">
        <f aca="false">'NORTH-2'!C607</f>
        <v>11</v>
      </c>
      <c r="D439" s="1441" t="n">
        <f aca="false">'NORTH-2'!D607</f>
        <v>0</v>
      </c>
      <c r="E439" s="1441" t="str">
        <f aca="false">'NORTH-2'!E607</f>
        <v>DHKC9373</v>
      </c>
      <c r="F439" s="1441" t="n">
        <f aca="false">'NORTH-2'!F607</f>
        <v>1</v>
      </c>
      <c r="G439" s="1441" t="n">
        <f aca="false">'NORTH-2'!G607</f>
        <v>52169.33</v>
      </c>
      <c r="H439" s="1441" t="n">
        <f aca="false">'NORTH-2'!H607</f>
        <v>81724.89</v>
      </c>
      <c r="I439" s="1441" t="n">
        <f aca="false">'NORTH-2'!I607</f>
        <v>29555.56</v>
      </c>
      <c r="J439" s="1441" t="n">
        <f aca="false">'NORTH-2'!J607</f>
        <v>60</v>
      </c>
      <c r="K439" s="0" t="n">
        <f aca="false">'NORTH-2'!K607</f>
        <v>0</v>
      </c>
      <c r="L439" s="0" t="n">
        <f aca="false">'NORTH-2'!L607</f>
        <v>1773333.6</v>
      </c>
      <c r="M439" s="0" t="n">
        <f aca="false">'NORTH-2'!M607</f>
        <v>1285676.91428152</v>
      </c>
      <c r="N439" s="0" t="str">
        <f aca="false">'NORTH-2'!N607</f>
        <v>Satmasjid</v>
      </c>
      <c r="O439" s="0" t="s">
        <v>995</v>
      </c>
    </row>
    <row r="440" customFormat="false" ht="15" hidden="true" customHeight="false" outlineLevel="0" collapsed="false">
      <c r="A440" s="0" t="n">
        <f aca="false">'NORTH-2'!A608</f>
        <v>11</v>
      </c>
      <c r="B440" s="0" t="str">
        <f aca="false">'NORTH-2'!B608</f>
        <v>New Colony O/H Feeder</v>
      </c>
      <c r="C440" s="1441" t="n">
        <f aca="false">'NORTH-2'!C608</f>
        <v>11</v>
      </c>
      <c r="D440" s="1441" t="n">
        <f aca="false">'NORTH-2'!D608</f>
        <v>0</v>
      </c>
      <c r="E440" s="1441" t="str">
        <f aca="false">'NORTH-2'!E608</f>
        <v>DHKC9369</v>
      </c>
      <c r="F440" s="1441" t="n">
        <f aca="false">'NORTH-2'!F608</f>
        <v>1</v>
      </c>
      <c r="G440" s="1441" t="n">
        <f aca="false">'NORTH-2'!G608</f>
        <v>69251.43</v>
      </c>
      <c r="H440" s="1441" t="n">
        <f aca="false">'NORTH-2'!H608</f>
        <v>69251.43</v>
      </c>
      <c r="I440" s="1441" t="n">
        <f aca="false">'NORTH-2'!I608</f>
        <v>0</v>
      </c>
      <c r="J440" s="1441" t="n">
        <f aca="false">'NORTH-2'!J608</f>
        <v>60</v>
      </c>
      <c r="K440" s="0" t="n">
        <f aca="false">'NORTH-2'!K608</f>
        <v>0</v>
      </c>
      <c r="L440" s="0" t="n">
        <f aca="false">'NORTH-2'!L608</f>
        <v>0</v>
      </c>
      <c r="M440" s="0" t="n">
        <f aca="false">'NORTH-2'!M608</f>
        <v>0</v>
      </c>
      <c r="N440" s="0" t="str">
        <f aca="false">'NORTH-2'!N608</f>
        <v>Satmasjid</v>
      </c>
      <c r="O440" s="0" t="s">
        <v>995</v>
      </c>
    </row>
    <row r="441" customFormat="false" ht="15" hidden="true" customHeight="false" outlineLevel="0" collapsed="false">
      <c r="A441" s="0" t="n">
        <f aca="false">'NORTH-2'!A609</f>
        <v>12</v>
      </c>
      <c r="B441" s="0" t="str">
        <f aca="false">'NORTH-2'!B609</f>
        <v>Aurangzeb Feeder</v>
      </c>
      <c r="C441" s="1441" t="n">
        <f aca="false">'NORTH-2'!C609</f>
        <v>11</v>
      </c>
      <c r="D441" s="1441" t="n">
        <f aca="false">'NORTH-2'!D609</f>
        <v>0</v>
      </c>
      <c r="E441" s="1441" t="str">
        <f aca="false">'NORTH-2'!E609</f>
        <v>DHKC9321</v>
      </c>
      <c r="F441" s="1441" t="n">
        <f aca="false">'NORTH-2'!F609</f>
        <v>1</v>
      </c>
      <c r="G441" s="1441" t="n">
        <f aca="false">'NORTH-2'!G609</f>
        <v>112056.46</v>
      </c>
      <c r="H441" s="1441" t="n">
        <f aca="false">'NORTH-2'!H609</f>
        <v>112056.46</v>
      </c>
      <c r="I441" s="1441" t="n">
        <f aca="false">'NORTH-2'!I609</f>
        <v>0</v>
      </c>
      <c r="J441" s="1441" t="n">
        <f aca="false">'NORTH-2'!J609</f>
        <v>60</v>
      </c>
      <c r="K441" s="0" t="n">
        <f aca="false">'NORTH-2'!K609</f>
        <v>0</v>
      </c>
      <c r="L441" s="0" t="n">
        <f aca="false">'NORTH-2'!L609</f>
        <v>0</v>
      </c>
      <c r="M441" s="0" t="n">
        <f aca="false">'NORTH-2'!M609</f>
        <v>0</v>
      </c>
      <c r="N441" s="0" t="str">
        <f aca="false">'NORTH-2'!N609</f>
        <v>Shyamoli</v>
      </c>
      <c r="O441" s="0" t="s">
        <v>995</v>
      </c>
    </row>
    <row r="442" customFormat="false" ht="15" hidden="true" customHeight="false" outlineLevel="0" collapsed="false">
      <c r="A442" s="0" t="n">
        <f aca="false">'NORTH-2'!A610</f>
        <v>13</v>
      </c>
      <c r="B442" s="0" t="str">
        <f aca="false">'NORTH-2'!B610</f>
        <v>Asadgate Local Feeder</v>
      </c>
      <c r="C442" s="1441" t="n">
        <f aca="false">'NORTH-2'!C610</f>
        <v>11</v>
      </c>
      <c r="D442" s="1441" t="n">
        <f aca="false">'NORTH-2'!D610</f>
        <v>0</v>
      </c>
      <c r="E442" s="1441" t="str">
        <f aca="false">'NORTH-2'!E610</f>
        <v>DHKC9338</v>
      </c>
      <c r="F442" s="1441" t="n">
        <f aca="false">'NORTH-2'!F610</f>
        <v>1</v>
      </c>
      <c r="G442" s="1441" t="n">
        <f aca="false">'NORTH-2'!G610</f>
        <v>93460.16</v>
      </c>
      <c r="H442" s="1441" t="n">
        <f aca="false">'NORTH-2'!H610</f>
        <v>132726.29</v>
      </c>
      <c r="I442" s="1441" t="n">
        <f aca="false">'NORTH-2'!I610</f>
        <v>39266.13</v>
      </c>
      <c r="J442" s="1441" t="n">
        <f aca="false">'NORTH-2'!J610</f>
        <v>60</v>
      </c>
      <c r="K442" s="0" t="n">
        <f aca="false">'NORTH-2'!K610</f>
        <v>0</v>
      </c>
      <c r="L442" s="0" t="n">
        <f aca="false">'NORTH-2'!L610</f>
        <v>2355967.8</v>
      </c>
      <c r="M442" s="0" t="n">
        <f aca="false">'NORTH-2'!M610</f>
        <v>1708090.01264659</v>
      </c>
      <c r="N442" s="0" t="str">
        <f aca="false">'NORTH-2'!N610</f>
        <v>Satmasjid</v>
      </c>
      <c r="O442" s="0" t="s">
        <v>995</v>
      </c>
    </row>
    <row r="443" customFormat="false" ht="15" hidden="true" customHeight="false" outlineLevel="0" collapsed="false">
      <c r="A443" s="0" t="n">
        <f aca="false">'NORTH-2'!A611</f>
        <v>14</v>
      </c>
      <c r="B443" s="0" t="str">
        <f aca="false">'NORTH-2'!B611</f>
        <v>Sonarbangla Road</v>
      </c>
      <c r="C443" s="1441" t="n">
        <f aca="false">'NORTH-2'!C611</f>
        <v>11</v>
      </c>
      <c r="D443" s="1441" t="n">
        <f aca="false">'NORTH-2'!D611</f>
        <v>0</v>
      </c>
      <c r="E443" s="1441" t="str">
        <f aca="false">'NORTH-2'!E611</f>
        <v>DHKC9320</v>
      </c>
      <c r="F443" s="1441" t="n">
        <f aca="false">'NORTH-2'!F611</f>
        <v>1</v>
      </c>
      <c r="G443" s="1441" t="n">
        <f aca="false">'NORTH-2'!G611</f>
        <v>2967.97</v>
      </c>
      <c r="H443" s="1441" t="n">
        <f aca="false">'NORTH-2'!H611</f>
        <v>2967.97</v>
      </c>
      <c r="I443" s="1441" t="n">
        <f aca="false">'NORTH-2'!I611</f>
        <v>0</v>
      </c>
      <c r="J443" s="1441" t="n">
        <f aca="false">'NORTH-2'!J611</f>
        <v>60</v>
      </c>
      <c r="K443" s="0" t="n">
        <f aca="false">'NORTH-2'!K611</f>
        <v>0</v>
      </c>
      <c r="L443" s="0" t="n">
        <f aca="false">'NORTH-2'!L611</f>
        <v>0</v>
      </c>
      <c r="M443" s="0" t="n">
        <f aca="false">'NORTH-2'!M611</f>
        <v>0</v>
      </c>
      <c r="N443" s="0" t="str">
        <f aca="false">'NORTH-2'!N611</f>
        <v>Shyamoli</v>
      </c>
      <c r="O443" s="0" t="s">
        <v>995</v>
      </c>
    </row>
    <row r="444" customFormat="false" ht="15" hidden="true" customHeight="false" outlineLevel="0" collapsed="false">
      <c r="A444" s="0" t="n">
        <f aca="false">'NORTH-2'!A612</f>
        <v>15</v>
      </c>
      <c r="B444" s="0" t="str">
        <f aca="false">'NORTH-2'!B612</f>
        <v>Humayun Road</v>
      </c>
      <c r="C444" s="1441" t="n">
        <f aca="false">'NORTH-2'!C612</f>
        <v>11</v>
      </c>
      <c r="D444" s="1441" t="n">
        <f aca="false">'NORTH-2'!D612</f>
        <v>0</v>
      </c>
      <c r="E444" s="1441" t="str">
        <f aca="false">'NORTH-2'!E612</f>
        <v>DHKC9366</v>
      </c>
      <c r="F444" s="1441" t="n">
        <f aca="false">'NORTH-2'!F612</f>
        <v>1</v>
      </c>
      <c r="G444" s="1441" t="n">
        <f aca="false">'NORTH-2'!G612</f>
        <v>42688.17</v>
      </c>
      <c r="H444" s="1441" t="n">
        <f aca="false">'NORTH-2'!H612</f>
        <v>47034.27</v>
      </c>
      <c r="I444" s="1441" t="n">
        <f aca="false">'NORTH-2'!I612</f>
        <v>4346.1</v>
      </c>
      <c r="J444" s="1441" t="n">
        <f aca="false">'NORTH-2'!J612</f>
        <v>60</v>
      </c>
      <c r="K444" s="0" t="n">
        <f aca="false">'NORTH-2'!K612</f>
        <v>0</v>
      </c>
      <c r="L444" s="0" t="n">
        <f aca="false">'NORTH-2'!L612</f>
        <v>260766</v>
      </c>
      <c r="M444" s="0" t="n">
        <f aca="false">'NORTH-2'!M612</f>
        <v>189056.828466756</v>
      </c>
      <c r="N444" s="0" t="str">
        <f aca="false">'NORTH-2'!N612</f>
        <v>Shyamoli</v>
      </c>
      <c r="O444" s="0" t="s">
        <v>995</v>
      </c>
    </row>
    <row r="445" customFormat="false" ht="15" hidden="true" customHeight="false" outlineLevel="0" collapsed="false">
      <c r="A445" s="0" t="n">
        <f aca="false">'NORTH-2'!A613</f>
        <v>16</v>
      </c>
      <c r="B445" s="0" t="str">
        <f aca="false">'NORTH-2'!B613</f>
        <v>NHA</v>
      </c>
      <c r="C445" s="1441" t="n">
        <f aca="false">'NORTH-2'!C613</f>
        <v>11</v>
      </c>
      <c r="D445" s="1441" t="n">
        <f aca="false">'NORTH-2'!D613</f>
        <v>0</v>
      </c>
      <c r="E445" s="1441" t="str">
        <f aca="false">'NORTH-2'!E613</f>
        <v>DHKC9374</v>
      </c>
      <c r="F445" s="1441" t="n">
        <f aca="false">'NORTH-2'!F613</f>
        <v>1</v>
      </c>
      <c r="G445" s="1441" t="n">
        <f aca="false">'NORTH-2'!G613</f>
        <v>52311.92</v>
      </c>
      <c r="H445" s="1441" t="n">
        <f aca="false">'NORTH-2'!H613</f>
        <v>52748.02</v>
      </c>
      <c r="I445" s="1441" t="n">
        <f aca="false">'NORTH-2'!I613</f>
        <v>436.099999999999</v>
      </c>
      <c r="J445" s="1441" t="n">
        <f aca="false">'NORTH-2'!J613</f>
        <v>60</v>
      </c>
      <c r="K445" s="0" t="n">
        <f aca="false">'NORTH-2'!K613</f>
        <v>0</v>
      </c>
      <c r="L445" s="0" t="n">
        <f aca="false">'NORTH-2'!L613</f>
        <v>26165.9999999999</v>
      </c>
      <c r="M445" s="0" t="n">
        <f aca="false">'NORTH-2'!M613</f>
        <v>18970.4983535473</v>
      </c>
      <c r="N445" s="0" t="str">
        <f aca="false">'NORTH-2'!N613</f>
        <v>Shyamoli</v>
      </c>
      <c r="O445" s="0" t="s">
        <v>995</v>
      </c>
    </row>
    <row r="446" customFormat="false" ht="15" hidden="true" customHeight="false" outlineLevel="0" collapsed="false">
      <c r="A446" s="0" t="n">
        <f aca="false">'NORTH-2'!A614</f>
        <v>17</v>
      </c>
      <c r="B446" s="0" t="str">
        <f aca="false">'NORTH-2'!B614</f>
        <v>Auxiliary transformer</v>
      </c>
      <c r="C446" s="1441" t="n">
        <f aca="false">'NORTH-2'!C614</f>
        <v>0.415</v>
      </c>
      <c r="D446" s="1441" t="n">
        <f aca="false">'NORTH-2'!D614</f>
        <v>0</v>
      </c>
      <c r="E446" s="1441" t="n">
        <f aca="false">'NORTH-2'!E614</f>
        <v>0</v>
      </c>
      <c r="F446" s="1441" t="n">
        <f aca="false">'NORTH-2'!F614</f>
        <v>1</v>
      </c>
      <c r="G446" s="1441" t="n">
        <f aca="false">'NORTH-2'!G614</f>
        <v>626701</v>
      </c>
      <c r="H446" s="1441" t="n">
        <f aca="false">'NORTH-2'!H614</f>
        <v>633994</v>
      </c>
      <c r="I446" s="1441" t="n">
        <f aca="false">'NORTH-2'!I614</f>
        <v>7293</v>
      </c>
      <c r="J446" s="1441" t="n">
        <f aca="false">'NORTH-2'!J614</f>
        <v>1</v>
      </c>
      <c r="K446" s="0" t="n">
        <f aca="false">'NORTH-2'!K614</f>
        <v>0</v>
      </c>
      <c r="L446" s="0" t="n">
        <f aca="false">'NORTH-2'!L614</f>
        <v>7293</v>
      </c>
      <c r="M446" s="0" t="n">
        <f aca="false">'NORTH-2'!M614</f>
        <v>5287.46634917149</v>
      </c>
      <c r="N446" s="0" t="str">
        <f aca="false">'NORTH-2'!N614</f>
        <v>Satmasjid</v>
      </c>
      <c r="O446" s="0" t="s">
        <v>995</v>
      </c>
    </row>
    <row r="447" customFormat="false" ht="15" hidden="true" customHeight="false" outlineLevel="0" collapsed="false">
      <c r="A447" s="0" t="n">
        <f aca="false">'NORTH-2'!A678</f>
        <v>1</v>
      </c>
      <c r="B447" s="0" t="str">
        <f aca="false">'NORTH-2'!B678</f>
        <v>Angur Jora</v>
      </c>
      <c r="C447" s="1441" t="n">
        <f aca="false">'NORTH-2'!C678</f>
        <v>11</v>
      </c>
      <c r="D447" s="1441" t="n">
        <f aca="false">'NORTH-2'!D678</f>
        <v>0</v>
      </c>
      <c r="E447" s="1441" t="n">
        <f aca="false">'NORTH-2'!E678</f>
        <v>141</v>
      </c>
      <c r="F447" s="1441" t="n">
        <f aca="false">'NORTH-2'!F678</f>
        <v>1</v>
      </c>
      <c r="G447" s="1441" t="n">
        <f aca="false">'NORTH-2'!G678</f>
        <v>11717760</v>
      </c>
      <c r="H447" s="1441" t="n">
        <f aca="false">'NORTH-2'!H678</f>
        <v>11717760</v>
      </c>
      <c r="I447" s="1441" t="n">
        <f aca="false">'NORTH-2'!I678</f>
        <v>0</v>
      </c>
      <c r="J447" s="1441" t="n">
        <f aca="false">'NORTH-2'!J678</f>
        <v>1</v>
      </c>
      <c r="K447" s="0" t="n">
        <f aca="false">'NORTH-2'!K678</f>
        <v>0</v>
      </c>
      <c r="L447" s="0" t="n">
        <f aca="false">'NORTH-2'!L678</f>
        <v>0</v>
      </c>
      <c r="M447" s="0" t="n">
        <f aca="false">'NORTH-2'!M678</f>
        <v>0</v>
      </c>
      <c r="N447" s="0" t="str">
        <f aca="false">'NORTH-2'!N678</f>
        <v>Banosree</v>
      </c>
      <c r="O447" s="0" t="s">
        <v>998</v>
      </c>
    </row>
    <row r="448" customFormat="false" ht="15" hidden="true" customHeight="false" outlineLevel="0" collapsed="false">
      <c r="A448" s="0" t="n">
        <f aca="false">'NORTH-2'!A679</f>
        <v>2</v>
      </c>
      <c r="B448" s="0" t="str">
        <f aca="false">'NORTH-2'!B679</f>
        <v>Block F-G Avenue</v>
      </c>
      <c r="C448" s="1441" t="n">
        <f aca="false">'NORTH-2'!C679</f>
        <v>11</v>
      </c>
      <c r="D448" s="1441" t="n">
        <f aca="false">'NORTH-2'!D679</f>
        <v>0</v>
      </c>
      <c r="E448" s="1441" t="n">
        <f aca="false">'NORTH-2'!E679</f>
        <v>68</v>
      </c>
      <c r="F448" s="1441" t="n">
        <f aca="false">'NORTH-2'!F679</f>
        <v>1</v>
      </c>
      <c r="G448" s="1441" t="n">
        <f aca="false">'NORTH-2'!G679</f>
        <v>2777480</v>
      </c>
      <c r="H448" s="1441" t="n">
        <f aca="false">'NORTH-2'!H679</f>
        <v>2777480</v>
      </c>
      <c r="I448" s="1441" t="n">
        <f aca="false">'NORTH-2'!I679</f>
        <v>0</v>
      </c>
      <c r="J448" s="1441" t="n">
        <f aca="false">'NORTH-2'!J679</f>
        <v>1</v>
      </c>
      <c r="K448" s="0" t="n">
        <f aca="false">'NORTH-2'!K679</f>
        <v>0</v>
      </c>
      <c r="L448" s="0" t="n">
        <f aca="false">'NORTH-2'!L679</f>
        <v>0</v>
      </c>
      <c r="M448" s="0" t="n">
        <f aca="false">'NORTH-2'!M679</f>
        <v>0</v>
      </c>
      <c r="N448" s="0" t="str">
        <f aca="false">'NORTH-2'!N679</f>
        <v>Banosree</v>
      </c>
      <c r="O448" s="0" t="s">
        <v>998</v>
      </c>
    </row>
    <row r="449" customFormat="false" ht="15" hidden="true" customHeight="false" outlineLevel="0" collapsed="false">
      <c r="A449" s="0" t="n">
        <f aca="false">'NORTH-2'!A680</f>
        <v>3</v>
      </c>
      <c r="B449" s="0" t="str">
        <f aca="false">'NORTH-2'!B680</f>
        <v>Banasree Main Road(Monpura)</v>
      </c>
      <c r="C449" s="1441" t="n">
        <f aca="false">'NORTH-2'!C680</f>
        <v>11</v>
      </c>
      <c r="D449" s="1441" t="n">
        <f aca="false">'NORTH-2'!D680</f>
        <v>0</v>
      </c>
      <c r="E449" s="1441" t="n">
        <f aca="false">'NORTH-2'!E680</f>
        <v>168</v>
      </c>
      <c r="F449" s="1441" t="n">
        <f aca="false">'NORTH-2'!F680</f>
        <v>1</v>
      </c>
      <c r="G449" s="1441" t="n">
        <f aca="false">'NORTH-2'!G680</f>
        <v>2694560</v>
      </c>
      <c r="H449" s="1441" t="n">
        <f aca="false">'NORTH-2'!H680</f>
        <v>4405640</v>
      </c>
      <c r="I449" s="1441" t="n">
        <f aca="false">'NORTH-2'!I680</f>
        <v>1711080</v>
      </c>
      <c r="J449" s="1441" t="n">
        <f aca="false">'NORTH-2'!J680</f>
        <v>1</v>
      </c>
      <c r="K449" s="0" t="n">
        <f aca="false">'NORTH-2'!K680</f>
        <v>0</v>
      </c>
      <c r="L449" s="0" t="n">
        <f aca="false">'NORTH-2'!L680</f>
        <v>1711080</v>
      </c>
      <c r="M449" s="0" t="n">
        <f aca="false">'NORTH-2'!M680</f>
        <v>1714661.16889614</v>
      </c>
      <c r="N449" s="0" t="str">
        <f aca="false">'NORTH-2'!N680</f>
        <v>Banosree</v>
      </c>
      <c r="O449" s="0" t="s">
        <v>998</v>
      </c>
    </row>
    <row r="450" customFormat="false" ht="15" hidden="true" customHeight="false" outlineLevel="0" collapsed="false">
      <c r="A450" s="0" t="n">
        <f aca="false">'NORTH-2'!A681</f>
        <v>4</v>
      </c>
      <c r="B450" s="0" t="str">
        <f aca="false">'NORTH-2'!B681</f>
        <v>Baitul Kuddus</v>
      </c>
      <c r="C450" s="1441" t="n">
        <f aca="false">'NORTH-2'!C681</f>
        <v>11</v>
      </c>
      <c r="D450" s="1441" t="n">
        <f aca="false">'NORTH-2'!D681</f>
        <v>0</v>
      </c>
      <c r="E450" s="1441" t="n">
        <f aca="false">'NORTH-2'!E681</f>
        <v>62</v>
      </c>
      <c r="F450" s="1441" t="n">
        <f aca="false">'NORTH-2'!F681</f>
        <v>1</v>
      </c>
      <c r="G450" s="1441" t="n">
        <f aca="false">'NORTH-2'!G681</f>
        <v>5086120</v>
      </c>
      <c r="H450" s="1441" t="n">
        <f aca="false">'NORTH-2'!H681</f>
        <v>7255380</v>
      </c>
      <c r="I450" s="1441" t="n">
        <f aca="false">'NORTH-2'!I681</f>
        <v>2169260</v>
      </c>
      <c r="J450" s="1441" t="n">
        <f aca="false">'NORTH-2'!J681</f>
        <v>1</v>
      </c>
      <c r="K450" s="0" t="n">
        <f aca="false">'NORTH-2'!K681</f>
        <v>0</v>
      </c>
      <c r="L450" s="0" t="n">
        <f aca="false">'NORTH-2'!L681</f>
        <v>2169260</v>
      </c>
      <c r="M450" s="0" t="n">
        <f aca="false">'NORTH-2'!M681</f>
        <v>2173800.10709005</v>
      </c>
      <c r="N450" s="0" t="str">
        <f aca="false">'NORTH-2'!N681</f>
        <v>Banosree</v>
      </c>
      <c r="O450" s="0" t="s">
        <v>998</v>
      </c>
    </row>
    <row r="451" customFormat="false" ht="15" hidden="true" customHeight="false" outlineLevel="0" collapsed="false">
      <c r="A451" s="0" t="n">
        <f aca="false">'NORTH-2'!A682</f>
        <v>5</v>
      </c>
      <c r="B451" s="0" t="str">
        <f aca="false">'NORTH-2'!B682</f>
        <v>Ideal</v>
      </c>
      <c r="C451" s="1441" t="n">
        <f aca="false">'NORTH-2'!C682</f>
        <v>11</v>
      </c>
      <c r="D451" s="1441" t="n">
        <f aca="false">'NORTH-2'!D682</f>
        <v>0</v>
      </c>
      <c r="E451" s="1441" t="n">
        <f aca="false">'NORTH-2'!E682</f>
        <v>0</v>
      </c>
      <c r="F451" s="1441" t="n">
        <f aca="false">'NORTH-2'!F682</f>
        <v>1</v>
      </c>
      <c r="G451" s="1441" t="n">
        <f aca="false">'NORTH-2'!G682</f>
        <v>6710680</v>
      </c>
      <c r="H451" s="1441" t="n">
        <f aca="false">'NORTH-2'!H682</f>
        <v>7471160</v>
      </c>
      <c r="I451" s="1441" t="n">
        <f aca="false">'NORTH-2'!I682</f>
        <v>760480</v>
      </c>
      <c r="J451" s="1441" t="n">
        <f aca="false">'NORTH-2'!J682</f>
        <v>1</v>
      </c>
      <c r="K451" s="0" t="n">
        <f aca="false">'NORTH-2'!K682</f>
        <v>0</v>
      </c>
      <c r="L451" s="0" t="n">
        <f aca="false">'NORTH-2'!L682</f>
        <v>760480</v>
      </c>
      <c r="M451" s="0" t="n">
        <f aca="false">'NORTH-2'!M682</f>
        <v>762071.630620506</v>
      </c>
      <c r="N451" s="0" t="str">
        <f aca="false">'NORTH-2'!N682</f>
        <v>Banosree</v>
      </c>
      <c r="O451" s="0" t="s">
        <v>998</v>
      </c>
    </row>
    <row r="452" customFormat="false" ht="15" hidden="true" customHeight="false" outlineLevel="0" collapsed="false">
      <c r="A452" s="0" t="n">
        <f aca="false">'NORTH-2'!A683</f>
        <v>6</v>
      </c>
      <c r="B452" s="0" t="str">
        <f aca="false">'NORTH-2'!B683</f>
        <v>Central Mosque</v>
      </c>
      <c r="C452" s="1441" t="n">
        <f aca="false">'NORTH-2'!C683</f>
        <v>11</v>
      </c>
      <c r="D452" s="1441" t="n">
        <f aca="false">'NORTH-2'!D683</f>
        <v>0</v>
      </c>
      <c r="E452" s="1441" t="n">
        <f aca="false">'NORTH-2'!E683</f>
        <v>46</v>
      </c>
      <c r="F452" s="1441" t="n">
        <f aca="false">'NORTH-2'!F683</f>
        <v>1</v>
      </c>
      <c r="G452" s="1441" t="n">
        <f aca="false">'NORTH-2'!G683</f>
        <v>5624400</v>
      </c>
      <c r="H452" s="1441" t="n">
        <f aca="false">'NORTH-2'!H683</f>
        <v>7765560</v>
      </c>
      <c r="I452" s="1441" t="n">
        <f aca="false">'NORTH-2'!I683</f>
        <v>2141160</v>
      </c>
      <c r="J452" s="1441" t="n">
        <f aca="false">'NORTH-2'!J683</f>
        <v>1</v>
      </c>
      <c r="K452" s="0" t="n">
        <f aca="false">'NORTH-2'!K683</f>
        <v>0</v>
      </c>
      <c r="L452" s="0" t="n">
        <f aca="false">'NORTH-2'!L683</f>
        <v>2141160</v>
      </c>
      <c r="M452" s="0" t="n">
        <f aca="false">'NORTH-2'!M683</f>
        <v>2145641.29578608</v>
      </c>
      <c r="N452" s="0" t="str">
        <f aca="false">'NORTH-2'!N683</f>
        <v>Banosree</v>
      </c>
      <c r="O452" s="0" t="s">
        <v>998</v>
      </c>
    </row>
    <row r="453" customFormat="false" ht="15" hidden="true" customHeight="false" outlineLevel="0" collapsed="false">
      <c r="A453" s="0" t="n">
        <f aca="false">'NORTH-2'!A684</f>
        <v>7</v>
      </c>
      <c r="B453" s="0" t="str">
        <f aca="false">'NORTH-2'!B684</f>
        <v>Larive</v>
      </c>
      <c r="C453" s="1441" t="n">
        <f aca="false">'NORTH-2'!C684</f>
        <v>11</v>
      </c>
      <c r="D453" s="1441" t="n">
        <f aca="false">'NORTH-2'!D684</f>
        <v>0</v>
      </c>
      <c r="E453" s="1441" t="n">
        <f aca="false">'NORTH-2'!E684</f>
        <v>47</v>
      </c>
      <c r="F453" s="1441" t="n">
        <f aca="false">'NORTH-2'!F684</f>
        <v>1</v>
      </c>
      <c r="G453" s="1441" t="n">
        <f aca="false">'NORTH-2'!G684</f>
        <v>7265440</v>
      </c>
      <c r="H453" s="1441" t="n">
        <f aca="false">'NORTH-2'!H684</f>
        <v>8382380</v>
      </c>
      <c r="I453" s="1441" t="n">
        <f aca="false">'NORTH-2'!I684</f>
        <v>1116940</v>
      </c>
      <c r="J453" s="1441" t="n">
        <f aca="false">'NORTH-2'!J684</f>
        <v>1</v>
      </c>
      <c r="K453" s="0" t="n">
        <f aca="false">'NORTH-2'!K684</f>
        <v>0</v>
      </c>
      <c r="L453" s="0" t="n">
        <f aca="false">'NORTH-2'!L684</f>
        <v>1116940</v>
      </c>
      <c r="M453" s="0" t="n">
        <f aca="false">'NORTH-2'!M684</f>
        <v>1119277.67607993</v>
      </c>
      <c r="N453" s="0" t="str">
        <f aca="false">'NORTH-2'!N684</f>
        <v>Banosree</v>
      </c>
      <c r="O453" s="0" t="s">
        <v>998</v>
      </c>
    </row>
    <row r="454" customFormat="false" ht="15" hidden="true" customHeight="false" outlineLevel="0" collapsed="false">
      <c r="A454" s="0" t="n">
        <f aca="false">'NORTH-2'!A685</f>
        <v>8</v>
      </c>
      <c r="B454" s="0" t="str">
        <f aca="false">'NORTH-2'!B685</f>
        <v>Bank Colony</v>
      </c>
      <c r="C454" s="1441" t="n">
        <f aca="false">'NORTH-2'!C685</f>
        <v>11</v>
      </c>
      <c r="D454" s="1441" t="n">
        <f aca="false">'NORTH-2'!D685</f>
        <v>0</v>
      </c>
      <c r="E454" s="1441" t="n">
        <f aca="false">'NORTH-2'!E685</f>
        <v>0</v>
      </c>
      <c r="F454" s="1441" t="n">
        <f aca="false">'NORTH-2'!F685</f>
        <v>1</v>
      </c>
      <c r="G454" s="1441" t="n">
        <f aca="false">'NORTH-2'!G685</f>
        <v>3178720</v>
      </c>
      <c r="H454" s="1441" t="n">
        <f aca="false">'NORTH-2'!H685</f>
        <v>3895580</v>
      </c>
      <c r="I454" s="1441" t="n">
        <f aca="false">'NORTH-2'!I685</f>
        <v>716860</v>
      </c>
      <c r="J454" s="1441" t="n">
        <f aca="false">'NORTH-2'!J685</f>
        <v>1</v>
      </c>
      <c r="K454" s="0" t="n">
        <f aca="false">'NORTH-2'!K685</f>
        <v>0</v>
      </c>
      <c r="L454" s="0" t="n">
        <f aca="false">'NORTH-2'!L685</f>
        <v>716860</v>
      </c>
      <c r="M454" s="0" t="n">
        <f aca="false">'NORTH-2'!M685</f>
        <v>718360.337058983</v>
      </c>
      <c r="N454" s="0" t="str">
        <f aca="false">TRIM('NORTH-2'!N685)</f>
        <v>Khilgaon</v>
      </c>
      <c r="O454" s="0" t="s">
        <v>998</v>
      </c>
    </row>
    <row r="455" customFormat="false" ht="15" hidden="true" customHeight="false" outlineLevel="0" collapsed="false">
      <c r="A455" s="0" t="n">
        <f aca="false">'NORTH-2'!A686</f>
        <v>9</v>
      </c>
      <c r="B455" s="0" t="str">
        <f aca="false">'NORTH-2'!B686</f>
        <v>Salambagh</v>
      </c>
      <c r="C455" s="1441" t="n">
        <f aca="false">'NORTH-2'!C686</f>
        <v>11</v>
      </c>
      <c r="D455" s="1441" t="n">
        <f aca="false">'NORTH-2'!D686</f>
        <v>0</v>
      </c>
      <c r="E455" s="1441" t="n">
        <f aca="false">'NORTH-2'!E686</f>
        <v>0</v>
      </c>
      <c r="F455" s="1441" t="n">
        <f aca="false">'NORTH-2'!F686</f>
        <v>1</v>
      </c>
      <c r="G455" s="1441" t="n">
        <f aca="false">'NORTH-2'!G686</f>
        <v>1440440</v>
      </c>
      <c r="H455" s="1441" t="n">
        <f aca="false">'NORTH-2'!H686</f>
        <v>2342580</v>
      </c>
      <c r="I455" s="1441" t="n">
        <f aca="false">'NORTH-2'!I686</f>
        <v>902140</v>
      </c>
      <c r="J455" s="1441" t="n">
        <f aca="false">'NORTH-2'!J686</f>
        <v>1</v>
      </c>
      <c r="K455" s="0" t="n">
        <f aca="false">'NORTH-2'!K686</f>
        <v>0</v>
      </c>
      <c r="L455" s="0" t="n">
        <f aca="false">'NORTH-2'!L686</f>
        <v>902140</v>
      </c>
      <c r="M455" s="0" t="n">
        <f aca="false">'NORTH-2'!M686</f>
        <v>904028.114937911</v>
      </c>
      <c r="N455" s="0" t="str">
        <f aca="false">TRIM('NORTH-2'!N686)</f>
        <v>Khilgaon</v>
      </c>
      <c r="O455" s="0" t="s">
        <v>998</v>
      </c>
    </row>
    <row r="456" customFormat="false" ht="15" hidden="true" customHeight="false" outlineLevel="0" collapsed="false">
      <c r="A456" s="0" t="n">
        <f aca="false">'NORTH-2'!A687</f>
        <v>10</v>
      </c>
      <c r="B456" s="0" t="str">
        <f aca="false">'NORTH-2'!B687</f>
        <v>Titas Road</v>
      </c>
      <c r="C456" s="1441" t="n">
        <f aca="false">'NORTH-2'!C687</f>
        <v>11</v>
      </c>
      <c r="D456" s="1441" t="n">
        <f aca="false">'NORTH-2'!D687</f>
        <v>0</v>
      </c>
      <c r="E456" s="1441" t="n">
        <f aca="false">'NORTH-2'!E687</f>
        <v>0</v>
      </c>
      <c r="F456" s="1441" t="n">
        <f aca="false">'NORTH-2'!F687</f>
        <v>1</v>
      </c>
      <c r="G456" s="1441" t="n">
        <f aca="false">'NORTH-2'!G687</f>
        <v>1526120</v>
      </c>
      <c r="H456" s="1441" t="n">
        <f aca="false">'NORTH-2'!H687</f>
        <v>1953910</v>
      </c>
      <c r="I456" s="1441" t="n">
        <f aca="false">'NORTH-2'!I687</f>
        <v>427790</v>
      </c>
      <c r="J456" s="1441" t="n">
        <f aca="false">'NORTH-2'!J687</f>
        <v>1</v>
      </c>
      <c r="K456" s="0" t="n">
        <f aca="false">'NORTH-2'!K687</f>
        <v>0</v>
      </c>
      <c r="L456" s="0" t="n">
        <f aca="false">'NORTH-2'!L687</f>
        <v>427790</v>
      </c>
      <c r="M456" s="0" t="n">
        <f aca="false">'NORTH-2'!M687</f>
        <v>428685.334082614</v>
      </c>
      <c r="N456" s="0" t="str">
        <f aca="false">TRIM('NORTH-2'!N687)</f>
        <v>Khilgaon</v>
      </c>
      <c r="O456" s="0" t="s">
        <v>998</v>
      </c>
    </row>
    <row r="457" customFormat="false" ht="15" hidden="true" customHeight="false" outlineLevel="0" collapsed="false">
      <c r="A457" s="0" t="n">
        <f aca="false">'NORTH-2'!A688</f>
        <v>11</v>
      </c>
      <c r="B457" s="0" t="str">
        <f aca="false">'NORTH-2'!B688</f>
        <v>AT-1</v>
      </c>
      <c r="C457" s="1441" t="n">
        <f aca="false">'NORTH-2'!C688</f>
        <v>0.415</v>
      </c>
      <c r="D457" s="1441" t="n">
        <f aca="false">'NORTH-2'!D688</f>
        <v>0</v>
      </c>
      <c r="E457" s="1441" t="n">
        <f aca="false">'NORTH-2'!E688</f>
        <v>7734</v>
      </c>
      <c r="F457" s="1441" t="n">
        <f aca="false">'NORTH-2'!F688</f>
        <v>1</v>
      </c>
      <c r="G457" s="1441" t="n">
        <f aca="false">'NORTH-2'!G688</f>
        <v>3113.136</v>
      </c>
      <c r="H457" s="1441" t="n">
        <f aca="false">'NORTH-2'!H688</f>
        <v>3257.088</v>
      </c>
      <c r="I457" s="1441" t="n">
        <f aca="false">'NORTH-2'!I688</f>
        <v>143.952</v>
      </c>
      <c r="J457" s="1441" t="n">
        <f aca="false">'NORTH-2'!J688</f>
        <v>1</v>
      </c>
      <c r="K457" s="0" t="n">
        <f aca="false">'NORTH-2'!K688</f>
        <v>0</v>
      </c>
      <c r="L457" s="0" t="n">
        <f aca="false">'NORTH-2'!L688</f>
        <v>0</v>
      </c>
      <c r="M457" s="0" t="n">
        <f aca="false">'NORTH-2'!M688</f>
        <v>0</v>
      </c>
      <c r="N457" s="0" t="str">
        <f aca="false">'NORTH-2'!N688</f>
        <v>Banosree</v>
      </c>
      <c r="O457" s="0" t="s">
        <v>998</v>
      </c>
    </row>
    <row r="458" customFormat="false" ht="15" hidden="true" customHeight="false" outlineLevel="0" collapsed="false">
      <c r="A458" s="0" t="n">
        <f aca="false">'NORTH-2'!A689</f>
        <v>12</v>
      </c>
      <c r="B458" s="0" t="str">
        <f aca="false">'NORTH-2'!B689</f>
        <v>AT-2</v>
      </c>
      <c r="C458" s="1441" t="n">
        <f aca="false">'NORTH-2'!C689</f>
        <v>0.415</v>
      </c>
      <c r="D458" s="1441" t="n">
        <f aca="false">'NORTH-2'!D689</f>
        <v>0</v>
      </c>
      <c r="E458" s="1441" t="n">
        <f aca="false">'NORTH-2'!E689</f>
        <v>0</v>
      </c>
      <c r="F458" s="1441" t="n">
        <f aca="false">'NORTH-2'!F689</f>
        <v>1</v>
      </c>
      <c r="G458" s="1441" t="n">
        <f aca="false">'NORTH-2'!G689</f>
        <v>0</v>
      </c>
      <c r="H458" s="1441" t="n">
        <f aca="false">'NORTH-2'!H689</f>
        <v>0</v>
      </c>
      <c r="I458" s="1441" t="n">
        <f aca="false">'NORTH-2'!I689</f>
        <v>0</v>
      </c>
      <c r="J458" s="1441" t="n">
        <f aca="false">'NORTH-2'!J689</f>
        <v>1</v>
      </c>
      <c r="K458" s="0" t="n">
        <f aca="false">'NORTH-2'!K689</f>
        <v>0</v>
      </c>
      <c r="L458" s="0" t="n">
        <f aca="false">'NORTH-2'!L689</f>
        <v>0</v>
      </c>
      <c r="M458" s="0" t="n">
        <f aca="false">'NORTH-2'!M689</f>
        <v>0</v>
      </c>
      <c r="N458" s="0" t="str">
        <f aca="false">'NORTH-2'!N689</f>
        <v>Banosree</v>
      </c>
      <c r="O458" s="0" t="s">
        <v>998</v>
      </c>
    </row>
    <row r="459" customFormat="false" ht="15" hidden="true" customHeight="false" outlineLevel="0" collapsed="false">
      <c r="A459" s="0" t="n">
        <f aca="false">'NORTH-2'!A754</f>
        <v>1</v>
      </c>
      <c r="B459" s="0" t="str">
        <f aca="false">'NORTH-2'!B754</f>
        <v>Meradia</v>
      </c>
      <c r="C459" s="1441" t="n">
        <f aca="false">'NORTH-2'!C754</f>
        <v>11</v>
      </c>
      <c r="D459" s="1441" t="n">
        <f aca="false">'NORTH-2'!D754</f>
        <v>0</v>
      </c>
      <c r="E459" s="1441" t="str">
        <f aca="false">'NORTH-2'!E754</f>
        <v>HA-030701100-03</v>
      </c>
      <c r="F459" s="1441" t="n">
        <f aca="false">'NORTH-2'!F754</f>
        <v>1</v>
      </c>
      <c r="G459" s="1441" t="n">
        <f aca="false">'NORTH-2'!G754</f>
        <v>79299989</v>
      </c>
      <c r="H459" s="1441" t="n">
        <f aca="false">'NORTH-2'!H754</f>
        <v>79299989</v>
      </c>
      <c r="I459" s="1441" t="n">
        <f aca="false">'NORTH-2'!I754</f>
        <v>0</v>
      </c>
      <c r="J459" s="1441" t="n">
        <f aca="false">'NORTH-2'!J754</f>
        <v>1</v>
      </c>
      <c r="K459" s="0" t="str">
        <f aca="false">'NORTH-2'!K754</f>
        <v>Estimated</v>
      </c>
      <c r="L459" s="0" t="n">
        <f aca="false">'NORTH-2'!L754</f>
        <v>0</v>
      </c>
      <c r="M459" s="0" t="n">
        <f aca="false">'NORTH-2'!M754</f>
        <v>0</v>
      </c>
      <c r="N459" s="0" t="str">
        <f aca="false">'NORTH-2'!N754</f>
        <v>Banosree</v>
      </c>
      <c r="O459" s="0" t="s">
        <v>980</v>
      </c>
    </row>
    <row r="460" customFormat="false" ht="15" hidden="true" customHeight="false" outlineLevel="0" collapsed="false">
      <c r="A460" s="0" t="n">
        <f aca="false">'NORTH-2'!A755</f>
        <v>2</v>
      </c>
      <c r="B460" s="0" t="str">
        <f aca="false">'NORTH-2'!B755</f>
        <v>Shipahibagh</v>
      </c>
      <c r="C460" s="1441" t="n">
        <f aca="false">'NORTH-2'!C755</f>
        <v>11</v>
      </c>
      <c r="D460" s="1441" t="n">
        <f aca="false">'NORTH-2'!D755</f>
        <v>0</v>
      </c>
      <c r="E460" s="1441" t="str">
        <f aca="false">'NORTH-2'!E755</f>
        <v>HA-021001030-02</v>
      </c>
      <c r="F460" s="1441" t="n">
        <f aca="false">'NORTH-2'!F755</f>
        <v>1</v>
      </c>
      <c r="G460" s="1441" t="n">
        <f aca="false">'NORTH-2'!G755</f>
        <v>35007828</v>
      </c>
      <c r="H460" s="1441" t="n">
        <f aca="false">'NORTH-2'!H755</f>
        <v>36289191</v>
      </c>
      <c r="I460" s="1441" t="n">
        <f aca="false">'NORTH-2'!I755</f>
        <v>1281363</v>
      </c>
      <c r="J460" s="1441" t="n">
        <f aca="false">'NORTH-2'!J755</f>
        <v>1</v>
      </c>
      <c r="K460" s="0" t="n">
        <f aca="false">'NORTH-2'!K755</f>
        <v>0</v>
      </c>
      <c r="L460" s="0" t="n">
        <f aca="false">'NORTH-2'!L755</f>
        <v>1281363</v>
      </c>
      <c r="M460" s="0" t="n">
        <f aca="false">'NORTH-2'!M755</f>
        <v>1292900.73951139</v>
      </c>
      <c r="N460" s="0" t="str">
        <f aca="false">'NORTH-2'!N755</f>
        <v>Bashabo</v>
      </c>
      <c r="O460" s="0" t="s">
        <v>980</v>
      </c>
    </row>
    <row r="461" customFormat="false" ht="15" hidden="true" customHeight="false" outlineLevel="0" collapsed="false">
      <c r="A461" s="0" t="n">
        <f aca="false">'NORTH-2'!A756</f>
        <v>3</v>
      </c>
      <c r="B461" s="0" t="str">
        <f aca="false">'NORTH-2'!B756</f>
        <v>Farazi Hospital</v>
      </c>
      <c r="C461" s="1441" t="n">
        <f aca="false">'NORTH-2'!C756</f>
        <v>11</v>
      </c>
      <c r="D461" s="1441" t="n">
        <f aca="false">'NORTH-2'!D756</f>
        <v>0</v>
      </c>
      <c r="E461" s="1441" t="str">
        <f aca="false">'NORTH-2'!E756</f>
        <v>HA-030701081-03</v>
      </c>
      <c r="F461" s="1441" t="n">
        <f aca="false">'NORTH-2'!F756</f>
        <v>1</v>
      </c>
      <c r="G461" s="1441" t="n">
        <f aca="false">'NORTH-2'!G756</f>
        <v>50450357</v>
      </c>
      <c r="H461" s="1441" t="n">
        <f aca="false">'NORTH-2'!H756</f>
        <v>50450358</v>
      </c>
      <c r="I461" s="1441" t="n">
        <f aca="false">'NORTH-2'!I756</f>
        <v>1</v>
      </c>
      <c r="J461" s="1441" t="n">
        <f aca="false">'NORTH-2'!J756</f>
        <v>1</v>
      </c>
      <c r="K461" s="0" t="n">
        <f aca="false">'NORTH-2'!K756</f>
        <v>0</v>
      </c>
      <c r="L461" s="0" t="n">
        <f aca="false">'NORTH-2'!L756</f>
        <v>1</v>
      </c>
      <c r="M461" s="0" t="n">
        <f aca="false">'NORTH-2'!M756</f>
        <v>1.00900427085173</v>
      </c>
      <c r="N461" s="0" t="str">
        <f aca="false">'NORTH-2'!N756</f>
        <v>Banosree</v>
      </c>
      <c r="O461" s="0" t="s">
        <v>980</v>
      </c>
    </row>
    <row r="462" customFormat="false" ht="15" hidden="true" customHeight="false" outlineLevel="0" collapsed="false">
      <c r="A462" s="0" t="n">
        <f aca="false">'NORTH-2'!A757</f>
        <v>4</v>
      </c>
      <c r="B462" s="0" t="str">
        <f aca="false">'NORTH-2'!B757</f>
        <v>West Bansree</v>
      </c>
      <c r="C462" s="1441" t="n">
        <f aca="false">'NORTH-2'!C757</f>
        <v>11</v>
      </c>
      <c r="D462" s="1441" t="n">
        <f aca="false">'NORTH-2'!D757</f>
        <v>0</v>
      </c>
      <c r="E462" s="1441" t="str">
        <f aca="false">'NORTH-2'!E757</f>
        <v>New Meter</v>
      </c>
      <c r="F462" s="1441" t="n">
        <f aca="false">'NORTH-2'!F757</f>
        <v>1</v>
      </c>
      <c r="G462" s="1441" t="n">
        <f aca="false">'NORTH-2'!G757</f>
        <v>89182268</v>
      </c>
      <c r="H462" s="1441" t="n">
        <f aca="false">'NORTH-2'!H757</f>
        <v>91131594</v>
      </c>
      <c r="I462" s="1441" t="n">
        <f aca="false">'NORTH-2'!I757</f>
        <v>1949326</v>
      </c>
      <c r="J462" s="1441" t="n">
        <f aca="false">'NORTH-2'!J757</f>
        <v>1</v>
      </c>
      <c r="K462" s="0" t="n">
        <f aca="false">'NORTH-2'!K757</f>
        <v>0</v>
      </c>
      <c r="L462" s="0" t="n">
        <f aca="false">'NORTH-2'!L757</f>
        <v>1949326</v>
      </c>
      <c r="M462" s="0" t="n">
        <f aca="false">'NORTH-2'!M757</f>
        <v>1966878.25928233</v>
      </c>
      <c r="N462" s="0" t="str">
        <f aca="false">'NORTH-2'!N757</f>
        <v>Banosree</v>
      </c>
      <c r="O462" s="0" t="s">
        <v>980</v>
      </c>
    </row>
    <row r="463" customFormat="false" ht="15" hidden="true" customHeight="false" outlineLevel="0" collapsed="false">
      <c r="A463" s="0" t="n">
        <f aca="false">'NORTH-2'!A758</f>
        <v>5</v>
      </c>
      <c r="B463" s="0" t="str">
        <f aca="false">'NORTH-2'!B758</f>
        <v>Model School(Nearest)</v>
      </c>
      <c r="C463" s="1441" t="n">
        <f aca="false">'NORTH-2'!C758</f>
        <v>11</v>
      </c>
      <c r="D463" s="1441" t="n">
        <f aca="false">'NORTH-2'!D758</f>
        <v>0</v>
      </c>
      <c r="E463" s="1441" t="str">
        <f aca="false">'NORTH-2'!E758</f>
        <v>HA-030701099-03</v>
      </c>
      <c r="F463" s="1441" t="n">
        <f aca="false">'NORTH-2'!F758</f>
        <v>1</v>
      </c>
      <c r="G463" s="1441" t="n">
        <f aca="false">'NORTH-2'!G758</f>
        <v>12612480</v>
      </c>
      <c r="H463" s="1441" t="n">
        <f aca="false">'NORTH-2'!H758</f>
        <v>15066081</v>
      </c>
      <c r="I463" s="1441" t="n">
        <f aca="false">'NORTH-2'!I758</f>
        <v>2453601</v>
      </c>
      <c r="J463" s="1441" t="n">
        <f aca="false">'NORTH-2'!J758</f>
        <v>1</v>
      </c>
      <c r="K463" s="0" t="n">
        <f aca="false">'NORTH-2'!K758</f>
        <v>0</v>
      </c>
      <c r="L463" s="0" t="n">
        <f aca="false">'NORTH-2'!L758</f>
        <v>2453601</v>
      </c>
      <c r="M463" s="0" t="n">
        <f aca="false">'NORTH-2'!M758</f>
        <v>2475693.88796609</v>
      </c>
      <c r="N463" s="0" t="str">
        <f aca="false">'NORTH-2'!N758</f>
        <v>Banosree</v>
      </c>
      <c r="O463" s="0" t="s">
        <v>980</v>
      </c>
    </row>
    <row r="464" customFormat="false" ht="15" hidden="true" customHeight="false" outlineLevel="0" collapsed="false">
      <c r="A464" s="0" t="n">
        <f aca="false">'NORTH-2'!A759</f>
        <v>6</v>
      </c>
      <c r="B464" s="0" t="str">
        <f aca="false">'NORTH-2'!B759</f>
        <v>Bhuiyan Para</v>
      </c>
      <c r="C464" s="1441" t="n">
        <f aca="false">'NORTH-2'!C759</f>
        <v>11</v>
      </c>
      <c r="D464" s="1441" t="n">
        <f aca="false">'NORTH-2'!D759</f>
        <v>0</v>
      </c>
      <c r="E464" s="1441" t="str">
        <f aca="false">'NORTH-2'!E759</f>
        <v>HA-021100508-02</v>
      </c>
      <c r="F464" s="1441" t="n">
        <f aca="false">'NORTH-2'!F759</f>
        <v>1</v>
      </c>
      <c r="G464" s="1441" t="n">
        <f aca="false">'NORTH-2'!G759</f>
        <v>50569666</v>
      </c>
      <c r="H464" s="1441" t="n">
        <f aca="false">'NORTH-2'!H759</f>
        <v>53101375</v>
      </c>
      <c r="I464" s="1441" t="n">
        <f aca="false">'NORTH-2'!I759</f>
        <v>2531709</v>
      </c>
      <c r="J464" s="1441" t="n">
        <f aca="false">'NORTH-2'!J759</f>
        <v>1</v>
      </c>
      <c r="K464" s="0" t="n">
        <f aca="false">'NORTH-2'!K759</f>
        <v>0</v>
      </c>
      <c r="L464" s="0" t="n">
        <f aca="false">'NORTH-2'!L759</f>
        <v>2531709</v>
      </c>
      <c r="M464" s="0" t="n">
        <f aca="false">'NORTH-2'!M759</f>
        <v>2554505.19355377</v>
      </c>
      <c r="N464" s="0" t="str">
        <f aca="false">'NORTH-2'!N759</f>
        <v>Banosree</v>
      </c>
      <c r="O464" s="0" t="s">
        <v>980</v>
      </c>
    </row>
    <row r="465" customFormat="false" ht="15" hidden="true" customHeight="false" outlineLevel="0" collapsed="false">
      <c r="A465" s="0" t="n">
        <f aca="false">'NORTH-2'!A760</f>
        <v>7</v>
      </c>
      <c r="B465" s="0" t="str">
        <f aca="false">'NORTH-2'!B760</f>
        <v>Bonobithi (Ideal) School</v>
      </c>
      <c r="C465" s="1441" t="n">
        <f aca="false">'NORTH-2'!C760</f>
        <v>11</v>
      </c>
      <c r="D465" s="1441" t="n">
        <f aca="false">'NORTH-2'!D760</f>
        <v>0</v>
      </c>
      <c r="E465" s="1441" t="str">
        <f aca="false">'NORTH-2'!E760</f>
        <v>HA-021100879-02</v>
      </c>
      <c r="F465" s="1441" t="n">
        <f aca="false">'NORTH-2'!F760</f>
        <v>1</v>
      </c>
      <c r="G465" s="1441" t="n">
        <f aca="false">'NORTH-2'!G760</f>
        <v>12579186</v>
      </c>
      <c r="H465" s="1441" t="n">
        <f aca="false">'NORTH-2'!H760</f>
        <v>14133451</v>
      </c>
      <c r="I465" s="1441" t="n">
        <f aca="false">'NORTH-2'!I760</f>
        <v>1554265</v>
      </c>
      <c r="J465" s="1441" t="n">
        <f aca="false">'NORTH-2'!J760</f>
        <v>1</v>
      </c>
      <c r="K465" s="0" t="n">
        <f aca="false">'NORTH-2'!K760</f>
        <v>0</v>
      </c>
      <c r="L465" s="0" t="n">
        <f aca="false">'NORTH-2'!L760</f>
        <v>1554265</v>
      </c>
      <c r="M465" s="0" t="n">
        <f aca="false">'NORTH-2'!M760</f>
        <v>1568260.02303537</v>
      </c>
      <c r="N465" s="0" t="str">
        <f aca="false">'NORTH-2'!N760</f>
        <v>Banosree</v>
      </c>
      <c r="O465" s="0" t="s">
        <v>980</v>
      </c>
    </row>
    <row r="466" customFormat="false" ht="15" hidden="true" customHeight="false" outlineLevel="0" collapsed="false">
      <c r="A466" s="0" t="n">
        <f aca="false">'NORTH-2'!A761</f>
        <v>8</v>
      </c>
      <c r="B466" s="0" t="str">
        <f aca="false">'NORTH-2'!B761</f>
        <v>AT-01</v>
      </c>
      <c r="C466" s="1441" t="n">
        <f aca="false">'NORTH-2'!C761</f>
        <v>0.415</v>
      </c>
      <c r="D466" s="1441" t="n">
        <f aca="false">'NORTH-2'!D761</f>
        <v>0</v>
      </c>
      <c r="E466" s="1441" t="n">
        <f aca="false">'NORTH-2'!E761</f>
        <v>3043122</v>
      </c>
      <c r="F466" s="1441" t="n">
        <f aca="false">'NORTH-2'!F761</f>
        <v>1</v>
      </c>
      <c r="G466" s="1441" t="n">
        <f aca="false">'NORTH-2'!G761</f>
        <v>7023.2</v>
      </c>
      <c r="H466" s="1441" t="n">
        <f aca="false">'NORTH-2'!H761</f>
        <v>7023.2</v>
      </c>
      <c r="I466" s="1441" t="n">
        <f aca="false">'NORTH-2'!I761</f>
        <v>0</v>
      </c>
      <c r="J466" s="1441" t="n">
        <f aca="false">'NORTH-2'!J761</f>
        <v>80</v>
      </c>
      <c r="K466" s="0" t="n">
        <f aca="false">'NORTH-2'!K761</f>
        <v>0</v>
      </c>
      <c r="L466" s="0" t="n">
        <f aca="false">'NORTH-2'!L761</f>
        <v>0</v>
      </c>
      <c r="M466" s="0" t="n">
        <f aca="false">'NORTH-2'!M761</f>
        <v>0</v>
      </c>
      <c r="N466" s="0" t="str">
        <f aca="false">'NORTH-2'!N761</f>
        <v>Banosree</v>
      </c>
      <c r="O466" s="0" t="s">
        <v>980</v>
      </c>
    </row>
    <row r="467" customFormat="false" ht="15" hidden="true" customHeight="false" outlineLevel="0" collapsed="false">
      <c r="A467" s="0" t="n">
        <f aca="false">'NORTH-2'!A762</f>
        <v>9</v>
      </c>
      <c r="B467" s="0" t="str">
        <f aca="false">'NORTH-2'!B762</f>
        <v>AT-02</v>
      </c>
      <c r="C467" s="1441" t="n">
        <f aca="false">'NORTH-2'!C762</f>
        <v>0.415</v>
      </c>
      <c r="D467" s="1441" t="n">
        <f aca="false">'NORTH-2'!D762</f>
        <v>0</v>
      </c>
      <c r="E467" s="1441" t="n">
        <f aca="false">'NORTH-2'!E762</f>
        <v>3043146</v>
      </c>
      <c r="F467" s="1441" t="n">
        <f aca="false">'NORTH-2'!F762</f>
        <v>1</v>
      </c>
      <c r="G467" s="1441" t="n">
        <f aca="false">'NORTH-2'!G762</f>
        <v>4637.2</v>
      </c>
      <c r="H467" s="1441" t="n">
        <f aca="false">'NORTH-2'!H762</f>
        <v>4704.4</v>
      </c>
      <c r="I467" s="1441" t="n">
        <f aca="false">'NORTH-2'!I762</f>
        <v>67.1999999999998</v>
      </c>
      <c r="J467" s="1441" t="n">
        <f aca="false">'NORTH-2'!J762</f>
        <v>80</v>
      </c>
      <c r="K467" s="0" t="n">
        <f aca="false">'NORTH-2'!K762</f>
        <v>0</v>
      </c>
      <c r="L467" s="0" t="n">
        <f aca="false">'NORTH-2'!L762</f>
        <v>5375.99999999999</v>
      </c>
      <c r="M467" s="0" t="n">
        <f aca="false">'NORTH-2'!M762</f>
        <v>5424.40696009891</v>
      </c>
      <c r="N467" s="0" t="str">
        <f aca="false">'NORTH-2'!N762</f>
        <v>Banosree</v>
      </c>
      <c r="O467" s="0" t="s">
        <v>980</v>
      </c>
    </row>
    <row r="468" customFormat="false" ht="15" hidden="true" customHeight="false" outlineLevel="0" collapsed="false">
      <c r="A468" s="0" t="n">
        <f aca="false">'NORTH-2'!A825</f>
        <v>1</v>
      </c>
      <c r="B468" s="0" t="str">
        <f aca="false">'NORTH-2'!B825</f>
        <v>Shankor O/H</v>
      </c>
      <c r="C468" s="1441" t="n">
        <f aca="false">'NORTH-2'!C825</f>
        <v>11</v>
      </c>
      <c r="D468" s="1441" t="str">
        <f aca="false">'NORTH-2'!D825</f>
        <v>Export</v>
      </c>
      <c r="E468" s="1441" t="str">
        <f aca="false">'NORTH-2'!E825</f>
        <v>HA-021100932-02</v>
      </c>
      <c r="F468" s="1441" t="n">
        <f aca="false">'NORTH-2'!F825</f>
        <v>1</v>
      </c>
      <c r="G468" s="1441" t="n">
        <f aca="false">'NORTH-2'!G825</f>
        <v>5900445</v>
      </c>
      <c r="H468" s="1441" t="n">
        <f aca="false">'NORTH-2'!H825</f>
        <v>5900445</v>
      </c>
      <c r="I468" s="1441" t="n">
        <f aca="false">'NORTH-2'!I825</f>
        <v>0</v>
      </c>
      <c r="J468" s="1441" t="n">
        <f aca="false">'NORTH-2'!J825</f>
        <v>1</v>
      </c>
      <c r="K468" s="0" t="n">
        <f aca="false">'NORTH-2'!K825</f>
        <v>115</v>
      </c>
      <c r="L468" s="0" t="n">
        <f aca="false">'NORTH-2'!L825</f>
        <v>1398777.66</v>
      </c>
      <c r="M468" s="0" t="n">
        <f aca="false">'NORTH-2'!M825</f>
        <v>1302877.46868476</v>
      </c>
      <c r="N468" s="0" t="str">
        <f aca="false">'NORTH-2'!N825</f>
        <v>Dhanmondi</v>
      </c>
      <c r="O468" s="0" t="s">
        <v>968</v>
      </c>
    </row>
    <row r="469" customFormat="false" ht="15" hidden="true" customHeight="false" outlineLevel="0" collapsed="false">
      <c r="A469" s="0" t="n">
        <f aca="false">'NORTH-2'!A826</f>
        <v>2</v>
      </c>
      <c r="B469" s="0" t="str">
        <f aca="false">'NORTH-2'!B826</f>
        <v>Bangabobondhu museum</v>
      </c>
      <c r="C469" s="1441" t="n">
        <f aca="false">'NORTH-2'!C826</f>
        <v>11</v>
      </c>
      <c r="D469" s="1441" t="str">
        <f aca="false">'NORTH-2'!D826</f>
        <v>Export</v>
      </c>
      <c r="E469" s="1441" t="n">
        <f aca="false">'NORTH-2'!E826</f>
        <v>0</v>
      </c>
      <c r="F469" s="1441" t="n">
        <f aca="false">'NORTH-2'!F826</f>
        <v>1</v>
      </c>
      <c r="G469" s="1441" t="n">
        <f aca="false">'NORTH-2'!G826</f>
        <v>627449</v>
      </c>
      <c r="H469" s="1441" t="n">
        <f aca="false">'NORTH-2'!H826</f>
        <v>627449</v>
      </c>
      <c r="I469" s="1441" t="n">
        <f aca="false">'NORTH-2'!I826</f>
        <v>0</v>
      </c>
      <c r="J469" s="1441" t="n">
        <f aca="false">'NORTH-2'!J826</f>
        <v>1</v>
      </c>
      <c r="K469" s="0" t="n">
        <f aca="false">'NORTH-2'!K826</f>
        <v>0</v>
      </c>
      <c r="L469" s="0" t="n">
        <f aca="false">'NORTH-2'!L826</f>
        <v>0</v>
      </c>
      <c r="M469" s="0" t="n">
        <f aca="false">'NORTH-2'!M826</f>
        <v>0</v>
      </c>
      <c r="N469" s="0" t="str">
        <f aca="false">'NORTH-2'!N826</f>
        <v>Dhanmondi</v>
      </c>
      <c r="O469" s="0" t="s">
        <v>968</v>
      </c>
    </row>
    <row r="470" customFormat="false" ht="15" hidden="true" customHeight="false" outlineLevel="0" collapsed="false">
      <c r="A470" s="0" t="n">
        <f aca="false">'NORTH-2'!A827</f>
        <v>3</v>
      </c>
      <c r="B470" s="0" t="str">
        <f aca="false">'NORTH-2'!B827</f>
        <v>Road No-13/A</v>
      </c>
      <c r="C470" s="1441" t="n">
        <f aca="false">'NORTH-2'!C827</f>
        <v>11</v>
      </c>
      <c r="D470" s="1441" t="str">
        <f aca="false">'NORTH-2'!D827</f>
        <v>Export</v>
      </c>
      <c r="E470" s="1441" t="n">
        <f aca="false">'NORTH-2'!E827</f>
        <v>202006950</v>
      </c>
      <c r="F470" s="1441" t="n">
        <f aca="false">'NORTH-2'!F827</f>
        <v>1</v>
      </c>
      <c r="G470" s="1441" t="n">
        <f aca="false">'NORTH-2'!G827</f>
        <v>76132438</v>
      </c>
      <c r="H470" s="1441" t="n">
        <f aca="false">'NORTH-2'!H827</f>
        <v>78185685</v>
      </c>
      <c r="I470" s="1441" t="n">
        <f aca="false">'NORTH-2'!I827</f>
        <v>2053247</v>
      </c>
      <c r="J470" s="1441" t="n">
        <f aca="false">'NORTH-2'!J827</f>
        <v>1</v>
      </c>
      <c r="K470" s="0" t="n">
        <f aca="false">'NORTH-2'!K827</f>
        <v>0</v>
      </c>
      <c r="L470" s="0" t="n">
        <f aca="false">'NORTH-2'!L827</f>
        <v>2053247</v>
      </c>
      <c r="M470" s="0" t="n">
        <f aca="false">'NORTH-2'!M827</f>
        <v>1912476.39309923</v>
      </c>
      <c r="N470" s="0" t="str">
        <f aca="false">'NORTH-2'!N827</f>
        <v>Dhanmondi</v>
      </c>
      <c r="O470" s="0" t="s">
        <v>968</v>
      </c>
    </row>
    <row r="471" customFormat="false" ht="15" hidden="true" customHeight="false" outlineLevel="0" collapsed="false">
      <c r="A471" s="0" t="n">
        <f aca="false">'NORTH-2'!A828</f>
        <v>4</v>
      </c>
      <c r="B471" s="0" t="str">
        <f aca="false">'NORTH-2'!B828</f>
        <v>Jaforabad</v>
      </c>
      <c r="C471" s="1441" t="n">
        <f aca="false">'NORTH-2'!C828</f>
        <v>11</v>
      </c>
      <c r="D471" s="1441" t="str">
        <f aca="false">'NORTH-2'!D828</f>
        <v>Export</v>
      </c>
      <c r="E471" s="1441" t="str">
        <f aca="false">'NORTH-2'!E828</f>
        <v>DHK00163</v>
      </c>
      <c r="F471" s="1441" t="n">
        <f aca="false">'NORTH-2'!F828</f>
        <v>1</v>
      </c>
      <c r="G471" s="1441" t="n">
        <f aca="false">'NORTH-2'!G828</f>
        <v>96836903</v>
      </c>
      <c r="H471" s="1441" t="n">
        <f aca="false">'NORTH-2'!H828</f>
        <v>99151250</v>
      </c>
      <c r="I471" s="1441" t="n">
        <f aca="false">'NORTH-2'!I828</f>
        <v>2314347</v>
      </c>
      <c r="J471" s="1441" t="n">
        <f aca="false">'NORTH-2'!J828</f>
        <v>1</v>
      </c>
      <c r="K471" s="0" t="n">
        <f aca="false">'NORTH-2'!K828</f>
        <v>0</v>
      </c>
      <c r="L471" s="0" t="n">
        <f aca="false">'NORTH-2'!L828</f>
        <v>2314347</v>
      </c>
      <c r="M471" s="0" t="n">
        <f aca="false">'NORTH-2'!M828</f>
        <v>2155675.37804269</v>
      </c>
      <c r="N471" s="0" t="str">
        <f aca="false">'NORTH-2'!N828</f>
        <v>Dhanmondi</v>
      </c>
      <c r="O471" s="0" t="s">
        <v>968</v>
      </c>
    </row>
    <row r="472" customFormat="false" ht="15" hidden="true" customHeight="false" outlineLevel="0" collapsed="false">
      <c r="A472" s="0" t="n">
        <f aca="false">'NORTH-2'!A829</f>
        <v>5</v>
      </c>
      <c r="B472" s="0" t="str">
        <f aca="false">'NORTH-2'!B829</f>
        <v>Asadgate U/G</v>
      </c>
      <c r="C472" s="1441" t="n">
        <f aca="false">'NORTH-2'!C829</f>
        <v>11</v>
      </c>
      <c r="D472" s="1441" t="str">
        <f aca="false">'NORTH-2'!D829</f>
        <v>Export</v>
      </c>
      <c r="E472" s="1441" t="str">
        <f aca="false">'NORTH-2'!E829</f>
        <v>DHK00174</v>
      </c>
      <c r="F472" s="1441" t="n">
        <f aca="false">'NORTH-2'!F829</f>
        <v>1</v>
      </c>
      <c r="G472" s="1441" t="n">
        <f aca="false">'NORTH-2'!G829</f>
        <v>0</v>
      </c>
      <c r="H472" s="1441" t="n">
        <f aca="false">'NORTH-2'!H829</f>
        <v>0</v>
      </c>
      <c r="I472" s="1441" t="n">
        <f aca="false">'NORTH-2'!I829</f>
        <v>0</v>
      </c>
      <c r="J472" s="1441" t="n">
        <f aca="false">'NORTH-2'!J829</f>
        <v>1</v>
      </c>
      <c r="K472" s="0" t="n">
        <f aca="false">'NORTH-2'!K829</f>
        <v>0</v>
      </c>
      <c r="L472" s="0" t="n">
        <f aca="false">'NORTH-2'!L829</f>
        <v>0</v>
      </c>
      <c r="M472" s="0" t="n">
        <f aca="false">'NORTH-2'!M829</f>
        <v>0</v>
      </c>
      <c r="N472" s="0" t="str">
        <f aca="false">'NORTH-2'!N829</f>
        <v>Dhanmondi</v>
      </c>
      <c r="O472" s="0" t="s">
        <v>968</v>
      </c>
    </row>
    <row r="473" customFormat="false" ht="15" hidden="true" customHeight="false" outlineLevel="0" collapsed="false">
      <c r="A473" s="0" t="n">
        <f aca="false">'NORTH-2'!A830</f>
        <v>6</v>
      </c>
      <c r="B473" s="0" t="str">
        <f aca="false">'NORTH-2'!B830</f>
        <v>Road 32 ( Lalmatia 11 kV S/S)</v>
      </c>
      <c r="C473" s="1441" t="n">
        <f aca="false">'NORTH-2'!C830</f>
        <v>11</v>
      </c>
      <c r="D473" s="1441" t="str">
        <f aca="false">'NORTH-2'!D830</f>
        <v>Export</v>
      </c>
      <c r="E473" s="1441" t="str">
        <f aca="false">'NORTH-2'!E830</f>
        <v>DHK00175</v>
      </c>
      <c r="F473" s="1441" t="n">
        <f aca="false">'NORTH-2'!F830</f>
        <v>1</v>
      </c>
      <c r="G473" s="1441" t="n">
        <f aca="false">'NORTH-2'!G830</f>
        <v>25242.7</v>
      </c>
      <c r="H473" s="1441" t="n">
        <f aca="false">'NORTH-2'!H830</f>
        <v>25444.9</v>
      </c>
      <c r="I473" s="1441" t="n">
        <f aca="false">'NORTH-2'!I830</f>
        <v>202.200000000001</v>
      </c>
      <c r="J473" s="1441" t="n">
        <f aca="false">'NORTH-2'!J830</f>
        <v>3333.33</v>
      </c>
      <c r="K473" s="0" t="n">
        <f aca="false">'NORTH-2'!K830</f>
        <v>0</v>
      </c>
      <c r="L473" s="0" t="n">
        <f aca="false">'NORTH-2'!L830</f>
        <v>673999.326000002</v>
      </c>
      <c r="M473" s="0" t="n">
        <f aca="false">'NORTH-2'!M830</f>
        <v>627789.934644881</v>
      </c>
      <c r="N473" s="0" t="str">
        <f aca="false">'NORTH-2'!N830</f>
        <v>Dhanmondi</v>
      </c>
      <c r="O473" s="0" t="s">
        <v>968</v>
      </c>
    </row>
    <row r="474" customFormat="false" ht="15" hidden="true" customHeight="false" outlineLevel="0" collapsed="false">
      <c r="A474" s="0" t="n">
        <f aca="false">'NORTH-2'!A831</f>
        <v>1</v>
      </c>
      <c r="B474" s="0" t="str">
        <f aca="false">'NORTH-2'!B831</f>
        <v>Road No -15</v>
      </c>
      <c r="C474" s="1441" t="n">
        <f aca="false">'NORTH-2'!C831</f>
        <v>11</v>
      </c>
      <c r="D474" s="1441" t="str">
        <f aca="false">'NORTH-2'!D831</f>
        <v>Export</v>
      </c>
      <c r="E474" s="1441" t="str">
        <f aca="false">'NORTH-2'!E831</f>
        <v>DHK00162</v>
      </c>
      <c r="F474" s="1441" t="n">
        <f aca="false">'NORTH-2'!F831</f>
        <v>1</v>
      </c>
      <c r="G474" s="1441" t="n">
        <f aca="false">'NORTH-2'!G831</f>
        <v>68865.4</v>
      </c>
      <c r="H474" s="1441" t="n">
        <f aca="false">'NORTH-2'!H831</f>
        <v>69354.4</v>
      </c>
      <c r="I474" s="1441" t="n">
        <f aca="false">'NORTH-2'!I831</f>
        <v>489</v>
      </c>
      <c r="J474" s="1441" t="n">
        <f aca="false">'NORTH-2'!J831</f>
        <v>3333.33</v>
      </c>
      <c r="K474" s="0" t="n">
        <f aca="false">'NORTH-2'!K831</f>
        <v>0</v>
      </c>
      <c r="L474" s="0" t="n">
        <f aca="false">'NORTH-2'!L831</f>
        <v>1629998.37</v>
      </c>
      <c r="M474" s="0" t="n">
        <f aca="false">'NORTH-2'!M831</f>
        <v>1518245.68764266</v>
      </c>
      <c r="N474" s="0" t="str">
        <f aca="false">'NORTH-2'!N831</f>
        <v>Dhanmondi</v>
      </c>
      <c r="O474" s="0" t="s">
        <v>968</v>
      </c>
    </row>
    <row r="475" customFormat="false" ht="15" hidden="true" customHeight="false" outlineLevel="0" collapsed="false">
      <c r="A475" s="0" t="n">
        <f aca="false">'NORTH-2'!A832</f>
        <v>2</v>
      </c>
      <c r="B475" s="0" t="str">
        <f aca="false">'NORTH-2'!B832</f>
        <v>Road No-27 South</v>
      </c>
      <c r="C475" s="1441" t="n">
        <f aca="false">'NORTH-2'!C832</f>
        <v>11</v>
      </c>
      <c r="D475" s="1441" t="str">
        <f aca="false">'NORTH-2'!D832</f>
        <v>Export</v>
      </c>
      <c r="E475" s="1441" t="str">
        <f aca="false">'NORTH-2'!E832</f>
        <v>DHK00161</v>
      </c>
      <c r="F475" s="1441" t="n">
        <f aca="false">'NORTH-2'!F832</f>
        <v>1</v>
      </c>
      <c r="G475" s="1441" t="n">
        <f aca="false">'NORTH-2'!G832</f>
        <v>76765.7</v>
      </c>
      <c r="H475" s="1441" t="n">
        <f aca="false">'NORTH-2'!H832</f>
        <v>77227.8</v>
      </c>
      <c r="I475" s="1441" t="n">
        <f aca="false">'NORTH-2'!I832</f>
        <v>462.100000000006</v>
      </c>
      <c r="J475" s="1441" t="n">
        <f aca="false">'NORTH-2'!J832</f>
        <v>3333.33</v>
      </c>
      <c r="K475" s="0" t="n">
        <f aca="false">'NORTH-2'!K832</f>
        <v>0</v>
      </c>
      <c r="L475" s="0" t="n">
        <f aca="false">'NORTH-2'!L832</f>
        <v>1540331.79300002</v>
      </c>
      <c r="M475" s="0" t="n">
        <f aca="false">'NORTH-2'!M832</f>
        <v>1434726.6508378</v>
      </c>
      <c r="N475" s="0" t="str">
        <f aca="false">'NORTH-2'!N832</f>
        <v>Dhanmondi</v>
      </c>
      <c r="O475" s="0" t="s">
        <v>968</v>
      </c>
    </row>
    <row r="476" customFormat="false" ht="15" hidden="true" customHeight="false" outlineLevel="0" collapsed="false">
      <c r="A476" s="0" t="n">
        <f aca="false">'NORTH-2'!A833</f>
        <v>0</v>
      </c>
      <c r="B476" s="0" t="str">
        <f aca="false">'NORTH-2'!B833</f>
        <v>Road 25</v>
      </c>
      <c r="C476" s="1441" t="n">
        <f aca="false">'NORTH-2'!C833</f>
        <v>11</v>
      </c>
      <c r="D476" s="1441" t="str">
        <f aca="false">'NORTH-2'!D833</f>
        <v>Export</v>
      </c>
      <c r="E476" s="1441" t="n">
        <f aca="false">'NORTH-2'!E833</f>
        <v>0</v>
      </c>
      <c r="F476" s="1441" t="n">
        <f aca="false">'NORTH-2'!F833</f>
        <v>1</v>
      </c>
      <c r="G476" s="1441" t="n">
        <f aca="false">'NORTH-2'!G833</f>
        <v>69416.1</v>
      </c>
      <c r="H476" s="1441" t="n">
        <f aca="false">'NORTH-2'!H833</f>
        <v>69810.6</v>
      </c>
      <c r="I476" s="1441" t="n">
        <f aca="false">'NORTH-2'!I833</f>
        <v>394.5</v>
      </c>
      <c r="J476" s="1441" t="n">
        <f aca="false">'NORTH-2'!J833</f>
        <v>3333.3</v>
      </c>
      <c r="K476" s="0" t="n">
        <f aca="false">'NORTH-2'!K833</f>
        <v>0</v>
      </c>
      <c r="L476" s="0" t="n">
        <f aca="false">'NORTH-2'!L833</f>
        <v>1314986.85</v>
      </c>
      <c r="M476" s="0" t="n">
        <f aca="false">'NORTH-2'!M833</f>
        <v>1224831.35631559</v>
      </c>
      <c r="N476" s="0" t="str">
        <f aca="false">'NORTH-2'!N833</f>
        <v>Dhanmondi</v>
      </c>
      <c r="O476" s="0" t="s">
        <v>968</v>
      </c>
    </row>
    <row r="477" customFormat="false" ht="15" hidden="true" customHeight="false" outlineLevel="0" collapsed="false">
      <c r="A477" s="0" t="n">
        <f aca="false">'NORTH-2'!A834</f>
        <v>3</v>
      </c>
      <c r="B477" s="0" t="str">
        <f aca="false">'NORTH-2'!B834</f>
        <v>Ibne Sina</v>
      </c>
      <c r="C477" s="1441" t="n">
        <f aca="false">'NORTH-2'!C834</f>
        <v>11</v>
      </c>
      <c r="D477" s="1441" t="str">
        <f aca="false">'NORTH-2'!D834</f>
        <v>Export</v>
      </c>
      <c r="E477" s="1441" t="str">
        <f aca="false">'NORTH-2'!E834</f>
        <v>DHK00165</v>
      </c>
      <c r="F477" s="1441" t="n">
        <f aca="false">'NORTH-2'!F834</f>
        <v>1</v>
      </c>
      <c r="G477" s="1441" t="n">
        <f aca="false">'NORTH-2'!G834</f>
        <v>37575.5</v>
      </c>
      <c r="H477" s="1441" t="n">
        <f aca="false">'NORTH-2'!H834</f>
        <v>37703.6</v>
      </c>
      <c r="I477" s="1441" t="n">
        <f aca="false">'NORTH-2'!I834</f>
        <v>128.099999999999</v>
      </c>
      <c r="J477" s="1441" t="n">
        <f aca="false">'NORTH-2'!J834</f>
        <v>3333.33</v>
      </c>
      <c r="K477" s="0" t="n">
        <f aca="false">'NORTH-2'!K834</f>
        <v>0</v>
      </c>
      <c r="L477" s="0" t="n">
        <f aca="false">'NORTH-2'!L834</f>
        <v>426999.572999995</v>
      </c>
      <c r="M477" s="0" t="n">
        <f aca="false">'NORTH-2'!M834</f>
        <v>397724.483818042</v>
      </c>
      <c r="N477" s="0" t="str">
        <f aca="false">'NORTH-2'!N834</f>
        <v>Dhanmondi</v>
      </c>
      <c r="O477" s="0" t="s">
        <v>968</v>
      </c>
    </row>
    <row r="478" customFormat="false" ht="15" hidden="true" customHeight="false" outlineLevel="0" collapsed="false">
      <c r="A478" s="0" t="n">
        <f aca="false">'NORTH-2'!A835</f>
        <v>4</v>
      </c>
      <c r="B478" s="0" t="str">
        <f aca="false">'NORTH-2'!B835</f>
        <v>Road No-31  (PARI)</v>
      </c>
      <c r="C478" s="1441" t="n">
        <f aca="false">'NORTH-2'!C835</f>
        <v>11</v>
      </c>
      <c r="D478" s="1441" t="str">
        <f aca="false">'NORTH-2'!D835</f>
        <v>Export</v>
      </c>
      <c r="E478" s="1441" t="str">
        <f aca="false">'NORTH-2'!E835</f>
        <v>HA-021100490-02</v>
      </c>
      <c r="F478" s="1441" t="n">
        <f aca="false">'NORTH-2'!F835</f>
        <v>1</v>
      </c>
      <c r="G478" s="1441" t="n">
        <f aca="false">'NORTH-2'!G835</f>
        <v>57291365</v>
      </c>
      <c r="H478" s="1441" t="n">
        <f aca="false">'NORTH-2'!H835</f>
        <v>59045605</v>
      </c>
      <c r="I478" s="1441" t="n">
        <f aca="false">'NORTH-2'!I835</f>
        <v>1754240</v>
      </c>
      <c r="J478" s="1441" t="n">
        <f aca="false">'NORTH-2'!J835</f>
        <v>1</v>
      </c>
      <c r="K478" s="0" t="n">
        <f aca="false">'NORTH-2'!K835</f>
        <v>0</v>
      </c>
      <c r="L478" s="0" t="n">
        <f aca="false">'NORTH-2'!L835</f>
        <v>1754240</v>
      </c>
      <c r="M478" s="0" t="n">
        <f aca="false">'NORTH-2'!M835</f>
        <v>1633969.3119388</v>
      </c>
      <c r="N478" s="0" t="str">
        <f aca="false">'NORTH-2'!N835</f>
        <v>Dhanmondi</v>
      </c>
      <c r="O478" s="0" t="s">
        <v>968</v>
      </c>
    </row>
    <row r="479" customFormat="false" ht="15" hidden="true" customHeight="false" outlineLevel="0" collapsed="false">
      <c r="A479" s="0" t="n">
        <f aca="false">'NORTH-2'!A836</f>
        <v>5</v>
      </c>
      <c r="B479" s="0" t="str">
        <f aca="false">'NORTH-2'!B836</f>
        <v>Satmoszid Road West</v>
      </c>
      <c r="C479" s="1441" t="n">
        <f aca="false">'NORTH-2'!C836</f>
        <v>11</v>
      </c>
      <c r="D479" s="1441" t="str">
        <f aca="false">'NORTH-2'!D836</f>
        <v>Export</v>
      </c>
      <c r="E479" s="1441" t="str">
        <f aca="false">'NORTH-2'!E836</f>
        <v>HA-021101031-02</v>
      </c>
      <c r="F479" s="1441" t="n">
        <f aca="false">'NORTH-2'!F836</f>
        <v>1</v>
      </c>
      <c r="G479" s="1441" t="n">
        <f aca="false">'NORTH-2'!G836</f>
        <v>64955658</v>
      </c>
      <c r="H479" s="1441" t="n">
        <f aca="false">'NORTH-2'!H836</f>
        <v>67161693</v>
      </c>
      <c r="I479" s="1441" t="n">
        <f aca="false">'NORTH-2'!I836</f>
        <v>2206035</v>
      </c>
      <c r="J479" s="1441" t="n">
        <f aca="false">'NORTH-2'!J836</f>
        <v>1</v>
      </c>
      <c r="K479" s="0" t="str">
        <f aca="false">'NORTH-2'!K836</f>
        <v>20 days</v>
      </c>
      <c r="L479" s="0" t="n">
        <f aca="false">'NORTH-2'!L836</f>
        <v>3419354.25</v>
      </c>
      <c r="M479" s="0" t="n">
        <f aca="false">'NORTH-2'!M836</f>
        <v>3184923.33497554</v>
      </c>
      <c r="N479" s="0" t="str">
        <f aca="false">'NORTH-2'!N836</f>
        <v>Dhanmondi</v>
      </c>
      <c r="O479" s="0" t="s">
        <v>968</v>
      </c>
    </row>
    <row r="480" customFormat="false" ht="15" hidden="true" customHeight="false" outlineLevel="0" collapsed="false">
      <c r="A480" s="0" t="n">
        <f aca="false">'NORTH-2'!A899</f>
        <v>1</v>
      </c>
      <c r="B480" s="0" t="str">
        <f aca="false">'NORTH-2'!B899</f>
        <v>Lab aid/local RMU</v>
      </c>
      <c r="C480" s="1441" t="n">
        <f aca="false">'NORTH-2'!C899</f>
        <v>11</v>
      </c>
      <c r="D480" s="1441" t="n">
        <f aca="false">'NORTH-2'!D899</f>
        <v>0</v>
      </c>
      <c r="E480" s="1441" t="str">
        <f aca="false">'NORTH-2'!E899</f>
        <v>3C65883</v>
      </c>
      <c r="F480" s="1441" t="n">
        <f aca="false">'NORTH-2'!F899</f>
        <v>1</v>
      </c>
      <c r="G480" s="1441" t="n">
        <f aca="false">'NORTH-2'!G899</f>
        <v>48899</v>
      </c>
      <c r="H480" s="1441" t="n">
        <f aca="false">'NORTH-2'!H899</f>
        <v>54004</v>
      </c>
      <c r="I480" s="1441" t="n">
        <f aca="false">'NORTH-2'!I899</f>
        <v>5105</v>
      </c>
      <c r="J480" s="1441" t="n">
        <f aca="false">'NORTH-2'!J899</f>
        <v>300</v>
      </c>
      <c r="K480" s="0" t="n">
        <f aca="false">'NORTH-2'!K899</f>
        <v>0</v>
      </c>
      <c r="L480" s="0" t="n">
        <f aca="false">'NORTH-2'!L899</f>
        <v>1531500</v>
      </c>
      <c r="M480" s="0" t="n">
        <f aca="false">'NORTH-2'!M899</f>
        <v>1436621.60864336</v>
      </c>
      <c r="N480" s="0" t="str">
        <f aca="false">'NORTH-2'!N899</f>
        <v>Paribag</v>
      </c>
      <c r="O480" s="0" t="s">
        <v>967</v>
      </c>
    </row>
    <row r="481" customFormat="false" ht="15" hidden="true" customHeight="false" outlineLevel="0" collapsed="false">
      <c r="A481" s="0" t="n">
        <f aca="false">'NORTH-2'!A900</f>
        <v>2</v>
      </c>
      <c r="B481" s="0" t="str">
        <f aca="false">'NORTH-2'!B900</f>
        <v>Green View</v>
      </c>
      <c r="C481" s="1441" t="n">
        <f aca="false">'NORTH-2'!C900</f>
        <v>11</v>
      </c>
      <c r="D481" s="1441" t="n">
        <f aca="false">'NORTH-2'!D900</f>
        <v>0</v>
      </c>
      <c r="E481" s="1441" t="str">
        <f aca="false">'NORTH-2'!E900</f>
        <v>DHK000151</v>
      </c>
      <c r="F481" s="1441" t="n">
        <f aca="false">'NORTH-2'!F900</f>
        <v>1</v>
      </c>
      <c r="G481" s="1441" t="n">
        <f aca="false">'NORTH-2'!G900</f>
        <v>66511.6</v>
      </c>
      <c r="H481" s="1441" t="n">
        <f aca="false">'NORTH-2'!H900</f>
        <v>66871.1</v>
      </c>
      <c r="I481" s="1441" t="n">
        <f aca="false">'NORTH-2'!I900</f>
        <v>359.5</v>
      </c>
      <c r="J481" s="1441" t="n">
        <f aca="false">'NORTH-2'!J900</f>
        <v>3333.33</v>
      </c>
      <c r="K481" s="0" t="n">
        <f aca="false">'NORTH-2'!K900</f>
        <v>0</v>
      </c>
      <c r="L481" s="0" t="n">
        <f aca="false">'NORTH-2'!L900</f>
        <v>1198332.135</v>
      </c>
      <c r="M481" s="0" t="n">
        <f aca="false">'NORTH-2'!M900</f>
        <v>1124093.92064821</v>
      </c>
      <c r="N481" s="0" t="str">
        <f aca="false">'NORTH-2'!N900</f>
        <v>Paribag</v>
      </c>
      <c r="O481" s="0" t="s">
        <v>967</v>
      </c>
    </row>
    <row r="482" customFormat="false" ht="15" hidden="true" customHeight="false" outlineLevel="0" collapsed="false">
      <c r="A482" s="0" t="n">
        <f aca="false">'NORTH-2'!A901</f>
        <v>3</v>
      </c>
      <c r="B482" s="0" t="str">
        <f aca="false">'NORTH-2'!B901</f>
        <v>Central Road</v>
      </c>
      <c r="C482" s="1441" t="n">
        <f aca="false">'NORTH-2'!C901</f>
        <v>11</v>
      </c>
      <c r="D482" s="1441" t="n">
        <f aca="false">'NORTH-2'!D901</f>
        <v>0</v>
      </c>
      <c r="E482" s="1441" t="n">
        <f aca="false">'NORTH-2'!E901</f>
        <v>65943</v>
      </c>
      <c r="F482" s="1441" t="n">
        <f aca="false">'NORTH-2'!F901</f>
        <v>1</v>
      </c>
      <c r="G482" s="1441" t="n">
        <f aca="false">'NORTH-2'!G901</f>
        <v>9730</v>
      </c>
      <c r="H482" s="1441" t="n">
        <f aca="false">'NORTH-2'!H901</f>
        <v>15582</v>
      </c>
      <c r="I482" s="1441" t="n">
        <f aca="false">'NORTH-2'!I901</f>
        <v>5852</v>
      </c>
      <c r="J482" s="1441" t="n">
        <f aca="false">'NORTH-2'!J901</f>
        <v>300</v>
      </c>
      <c r="K482" s="0" t="n">
        <f aca="false">'NORTH-2'!K901</f>
        <v>0</v>
      </c>
      <c r="L482" s="0" t="n">
        <f aca="false">'NORTH-2'!L901</f>
        <v>1755600</v>
      </c>
      <c r="M482" s="0" t="n">
        <f aca="false">'NORTH-2'!M901</f>
        <v>1646838.32591204</v>
      </c>
      <c r="N482" s="0" t="str">
        <f aca="false">'NORTH-2'!N901</f>
        <v>Paribag</v>
      </c>
      <c r="O482" s="0" t="s">
        <v>967</v>
      </c>
    </row>
    <row r="483" customFormat="false" ht="15" hidden="false" customHeight="false" outlineLevel="0" collapsed="false">
      <c r="A483" s="0" t="n">
        <f aca="false">'NORTH-2'!A902</f>
        <v>4</v>
      </c>
      <c r="B483" s="0" t="str">
        <f aca="false">'NORTH-2'!B902</f>
        <v>New Market</v>
      </c>
      <c r="C483" s="1441" t="n">
        <f aca="false">'NORTH-2'!C902</f>
        <v>11</v>
      </c>
      <c r="D483" s="1441" t="n">
        <f aca="false">'NORTH-2'!D902</f>
        <v>0</v>
      </c>
      <c r="E483" s="1441" t="str">
        <f aca="false">'NORTH-2'!E902</f>
        <v>DHK000194</v>
      </c>
      <c r="F483" s="1441" t="n">
        <f aca="false">'NORTH-2'!F902</f>
        <v>1</v>
      </c>
      <c r="G483" s="1441" t="n">
        <f aca="false">'NORTH-2'!G902</f>
        <v>45899.3</v>
      </c>
      <c r="H483" s="1441" t="n">
        <f aca="false">'NORTH-2'!H902</f>
        <v>46255.4</v>
      </c>
      <c r="I483" s="1441" t="n">
        <f aca="false">'NORTH-2'!I902</f>
        <v>356.099999999999</v>
      </c>
      <c r="J483" s="1441" t="n">
        <f aca="false">'NORTH-2'!J902</f>
        <v>3333.33</v>
      </c>
      <c r="K483" s="0" t="n">
        <f aca="false">'NORTH-2'!K902</f>
        <v>0</v>
      </c>
      <c r="L483" s="0" t="n">
        <f aca="false">'NORTH-2'!L902</f>
        <v>1186998.813</v>
      </c>
      <c r="M483" s="0" t="n">
        <f aca="false">'NORTH-2'!M902</f>
        <v>1113462.71249743</v>
      </c>
      <c r="N483" s="0" t="str">
        <f aca="false">'NORTH-2'!N902</f>
        <v>Jigatola</v>
      </c>
      <c r="O483" s="0" t="s">
        <v>967</v>
      </c>
    </row>
    <row r="484" customFormat="false" ht="15" hidden="true" customHeight="false" outlineLevel="0" collapsed="false">
      <c r="A484" s="0" t="n">
        <f aca="false">'NORTH-2'!A903</f>
        <v>5</v>
      </c>
      <c r="B484" s="0" t="str">
        <f aca="false">'NORTH-2'!B903</f>
        <v>DPH Feeder</v>
      </c>
      <c r="C484" s="1441" t="n">
        <f aca="false">'NORTH-2'!C903</f>
        <v>11</v>
      </c>
      <c r="D484" s="1441" t="n">
        <f aca="false">'NORTH-2'!D903</f>
        <v>0</v>
      </c>
      <c r="E484" s="1441" t="str">
        <f aca="false">'NORTH-2'!E903</f>
        <v>HA-021100459</v>
      </c>
      <c r="F484" s="1441" t="n">
        <f aca="false">'NORTH-2'!F903</f>
        <v>1</v>
      </c>
      <c r="G484" s="1441" t="n">
        <f aca="false">'NORTH-2'!G903</f>
        <v>41350</v>
      </c>
      <c r="H484" s="1441" t="n">
        <f aca="false">'NORTH-2'!H903</f>
        <v>41476.6</v>
      </c>
      <c r="I484" s="1441" t="n">
        <f aca="false">'NORTH-2'!I903</f>
        <v>126.599999999999</v>
      </c>
      <c r="J484" s="1441" t="n">
        <f aca="false">'NORTH-2'!J903</f>
        <v>1</v>
      </c>
      <c r="K484" s="0" t="n">
        <f aca="false">'NORTH-2'!K903</f>
        <v>20</v>
      </c>
      <c r="L484" s="0" t="n">
        <f aca="false">'NORTH-2'!L903</f>
        <v>243265.68</v>
      </c>
      <c r="M484" s="0" t="n">
        <f aca="false">'NORTH-2'!M903</f>
        <v>228195.058785061</v>
      </c>
      <c r="N484" s="0" t="str">
        <f aca="false">'NORTH-2'!N903</f>
        <v>Paribag</v>
      </c>
      <c r="O484" s="0" t="s">
        <v>967</v>
      </c>
    </row>
    <row r="485" customFormat="false" ht="15" hidden="false" customHeight="false" outlineLevel="0" collapsed="false">
      <c r="A485" s="0" t="n">
        <f aca="false">'NORTH-2'!A904</f>
        <v>6</v>
      </c>
      <c r="B485" s="0" t="str">
        <f aca="false">'NORTH-2'!B904</f>
        <v>Dhanmondi Rd 4(md Banglo</v>
      </c>
      <c r="C485" s="1441" t="n">
        <f aca="false">'NORTH-2'!C904</f>
        <v>11</v>
      </c>
      <c r="D485" s="1441" t="n">
        <f aca="false">'NORTH-2'!D904</f>
        <v>0</v>
      </c>
      <c r="E485" s="1441" t="n">
        <f aca="false">'NORTH-2'!E904</f>
        <v>6604464</v>
      </c>
      <c r="F485" s="1441" t="n">
        <f aca="false">'NORTH-2'!F904</f>
        <v>1</v>
      </c>
      <c r="G485" s="1441" t="n">
        <f aca="false">'NORTH-2'!G904</f>
        <v>4450.58</v>
      </c>
      <c r="H485" s="1441" t="n">
        <f aca="false">'NORTH-2'!H904</f>
        <v>4476.72</v>
      </c>
      <c r="I485" s="1441" t="n">
        <f aca="false">'NORTH-2'!I904</f>
        <v>26.1400000000003</v>
      </c>
      <c r="J485" s="1441" t="n">
        <f aca="false">'NORTH-2'!J904</f>
        <v>60000</v>
      </c>
      <c r="K485" s="0" t="n">
        <f aca="false">'NORTH-2'!K904</f>
        <v>0</v>
      </c>
      <c r="L485" s="0" t="n">
        <f aca="false">'NORTH-2'!L904</f>
        <v>1568400.00000002</v>
      </c>
      <c r="M485" s="0" t="n">
        <f aca="false">'NORTH-2'!M904</f>
        <v>1471235.60626593</v>
      </c>
      <c r="N485" s="0" t="str">
        <f aca="false">'NORTH-2'!N904</f>
        <v>Jigatola</v>
      </c>
      <c r="O485" s="0" t="s">
        <v>967</v>
      </c>
    </row>
    <row r="486" customFormat="false" ht="15" hidden="true" customHeight="false" outlineLevel="0" collapsed="false">
      <c r="A486" s="0" t="n">
        <f aca="false">'NORTH-2'!A905</f>
        <v>1</v>
      </c>
      <c r="B486" s="0" t="str">
        <f aca="false">'NORTH-2'!B905</f>
        <v>Green Road East</v>
      </c>
      <c r="C486" s="1441" t="n">
        <f aca="false">'NORTH-2'!C905</f>
        <v>11</v>
      </c>
      <c r="D486" s="1441" t="n">
        <f aca="false">'NORTH-2'!D905</f>
        <v>0</v>
      </c>
      <c r="E486" s="1441" t="str">
        <f aca="false">'NORTH-2'!E905</f>
        <v>HA-021101050</v>
      </c>
      <c r="F486" s="1441" t="n">
        <f aca="false">'NORTH-2'!F905</f>
        <v>1</v>
      </c>
      <c r="G486" s="1441" t="n">
        <f aca="false">'NORTH-2'!G905</f>
        <v>92229088</v>
      </c>
      <c r="H486" s="1441" t="n">
        <f aca="false">'NORTH-2'!H905</f>
        <v>93757224</v>
      </c>
      <c r="I486" s="1441" t="n">
        <f aca="false">'NORTH-2'!I905</f>
        <v>1528136</v>
      </c>
      <c r="J486" s="1441" t="n">
        <f aca="false">'NORTH-2'!J905</f>
        <v>1</v>
      </c>
      <c r="K486" s="0" t="n">
        <f aca="false">'NORTH-2'!K905</f>
        <v>0</v>
      </c>
      <c r="L486" s="0" t="n">
        <f aca="false">'NORTH-2'!L905</f>
        <v>1528136</v>
      </c>
      <c r="M486" s="0" t="n">
        <f aca="false">'NORTH-2'!M905</f>
        <v>1433466.01276254</v>
      </c>
      <c r="N486" s="0" t="str">
        <f aca="false">'NORTH-2'!N905</f>
        <v>Paribag</v>
      </c>
      <c r="O486" s="0" t="s">
        <v>967</v>
      </c>
    </row>
    <row r="487" customFormat="false" ht="15" hidden="true" customHeight="false" outlineLevel="0" collapsed="false">
      <c r="A487" s="0" t="n">
        <f aca="false">'NORTH-2'!A906</f>
        <v>2</v>
      </c>
      <c r="B487" s="0" t="str">
        <f aca="false">'NORTH-2'!B906</f>
        <v>North Road</v>
      </c>
      <c r="C487" s="1441" t="n">
        <f aca="false">'NORTH-2'!C906</f>
        <v>11</v>
      </c>
      <c r="D487" s="1441" t="n">
        <f aca="false">'NORTH-2'!D906</f>
        <v>0</v>
      </c>
      <c r="E487" s="1441" t="str">
        <f aca="false">'NORTH-2'!E906</f>
        <v>HA-021100884</v>
      </c>
      <c r="F487" s="1441" t="n">
        <f aca="false">'NORTH-2'!F906</f>
        <v>1</v>
      </c>
      <c r="G487" s="1441" t="n">
        <f aca="false">'NORTH-2'!G906</f>
        <v>76809718</v>
      </c>
      <c r="H487" s="1441" t="n">
        <f aca="false">'NORTH-2'!H906</f>
        <v>78525314</v>
      </c>
      <c r="I487" s="1441" t="n">
        <f aca="false">'NORTH-2'!I906</f>
        <v>1715596</v>
      </c>
      <c r="J487" s="1441" t="n">
        <f aca="false">'NORTH-2'!J906</f>
        <v>1</v>
      </c>
      <c r="K487" s="0" t="n">
        <f aca="false">'NORTH-2'!K906</f>
        <v>0</v>
      </c>
      <c r="L487" s="0" t="n">
        <f aca="false">'NORTH-2'!L906</f>
        <v>1715596</v>
      </c>
      <c r="M487" s="0" t="n">
        <f aca="false">'NORTH-2'!M906</f>
        <v>1609312.62507484</v>
      </c>
      <c r="N487" s="0" t="str">
        <f aca="false">'NORTH-2'!N906</f>
        <v>Paribag</v>
      </c>
      <c r="O487" s="0" t="s">
        <v>967</v>
      </c>
    </row>
    <row r="488" customFormat="false" ht="15" hidden="true" customHeight="false" outlineLevel="0" collapsed="false">
      <c r="A488" s="0" t="n">
        <f aca="false">'NORTH-2'!A907</f>
        <v>3</v>
      </c>
      <c r="B488" s="0" t="str">
        <f aca="false">'NORTH-2'!B907</f>
        <v>Green road SS</v>
      </c>
      <c r="C488" s="1441" t="n">
        <f aca="false">'NORTH-2'!C907</f>
        <v>11</v>
      </c>
      <c r="D488" s="1441" t="n">
        <f aca="false">'NORTH-2'!D907</f>
        <v>0</v>
      </c>
      <c r="E488" s="1441" t="str">
        <f aca="false">'NORTH-2'!E907</f>
        <v>DHK00135</v>
      </c>
      <c r="F488" s="1441" t="n">
        <f aca="false">'NORTH-2'!F907</f>
        <v>1</v>
      </c>
      <c r="G488" s="1441" t="n">
        <f aca="false">'NORTH-2'!G907</f>
        <v>16023524</v>
      </c>
      <c r="H488" s="1441" t="n">
        <f aca="false">'NORTH-2'!H907</f>
        <v>17244056</v>
      </c>
      <c r="I488" s="1441" t="n">
        <f aca="false">'NORTH-2'!I907</f>
        <v>1220532</v>
      </c>
      <c r="J488" s="1441" t="n">
        <f aca="false">'NORTH-2'!J907</f>
        <v>1</v>
      </c>
      <c r="K488" s="0" t="n">
        <f aca="false">'NORTH-2'!K907</f>
        <v>0</v>
      </c>
      <c r="L488" s="0" t="n">
        <f aca="false">'NORTH-2'!L907</f>
        <v>1220532</v>
      </c>
      <c r="M488" s="0" t="n">
        <f aca="false">'NORTH-2'!M907</f>
        <v>1144918.47550813</v>
      </c>
      <c r="N488" s="0" t="str">
        <f aca="false">'NORTH-2'!N907</f>
        <v>Paribag</v>
      </c>
      <c r="O488" s="0" t="s">
        <v>967</v>
      </c>
    </row>
    <row r="489" customFormat="false" ht="15" hidden="true" customHeight="false" outlineLevel="0" collapsed="false">
      <c r="A489" s="0" t="n">
        <f aca="false">'NORTH-2'!A908</f>
        <v>4</v>
      </c>
      <c r="B489" s="0" t="str">
        <f aca="false">'NORTH-2'!B908</f>
        <v>Plane Moszid</v>
      </c>
      <c r="C489" s="1441" t="n">
        <f aca="false">'NORTH-2'!C908</f>
        <v>11</v>
      </c>
      <c r="D489" s="1441" t="n">
        <f aca="false">'NORTH-2'!D908</f>
        <v>0</v>
      </c>
      <c r="E489" s="1441" t="str">
        <f aca="false">'NORTH-2'!E908</f>
        <v>HA-021100962</v>
      </c>
      <c r="F489" s="1441" t="n">
        <f aca="false">'NORTH-2'!F908</f>
        <v>1</v>
      </c>
      <c r="G489" s="1441" t="n">
        <f aca="false">'NORTH-2'!G908</f>
        <v>0</v>
      </c>
      <c r="H489" s="1441" t="n">
        <f aca="false">'NORTH-2'!H908</f>
        <v>0</v>
      </c>
      <c r="I489" s="1441" t="n">
        <f aca="false">'NORTH-2'!I908</f>
        <v>0</v>
      </c>
      <c r="J489" s="1441" t="n">
        <f aca="false">'NORTH-2'!J908</f>
        <v>1</v>
      </c>
      <c r="K489" s="0" t="n">
        <f aca="false">'NORTH-2'!K908</f>
        <v>80</v>
      </c>
      <c r="L489" s="0" t="n">
        <f aca="false">'NORTH-2'!L908</f>
        <v>973062.72</v>
      </c>
      <c r="M489" s="0" t="n">
        <f aca="false">'NORTH-2'!M908</f>
        <v>912780.235140245</v>
      </c>
      <c r="N489" s="0" t="str">
        <f aca="false">'NORTH-2'!N908</f>
        <v>Paribag</v>
      </c>
      <c r="O489" s="0" t="s">
        <v>967</v>
      </c>
    </row>
    <row r="490" customFormat="false" ht="15" hidden="true" customHeight="false" outlineLevel="0" collapsed="false">
      <c r="A490" s="0" t="n">
        <f aca="false">'NORTH-2'!A909</f>
        <v>5</v>
      </c>
      <c r="B490" s="0" t="str">
        <f aca="false">'NORTH-2'!B909</f>
        <v>Malancha</v>
      </c>
      <c r="C490" s="1441" t="n">
        <f aca="false">'NORTH-2'!C909</f>
        <v>11</v>
      </c>
      <c r="D490" s="1441" t="n">
        <f aca="false">'NORTH-2'!D909</f>
        <v>0</v>
      </c>
      <c r="E490" s="1441" t="str">
        <f aca="false">'NORTH-2'!E909</f>
        <v>HA-021100953</v>
      </c>
      <c r="F490" s="1441" t="n">
        <f aca="false">'NORTH-2'!F909</f>
        <v>1</v>
      </c>
      <c r="G490" s="1441" t="n">
        <f aca="false">'NORTH-2'!G909</f>
        <v>30602490</v>
      </c>
      <c r="H490" s="1441" t="n">
        <f aca="false">'NORTH-2'!H909</f>
        <v>31976092</v>
      </c>
      <c r="I490" s="1441" t="n">
        <f aca="false">'NORTH-2'!I909</f>
        <v>1373602</v>
      </c>
      <c r="J490" s="1441" t="n">
        <f aca="false">'NORTH-2'!J909</f>
        <v>1</v>
      </c>
      <c r="K490" s="0" t="n">
        <f aca="false">'NORTH-2'!K909</f>
        <v>0</v>
      </c>
      <c r="L490" s="0" t="n">
        <f aca="false">'NORTH-2'!L909</f>
        <v>1373602</v>
      </c>
      <c r="M490" s="0" t="n">
        <f aca="false">'NORTH-2'!M909</f>
        <v>1288505.59247518</v>
      </c>
      <c r="N490" s="0" t="str">
        <f aca="false">'NORTH-2'!N909</f>
        <v>Paribag</v>
      </c>
      <c r="O490" s="0" t="s">
        <v>967</v>
      </c>
    </row>
    <row r="491" customFormat="false" ht="15" hidden="true" customHeight="false" outlineLevel="0" collapsed="false">
      <c r="A491" s="0" t="n">
        <f aca="false">'NORTH-2'!A910</f>
        <v>0</v>
      </c>
      <c r="B491" s="0" t="str">
        <f aca="false">'NORTH-2'!B910</f>
        <v>AT -1</v>
      </c>
      <c r="C491" s="1441" t="n">
        <f aca="false">'NORTH-2'!C910</f>
        <v>0</v>
      </c>
      <c r="D491" s="1441" t="n">
        <f aca="false">'NORTH-2'!D910</f>
        <v>0</v>
      </c>
      <c r="E491" s="1441" t="n">
        <f aca="false">'NORTH-2'!E910</f>
        <v>0</v>
      </c>
      <c r="F491" s="1441" t="n">
        <f aca="false">'NORTH-2'!F910</f>
        <v>0</v>
      </c>
      <c r="G491" s="1441" t="n">
        <f aca="false">'NORTH-2'!G910</f>
        <v>22891</v>
      </c>
      <c r="H491" s="1441" t="n">
        <f aca="false">'NORTH-2'!H910</f>
        <v>22891</v>
      </c>
      <c r="I491" s="1441" t="n">
        <f aca="false">'NORTH-2'!I910</f>
        <v>0</v>
      </c>
      <c r="J491" s="1441" t="n">
        <f aca="false">'NORTH-2'!J910</f>
        <v>1</v>
      </c>
      <c r="K491" s="0" t="n">
        <f aca="false">'NORTH-2'!K910</f>
        <v>0</v>
      </c>
      <c r="L491" s="0" t="n">
        <f aca="false">'NORTH-2'!L910</f>
        <v>5000</v>
      </c>
      <c r="M491" s="0" t="n">
        <f aca="false">'NORTH-2'!M910</f>
        <v>4690.24358029175</v>
      </c>
      <c r="N491" s="0" t="str">
        <f aca="false">'NORTH-2'!N910</f>
        <v>Paribag</v>
      </c>
      <c r="O491" s="0" t="s">
        <v>967</v>
      </c>
    </row>
    <row r="492" customFormat="false" ht="15" hidden="true" customHeight="false" outlineLevel="0" collapsed="false">
      <c r="A492" s="0" t="n">
        <f aca="false">'NORTH-2'!A975</f>
        <v>1</v>
      </c>
      <c r="B492" s="0" t="str">
        <f aca="false">'NORTH-2'!B975</f>
        <v>North Dhanmondi</v>
      </c>
      <c r="C492" s="1441" t="n">
        <f aca="false">'NORTH-2'!C975</f>
        <v>11</v>
      </c>
      <c r="D492" s="1441" t="n">
        <f aca="false">'NORTH-2'!D975</f>
        <v>0</v>
      </c>
      <c r="E492" s="1441" t="str">
        <f aca="false">'NORTH-2'!E975</f>
        <v>BD 014039</v>
      </c>
      <c r="F492" s="1441" t="n">
        <f aca="false">'NORTH-2'!F975</f>
        <v>1</v>
      </c>
      <c r="G492" s="1441" t="n">
        <f aca="false">'NORTH-2'!G975</f>
        <v>21702.59</v>
      </c>
      <c r="H492" s="1441" t="n">
        <f aca="false">'NORTH-2'!H975</f>
        <v>21956.7</v>
      </c>
      <c r="I492" s="1441" t="n">
        <f aca="false">'NORTH-2'!I975</f>
        <v>254.110000000001</v>
      </c>
      <c r="J492" s="1441" t="n">
        <f aca="false">'NORTH-2'!J975</f>
        <v>2000</v>
      </c>
      <c r="K492" s="0" t="n">
        <f aca="false">'NORTH-2'!K975</f>
        <v>0</v>
      </c>
      <c r="L492" s="0" t="n">
        <f aca="false">'NORTH-2'!L975</f>
        <v>508220.000000001</v>
      </c>
      <c r="M492" s="0" t="n">
        <f aca="false">'NORTH-2'!M975</f>
        <v>439264.535347971</v>
      </c>
      <c r="N492" s="0" t="str">
        <f aca="false">'NORTH-2'!N975</f>
        <v>Paribag</v>
      </c>
      <c r="O492" s="0" t="s">
        <v>1001</v>
      </c>
    </row>
    <row r="493" customFormat="false" ht="15" hidden="true" customHeight="false" outlineLevel="0" collapsed="false">
      <c r="A493" s="0" t="n">
        <f aca="false">'NORTH-2'!A976</f>
        <v>2</v>
      </c>
      <c r="B493" s="0" t="str">
        <f aca="false">'NORTH-2'!B976</f>
        <v>Lake circus</v>
      </c>
      <c r="C493" s="1441" t="n">
        <f aca="false">'NORTH-2'!C976</f>
        <v>11</v>
      </c>
      <c r="D493" s="1441" t="n">
        <f aca="false">'NORTH-2'!D976</f>
        <v>0</v>
      </c>
      <c r="E493" s="1441" t="str">
        <f aca="false">'NORTH-2'!E976</f>
        <v>BD 014047</v>
      </c>
      <c r="F493" s="1441" t="n">
        <f aca="false">'NORTH-2'!F976</f>
        <v>1</v>
      </c>
      <c r="G493" s="1441" t="n">
        <f aca="false">'NORTH-2'!G976</f>
        <v>33605.68</v>
      </c>
      <c r="H493" s="1441" t="n">
        <f aca="false">'NORTH-2'!H976</f>
        <v>34637.48</v>
      </c>
      <c r="I493" s="1441" t="n">
        <f aca="false">'NORTH-2'!I976</f>
        <v>1031.8</v>
      </c>
      <c r="J493" s="1441" t="n">
        <f aca="false">'NORTH-2'!J976</f>
        <v>2000</v>
      </c>
      <c r="K493" s="0" t="n">
        <f aca="false">'NORTH-2'!K976</f>
        <v>0</v>
      </c>
      <c r="L493" s="0" t="n">
        <f aca="false">'NORTH-2'!L976</f>
        <v>2063600.00000001</v>
      </c>
      <c r="M493" s="0" t="n">
        <f aca="false">'NORTH-2'!M976</f>
        <v>1783610.04121064</v>
      </c>
      <c r="N493" s="0" t="str">
        <f aca="false">'NORTH-2'!N976</f>
        <v>Paribag</v>
      </c>
      <c r="O493" s="0" t="s">
        <v>1001</v>
      </c>
    </row>
    <row r="494" customFormat="false" ht="15" hidden="true" customHeight="false" outlineLevel="0" collapsed="false">
      <c r="A494" s="0" t="n">
        <f aca="false">'NORTH-2'!A977</f>
        <v>3</v>
      </c>
      <c r="B494" s="0" t="str">
        <f aca="false">'NORTH-2'!B977</f>
        <v>Bashir Uddin</v>
      </c>
      <c r="C494" s="1441" t="n">
        <f aca="false">'NORTH-2'!C977</f>
        <v>11</v>
      </c>
      <c r="D494" s="1441" t="n">
        <f aca="false">'NORTH-2'!D977</f>
        <v>0</v>
      </c>
      <c r="E494" s="1441" t="str">
        <f aca="false">'NORTH-2'!E977</f>
        <v>BD 014037</v>
      </c>
      <c r="F494" s="1441" t="n">
        <f aca="false">'NORTH-2'!F977</f>
        <v>1</v>
      </c>
      <c r="G494" s="1441" t="n">
        <f aca="false">'NORTH-2'!G977</f>
        <v>13668.5</v>
      </c>
      <c r="H494" s="1441" t="n">
        <f aca="false">'NORTH-2'!H977</f>
        <v>14070.93</v>
      </c>
      <c r="I494" s="1441" t="n">
        <f aca="false">'NORTH-2'!I977</f>
        <v>402.43</v>
      </c>
      <c r="J494" s="1441" t="n">
        <f aca="false">'NORTH-2'!J977</f>
        <v>2000</v>
      </c>
      <c r="K494" s="0" t="n">
        <f aca="false">'NORTH-2'!K977</f>
        <v>0</v>
      </c>
      <c r="L494" s="0" t="n">
        <f aca="false">'NORTH-2'!L977</f>
        <v>804860.000000001</v>
      </c>
      <c r="M494" s="0" t="n">
        <f aca="false">'NORTH-2'!M977</f>
        <v>695656.31797286</v>
      </c>
      <c r="N494" s="0" t="str">
        <f aca="false">'NORTH-2'!N977</f>
        <v>Paribag</v>
      </c>
      <c r="O494" s="0" t="s">
        <v>1001</v>
      </c>
    </row>
    <row r="495" customFormat="false" ht="15" hidden="true" customHeight="false" outlineLevel="0" collapsed="false">
      <c r="A495" s="0" t="n">
        <f aca="false">'NORTH-2'!A978</f>
        <v>4</v>
      </c>
      <c r="B495" s="0" t="str">
        <f aca="false">'NORTH-2'!B978</f>
        <v>Raza Bazar</v>
      </c>
      <c r="C495" s="1441" t="n">
        <f aca="false">'NORTH-2'!C978</f>
        <v>11</v>
      </c>
      <c r="D495" s="1441" t="n">
        <f aca="false">'NORTH-2'!D978</f>
        <v>0</v>
      </c>
      <c r="E495" s="1441" t="str">
        <f aca="false">'NORTH-2'!E978</f>
        <v>BD 013939</v>
      </c>
      <c r="F495" s="1441" t="n">
        <f aca="false">'NORTH-2'!F978</f>
        <v>1</v>
      </c>
      <c r="G495" s="1441" t="n">
        <f aca="false">'NORTH-2'!G978</f>
        <v>19945.29</v>
      </c>
      <c r="H495" s="1441" t="n">
        <f aca="false">'NORTH-2'!H978</f>
        <v>20615.43</v>
      </c>
      <c r="I495" s="1441" t="n">
        <f aca="false">'NORTH-2'!I978</f>
        <v>670.139999999999</v>
      </c>
      <c r="J495" s="1441" t="n">
        <f aca="false">'NORTH-2'!J978</f>
        <v>2000</v>
      </c>
      <c r="K495" s="0" t="n">
        <f aca="false">'NORTH-2'!K978</f>
        <v>0</v>
      </c>
      <c r="L495" s="0" t="n">
        <f aca="false">'NORTH-2'!L978</f>
        <v>1340280</v>
      </c>
      <c r="M495" s="0" t="n">
        <f aca="false">'NORTH-2'!M978</f>
        <v>1158430.34795202</v>
      </c>
      <c r="N495" s="0" t="str">
        <f aca="false">'NORTH-2'!N978</f>
        <v>Shere b.nagar</v>
      </c>
      <c r="O495" s="0" t="s">
        <v>1001</v>
      </c>
    </row>
    <row r="496" customFormat="false" ht="15" hidden="true" customHeight="false" outlineLevel="0" collapsed="false">
      <c r="A496" s="0" t="n">
        <f aca="false">'NORTH-2'!A979</f>
        <v>5</v>
      </c>
      <c r="B496" s="0" t="str">
        <f aca="false">'NORTH-2'!B979</f>
        <v>Rasel Squar</v>
      </c>
      <c r="C496" s="1441" t="n">
        <f aca="false">'NORTH-2'!C979</f>
        <v>11</v>
      </c>
      <c r="D496" s="1441" t="n">
        <f aca="false">'NORTH-2'!D979</f>
        <v>0</v>
      </c>
      <c r="E496" s="1441" t="str">
        <f aca="false">'NORTH-2'!E979</f>
        <v>BD 013970</v>
      </c>
      <c r="F496" s="1441" t="n">
        <f aca="false">'NORTH-2'!F979</f>
        <v>1</v>
      </c>
      <c r="G496" s="1441" t="n">
        <f aca="false">'NORTH-2'!G979</f>
        <v>30409.89</v>
      </c>
      <c r="H496" s="1441" t="n">
        <f aca="false">'NORTH-2'!H979</f>
        <v>31411.16</v>
      </c>
      <c r="I496" s="1441" t="n">
        <f aca="false">'NORTH-2'!I979</f>
        <v>1001.27</v>
      </c>
      <c r="J496" s="1441" t="n">
        <f aca="false">'NORTH-2'!J979</f>
        <v>2000</v>
      </c>
      <c r="K496" s="0" t="n">
        <f aca="false">'NORTH-2'!K979</f>
        <v>0</v>
      </c>
      <c r="L496" s="0" t="n">
        <f aca="false">'NORTH-2'!L979</f>
        <v>2002540</v>
      </c>
      <c r="M496" s="0" t="n">
        <f aca="false">'NORTH-2'!M979</f>
        <v>1730834.68304223</v>
      </c>
      <c r="N496" s="0" t="str">
        <f aca="false">'NORTH-2'!N979</f>
        <v>Shere b.nagar</v>
      </c>
      <c r="O496" s="0" t="s">
        <v>1001</v>
      </c>
    </row>
    <row r="497" customFormat="false" ht="15" hidden="true" customHeight="false" outlineLevel="0" collapsed="false">
      <c r="A497" s="0" t="n">
        <f aca="false">'NORTH-2'!A980</f>
        <v>6</v>
      </c>
      <c r="B497" s="0" t="str">
        <f aca="false">'NORTH-2'!B980</f>
        <v>Bow Bazar</v>
      </c>
      <c r="C497" s="1441" t="n">
        <f aca="false">'NORTH-2'!C980</f>
        <v>11</v>
      </c>
      <c r="D497" s="1441" t="n">
        <f aca="false">'NORTH-2'!D980</f>
        <v>0</v>
      </c>
      <c r="E497" s="1441" t="str">
        <f aca="false">'NORTH-2'!E980</f>
        <v>BD 013967</v>
      </c>
      <c r="F497" s="1441" t="n">
        <f aca="false">'NORTH-2'!F980</f>
        <v>1</v>
      </c>
      <c r="G497" s="1441" t="n">
        <f aca="false">'NORTH-2'!G980</f>
        <v>22875.2</v>
      </c>
      <c r="H497" s="1441" t="n">
        <f aca="false">'NORTH-2'!H980</f>
        <v>23561.5</v>
      </c>
      <c r="I497" s="1441" t="n">
        <f aca="false">'NORTH-2'!I980</f>
        <v>686.299999999999</v>
      </c>
      <c r="J497" s="1441" t="n">
        <f aca="false">'NORTH-2'!J980</f>
        <v>2000</v>
      </c>
      <c r="K497" s="0" t="n">
        <f aca="false">'NORTH-2'!K980</f>
        <v>0</v>
      </c>
      <c r="L497" s="0" t="n">
        <f aca="false">'NORTH-2'!L980</f>
        <v>1372600</v>
      </c>
      <c r="M497" s="0" t="n">
        <f aca="false">'NORTH-2'!M980</f>
        <v>1186365.15921967</v>
      </c>
      <c r="N497" s="0" t="str">
        <f aca="false">'NORTH-2'!N980</f>
        <v>Shere b.nagar</v>
      </c>
      <c r="O497" s="0" t="s">
        <v>1001</v>
      </c>
    </row>
    <row r="498" customFormat="false" ht="15" hidden="true" customHeight="false" outlineLevel="0" collapsed="false">
      <c r="A498" s="0" t="n">
        <f aca="false">'NORTH-2'!A981</f>
        <v>7</v>
      </c>
      <c r="B498" s="0" t="str">
        <f aca="false">'NORTH-2'!B981</f>
        <v>BRB Hospital</v>
      </c>
      <c r="C498" s="1441" t="n">
        <f aca="false">'NORTH-2'!C981</f>
        <v>11</v>
      </c>
      <c r="D498" s="1441" t="n">
        <f aca="false">'NORTH-2'!D981</f>
        <v>0</v>
      </c>
      <c r="E498" s="1441" t="str">
        <f aca="false">'NORTH-2'!E981</f>
        <v>BD 014003</v>
      </c>
      <c r="F498" s="1441" t="n">
        <f aca="false">'NORTH-2'!F981</f>
        <v>1</v>
      </c>
      <c r="G498" s="1441" t="n">
        <f aca="false">'NORTH-2'!G981</f>
        <v>12053.73</v>
      </c>
      <c r="H498" s="1441" t="n">
        <f aca="false">'NORTH-2'!H981</f>
        <v>12424.41</v>
      </c>
      <c r="I498" s="1441" t="n">
        <f aca="false">'NORTH-2'!I981</f>
        <v>370.68</v>
      </c>
      <c r="J498" s="1441" t="n">
        <f aca="false">'NORTH-2'!J981</f>
        <v>2000</v>
      </c>
      <c r="K498" s="0" t="n">
        <f aca="false">'NORTH-2'!K981</f>
        <v>0</v>
      </c>
      <c r="L498" s="0" t="n">
        <f aca="false">'NORTH-2'!L981</f>
        <v>741360.000000001</v>
      </c>
      <c r="M498" s="0" t="n">
        <f aca="false">'NORTH-2'!M981</f>
        <v>640772.019844892</v>
      </c>
      <c r="N498" s="0" t="str">
        <f aca="false">'NORTH-2'!N981</f>
        <v>Shere b.nagar</v>
      </c>
      <c r="O498" s="0" t="s">
        <v>1001</v>
      </c>
    </row>
    <row r="499" customFormat="false" ht="15" hidden="true" customHeight="false" outlineLevel="0" collapsed="false">
      <c r="A499" s="0" t="n">
        <f aca="false">'NORTH-2'!A982</f>
        <v>8</v>
      </c>
      <c r="B499" s="0" t="str">
        <f aca="false">'NORTH-2'!B982</f>
        <v>Green Road North</v>
      </c>
      <c r="C499" s="1441" t="n">
        <f aca="false">'NORTH-2'!C982</f>
        <v>11</v>
      </c>
      <c r="D499" s="1441" t="n">
        <f aca="false">'NORTH-2'!D982</f>
        <v>0</v>
      </c>
      <c r="E499" s="1441" t="str">
        <f aca="false">'NORTH-2'!E982</f>
        <v>BD 013969</v>
      </c>
      <c r="F499" s="1441" t="n">
        <f aca="false">'NORTH-2'!F982</f>
        <v>1</v>
      </c>
      <c r="G499" s="1441" t="n">
        <f aca="false">'NORTH-2'!G982</f>
        <v>14142.63</v>
      </c>
      <c r="H499" s="1441" t="n">
        <f aca="false">'NORTH-2'!H982</f>
        <v>14760.23</v>
      </c>
      <c r="I499" s="1441" t="n">
        <f aca="false">'NORTH-2'!I982</f>
        <v>617.6</v>
      </c>
      <c r="J499" s="1441" t="n">
        <f aca="false">'NORTH-2'!J982</f>
        <v>2000</v>
      </c>
      <c r="K499" s="0" t="n">
        <f aca="false">'NORTH-2'!K982</f>
        <v>0</v>
      </c>
      <c r="L499" s="0" t="n">
        <f aca="false">'NORTH-2'!L982</f>
        <v>1235200</v>
      </c>
      <c r="M499" s="0" t="n">
        <f aca="false">'NORTH-2'!M982</f>
        <v>1067607.63854593</v>
      </c>
      <c r="N499" s="0" t="str">
        <f aca="false">'NORTH-2'!N982</f>
        <v>Paribag</v>
      </c>
      <c r="O499" s="0" t="s">
        <v>1001</v>
      </c>
    </row>
    <row r="500" customFormat="false" ht="15" hidden="true" customHeight="false" outlineLevel="0" collapsed="false">
      <c r="A500" s="0" t="n">
        <f aca="false">'NORTH-2'!A983</f>
        <v>1</v>
      </c>
      <c r="B500" s="0" t="str">
        <f aca="false">'NORTH-2'!B983</f>
        <v>Water Bhaban</v>
      </c>
      <c r="C500" s="1441" t="n">
        <f aca="false">'NORTH-2'!C983</f>
        <v>11</v>
      </c>
      <c r="D500" s="1441" t="n">
        <f aca="false">'NORTH-2'!D983</f>
        <v>0</v>
      </c>
      <c r="E500" s="1441" t="str">
        <f aca="false">'NORTH-2'!E983</f>
        <v>BD 014004</v>
      </c>
      <c r="F500" s="1441" t="n">
        <f aca="false">'NORTH-2'!F983</f>
        <v>1</v>
      </c>
      <c r="G500" s="1441" t="n">
        <f aca="false">'NORTH-2'!G983</f>
        <v>4730.78</v>
      </c>
      <c r="H500" s="1441" t="n">
        <f aca="false">'NORTH-2'!H983</f>
        <v>4898.2</v>
      </c>
      <c r="I500" s="1441" t="n">
        <f aca="false">'NORTH-2'!I983</f>
        <v>167.42</v>
      </c>
      <c r="J500" s="1441" t="n">
        <f aca="false">'NORTH-2'!J983</f>
        <v>2000</v>
      </c>
      <c r="K500" s="0" t="n">
        <f aca="false">'NORTH-2'!K983</f>
        <v>0</v>
      </c>
      <c r="L500" s="0" t="n">
        <f aca="false">'NORTH-2'!L983</f>
        <v>334840</v>
      </c>
      <c r="M500" s="0" t="n">
        <f aca="false">'NORTH-2'!M983</f>
        <v>289408.793467227</v>
      </c>
      <c r="N500" s="0" t="str">
        <f aca="false">'NORTH-2'!N983</f>
        <v>Shere b.nagar</v>
      </c>
      <c r="O500" s="0" t="s">
        <v>1001</v>
      </c>
    </row>
    <row r="501" customFormat="false" ht="15" hidden="true" customHeight="false" outlineLevel="0" collapsed="false">
      <c r="A501" s="0" t="n">
        <f aca="false">'NORTH-2'!A984</f>
        <v>2</v>
      </c>
      <c r="B501" s="0" t="str">
        <f aca="false">'NORTH-2'!B984</f>
        <v>Alamin Road</v>
      </c>
      <c r="C501" s="1441" t="n">
        <f aca="false">'NORTH-2'!C984</f>
        <v>11</v>
      </c>
      <c r="D501" s="1441" t="n">
        <f aca="false">'NORTH-2'!D984</f>
        <v>0</v>
      </c>
      <c r="E501" s="1441" t="str">
        <f aca="false">'NORTH-2'!E984</f>
        <v>BD 014006</v>
      </c>
      <c r="F501" s="1441" t="n">
        <f aca="false">'NORTH-2'!F984</f>
        <v>1</v>
      </c>
      <c r="G501" s="1441" t="n">
        <f aca="false">'NORTH-2'!G984</f>
        <v>17886.83</v>
      </c>
      <c r="H501" s="1441" t="n">
        <f aca="false">'NORTH-2'!H984</f>
        <v>18211.68</v>
      </c>
      <c r="I501" s="1441" t="n">
        <f aca="false">'NORTH-2'!I984</f>
        <v>324.849999999999</v>
      </c>
      <c r="J501" s="1441" t="n">
        <f aca="false">'NORTH-2'!J984</f>
        <v>2000</v>
      </c>
      <c r="K501" s="0" t="n">
        <f aca="false">'NORTH-2'!K984</f>
        <v>0</v>
      </c>
      <c r="L501" s="0" t="n">
        <f aca="false">'NORTH-2'!L984</f>
        <v>649699.999999997</v>
      </c>
      <c r="M501" s="0" t="n">
        <f aca="false">'NORTH-2'!M984</f>
        <v>561548.480216392</v>
      </c>
      <c r="N501" s="0" t="str">
        <f aca="false">'NORTH-2'!N984</f>
        <v>Paribag</v>
      </c>
      <c r="O501" s="0" t="s">
        <v>1001</v>
      </c>
    </row>
    <row r="502" customFormat="false" ht="15" hidden="true" customHeight="false" outlineLevel="0" collapsed="false">
      <c r="A502" s="0" t="n">
        <f aca="false">'NORTH-2'!A985</f>
        <v>3</v>
      </c>
      <c r="B502" s="0" t="str">
        <f aca="false">'NORTH-2'!B985</f>
        <v>Katal Bagan</v>
      </c>
      <c r="C502" s="1441" t="n">
        <f aca="false">'NORTH-2'!C985</f>
        <v>11</v>
      </c>
      <c r="D502" s="1441" t="n">
        <f aca="false">'NORTH-2'!D985</f>
        <v>0</v>
      </c>
      <c r="E502" s="1441" t="n">
        <f aca="false">'NORTH-2'!E985</f>
        <v>0</v>
      </c>
      <c r="F502" s="1441" t="n">
        <f aca="false">'NORTH-2'!F985</f>
        <v>1</v>
      </c>
      <c r="G502" s="1441" t="n">
        <f aca="false">'NORTH-2'!G985</f>
        <v>5394.19</v>
      </c>
      <c r="H502" s="1441" t="n">
        <f aca="false">'NORTH-2'!H985</f>
        <v>6635.26</v>
      </c>
      <c r="I502" s="1441" t="n">
        <f aca="false">'NORTH-2'!I985</f>
        <v>1241.07</v>
      </c>
      <c r="J502" s="1441" t="n">
        <f aca="false">'NORTH-2'!J985</f>
        <v>2000</v>
      </c>
      <c r="K502" s="0" t="n">
        <f aca="false">'NORTH-2'!K985</f>
        <v>0</v>
      </c>
      <c r="L502" s="0" t="n">
        <f aca="false">'NORTH-2'!L985</f>
        <v>2482140</v>
      </c>
      <c r="M502" s="0" t="n">
        <f aca="false">'NORTH-2'!M985</f>
        <v>2145362.38984812</v>
      </c>
      <c r="N502" s="0" t="str">
        <f aca="false">'NORTH-2'!N985</f>
        <v>Paribag</v>
      </c>
      <c r="O502" s="0" t="s">
        <v>1001</v>
      </c>
    </row>
    <row r="503" customFormat="false" ht="15" hidden="true" customHeight="false" outlineLevel="0" collapsed="false">
      <c r="A503" s="0" t="n">
        <f aca="false">'NORTH-2'!A986</f>
        <v>4</v>
      </c>
      <c r="B503" s="0" t="str">
        <f aca="false">'NORTH-2'!B986</f>
        <v>Eastern Pantho chaya</v>
      </c>
      <c r="C503" s="1441" t="n">
        <f aca="false">'NORTH-2'!C986</f>
        <v>11</v>
      </c>
      <c r="D503" s="1441" t="n">
        <f aca="false">'NORTH-2'!D986</f>
        <v>0</v>
      </c>
      <c r="E503" s="1441" t="str">
        <f aca="false">'NORTH-2'!E986</f>
        <v>BD 014002</v>
      </c>
      <c r="F503" s="1441" t="n">
        <f aca="false">'NORTH-2'!F986</f>
        <v>1</v>
      </c>
      <c r="G503" s="1441" t="n">
        <f aca="false">'NORTH-2'!G986</f>
        <v>2793.55</v>
      </c>
      <c r="H503" s="1441" t="n">
        <f aca="false">'NORTH-2'!H986</f>
        <v>2793.55</v>
      </c>
      <c r="I503" s="1441" t="n">
        <f aca="false">'NORTH-2'!I986</f>
        <v>0</v>
      </c>
      <c r="J503" s="1441" t="n">
        <f aca="false">'NORTH-2'!J986</f>
        <v>2000</v>
      </c>
      <c r="K503" s="0" t="n">
        <f aca="false">'NORTH-2'!K986</f>
        <v>0</v>
      </c>
      <c r="L503" s="0" t="n">
        <f aca="false">'NORTH-2'!L986</f>
        <v>0</v>
      </c>
      <c r="M503" s="0" t="n">
        <f aca="false">'NORTH-2'!M986</f>
        <v>0</v>
      </c>
      <c r="N503" s="0" t="str">
        <f aca="false">'NORTH-2'!N986</f>
        <v>Paribag</v>
      </c>
      <c r="O503" s="0" t="s">
        <v>1001</v>
      </c>
    </row>
    <row r="504" customFormat="false" ht="15" hidden="true" customHeight="false" outlineLevel="0" collapsed="false">
      <c r="A504" s="0" t="n">
        <f aca="false">'NORTH-2'!A987</f>
        <v>5</v>
      </c>
      <c r="B504" s="0" t="str">
        <f aca="false">'NORTH-2'!B987</f>
        <v>Kalabagan</v>
      </c>
      <c r="C504" s="1441" t="n">
        <f aca="false">'NORTH-2'!C987</f>
        <v>11</v>
      </c>
      <c r="D504" s="1441" t="n">
        <f aca="false">'NORTH-2'!D987</f>
        <v>0</v>
      </c>
      <c r="E504" s="1441" t="str">
        <f aca="false">'NORTH-2'!E987</f>
        <v>BD 014005</v>
      </c>
      <c r="F504" s="1441" t="n">
        <f aca="false">'NORTH-2'!F987</f>
        <v>1</v>
      </c>
      <c r="G504" s="1441" t="n">
        <f aca="false">'NORTH-2'!G987</f>
        <v>5394.19</v>
      </c>
      <c r="H504" s="1441" t="n">
        <f aca="false">'NORTH-2'!H987</f>
        <v>6635.26</v>
      </c>
      <c r="I504" s="1441" t="n">
        <f aca="false">'NORTH-2'!I987</f>
        <v>1241.07</v>
      </c>
      <c r="J504" s="1441" t="n">
        <f aca="false">'NORTH-2'!J987</f>
        <v>2000</v>
      </c>
      <c r="K504" s="0" t="n">
        <f aca="false">'NORTH-2'!K987</f>
        <v>0</v>
      </c>
      <c r="L504" s="0" t="n">
        <f aca="false">'NORTH-2'!L987</f>
        <v>2482140</v>
      </c>
      <c r="M504" s="0" t="n">
        <f aca="false">'NORTH-2'!M987</f>
        <v>2145362.38984812</v>
      </c>
      <c r="N504" s="0" t="str">
        <f aca="false">'NORTH-2'!N987</f>
        <v>Paribag</v>
      </c>
      <c r="O504" s="0" t="s">
        <v>1001</v>
      </c>
    </row>
    <row r="505" customFormat="false" ht="15" hidden="true" customHeight="false" outlineLevel="0" collapsed="false">
      <c r="A505" s="0" t="n">
        <f aca="false">'NORTH-2'!A988</f>
        <v>6</v>
      </c>
      <c r="B505" s="0" t="str">
        <f aca="false">'NORTH-2'!B988</f>
        <v>Univer Hospital</v>
      </c>
      <c r="C505" s="1441" t="n">
        <f aca="false">'NORTH-2'!C988</f>
        <v>11</v>
      </c>
      <c r="D505" s="1441" t="n">
        <f aca="false">'NORTH-2'!D988</f>
        <v>0</v>
      </c>
      <c r="E505" s="1441" t="str">
        <f aca="false">'NORTH-2'!E988</f>
        <v>BD 013963</v>
      </c>
      <c r="F505" s="1441" t="n">
        <f aca="false">'NORTH-2'!F988</f>
        <v>1</v>
      </c>
      <c r="G505" s="1441" t="n">
        <f aca="false">'NORTH-2'!G988</f>
        <v>606.64</v>
      </c>
      <c r="H505" s="1441" t="n">
        <f aca="false">'NORTH-2'!H988</f>
        <v>745.38</v>
      </c>
      <c r="I505" s="1441" t="n">
        <f aca="false">'NORTH-2'!I988</f>
        <v>138.74</v>
      </c>
      <c r="J505" s="1441" t="n">
        <f aca="false">'NORTH-2'!J988</f>
        <v>2000</v>
      </c>
      <c r="K505" s="0" t="n">
        <f aca="false">'NORTH-2'!K988</f>
        <v>0</v>
      </c>
      <c r="L505" s="0" t="n">
        <f aca="false">'NORTH-2'!L988</f>
        <v>277480</v>
      </c>
      <c r="M505" s="0" t="n">
        <f aca="false">'NORTH-2'!M988</f>
        <v>239831.418024388</v>
      </c>
      <c r="N505" s="0" t="str">
        <f aca="false">'NORTH-2'!N988</f>
        <v>Paribag</v>
      </c>
      <c r="O505" s="0" t="s">
        <v>1001</v>
      </c>
    </row>
    <row r="506" customFormat="false" ht="15" hidden="true" customHeight="false" outlineLevel="0" collapsed="false">
      <c r="A506" s="0" t="n">
        <f aca="false">'NORTH-2'!A989</f>
        <v>7</v>
      </c>
      <c r="B506" s="0" t="str">
        <f aca="false">'NORTH-2'!B989</f>
        <v>Green Road Staff Quarter(Anowar Khan Medical)</v>
      </c>
      <c r="C506" s="1441" t="n">
        <f aca="false">'NORTH-2'!C989</f>
        <v>11</v>
      </c>
      <c r="D506" s="1441" t="n">
        <f aca="false">'NORTH-2'!D989</f>
        <v>0</v>
      </c>
      <c r="E506" s="1441" t="str">
        <f aca="false">'NORTH-2'!E989</f>
        <v>BD 013971</v>
      </c>
      <c r="F506" s="1441" t="n">
        <f aca="false">'NORTH-2'!F989</f>
        <v>1</v>
      </c>
      <c r="G506" s="1441" t="n">
        <f aca="false">'NORTH-2'!G989</f>
        <v>9267.96</v>
      </c>
      <c r="H506" s="1441" t="n">
        <f aca="false">'NORTH-2'!H989</f>
        <v>9523.65</v>
      </c>
      <c r="I506" s="1441" t="n">
        <f aca="false">'NORTH-2'!I989</f>
        <v>255.69</v>
      </c>
      <c r="J506" s="1441" t="n">
        <f aca="false">'NORTH-2'!J989</f>
        <v>2000</v>
      </c>
      <c r="K506" s="0" t="n">
        <f aca="false">'NORTH-2'!K989</f>
        <v>0</v>
      </c>
      <c r="L506" s="0" t="n">
        <f aca="false">'NORTH-2'!L989</f>
        <v>511380.000000001</v>
      </c>
      <c r="M506" s="0" t="n">
        <f aca="false">'NORTH-2'!M989</f>
        <v>441995.785459536</v>
      </c>
      <c r="N506" s="0" t="str">
        <f aca="false">'NORTH-2'!N989</f>
        <v>Paribag</v>
      </c>
      <c r="O506" s="0" t="s">
        <v>1001</v>
      </c>
    </row>
    <row r="507" customFormat="false" ht="15" hidden="true" customHeight="false" outlineLevel="0" collapsed="false">
      <c r="A507" s="0" t="n">
        <f aca="false">'NORTH-2'!A1055</f>
        <v>1</v>
      </c>
      <c r="B507" s="0" t="str">
        <f aca="false">'NORTH-2'!B1055</f>
        <v>Matir Masjid</v>
      </c>
      <c r="C507" s="1441" t="n">
        <f aca="false">'NORTH-2'!C1055</f>
        <v>11</v>
      </c>
      <c r="D507" s="1441" t="n">
        <f aca="false">'NORTH-2'!D1055</f>
        <v>0</v>
      </c>
      <c r="E507" s="1441" t="str">
        <f aca="false">'NORTH-2'!E1055</f>
        <v>DHK00170</v>
      </c>
      <c r="F507" s="1441" t="n">
        <f aca="false">'NORTH-2'!F1055</f>
        <v>1</v>
      </c>
      <c r="G507" s="1441" t="n">
        <f aca="false">'NORTH-2'!G1055</f>
        <v>17730</v>
      </c>
      <c r="H507" s="1441" t="n">
        <f aca="false">'NORTH-2'!H1055</f>
        <v>20154.5</v>
      </c>
      <c r="I507" s="1441" t="n">
        <f aca="false">'NORTH-2'!I1055</f>
        <v>2424.5</v>
      </c>
      <c r="J507" s="1441" t="n">
        <f aca="false">'NORTH-2'!J1055</f>
        <v>888.888888888888</v>
      </c>
      <c r="K507" s="0" t="n">
        <f aca="false">'NORTH-2'!K1055</f>
        <v>0</v>
      </c>
      <c r="L507" s="0" t="n">
        <f aca="false">'NORTH-2'!L1055</f>
        <v>2155111.11111111</v>
      </c>
      <c r="M507" s="0" t="n">
        <f aca="false">'NORTH-2'!M1055</f>
        <v>2091951.61839116</v>
      </c>
      <c r="N507" s="0" t="str">
        <f aca="false">TRIM('NORTH-2'!N1055)</f>
        <v>Khilgaon</v>
      </c>
      <c r="O507" s="0" t="s">
        <v>981</v>
      </c>
    </row>
    <row r="508" customFormat="false" ht="15" hidden="true" customHeight="false" outlineLevel="0" collapsed="false">
      <c r="A508" s="0" t="n">
        <f aca="false">'NORTH-2'!A1056</f>
        <v>2</v>
      </c>
      <c r="B508" s="0" t="str">
        <f aca="false">'NORTH-2'!B1056</f>
        <v>Hajipara</v>
      </c>
      <c r="C508" s="1441" t="n">
        <f aca="false">'NORTH-2'!C1056</f>
        <v>11</v>
      </c>
      <c r="D508" s="1441" t="n">
        <f aca="false">'NORTH-2'!D1056</f>
        <v>0</v>
      </c>
      <c r="E508" s="1441" t="str">
        <f aca="false">'NORTH-2'!E1056</f>
        <v>DHK-00108</v>
      </c>
      <c r="F508" s="1441" t="n">
        <f aca="false">'NORTH-2'!F1056</f>
        <v>1</v>
      </c>
      <c r="G508" s="1441" t="n">
        <f aca="false">'NORTH-2'!G1056</f>
        <v>1596.3</v>
      </c>
      <c r="H508" s="1441" t="n">
        <f aca="false">'NORTH-2'!H1056</f>
        <v>2631.3</v>
      </c>
      <c r="I508" s="1441" t="n">
        <f aca="false">'NORTH-2'!I1056</f>
        <v>1035</v>
      </c>
      <c r="J508" s="1441" t="n">
        <f aca="false">'NORTH-2'!J1056</f>
        <v>2222.22222222222</v>
      </c>
      <c r="K508" s="0" t="n">
        <f aca="false">'NORTH-2'!K1056</f>
        <v>0</v>
      </c>
      <c r="L508" s="0" t="n">
        <f aca="false">'NORTH-2'!L1056</f>
        <v>2300000</v>
      </c>
      <c r="M508" s="0" t="n">
        <f aca="false">'NORTH-2'!M1056</f>
        <v>2232594.27205079</v>
      </c>
      <c r="N508" s="0" t="str">
        <f aca="false">TRIM('NORTH-2'!N1056)</f>
        <v>Khilgaon</v>
      </c>
      <c r="O508" s="0" t="s">
        <v>981</v>
      </c>
    </row>
    <row r="509" customFormat="false" ht="15" hidden="true" customHeight="false" outlineLevel="0" collapsed="false">
      <c r="A509" s="0" t="n">
        <f aca="false">'NORTH-2'!A1057</f>
        <v>3</v>
      </c>
      <c r="B509" s="0" t="str">
        <f aca="false">'NORTH-2'!B1057</f>
        <v>Nearest Feeder</v>
      </c>
      <c r="C509" s="1441" t="n">
        <f aca="false">'NORTH-2'!C1057</f>
        <v>11</v>
      </c>
      <c r="D509" s="1441" t="n">
        <f aca="false">'NORTH-2'!D1057</f>
        <v>0</v>
      </c>
      <c r="E509" s="1441" t="str">
        <f aca="false">'NORTH-2'!E1057</f>
        <v>DHK-00106</v>
      </c>
      <c r="F509" s="1441" t="n">
        <f aca="false">'NORTH-2'!F1057</f>
        <v>1</v>
      </c>
      <c r="G509" s="1441" t="n">
        <f aca="false">'NORTH-2'!G1057</f>
        <v>90788.1</v>
      </c>
      <c r="H509" s="1441" t="n">
        <f aca="false">'NORTH-2'!H1057</f>
        <v>90788.1</v>
      </c>
      <c r="I509" s="1441" t="n">
        <f aca="false">'NORTH-2'!I1057</f>
        <v>0</v>
      </c>
      <c r="J509" s="1441" t="n">
        <f aca="false">'NORTH-2'!J1057</f>
        <v>2222.222</v>
      </c>
      <c r="K509" s="0" t="n">
        <f aca="false">'NORTH-2'!K1057</f>
        <v>0</v>
      </c>
      <c r="L509" s="0" t="n">
        <f aca="false">'NORTH-2'!L1057</f>
        <v>0</v>
      </c>
      <c r="M509" s="0" t="n">
        <f aca="false">'NORTH-2'!M1057</f>
        <v>0</v>
      </c>
      <c r="N509" s="0" t="str">
        <f aca="false">'NORTH-2'!N1057</f>
        <v>Bashabo</v>
      </c>
      <c r="O509" s="0" t="s">
        <v>981</v>
      </c>
    </row>
    <row r="510" customFormat="false" ht="15" hidden="true" customHeight="false" outlineLevel="0" collapsed="false">
      <c r="A510" s="0" t="n">
        <f aca="false">'NORTH-2'!A1058</f>
        <v>4</v>
      </c>
      <c r="B510" s="0" t="str">
        <f aca="false">'NORTH-2'!B1058</f>
        <v>Reazbagh</v>
      </c>
      <c r="C510" s="1441" t="n">
        <f aca="false">'NORTH-2'!C1058</f>
        <v>11</v>
      </c>
      <c r="D510" s="1441" t="n">
        <f aca="false">'NORTH-2'!D1058</f>
        <v>0</v>
      </c>
      <c r="E510" s="1441" t="str">
        <f aca="false">'NORTH-2'!E1058</f>
        <v>DHK-00109</v>
      </c>
      <c r="F510" s="1441" t="n">
        <f aca="false">'NORTH-2'!F1058</f>
        <v>1</v>
      </c>
      <c r="G510" s="1441" t="n">
        <f aca="false">'NORTH-2'!G1058</f>
        <v>94301.5</v>
      </c>
      <c r="H510" s="1441" t="n">
        <f aca="false">'NORTH-2'!H1058</f>
        <v>95125.7</v>
      </c>
      <c r="I510" s="1441" t="n">
        <f aca="false">'NORTH-2'!I1058</f>
        <v>824.199999999997</v>
      </c>
      <c r="J510" s="1441" t="n">
        <f aca="false">'NORTH-2'!J1058</f>
        <v>2222.222</v>
      </c>
      <c r="K510" s="0" t="n">
        <f aca="false">'NORTH-2'!K1058</f>
        <v>0</v>
      </c>
      <c r="L510" s="0" t="n">
        <f aca="false">'NORTH-2'!L1058</f>
        <v>1831555.37239999</v>
      </c>
      <c r="M510" s="0" t="n">
        <f aca="false">'NORTH-2'!M1058</f>
        <v>1777878.27537569</v>
      </c>
      <c r="N510" s="0" t="str">
        <f aca="false">TRIM('NORTH-2'!N1058)</f>
        <v>Khilgaon</v>
      </c>
      <c r="O510" s="0" t="s">
        <v>981</v>
      </c>
    </row>
    <row r="511" customFormat="false" ht="15" hidden="true" customHeight="false" outlineLevel="0" collapsed="false">
      <c r="A511" s="0" t="n">
        <f aca="false">'NORTH-2'!A1059</f>
        <v>5</v>
      </c>
      <c r="B511" s="0" t="str">
        <f aca="false">'NORTH-2'!B1059</f>
        <v>Chowdhury Para</v>
      </c>
      <c r="C511" s="1441" t="n">
        <f aca="false">'NORTH-2'!C1059</f>
        <v>11</v>
      </c>
      <c r="D511" s="1441" t="n">
        <f aca="false">'NORTH-2'!D1059</f>
        <v>0</v>
      </c>
      <c r="E511" s="1441" t="str">
        <f aca="false">'NORTH-2'!E1059</f>
        <v>DHK-00107</v>
      </c>
      <c r="F511" s="1441" t="n">
        <f aca="false">'NORTH-2'!F1059</f>
        <v>1</v>
      </c>
      <c r="G511" s="1441" t="n">
        <f aca="false">'NORTH-2'!G1059</f>
        <v>51884.4</v>
      </c>
      <c r="H511" s="1441" t="n">
        <f aca="false">'NORTH-2'!H1059</f>
        <v>52175.6</v>
      </c>
      <c r="I511" s="1441" t="n">
        <f aca="false">'NORTH-2'!I1059</f>
        <v>291.199999999997</v>
      </c>
      <c r="J511" s="1441" t="n">
        <f aca="false">'NORTH-2'!J1059</f>
        <v>2222.222</v>
      </c>
      <c r="K511" s="0" t="n">
        <f aca="false">'NORTH-2'!K1059</f>
        <v>0</v>
      </c>
      <c r="L511" s="0" t="n">
        <f aca="false">'NORTH-2'!L1059</f>
        <v>647111.046399994</v>
      </c>
      <c r="M511" s="0" t="n">
        <f aca="false">'NORTH-2'!M1059</f>
        <v>628146.267640617</v>
      </c>
      <c r="N511" s="0" t="str">
        <f aca="false">TRIM('NORTH-2'!N1059)</f>
        <v>Khilgaon</v>
      </c>
      <c r="O511" s="0" t="s">
        <v>981</v>
      </c>
    </row>
    <row r="512" customFormat="false" ht="15" hidden="true" customHeight="false" outlineLevel="0" collapsed="false">
      <c r="A512" s="0" t="n">
        <f aca="false">'NORTH-2'!A1060</f>
        <v>6</v>
      </c>
      <c r="B512" s="0" t="str">
        <f aca="false">'NORTH-2'!B1060</f>
        <v>Model Colleg</v>
      </c>
      <c r="C512" s="1441" t="n">
        <f aca="false">'NORTH-2'!C1060</f>
        <v>11</v>
      </c>
      <c r="D512" s="1441" t="n">
        <f aca="false">'NORTH-2'!D1060</f>
        <v>0</v>
      </c>
      <c r="E512" s="1441" t="n">
        <f aca="false">'NORTH-2'!E1060</f>
        <v>9122392</v>
      </c>
      <c r="F512" s="1441" t="n">
        <f aca="false">'NORTH-2'!F1060</f>
        <v>1</v>
      </c>
      <c r="G512" s="1441" t="n">
        <f aca="false">'NORTH-2'!G1060</f>
        <v>2456.34</v>
      </c>
      <c r="H512" s="1441" t="n">
        <f aca="false">'NORTH-2'!H1060</f>
        <v>2474.25</v>
      </c>
      <c r="I512" s="1441" t="n">
        <f aca="false">'NORTH-2'!I1060</f>
        <v>17.9099999999999</v>
      </c>
      <c r="J512" s="1441" t="n">
        <f aca="false">'NORTH-2'!J1060</f>
        <v>40000</v>
      </c>
      <c r="K512" s="0" t="n">
        <f aca="false">'NORTH-2'!K1060</f>
        <v>0</v>
      </c>
      <c r="L512" s="0" t="n">
        <f aca="false">'NORTH-2'!L1060</f>
        <v>716399.999999994</v>
      </c>
      <c r="M512" s="0" t="n">
        <f aca="false">'NORTH-2'!M1060</f>
        <v>695404.581085728</v>
      </c>
      <c r="N512" s="0" t="str">
        <f aca="false">TRIM('NORTH-2'!N1060)</f>
        <v>Khilgaon</v>
      </c>
      <c r="O512" s="0" t="s">
        <v>981</v>
      </c>
    </row>
    <row r="513" customFormat="false" ht="15" hidden="true" customHeight="false" outlineLevel="0" collapsed="false">
      <c r="A513" s="0" t="n">
        <f aca="false">'NORTH-2'!A1061</f>
        <v>1</v>
      </c>
      <c r="B513" s="0" t="str">
        <f aca="false">'NORTH-2'!B1061</f>
        <v>East Rampura</v>
      </c>
      <c r="C513" s="1441" t="n">
        <f aca="false">'NORTH-2'!C1061</f>
        <v>11</v>
      </c>
      <c r="D513" s="1441" t="n">
        <f aca="false">'NORTH-2'!D1061</f>
        <v>0</v>
      </c>
      <c r="E513" s="1441" t="str">
        <f aca="false">'NORTH-2'!E1061</f>
        <v>DHK-00181</v>
      </c>
      <c r="F513" s="1441" t="n">
        <f aca="false">'NORTH-2'!F1061</f>
        <v>1</v>
      </c>
      <c r="G513" s="1441" t="n">
        <f aca="false">'NORTH-2'!G1061</f>
        <v>97163</v>
      </c>
      <c r="H513" s="1441" t="n">
        <f aca="false">'NORTH-2'!H1061</f>
        <v>97687.4</v>
      </c>
      <c r="I513" s="1441" t="n">
        <f aca="false">'NORTH-2'!I1061</f>
        <v>524.399999999994</v>
      </c>
      <c r="J513" s="1441" t="n">
        <f aca="false">'NORTH-2'!J1061</f>
        <v>2222.222</v>
      </c>
      <c r="K513" s="0" t="n">
        <f aca="false">'NORTH-2'!K1061</f>
        <v>0</v>
      </c>
      <c r="L513" s="0" t="n">
        <f aca="false">'NORTH-2'!L1061</f>
        <v>1165333.21679999</v>
      </c>
      <c r="M513" s="0" t="n">
        <f aca="false">'NORTH-2'!M1061</f>
        <v>1131180.98472095</v>
      </c>
      <c r="N513" s="0" t="str">
        <f aca="false">TRIM('NORTH-2'!N1061)</f>
        <v>Khilgaon</v>
      </c>
      <c r="O513" s="0" t="s">
        <v>981</v>
      </c>
    </row>
    <row r="514" customFormat="false" ht="15" hidden="true" customHeight="false" outlineLevel="0" collapsed="false">
      <c r="A514" s="0" t="n">
        <f aca="false">'NORTH-2'!A1062</f>
        <v>2</v>
      </c>
      <c r="B514" s="0" t="str">
        <f aca="false">'NORTH-2'!B1062</f>
        <v>Adarshabagh</v>
      </c>
      <c r="C514" s="1441" t="n">
        <f aca="false">'NORTH-2'!C1062</f>
        <v>11</v>
      </c>
      <c r="D514" s="1441" t="n">
        <f aca="false">'NORTH-2'!D1062</f>
        <v>0</v>
      </c>
      <c r="E514" s="1441" t="str">
        <f aca="false">'NORTH-2'!E1062</f>
        <v>DHK-00090</v>
      </c>
      <c r="F514" s="1441" t="n">
        <f aca="false">'NORTH-2'!F1062</f>
        <v>1</v>
      </c>
      <c r="G514" s="1441" t="n">
        <f aca="false">'NORTH-2'!G1062</f>
        <v>47488.7</v>
      </c>
      <c r="H514" s="1441" t="n">
        <f aca="false">'NORTH-2'!H1062</f>
        <v>48490.9</v>
      </c>
      <c r="I514" s="1441" t="n">
        <f aca="false">'NORTH-2'!I1062</f>
        <v>1002.2</v>
      </c>
      <c r="J514" s="1441" t="n">
        <f aca="false">'NORTH-2'!J1062</f>
        <v>2222.222</v>
      </c>
      <c r="K514" s="0" t="n">
        <f aca="false">'NORTH-2'!K1062</f>
        <v>0</v>
      </c>
      <c r="L514" s="0" t="n">
        <f aca="false">'NORTH-2'!L1062</f>
        <v>2227110.88840001</v>
      </c>
      <c r="M514" s="0" t="n">
        <f aca="false">'NORTH-2'!M1062</f>
        <v>2161841.30985383</v>
      </c>
      <c r="N514" s="0" t="str">
        <f aca="false">'NORTH-2'!N1062</f>
        <v>Bashabo</v>
      </c>
      <c r="O514" s="0" t="s">
        <v>981</v>
      </c>
    </row>
    <row r="515" customFormat="false" ht="15" hidden="true" customHeight="false" outlineLevel="0" collapsed="false">
      <c r="A515" s="0" t="n">
        <f aca="false">'NORTH-2'!A1063</f>
        <v>3</v>
      </c>
      <c r="B515" s="0" t="str">
        <f aca="false">'NORTH-2'!B1063</f>
        <v>Khailgaon Govt Colony</v>
      </c>
      <c r="C515" s="1441" t="n">
        <f aca="false">'NORTH-2'!C1063</f>
        <v>11</v>
      </c>
      <c r="D515" s="1441" t="n">
        <f aca="false">'NORTH-2'!D1063</f>
        <v>0</v>
      </c>
      <c r="E515" s="1441" t="str">
        <f aca="false">'NORTH-2'!E1063</f>
        <v>DHK00167</v>
      </c>
      <c r="F515" s="1441" t="n">
        <f aca="false">'NORTH-2'!F1063</f>
        <v>1</v>
      </c>
      <c r="G515" s="1441" t="n">
        <f aca="false">'NORTH-2'!G1063</f>
        <v>73598.82</v>
      </c>
      <c r="H515" s="1441" t="n">
        <f aca="false">'NORTH-2'!H1063</f>
        <v>74331.4</v>
      </c>
      <c r="I515" s="1441" t="n">
        <f aca="false">'NORTH-2'!I1063</f>
        <v>732.579999999987</v>
      </c>
      <c r="J515" s="1441" t="n">
        <f aca="false">'NORTH-2'!J1063</f>
        <v>2222.222</v>
      </c>
      <c r="K515" s="0" t="n">
        <f aca="false">'NORTH-2'!K1063</f>
        <v>0</v>
      </c>
      <c r="L515" s="0" t="n">
        <f aca="false">'NORTH-2'!L1063</f>
        <v>1627955.39275997</v>
      </c>
      <c r="M515" s="0" t="n">
        <f aca="false">'NORTH-2'!M1063</f>
        <v>1580245.1674044</v>
      </c>
      <c r="N515" s="0" t="str">
        <f aca="false">TRIM('NORTH-2'!N1063)</f>
        <v>Khilgaon</v>
      </c>
      <c r="O515" s="0" t="s">
        <v>981</v>
      </c>
    </row>
    <row r="516" customFormat="false" ht="15" hidden="true" customHeight="false" outlineLevel="0" collapsed="false">
      <c r="A516" s="0" t="n">
        <f aca="false">'NORTH-2'!A1064</f>
        <v>4</v>
      </c>
      <c r="B516" s="0" t="str">
        <f aca="false">'NORTH-2'!B1064</f>
        <v>TV Road</v>
      </c>
      <c r="C516" s="1441" t="n">
        <f aca="false">'NORTH-2'!C1064</f>
        <v>11</v>
      </c>
      <c r="D516" s="1441" t="n">
        <f aca="false">'NORTH-2'!D1064</f>
        <v>0</v>
      </c>
      <c r="E516" s="1441" t="n">
        <f aca="false">'NORTH-2'!E1064</f>
        <v>6604434</v>
      </c>
      <c r="F516" s="1441" t="n">
        <f aca="false">'NORTH-2'!F1064</f>
        <v>1</v>
      </c>
      <c r="G516" s="1441" t="n">
        <f aca="false">'NORTH-2'!G1064</f>
        <v>4998.51</v>
      </c>
      <c r="H516" s="1441" t="n">
        <f aca="false">'NORTH-2'!H1064</f>
        <v>5034.04</v>
      </c>
      <c r="I516" s="1441" t="n">
        <f aca="false">'NORTH-2'!I1064</f>
        <v>35.5299999999997</v>
      </c>
      <c r="J516" s="1441" t="n">
        <f aca="false">'NORTH-2'!J1064</f>
        <v>40000</v>
      </c>
      <c r="K516" s="0" t="n">
        <f aca="false">'NORTH-2'!K1064</f>
        <v>0</v>
      </c>
      <c r="L516" s="0" t="n">
        <f aca="false">'NORTH-2'!L1064</f>
        <v>1421199.99999999</v>
      </c>
      <c r="M516" s="0" t="n">
        <f aca="false">'NORTH-2'!M1064</f>
        <v>1379549.12149503</v>
      </c>
      <c r="N516" s="0" t="str">
        <f aca="false">TRIM('NORTH-2'!N1064)</f>
        <v>Khilgaon</v>
      </c>
      <c r="O516" s="0" t="s">
        <v>981</v>
      </c>
    </row>
    <row r="517" customFormat="false" ht="15" hidden="true" customHeight="false" outlineLevel="0" collapsed="false">
      <c r="A517" s="0" t="n">
        <f aca="false">'NORTH-2'!A1065</f>
        <v>5</v>
      </c>
      <c r="B517" s="0" t="str">
        <f aca="false">'NORTH-2'!B1065</f>
        <v>Tilpa Para</v>
      </c>
      <c r="C517" s="1441" t="n">
        <f aca="false">'NORTH-2'!C1065</f>
        <v>11</v>
      </c>
      <c r="D517" s="1441" t="n">
        <f aca="false">'NORTH-2'!D1065</f>
        <v>0</v>
      </c>
      <c r="E517" s="1441" t="str">
        <f aca="false">'NORTH-2'!E1065</f>
        <v>06604476</v>
      </c>
      <c r="F517" s="1441" t="n">
        <f aca="false">'NORTH-2'!F1065</f>
        <v>1</v>
      </c>
      <c r="G517" s="1441" t="n">
        <f aca="false">'NORTH-2'!G1065</f>
        <v>6526.36</v>
      </c>
      <c r="H517" s="1441" t="n">
        <f aca="false">'NORTH-2'!H1065</f>
        <v>6549.26</v>
      </c>
      <c r="I517" s="1441" t="n">
        <f aca="false">'NORTH-2'!I1065</f>
        <v>22.9000000000005</v>
      </c>
      <c r="J517" s="1441" t="n">
        <f aca="false">'NORTH-2'!J1065</f>
        <v>40000</v>
      </c>
      <c r="K517" s="0" t="n">
        <f aca="false">'NORTH-2'!K1065</f>
        <v>0</v>
      </c>
      <c r="L517" s="0" t="n">
        <f aca="false">'NORTH-2'!L1065</f>
        <v>916000.000000022</v>
      </c>
      <c r="M517" s="0" t="n">
        <f aca="false">'NORTH-2'!M1065</f>
        <v>889154.936173293</v>
      </c>
      <c r="N517" s="0" t="str">
        <f aca="false">'NORTH-2'!N1065</f>
        <v>Bashabo</v>
      </c>
      <c r="O517" s="0" t="s">
        <v>981</v>
      </c>
    </row>
    <row r="518" customFormat="false" ht="15" hidden="true" customHeight="false" outlineLevel="0" collapsed="false">
      <c r="A518" s="0" t="n">
        <f aca="false">'NORTH-2'!A1066</f>
        <v>1</v>
      </c>
      <c r="B518" s="0" t="str">
        <f aca="false">'NORTH-2'!B1066</f>
        <v>Navana</v>
      </c>
      <c r="C518" s="1441" t="n">
        <f aca="false">'NORTH-2'!C1066</f>
        <v>11</v>
      </c>
      <c r="D518" s="1441" t="n">
        <f aca="false">'NORTH-2'!D1066</f>
        <v>0</v>
      </c>
      <c r="E518" s="1441" t="str">
        <f aca="false">'NORTH-2'!E1066</f>
        <v>021100963-02</v>
      </c>
      <c r="F518" s="1441" t="n">
        <f aca="false">'NORTH-2'!F1066</f>
        <v>1</v>
      </c>
      <c r="G518" s="1441" t="n">
        <f aca="false">'NORTH-2'!G1066</f>
        <v>62097435</v>
      </c>
      <c r="H518" s="1441" t="n">
        <f aca="false">'NORTH-2'!H1066</f>
        <v>62097435</v>
      </c>
      <c r="I518" s="1441" t="n">
        <f aca="false">'NORTH-2'!I1066</f>
        <v>0</v>
      </c>
      <c r="J518" s="1441" t="n">
        <f aca="false">'NORTH-2'!J1066</f>
        <v>1</v>
      </c>
      <c r="K518" s="0" t="n">
        <f aca="false">'NORTH-2'!K1066</f>
        <v>0</v>
      </c>
      <c r="L518" s="0" t="n">
        <f aca="false">'NORTH-2'!L1066</f>
        <v>0</v>
      </c>
      <c r="M518" s="0" t="n">
        <f aca="false">'NORTH-2'!M1066</f>
        <v>0</v>
      </c>
      <c r="N518" s="0" t="str">
        <f aca="false">'NORTH-2'!N1066</f>
        <v>Bashabo</v>
      </c>
      <c r="O518" s="0" t="s">
        <v>981</v>
      </c>
    </row>
    <row r="519" customFormat="false" ht="15" hidden="true" customHeight="false" outlineLevel="0" collapsed="false">
      <c r="A519" s="0" t="n">
        <f aca="false">'NORTH-2'!A1067</f>
        <v>7</v>
      </c>
      <c r="B519" s="0" t="str">
        <f aca="false">'NORTH-2'!B1067</f>
        <v>Shantipur</v>
      </c>
      <c r="C519" s="1441" t="n">
        <f aca="false">'NORTH-2'!C1067</f>
        <v>11</v>
      </c>
      <c r="D519" s="1441" t="n">
        <f aca="false">'NORTH-2'!D1067</f>
        <v>0</v>
      </c>
      <c r="E519" s="1441" t="str">
        <f aca="false">'NORTH-2'!E1067</f>
        <v>0660444</v>
      </c>
      <c r="F519" s="1441" t="n">
        <f aca="false">'NORTH-2'!F1067</f>
        <v>1</v>
      </c>
      <c r="G519" s="1441" t="n">
        <f aca="false">'NORTH-2'!G1067</f>
        <v>10278394</v>
      </c>
      <c r="H519" s="1441" t="n">
        <f aca="false">'NORTH-2'!H1067</f>
        <v>10278394</v>
      </c>
      <c r="I519" s="1441" t="n">
        <f aca="false">'NORTH-2'!I1067</f>
        <v>0</v>
      </c>
      <c r="J519" s="1441" t="n">
        <f aca="false">'NORTH-2'!J1067</f>
        <v>1</v>
      </c>
      <c r="K519" s="0" t="n">
        <f aca="false">'NORTH-2'!K1067</f>
        <v>0</v>
      </c>
      <c r="L519" s="0" t="n">
        <f aca="false">'NORTH-2'!L1067</f>
        <v>0</v>
      </c>
      <c r="M519" s="0" t="n">
        <f aca="false">'NORTH-2'!M1067</f>
        <v>0</v>
      </c>
      <c r="N519" s="0" t="str">
        <f aca="false">'NORTH-2'!N1067</f>
        <v>Bashabo</v>
      </c>
      <c r="O519" s="0" t="s">
        <v>981</v>
      </c>
    </row>
    <row r="520" customFormat="false" ht="15" hidden="true" customHeight="false" outlineLevel="0" collapsed="false">
      <c r="A520" s="0" t="n">
        <f aca="false">'NORTH-2'!A1068</f>
        <v>2</v>
      </c>
      <c r="B520" s="0" t="str">
        <f aca="false">'NORTH-2'!B1068</f>
        <v>AT-01</v>
      </c>
      <c r="C520" s="1441" t="n">
        <f aca="false">'NORTH-2'!C1068</f>
        <v>0.415</v>
      </c>
      <c r="D520" s="1441" t="n">
        <f aca="false">'NORTH-2'!D1068</f>
        <v>0</v>
      </c>
      <c r="E520" s="1441" t="n">
        <f aca="false">'NORTH-2'!E1068</f>
        <v>9187958</v>
      </c>
      <c r="F520" s="1441" t="n">
        <f aca="false">'NORTH-2'!F1068</f>
        <v>1</v>
      </c>
      <c r="G520" s="1441" t="n">
        <f aca="false">'NORTH-2'!G1068</f>
        <v>283.22</v>
      </c>
      <c r="H520" s="1441" t="n">
        <f aca="false">'NORTH-2'!H1068</f>
        <v>288.03</v>
      </c>
      <c r="I520" s="1441" t="n">
        <f aca="false">'NORTH-2'!I1068</f>
        <v>4.80999999999995</v>
      </c>
      <c r="J520" s="1441" t="n">
        <f aca="false">'NORTH-2'!J1068</f>
        <v>80</v>
      </c>
      <c r="K520" s="0" t="n">
        <f aca="false">'NORTH-2'!K1068</f>
        <v>0</v>
      </c>
      <c r="L520" s="0" t="n">
        <f aca="false">'NORTH-2'!L1068</f>
        <v>5000</v>
      </c>
      <c r="M520" s="0" t="n">
        <f aca="false">'NORTH-2'!M1068</f>
        <v>4853.46580880607</v>
      </c>
      <c r="N520" s="0" t="str">
        <f aca="false">'NORTH-2'!N1068</f>
        <v>Bashabo</v>
      </c>
      <c r="O520" s="0" t="s">
        <v>981</v>
      </c>
    </row>
    <row r="521" customFormat="false" ht="15" hidden="true" customHeight="false" outlineLevel="0" collapsed="false">
      <c r="A521" s="0" t="n">
        <f aca="false">'NORTH-2'!A1069</f>
        <v>3</v>
      </c>
      <c r="B521" s="0" t="str">
        <f aca="false">'NORTH-2'!B1069</f>
        <v>AT-02</v>
      </c>
      <c r="C521" s="1441" t="n">
        <f aca="false">'NORTH-2'!C1069</f>
        <v>0.415</v>
      </c>
      <c r="D521" s="1441" t="n">
        <f aca="false">'NORTH-2'!D1069</f>
        <v>0</v>
      </c>
      <c r="E521" s="1441" t="n">
        <f aca="false">'NORTH-2'!E1069</f>
        <v>9187959</v>
      </c>
      <c r="F521" s="1441" t="n">
        <f aca="false">'NORTH-2'!F1069</f>
        <v>1</v>
      </c>
      <c r="G521" s="1441" t="n">
        <f aca="false">'NORTH-2'!G1069</f>
        <v>0</v>
      </c>
      <c r="H521" s="1441" t="n">
        <f aca="false">'NORTH-2'!H1069</f>
        <v>0</v>
      </c>
      <c r="I521" s="1441" t="n">
        <f aca="false">'NORTH-2'!I1069</f>
        <v>0</v>
      </c>
      <c r="J521" s="1441" t="n">
        <f aca="false">'NORTH-2'!J1069</f>
        <v>10</v>
      </c>
      <c r="K521" s="0" t="n">
        <f aca="false">'NORTH-2'!K1069</f>
        <v>0</v>
      </c>
      <c r="L521" s="0" t="n">
        <f aca="false">'NORTH-2'!L1069</f>
        <v>0</v>
      </c>
      <c r="M521" s="0" t="n">
        <f aca="false">'NORTH-2'!M1069</f>
        <v>0</v>
      </c>
      <c r="N521" s="0" t="str">
        <f aca="false">'NORTH-2'!N1069</f>
        <v>Bashabo</v>
      </c>
      <c r="O521" s="0" t="s">
        <v>981</v>
      </c>
    </row>
    <row r="522" customFormat="false" ht="15" hidden="true" customHeight="false" outlineLevel="0" collapsed="false">
      <c r="A522" s="0" t="n">
        <f aca="false">'NORTH-2'!A1133</f>
        <v>1</v>
      </c>
      <c r="B522" s="0" t="str">
        <f aca="false">'NORTH-2'!B1133</f>
        <v>Sher-e-Banglanagar Local</v>
      </c>
      <c r="C522" s="1441" t="n">
        <f aca="false">'NORTH-2'!C1133</f>
        <v>11</v>
      </c>
      <c r="D522" s="1441" t="n">
        <f aca="false">'NORTH-2'!D1133</f>
        <v>0</v>
      </c>
      <c r="E522" s="1441" t="str">
        <f aca="false">'NORTH-2'!E1133</f>
        <v>DHK 66503</v>
      </c>
      <c r="F522" s="1441" t="n">
        <f aca="false">'NORTH-2'!F1133</f>
        <v>1</v>
      </c>
      <c r="G522" s="1441" t="n">
        <f aca="false">'NORTH-2'!G1133</f>
        <v>73849</v>
      </c>
      <c r="H522" s="1441" t="n">
        <f aca="false">'NORTH-2'!H1133</f>
        <v>76044</v>
      </c>
      <c r="I522" s="1441" t="n">
        <f aca="false">'NORTH-2'!I1133</f>
        <v>2195</v>
      </c>
      <c r="J522" s="1441" t="n">
        <f aca="false">'NORTH-2'!J1133</f>
        <v>60</v>
      </c>
      <c r="K522" s="0" t="n">
        <f aca="false">'NORTH-2'!K1133</f>
        <v>0</v>
      </c>
      <c r="L522" s="0" t="n">
        <f aca="false">'NORTH-2'!L1133</f>
        <v>131700</v>
      </c>
      <c r="M522" s="0" t="n">
        <f aca="false">'NORTH-2'!M1133</f>
        <v>124593.053005115</v>
      </c>
      <c r="N522" s="0" t="str">
        <f aca="false">'NORTH-2'!N1133</f>
        <v>Shere b.nagar</v>
      </c>
      <c r="O522" s="0" t="s">
        <v>992</v>
      </c>
    </row>
    <row r="523" customFormat="false" ht="15" hidden="true" customHeight="false" outlineLevel="0" collapsed="false">
      <c r="A523" s="0" t="n">
        <f aca="false">'NORTH-2'!A1134</f>
        <v>2</v>
      </c>
      <c r="B523" s="0" t="str">
        <f aca="false">'NORTH-2'!B1134</f>
        <v>Mirpur Road East</v>
      </c>
      <c r="C523" s="1441" t="n">
        <f aca="false">'NORTH-2'!C1134</f>
        <v>11</v>
      </c>
      <c r="D523" s="1441" t="n">
        <f aca="false">'NORTH-2'!D1134</f>
        <v>0</v>
      </c>
      <c r="E523" s="1441" t="str">
        <f aca="false">'NORTH-2'!E1134</f>
        <v>DHK 60961</v>
      </c>
      <c r="F523" s="1441" t="n">
        <f aca="false">'NORTH-2'!F1134</f>
        <v>1</v>
      </c>
      <c r="G523" s="1441" t="n">
        <f aca="false">'NORTH-2'!G1134</f>
        <v>805750</v>
      </c>
      <c r="H523" s="1441" t="n">
        <f aca="false">'NORTH-2'!H1134</f>
        <v>815519</v>
      </c>
      <c r="I523" s="1441" t="n">
        <f aca="false">'NORTH-2'!I1134</f>
        <v>9769</v>
      </c>
      <c r="J523" s="1441" t="n">
        <f aca="false">'NORTH-2'!J1134</f>
        <v>60</v>
      </c>
      <c r="K523" s="0" t="n">
        <f aca="false">'NORTH-2'!K1134</f>
        <v>0</v>
      </c>
      <c r="L523" s="0" t="n">
        <f aca="false">'NORTH-2'!L1134</f>
        <v>586140</v>
      </c>
      <c r="M523" s="0" t="n">
        <f aca="false">'NORTH-2'!M1134</f>
        <v>554510.038636431</v>
      </c>
      <c r="N523" s="0" t="str">
        <f aca="false">'NORTH-2'!N1134</f>
        <v>Shere b.nagar</v>
      </c>
      <c r="O523" s="0" t="s">
        <v>992</v>
      </c>
    </row>
    <row r="524" customFormat="false" ht="15" hidden="true" customHeight="false" outlineLevel="0" collapsed="false">
      <c r="A524" s="0" t="n">
        <f aca="false">'NORTH-2'!A1135</f>
        <v>3</v>
      </c>
      <c r="B524" s="0" t="str">
        <f aca="false">'NORTH-2'!B1135</f>
        <v>Gonobhaban school</v>
      </c>
      <c r="C524" s="1441" t="n">
        <f aca="false">'NORTH-2'!C1135</f>
        <v>11</v>
      </c>
      <c r="D524" s="1441" t="n">
        <f aca="false">'NORTH-2'!D1135</f>
        <v>0</v>
      </c>
      <c r="E524" s="1441" t="str">
        <f aca="false">'NORTH-2'!E1135</f>
        <v>DHK 66492</v>
      </c>
      <c r="F524" s="1441" t="n">
        <f aca="false">'NORTH-2'!F1135</f>
        <v>1</v>
      </c>
      <c r="G524" s="1441" t="n">
        <f aca="false">'NORTH-2'!G1135</f>
        <v>519667</v>
      </c>
      <c r="H524" s="1441" t="n">
        <f aca="false">'NORTH-2'!H1135</f>
        <v>523059</v>
      </c>
      <c r="I524" s="1441" t="n">
        <f aca="false">'NORTH-2'!I1135</f>
        <v>3392</v>
      </c>
      <c r="J524" s="1441" t="n">
        <f aca="false">'NORTH-2'!J1135</f>
        <v>60</v>
      </c>
      <c r="K524" s="0" t="n">
        <f aca="false">'NORTH-2'!K1135</f>
        <v>0</v>
      </c>
      <c r="L524" s="0" t="n">
        <f aca="false">'NORTH-2'!L1135</f>
        <v>203520</v>
      </c>
      <c r="M524" s="0" t="n">
        <f aca="false">'NORTH-2'!M1135</f>
        <v>192537.419495831</v>
      </c>
      <c r="N524" s="0" t="str">
        <f aca="false">'NORTH-2'!N1135</f>
        <v>Shere b.nagar</v>
      </c>
      <c r="O524" s="0" t="s">
        <v>992</v>
      </c>
    </row>
    <row r="525" customFormat="false" ht="15" hidden="true" customHeight="false" outlineLevel="0" collapsed="false">
      <c r="A525" s="0" t="n">
        <f aca="false">'NORTH-2'!A1136</f>
        <v>4</v>
      </c>
      <c r="B525" s="0" t="str">
        <f aca="false">'NORTH-2'!B1136</f>
        <v>Babor Road</v>
      </c>
      <c r="C525" s="1441" t="n">
        <f aca="false">'NORTH-2'!C1136</f>
        <v>11</v>
      </c>
      <c r="D525" s="1441" t="n">
        <f aca="false">'NORTH-2'!D1136</f>
        <v>0</v>
      </c>
      <c r="E525" s="1441" t="str">
        <f aca="false">'NORTH-2'!E1136</f>
        <v>DHK 66489</v>
      </c>
      <c r="F525" s="1441" t="n">
        <f aca="false">'NORTH-2'!F1136</f>
        <v>1</v>
      </c>
      <c r="G525" s="1441" t="n">
        <f aca="false">'NORTH-2'!G1136</f>
        <v>688132</v>
      </c>
      <c r="H525" s="1441" t="n">
        <f aca="false">'NORTH-2'!H1136</f>
        <v>727817</v>
      </c>
      <c r="I525" s="1441" t="n">
        <f aca="false">'NORTH-2'!I1136</f>
        <v>39685</v>
      </c>
      <c r="J525" s="1441" t="n">
        <f aca="false">'NORTH-2'!J1136</f>
        <v>60</v>
      </c>
      <c r="K525" s="0" t="n">
        <f aca="false">'NORTH-2'!K1136</f>
        <v>0</v>
      </c>
      <c r="L525" s="0" t="n">
        <f aca="false">'NORTH-2'!L1136</f>
        <v>2381100</v>
      </c>
      <c r="M525" s="0" t="n">
        <f aca="false">'NORTH-2'!M1136</f>
        <v>2252608.34100591</v>
      </c>
      <c r="N525" s="0" t="str">
        <f aca="false">'NORTH-2'!N1136</f>
        <v>Shyamoli</v>
      </c>
      <c r="O525" s="0" t="s">
        <v>992</v>
      </c>
    </row>
    <row r="526" customFormat="false" ht="15" hidden="true" customHeight="false" outlineLevel="0" collapsed="false">
      <c r="A526" s="0" t="n">
        <f aca="false">'NORTH-2'!A1137</f>
        <v>5</v>
      </c>
      <c r="B526" s="0" t="str">
        <f aca="false">'NORTH-2'!B1137</f>
        <v>College Gate</v>
      </c>
      <c r="C526" s="1441" t="n">
        <f aca="false">'NORTH-2'!C1137</f>
        <v>11</v>
      </c>
      <c r="D526" s="1441" t="n">
        <f aca="false">'NORTH-2'!D1137</f>
        <v>0</v>
      </c>
      <c r="E526" s="1441" t="str">
        <f aca="false">'NORTH-2'!E1137</f>
        <v>DHK 66487</v>
      </c>
      <c r="F526" s="1441" t="n">
        <f aca="false">'NORTH-2'!F1137</f>
        <v>1</v>
      </c>
      <c r="G526" s="1441" t="n">
        <f aca="false">'NORTH-2'!G1137</f>
        <v>2552998</v>
      </c>
      <c r="H526" s="1441" t="n">
        <f aca="false">'NORTH-2'!H1137</f>
        <v>2587196</v>
      </c>
      <c r="I526" s="1441" t="n">
        <f aca="false">'NORTH-2'!I1137</f>
        <v>34198</v>
      </c>
      <c r="J526" s="1441" t="n">
        <f aca="false">'NORTH-2'!J1137</f>
        <v>60</v>
      </c>
      <c r="K526" s="0" t="n">
        <f aca="false">'NORTH-2'!K1137</f>
        <v>0</v>
      </c>
      <c r="L526" s="0" t="n">
        <f aca="false">'NORTH-2'!L1137</f>
        <v>2051880</v>
      </c>
      <c r="M526" s="0" t="n">
        <f aca="false">'NORTH-2'!M1137</f>
        <v>1941154.0895986</v>
      </c>
      <c r="N526" s="0" t="str">
        <f aca="false">'NORTH-2'!N1137</f>
        <v>Shyamoli</v>
      </c>
      <c r="O526" s="0" t="s">
        <v>992</v>
      </c>
    </row>
    <row r="527" customFormat="false" ht="15" hidden="true" customHeight="false" outlineLevel="0" collapsed="false"/>
    <row r="528" customFormat="false" ht="15" hidden="true" customHeight="false" outlineLevel="0" collapsed="false">
      <c r="A528" s="0" t="n">
        <f aca="false">'NORTH-2'!A1139</f>
        <v>7</v>
      </c>
      <c r="B528" s="0" t="str">
        <f aca="false">'NORTH-2'!B1139</f>
        <v>Hospital RMU</v>
      </c>
      <c r="C528" s="1441" t="n">
        <f aca="false">'NORTH-2'!C1139</f>
        <v>11</v>
      </c>
      <c r="D528" s="1441" t="n">
        <f aca="false">'NORTH-2'!D1139</f>
        <v>0</v>
      </c>
      <c r="E528" s="1441" t="str">
        <f aca="false">'NORTH-2'!E1139</f>
        <v>DHK 66491</v>
      </c>
      <c r="F528" s="1441" t="n">
        <f aca="false">'NORTH-2'!F1139</f>
        <v>1</v>
      </c>
      <c r="G528" s="1441" t="n">
        <f aca="false">'NORTH-2'!G1139</f>
        <v>873509</v>
      </c>
      <c r="H528" s="1441" t="n">
        <f aca="false">'NORTH-2'!H1139</f>
        <v>882954</v>
      </c>
      <c r="I528" s="1441" t="n">
        <f aca="false">'NORTH-2'!I1139</f>
        <v>9445</v>
      </c>
      <c r="J528" s="1441" t="n">
        <f aca="false">'NORTH-2'!J1139</f>
        <v>60</v>
      </c>
      <c r="K528" s="0" t="n">
        <f aca="false">'NORTH-2'!K1139</f>
        <v>0</v>
      </c>
      <c r="L528" s="0" t="n">
        <f aca="false">'NORTH-2'!L1139</f>
        <v>566700</v>
      </c>
      <c r="M528" s="0" t="n">
        <f aca="false">'NORTH-2'!M1139</f>
        <v>536119.082293079</v>
      </c>
      <c r="N528" s="0" t="str">
        <f aca="false">'NORTH-2'!N1139</f>
        <v>Shere b.nagar</v>
      </c>
      <c r="O528" s="0" t="s">
        <v>992</v>
      </c>
    </row>
    <row r="529" customFormat="false" ht="15" hidden="true" customHeight="false" outlineLevel="0" collapsed="false">
      <c r="A529" s="0" t="n">
        <f aca="false">'NORTH-2'!A1140</f>
        <v>1</v>
      </c>
      <c r="B529" s="0" t="str">
        <f aca="false">'NORTH-2'!B1140</f>
        <v>Shamoly Square</v>
      </c>
      <c r="C529" s="1441" t="n">
        <f aca="false">'NORTH-2'!C1140</f>
        <v>11</v>
      </c>
      <c r="D529" s="1441" t="n">
        <f aca="false">'NORTH-2'!D1140</f>
        <v>0</v>
      </c>
      <c r="E529" s="1441" t="str">
        <f aca="false">'NORTH-2'!E1140</f>
        <v>DHK 61065</v>
      </c>
      <c r="F529" s="1441" t="n">
        <f aca="false">'NORTH-2'!F1140</f>
        <v>1</v>
      </c>
      <c r="G529" s="1441" t="n">
        <f aca="false">'NORTH-2'!G1140</f>
        <v>0</v>
      </c>
      <c r="H529" s="1441" t="n">
        <f aca="false">'NORTH-2'!H1140</f>
        <v>0</v>
      </c>
      <c r="I529" s="1441" t="n">
        <f aca="false">'NORTH-2'!I1140</f>
        <v>0</v>
      </c>
      <c r="J529" s="1441" t="n">
        <f aca="false">'NORTH-2'!J1140</f>
        <v>60</v>
      </c>
      <c r="K529" s="0" t="n">
        <f aca="false">'NORTH-2'!K1140</f>
        <v>0</v>
      </c>
      <c r="L529" s="0" t="n">
        <f aca="false">'NORTH-2'!L1140</f>
        <v>0</v>
      </c>
      <c r="M529" s="0" t="n">
        <f aca="false">'NORTH-2'!M1140</f>
        <v>0</v>
      </c>
      <c r="N529" s="0" t="str">
        <f aca="false">'NORTH-2'!N1140</f>
        <v>Shyamoli</v>
      </c>
      <c r="O529" s="0" t="s">
        <v>992</v>
      </c>
    </row>
    <row r="530" customFormat="false" ht="15" hidden="true" customHeight="false" outlineLevel="0" collapsed="false">
      <c r="A530" s="0" t="n">
        <f aca="false">'NORTH-2'!A1141</f>
        <v>2</v>
      </c>
      <c r="B530" s="0" t="str">
        <f aca="false">'NORTH-2'!B1141</f>
        <v>Gonobhaban RMU</v>
      </c>
      <c r="C530" s="1441" t="n">
        <f aca="false">'NORTH-2'!C1141</f>
        <v>11</v>
      </c>
      <c r="D530" s="1441" t="n">
        <f aca="false">'NORTH-2'!D1141</f>
        <v>0</v>
      </c>
      <c r="E530" s="1441" t="str">
        <f aca="false">'NORTH-2'!E1141</f>
        <v>DHK 60964</v>
      </c>
      <c r="F530" s="1441" t="n">
        <f aca="false">'NORTH-2'!F1141</f>
        <v>1</v>
      </c>
      <c r="G530" s="1441" t="n">
        <f aca="false">'NORTH-2'!G1141</f>
        <v>189395.3</v>
      </c>
      <c r="H530" s="1441" t="n">
        <f aca="false">'NORTH-2'!H1141</f>
        <v>191126.8</v>
      </c>
      <c r="I530" s="1441" t="n">
        <f aca="false">'NORTH-2'!I1141</f>
        <v>1731.5</v>
      </c>
      <c r="J530" s="1441" t="n">
        <f aca="false">'NORTH-2'!J1141</f>
        <v>60</v>
      </c>
      <c r="K530" s="0" t="n">
        <f aca="false">'NORTH-2'!K1141</f>
        <v>0</v>
      </c>
      <c r="L530" s="0" t="n">
        <f aca="false">'NORTH-2'!L1141</f>
        <v>103890</v>
      </c>
      <c r="M530" s="0" t="n">
        <f aca="false">'NORTH-2'!M1141</f>
        <v>98283.7682361532</v>
      </c>
      <c r="N530" s="0" t="str">
        <f aca="false">'NORTH-2'!N1141</f>
        <v>Shere b.nagar</v>
      </c>
      <c r="O530" s="0" t="s">
        <v>992</v>
      </c>
    </row>
    <row r="531" customFormat="false" ht="15" hidden="true" customHeight="false" outlineLevel="0" collapsed="false">
      <c r="A531" s="0" t="n">
        <f aca="false">'NORTH-2'!A1142</f>
        <v>3</v>
      </c>
      <c r="B531" s="0" t="str">
        <f aca="false">'NORTH-2'!B1142</f>
        <v>Krishi University</v>
      </c>
      <c r="C531" s="1441" t="n">
        <f aca="false">'NORTH-2'!C1142</f>
        <v>11</v>
      </c>
      <c r="D531" s="1441" t="n">
        <f aca="false">'NORTH-2'!D1142</f>
        <v>0</v>
      </c>
      <c r="E531" s="1441" t="str">
        <f aca="false">'NORTH-2'!E1142</f>
        <v>DHK 60963</v>
      </c>
      <c r="F531" s="1441" t="n">
        <f aca="false">'NORTH-2'!F1142</f>
        <v>1</v>
      </c>
      <c r="G531" s="1441" t="n">
        <f aca="false">'NORTH-2'!G1142</f>
        <v>330598.6</v>
      </c>
      <c r="H531" s="1441" t="n">
        <f aca="false">'NORTH-2'!H1142</f>
        <v>340100.1</v>
      </c>
      <c r="I531" s="1441" t="n">
        <f aca="false">'NORTH-2'!I1142</f>
        <v>9501.5</v>
      </c>
      <c r="J531" s="1441" t="n">
        <f aca="false">'NORTH-2'!J1142</f>
        <v>60</v>
      </c>
      <c r="K531" s="0" t="n">
        <f aca="false">'NORTH-2'!K1142</f>
        <v>0</v>
      </c>
      <c r="L531" s="0" t="n">
        <f aca="false">'NORTH-2'!L1142</f>
        <v>570090</v>
      </c>
      <c r="M531" s="0" t="n">
        <f aca="false">'NORTH-2'!M1142</f>
        <v>539326.147210979</v>
      </c>
      <c r="N531" s="0" t="str">
        <f aca="false">'NORTH-2'!N1142</f>
        <v>Shere b.nagar</v>
      </c>
      <c r="O531" s="0" t="s">
        <v>992</v>
      </c>
    </row>
    <row r="532" customFormat="false" ht="15" hidden="true" customHeight="false" outlineLevel="0" collapsed="false">
      <c r="A532" s="0" t="n">
        <f aca="false">'NORTH-2'!A1143</f>
        <v>4</v>
      </c>
      <c r="B532" s="0" t="str">
        <f aca="false">'NORTH-2'!B1143</f>
        <v>NEC</v>
      </c>
      <c r="C532" s="1441" t="n">
        <f aca="false">'NORTH-2'!C1143</f>
        <v>11</v>
      </c>
      <c r="D532" s="1441" t="n">
        <f aca="false">'NORTH-2'!D1143</f>
        <v>0</v>
      </c>
      <c r="E532" s="1441" t="str">
        <f aca="false">'NORTH-2'!E1143</f>
        <v>DHK 86073</v>
      </c>
      <c r="F532" s="1441" t="n">
        <f aca="false">'NORTH-2'!F1143</f>
        <v>1</v>
      </c>
      <c r="G532" s="1441" t="n">
        <f aca="false">'NORTH-2'!G1143</f>
        <v>25.3</v>
      </c>
      <c r="H532" s="1441" t="n">
        <f aca="false">'NORTH-2'!H1143</f>
        <v>29.93</v>
      </c>
      <c r="I532" s="1441" t="n">
        <f aca="false">'NORTH-2'!I1143</f>
        <v>4.63</v>
      </c>
      <c r="J532" s="1441" t="n">
        <f aca="false">'NORTH-2'!J1143</f>
        <v>60000</v>
      </c>
      <c r="K532" s="0" t="n">
        <f aca="false">'NORTH-2'!K1143</f>
        <v>0</v>
      </c>
      <c r="L532" s="0" t="n">
        <f aca="false">'NORTH-2'!L1143</f>
        <v>277800</v>
      </c>
      <c r="M532" s="0" t="n">
        <f aca="false">'NORTH-2'!M1143</f>
        <v>262809.036634935</v>
      </c>
      <c r="N532" s="0" t="str">
        <f aca="false">'NORTH-2'!N1143</f>
        <v>Shere b.nagar</v>
      </c>
      <c r="O532" s="0" t="s">
        <v>992</v>
      </c>
    </row>
    <row r="533" customFormat="false" ht="15" hidden="true" customHeight="false" outlineLevel="0" collapsed="false">
      <c r="A533" s="0" t="n">
        <f aca="false">'NORTH-2'!A1144</f>
        <v>5</v>
      </c>
      <c r="B533" s="0" t="s">
        <v>5115</v>
      </c>
      <c r="C533" s="1441" t="n">
        <f aca="false">'NORTH-2'!C1144</f>
        <v>11</v>
      </c>
      <c r="D533" s="1441" t="n">
        <f aca="false">'NORTH-2'!D1144</f>
        <v>0</v>
      </c>
      <c r="E533" s="1441" t="str">
        <f aca="false">'NORTH-2'!E1144</f>
        <v>DHK 86074</v>
      </c>
      <c r="F533" s="1441" t="n">
        <v>0.41</v>
      </c>
      <c r="G533" s="1441" t="n">
        <f aca="false">'NORTH-2'!G1144</f>
        <v>323.21</v>
      </c>
      <c r="H533" s="1441" t="n">
        <f aca="false">'NORTH-2'!H1144</f>
        <v>342.41</v>
      </c>
      <c r="I533" s="1441" t="n">
        <f aca="false">'NORTH-2'!I1144</f>
        <v>19.2</v>
      </c>
      <c r="J533" s="1441" t="n">
        <f aca="false">'NORTH-2'!J1144</f>
        <v>60000</v>
      </c>
      <c r="K533" s="0" t="n">
        <f aca="false">'NORTH-2'!K1144</f>
        <v>0</v>
      </c>
      <c r="L533" s="0" t="n">
        <f aca="false">'NORTH-2'!L1144*0.41</f>
        <v>472320.000000001</v>
      </c>
      <c r="M533" s="0" t="n">
        <f aca="false">'NORTH-2'!M1144*0.41</f>
        <v>446832.124490326</v>
      </c>
      <c r="N533" s="0" t="s">
        <v>1271</v>
      </c>
      <c r="O533" s="0" t="s">
        <v>992</v>
      </c>
    </row>
    <row r="534" customFormat="false" ht="15" hidden="true" customHeight="false" outlineLevel="0" collapsed="false">
      <c r="A534" s="0" t="n">
        <f aca="false">'NORTH-2'!A1144</f>
        <v>5</v>
      </c>
      <c r="B534" s="0" t="s">
        <v>5116</v>
      </c>
      <c r="C534" s="1441" t="n">
        <f aca="false">'NORTH-2'!C1144</f>
        <v>11</v>
      </c>
      <c r="D534" s="1441" t="n">
        <f aca="false">'NORTH-2'!D1144</f>
        <v>0</v>
      </c>
      <c r="E534" s="1441" t="str">
        <f aca="false">'NORTH-2'!E1144</f>
        <v>DHK 86074</v>
      </c>
      <c r="F534" s="1441" t="n">
        <v>0.59</v>
      </c>
      <c r="G534" s="1441" t="n">
        <f aca="false">'NORTH-2'!G1144</f>
        <v>323.21</v>
      </c>
      <c r="H534" s="1441" t="n">
        <f aca="false">'NORTH-2'!H1144</f>
        <v>342.41</v>
      </c>
      <c r="I534" s="1441" t="n">
        <f aca="false">'NORTH-2'!I1144</f>
        <v>19.2</v>
      </c>
      <c r="J534" s="1441" t="n">
        <f aca="false">'NORTH-2'!J1144</f>
        <v>60000</v>
      </c>
      <c r="K534" s="0" t="n">
        <f aca="false">'NORTH-2'!K1144</f>
        <v>0</v>
      </c>
      <c r="L534" s="0" t="n">
        <f aca="false">'NORTH-2'!L1144*0.59</f>
        <v>679680.000000002</v>
      </c>
      <c r="M534" s="0" t="n">
        <f aca="false">'NORTH-2'!M1144*0.59</f>
        <v>643002.325486079</v>
      </c>
      <c r="N534" s="0" t="s">
        <v>745</v>
      </c>
      <c r="O534" s="0" t="s">
        <v>992</v>
      </c>
    </row>
    <row r="535" customFormat="false" ht="15" hidden="true" customHeight="false" outlineLevel="0" collapsed="false">
      <c r="A535" s="0" t="n">
        <f aca="false">'NORTH-2'!A1145</f>
        <v>6</v>
      </c>
      <c r="B535" s="0" t="str">
        <f aca="false">'NORTH-2'!B1145</f>
        <v>Netor</v>
      </c>
      <c r="C535" s="1441" t="n">
        <f aca="false">'NORTH-2'!C1145</f>
        <v>11</v>
      </c>
      <c r="D535" s="1441" t="n">
        <f aca="false">'NORTH-2'!D1145</f>
        <v>0</v>
      </c>
      <c r="E535" s="1441" t="str">
        <f aca="false">'NORTH-2'!E1145</f>
        <v>DHK 60962</v>
      </c>
      <c r="F535" s="1441" t="n">
        <f aca="false">'NORTH-2'!F1145</f>
        <v>1</v>
      </c>
      <c r="G535" s="1441" t="n">
        <f aca="false">'NORTH-2'!G1145</f>
        <v>92954.2</v>
      </c>
      <c r="H535" s="1441" t="n">
        <f aca="false">'NORTH-2'!H1145</f>
        <v>113402.9</v>
      </c>
      <c r="I535" s="1441" t="n">
        <f aca="false">'NORTH-2'!I1145</f>
        <v>20448.7</v>
      </c>
      <c r="J535" s="1441" t="n">
        <f aca="false">'NORTH-2'!J1145</f>
        <v>60</v>
      </c>
      <c r="K535" s="0" t="n">
        <f aca="false">'NORTH-2'!K1145</f>
        <v>0</v>
      </c>
      <c r="L535" s="0" t="n">
        <f aca="false">'NORTH-2'!L1145</f>
        <v>1226922</v>
      </c>
      <c r="M535" s="0" t="n">
        <f aca="false">'NORTH-2'!M1145</f>
        <v>1160713.42277252</v>
      </c>
      <c r="N535" s="0" t="str">
        <f aca="false">'NORTH-2'!N1145</f>
        <v>Shere b.nagar</v>
      </c>
      <c r="O535" s="0" t="s">
        <v>992</v>
      </c>
    </row>
    <row r="536" customFormat="false" ht="15" hidden="true" customHeight="false" outlineLevel="0" collapsed="false">
      <c r="A536" s="0" t="n">
        <f aca="false">'NORTH-2'!A1146</f>
        <v>7</v>
      </c>
      <c r="B536" s="0" t="str">
        <f aca="false">'NORTH-2'!B1146</f>
        <v>BICC</v>
      </c>
      <c r="C536" s="1441" t="n">
        <f aca="false">'NORTH-2'!C1146</f>
        <v>11</v>
      </c>
      <c r="D536" s="1441" t="n">
        <f aca="false">'NORTH-2'!D1146</f>
        <v>0</v>
      </c>
      <c r="E536" s="1441" t="n">
        <f aca="false">'NORTH-2'!E1146</f>
        <v>0</v>
      </c>
      <c r="F536" s="1441" t="n">
        <f aca="false">'NORTH-2'!F1146</f>
        <v>1</v>
      </c>
      <c r="G536" s="1441" t="n">
        <f aca="false">'NORTH-2'!G1146</f>
        <v>26.67</v>
      </c>
      <c r="H536" s="1441" t="n">
        <f aca="false">'NORTH-2'!H1146</f>
        <v>26.67</v>
      </c>
      <c r="I536" s="1441" t="n">
        <f aca="false">'NORTH-2'!I1146</f>
        <v>0</v>
      </c>
      <c r="J536" s="1441" t="n">
        <f aca="false">'NORTH-2'!J1146</f>
        <v>60000</v>
      </c>
      <c r="K536" s="0" t="n">
        <f aca="false">'NORTH-2'!K1146</f>
        <v>0</v>
      </c>
      <c r="L536" s="0" t="n">
        <f aca="false">'NORTH-2'!L1146</f>
        <v>0</v>
      </c>
      <c r="M536" s="0" t="n">
        <f aca="false">'NORTH-2'!M1146</f>
        <v>0</v>
      </c>
      <c r="N536" s="0" t="str">
        <f aca="false">'NORTH-2'!N1146</f>
        <v>Shere b.nagar</v>
      </c>
      <c r="O536" s="0" t="s">
        <v>992</v>
      </c>
    </row>
    <row r="537" customFormat="false" ht="15" hidden="true" customHeight="false" outlineLevel="0" collapsed="false">
      <c r="A537" s="0" t="n">
        <f aca="false">'NORTH-2'!A1147</f>
        <v>8</v>
      </c>
      <c r="B537" s="0" t="str">
        <f aca="false">'NORTH-2'!B1147</f>
        <v>Auxiliary</v>
      </c>
      <c r="C537" s="1441" t="n">
        <f aca="false">'NORTH-2'!C1147</f>
        <v>0.415</v>
      </c>
      <c r="D537" s="1441" t="n">
        <f aca="false">'NORTH-2'!D1147</f>
        <v>0</v>
      </c>
      <c r="E537" s="1441" t="n">
        <f aca="false">'NORTH-2'!E1147</f>
        <v>0</v>
      </c>
      <c r="F537" s="1441" t="n">
        <f aca="false">'NORTH-2'!F1147</f>
        <v>1</v>
      </c>
      <c r="G537" s="1441" t="n">
        <f aca="false">'NORTH-2'!G1147</f>
        <v>5090.45</v>
      </c>
      <c r="H537" s="1441" t="n">
        <f aca="false">'NORTH-2'!H1147</f>
        <v>5156.09</v>
      </c>
      <c r="I537" s="1441" t="n">
        <f aca="false">'NORTH-2'!I1147</f>
        <v>65.6400000000003</v>
      </c>
      <c r="J537" s="1441" t="n">
        <f aca="false">'NORTH-2'!J1147</f>
        <v>60</v>
      </c>
      <c r="K537" s="0" t="n">
        <f aca="false">'NORTH-2'!K1147</f>
        <v>0</v>
      </c>
      <c r="L537" s="0" t="n">
        <f aca="false">'NORTH-2'!L1147</f>
        <v>3938.40000000002</v>
      </c>
      <c r="M537" s="0" t="n">
        <f aca="false">'NORTH-2'!M1147</f>
        <v>3725.87152585685</v>
      </c>
      <c r="N537" s="0" t="str">
        <f aca="false">'NORTH-2'!N1147</f>
        <v>Shere b.nagar</v>
      </c>
      <c r="O537" s="0" t="s">
        <v>992</v>
      </c>
    </row>
    <row r="538" customFormat="false" ht="15" hidden="true" customHeight="false" outlineLevel="0" collapsed="false">
      <c r="A538" s="0" t="n">
        <f aca="false">'NORTH-2'!A1210</f>
        <v>1</v>
      </c>
      <c r="B538" s="0" t="str">
        <f aca="false">'NORTH-2'!B1210</f>
        <v>City Corporation</v>
      </c>
      <c r="C538" s="1441" t="n">
        <f aca="false">'NORTH-2'!C1210</f>
        <v>11</v>
      </c>
      <c r="D538" s="1441" t="n">
        <f aca="false">'NORTH-2'!D1210</f>
        <v>0</v>
      </c>
      <c r="E538" s="1441" t="n">
        <f aca="false">'NORTH-2'!E1210</f>
        <v>93</v>
      </c>
      <c r="F538" s="1441" t="n">
        <f aca="false">'NORTH-2'!F1210</f>
        <v>1</v>
      </c>
      <c r="G538" s="1441" t="n">
        <f aca="false">'NORTH-2'!G1210</f>
        <v>38782904</v>
      </c>
      <c r="H538" s="1441" t="n">
        <f aca="false">'NORTH-2'!H1210</f>
        <v>39720584</v>
      </c>
      <c r="I538" s="1441" t="n">
        <f aca="false">'NORTH-2'!I1210</f>
        <v>937680</v>
      </c>
      <c r="J538" s="1441" t="n">
        <f aca="false">'NORTH-2'!J1210</f>
        <v>1</v>
      </c>
      <c r="K538" s="0" t="n">
        <f aca="false">'NORTH-2'!K1210</f>
        <v>0</v>
      </c>
      <c r="L538" s="0" t="n">
        <f aca="false">'NORTH-2'!L1210</f>
        <v>937680</v>
      </c>
      <c r="M538" s="0" t="n">
        <f aca="false">'NORTH-2'!M1210</f>
        <v>951554.676148114</v>
      </c>
      <c r="N538" s="0" t="str">
        <f aca="false">'NORTH-2'!N1210</f>
        <v>Bashabo</v>
      </c>
      <c r="O538" s="0" t="s">
        <v>5117</v>
      </c>
    </row>
    <row r="539" customFormat="false" ht="15" hidden="true" customHeight="false" outlineLevel="0" collapsed="false">
      <c r="A539" s="0" t="n">
        <f aca="false">'NORTH-2'!A1211</f>
        <v>2</v>
      </c>
      <c r="B539" s="0" t="str">
        <f aca="false">'NORTH-2'!B1211</f>
        <v>Bot tola</v>
      </c>
      <c r="C539" s="1441" t="n">
        <f aca="false">'NORTH-2'!C1211</f>
        <v>11</v>
      </c>
      <c r="D539" s="1441" t="n">
        <f aca="false">'NORTH-2'!D1211</f>
        <v>0</v>
      </c>
      <c r="E539" s="1441" t="n">
        <f aca="false">'NORTH-2'!E1211</f>
        <v>0</v>
      </c>
      <c r="F539" s="1441" t="n">
        <f aca="false">'NORTH-2'!F1211</f>
        <v>1</v>
      </c>
      <c r="G539" s="1441" t="n">
        <f aca="false">'NORTH-2'!G1211</f>
        <v>49052840</v>
      </c>
      <c r="H539" s="1441" t="n">
        <f aca="false">'NORTH-2'!H1211</f>
        <v>51317676</v>
      </c>
      <c r="I539" s="1441" t="n">
        <f aca="false">'NORTH-2'!I1211</f>
        <v>2264836</v>
      </c>
      <c r="J539" s="1441" t="n">
        <f aca="false">'NORTH-2'!J1211</f>
        <v>1</v>
      </c>
      <c r="K539" s="0" t="n">
        <f aca="false">'NORTH-2'!K1211</f>
        <v>0</v>
      </c>
      <c r="L539" s="0" t="n">
        <f aca="false">'NORTH-2'!L1211</f>
        <v>2264836</v>
      </c>
      <c r="M539" s="0" t="n">
        <f aca="false">'NORTH-2'!M1211</f>
        <v>2298348.35605813</v>
      </c>
      <c r="N539" s="0" t="str">
        <f aca="false">'NORTH-2'!N1211</f>
        <v>Maniknagar</v>
      </c>
      <c r="O539" s="0" t="s">
        <v>5117</v>
      </c>
    </row>
    <row r="540" customFormat="false" ht="15" hidden="true" customHeight="false" outlineLevel="0" collapsed="false">
      <c r="A540" s="0" t="n">
        <f aca="false">'NORTH-2'!A1212</f>
        <v>3</v>
      </c>
      <c r="B540" s="0" t="str">
        <f aca="false">'NORTH-2'!B1212</f>
        <v>Jhilpar</v>
      </c>
      <c r="C540" s="1441" t="n">
        <f aca="false">'NORTH-2'!C1212</f>
        <v>11</v>
      </c>
      <c r="D540" s="1441" t="n">
        <f aca="false">'NORTH-2'!D1212</f>
        <v>0</v>
      </c>
      <c r="E540" s="1441" t="n">
        <f aca="false">'NORTH-2'!E1212</f>
        <v>145</v>
      </c>
      <c r="F540" s="1441" t="n">
        <f aca="false">'NORTH-2'!F1212</f>
        <v>1</v>
      </c>
      <c r="G540" s="1441" t="n">
        <f aca="false">'NORTH-2'!G1212</f>
        <v>32593720</v>
      </c>
      <c r="H540" s="1441" t="n">
        <f aca="false">'NORTH-2'!H1212</f>
        <v>33590076</v>
      </c>
      <c r="I540" s="1441" t="n">
        <f aca="false">'NORTH-2'!I1212</f>
        <v>996356</v>
      </c>
      <c r="J540" s="1441" t="n">
        <f aca="false">'NORTH-2'!J1212</f>
        <v>1</v>
      </c>
      <c r="K540" s="0" t="n">
        <f aca="false">'NORTH-2'!K1212</f>
        <v>0</v>
      </c>
      <c r="L540" s="0" t="n">
        <f aca="false">'NORTH-2'!L1212</f>
        <v>996356</v>
      </c>
      <c r="M540" s="0" t="n">
        <f aca="false">'NORTH-2'!M1212</f>
        <v>1011098.89398113</v>
      </c>
      <c r="N540" s="0" t="str">
        <f aca="false">'NORTH-2'!N1212</f>
        <v>Mugdapara</v>
      </c>
      <c r="O540" s="0" t="s">
        <v>5117</v>
      </c>
    </row>
    <row r="541" customFormat="false" ht="15" hidden="true" customHeight="false" outlineLevel="0" collapsed="false">
      <c r="A541" s="0" t="n">
        <f aca="false">'NORTH-2'!A1213</f>
        <v>4</v>
      </c>
      <c r="B541" s="0" t="str">
        <f aca="false">'NORTH-2'!B1213</f>
        <v>Central Bashaboo</v>
      </c>
      <c r="C541" s="1441" t="n">
        <f aca="false">'NORTH-2'!C1213</f>
        <v>11</v>
      </c>
      <c r="D541" s="1441" t="n">
        <f aca="false">'NORTH-2'!D1213</f>
        <v>0</v>
      </c>
      <c r="E541" s="1441" t="n">
        <f aca="false">'NORTH-2'!E1213</f>
        <v>128</v>
      </c>
      <c r="F541" s="1441" t="n">
        <f aca="false">'NORTH-2'!F1213</f>
        <v>1</v>
      </c>
      <c r="G541" s="1441" t="n">
        <f aca="false">'NORTH-2'!G1213</f>
        <v>34044596</v>
      </c>
      <c r="H541" s="1441" t="n">
        <f aca="false">'NORTH-2'!H1213</f>
        <v>35782472</v>
      </c>
      <c r="I541" s="1441" t="n">
        <f aca="false">'NORTH-2'!I1213</f>
        <v>1737876</v>
      </c>
      <c r="J541" s="1441" t="n">
        <f aca="false">'NORTH-2'!J1213</f>
        <v>1</v>
      </c>
      <c r="K541" s="0" t="n">
        <f aca="false">'NORTH-2'!K1213</f>
        <v>0</v>
      </c>
      <c r="L541" s="0" t="n">
        <f aca="false">'NORTH-2'!L1213</f>
        <v>1737876</v>
      </c>
      <c r="M541" s="0" t="n">
        <f aca="false">'NORTH-2'!M1213</f>
        <v>1763591.0271794</v>
      </c>
      <c r="N541" s="0" t="str">
        <f aca="false">'NORTH-2'!N1213</f>
        <v>Bashabo</v>
      </c>
      <c r="O541" s="0" t="s">
        <v>5117</v>
      </c>
    </row>
    <row r="542" customFormat="false" ht="15" hidden="true" customHeight="false" outlineLevel="0" collapsed="false">
      <c r="A542" s="0" t="n">
        <f aca="false">'NORTH-2'!A1214</f>
        <v>5</v>
      </c>
      <c r="B542" s="0" t="str">
        <f aca="false">'NORTH-2'!B1214</f>
        <v>Kadamtala</v>
      </c>
      <c r="C542" s="1441" t="n">
        <f aca="false">'NORTH-2'!C1214</f>
        <v>11</v>
      </c>
      <c r="D542" s="1441" t="n">
        <f aca="false">'NORTH-2'!D1214</f>
        <v>0</v>
      </c>
      <c r="E542" s="1441" t="n">
        <f aca="false">'NORTH-2'!E1214</f>
        <v>8</v>
      </c>
      <c r="F542" s="1441" t="n">
        <f aca="false">'NORTH-2'!F1214</f>
        <v>1.5</v>
      </c>
      <c r="G542" s="1441" t="n">
        <f aca="false">'NORTH-2'!G1214</f>
        <v>17533438</v>
      </c>
      <c r="H542" s="1441" t="n">
        <f aca="false">'NORTH-2'!H1214</f>
        <v>17980396</v>
      </c>
      <c r="I542" s="1441" t="n">
        <f aca="false">'NORTH-2'!I1214</f>
        <v>446958</v>
      </c>
      <c r="J542" s="1441" t="n">
        <f aca="false">'NORTH-2'!J1214</f>
        <v>1</v>
      </c>
      <c r="K542" s="0" t="n">
        <f aca="false">'NORTH-2'!K1214</f>
        <v>0</v>
      </c>
      <c r="L542" s="0" t="n">
        <f aca="false">'NORTH-2'!L1214</f>
        <v>670437</v>
      </c>
      <c r="M542" s="0" t="n">
        <f aca="false">'NORTH-2'!M1214</f>
        <v>680357.331299284</v>
      </c>
      <c r="N542" s="0" t="str">
        <f aca="false">'NORTH-2'!N1214</f>
        <v>Mugdapara</v>
      </c>
      <c r="O542" s="0" t="s">
        <v>5117</v>
      </c>
    </row>
    <row r="543" customFormat="false" ht="15" hidden="true" customHeight="false" outlineLevel="0" collapsed="false">
      <c r="A543" s="0" t="n">
        <f aca="false">'NORTH-2'!A1215</f>
        <v>6</v>
      </c>
      <c r="B543" s="0" t="str">
        <f aca="false">'NORTH-2'!B1215</f>
        <v>Ansar VDP</v>
      </c>
      <c r="C543" s="1441" t="n">
        <f aca="false">'NORTH-2'!C1215</f>
        <v>11</v>
      </c>
      <c r="D543" s="1441" t="n">
        <f aca="false">'NORTH-2'!D1215</f>
        <v>0</v>
      </c>
      <c r="E543" s="1441" t="n">
        <f aca="false">'NORTH-2'!E1215</f>
        <v>119</v>
      </c>
      <c r="F543" s="1441" t="n">
        <f aca="false">'NORTH-2'!F1215</f>
        <v>1</v>
      </c>
      <c r="G543" s="1441" t="n">
        <f aca="false">'NORTH-2'!G1215</f>
        <v>17300398</v>
      </c>
      <c r="H543" s="1441" t="n">
        <f aca="false">'NORTH-2'!H1215</f>
        <v>18412676</v>
      </c>
      <c r="I543" s="1441" t="n">
        <f aca="false">'NORTH-2'!I1215</f>
        <v>1112278</v>
      </c>
      <c r="J543" s="1441" t="n">
        <f aca="false">'NORTH-2'!J1215</f>
        <v>1</v>
      </c>
      <c r="K543" s="0" t="n">
        <f aca="false">'NORTH-2'!K1215</f>
        <v>0</v>
      </c>
      <c r="L543" s="0" t="n">
        <f aca="false">'NORTH-2'!L1215</f>
        <v>1112278</v>
      </c>
      <c r="M543" s="0" t="n">
        <f aca="false">'NORTH-2'!M1215</f>
        <v>1128736.17020377</v>
      </c>
      <c r="N543" s="0" t="str">
        <f aca="false">TRIM('NORTH-2'!N1215)</f>
        <v>Khilgaon</v>
      </c>
      <c r="O543" s="0" t="s">
        <v>5117</v>
      </c>
    </row>
    <row r="544" customFormat="false" ht="15" hidden="true" customHeight="false" outlineLevel="0" collapsed="false">
      <c r="A544" s="0" t="n">
        <f aca="false">'NORTH-2'!A1216</f>
        <v>7</v>
      </c>
      <c r="B544" s="0" t="str">
        <f aca="false">'NORTH-2'!B1216</f>
        <v>Mugda Hospital Express-01</v>
      </c>
      <c r="C544" s="1441" t="n">
        <f aca="false">'NORTH-2'!C1216</f>
        <v>11</v>
      </c>
      <c r="D544" s="1441" t="n">
        <f aca="false">'NORTH-2'!D1216</f>
        <v>0</v>
      </c>
      <c r="E544" s="1441" t="n">
        <f aca="false">'NORTH-2'!E1216</f>
        <v>0</v>
      </c>
      <c r="F544" s="1441" t="n">
        <f aca="false">'NORTH-2'!F1216</f>
        <v>1</v>
      </c>
      <c r="G544" s="1441" t="n">
        <f aca="false">'NORTH-2'!G1216</f>
        <v>5309707</v>
      </c>
      <c r="H544" s="1441" t="n">
        <f aca="false">'NORTH-2'!H1216</f>
        <v>5599066</v>
      </c>
      <c r="I544" s="1441" t="n">
        <f aca="false">'NORTH-2'!I1216</f>
        <v>289359</v>
      </c>
      <c r="J544" s="1441" t="n">
        <f aca="false">'NORTH-2'!J1216</f>
        <v>1</v>
      </c>
      <c r="K544" s="0" t="n">
        <f aca="false">'NORTH-2'!K1216</f>
        <v>0</v>
      </c>
      <c r="L544" s="0" t="n">
        <f aca="false">'NORTH-2'!L1216</f>
        <v>289359</v>
      </c>
      <c r="M544" s="0" t="n">
        <f aca="false">'NORTH-2'!M1216</f>
        <v>293640.591177739</v>
      </c>
      <c r="N544" s="0" t="str">
        <f aca="false">'NORTH-2'!N1216</f>
        <v>Mugdapara</v>
      </c>
      <c r="O544" s="0" t="s">
        <v>5117</v>
      </c>
    </row>
    <row r="545" customFormat="false" ht="15" hidden="true" customHeight="false" outlineLevel="0" collapsed="false">
      <c r="A545" s="0" t="n">
        <f aca="false">'NORTH-2'!A1217</f>
        <v>8</v>
      </c>
      <c r="B545" s="0" t="str">
        <f aca="false">'NORTH-2'!B1217</f>
        <v>Boro Masjid</v>
      </c>
      <c r="C545" s="1441" t="n">
        <f aca="false">'NORTH-2'!C1217</f>
        <v>11</v>
      </c>
      <c r="D545" s="1441" t="n">
        <f aca="false">'NORTH-2'!D1217</f>
        <v>0</v>
      </c>
      <c r="E545" s="1441" t="n">
        <f aca="false">'NORTH-2'!E1217</f>
        <v>7</v>
      </c>
      <c r="F545" s="1441" t="n">
        <f aca="false">'NORTH-2'!F1217</f>
        <v>1.22</v>
      </c>
      <c r="G545" s="1441" t="n">
        <f aca="false">'NORTH-2'!G1217</f>
        <v>45410408</v>
      </c>
      <c r="H545" s="1441" t="n">
        <f aca="false">'NORTH-2'!H1217</f>
        <v>46545848</v>
      </c>
      <c r="I545" s="1441" t="n">
        <f aca="false">'NORTH-2'!I1217</f>
        <v>1135440</v>
      </c>
      <c r="J545" s="1441" t="n">
        <f aca="false">'NORTH-2'!J1217</f>
        <v>1</v>
      </c>
      <c r="K545" s="0" t="n">
        <f aca="false">'NORTH-2'!K1217</f>
        <v>0</v>
      </c>
      <c r="L545" s="0" t="n">
        <f aca="false">'NORTH-2'!L1217</f>
        <v>1385236.8</v>
      </c>
      <c r="M545" s="0" t="n">
        <f aca="false">'NORTH-2'!M1217</f>
        <v>1405733.8906796</v>
      </c>
      <c r="N545" s="0" t="str">
        <f aca="false">'NORTH-2'!N1217</f>
        <v>Mugdapara</v>
      </c>
      <c r="O545" s="0" t="s">
        <v>5117</v>
      </c>
    </row>
    <row r="546" customFormat="false" ht="15" hidden="true" customHeight="false" outlineLevel="0" collapsed="false">
      <c r="A546" s="0" t="n">
        <f aca="false">'NORTH-2'!A1218</f>
        <v>1</v>
      </c>
      <c r="B546" s="0" t="str">
        <f aca="false">'NORTH-2'!B1218</f>
        <v>Anandodhara</v>
      </c>
      <c r="C546" s="1441" t="n">
        <f aca="false">'NORTH-2'!C1218</f>
        <v>11</v>
      </c>
      <c r="D546" s="1441" t="n">
        <f aca="false">'NORTH-2'!D1218</f>
        <v>0</v>
      </c>
      <c r="E546" s="1441" t="n">
        <f aca="false">'NORTH-2'!E1218</f>
        <v>120</v>
      </c>
      <c r="F546" s="1441" t="n">
        <f aca="false">'NORTH-2'!F1218</f>
        <v>1</v>
      </c>
      <c r="G546" s="1441" t="n">
        <f aca="false">'NORTH-2'!G1218</f>
        <v>44960492</v>
      </c>
      <c r="H546" s="1441" t="n">
        <f aca="false">'NORTH-2'!H1218</f>
        <v>45910688</v>
      </c>
      <c r="I546" s="1441" t="n">
        <f aca="false">'NORTH-2'!I1218</f>
        <v>950196</v>
      </c>
      <c r="J546" s="1441" t="n">
        <f aca="false">'NORTH-2'!J1218</f>
        <v>1</v>
      </c>
      <c r="K546" s="0" t="n">
        <f aca="false">'NORTH-2'!K1218</f>
        <v>0</v>
      </c>
      <c r="L546" s="0" t="n">
        <f aca="false">'NORTH-2'!L1218</f>
        <v>950196</v>
      </c>
      <c r="M546" s="0" t="n">
        <f aca="false">'NORTH-2'!M1218</f>
        <v>964255.873066753</v>
      </c>
      <c r="N546" s="0" t="str">
        <f aca="false">'NORTH-2'!N1218</f>
        <v>Maniknagar</v>
      </c>
      <c r="O546" s="0" t="s">
        <v>5117</v>
      </c>
    </row>
    <row r="547" customFormat="false" ht="15" hidden="true" customHeight="false" outlineLevel="0" collapsed="false">
      <c r="A547" s="0" t="n">
        <f aca="false">'NORTH-2'!A1219</f>
        <v>2</v>
      </c>
      <c r="B547" s="0" t="str">
        <f aca="false">'NORTH-2'!B1219</f>
        <v>Culvert</v>
      </c>
      <c r="C547" s="1441" t="n">
        <f aca="false">'NORTH-2'!C1219</f>
        <v>11</v>
      </c>
      <c r="D547" s="1441" t="n">
        <f aca="false">'NORTH-2'!D1219</f>
        <v>0</v>
      </c>
      <c r="E547" s="1441" t="n">
        <f aca="false">'NORTH-2'!E1219</f>
        <v>117</v>
      </c>
      <c r="F547" s="1441" t="n">
        <f aca="false">'NORTH-2'!F1219</f>
        <v>1</v>
      </c>
      <c r="G547" s="1441" t="n">
        <f aca="false">'NORTH-2'!G1219</f>
        <v>34952276</v>
      </c>
      <c r="H547" s="1441" t="n">
        <f aca="false">'NORTH-2'!H1219</f>
        <v>36749792</v>
      </c>
      <c r="I547" s="1441" t="n">
        <f aca="false">'NORTH-2'!I1219</f>
        <v>1797516</v>
      </c>
      <c r="J547" s="1441" t="n">
        <f aca="false">'NORTH-2'!J1219</f>
        <v>1</v>
      </c>
      <c r="K547" s="0" t="n">
        <f aca="false">'NORTH-2'!K1219</f>
        <v>0</v>
      </c>
      <c r="L547" s="0" t="n">
        <f aca="false">'NORTH-2'!L1219</f>
        <v>1797516</v>
      </c>
      <c r="M547" s="0" t="n">
        <f aca="false">'NORTH-2'!M1219</f>
        <v>1824113.5091407</v>
      </c>
      <c r="N547" s="0" t="str">
        <f aca="false">'NORTH-2'!N1219</f>
        <v>Bashabo</v>
      </c>
      <c r="O547" s="0" t="s">
        <v>5117</v>
      </c>
    </row>
    <row r="548" customFormat="false" ht="15" hidden="true" customHeight="false" outlineLevel="0" collapsed="false">
      <c r="A548" s="0" t="n">
        <f aca="false">'NORTH-2'!A1220</f>
        <v>3</v>
      </c>
      <c r="B548" s="0" t="str">
        <f aca="false">'NORTH-2'!B1220</f>
        <v>Mugda Hospital Express-02</v>
      </c>
      <c r="C548" s="1441" t="n">
        <f aca="false">'NORTH-2'!C1220</f>
        <v>11</v>
      </c>
      <c r="D548" s="1441" t="n">
        <f aca="false">'NORTH-2'!D1220</f>
        <v>0</v>
      </c>
      <c r="E548" s="1441" t="n">
        <f aca="false">'NORTH-2'!E1220</f>
        <v>97</v>
      </c>
      <c r="F548" s="1441" t="n">
        <f aca="false">'NORTH-2'!F1220</f>
        <v>1</v>
      </c>
      <c r="G548" s="1441" t="n">
        <f aca="false">'NORTH-2'!G1220</f>
        <v>4845548</v>
      </c>
      <c r="H548" s="1441" t="n">
        <f aca="false">'NORTH-2'!H1220</f>
        <v>4845548</v>
      </c>
      <c r="I548" s="1441" t="n">
        <f aca="false">'NORTH-2'!I1220</f>
        <v>0</v>
      </c>
      <c r="J548" s="1441" t="n">
        <f aca="false">'NORTH-2'!J1220</f>
        <v>1</v>
      </c>
      <c r="K548" s="0" t="n">
        <f aca="false">'NORTH-2'!K1220</f>
        <v>0</v>
      </c>
      <c r="L548" s="0" t="n">
        <f aca="false">'NORTH-2'!L1220</f>
        <v>0</v>
      </c>
      <c r="M548" s="0" t="n">
        <f aca="false">'NORTH-2'!M1220</f>
        <v>0</v>
      </c>
      <c r="N548" s="0" t="str">
        <f aca="false">'NORTH-2'!N1220</f>
        <v>Mugdapara</v>
      </c>
      <c r="O548" s="0" t="s">
        <v>5117</v>
      </c>
    </row>
    <row r="549" customFormat="false" ht="15" hidden="true" customHeight="false" outlineLevel="0" collapsed="false">
      <c r="A549" s="0" t="n">
        <f aca="false">'NORTH-2'!A1221</f>
        <v>4</v>
      </c>
      <c r="B549" s="0" t="str">
        <f aca="false">'NORTH-2'!B1221</f>
        <v>Jhor Pukur</v>
      </c>
      <c r="C549" s="1441" t="n">
        <f aca="false">'NORTH-2'!C1221</f>
        <v>11</v>
      </c>
      <c r="D549" s="1441" t="n">
        <f aca="false">'NORTH-2'!D1221</f>
        <v>0</v>
      </c>
      <c r="E549" s="1441" t="n">
        <f aca="false">'NORTH-2'!E1221</f>
        <v>98</v>
      </c>
      <c r="F549" s="1441" t="n">
        <f aca="false">'NORTH-2'!F1221</f>
        <v>1</v>
      </c>
      <c r="G549" s="1441" t="n">
        <f aca="false">'NORTH-2'!G1221</f>
        <v>23101984</v>
      </c>
      <c r="H549" s="1441" t="n">
        <f aca="false">'NORTH-2'!H1221</f>
        <v>24721380</v>
      </c>
      <c r="I549" s="1441" t="n">
        <f aca="false">'NORTH-2'!I1221</f>
        <v>1619396</v>
      </c>
      <c r="J549" s="1441" t="n">
        <f aca="false">'NORTH-2'!J1221</f>
        <v>1</v>
      </c>
      <c r="K549" s="0" t="n">
        <f aca="false">'NORTH-2'!K1221</f>
        <v>0</v>
      </c>
      <c r="L549" s="0" t="n">
        <f aca="false">'NORTH-2'!L1221</f>
        <v>1619396</v>
      </c>
      <c r="M549" s="0" t="n">
        <f aca="false">'NORTH-2'!M1221</f>
        <v>1643357.90070765</v>
      </c>
      <c r="N549" s="0" t="str">
        <f aca="false">'NORTH-2'!N1221</f>
        <v>Bashabo</v>
      </c>
      <c r="O549" s="0" t="s">
        <v>5117</v>
      </c>
    </row>
    <row r="550" customFormat="false" ht="15" hidden="true" customHeight="false" outlineLevel="0" collapsed="false">
      <c r="A550" s="0" t="n">
        <f aca="false">'NORTH-2'!A1222</f>
        <v>5</v>
      </c>
      <c r="B550" s="0" t="str">
        <f aca="false">'NORTH-2'!B1222</f>
        <v>T&amp;T</v>
      </c>
      <c r="C550" s="1441" t="n">
        <f aca="false">'NORTH-2'!C1222</f>
        <v>11</v>
      </c>
      <c r="D550" s="1441" t="n">
        <f aca="false">'NORTH-2'!D1222</f>
        <v>0</v>
      </c>
      <c r="E550" s="1441" t="n">
        <f aca="false">'NORTH-2'!E1222</f>
        <v>99</v>
      </c>
      <c r="F550" s="1441" t="n">
        <f aca="false">'NORTH-2'!F1222</f>
        <v>1</v>
      </c>
      <c r="G550" s="1441" t="n">
        <f aca="false">'NORTH-2'!G1222</f>
        <v>22071346</v>
      </c>
      <c r="H550" s="1441" t="n">
        <f aca="false">'NORTH-2'!H1222</f>
        <v>22630184</v>
      </c>
      <c r="I550" s="1441" t="n">
        <f aca="false">'NORTH-2'!I1222</f>
        <v>558838</v>
      </c>
      <c r="J550" s="1441" t="n">
        <f aca="false">'NORTH-2'!J1222</f>
        <v>1</v>
      </c>
      <c r="K550" s="0" t="n">
        <f aca="false">'NORTH-2'!K1222</f>
        <v>0</v>
      </c>
      <c r="L550" s="0" t="n">
        <f aca="false">'NORTH-2'!L1222</f>
        <v>558838</v>
      </c>
      <c r="M550" s="0" t="n">
        <f aca="false">'NORTH-2'!M1222</f>
        <v>567107.02170171</v>
      </c>
      <c r="N550" s="0" t="str">
        <f aca="false">'NORTH-2'!N1222</f>
        <v>Mugdapara</v>
      </c>
      <c r="O550" s="0" t="s">
        <v>5117</v>
      </c>
    </row>
    <row r="551" customFormat="false" ht="15" hidden="true" customHeight="false" outlineLevel="0" collapsed="false">
      <c r="A551" s="0" t="n">
        <f aca="false">'NORTH-2'!A1223</f>
        <v>6</v>
      </c>
      <c r="B551" s="0" t="str">
        <f aca="false">'NORTH-2'!B1223</f>
        <v>Haider Ali</v>
      </c>
      <c r="C551" s="1441" t="n">
        <f aca="false">'NORTH-2'!C1223</f>
        <v>11</v>
      </c>
      <c r="D551" s="1441" t="n">
        <f aca="false">'NORTH-2'!D1223</f>
        <v>0</v>
      </c>
      <c r="E551" s="1441" t="n">
        <f aca="false">'NORTH-2'!E1223</f>
        <v>9</v>
      </c>
      <c r="F551" s="1441" t="n">
        <f aca="false">'NORTH-2'!F1223</f>
        <v>1</v>
      </c>
      <c r="G551" s="1441" t="n">
        <f aca="false">'NORTH-2'!G1223</f>
        <v>62774928</v>
      </c>
      <c r="H551" s="1441" t="n">
        <f aca="false">'NORTH-2'!H1223</f>
        <v>64773440</v>
      </c>
      <c r="I551" s="1441" t="n">
        <f aca="false">'NORTH-2'!I1223</f>
        <v>1998512</v>
      </c>
      <c r="J551" s="1441" t="n">
        <f aca="false">'NORTH-2'!J1223</f>
        <v>1</v>
      </c>
      <c r="K551" s="0" t="n">
        <f aca="false">'NORTH-2'!K1223</f>
        <v>0</v>
      </c>
      <c r="L551" s="0" t="n">
        <f aca="false">'NORTH-2'!L1223</f>
        <v>1998512</v>
      </c>
      <c r="M551" s="0" t="n">
        <f aca="false">'NORTH-2'!M1223</f>
        <v>2028083.60948097</v>
      </c>
      <c r="N551" s="0" t="str">
        <f aca="false">'NORTH-2'!N1223</f>
        <v>Maniknagar</v>
      </c>
      <c r="O551" s="0" t="s">
        <v>5117</v>
      </c>
    </row>
    <row r="552" customFormat="false" ht="15" hidden="true" customHeight="false" outlineLevel="0" collapsed="false">
      <c r="A552" s="0" t="n">
        <f aca="false">'NORTH-2'!A1224</f>
        <v>0</v>
      </c>
      <c r="B552" s="0" t="str">
        <f aca="false">'NORTH-2'!B1224</f>
        <v>11kv Tilpapara</v>
      </c>
      <c r="C552" s="1441" t="n">
        <f aca="false">'NORTH-2'!C1224</f>
        <v>11</v>
      </c>
      <c r="D552" s="1441" t="n">
        <f aca="false">'NORTH-2'!D1224</f>
        <v>0</v>
      </c>
      <c r="E552" s="1441" t="n">
        <f aca="false">'NORTH-2'!E1224</f>
        <v>0</v>
      </c>
      <c r="F552" s="1441" t="n">
        <f aca="false">'NORTH-2'!F1224</f>
        <v>1</v>
      </c>
      <c r="G552" s="1441" t="n">
        <f aca="false">'NORTH-2'!G1224</f>
        <v>0</v>
      </c>
      <c r="H552" s="1441" t="n">
        <f aca="false">'NORTH-2'!H1224</f>
        <v>0</v>
      </c>
      <c r="I552" s="1441" t="n">
        <f aca="false">'NORTH-2'!I1224</f>
        <v>0</v>
      </c>
      <c r="J552" s="1441" t="n">
        <f aca="false">'NORTH-2'!J1224</f>
        <v>1</v>
      </c>
      <c r="K552" s="0" t="str">
        <f aca="false">'NORTH-2'!K1224</f>
        <v>Estimated</v>
      </c>
      <c r="L552" s="0" t="n">
        <f aca="false">'NORTH-2'!L1224</f>
        <v>2150000</v>
      </c>
      <c r="M552" s="0" t="n">
        <f aca="false">'NORTH-2'!M1224</f>
        <v>2181813.14917503</v>
      </c>
      <c r="N552" s="0" t="str">
        <f aca="false">'NORTH-2'!N1224</f>
        <v>Bashabo</v>
      </c>
      <c r="O552" s="0" t="s">
        <v>5117</v>
      </c>
    </row>
    <row r="553" customFormat="false" ht="15" hidden="true" customHeight="false" outlineLevel="0" collapsed="false">
      <c r="A553" s="0" t="n">
        <f aca="false">'NORTH-2'!A1225</f>
        <v>7</v>
      </c>
      <c r="B553" s="0" t="str">
        <f aca="false">'NORTH-2'!B1225</f>
        <v>AT-01</v>
      </c>
      <c r="C553" s="1441" t="n">
        <f aca="false">'NORTH-2'!C1225</f>
        <v>11</v>
      </c>
      <c r="D553" s="1441" t="n">
        <f aca="false">'NORTH-2'!D1225</f>
        <v>0</v>
      </c>
      <c r="E553" s="1441" t="n">
        <f aca="false">'NORTH-2'!E1225</f>
        <v>0</v>
      </c>
      <c r="F553" s="1441" t="n">
        <f aca="false">'NORTH-2'!F1225</f>
        <v>1</v>
      </c>
      <c r="G553" s="1441" t="n">
        <f aca="false">'NORTH-2'!G1225</f>
        <v>2782</v>
      </c>
      <c r="H553" s="1441" t="n">
        <f aca="false">'NORTH-2'!H1225</f>
        <v>2875</v>
      </c>
      <c r="I553" s="1441" t="n">
        <f aca="false">'NORTH-2'!I1225</f>
        <v>93</v>
      </c>
      <c r="J553" s="1441" t="n">
        <f aca="false">'NORTH-2'!J1225</f>
        <v>1</v>
      </c>
      <c r="K553" s="0" t="n">
        <f aca="false">'NORTH-2'!K1225</f>
        <v>0</v>
      </c>
      <c r="L553" s="0" t="n">
        <f aca="false">'NORTH-2'!L1225</f>
        <v>0</v>
      </c>
      <c r="M553" s="0" t="n">
        <f aca="false">'NORTH-2'!M1225</f>
        <v>0</v>
      </c>
      <c r="N553" s="0" t="str">
        <f aca="false">'NORTH-2'!N1225</f>
        <v>Mugdapara</v>
      </c>
      <c r="O553" s="0" t="s">
        <v>5117</v>
      </c>
    </row>
    <row r="554" customFormat="false" ht="15" hidden="true" customHeight="false" outlineLevel="0" collapsed="false">
      <c r="A554" s="0" t="n">
        <f aca="false">'NORTH-2'!A1226</f>
        <v>8</v>
      </c>
      <c r="B554" s="0" t="str">
        <f aca="false">'NORTH-2'!B1226</f>
        <v>AT-02</v>
      </c>
      <c r="C554" s="1441" t="n">
        <f aca="false">'NORTH-2'!C1226</f>
        <v>11</v>
      </c>
      <c r="D554" s="1441" t="n">
        <f aca="false">'NORTH-2'!D1226</f>
        <v>0</v>
      </c>
      <c r="E554" s="1441" t="n">
        <f aca="false">'NORTH-2'!E1226</f>
        <v>0</v>
      </c>
      <c r="F554" s="1441" t="n">
        <f aca="false">'NORTH-2'!F1226</f>
        <v>1</v>
      </c>
      <c r="G554" s="1441" t="n">
        <f aca="false">'NORTH-2'!G1226</f>
        <v>17</v>
      </c>
      <c r="H554" s="1441" t="n">
        <f aca="false">'NORTH-2'!H1226</f>
        <v>17</v>
      </c>
      <c r="I554" s="1441" t="n">
        <f aca="false">'NORTH-2'!I1226</f>
        <v>0</v>
      </c>
      <c r="J554" s="1441" t="n">
        <f aca="false">'NORTH-2'!J1226</f>
        <v>1</v>
      </c>
      <c r="K554" s="0" t="n">
        <f aca="false">'NORTH-2'!K1226</f>
        <v>0</v>
      </c>
      <c r="L554" s="0" t="n">
        <f aca="false">'NORTH-2'!L1226</f>
        <v>0</v>
      </c>
      <c r="M554" s="0" t="n">
        <f aca="false">'NORTH-2'!M1226</f>
        <v>0</v>
      </c>
      <c r="N554" s="0" t="str">
        <f aca="false">'NORTH-2'!N1226</f>
        <v>Mugdapara</v>
      </c>
      <c r="O554" s="0" t="s">
        <v>5117</v>
      </c>
    </row>
    <row r="555" customFormat="false" ht="15" hidden="true" customHeight="false" outlineLevel="0" collapsed="false">
      <c r="A555" s="0" t="n">
        <f aca="false">'NORTH-2'!A1293</f>
        <v>1</v>
      </c>
      <c r="B555" s="0" t="str">
        <f aca="false">'NORTH-2'!B1293</f>
        <v>Shantinagar s/s-1</v>
      </c>
      <c r="C555" s="1441" t="n">
        <f aca="false">'NORTH-2'!C1293</f>
        <v>11</v>
      </c>
      <c r="D555" s="1441" t="n">
        <f aca="false">'NORTH-2'!D1293</f>
        <v>0</v>
      </c>
      <c r="E555" s="1441" t="str">
        <f aca="false">'NORTH-2'!E1293</f>
        <v>DHK60932</v>
      </c>
      <c r="F555" s="1441" t="n">
        <f aca="false">'NORTH-2'!F1293</f>
        <v>1</v>
      </c>
      <c r="G555" s="1441" t="n">
        <f aca="false">'NORTH-2'!G1293</f>
        <v>232427</v>
      </c>
      <c r="H555" s="1441" t="n">
        <f aca="false">'NORTH-2'!H1293</f>
        <v>277582</v>
      </c>
      <c r="I555" s="1441" t="n">
        <f aca="false">'NORTH-2'!I1293</f>
        <v>45155</v>
      </c>
      <c r="J555" s="1441" t="n">
        <f aca="false">'NORTH-2'!J1293</f>
        <v>60</v>
      </c>
      <c r="K555" s="0" t="n">
        <f aca="false">'NORTH-2'!K1293</f>
        <v>0</v>
      </c>
      <c r="L555" s="0" t="n">
        <f aca="false">'NORTH-2'!L1293</f>
        <v>2709300</v>
      </c>
      <c r="M555" s="0" t="n">
        <f aca="false">'NORTH-2'!M1293</f>
        <v>2755360.6206057</v>
      </c>
      <c r="N555" s="0" t="str">
        <f aca="false">'NORTH-2'!N1293</f>
        <v>Rajarbag</v>
      </c>
      <c r="O555" s="0" t="s">
        <v>979</v>
      </c>
    </row>
    <row r="556" customFormat="false" ht="15" hidden="true" customHeight="false" outlineLevel="0" collapsed="false">
      <c r="A556" s="0" t="n">
        <f aca="false">'NORTH-2'!A1294</f>
        <v>2</v>
      </c>
      <c r="B556" s="0" t="str">
        <f aca="false">'NORTH-2'!B1294</f>
        <v>Gulbagh</v>
      </c>
      <c r="C556" s="1441" t="n">
        <f aca="false">'NORTH-2'!C1294</f>
        <v>11</v>
      </c>
      <c r="D556" s="1441" t="n">
        <f aca="false">'NORTH-2'!D1294</f>
        <v>0</v>
      </c>
      <c r="E556" s="1441" t="str">
        <f aca="false">'NORTH-2'!E1294</f>
        <v>DHK60934</v>
      </c>
      <c r="F556" s="1441" t="n">
        <f aca="false">'NORTH-2'!F1294</f>
        <v>1</v>
      </c>
      <c r="G556" s="1441" t="n">
        <f aca="false">'NORTH-2'!G1294</f>
        <v>111867</v>
      </c>
      <c r="H556" s="1441" t="n">
        <f aca="false">'NORTH-2'!H1294</f>
        <v>117195</v>
      </c>
      <c r="I556" s="1441" t="n">
        <f aca="false">'NORTH-2'!I1294</f>
        <v>5328</v>
      </c>
      <c r="J556" s="1441" t="n">
        <f aca="false">'NORTH-2'!J1294</f>
        <v>60</v>
      </c>
      <c r="K556" s="0" t="n">
        <f aca="false">'NORTH-2'!K1294</f>
        <v>0</v>
      </c>
      <c r="L556" s="0" t="n">
        <f aca="false">'NORTH-2'!L1294</f>
        <v>319680</v>
      </c>
      <c r="M556" s="0" t="n">
        <f aca="false">'NORTH-2'!M1294</f>
        <v>325114.857415285</v>
      </c>
      <c r="N556" s="0" t="str">
        <f aca="false">'NORTH-2'!N1294</f>
        <v>Rajarbag</v>
      </c>
      <c r="O556" s="0" t="s">
        <v>979</v>
      </c>
    </row>
    <row r="557" customFormat="false" ht="15" hidden="true" customHeight="false" outlineLevel="0" collapsed="false">
      <c r="A557" s="0" t="n">
        <f aca="false">'NORTH-2'!A1295</f>
        <v>3</v>
      </c>
      <c r="B557" s="0" t="str">
        <f aca="false">'NORTH-2'!B1295</f>
        <v>Rampura BTV</v>
      </c>
      <c r="C557" s="1441" t="n">
        <f aca="false">'NORTH-2'!C1295</f>
        <v>11</v>
      </c>
      <c r="D557" s="1441" t="n">
        <f aca="false">'NORTH-2'!D1295</f>
        <v>0</v>
      </c>
      <c r="E557" s="1441" t="str">
        <f aca="false">'NORTH-2'!E1295</f>
        <v>DHK60933</v>
      </c>
      <c r="F557" s="1441" t="n">
        <f aca="false">'NORTH-2'!F1295</f>
        <v>1</v>
      </c>
      <c r="G557" s="1441" t="n">
        <f aca="false">'NORTH-2'!G1295</f>
        <v>14053</v>
      </c>
      <c r="H557" s="1441" t="n">
        <f aca="false">'NORTH-2'!H1295</f>
        <v>14073</v>
      </c>
      <c r="I557" s="1441" t="n">
        <f aca="false">'NORTH-2'!I1295</f>
        <v>20</v>
      </c>
      <c r="J557" s="1441" t="n">
        <f aca="false">'NORTH-2'!J1295</f>
        <v>60</v>
      </c>
      <c r="K557" s="0" t="n">
        <f aca="false">'NORTH-2'!K1295</f>
        <v>0</v>
      </c>
      <c r="L557" s="0" t="n">
        <f aca="false">'NORTH-2'!L1295</f>
        <v>1200</v>
      </c>
      <c r="M557" s="0" t="n">
        <f aca="false">'NORTH-2'!M1295</f>
        <v>1220.40111642374</v>
      </c>
      <c r="N557" s="0" t="str">
        <f aca="false">TRIM('NORTH-2'!N1295)</f>
        <v>Khilgaon</v>
      </c>
      <c r="O557" s="0" t="s">
        <v>979</v>
      </c>
    </row>
    <row r="558" customFormat="false" ht="15" hidden="true" customHeight="false" outlineLevel="0" collapsed="false">
      <c r="A558" s="0" t="n">
        <f aca="false">'NORTH-2'!A1296</f>
        <v>4</v>
      </c>
      <c r="B558" s="0" t="str">
        <f aca="false">'NORTH-2'!B1296</f>
        <v>West Shantibag</v>
      </c>
      <c r="C558" s="1441" t="n">
        <f aca="false">'NORTH-2'!C1296</f>
        <v>11</v>
      </c>
      <c r="D558" s="1441" t="n">
        <f aca="false">'NORTH-2'!D1296</f>
        <v>0</v>
      </c>
      <c r="E558" s="1441" t="str">
        <f aca="false">'NORTH-2'!E1296</f>
        <v>DHK60926</v>
      </c>
      <c r="F558" s="1441" t="n">
        <f aca="false">'NORTH-2'!F1296</f>
        <v>1</v>
      </c>
      <c r="G558" s="1441" t="n">
        <f aca="false">'NORTH-2'!G1296</f>
        <v>490108</v>
      </c>
      <c r="H558" s="1441" t="n">
        <f aca="false">'NORTH-2'!H1296</f>
        <v>505382</v>
      </c>
      <c r="I558" s="1441" t="n">
        <f aca="false">'NORTH-2'!I1296</f>
        <v>15274</v>
      </c>
      <c r="J558" s="1441" t="n">
        <f aca="false">'NORTH-2'!J1296</f>
        <v>60</v>
      </c>
      <c r="K558" s="0" t="n">
        <f aca="false">'NORTH-2'!K1296</f>
        <v>0</v>
      </c>
      <c r="L558" s="0" t="n">
        <f aca="false">'NORTH-2'!L1296</f>
        <v>916440</v>
      </c>
      <c r="M558" s="0" t="n">
        <f aca="false">'NORTH-2'!M1296</f>
        <v>932020.332612811</v>
      </c>
      <c r="N558" s="0" t="str">
        <f aca="false">'NORTH-2'!N1296</f>
        <v>Rajarbag</v>
      </c>
      <c r="O558" s="0" t="s">
        <v>979</v>
      </c>
    </row>
    <row r="559" customFormat="false" ht="15" hidden="true" customHeight="false" outlineLevel="0" collapsed="false">
      <c r="A559" s="0" t="n">
        <f aca="false">'NORTH-2'!A1297</f>
        <v>1</v>
      </c>
      <c r="B559" s="0" t="str">
        <f aca="false">'NORTH-2'!B1297</f>
        <v>East Malibagh</v>
      </c>
      <c r="C559" s="1441" t="n">
        <f aca="false">'NORTH-2'!C1297</f>
        <v>11</v>
      </c>
      <c r="D559" s="1441" t="n">
        <f aca="false">'NORTH-2'!D1297</f>
        <v>0</v>
      </c>
      <c r="E559" s="1441" t="str">
        <f aca="false">'NORTH-2'!E1297</f>
        <v>DHK60929</v>
      </c>
      <c r="F559" s="1441" t="n">
        <f aca="false">'NORTH-2'!F1297</f>
        <v>1</v>
      </c>
      <c r="G559" s="1441" t="n">
        <f aca="false">'NORTH-2'!G1297</f>
        <v>537667</v>
      </c>
      <c r="H559" s="1441" t="n">
        <f aca="false">'NORTH-2'!H1297</f>
        <v>560235</v>
      </c>
      <c r="I559" s="1441" t="n">
        <f aca="false">'NORTH-2'!I1297</f>
        <v>22568</v>
      </c>
      <c r="J559" s="1441" t="n">
        <f aca="false">'NORTH-2'!J1297</f>
        <v>60</v>
      </c>
      <c r="K559" s="0" t="n">
        <f aca="false">'NORTH-2'!K1297</f>
        <v>0</v>
      </c>
      <c r="L559" s="0" t="n">
        <f aca="false">'NORTH-2'!L1297</f>
        <v>1354080</v>
      </c>
      <c r="M559" s="0" t="n">
        <f aca="false">'NORTH-2'!M1297</f>
        <v>1377100.61977255</v>
      </c>
      <c r="N559" s="0" t="str">
        <f aca="false">'NORTH-2'!N1297</f>
        <v>Rajarbag</v>
      </c>
      <c r="O559" s="0" t="s">
        <v>979</v>
      </c>
    </row>
    <row r="560" customFormat="false" ht="15" hidden="true" customHeight="false" outlineLevel="0" collapsed="false">
      <c r="A560" s="0" t="n">
        <f aca="false">'NORTH-2'!A1298</f>
        <v>2</v>
      </c>
      <c r="B560" s="0" t="str">
        <f aca="false">'NORTH-2'!B1298</f>
        <v>Police Line</v>
      </c>
      <c r="C560" s="1441" t="n">
        <f aca="false">'NORTH-2'!C1298</f>
        <v>11</v>
      </c>
      <c r="D560" s="1441" t="n">
        <f aca="false">'NORTH-2'!D1298</f>
        <v>0</v>
      </c>
      <c r="E560" s="1441" t="str">
        <f aca="false">'NORTH-2'!E1298</f>
        <v>DHK60930</v>
      </c>
      <c r="F560" s="1441" t="n">
        <f aca="false">'NORTH-2'!F1298</f>
        <v>1</v>
      </c>
      <c r="G560" s="1441" t="n">
        <f aca="false">'NORTH-2'!G1298</f>
        <v>545249</v>
      </c>
      <c r="H560" s="1441" t="n">
        <f aca="false">'NORTH-2'!H1298</f>
        <v>555020</v>
      </c>
      <c r="I560" s="1441" t="n">
        <f aca="false">'NORTH-2'!I1298</f>
        <v>9771</v>
      </c>
      <c r="J560" s="1441" t="n">
        <f aca="false">'NORTH-2'!J1298</f>
        <v>60</v>
      </c>
      <c r="K560" s="0" t="n">
        <f aca="false">'NORTH-2'!K1298</f>
        <v>0</v>
      </c>
      <c r="L560" s="0" t="n">
        <f aca="false">'NORTH-2'!L1298</f>
        <v>586260</v>
      </c>
      <c r="M560" s="0" t="n">
        <f aca="false">'NORTH-2'!M1298</f>
        <v>596226.965428819</v>
      </c>
      <c r="N560" s="0" t="str">
        <f aca="false">'NORTH-2'!N1298</f>
        <v>Rajarbag</v>
      </c>
      <c r="O560" s="0" t="s">
        <v>979</v>
      </c>
    </row>
    <row r="561" customFormat="false" ht="15" hidden="true" customHeight="false" outlineLevel="0" collapsed="false">
      <c r="A561" s="0" t="n">
        <f aca="false">'NORTH-2'!A1299</f>
        <v>3</v>
      </c>
      <c r="B561" s="0" t="str">
        <f aca="false">'NORTH-2'!B1299</f>
        <v>PWD RMU
11 KV Sajanpur Feeder.</v>
      </c>
      <c r="C561" s="1441" t="n">
        <f aca="false">'NORTH-2'!C1299</f>
        <v>11</v>
      </c>
      <c r="D561" s="1441" t="n">
        <f aca="false">'NORTH-2'!D1299</f>
        <v>0</v>
      </c>
      <c r="E561" s="1441" t="str">
        <f aca="false">'NORTH-2'!E1299</f>
        <v>DHK61017</v>
      </c>
      <c r="F561" s="1441" t="n">
        <f aca="false">'NORTH-2'!F1299</f>
        <v>1</v>
      </c>
      <c r="G561" s="1441" t="n">
        <f aca="false">'NORTH-2'!G1299</f>
        <v>187933</v>
      </c>
      <c r="H561" s="1441" t="n">
        <f aca="false">'NORTH-2'!H1299</f>
        <v>190385</v>
      </c>
      <c r="I561" s="1441" t="n">
        <f aca="false">'NORTH-2'!I1299</f>
        <v>2452</v>
      </c>
      <c r="J561" s="1441" t="n">
        <f aca="false">'NORTH-2'!J1299</f>
        <v>60</v>
      </c>
      <c r="K561" s="0" t="n">
        <f aca="false">'NORTH-2'!K1299</f>
        <v>0</v>
      </c>
      <c r="L561" s="0" t="n">
        <f aca="false">'NORTH-2'!L1299</f>
        <v>147120</v>
      </c>
      <c r="M561" s="0" t="n">
        <f aca="false">'NORTH-2'!M1299</f>
        <v>149621.176873551</v>
      </c>
      <c r="N561" s="0" t="str">
        <f aca="false">'NORTH-2'!N1299</f>
        <v>Rajarbag</v>
      </c>
      <c r="O561" s="0" t="s">
        <v>979</v>
      </c>
    </row>
    <row r="562" customFormat="false" ht="15" hidden="true" customHeight="false" outlineLevel="0" collapsed="false">
      <c r="A562" s="0" t="n">
        <f aca="false">'NORTH-2'!A1300</f>
        <v>4</v>
      </c>
      <c r="B562" s="0" t="str">
        <f aca="false">'NORTH-2'!B1300</f>
        <v>Benjir Bagan</v>
      </c>
      <c r="C562" s="1441" t="n">
        <f aca="false">'NORTH-2'!C1300</f>
        <v>11</v>
      </c>
      <c r="D562" s="1441" t="n">
        <f aca="false">'NORTH-2'!D1300</f>
        <v>0</v>
      </c>
      <c r="E562" s="1441" t="str">
        <f aca="false">'NORTH-2'!E1300</f>
        <v>DHK60985</v>
      </c>
      <c r="F562" s="1441" t="n">
        <f aca="false">'NORTH-2'!F1300</f>
        <v>1</v>
      </c>
      <c r="G562" s="1441" t="n">
        <f aca="false">'NORTH-2'!G1300</f>
        <v>157675</v>
      </c>
      <c r="H562" s="1441" t="n">
        <f aca="false">'NORTH-2'!H1300</f>
        <v>160865</v>
      </c>
      <c r="I562" s="1441" t="n">
        <f aca="false">'NORTH-2'!I1300</f>
        <v>3190</v>
      </c>
      <c r="J562" s="1441" t="n">
        <f aca="false">'NORTH-2'!J1300</f>
        <v>60</v>
      </c>
      <c r="K562" s="0" t="n">
        <f aca="false">'NORTH-2'!K1300</f>
        <v>0</v>
      </c>
      <c r="L562" s="0" t="n">
        <f aca="false">'NORTH-2'!L1300</f>
        <v>191400</v>
      </c>
      <c r="M562" s="0" t="n">
        <f aca="false">'NORTH-2'!M1300</f>
        <v>194653.978069587</v>
      </c>
      <c r="N562" s="0" t="str">
        <f aca="false">'NORTH-2'!N1300</f>
        <v>Rajarbag</v>
      </c>
      <c r="O562" s="0" t="s">
        <v>979</v>
      </c>
    </row>
    <row r="563" customFormat="false" ht="15" hidden="true" customHeight="false" outlineLevel="0" collapsed="false"/>
    <row r="564" customFormat="false" ht="15" hidden="true" customHeight="false" outlineLevel="0" collapsed="false">
      <c r="A564" s="0" t="n">
        <f aca="false">'NORTH-2'!A1302</f>
        <v>6</v>
      </c>
      <c r="B564" s="0" t="str">
        <f aca="false">'NORTH-2'!B1302</f>
        <v>AT-1 &amp; AT-2</v>
      </c>
      <c r="C564" s="1441" t="n">
        <f aca="false">'NORTH-2'!C1302</f>
        <v>0.415</v>
      </c>
      <c r="D564" s="1441" t="n">
        <f aca="false">'NORTH-2'!D1302</f>
        <v>0</v>
      </c>
      <c r="E564" s="1441" t="str">
        <f aca="false">'NORTH-2'!E1302</f>
        <v>ELIB 7374</v>
      </c>
      <c r="F564" s="1441" t="n">
        <f aca="false">'NORTH-2'!F1302</f>
        <v>1</v>
      </c>
      <c r="G564" s="1441" t="n">
        <f aca="false">'NORTH-2'!G1302</f>
        <v>1628.18</v>
      </c>
      <c r="H564" s="1441" t="n">
        <f aca="false">'NORTH-2'!H1302</f>
        <v>1864.68</v>
      </c>
      <c r="I564" s="1441" t="n">
        <f aca="false">'NORTH-2'!I1302</f>
        <v>236.5</v>
      </c>
      <c r="J564" s="1441" t="n">
        <f aca="false">'NORTH-2'!J1302</f>
        <v>60</v>
      </c>
      <c r="K564" s="0" t="n">
        <f aca="false">'NORTH-2'!K1302</f>
        <v>0</v>
      </c>
      <c r="L564" s="0" t="n">
        <f aca="false">'NORTH-2'!L1302</f>
        <v>14190</v>
      </c>
      <c r="M564" s="0" t="n">
        <f aca="false">'NORTH-2'!M1302</f>
        <v>14431.2432017107</v>
      </c>
      <c r="N564" s="0" t="str">
        <f aca="false">'NORTH-2'!N1302</f>
        <v>Rajarbag</v>
      </c>
      <c r="O564" s="0" t="s">
        <v>979</v>
      </c>
    </row>
    <row r="565" customFormat="false" ht="15" hidden="true" customHeight="false" outlineLevel="0" collapsed="false">
      <c r="A565" s="0" t="n">
        <f aca="false">'NORTH-2'!A1374</f>
        <v>1</v>
      </c>
      <c r="B565" s="0" t="str">
        <f aca="false">'NORTH-2'!B1374</f>
        <v>Spare</v>
      </c>
      <c r="C565" s="1441" t="n">
        <f aca="false">'NORTH-2'!C1374</f>
        <v>11</v>
      </c>
      <c r="D565" s="1441" t="n">
        <f aca="false">'NORTH-2'!D1374</f>
        <v>0</v>
      </c>
      <c r="E565" s="1441" t="str">
        <f aca="false">'NORTH-2'!E1374</f>
        <v>BD013944</v>
      </c>
      <c r="F565" s="1441" t="n">
        <f aca="false">'NORTH-2'!F1374</f>
        <v>1</v>
      </c>
      <c r="G565" s="1441" t="n">
        <f aca="false">'NORTH-2'!G1374</f>
        <v>0</v>
      </c>
      <c r="H565" s="1441" t="n">
        <f aca="false">'NORTH-2'!H1374</f>
        <v>0</v>
      </c>
      <c r="I565" s="1441" t="n">
        <f aca="false">'NORTH-2'!I1374</f>
        <v>0</v>
      </c>
      <c r="J565" s="1441" t="n">
        <f aca="false">'NORTH-2'!J1374</f>
        <v>1000</v>
      </c>
      <c r="K565" s="0" t="n">
        <f aca="false">'NORTH-2'!K1374</f>
        <v>0</v>
      </c>
      <c r="L565" s="0" t="n">
        <f aca="false">'NORTH-2'!L1374</f>
        <v>0</v>
      </c>
      <c r="M565" s="0" t="n">
        <f aca="false">'NORTH-2'!M1374</f>
        <v>0</v>
      </c>
      <c r="N565" s="0" t="n">
        <f aca="false">'NORTH-2'!N1374</f>
        <v>0</v>
      </c>
      <c r="O565" s="0" t="s">
        <v>1006</v>
      </c>
    </row>
    <row r="566" customFormat="false" ht="15" hidden="true" customHeight="false" outlineLevel="0" collapsed="false">
      <c r="A566" s="0" t="n">
        <f aca="false">'NORTH-2'!A1375</f>
        <v>2</v>
      </c>
      <c r="B566" s="0" t="str">
        <f aca="false">'NORTH-2'!B1375</f>
        <v>Monipuripara west</v>
      </c>
      <c r="C566" s="1441" t="n">
        <f aca="false">'NORTH-2'!C1375</f>
        <v>11</v>
      </c>
      <c r="D566" s="1441" t="n">
        <f aca="false">'NORTH-2'!D1375</f>
        <v>0</v>
      </c>
      <c r="E566" s="1441" t="str">
        <f aca="false">'NORTH-2'!E1375</f>
        <v>BD013947</v>
      </c>
      <c r="F566" s="1441" t="n">
        <f aca="false">'NORTH-2'!F1375</f>
        <v>1</v>
      </c>
      <c r="G566" s="1441" t="n">
        <f aca="false">'NORTH-2'!G1375</f>
        <v>28604.46</v>
      </c>
      <c r="H566" s="1441" t="n">
        <f aca="false">'NORTH-2'!H1375</f>
        <v>29462.81</v>
      </c>
      <c r="I566" s="1441" t="n">
        <f aca="false">'NORTH-2'!I1375</f>
        <v>858.350000000002</v>
      </c>
      <c r="J566" s="1441" t="n">
        <f aca="false">'NORTH-2'!J1375</f>
        <v>1000</v>
      </c>
      <c r="K566" s="0" t="n">
        <f aca="false">'NORTH-2'!K1375</f>
        <v>0</v>
      </c>
      <c r="L566" s="0" t="n">
        <f aca="false">'NORTH-2'!L1375</f>
        <v>858350.000000002</v>
      </c>
      <c r="M566" s="0" t="n">
        <f aca="false">'NORTH-2'!M1375</f>
        <v>898648.902875784</v>
      </c>
      <c r="N566" s="0" t="str">
        <f aca="false">'NORTH-2'!N1375</f>
        <v>Shere b.nagar</v>
      </c>
      <c r="O566" s="0" t="s">
        <v>1006</v>
      </c>
    </row>
    <row r="567" customFormat="false" ht="15" hidden="true" customHeight="false" outlineLevel="0" collapsed="false">
      <c r="A567" s="0" t="n">
        <f aca="false">'NORTH-2'!A1376</f>
        <v>3</v>
      </c>
      <c r="B567" s="0" t="str">
        <f aca="false">'NORTH-2'!B1376</f>
        <v>Biggan College</v>
      </c>
      <c r="C567" s="1441" t="n">
        <f aca="false">'NORTH-2'!C1376</f>
        <v>11</v>
      </c>
      <c r="D567" s="1441" t="n">
        <f aca="false">'NORTH-2'!D1376</f>
        <v>0</v>
      </c>
      <c r="E567" s="1441" t="str">
        <f aca="false">'NORTH-2'!E1376</f>
        <v>BD013949</v>
      </c>
      <c r="F567" s="1441" t="n">
        <f aca="false">'NORTH-2'!F1376</f>
        <v>1</v>
      </c>
      <c r="G567" s="1441" t="n">
        <f aca="false">'NORTH-2'!G1376</f>
        <v>16491.07</v>
      </c>
      <c r="H567" s="1441" t="n">
        <f aca="false">'NORTH-2'!H1376</f>
        <v>17308.18</v>
      </c>
      <c r="I567" s="1441" t="n">
        <f aca="false">'NORTH-2'!I1376</f>
        <v>817.110000000001</v>
      </c>
      <c r="J567" s="1441" t="n">
        <f aca="false">'NORTH-2'!J1376</f>
        <v>1000</v>
      </c>
      <c r="K567" s="0" t="n">
        <f aca="false">'NORTH-2'!K1376</f>
        <v>0</v>
      </c>
      <c r="L567" s="0" t="n">
        <f aca="false">'NORTH-2'!L1376</f>
        <v>817110.000000001</v>
      </c>
      <c r="M567" s="0" t="n">
        <f aca="false">'NORTH-2'!M1376</f>
        <v>855472.715126499</v>
      </c>
      <c r="N567" s="0" t="str">
        <f aca="false">'NORTH-2'!N1376</f>
        <v>Kakrail</v>
      </c>
      <c r="O567" s="0" t="s">
        <v>1006</v>
      </c>
    </row>
    <row r="568" customFormat="false" ht="15" hidden="true" customHeight="false" outlineLevel="0" collapsed="false">
      <c r="A568" s="0" t="n">
        <f aca="false">'NORTH-2'!A1377</f>
        <v>4</v>
      </c>
      <c r="B568" s="0" t="str">
        <f aca="false">'NORTH-2'!B1377</f>
        <v>Green Road South</v>
      </c>
      <c r="C568" s="1441" t="n">
        <f aca="false">'NORTH-2'!C1377</f>
        <v>11</v>
      </c>
      <c r="D568" s="1441" t="n">
        <f aca="false">'NORTH-2'!D1377</f>
        <v>0</v>
      </c>
      <c r="E568" s="1441" t="str">
        <f aca="false">'NORTH-2'!E1377</f>
        <v>BD013948</v>
      </c>
      <c r="F568" s="1441" t="n">
        <f aca="false">'NORTH-2'!F1377</f>
        <v>1</v>
      </c>
      <c r="G568" s="1441" t="n">
        <f aca="false">'NORTH-2'!G1377</f>
        <v>26639.32</v>
      </c>
      <c r="H568" s="1441" t="n">
        <f aca="false">'NORTH-2'!H1377</f>
        <v>27673.13</v>
      </c>
      <c r="I568" s="1441" t="n">
        <f aca="false">'NORTH-2'!I1377</f>
        <v>1033.81</v>
      </c>
      <c r="J568" s="1441" t="n">
        <f aca="false">'NORTH-2'!J1377</f>
        <v>1000</v>
      </c>
      <c r="K568" s="0" t="n">
        <f aca="false">'NORTH-2'!K1377</f>
        <v>0</v>
      </c>
      <c r="L568" s="0" t="n">
        <f aca="false">'NORTH-2'!L1377</f>
        <v>1033810</v>
      </c>
      <c r="M568" s="0" t="n">
        <f aca="false">'NORTH-2'!M1377</f>
        <v>1082346.62117087</v>
      </c>
      <c r="N568" s="0" t="str">
        <f aca="false">'NORTH-2'!N1377</f>
        <v>Shere b.nagar</v>
      </c>
      <c r="O568" s="0" t="s">
        <v>1006</v>
      </c>
    </row>
    <row r="569" customFormat="false" ht="15" hidden="true" customHeight="false" outlineLevel="0" collapsed="false">
      <c r="A569" s="0" t="n">
        <f aca="false">'NORTH-2'!A1378</f>
        <v>5</v>
      </c>
      <c r="B569" s="0" t="str">
        <f aca="false">'NORTH-2'!B1378</f>
        <v>BARC Building O/H</v>
      </c>
      <c r="C569" s="1441" t="n">
        <f aca="false">'NORTH-2'!C1378</f>
        <v>11</v>
      </c>
      <c r="D569" s="1441" t="n">
        <f aca="false">'NORTH-2'!D1378</f>
        <v>0</v>
      </c>
      <c r="E569" s="1441" t="str">
        <f aca="false">'NORTH-2'!E1378</f>
        <v>BD014010</v>
      </c>
      <c r="F569" s="1441" t="n">
        <f aca="false">'NORTH-2'!F1378</f>
        <v>1</v>
      </c>
      <c r="G569" s="1441" t="n">
        <f aca="false">'NORTH-2'!G1378</f>
        <v>11567.27</v>
      </c>
      <c r="H569" s="1441" t="n">
        <f aca="false">'NORTH-2'!H1378</f>
        <v>12194.37</v>
      </c>
      <c r="I569" s="1441" t="n">
        <f aca="false">'NORTH-2'!I1378</f>
        <v>627.1</v>
      </c>
      <c r="J569" s="1441" t="n">
        <f aca="false">'NORTH-2'!J1378</f>
        <v>1000</v>
      </c>
      <c r="K569" s="0" t="n">
        <f aca="false">'NORTH-2'!K1378</f>
        <v>0</v>
      </c>
      <c r="L569" s="0" t="n">
        <f aca="false">'NORTH-2'!L1378</f>
        <v>627100</v>
      </c>
      <c r="M569" s="0" t="n">
        <f aca="false">'NORTH-2'!M1378</f>
        <v>656541.885004256</v>
      </c>
      <c r="N569" s="0" t="str">
        <f aca="false">'NORTH-2'!N1378</f>
        <v>Shere b.nagar</v>
      </c>
      <c r="O569" s="0" t="s">
        <v>1006</v>
      </c>
    </row>
    <row r="570" customFormat="false" ht="15" hidden="true" customHeight="false" outlineLevel="0" collapsed="false">
      <c r="A570" s="0" t="n">
        <f aca="false">'NORTH-2'!A1379</f>
        <v>6</v>
      </c>
      <c r="B570" s="0" t="str">
        <f aca="false">'NORTH-2'!B1379</f>
        <v>Green Road North</v>
      </c>
      <c r="C570" s="1441" t="n">
        <f aca="false">'NORTH-2'!C1379</f>
        <v>11</v>
      </c>
      <c r="D570" s="1441" t="n">
        <f aca="false">'NORTH-2'!D1379</f>
        <v>0</v>
      </c>
      <c r="E570" s="1441" t="str">
        <f aca="false">'NORTH-2'!E1379</f>
        <v>BD014036</v>
      </c>
      <c r="F570" s="1441" t="n">
        <f aca="false">'NORTH-2'!F1379</f>
        <v>1</v>
      </c>
      <c r="G570" s="1441" t="n">
        <f aca="false">'NORTH-2'!G1379</f>
        <v>53150.66</v>
      </c>
      <c r="H570" s="1441" t="n">
        <f aca="false">'NORTH-2'!H1379</f>
        <v>55063.73</v>
      </c>
      <c r="I570" s="1441" t="n">
        <f aca="false">'NORTH-2'!I1379</f>
        <v>1913.07</v>
      </c>
      <c r="J570" s="1441" t="n">
        <f aca="false">'NORTH-2'!J1379</f>
        <v>1000</v>
      </c>
      <c r="K570" s="0" t="n">
        <f aca="false">'NORTH-2'!K1379</f>
        <v>0</v>
      </c>
      <c r="L570" s="0" t="n">
        <f aca="false">'NORTH-2'!L1379</f>
        <v>1913070</v>
      </c>
      <c r="M570" s="0" t="n">
        <f aca="false">'NORTH-2'!M1379</f>
        <v>2002887.23320856</v>
      </c>
      <c r="N570" s="0" t="str">
        <f aca="false">'NORTH-2'!N1379</f>
        <v>Shere b.nagar</v>
      </c>
      <c r="O570" s="0" t="s">
        <v>1006</v>
      </c>
    </row>
    <row r="571" customFormat="false" ht="15" hidden="true" customHeight="false" outlineLevel="0" collapsed="false">
      <c r="A571" s="0" t="n">
        <f aca="false">'NORTH-2'!A1380</f>
        <v>7</v>
      </c>
      <c r="B571" s="0" t="str">
        <f aca="false">'NORTH-2'!B1380</f>
        <v>Chundrima Uddan</v>
      </c>
      <c r="C571" s="1441" t="n">
        <f aca="false">'NORTH-2'!C1380</f>
        <v>11</v>
      </c>
      <c r="D571" s="1441" t="n">
        <f aca="false">'NORTH-2'!D1380</f>
        <v>0</v>
      </c>
      <c r="E571" s="1441" t="str">
        <f aca="false">'NORTH-2'!E1380</f>
        <v>BD014035</v>
      </c>
      <c r="F571" s="1441" t="n">
        <f aca="false">'NORTH-2'!F1380</f>
        <v>1</v>
      </c>
      <c r="G571" s="1441" t="n">
        <f aca="false">'NORTH-2'!G1380</f>
        <v>26974.49</v>
      </c>
      <c r="H571" s="1441" t="n">
        <f aca="false">'NORTH-2'!H1380</f>
        <v>28003.9</v>
      </c>
      <c r="I571" s="1441" t="n">
        <f aca="false">'NORTH-2'!I1380</f>
        <v>1029.41</v>
      </c>
      <c r="J571" s="1441" t="n">
        <f aca="false">'NORTH-2'!J1380</f>
        <v>1000</v>
      </c>
      <c r="K571" s="0" t="n">
        <f aca="false">'NORTH-2'!K1380</f>
        <v>0</v>
      </c>
      <c r="L571" s="0" t="n">
        <f aca="false">'NORTH-2'!L1380</f>
        <v>1029410</v>
      </c>
      <c r="M571" s="0" t="n">
        <f aca="false">'NORTH-2'!M1380</f>
        <v>1077740.04439839</v>
      </c>
      <c r="N571" s="0" t="str">
        <f aca="false">'NORTH-2'!N1380</f>
        <v>Shere b.nagar</v>
      </c>
      <c r="O571" s="0" t="s">
        <v>1006</v>
      </c>
    </row>
    <row r="572" customFormat="false" ht="15" hidden="true" customHeight="false" outlineLevel="0" collapsed="false">
      <c r="A572" s="0" t="n">
        <f aca="false">'NORTH-2'!A1381</f>
        <v>8</v>
      </c>
      <c r="B572" s="0" t="str">
        <f aca="false">'NORTH-2'!B1381</f>
        <v>Spare-02</v>
      </c>
      <c r="C572" s="1441" t="n">
        <f aca="false">'NORTH-2'!C1381</f>
        <v>11</v>
      </c>
      <c r="D572" s="1441" t="n">
        <f aca="false">'NORTH-2'!D1381</f>
        <v>0</v>
      </c>
      <c r="E572" s="1441" t="str">
        <f aca="false">'NORTH-2'!E1381</f>
        <v>BD013940</v>
      </c>
      <c r="F572" s="1441" t="n">
        <f aca="false">'NORTH-2'!F1381</f>
        <v>1</v>
      </c>
      <c r="G572" s="1441" t="n">
        <f aca="false">'NORTH-2'!G1381</f>
        <v>0</v>
      </c>
      <c r="H572" s="1441" t="n">
        <f aca="false">'NORTH-2'!H1381</f>
        <v>0</v>
      </c>
      <c r="I572" s="1441" t="n">
        <f aca="false">'NORTH-2'!I1381</f>
        <v>0</v>
      </c>
      <c r="J572" s="1441" t="n">
        <f aca="false">'NORTH-2'!J1381</f>
        <v>1000</v>
      </c>
      <c r="K572" s="0" t="n">
        <f aca="false">'NORTH-2'!K1381</f>
        <v>0</v>
      </c>
      <c r="L572" s="0" t="n">
        <f aca="false">'NORTH-2'!L1381</f>
        <v>0</v>
      </c>
      <c r="M572" s="0" t="n">
        <f aca="false">'NORTH-2'!M1381</f>
        <v>0</v>
      </c>
      <c r="N572" s="0" t="str">
        <f aca="false">'NORTH-2'!N1381</f>
        <v>Shere b.nagar</v>
      </c>
      <c r="O572" s="0" t="s">
        <v>1006</v>
      </c>
    </row>
    <row r="573" customFormat="false" ht="15" hidden="true" customHeight="false" outlineLevel="0" collapsed="false">
      <c r="A573" s="0" t="n">
        <f aca="false">'NORTH-2'!A1382</f>
        <v>1</v>
      </c>
      <c r="B573" s="0" t="str">
        <f aca="false">'NORTH-2'!B1382</f>
        <v>Spare-03</v>
      </c>
      <c r="C573" s="1441" t="n">
        <f aca="false">'NORTH-2'!C1382</f>
        <v>11</v>
      </c>
      <c r="D573" s="1441" t="n">
        <f aca="false">'NORTH-2'!D1382</f>
        <v>0</v>
      </c>
      <c r="E573" s="1441" t="str">
        <f aca="false">'NORTH-2'!E1382</f>
        <v>BD013946</v>
      </c>
      <c r="F573" s="1441" t="n">
        <f aca="false">'NORTH-2'!F1382</f>
        <v>1</v>
      </c>
      <c r="G573" s="1441" t="n">
        <f aca="false">'NORTH-2'!G1382</f>
        <v>0</v>
      </c>
      <c r="H573" s="1441" t="n">
        <f aca="false">'NORTH-2'!H1382</f>
        <v>0</v>
      </c>
      <c r="I573" s="1441" t="n">
        <f aca="false">'NORTH-2'!I1382</f>
        <v>0</v>
      </c>
      <c r="J573" s="1441" t="n">
        <f aca="false">'NORTH-2'!J1382</f>
        <v>1000</v>
      </c>
      <c r="K573" s="0" t="n">
        <f aca="false">'NORTH-2'!K1382</f>
        <v>0</v>
      </c>
      <c r="L573" s="0" t="n">
        <f aca="false">'NORTH-2'!L1382</f>
        <v>0</v>
      </c>
      <c r="M573" s="0" t="n">
        <f aca="false">'NORTH-2'!M1382</f>
        <v>0</v>
      </c>
      <c r="N573" s="0" t="str">
        <f aca="false">'NORTH-2'!N1382</f>
        <v>Shere b.nagar</v>
      </c>
      <c r="O573" s="0" t="s">
        <v>1006</v>
      </c>
    </row>
    <row r="574" customFormat="false" ht="15" hidden="true" customHeight="false" outlineLevel="0" collapsed="false">
      <c r="A574" s="0" t="n">
        <f aca="false">'NORTH-2'!A1383</f>
        <v>2</v>
      </c>
      <c r="B574" s="0" t="str">
        <f aca="false">'NORTH-2'!B1383</f>
        <v>kawran Bazar North</v>
      </c>
      <c r="C574" s="1441" t="n">
        <f aca="false">'NORTH-2'!C1383</f>
        <v>11</v>
      </c>
      <c r="D574" s="1441" t="n">
        <f aca="false">'NORTH-2'!D1383</f>
        <v>0</v>
      </c>
      <c r="E574" s="1441" t="str">
        <f aca="false">'NORTH-2'!E1383</f>
        <v>BD013964</v>
      </c>
      <c r="F574" s="1441" t="n">
        <f aca="false">'NORTH-2'!F1383</f>
        <v>1</v>
      </c>
      <c r="G574" s="1441" t="n">
        <f aca="false">'NORTH-2'!G1383</f>
        <v>40112.39</v>
      </c>
      <c r="H574" s="1441" t="n">
        <f aca="false">'NORTH-2'!H1383</f>
        <v>40142.51</v>
      </c>
      <c r="I574" s="1441" t="n">
        <f aca="false">'NORTH-2'!I1383</f>
        <v>30.1200000000026</v>
      </c>
      <c r="J574" s="1441" t="n">
        <f aca="false">'NORTH-2'!J1383</f>
        <v>1000</v>
      </c>
      <c r="K574" s="0" t="n">
        <f aca="false">'NORTH-2'!K1383</f>
        <v>0</v>
      </c>
      <c r="L574" s="0" t="n">
        <f aca="false">'NORTH-2'!L1383</f>
        <v>30120.0000000026</v>
      </c>
      <c r="M574" s="0" t="n">
        <f aca="false">'NORTH-2'!M1383</f>
        <v>31534.1119061233</v>
      </c>
      <c r="N574" s="0" t="str">
        <f aca="false">'NORTH-2'!N1383</f>
        <v>Kakrail</v>
      </c>
      <c r="O574" s="0" t="s">
        <v>1006</v>
      </c>
    </row>
    <row r="575" customFormat="false" ht="15" hidden="true" customHeight="false" outlineLevel="0" collapsed="false">
      <c r="A575" s="0" t="n">
        <f aca="false">'NORTH-2'!A1384</f>
        <v>3</v>
      </c>
      <c r="B575" s="0" t="str">
        <f aca="false">'NORTH-2'!B1384</f>
        <v>NAM Bhanan RMU</v>
      </c>
      <c r="C575" s="1441" t="n">
        <f aca="false">'NORTH-2'!C1384</f>
        <v>11</v>
      </c>
      <c r="D575" s="1441" t="n">
        <f aca="false">'NORTH-2'!D1384</f>
        <v>0</v>
      </c>
      <c r="E575" s="1441" t="str">
        <f aca="false">'NORTH-2'!E1384</f>
        <v>BD013950</v>
      </c>
      <c r="F575" s="1441" t="n">
        <f aca="false">'NORTH-2'!F1384</f>
        <v>1</v>
      </c>
      <c r="G575" s="1441" t="n">
        <f aca="false">'NORTH-2'!G1384</f>
        <v>13253.69</v>
      </c>
      <c r="H575" s="1441" t="n">
        <f aca="false">'NORTH-2'!H1384</f>
        <v>14281.17</v>
      </c>
      <c r="I575" s="1441" t="n">
        <f aca="false">'NORTH-2'!I1384</f>
        <v>1027.48</v>
      </c>
      <c r="J575" s="1441" t="n">
        <f aca="false">'NORTH-2'!J1384</f>
        <v>1000</v>
      </c>
      <c r="K575" s="0" t="n">
        <f aca="false">'NORTH-2'!K1384</f>
        <v>0</v>
      </c>
      <c r="L575" s="0" t="n">
        <f aca="false">'NORTH-2'!L1384</f>
        <v>1027480</v>
      </c>
      <c r="M575" s="0" t="n">
        <f aca="false">'NORTH-2'!M1384</f>
        <v>1075719.4323141</v>
      </c>
      <c r="N575" s="0" t="str">
        <f aca="false">'NORTH-2'!N1384</f>
        <v>Shere b.nagar</v>
      </c>
      <c r="O575" s="0" t="s">
        <v>1006</v>
      </c>
    </row>
    <row r="576" customFormat="false" ht="15" hidden="true" customHeight="false" outlineLevel="0" collapsed="false">
      <c r="A576" s="0" t="n">
        <f aca="false">'NORTH-2'!A1385</f>
        <v>4</v>
      </c>
      <c r="B576" s="0" t="str">
        <f aca="false">'NORTH-2'!B1385</f>
        <v>Novo Theater</v>
      </c>
      <c r="C576" s="1441" t="n">
        <f aca="false">'NORTH-2'!C1385</f>
        <v>11</v>
      </c>
      <c r="D576" s="1441" t="n">
        <f aca="false">'NORTH-2'!D1385</f>
        <v>0</v>
      </c>
      <c r="E576" s="1441" t="str">
        <f aca="false">'NORTH-2'!E1385</f>
        <v>BD013938</v>
      </c>
      <c r="F576" s="1441" t="n">
        <f aca="false">'NORTH-2'!F1385</f>
        <v>1</v>
      </c>
      <c r="G576" s="1441" t="n">
        <f aca="false">'NORTH-2'!G1385</f>
        <v>0</v>
      </c>
      <c r="H576" s="1441" t="n">
        <f aca="false">'NORTH-2'!H1385</f>
        <v>0</v>
      </c>
      <c r="I576" s="1441" t="n">
        <f aca="false">'NORTH-2'!I1385</f>
        <v>0</v>
      </c>
      <c r="J576" s="1441" t="n">
        <f aca="false">'NORTH-2'!J1385</f>
        <v>1000</v>
      </c>
      <c r="K576" s="0" t="n">
        <f aca="false">'NORTH-2'!K1385</f>
        <v>0</v>
      </c>
      <c r="L576" s="0" t="n">
        <f aca="false">'NORTH-2'!L1385</f>
        <v>0</v>
      </c>
      <c r="M576" s="0" t="n">
        <f aca="false">'NORTH-2'!M1385</f>
        <v>0</v>
      </c>
      <c r="N576" s="0" t="str">
        <f aca="false">'NORTH-2'!N1385</f>
        <v>Shere b.nagar</v>
      </c>
      <c r="O576" s="0" t="s">
        <v>1006</v>
      </c>
    </row>
    <row r="577" customFormat="false" ht="15" hidden="true" customHeight="false" outlineLevel="0" collapsed="false">
      <c r="A577" s="0" t="n">
        <f aca="false">'NORTH-2'!A1386</f>
        <v>5</v>
      </c>
      <c r="B577" s="0" t="str">
        <f aca="false">'NORTH-2'!B1386</f>
        <v>Monipuripara Nearest</v>
      </c>
      <c r="C577" s="1441" t="n">
        <f aca="false">'NORTH-2'!C1386</f>
        <v>11</v>
      </c>
      <c r="D577" s="1441" t="n">
        <f aca="false">'NORTH-2'!D1386</f>
        <v>0</v>
      </c>
      <c r="E577" s="1441" t="str">
        <f aca="false">'NORTH-2'!E1386</f>
        <v>BD013962</v>
      </c>
      <c r="F577" s="1441" t="n">
        <f aca="false">'NORTH-2'!F1386</f>
        <v>1</v>
      </c>
      <c r="G577" s="1441" t="n">
        <f aca="false">'NORTH-2'!G1386</f>
        <v>35872.57</v>
      </c>
      <c r="H577" s="1441" t="n">
        <f aca="false">'NORTH-2'!H1386</f>
        <v>36592.1</v>
      </c>
      <c r="I577" s="1441" t="n">
        <f aca="false">'NORTH-2'!I1386</f>
        <v>719.529999999999</v>
      </c>
      <c r="J577" s="1441" t="n">
        <f aca="false">'NORTH-2'!J1386</f>
        <v>1000</v>
      </c>
      <c r="K577" s="0" t="n">
        <f aca="false">'NORTH-2'!K1386</f>
        <v>0</v>
      </c>
      <c r="L577" s="0" t="n">
        <f aca="false">'NORTH-2'!L1386</f>
        <v>719529.999999999</v>
      </c>
      <c r="M577" s="0" t="n">
        <f aca="false">'NORTH-2'!M1386</f>
        <v>753311.405704212</v>
      </c>
      <c r="N577" s="0" t="str">
        <f aca="false">'NORTH-2'!N1386</f>
        <v>Tejgaon</v>
      </c>
      <c r="O577" s="0" t="s">
        <v>1006</v>
      </c>
    </row>
    <row r="578" customFormat="false" ht="15" hidden="true" customHeight="false" outlineLevel="0" collapsed="false">
      <c r="A578" s="0" t="n">
        <f aca="false">'NORTH-2'!A1387</f>
        <v>6</v>
      </c>
      <c r="B578" s="0" t="str">
        <f aca="false">'NORTH-2'!B1387</f>
        <v>Holy Cross</v>
      </c>
      <c r="C578" s="1441" t="n">
        <f aca="false">'NORTH-2'!C1387</f>
        <v>11</v>
      </c>
      <c r="D578" s="1441" t="n">
        <f aca="false">'NORTH-2'!D1387</f>
        <v>0</v>
      </c>
      <c r="E578" s="1441" t="str">
        <f aca="false">'NORTH-2'!E1387</f>
        <v>BD013965</v>
      </c>
      <c r="F578" s="1441" t="n">
        <f aca="false">'NORTH-2'!F1387</f>
        <v>1</v>
      </c>
      <c r="G578" s="1441" t="n">
        <f aca="false">'NORTH-2'!G1387</f>
        <v>33881.78</v>
      </c>
      <c r="H578" s="1441" t="n">
        <f aca="false">'NORTH-2'!H1387</f>
        <v>35046.94</v>
      </c>
      <c r="I578" s="1441" t="n">
        <f aca="false">'NORTH-2'!I1387</f>
        <v>1165.16</v>
      </c>
      <c r="J578" s="1441" t="n">
        <f aca="false">'NORTH-2'!J1387</f>
        <v>1000</v>
      </c>
      <c r="K578" s="0" t="n">
        <f aca="false">'NORTH-2'!K1387</f>
        <v>0</v>
      </c>
      <c r="L578" s="0" t="n">
        <f aca="false">'NORTH-2'!L1387</f>
        <v>1165160</v>
      </c>
      <c r="M578" s="0" t="n">
        <f aca="false">'NORTH-2'!M1387</f>
        <v>1219863.4073219</v>
      </c>
      <c r="N578" s="0" t="str">
        <f aca="false">'NORTH-2'!N1387</f>
        <v>Tejgaon</v>
      </c>
      <c r="O578" s="0" t="s">
        <v>1006</v>
      </c>
    </row>
    <row r="579" customFormat="false" ht="15" hidden="true" customHeight="false" outlineLevel="0" collapsed="false">
      <c r="A579" s="0" t="n">
        <f aca="false">'NORTH-2'!A1388</f>
        <v>7</v>
      </c>
      <c r="B579" s="0" t="str">
        <f aca="false">'NORTH-2'!B1388</f>
        <v>Honda Goli</v>
      </c>
      <c r="C579" s="1441" t="n">
        <f aca="false">'NORTH-2'!C1388</f>
        <v>11</v>
      </c>
      <c r="D579" s="1441" t="n">
        <f aca="false">'NORTH-2'!D1388</f>
        <v>0</v>
      </c>
      <c r="E579" s="1441" t="str">
        <f aca="false">'NORTH-2'!E1388</f>
        <v>BD014011</v>
      </c>
      <c r="F579" s="1441" t="n">
        <f aca="false">'NORTH-2'!F1388</f>
        <v>1</v>
      </c>
      <c r="G579" s="1441" t="n">
        <f aca="false">'NORTH-2'!G1388</f>
        <v>11371.49</v>
      </c>
      <c r="H579" s="1441" t="n">
        <f aca="false">'NORTH-2'!H1388</f>
        <v>12339.97</v>
      </c>
      <c r="I579" s="1441" t="n">
        <f aca="false">'NORTH-2'!I1388</f>
        <v>968.48</v>
      </c>
      <c r="J579" s="1441" t="n">
        <f aca="false">'NORTH-2'!J1388</f>
        <v>1000</v>
      </c>
      <c r="K579" s="0" t="n">
        <f aca="false">'NORTH-2'!K1388</f>
        <v>0</v>
      </c>
      <c r="L579" s="0" t="n">
        <f aca="false">'NORTH-2'!L1388</f>
        <v>968480</v>
      </c>
      <c r="M579" s="0" t="n">
        <f aca="false">'NORTH-2'!M1388</f>
        <v>1013949.42559228</v>
      </c>
      <c r="N579" s="0" t="str">
        <f aca="false">'NORTH-2'!N1388</f>
        <v>Tejgaon</v>
      </c>
      <c r="O579" s="0" t="s">
        <v>1006</v>
      </c>
    </row>
    <row r="580" customFormat="false" ht="15" hidden="true" customHeight="false" outlineLevel="0" collapsed="false">
      <c r="A580" s="0" t="n">
        <f aca="false">'NORTH-2'!A1389</f>
        <v>8</v>
      </c>
      <c r="B580" s="0" t="str">
        <f aca="false">'NORTH-2'!B1389</f>
        <v>Navy Quarter</v>
      </c>
      <c r="C580" s="1441" t="n">
        <f aca="false">'NORTH-2'!C1389</f>
        <v>11</v>
      </c>
      <c r="D580" s="1441" t="n">
        <f aca="false">'NORTH-2'!D1389</f>
        <v>0</v>
      </c>
      <c r="E580" s="1441" t="str">
        <f aca="false">'NORTH-2'!E1389</f>
        <v>BD013941</v>
      </c>
      <c r="F580" s="1441" t="n">
        <f aca="false">'NORTH-2'!F1389</f>
        <v>1</v>
      </c>
      <c r="G580" s="1441" t="n">
        <f aca="false">'NORTH-2'!G1389</f>
        <v>4780.31</v>
      </c>
      <c r="H580" s="1441" t="n">
        <f aca="false">'NORTH-2'!H1389</f>
        <v>4964.2</v>
      </c>
      <c r="I580" s="1441" t="n">
        <f aca="false">'NORTH-2'!I1389</f>
        <v>183.889999999999</v>
      </c>
      <c r="J580" s="1441" t="n">
        <f aca="false">'NORTH-2'!J1389</f>
        <v>1000</v>
      </c>
      <c r="K580" s="0" t="n">
        <f aca="false">'NORTH-2'!K1389</f>
        <v>0</v>
      </c>
      <c r="L580" s="0" t="n">
        <f aca="false">'NORTH-2'!L1389</f>
        <v>183889.999999999</v>
      </c>
      <c r="M580" s="0" t="n">
        <f aca="false">'NORTH-2'!M1389</f>
        <v>192523.500611437</v>
      </c>
      <c r="N580" s="0" t="str">
        <f aca="false">'NORTH-2'!N1389</f>
        <v>Tejgaon</v>
      </c>
      <c r="O580" s="0" t="s">
        <v>1006</v>
      </c>
    </row>
    <row r="581" customFormat="false" ht="15" hidden="true" customHeight="false" outlineLevel="0" collapsed="false">
      <c r="A581" s="0" t="n">
        <f aca="false">'NORTH-2'!A1390</f>
        <v>9</v>
      </c>
      <c r="B581" s="0" t="str">
        <f aca="false">'NORTH-2'!B1390</f>
        <v>AT-01</v>
      </c>
      <c r="C581" s="1441" t="n">
        <f aca="false">'NORTH-2'!C1390</f>
        <v>0.415</v>
      </c>
      <c r="D581" s="1441" t="n">
        <f aca="false">'NORTH-2'!D1390</f>
        <v>0</v>
      </c>
      <c r="E581" s="1441" t="n">
        <f aca="false">'NORTH-2'!E1390</f>
        <v>0</v>
      </c>
      <c r="F581" s="1441" t="n">
        <f aca="false">'NORTH-2'!F1390</f>
        <v>1</v>
      </c>
      <c r="G581" s="1441" t="n">
        <f aca="false">'NORTH-2'!G1390</f>
        <v>1762.39</v>
      </c>
      <c r="H581" s="1441" t="n">
        <f aca="false">'NORTH-2'!H1390</f>
        <v>1834.42</v>
      </c>
      <c r="I581" s="1441" t="n">
        <f aca="false">'NORTH-2'!I1390</f>
        <v>72.03</v>
      </c>
      <c r="J581" s="1441" t="n">
        <f aca="false">'NORTH-2'!J1390</f>
        <v>1</v>
      </c>
      <c r="K581" s="0" t="n">
        <f aca="false">'NORTH-2'!K1390</f>
        <v>0</v>
      </c>
      <c r="L581" s="0" t="n">
        <f aca="false">'NORTH-2'!L1390</f>
        <v>0</v>
      </c>
      <c r="M581" s="0" t="n">
        <f aca="false">'NORTH-2'!M1390</f>
        <v>0</v>
      </c>
      <c r="N581" s="0" t="str">
        <f aca="false">'NORTH-2'!N1390</f>
        <v>Shere b.nagar</v>
      </c>
      <c r="O581" s="0" t="s">
        <v>1006</v>
      </c>
    </row>
    <row r="582" customFormat="false" ht="15" hidden="true" customHeight="false" outlineLevel="0" collapsed="false">
      <c r="A582" s="0" t="n">
        <f aca="false">'NORTH-2'!A1391</f>
        <v>10</v>
      </c>
      <c r="B582" s="0" t="str">
        <f aca="false">'NORTH-2'!B1391</f>
        <v>AT-02</v>
      </c>
      <c r="C582" s="1441" t="n">
        <f aca="false">'NORTH-2'!C1391</f>
        <v>0.415</v>
      </c>
      <c r="D582" s="1441" t="n">
        <f aca="false">'NORTH-2'!D1391</f>
        <v>0</v>
      </c>
      <c r="E582" s="1441" t="n">
        <f aca="false">'NORTH-2'!E1391</f>
        <v>0</v>
      </c>
      <c r="F582" s="1441" t="n">
        <f aca="false">'NORTH-2'!F1391</f>
        <v>1</v>
      </c>
      <c r="G582" s="1441" t="n">
        <f aca="false">'NORTH-2'!G1391</f>
        <v>585.48</v>
      </c>
      <c r="H582" s="1441" t="n">
        <f aca="false">'NORTH-2'!H1391</f>
        <v>585.48</v>
      </c>
      <c r="I582" s="1441" t="n">
        <f aca="false">'NORTH-2'!I1391</f>
        <v>0</v>
      </c>
      <c r="J582" s="1441" t="n">
        <f aca="false">'NORTH-2'!J1391</f>
        <v>1</v>
      </c>
      <c r="K582" s="0" t="n">
        <f aca="false">'NORTH-2'!K1391</f>
        <v>0</v>
      </c>
      <c r="L582" s="0" t="n">
        <f aca="false">'NORTH-2'!L1391</f>
        <v>0</v>
      </c>
      <c r="M582" s="0" t="n">
        <f aca="false">'NORTH-2'!M1391</f>
        <v>0</v>
      </c>
      <c r="N582" s="0" t="str">
        <f aca="false">'NORTH-2'!N1391</f>
        <v>Shere b.nagar</v>
      </c>
      <c r="O582" s="0" t="s">
        <v>1006</v>
      </c>
    </row>
    <row r="583" customFormat="false" ht="15" hidden="true" customHeight="false" outlineLevel="0" collapsed="false">
      <c r="A583" s="0" t="n">
        <f aca="false">'NORTH-2'!A1454</f>
        <v>1</v>
      </c>
      <c r="B583" s="0" t="str">
        <f aca="false">'NORTH-2'!B1454</f>
        <v>Doctor Goli</v>
      </c>
      <c r="C583" s="1441" t="n">
        <f aca="false">'NORTH-2'!C1454</f>
        <v>11</v>
      </c>
      <c r="D583" s="1441" t="n">
        <f aca="false">'NORTH-2'!D1454</f>
        <v>0</v>
      </c>
      <c r="E583" s="1441" t="str">
        <f aca="false">'NORTH-2'!E1454</f>
        <v>BD013944</v>
      </c>
      <c r="F583" s="1441" t="n">
        <f aca="false">'NORTH-2'!F1454</f>
        <v>1</v>
      </c>
      <c r="G583" s="1441" t="n">
        <f aca="false">'NORTH-2'!G1454</f>
        <v>5839.76</v>
      </c>
      <c r="H583" s="1441" t="n">
        <f aca="false">'NORTH-2'!H1454</f>
        <v>6792.09</v>
      </c>
      <c r="I583" s="1441" t="n">
        <f aca="false">'NORTH-2'!I1454</f>
        <v>952.33</v>
      </c>
      <c r="J583" s="1441" t="n">
        <f aca="false">'NORTH-2'!J1454</f>
        <v>1000</v>
      </c>
      <c r="K583" s="0" t="n">
        <f aca="false">'NORTH-2'!K1454</f>
        <v>0</v>
      </c>
      <c r="L583" s="0" t="n">
        <f aca="false">'NORTH-2'!L1454</f>
        <v>952330</v>
      </c>
      <c r="M583" s="0" t="n">
        <f aca="false">'NORTH-2'!M1454</f>
        <v>958270.383467268</v>
      </c>
      <c r="N583" s="0" t="str">
        <f aca="false">'NORTH-2'!N1454</f>
        <v>Moghbazar</v>
      </c>
      <c r="O583" s="0" t="s">
        <v>4950</v>
      </c>
    </row>
    <row r="584" customFormat="false" ht="15" hidden="true" customHeight="false" outlineLevel="0" collapsed="false">
      <c r="A584" s="0" t="n">
        <f aca="false">'NORTH-2'!A1455</f>
        <v>2</v>
      </c>
      <c r="B584" s="0" t="str">
        <f aca="false">'NORTH-2'!B1455</f>
        <v>Ispahani</v>
      </c>
      <c r="C584" s="1441" t="n">
        <f aca="false">'NORTH-2'!C1455</f>
        <v>11</v>
      </c>
      <c r="D584" s="1441" t="n">
        <f aca="false">'NORTH-2'!D1455</f>
        <v>0</v>
      </c>
      <c r="E584" s="1441" t="str">
        <f aca="false">'NORTH-2'!E1455</f>
        <v>BD013947</v>
      </c>
      <c r="F584" s="1441" t="n">
        <f aca="false">'NORTH-2'!F1455</f>
        <v>1</v>
      </c>
      <c r="G584" s="1441" t="n">
        <f aca="false">'NORTH-2'!G1455</f>
        <v>6529.14</v>
      </c>
      <c r="H584" s="1441" t="n">
        <f aca="false">'NORTH-2'!H1455</f>
        <v>7580.78</v>
      </c>
      <c r="I584" s="1441" t="n">
        <f aca="false">'NORTH-2'!I1455</f>
        <v>1051.64</v>
      </c>
      <c r="J584" s="1441" t="n">
        <f aca="false">'NORTH-2'!J1455</f>
        <v>1000</v>
      </c>
      <c r="K584" s="0" t="n">
        <f aca="false">'NORTH-2'!K1455</f>
        <v>0</v>
      </c>
      <c r="L584" s="0" t="n">
        <f aca="false">'NORTH-2'!L1455</f>
        <v>1051640</v>
      </c>
      <c r="M584" s="0" t="n">
        <f aca="false">'NORTH-2'!M1455</f>
        <v>1058199.85306513</v>
      </c>
      <c r="N584" s="0" t="str">
        <f aca="false">'NORTH-2'!N1455</f>
        <v>Moghbazar</v>
      </c>
      <c r="O584" s="0" t="s">
        <v>4950</v>
      </c>
    </row>
    <row r="585" customFormat="false" ht="15" hidden="true" customHeight="false" outlineLevel="0" collapsed="false">
      <c r="A585" s="0" t="n">
        <f aca="false">'NORTH-2'!A1456</f>
        <v>3</v>
      </c>
      <c r="B585" s="0" t="str">
        <f aca="false">'NORTH-2'!B1456</f>
        <v>BTCL</v>
      </c>
      <c r="C585" s="1441" t="n">
        <f aca="false">'NORTH-2'!C1456</f>
        <v>11</v>
      </c>
      <c r="D585" s="1441" t="n">
        <f aca="false">'NORTH-2'!D1456</f>
        <v>0</v>
      </c>
      <c r="E585" s="1441" t="str">
        <f aca="false">'NORTH-2'!E1456</f>
        <v>BD013949</v>
      </c>
      <c r="F585" s="1441" t="n">
        <f aca="false">'NORTH-2'!F1456</f>
        <v>1</v>
      </c>
      <c r="G585" s="1441" t="n">
        <f aca="false">'NORTH-2'!G1456</f>
        <v>3442.04</v>
      </c>
      <c r="H585" s="1441" t="n">
        <f aca="false">'NORTH-2'!H1456</f>
        <v>3962.52</v>
      </c>
      <c r="I585" s="1441" t="n">
        <f aca="false">'NORTH-2'!I1456</f>
        <v>520.48</v>
      </c>
      <c r="J585" s="1441" t="n">
        <f aca="false">'NORTH-2'!J1456</f>
        <v>1000</v>
      </c>
      <c r="K585" s="0" t="n">
        <f aca="false">'NORTH-2'!K1456</f>
        <v>0</v>
      </c>
      <c r="L585" s="0" t="n">
        <f aca="false">'NORTH-2'!L1456</f>
        <v>520480</v>
      </c>
      <c r="M585" s="0" t="n">
        <f aca="false">'NORTH-2'!M1456</f>
        <v>523726.617020407</v>
      </c>
      <c r="N585" s="0" t="str">
        <f aca="false">'NORTH-2'!N1456</f>
        <v>Kakrail</v>
      </c>
      <c r="O585" s="0" t="s">
        <v>4950</v>
      </c>
    </row>
    <row r="586" customFormat="false" ht="15" hidden="true" customHeight="false" outlineLevel="0" collapsed="false">
      <c r="A586" s="0" t="n">
        <f aca="false">'NORTH-2'!A1457</f>
        <v>4</v>
      </c>
      <c r="B586" s="0" t="str">
        <f aca="false">'NORTH-2'!B1457</f>
        <v>Vikarunnesa</v>
      </c>
      <c r="C586" s="1441" t="n">
        <f aca="false">'NORTH-2'!C1457</f>
        <v>11</v>
      </c>
      <c r="D586" s="1441" t="n">
        <f aca="false">'NORTH-2'!D1457</f>
        <v>0</v>
      </c>
      <c r="E586" s="1441" t="str">
        <f aca="false">'NORTH-2'!E1457</f>
        <v>BD013948</v>
      </c>
      <c r="F586" s="1441" t="n">
        <f aca="false">'NORTH-2'!F1457</f>
        <v>1</v>
      </c>
      <c r="G586" s="1441" t="n">
        <f aca="false">'NORTH-2'!G1457</f>
        <v>2973.78</v>
      </c>
      <c r="H586" s="1441" t="n">
        <f aca="false">'NORTH-2'!H1457</f>
        <v>4102.97</v>
      </c>
      <c r="I586" s="1441" t="n">
        <f aca="false">'NORTH-2'!I1457</f>
        <v>1129.19</v>
      </c>
      <c r="J586" s="1441" t="n">
        <f aca="false">'NORTH-2'!J1457</f>
        <v>1000</v>
      </c>
      <c r="K586" s="0" t="n">
        <f aca="false">'NORTH-2'!K1457</f>
        <v>0</v>
      </c>
      <c r="L586" s="0" t="n">
        <f aca="false">'NORTH-2'!L1457</f>
        <v>1129190</v>
      </c>
      <c r="M586" s="0" t="n">
        <f aca="false">'NORTH-2'!M1457</f>
        <v>1136233.58951981</v>
      </c>
      <c r="N586" s="0" t="str">
        <f aca="false">'NORTH-2'!N1457</f>
        <v>Kakrail</v>
      </c>
      <c r="O586" s="0" t="s">
        <v>4950</v>
      </c>
    </row>
    <row r="587" customFormat="false" ht="15" hidden="true" customHeight="false" outlineLevel="0" collapsed="false">
      <c r="A587" s="0" t="n">
        <f aca="false">'NORTH-2'!A1458</f>
        <v>5</v>
      </c>
      <c r="B587" s="0" t="str">
        <f aca="false">'NORTH-2'!B1458</f>
        <v>Spare</v>
      </c>
      <c r="C587" s="1441" t="n">
        <f aca="false">'NORTH-2'!C1458</f>
        <v>11</v>
      </c>
      <c r="D587" s="1441" t="n">
        <f aca="false">'NORTH-2'!D1458</f>
        <v>0</v>
      </c>
      <c r="E587" s="1441" t="n">
        <f aca="false">'NORTH-2'!E1458</f>
        <v>0</v>
      </c>
      <c r="F587" s="1441" t="n">
        <f aca="false">'NORTH-2'!F1458</f>
        <v>1</v>
      </c>
      <c r="G587" s="1441" t="n">
        <f aca="false">'NORTH-2'!G1458</f>
        <v>0</v>
      </c>
      <c r="H587" s="1441" t="n">
        <f aca="false">'NORTH-2'!H1458</f>
        <v>0</v>
      </c>
      <c r="I587" s="1441" t="n">
        <f aca="false">'NORTH-2'!I1458</f>
        <v>0</v>
      </c>
      <c r="J587" s="1441" t="n">
        <f aca="false">'NORTH-2'!J1458</f>
        <v>1000</v>
      </c>
      <c r="K587" s="0" t="n">
        <f aca="false">'NORTH-2'!K1458</f>
        <v>0</v>
      </c>
      <c r="L587" s="0" t="n">
        <f aca="false">'NORTH-2'!L1458</f>
        <v>0</v>
      </c>
      <c r="M587" s="0" t="n">
        <f aca="false">'NORTH-2'!M1458</f>
        <v>0</v>
      </c>
      <c r="N587" s="0" t="n">
        <f aca="false">'NORTH-2'!N1458</f>
        <v>0</v>
      </c>
      <c r="O587" s="0" t="s">
        <v>4950</v>
      </c>
    </row>
    <row r="588" customFormat="false" ht="15" hidden="true" customHeight="false" outlineLevel="0" collapsed="false">
      <c r="A588" s="0" t="n">
        <f aca="false">'NORTH-2'!A1459</f>
        <v>6</v>
      </c>
      <c r="B588" s="0" t="str">
        <f aca="false">'NORTH-2'!B1459</f>
        <v>Spare</v>
      </c>
      <c r="C588" s="1441" t="n">
        <f aca="false">'NORTH-2'!C1459</f>
        <v>11</v>
      </c>
      <c r="D588" s="1441" t="n">
        <f aca="false">'NORTH-2'!D1459</f>
        <v>0</v>
      </c>
      <c r="E588" s="1441" t="n">
        <f aca="false">'NORTH-2'!E1459</f>
        <v>0</v>
      </c>
      <c r="F588" s="1441" t="n">
        <f aca="false">'NORTH-2'!F1459</f>
        <v>1</v>
      </c>
      <c r="G588" s="1441" t="n">
        <f aca="false">'NORTH-2'!G1459</f>
        <v>0</v>
      </c>
      <c r="H588" s="1441" t="n">
        <f aca="false">'NORTH-2'!H1459</f>
        <v>0</v>
      </c>
      <c r="I588" s="1441" t="n">
        <f aca="false">'NORTH-2'!I1459</f>
        <v>0</v>
      </c>
      <c r="J588" s="1441" t="n">
        <f aca="false">'NORTH-2'!J1459</f>
        <v>1000</v>
      </c>
      <c r="K588" s="0" t="n">
        <f aca="false">'NORTH-2'!K1459</f>
        <v>0</v>
      </c>
      <c r="L588" s="0" t="n">
        <f aca="false">'NORTH-2'!L1459</f>
        <v>0</v>
      </c>
      <c r="M588" s="0" t="n">
        <f aca="false">'NORTH-2'!M1459</f>
        <v>0</v>
      </c>
      <c r="N588" s="0" t="n">
        <f aca="false">'NORTH-2'!N1459</f>
        <v>0</v>
      </c>
      <c r="O588" s="0" t="s">
        <v>4950</v>
      </c>
    </row>
    <row r="589" customFormat="false" ht="15" hidden="true" customHeight="false" outlineLevel="0" collapsed="false">
      <c r="A589" s="0" t="n">
        <f aca="false">'NORTH-2'!A1460</f>
        <v>7</v>
      </c>
      <c r="B589" s="0" t="str">
        <f aca="false">'NORTH-2'!B1460</f>
        <v>Spare</v>
      </c>
      <c r="C589" s="1441" t="n">
        <f aca="false">'NORTH-2'!C1460</f>
        <v>11</v>
      </c>
      <c r="D589" s="1441" t="n">
        <f aca="false">'NORTH-2'!D1460</f>
        <v>0</v>
      </c>
      <c r="E589" s="1441" t="n">
        <f aca="false">'NORTH-2'!E1460</f>
        <v>0</v>
      </c>
      <c r="F589" s="1441" t="n">
        <f aca="false">'NORTH-2'!F1460</f>
        <v>1</v>
      </c>
      <c r="G589" s="1441" t="n">
        <f aca="false">'NORTH-2'!G1460</f>
        <v>0</v>
      </c>
      <c r="H589" s="1441" t="n">
        <f aca="false">'NORTH-2'!H1460</f>
        <v>0</v>
      </c>
      <c r="I589" s="1441" t="n">
        <f aca="false">'NORTH-2'!I1460</f>
        <v>0</v>
      </c>
      <c r="J589" s="1441" t="n">
        <f aca="false">'NORTH-2'!J1460</f>
        <v>1000</v>
      </c>
      <c r="K589" s="0" t="n">
        <f aca="false">'NORTH-2'!K1460</f>
        <v>0</v>
      </c>
      <c r="L589" s="0" t="n">
        <f aca="false">'NORTH-2'!L1460</f>
        <v>0</v>
      </c>
      <c r="M589" s="0" t="n">
        <f aca="false">'NORTH-2'!M1460</f>
        <v>0</v>
      </c>
      <c r="N589" s="0" t="n">
        <f aca="false">'NORTH-2'!N1460</f>
        <v>0</v>
      </c>
      <c r="O589" s="0" t="s">
        <v>4950</v>
      </c>
    </row>
    <row r="590" customFormat="false" ht="15" hidden="true" customHeight="false" outlineLevel="0" collapsed="false">
      <c r="A590" s="0" t="n">
        <f aca="false">'NORTH-2'!A1461</f>
        <v>8</v>
      </c>
      <c r="B590" s="0" t="str">
        <f aca="false">'NORTH-2'!B1461</f>
        <v>Spare</v>
      </c>
      <c r="C590" s="1441" t="n">
        <f aca="false">'NORTH-2'!C1461</f>
        <v>11</v>
      </c>
      <c r="D590" s="1441" t="n">
        <f aca="false">'NORTH-2'!D1461</f>
        <v>0</v>
      </c>
      <c r="E590" s="1441" t="n">
        <f aca="false">'NORTH-2'!E1461</f>
        <v>0</v>
      </c>
      <c r="F590" s="1441" t="n">
        <f aca="false">'NORTH-2'!F1461</f>
        <v>1</v>
      </c>
      <c r="G590" s="1441" t="n">
        <f aca="false">'NORTH-2'!G1461</f>
        <v>0</v>
      </c>
      <c r="H590" s="1441" t="n">
        <f aca="false">'NORTH-2'!H1461</f>
        <v>0</v>
      </c>
      <c r="I590" s="1441" t="n">
        <f aca="false">'NORTH-2'!I1461</f>
        <v>0</v>
      </c>
      <c r="J590" s="1441" t="n">
        <f aca="false">'NORTH-2'!J1461</f>
        <v>1000</v>
      </c>
      <c r="K590" s="0" t="n">
        <f aca="false">'NORTH-2'!K1461</f>
        <v>0</v>
      </c>
      <c r="L590" s="0" t="n">
        <f aca="false">'NORTH-2'!L1461</f>
        <v>0</v>
      </c>
      <c r="M590" s="0" t="n">
        <f aca="false">'NORTH-2'!M1461</f>
        <v>0</v>
      </c>
      <c r="N590" s="0" t="n">
        <f aca="false">'NORTH-2'!N1461</f>
        <v>0</v>
      </c>
      <c r="O590" s="0" t="s">
        <v>4950</v>
      </c>
    </row>
    <row r="591" customFormat="false" ht="15" hidden="true" customHeight="false" outlineLevel="0" collapsed="false">
      <c r="A591" s="0" t="n">
        <f aca="false">'NORTH-2'!A1462</f>
        <v>1</v>
      </c>
      <c r="B591" s="0" t="str">
        <f aca="false">'NORTH-2'!B1462</f>
        <v>Wireless</v>
      </c>
      <c r="C591" s="1441" t="n">
        <f aca="false">'NORTH-2'!C1462</f>
        <v>11</v>
      </c>
      <c r="D591" s="1441" t="n">
        <f aca="false">'NORTH-2'!D1462</f>
        <v>0</v>
      </c>
      <c r="E591" s="1441" t="n">
        <f aca="false">'NORTH-2'!E1462</f>
        <v>0</v>
      </c>
      <c r="F591" s="1441" t="n">
        <f aca="false">'NORTH-2'!F1462</f>
        <v>1</v>
      </c>
      <c r="G591" s="1441" t="n">
        <f aca="false">'NORTH-2'!G1462</f>
        <v>4695.65</v>
      </c>
      <c r="H591" s="1441" t="n">
        <f aca="false">'NORTH-2'!H1462</f>
        <v>5737.24</v>
      </c>
      <c r="I591" s="1441" t="n">
        <f aca="false">'NORTH-2'!I1462</f>
        <v>1041.59</v>
      </c>
      <c r="J591" s="1441" t="n">
        <f aca="false">'NORTH-2'!J1462</f>
        <v>1000</v>
      </c>
      <c r="K591" s="0" t="n">
        <f aca="false">'NORTH-2'!K1462</f>
        <v>0</v>
      </c>
      <c r="L591" s="0" t="n">
        <f aca="false">'NORTH-2'!L1462</f>
        <v>1041590</v>
      </c>
      <c r="M591" s="0" t="n">
        <f aca="false">'NORTH-2'!M1462</f>
        <v>1048087.16381472</v>
      </c>
      <c r="N591" s="0" t="str">
        <f aca="false">'NORTH-2'!N1462</f>
        <v>Moghbazar</v>
      </c>
      <c r="O591" s="0" t="s">
        <v>4950</v>
      </c>
    </row>
    <row r="592" customFormat="false" ht="15" hidden="true" customHeight="false" outlineLevel="0" collapsed="false">
      <c r="A592" s="0" t="n">
        <f aca="false">'NORTH-2'!A1463</f>
        <v>2</v>
      </c>
      <c r="B592" s="0" t="str">
        <f aca="false">'NORTH-2'!B1463</f>
        <v>Kazir Goli</v>
      </c>
      <c r="C592" s="1441" t="n">
        <f aca="false">'NORTH-2'!C1463</f>
        <v>11</v>
      </c>
      <c r="D592" s="1441" t="n">
        <f aca="false">'NORTH-2'!D1463</f>
        <v>0</v>
      </c>
      <c r="E592" s="1441" t="n">
        <f aca="false">'NORTH-2'!E1463</f>
        <v>0</v>
      </c>
      <c r="F592" s="1441" t="n">
        <f aca="false">'NORTH-2'!F1463</f>
        <v>1</v>
      </c>
      <c r="G592" s="1441" t="n">
        <f aca="false">'NORTH-2'!G1463</f>
        <v>3648.07</v>
      </c>
      <c r="H592" s="1441" t="n">
        <f aca="false">'NORTH-2'!H1463</f>
        <v>4903.55</v>
      </c>
      <c r="I592" s="1441" t="n">
        <f aca="false">'NORTH-2'!I1463</f>
        <v>1255.48</v>
      </c>
      <c r="J592" s="1441" t="n">
        <f aca="false">'NORTH-2'!J1463</f>
        <v>1000</v>
      </c>
      <c r="K592" s="0" t="n">
        <f aca="false">'NORTH-2'!K1463</f>
        <v>0</v>
      </c>
      <c r="L592" s="0" t="n">
        <f aca="false">'NORTH-2'!L1463</f>
        <v>1255480</v>
      </c>
      <c r="M592" s="0" t="n">
        <f aca="false">'NORTH-2'!M1463</f>
        <v>1263311.35324466</v>
      </c>
      <c r="N592" s="0" t="str">
        <f aca="false">'NORTH-2'!N1463</f>
        <v>Kakrail</v>
      </c>
      <c r="O592" s="0" t="s">
        <v>4950</v>
      </c>
    </row>
    <row r="593" customFormat="false" ht="15" hidden="true" customHeight="false" outlineLevel="0" collapsed="false">
      <c r="A593" s="0" t="n">
        <f aca="false">'NORTH-2'!A1464</f>
        <v>3</v>
      </c>
      <c r="B593" s="0" t="str">
        <f aca="false">'NORTH-2'!B1464</f>
        <v>Spare</v>
      </c>
      <c r="C593" s="1441" t="n">
        <f aca="false">'NORTH-2'!C1464</f>
        <v>11</v>
      </c>
      <c r="D593" s="1441" t="n">
        <f aca="false">'NORTH-2'!D1464</f>
        <v>0</v>
      </c>
      <c r="E593" s="1441" t="n">
        <f aca="false">'NORTH-2'!E1464</f>
        <v>0</v>
      </c>
      <c r="F593" s="1441" t="n">
        <f aca="false">'NORTH-2'!F1464</f>
        <v>1</v>
      </c>
      <c r="G593" s="1441" t="n">
        <f aca="false">'NORTH-2'!G1464</f>
        <v>0</v>
      </c>
      <c r="H593" s="1441" t="n">
        <f aca="false">'NORTH-2'!H1464</f>
        <v>0</v>
      </c>
      <c r="I593" s="1441" t="n">
        <f aca="false">'NORTH-2'!I1464</f>
        <v>0</v>
      </c>
      <c r="J593" s="1441" t="n">
        <f aca="false">'NORTH-2'!J1464</f>
        <v>1000</v>
      </c>
      <c r="K593" s="0" t="n">
        <f aca="false">'NORTH-2'!K1464</f>
        <v>0</v>
      </c>
      <c r="L593" s="0" t="n">
        <f aca="false">'NORTH-2'!L1464</f>
        <v>0</v>
      </c>
      <c r="M593" s="0" t="n">
        <f aca="false">'NORTH-2'!M1464</f>
        <v>0</v>
      </c>
      <c r="N593" s="0" t="n">
        <f aca="false">'NORTH-2'!N1464</f>
        <v>0</v>
      </c>
      <c r="O593" s="0" t="s">
        <v>4950</v>
      </c>
    </row>
    <row r="594" customFormat="false" ht="15" hidden="true" customHeight="false" outlineLevel="0" collapsed="false">
      <c r="A594" s="0" t="n">
        <f aca="false">'NORTH-2'!A1465</f>
        <v>4</v>
      </c>
      <c r="B594" s="0" t="str">
        <f aca="false">'NORTH-2'!B1465</f>
        <v>Spare</v>
      </c>
      <c r="C594" s="1441" t="n">
        <f aca="false">'NORTH-2'!C1465</f>
        <v>11</v>
      </c>
      <c r="D594" s="1441" t="n">
        <f aca="false">'NORTH-2'!D1465</f>
        <v>0</v>
      </c>
      <c r="E594" s="1441" t="n">
        <f aca="false">'NORTH-2'!E1465</f>
        <v>0</v>
      </c>
      <c r="F594" s="1441" t="n">
        <f aca="false">'NORTH-2'!F1465</f>
        <v>1</v>
      </c>
      <c r="G594" s="1441" t="n">
        <f aca="false">'NORTH-2'!G1465</f>
        <v>0</v>
      </c>
      <c r="H594" s="1441" t="n">
        <f aca="false">'NORTH-2'!H1465</f>
        <v>0</v>
      </c>
      <c r="I594" s="1441" t="n">
        <f aca="false">'NORTH-2'!I1465</f>
        <v>0</v>
      </c>
      <c r="J594" s="1441" t="n">
        <f aca="false">'NORTH-2'!J1465</f>
        <v>1000</v>
      </c>
      <c r="K594" s="0" t="n">
        <f aca="false">'NORTH-2'!K1465</f>
        <v>0</v>
      </c>
      <c r="L594" s="0" t="n">
        <f aca="false">'NORTH-2'!L1465</f>
        <v>0</v>
      </c>
      <c r="M594" s="0" t="n">
        <f aca="false">'NORTH-2'!M1465</f>
        <v>0</v>
      </c>
      <c r="N594" s="0" t="n">
        <f aca="false">'NORTH-2'!N1465</f>
        <v>0</v>
      </c>
      <c r="O594" s="0" t="s">
        <v>4950</v>
      </c>
    </row>
    <row r="595" customFormat="false" ht="15" hidden="true" customHeight="false" outlineLevel="0" collapsed="false">
      <c r="A595" s="0" t="n">
        <f aca="false">'NORTH-2'!A1466</f>
        <v>5</v>
      </c>
      <c r="B595" s="0" t="str">
        <f aca="false">'NORTH-2'!B1466</f>
        <v>Spare</v>
      </c>
      <c r="C595" s="1441" t="n">
        <f aca="false">'NORTH-2'!C1466</f>
        <v>11</v>
      </c>
      <c r="D595" s="1441" t="n">
        <f aca="false">'NORTH-2'!D1466</f>
        <v>0</v>
      </c>
      <c r="E595" s="1441" t="n">
        <f aca="false">'NORTH-2'!E1466</f>
        <v>0</v>
      </c>
      <c r="F595" s="1441" t="n">
        <f aca="false">'NORTH-2'!F1466</f>
        <v>1</v>
      </c>
      <c r="G595" s="1441" t="n">
        <f aca="false">'NORTH-2'!G1466</f>
        <v>0</v>
      </c>
      <c r="H595" s="1441" t="n">
        <f aca="false">'NORTH-2'!H1466</f>
        <v>0</v>
      </c>
      <c r="I595" s="1441" t="n">
        <f aca="false">'NORTH-2'!I1466</f>
        <v>0</v>
      </c>
      <c r="J595" s="1441" t="n">
        <f aca="false">'NORTH-2'!J1466</f>
        <v>1000</v>
      </c>
      <c r="K595" s="0" t="n">
        <f aca="false">'NORTH-2'!K1466</f>
        <v>0</v>
      </c>
      <c r="L595" s="0" t="n">
        <f aca="false">'NORTH-2'!L1466</f>
        <v>0</v>
      </c>
      <c r="M595" s="0" t="n">
        <f aca="false">'NORTH-2'!M1466</f>
        <v>0</v>
      </c>
      <c r="N595" s="0" t="n">
        <f aca="false">'NORTH-2'!N1466</f>
        <v>0</v>
      </c>
      <c r="O595" s="0" t="s">
        <v>4950</v>
      </c>
    </row>
    <row r="596" customFormat="false" ht="15" hidden="true" customHeight="false" outlineLevel="0" collapsed="false">
      <c r="A596" s="0" t="n">
        <f aca="false">'NORTH-2'!A1467</f>
        <v>6</v>
      </c>
      <c r="B596" s="0" t="str">
        <f aca="false">'NORTH-2'!B1467</f>
        <v>Spare</v>
      </c>
      <c r="C596" s="1441" t="n">
        <f aca="false">'NORTH-2'!C1467</f>
        <v>11</v>
      </c>
      <c r="D596" s="1441" t="n">
        <f aca="false">'NORTH-2'!D1467</f>
        <v>0</v>
      </c>
      <c r="E596" s="1441" t="n">
        <f aca="false">'NORTH-2'!E1467</f>
        <v>0</v>
      </c>
      <c r="F596" s="1441" t="n">
        <f aca="false">'NORTH-2'!F1467</f>
        <v>1</v>
      </c>
      <c r="G596" s="1441" t="n">
        <f aca="false">'NORTH-2'!G1467</f>
        <v>0</v>
      </c>
      <c r="H596" s="1441" t="n">
        <f aca="false">'NORTH-2'!H1467</f>
        <v>0</v>
      </c>
      <c r="I596" s="1441" t="n">
        <f aca="false">'NORTH-2'!I1467</f>
        <v>0</v>
      </c>
      <c r="J596" s="1441" t="n">
        <f aca="false">'NORTH-2'!J1467</f>
        <v>1000</v>
      </c>
      <c r="K596" s="0" t="n">
        <f aca="false">'NORTH-2'!K1467</f>
        <v>0</v>
      </c>
      <c r="L596" s="0" t="n">
        <f aca="false">'NORTH-2'!L1467</f>
        <v>0</v>
      </c>
      <c r="M596" s="0" t="n">
        <f aca="false">'NORTH-2'!M1467</f>
        <v>0</v>
      </c>
      <c r="N596" s="0" t="n">
        <f aca="false">'NORTH-2'!N1467</f>
        <v>0</v>
      </c>
      <c r="O596" s="0" t="s">
        <v>4950</v>
      </c>
    </row>
    <row r="597" customFormat="false" ht="15" hidden="true" customHeight="false" outlineLevel="0" collapsed="false">
      <c r="A597" s="0" t="n">
        <f aca="false">'NORTH-2'!A1468</f>
        <v>7</v>
      </c>
      <c r="B597" s="0" t="str">
        <f aca="false">'NORTH-2'!B1468</f>
        <v>Spare</v>
      </c>
      <c r="C597" s="1441" t="n">
        <f aca="false">'NORTH-2'!C1468</f>
        <v>11</v>
      </c>
      <c r="D597" s="1441" t="n">
        <f aca="false">'NORTH-2'!D1468</f>
        <v>0</v>
      </c>
      <c r="E597" s="1441" t="n">
        <f aca="false">'NORTH-2'!E1468</f>
        <v>0</v>
      </c>
      <c r="F597" s="1441" t="n">
        <f aca="false">'NORTH-2'!F1468</f>
        <v>1</v>
      </c>
      <c r="G597" s="1441" t="n">
        <f aca="false">'NORTH-2'!G1468</f>
        <v>0</v>
      </c>
      <c r="H597" s="1441" t="n">
        <f aca="false">'NORTH-2'!H1468</f>
        <v>0</v>
      </c>
      <c r="I597" s="1441" t="n">
        <f aca="false">'NORTH-2'!I1468</f>
        <v>0</v>
      </c>
      <c r="J597" s="1441" t="n">
        <f aca="false">'NORTH-2'!J1468</f>
        <v>1000</v>
      </c>
      <c r="K597" s="0" t="n">
        <f aca="false">'NORTH-2'!K1468</f>
        <v>0</v>
      </c>
      <c r="L597" s="0" t="n">
        <f aca="false">'NORTH-2'!L1468</f>
        <v>0</v>
      </c>
      <c r="M597" s="0" t="n">
        <f aca="false">'NORTH-2'!M1468</f>
        <v>0</v>
      </c>
      <c r="N597" s="0" t="n">
        <f aca="false">'NORTH-2'!N1468</f>
        <v>0</v>
      </c>
      <c r="O597" s="0" t="s">
        <v>4950</v>
      </c>
    </row>
    <row r="598" customFormat="false" ht="15" hidden="true" customHeight="false" outlineLevel="0" collapsed="false">
      <c r="A598" s="0" t="n">
        <f aca="false">'NORTH-2'!A1469</f>
        <v>8</v>
      </c>
      <c r="B598" s="0" t="str">
        <f aca="false">'NORTH-2'!B1469</f>
        <v>Spare</v>
      </c>
      <c r="C598" s="1441" t="n">
        <f aca="false">'NORTH-2'!C1469</f>
        <v>11</v>
      </c>
      <c r="D598" s="1441" t="n">
        <f aca="false">'NORTH-2'!D1469</f>
        <v>0</v>
      </c>
      <c r="E598" s="1441" t="n">
        <f aca="false">'NORTH-2'!E1469</f>
        <v>0</v>
      </c>
      <c r="F598" s="1441" t="n">
        <f aca="false">'NORTH-2'!F1469</f>
        <v>1</v>
      </c>
      <c r="G598" s="1441" t="n">
        <f aca="false">'NORTH-2'!G1469</f>
        <v>0</v>
      </c>
      <c r="H598" s="1441" t="n">
        <f aca="false">'NORTH-2'!H1469</f>
        <v>0</v>
      </c>
      <c r="I598" s="1441" t="n">
        <f aca="false">'NORTH-2'!I1469</f>
        <v>0</v>
      </c>
      <c r="J598" s="1441" t="n">
        <f aca="false">'NORTH-2'!J1469</f>
        <v>1000</v>
      </c>
      <c r="K598" s="0" t="n">
        <f aca="false">'NORTH-2'!K1469</f>
        <v>0</v>
      </c>
      <c r="L598" s="0" t="n">
        <f aca="false">'NORTH-2'!L1469</f>
        <v>0</v>
      </c>
      <c r="M598" s="0" t="n">
        <f aca="false">'NORTH-2'!M1469</f>
        <v>0</v>
      </c>
      <c r="N598" s="0" t="n">
        <f aca="false">'NORTH-2'!N1469</f>
        <v>0</v>
      </c>
      <c r="O598" s="0" t="s">
        <v>4950</v>
      </c>
    </row>
    <row r="599" customFormat="false" ht="15" hidden="true" customHeight="false" outlineLevel="0" collapsed="false">
      <c r="A599" s="0" t="n">
        <f aca="false">'NORTH-2'!A1470</f>
        <v>9</v>
      </c>
      <c r="B599" s="0" t="str">
        <f aca="false">'NORTH-2'!B1470</f>
        <v>AT-01</v>
      </c>
      <c r="C599" s="1441" t="n">
        <f aca="false">'NORTH-2'!C1470</f>
        <v>0.415</v>
      </c>
      <c r="D599" s="1441" t="n">
        <f aca="false">'NORTH-2'!D1470</f>
        <v>0</v>
      </c>
      <c r="E599" s="1441" t="n">
        <f aca="false">'NORTH-2'!E1470</f>
        <v>0</v>
      </c>
      <c r="F599" s="1441" t="n">
        <f aca="false">'NORTH-2'!F1470</f>
        <v>1</v>
      </c>
      <c r="G599" s="1441" t="n">
        <f aca="false">'NORTH-2'!G1470</f>
        <v>0</v>
      </c>
      <c r="H599" s="1441" t="n">
        <f aca="false">'NORTH-2'!H1470</f>
        <v>0</v>
      </c>
      <c r="I599" s="1441" t="n">
        <f aca="false">'NORTH-2'!I1470</f>
        <v>0</v>
      </c>
      <c r="J599" s="1441" t="n">
        <f aca="false">'NORTH-2'!J1470</f>
        <v>1</v>
      </c>
      <c r="K599" s="0" t="n">
        <f aca="false">'NORTH-2'!K1470</f>
        <v>0</v>
      </c>
      <c r="L599" s="0" t="n">
        <f aca="false">'NORTH-2'!L1470</f>
        <v>0</v>
      </c>
      <c r="M599" s="0" t="n">
        <f aca="false">'NORTH-2'!M1470</f>
        <v>0</v>
      </c>
      <c r="N599" s="0" t="n">
        <f aca="false">'NORTH-2'!N1470</f>
        <v>0</v>
      </c>
      <c r="O599" s="0" t="s">
        <v>4950</v>
      </c>
    </row>
    <row r="600" customFormat="false" ht="15" hidden="true" customHeight="false" outlineLevel="0" collapsed="false">
      <c r="A600" s="0" t="n">
        <f aca="false">'NORTH-2'!A1471</f>
        <v>10</v>
      </c>
      <c r="B600" s="0" t="str">
        <f aca="false">'NORTH-2'!B1471</f>
        <v>AT-02</v>
      </c>
      <c r="C600" s="1441" t="n">
        <f aca="false">'NORTH-2'!C1471</f>
        <v>0.415</v>
      </c>
      <c r="D600" s="1441" t="n">
        <f aca="false">'NORTH-2'!D1471</f>
        <v>0</v>
      </c>
      <c r="E600" s="1441" t="n">
        <f aca="false">'NORTH-2'!E1471</f>
        <v>0</v>
      </c>
      <c r="F600" s="1441" t="n">
        <f aca="false">'NORTH-2'!F1471</f>
        <v>1</v>
      </c>
      <c r="G600" s="1441" t="n">
        <f aca="false">'NORTH-2'!G1471</f>
        <v>0</v>
      </c>
      <c r="H600" s="1441" t="n">
        <f aca="false">'NORTH-2'!H1471</f>
        <v>0</v>
      </c>
      <c r="I600" s="1441" t="n">
        <f aca="false">'NORTH-2'!I1471</f>
        <v>0</v>
      </c>
      <c r="J600" s="1441" t="n">
        <f aca="false">'NORTH-2'!J1471</f>
        <v>1</v>
      </c>
      <c r="K600" s="0" t="n">
        <f aca="false">'NORTH-2'!K1471</f>
        <v>0</v>
      </c>
      <c r="L600" s="0" t="n">
        <f aca="false">'NORTH-2'!L1471</f>
        <v>0</v>
      </c>
      <c r="M600" s="0" t="n">
        <f aca="false">'NORTH-2'!M1471</f>
        <v>0</v>
      </c>
      <c r="N600" s="0" t="n">
        <f aca="false">'NORTH-2'!N1471</f>
        <v>0</v>
      </c>
      <c r="O600" s="0" t="s">
        <v>4950</v>
      </c>
    </row>
    <row r="601" customFormat="false" ht="15" hidden="true" customHeight="false" outlineLevel="0" collapsed="false">
      <c r="A601" s="0" t="n">
        <f aca="false">'SOUTH-1'!A95</f>
        <v>3</v>
      </c>
      <c r="B601" s="0" t="str">
        <f aca="false">'SOUTH-1'!B95</f>
        <v>11 kV DCM Feeder (F-1) (old AEPZ-1)</v>
      </c>
      <c r="C601" s="1441" t="n">
        <f aca="false">'SOUTH-1'!C95</f>
        <v>11</v>
      </c>
      <c r="D601" s="1441" t="str">
        <f aca="false">'SOUTH-1'!D95</f>
        <v>New</v>
      </c>
      <c r="E601" s="1441" t="str">
        <f aca="false">'SOUTH-1'!E95</f>
        <v>XA587377</v>
      </c>
      <c r="F601" s="1441" t="n">
        <f aca="false">'SOUTH-1'!F95</f>
        <v>1</v>
      </c>
      <c r="G601" s="1441" t="n">
        <f aca="false">'SOUTH-1'!G95</f>
        <v>207823.5</v>
      </c>
      <c r="H601" s="1441" t="n">
        <f aca="false">'SOUTH-1'!H95</f>
        <v>210341.9</v>
      </c>
      <c r="I601" s="1441" t="n">
        <f aca="false">'SOUTH-1'!I95</f>
        <v>2518.39999999999</v>
      </c>
      <c r="J601" s="1441" t="n">
        <f aca="false">'SOUTH-1'!J95</f>
        <v>1000</v>
      </c>
      <c r="K601" s="0" t="n">
        <f aca="false">'SOUTH-1'!K95</f>
        <v>0</v>
      </c>
      <c r="L601" s="0" t="n">
        <f aca="false">'SOUTH-1'!L95</f>
        <v>2518399.99999999</v>
      </c>
      <c r="M601" s="0" t="n">
        <f aca="false">'SOUTH-1'!M95</f>
        <v>2539064.42586681</v>
      </c>
      <c r="N601" s="0" t="str">
        <f aca="false">'SOUTH-1'!N95</f>
        <v>Siddirgonj</v>
      </c>
      <c r="O601" s="0" t="s">
        <v>1044</v>
      </c>
    </row>
    <row r="602" customFormat="false" ht="15" hidden="true" customHeight="false" outlineLevel="0" collapsed="false">
      <c r="A602" s="0" t="n">
        <f aca="false">'SOUTH-1'!A96</f>
        <v>4</v>
      </c>
      <c r="B602" s="0" t="str">
        <f aca="false">'SOUTH-1'!B96</f>
        <v>11 kV Local &amp; Staff Qtr (F-2) + Adamjeenagar Pump Station</v>
      </c>
      <c r="C602" s="1441" t="n">
        <f aca="false">'SOUTH-1'!C96</f>
        <v>11</v>
      </c>
      <c r="D602" s="1441" t="str">
        <f aca="false">'SOUTH-1'!D96</f>
        <v>New</v>
      </c>
      <c r="E602" s="1441" t="str">
        <f aca="false">'SOUTH-1'!E96</f>
        <v>XA587359</v>
      </c>
      <c r="F602" s="1441" t="n">
        <f aca="false">'SOUTH-1'!F96</f>
        <v>1</v>
      </c>
      <c r="G602" s="1441" t="n">
        <f aca="false">'SOUTH-1'!G96</f>
        <v>16587.7</v>
      </c>
      <c r="H602" s="1441" t="n">
        <f aca="false">'SOUTH-1'!H96</f>
        <v>16731.5</v>
      </c>
      <c r="I602" s="1441" t="n">
        <f aca="false">'SOUTH-1'!I96</f>
        <v>143.799999999999</v>
      </c>
      <c r="J602" s="1441" t="n">
        <f aca="false">'SOUTH-1'!J96</f>
        <v>1000</v>
      </c>
      <c r="K602" s="0" t="n">
        <f aca="false">'SOUTH-1'!K96</f>
        <v>0</v>
      </c>
      <c r="L602" s="0" t="n">
        <f aca="false">'SOUTH-1'!L96</f>
        <v>143799.999999999</v>
      </c>
      <c r="M602" s="0" t="n">
        <f aca="false">'SOUTH-1'!M96</f>
        <v>144979.933465552</v>
      </c>
      <c r="N602" s="0" t="str">
        <f aca="false">'SOUTH-1'!N96</f>
        <v>Siddirgonj</v>
      </c>
      <c r="O602" s="0" t="s">
        <v>1044</v>
      </c>
    </row>
    <row r="603" customFormat="false" ht="15" hidden="true" customHeight="false" outlineLevel="0" collapsed="false">
      <c r="A603" s="0" t="n">
        <f aca="false">'SOUTH-1'!A97</f>
        <v>5</v>
      </c>
      <c r="B603" s="0" t="str">
        <f aca="false">'SOUTH-1'!B97</f>
        <v>11 kV Narayangonj Direct Feeder (F-3)</v>
      </c>
      <c r="C603" s="1441" t="n">
        <f aca="false">'SOUTH-1'!C97</f>
        <v>11</v>
      </c>
      <c r="D603" s="1441" t="str">
        <f aca="false">'SOUTH-1'!D97</f>
        <v>New</v>
      </c>
      <c r="E603" s="1441" t="str">
        <f aca="false">'SOUTH-1'!E97</f>
        <v>XA586385</v>
      </c>
      <c r="F603" s="1441" t="n">
        <f aca="false">'SOUTH-1'!F97</f>
        <v>1</v>
      </c>
      <c r="G603" s="1441" t="n">
        <f aca="false">'SOUTH-1'!G97</f>
        <v>105223.6</v>
      </c>
      <c r="H603" s="1441" t="n">
        <f aca="false">'SOUTH-1'!H97</f>
        <v>106740.6</v>
      </c>
      <c r="I603" s="1441" t="n">
        <f aca="false">'SOUTH-1'!I97</f>
        <v>1517</v>
      </c>
      <c r="J603" s="1441" t="n">
        <f aca="false">'SOUTH-1'!J97</f>
        <v>1000</v>
      </c>
      <c r="K603" s="0" t="n">
        <f aca="false">'SOUTH-1'!K97</f>
        <v>0</v>
      </c>
      <c r="L603" s="0" t="n">
        <f aca="false">'SOUTH-1'!L97</f>
        <v>1517000</v>
      </c>
      <c r="M603" s="0" t="n">
        <f aca="false">'SOUTH-1'!M97</f>
        <v>1529447.5595775</v>
      </c>
      <c r="N603" s="0" t="str">
        <f aca="false">'SOUTH-1'!N97</f>
        <v>Siddirgonj</v>
      </c>
      <c r="O603" s="0" t="s">
        <v>1044</v>
      </c>
    </row>
    <row r="604" customFormat="false" ht="15" hidden="true" customHeight="false" outlineLevel="0" collapsed="false">
      <c r="A604" s="0" t="n">
        <f aca="false">'SOUTH-1'!A98</f>
        <v>6</v>
      </c>
      <c r="B604" s="0" t="str">
        <f aca="false">'SOUTH-1'!B98</f>
        <v>11 kV Ekata Steel  Feeder (F-4)</v>
      </c>
      <c r="C604" s="1441" t="n">
        <f aca="false">'SOUTH-1'!C98</f>
        <v>11</v>
      </c>
      <c r="D604" s="1441" t="str">
        <f aca="false">'SOUTH-1'!D98</f>
        <v>New</v>
      </c>
      <c r="E604" s="1441" t="str">
        <f aca="false">'SOUTH-1'!E98</f>
        <v>XA587376</v>
      </c>
      <c r="F604" s="1441" t="n">
        <f aca="false">'SOUTH-1'!F98</f>
        <v>1</v>
      </c>
      <c r="G604" s="1441" t="n">
        <f aca="false">'SOUTH-1'!G98</f>
        <v>164769.1</v>
      </c>
      <c r="H604" s="1441" t="n">
        <f aca="false">'SOUTH-1'!H98</f>
        <v>167267.3</v>
      </c>
      <c r="I604" s="1441" t="n">
        <f aca="false">'SOUTH-1'!I98</f>
        <v>2498.19999999998</v>
      </c>
      <c r="J604" s="1441" t="n">
        <f aca="false">'SOUTH-1'!J98</f>
        <v>1000</v>
      </c>
      <c r="K604" s="0" t="n">
        <f aca="false">'SOUTH-1'!K98</f>
        <v>0</v>
      </c>
      <c r="L604" s="0" t="n">
        <f aca="false">'SOUTH-1'!L98</f>
        <v>2498199.99999998</v>
      </c>
      <c r="M604" s="0" t="n">
        <f aca="false">'SOUTH-1'!M98</f>
        <v>2518698.67721587</v>
      </c>
      <c r="N604" s="0" t="str">
        <f aca="false">'SOUTH-1'!N98</f>
        <v>Siddirgonj</v>
      </c>
      <c r="O604" s="0" t="s">
        <v>1044</v>
      </c>
    </row>
    <row r="605" customFormat="false" ht="15" hidden="true" customHeight="false" outlineLevel="0" collapsed="false">
      <c r="A605" s="0" t="n">
        <f aca="false">'SOUTH-1'!A99</f>
        <v>7</v>
      </c>
      <c r="B605" s="0" t="str">
        <f aca="false">'SOUTH-1'!B99</f>
        <v>11 kV Silo+Titas Feeder (F-5)</v>
      </c>
      <c r="C605" s="1441" t="n">
        <f aca="false">'SOUTH-1'!C99</f>
        <v>11</v>
      </c>
      <c r="D605" s="1441" t="str">
        <f aca="false">'SOUTH-1'!D99</f>
        <v>New</v>
      </c>
      <c r="E605" s="1441" t="str">
        <f aca="false">'SOUTH-1'!E99</f>
        <v>XA575929</v>
      </c>
      <c r="F605" s="1441" t="n">
        <f aca="false">'SOUTH-1'!F99</f>
        <v>1</v>
      </c>
      <c r="G605" s="1441" t="n">
        <f aca="false">'SOUTH-1'!G99</f>
        <v>6907.4</v>
      </c>
      <c r="H605" s="1441" t="n">
        <f aca="false">'SOUTH-1'!H99</f>
        <v>6948.3</v>
      </c>
      <c r="I605" s="1441" t="n">
        <f aca="false">'SOUTH-1'!I99</f>
        <v>40.9000000000006</v>
      </c>
      <c r="J605" s="1441" t="n">
        <f aca="false">'SOUTH-1'!J99</f>
        <v>1000</v>
      </c>
      <c r="K605" s="0" t="n">
        <f aca="false">'SOUTH-1'!K99</f>
        <v>0</v>
      </c>
      <c r="L605" s="0" t="n">
        <f aca="false">'SOUTH-1'!L99</f>
        <v>40900.0000000006</v>
      </c>
      <c r="M605" s="0" t="n">
        <f aca="false">'SOUTH-1'!M99</f>
        <v>41235.5999912462</v>
      </c>
      <c r="N605" s="0" t="str">
        <f aca="false">'SOUTH-1'!N99</f>
        <v>Siddirgonj</v>
      </c>
      <c r="O605" s="0" t="s">
        <v>1044</v>
      </c>
    </row>
    <row r="606" customFormat="false" ht="15" hidden="true" customHeight="false" outlineLevel="0" collapsed="false">
      <c r="A606" s="0" t="n">
        <f aca="false">'SOUTH-1'!A100</f>
        <v>10</v>
      </c>
      <c r="B606" s="0" t="str">
        <f aca="false">'SOUTH-1'!B100</f>
        <v>11 kV Monowar  Feeder (F-6)</v>
      </c>
      <c r="C606" s="1441" t="n">
        <f aca="false">'SOUTH-1'!C100</f>
        <v>11</v>
      </c>
      <c r="D606" s="1441" t="str">
        <f aca="false">'SOUTH-1'!D100</f>
        <v>New</v>
      </c>
      <c r="E606" s="1441" t="str">
        <f aca="false">'SOUTH-1'!E100</f>
        <v>XA587363</v>
      </c>
      <c r="F606" s="1441" t="n">
        <f aca="false">'SOUTH-1'!F100</f>
        <v>1</v>
      </c>
      <c r="G606" s="1441" t="n">
        <f aca="false">'SOUTH-1'!G100</f>
        <v>71952.3</v>
      </c>
      <c r="H606" s="1441" t="n">
        <f aca="false">'SOUTH-1'!H100</f>
        <v>73247.9</v>
      </c>
      <c r="I606" s="1441" t="n">
        <f aca="false">'SOUTH-1'!I100</f>
        <v>1295.59999999999</v>
      </c>
      <c r="J606" s="1441" t="n">
        <f aca="false">'SOUTH-1'!J100</f>
        <v>1000</v>
      </c>
      <c r="K606" s="0" t="n">
        <f aca="false">'SOUTH-1'!K100</f>
        <v>0</v>
      </c>
      <c r="L606" s="0" t="n">
        <f aca="false">'SOUTH-1'!L100</f>
        <v>1295599.99999999</v>
      </c>
      <c r="M606" s="0" t="n">
        <f aca="false">'SOUTH-1'!M100</f>
        <v>1306230.88872023</v>
      </c>
      <c r="N606" s="0" t="str">
        <f aca="false">'SOUTH-1'!N100</f>
        <v>Siddirgonj</v>
      </c>
      <c r="O606" s="0" t="s">
        <v>1044</v>
      </c>
    </row>
    <row r="607" customFormat="false" ht="15" hidden="true" customHeight="false" outlineLevel="0" collapsed="false">
      <c r="A607" s="0" t="n">
        <f aca="false">'SOUTH-1'!A101</f>
        <v>11</v>
      </c>
      <c r="B607" s="0" t="str">
        <f aca="false">'SOUTH-1'!B101</f>
        <v>11 kV Era Steel Feeder (F-7)</v>
      </c>
      <c r="C607" s="1441" t="n">
        <f aca="false">'SOUTH-1'!C101</f>
        <v>11</v>
      </c>
      <c r="D607" s="1441" t="str">
        <f aca="false">'SOUTH-1'!D101</f>
        <v>New</v>
      </c>
      <c r="E607" s="1441" t="str">
        <f aca="false">'SOUTH-1'!E101</f>
        <v>XA587355</v>
      </c>
      <c r="F607" s="1441" t="n">
        <f aca="false">'SOUTH-1'!F101</f>
        <v>1</v>
      </c>
      <c r="G607" s="1441" t="n">
        <f aca="false">'SOUTH-1'!G101</f>
        <v>27327.2</v>
      </c>
      <c r="H607" s="1441" t="n">
        <f aca="false">'SOUTH-1'!H101</f>
        <v>27327.2</v>
      </c>
      <c r="I607" s="1441" t="n">
        <f aca="false">'SOUTH-1'!I101</f>
        <v>0</v>
      </c>
      <c r="J607" s="1441" t="n">
        <f aca="false">'SOUTH-1'!J101</f>
        <v>1000</v>
      </c>
      <c r="K607" s="0" t="n">
        <f aca="false">'SOUTH-1'!K101</f>
        <v>0</v>
      </c>
      <c r="L607" s="0" t="n">
        <f aca="false">'SOUTH-1'!L101</f>
        <v>0</v>
      </c>
      <c r="M607" s="0" t="n">
        <f aca="false">'SOUTH-1'!M101</f>
        <v>0</v>
      </c>
      <c r="N607" s="0" t="str">
        <f aca="false">'SOUTH-1'!N101</f>
        <v>Siddirgonj</v>
      </c>
      <c r="O607" s="0" t="s">
        <v>1044</v>
      </c>
    </row>
    <row r="608" customFormat="false" ht="15" hidden="true" customHeight="false" outlineLevel="0" collapsed="false">
      <c r="A608" s="0" t="n">
        <f aca="false">'SOUTH-1'!A102</f>
        <v>12</v>
      </c>
      <c r="B608" s="0" t="str">
        <f aca="false">'SOUTH-1'!B102</f>
        <v>11 kV Kalu Haji Road Feeder (F-8)</v>
      </c>
      <c r="C608" s="1441" t="n">
        <f aca="false">'SOUTH-1'!C102</f>
        <v>11</v>
      </c>
      <c r="D608" s="1441" t="str">
        <f aca="false">'SOUTH-1'!D102</f>
        <v>New</v>
      </c>
      <c r="E608" s="1441" t="n">
        <f aca="false">'SOUTH-1'!E102</f>
        <v>0</v>
      </c>
      <c r="F608" s="1441" t="n">
        <f aca="false">'SOUTH-1'!F102</f>
        <v>1</v>
      </c>
      <c r="G608" s="1441" t="n">
        <f aca="false">'SOUTH-1'!G102</f>
        <v>25.5757</v>
      </c>
      <c r="H608" s="1441" t="n">
        <f aca="false">'SOUTH-1'!H102</f>
        <v>25.5757</v>
      </c>
      <c r="I608" s="1441" t="n">
        <f aca="false">'SOUTH-1'!I102</f>
        <v>0</v>
      </c>
      <c r="J608" s="1441" t="n">
        <f aca="false">'SOUTH-1'!J102</f>
        <v>40000</v>
      </c>
      <c r="K608" s="0" t="n">
        <f aca="false">'SOUTH-1'!K102</f>
        <v>0</v>
      </c>
      <c r="L608" s="0" t="n">
        <f aca="false">'SOUTH-1'!L102</f>
        <v>0</v>
      </c>
      <c r="M608" s="0" t="n">
        <f aca="false">'SOUTH-1'!M102</f>
        <v>0</v>
      </c>
      <c r="N608" s="0" t="str">
        <f aca="false">'SOUTH-1'!N102</f>
        <v>Siddirgonj</v>
      </c>
      <c r="O608" s="0" t="s">
        <v>1044</v>
      </c>
    </row>
    <row r="609" customFormat="false" ht="15" hidden="true" customHeight="false" outlineLevel="0" collapsed="false">
      <c r="A609" s="0" t="n">
        <f aca="false">'SOUTH-1'!A103</f>
        <v>13</v>
      </c>
      <c r="B609" s="0" t="str">
        <f aca="false">'SOUTH-1'!B103</f>
        <v>11 kV Mizmizi Feeder (F-9)</v>
      </c>
      <c r="C609" s="1441" t="n">
        <f aca="false">'SOUTH-1'!C103</f>
        <v>11</v>
      </c>
      <c r="D609" s="1441" t="str">
        <f aca="false">'SOUTH-1'!D103</f>
        <v>New</v>
      </c>
      <c r="E609" s="1441" t="str">
        <f aca="false">'SOUTH-1'!E103</f>
        <v>XA587358</v>
      </c>
      <c r="F609" s="1441" t="n">
        <f aca="false">'SOUTH-1'!F103</f>
        <v>1</v>
      </c>
      <c r="G609" s="1441" t="n">
        <f aca="false">'SOUTH-1'!G103</f>
        <v>141739.7</v>
      </c>
      <c r="H609" s="1441" t="n">
        <f aca="false">'SOUTH-1'!H103</f>
        <v>144040.1</v>
      </c>
      <c r="I609" s="1441" t="n">
        <f aca="false">'SOUTH-1'!I103</f>
        <v>2300.39999999999</v>
      </c>
      <c r="J609" s="1441" t="n">
        <f aca="false">'SOUTH-1'!J103</f>
        <v>1000</v>
      </c>
      <c r="K609" s="0" t="n">
        <f aca="false">'SOUTH-1'!K103</f>
        <v>0</v>
      </c>
      <c r="L609" s="0" t="n">
        <f aca="false">'SOUTH-1'!L103</f>
        <v>2300399.99999999</v>
      </c>
      <c r="M609" s="0" t="n">
        <f aca="false">'SOUTH-1'!M103</f>
        <v>2319275.65329734</v>
      </c>
      <c r="N609" s="0" t="str">
        <f aca="false">'SOUTH-1'!N103</f>
        <v>Siddirgonj</v>
      </c>
      <c r="O609" s="0" t="s">
        <v>1044</v>
      </c>
    </row>
    <row r="610" customFormat="false" ht="15" hidden="true" customHeight="false" outlineLevel="0" collapsed="false">
      <c r="A610" s="0" t="n">
        <f aca="false">'SOUTH-1'!A104</f>
        <v>14</v>
      </c>
      <c r="B610" s="0" t="str">
        <f aca="false">'SOUTH-1'!B104</f>
        <v>11 KV Jhilpar (F-10)</v>
      </c>
      <c r="C610" s="1441" t="n">
        <f aca="false">'SOUTH-1'!C104</f>
        <v>11</v>
      </c>
      <c r="D610" s="1441" t="str">
        <f aca="false">'SOUTH-1'!D104</f>
        <v>New</v>
      </c>
      <c r="E610" s="1441" t="str">
        <f aca="false">'SOUTH-1'!E104</f>
        <v>XA587369</v>
      </c>
      <c r="F610" s="1441" t="n">
        <f aca="false">'SOUTH-1'!F104</f>
        <v>1</v>
      </c>
      <c r="G610" s="1441" t="n">
        <f aca="false">'SOUTH-1'!G104</f>
        <v>64.2821</v>
      </c>
      <c r="H610" s="1441" t="n">
        <f aca="false">'SOUTH-1'!H104</f>
        <v>71.4752</v>
      </c>
      <c r="I610" s="1441" t="n">
        <f aca="false">'SOUTH-1'!I104</f>
        <v>7.1931</v>
      </c>
      <c r="J610" s="1441" t="n">
        <f aca="false">'SOUTH-1'!J104</f>
        <v>40000</v>
      </c>
      <c r="K610" s="0" t="n">
        <f aca="false">'SOUTH-1'!K104</f>
        <v>0</v>
      </c>
      <c r="L610" s="0" t="n">
        <f aca="false">'SOUTH-1'!L104</f>
        <v>287724</v>
      </c>
      <c r="M610" s="0" t="n">
        <f aca="false">'SOUTH-1'!M104</f>
        <v>290084.884398072</v>
      </c>
      <c r="N610" s="0" t="str">
        <f aca="false">'SOUTH-1'!N104</f>
        <v>Matuail</v>
      </c>
      <c r="O610" s="0" t="s">
        <v>1044</v>
      </c>
    </row>
    <row r="611" customFormat="false" ht="15" hidden="true" customHeight="false" outlineLevel="0" collapsed="false">
      <c r="A611" s="0" t="n">
        <f aca="false">'SOUTH-1'!A105</f>
        <v>15</v>
      </c>
      <c r="B611" s="0" t="str">
        <f aca="false">'SOUTH-1'!B105</f>
        <v>11 kV Madrasha Road Feeder (F-11)</v>
      </c>
      <c r="C611" s="1441" t="n">
        <f aca="false">'SOUTH-1'!C105</f>
        <v>11</v>
      </c>
      <c r="D611" s="1441" t="str">
        <f aca="false">'SOUTH-1'!D105</f>
        <v>New</v>
      </c>
      <c r="E611" s="1441" t="str">
        <f aca="false">'SOUTH-1'!E105</f>
        <v>XA575919</v>
      </c>
      <c r="F611" s="1441" t="n">
        <f aca="false">'SOUTH-1'!F105</f>
        <v>1</v>
      </c>
      <c r="G611" s="1441" t="n">
        <f aca="false">'SOUTH-1'!G105</f>
        <v>0</v>
      </c>
      <c r="H611" s="1441" t="n">
        <f aca="false">'SOUTH-1'!H105</f>
        <v>0</v>
      </c>
      <c r="I611" s="1441" t="n">
        <f aca="false">'SOUTH-1'!I105</f>
        <v>0</v>
      </c>
      <c r="J611" s="1441" t="n">
        <f aca="false">'SOUTH-1'!J105</f>
        <v>1000</v>
      </c>
      <c r="K611" s="0" t="n">
        <f aca="false">'SOUTH-1'!K105</f>
        <v>0</v>
      </c>
      <c r="L611" s="0" t="n">
        <f aca="false">'SOUTH-1'!L105</f>
        <v>0</v>
      </c>
      <c r="M611" s="0" t="n">
        <f aca="false">'SOUTH-1'!M105</f>
        <v>0</v>
      </c>
      <c r="N611" s="0" t="str">
        <f aca="false">'SOUTH-1'!N105</f>
        <v>Siddirgonj</v>
      </c>
      <c r="O611" s="0" t="s">
        <v>1044</v>
      </c>
    </row>
    <row r="612" customFormat="false" ht="15" hidden="true" customHeight="false" outlineLevel="0" collapsed="false">
      <c r="A612" s="0" t="n">
        <f aca="false">'SOUTH-1'!A106</f>
        <v>16</v>
      </c>
      <c r="B612" s="0" t="str">
        <f aca="false">'SOUTH-1'!B106</f>
        <v>11 kV Orion Pharma Ltd (Old EGCB 335 MW) (F-12)</v>
      </c>
      <c r="C612" s="1441" t="n">
        <f aca="false">'SOUTH-1'!C106</f>
        <v>11</v>
      </c>
      <c r="D612" s="1441" t="str">
        <f aca="false">'SOUTH-1'!D106</f>
        <v>New</v>
      </c>
      <c r="E612" s="1441" t="str">
        <f aca="false">'SOUTH-1'!E106</f>
        <v>XA587383</v>
      </c>
      <c r="F612" s="1441" t="n">
        <f aca="false">'SOUTH-1'!F106</f>
        <v>1</v>
      </c>
      <c r="G612" s="1441" t="n">
        <f aca="false">'SOUTH-1'!G106</f>
        <v>12873.4</v>
      </c>
      <c r="H612" s="1441" t="n">
        <f aca="false">'SOUTH-1'!H106</f>
        <v>13546.5</v>
      </c>
      <c r="I612" s="1441" t="n">
        <f aca="false">'SOUTH-1'!I106</f>
        <v>673.1</v>
      </c>
      <c r="J612" s="1441" t="n">
        <f aca="false">'SOUTH-1'!J106</f>
        <v>1000</v>
      </c>
      <c r="K612" s="0" t="n">
        <f aca="false">'SOUTH-1'!K106</f>
        <v>0</v>
      </c>
      <c r="L612" s="0" t="n">
        <f aca="false">'SOUTH-1'!L106</f>
        <v>673100</v>
      </c>
      <c r="M612" s="0" t="n">
        <f aca="false">'SOUTH-1'!M106</f>
        <v>678623.040442725</v>
      </c>
      <c r="N612" s="0" t="str">
        <f aca="false">'SOUTH-1'!N106</f>
        <v>Siddirgonj</v>
      </c>
      <c r="O612" s="0" t="s">
        <v>1044</v>
      </c>
    </row>
    <row r="613" customFormat="false" ht="15" hidden="true" customHeight="false" outlineLevel="0" collapsed="false">
      <c r="A613" s="0" t="n">
        <f aca="false">'SOUTH-1'!A107</f>
        <v>17</v>
      </c>
      <c r="B613" s="0" t="str">
        <f aca="false">'SOUTH-1'!B107</f>
        <v>Seven Horse Feeder (F-13)</v>
      </c>
      <c r="C613" s="1441" t="n">
        <f aca="false">'SOUTH-1'!C107</f>
        <v>11</v>
      </c>
      <c r="D613" s="1441" t="str">
        <f aca="false">'SOUTH-1'!D107</f>
        <v>New</v>
      </c>
      <c r="E613" s="1441" t="str">
        <f aca="false">'SOUTH-1'!E107</f>
        <v>XA587373</v>
      </c>
      <c r="F613" s="1441" t="n">
        <f aca="false">'SOUTH-1'!F107</f>
        <v>1</v>
      </c>
      <c r="G613" s="1441" t="n">
        <f aca="false">'SOUTH-1'!G107</f>
        <v>129895.9</v>
      </c>
      <c r="H613" s="1441" t="n">
        <f aca="false">'SOUTH-1'!H107</f>
        <v>129895.9</v>
      </c>
      <c r="I613" s="1441" t="n">
        <f aca="false">'SOUTH-1'!I107</f>
        <v>0</v>
      </c>
      <c r="J613" s="1441" t="n">
        <f aca="false">'SOUTH-1'!J107</f>
        <v>1000</v>
      </c>
      <c r="K613" s="0" t="n">
        <f aca="false">'SOUTH-1'!K107</f>
        <v>0</v>
      </c>
      <c r="L613" s="0" t="n">
        <f aca="false">'SOUTH-1'!L107</f>
        <v>0</v>
      </c>
      <c r="M613" s="0" t="n">
        <f aca="false">'SOUTH-1'!M107</f>
        <v>0</v>
      </c>
      <c r="N613" s="0" t="str">
        <f aca="false">'SOUTH-1'!N107</f>
        <v>Siddirgonj</v>
      </c>
      <c r="O613" s="0" t="s">
        <v>1044</v>
      </c>
    </row>
    <row r="614" customFormat="false" ht="15" hidden="true" customHeight="false" outlineLevel="0" collapsed="false">
      <c r="A614" s="0" t="n">
        <f aca="false">'SOUTH-1'!A108</f>
        <v>18</v>
      </c>
      <c r="B614" s="0" t="str">
        <f aca="false">'SOUTH-1'!B108</f>
        <v>11 kV Shanti Nagar  (F-14)</v>
      </c>
      <c r="C614" s="1441" t="n">
        <f aca="false">'SOUTH-1'!C108</f>
        <v>11</v>
      </c>
      <c r="D614" s="1441" t="str">
        <f aca="false">'SOUTH-1'!D108</f>
        <v>New</v>
      </c>
      <c r="E614" s="1441" t="str">
        <f aca="false">'SOUTH-1'!E108</f>
        <v>XA587371</v>
      </c>
      <c r="F614" s="1441" t="n">
        <f aca="false">'SOUTH-1'!F108</f>
        <v>1</v>
      </c>
      <c r="G614" s="1441" t="n">
        <f aca="false">'SOUTH-1'!G108</f>
        <v>140787.7</v>
      </c>
      <c r="H614" s="1441" t="n">
        <f aca="false">'SOUTH-1'!H108</f>
        <v>143559.8</v>
      </c>
      <c r="I614" s="1441" t="n">
        <f aca="false">'SOUTH-1'!I108</f>
        <v>2772.09999999998</v>
      </c>
      <c r="J614" s="1441" t="n">
        <f aca="false">'SOUTH-1'!J108</f>
        <v>1000</v>
      </c>
      <c r="K614" s="0" t="n">
        <f aca="false">'SOUTH-1'!K108</f>
        <v>0</v>
      </c>
      <c r="L614" s="0" t="n">
        <f aca="false">'SOUTH-1'!L108</f>
        <v>2772099.99999998</v>
      </c>
      <c r="M614" s="0" t="n">
        <f aca="false">'SOUTH-1'!M108</f>
        <v>2794846.13045797</v>
      </c>
      <c r="N614" s="0" t="str">
        <f aca="false">'SOUTH-1'!N108</f>
        <v>Siddirgonj</v>
      </c>
      <c r="O614" s="0" t="s">
        <v>1044</v>
      </c>
    </row>
    <row r="615" customFormat="false" ht="15" hidden="true" customHeight="false" outlineLevel="0" collapsed="false">
      <c r="A615" s="0" t="n">
        <f aca="false">'SOUTH-1'!A163</f>
        <v>11</v>
      </c>
      <c r="B615" s="0" t="str">
        <f aca="false">'SOUTH-1'!B163</f>
        <v>11 kV New Town O/H (Old Sarulia U/G Cable Circuit-2)</v>
      </c>
      <c r="C615" s="1441" t="n">
        <f aca="false">'SOUTH-1'!C163</f>
        <v>11</v>
      </c>
      <c r="D615" s="1441" t="n">
        <f aca="false">'SOUTH-1'!D163</f>
        <v>0</v>
      </c>
      <c r="E615" s="1441" t="str">
        <f aca="false">'SOUTH-1'!E163</f>
        <v>HA021101013-02</v>
      </c>
      <c r="F615" s="1441" t="n">
        <f aca="false">'SOUTH-1'!F163</f>
        <v>1</v>
      </c>
      <c r="G615" s="1441" t="n">
        <f aca="false">'SOUTH-1'!G163</f>
        <v>41495960</v>
      </c>
      <c r="H615" s="1441" t="n">
        <f aca="false">'SOUTH-1'!H163</f>
        <v>43772221</v>
      </c>
      <c r="I615" s="1441" t="n">
        <f aca="false">'SOUTH-1'!I163</f>
        <v>2276261</v>
      </c>
      <c r="J615" s="1441" t="n">
        <f aca="false">'SOUTH-1'!J163</f>
        <v>1</v>
      </c>
      <c r="K615" s="0" t="n">
        <f aca="false">'SOUTH-1'!K163</f>
        <v>0</v>
      </c>
      <c r="L615" s="0" t="n">
        <f aca="false">'SOUTH-1'!L163</f>
        <v>2276261</v>
      </c>
      <c r="M615" s="0" t="n">
        <f aca="false">'SOUTH-1'!M163</f>
        <v>2375152.18248076</v>
      </c>
      <c r="N615" s="0" t="str">
        <f aca="false">'SOUTH-1'!N163</f>
        <v>Matuail</v>
      </c>
      <c r="O615" s="0" t="s">
        <v>1045</v>
      </c>
    </row>
    <row r="616" customFormat="false" ht="15" hidden="true" customHeight="false" outlineLevel="0" collapsed="false">
      <c r="A616" s="0" t="n">
        <f aca="false">'SOUTH-1'!A164</f>
        <v>12</v>
      </c>
      <c r="B616" s="0" t="str">
        <f aca="false">'SOUTH-1'!B164</f>
        <v>11 kV DND (WASA) Feeder.</v>
      </c>
      <c r="C616" s="1441" t="n">
        <f aca="false">'SOUTH-1'!C164</f>
        <v>11</v>
      </c>
      <c r="D616" s="1441" t="n">
        <f aca="false">'SOUTH-1'!D164</f>
        <v>0</v>
      </c>
      <c r="E616" s="1441" t="str">
        <f aca="false">'SOUTH-1'!E164</f>
        <v>HA021100992-02</v>
      </c>
      <c r="F616" s="1441" t="n">
        <f aca="false">'SOUTH-1'!F164</f>
        <v>1</v>
      </c>
      <c r="G616" s="1441" t="n">
        <f aca="false">'SOUTH-1'!G164</f>
        <v>5288520</v>
      </c>
      <c r="H616" s="1441" t="n">
        <f aca="false">'SOUTH-1'!H164</f>
        <v>5367438</v>
      </c>
      <c r="I616" s="1441" t="n">
        <f aca="false">'SOUTH-1'!I164</f>
        <v>78918</v>
      </c>
      <c r="J616" s="1441" t="n">
        <f aca="false">'SOUTH-1'!J164</f>
        <v>1</v>
      </c>
      <c r="K616" s="0" t="n">
        <f aca="false">'SOUTH-1'!K164</f>
        <v>0</v>
      </c>
      <c r="L616" s="0" t="n">
        <f aca="false">'SOUTH-1'!L164</f>
        <v>78918</v>
      </c>
      <c r="M616" s="0" t="n">
        <f aca="false">'SOUTH-1'!M164</f>
        <v>82346.5586490376</v>
      </c>
      <c r="N616" s="0" t="str">
        <f aca="false">'SOUTH-1'!N164</f>
        <v>Siddirgonj</v>
      </c>
      <c r="O616" s="0" t="s">
        <v>1045</v>
      </c>
    </row>
    <row r="617" customFormat="false" ht="15" hidden="true" customHeight="false" outlineLevel="0" collapsed="false">
      <c r="A617" s="0" t="n">
        <f aca="false">'SOUTH-1'!A165</f>
        <v>13</v>
      </c>
      <c r="B617" s="0" t="str">
        <f aca="false">'SOUTH-1'!B165</f>
        <v>11 kV Local Feeder</v>
      </c>
      <c r="C617" s="1441" t="n">
        <f aca="false">'SOUTH-1'!C165</f>
        <v>11</v>
      </c>
      <c r="D617" s="1441" t="n">
        <f aca="false">'SOUTH-1'!D165</f>
        <v>0</v>
      </c>
      <c r="E617" s="1441" t="str">
        <f aca="false">'SOUTH-1'!E165</f>
        <v>HA021100794-02</v>
      </c>
      <c r="F617" s="1441" t="n">
        <f aca="false">'SOUTH-1'!F165</f>
        <v>1</v>
      </c>
      <c r="G617" s="1441" t="n">
        <f aca="false">'SOUTH-1'!G165</f>
        <v>6636120</v>
      </c>
      <c r="H617" s="1441" t="n">
        <f aca="false">'SOUTH-1'!H165</f>
        <v>8692106</v>
      </c>
      <c r="I617" s="1441" t="n">
        <f aca="false">'SOUTH-1'!I165</f>
        <v>2055986</v>
      </c>
      <c r="J617" s="1441" t="n">
        <f aca="false">'SOUTH-1'!J165</f>
        <v>1</v>
      </c>
      <c r="K617" s="0" t="n">
        <f aca="false">'SOUTH-1'!K165</f>
        <v>0</v>
      </c>
      <c r="L617" s="0" t="n">
        <f aca="false">'SOUTH-1'!L165</f>
        <v>2055986</v>
      </c>
      <c r="M617" s="0" t="n">
        <f aca="false">'SOUTH-1'!M165</f>
        <v>2145307.42961809</v>
      </c>
      <c r="N617" s="0" t="str">
        <f aca="false">'SOUTH-1'!N165</f>
        <v>Siddirgonj</v>
      </c>
      <c r="O617" s="0" t="s">
        <v>1045</v>
      </c>
    </row>
    <row r="618" customFormat="false" ht="15" hidden="true" customHeight="false" outlineLevel="0" collapsed="false">
      <c r="A618" s="0" t="n">
        <f aca="false">'SOUTH-1'!A166</f>
        <v>14</v>
      </c>
      <c r="B618" s="0" t="str">
        <f aca="false">'SOUTH-1'!B166</f>
        <v>11 kV Mouchak Feeder</v>
      </c>
      <c r="C618" s="1441" t="n">
        <f aca="false">'SOUTH-1'!C166</f>
        <v>11</v>
      </c>
      <c r="D618" s="1441" t="n">
        <f aca="false">'SOUTH-1'!D166</f>
        <v>0</v>
      </c>
      <c r="E618" s="1441" t="str">
        <f aca="false">'SOUTH-1'!E166</f>
        <v>DHK60888</v>
      </c>
      <c r="F618" s="1441" t="n">
        <f aca="false">'SOUTH-1'!F166</f>
        <v>1</v>
      </c>
      <c r="G618" s="1441" t="n">
        <f aca="false">'SOUTH-1'!G166</f>
        <v>817710.4</v>
      </c>
      <c r="H618" s="1441" t="n">
        <f aca="false">'SOUTH-1'!H166</f>
        <v>855586.5</v>
      </c>
      <c r="I618" s="1441" t="n">
        <f aca="false">'SOUTH-1'!I166</f>
        <v>37876.1</v>
      </c>
      <c r="J618" s="1441" t="n">
        <f aca="false">'SOUTH-1'!J166</f>
        <v>60</v>
      </c>
      <c r="K618" s="0" t="n">
        <f aca="false">'SOUTH-1'!K166</f>
        <v>0</v>
      </c>
      <c r="L618" s="0" t="n">
        <f aca="false">'SOUTH-1'!L166</f>
        <v>2272566</v>
      </c>
      <c r="M618" s="0" t="n">
        <f aca="false">'SOUTH-1'!M166</f>
        <v>2371296.65479116</v>
      </c>
      <c r="N618" s="0" t="str">
        <f aca="false">'SOUTH-1'!N166</f>
        <v>Siddirgonj</v>
      </c>
      <c r="O618" s="0" t="s">
        <v>1045</v>
      </c>
    </row>
    <row r="619" customFormat="false" ht="15" hidden="true" customHeight="false" outlineLevel="0" collapsed="false">
      <c r="A619" s="0" t="n">
        <f aca="false">'SOUTH-1'!A167</f>
        <v>15</v>
      </c>
      <c r="B619" s="0" t="str">
        <f aca="false">'SOUTH-1'!B167</f>
        <v>11 kV Overhead-1 Feeder</v>
      </c>
      <c r="C619" s="1441" t="n">
        <f aca="false">'SOUTH-1'!C167</f>
        <v>11</v>
      </c>
      <c r="D619" s="1441" t="n">
        <f aca="false">'SOUTH-1'!D167</f>
        <v>0</v>
      </c>
      <c r="E619" s="1441" t="str">
        <f aca="false">'SOUTH-1'!E167</f>
        <v>HA021100829-02</v>
      </c>
      <c r="F619" s="1441" t="n">
        <f aca="false">'SOUTH-1'!F167</f>
        <v>1</v>
      </c>
      <c r="G619" s="1441" t="n">
        <f aca="false">'SOUTH-1'!G167</f>
        <v>75894360</v>
      </c>
      <c r="H619" s="1441" t="n">
        <f aca="false">'SOUTH-1'!H167</f>
        <v>76972401</v>
      </c>
      <c r="I619" s="1441" t="n">
        <f aca="false">'SOUTH-1'!I167</f>
        <v>1078041</v>
      </c>
      <c r="J619" s="1441" t="n">
        <f aca="false">'SOUTH-1'!J167</f>
        <v>1</v>
      </c>
      <c r="K619" s="0" t="n">
        <f aca="false">'SOUTH-1'!K167</f>
        <v>0</v>
      </c>
      <c r="L619" s="0" t="n">
        <f aca="false">'SOUTH-1'!L167</f>
        <v>1078041</v>
      </c>
      <c r="M619" s="0" t="n">
        <f aca="false">'SOUTH-1'!M167</f>
        <v>1124876.02869519</v>
      </c>
      <c r="N619" s="0" t="str">
        <f aca="false">'SOUTH-1'!N167</f>
        <v>Siddirgonj</v>
      </c>
      <c r="O619" s="0" t="s">
        <v>1045</v>
      </c>
    </row>
    <row r="620" customFormat="false" ht="15" hidden="true" customHeight="false" outlineLevel="0" collapsed="false">
      <c r="A620" s="0" t="n">
        <f aca="false">'SOUTH-1'!A168</f>
        <v>16</v>
      </c>
      <c r="B620" s="0" t="str">
        <f aca="false">'SOUTH-1'!B168</f>
        <v>11 kV Provati Steel Feeder</v>
      </c>
      <c r="C620" s="1441" t="n">
        <f aca="false">'SOUTH-1'!C168</f>
        <v>11</v>
      </c>
      <c r="D620" s="1441" t="n">
        <f aca="false">'SOUTH-1'!D168</f>
        <v>0</v>
      </c>
      <c r="E620" s="1441" t="str">
        <f aca="false">'SOUTH-1'!E168</f>
        <v>DHK60874</v>
      </c>
      <c r="F620" s="1441" t="n">
        <f aca="false">'SOUTH-1'!F168</f>
        <v>1</v>
      </c>
      <c r="G620" s="1441" t="n">
        <f aca="false">'SOUTH-1'!G168</f>
        <v>544937.6</v>
      </c>
      <c r="H620" s="1441" t="n">
        <f aca="false">'SOUTH-1'!H168</f>
        <v>544937.6</v>
      </c>
      <c r="I620" s="1441" t="n">
        <f aca="false">'SOUTH-1'!I168</f>
        <v>0</v>
      </c>
      <c r="J620" s="1441" t="n">
        <f aca="false">'SOUTH-1'!J168</f>
        <v>60</v>
      </c>
      <c r="K620" s="0" t="n">
        <f aca="false">'SOUTH-1'!K168</f>
        <v>0</v>
      </c>
      <c r="L620" s="0" t="n">
        <f aca="false">'SOUTH-1'!L168</f>
        <v>0</v>
      </c>
      <c r="M620" s="0" t="n">
        <f aca="false">'SOUTH-1'!M168</f>
        <v>0</v>
      </c>
      <c r="N620" s="0" t="str">
        <f aca="false">'SOUTH-1'!N168</f>
        <v>Siddirgonj</v>
      </c>
      <c r="O620" s="0" t="s">
        <v>1045</v>
      </c>
    </row>
    <row r="621" customFormat="false" ht="15" hidden="true" customHeight="false" outlineLevel="0" collapsed="false">
      <c r="A621" s="0" t="n">
        <f aca="false">'SOUTH-1'!A169</f>
        <v>17</v>
      </c>
      <c r="B621" s="0" t="str">
        <f aca="false">'SOUTH-1'!B169</f>
        <v>11 kV Islambagh Feeder.</v>
      </c>
      <c r="C621" s="1441" t="n">
        <f aca="false">'SOUTH-1'!C169</f>
        <v>11</v>
      </c>
      <c r="D621" s="1441" t="n">
        <f aca="false">'SOUTH-1'!D169</f>
        <v>0</v>
      </c>
      <c r="E621" s="1441" t="str">
        <f aca="false">'SOUTH-1'!E169</f>
        <v>DHKA2190</v>
      </c>
      <c r="F621" s="1441" t="n">
        <f aca="false">'SOUTH-1'!F169</f>
        <v>1</v>
      </c>
      <c r="G621" s="1441" t="n">
        <f aca="false">'SOUTH-1'!G169</f>
        <v>950.6676</v>
      </c>
      <c r="H621" s="1441" t="n">
        <f aca="false">'SOUTH-1'!H169</f>
        <v>999.9264</v>
      </c>
      <c r="I621" s="1441" t="n">
        <f aca="false">'SOUTH-1'!I169</f>
        <v>49.2588</v>
      </c>
      <c r="J621" s="1441" t="n">
        <f aca="false">'SOUTH-1'!J169</f>
        <v>60000</v>
      </c>
      <c r="K621" s="0" t="n">
        <f aca="false">'SOUTH-1'!K169</f>
        <v>0</v>
      </c>
      <c r="L621" s="0" t="n">
        <f aca="false">'SOUTH-1'!L169</f>
        <v>2955528</v>
      </c>
      <c r="M621" s="0" t="n">
        <f aca="false">'SOUTH-1'!M169</f>
        <v>3083929.64584597</v>
      </c>
      <c r="N621" s="0" t="str">
        <f aca="false">'SOUTH-1'!N169</f>
        <v>Matuail</v>
      </c>
      <c r="O621" s="0" t="s">
        <v>1045</v>
      </c>
    </row>
    <row r="622" customFormat="false" ht="15" hidden="true" customHeight="false" outlineLevel="0" collapsed="false">
      <c r="A622" s="0" t="n">
        <f aca="false">'SOUTH-1'!A170</f>
        <v>20</v>
      </c>
      <c r="B622" s="0" t="str">
        <f aca="false">'SOUTH-1'!B170</f>
        <v>11 kV Taj Jute Feeder.</v>
      </c>
      <c r="C622" s="1441" t="n">
        <f aca="false">'SOUTH-1'!C170</f>
        <v>11</v>
      </c>
      <c r="D622" s="1441" t="n">
        <f aca="false">'SOUTH-1'!D170</f>
        <v>0</v>
      </c>
      <c r="E622" s="1441" t="str">
        <f aca="false">'SOUTH-1'!E170</f>
        <v>DHK61062</v>
      </c>
      <c r="F622" s="1441" t="n">
        <f aca="false">'SOUTH-1'!F170</f>
        <v>1</v>
      </c>
      <c r="G622" s="1441" t="n">
        <f aca="false">'SOUTH-1'!G170</f>
        <v>563396.8</v>
      </c>
      <c r="H622" s="1441" t="n">
        <f aca="false">'SOUTH-1'!H170</f>
        <v>590904.5</v>
      </c>
      <c r="I622" s="1441" t="n">
        <f aca="false">'SOUTH-1'!I170</f>
        <v>27507.7</v>
      </c>
      <c r="J622" s="1441" t="n">
        <f aca="false">'SOUTH-1'!J170</f>
        <v>60</v>
      </c>
      <c r="K622" s="0" t="n">
        <f aca="false">'SOUTH-1'!K170</f>
        <v>0</v>
      </c>
      <c r="L622" s="0" t="n">
        <f aca="false">'SOUTH-1'!L170</f>
        <v>1650462</v>
      </c>
      <c r="M622" s="0" t="n">
        <f aca="false">'SOUTH-1'!M170</f>
        <v>1722165.61343429</v>
      </c>
      <c r="N622" s="0" t="str">
        <f aca="false">'SOUTH-1'!N170</f>
        <v>Siddirgonj</v>
      </c>
      <c r="O622" s="0" t="s">
        <v>1045</v>
      </c>
    </row>
    <row r="623" customFormat="false" ht="15" hidden="true" customHeight="false" outlineLevel="0" collapsed="false">
      <c r="A623" s="0" t="n">
        <f aca="false">'SOUTH-1'!A171</f>
        <v>21</v>
      </c>
      <c r="B623" s="0" t="str">
        <f aca="false">'SOUTH-1'!B171</f>
        <v>11 kV Al-Aksa Steel Feeder</v>
      </c>
      <c r="C623" s="1441" t="n">
        <f aca="false">'SOUTH-1'!C171</f>
        <v>11</v>
      </c>
      <c r="D623" s="1441" t="n">
        <f aca="false">'SOUTH-1'!D171</f>
        <v>0</v>
      </c>
      <c r="E623" s="1441" t="str">
        <f aca="false">'SOUTH-1'!E171</f>
        <v>DHK61061</v>
      </c>
      <c r="F623" s="1441" t="n">
        <f aca="false">'SOUTH-1'!F171</f>
        <v>1</v>
      </c>
      <c r="G623" s="1441" t="n">
        <f aca="false">'SOUTH-1'!G171</f>
        <v>708770.6</v>
      </c>
      <c r="H623" s="1441" t="n">
        <f aca="false">'SOUTH-1'!H171</f>
        <v>732963.2</v>
      </c>
      <c r="I623" s="1441" t="n">
        <f aca="false">'SOUTH-1'!I171</f>
        <v>24192.6</v>
      </c>
      <c r="J623" s="1441" t="n">
        <f aca="false">'SOUTH-1'!J171</f>
        <v>60</v>
      </c>
      <c r="K623" s="0" t="n">
        <f aca="false">'SOUTH-1'!K171</f>
        <v>0</v>
      </c>
      <c r="L623" s="0" t="n">
        <f aca="false">'SOUTH-1'!L171</f>
        <v>1451556</v>
      </c>
      <c r="M623" s="0" t="n">
        <f aca="false">'SOUTH-1'!M171</f>
        <v>1514618.22760793</v>
      </c>
      <c r="N623" s="0" t="str">
        <f aca="false">'SOUTH-1'!N171</f>
        <v>Siddirgonj</v>
      </c>
      <c r="O623" s="0" t="s">
        <v>1045</v>
      </c>
    </row>
    <row r="624" customFormat="false" ht="15" hidden="true" customHeight="false" outlineLevel="0" collapsed="false">
      <c r="A624" s="0" t="n">
        <f aca="false">'SOUTH-1'!A172</f>
        <v>22</v>
      </c>
      <c r="B624" s="0" t="str">
        <f aca="false">'SOUTH-1'!B172</f>
        <v>11 kV Sahebpara O/H (Old Spare Feeder)</v>
      </c>
      <c r="C624" s="1441" t="n">
        <f aca="false">'SOUTH-1'!C172</f>
        <v>11</v>
      </c>
      <c r="D624" s="1441" t="n">
        <f aca="false">'SOUTH-1'!D172</f>
        <v>0</v>
      </c>
      <c r="E624" s="1441" t="str">
        <f aca="false">'SOUTH-1'!E172</f>
        <v>DHKA2189</v>
      </c>
      <c r="F624" s="1441" t="n">
        <f aca="false">'SOUTH-1'!F172</f>
        <v>1</v>
      </c>
      <c r="G624" s="1441" t="n">
        <f aca="false">'SOUTH-1'!G172</f>
        <v>905.2486</v>
      </c>
      <c r="H624" s="1441" t="n">
        <f aca="false">'SOUTH-1'!H172</f>
        <v>945.7312</v>
      </c>
      <c r="I624" s="1441" t="n">
        <f aca="false">'SOUTH-1'!I172</f>
        <v>40.4825999999999</v>
      </c>
      <c r="J624" s="1441" t="n">
        <f aca="false">'SOUTH-1'!J172</f>
        <v>60000</v>
      </c>
      <c r="K624" s="0" t="n">
        <f aca="false">'SOUTH-1'!K172</f>
        <v>0</v>
      </c>
      <c r="L624" s="0" t="n">
        <f aca="false">'SOUTH-1'!L172</f>
        <v>2428956</v>
      </c>
      <c r="M624" s="0" t="n">
        <f aca="false">'SOUTH-1'!M172</f>
        <v>2534480.95123966</v>
      </c>
      <c r="N624" s="0" t="str">
        <f aca="false">'SOUTH-1'!N172</f>
        <v>Siddirgonj</v>
      </c>
      <c r="O624" s="0" t="s">
        <v>1045</v>
      </c>
    </row>
    <row r="625" customFormat="false" ht="15" hidden="true" customHeight="false" outlineLevel="0" collapsed="false">
      <c r="A625" s="0" t="n">
        <f aca="false">'SOUTH-1'!A173</f>
        <v>23</v>
      </c>
      <c r="B625" s="0" t="str">
        <f aca="false">'SOUTH-1'!B173</f>
        <v>11 kV Over Head Feeder-2.</v>
      </c>
      <c r="C625" s="1441" t="n">
        <f aca="false">'SOUTH-1'!C173</f>
        <v>11</v>
      </c>
      <c r="D625" s="1441" t="n">
        <f aca="false">'SOUTH-1'!D173</f>
        <v>0</v>
      </c>
      <c r="E625" s="1441" t="str">
        <f aca="false">'SOUTH-1'!E173</f>
        <v>HA021100488-02</v>
      </c>
      <c r="F625" s="1441" t="n">
        <f aca="false">'SOUTH-1'!F173</f>
        <v>1</v>
      </c>
      <c r="G625" s="1441" t="n">
        <f aca="false">'SOUTH-1'!G173</f>
        <v>22702980</v>
      </c>
      <c r="H625" s="1441" t="n">
        <f aca="false">'SOUTH-1'!H173</f>
        <v>24800709</v>
      </c>
      <c r="I625" s="1441" t="n">
        <f aca="false">'SOUTH-1'!I173</f>
        <v>2097729</v>
      </c>
      <c r="J625" s="1441" t="n">
        <f aca="false">'SOUTH-1'!J173</f>
        <v>1</v>
      </c>
      <c r="K625" s="0" t="n">
        <f aca="false">'SOUTH-1'!K173</f>
        <v>0</v>
      </c>
      <c r="L625" s="0" t="n">
        <f aca="false">'SOUTH-1'!L173</f>
        <v>2097729</v>
      </c>
      <c r="M625" s="0" t="n">
        <f aca="false">'SOUTH-1'!M173</f>
        <v>2188863.93634262</v>
      </c>
      <c r="N625" s="0" t="str">
        <f aca="false">'SOUTH-1'!N173</f>
        <v>Demra</v>
      </c>
      <c r="O625" s="0" t="s">
        <v>1045</v>
      </c>
    </row>
    <row r="626" customFormat="false" ht="15" hidden="true" customHeight="false" outlineLevel="0" collapsed="false">
      <c r="A626" s="0" t="n">
        <f aca="false">'SOUTH-1'!A174</f>
        <v>24</v>
      </c>
      <c r="B626" s="0" t="str">
        <f aca="false">'SOUTH-1'!B174</f>
        <v>11 kV Shimrail Express Feeder.</v>
      </c>
      <c r="C626" s="1441" t="n">
        <f aca="false">'SOUTH-1'!C174</f>
        <v>11</v>
      </c>
      <c r="D626" s="1441" t="n">
        <f aca="false">'SOUTH-1'!D174</f>
        <v>0</v>
      </c>
      <c r="E626" s="1441" t="str">
        <f aca="false">'SOUTH-1'!E174</f>
        <v>HA021100511-02</v>
      </c>
      <c r="F626" s="1441" t="n">
        <f aca="false">'SOUTH-1'!F174</f>
        <v>1</v>
      </c>
      <c r="G626" s="1441" t="n">
        <f aca="false">'SOUTH-1'!G174</f>
        <v>8067222</v>
      </c>
      <c r="H626" s="1441" t="n">
        <f aca="false">'SOUTH-1'!H174</f>
        <v>8095991</v>
      </c>
      <c r="I626" s="1441" t="n">
        <f aca="false">'SOUTH-1'!I174</f>
        <v>28769</v>
      </c>
      <c r="J626" s="1441" t="n">
        <f aca="false">'SOUTH-1'!J174</f>
        <v>1</v>
      </c>
      <c r="K626" s="0" t="n">
        <f aca="false">'SOUTH-1'!K174</f>
        <v>0</v>
      </c>
      <c r="L626" s="0" t="n">
        <f aca="false">'SOUTH-1'!L174</f>
        <v>28769</v>
      </c>
      <c r="M626" s="0" t="n">
        <f aca="false">'SOUTH-1'!M174</f>
        <v>30018.8568612251</v>
      </c>
      <c r="N626" s="0" t="str">
        <f aca="false">'SOUTH-1'!N174</f>
        <v>Siddirgonj</v>
      </c>
      <c r="O626" s="0" t="s">
        <v>1045</v>
      </c>
    </row>
    <row r="627" customFormat="false" ht="15" hidden="true" customHeight="false" outlineLevel="0" collapsed="false">
      <c r="A627" s="0" t="n">
        <f aca="false">'SOUTH-1'!A175</f>
        <v>25</v>
      </c>
      <c r="B627" s="0" t="str">
        <f aca="false">'SOUTH-1'!B175</f>
        <v>11 kV Sarder &amp; Khadem Steel Feeder</v>
      </c>
      <c r="C627" s="1441" t="n">
        <f aca="false">'SOUTH-1'!C175</f>
        <v>11</v>
      </c>
      <c r="D627" s="1441" t="n">
        <f aca="false">'SOUTH-1'!D175</f>
        <v>0</v>
      </c>
      <c r="E627" s="1441" t="str">
        <f aca="false">'SOUTH-1'!E175</f>
        <v>HA021100413-02</v>
      </c>
      <c r="F627" s="1441" t="n">
        <f aca="false">'SOUTH-1'!F175</f>
        <v>1</v>
      </c>
      <c r="G627" s="1441" t="n">
        <f aca="false">'SOUTH-1'!G175</f>
        <v>79767340</v>
      </c>
      <c r="H627" s="1441" t="n">
        <f aca="false">'SOUTH-1'!H175</f>
        <v>80407905</v>
      </c>
      <c r="I627" s="1441" t="n">
        <f aca="false">'SOUTH-1'!I175</f>
        <v>640565</v>
      </c>
      <c r="J627" s="1441" t="n">
        <f aca="false">'SOUTH-1'!J175</f>
        <v>1</v>
      </c>
      <c r="K627" s="0" t="n">
        <f aca="false">'SOUTH-1'!K175</f>
        <v>0</v>
      </c>
      <c r="L627" s="0" t="n">
        <f aca="false">'SOUTH-1'!L175</f>
        <v>640565</v>
      </c>
      <c r="M627" s="0" t="n">
        <f aca="false">'SOUTH-1'!M175</f>
        <v>668394.071580891</v>
      </c>
      <c r="N627" s="0" t="str">
        <f aca="false">'SOUTH-1'!N175</f>
        <v>Demra</v>
      </c>
      <c r="O627" s="0" t="s">
        <v>1045</v>
      </c>
    </row>
    <row r="628" customFormat="false" ht="15" hidden="true" customHeight="false" outlineLevel="0" collapsed="false">
      <c r="A628" s="0" t="n">
        <f aca="false">'SOUTH-1'!A176</f>
        <v>26</v>
      </c>
      <c r="B628" s="0" t="str">
        <f aca="false">'SOUTH-1'!B176</f>
        <v>11 kV Siddhirgonj Mazar Feeder</v>
      </c>
      <c r="C628" s="1441" t="n">
        <f aca="false">'SOUTH-1'!C176</f>
        <v>11</v>
      </c>
      <c r="D628" s="1441" t="n">
        <f aca="false">'SOUTH-1'!D176</f>
        <v>0</v>
      </c>
      <c r="E628" s="1441" t="str">
        <f aca="false">'SOUTH-1'!E176</f>
        <v>HA021100393-02</v>
      </c>
      <c r="F628" s="1441" t="n">
        <f aca="false">'SOUTH-1'!F176</f>
        <v>1</v>
      </c>
      <c r="G628" s="1441" t="n">
        <f aca="false">'SOUTH-1'!G176</f>
        <v>46776260</v>
      </c>
      <c r="H628" s="1441" t="n">
        <f aca="false">'SOUTH-1'!H176</f>
        <v>46776260</v>
      </c>
      <c r="I628" s="1441" t="n">
        <f aca="false">'SOUTH-1'!I176</f>
        <v>0</v>
      </c>
      <c r="J628" s="1441" t="n">
        <f aca="false">'SOUTH-1'!J176</f>
        <v>1</v>
      </c>
      <c r="K628" s="0" t="n">
        <f aca="false">'SOUTH-1'!K176</f>
        <v>0</v>
      </c>
      <c r="L628" s="0" t="n">
        <f aca="false">'SOUTH-1'!L176</f>
        <v>0</v>
      </c>
      <c r="M628" s="0" t="n">
        <f aca="false">'SOUTH-1'!M176</f>
        <v>0</v>
      </c>
      <c r="N628" s="0" t="str">
        <f aca="false">'SOUTH-1'!N176</f>
        <v>Siddirgonj</v>
      </c>
      <c r="O628" s="0" t="s">
        <v>1045</v>
      </c>
    </row>
    <row r="629" customFormat="false" ht="15" hidden="true" customHeight="false" outlineLevel="0" collapsed="false">
      <c r="A629" s="0" t="n">
        <f aca="false">'SOUTH-1'!A177</f>
        <v>27</v>
      </c>
      <c r="B629" s="0" t="str">
        <f aca="false">'SOUTH-1'!B177</f>
        <v>11 kV AST Beverage Feeder</v>
      </c>
      <c r="C629" s="1441" t="n">
        <f aca="false">'SOUTH-1'!C177</f>
        <v>11</v>
      </c>
      <c r="D629" s="1441" t="n">
        <f aca="false">'SOUTH-1'!D177</f>
        <v>0</v>
      </c>
      <c r="E629" s="1441" t="n">
        <f aca="false">'SOUTH-1'!E177</f>
        <v>0</v>
      </c>
      <c r="F629" s="1441" t="n">
        <f aca="false">'SOUTH-1'!F177</f>
        <v>1</v>
      </c>
      <c r="G629" s="1441" t="n">
        <f aca="false">'SOUTH-1'!G177</f>
        <v>19198420</v>
      </c>
      <c r="H629" s="1441" t="n">
        <f aca="false">'SOUTH-1'!H177</f>
        <v>20233737</v>
      </c>
      <c r="I629" s="1441" t="n">
        <f aca="false">'SOUTH-1'!I177</f>
        <v>1035317</v>
      </c>
      <c r="J629" s="1441" t="n">
        <f aca="false">'SOUTH-1'!J177</f>
        <v>1</v>
      </c>
      <c r="K629" s="0" t="n">
        <f aca="false">'SOUTH-1'!K177</f>
        <v>0</v>
      </c>
      <c r="L629" s="0" t="n">
        <f aca="false">'SOUTH-1'!L177</f>
        <v>1035317</v>
      </c>
      <c r="M629" s="0" t="n">
        <f aca="false">'SOUTH-1'!M177</f>
        <v>1080295.90284657</v>
      </c>
      <c r="N629" s="0" t="str">
        <f aca="false">'SOUTH-1'!N177</f>
        <v>Siddirgonj</v>
      </c>
      <c r="O629" s="0" t="s">
        <v>1045</v>
      </c>
    </row>
    <row r="630" customFormat="false" ht="15" hidden="true" customHeight="false" outlineLevel="0" collapsed="false">
      <c r="A630" s="0" t="n">
        <f aca="false">'SOUTH-1'!A178</f>
        <v>28</v>
      </c>
      <c r="B630" s="0" t="str">
        <f aca="false">'SOUTH-1'!B178</f>
        <v>11 kV Karim Market Feeder</v>
      </c>
      <c r="C630" s="1441" t="n">
        <f aca="false">'SOUTH-1'!C178</f>
        <v>11</v>
      </c>
      <c r="D630" s="1441" t="n">
        <f aca="false">'SOUTH-1'!D178</f>
        <v>0</v>
      </c>
      <c r="E630" s="1441" t="n">
        <f aca="false">'SOUTH-1'!E178</f>
        <v>0</v>
      </c>
      <c r="F630" s="1441" t="n">
        <f aca="false">'SOUTH-1'!F178</f>
        <v>1</v>
      </c>
      <c r="G630" s="1441" t="n">
        <f aca="false">'SOUTH-1'!G178</f>
        <v>52656280</v>
      </c>
      <c r="H630" s="1441" t="n">
        <f aca="false">'SOUTH-1'!H178</f>
        <v>54290449</v>
      </c>
      <c r="I630" s="1441" t="n">
        <f aca="false">'SOUTH-1'!I178</f>
        <v>1634169</v>
      </c>
      <c r="J630" s="1441" t="n">
        <f aca="false">'SOUTH-1'!J178</f>
        <v>1</v>
      </c>
      <c r="K630" s="0" t="n">
        <f aca="false">'SOUTH-1'!K178</f>
        <v>0</v>
      </c>
      <c r="L630" s="0" t="n">
        <f aca="false">'SOUTH-1'!L178</f>
        <v>1634169</v>
      </c>
      <c r="M630" s="0" t="n">
        <f aca="false">'SOUTH-1'!M178</f>
        <v>1705164.77104006</v>
      </c>
      <c r="N630" s="0" t="str">
        <f aca="false">'SOUTH-1'!N178</f>
        <v>Matuail</v>
      </c>
      <c r="O630" s="0" t="s">
        <v>1045</v>
      </c>
    </row>
    <row r="631" customFormat="false" ht="15" hidden="true" customHeight="false" outlineLevel="0" collapsed="false">
      <c r="A631" s="0" t="n">
        <f aca="false">'SOUTH-1'!A179</f>
        <v>29</v>
      </c>
      <c r="B631" s="0" t="str">
        <f aca="false">'SOUTH-1'!B179</f>
        <v>11/0.415 kV Transformer,AT-1+AT-2</v>
      </c>
      <c r="C631" s="1441" t="n">
        <f aca="false">'SOUTH-1'!C179</f>
        <v>0.415</v>
      </c>
      <c r="D631" s="1441" t="n">
        <f aca="false">'SOUTH-1'!D179</f>
        <v>0</v>
      </c>
      <c r="E631" s="1441" t="str">
        <f aca="false">'SOUTH-1'!E179</f>
        <v>ELIB2771</v>
      </c>
      <c r="F631" s="1441" t="n">
        <f aca="false">'SOUTH-1'!F179</f>
        <v>1</v>
      </c>
      <c r="G631" s="1441" t="n">
        <f aca="false">'SOUTH-1'!G179</f>
        <v>375996</v>
      </c>
      <c r="H631" s="1441" t="n">
        <f aca="false">'SOUTH-1'!H179</f>
        <v>375996</v>
      </c>
      <c r="I631" s="1441" t="n">
        <f aca="false">'SOUTH-1'!I179</f>
        <v>0</v>
      </c>
      <c r="J631" s="1441" t="n">
        <f aca="false">'SOUTH-1'!J179</f>
        <v>1</v>
      </c>
      <c r="K631" s="0" t="n">
        <f aca="false">'SOUTH-1'!K179</f>
        <v>0</v>
      </c>
      <c r="L631" s="0" t="n">
        <f aca="false">'SOUTH-1'!L179</f>
        <v>0</v>
      </c>
      <c r="M631" s="0" t="n">
        <f aca="false">'SOUTH-1'!M179</f>
        <v>0</v>
      </c>
      <c r="N631" s="0" t="str">
        <f aca="false">'SOUTH-1'!N179</f>
        <v>Siddirgonj</v>
      </c>
      <c r="O631" s="0" t="s">
        <v>1045</v>
      </c>
    </row>
    <row r="632" customFormat="false" ht="15" hidden="true" customHeight="false" outlineLevel="0" collapsed="false">
      <c r="A632" s="0" t="n">
        <f aca="false">'SOUTH-1'!A244</f>
        <v>8</v>
      </c>
      <c r="B632" s="0" t="str">
        <f aca="false">'SOUTH-1'!B244</f>
        <v>11 kV Dayagonj Feeder (=L11)</v>
      </c>
      <c r="C632" s="1441" t="n">
        <f aca="false">'SOUTH-1'!C244</f>
        <v>11</v>
      </c>
      <c r="D632" s="1441" t="n">
        <f aca="false">'SOUTH-1'!D244</f>
        <v>0</v>
      </c>
      <c r="E632" s="1441" t="n">
        <f aca="false">'SOUTH-1'!E244</f>
        <v>2007755114</v>
      </c>
      <c r="F632" s="1441" t="n">
        <f aca="false">'SOUTH-1'!F244</f>
        <v>1</v>
      </c>
      <c r="G632" s="1441" t="n">
        <f aca="false">'SOUTH-1'!G244</f>
        <v>5681.21</v>
      </c>
      <c r="H632" s="1441" t="n">
        <f aca="false">'SOUTH-1'!H244</f>
        <v>5723.87</v>
      </c>
      <c r="I632" s="1441" t="n">
        <f aca="false">'SOUTH-1'!I244</f>
        <v>42.6599999999999</v>
      </c>
      <c r="J632" s="1441" t="n">
        <f aca="false">'SOUTH-1'!J244</f>
        <v>60000</v>
      </c>
      <c r="K632" s="0" t="n">
        <f aca="false">'SOUTH-1'!K244</f>
        <v>0</v>
      </c>
      <c r="L632" s="0" t="n">
        <f aca="false">'SOUTH-1'!L244</f>
        <v>2559599.99999999</v>
      </c>
      <c r="M632" s="0" t="n">
        <f aca="false">'SOUTH-1'!M244</f>
        <v>2675137.52721946</v>
      </c>
      <c r="N632" s="0" t="str">
        <f aca="false">'SOUTH-1'!N244</f>
        <v>Demra</v>
      </c>
      <c r="O632" s="0" t="s">
        <v>1050</v>
      </c>
    </row>
    <row r="633" customFormat="false" ht="15" hidden="true" customHeight="false" outlineLevel="0" collapsed="false">
      <c r="A633" s="0" t="n">
        <f aca="false">'SOUTH-1'!A245</f>
        <v>9</v>
      </c>
      <c r="B633" s="0" t="str">
        <f aca="false">'SOUTH-1'!B245</f>
        <v>11 kV Karim Jute Feeder (=L12)</v>
      </c>
      <c r="C633" s="1441" t="n">
        <f aca="false">'SOUTH-1'!C245</f>
        <v>11</v>
      </c>
      <c r="D633" s="1441" t="n">
        <f aca="false">'SOUTH-1'!D245</f>
        <v>0</v>
      </c>
      <c r="E633" s="1441" t="n">
        <f aca="false">'SOUTH-1'!E245</f>
        <v>30799484</v>
      </c>
      <c r="F633" s="1441" t="n">
        <f aca="false">'SOUTH-1'!F245</f>
        <v>1</v>
      </c>
      <c r="G633" s="1441" t="n">
        <f aca="false">'SOUTH-1'!G245</f>
        <v>20.9002</v>
      </c>
      <c r="H633" s="1441" t="n">
        <f aca="false">'SOUTH-1'!H245</f>
        <v>21.1189</v>
      </c>
      <c r="I633" s="1441" t="n">
        <f aca="false">'SOUTH-1'!I245</f>
        <v>0.218699999999998</v>
      </c>
      <c r="J633" s="1441" t="n">
        <f aca="false">'SOUTH-1'!J245</f>
        <v>60000</v>
      </c>
      <c r="K633" s="0" t="n">
        <f aca="false">'SOUTH-1'!K245</f>
        <v>0</v>
      </c>
      <c r="L633" s="0" t="n">
        <f aca="false">'SOUTH-1'!L245</f>
        <v>13121.9999999999</v>
      </c>
      <c r="M633" s="0" t="n">
        <f aca="false">'SOUTH-1'!M245</f>
        <v>13714.3126395427</v>
      </c>
      <c r="N633" s="0" t="str">
        <f aca="false">'SOUTH-1'!N245</f>
        <v>Demra</v>
      </c>
      <c r="O633" s="0" t="s">
        <v>1050</v>
      </c>
    </row>
    <row r="634" customFormat="false" ht="15" hidden="true" customHeight="false" outlineLevel="0" collapsed="false">
      <c r="A634" s="0" t="n">
        <f aca="false">'SOUTH-1'!A246</f>
        <v>11</v>
      </c>
      <c r="B634" s="0" t="str">
        <f aca="false">'SOUTH-1'!B246</f>
        <v>11 kV Konapara (=L13) ****</v>
      </c>
      <c r="C634" s="1441" t="n">
        <f aca="false">'SOUTH-1'!C246</f>
        <v>11</v>
      </c>
      <c r="D634" s="1441" t="n">
        <f aca="false">'SOUTH-1'!D246</f>
        <v>0</v>
      </c>
      <c r="E634" s="1441" t="str">
        <f aca="false">'SOUTH-1'!E246</f>
        <v>DHKA2191</v>
      </c>
      <c r="F634" s="1441" t="n">
        <f aca="false">'SOUTH-1'!F246</f>
        <v>1</v>
      </c>
      <c r="G634" s="1441" t="n">
        <f aca="false">'SOUTH-1'!G246</f>
        <v>1949.7345</v>
      </c>
      <c r="H634" s="1441" t="n">
        <f aca="false">'SOUTH-1'!H246</f>
        <v>2005.823</v>
      </c>
      <c r="I634" s="1441" t="n">
        <f aca="false">'SOUTH-1'!I246</f>
        <v>56.0885000000001</v>
      </c>
      <c r="J634" s="1441" t="n">
        <f aca="false">'SOUTH-1'!J246</f>
        <v>60000</v>
      </c>
      <c r="K634" s="0" t="n">
        <f aca="false">'SOUTH-1'!K246</f>
        <v>0</v>
      </c>
      <c r="L634" s="0" t="n">
        <f aca="false">'SOUTH-1'!L246</f>
        <v>3365310</v>
      </c>
      <c r="M634" s="0" t="n">
        <f aca="false">'SOUTH-1'!M246</f>
        <v>3517216.38995427</v>
      </c>
      <c r="N634" s="0" t="str">
        <f aca="false">'SOUTH-1'!N246</f>
        <v>Demra</v>
      </c>
      <c r="O634" s="0" t="s">
        <v>1050</v>
      </c>
    </row>
    <row r="635" customFormat="false" ht="15" hidden="true" customHeight="false" outlineLevel="0" collapsed="false">
      <c r="A635" s="0" t="n">
        <f aca="false">'SOUTH-1'!A247</f>
        <v>12</v>
      </c>
      <c r="B635" s="0" t="str">
        <f aca="false">'SOUTH-1'!B247</f>
        <v>11 kV Sanarpar Feeder (=L14)</v>
      </c>
      <c r="C635" s="1441" t="n">
        <f aca="false">'SOUTH-1'!C247</f>
        <v>11</v>
      </c>
      <c r="D635" s="1441" t="n">
        <f aca="false">'SOUTH-1'!D247</f>
        <v>0</v>
      </c>
      <c r="E635" s="1441" t="n">
        <f aca="false">'SOUTH-1'!E247</f>
        <v>575926</v>
      </c>
      <c r="F635" s="1441" t="n">
        <f aca="false">'SOUTH-1'!F247</f>
        <v>1</v>
      </c>
      <c r="G635" s="1441" t="n">
        <f aca="false">'SOUTH-1'!G247</f>
        <v>45987.8</v>
      </c>
      <c r="H635" s="1441" t="n">
        <f aca="false">'SOUTH-1'!H247</f>
        <v>48458.1</v>
      </c>
      <c r="I635" s="1441" t="n">
        <f aca="false">'SOUTH-1'!I247</f>
        <v>2470.3</v>
      </c>
      <c r="J635" s="1441" t="n">
        <f aca="false">'SOUTH-1'!J247</f>
        <v>1000</v>
      </c>
      <c r="K635" s="0" t="n">
        <f aca="false">'SOUTH-1'!K247</f>
        <v>0</v>
      </c>
      <c r="L635" s="0" t="n">
        <f aca="false">'SOUTH-1'!L247</f>
        <v>2470300</v>
      </c>
      <c r="M635" s="0" t="n">
        <f aca="false">'SOUTH-1'!M247</f>
        <v>2581806.62349204</v>
      </c>
      <c r="N635" s="0" t="str">
        <f aca="false">'SOUTH-1'!N247</f>
        <v>Matuail</v>
      </c>
      <c r="O635" s="0" t="s">
        <v>1050</v>
      </c>
    </row>
    <row r="636" customFormat="false" ht="15" hidden="true" customHeight="false" outlineLevel="0" collapsed="false">
      <c r="A636" s="0" t="n">
        <f aca="false">'SOUTH-1'!A248</f>
        <v>13</v>
      </c>
      <c r="B636" s="0" t="str">
        <f aca="false">'SOUTH-1'!B248</f>
        <v>11 kV Latif Bawani Feeder (=L15)</v>
      </c>
      <c r="C636" s="1441" t="n">
        <f aca="false">'SOUTH-1'!C248</f>
        <v>11</v>
      </c>
      <c r="D636" s="1441" t="n">
        <f aca="false">'SOUTH-1'!D248</f>
        <v>0</v>
      </c>
      <c r="E636" s="1441" t="n">
        <f aca="false">'SOUTH-1'!E248</f>
        <v>30799450</v>
      </c>
      <c r="F636" s="1441" t="n">
        <f aca="false">'SOUTH-1'!F248</f>
        <v>1</v>
      </c>
      <c r="G636" s="1441" t="n">
        <f aca="false">'SOUTH-1'!G248</f>
        <v>1800.14</v>
      </c>
      <c r="H636" s="1441" t="n">
        <f aca="false">'SOUTH-1'!H248</f>
        <v>1804.9</v>
      </c>
      <c r="I636" s="1441" t="n">
        <f aca="false">'SOUTH-1'!I248</f>
        <v>4.75999999999999</v>
      </c>
      <c r="J636" s="1441" t="n">
        <f aca="false">'SOUTH-1'!J248</f>
        <v>60000</v>
      </c>
      <c r="K636" s="0" t="n">
        <f aca="false">'SOUTH-1'!K248</f>
        <v>0</v>
      </c>
      <c r="L636" s="0" t="n">
        <f aca="false">'SOUTH-1'!L248</f>
        <v>285599.999999999</v>
      </c>
      <c r="M636" s="0" t="n">
        <f aca="false">'SOUTH-1'!M248</f>
        <v>298491.669703812</v>
      </c>
      <c r="N636" s="0" t="str">
        <f aca="false">'SOUTH-1'!N248</f>
        <v>Demra</v>
      </c>
      <c r="O636" s="0" t="s">
        <v>1050</v>
      </c>
    </row>
    <row r="637" customFormat="false" ht="15" hidden="true" customHeight="false" outlineLevel="0" collapsed="false">
      <c r="A637" s="0" t="n">
        <f aca="false">'SOUTH-1'!A249</f>
        <v>14</v>
      </c>
      <c r="B637" s="0" t="str">
        <f aca="false">'SOUTH-1'!B249</f>
        <v>11 kV Tengra Feeder (=L16)</v>
      </c>
      <c r="C637" s="1441" t="n">
        <f aca="false">'SOUTH-1'!C249</f>
        <v>11</v>
      </c>
      <c r="D637" s="1441" t="n">
        <f aca="false">'SOUTH-1'!D249</f>
        <v>0</v>
      </c>
      <c r="E637" s="1441" t="n">
        <f aca="false">'SOUTH-1'!E249</f>
        <v>30799145</v>
      </c>
      <c r="F637" s="1441" t="n">
        <f aca="false">'SOUTH-1'!F249</f>
        <v>1</v>
      </c>
      <c r="G637" s="1441" t="n">
        <f aca="false">'SOUTH-1'!G249</f>
        <v>5390.98</v>
      </c>
      <c r="H637" s="1441" t="n">
        <f aca="false">'SOUTH-1'!H249</f>
        <v>5426.47</v>
      </c>
      <c r="I637" s="1441" t="n">
        <f aca="false">'SOUTH-1'!I249</f>
        <v>35.4900000000007</v>
      </c>
      <c r="J637" s="1441" t="n">
        <f aca="false">'SOUTH-1'!J249</f>
        <v>60000</v>
      </c>
      <c r="K637" s="0" t="n">
        <f aca="false">'SOUTH-1'!K249</f>
        <v>0</v>
      </c>
      <c r="L637" s="0" t="n">
        <f aca="false">'SOUTH-1'!L249</f>
        <v>2129400.00000004</v>
      </c>
      <c r="M637" s="0" t="n">
        <f aca="false">'SOUTH-1'!M249</f>
        <v>2225518.77264465</v>
      </c>
      <c r="N637" s="0" t="str">
        <f aca="false">'SOUTH-1'!N249</f>
        <v>Demra</v>
      </c>
      <c r="O637" s="0" t="s">
        <v>1050</v>
      </c>
    </row>
    <row r="638" customFormat="false" ht="15" hidden="true" customHeight="false" outlineLevel="0" collapsed="false">
      <c r="A638" s="0" t="n">
        <f aca="false">'SOUTH-1'!A250</f>
        <v>16</v>
      </c>
      <c r="B638" s="0" t="str">
        <f aca="false">'SOUTH-1'!B250</f>
        <v>11 kV Police Line Feeder  (=L17)</v>
      </c>
      <c r="C638" s="1441" t="n">
        <f aca="false">'SOUTH-1'!C250</f>
        <v>11</v>
      </c>
      <c r="D638" s="1441" t="n">
        <f aca="false">'SOUTH-1'!D250</f>
        <v>0</v>
      </c>
      <c r="E638" s="1441" t="n">
        <f aca="false">'SOUTH-1'!E250</f>
        <v>30799480</v>
      </c>
      <c r="F638" s="1441" t="n">
        <f aca="false">'SOUTH-1'!F250</f>
        <v>1</v>
      </c>
      <c r="G638" s="1441" t="n">
        <f aca="false">'SOUTH-1'!G250</f>
        <v>3276.53</v>
      </c>
      <c r="H638" s="1441" t="n">
        <f aca="false">'SOUTH-1'!H250</f>
        <v>3297.43</v>
      </c>
      <c r="I638" s="1441" t="n">
        <f aca="false">'SOUTH-1'!I250</f>
        <v>20.8999999999996</v>
      </c>
      <c r="J638" s="1441" t="n">
        <f aca="false">'SOUTH-1'!J250</f>
        <v>60000</v>
      </c>
      <c r="K638" s="0" t="n">
        <f aca="false">'SOUTH-1'!K250</f>
        <v>0</v>
      </c>
      <c r="L638" s="0" t="n">
        <f aca="false">'SOUTH-1'!L250</f>
        <v>1253999.99999998</v>
      </c>
      <c r="M638" s="0" t="n">
        <f aca="false">'SOUTH-1'!M250</f>
        <v>1310604.18000201</v>
      </c>
      <c r="N638" s="0" t="str">
        <f aca="false">'SOUTH-1'!N250</f>
        <v>Demra</v>
      </c>
      <c r="O638" s="0" t="s">
        <v>1050</v>
      </c>
    </row>
    <row r="639" customFormat="false" ht="15" hidden="true" customHeight="false" outlineLevel="0" collapsed="false">
      <c r="A639" s="0" t="n">
        <f aca="false">'SOUTH-1'!A251</f>
        <v>17</v>
      </c>
      <c r="B639" s="0" t="str">
        <f aca="false">'SOUTH-1'!B251</f>
        <v>11 kV Demra Bazar Feeder (=L18)</v>
      </c>
      <c r="C639" s="1441" t="n">
        <f aca="false">'SOUTH-1'!C251</f>
        <v>11</v>
      </c>
      <c r="D639" s="1441" t="n">
        <f aca="false">'SOUTH-1'!D251</f>
        <v>0</v>
      </c>
      <c r="E639" s="1441" t="n">
        <f aca="false">'SOUTH-1'!E251</f>
        <v>30799119</v>
      </c>
      <c r="F639" s="1441" t="n">
        <f aca="false">'SOUTH-1'!F251</f>
        <v>1</v>
      </c>
      <c r="G639" s="1441" t="n">
        <f aca="false">'SOUTH-1'!G251</f>
        <v>1621.73</v>
      </c>
      <c r="H639" s="1441" t="n">
        <f aca="false">'SOUTH-1'!H251</f>
        <v>1630.73</v>
      </c>
      <c r="I639" s="1441" t="n">
        <f aca="false">'SOUTH-1'!I251</f>
        <v>9</v>
      </c>
      <c r="J639" s="1441" t="n">
        <f aca="false">'SOUTH-1'!J251</f>
        <v>60000</v>
      </c>
      <c r="K639" s="0" t="n">
        <f aca="false">'SOUTH-1'!K251</f>
        <v>0</v>
      </c>
      <c r="L639" s="0" t="n">
        <f aca="false">'SOUTH-1'!L251</f>
        <v>540000</v>
      </c>
      <c r="M639" s="0" t="n">
        <f aca="false">'SOUTH-1'!M251</f>
        <v>564375.005742504</v>
      </c>
      <c r="N639" s="0" t="str">
        <f aca="false">'SOUTH-1'!N251</f>
        <v>Demra</v>
      </c>
      <c r="O639" s="0" t="s">
        <v>1050</v>
      </c>
    </row>
    <row r="640" customFormat="false" ht="15" hidden="true" customHeight="false" outlineLevel="0" collapsed="false">
      <c r="A640" s="0" t="n">
        <f aca="false">'SOUTH-1'!A252</f>
        <v>18</v>
      </c>
      <c r="B640" s="0" t="str">
        <f aca="false">'SOUTH-1'!B252</f>
        <v>11 kV Spare Feeder (=F9)</v>
      </c>
      <c r="C640" s="1441" t="n">
        <f aca="false">'SOUTH-1'!C252</f>
        <v>11</v>
      </c>
      <c r="D640" s="1441" t="n">
        <f aca="false">'SOUTH-1'!D252</f>
        <v>0</v>
      </c>
      <c r="E640" s="1441" t="str">
        <f aca="false">'SOUTH-1'!E252</f>
        <v>HA021100859-02</v>
      </c>
      <c r="F640" s="1441" t="n">
        <f aca="false">'SOUTH-1'!F252</f>
        <v>1</v>
      </c>
      <c r="G640" s="1441" t="n">
        <f aca="false">'SOUTH-1'!G252</f>
        <v>0</v>
      </c>
      <c r="H640" s="1441" t="n">
        <f aca="false">'SOUTH-1'!H252</f>
        <v>0</v>
      </c>
      <c r="I640" s="1441" t="n">
        <f aca="false">'SOUTH-1'!I252</f>
        <v>0</v>
      </c>
      <c r="J640" s="1441" t="n">
        <f aca="false">'SOUTH-1'!J252</f>
        <v>1</v>
      </c>
      <c r="K640" s="0" t="n">
        <f aca="false">'SOUTH-1'!K252</f>
        <v>0</v>
      </c>
      <c r="L640" s="0" t="n">
        <f aca="false">'SOUTH-1'!L252</f>
        <v>0</v>
      </c>
      <c r="M640" s="0" t="n">
        <f aca="false">'SOUTH-1'!M252</f>
        <v>0</v>
      </c>
      <c r="N640" s="0" t="str">
        <f aca="false">'SOUTH-1'!N252</f>
        <v>Demra</v>
      </c>
      <c r="O640" s="0" t="s">
        <v>1050</v>
      </c>
    </row>
    <row r="641" customFormat="false" ht="15" hidden="true" customHeight="false" outlineLevel="0" collapsed="false">
      <c r="A641" s="0" t="n">
        <f aca="false">'SOUTH-1'!A253</f>
        <v>19</v>
      </c>
      <c r="B641" s="0" t="str">
        <f aca="false">'SOUTH-1'!B253</f>
        <v>11 kV Boxnagar Feeder (=F10)</v>
      </c>
      <c r="C641" s="1441" t="n">
        <f aca="false">'SOUTH-1'!C253</f>
        <v>11</v>
      </c>
      <c r="D641" s="1441" t="n">
        <f aca="false">'SOUTH-1'!D253</f>
        <v>0</v>
      </c>
      <c r="E641" s="1441" t="str">
        <f aca="false">'SOUTH-1'!E253</f>
        <v>HA021100493-02</v>
      </c>
      <c r="F641" s="1441" t="n">
        <f aca="false">'SOUTH-1'!F253</f>
        <v>1</v>
      </c>
      <c r="G641" s="1441" t="n">
        <f aca="false">'SOUTH-1'!G253</f>
        <v>74707530</v>
      </c>
      <c r="H641" s="1441" t="n">
        <f aca="false">'SOUTH-1'!H253</f>
        <v>77608653</v>
      </c>
      <c r="I641" s="1441" t="n">
        <f aca="false">'SOUTH-1'!I253</f>
        <v>2901123</v>
      </c>
      <c r="J641" s="1441" t="n">
        <f aca="false">'SOUTH-1'!J253</f>
        <v>1</v>
      </c>
      <c r="K641" s="0" t="n">
        <f aca="false">'SOUTH-1'!K253</f>
        <v>0</v>
      </c>
      <c r="L641" s="0" t="n">
        <f aca="false">'SOUTH-1'!L253</f>
        <v>2901123</v>
      </c>
      <c r="M641" s="0" t="n">
        <f aca="false">'SOUTH-1'!M253</f>
        <v>3032076.49960131</v>
      </c>
      <c r="N641" s="0" t="str">
        <f aca="false">'SOUTH-1'!N253</f>
        <v>Demra</v>
      </c>
      <c r="O641" s="0" t="s">
        <v>1050</v>
      </c>
    </row>
    <row r="642" customFormat="false" ht="15" hidden="true" customHeight="false" outlineLevel="0" collapsed="false">
      <c r="A642" s="0" t="n">
        <f aca="false">'SOUTH-1'!A254</f>
        <v>21</v>
      </c>
      <c r="B642" s="0" t="str">
        <f aca="false">'SOUTH-1'!B254</f>
        <v>11 kV Baser Pool Feeder  (=L11)</v>
      </c>
      <c r="C642" s="1441" t="n">
        <f aca="false">'SOUTH-1'!C254</f>
        <v>11</v>
      </c>
      <c r="D642" s="1441" t="n">
        <f aca="false">'SOUTH-1'!D254</f>
        <v>0</v>
      </c>
      <c r="E642" s="1441" t="str">
        <f aca="false">'SOUTH-1'!E254</f>
        <v>HA021100518-02</v>
      </c>
      <c r="F642" s="1441" t="n">
        <f aca="false">'SOUTH-1'!F254</f>
        <v>1</v>
      </c>
      <c r="G642" s="1441" t="n">
        <f aca="false">'SOUTH-1'!G254</f>
        <v>50715102</v>
      </c>
      <c r="H642" s="1441" t="n">
        <f aca="false">'SOUTH-1'!H254</f>
        <v>50867999</v>
      </c>
      <c r="I642" s="1441" t="n">
        <f aca="false">'SOUTH-1'!I254</f>
        <v>152897</v>
      </c>
      <c r="J642" s="1441" t="n">
        <f aca="false">'SOUTH-1'!J254</f>
        <v>1</v>
      </c>
      <c r="K642" s="0" t="n">
        <f aca="false">'SOUTH-1'!K254</f>
        <v>0</v>
      </c>
      <c r="L642" s="0" t="n">
        <f aca="false">'SOUTH-1'!L254</f>
        <v>152897</v>
      </c>
      <c r="M642" s="0" t="n">
        <f aca="false">'SOUTH-1'!M254</f>
        <v>159798.602320392</v>
      </c>
      <c r="N642" s="0" t="str">
        <f aca="false">'SOUTH-1'!N254</f>
        <v>Demra</v>
      </c>
      <c r="O642" s="0" t="s">
        <v>1050</v>
      </c>
    </row>
    <row r="643" customFormat="false" ht="15" hidden="true" customHeight="false" outlineLevel="0" collapsed="false">
      <c r="A643" s="0" t="n">
        <f aca="false">'SOUTH-1'!A255</f>
        <v>22</v>
      </c>
      <c r="B643" s="0" t="str">
        <f aca="false">'SOUTH-1'!B255</f>
        <v>11 kV Dip-Pur Feeder (=L12)</v>
      </c>
      <c r="C643" s="1441" t="n">
        <f aca="false">'SOUTH-1'!C255</f>
        <v>11</v>
      </c>
      <c r="D643" s="1441" t="n">
        <f aca="false">'SOUTH-1'!D255</f>
        <v>0</v>
      </c>
      <c r="E643" s="1441" t="str">
        <f aca="false">'SOUTH-1'!E255</f>
        <v>HA021100697-02</v>
      </c>
      <c r="F643" s="1441" t="n">
        <f aca="false">'SOUTH-1'!F255</f>
        <v>1</v>
      </c>
      <c r="G643" s="1441" t="n">
        <f aca="false">'SOUTH-1'!G255</f>
        <v>18260443</v>
      </c>
      <c r="H643" s="1441" t="n">
        <f aca="false">'SOUTH-1'!H255</f>
        <v>20487902</v>
      </c>
      <c r="I643" s="1441" t="n">
        <f aca="false">'SOUTH-1'!I255</f>
        <v>2227459</v>
      </c>
      <c r="J643" s="1441" t="n">
        <f aca="false">'SOUTH-1'!J255</f>
        <v>1</v>
      </c>
      <c r="K643" s="0" t="n">
        <f aca="false">'SOUTH-1'!K255</f>
        <v>0</v>
      </c>
      <c r="L643" s="0" t="n">
        <f aca="false">'SOUTH-1'!L255</f>
        <v>2227459</v>
      </c>
      <c r="M643" s="0" t="n">
        <f aca="false">'SOUTH-1'!M255</f>
        <v>2328004.04799295</v>
      </c>
      <c r="N643" s="0" t="str">
        <f aca="false">'SOUTH-1'!N255</f>
        <v>Demra</v>
      </c>
      <c r="O643" s="0" t="s">
        <v>1050</v>
      </c>
    </row>
    <row r="644" customFormat="false" ht="15" hidden="true" customHeight="false" outlineLevel="0" collapsed="false">
      <c r="A644" s="0" t="n">
        <f aca="false">'SOUTH-1'!A256</f>
        <v>23</v>
      </c>
      <c r="B644" s="0" t="str">
        <f aca="false">'SOUTH-1'!B256</f>
        <v>11/0.4 kV Auxiliary Transformer-1(AT-1)</v>
      </c>
      <c r="C644" s="1441" t="n">
        <f aca="false">'SOUTH-1'!C256</f>
        <v>0.415</v>
      </c>
      <c r="D644" s="1441" t="n">
        <f aca="false">'SOUTH-1'!D256</f>
        <v>0</v>
      </c>
      <c r="E644" s="1441" t="str">
        <f aca="false">'SOUTH-1'!E256</f>
        <v>05378800</v>
      </c>
      <c r="F644" s="1441" t="n">
        <f aca="false">'SOUTH-1'!F256</f>
        <v>1</v>
      </c>
      <c r="G644" s="1441" t="n">
        <f aca="false">'SOUTH-1'!G256</f>
        <v>566454.55</v>
      </c>
      <c r="H644" s="1441" t="n">
        <f aca="false">'SOUTH-1'!H256</f>
        <v>566454.55</v>
      </c>
      <c r="I644" s="1441" t="n">
        <f aca="false">'SOUTH-1'!I256</f>
        <v>0</v>
      </c>
      <c r="J644" s="1441" t="n">
        <f aca="false">'SOUTH-1'!J256</f>
        <v>2</v>
      </c>
      <c r="K644" s="0" t="n">
        <f aca="false">'SOUTH-1'!K256</f>
        <v>0</v>
      </c>
      <c r="L644" s="0" t="n">
        <f aca="false">'SOUTH-1'!L256</f>
        <v>0</v>
      </c>
      <c r="M644" s="0" t="n">
        <f aca="false">'SOUTH-1'!M256</f>
        <v>0</v>
      </c>
      <c r="N644" s="0" t="str">
        <f aca="false">'SOUTH-1'!N256</f>
        <v>Demra</v>
      </c>
      <c r="O644" s="0" t="s">
        <v>1050</v>
      </c>
    </row>
    <row r="645" customFormat="false" ht="15" hidden="true" customHeight="false" outlineLevel="0" collapsed="false">
      <c r="A645" s="0" t="n">
        <f aca="false">'SOUTH-1'!A257</f>
        <v>24</v>
      </c>
      <c r="B645" s="0" t="str">
        <f aca="false">'SOUTH-1'!B257</f>
        <v>11/0.4 kV Auxiliary Transformer-2 (AT-2)</v>
      </c>
      <c r="C645" s="1441" t="n">
        <f aca="false">'SOUTH-1'!C257</f>
        <v>0.415</v>
      </c>
      <c r="D645" s="1441" t="n">
        <f aca="false">'SOUTH-1'!D257</f>
        <v>0</v>
      </c>
      <c r="E645" s="1441" t="str">
        <f aca="false">'SOUTH-1'!E257</f>
        <v>05395814</v>
      </c>
      <c r="F645" s="1441" t="n">
        <f aca="false">'SOUTH-1'!F257</f>
        <v>1</v>
      </c>
      <c r="G645" s="1441" t="n">
        <f aca="false">'SOUTH-1'!G257</f>
        <v>0</v>
      </c>
      <c r="H645" s="1441" t="n">
        <f aca="false">'SOUTH-1'!H257</f>
        <v>0</v>
      </c>
      <c r="I645" s="1441" t="n">
        <f aca="false">'SOUTH-1'!I257</f>
        <v>0</v>
      </c>
      <c r="J645" s="1441" t="n">
        <f aca="false">'SOUTH-1'!J257</f>
        <v>2</v>
      </c>
      <c r="K645" s="0" t="n">
        <f aca="false">'SOUTH-1'!K257</f>
        <v>0</v>
      </c>
      <c r="L645" s="0" t="n">
        <f aca="false">'SOUTH-1'!L257</f>
        <v>0</v>
      </c>
      <c r="M645" s="0" t="n">
        <f aca="false">'SOUTH-1'!M257</f>
        <v>0</v>
      </c>
      <c r="N645" s="0" t="str">
        <f aca="false">'SOUTH-1'!N257</f>
        <v>Demra</v>
      </c>
      <c r="O645" s="0" t="s">
        <v>1050</v>
      </c>
    </row>
    <row r="646" customFormat="false" ht="15" hidden="true" customHeight="false" outlineLevel="0" collapsed="false">
      <c r="A646" s="0" t="n">
        <f aca="false">'SOUTH-1'!A327</f>
        <v>12</v>
      </c>
      <c r="B646" s="0" t="str">
        <f aca="false">'SOUTH-1'!B327</f>
        <v>11 kV Khanpur Feeder</v>
      </c>
      <c r="C646" s="1441" t="n">
        <f aca="false">'SOUTH-1'!C327</f>
        <v>11</v>
      </c>
      <c r="D646" s="1441" t="n">
        <f aca="false">'SOUTH-1'!D327</f>
        <v>0</v>
      </c>
      <c r="E646" s="1441" t="str">
        <f aca="false">'SOUTH-1'!E327</f>
        <v>DHKC 9348</v>
      </c>
      <c r="F646" s="1441" t="n">
        <f aca="false">'SOUTH-1'!F327</f>
        <v>1</v>
      </c>
      <c r="G646" s="1441" t="n">
        <f aca="false">'SOUTH-1'!G327</f>
        <v>86157.18</v>
      </c>
      <c r="H646" s="1441" t="n">
        <f aca="false">'SOUTH-1'!H327</f>
        <v>116751.32</v>
      </c>
      <c r="I646" s="1441" t="n">
        <f aca="false">'SOUTH-1'!I327</f>
        <v>30594.14</v>
      </c>
      <c r="J646" s="1441" t="n">
        <f aca="false">'SOUTH-1'!J327</f>
        <v>60</v>
      </c>
      <c r="K646" s="0" t="n">
        <f aca="false">'SOUTH-1'!K327</f>
        <v>0</v>
      </c>
      <c r="L646" s="0" t="n">
        <f aca="false">'SOUTH-1'!L327</f>
        <v>1835648.4</v>
      </c>
      <c r="M646" s="0" t="n">
        <f aca="false">'SOUTH-1'!M327</f>
        <v>1858439.20306208</v>
      </c>
      <c r="N646" s="0" t="str">
        <f aca="false">'SOUTH-1'!N327</f>
        <v>N.Gonj (East)</v>
      </c>
      <c r="O646" s="0" t="s">
        <v>1047</v>
      </c>
    </row>
    <row r="647" customFormat="false" ht="15" hidden="true" customHeight="false" outlineLevel="0" collapsed="false">
      <c r="A647" s="0" t="n">
        <f aca="false">'SOUTH-1'!A328</f>
        <v>13</v>
      </c>
      <c r="B647" s="0" t="str">
        <f aca="false">'SOUTH-1'!B328</f>
        <v>11 kV Mission Para Feeder.</v>
      </c>
      <c r="C647" s="1441" t="n">
        <f aca="false">'SOUTH-1'!C328</f>
        <v>11</v>
      </c>
      <c r="D647" s="1441" t="n">
        <f aca="false">'SOUTH-1'!D328</f>
        <v>0</v>
      </c>
      <c r="E647" s="1441" t="str">
        <f aca="false">'SOUTH-1'!E328</f>
        <v>DHKC 9347</v>
      </c>
      <c r="F647" s="1441" t="n">
        <f aca="false">'SOUTH-1'!F328</f>
        <v>1</v>
      </c>
      <c r="G647" s="1441" t="n">
        <f aca="false">'SOUTH-1'!G328</f>
        <v>76552.26</v>
      </c>
      <c r="H647" s="1441" t="n">
        <f aca="false">'SOUTH-1'!H328</f>
        <v>103983.86</v>
      </c>
      <c r="I647" s="1441" t="n">
        <f aca="false">'SOUTH-1'!I328</f>
        <v>27431.6</v>
      </c>
      <c r="J647" s="1441" t="n">
        <f aca="false">'SOUTH-1'!J328</f>
        <v>60</v>
      </c>
      <c r="K647" s="0" t="n">
        <f aca="false">'SOUTH-1'!K328</f>
        <v>0</v>
      </c>
      <c r="L647" s="0" t="n">
        <f aca="false">'SOUTH-1'!L328</f>
        <v>1645896</v>
      </c>
      <c r="M647" s="0" t="n">
        <f aca="false">'SOUTH-1'!M328</f>
        <v>1666330.90005856</v>
      </c>
      <c r="N647" s="0" t="str">
        <f aca="false">'SOUTH-1'!N328</f>
        <v>N.Gonj (East)</v>
      </c>
      <c r="O647" s="0" t="s">
        <v>1047</v>
      </c>
    </row>
    <row r="648" customFormat="false" ht="15" hidden="true" customHeight="false" outlineLevel="0" collapsed="false">
      <c r="A648" s="0" t="n">
        <f aca="false">'SOUTH-1'!A329</f>
        <v>14</v>
      </c>
      <c r="B648" s="0" t="str">
        <f aca="false">'SOUTH-1'!B329</f>
        <v>11 kV Esha Kha Feeder</v>
      </c>
      <c r="C648" s="1441" t="n">
        <f aca="false">'SOUTH-1'!C329</f>
        <v>11</v>
      </c>
      <c r="D648" s="1441" t="n">
        <f aca="false">'SOUTH-1'!D329</f>
        <v>0</v>
      </c>
      <c r="E648" s="1441" t="str">
        <f aca="false">'SOUTH-1'!E329</f>
        <v>DHKC 9311</v>
      </c>
      <c r="F648" s="1441" t="n">
        <f aca="false">'SOUTH-1'!F329</f>
        <v>1</v>
      </c>
      <c r="G648" s="1441" t="n">
        <f aca="false">'SOUTH-1'!G329</f>
        <v>49376.9</v>
      </c>
      <c r="H648" s="1441" t="n">
        <f aca="false">'SOUTH-1'!H329</f>
        <v>64482.72</v>
      </c>
      <c r="I648" s="1441" t="n">
        <f aca="false">'SOUTH-1'!I329</f>
        <v>15105.82</v>
      </c>
      <c r="J648" s="1441" t="n">
        <f aca="false">'SOUTH-1'!J329</f>
        <v>60</v>
      </c>
      <c r="K648" s="0" t="n">
        <f aca="false">'SOUTH-1'!K329</f>
        <v>0</v>
      </c>
      <c r="L648" s="0" t="n">
        <f aca="false">'SOUTH-1'!L329</f>
        <v>906349.2</v>
      </c>
      <c r="M648" s="0" t="n">
        <f aca="false">'SOUTH-1'!M329</f>
        <v>917602.131728467</v>
      </c>
      <c r="N648" s="0" t="str">
        <f aca="false">'SOUTH-1'!N329</f>
        <v>N.Gonj (East)</v>
      </c>
      <c r="O648" s="0" t="s">
        <v>1047</v>
      </c>
    </row>
    <row r="649" customFormat="false" ht="15" hidden="true" customHeight="false" outlineLevel="0" collapsed="false">
      <c r="A649" s="0" t="n">
        <f aca="false">'SOUTH-1'!A330</f>
        <v>15</v>
      </c>
      <c r="B649" s="0" t="str">
        <f aca="false">'SOUTH-1'!B330</f>
        <v>11 kV New Hazigonj Feeder</v>
      </c>
      <c r="C649" s="1441" t="n">
        <f aca="false">'SOUTH-1'!C330</f>
        <v>11</v>
      </c>
      <c r="D649" s="1441" t="n">
        <f aca="false">'SOUTH-1'!D330</f>
        <v>0</v>
      </c>
      <c r="E649" s="1441" t="str">
        <f aca="false">'SOUTH-1'!E330</f>
        <v>DHKC 9314</v>
      </c>
      <c r="F649" s="1441" t="n">
        <f aca="false">'SOUTH-1'!F330</f>
        <v>1</v>
      </c>
      <c r="G649" s="1441" t="n">
        <f aca="false">'SOUTH-1'!G330</f>
        <v>100.41</v>
      </c>
      <c r="H649" s="1441" t="n">
        <f aca="false">'SOUTH-1'!H330</f>
        <v>134.23</v>
      </c>
      <c r="I649" s="1441" t="n">
        <f aca="false">'SOUTH-1'!I330</f>
        <v>33.82</v>
      </c>
      <c r="J649" s="1441" t="n">
        <f aca="false">'SOUTH-1'!J330</f>
        <v>60000</v>
      </c>
      <c r="K649" s="0" t="n">
        <f aca="false">'SOUTH-1'!K330</f>
        <v>0</v>
      </c>
      <c r="L649" s="0" t="n">
        <f aca="false">'SOUTH-1'!L330</f>
        <v>2029200</v>
      </c>
      <c r="M649" s="0" t="n">
        <f aca="false">'SOUTH-1'!M330</f>
        <v>2054393.87567552</v>
      </c>
      <c r="N649" s="0" t="str">
        <f aca="false">'SOUTH-1'!N330</f>
        <v>N.Gonj (East)</v>
      </c>
      <c r="O649" s="0" t="s">
        <v>1047</v>
      </c>
    </row>
    <row r="650" customFormat="false" ht="15" hidden="true" customHeight="false" outlineLevel="0" collapsed="false">
      <c r="A650" s="0" t="n">
        <f aca="false">'SOUTH-1'!A331</f>
        <v>16</v>
      </c>
      <c r="B650" s="0" t="str">
        <f aca="false">'SOUTH-1'!B331</f>
        <v>11 kV Spare Feeder.</v>
      </c>
      <c r="C650" s="1441" t="n">
        <f aca="false">'SOUTH-1'!C331</f>
        <v>11</v>
      </c>
      <c r="D650" s="1441" t="n">
        <f aca="false">'SOUTH-1'!D331</f>
        <v>0</v>
      </c>
      <c r="E650" s="1441" t="str">
        <f aca="false">'SOUTH-1'!E331</f>
        <v>DHKC 9345</v>
      </c>
      <c r="F650" s="1441" t="n">
        <f aca="false">'SOUTH-1'!F331</f>
        <v>1</v>
      </c>
      <c r="G650" s="1441" t="n">
        <f aca="false">'SOUTH-1'!G331</f>
        <v>0</v>
      </c>
      <c r="H650" s="1441" t="n">
        <f aca="false">'SOUTH-1'!H331</f>
        <v>0</v>
      </c>
      <c r="I650" s="1441" t="n">
        <f aca="false">'SOUTH-1'!I331</f>
        <v>0</v>
      </c>
      <c r="J650" s="1441" t="n">
        <f aca="false">'SOUTH-1'!J331</f>
        <v>60</v>
      </c>
      <c r="K650" s="0" t="n">
        <f aca="false">'SOUTH-1'!K331</f>
        <v>0</v>
      </c>
      <c r="L650" s="0" t="n">
        <f aca="false">'SOUTH-1'!L331</f>
        <v>0</v>
      </c>
      <c r="M650" s="0" t="n">
        <f aca="false">'SOUTH-1'!M331</f>
        <v>0</v>
      </c>
      <c r="N650" s="0" t="n">
        <f aca="false">'SOUTH-1'!N331</f>
        <v>0</v>
      </c>
      <c r="O650" s="0" t="s">
        <v>1047</v>
      </c>
    </row>
    <row r="651" customFormat="false" ht="15" hidden="true" customHeight="false" outlineLevel="0" collapsed="false">
      <c r="A651" s="0" t="n">
        <f aca="false">'SOUTH-1'!A332</f>
        <v>19</v>
      </c>
      <c r="B651" s="0" t="str">
        <f aca="false">'SOUTH-1'!B332</f>
        <v>11 kV Hospital RMU Feeder.</v>
      </c>
      <c r="C651" s="1441" t="n">
        <f aca="false">'SOUTH-1'!C332</f>
        <v>11</v>
      </c>
      <c r="D651" s="1441" t="n">
        <f aca="false">'SOUTH-1'!D332</f>
        <v>0</v>
      </c>
      <c r="E651" s="1441" t="n">
        <f aca="false">'SOUTH-1'!E332</f>
        <v>6604412</v>
      </c>
      <c r="F651" s="1441" t="n">
        <f aca="false">'SOUTH-1'!F332</f>
        <v>1</v>
      </c>
      <c r="G651" s="1441" t="n">
        <f aca="false">'SOUTH-1'!G332</f>
        <v>2.82</v>
      </c>
      <c r="H651" s="1441" t="n">
        <f aca="false">'SOUTH-1'!H332</f>
        <v>3.83</v>
      </c>
      <c r="I651" s="1441" t="n">
        <f aca="false">'SOUTH-1'!I332</f>
        <v>1.01</v>
      </c>
      <c r="J651" s="1441" t="n">
        <f aca="false">'SOUTH-1'!J332</f>
        <v>60000</v>
      </c>
      <c r="K651" s="0" t="n">
        <f aca="false">'SOUTH-1'!K332</f>
        <v>0</v>
      </c>
      <c r="L651" s="0" t="n">
        <f aca="false">'SOUTH-1'!L332</f>
        <v>60600</v>
      </c>
      <c r="M651" s="0" t="n">
        <f aca="false">'SOUTH-1'!M332</f>
        <v>61352.3895456024</v>
      </c>
      <c r="N651" s="0" t="str">
        <f aca="false">'SOUTH-1'!N332</f>
        <v>N.Gonj (East)</v>
      </c>
      <c r="O651" s="0" t="s">
        <v>1047</v>
      </c>
    </row>
    <row r="652" customFormat="false" ht="15" hidden="true" customHeight="false" outlineLevel="0" collapsed="false">
      <c r="A652" s="0" t="n">
        <f aca="false">'SOUTH-1'!A333</f>
        <v>20</v>
      </c>
      <c r="B652" s="0" t="str">
        <f aca="false">'SOUTH-1'!B333</f>
        <v>11 kV Old Hajiganj Feeder.</v>
      </c>
      <c r="C652" s="1441" t="n">
        <f aca="false">'SOUTH-1'!C333</f>
        <v>11</v>
      </c>
      <c r="D652" s="1441" t="n">
        <f aca="false">'SOUTH-1'!D333</f>
        <v>0</v>
      </c>
      <c r="E652" s="1441" t="str">
        <f aca="false">'SOUTH-1'!E333</f>
        <v>DHK00189</v>
      </c>
      <c r="F652" s="1441" t="n">
        <f aca="false">'SOUTH-1'!F333</f>
        <v>1</v>
      </c>
      <c r="G652" s="1441" t="n">
        <f aca="false">'SOUTH-1'!G333</f>
        <v>8119.81</v>
      </c>
      <c r="H652" s="1441" t="n">
        <f aca="false">'SOUTH-1'!H333</f>
        <v>8119.81</v>
      </c>
      <c r="I652" s="1441" t="n">
        <f aca="false">'SOUTH-1'!I333</f>
        <v>0</v>
      </c>
      <c r="J652" s="1441" t="n">
        <f aca="false">'SOUTH-1'!J333</f>
        <v>60</v>
      </c>
      <c r="K652" s="0" t="n">
        <f aca="false">'SOUTH-1'!K333</f>
        <v>0</v>
      </c>
      <c r="L652" s="0" t="n">
        <f aca="false">'SOUTH-1'!L333</f>
        <v>0</v>
      </c>
      <c r="M652" s="0" t="n">
        <f aca="false">'SOUTH-1'!M333</f>
        <v>0</v>
      </c>
      <c r="N652" s="0" t="str">
        <f aca="false">'SOUTH-1'!N333</f>
        <v>N.Gonj (East)</v>
      </c>
      <c r="O652" s="0" t="s">
        <v>1047</v>
      </c>
    </row>
    <row r="653" customFormat="false" ht="15" hidden="true" customHeight="false" outlineLevel="0" collapsed="false">
      <c r="A653" s="0" t="n">
        <f aca="false">'SOUTH-1'!A334</f>
        <v>21</v>
      </c>
      <c r="B653" s="0" t="str">
        <f aca="false">'SOUTH-1'!B334</f>
        <v>11 kV Siraj-ud-daullah Feeder.</v>
      </c>
      <c r="C653" s="1441" t="n">
        <f aca="false">'SOUTH-1'!C334</f>
        <v>11</v>
      </c>
      <c r="D653" s="1441" t="n">
        <f aca="false">'SOUTH-1'!D334</f>
        <v>0</v>
      </c>
      <c r="E653" s="1441" t="str">
        <f aca="false">'SOUTH-1'!E334</f>
        <v>06604389</v>
      </c>
      <c r="F653" s="1441" t="n">
        <f aca="false">'SOUTH-1'!F334</f>
        <v>1</v>
      </c>
      <c r="G653" s="1441" t="n">
        <f aca="false">'SOUTH-1'!G334</f>
        <v>62961.9</v>
      </c>
      <c r="H653" s="1441" t="n">
        <f aca="false">'SOUTH-1'!H334</f>
        <v>84767.18</v>
      </c>
      <c r="I653" s="1441" t="n">
        <f aca="false">'SOUTH-1'!I334</f>
        <v>21805.28</v>
      </c>
      <c r="J653" s="1441" t="n">
        <f aca="false">'SOUTH-1'!J334</f>
        <v>60</v>
      </c>
      <c r="K653" s="0" t="n">
        <f aca="false">'SOUTH-1'!K334</f>
        <v>0</v>
      </c>
      <c r="L653" s="0" t="n">
        <f aca="false">'SOUTH-1'!L334</f>
        <v>1308316.8</v>
      </c>
      <c r="M653" s="0" t="n">
        <f aca="false">'SOUTH-1'!M334</f>
        <v>1324560.42842667</v>
      </c>
      <c r="N653" s="0" t="str">
        <f aca="false">'SOUTH-1'!N334</f>
        <v>N.Gonj (East)</v>
      </c>
      <c r="O653" s="0" t="s">
        <v>1047</v>
      </c>
    </row>
    <row r="654" customFormat="false" ht="15" hidden="true" customHeight="false" outlineLevel="0" collapsed="false">
      <c r="A654" s="0" t="n">
        <f aca="false">'SOUTH-1'!A335</f>
        <v>22</v>
      </c>
      <c r="B654" s="0" t="str">
        <f aca="false">'SOUTH-1'!B335</f>
        <v>11 kV Spare Feeder.</v>
      </c>
      <c r="C654" s="1441" t="n">
        <f aca="false">'SOUTH-1'!C335</f>
        <v>11</v>
      </c>
      <c r="D654" s="1441" t="n">
        <f aca="false">'SOUTH-1'!D335</f>
        <v>0</v>
      </c>
      <c r="E654" s="1441" t="n">
        <f aca="false">'SOUTH-1'!E335</f>
        <v>8576983</v>
      </c>
      <c r="F654" s="1441" t="n">
        <f aca="false">'SOUTH-1'!F335</f>
        <v>1</v>
      </c>
      <c r="G654" s="1441" t="n">
        <f aca="false">'SOUTH-1'!G335</f>
        <v>0</v>
      </c>
      <c r="H654" s="1441" t="n">
        <f aca="false">'SOUTH-1'!H335</f>
        <v>0</v>
      </c>
      <c r="I654" s="1441" t="n">
        <f aca="false">'SOUTH-1'!I335</f>
        <v>0</v>
      </c>
      <c r="J654" s="1441" t="n">
        <f aca="false">'SOUTH-1'!J335</f>
        <v>1000</v>
      </c>
      <c r="K654" s="0" t="n">
        <f aca="false">'SOUTH-1'!K335</f>
        <v>0</v>
      </c>
      <c r="L654" s="0" t="n">
        <f aca="false">'SOUTH-1'!L335</f>
        <v>0</v>
      </c>
      <c r="M654" s="0" t="n">
        <f aca="false">'SOUTH-1'!M335</f>
        <v>0</v>
      </c>
      <c r="N654" s="0" t="n">
        <f aca="false">'SOUTH-1'!N335</f>
        <v>0</v>
      </c>
      <c r="O654" s="0" t="s">
        <v>1047</v>
      </c>
    </row>
    <row r="655" customFormat="false" ht="15" hidden="true" customHeight="false" outlineLevel="0" collapsed="false">
      <c r="A655" s="0" t="n">
        <f aca="false">'SOUTH-1'!A336</f>
        <v>23</v>
      </c>
      <c r="B655" s="0" t="str">
        <f aca="false">'SOUTH-1'!B336</f>
        <v>Old 33/11 kV 10/14 MVA T1 Incoming</v>
      </c>
      <c r="C655" s="1441" t="n">
        <f aca="false">'SOUTH-1'!C336</f>
        <v>11</v>
      </c>
      <c r="D655" s="1441" t="n">
        <f aca="false">'SOUTH-1'!D336</f>
        <v>0</v>
      </c>
      <c r="E655" s="1441" t="str">
        <f aca="false">'SOUTH-1'!E336</f>
        <v>06604371</v>
      </c>
      <c r="F655" s="1441" t="n">
        <f aca="false">'SOUTH-1'!F336</f>
        <v>1</v>
      </c>
      <c r="G655" s="1441" t="n">
        <f aca="false">'SOUTH-1'!G336</f>
        <v>4422.93</v>
      </c>
      <c r="H655" s="1441" t="n">
        <f aca="false">'SOUTH-1'!H336</f>
        <v>4422.93</v>
      </c>
      <c r="I655" s="1441" t="n">
        <f aca="false">'SOUTH-1'!I336</f>
        <v>0</v>
      </c>
      <c r="J655" s="1441" t="n">
        <f aca="false">'SOUTH-1'!J336</f>
        <v>80000</v>
      </c>
      <c r="K655" s="0" t="n">
        <f aca="false">'SOUTH-1'!K336</f>
        <v>0</v>
      </c>
      <c r="L655" s="0" t="n">
        <f aca="false">'SOUTH-1'!L336</f>
        <v>0</v>
      </c>
      <c r="M655" s="0" t="n">
        <f aca="false">'SOUTH-1'!M336</f>
        <v>0</v>
      </c>
      <c r="N655" s="0" t="n">
        <f aca="false">'SOUTH-1'!N336</f>
        <v>0</v>
      </c>
      <c r="O655" s="0" t="s">
        <v>1047</v>
      </c>
    </row>
    <row r="656" customFormat="false" ht="15" hidden="true" customHeight="false" outlineLevel="0" collapsed="false">
      <c r="A656" s="0" t="n">
        <f aca="false">'SOUTH-1'!A337</f>
        <v>25</v>
      </c>
      <c r="B656" s="0" t="str">
        <f aca="false">'SOUTH-1'!B337</f>
        <v>11 kV B. B. Road West Feeder.</v>
      </c>
      <c r="C656" s="1441" t="n">
        <f aca="false">'SOUTH-1'!C337</f>
        <v>11</v>
      </c>
      <c r="D656" s="1441" t="n">
        <f aca="false">'SOUTH-1'!D337</f>
        <v>0</v>
      </c>
      <c r="E656" s="1441" t="n">
        <f aca="false">'SOUTH-1'!E337</f>
        <v>6604415</v>
      </c>
      <c r="F656" s="1441" t="n">
        <f aca="false">'SOUTH-1'!F337</f>
        <v>1</v>
      </c>
      <c r="G656" s="1441" t="n">
        <f aca="false">'SOUTH-1'!G337</f>
        <v>140.58</v>
      </c>
      <c r="H656" s="1441" t="n">
        <f aca="false">'SOUTH-1'!H337</f>
        <v>186.02</v>
      </c>
      <c r="I656" s="1441" t="n">
        <f aca="false">'SOUTH-1'!I337</f>
        <v>45.44</v>
      </c>
      <c r="J656" s="1441" t="n">
        <f aca="false">'SOUTH-1'!J337</f>
        <v>40000</v>
      </c>
      <c r="K656" s="0" t="n">
        <f aca="false">'SOUTH-1'!K337</f>
        <v>0</v>
      </c>
      <c r="L656" s="0" t="n">
        <f aca="false">'SOUTH-1'!L337</f>
        <v>1817600</v>
      </c>
      <c r="M656" s="0" t="n">
        <f aca="false">'SOUTH-1'!M337</f>
        <v>1840166.72010045</v>
      </c>
      <c r="N656" s="0" t="str">
        <f aca="false">'SOUTH-1'!N337</f>
        <v>N.Gonj (West)</v>
      </c>
      <c r="O656" s="0" t="s">
        <v>1047</v>
      </c>
    </row>
    <row r="657" customFormat="false" ht="15" hidden="true" customHeight="false" outlineLevel="0" collapsed="false">
      <c r="A657" s="0" t="n">
        <f aca="false">'SOUTH-1'!A338</f>
        <v>26</v>
      </c>
      <c r="B657" s="0" t="str">
        <f aca="false">'SOUTH-1'!B338</f>
        <v>11 kV Mondalpara Feeder.</v>
      </c>
      <c r="C657" s="1441" t="n">
        <f aca="false">'SOUTH-1'!C338</f>
        <v>11</v>
      </c>
      <c r="D657" s="1441" t="n">
        <f aca="false">'SOUTH-1'!D338</f>
        <v>0</v>
      </c>
      <c r="E657" s="1441" t="str">
        <f aca="false">'SOUTH-1'!E338</f>
        <v>06604394</v>
      </c>
      <c r="F657" s="1441" t="n">
        <f aca="false">'SOUTH-1'!F338</f>
        <v>1</v>
      </c>
      <c r="G657" s="1441" t="n">
        <f aca="false">'SOUTH-1'!G338</f>
        <v>267.16</v>
      </c>
      <c r="H657" s="1441" t="n">
        <f aca="false">'SOUTH-1'!H338</f>
        <v>267.16</v>
      </c>
      <c r="I657" s="1441" t="n">
        <f aca="false">'SOUTH-1'!I338</f>
        <v>0</v>
      </c>
      <c r="J657" s="1441" t="n">
        <f aca="false">'SOUTH-1'!J338</f>
        <v>8000</v>
      </c>
      <c r="K657" s="0" t="n">
        <f aca="false">'SOUTH-1'!K338</f>
        <v>0</v>
      </c>
      <c r="L657" s="0" t="n">
        <f aca="false">'SOUTH-1'!L338</f>
        <v>0</v>
      </c>
      <c r="M657" s="0" t="n">
        <f aca="false">'SOUTH-1'!M338</f>
        <v>0</v>
      </c>
      <c r="N657" s="0" t="n">
        <f aca="false">'SOUTH-1'!N338</f>
        <v>0</v>
      </c>
      <c r="O657" s="0" t="s">
        <v>1047</v>
      </c>
    </row>
    <row r="658" customFormat="false" ht="15" hidden="true" customHeight="false" outlineLevel="0" collapsed="false">
      <c r="A658" s="0" t="n">
        <f aca="false">'SOUTH-1'!A339</f>
        <v>27</v>
      </c>
      <c r="B658" s="0" t="str">
        <f aca="false">'SOUTH-1'!B339</f>
        <v>11 kV B. B. Road East Feeder.</v>
      </c>
      <c r="C658" s="1441" t="n">
        <f aca="false">'SOUTH-1'!C339</f>
        <v>11</v>
      </c>
      <c r="D658" s="1441" t="n">
        <f aca="false">'SOUTH-1'!D339</f>
        <v>0</v>
      </c>
      <c r="E658" s="1441" t="str">
        <f aca="false">'SOUTH-1'!E339</f>
        <v>06604392</v>
      </c>
      <c r="F658" s="1441" t="n">
        <f aca="false">'SOUTH-1'!F339</f>
        <v>1</v>
      </c>
      <c r="G658" s="1441" t="n">
        <f aca="false">'SOUTH-1'!G339</f>
        <v>109.7</v>
      </c>
      <c r="H658" s="1441" t="n">
        <f aca="false">'SOUTH-1'!H339</f>
        <v>145.84</v>
      </c>
      <c r="I658" s="1441" t="n">
        <f aca="false">'SOUTH-1'!I339</f>
        <v>36.14</v>
      </c>
      <c r="J658" s="1441" t="n">
        <f aca="false">'SOUTH-1'!J339</f>
        <v>40000</v>
      </c>
      <c r="K658" s="0" t="n">
        <f aca="false">'SOUTH-1'!K339</f>
        <v>0</v>
      </c>
      <c r="L658" s="0" t="n">
        <f aca="false">'SOUTH-1'!L339</f>
        <v>1445600</v>
      </c>
      <c r="M658" s="0" t="n">
        <f aca="false">'SOUTH-1'!M339</f>
        <v>1463548.09120665</v>
      </c>
      <c r="N658" s="0" t="str">
        <f aca="false">'SOUTH-1'!N339</f>
        <v>N.Gonj (East)</v>
      </c>
      <c r="O658" s="0" t="s">
        <v>1047</v>
      </c>
    </row>
    <row r="659" customFormat="false" ht="15" hidden="true" customHeight="false" outlineLevel="0" collapsed="false">
      <c r="A659" s="0" t="n">
        <f aca="false">'SOUTH-1'!A340</f>
        <v>28</v>
      </c>
      <c r="B659" s="0" t="str">
        <f aca="false">'SOUTH-1'!B340</f>
        <v>11 kV Bishaw Road Feeder.</v>
      </c>
      <c r="C659" s="1441" t="n">
        <f aca="false">'SOUTH-1'!C340</f>
        <v>11</v>
      </c>
      <c r="D659" s="1441" t="n">
        <f aca="false">'SOUTH-1'!D340</f>
        <v>0</v>
      </c>
      <c r="E659" s="1441" t="str">
        <f aca="false">'SOUTH-1'!E340</f>
        <v>06604393</v>
      </c>
      <c r="F659" s="1441" t="n">
        <f aca="false">'SOUTH-1'!F340</f>
        <v>1</v>
      </c>
      <c r="G659" s="1441" t="n">
        <f aca="false">'SOUTH-1'!G340</f>
        <v>147.19</v>
      </c>
      <c r="H659" s="1441" t="n">
        <f aca="false">'SOUTH-1'!H340</f>
        <v>191.13</v>
      </c>
      <c r="I659" s="1441" t="n">
        <f aca="false">'SOUTH-1'!I340</f>
        <v>43.94</v>
      </c>
      <c r="J659" s="1441" t="n">
        <f aca="false">'SOUTH-1'!J340</f>
        <v>40000</v>
      </c>
      <c r="K659" s="0" t="n">
        <f aca="false">'SOUTH-1'!K340</f>
        <v>0</v>
      </c>
      <c r="L659" s="0" t="n">
        <f aca="false">'SOUTH-1'!L340</f>
        <v>1757600</v>
      </c>
      <c r="M659" s="0" t="n">
        <f aca="false">'SOUTH-1'!M340</f>
        <v>1779421.77995628</v>
      </c>
      <c r="N659" s="0" t="str">
        <f aca="false">'SOUTH-1'!N340</f>
        <v>N.Gonj (East)</v>
      </c>
      <c r="O659" s="0" t="s">
        <v>1047</v>
      </c>
    </row>
    <row r="660" customFormat="false" ht="15" hidden="true" customHeight="false" outlineLevel="0" collapsed="false">
      <c r="A660" s="0" t="n">
        <f aca="false">'SOUTH-1'!A341</f>
        <v>29</v>
      </c>
      <c r="B660" s="0" t="str">
        <f aca="false">'SOUTH-1'!B341</f>
        <v>11 kV Chasara Feeder.</v>
      </c>
      <c r="C660" s="1441" t="n">
        <f aca="false">'SOUTH-1'!C341</f>
        <v>11</v>
      </c>
      <c r="D660" s="1441" t="n">
        <f aca="false">'SOUTH-1'!D341</f>
        <v>0</v>
      </c>
      <c r="E660" s="1441" t="str">
        <f aca="false">'SOUTH-1'!E341</f>
        <v>06604391</v>
      </c>
      <c r="F660" s="1441" t="n">
        <f aca="false">'SOUTH-1'!F341</f>
        <v>1</v>
      </c>
      <c r="G660" s="1441" t="n">
        <f aca="false">'SOUTH-1'!G341</f>
        <v>152.29</v>
      </c>
      <c r="H660" s="1441" t="n">
        <f aca="false">'SOUTH-1'!H341</f>
        <v>204.54</v>
      </c>
      <c r="I660" s="1441" t="n">
        <f aca="false">'SOUTH-1'!I341</f>
        <v>52.25</v>
      </c>
      <c r="J660" s="1441" t="n">
        <f aca="false">'SOUTH-1'!J341</f>
        <v>40000</v>
      </c>
      <c r="K660" s="0" t="n">
        <f aca="false">'SOUTH-1'!K341</f>
        <v>0</v>
      </c>
      <c r="L660" s="0" t="n">
        <f aca="false">'SOUTH-1'!L341</f>
        <v>2090000</v>
      </c>
      <c r="M660" s="0" t="n">
        <f aca="false">'SOUTH-1'!M341</f>
        <v>2115948.74835494</v>
      </c>
      <c r="N660" s="0" t="str">
        <f aca="false">'SOUTH-1'!N341</f>
        <v>N.Gonj (West)</v>
      </c>
      <c r="O660" s="0" t="s">
        <v>1047</v>
      </c>
    </row>
    <row r="661" customFormat="false" ht="15" hidden="true" customHeight="false" outlineLevel="0" collapsed="false">
      <c r="A661" s="0" t="n">
        <f aca="false">'SOUTH-1'!A342</f>
        <v>31</v>
      </c>
      <c r="B661" s="0" t="str">
        <f aca="false">'SOUTH-1'!B342</f>
        <v>11 kV Pathan Tully Feeder.</v>
      </c>
      <c r="C661" s="1441" t="n">
        <f aca="false">'SOUTH-1'!C342</f>
        <v>11</v>
      </c>
      <c r="D661" s="1441" t="n">
        <f aca="false">'SOUTH-1'!D342</f>
        <v>0</v>
      </c>
      <c r="E661" s="1441" t="str">
        <f aca="false">'SOUTH-1'!E342</f>
        <v>06604388</v>
      </c>
      <c r="F661" s="1441" t="n">
        <f aca="false">'SOUTH-1'!F342</f>
        <v>1</v>
      </c>
      <c r="G661" s="1441" t="n">
        <f aca="false">'SOUTH-1'!G342</f>
        <v>32.71</v>
      </c>
      <c r="H661" s="1441" t="n">
        <f aca="false">'SOUTH-1'!H342</f>
        <v>32.71</v>
      </c>
      <c r="I661" s="1441" t="n">
        <f aca="false">'SOUTH-1'!I342</f>
        <v>0</v>
      </c>
      <c r="J661" s="1441" t="n">
        <f aca="false">'SOUTH-1'!J342</f>
        <v>40000</v>
      </c>
      <c r="K661" s="0" t="n">
        <f aca="false">'SOUTH-1'!K342</f>
        <v>0</v>
      </c>
      <c r="L661" s="0" t="n">
        <f aca="false">'SOUTH-1'!L342</f>
        <v>0</v>
      </c>
      <c r="M661" s="0" t="n">
        <f aca="false">'SOUTH-1'!M342</f>
        <v>0</v>
      </c>
      <c r="N661" s="0" t="str">
        <f aca="false">'SOUTH-1'!N342</f>
        <v>N.Gonj (East)</v>
      </c>
      <c r="O661" s="0" t="s">
        <v>1047</v>
      </c>
    </row>
    <row r="662" customFormat="false" ht="15" hidden="true" customHeight="false" outlineLevel="0" collapsed="false">
      <c r="A662" s="0" t="n">
        <f aca="false">'SOUTH-1'!A343</f>
        <v>32</v>
      </c>
      <c r="B662" s="0" t="str">
        <f aca="false">'SOUTH-1'!B343</f>
        <v>11 kV Spare Feeder.</v>
      </c>
      <c r="C662" s="1441" t="n">
        <f aca="false">'SOUTH-1'!C343</f>
        <v>11</v>
      </c>
      <c r="D662" s="1441" t="n">
        <f aca="false">'SOUTH-1'!D343</f>
        <v>0</v>
      </c>
      <c r="E662" s="1441" t="n">
        <f aca="false">'SOUTH-1'!E343</f>
        <v>9120051</v>
      </c>
      <c r="F662" s="1441" t="n">
        <f aca="false">'SOUTH-1'!F343</f>
        <v>1</v>
      </c>
      <c r="G662" s="1441" t="n">
        <f aca="false">'SOUTH-1'!G343</f>
        <v>0</v>
      </c>
      <c r="H662" s="1441" t="n">
        <f aca="false">'SOUTH-1'!H343</f>
        <v>0</v>
      </c>
      <c r="I662" s="1441" t="n">
        <f aca="false">'SOUTH-1'!I343</f>
        <v>0</v>
      </c>
      <c r="J662" s="1441" t="n">
        <f aca="false">'SOUTH-1'!J343</f>
        <v>1000</v>
      </c>
      <c r="K662" s="0" t="n">
        <f aca="false">'SOUTH-1'!K343</f>
        <v>0</v>
      </c>
      <c r="L662" s="0" t="n">
        <f aca="false">'SOUTH-1'!L343</f>
        <v>0</v>
      </c>
      <c r="M662" s="0" t="n">
        <f aca="false">'SOUTH-1'!M343</f>
        <v>0</v>
      </c>
      <c r="N662" s="0" t="n">
        <f aca="false">'SOUTH-1'!N343</f>
        <v>0</v>
      </c>
      <c r="O662" s="0" t="s">
        <v>1047</v>
      </c>
    </row>
    <row r="663" customFormat="false" ht="15" hidden="true" customHeight="false" outlineLevel="0" collapsed="false">
      <c r="A663" s="0" t="n">
        <f aca="false">'SOUTH-1'!A344</f>
        <v>33</v>
      </c>
      <c r="B663" s="0" t="str">
        <f aca="false">'SOUTH-1'!B344</f>
        <v>11 kV Nayamati Feeder.</v>
      </c>
      <c r="C663" s="1441" t="n">
        <f aca="false">'SOUTH-1'!C344</f>
        <v>11</v>
      </c>
      <c r="D663" s="1441" t="n">
        <f aca="false">'SOUTH-1'!D344</f>
        <v>0</v>
      </c>
      <c r="E663" s="1441" t="n">
        <f aca="false">'SOUTH-1'!E344</f>
        <v>6604289</v>
      </c>
      <c r="F663" s="1441" t="n">
        <f aca="false">'SOUTH-1'!F344</f>
        <v>1</v>
      </c>
      <c r="G663" s="1441" t="n">
        <f aca="false">'SOUTH-1'!G344</f>
        <v>107.18</v>
      </c>
      <c r="H663" s="1441" t="n">
        <f aca="false">'SOUTH-1'!H344</f>
        <v>139.69</v>
      </c>
      <c r="I663" s="1441" t="n">
        <f aca="false">'SOUTH-1'!I344</f>
        <v>32.51</v>
      </c>
      <c r="J663" s="1441" t="n">
        <f aca="false">'SOUTH-1'!J344</f>
        <v>40000</v>
      </c>
      <c r="K663" s="0" t="n">
        <f aca="false">'SOUTH-1'!K344</f>
        <v>0</v>
      </c>
      <c r="L663" s="0" t="n">
        <f aca="false">'SOUTH-1'!L344</f>
        <v>1300400</v>
      </c>
      <c r="M663" s="0" t="n">
        <f aca="false">'SOUTH-1'!M344</f>
        <v>1316545.33605778</v>
      </c>
      <c r="N663" s="0" t="str">
        <f aca="false">'SOUTH-1'!N344</f>
        <v>N.Gonj (East)</v>
      </c>
      <c r="O663" s="0" t="s">
        <v>1047</v>
      </c>
    </row>
    <row r="664" customFormat="false" ht="15" hidden="true" customHeight="false" outlineLevel="0" collapsed="false">
      <c r="A664" s="0" t="n">
        <f aca="false">'SOUTH-1'!A345</f>
        <v>34</v>
      </c>
      <c r="B664" s="0" t="str">
        <f aca="false">'SOUTH-1'!B345</f>
        <v>11 kV Spare Feeder.</v>
      </c>
      <c r="C664" s="1441" t="n">
        <f aca="false">'SOUTH-1'!C345</f>
        <v>11</v>
      </c>
      <c r="D664" s="1441" t="n">
        <f aca="false">'SOUTH-1'!D345</f>
        <v>0</v>
      </c>
      <c r="E664" s="1441" t="str">
        <f aca="false">'SOUTH-1'!E345</f>
        <v>DHKC9310</v>
      </c>
      <c r="F664" s="1441" t="n">
        <f aca="false">'SOUTH-1'!F345</f>
        <v>1</v>
      </c>
      <c r="G664" s="1441" t="n">
        <f aca="false">'SOUTH-1'!G345</f>
        <v>0</v>
      </c>
      <c r="H664" s="1441" t="n">
        <f aca="false">'SOUTH-1'!H345</f>
        <v>0</v>
      </c>
      <c r="I664" s="1441" t="n">
        <f aca="false">'SOUTH-1'!I345</f>
        <v>0</v>
      </c>
      <c r="J664" s="1441" t="n">
        <f aca="false">'SOUTH-1'!J345</f>
        <v>60</v>
      </c>
      <c r="K664" s="0" t="n">
        <f aca="false">'SOUTH-1'!K345</f>
        <v>0</v>
      </c>
      <c r="L664" s="0" t="n">
        <f aca="false">'SOUTH-1'!L345</f>
        <v>0</v>
      </c>
      <c r="M664" s="0" t="n">
        <f aca="false">'SOUTH-1'!M345</f>
        <v>0</v>
      </c>
      <c r="N664" s="0" t="n">
        <f aca="false">'SOUTH-1'!N345</f>
        <v>0</v>
      </c>
      <c r="O664" s="0" t="s">
        <v>1047</v>
      </c>
    </row>
    <row r="665" customFormat="false" ht="15" hidden="true" customHeight="false" outlineLevel="0" collapsed="false">
      <c r="A665" s="0" t="n">
        <f aca="false">'SOUTH-1'!A346</f>
        <v>35</v>
      </c>
      <c r="B665" s="0" t="str">
        <f aca="false">'SOUTH-1'!B346</f>
        <v>11 kV Spare Feeder.</v>
      </c>
      <c r="C665" s="1441" t="n">
        <f aca="false">'SOUTH-1'!C346</f>
        <v>11</v>
      </c>
      <c r="D665" s="1441" t="n">
        <f aca="false">'SOUTH-1'!D346</f>
        <v>0</v>
      </c>
      <c r="E665" s="1441" t="str">
        <f aca="false">'SOUTH-1'!E346</f>
        <v>DHKC9349</v>
      </c>
      <c r="F665" s="1441" t="n">
        <f aca="false">'SOUTH-1'!F346</f>
        <v>1</v>
      </c>
      <c r="G665" s="1441" t="n">
        <f aca="false">'SOUTH-1'!G346</f>
        <v>0</v>
      </c>
      <c r="H665" s="1441" t="n">
        <f aca="false">'SOUTH-1'!H346</f>
        <v>0</v>
      </c>
      <c r="I665" s="1441" t="n">
        <f aca="false">'SOUTH-1'!I346</f>
        <v>0</v>
      </c>
      <c r="J665" s="1441" t="n">
        <f aca="false">'SOUTH-1'!J346</f>
        <v>60</v>
      </c>
      <c r="K665" s="0" t="n">
        <f aca="false">'SOUTH-1'!K346</f>
        <v>0</v>
      </c>
      <c r="L665" s="0" t="n">
        <f aca="false">'SOUTH-1'!L346</f>
        <v>0</v>
      </c>
      <c r="M665" s="0" t="n">
        <f aca="false">'SOUTH-1'!M346</f>
        <v>0</v>
      </c>
      <c r="N665" s="0" t="n">
        <f aca="false">'SOUTH-1'!N346</f>
        <v>0</v>
      </c>
      <c r="O665" s="0" t="s">
        <v>1047</v>
      </c>
    </row>
    <row r="666" customFormat="false" ht="15" hidden="true" customHeight="false" outlineLevel="0" collapsed="false">
      <c r="A666" s="0" t="n">
        <f aca="false">'SOUTH-1'!A347</f>
        <v>36</v>
      </c>
      <c r="B666" s="0" t="str">
        <f aca="false">'SOUTH-1'!B347</f>
        <v>11 kV Spare Feeder.</v>
      </c>
      <c r="C666" s="1441" t="n">
        <f aca="false">'SOUTH-1'!C347</f>
        <v>11</v>
      </c>
      <c r="D666" s="1441" t="n">
        <f aca="false">'SOUTH-1'!D347</f>
        <v>0</v>
      </c>
      <c r="E666" s="1441" t="str">
        <f aca="false">'SOUTH-1'!E347</f>
        <v>DHKC9312</v>
      </c>
      <c r="F666" s="1441" t="n">
        <f aca="false">'SOUTH-1'!F347</f>
        <v>1</v>
      </c>
      <c r="G666" s="1441" t="n">
        <f aca="false">'SOUTH-1'!G347</f>
        <v>0</v>
      </c>
      <c r="H666" s="1441" t="n">
        <f aca="false">'SOUTH-1'!H347</f>
        <v>0</v>
      </c>
      <c r="I666" s="1441" t="n">
        <f aca="false">'SOUTH-1'!I347</f>
        <v>0</v>
      </c>
      <c r="J666" s="1441" t="n">
        <f aca="false">'SOUTH-1'!J347</f>
        <v>60</v>
      </c>
      <c r="K666" s="0" t="n">
        <f aca="false">'SOUTH-1'!K347</f>
        <v>0</v>
      </c>
      <c r="L666" s="0" t="n">
        <f aca="false">'SOUTH-1'!L347</f>
        <v>0</v>
      </c>
      <c r="M666" s="0" t="n">
        <f aca="false">'SOUTH-1'!M347</f>
        <v>0</v>
      </c>
      <c r="N666" s="0" t="n">
        <f aca="false">'SOUTH-1'!N347</f>
        <v>0</v>
      </c>
      <c r="O666" s="0" t="s">
        <v>1047</v>
      </c>
    </row>
    <row r="667" customFormat="false" ht="15" hidden="true" customHeight="false" outlineLevel="0" collapsed="false">
      <c r="A667" s="0" t="n">
        <f aca="false">'SOUTH-1'!A348</f>
        <v>37</v>
      </c>
      <c r="B667" s="0" t="str">
        <f aca="false">'SOUTH-1'!B348</f>
        <v>33/0.415 kV Auxiliary Transformer-1</v>
      </c>
      <c r="C667" s="1441" t="n">
        <f aca="false">'SOUTH-1'!C348</f>
        <v>0.415</v>
      </c>
      <c r="D667" s="1441" t="n">
        <f aca="false">'SOUTH-1'!D348</f>
        <v>0</v>
      </c>
      <c r="E667" s="1441" t="n">
        <f aca="false">'SOUTH-1'!E348</f>
        <v>412109</v>
      </c>
      <c r="F667" s="1441" t="n">
        <f aca="false">'SOUTH-1'!F348</f>
        <v>1</v>
      </c>
      <c r="G667" s="1441" t="n">
        <f aca="false">'SOUTH-1'!G348</f>
        <v>9109.5</v>
      </c>
      <c r="H667" s="1441" t="n">
        <f aca="false">'SOUTH-1'!H348</f>
        <v>9109.5</v>
      </c>
      <c r="I667" s="1441" t="n">
        <f aca="false">'SOUTH-1'!I348</f>
        <v>0</v>
      </c>
      <c r="J667" s="1441" t="n">
        <f aca="false">'SOUTH-1'!J348</f>
        <v>10</v>
      </c>
      <c r="K667" s="0" t="n">
        <f aca="false">'SOUTH-1'!K348</f>
        <v>0</v>
      </c>
      <c r="L667" s="0" t="n">
        <f aca="false">'SOUTH-1'!L348</f>
        <v>0</v>
      </c>
      <c r="M667" s="0" t="n">
        <f aca="false">'SOUTH-1'!M348</f>
        <v>0</v>
      </c>
      <c r="N667" s="0" t="str">
        <f aca="false">'SOUTH-1'!N348</f>
        <v>N.Gonj (East)</v>
      </c>
      <c r="O667" s="0" t="s">
        <v>1047</v>
      </c>
    </row>
    <row r="668" customFormat="false" ht="15" hidden="true" customHeight="false" outlineLevel="0" collapsed="false">
      <c r="A668" s="0" t="n">
        <f aca="false">'SOUTH-1'!A349</f>
        <v>38</v>
      </c>
      <c r="B668" s="0" t="str">
        <f aca="false">'SOUTH-1'!B349</f>
        <v>33/0.415 kV Auxiliary Transformer-2</v>
      </c>
      <c r="C668" s="1441" t="n">
        <f aca="false">'SOUTH-1'!C349</f>
        <v>0.415</v>
      </c>
      <c r="D668" s="1441" t="n">
        <f aca="false">'SOUTH-1'!D349</f>
        <v>0</v>
      </c>
      <c r="E668" s="1441" t="n">
        <f aca="false">'SOUTH-1'!E349</f>
        <v>243285</v>
      </c>
      <c r="F668" s="1441" t="n">
        <f aca="false">'SOUTH-1'!F349</f>
        <v>1</v>
      </c>
      <c r="G668" s="1441" t="n">
        <f aca="false">'SOUTH-1'!G349</f>
        <v>6388.1</v>
      </c>
      <c r="H668" s="1441" t="n">
        <f aca="false">'SOUTH-1'!H349</f>
        <v>6388.1</v>
      </c>
      <c r="I668" s="1441" t="n">
        <f aca="false">'SOUTH-1'!I349</f>
        <v>0</v>
      </c>
      <c r="J668" s="1441" t="n">
        <f aca="false">'SOUTH-1'!J349</f>
        <v>10</v>
      </c>
      <c r="K668" s="0" t="n">
        <f aca="false">'SOUTH-1'!K349</f>
        <v>0</v>
      </c>
      <c r="L668" s="0" t="n">
        <f aca="false">'SOUTH-1'!L349</f>
        <v>3000</v>
      </c>
      <c r="M668" s="0" t="n">
        <f aca="false">'SOUTH-1'!M349</f>
        <v>3037.24700720804</v>
      </c>
      <c r="N668" s="0" t="str">
        <f aca="false">'SOUTH-1'!N349</f>
        <v>N.Gonj (East)</v>
      </c>
      <c r="O668" s="0" t="s">
        <v>1047</v>
      </c>
    </row>
    <row r="669" customFormat="false" ht="15" hidden="true" customHeight="false" outlineLevel="0" collapsed="false">
      <c r="A669" s="0" t="n">
        <f aca="false">'SOUTH-1'!A468</f>
        <v>3</v>
      </c>
      <c r="B669" s="0" t="str">
        <f aca="false">'SOUTH-1'!B468</f>
        <v>11 kV Link Road Feeder</v>
      </c>
      <c r="C669" s="1441" t="n">
        <f aca="false">'SOUTH-1'!C468</f>
        <v>11</v>
      </c>
      <c r="D669" s="1441" t="str">
        <f aca="false">'SOUTH-1'!D468</f>
        <v>Backup</v>
      </c>
      <c r="E669" s="1441" t="str">
        <f aca="false">'SOUTH-1'!E468</f>
        <v>DHK66629</v>
      </c>
      <c r="F669" s="1441" t="n">
        <f aca="false">'SOUTH-1'!F468</f>
        <v>1</v>
      </c>
      <c r="G669" s="1441" t="n">
        <f aca="false">'SOUTH-1'!G468</f>
        <v>23009.26</v>
      </c>
      <c r="H669" s="1441" t="n">
        <f aca="false">'SOUTH-1'!H468</f>
        <v>23250.37</v>
      </c>
      <c r="I669" s="1441" t="n">
        <f aca="false">'SOUTH-1'!I468</f>
        <v>241.110000000001</v>
      </c>
      <c r="J669" s="1441" t="n">
        <f aca="false">'SOUTH-1'!J468</f>
        <v>8000</v>
      </c>
      <c r="K669" s="0" t="n">
        <f aca="false">'SOUTH-1'!K468</f>
        <v>0</v>
      </c>
      <c r="L669" s="0" t="n">
        <f aca="false">'SOUTH-1'!L468</f>
        <v>1928880</v>
      </c>
      <c r="M669" s="0" t="n">
        <f aca="false">'SOUTH-1'!M468</f>
        <v>1686251.583504</v>
      </c>
      <c r="N669" s="0" t="str">
        <f aca="false">'SOUTH-1'!N468</f>
        <v>N.Gonj (East)</v>
      </c>
      <c r="O669" s="0" t="s">
        <v>1049</v>
      </c>
    </row>
    <row r="670" customFormat="false" ht="15" hidden="true" customHeight="false" outlineLevel="0" collapsed="false">
      <c r="A670" s="0" t="n">
        <f aca="false">'SOUTH-1'!A469</f>
        <v>0</v>
      </c>
      <c r="B670" s="0" t="n">
        <f aca="false">'SOUTH-1'!B469</f>
        <v>0</v>
      </c>
      <c r="C670" s="1441" t="n">
        <f aca="false">'SOUTH-1'!C469</f>
        <v>11</v>
      </c>
      <c r="D670" s="1441" t="n">
        <f aca="false">'SOUTH-1'!D469</f>
        <v>0</v>
      </c>
      <c r="E670" s="1441" t="str">
        <f aca="false">'SOUTH-1'!E469</f>
        <v>HA021100475-02</v>
      </c>
      <c r="F670" s="1441" t="n">
        <f aca="false">'SOUTH-1'!F469</f>
        <v>1</v>
      </c>
      <c r="G670" s="1441" t="n">
        <f aca="false">'SOUTH-1'!G469</f>
        <v>83653.744</v>
      </c>
      <c r="H670" s="1441" t="n">
        <f aca="false">'SOUTH-1'!H469</f>
        <v>85577.974</v>
      </c>
      <c r="I670" s="1441" t="n">
        <f aca="false">'SOUTH-1'!I469</f>
        <v>1924.23</v>
      </c>
      <c r="J670" s="1441" t="n">
        <f aca="false">'SOUTH-1'!J469</f>
        <v>1000</v>
      </c>
      <c r="K670" s="0" t="n">
        <f aca="false">'SOUTH-1'!K469</f>
        <v>0</v>
      </c>
      <c r="L670" s="0" t="n">
        <f aca="false">'SOUTH-1'!L469</f>
        <v>1924230</v>
      </c>
      <c r="M670" s="0" t="n">
        <f aca="false">'SOUTH-1'!M469</f>
        <v>1682186.4939892</v>
      </c>
      <c r="N670" s="0" t="str">
        <f aca="false">'SOUTH-1'!N469</f>
        <v>N.Gonj (East)</v>
      </c>
      <c r="O670" s="0" t="s">
        <v>1049</v>
      </c>
    </row>
    <row r="671" customFormat="false" ht="15" hidden="true" customHeight="false" outlineLevel="0" collapsed="false">
      <c r="A671" s="0" t="n">
        <f aca="false">'SOUTH-1'!A470</f>
        <v>4</v>
      </c>
      <c r="B671" s="0" t="str">
        <f aca="false">'SOUTH-1'!B470</f>
        <v>11 kV Lamapara Express Feeder</v>
      </c>
      <c r="C671" s="1441" t="n">
        <f aca="false">'SOUTH-1'!C470</f>
        <v>11</v>
      </c>
      <c r="D671" s="1441" t="n">
        <f aca="false">'SOUTH-1'!D470</f>
        <v>0</v>
      </c>
      <c r="E671" s="1441" t="str">
        <f aca="false">'SOUTH-1'!E470</f>
        <v>HA021100928-03</v>
      </c>
      <c r="F671" s="1441" t="n">
        <f aca="false">'SOUTH-1'!F470</f>
        <v>1</v>
      </c>
      <c r="G671" s="1441" t="n">
        <f aca="false">'SOUTH-1'!G470</f>
        <v>75563.19</v>
      </c>
      <c r="H671" s="1441" t="n">
        <f aca="false">'SOUTH-1'!H470</f>
        <v>76566.376</v>
      </c>
      <c r="I671" s="1441" t="n">
        <f aca="false">'SOUTH-1'!I470</f>
        <v>1003.186</v>
      </c>
      <c r="J671" s="1441" t="n">
        <f aca="false">'SOUTH-1'!J470</f>
        <v>1000</v>
      </c>
      <c r="K671" s="0" t="n">
        <f aca="false">'SOUTH-1'!K470</f>
        <v>0</v>
      </c>
      <c r="L671" s="0" t="n">
        <f aca="false">'SOUTH-1'!L470</f>
        <v>1003186</v>
      </c>
      <c r="M671" s="0" t="n">
        <f aca="false">'SOUTH-1'!M470</f>
        <v>876998.040857411</v>
      </c>
      <c r="N671" s="0" t="str">
        <f aca="false">'SOUTH-1'!N470</f>
        <v>N.Gonj (East)</v>
      </c>
      <c r="O671" s="0" t="s">
        <v>1049</v>
      </c>
    </row>
    <row r="672" customFormat="false" ht="15" hidden="true" customHeight="false" outlineLevel="0" collapsed="false">
      <c r="A672" s="0" t="n">
        <f aca="false">'SOUTH-1'!A471</f>
        <v>5</v>
      </c>
      <c r="B672" s="0" t="str">
        <f aca="false">'SOUTH-1'!B471</f>
        <v>11 kV Kutubpur Feeder***</v>
      </c>
      <c r="C672" s="1441" t="n">
        <f aca="false">'SOUTH-1'!C471</f>
        <v>11</v>
      </c>
      <c r="D672" s="1441" t="n">
        <f aca="false">'SOUTH-1'!D471</f>
        <v>0</v>
      </c>
      <c r="E672" s="1441" t="str">
        <f aca="false">'SOUTH-1'!E471</f>
        <v>DHK66616</v>
      </c>
      <c r="F672" s="1441" t="n">
        <f aca="false">'SOUTH-1'!F471</f>
        <v>1</v>
      </c>
      <c r="G672" s="1441" t="n">
        <f aca="false">'SOUTH-1'!G471</f>
        <v>17315.9</v>
      </c>
      <c r="H672" s="1441" t="n">
        <f aca="false">'SOUTH-1'!H471</f>
        <v>17507.52</v>
      </c>
      <c r="I672" s="1441" t="n">
        <f aca="false">'SOUTH-1'!I471</f>
        <v>191.619999999999</v>
      </c>
      <c r="J672" s="1441" t="n">
        <f aca="false">'SOUTH-1'!J471</f>
        <v>8000</v>
      </c>
      <c r="K672" s="0" t="n">
        <f aca="false">'SOUTH-1'!K471</f>
        <v>0</v>
      </c>
      <c r="L672" s="0" t="n">
        <f aca="false">'SOUTH-1'!L471</f>
        <v>1532959.99999999</v>
      </c>
      <c r="M672" s="0" t="n">
        <f aca="false">'SOUTH-1'!M471</f>
        <v>1340133.25217135</v>
      </c>
      <c r="N672" s="0" t="str">
        <f aca="false">'SOUTH-1'!N471</f>
        <v>N.Gonj (East)</v>
      </c>
      <c r="O672" s="0" t="s">
        <v>1049</v>
      </c>
    </row>
    <row r="673" customFormat="false" ht="15" hidden="true" customHeight="false" outlineLevel="0" collapsed="false">
      <c r="A673" s="0" t="n">
        <f aca="false">'SOUTH-1'!A472</f>
        <v>0</v>
      </c>
      <c r="B673" s="0" t="n">
        <f aca="false">'SOUTH-1'!B472</f>
        <v>0</v>
      </c>
      <c r="C673" s="1441" t="n">
        <f aca="false">'SOUTH-1'!C472</f>
        <v>11</v>
      </c>
      <c r="D673" s="1441" t="str">
        <f aca="false">'SOUTH-1'!D472</f>
        <v>Backup</v>
      </c>
      <c r="E673" s="1441" t="str">
        <f aca="false">'SOUTH-1'!E472</f>
        <v>XA575929</v>
      </c>
      <c r="F673" s="1441" t="n">
        <f aca="false">'SOUTH-1'!F472</f>
        <v>1</v>
      </c>
      <c r="G673" s="1441" t="n">
        <f aca="false">'SOUTH-1'!G472</f>
        <v>37443.2</v>
      </c>
      <c r="H673" s="1441" t="n">
        <f aca="false">'SOUTH-1'!H472</f>
        <v>38974.7</v>
      </c>
      <c r="I673" s="1441" t="n">
        <f aca="false">'SOUTH-1'!I472</f>
        <v>1531.5</v>
      </c>
      <c r="J673" s="1441" t="n">
        <f aca="false">'SOUTH-1'!J472</f>
        <v>1000</v>
      </c>
      <c r="K673" s="0" t="n">
        <f aca="false">'SOUTH-1'!K472</f>
        <v>0</v>
      </c>
      <c r="L673" s="0" t="n">
        <f aca="false">'SOUTH-1'!L472</f>
        <v>1531500</v>
      </c>
      <c r="M673" s="0" t="n">
        <f aca="false">'SOUTH-1'!M472</f>
        <v>1338856.90148499</v>
      </c>
      <c r="N673" s="0" t="str">
        <f aca="false">'SOUTH-1'!N472</f>
        <v>N.Gonj (East)</v>
      </c>
      <c r="O673" s="0" t="s">
        <v>1049</v>
      </c>
    </row>
    <row r="674" customFormat="false" ht="15" hidden="true" customHeight="false" outlineLevel="0" collapsed="false">
      <c r="A674" s="0" t="n">
        <f aca="false">'SOUTH-1'!A473</f>
        <v>6</v>
      </c>
      <c r="B674" s="0" t="str">
        <f aca="false">'SOUTH-1'!B473</f>
        <v>11 kV Ramarbagh Feeder (F1)</v>
      </c>
      <c r="C674" s="1441" t="n">
        <f aca="false">'SOUTH-1'!C473</f>
        <v>11</v>
      </c>
      <c r="D674" s="1441" t="n">
        <f aca="false">'SOUTH-1'!D473</f>
        <v>0</v>
      </c>
      <c r="E674" s="1441" t="str">
        <f aca="false">'SOUTH-1'!E473</f>
        <v>DHK66625</v>
      </c>
      <c r="F674" s="1441" t="n">
        <f aca="false">'SOUTH-1'!F473</f>
        <v>1</v>
      </c>
      <c r="G674" s="1441" t="n">
        <f aca="false">'SOUTH-1'!G473</f>
        <v>3463.92</v>
      </c>
      <c r="H674" s="1441" t="n">
        <f aca="false">'SOUTH-1'!H473</f>
        <v>3485.92</v>
      </c>
      <c r="I674" s="1441" t="n">
        <f aca="false">'SOUTH-1'!I473</f>
        <v>22</v>
      </c>
      <c r="J674" s="1441" t="n">
        <f aca="false">'SOUTH-1'!J473</f>
        <v>60000</v>
      </c>
      <c r="K674" s="0" t="n">
        <f aca="false">'SOUTH-1'!K473</f>
        <v>0</v>
      </c>
      <c r="L674" s="0" t="n">
        <f aca="false">'SOUTH-1'!L473</f>
        <v>1320000</v>
      </c>
      <c r="M674" s="0" t="n">
        <f aca="false">'SOUTH-1'!M473</f>
        <v>1153960.89452183</v>
      </c>
      <c r="N674" s="0" t="str">
        <f aca="false">'SOUTH-1'!N473</f>
        <v>Fatullah</v>
      </c>
      <c r="O674" s="0" t="s">
        <v>1049</v>
      </c>
    </row>
    <row r="675" customFormat="false" ht="15" hidden="true" customHeight="false" outlineLevel="0" collapsed="false">
      <c r="A675" s="0" t="n">
        <f aca="false">'SOUTH-1'!A474</f>
        <v>0</v>
      </c>
      <c r="B675" s="0" t="n">
        <f aca="false">'SOUTH-1'!B474</f>
        <v>0</v>
      </c>
      <c r="C675" s="1441" t="n">
        <f aca="false">'SOUTH-1'!C474</f>
        <v>11</v>
      </c>
      <c r="D675" s="1441" t="str">
        <f aca="false">'SOUTH-1'!D474</f>
        <v>Backup</v>
      </c>
      <c r="E675" s="1441" t="n">
        <f aca="false">'SOUTH-1'!E474</f>
        <v>0</v>
      </c>
      <c r="F675" s="1441" t="n">
        <f aca="false">'SOUTH-1'!F474</f>
        <v>1</v>
      </c>
      <c r="G675" s="1441" t="n">
        <f aca="false">'SOUTH-1'!G474</f>
        <v>8395.82</v>
      </c>
      <c r="H675" s="1441" t="n">
        <f aca="false">'SOUTH-1'!H474</f>
        <v>8395.82</v>
      </c>
      <c r="I675" s="1441" t="n">
        <f aca="false">'SOUTH-1'!I474</f>
        <v>0</v>
      </c>
      <c r="J675" s="1441" t="n">
        <f aca="false">'SOUTH-1'!J474</f>
        <v>1000</v>
      </c>
      <c r="K675" s="0" t="n">
        <f aca="false">'SOUTH-1'!K474</f>
        <v>0</v>
      </c>
      <c r="L675" s="0" t="n">
        <f aca="false">'SOUTH-1'!L474</f>
        <v>0</v>
      </c>
      <c r="M675" s="0" t="n">
        <f aca="false">'SOUTH-1'!M474</f>
        <v>0</v>
      </c>
      <c r="N675" s="0" t="str">
        <f aca="false">'SOUTH-1'!N474</f>
        <v>Fatullah</v>
      </c>
      <c r="O675" s="0" t="s">
        <v>1049</v>
      </c>
    </row>
    <row r="676" customFormat="false" ht="15" hidden="true" customHeight="false" outlineLevel="0" collapsed="false">
      <c r="A676" s="0" t="n">
        <f aca="false">'SOUTH-1'!A475</f>
        <v>7</v>
      </c>
      <c r="B676" s="0" t="str">
        <f aca="false">'SOUTH-1'!B475</f>
        <v>11 kV Tushardhara Feeder (F2)</v>
      </c>
      <c r="C676" s="1441" t="n">
        <f aca="false">'SOUTH-1'!C475</f>
        <v>11</v>
      </c>
      <c r="D676" s="1441" t="n">
        <f aca="false">'SOUTH-1'!D475</f>
        <v>0</v>
      </c>
      <c r="E676" s="1441" t="str">
        <f aca="false">'SOUTH-1'!E475</f>
        <v>DHK66623</v>
      </c>
      <c r="F676" s="1441" t="n">
        <f aca="false">'SOUTH-1'!F475</f>
        <v>1</v>
      </c>
      <c r="G676" s="1441" t="n">
        <f aca="false">'SOUTH-1'!G475</f>
        <v>3701.54</v>
      </c>
      <c r="H676" s="1441" t="n">
        <f aca="false">'SOUTH-1'!H475</f>
        <v>3746.82</v>
      </c>
      <c r="I676" s="1441" t="n">
        <f aca="false">'SOUTH-1'!I475</f>
        <v>45.2800000000002</v>
      </c>
      <c r="J676" s="1441" t="n">
        <f aca="false">'SOUTH-1'!J475</f>
        <v>60000</v>
      </c>
      <c r="K676" s="0" t="n">
        <f aca="false">'SOUTH-1'!K475</f>
        <v>0</v>
      </c>
      <c r="L676" s="0" t="n">
        <f aca="false">'SOUTH-1'!L475</f>
        <v>2716800.00000001</v>
      </c>
      <c r="M676" s="0" t="n">
        <f aca="false">'SOUTH-1'!M475</f>
        <v>2375061.33199768</v>
      </c>
      <c r="N676" s="0" t="str">
        <f aca="false">'SOUTH-1'!N475</f>
        <v>Matuail</v>
      </c>
      <c r="O676" s="0" t="s">
        <v>1049</v>
      </c>
    </row>
    <row r="677" customFormat="false" ht="15" hidden="true" customHeight="false" outlineLevel="0" collapsed="false">
      <c r="A677" s="0" t="n">
        <f aca="false">'SOUTH-1'!A476</f>
        <v>8</v>
      </c>
      <c r="B677" s="0" t="str">
        <f aca="false">'SOUTH-1'!B476</f>
        <v>11 kV Matuail Medical Feeder (F3)</v>
      </c>
      <c r="C677" s="1441" t="n">
        <f aca="false">'SOUTH-1'!C476</f>
        <v>11</v>
      </c>
      <c r="D677" s="1441" t="n">
        <f aca="false">'SOUTH-1'!D476</f>
        <v>0</v>
      </c>
      <c r="E677" s="1441" t="str">
        <f aca="false">'SOUTH-1'!E476</f>
        <v>DHK66627</v>
      </c>
      <c r="F677" s="1441" t="n">
        <f aca="false">'SOUTH-1'!F476</f>
        <v>1</v>
      </c>
      <c r="G677" s="1441" t="n">
        <f aca="false">'SOUTH-1'!G476</f>
        <v>3258.78</v>
      </c>
      <c r="H677" s="1441" t="n">
        <f aca="false">'SOUTH-1'!H476</f>
        <v>3271.85</v>
      </c>
      <c r="I677" s="1441" t="n">
        <f aca="false">'SOUTH-1'!I476</f>
        <v>13.0699999999997</v>
      </c>
      <c r="J677" s="1441" t="n">
        <f aca="false">'SOUTH-1'!J476</f>
        <v>60000</v>
      </c>
      <c r="K677" s="0" t="n">
        <f aca="false">'SOUTH-1'!K476</f>
        <v>0</v>
      </c>
      <c r="L677" s="0" t="n">
        <f aca="false">'SOUTH-1'!L476</f>
        <v>784199.999999983</v>
      </c>
      <c r="M677" s="0" t="n">
        <f aca="false">'SOUTH-1'!M476</f>
        <v>685557.67688182</v>
      </c>
      <c r="N677" s="0" t="str">
        <f aca="false">'SOUTH-1'!N476</f>
        <v>Matuail</v>
      </c>
      <c r="O677" s="0" t="s">
        <v>1049</v>
      </c>
    </row>
    <row r="678" customFormat="false" ht="15" hidden="true" customHeight="false" outlineLevel="0" collapsed="false">
      <c r="A678" s="0" t="n">
        <f aca="false">'SOUTH-1'!A477</f>
        <v>0</v>
      </c>
      <c r="B678" s="0" t="n">
        <f aca="false">'SOUTH-1'!B477</f>
        <v>0</v>
      </c>
      <c r="C678" s="1441" t="n">
        <f aca="false">'SOUTH-1'!C477</f>
        <v>11</v>
      </c>
      <c r="D678" s="1441" t="str">
        <f aca="false">'SOUTH-1'!D477</f>
        <v>Backup</v>
      </c>
      <c r="E678" s="1441" t="n">
        <f aca="false">'SOUTH-1'!E477</f>
        <v>0</v>
      </c>
      <c r="F678" s="1441" t="n">
        <f aca="false">'SOUTH-1'!F477</f>
        <v>1</v>
      </c>
      <c r="G678" s="1441" t="n">
        <f aca="false">'SOUTH-1'!G477</f>
        <v>63825.371</v>
      </c>
      <c r="H678" s="1441" t="n">
        <f aca="false">'SOUTH-1'!H477</f>
        <v>63825.371</v>
      </c>
      <c r="I678" s="1441" t="n">
        <f aca="false">'SOUTH-1'!I477</f>
        <v>0</v>
      </c>
      <c r="J678" s="1441" t="n">
        <f aca="false">'SOUTH-1'!J477</f>
        <v>1000</v>
      </c>
      <c r="K678" s="0" t="n">
        <f aca="false">'SOUTH-1'!K477</f>
        <v>0</v>
      </c>
      <c r="L678" s="0" t="n">
        <f aca="false">'SOUTH-1'!L477</f>
        <v>0</v>
      </c>
      <c r="M678" s="0" t="n">
        <f aca="false">'SOUTH-1'!M477</f>
        <v>0</v>
      </c>
      <c r="N678" s="0" t="str">
        <f aca="false">'SOUTH-1'!N477</f>
        <v>Matuail</v>
      </c>
      <c r="O678" s="0" t="s">
        <v>1049</v>
      </c>
    </row>
    <row r="679" customFormat="false" ht="15" hidden="true" customHeight="false" outlineLevel="0" collapsed="false">
      <c r="A679" s="0" t="n">
        <f aca="false">'SOUTH-1'!A478</f>
        <v>9</v>
      </c>
      <c r="B679" s="0" t="str">
        <f aca="false">'SOUTH-1'!B478</f>
        <v>11 kV Rupayan Town Feeder (F4)</v>
      </c>
      <c r="C679" s="1441" t="n">
        <f aca="false">'SOUTH-1'!C478</f>
        <v>11</v>
      </c>
      <c r="D679" s="1441" t="n">
        <f aca="false">'SOUTH-1'!D478</f>
        <v>0</v>
      </c>
      <c r="E679" s="1441" t="str">
        <f aca="false">'SOUTH-1'!E478</f>
        <v>HA021101044-02</v>
      </c>
      <c r="F679" s="1441" t="n">
        <f aca="false">'SOUTH-1'!F478</f>
        <v>1</v>
      </c>
      <c r="G679" s="1441" t="n">
        <f aca="false">'SOUTH-1'!G478</f>
        <v>64851.309</v>
      </c>
      <c r="H679" s="1441" t="n">
        <f aca="false">'SOUTH-1'!H478</f>
        <v>65208.095</v>
      </c>
      <c r="I679" s="1441" t="n">
        <f aca="false">'SOUTH-1'!I478</f>
        <v>356.786</v>
      </c>
      <c r="J679" s="1441" t="n">
        <f aca="false">'SOUTH-1'!J478</f>
        <v>1000</v>
      </c>
      <c r="K679" s="0" t="n">
        <f aca="false">'SOUTH-1'!K478</f>
        <v>0</v>
      </c>
      <c r="L679" s="0" t="n">
        <f aca="false">'SOUTH-1'!L478</f>
        <v>356786</v>
      </c>
      <c r="M679" s="0" t="n">
        <f aca="false">'SOUTH-1'!M478</f>
        <v>311906.887661263</v>
      </c>
      <c r="N679" s="0" t="str">
        <f aca="false">'SOUTH-1'!N478</f>
        <v>Matuail</v>
      </c>
      <c r="O679" s="0" t="s">
        <v>1049</v>
      </c>
    </row>
    <row r="680" customFormat="false" ht="15" hidden="true" customHeight="false" outlineLevel="0" collapsed="false">
      <c r="A680" s="0" t="n">
        <f aca="false">'SOUTH-1'!A479</f>
        <v>12</v>
      </c>
      <c r="B680" s="0" t="str">
        <f aca="false">'SOUTH-1'!B479</f>
        <v>11 kV Shibu Market Feeder (F7)</v>
      </c>
      <c r="C680" s="1441" t="n">
        <f aca="false">'SOUTH-1'!C479</f>
        <v>11</v>
      </c>
      <c r="D680" s="1441" t="n">
        <f aca="false">'SOUTH-1'!D479</f>
        <v>0</v>
      </c>
      <c r="E680" s="1441" t="str">
        <f aca="false">'SOUTH-1'!E479</f>
        <v>DHK66624</v>
      </c>
      <c r="F680" s="1441" t="n">
        <f aca="false">'SOUTH-1'!F479</f>
        <v>1</v>
      </c>
      <c r="G680" s="1441" t="n">
        <f aca="false">'SOUTH-1'!G479</f>
        <v>2356.06</v>
      </c>
      <c r="H680" s="1441" t="n">
        <f aca="false">'SOUTH-1'!H479</f>
        <v>2362.42</v>
      </c>
      <c r="I680" s="1441" t="n">
        <f aca="false">'SOUTH-1'!I479</f>
        <v>6.36000000000013</v>
      </c>
      <c r="J680" s="1441" t="n">
        <f aca="false">'SOUTH-1'!J479</f>
        <v>60000</v>
      </c>
      <c r="K680" s="0" t="n">
        <f aca="false">'SOUTH-1'!K479</f>
        <v>0</v>
      </c>
      <c r="L680" s="0" t="n">
        <f aca="false">'SOUTH-1'!L479</f>
        <v>381600.000000008</v>
      </c>
      <c r="M680" s="0" t="n">
        <f aca="false">'SOUTH-1'!M479</f>
        <v>333599.604052682</v>
      </c>
      <c r="N680" s="0" t="str">
        <f aca="false">'SOUTH-1'!N479</f>
        <v>Fatullah</v>
      </c>
      <c r="O680" s="0" t="s">
        <v>1049</v>
      </c>
    </row>
    <row r="681" customFormat="false" ht="15" hidden="true" customHeight="false" outlineLevel="0" collapsed="false">
      <c r="A681" s="0" t="n">
        <f aca="false">'SOUTH-1'!A480</f>
        <v>13</v>
      </c>
      <c r="B681" s="0" t="str">
        <f aca="false">'SOUTH-1'!B480</f>
        <v>11 kV Soma-Sagar Steel (F6)</v>
      </c>
      <c r="C681" s="1441" t="n">
        <f aca="false">'SOUTH-1'!C480</f>
        <v>11</v>
      </c>
      <c r="D681" s="1441" t="n">
        <f aca="false">'SOUTH-1'!D480</f>
        <v>0</v>
      </c>
      <c r="E681" s="1441" t="str">
        <f aca="false">'SOUTH-1'!E480</f>
        <v>HA060300286-03</v>
      </c>
      <c r="F681" s="1441" t="n">
        <f aca="false">'SOUTH-1'!F480</f>
        <v>1</v>
      </c>
      <c r="G681" s="1441" t="n">
        <f aca="false">'SOUTH-1'!G480</f>
        <v>75021.472</v>
      </c>
      <c r="H681" s="1441" t="n">
        <f aca="false">'SOUTH-1'!H480</f>
        <v>76206.462</v>
      </c>
      <c r="I681" s="1441" t="n">
        <f aca="false">'SOUTH-1'!I480</f>
        <v>1184.99000000001</v>
      </c>
      <c r="J681" s="1441" t="n">
        <f aca="false">'SOUTH-1'!J480</f>
        <v>1000</v>
      </c>
      <c r="K681" s="0" t="n">
        <f aca="false">'SOUTH-1'!K480</f>
        <v>0</v>
      </c>
      <c r="L681" s="0" t="n">
        <f aca="false">'SOUTH-1'!L480</f>
        <v>1184990.00000001</v>
      </c>
      <c r="M681" s="0" t="n">
        <f aca="false">'SOUTH-1'!M480</f>
        <v>1035933.42454503</v>
      </c>
      <c r="N681" s="0" t="str">
        <f aca="false">'SOUTH-1'!N480</f>
        <v>Fatullah</v>
      </c>
      <c r="O681" s="0" t="s">
        <v>1049</v>
      </c>
    </row>
    <row r="682" customFormat="false" ht="15" hidden="true" customHeight="false" outlineLevel="0" collapsed="false">
      <c r="A682" s="0" t="n">
        <f aca="false">'SOUTH-1'!A481</f>
        <v>14</v>
      </c>
      <c r="B682" s="0" t="str">
        <f aca="false">'SOUTH-1'!B481</f>
        <v>11 kV Jhalkuri Feeder (F8)</v>
      </c>
      <c r="C682" s="1441" t="n">
        <f aca="false">'SOUTH-1'!C481</f>
        <v>11</v>
      </c>
      <c r="D682" s="1441" t="n">
        <f aca="false">'SOUTH-1'!D481</f>
        <v>0</v>
      </c>
      <c r="E682" s="1441" t="str">
        <f aca="false">'SOUTH-1'!E481</f>
        <v>DHK66626</v>
      </c>
      <c r="F682" s="1441" t="n">
        <f aca="false">'SOUTH-1'!F481</f>
        <v>1</v>
      </c>
      <c r="G682" s="1441" t="n">
        <f aca="false">'SOUTH-1'!G481</f>
        <v>4291.01</v>
      </c>
      <c r="H682" s="1441" t="n">
        <f aca="false">'SOUTH-1'!H481</f>
        <v>4334.87</v>
      </c>
      <c r="I682" s="1441" t="n">
        <f aca="false">'SOUTH-1'!I481</f>
        <v>43.8599999999997</v>
      </c>
      <c r="J682" s="1441" t="n">
        <f aca="false">'SOUTH-1'!J481</f>
        <v>60000</v>
      </c>
      <c r="K682" s="0" t="n">
        <f aca="false">'SOUTH-1'!K481</f>
        <v>0</v>
      </c>
      <c r="L682" s="0" t="n">
        <f aca="false">'SOUTH-1'!L481</f>
        <v>2631599.99999998</v>
      </c>
      <c r="M682" s="0" t="n">
        <f aca="false">'SOUTH-1'!M481</f>
        <v>2300578.40153306</v>
      </c>
      <c r="N682" s="0" t="str">
        <f aca="false">'SOUTH-1'!N481</f>
        <v>Matuail</v>
      </c>
      <c r="O682" s="0" t="s">
        <v>1049</v>
      </c>
    </row>
    <row r="683" customFormat="false" ht="15" hidden="true" customHeight="false" outlineLevel="0" collapsed="false">
      <c r="A683" s="0" t="n">
        <f aca="false">'SOUTH-1'!A482</f>
        <v>15</v>
      </c>
      <c r="B683" s="0" t="str">
        <f aca="false">'SOUTH-1'!B482</f>
        <v>11 kV Madani Nagar Feeder (F9)</v>
      </c>
      <c r="C683" s="1441" t="n">
        <f aca="false">'SOUTH-1'!C482</f>
        <v>11</v>
      </c>
      <c r="D683" s="1441" t="str">
        <f aca="false">'SOUTH-1'!D482</f>
        <v>Backup</v>
      </c>
      <c r="E683" s="1441" t="str">
        <f aca="false">'SOUTH-1'!E482</f>
        <v>HA021100922-02</v>
      </c>
      <c r="F683" s="1441" t="n">
        <f aca="false">'SOUTH-1'!F482</f>
        <v>1</v>
      </c>
      <c r="G683" s="1441" t="n">
        <f aca="false">'SOUTH-1'!G482</f>
        <v>42215.368</v>
      </c>
      <c r="H683" s="1441" t="n">
        <f aca="false">'SOUTH-1'!H482</f>
        <v>42215.368</v>
      </c>
      <c r="I683" s="1441" t="n">
        <f aca="false">'SOUTH-1'!I482</f>
        <v>0</v>
      </c>
      <c r="J683" s="1441" t="n">
        <f aca="false">'SOUTH-1'!J482</f>
        <v>1000</v>
      </c>
      <c r="K683" s="0" t="n">
        <f aca="false">'SOUTH-1'!K482</f>
        <v>0</v>
      </c>
      <c r="L683" s="0" t="n">
        <f aca="false">'SOUTH-1'!L482</f>
        <v>0</v>
      </c>
      <c r="M683" s="0" t="n">
        <f aca="false">'SOUTH-1'!M482</f>
        <v>0</v>
      </c>
      <c r="N683" s="0" t="str">
        <f aca="false">'SOUTH-1'!N482</f>
        <v>Matuail</v>
      </c>
      <c r="O683" s="0" t="s">
        <v>1049</v>
      </c>
    </row>
    <row r="684" customFormat="false" ht="15" hidden="true" customHeight="false" outlineLevel="0" collapsed="false">
      <c r="A684" s="0" t="n">
        <f aca="false">'SOUTH-1'!A483</f>
        <v>0</v>
      </c>
      <c r="B684" s="0" t="n">
        <f aca="false">'SOUTH-1'!B483</f>
        <v>0</v>
      </c>
      <c r="C684" s="1441" t="n">
        <f aca="false">'SOUTH-1'!C483</f>
        <v>11</v>
      </c>
      <c r="D684" s="1441" t="n">
        <f aca="false">'SOUTH-1'!D483</f>
        <v>0</v>
      </c>
      <c r="E684" s="1441" t="str">
        <f aca="false">'SOUTH-1'!E483</f>
        <v>DHK6622</v>
      </c>
      <c r="F684" s="1441" t="n">
        <f aca="false">'SOUTH-1'!F483</f>
        <v>1</v>
      </c>
      <c r="G684" s="1441" t="n">
        <f aca="false">'SOUTH-1'!G483</f>
        <v>4144.98</v>
      </c>
      <c r="H684" s="1441" t="n">
        <f aca="false">'SOUTH-1'!H483</f>
        <v>4168.25</v>
      </c>
      <c r="I684" s="1441" t="n">
        <f aca="false">'SOUTH-1'!I483</f>
        <v>23.2700000000004</v>
      </c>
      <c r="J684" s="1441" t="n">
        <f aca="false">'SOUTH-1'!J483</f>
        <v>60000</v>
      </c>
      <c r="K684" s="0" t="n">
        <f aca="false">'SOUTH-1'!K483</f>
        <v>0</v>
      </c>
      <c r="L684" s="0" t="n">
        <f aca="false">'SOUTH-1'!L483</f>
        <v>1396200.00000003</v>
      </c>
      <c r="M684" s="0" t="n">
        <f aca="false">'SOUTH-1'!M483</f>
        <v>1220575.90979653</v>
      </c>
      <c r="N684" s="0" t="str">
        <f aca="false">'SOUTH-1'!N483</f>
        <v>Matuail</v>
      </c>
      <c r="O684" s="0" t="s">
        <v>1049</v>
      </c>
    </row>
    <row r="685" customFormat="false" ht="15" hidden="true" customHeight="false" outlineLevel="0" collapsed="false">
      <c r="A685" s="0" t="n">
        <f aca="false">'SOUTH-1'!A484</f>
        <v>16</v>
      </c>
      <c r="B685" s="0" t="str">
        <f aca="false">'SOUTH-1'!B484</f>
        <v>11 kV Rajmahal Feeder (F10)</v>
      </c>
      <c r="C685" s="1441" t="n">
        <f aca="false">'SOUTH-1'!C484</f>
        <v>11</v>
      </c>
      <c r="D685" s="1441" t="n">
        <f aca="false">'SOUTH-1'!D484</f>
        <v>0</v>
      </c>
      <c r="E685" s="1441" t="str">
        <f aca="false">'SOUTH-1'!E484</f>
        <v>DHKA2187</v>
      </c>
      <c r="F685" s="1441" t="n">
        <f aca="false">'SOUTH-1'!F484</f>
        <v>1</v>
      </c>
      <c r="G685" s="1441" t="n">
        <f aca="false">'SOUTH-1'!G484</f>
        <v>104.4696</v>
      </c>
      <c r="H685" s="1441" t="n">
        <f aca="false">'SOUTH-1'!H484</f>
        <v>108.4909</v>
      </c>
      <c r="I685" s="1441" t="n">
        <f aca="false">'SOUTH-1'!I484</f>
        <v>4.0213</v>
      </c>
      <c r="J685" s="1441" t="n">
        <f aca="false">'SOUTH-1'!J484</f>
        <v>60000</v>
      </c>
      <c r="K685" s="0" t="n">
        <f aca="false">'SOUTH-1'!K484</f>
        <v>0</v>
      </c>
      <c r="L685" s="0" t="n">
        <f aca="false">'SOUTH-1'!L484</f>
        <v>241278</v>
      </c>
      <c r="M685" s="0" t="n">
        <f aca="false">'SOUTH-1'!M484</f>
        <v>210928.315688211</v>
      </c>
      <c r="N685" s="0" t="str">
        <f aca="false">'SOUTH-1'!N484</f>
        <v>Shyampur</v>
      </c>
      <c r="O685" s="0" t="s">
        <v>1049</v>
      </c>
    </row>
    <row r="686" customFormat="false" ht="15" hidden="true" customHeight="false" outlineLevel="0" collapsed="false">
      <c r="A686" s="0" t="n">
        <f aca="false">'SOUTH-1'!A485</f>
        <v>17</v>
      </c>
      <c r="B686" s="0" t="str">
        <f aca="false">'SOUTH-1'!B485</f>
        <v>11 kV Bhuighor Bazar</v>
      </c>
      <c r="C686" s="1441" t="n">
        <f aca="false">'SOUTH-1'!C485</f>
        <v>11</v>
      </c>
      <c r="D686" s="1441" t="n">
        <f aca="false">'SOUTH-1'!D485</f>
        <v>0</v>
      </c>
      <c r="E686" s="1441" t="str">
        <f aca="false">'SOUTH-1'!E485</f>
        <v>HA021100861-02</v>
      </c>
      <c r="F686" s="1441" t="n">
        <f aca="false">'SOUTH-1'!F485</f>
        <v>1</v>
      </c>
      <c r="G686" s="1441" t="n">
        <f aca="false">'SOUTH-1'!G485</f>
        <v>73094.967</v>
      </c>
      <c r="H686" s="1441" t="n">
        <f aca="false">'SOUTH-1'!H485</f>
        <v>74536.429</v>
      </c>
      <c r="I686" s="1441" t="n">
        <f aca="false">'SOUTH-1'!I485</f>
        <v>1441.462</v>
      </c>
      <c r="J686" s="1441" t="n">
        <f aca="false">'SOUTH-1'!J485</f>
        <v>1000</v>
      </c>
      <c r="K686" s="0" t="n">
        <f aca="false">'SOUTH-1'!K485</f>
        <v>0</v>
      </c>
      <c r="L686" s="0" t="n">
        <f aca="false">'SOUTH-1'!L485</f>
        <v>1441462</v>
      </c>
      <c r="M686" s="0" t="n">
        <f aca="false">'SOUTH-1'!M485</f>
        <v>1260144.52949942</v>
      </c>
      <c r="N686" s="0" t="str">
        <f aca="false">'SOUTH-1'!N485</f>
        <v>Matuail</v>
      </c>
      <c r="O686" s="0" t="s">
        <v>1049</v>
      </c>
    </row>
    <row r="687" customFormat="false" ht="15" hidden="true" customHeight="false" outlineLevel="0" collapsed="false">
      <c r="A687" s="0" t="n">
        <f aca="false">'SOUTH-1'!A486</f>
        <v>18</v>
      </c>
      <c r="B687" s="0" t="str">
        <f aca="false">'SOUTH-1'!B486</f>
        <v>11 kV Tokkar Math Feeder</v>
      </c>
      <c r="C687" s="1441" t="n">
        <f aca="false">'SOUTH-1'!C486</f>
        <v>11</v>
      </c>
      <c r="D687" s="1441" t="n">
        <f aca="false">'SOUTH-1'!D486</f>
        <v>0</v>
      </c>
      <c r="E687" s="1441" t="str">
        <f aca="false">'SOUTH-1'!E486</f>
        <v>HA021200298-02</v>
      </c>
      <c r="F687" s="1441" t="n">
        <f aca="false">'SOUTH-1'!F486</f>
        <v>1</v>
      </c>
      <c r="G687" s="1441" t="n">
        <f aca="false">'SOUTH-1'!G486</f>
        <v>78743.932</v>
      </c>
      <c r="H687" s="1441" t="n">
        <f aca="false">'SOUTH-1'!H486</f>
        <v>79511.406</v>
      </c>
      <c r="I687" s="1441" t="n">
        <f aca="false">'SOUTH-1'!I486</f>
        <v>767.474000000002</v>
      </c>
      <c r="J687" s="1441" t="n">
        <f aca="false">'SOUTH-1'!J486</f>
        <v>1000</v>
      </c>
      <c r="K687" s="0" t="n">
        <f aca="false">'SOUTH-1'!K486</f>
        <v>0</v>
      </c>
      <c r="L687" s="0" t="n">
        <f aca="false">'SOUTH-1'!L486</f>
        <v>767474.000000002</v>
      </c>
      <c r="M687" s="0" t="n">
        <f aca="false">'SOUTH-1'!M486</f>
        <v>670935.593607767</v>
      </c>
      <c r="N687" s="0" t="str">
        <f aca="false">'SOUTH-1'!N486</f>
        <v>Fatullah</v>
      </c>
      <c r="O687" s="0" t="s">
        <v>1049</v>
      </c>
    </row>
    <row r="688" customFormat="false" ht="15" hidden="true" customHeight="false" outlineLevel="0" collapsed="false">
      <c r="A688" s="0" t="n">
        <f aca="false">'SOUTH-1'!A487</f>
        <v>19</v>
      </c>
      <c r="B688" s="0" t="str">
        <f aca="false">'SOUTH-1'!B487</f>
        <v>11 kV Osmani Stadium Feeder*****</v>
      </c>
      <c r="C688" s="1441" t="n">
        <f aca="false">'SOUTH-1'!C487</f>
        <v>11</v>
      </c>
      <c r="D688" s="1441" t="n">
        <f aca="false">'SOUTH-1'!D487</f>
        <v>0</v>
      </c>
      <c r="E688" s="1441" t="str">
        <f aca="false">'SOUTH-1'!E487</f>
        <v>XA575922</v>
      </c>
      <c r="F688" s="1441" t="n">
        <f aca="false">'SOUTH-1'!F487</f>
        <v>1</v>
      </c>
      <c r="G688" s="1441" t="n">
        <f aca="false">'SOUTH-1'!G487</f>
        <v>170.9</v>
      </c>
      <c r="H688" s="1441" t="n">
        <f aca="false">'SOUTH-1'!H487</f>
        <v>184</v>
      </c>
      <c r="I688" s="1441" t="n">
        <f aca="false">'SOUTH-1'!I487</f>
        <v>13.1</v>
      </c>
      <c r="J688" s="1441" t="n">
        <f aca="false">'SOUTH-1'!J487</f>
        <v>1000</v>
      </c>
      <c r="K688" s="0" t="n">
        <f aca="false">'SOUTH-1'!K487</f>
        <v>0</v>
      </c>
      <c r="L688" s="0" t="n">
        <f aca="false">'SOUTH-1'!L487</f>
        <v>13100</v>
      </c>
      <c r="M688" s="0" t="n">
        <f aca="false">'SOUTH-1'!M487</f>
        <v>11452.1876653303</v>
      </c>
      <c r="N688" s="0" t="str">
        <f aca="false">'SOUTH-1'!N487</f>
        <v>Fatullah</v>
      </c>
      <c r="O688" s="0" t="s">
        <v>1049</v>
      </c>
    </row>
    <row r="689" customFormat="false" ht="15" hidden="true" customHeight="false" outlineLevel="0" collapsed="false">
      <c r="A689" s="0" t="n">
        <f aca="false">'SOUTH-1'!A488</f>
        <v>16</v>
      </c>
      <c r="B689" s="0" t="str">
        <f aca="false">'SOUTH-1'!B488</f>
        <v>33/0.415 KV Transformer, AT-1</v>
      </c>
      <c r="C689" s="1441" t="n">
        <f aca="false">'SOUTH-1'!C488</f>
        <v>0.415</v>
      </c>
      <c r="D689" s="1441" t="n">
        <f aca="false">'SOUTH-1'!D488</f>
        <v>0</v>
      </c>
      <c r="E689" s="1441" t="n">
        <f aca="false">'SOUTH-1'!E488</f>
        <v>2001123043119</v>
      </c>
      <c r="F689" s="1441" t="n">
        <f aca="false">'SOUTH-1'!F488</f>
        <v>1</v>
      </c>
      <c r="G689" s="1441" t="n">
        <f aca="false">'SOUTH-1'!G488</f>
        <v>7194</v>
      </c>
      <c r="H689" s="1441" t="n">
        <f aca="false">'SOUTH-1'!H488</f>
        <v>7271</v>
      </c>
      <c r="I689" s="1441" t="n">
        <f aca="false">'SOUTH-1'!I488</f>
        <v>77</v>
      </c>
      <c r="J689" s="1441" t="n">
        <f aca="false">'SOUTH-1'!J488</f>
        <v>160</v>
      </c>
      <c r="K689" s="0" t="n">
        <f aca="false">'SOUTH-1'!K488</f>
        <v>0</v>
      </c>
      <c r="L689" s="0" t="n">
        <f aca="false">'SOUTH-1'!L488</f>
        <v>12320</v>
      </c>
      <c r="M689" s="0" t="n">
        <f aca="false">'SOUTH-1'!M488</f>
        <v>10770.3016822038</v>
      </c>
      <c r="N689" s="0" t="str">
        <f aca="false">'SOUTH-1'!N488</f>
        <v>Shyampur</v>
      </c>
      <c r="O689" s="0" t="s">
        <v>1049</v>
      </c>
    </row>
    <row r="690" customFormat="false" ht="15" hidden="true" customHeight="false" outlineLevel="0" collapsed="false">
      <c r="A690" s="0" t="n">
        <f aca="false">'SOUTH-1'!A489</f>
        <v>17</v>
      </c>
      <c r="B690" s="0" t="str">
        <f aca="false">'SOUTH-1'!B489</f>
        <v>33/0.415 KV Transformer, AT-2</v>
      </c>
      <c r="C690" s="1441" t="n">
        <f aca="false">'SOUTH-1'!C489</f>
        <v>0.415</v>
      </c>
      <c r="D690" s="1441" t="n">
        <f aca="false">'SOUTH-1'!D489</f>
        <v>0</v>
      </c>
      <c r="E690" s="1441" t="n">
        <f aca="false">'SOUTH-1'!E489</f>
        <v>2001123043157</v>
      </c>
      <c r="F690" s="1441" t="n">
        <f aca="false">'SOUTH-1'!F489</f>
        <v>1</v>
      </c>
      <c r="G690" s="1441" t="n">
        <f aca="false">'SOUTH-1'!G489</f>
        <v>4715.3</v>
      </c>
      <c r="H690" s="1441" t="n">
        <f aca="false">'SOUTH-1'!H489</f>
        <v>4715.3</v>
      </c>
      <c r="I690" s="1441" t="n">
        <f aca="false">'SOUTH-1'!I489</f>
        <v>0</v>
      </c>
      <c r="J690" s="1441" t="n">
        <f aca="false">'SOUTH-1'!J489</f>
        <v>160</v>
      </c>
      <c r="K690" s="0" t="n">
        <f aca="false">'SOUTH-1'!K489</f>
        <v>0</v>
      </c>
      <c r="L690" s="0" t="n">
        <f aca="false">'SOUTH-1'!L489</f>
        <v>0</v>
      </c>
      <c r="M690" s="0" t="n">
        <f aca="false">'SOUTH-1'!M489</f>
        <v>0</v>
      </c>
      <c r="N690" s="0" t="str">
        <f aca="false">'SOUTH-1'!N489</f>
        <v>Shyampur</v>
      </c>
      <c r="O690" s="0" t="s">
        <v>1049</v>
      </c>
    </row>
    <row r="691" customFormat="false" ht="15" hidden="true" customHeight="false" outlineLevel="0" collapsed="false">
      <c r="A691" s="0" t="n">
        <f aca="false">'SOUTH-1'!A551</f>
        <v>1</v>
      </c>
      <c r="B691" s="0" t="str">
        <f aca="false">'SOUTH-1'!B551</f>
        <v>11 kV Godnail (F16)</v>
      </c>
      <c r="C691" s="1441" t="n">
        <f aca="false">'SOUTH-1'!C551</f>
        <v>11</v>
      </c>
      <c r="D691" s="1441" t="n">
        <f aca="false">'SOUTH-1'!D551</f>
        <v>0</v>
      </c>
      <c r="E691" s="1441" t="str">
        <f aca="false">'SOUTH-1'!E551</f>
        <v>00000109</v>
      </c>
      <c r="F691" s="1441" t="n">
        <f aca="false">'SOUTH-1'!F551</f>
        <v>1</v>
      </c>
      <c r="G691" s="1441" t="n">
        <f aca="false">'SOUTH-1'!G551</f>
        <v>21004948</v>
      </c>
      <c r="H691" s="1441" t="n">
        <f aca="false">'SOUTH-1'!H551</f>
        <v>22845784</v>
      </c>
      <c r="I691" s="1441" t="n">
        <f aca="false">'SOUTH-1'!I551</f>
        <v>1840836</v>
      </c>
      <c r="J691" s="1441" t="n">
        <f aca="false">'SOUTH-1'!J551</f>
        <v>1</v>
      </c>
      <c r="K691" s="0" t="n">
        <f aca="false">'SOUTH-1'!K551</f>
        <v>0</v>
      </c>
      <c r="L691" s="0" t="n">
        <f aca="false">'SOUTH-1'!L551</f>
        <v>1840836</v>
      </c>
      <c r="M691" s="0" t="n">
        <f aca="false">'SOUTH-1'!M551</f>
        <v>0</v>
      </c>
      <c r="N691" s="0" t="str">
        <f aca="false">'SOUTH-1'!N551</f>
        <v>Siddirgonj</v>
      </c>
      <c r="O691" s="0" t="s">
        <v>1057</v>
      </c>
    </row>
    <row r="692" customFormat="false" ht="15" hidden="true" customHeight="false" outlineLevel="0" collapsed="false">
      <c r="A692" s="0" t="n">
        <f aca="false">'SOUTH-1'!A552</f>
        <v>2</v>
      </c>
      <c r="B692" s="0" t="str">
        <f aca="false">'SOUTH-1'!B552</f>
        <v>11 kV M. Circus (F15)</v>
      </c>
      <c r="C692" s="1441" t="n">
        <f aca="false">'SOUTH-1'!C552</f>
        <v>11</v>
      </c>
      <c r="D692" s="1441" t="n">
        <f aca="false">'SOUTH-1'!D552</f>
        <v>0</v>
      </c>
      <c r="E692" s="1441" t="str">
        <f aca="false">'SOUTH-1'!E552</f>
        <v>00000123</v>
      </c>
      <c r="F692" s="1441" t="n">
        <f aca="false">'SOUTH-1'!F552</f>
        <v>1</v>
      </c>
      <c r="G692" s="1441" t="n">
        <f aca="false">'SOUTH-1'!G552</f>
        <v>103491504</v>
      </c>
      <c r="H692" s="1441" t="n">
        <f aca="false">'SOUTH-1'!H552</f>
        <v>105458624</v>
      </c>
      <c r="I692" s="1441" t="n">
        <f aca="false">'SOUTH-1'!I552</f>
        <v>1967120</v>
      </c>
      <c r="J692" s="1441" t="n">
        <f aca="false">'SOUTH-1'!J552</f>
        <v>1</v>
      </c>
      <c r="K692" s="0" t="n">
        <f aca="false">'SOUTH-1'!K552</f>
        <v>0</v>
      </c>
      <c r="L692" s="0" t="n">
        <f aca="false">'SOUTH-1'!L552</f>
        <v>1967120</v>
      </c>
      <c r="M692" s="0" t="n">
        <f aca="false">'SOUTH-1'!M552</f>
        <v>0</v>
      </c>
      <c r="N692" s="0" t="str">
        <f aca="false">'SOUTH-1'!N552</f>
        <v>N.Gonj (East)</v>
      </c>
      <c r="O692" s="0" t="s">
        <v>1057</v>
      </c>
    </row>
    <row r="693" customFormat="false" ht="15" hidden="true" customHeight="false" outlineLevel="0" collapsed="false">
      <c r="A693" s="0" t="n">
        <f aca="false">'SOUTH-1'!A553</f>
        <v>3</v>
      </c>
      <c r="B693" s="0" t="str">
        <f aca="false">'SOUTH-1'!B553</f>
        <v>11 kV Wapderpool (F14)</v>
      </c>
      <c r="C693" s="1441" t="n">
        <f aca="false">'SOUTH-1'!C553</f>
        <v>11</v>
      </c>
      <c r="D693" s="1441" t="n">
        <f aca="false">'SOUTH-1'!D553</f>
        <v>0</v>
      </c>
      <c r="E693" s="1441" t="str">
        <f aca="false">'SOUTH-1'!E553</f>
        <v>00000190</v>
      </c>
      <c r="F693" s="1441" t="n">
        <f aca="false">'SOUTH-1'!F553</f>
        <v>1</v>
      </c>
      <c r="G693" s="1441" t="n">
        <f aca="false">'SOUTH-1'!G553</f>
        <v>55179144</v>
      </c>
      <c r="H693" s="1441" t="n">
        <f aca="false">'SOUTH-1'!H553</f>
        <v>55796344</v>
      </c>
      <c r="I693" s="1441" t="n">
        <f aca="false">'SOUTH-1'!I553</f>
        <v>617200</v>
      </c>
      <c r="J693" s="1441" t="n">
        <f aca="false">'SOUTH-1'!J553</f>
        <v>1</v>
      </c>
      <c r="K693" s="0" t="n">
        <f aca="false">'SOUTH-1'!K553</f>
        <v>0</v>
      </c>
      <c r="L693" s="0" t="n">
        <f aca="false">'SOUTH-1'!L553</f>
        <v>617200</v>
      </c>
      <c r="M693" s="0" t="n">
        <f aca="false">'SOUTH-1'!M553</f>
        <v>0</v>
      </c>
      <c r="N693" s="0" t="str">
        <f aca="false">'SOUTH-1'!N553</f>
        <v>N.Gonj (East)</v>
      </c>
      <c r="O693" s="0" t="s">
        <v>1057</v>
      </c>
    </row>
    <row r="694" customFormat="false" ht="15" hidden="true" customHeight="false" outlineLevel="0" collapsed="false">
      <c r="A694" s="0" t="n">
        <f aca="false">'SOUTH-1'!A554</f>
        <v>4</v>
      </c>
      <c r="B694" s="0" t="str">
        <f aca="false">'SOUTH-1'!B554</f>
        <v>11 kV Chowdhury Bari  (F13)</v>
      </c>
      <c r="C694" s="1441" t="n">
        <f aca="false">'SOUTH-1'!C554</f>
        <v>11</v>
      </c>
      <c r="D694" s="1441" t="n">
        <f aca="false">'SOUTH-1'!D554</f>
        <v>0</v>
      </c>
      <c r="E694" s="1441" t="str">
        <f aca="false">'SOUTH-1'!E554</f>
        <v>00000191</v>
      </c>
      <c r="F694" s="1441" t="n">
        <f aca="false">'SOUTH-1'!F554</f>
        <v>1</v>
      </c>
      <c r="G694" s="1441" t="n">
        <f aca="false">'SOUTH-1'!G554</f>
        <v>94163728</v>
      </c>
      <c r="H694" s="1441" t="n">
        <f aca="false">'SOUTH-1'!H554</f>
        <v>96441288</v>
      </c>
      <c r="I694" s="1441" t="n">
        <f aca="false">'SOUTH-1'!I554</f>
        <v>2277560</v>
      </c>
      <c r="J694" s="1441" t="n">
        <f aca="false">'SOUTH-1'!J554</f>
        <v>1</v>
      </c>
      <c r="K694" s="0" t="n">
        <f aca="false">'SOUTH-1'!K554</f>
        <v>0</v>
      </c>
      <c r="L694" s="0" t="n">
        <f aca="false">'SOUTH-1'!L554</f>
        <v>2277560</v>
      </c>
      <c r="M694" s="0" t="n">
        <f aca="false">'SOUTH-1'!M554</f>
        <v>0</v>
      </c>
      <c r="N694" s="0" t="str">
        <f aca="false">'SOUTH-1'!N554</f>
        <v>Siddirgonj</v>
      </c>
      <c r="O694" s="0" t="s">
        <v>1057</v>
      </c>
    </row>
    <row r="695" customFormat="false" ht="15" hidden="true" customHeight="false" outlineLevel="0" collapsed="false">
      <c r="A695" s="0" t="n">
        <f aca="false">'SOUTH-1'!A555</f>
        <v>5</v>
      </c>
      <c r="B695" s="0" t="str">
        <f aca="false">'SOUTH-1'!B555</f>
        <v>11 kV  Ailpara (F12)</v>
      </c>
      <c r="C695" s="1441" t="n">
        <f aca="false">'SOUTH-1'!C555</f>
        <v>1</v>
      </c>
      <c r="D695" s="1441" t="n">
        <f aca="false">'SOUTH-1'!D555</f>
        <v>0</v>
      </c>
      <c r="E695" s="1441" t="str">
        <f aca="false">'SOUTH-1'!E555</f>
        <v>00000192</v>
      </c>
      <c r="F695" s="1441" t="n">
        <f aca="false">'SOUTH-1'!F555</f>
        <v>1</v>
      </c>
      <c r="G695" s="1441" t="n">
        <f aca="false">'SOUTH-1'!G555</f>
        <v>46804564</v>
      </c>
      <c r="H695" s="1441" t="n">
        <f aca="false">'SOUTH-1'!H555</f>
        <v>49107040</v>
      </c>
      <c r="I695" s="1441" t="n">
        <f aca="false">'SOUTH-1'!I555</f>
        <v>2302476</v>
      </c>
      <c r="J695" s="1441" t="n">
        <f aca="false">'SOUTH-1'!J555</f>
        <v>1</v>
      </c>
      <c r="K695" s="0" t="n">
        <f aca="false">'SOUTH-1'!K555</f>
        <v>0</v>
      </c>
      <c r="L695" s="0" t="n">
        <f aca="false">'SOUTH-1'!L555</f>
        <v>2302476</v>
      </c>
      <c r="M695" s="0" t="n">
        <f aca="false">'SOUTH-1'!M555</f>
        <v>0</v>
      </c>
      <c r="N695" s="0" t="str">
        <f aca="false">'SOUTH-1'!N555</f>
        <v>N.Gonj (East)</v>
      </c>
      <c r="O695" s="0" t="s">
        <v>1057</v>
      </c>
    </row>
    <row r="696" customFormat="false" ht="15" hidden="true" customHeight="false" outlineLevel="0" collapsed="false">
      <c r="A696" s="0" t="n">
        <f aca="false">'SOUTH-1'!A556</f>
        <v>6</v>
      </c>
      <c r="B696" s="0" t="str">
        <f aca="false">'SOUTH-1'!B556</f>
        <v>11 kV Spare (F11)</v>
      </c>
      <c r="C696" s="1441" t="n">
        <f aca="false">'SOUTH-1'!C556</f>
        <v>11</v>
      </c>
      <c r="D696" s="1441" t="n">
        <f aca="false">'SOUTH-1'!D556</f>
        <v>0</v>
      </c>
      <c r="E696" s="1441" t="str">
        <f aca="false">'SOUTH-1'!E556</f>
        <v>00000193</v>
      </c>
      <c r="F696" s="1441" t="n">
        <f aca="false">'SOUTH-1'!F556</f>
        <v>1</v>
      </c>
      <c r="G696" s="1441" t="n">
        <f aca="false">'SOUTH-1'!G556</f>
        <v>0</v>
      </c>
      <c r="H696" s="1441" t="n">
        <f aca="false">'SOUTH-1'!H556</f>
        <v>0</v>
      </c>
      <c r="I696" s="1441" t="n">
        <f aca="false">'SOUTH-1'!I556</f>
        <v>0</v>
      </c>
      <c r="J696" s="1441" t="n">
        <f aca="false">'SOUTH-1'!J556</f>
        <v>1</v>
      </c>
      <c r="K696" s="0" t="n">
        <f aca="false">'SOUTH-1'!K556</f>
        <v>0</v>
      </c>
      <c r="L696" s="0" t="n">
        <f aca="false">'SOUTH-1'!L556</f>
        <v>0</v>
      </c>
      <c r="M696" s="0" t="n">
        <f aca="false">'SOUTH-1'!M556</f>
        <v>0</v>
      </c>
      <c r="N696" s="0" t="n">
        <f aca="false">'SOUTH-1'!N556</f>
        <v>0</v>
      </c>
      <c r="O696" s="0" t="s">
        <v>1057</v>
      </c>
    </row>
    <row r="697" customFormat="false" ht="15" hidden="true" customHeight="false" outlineLevel="0" collapsed="false">
      <c r="A697" s="0" t="n">
        <f aca="false">'SOUTH-1'!A557</f>
        <v>7</v>
      </c>
      <c r="B697" s="0" t="str">
        <f aca="false">'SOUTH-1'!B557</f>
        <v>11 kV Spare (F10)</v>
      </c>
      <c r="C697" s="1441" t="n">
        <f aca="false">'SOUTH-1'!C557</f>
        <v>11</v>
      </c>
      <c r="D697" s="1441" t="n">
        <f aca="false">'SOUTH-1'!D557</f>
        <v>0</v>
      </c>
      <c r="E697" s="1441" t="str">
        <f aca="false">'SOUTH-1'!E557</f>
        <v>00000194</v>
      </c>
      <c r="F697" s="1441" t="n">
        <f aca="false">'SOUTH-1'!F557</f>
        <v>1</v>
      </c>
      <c r="G697" s="1441" t="n">
        <f aca="false">'SOUTH-1'!G557</f>
        <v>0</v>
      </c>
      <c r="H697" s="1441" t="n">
        <f aca="false">'SOUTH-1'!H557</f>
        <v>0</v>
      </c>
      <c r="I697" s="1441" t="n">
        <f aca="false">'SOUTH-1'!I557</f>
        <v>0</v>
      </c>
      <c r="J697" s="1441" t="n">
        <f aca="false">'SOUTH-1'!J557</f>
        <v>1</v>
      </c>
      <c r="K697" s="0" t="n">
        <f aca="false">'SOUTH-1'!K557</f>
        <v>0</v>
      </c>
      <c r="L697" s="0" t="n">
        <f aca="false">'SOUTH-1'!L557</f>
        <v>0</v>
      </c>
      <c r="M697" s="0" t="n">
        <f aca="false">'SOUTH-1'!M557</f>
        <v>0</v>
      </c>
      <c r="N697" s="0" t="n">
        <f aca="false">'SOUTH-1'!N557</f>
        <v>0</v>
      </c>
      <c r="O697" s="0" t="s">
        <v>1057</v>
      </c>
    </row>
    <row r="698" customFormat="false" ht="15" hidden="true" customHeight="false" outlineLevel="0" collapsed="false">
      <c r="A698" s="0" t="n">
        <f aca="false">'SOUTH-1'!A558</f>
        <v>8</v>
      </c>
      <c r="B698" s="0" t="str">
        <f aca="false">'SOUTH-1'!B558</f>
        <v>11 kV Spare (F9)</v>
      </c>
      <c r="C698" s="1441" t="n">
        <f aca="false">'SOUTH-1'!C558</f>
        <v>11</v>
      </c>
      <c r="D698" s="1441" t="n">
        <f aca="false">'SOUTH-1'!D558</f>
        <v>0</v>
      </c>
      <c r="E698" s="1441" t="str">
        <f aca="false">'SOUTH-1'!E558</f>
        <v>00000195</v>
      </c>
      <c r="F698" s="1441" t="n">
        <f aca="false">'SOUTH-1'!F558</f>
        <v>1</v>
      </c>
      <c r="G698" s="1441" t="n">
        <f aca="false">'SOUTH-1'!G558</f>
        <v>0</v>
      </c>
      <c r="H698" s="1441" t="n">
        <f aca="false">'SOUTH-1'!H558</f>
        <v>0</v>
      </c>
      <c r="I698" s="1441" t="n">
        <f aca="false">'SOUTH-1'!I558</f>
        <v>0</v>
      </c>
      <c r="J698" s="1441" t="n">
        <f aca="false">'SOUTH-1'!J558</f>
        <v>1</v>
      </c>
      <c r="K698" s="0" t="n">
        <f aca="false">'SOUTH-1'!K558</f>
        <v>0</v>
      </c>
      <c r="L698" s="0" t="n">
        <f aca="false">'SOUTH-1'!L558</f>
        <v>0</v>
      </c>
      <c r="M698" s="0" t="n">
        <f aca="false">'SOUTH-1'!M558</f>
        <v>0</v>
      </c>
      <c r="N698" s="0" t="n">
        <f aca="false">'SOUTH-1'!N558</f>
        <v>0</v>
      </c>
      <c r="O698" s="0" t="s">
        <v>1057</v>
      </c>
    </row>
    <row r="699" customFormat="false" ht="15" hidden="true" customHeight="false" outlineLevel="0" collapsed="false">
      <c r="A699" s="0" t="n">
        <f aca="false">'SOUTH-1'!A559</f>
        <v>9</v>
      </c>
      <c r="B699" s="0" t="str">
        <f aca="false">'SOUTH-1'!B559</f>
        <v>11 kV Spare (F8)</v>
      </c>
      <c r="C699" s="1441" t="n">
        <f aca="false">'SOUTH-1'!C559</f>
        <v>11</v>
      </c>
      <c r="D699" s="1441" t="n">
        <f aca="false">'SOUTH-1'!D559</f>
        <v>0</v>
      </c>
      <c r="E699" s="1441" t="str">
        <f aca="false">'SOUTH-1'!E559</f>
        <v>00000196</v>
      </c>
      <c r="F699" s="1441" t="n">
        <f aca="false">'SOUTH-1'!F559</f>
        <v>1</v>
      </c>
      <c r="G699" s="1441" t="n">
        <f aca="false">'SOUTH-1'!G559</f>
        <v>0</v>
      </c>
      <c r="H699" s="1441" t="n">
        <f aca="false">'SOUTH-1'!H559</f>
        <v>0</v>
      </c>
      <c r="I699" s="1441" t="n">
        <f aca="false">'SOUTH-1'!I559</f>
        <v>0</v>
      </c>
      <c r="J699" s="1441" t="n">
        <f aca="false">'SOUTH-1'!J559</f>
        <v>1</v>
      </c>
      <c r="K699" s="0" t="n">
        <f aca="false">'SOUTH-1'!K559</f>
        <v>0</v>
      </c>
      <c r="L699" s="0" t="n">
        <f aca="false">'SOUTH-1'!L559</f>
        <v>0</v>
      </c>
      <c r="M699" s="0" t="n">
        <f aca="false">'SOUTH-1'!M559</f>
        <v>0</v>
      </c>
      <c r="N699" s="0" t="n">
        <f aca="false">'SOUTH-1'!N559</f>
        <v>0</v>
      </c>
      <c r="O699" s="0" t="s">
        <v>1057</v>
      </c>
    </row>
    <row r="700" customFormat="false" ht="15" hidden="true" customHeight="false" outlineLevel="0" collapsed="false">
      <c r="A700" s="0" t="n">
        <f aca="false">'SOUTH-1'!A560</f>
        <v>10</v>
      </c>
      <c r="B700" s="0" t="str">
        <f aca="false">'SOUTH-1'!B560</f>
        <v>11 kV Zulfiqur Steel</v>
      </c>
      <c r="C700" s="1441" t="n">
        <f aca="false">'SOUTH-1'!C560</f>
        <v>11</v>
      </c>
      <c r="D700" s="1441" t="n">
        <f aca="false">'SOUTH-1'!D560</f>
        <v>0</v>
      </c>
      <c r="E700" s="1441" t="str">
        <f aca="false">'SOUTH-1'!E560</f>
        <v>00000197</v>
      </c>
      <c r="F700" s="1441" t="n">
        <f aca="false">'SOUTH-1'!F560</f>
        <v>1</v>
      </c>
      <c r="G700" s="1441" t="n">
        <f aca="false">'SOUTH-1'!G560</f>
        <v>13020328</v>
      </c>
      <c r="H700" s="1441" t="n">
        <f aca="false">'SOUTH-1'!H560</f>
        <v>14248885</v>
      </c>
      <c r="I700" s="1441" t="n">
        <f aca="false">'SOUTH-1'!I560</f>
        <v>1228557</v>
      </c>
      <c r="J700" s="1441" t="n">
        <f aca="false">'SOUTH-1'!J560</f>
        <v>1</v>
      </c>
      <c r="K700" s="0" t="n">
        <f aca="false">'SOUTH-1'!K560</f>
        <v>0</v>
      </c>
      <c r="L700" s="0" t="n">
        <f aca="false">'SOUTH-1'!L560</f>
        <v>1228557</v>
      </c>
      <c r="M700" s="0" t="n">
        <f aca="false">'SOUTH-1'!M560</f>
        <v>0</v>
      </c>
      <c r="N700" s="0" t="str">
        <f aca="false">'SOUTH-1'!N560</f>
        <v>Siddirgonj</v>
      </c>
      <c r="O700" s="0" t="s">
        <v>1057</v>
      </c>
    </row>
    <row r="701" customFormat="false" ht="15" hidden="true" customHeight="false" outlineLevel="0" collapsed="false">
      <c r="A701" s="0" t="n">
        <f aca="false">'SOUTH-1'!A561</f>
        <v>11</v>
      </c>
      <c r="B701" s="0" t="str">
        <f aca="false">'SOUTH-1'!B561</f>
        <v>11 kV New Laxmi Narayan Cotton Mill (F6)</v>
      </c>
      <c r="C701" s="1441" t="n">
        <f aca="false">'SOUTH-1'!C561</f>
        <v>11</v>
      </c>
      <c r="D701" s="1441" t="n">
        <f aca="false">'SOUTH-1'!D561</f>
        <v>0</v>
      </c>
      <c r="E701" s="1441" t="str">
        <f aca="false">'SOUTH-1'!E561</f>
        <v>00000198</v>
      </c>
      <c r="F701" s="1441" t="n">
        <f aca="false">'SOUTH-1'!F561</f>
        <v>1</v>
      </c>
      <c r="G701" s="1441" t="n">
        <f aca="false">'SOUTH-1'!G561</f>
        <v>3985110</v>
      </c>
      <c r="H701" s="1441" t="n">
        <f aca="false">'SOUTH-1'!H561</f>
        <v>3997630</v>
      </c>
      <c r="I701" s="1441" t="n">
        <f aca="false">'SOUTH-1'!I561</f>
        <v>12520</v>
      </c>
      <c r="J701" s="1441" t="n">
        <f aca="false">'SOUTH-1'!J561</f>
        <v>1</v>
      </c>
      <c r="K701" s="0" t="n">
        <f aca="false">'SOUTH-1'!K561</f>
        <v>0</v>
      </c>
      <c r="L701" s="0" t="n">
        <f aca="false">'SOUTH-1'!L561</f>
        <v>12520</v>
      </c>
      <c r="M701" s="0" t="n">
        <f aca="false">'SOUTH-1'!M561</f>
        <v>0</v>
      </c>
      <c r="N701" s="0" t="str">
        <f aca="false">'SOUTH-1'!N561</f>
        <v>N.Gonj (East)</v>
      </c>
      <c r="O701" s="0" t="s">
        <v>1057</v>
      </c>
    </row>
    <row r="702" customFormat="false" ht="15" hidden="true" customHeight="false" outlineLevel="0" collapsed="false">
      <c r="A702" s="0" t="n">
        <f aca="false">'SOUTH-1'!A562</f>
        <v>12</v>
      </c>
      <c r="B702" s="0" t="str">
        <f aca="false">'SOUTH-1'!B562</f>
        <v>11 kV Lucky Bazar (F5)</v>
      </c>
      <c r="C702" s="1441" t="n">
        <f aca="false">'SOUTH-1'!C562</f>
        <v>11</v>
      </c>
      <c r="D702" s="1441" t="n">
        <f aca="false">'SOUTH-1'!D562</f>
        <v>0</v>
      </c>
      <c r="E702" s="1441" t="str">
        <f aca="false">'SOUTH-1'!E562</f>
        <v>00000199</v>
      </c>
      <c r="F702" s="1441" t="n">
        <f aca="false">'SOUTH-1'!F562</f>
        <v>1</v>
      </c>
      <c r="G702" s="1441" t="n">
        <f aca="false">'SOUTH-1'!G562</f>
        <v>85797352</v>
      </c>
      <c r="H702" s="1441" t="n">
        <f aca="false">'SOUTH-1'!H562</f>
        <v>87124224</v>
      </c>
      <c r="I702" s="1441" t="n">
        <f aca="false">'SOUTH-1'!I562</f>
        <v>1326872</v>
      </c>
      <c r="J702" s="1441" t="n">
        <f aca="false">'SOUTH-1'!J562</f>
        <v>1</v>
      </c>
      <c r="K702" s="0" t="n">
        <f aca="false">'SOUTH-1'!K562</f>
        <v>0</v>
      </c>
      <c r="L702" s="0" t="n">
        <f aca="false">'SOUTH-1'!L562</f>
        <v>1326872</v>
      </c>
      <c r="M702" s="0" t="n">
        <f aca="false">'SOUTH-1'!M562</f>
        <v>0</v>
      </c>
      <c r="N702" s="0" t="str">
        <f aca="false">'SOUTH-1'!N562</f>
        <v>N.Gonj (East)</v>
      </c>
      <c r="O702" s="0" t="s">
        <v>1057</v>
      </c>
    </row>
    <row r="703" customFormat="false" ht="15" hidden="true" customHeight="false" outlineLevel="0" collapsed="false">
      <c r="A703" s="0" t="n">
        <f aca="false">'SOUTH-1'!A563</f>
        <v>13</v>
      </c>
      <c r="B703" s="0" t="str">
        <f aca="false">'SOUTH-1'!B563</f>
        <v>11 kV Enayetnagar (F4)</v>
      </c>
      <c r="C703" s="1441" t="n">
        <f aca="false">'SOUTH-1'!C563</f>
        <v>11</v>
      </c>
      <c r="D703" s="1441" t="n">
        <f aca="false">'SOUTH-1'!D563</f>
        <v>0</v>
      </c>
      <c r="E703" s="1441" t="str">
        <f aca="false">'SOUTH-1'!E563</f>
        <v>00000200</v>
      </c>
      <c r="F703" s="1441" t="n">
        <f aca="false">'SOUTH-1'!F563</f>
        <v>1</v>
      </c>
      <c r="G703" s="1441" t="n">
        <f aca="false">'SOUTH-1'!G563</f>
        <v>27625972</v>
      </c>
      <c r="H703" s="1441" t="n">
        <f aca="false">'SOUTH-1'!H563</f>
        <v>29163608</v>
      </c>
      <c r="I703" s="1441" t="n">
        <f aca="false">'SOUTH-1'!I563</f>
        <v>1537636</v>
      </c>
      <c r="J703" s="1441" t="n">
        <f aca="false">'SOUTH-1'!J563</f>
        <v>1</v>
      </c>
      <c r="K703" s="0" t="n">
        <f aca="false">'SOUTH-1'!K563</f>
        <v>0</v>
      </c>
      <c r="L703" s="0" t="n">
        <f aca="false">'SOUTH-1'!L563</f>
        <v>1537636</v>
      </c>
      <c r="M703" s="0" t="n">
        <f aca="false">'SOUTH-1'!M563</f>
        <v>0</v>
      </c>
      <c r="N703" s="0" t="str">
        <f aca="false">'SOUTH-1'!N563</f>
        <v>Siddirgonj</v>
      </c>
      <c r="O703" s="0" t="s">
        <v>1057</v>
      </c>
    </row>
    <row r="704" customFormat="false" ht="15" hidden="true" customHeight="false" outlineLevel="0" collapsed="false">
      <c r="A704" s="0" t="n">
        <f aca="false">'SOUTH-1'!A564</f>
        <v>14</v>
      </c>
      <c r="B704" s="0" t="str">
        <f aca="false">'SOUTH-1'!B564</f>
        <v>11 kV Bhuiyapara (F3)</v>
      </c>
      <c r="C704" s="1441" t="n">
        <f aca="false">'SOUTH-1'!C564</f>
        <v>11</v>
      </c>
      <c r="D704" s="1441" t="n">
        <f aca="false">'SOUTH-1'!D564</f>
        <v>0</v>
      </c>
      <c r="E704" s="1441" t="str">
        <f aca="false">'SOUTH-1'!E564</f>
        <v>00000201</v>
      </c>
      <c r="F704" s="1441" t="n">
        <f aca="false">'SOUTH-1'!F564</f>
        <v>1</v>
      </c>
      <c r="G704" s="1441" t="n">
        <f aca="false">'SOUTH-1'!G564</f>
        <v>60310572</v>
      </c>
      <c r="H704" s="1441" t="n">
        <f aca="false">'SOUTH-1'!H564</f>
        <v>62323408</v>
      </c>
      <c r="I704" s="1441" t="n">
        <f aca="false">'SOUTH-1'!I564</f>
        <v>2012836</v>
      </c>
      <c r="J704" s="1441" t="n">
        <f aca="false">'SOUTH-1'!J564</f>
        <v>1</v>
      </c>
      <c r="K704" s="0" t="n">
        <f aca="false">'SOUTH-1'!K564</f>
        <v>0</v>
      </c>
      <c r="L704" s="0" t="n">
        <f aca="false">'SOUTH-1'!L564</f>
        <v>2012836</v>
      </c>
      <c r="M704" s="0" t="n">
        <f aca="false">'SOUTH-1'!M564</f>
        <v>0</v>
      </c>
      <c r="N704" s="0" t="str">
        <f aca="false">'SOUTH-1'!N564</f>
        <v>Siddirgonj</v>
      </c>
      <c r="O704" s="0" t="s">
        <v>1057</v>
      </c>
    </row>
    <row r="705" customFormat="false" ht="15" hidden="true" customHeight="false" outlineLevel="0" collapsed="false">
      <c r="A705" s="0" t="n">
        <f aca="false">'SOUTH-1'!A565</f>
        <v>15</v>
      </c>
      <c r="B705" s="0" t="str">
        <f aca="false">'SOUTH-1'!B565</f>
        <v>11 kV Arambagh (F2)</v>
      </c>
      <c r="C705" s="1441" t="n">
        <f aca="false">'SOUTH-1'!C565</f>
        <v>11</v>
      </c>
      <c r="D705" s="1441" t="n">
        <f aca="false">'SOUTH-1'!D565</f>
        <v>0</v>
      </c>
      <c r="E705" s="1441" t="str">
        <f aca="false">'SOUTH-1'!E565</f>
        <v>00000202</v>
      </c>
      <c r="F705" s="1441" t="n">
        <f aca="false">'SOUTH-1'!F565</f>
        <v>1</v>
      </c>
      <c r="G705" s="1441" t="n">
        <f aca="false">'SOUTH-1'!G565</f>
        <v>5922585</v>
      </c>
      <c r="H705" s="1441" t="n">
        <f aca="false">'SOUTH-1'!H565</f>
        <v>6951863</v>
      </c>
      <c r="I705" s="1441" t="n">
        <f aca="false">'SOUTH-1'!I565</f>
        <v>1029278</v>
      </c>
      <c r="J705" s="1441" t="n">
        <f aca="false">'SOUTH-1'!J565</f>
        <v>1</v>
      </c>
      <c r="K705" s="0" t="n">
        <f aca="false">'SOUTH-1'!K565</f>
        <v>0</v>
      </c>
      <c r="L705" s="0" t="n">
        <f aca="false">'SOUTH-1'!L565</f>
        <v>1029278</v>
      </c>
      <c r="M705" s="0" t="n">
        <f aca="false">'SOUTH-1'!M565</f>
        <v>0</v>
      </c>
      <c r="N705" s="0" t="str">
        <f aca="false">'SOUTH-1'!N565</f>
        <v>N.Gonj (East)</v>
      </c>
      <c r="O705" s="0" t="s">
        <v>1057</v>
      </c>
    </row>
    <row r="706" customFormat="false" ht="15" hidden="true" customHeight="false" outlineLevel="0" collapsed="false">
      <c r="A706" s="0" t="n">
        <f aca="false">'SOUTH-1'!A566</f>
        <v>16</v>
      </c>
      <c r="B706" s="0" t="str">
        <f aca="false">'SOUTH-1'!B566</f>
        <v>11 kV Spare (F1)</v>
      </c>
      <c r="C706" s="1441" t="n">
        <f aca="false">'SOUTH-1'!C566</f>
        <v>11</v>
      </c>
      <c r="D706" s="1441" t="n">
        <f aca="false">'SOUTH-1'!D566</f>
        <v>0</v>
      </c>
      <c r="E706" s="1441" t="str">
        <f aca="false">'SOUTH-1'!E566</f>
        <v>00000203</v>
      </c>
      <c r="F706" s="1441" t="n">
        <f aca="false">'SOUTH-1'!F566</f>
        <v>1</v>
      </c>
      <c r="G706" s="1441" t="n">
        <f aca="false">'SOUTH-1'!G566</f>
        <v>0</v>
      </c>
      <c r="H706" s="1441" t="n">
        <f aca="false">'SOUTH-1'!H566</f>
        <v>0</v>
      </c>
      <c r="I706" s="1441" t="n">
        <f aca="false">'SOUTH-1'!I566</f>
        <v>0</v>
      </c>
      <c r="J706" s="1441" t="n">
        <f aca="false">'SOUTH-1'!J566</f>
        <v>1</v>
      </c>
      <c r="K706" s="0" t="n">
        <f aca="false">'SOUTH-1'!K566</f>
        <v>0</v>
      </c>
      <c r="L706" s="0" t="n">
        <f aca="false">'SOUTH-1'!L566</f>
        <v>0</v>
      </c>
      <c r="M706" s="0" t="n">
        <f aca="false">'SOUTH-1'!M566</f>
        <v>0</v>
      </c>
      <c r="N706" s="0" t="str">
        <f aca="false">'SOUTH-1'!N566</f>
        <v>Siddirgonj</v>
      </c>
      <c r="O706" s="0" t="s">
        <v>1057</v>
      </c>
    </row>
    <row r="707" customFormat="false" ht="15" hidden="true" customHeight="false" outlineLevel="0" collapsed="false">
      <c r="A707" s="0" t="n">
        <f aca="false">'SOUTH-1'!A567</f>
        <v>17</v>
      </c>
      <c r="B707" s="0" t="str">
        <f aca="false">'SOUTH-1'!B567</f>
        <v>11/0.415 kV Aux. Transformer-1</v>
      </c>
      <c r="C707" s="1441" t="n">
        <f aca="false">'SOUTH-1'!C567</f>
        <v>0.415</v>
      </c>
      <c r="D707" s="1441" t="n">
        <f aca="false">'SOUTH-1'!D567</f>
        <v>0</v>
      </c>
      <c r="E707" s="1441" t="str">
        <f aca="false">'SOUTH-1'!E567</f>
        <v>00000204</v>
      </c>
      <c r="F707" s="1441" t="n">
        <f aca="false">'SOUTH-1'!F567</f>
        <v>1</v>
      </c>
      <c r="G707" s="1441" t="n">
        <f aca="false">'SOUTH-1'!G567</f>
        <v>1532.1</v>
      </c>
      <c r="H707" s="1441" t="n">
        <f aca="false">'SOUTH-1'!H567</f>
        <v>1577</v>
      </c>
      <c r="I707" s="1441" t="n">
        <f aca="false">'SOUTH-1'!I567</f>
        <v>44.9000000000001</v>
      </c>
      <c r="J707" s="1441" t="n">
        <f aca="false">'SOUTH-1'!J567</f>
        <v>100</v>
      </c>
      <c r="K707" s="0" t="n">
        <f aca="false">'SOUTH-1'!K567</f>
        <v>0</v>
      </c>
      <c r="L707" s="0" t="n">
        <f aca="false">'SOUTH-1'!L567</f>
        <v>4490.00000000001</v>
      </c>
      <c r="M707" s="0" t="n">
        <f aca="false">'SOUTH-1'!M567</f>
        <v>0</v>
      </c>
      <c r="N707" s="0" t="str">
        <f aca="false">'SOUTH-1'!N567</f>
        <v>N.Gonj (East)</v>
      </c>
      <c r="O707" s="0" t="s">
        <v>1057</v>
      </c>
    </row>
    <row r="708" customFormat="false" ht="15" hidden="true" customHeight="false" outlineLevel="0" collapsed="false">
      <c r="A708" s="0" t="n">
        <f aca="false">'SOUTH-1'!A568</f>
        <v>18</v>
      </c>
      <c r="B708" s="0" t="str">
        <f aca="false">'SOUTH-1'!B568</f>
        <v>11/0.415 kV Aux. Transformer-2</v>
      </c>
      <c r="C708" s="1441" t="n">
        <f aca="false">'SOUTH-1'!C568</f>
        <v>0.415</v>
      </c>
      <c r="D708" s="1441" t="n">
        <f aca="false">'SOUTH-1'!D568</f>
        <v>0</v>
      </c>
      <c r="E708" s="1441" t="str">
        <f aca="false">'SOUTH-1'!E568</f>
        <v>00000205</v>
      </c>
      <c r="F708" s="1441" t="n">
        <f aca="false">'SOUTH-1'!F568</f>
        <v>1</v>
      </c>
      <c r="G708" s="1441" t="n">
        <f aca="false">'SOUTH-1'!G568</f>
        <v>60.71</v>
      </c>
      <c r="H708" s="1441" t="n">
        <f aca="false">'SOUTH-1'!H568</f>
        <v>60.71</v>
      </c>
      <c r="I708" s="1441" t="n">
        <f aca="false">'SOUTH-1'!I568</f>
        <v>0</v>
      </c>
      <c r="J708" s="1441" t="n">
        <f aca="false">'SOUTH-1'!J568</f>
        <v>100</v>
      </c>
      <c r="K708" s="0" t="n">
        <f aca="false">'SOUTH-1'!K568</f>
        <v>0</v>
      </c>
      <c r="L708" s="0" t="n">
        <f aca="false">'SOUTH-1'!L568</f>
        <v>0</v>
      </c>
      <c r="M708" s="0" t="n">
        <f aca="false">'SOUTH-1'!M568</f>
        <v>0</v>
      </c>
      <c r="N708" s="0" t="str">
        <f aca="false">'SOUTH-1'!N568</f>
        <v>N.Gonj (East)</v>
      </c>
      <c r="O708" s="0" t="s">
        <v>1057</v>
      </c>
    </row>
    <row r="709" customFormat="false" ht="15" hidden="true" customHeight="false" outlineLevel="0" collapsed="false">
      <c r="A709" s="0" t="n">
        <f aca="false">'SOUTH-1'!A638</f>
        <v>14</v>
      </c>
      <c r="B709" s="0" t="str">
        <f aca="false">'SOUTH-1'!B638</f>
        <v>11 kV Minan Steel Feeder</v>
      </c>
      <c r="C709" s="1441" t="n">
        <f aca="false">'SOUTH-1'!C638</f>
        <v>11</v>
      </c>
      <c r="D709" s="1441" t="str">
        <f aca="false">'SOUTH-1'!D638</f>
        <v>New</v>
      </c>
      <c r="E709" s="1441" t="n">
        <f aca="false">'SOUTH-1'!E638</f>
        <v>0</v>
      </c>
      <c r="F709" s="1441" t="n">
        <f aca="false">'SOUTH-1'!F638</f>
        <v>1</v>
      </c>
      <c r="G709" s="1441" t="n">
        <f aca="false">'SOUTH-1'!G638</f>
        <v>74349258</v>
      </c>
      <c r="H709" s="1441" t="n">
        <f aca="false">'SOUTH-1'!H638</f>
        <v>74957542</v>
      </c>
      <c r="I709" s="1441" t="n">
        <f aca="false">'SOUTH-1'!I638</f>
        <v>608284</v>
      </c>
      <c r="J709" s="1441" t="n">
        <f aca="false">'SOUTH-1'!J638</f>
        <v>1</v>
      </c>
      <c r="K709" s="0" t="n">
        <f aca="false">'SOUTH-1'!K638</f>
        <v>0</v>
      </c>
      <c r="L709" s="0" t="n">
        <f aca="false">'SOUTH-1'!L638</f>
        <v>608284</v>
      </c>
      <c r="M709" s="0" t="n">
        <f aca="false">'SOUTH-1'!M638</f>
        <v>689917.519628701</v>
      </c>
      <c r="N709" s="0" t="str">
        <f aca="false">'SOUTH-1'!N638</f>
        <v>N.Gonj (West)</v>
      </c>
      <c r="O709" s="0" t="s">
        <v>5118</v>
      </c>
    </row>
    <row r="710" customFormat="false" ht="15" hidden="true" customHeight="false" outlineLevel="0" collapsed="false">
      <c r="A710" s="0" t="n">
        <f aca="false">'SOUTH-1'!A639</f>
        <v>15</v>
      </c>
      <c r="B710" s="0" t="str">
        <f aca="false">'SOUTH-1'!B639</f>
        <v>11  kV Shovon Garments</v>
      </c>
      <c r="C710" s="1441" t="n">
        <f aca="false">'SOUTH-1'!C639</f>
        <v>11</v>
      </c>
      <c r="D710" s="1441" t="str">
        <f aca="false">'SOUTH-1'!D639</f>
        <v>New</v>
      </c>
      <c r="E710" s="1441" t="str">
        <f aca="false">'SOUTH-1'!E639</f>
        <v>HA021100480-02</v>
      </c>
      <c r="F710" s="1441" t="n">
        <f aca="false">'SOUTH-1'!F639</f>
        <v>1</v>
      </c>
      <c r="G710" s="1441" t="n">
        <f aca="false">'SOUTH-1'!G639</f>
        <v>86574371</v>
      </c>
      <c r="H710" s="1441" t="n">
        <f aca="false">'SOUTH-1'!H639</f>
        <v>87261856</v>
      </c>
      <c r="I710" s="1441" t="n">
        <f aca="false">'SOUTH-1'!I639</f>
        <v>687485</v>
      </c>
      <c r="J710" s="1441" t="n">
        <f aca="false">'SOUTH-1'!J639</f>
        <v>1</v>
      </c>
      <c r="K710" s="0" t="n">
        <f aca="false">'SOUTH-1'!K639</f>
        <v>0</v>
      </c>
      <c r="L710" s="0" t="n">
        <f aca="false">'SOUTH-1'!L639</f>
        <v>687485</v>
      </c>
      <c r="M710" s="0" t="n">
        <f aca="false">'SOUTH-1'!M639</f>
        <v>779747.529084996</v>
      </c>
      <c r="N710" s="0" t="str">
        <f aca="false">'SOUTH-1'!N639</f>
        <v>N.Gonj (West)</v>
      </c>
      <c r="O710" s="0" t="s">
        <v>5118</v>
      </c>
    </row>
    <row r="711" customFormat="false" ht="15" hidden="true" customHeight="false" outlineLevel="0" collapsed="false">
      <c r="A711" s="0" t="n">
        <f aca="false">'SOUTH-1'!A640</f>
        <v>16</v>
      </c>
      <c r="B711" s="0" t="str">
        <f aca="false">'SOUTH-1'!B640</f>
        <v>11 kV Mazar O/H Feeder</v>
      </c>
      <c r="C711" s="1441" t="n">
        <f aca="false">'SOUTH-1'!C640</f>
        <v>11</v>
      </c>
      <c r="D711" s="1441" t="str">
        <f aca="false">'SOUTH-1'!D640</f>
        <v>New</v>
      </c>
      <c r="E711" s="1441" t="str">
        <f aca="false">'SOUTH-1'!E640</f>
        <v>DHK61059</v>
      </c>
      <c r="F711" s="1441" t="n">
        <f aca="false">'SOUTH-1'!F640</f>
        <v>1</v>
      </c>
      <c r="G711" s="1441" t="n">
        <f aca="false">'SOUTH-1'!G640</f>
        <v>83099.6</v>
      </c>
      <c r="H711" s="1441" t="n">
        <f aca="false">'SOUTH-1'!H640</f>
        <v>105562.1</v>
      </c>
      <c r="I711" s="1441" t="n">
        <f aca="false">'SOUTH-1'!I640</f>
        <v>22462.5</v>
      </c>
      <c r="J711" s="1441" t="n">
        <f aca="false">'SOUTH-1'!J640</f>
        <v>60</v>
      </c>
      <c r="K711" s="0" t="n">
        <f aca="false">'SOUTH-1'!K640</f>
        <v>0</v>
      </c>
      <c r="L711" s="0" t="n">
        <f aca="false">'SOUTH-1'!L640</f>
        <v>1347750</v>
      </c>
      <c r="M711" s="0" t="n">
        <f aca="false">'SOUTH-1'!M640</f>
        <v>1528622.05331651</v>
      </c>
      <c r="N711" s="0" t="str">
        <f aca="false">'SOUTH-1'!N640</f>
        <v>Fatullah</v>
      </c>
      <c r="O711" s="0" t="s">
        <v>5118</v>
      </c>
    </row>
    <row r="712" customFormat="false" ht="15" hidden="true" customHeight="false" outlineLevel="0" collapsed="false">
      <c r="A712" s="0" t="n">
        <f aca="false">'SOUTH-1'!A641</f>
        <v>17</v>
      </c>
      <c r="B712" s="0" t="str">
        <f aca="false">'SOUTH-1'!B641</f>
        <v>11 kV Shahjahan Steel.</v>
      </c>
      <c r="C712" s="1441" t="n">
        <f aca="false">'SOUTH-1'!C641</f>
        <v>11</v>
      </c>
      <c r="D712" s="1441" t="str">
        <f aca="false">'SOUTH-1'!D641</f>
        <v>New</v>
      </c>
      <c r="E712" s="1441" t="str">
        <f aca="false">'SOUTH-1'!E641</f>
        <v>DHK61055</v>
      </c>
      <c r="F712" s="1441" t="n">
        <f aca="false">'SOUTH-1'!F641</f>
        <v>1</v>
      </c>
      <c r="G712" s="1441" t="n">
        <f aca="false">'SOUTH-1'!G641</f>
        <v>115800.8</v>
      </c>
      <c r="H712" s="1441" t="n">
        <f aca="false">'SOUTH-1'!H641</f>
        <v>115800.8</v>
      </c>
      <c r="I712" s="1441" t="n">
        <f aca="false">'SOUTH-1'!I641</f>
        <v>0</v>
      </c>
      <c r="J712" s="1441" t="n">
        <f aca="false">'SOUTH-1'!J641</f>
        <v>60</v>
      </c>
      <c r="K712" s="0" t="n">
        <f aca="false">'SOUTH-1'!K641</f>
        <v>0</v>
      </c>
      <c r="L712" s="0" t="n">
        <f aca="false">'SOUTH-1'!L641</f>
        <v>0</v>
      </c>
      <c r="M712" s="0" t="n">
        <f aca="false">'SOUTH-1'!M641</f>
        <v>0</v>
      </c>
      <c r="N712" s="0" t="str">
        <f aca="false">'SOUTH-1'!N641</f>
        <v>Fatullah</v>
      </c>
      <c r="O712" s="0" t="s">
        <v>5118</v>
      </c>
    </row>
    <row r="713" customFormat="false" ht="15" hidden="true" customHeight="false" outlineLevel="0" collapsed="false">
      <c r="A713" s="0" t="n">
        <f aca="false">'SOUTH-1'!A642</f>
        <v>18</v>
      </c>
      <c r="B713" s="0" t="str">
        <f aca="false">'SOUTH-1'!B642</f>
        <v>11 kV Pilkuni O/H Feeder.</v>
      </c>
      <c r="C713" s="1441" t="n">
        <f aca="false">'SOUTH-1'!C642</f>
        <v>11</v>
      </c>
      <c r="D713" s="1441" t="str">
        <f aca="false">'SOUTH-1'!D642</f>
        <v>New</v>
      </c>
      <c r="E713" s="1441" t="str">
        <f aca="false">'SOUTH-1'!E642</f>
        <v>DHK61058</v>
      </c>
      <c r="F713" s="1441" t="n">
        <f aca="false">'SOUTH-1'!F642</f>
        <v>1</v>
      </c>
      <c r="G713" s="1441" t="n">
        <f aca="false">'SOUTH-1'!G642</f>
        <v>275685</v>
      </c>
      <c r="H713" s="1441" t="n">
        <f aca="false">'SOUTH-1'!H642</f>
        <v>291780</v>
      </c>
      <c r="I713" s="1441" t="n">
        <f aca="false">'SOUTH-1'!I642</f>
        <v>16095</v>
      </c>
      <c r="J713" s="1441" t="n">
        <f aca="false">'SOUTH-1'!J642</f>
        <v>60</v>
      </c>
      <c r="K713" s="0" t="n">
        <f aca="false">'SOUTH-1'!K642</f>
        <v>0</v>
      </c>
      <c r="L713" s="0" t="n">
        <f aca="false">'SOUTH-1'!L642</f>
        <v>965700</v>
      </c>
      <c r="M713" s="0" t="n">
        <f aca="false">'SOUTH-1'!M642</f>
        <v>1095299.80848656</v>
      </c>
      <c r="N713" s="0" t="str">
        <f aca="false">'SOUTH-1'!N642</f>
        <v>Fatullah</v>
      </c>
      <c r="O713" s="0" t="s">
        <v>5118</v>
      </c>
    </row>
    <row r="714" customFormat="false" ht="15" hidden="true" customHeight="false" outlineLevel="0" collapsed="false">
      <c r="A714" s="0" t="n">
        <f aca="false">'SOUTH-1'!A643</f>
        <v>19</v>
      </c>
      <c r="B714" s="0" t="str">
        <f aca="false">'SOUTH-1'!B643</f>
        <v>11 kV Narayangonj Express Feeder.</v>
      </c>
      <c r="C714" s="1441" t="n">
        <f aca="false">'SOUTH-1'!C643</f>
        <v>11</v>
      </c>
      <c r="D714" s="1441" t="str">
        <f aca="false">'SOUTH-1'!D643</f>
        <v>New</v>
      </c>
      <c r="E714" s="1441" t="str">
        <f aca="false">'SOUTH-1'!E643</f>
        <v>DHK61052</v>
      </c>
      <c r="F714" s="1441" t="n">
        <f aca="false">'SOUTH-1'!F643</f>
        <v>1</v>
      </c>
      <c r="G714" s="1441" t="n">
        <f aca="false">'SOUTH-1'!G643</f>
        <v>906898.46</v>
      </c>
      <c r="H714" s="1441" t="n">
        <f aca="false">'SOUTH-1'!H643</f>
        <v>938604.3</v>
      </c>
      <c r="I714" s="1441" t="n">
        <f aca="false">'SOUTH-1'!I643</f>
        <v>31705.8400000001</v>
      </c>
      <c r="J714" s="1441" t="n">
        <f aca="false">'SOUTH-1'!J643</f>
        <v>60</v>
      </c>
      <c r="K714" s="0" t="n">
        <f aca="false">'SOUTH-1'!K643</f>
        <v>0</v>
      </c>
      <c r="L714" s="0" t="n">
        <f aca="false">'SOUTH-1'!L643</f>
        <v>1902350.40000001</v>
      </c>
      <c r="M714" s="0" t="n">
        <f aca="false">'SOUTH-1'!M643</f>
        <v>2157651.47436505</v>
      </c>
      <c r="N714" s="0" t="str">
        <f aca="false">'SOUTH-1'!N643</f>
        <v>Fatullah</v>
      </c>
      <c r="O714" s="0" t="s">
        <v>5118</v>
      </c>
    </row>
    <row r="715" customFormat="false" ht="15" hidden="true" customHeight="false" outlineLevel="0" collapsed="false">
      <c r="A715" s="0" t="n">
        <f aca="false">'SOUTH-1'!A644</f>
        <v>20</v>
      </c>
      <c r="B715" s="0" t="str">
        <f aca="false">'SOUTH-1'!B644</f>
        <v>11 kV Post Office Road Feeder.</v>
      </c>
      <c r="C715" s="1441" t="n">
        <f aca="false">'SOUTH-1'!C644</f>
        <v>11</v>
      </c>
      <c r="D715" s="1441" t="str">
        <f aca="false">'SOUTH-1'!D644</f>
        <v>New</v>
      </c>
      <c r="E715" s="1441" t="str">
        <f aca="false">'SOUTH-1'!E644</f>
        <v>DHK61053</v>
      </c>
      <c r="F715" s="1441" t="n">
        <f aca="false">'SOUTH-1'!F644</f>
        <v>1</v>
      </c>
      <c r="G715" s="1441" t="n">
        <f aca="false">'SOUTH-1'!G644</f>
        <v>37019.5</v>
      </c>
      <c r="H715" s="1441" t="n">
        <f aca="false">'SOUTH-1'!H644</f>
        <v>48136.4</v>
      </c>
      <c r="I715" s="1441" t="n">
        <f aca="false">'SOUTH-1'!I644</f>
        <v>11116.9</v>
      </c>
      <c r="J715" s="1441" t="n">
        <f aca="false">'SOUTH-1'!J644</f>
        <v>60</v>
      </c>
      <c r="K715" s="0" t="n">
        <f aca="false">'SOUTH-1'!K644</f>
        <v>0</v>
      </c>
      <c r="L715" s="0" t="n">
        <f aca="false">'SOUTH-1'!L644</f>
        <v>667014</v>
      </c>
      <c r="M715" s="0" t="n">
        <f aca="false">'SOUTH-1'!M644</f>
        <v>756529.260078546</v>
      </c>
      <c r="N715" s="0" t="str">
        <f aca="false">'SOUTH-1'!N644</f>
        <v>Fatullah</v>
      </c>
      <c r="O715" s="0" t="s">
        <v>5118</v>
      </c>
    </row>
    <row r="716" customFormat="false" ht="15" hidden="true" customHeight="false" outlineLevel="0" collapsed="false">
      <c r="A716" s="0" t="n">
        <f aca="false">'SOUTH-1'!A645</f>
        <v>23</v>
      </c>
      <c r="B716" s="0" t="str">
        <f aca="false">'SOUTH-1'!B645</f>
        <v>11 kV Fatullah Feeder.</v>
      </c>
      <c r="C716" s="1441" t="n">
        <f aca="false">'SOUTH-1'!C645</f>
        <v>11</v>
      </c>
      <c r="D716" s="1441" t="str">
        <f aca="false">'SOUTH-1'!D645</f>
        <v>New</v>
      </c>
      <c r="E716" s="1441" t="str">
        <f aca="false">'SOUTH-1'!E645</f>
        <v>DHK61056</v>
      </c>
      <c r="F716" s="1441" t="n">
        <f aca="false">'SOUTH-1'!F645</f>
        <v>1</v>
      </c>
      <c r="G716" s="1441" t="n">
        <f aca="false">'SOUTH-1'!G645</f>
        <v>588771.6</v>
      </c>
      <c r="H716" s="1441" t="n">
        <f aca="false">'SOUTH-1'!H645</f>
        <v>602547.3</v>
      </c>
      <c r="I716" s="1441" t="n">
        <f aca="false">'SOUTH-1'!I645</f>
        <v>13775.7000000001</v>
      </c>
      <c r="J716" s="1441" t="n">
        <f aca="false">'SOUTH-1'!J645</f>
        <v>60</v>
      </c>
      <c r="K716" s="0" t="n">
        <f aca="false">'SOUTH-1'!K645</f>
        <v>0</v>
      </c>
      <c r="L716" s="0" t="n">
        <f aca="false">'SOUTH-1'!L645</f>
        <v>826542.000000004</v>
      </c>
      <c r="M716" s="0" t="n">
        <f aca="false">'SOUTH-1'!M645</f>
        <v>937466.391535777</v>
      </c>
      <c r="N716" s="0" t="str">
        <f aca="false">'SOUTH-1'!N645</f>
        <v>Fatullah</v>
      </c>
      <c r="O716" s="0" t="s">
        <v>5118</v>
      </c>
    </row>
    <row r="717" customFormat="false" ht="15" hidden="true" customHeight="false" outlineLevel="0" collapsed="false">
      <c r="A717" s="0" t="n">
        <f aca="false">'SOUTH-1'!A646</f>
        <v>24</v>
      </c>
      <c r="B717" s="0" t="str">
        <f aca="false">'SOUTH-1'!B646</f>
        <v>11 kV Al-baraka &amp; Shah Fatullah.</v>
      </c>
      <c r="C717" s="1441" t="n">
        <f aca="false">'SOUTH-1'!C646</f>
        <v>11</v>
      </c>
      <c r="D717" s="1441" t="str">
        <f aca="false">'SOUTH-1'!D646</f>
        <v>New</v>
      </c>
      <c r="E717" s="1441" t="str">
        <f aca="false">'SOUTH-1'!E646</f>
        <v>DHK61114</v>
      </c>
      <c r="F717" s="1441" t="n">
        <f aca="false">'SOUTH-1'!F646</f>
        <v>1</v>
      </c>
      <c r="G717" s="1441" t="n">
        <f aca="false">'SOUTH-1'!G646</f>
        <v>466043.56</v>
      </c>
      <c r="H717" s="1441" t="n">
        <f aca="false">'SOUTH-1'!H646</f>
        <v>486964.4</v>
      </c>
      <c r="I717" s="1441" t="n">
        <f aca="false">'SOUTH-1'!I646</f>
        <v>20920.84</v>
      </c>
      <c r="J717" s="1441" t="n">
        <f aca="false">'SOUTH-1'!J646</f>
        <v>60</v>
      </c>
      <c r="K717" s="0" t="n">
        <f aca="false">'SOUTH-1'!K646</f>
        <v>0</v>
      </c>
      <c r="L717" s="0" t="n">
        <f aca="false">'SOUTH-1'!L646</f>
        <v>1255250.4</v>
      </c>
      <c r="M717" s="0" t="n">
        <f aca="false">'SOUTH-1'!M646</f>
        <v>1423708.73223845</v>
      </c>
      <c r="N717" s="0" t="str">
        <f aca="false">'SOUTH-1'!N646</f>
        <v>Fatullah</v>
      </c>
      <c r="O717" s="0" t="s">
        <v>5118</v>
      </c>
    </row>
    <row r="718" customFormat="false" ht="15" hidden="true" customHeight="false" outlineLevel="0" collapsed="false">
      <c r="A718" s="0" t="n">
        <f aca="false">'SOUTH-1'!A647</f>
        <v>25</v>
      </c>
      <c r="B718" s="0" t="str">
        <f aca="false">'SOUTH-1'!B647</f>
        <v>11 kV Haque Steel &amp; Shilpi Steel</v>
      </c>
      <c r="C718" s="1441" t="n">
        <f aca="false">'SOUTH-1'!C647</f>
        <v>11</v>
      </c>
      <c r="D718" s="1441" t="str">
        <f aca="false">'SOUTH-1'!D647</f>
        <v>New</v>
      </c>
      <c r="E718" s="1441" t="str">
        <f aca="false">'SOUTH-1'!E647</f>
        <v>DHK61111</v>
      </c>
      <c r="F718" s="1441" t="n">
        <f aca="false">'SOUTH-1'!F647</f>
        <v>1</v>
      </c>
      <c r="G718" s="1441" t="n">
        <f aca="false">'SOUTH-1'!G647</f>
        <v>855908.3</v>
      </c>
      <c r="H718" s="1441" t="n">
        <f aca="false">'SOUTH-1'!H647</f>
        <v>860387.5</v>
      </c>
      <c r="I718" s="1441" t="n">
        <f aca="false">'SOUTH-1'!I647</f>
        <v>4479.19999999995</v>
      </c>
      <c r="J718" s="1441" t="n">
        <f aca="false">'SOUTH-1'!J647</f>
        <v>60</v>
      </c>
      <c r="K718" s="0" t="n">
        <f aca="false">'SOUTH-1'!K647</f>
        <v>0</v>
      </c>
      <c r="L718" s="0" t="n">
        <f aca="false">'SOUTH-1'!L647</f>
        <v>268751.999999997</v>
      </c>
      <c r="M718" s="0" t="n">
        <f aca="false">'SOUTH-1'!M647</f>
        <v>304819.316692944</v>
      </c>
      <c r="N718" s="0" t="str">
        <f aca="false">'SOUTH-1'!N647</f>
        <v>Fatullah</v>
      </c>
      <c r="O718" s="0" t="s">
        <v>5118</v>
      </c>
    </row>
    <row r="719" customFormat="false" ht="15" hidden="true" customHeight="false" outlineLevel="0" collapsed="false">
      <c r="A719" s="0" t="n">
        <f aca="false">'SOUTH-1'!A648</f>
        <v>26</v>
      </c>
      <c r="B719" s="0" t="str">
        <f aca="false">'SOUTH-1'!B648</f>
        <v>11 kV Dhaka Steel</v>
      </c>
      <c r="C719" s="1441" t="n">
        <f aca="false">'SOUTH-1'!C648</f>
        <v>11</v>
      </c>
      <c r="D719" s="1441" t="str">
        <f aca="false">'SOUTH-1'!D648</f>
        <v>New</v>
      </c>
      <c r="E719" s="1441" t="str">
        <f aca="false">'SOUTH-1'!E648</f>
        <v>DHK60923</v>
      </c>
      <c r="F719" s="1441" t="n">
        <f aca="false">'SOUTH-1'!F648</f>
        <v>1</v>
      </c>
      <c r="G719" s="1441" t="n">
        <f aca="false">'SOUTH-1'!G648</f>
        <v>487049.3</v>
      </c>
      <c r="H719" s="1441" t="n">
        <f aca="false">'SOUTH-1'!H648</f>
        <v>501840.9</v>
      </c>
      <c r="I719" s="1441" t="n">
        <f aca="false">'SOUTH-1'!I648</f>
        <v>14791.6</v>
      </c>
      <c r="J719" s="1441" t="n">
        <f aca="false">'SOUTH-1'!J648</f>
        <v>60</v>
      </c>
      <c r="K719" s="0" t="n">
        <f aca="false">'SOUTH-1'!K648</f>
        <v>0</v>
      </c>
      <c r="L719" s="0" t="n">
        <f aca="false">'SOUTH-1'!L648</f>
        <v>887496.000000002</v>
      </c>
      <c r="M719" s="0" t="n">
        <f aca="false">'SOUTH-1'!M648</f>
        <v>1006600.59939172</v>
      </c>
      <c r="N719" s="0" t="str">
        <f aca="false">'SOUTH-1'!N648</f>
        <v>Fatullah</v>
      </c>
      <c r="O719" s="0" t="s">
        <v>5118</v>
      </c>
    </row>
    <row r="720" customFormat="false" ht="15" hidden="true" customHeight="false" outlineLevel="0" collapsed="false">
      <c r="A720" s="0" t="n">
        <f aca="false">'SOUTH-1'!A649</f>
        <v>27</v>
      </c>
      <c r="B720" s="0" t="str">
        <f aca="false">'SOUTH-1'!B649</f>
        <v>11 kV Panchabati O/H Feeder</v>
      </c>
      <c r="C720" s="1441" t="n">
        <f aca="false">'SOUTH-1'!C649</f>
        <v>11</v>
      </c>
      <c r="D720" s="1441" t="str">
        <f aca="false">'SOUTH-1'!D649</f>
        <v>New</v>
      </c>
      <c r="E720" s="1441" t="str">
        <f aca="false">'SOUTH-1'!E649</f>
        <v>HA021100891-02</v>
      </c>
      <c r="F720" s="1441" t="n">
        <f aca="false">'SOUTH-1'!F649</f>
        <v>1</v>
      </c>
      <c r="G720" s="1441" t="n">
        <f aca="false">'SOUTH-1'!G649</f>
        <v>98802056</v>
      </c>
      <c r="H720" s="1441" t="n">
        <f aca="false">'SOUTH-1'!H649</f>
        <v>99488328</v>
      </c>
      <c r="I720" s="1441" t="n">
        <f aca="false">'SOUTH-1'!I649</f>
        <v>686272</v>
      </c>
      <c r="J720" s="1441" t="n">
        <f aca="false">'SOUTH-1'!J649</f>
        <v>1</v>
      </c>
      <c r="K720" s="0" t="n">
        <f aca="false">'SOUTH-1'!K649</f>
        <v>0</v>
      </c>
      <c r="L720" s="0" t="n">
        <f aca="false">'SOUTH-1'!L649</f>
        <v>686272</v>
      </c>
      <c r="M720" s="0" t="n">
        <f aca="false">'SOUTH-1'!M649</f>
        <v>778371.740881937</v>
      </c>
      <c r="N720" s="0" t="str">
        <f aca="false">'SOUTH-1'!N649</f>
        <v>Sytalakhya</v>
      </c>
      <c r="O720" s="0" t="s">
        <v>5118</v>
      </c>
    </row>
    <row r="721" customFormat="false" ht="15" hidden="true" customHeight="false" outlineLevel="0" collapsed="false">
      <c r="A721" s="0" t="n">
        <f aca="false">'SOUTH-1'!A650</f>
        <v>28</v>
      </c>
      <c r="B721" s="0" t="str">
        <f aca="false">'SOUTH-1'!B650</f>
        <v>11 kV Dharmagonj Feeder.</v>
      </c>
      <c r="C721" s="1441" t="n">
        <f aca="false">'SOUTH-1'!C650</f>
        <v>11</v>
      </c>
      <c r="D721" s="1441" t="str">
        <f aca="false">'SOUTH-1'!D650</f>
        <v>New</v>
      </c>
      <c r="E721" s="1441" t="str">
        <f aca="false">'SOUTH-1'!E650</f>
        <v>HA021101231-02</v>
      </c>
      <c r="F721" s="1441" t="n">
        <f aca="false">'SOUTH-1'!F650</f>
        <v>1</v>
      </c>
      <c r="G721" s="1441" t="n">
        <f aca="false">'SOUTH-1'!G650</f>
        <v>24231901</v>
      </c>
      <c r="H721" s="1441" t="n">
        <f aca="false">'SOUTH-1'!H650</f>
        <v>24567287</v>
      </c>
      <c r="I721" s="1441" t="n">
        <f aca="false">'SOUTH-1'!I650</f>
        <v>335386</v>
      </c>
      <c r="J721" s="1441" t="n">
        <f aca="false">'SOUTH-1'!J650</f>
        <v>1</v>
      </c>
      <c r="K721" s="0" t="n">
        <f aca="false">'SOUTH-1'!K650</f>
        <v>0</v>
      </c>
      <c r="L721" s="0" t="n">
        <f aca="false">'SOUTH-1'!L650</f>
        <v>335386</v>
      </c>
      <c r="M721" s="0" t="n">
        <f aca="false">'SOUTH-1'!M650</f>
        <v>380395.797420599</v>
      </c>
      <c r="N721" s="0" t="str">
        <f aca="false">'SOUTH-1'!N650</f>
        <v>Sytalakhya</v>
      </c>
      <c r="O721" s="0" t="s">
        <v>5118</v>
      </c>
    </row>
    <row r="722" customFormat="false" ht="15" hidden="true" customHeight="false" outlineLevel="0" collapsed="false">
      <c r="A722" s="0" t="n">
        <f aca="false">'SOUTH-1'!A651</f>
        <v>29</v>
      </c>
      <c r="B722" s="0" t="str">
        <f aca="false">'SOUTH-1'!B651</f>
        <v>11 kV Sena Edible Oil Feeder.</v>
      </c>
      <c r="C722" s="1441" t="n">
        <f aca="false">'SOUTH-1'!C651</f>
        <v>11</v>
      </c>
      <c r="D722" s="1441" t="str">
        <f aca="false">'SOUTH-1'!D651</f>
        <v>New</v>
      </c>
      <c r="E722" s="1441" t="str">
        <f aca="false">'SOUTH-1'!E651</f>
        <v>HA021101108-02</v>
      </c>
      <c r="F722" s="1441" t="n">
        <f aca="false">'SOUTH-1'!F651</f>
        <v>1</v>
      </c>
      <c r="G722" s="1441" t="n">
        <f aca="false">'SOUTH-1'!G651</f>
        <v>14466321</v>
      </c>
      <c r="H722" s="1441" t="n">
        <f aca="false">'SOUTH-1'!H651</f>
        <v>14795210</v>
      </c>
      <c r="I722" s="1441" t="n">
        <f aca="false">'SOUTH-1'!I651</f>
        <v>328889</v>
      </c>
      <c r="J722" s="1441" t="n">
        <f aca="false">'SOUTH-1'!J651</f>
        <v>1</v>
      </c>
      <c r="K722" s="0" t="n">
        <f aca="false">'SOUTH-1'!K651</f>
        <v>0</v>
      </c>
      <c r="L722" s="0" t="n">
        <f aca="false">'SOUTH-1'!L651</f>
        <v>328889</v>
      </c>
      <c r="M722" s="0" t="n">
        <f aca="false">'SOUTH-1'!M651</f>
        <v>373026.880722103</v>
      </c>
      <c r="N722" s="0" t="str">
        <f aca="false">'SOUTH-1'!N651</f>
        <v>Sytalakhya</v>
      </c>
      <c r="O722" s="0" t="s">
        <v>5118</v>
      </c>
    </row>
    <row r="723" customFormat="false" ht="15" hidden="true" customHeight="false" outlineLevel="0" collapsed="false">
      <c r="A723" s="0" t="n">
        <f aca="false">'SOUTH-1'!A652</f>
        <v>30</v>
      </c>
      <c r="B723" s="0" t="str">
        <f aca="false">'SOUTH-1'!B652</f>
        <v>11 kV Kutubail Feeder</v>
      </c>
      <c r="C723" s="1441" t="n">
        <f aca="false">'SOUTH-1'!C652</f>
        <v>11</v>
      </c>
      <c r="D723" s="1441" t="str">
        <f aca="false">'SOUTH-1'!D652</f>
        <v>New</v>
      </c>
      <c r="E723" s="1441" t="str">
        <f aca="false">'SOUTH-1'!E652</f>
        <v>HA021101010-02</v>
      </c>
      <c r="F723" s="1441" t="n">
        <f aca="false">'SOUTH-1'!F652</f>
        <v>1</v>
      </c>
      <c r="G723" s="1441" t="n">
        <f aca="false">'SOUTH-1'!G652</f>
        <v>78709899</v>
      </c>
      <c r="H723" s="1441" t="n">
        <f aca="false">'SOUTH-1'!H652</f>
        <v>78709899</v>
      </c>
      <c r="I723" s="1441" t="n">
        <f aca="false">'SOUTH-1'!I652</f>
        <v>0</v>
      </c>
      <c r="J723" s="1441" t="n">
        <f aca="false">'SOUTH-1'!J652</f>
        <v>1</v>
      </c>
      <c r="K723" s="0" t="n">
        <f aca="false">'SOUTH-1'!K652</f>
        <v>0</v>
      </c>
      <c r="L723" s="0" t="n">
        <f aca="false">'SOUTH-1'!L652</f>
        <v>0</v>
      </c>
      <c r="M723" s="0" t="n">
        <f aca="false">'SOUTH-1'!M652</f>
        <v>0</v>
      </c>
      <c r="N723" s="0" t="str">
        <f aca="false">'SOUTH-1'!N652</f>
        <v>Fatullah</v>
      </c>
      <c r="O723" s="0" t="s">
        <v>5118</v>
      </c>
    </row>
    <row r="724" customFormat="false" ht="15" hidden="true" customHeight="false" outlineLevel="0" collapsed="false">
      <c r="A724" s="0" t="n">
        <f aca="false">'SOUTH-1'!A653</f>
        <v>33</v>
      </c>
      <c r="B724" s="0" t="str">
        <f aca="false">'SOUTH-1'!B653</f>
        <v>11 kV Aligonj Feeder</v>
      </c>
      <c r="C724" s="1441" t="n">
        <f aca="false">'SOUTH-1'!C653</f>
        <v>11</v>
      </c>
      <c r="D724" s="1441" t="str">
        <f aca="false">'SOUTH-1'!D653</f>
        <v>New</v>
      </c>
      <c r="E724" s="1441" t="str">
        <f aca="false">'SOUTH-1'!E653</f>
        <v>HA021100973-02</v>
      </c>
      <c r="F724" s="1441" t="n">
        <f aca="false">'SOUTH-1'!F653</f>
        <v>1</v>
      </c>
      <c r="G724" s="1441" t="n">
        <f aca="false">'SOUTH-1'!G653</f>
        <v>26912795</v>
      </c>
      <c r="H724" s="1441" t="n">
        <f aca="false">'SOUTH-1'!H653</f>
        <v>27036113</v>
      </c>
      <c r="I724" s="1441" t="n">
        <f aca="false">'SOUTH-1'!I653</f>
        <v>123318</v>
      </c>
      <c r="J724" s="1441" t="n">
        <f aca="false">'SOUTH-1'!J653</f>
        <v>1</v>
      </c>
      <c r="K724" s="0" t="n">
        <f aca="false">'SOUTH-1'!K653</f>
        <v>0</v>
      </c>
      <c r="L724" s="0" t="n">
        <f aca="false">'SOUTH-1'!L653</f>
        <v>123318</v>
      </c>
      <c r="M724" s="0" t="n">
        <f aca="false">'SOUTH-1'!M653</f>
        <v>139867.641900119</v>
      </c>
      <c r="N724" s="0" t="str">
        <f aca="false">'SOUTH-1'!N653</f>
        <v>Fatullah</v>
      </c>
      <c r="O724" s="0" t="s">
        <v>5118</v>
      </c>
    </row>
    <row r="725" customFormat="false" ht="15" hidden="true" customHeight="false" outlineLevel="0" collapsed="false">
      <c r="A725" s="0" t="n">
        <f aca="false">'SOUTH-1'!A654</f>
        <v>34</v>
      </c>
      <c r="B725" s="0" t="str">
        <f aca="false">'SOUTH-1'!B654</f>
        <v>11 kV Gabtoli Feeder</v>
      </c>
      <c r="C725" s="1441" t="n">
        <f aca="false">'SOUTH-1'!C654</f>
        <v>11</v>
      </c>
      <c r="D725" s="1441" t="str">
        <f aca="false">'SOUTH-1'!D654</f>
        <v>New</v>
      </c>
      <c r="E725" s="1441" t="str">
        <f aca="false">'SOUTH-1'!E654</f>
        <v>HA021101005-02</v>
      </c>
      <c r="F725" s="1441" t="n">
        <f aca="false">'SOUTH-1'!F654</f>
        <v>1</v>
      </c>
      <c r="G725" s="1441" t="n">
        <f aca="false">'SOUTH-1'!G654</f>
        <v>9716958</v>
      </c>
      <c r="H725" s="1441" t="n">
        <f aca="false">'SOUTH-1'!H654</f>
        <v>11860750</v>
      </c>
      <c r="I725" s="1441" t="n">
        <f aca="false">'SOUTH-1'!I654</f>
        <v>2143792</v>
      </c>
      <c r="J725" s="1441" t="n">
        <f aca="false">'SOUTH-1'!J654</f>
        <v>1</v>
      </c>
      <c r="K725" s="0" t="n">
        <f aca="false">'SOUTH-1'!K654</f>
        <v>0</v>
      </c>
      <c r="L725" s="0" t="n">
        <f aca="false">'SOUTH-1'!L654</f>
        <v>2143792</v>
      </c>
      <c r="M725" s="0" t="n">
        <f aca="false">'SOUTH-1'!M654</f>
        <v>2431495.25425599</v>
      </c>
      <c r="N725" s="0" t="str">
        <f aca="false">'SOUTH-1'!N654</f>
        <v>Fatullah</v>
      </c>
      <c r="O725" s="0" t="s">
        <v>5118</v>
      </c>
    </row>
    <row r="726" customFormat="false" ht="15" hidden="true" customHeight="false" outlineLevel="0" collapsed="false">
      <c r="A726" s="0" t="n">
        <f aca="false">'SOUTH-1'!A655</f>
        <v>35</v>
      </c>
      <c r="B726" s="0" t="str">
        <f aca="false">'SOUTH-1'!B655</f>
        <v>11 kV Jamuna Steel Feeder.</v>
      </c>
      <c r="C726" s="1441" t="n">
        <f aca="false">'SOUTH-1'!C655</f>
        <v>11</v>
      </c>
      <c r="D726" s="1441" t="str">
        <f aca="false">'SOUTH-1'!D655</f>
        <v>New</v>
      </c>
      <c r="E726" s="1441" t="str">
        <f aca="false">'SOUTH-1'!E655</f>
        <v>HA021101045-02</v>
      </c>
      <c r="F726" s="1441" t="n">
        <f aca="false">'SOUTH-1'!F655</f>
        <v>1</v>
      </c>
      <c r="G726" s="1441" t="n">
        <f aca="false">'SOUTH-1'!G655</f>
        <v>0</v>
      </c>
      <c r="H726" s="1441" t="n">
        <f aca="false">'SOUTH-1'!H655</f>
        <v>0</v>
      </c>
      <c r="I726" s="1441" t="n">
        <f aca="false">'SOUTH-1'!I655</f>
        <v>0</v>
      </c>
      <c r="J726" s="1441" t="n">
        <f aca="false">'SOUTH-1'!J655</f>
        <v>1</v>
      </c>
      <c r="K726" s="0" t="n">
        <f aca="false">'SOUTH-1'!K655</f>
        <v>0</v>
      </c>
      <c r="L726" s="0" t="n">
        <f aca="false">'SOUTH-1'!L655</f>
        <v>0</v>
      </c>
      <c r="M726" s="0" t="n">
        <f aca="false">'SOUTH-1'!M655</f>
        <v>0</v>
      </c>
      <c r="N726" s="0" t="str">
        <f aca="false">'SOUTH-1'!N655</f>
        <v>Fatullah</v>
      </c>
      <c r="O726" s="0" t="s">
        <v>5118</v>
      </c>
    </row>
    <row r="727" customFormat="false" ht="15" hidden="true" customHeight="false" outlineLevel="0" collapsed="false">
      <c r="A727" s="0" t="n">
        <f aca="false">'SOUTH-1'!A656</f>
        <v>0</v>
      </c>
      <c r="B727" s="0" t="n">
        <f aca="false">'SOUTH-1'!B656</f>
        <v>0</v>
      </c>
      <c r="C727" s="1441" t="n">
        <f aca="false">'SOUTH-1'!C656</f>
        <v>11</v>
      </c>
      <c r="D727" s="1441" t="str">
        <f aca="false">'SOUTH-1'!D656</f>
        <v>Old</v>
      </c>
      <c r="E727" s="1441" t="str">
        <f aca="false">'SOUTH-1'!E656</f>
        <v>DHK00113</v>
      </c>
      <c r="F727" s="1441" t="n">
        <f aca="false">'SOUTH-1'!F656</f>
        <v>1</v>
      </c>
      <c r="G727" s="1441" t="n">
        <f aca="false">'SOUTH-1'!G656</f>
        <v>0</v>
      </c>
      <c r="H727" s="1441" t="n">
        <f aca="false">'SOUTH-1'!H656</f>
        <v>0</v>
      </c>
      <c r="I727" s="1441" t="n">
        <f aca="false">'SOUTH-1'!I656</f>
        <v>0</v>
      </c>
      <c r="J727" s="1441" t="n">
        <f aca="false">'SOUTH-1'!J656</f>
        <v>1</v>
      </c>
      <c r="K727" s="0" t="n">
        <f aca="false">'SOUTH-1'!K656</f>
        <v>0</v>
      </c>
      <c r="L727" s="0" t="n">
        <f aca="false">'SOUTH-1'!L656</f>
        <v>0</v>
      </c>
      <c r="M727" s="0" t="n">
        <f aca="false">'SOUTH-1'!M656</f>
        <v>0</v>
      </c>
      <c r="N727" s="0" t="str">
        <f aca="false">'SOUTH-1'!N656</f>
        <v>Fatullah</v>
      </c>
      <c r="O727" s="0" t="s">
        <v>5118</v>
      </c>
    </row>
    <row r="728" customFormat="false" ht="15" hidden="true" customHeight="false" outlineLevel="0" collapsed="false">
      <c r="A728" s="0" t="n">
        <f aca="false">'SOUTH-1'!A657</f>
        <v>36</v>
      </c>
      <c r="B728" s="0" t="str">
        <f aca="false">'SOUTH-1'!B657</f>
        <v>11 kV Bishwa Road Feeder</v>
      </c>
      <c r="C728" s="1441" t="n">
        <f aca="false">'SOUTH-1'!C657</f>
        <v>11</v>
      </c>
      <c r="D728" s="1441" t="str">
        <f aca="false">'SOUTH-1'!D657</f>
        <v>New</v>
      </c>
      <c r="E728" s="1441" t="str">
        <f aca="false">'SOUTH-1'!E657</f>
        <v>HA021100705-02</v>
      </c>
      <c r="F728" s="1441" t="n">
        <f aca="false">'SOUTH-1'!F657</f>
        <v>1</v>
      </c>
      <c r="G728" s="1441" t="n">
        <f aca="false">'SOUTH-1'!G657</f>
        <v>100875390</v>
      </c>
      <c r="H728" s="1441" t="n">
        <f aca="false">'SOUTH-1'!H657</f>
        <v>100875390</v>
      </c>
      <c r="I728" s="1441" t="n">
        <f aca="false">'SOUTH-1'!I657</f>
        <v>0</v>
      </c>
      <c r="J728" s="1441" t="n">
        <f aca="false">'SOUTH-1'!J657</f>
        <v>1</v>
      </c>
      <c r="K728" s="0" t="n">
        <f aca="false">'SOUTH-1'!K657</f>
        <v>0</v>
      </c>
      <c r="L728" s="0" t="n">
        <f aca="false">'SOUTH-1'!L657</f>
        <v>0</v>
      </c>
      <c r="M728" s="0" t="n">
        <f aca="false">'SOUTH-1'!M657</f>
        <v>0</v>
      </c>
      <c r="N728" s="0" t="str">
        <f aca="false">'SOUTH-1'!N657</f>
        <v>Fatullah</v>
      </c>
      <c r="O728" s="0" t="s">
        <v>5118</v>
      </c>
    </row>
    <row r="729" customFormat="false" ht="15" hidden="true" customHeight="false" outlineLevel="0" collapsed="false">
      <c r="A729" s="0" t="n">
        <f aca="false">'SOUTH-1'!A658</f>
        <v>37</v>
      </c>
      <c r="B729" s="0" t="str">
        <f aca="false">'SOUTH-1'!B658</f>
        <v>11 kV Spare Feeder</v>
      </c>
      <c r="C729" s="1441" t="n">
        <f aca="false">'SOUTH-1'!C658</f>
        <v>11</v>
      </c>
      <c r="D729" s="1441" t="str">
        <f aca="false">'SOUTH-1'!D658</f>
        <v>New</v>
      </c>
      <c r="E729" s="1441" t="str">
        <f aca="false">'SOUTH-1'!E658</f>
        <v>HA021100877-02</v>
      </c>
      <c r="F729" s="1441" t="n">
        <f aca="false">'SOUTH-1'!F658</f>
        <v>1</v>
      </c>
      <c r="G729" s="1441" t="n">
        <f aca="false">'SOUTH-1'!G658</f>
        <v>0</v>
      </c>
      <c r="H729" s="1441" t="n">
        <f aca="false">'SOUTH-1'!H658</f>
        <v>0</v>
      </c>
      <c r="I729" s="1441" t="n">
        <f aca="false">'SOUTH-1'!I658</f>
        <v>0</v>
      </c>
      <c r="J729" s="1441" t="n">
        <f aca="false">'SOUTH-1'!J658</f>
        <v>1</v>
      </c>
      <c r="K729" s="0" t="n">
        <f aca="false">'SOUTH-1'!K658</f>
        <v>0</v>
      </c>
      <c r="L729" s="0" t="n">
        <f aca="false">'SOUTH-1'!L658</f>
        <v>0</v>
      </c>
      <c r="M729" s="0" t="n">
        <f aca="false">'SOUTH-1'!M658</f>
        <v>0</v>
      </c>
      <c r="N729" s="0" t="str">
        <f aca="false">'SOUTH-1'!N658</f>
        <v>Fatullah</v>
      </c>
      <c r="O729" s="0" t="s">
        <v>5118</v>
      </c>
    </row>
    <row r="730" customFormat="false" ht="15" hidden="true" customHeight="false" outlineLevel="0" collapsed="false">
      <c r="A730" s="0" t="n">
        <f aca="false">'SOUTH-1'!A659</f>
        <v>38</v>
      </c>
      <c r="B730" s="0" t="str">
        <f aca="false">'SOUTH-1'!B659</f>
        <v>33/0.415  kV, 200 kVA, AT-1+2</v>
      </c>
      <c r="C730" s="1441" t="n">
        <f aca="false">'SOUTH-1'!C659</f>
        <v>11</v>
      </c>
      <c r="D730" s="1441" t="n">
        <f aca="false">'SOUTH-1'!D659</f>
        <v>0</v>
      </c>
      <c r="E730" s="1441" t="str">
        <f aca="false">'SOUTH-1'!E659</f>
        <v>ELIB7380</v>
      </c>
      <c r="F730" s="1441" t="n">
        <f aca="false">'SOUTH-1'!F659</f>
        <v>1</v>
      </c>
      <c r="G730" s="1441" t="n">
        <f aca="false">'SOUTH-1'!G659</f>
        <v>223454</v>
      </c>
      <c r="H730" s="1441" t="n">
        <f aca="false">'SOUTH-1'!H659</f>
        <v>223454</v>
      </c>
      <c r="I730" s="1441" t="n">
        <f aca="false">'SOUTH-1'!I659</f>
        <v>0</v>
      </c>
      <c r="J730" s="1441" t="n">
        <f aca="false">'SOUTH-1'!J659</f>
        <v>1</v>
      </c>
      <c r="K730" s="0" t="n">
        <f aca="false">'SOUTH-1'!K659</f>
        <v>0</v>
      </c>
      <c r="L730" s="0" t="n">
        <f aca="false">'SOUTH-1'!L659</f>
        <v>0</v>
      </c>
      <c r="M730" s="0" t="n">
        <f aca="false">'SOUTH-1'!M659</f>
        <v>0</v>
      </c>
      <c r="N730" s="0" t="str">
        <f aca="false">'SOUTH-1'!N659</f>
        <v>Fatullah</v>
      </c>
      <c r="O730" s="0" t="s">
        <v>5118</v>
      </c>
    </row>
    <row r="731" customFormat="false" ht="15" hidden="true" customHeight="false" outlineLevel="0" collapsed="false">
      <c r="A731" s="0" t="n">
        <f aca="false">'SOUTH-1'!A794</f>
        <v>4</v>
      </c>
      <c r="B731" s="0" t="str">
        <f aca="false">'SOUTH-1'!B794</f>
        <v>11 kV Outgoing Feeder-1 (=F1)</v>
      </c>
      <c r="C731" s="1441" t="n">
        <f aca="false">'SOUTH-1'!C794</f>
        <v>11</v>
      </c>
      <c r="D731" s="1441" t="n">
        <f aca="false">'SOUTH-1'!D794</f>
        <v>0</v>
      </c>
      <c r="E731" s="1441" t="str">
        <f aca="false">'SOUTH-1'!E794</f>
        <v>041808902834</v>
      </c>
      <c r="F731" s="1441" t="n">
        <f aca="false">'SOUTH-1'!F794</f>
        <v>1</v>
      </c>
      <c r="G731" s="1441" t="n">
        <f aca="false">'SOUTH-1'!G794</f>
        <v>0</v>
      </c>
      <c r="H731" s="1441" t="n">
        <f aca="false">'SOUTH-1'!H794</f>
        <v>0</v>
      </c>
      <c r="I731" s="1441" t="n">
        <f aca="false">'SOUTH-1'!I794</f>
        <v>0</v>
      </c>
      <c r="J731" s="1441" t="n">
        <f aca="false">'SOUTH-1'!J794</f>
        <v>60000</v>
      </c>
      <c r="K731" s="0" t="n">
        <f aca="false">'SOUTH-1'!K794</f>
        <v>0</v>
      </c>
      <c r="L731" s="0" t="n">
        <f aca="false">'SOUTH-1'!L794</f>
        <v>0</v>
      </c>
      <c r="M731" s="0" t="n">
        <f aca="false">'SOUTH-1'!M794</f>
        <v>0</v>
      </c>
      <c r="N731" s="0" t="n">
        <f aca="false">'SOUTH-1'!N794</f>
        <v>0</v>
      </c>
      <c r="O731" s="0" t="s">
        <v>5119</v>
      </c>
    </row>
    <row r="732" customFormat="false" ht="15" hidden="true" customHeight="false" outlineLevel="0" collapsed="false">
      <c r="A732" s="0" t="n">
        <f aca="false">'SOUTH-1'!A795</f>
        <v>5</v>
      </c>
      <c r="B732" s="0" t="str">
        <f aca="false">'SOUTH-1'!B795</f>
        <v>11 kV Outgoing Feeder-2 (=F2)</v>
      </c>
      <c r="C732" s="1441" t="n">
        <f aca="false">'SOUTH-1'!C795</f>
        <v>11</v>
      </c>
      <c r="D732" s="1441" t="n">
        <f aca="false">'SOUTH-1'!D795</f>
        <v>0</v>
      </c>
      <c r="E732" s="1441" t="str">
        <f aca="false">'SOUTH-1'!E795</f>
        <v>041808902801</v>
      </c>
      <c r="F732" s="1441" t="n">
        <f aca="false">'SOUTH-1'!F795</f>
        <v>1</v>
      </c>
      <c r="G732" s="1441" t="n">
        <f aca="false">'SOUTH-1'!G795</f>
        <v>0</v>
      </c>
      <c r="H732" s="1441" t="n">
        <f aca="false">'SOUTH-1'!H795</f>
        <v>0</v>
      </c>
      <c r="I732" s="1441" t="n">
        <f aca="false">'SOUTH-1'!I795</f>
        <v>0</v>
      </c>
      <c r="J732" s="1441" t="n">
        <f aca="false">'SOUTH-1'!J795</f>
        <v>60000</v>
      </c>
      <c r="K732" s="0" t="n">
        <f aca="false">'SOUTH-1'!K795</f>
        <v>0</v>
      </c>
      <c r="L732" s="0" t="n">
        <f aca="false">'SOUTH-1'!L795</f>
        <v>0</v>
      </c>
      <c r="M732" s="0" t="n">
        <f aca="false">'SOUTH-1'!M795</f>
        <v>0</v>
      </c>
      <c r="N732" s="0" t="n">
        <f aca="false">'SOUTH-1'!N795</f>
        <v>0</v>
      </c>
      <c r="O732" s="0" t="s">
        <v>5119</v>
      </c>
    </row>
    <row r="733" customFormat="false" ht="15" hidden="true" customHeight="false" outlineLevel="0" collapsed="false">
      <c r="A733" s="0" t="n">
        <f aca="false">'SOUTH-1'!A796</f>
        <v>6</v>
      </c>
      <c r="B733" s="0" t="str">
        <f aca="false">'SOUTH-1'!B796</f>
        <v>11 kV Morakhalpar (=F3)</v>
      </c>
      <c r="C733" s="1441" t="n">
        <f aca="false">'SOUTH-1'!C796</f>
        <v>11</v>
      </c>
      <c r="D733" s="1441" t="str">
        <f aca="false">'SOUTH-1'!D796</f>
        <v>Shitalakhya</v>
      </c>
      <c r="E733" s="1441" t="str">
        <f aca="false">'SOUTH-1'!E796</f>
        <v>041808902797</v>
      </c>
      <c r="F733" s="1441" t="n">
        <f aca="false">'SOUTH-1'!F796</f>
        <v>1</v>
      </c>
      <c r="G733" s="1441" t="n">
        <f aca="false">'SOUTH-1'!G796</f>
        <v>823.84</v>
      </c>
      <c r="H733" s="1441" t="n">
        <f aca="false">'SOUTH-1'!H796</f>
        <v>855.85</v>
      </c>
      <c r="I733" s="1441" t="n">
        <f aca="false">'SOUTH-1'!I796</f>
        <v>32.01</v>
      </c>
      <c r="J733" s="1441" t="n">
        <f aca="false">'SOUTH-1'!J796</f>
        <v>60000</v>
      </c>
      <c r="K733" s="0" t="n">
        <f aca="false">'SOUTH-1'!K796</f>
        <v>0</v>
      </c>
      <c r="L733" s="0" t="n">
        <f aca="false">'SOUTH-1'!L796</f>
        <v>1920600</v>
      </c>
      <c r="M733" s="0" t="n">
        <f aca="false">'SOUTH-1'!M796</f>
        <v>1925513.89609913</v>
      </c>
      <c r="N733" s="0" t="str">
        <f aca="false">'SOUTH-1'!N796</f>
        <v>Sytalakhya</v>
      </c>
      <c r="O733" s="0" t="s">
        <v>5119</v>
      </c>
    </row>
    <row r="734" customFormat="false" ht="15" hidden="true" customHeight="false" outlineLevel="0" collapsed="false">
      <c r="A734" s="0" t="n">
        <f aca="false">'SOUTH-1'!A797</f>
        <v>7</v>
      </c>
      <c r="B734" s="0" t="str">
        <f aca="false">'SOUTH-1'!B797</f>
        <v>11 kV Achimtola (=F4)</v>
      </c>
      <c r="C734" s="1441" t="n">
        <f aca="false">'SOUTH-1'!C797</f>
        <v>11</v>
      </c>
      <c r="D734" s="1441" t="str">
        <f aca="false">'SOUTH-1'!D797</f>
        <v>Shitalakhya</v>
      </c>
      <c r="E734" s="1441" t="str">
        <f aca="false">'SOUTH-1'!E797</f>
        <v>041808902780</v>
      </c>
      <c r="F734" s="1441" t="n">
        <f aca="false">'SOUTH-1'!F797</f>
        <v>1</v>
      </c>
      <c r="G734" s="1441" t="n">
        <f aca="false">'SOUTH-1'!G797</f>
        <v>366.25</v>
      </c>
      <c r="H734" s="1441" t="n">
        <f aca="false">'SOUTH-1'!H797</f>
        <v>390.79</v>
      </c>
      <c r="I734" s="1441" t="n">
        <f aca="false">'SOUTH-1'!I797</f>
        <v>24.54</v>
      </c>
      <c r="J734" s="1441" t="n">
        <f aca="false">'SOUTH-1'!J797</f>
        <v>60000</v>
      </c>
      <c r="K734" s="0" t="n">
        <f aca="false">'SOUTH-1'!K797</f>
        <v>0</v>
      </c>
      <c r="L734" s="0" t="n">
        <f aca="false">'SOUTH-1'!L797</f>
        <v>1472400</v>
      </c>
      <c r="M734" s="0" t="n">
        <f aca="false">'SOUTH-1'!M797</f>
        <v>1476167.16683139</v>
      </c>
      <c r="N734" s="0" t="str">
        <f aca="false">'SOUTH-1'!N797</f>
        <v>Sytalakhya</v>
      </c>
      <c r="O734" s="0" t="s">
        <v>5119</v>
      </c>
    </row>
    <row r="735" customFormat="false" ht="15" hidden="true" customHeight="false" outlineLevel="0" collapsed="false">
      <c r="A735" s="0" t="n">
        <f aca="false">'SOUTH-1'!A798</f>
        <v>8</v>
      </c>
      <c r="B735" s="0" t="str">
        <f aca="false">'SOUTH-1'!B798</f>
        <v>11 kV Horihorpara (=F5)</v>
      </c>
      <c r="C735" s="1441" t="n">
        <f aca="false">'SOUTH-1'!C798</f>
        <v>11</v>
      </c>
      <c r="D735" s="1441" t="str">
        <f aca="false">'SOUTH-1'!D798</f>
        <v>Shitalakhya</v>
      </c>
      <c r="E735" s="1441" t="str">
        <f aca="false">'SOUTH-1'!E798</f>
        <v>041808902782</v>
      </c>
      <c r="F735" s="1441" t="n">
        <f aca="false">'SOUTH-1'!F798</f>
        <v>1</v>
      </c>
      <c r="G735" s="1441" t="n">
        <f aca="false">'SOUTH-1'!G798</f>
        <v>506.79</v>
      </c>
      <c r="H735" s="1441" t="n">
        <f aca="false">'SOUTH-1'!H798</f>
        <v>518.47</v>
      </c>
      <c r="I735" s="1441" t="n">
        <f aca="false">'SOUTH-1'!I798</f>
        <v>11.68</v>
      </c>
      <c r="J735" s="1441" t="n">
        <f aca="false">'SOUTH-1'!J798</f>
        <v>60000</v>
      </c>
      <c r="K735" s="0" t="n">
        <f aca="false">'SOUTH-1'!K798</f>
        <v>0</v>
      </c>
      <c r="L735" s="0" t="n">
        <f aca="false">'SOUTH-1'!L798</f>
        <v>700800</v>
      </c>
      <c r="M735" s="0" t="n">
        <f aca="false">'SOUTH-1'!M798</f>
        <v>702593.011760009</v>
      </c>
      <c r="N735" s="0" t="str">
        <f aca="false">'SOUTH-1'!N798</f>
        <v>Sytalakhya</v>
      </c>
      <c r="O735" s="0" t="s">
        <v>5119</v>
      </c>
    </row>
    <row r="736" customFormat="false" ht="15" hidden="true" customHeight="false" outlineLevel="0" collapsed="false">
      <c r="A736" s="0" t="n">
        <f aca="false">'SOUTH-1'!A799</f>
        <v>9</v>
      </c>
      <c r="B736" s="0" t="str">
        <f aca="false">'SOUTH-1'!B799</f>
        <v>11 kV Amtola Feeder (=F6)</v>
      </c>
      <c r="C736" s="1441" t="n">
        <f aca="false">'SOUTH-1'!C799</f>
        <v>11</v>
      </c>
      <c r="D736" s="1441" t="str">
        <f aca="false">'SOUTH-1'!D799</f>
        <v>Shitalakhya</v>
      </c>
      <c r="E736" s="1441" t="str">
        <f aca="false">'SOUTH-1'!E799</f>
        <v>041808902773</v>
      </c>
      <c r="F736" s="1441" t="n">
        <f aca="false">'SOUTH-1'!F799</f>
        <v>1</v>
      </c>
      <c r="G736" s="1441" t="n">
        <f aca="false">'SOUTH-1'!G799</f>
        <v>1118.86</v>
      </c>
      <c r="H736" s="1441" t="n">
        <f aca="false">'SOUTH-1'!H799</f>
        <v>1147.26</v>
      </c>
      <c r="I736" s="1441" t="n">
        <f aca="false">'SOUTH-1'!I799</f>
        <v>28.4000000000001</v>
      </c>
      <c r="J736" s="1441" t="n">
        <f aca="false">'SOUTH-1'!J799</f>
        <v>60000</v>
      </c>
      <c r="K736" s="0" t="n">
        <f aca="false">'SOUTH-1'!K799</f>
        <v>0</v>
      </c>
      <c r="L736" s="0" t="n">
        <f aca="false">'SOUTH-1'!L799</f>
        <v>1704000.00000001</v>
      </c>
      <c r="M736" s="0" t="n">
        <f aca="false">'SOUTH-1'!M799</f>
        <v>1708359.72037537</v>
      </c>
      <c r="N736" s="0" t="str">
        <f aca="false">'SOUTH-1'!N799</f>
        <v>Sytalakhya</v>
      </c>
      <c r="O736" s="0" t="s">
        <v>5119</v>
      </c>
    </row>
    <row r="737" customFormat="false" ht="15" hidden="true" customHeight="false" outlineLevel="0" collapsed="false">
      <c r="A737" s="0" t="n">
        <f aca="false">'SOUTH-1'!A800</f>
        <v>10</v>
      </c>
      <c r="B737" s="0" t="str">
        <f aca="false">'SOUTH-1'!B800</f>
        <v>11 kV Outgoing Feeder-7 (=F7)</v>
      </c>
      <c r="C737" s="1441" t="n">
        <f aca="false">'SOUTH-1'!C800</f>
        <v>11</v>
      </c>
      <c r="D737" s="1441" t="n">
        <f aca="false">'SOUTH-1'!D800</f>
        <v>0</v>
      </c>
      <c r="E737" s="1441" t="str">
        <f aca="false">'SOUTH-1'!E800</f>
        <v>041808902774</v>
      </c>
      <c r="F737" s="1441" t="n">
        <f aca="false">'SOUTH-1'!F800</f>
        <v>1</v>
      </c>
      <c r="G737" s="1441" t="n">
        <f aca="false">'SOUTH-1'!G800</f>
        <v>0</v>
      </c>
      <c r="H737" s="1441" t="n">
        <f aca="false">'SOUTH-1'!H800</f>
        <v>0</v>
      </c>
      <c r="I737" s="1441" t="n">
        <f aca="false">'SOUTH-1'!I800</f>
        <v>0</v>
      </c>
      <c r="J737" s="1441" t="n">
        <f aca="false">'SOUTH-1'!J800</f>
        <v>60000</v>
      </c>
      <c r="K737" s="0" t="n">
        <f aca="false">'SOUTH-1'!K800</f>
        <v>0</v>
      </c>
      <c r="L737" s="0" t="n">
        <f aca="false">'SOUTH-1'!L800</f>
        <v>0</v>
      </c>
      <c r="M737" s="0" t="n">
        <f aca="false">'SOUTH-1'!M800</f>
        <v>0</v>
      </c>
      <c r="N737" s="0" t="n">
        <f aca="false">'SOUTH-1'!N800</f>
        <v>0</v>
      </c>
      <c r="O737" s="0" t="s">
        <v>5119</v>
      </c>
    </row>
    <row r="738" customFormat="false" ht="15" hidden="true" customHeight="false" outlineLevel="0" collapsed="false">
      <c r="A738" s="0" t="n">
        <f aca="false">'SOUTH-1'!A801</f>
        <v>11</v>
      </c>
      <c r="B738" s="0" t="str">
        <f aca="false">'SOUTH-1'!B801</f>
        <v>11 kV Outgoing Feeder-8 with BPT-1</v>
      </c>
      <c r="C738" s="1441" t="n">
        <f aca="false">'SOUTH-1'!C801</f>
        <v>11</v>
      </c>
      <c r="D738" s="1441" t="n">
        <f aca="false">'SOUTH-1'!D801</f>
        <v>0</v>
      </c>
      <c r="E738" s="1441" t="str">
        <f aca="false">'SOUTH-1'!E801</f>
        <v>041808902760</v>
      </c>
      <c r="F738" s="1441" t="n">
        <f aca="false">'SOUTH-1'!F801</f>
        <v>1</v>
      </c>
      <c r="G738" s="1441" t="n">
        <f aca="false">'SOUTH-1'!G801</f>
        <v>0</v>
      </c>
      <c r="H738" s="1441" t="n">
        <f aca="false">'SOUTH-1'!H801</f>
        <v>0</v>
      </c>
      <c r="I738" s="1441" t="n">
        <f aca="false">'SOUTH-1'!I801</f>
        <v>0</v>
      </c>
      <c r="J738" s="1441" t="n">
        <f aca="false">'SOUTH-1'!J801</f>
        <v>60000</v>
      </c>
      <c r="K738" s="0" t="n">
        <f aca="false">'SOUTH-1'!K801</f>
        <v>0</v>
      </c>
      <c r="L738" s="0" t="n">
        <f aca="false">'SOUTH-1'!L801</f>
        <v>0</v>
      </c>
      <c r="M738" s="0" t="n">
        <f aca="false">'SOUTH-1'!M801</f>
        <v>0</v>
      </c>
      <c r="N738" s="0" t="n">
        <f aca="false">'SOUTH-1'!N801</f>
        <v>0</v>
      </c>
      <c r="O738" s="0" t="s">
        <v>5119</v>
      </c>
    </row>
    <row r="739" customFormat="false" ht="15" hidden="true" customHeight="false" outlineLevel="0" collapsed="false">
      <c r="A739" s="0" t="n">
        <f aca="false">'SOUTH-1'!A802</f>
        <v>12</v>
      </c>
      <c r="B739" s="0" t="str">
        <f aca="false">'SOUTH-1'!B802</f>
        <v>11 kV Outgoing Feeder-9 with BPT-2</v>
      </c>
      <c r="C739" s="1441" t="n">
        <f aca="false">'SOUTH-1'!C802</f>
        <v>11</v>
      </c>
      <c r="D739" s="1441" t="n">
        <f aca="false">'SOUTH-1'!D802</f>
        <v>0</v>
      </c>
      <c r="E739" s="1441" t="str">
        <f aca="false">'SOUTH-1'!E802</f>
        <v>041808902755</v>
      </c>
      <c r="F739" s="1441" t="n">
        <f aca="false">'SOUTH-1'!F802</f>
        <v>1</v>
      </c>
      <c r="G739" s="1441" t="n">
        <f aca="false">'SOUTH-1'!G802</f>
        <v>0</v>
      </c>
      <c r="H739" s="1441" t="n">
        <f aca="false">'SOUTH-1'!H802</f>
        <v>0</v>
      </c>
      <c r="I739" s="1441" t="n">
        <f aca="false">'SOUTH-1'!I802</f>
        <v>0</v>
      </c>
      <c r="J739" s="1441" t="n">
        <f aca="false">'SOUTH-1'!J802</f>
        <v>60000</v>
      </c>
      <c r="K739" s="0" t="n">
        <f aca="false">'SOUTH-1'!K802</f>
        <v>0</v>
      </c>
      <c r="L739" s="0" t="n">
        <f aca="false">'SOUTH-1'!L802</f>
        <v>0</v>
      </c>
      <c r="M739" s="0" t="n">
        <f aca="false">'SOUTH-1'!M802</f>
        <v>0</v>
      </c>
      <c r="N739" s="0" t="n">
        <f aca="false">'SOUTH-1'!N802</f>
        <v>0</v>
      </c>
      <c r="O739" s="0" t="s">
        <v>5119</v>
      </c>
    </row>
    <row r="740" customFormat="false" ht="15" hidden="true" customHeight="false" outlineLevel="0" collapsed="false">
      <c r="A740" s="0" t="n">
        <f aca="false">'SOUTH-1'!A803</f>
        <v>13</v>
      </c>
      <c r="B740" s="0" t="str">
        <f aca="false">'SOUTH-1'!B803</f>
        <v>11 kV Outgoing Feeder-10 (=F8)</v>
      </c>
      <c r="C740" s="1441" t="n">
        <f aca="false">'SOUTH-1'!C803</f>
        <v>11</v>
      </c>
      <c r="D740" s="1441" t="n">
        <f aca="false">'SOUTH-1'!D803</f>
        <v>0</v>
      </c>
      <c r="E740" s="1441" t="str">
        <f aca="false">'SOUTH-1'!E803</f>
        <v>041808902788</v>
      </c>
      <c r="F740" s="1441" t="n">
        <f aca="false">'SOUTH-1'!F803</f>
        <v>1</v>
      </c>
      <c r="G740" s="1441" t="n">
        <f aca="false">'SOUTH-1'!G803</f>
        <v>0</v>
      </c>
      <c r="H740" s="1441" t="n">
        <f aca="false">'SOUTH-1'!H803</f>
        <v>0</v>
      </c>
      <c r="I740" s="1441" t="n">
        <f aca="false">'SOUTH-1'!I803</f>
        <v>0</v>
      </c>
      <c r="J740" s="1441" t="n">
        <f aca="false">'SOUTH-1'!J803</f>
        <v>60000</v>
      </c>
      <c r="K740" s="0" t="n">
        <f aca="false">'SOUTH-1'!K803</f>
        <v>0</v>
      </c>
      <c r="L740" s="0" t="n">
        <f aca="false">'SOUTH-1'!L803</f>
        <v>0</v>
      </c>
      <c r="M740" s="0" t="n">
        <f aca="false">'SOUTH-1'!M803</f>
        <v>0</v>
      </c>
      <c r="N740" s="0" t="n">
        <f aca="false">'SOUTH-1'!N803</f>
        <v>0</v>
      </c>
      <c r="O740" s="0" t="s">
        <v>5119</v>
      </c>
    </row>
    <row r="741" customFormat="false" ht="15" hidden="true" customHeight="false" outlineLevel="0" collapsed="false">
      <c r="A741" s="0" t="n">
        <f aca="false">'SOUTH-1'!A804</f>
        <v>14</v>
      </c>
      <c r="B741" s="0" t="str">
        <f aca="false">'SOUTH-1'!B804</f>
        <v>11 kV Outgoing Feeder-11 (=F9)</v>
      </c>
      <c r="C741" s="1441" t="n">
        <f aca="false">'SOUTH-1'!C804</f>
        <v>11</v>
      </c>
      <c r="D741" s="1441" t="n">
        <f aca="false">'SOUTH-1'!D804</f>
        <v>0</v>
      </c>
      <c r="E741" s="1441" t="str">
        <f aca="false">'SOUTH-1'!E804</f>
        <v>041808902785</v>
      </c>
      <c r="F741" s="1441" t="n">
        <f aca="false">'SOUTH-1'!F804</f>
        <v>1</v>
      </c>
      <c r="G741" s="1441" t="n">
        <f aca="false">'SOUTH-1'!G804</f>
        <v>0</v>
      </c>
      <c r="H741" s="1441" t="n">
        <f aca="false">'SOUTH-1'!H804</f>
        <v>0</v>
      </c>
      <c r="I741" s="1441" t="n">
        <f aca="false">'SOUTH-1'!I804</f>
        <v>0</v>
      </c>
      <c r="J741" s="1441" t="n">
        <f aca="false">'SOUTH-1'!J804</f>
        <v>60000</v>
      </c>
      <c r="K741" s="0" t="n">
        <f aca="false">'SOUTH-1'!K804</f>
        <v>0</v>
      </c>
      <c r="L741" s="0" t="n">
        <f aca="false">'SOUTH-1'!L804</f>
        <v>0</v>
      </c>
      <c r="M741" s="0" t="n">
        <f aca="false">'SOUTH-1'!M804</f>
        <v>0</v>
      </c>
      <c r="N741" s="0" t="n">
        <f aca="false">'SOUTH-1'!N804</f>
        <v>0</v>
      </c>
      <c r="O741" s="0" t="s">
        <v>5119</v>
      </c>
    </row>
    <row r="742" customFormat="false" ht="15" hidden="true" customHeight="false" outlineLevel="0" collapsed="false">
      <c r="A742" s="0" t="n">
        <f aca="false">'SOUTH-1'!A805</f>
        <v>15</v>
      </c>
      <c r="B742" s="0" t="str">
        <f aca="false">'SOUTH-1'!B805</f>
        <v>11 kV Nabinagar (=F10)</v>
      </c>
      <c r="C742" s="1441" t="n">
        <f aca="false">'SOUTH-1'!C805</f>
        <v>11</v>
      </c>
      <c r="D742" s="1441" t="str">
        <f aca="false">'SOUTH-1'!D805</f>
        <v>Shitalakhya</v>
      </c>
      <c r="E742" s="1441" t="str">
        <f aca="false">'SOUTH-1'!E805</f>
        <v>041808902841</v>
      </c>
      <c r="F742" s="1441" t="n">
        <f aca="false">'SOUTH-1'!F805</f>
        <v>1</v>
      </c>
      <c r="G742" s="1441" t="n">
        <f aca="false">'SOUTH-1'!G805</f>
        <v>116.01</v>
      </c>
      <c r="H742" s="1441" t="n">
        <f aca="false">'SOUTH-1'!H805</f>
        <v>135.99</v>
      </c>
      <c r="I742" s="1441" t="n">
        <f aca="false">'SOUTH-1'!I805</f>
        <v>19.98</v>
      </c>
      <c r="J742" s="1441" t="n">
        <f aca="false">'SOUTH-1'!J805</f>
        <v>60000</v>
      </c>
      <c r="K742" s="0" t="n">
        <f aca="false">'SOUTH-1'!K805</f>
        <v>0</v>
      </c>
      <c r="L742" s="0" t="n">
        <f aca="false">'SOUTH-1'!L805</f>
        <v>1198800</v>
      </c>
      <c r="M742" s="0" t="n">
        <f aca="false">'SOUTH-1'!M805</f>
        <v>1201867.15539084</v>
      </c>
      <c r="N742" s="0" t="str">
        <f aca="false">'SOUTH-1'!N805</f>
        <v>Sytalakhya</v>
      </c>
      <c r="O742" s="0" t="s">
        <v>5119</v>
      </c>
    </row>
    <row r="743" customFormat="false" ht="15" hidden="true" customHeight="false" outlineLevel="0" collapsed="false">
      <c r="A743" s="0" t="n">
        <f aca="false">'SOUTH-1'!A806</f>
        <v>16</v>
      </c>
      <c r="B743" s="0" t="str">
        <f aca="false">'SOUTH-1'!B806</f>
        <v>11 kV Dhalipara (=F11)</v>
      </c>
      <c r="C743" s="1441" t="n">
        <f aca="false">'SOUTH-1'!C806</f>
        <v>11</v>
      </c>
      <c r="D743" s="1441" t="str">
        <f aca="false">'SOUTH-1'!D806</f>
        <v>Shitalakhya</v>
      </c>
      <c r="E743" s="1441" t="str">
        <f aca="false">'SOUTH-1'!E806</f>
        <v>041808902842</v>
      </c>
      <c r="F743" s="1441" t="n">
        <f aca="false">'SOUTH-1'!F806</f>
        <v>1</v>
      </c>
      <c r="G743" s="1441" t="n">
        <f aca="false">'SOUTH-1'!G806</f>
        <v>48.55</v>
      </c>
      <c r="H743" s="1441" t="n">
        <f aca="false">'SOUTH-1'!H806</f>
        <v>58.08</v>
      </c>
      <c r="I743" s="1441" t="n">
        <f aca="false">'SOUTH-1'!I806</f>
        <v>9.53</v>
      </c>
      <c r="J743" s="1441" t="n">
        <f aca="false">'SOUTH-1'!J806</f>
        <v>60000</v>
      </c>
      <c r="K743" s="0" t="n">
        <f aca="false">'SOUTH-1'!K806</f>
        <v>0</v>
      </c>
      <c r="L743" s="0" t="n">
        <f aca="false">'SOUTH-1'!L806</f>
        <v>571800</v>
      </c>
      <c r="M743" s="0" t="n">
        <f aca="false">'SOUTH-1'!M806</f>
        <v>573262.96250624</v>
      </c>
      <c r="N743" s="0" t="str">
        <f aca="false">'SOUTH-1'!N806</f>
        <v>Sytalakhya</v>
      </c>
      <c r="O743" s="0" t="s">
        <v>5119</v>
      </c>
    </row>
    <row r="744" customFormat="false" ht="15" hidden="true" customHeight="false" outlineLevel="0" collapsed="false">
      <c r="A744" s="0" t="n">
        <f aca="false">'SOUTH-1'!A807</f>
        <v>17</v>
      </c>
      <c r="B744" s="0" t="str">
        <f aca="false">'SOUTH-1'!B807</f>
        <v>11 kV Etimkhana (=F12)</v>
      </c>
      <c r="C744" s="1441" t="n">
        <f aca="false">'SOUTH-1'!C807</f>
        <v>11</v>
      </c>
      <c r="D744" s="1441" t="str">
        <f aca="false">'SOUTH-1'!D807</f>
        <v>Shitalakhya</v>
      </c>
      <c r="E744" s="1441" t="str">
        <f aca="false">'SOUTH-1'!E807</f>
        <v>041808902840</v>
      </c>
      <c r="F744" s="1441" t="n">
        <f aca="false">'SOUTH-1'!F807</f>
        <v>1</v>
      </c>
      <c r="G744" s="1441" t="n">
        <f aca="false">'SOUTH-1'!G807</f>
        <v>1045.24</v>
      </c>
      <c r="H744" s="1441" t="n">
        <f aca="false">'SOUTH-1'!H807</f>
        <v>1064.3</v>
      </c>
      <c r="I744" s="1441" t="n">
        <f aca="false">'SOUTH-1'!I807</f>
        <v>19.0599999999999</v>
      </c>
      <c r="J744" s="1441" t="n">
        <f aca="false">'SOUTH-1'!J807</f>
        <v>60000</v>
      </c>
      <c r="K744" s="0" t="n">
        <f aca="false">'SOUTH-1'!K807</f>
        <v>0</v>
      </c>
      <c r="L744" s="0" t="n">
        <f aca="false">'SOUTH-1'!L807</f>
        <v>1143600</v>
      </c>
      <c r="M744" s="0" t="n">
        <f aca="false">'SOUTH-1'!M807</f>
        <v>1146525.92501248</v>
      </c>
      <c r="N744" s="0" t="str">
        <f aca="false">'SOUTH-1'!N807</f>
        <v>Sytalakhya</v>
      </c>
      <c r="O744" s="0" t="s">
        <v>5119</v>
      </c>
    </row>
    <row r="745" customFormat="false" ht="15" hidden="true" customHeight="false" outlineLevel="0" collapsed="false">
      <c r="A745" s="0" t="n">
        <f aca="false">'SOUTH-1'!A808</f>
        <v>18</v>
      </c>
      <c r="B745" s="0" t="str">
        <f aca="false">'SOUTH-1'!B808</f>
        <v>11 kV Premroad (=F13)</v>
      </c>
      <c r="C745" s="1441" t="n">
        <f aca="false">'SOUTH-1'!C808</f>
        <v>11</v>
      </c>
      <c r="D745" s="1441" t="str">
        <f aca="false">'SOUTH-1'!D808</f>
        <v>Shitalakhya</v>
      </c>
      <c r="E745" s="1441" t="str">
        <f aca="false">'SOUTH-1'!E808</f>
        <v>041808902798</v>
      </c>
      <c r="F745" s="1441" t="n">
        <f aca="false">'SOUTH-1'!F808</f>
        <v>1</v>
      </c>
      <c r="G745" s="1441" t="n">
        <f aca="false">'SOUTH-1'!G808</f>
        <v>1234.36</v>
      </c>
      <c r="H745" s="1441" t="n">
        <f aca="false">'SOUTH-1'!H808</f>
        <v>1275.93</v>
      </c>
      <c r="I745" s="1441" t="n">
        <f aca="false">'SOUTH-1'!I808</f>
        <v>41.5700000000002</v>
      </c>
      <c r="J745" s="1441" t="n">
        <f aca="false">'SOUTH-1'!J808</f>
        <v>60000</v>
      </c>
      <c r="K745" s="0" t="n">
        <f aca="false">'SOUTH-1'!K808</f>
        <v>0</v>
      </c>
      <c r="L745" s="0" t="n">
        <f aca="false">'SOUTH-1'!L808</f>
        <v>2494200.00000001</v>
      </c>
      <c r="M745" s="0" t="n">
        <f aca="false">'SOUTH-1'!M808</f>
        <v>2500581.46394381</v>
      </c>
      <c r="N745" s="0" t="str">
        <f aca="false">'SOUTH-1'!N808</f>
        <v>Sytalakhya</v>
      </c>
      <c r="O745" s="0" t="s">
        <v>5119</v>
      </c>
    </row>
    <row r="746" customFormat="false" ht="15" hidden="true" customHeight="false" outlineLevel="0" collapsed="false">
      <c r="A746" s="0" t="n">
        <f aca="false">'SOUTH-1'!A809</f>
        <v>19</v>
      </c>
      <c r="B746" s="0" t="str">
        <f aca="false">'SOUTH-1'!B809</f>
        <v>11 kV Outgoing Feeder-16 (=F14)</v>
      </c>
      <c r="C746" s="1441" t="n">
        <f aca="false">'SOUTH-1'!C809</f>
        <v>11</v>
      </c>
      <c r="D746" s="1441" t="n">
        <f aca="false">'SOUTH-1'!D809</f>
        <v>0</v>
      </c>
      <c r="E746" s="1441" t="str">
        <f aca="false">'SOUTH-1'!E809</f>
        <v>041808902781</v>
      </c>
      <c r="F746" s="1441" t="n">
        <f aca="false">'SOUTH-1'!F809</f>
        <v>1</v>
      </c>
      <c r="G746" s="1441" t="n">
        <f aca="false">'SOUTH-1'!G809</f>
        <v>0</v>
      </c>
      <c r="H746" s="1441" t="n">
        <f aca="false">'SOUTH-1'!H809</f>
        <v>0</v>
      </c>
      <c r="I746" s="1441" t="n">
        <f aca="false">'SOUTH-1'!I809</f>
        <v>0</v>
      </c>
      <c r="J746" s="1441" t="n">
        <f aca="false">'SOUTH-1'!J809</f>
        <v>60000</v>
      </c>
      <c r="K746" s="0" t="n">
        <f aca="false">'SOUTH-1'!K809</f>
        <v>0</v>
      </c>
      <c r="L746" s="0" t="n">
        <f aca="false">'SOUTH-1'!L809</f>
        <v>0</v>
      </c>
      <c r="M746" s="0" t="n">
        <f aca="false">'SOUTH-1'!M809</f>
        <v>0</v>
      </c>
      <c r="N746" s="0" t="n">
        <f aca="false">'SOUTH-1'!N809</f>
        <v>0</v>
      </c>
      <c r="O746" s="0" t="s">
        <v>5119</v>
      </c>
    </row>
    <row r="747" customFormat="false" ht="15" hidden="true" customHeight="false" outlineLevel="0" collapsed="false">
      <c r="A747" s="0" t="n">
        <f aca="false">'SOUTH-1'!A876</f>
        <v>11</v>
      </c>
      <c r="B747" s="0" t="str">
        <f aca="false">'SOUTH-1'!B876</f>
        <v>11 kV Katherpol Feeder</v>
      </c>
      <c r="C747" s="1441" t="n">
        <f aca="false">'SOUTH-1'!C876</f>
        <v>11</v>
      </c>
      <c r="D747" s="1441" t="n">
        <f aca="false">'SOUTH-1'!D876</f>
        <v>0</v>
      </c>
      <c r="E747" s="1441" t="str">
        <f aca="false">'SOUTH-1'!E876</f>
        <v>00000031</v>
      </c>
      <c r="F747" s="1441" t="n">
        <f aca="false">'SOUTH-1'!F876</f>
        <v>1</v>
      </c>
      <c r="G747" s="1441" t="n">
        <f aca="false">'SOUTH-1'!G876</f>
        <v>59742536</v>
      </c>
      <c r="H747" s="1441" t="n">
        <f aca="false">'SOUTH-1'!H876</f>
        <v>61558008</v>
      </c>
      <c r="I747" s="1441" t="n">
        <f aca="false">'SOUTH-1'!I876</f>
        <v>1815472</v>
      </c>
      <c r="J747" s="1441" t="n">
        <f aca="false">'SOUTH-1'!J876</f>
        <v>1</v>
      </c>
      <c r="K747" s="0" t="n">
        <f aca="false">'SOUTH-1'!K876</f>
        <v>0</v>
      </c>
      <c r="L747" s="0" t="n">
        <f aca="false">'SOUTH-1'!L876</f>
        <v>1815472</v>
      </c>
      <c r="M747" s="0" t="n">
        <f aca="false">'SOUTH-1'!M876</f>
        <v>1813520.64586743</v>
      </c>
      <c r="N747" s="0" t="str">
        <f aca="false">'SOUTH-1'!N876</f>
        <v>Fatullah</v>
      </c>
      <c r="O747" s="0" t="s">
        <v>1056</v>
      </c>
    </row>
    <row r="748" customFormat="false" ht="15" hidden="true" customHeight="false" outlineLevel="0" collapsed="false">
      <c r="A748" s="0" t="n">
        <f aca="false">'SOUTH-1'!A877</f>
        <v>12</v>
      </c>
      <c r="B748" s="0" t="str">
        <f aca="false">'SOUTH-1'!B877</f>
        <v>11 kV Spare Feeder</v>
      </c>
      <c r="C748" s="1441" t="n">
        <f aca="false">'SOUTH-1'!C877</f>
        <v>11</v>
      </c>
      <c r="D748" s="1441" t="n">
        <f aca="false">'SOUTH-1'!D877</f>
        <v>0</v>
      </c>
      <c r="E748" s="1441" t="n">
        <f aca="false">'SOUTH-1'!E877</f>
        <v>0</v>
      </c>
      <c r="F748" s="1441" t="n">
        <f aca="false">'SOUTH-1'!F877</f>
        <v>1</v>
      </c>
      <c r="G748" s="1441" t="n">
        <f aca="false">'SOUTH-1'!G877</f>
        <v>0</v>
      </c>
      <c r="H748" s="1441" t="n">
        <f aca="false">'SOUTH-1'!H877</f>
        <v>0</v>
      </c>
      <c r="I748" s="1441" t="n">
        <f aca="false">'SOUTH-1'!I877</f>
        <v>0</v>
      </c>
      <c r="J748" s="1441" t="n">
        <f aca="false">'SOUTH-1'!J877</f>
        <v>1</v>
      </c>
      <c r="K748" s="0" t="n">
        <f aca="false">'SOUTH-1'!K877</f>
        <v>0</v>
      </c>
      <c r="L748" s="0" t="n">
        <f aca="false">'SOUTH-1'!L877</f>
        <v>0</v>
      </c>
      <c r="M748" s="0" t="n">
        <f aca="false">'SOUTH-1'!M877</f>
        <v>0</v>
      </c>
      <c r="N748" s="0" t="n">
        <f aca="false">'SOUTH-1'!N877</f>
        <v>0</v>
      </c>
      <c r="O748" s="0" t="s">
        <v>1056</v>
      </c>
    </row>
    <row r="749" customFormat="false" ht="15" hidden="true" customHeight="false" outlineLevel="0" collapsed="false">
      <c r="A749" s="0" t="n">
        <f aca="false">'SOUTH-1'!A878</f>
        <v>13</v>
      </c>
      <c r="B749" s="0" t="str">
        <f aca="false">'SOUTH-1'!B878</f>
        <v>11 kV Union Parishad Feeder</v>
      </c>
      <c r="C749" s="1441" t="n">
        <f aca="false">'SOUTH-1'!C878</f>
        <v>11</v>
      </c>
      <c r="D749" s="1441" t="n">
        <f aca="false">'SOUTH-1'!D878</f>
        <v>0</v>
      </c>
      <c r="E749" s="1441" t="str">
        <f aca="false">'SOUTH-1'!E878</f>
        <v>00000032</v>
      </c>
      <c r="F749" s="1441" t="n">
        <f aca="false">'SOUTH-1'!F878</f>
        <v>1</v>
      </c>
      <c r="G749" s="1441" t="n">
        <f aca="false">'SOUTH-1'!G878</f>
        <v>61871328</v>
      </c>
      <c r="H749" s="1441" t="n">
        <f aca="false">'SOUTH-1'!H878</f>
        <v>63039328</v>
      </c>
      <c r="I749" s="1441" t="n">
        <f aca="false">'SOUTH-1'!I878</f>
        <v>1168000</v>
      </c>
      <c r="J749" s="1441" t="n">
        <f aca="false">'SOUTH-1'!J878</f>
        <v>1</v>
      </c>
      <c r="K749" s="0" t="n">
        <f aca="false">'SOUTH-1'!K878</f>
        <v>0</v>
      </c>
      <c r="L749" s="0" t="n">
        <f aca="false">'SOUTH-1'!L878</f>
        <v>1168000</v>
      </c>
      <c r="M749" s="0" t="n">
        <f aca="false">'SOUTH-1'!M878</f>
        <v>1166744.57902582</v>
      </c>
      <c r="N749" s="0" t="str">
        <f aca="false">'SOUTH-1'!N878</f>
        <v>Fatullah</v>
      </c>
      <c r="O749" s="0" t="s">
        <v>1056</v>
      </c>
    </row>
    <row r="750" customFormat="false" ht="15" hidden="true" customHeight="false" outlineLevel="0" collapsed="false">
      <c r="A750" s="0" t="n">
        <f aca="false">'SOUTH-1'!A879</f>
        <v>14</v>
      </c>
      <c r="B750" s="0" t="str">
        <f aca="false">'SOUTH-1'!B879</f>
        <v>11 kV Shiachar Feeder</v>
      </c>
      <c r="C750" s="1441" t="n">
        <f aca="false">'SOUTH-1'!C879</f>
        <v>11</v>
      </c>
      <c r="D750" s="1441" t="n">
        <f aca="false">'SOUTH-1'!D879</f>
        <v>0</v>
      </c>
      <c r="E750" s="1441" t="str">
        <f aca="false">'SOUTH-1'!E879</f>
        <v>00000030</v>
      </c>
      <c r="F750" s="1441" t="n">
        <f aca="false">'SOUTH-1'!F879</f>
        <v>1</v>
      </c>
      <c r="G750" s="1441" t="n">
        <f aca="false">'SOUTH-1'!G879</f>
        <v>61991488</v>
      </c>
      <c r="H750" s="1441" t="n">
        <f aca="false">'SOUTH-1'!H879</f>
        <v>63888724</v>
      </c>
      <c r="I750" s="1441" t="n">
        <f aca="false">'SOUTH-1'!I879</f>
        <v>1897236</v>
      </c>
      <c r="J750" s="1441" t="n">
        <f aca="false">'SOUTH-1'!J879</f>
        <v>1</v>
      </c>
      <c r="K750" s="0" t="n">
        <f aca="false">'SOUTH-1'!K879</f>
        <v>0</v>
      </c>
      <c r="L750" s="0" t="n">
        <f aca="false">'SOUTH-1'!L879</f>
        <v>1897236</v>
      </c>
      <c r="M750" s="0" t="n">
        <f aca="false">'SOUTH-1'!M879</f>
        <v>1895196.76209985</v>
      </c>
      <c r="N750" s="0" t="str">
        <f aca="false">'SOUTH-1'!N879</f>
        <v>Fatullah</v>
      </c>
      <c r="O750" s="0" t="s">
        <v>1056</v>
      </c>
    </row>
    <row r="751" customFormat="false" ht="15" hidden="true" customHeight="false" outlineLevel="0" collapsed="false">
      <c r="A751" s="0" t="n">
        <f aca="false">'SOUTH-1'!A880</f>
        <v>15</v>
      </c>
      <c r="B751" s="0" t="str">
        <f aca="false">'SOUTH-1'!B880</f>
        <v>11 kV Sastapur Feeder</v>
      </c>
      <c r="C751" s="1441" t="n">
        <f aca="false">'SOUTH-1'!C880</f>
        <v>11</v>
      </c>
      <c r="D751" s="1441" t="n">
        <f aca="false">'SOUTH-1'!D880</f>
        <v>0</v>
      </c>
      <c r="E751" s="1441" t="str">
        <f aca="false">'SOUTH-1'!E880</f>
        <v>00000106</v>
      </c>
      <c r="F751" s="1441" t="n">
        <f aca="false">'SOUTH-1'!F880</f>
        <v>1</v>
      </c>
      <c r="G751" s="1441" t="n">
        <f aca="false">'SOUTH-1'!G880</f>
        <v>67891392</v>
      </c>
      <c r="H751" s="1441" t="n">
        <f aca="false">'SOUTH-1'!H880</f>
        <v>69229072</v>
      </c>
      <c r="I751" s="1441" t="n">
        <f aca="false">'SOUTH-1'!I880</f>
        <v>1337680</v>
      </c>
      <c r="J751" s="1441" t="n">
        <f aca="false">'SOUTH-1'!J880</f>
        <v>1</v>
      </c>
      <c r="K751" s="0" t="n">
        <f aca="false">'SOUTH-1'!K880</f>
        <v>0</v>
      </c>
      <c r="L751" s="0" t="n">
        <f aca="false">'SOUTH-1'!L880</f>
        <v>1337680</v>
      </c>
      <c r="M751" s="0" t="n">
        <f aca="false">'SOUTH-1'!M880</f>
        <v>1336242.19903361</v>
      </c>
      <c r="N751" s="0" t="str">
        <f aca="false">'SOUTH-1'!N880</f>
        <v>Fatullah</v>
      </c>
      <c r="O751" s="0" t="s">
        <v>1056</v>
      </c>
    </row>
    <row r="752" customFormat="false" ht="15" hidden="true" customHeight="false" outlineLevel="0" collapsed="false">
      <c r="A752" s="0" t="n">
        <f aca="false">'SOUTH-1'!A881</f>
        <v>17</v>
      </c>
      <c r="B752" s="0" t="str">
        <f aca="false">'SOUTH-1'!B881</f>
        <v>11 kV Spare Feeder</v>
      </c>
      <c r="C752" s="1441" t="n">
        <f aca="false">'SOUTH-1'!C881</f>
        <v>11</v>
      </c>
      <c r="D752" s="1441" t="n">
        <f aca="false">'SOUTH-1'!D881</f>
        <v>0</v>
      </c>
      <c r="E752" s="1441" t="n">
        <f aca="false">'SOUTH-1'!E881</f>
        <v>0</v>
      </c>
      <c r="F752" s="1441" t="n">
        <f aca="false">'SOUTH-1'!F881</f>
        <v>1</v>
      </c>
      <c r="G752" s="1441" t="n">
        <f aca="false">'SOUTH-1'!G881</f>
        <v>0</v>
      </c>
      <c r="H752" s="1441" t="n">
        <f aca="false">'SOUTH-1'!H881</f>
        <v>0</v>
      </c>
      <c r="I752" s="1441" t="n">
        <f aca="false">'SOUTH-1'!I881</f>
        <v>0</v>
      </c>
      <c r="J752" s="1441" t="n">
        <f aca="false">'SOUTH-1'!J881</f>
        <v>1</v>
      </c>
      <c r="K752" s="0" t="n">
        <f aca="false">'SOUTH-1'!K881</f>
        <v>0</v>
      </c>
      <c r="L752" s="0" t="n">
        <f aca="false">'SOUTH-1'!L881</f>
        <v>0</v>
      </c>
      <c r="M752" s="0" t="n">
        <f aca="false">'SOUTH-1'!M881</f>
        <v>0</v>
      </c>
      <c r="N752" s="0" t="n">
        <f aca="false">'SOUTH-1'!N881</f>
        <v>0</v>
      </c>
      <c r="O752" s="0" t="s">
        <v>1056</v>
      </c>
    </row>
    <row r="753" customFormat="false" ht="15" hidden="true" customHeight="false" outlineLevel="0" collapsed="false">
      <c r="A753" s="0" t="n">
        <f aca="false">'SOUTH-1'!A882</f>
        <v>18</v>
      </c>
      <c r="B753" s="0" t="str">
        <f aca="false">'SOUTH-1'!B882</f>
        <v>11 kV Jalal Ahmed Express</v>
      </c>
      <c r="C753" s="1441" t="n">
        <f aca="false">'SOUTH-1'!C882</f>
        <v>11</v>
      </c>
      <c r="D753" s="1441" t="n">
        <f aca="false">'SOUTH-1'!D882</f>
        <v>0</v>
      </c>
      <c r="E753" s="1441" t="str">
        <f aca="false">'SOUTH-1'!E882</f>
        <v>00000172</v>
      </c>
      <c r="F753" s="1441" t="n">
        <f aca="false">'SOUTH-1'!F882</f>
        <v>1</v>
      </c>
      <c r="G753" s="1441" t="n">
        <f aca="false">'SOUTH-1'!G882</f>
        <v>4889120</v>
      </c>
      <c r="H753" s="1441" t="n">
        <f aca="false">'SOUTH-1'!H882</f>
        <v>4960188</v>
      </c>
      <c r="I753" s="1441" t="n">
        <f aca="false">'SOUTH-1'!I882</f>
        <v>71068</v>
      </c>
      <c r="J753" s="1441" t="n">
        <f aca="false">'SOUTH-1'!J882</f>
        <v>1</v>
      </c>
      <c r="K753" s="0" t="n">
        <f aca="false">'SOUTH-1'!K882</f>
        <v>0</v>
      </c>
      <c r="L753" s="0" t="n">
        <f aca="false">'SOUTH-1'!L882</f>
        <v>71068</v>
      </c>
      <c r="M753" s="0" t="n">
        <f aca="false">'SOUTH-1'!M882</f>
        <v>70991.6127929851</v>
      </c>
      <c r="N753" s="0" t="str">
        <f aca="false">'SOUTH-1'!N882</f>
        <v>Fatullah</v>
      </c>
      <c r="O753" s="0" t="s">
        <v>1056</v>
      </c>
    </row>
    <row r="754" customFormat="false" ht="15" hidden="true" customHeight="false" outlineLevel="0" collapsed="false">
      <c r="A754" s="0" t="n">
        <f aca="false">'SOUTH-1'!A883</f>
        <v>19</v>
      </c>
      <c r="B754" s="0" t="str">
        <f aca="false">'SOUTH-1'!B883</f>
        <v>11 kV Spare Feeder</v>
      </c>
      <c r="C754" s="1441" t="n">
        <f aca="false">'SOUTH-1'!C883</f>
        <v>11</v>
      </c>
      <c r="D754" s="1441" t="n">
        <f aca="false">'SOUTH-1'!D883</f>
        <v>0</v>
      </c>
      <c r="E754" s="1441" t="n">
        <f aca="false">'SOUTH-1'!E883</f>
        <v>0</v>
      </c>
      <c r="F754" s="1441" t="n">
        <f aca="false">'SOUTH-1'!F883</f>
        <v>1</v>
      </c>
      <c r="G754" s="1441" t="n">
        <f aca="false">'SOUTH-1'!G883</f>
        <v>0</v>
      </c>
      <c r="H754" s="1441" t="n">
        <f aca="false">'SOUTH-1'!H883</f>
        <v>0</v>
      </c>
      <c r="I754" s="1441" t="n">
        <f aca="false">'SOUTH-1'!I883</f>
        <v>0</v>
      </c>
      <c r="J754" s="1441" t="n">
        <f aca="false">'SOUTH-1'!J883</f>
        <v>1</v>
      </c>
      <c r="K754" s="0" t="n">
        <f aca="false">'SOUTH-1'!K883</f>
        <v>0</v>
      </c>
      <c r="L754" s="0" t="n">
        <f aca="false">'SOUTH-1'!L883</f>
        <v>0</v>
      </c>
      <c r="M754" s="0" t="n">
        <f aca="false">'SOUTH-1'!M883</f>
        <v>0</v>
      </c>
      <c r="N754" s="0" t="n">
        <f aca="false">'SOUTH-1'!N883</f>
        <v>0</v>
      </c>
      <c r="O754" s="0" t="s">
        <v>1056</v>
      </c>
    </row>
    <row r="755" customFormat="false" ht="15" hidden="true" customHeight="false" outlineLevel="0" collapsed="false">
      <c r="A755" s="0" t="n">
        <f aca="false">'SOUTH-1'!A884</f>
        <v>21</v>
      </c>
      <c r="B755" s="0" t="str">
        <f aca="false">'SOUTH-1'!B884</f>
        <v>11 kV Spare Feeder</v>
      </c>
      <c r="C755" s="1441" t="n">
        <f aca="false">'SOUTH-1'!C884</f>
        <v>11</v>
      </c>
      <c r="D755" s="1441" t="n">
        <f aca="false">'SOUTH-1'!D884</f>
        <v>0</v>
      </c>
      <c r="E755" s="1441" t="n">
        <f aca="false">'SOUTH-1'!E884</f>
        <v>0</v>
      </c>
      <c r="F755" s="1441" t="n">
        <f aca="false">'SOUTH-1'!F884</f>
        <v>1</v>
      </c>
      <c r="G755" s="1441" t="n">
        <f aca="false">'SOUTH-1'!G884</f>
        <v>0</v>
      </c>
      <c r="H755" s="1441" t="n">
        <f aca="false">'SOUTH-1'!H884</f>
        <v>0</v>
      </c>
      <c r="I755" s="1441" t="n">
        <f aca="false">'SOUTH-1'!I884</f>
        <v>0</v>
      </c>
      <c r="J755" s="1441" t="n">
        <f aca="false">'SOUTH-1'!J884</f>
        <v>1</v>
      </c>
      <c r="K755" s="0" t="n">
        <f aca="false">'SOUTH-1'!K884</f>
        <v>0</v>
      </c>
      <c r="L755" s="0" t="n">
        <f aca="false">'SOUTH-1'!L884</f>
        <v>0</v>
      </c>
      <c r="M755" s="0" t="n">
        <f aca="false">'SOUTH-1'!M884</f>
        <v>0</v>
      </c>
      <c r="N755" s="0" t="n">
        <f aca="false">'SOUTH-1'!N884</f>
        <v>0</v>
      </c>
      <c r="O755" s="0" t="s">
        <v>1056</v>
      </c>
    </row>
    <row r="756" customFormat="false" ht="15" hidden="true" customHeight="false" outlineLevel="0" collapsed="false">
      <c r="A756" s="0" t="n">
        <f aca="false">'SOUTH-1'!A885</f>
        <v>22</v>
      </c>
      <c r="B756" s="0" t="str">
        <f aca="false">'SOUTH-1'!B885</f>
        <v>11 kV Lalpur Feeder</v>
      </c>
      <c r="C756" s="1441" t="n">
        <f aca="false">'SOUTH-1'!C885</f>
        <v>11</v>
      </c>
      <c r="D756" s="1441" t="n">
        <f aca="false">'SOUTH-1'!D885</f>
        <v>0</v>
      </c>
      <c r="E756" s="1441" t="str">
        <f aca="false">'SOUTH-1'!E885</f>
        <v>00000044</v>
      </c>
      <c r="F756" s="1441" t="n">
        <f aca="false">'SOUTH-1'!F885</f>
        <v>1</v>
      </c>
      <c r="G756" s="1441" t="n">
        <f aca="false">'SOUTH-1'!G885</f>
        <v>74945536</v>
      </c>
      <c r="H756" s="1441" t="n">
        <f aca="false">'SOUTH-1'!H885</f>
        <v>76099056</v>
      </c>
      <c r="I756" s="1441" t="n">
        <f aca="false">'SOUTH-1'!I885</f>
        <v>1153520</v>
      </c>
      <c r="J756" s="1441" t="n">
        <f aca="false">'SOUTH-1'!J885</f>
        <v>1</v>
      </c>
      <c r="K756" s="0" t="n">
        <f aca="false">'SOUTH-1'!K885</f>
        <v>0</v>
      </c>
      <c r="L756" s="0" t="n">
        <f aca="false">'SOUTH-1'!L885</f>
        <v>1153520</v>
      </c>
      <c r="M756" s="0" t="n">
        <f aca="false">'SOUTH-1'!M885</f>
        <v>1152280.14280639</v>
      </c>
      <c r="N756" s="0" t="str">
        <f aca="false">'SOUTH-1'!N885</f>
        <v>Fatullah</v>
      </c>
      <c r="O756" s="0" t="s">
        <v>1056</v>
      </c>
    </row>
    <row r="757" customFormat="false" ht="15" hidden="true" customHeight="false" outlineLevel="0" collapsed="false">
      <c r="A757" s="0" t="n">
        <f aca="false">'SOUTH-1'!A886</f>
        <v>23</v>
      </c>
      <c r="B757" s="0" t="str">
        <f aca="false">'SOUTH-1'!B886</f>
        <v>11 kV Kotaler Bag Feeder</v>
      </c>
      <c r="C757" s="1441" t="n">
        <f aca="false">'SOUTH-1'!C886</f>
        <v>11</v>
      </c>
      <c r="D757" s="1441" t="n">
        <f aca="false">'SOUTH-1'!D886</f>
        <v>0</v>
      </c>
      <c r="E757" s="1441" t="str">
        <f aca="false">'SOUTH-1'!E886</f>
        <v>00000050</v>
      </c>
      <c r="F757" s="1441" t="n">
        <f aca="false">'SOUTH-1'!F886</f>
        <v>1</v>
      </c>
      <c r="G757" s="1441" t="n">
        <f aca="false">'SOUTH-1'!G886</f>
        <v>79654888</v>
      </c>
      <c r="H757" s="1441" t="n">
        <f aca="false">'SOUTH-1'!H886</f>
        <v>81048560</v>
      </c>
      <c r="I757" s="1441" t="n">
        <f aca="false">'SOUTH-1'!I886</f>
        <v>1393672</v>
      </c>
      <c r="J757" s="1441" t="n">
        <f aca="false">'SOUTH-1'!J886</f>
        <v>1</v>
      </c>
      <c r="K757" s="0" t="n">
        <f aca="false">'SOUTH-1'!K886</f>
        <v>0</v>
      </c>
      <c r="L757" s="0" t="n">
        <f aca="false">'SOUTH-1'!L886</f>
        <v>1393672</v>
      </c>
      <c r="M757" s="0" t="n">
        <f aca="false">'SOUTH-1'!M886</f>
        <v>1392174.01621581</v>
      </c>
      <c r="N757" s="0" t="str">
        <f aca="false">'SOUTH-1'!N886</f>
        <v>Fatullah</v>
      </c>
      <c r="O757" s="0" t="s">
        <v>1056</v>
      </c>
    </row>
    <row r="758" customFormat="false" ht="15" hidden="true" customHeight="false" outlineLevel="0" collapsed="false">
      <c r="A758" s="0" t="n">
        <f aca="false">'SOUTH-1'!A887</f>
        <v>24</v>
      </c>
      <c r="B758" s="0" t="str">
        <f aca="false">'SOUTH-1'!B887</f>
        <v>11 kV Idrakpur Feeder</v>
      </c>
      <c r="C758" s="1441" t="n">
        <f aca="false">'SOUTH-1'!C887</f>
        <v>11</v>
      </c>
      <c r="D758" s="1441" t="n">
        <f aca="false">'SOUTH-1'!D887</f>
        <v>0</v>
      </c>
      <c r="E758" s="1441" t="str">
        <f aca="false">'SOUTH-1'!E887</f>
        <v>00000021</v>
      </c>
      <c r="F758" s="1441" t="n">
        <f aca="false">'SOUTH-1'!F887</f>
        <v>1</v>
      </c>
      <c r="G758" s="1441" t="n">
        <f aca="false">'SOUTH-1'!G887</f>
        <v>73516904</v>
      </c>
      <c r="H758" s="1441" t="n">
        <f aca="false">'SOUTH-1'!H887</f>
        <v>74625056</v>
      </c>
      <c r="I758" s="1441" t="n">
        <f aca="false">'SOUTH-1'!I887</f>
        <v>1108152</v>
      </c>
      <c r="J758" s="1441" t="n">
        <f aca="false">'SOUTH-1'!J887</f>
        <v>1</v>
      </c>
      <c r="K758" s="0" t="n">
        <f aca="false">'SOUTH-1'!K887</f>
        <v>0</v>
      </c>
      <c r="L758" s="0" t="n">
        <f aca="false">'SOUTH-1'!L887</f>
        <v>1108152</v>
      </c>
      <c r="M758" s="0" t="n">
        <f aca="false">'SOUTH-1'!M887</f>
        <v>1106960.90645258</v>
      </c>
      <c r="N758" s="0" t="str">
        <f aca="false">'SOUTH-1'!N887</f>
        <v>Fatullah</v>
      </c>
      <c r="O758" s="0" t="s">
        <v>1056</v>
      </c>
    </row>
    <row r="759" customFormat="false" ht="15" hidden="true" customHeight="false" outlineLevel="0" collapsed="false">
      <c r="A759" s="0" t="n">
        <f aca="false">'SOUTH-1'!A888</f>
        <v>25</v>
      </c>
      <c r="B759" s="0" t="str">
        <f aca="false">'SOUTH-1'!B888</f>
        <v>11 kV Isdair Feeder</v>
      </c>
      <c r="C759" s="1441" t="n">
        <f aca="false">'SOUTH-1'!C888</f>
        <v>11</v>
      </c>
      <c r="D759" s="1441" t="n">
        <f aca="false">'SOUTH-1'!D888</f>
        <v>0</v>
      </c>
      <c r="E759" s="1441" t="str">
        <f aca="false">'SOUTH-1'!E888</f>
        <v>00000029</v>
      </c>
      <c r="F759" s="1441" t="n">
        <f aca="false">'SOUTH-1'!F888</f>
        <v>1</v>
      </c>
      <c r="G759" s="1441" t="n">
        <f aca="false">'SOUTH-1'!G888</f>
        <v>38441108</v>
      </c>
      <c r="H759" s="1441" t="n">
        <f aca="false">'SOUTH-1'!H888</f>
        <v>39230944</v>
      </c>
      <c r="I759" s="1441" t="n">
        <f aca="false">'SOUTH-1'!I888</f>
        <v>789836</v>
      </c>
      <c r="J759" s="1441" t="n">
        <f aca="false">'SOUTH-1'!J888</f>
        <v>1</v>
      </c>
      <c r="K759" s="0" t="n">
        <f aca="false">'SOUTH-1'!K888</f>
        <v>0</v>
      </c>
      <c r="L759" s="0" t="n">
        <f aca="false">'SOUTH-1'!L888</f>
        <v>789836</v>
      </c>
      <c r="M759" s="0" t="n">
        <f aca="false">'SOUTH-1'!M888</f>
        <v>788987.047362529</v>
      </c>
      <c r="N759" s="0" t="str">
        <f aca="false">'SOUTH-1'!N888</f>
        <v>Fatullah</v>
      </c>
      <c r="O759" s="0" t="s">
        <v>1056</v>
      </c>
    </row>
    <row r="760" customFormat="false" ht="15" hidden="true" customHeight="false" outlineLevel="0" collapsed="false">
      <c r="A760" s="0" t="n">
        <f aca="false">'SOUTH-1'!A889</f>
        <v>26</v>
      </c>
      <c r="B760" s="0" t="str">
        <f aca="false">'SOUTH-1'!B889</f>
        <v>11 kV Shah Fateullah Express</v>
      </c>
      <c r="C760" s="1441" t="n">
        <f aca="false">'SOUTH-1'!C889</f>
        <v>11</v>
      </c>
      <c r="D760" s="1441" t="n">
        <f aca="false">'SOUTH-1'!D889</f>
        <v>0</v>
      </c>
      <c r="E760" s="1441" t="str">
        <f aca="false">'SOUTH-1'!E889</f>
        <v>0000051</v>
      </c>
      <c r="F760" s="1441" t="n">
        <f aca="false">'SOUTH-1'!F889</f>
        <v>1</v>
      </c>
      <c r="G760" s="1441" t="n">
        <f aca="false">'SOUTH-1'!G889</f>
        <v>0</v>
      </c>
      <c r="H760" s="1441" t="n">
        <f aca="false">'SOUTH-1'!H889</f>
        <v>0</v>
      </c>
      <c r="I760" s="1441" t="n">
        <f aca="false">'SOUTH-1'!I889</f>
        <v>0</v>
      </c>
      <c r="J760" s="1441" t="n">
        <f aca="false">'SOUTH-1'!J889</f>
        <v>1</v>
      </c>
      <c r="K760" s="0" t="n">
        <f aca="false">'SOUTH-1'!K889</f>
        <v>0</v>
      </c>
      <c r="L760" s="0" t="n">
        <f aca="false">'SOUTH-1'!L889</f>
        <v>0</v>
      </c>
      <c r="M760" s="0" t="n">
        <f aca="false">'SOUTH-1'!M889</f>
        <v>0</v>
      </c>
      <c r="N760" s="0" t="str">
        <f aca="false">'SOUTH-1'!N889</f>
        <v>Fatullah</v>
      </c>
      <c r="O760" s="0" t="s">
        <v>1056</v>
      </c>
    </row>
    <row r="761" customFormat="false" ht="15" hidden="true" customHeight="false" outlineLevel="0" collapsed="false">
      <c r="A761" s="0" t="n">
        <f aca="false">'SOUTH-1'!A890</f>
        <v>27</v>
      </c>
      <c r="B761" s="0" t="str">
        <f aca="false">'SOUTH-1'!B890</f>
        <v>11 kV Spare Feeder</v>
      </c>
      <c r="C761" s="1441" t="n">
        <f aca="false">'SOUTH-1'!C890</f>
        <v>11</v>
      </c>
      <c r="D761" s="1441" t="n">
        <f aca="false">'SOUTH-1'!D890</f>
        <v>0</v>
      </c>
      <c r="E761" s="1441" t="n">
        <f aca="false">'SOUTH-1'!E890</f>
        <v>0</v>
      </c>
      <c r="F761" s="1441" t="n">
        <f aca="false">'SOUTH-1'!F890</f>
        <v>1</v>
      </c>
      <c r="G761" s="1441" t="n">
        <f aca="false">'SOUTH-1'!G890</f>
        <v>0</v>
      </c>
      <c r="H761" s="1441" t="n">
        <f aca="false">'SOUTH-1'!H890</f>
        <v>0</v>
      </c>
      <c r="I761" s="1441" t="n">
        <f aca="false">'SOUTH-1'!I890</f>
        <v>0</v>
      </c>
      <c r="J761" s="1441" t="n">
        <f aca="false">'SOUTH-1'!J890</f>
        <v>1</v>
      </c>
      <c r="K761" s="0" t="n">
        <f aca="false">'SOUTH-1'!K890</f>
        <v>0</v>
      </c>
      <c r="L761" s="0" t="n">
        <f aca="false">'SOUTH-1'!L890</f>
        <v>0</v>
      </c>
      <c r="M761" s="0" t="n">
        <f aca="false">'SOUTH-1'!M890</f>
        <v>0</v>
      </c>
      <c r="N761" s="0" t="n">
        <f aca="false">'SOUTH-1'!N890</f>
        <v>0</v>
      </c>
      <c r="O761" s="0" t="s">
        <v>1056</v>
      </c>
    </row>
    <row r="762" customFormat="false" ht="15" hidden="true" customHeight="false" outlineLevel="0" collapsed="false">
      <c r="A762" s="0" t="n">
        <f aca="false">'SOUTH-1'!A891</f>
        <v>28</v>
      </c>
      <c r="B762" s="0" t="str">
        <f aca="false">'SOUTH-1'!B891</f>
        <v>11 kV Spare Feeder</v>
      </c>
      <c r="C762" s="1441" t="n">
        <f aca="false">'SOUTH-1'!C891</f>
        <v>11</v>
      </c>
      <c r="D762" s="1441" t="n">
        <f aca="false">'SOUTH-1'!D891</f>
        <v>0</v>
      </c>
      <c r="E762" s="1441" t="n">
        <f aca="false">'SOUTH-1'!E891</f>
        <v>0</v>
      </c>
      <c r="F762" s="1441" t="n">
        <f aca="false">'SOUTH-1'!F891</f>
        <v>1</v>
      </c>
      <c r="G762" s="1441" t="n">
        <f aca="false">'SOUTH-1'!G891</f>
        <v>0</v>
      </c>
      <c r="H762" s="1441" t="n">
        <f aca="false">'SOUTH-1'!H891</f>
        <v>0</v>
      </c>
      <c r="I762" s="1441" t="n">
        <f aca="false">'SOUTH-1'!I891</f>
        <v>0</v>
      </c>
      <c r="J762" s="1441" t="n">
        <f aca="false">'SOUTH-1'!J891</f>
        <v>1</v>
      </c>
      <c r="K762" s="0" t="n">
        <f aca="false">'SOUTH-1'!K891</f>
        <v>0</v>
      </c>
      <c r="L762" s="0" t="n">
        <f aca="false">'SOUTH-1'!L891</f>
        <v>0</v>
      </c>
      <c r="M762" s="0" t="n">
        <f aca="false">'SOUTH-1'!M891</f>
        <v>0</v>
      </c>
      <c r="N762" s="0" t="n">
        <f aca="false">'SOUTH-1'!N891</f>
        <v>0</v>
      </c>
      <c r="O762" s="0" t="s">
        <v>1056</v>
      </c>
    </row>
    <row r="763" customFormat="false" ht="15" hidden="true" customHeight="false" outlineLevel="0" collapsed="false">
      <c r="A763" s="0" t="n">
        <f aca="false">'SOUTH-1'!A892</f>
        <v>29</v>
      </c>
      <c r="B763" s="0" t="str">
        <f aca="false">'SOUTH-1'!B892</f>
        <v>11/0.415 kV Auxiliary Transformer, AT-1</v>
      </c>
      <c r="C763" s="1441" t="n">
        <f aca="false">'SOUTH-1'!C892</f>
        <v>0.415</v>
      </c>
      <c r="D763" s="1441" t="n">
        <f aca="false">'SOUTH-1'!D892</f>
        <v>0</v>
      </c>
      <c r="E763" s="1441" t="str">
        <f aca="false">'SOUTH-1'!E892</f>
        <v>DHKF 7522</v>
      </c>
      <c r="F763" s="1441" t="n">
        <f aca="false">'SOUTH-1'!F892</f>
        <v>1</v>
      </c>
      <c r="G763" s="1441" t="n">
        <f aca="false">'SOUTH-1'!G892</f>
        <v>2900</v>
      </c>
      <c r="H763" s="1441" t="n">
        <f aca="false">'SOUTH-1'!H892</f>
        <v>2955</v>
      </c>
      <c r="I763" s="1441" t="n">
        <f aca="false">'SOUTH-1'!I892</f>
        <v>55</v>
      </c>
      <c r="J763" s="1441" t="n">
        <f aca="false">'SOUTH-1'!J892</f>
        <v>100</v>
      </c>
      <c r="K763" s="0" t="n">
        <f aca="false">'SOUTH-1'!K892</f>
        <v>0</v>
      </c>
      <c r="L763" s="0" t="n">
        <f aca="false">'SOUTH-1'!L892</f>
        <v>5500</v>
      </c>
      <c r="M763" s="0" t="n">
        <f aca="false">'SOUTH-1'!M892</f>
        <v>5494.0883430154</v>
      </c>
      <c r="N763" s="0" t="str">
        <f aca="false">'SOUTH-1'!N892</f>
        <v>Fatullah</v>
      </c>
      <c r="O763" s="0" t="s">
        <v>1056</v>
      </c>
    </row>
    <row r="764" customFormat="false" ht="15" hidden="true" customHeight="false" outlineLevel="0" collapsed="false">
      <c r="A764" s="0" t="n">
        <f aca="false">'SOUTH-1'!A893</f>
        <v>30</v>
      </c>
      <c r="B764" s="0" t="str">
        <f aca="false">'SOUTH-1'!B893</f>
        <v>11/0.415 kV Auxiliary Transformer, AT-2</v>
      </c>
      <c r="C764" s="1441" t="n">
        <f aca="false">'SOUTH-1'!C893</f>
        <v>0.415</v>
      </c>
      <c r="D764" s="1441" t="n">
        <f aca="false">'SOUTH-1'!D893</f>
        <v>0</v>
      </c>
      <c r="E764" s="1441" t="str">
        <f aca="false">'SOUTH-1'!E893</f>
        <v>DHKF 7523</v>
      </c>
      <c r="F764" s="1441" t="n">
        <f aca="false">'SOUTH-1'!F893</f>
        <v>1</v>
      </c>
      <c r="G764" s="1441" t="n">
        <f aca="false">'SOUTH-1'!G893</f>
        <v>136</v>
      </c>
      <c r="H764" s="1441" t="n">
        <f aca="false">'SOUTH-1'!H893</f>
        <v>136</v>
      </c>
      <c r="I764" s="1441" t="n">
        <f aca="false">'SOUTH-1'!I893</f>
        <v>0</v>
      </c>
      <c r="J764" s="1441" t="n">
        <f aca="false">'SOUTH-1'!J893</f>
        <v>100</v>
      </c>
      <c r="K764" s="0" t="n">
        <f aca="false">'SOUTH-1'!K893</f>
        <v>0</v>
      </c>
      <c r="L764" s="0" t="n">
        <f aca="false">'SOUTH-1'!L893</f>
        <v>0</v>
      </c>
      <c r="M764" s="0" t="n">
        <f aca="false">'SOUTH-1'!M893</f>
        <v>0</v>
      </c>
      <c r="N764" s="0" t="str">
        <f aca="false">'SOUTH-1'!N893</f>
        <v>Fatullah</v>
      </c>
      <c r="O764" s="0" t="s">
        <v>1056</v>
      </c>
    </row>
    <row r="765" customFormat="false" ht="15" hidden="true" customHeight="false" outlineLevel="0" collapsed="false">
      <c r="A765" s="0" t="n">
        <f aca="false">'SOUTH-1'!A1009</f>
        <v>3</v>
      </c>
      <c r="B765" s="0" t="str">
        <f aca="false">'SOUTH-1'!B1009</f>
        <v>11 kV Bholail Feeder (F-3)</v>
      </c>
      <c r="C765" s="1441" t="n">
        <f aca="false">'SOUTH-1'!C1009</f>
        <v>11</v>
      </c>
      <c r="D765" s="1441" t="n">
        <f aca="false">'SOUTH-1'!D1009</f>
        <v>0</v>
      </c>
      <c r="E765" s="1441" t="str">
        <f aca="false">'SOUTH-1'!E1009</f>
        <v>DHK 9335</v>
      </c>
      <c r="F765" s="1441" t="n">
        <f aca="false">'SOUTH-1'!F1009</f>
        <v>1</v>
      </c>
      <c r="G765" s="1441" t="n">
        <f aca="false">'SOUTH-1'!G1009</f>
        <v>117557.5729</v>
      </c>
      <c r="H765" s="1441" t="n">
        <f aca="false">'SOUTH-1'!H1009</f>
        <v>117557.5729</v>
      </c>
      <c r="I765" s="1441" t="n">
        <f aca="false">'SOUTH-1'!I1009</f>
        <v>0</v>
      </c>
      <c r="J765" s="1441" t="n">
        <f aca="false">'SOUTH-1'!J1009</f>
        <v>60</v>
      </c>
      <c r="K765" s="0" t="n">
        <f aca="false">'SOUTH-1'!K1009</f>
        <v>0</v>
      </c>
      <c r="L765" s="0" t="n">
        <f aca="false">'SOUTH-1'!L1009</f>
        <v>0</v>
      </c>
      <c r="M765" s="0" t="n">
        <f aca="false">'SOUTH-1'!M1009</f>
        <v>0</v>
      </c>
      <c r="N765" s="0" t="str">
        <f aca="false">'SOUTH-1'!N1009</f>
        <v>Sytalakhya</v>
      </c>
      <c r="O765" s="0" t="s">
        <v>1039</v>
      </c>
    </row>
    <row r="766" customFormat="false" ht="15" hidden="true" customHeight="false" outlineLevel="0" collapsed="false">
      <c r="A766" s="0" t="n">
        <f aca="false">'SOUTH-1'!A1010</f>
        <v>4</v>
      </c>
      <c r="B766" s="0" t="str">
        <f aca="false">'SOUTH-1'!B1010</f>
        <v>11 kV Crony Apparels (F-2)</v>
      </c>
      <c r="C766" s="1441" t="n">
        <f aca="false">'SOUTH-1'!C1010</f>
        <v>11</v>
      </c>
      <c r="D766" s="1441" t="n">
        <f aca="false">'SOUTH-1'!D1010</f>
        <v>0</v>
      </c>
      <c r="E766" s="1441" t="str">
        <f aca="false">'SOUTH-1'!E1010</f>
        <v>DHK 9336</v>
      </c>
      <c r="F766" s="1441" t="n">
        <f aca="false">'SOUTH-1'!F1010</f>
        <v>1</v>
      </c>
      <c r="G766" s="1441" t="n">
        <f aca="false">'SOUTH-1'!G1010</f>
        <v>110186.2566</v>
      </c>
      <c r="H766" s="1441" t="n">
        <f aca="false">'SOUTH-1'!H1010</f>
        <v>110186.2566</v>
      </c>
      <c r="I766" s="1441" t="n">
        <f aca="false">'SOUTH-1'!I1010</f>
        <v>0</v>
      </c>
      <c r="J766" s="1441" t="n">
        <f aca="false">'SOUTH-1'!J1010</f>
        <v>60</v>
      </c>
      <c r="K766" s="0" t="n">
        <f aca="false">'SOUTH-1'!K1010</f>
        <v>0</v>
      </c>
      <c r="L766" s="0" t="n">
        <f aca="false">'SOUTH-1'!L1010</f>
        <v>0</v>
      </c>
      <c r="M766" s="0" t="n">
        <f aca="false">'SOUTH-1'!M1010</f>
        <v>0</v>
      </c>
      <c r="N766" s="0" t="str">
        <f aca="false">'SOUTH-1'!N1010</f>
        <v>Sytalakhya</v>
      </c>
      <c r="O766" s="0" t="s">
        <v>1039</v>
      </c>
    </row>
    <row r="767" customFormat="false" ht="15" hidden="true" customHeight="false" outlineLevel="0" collapsed="false">
      <c r="A767" s="0" t="n">
        <f aca="false">'SOUTH-1'!A1011</f>
        <v>5</v>
      </c>
      <c r="B767" s="0" t="str">
        <f aca="false">'SOUTH-1'!B1011</f>
        <v>11 kV Baburail Feeder (F-5)</v>
      </c>
      <c r="C767" s="1441" t="n">
        <f aca="false">'SOUTH-1'!C1011</f>
        <v>11</v>
      </c>
      <c r="D767" s="1441" t="n">
        <f aca="false">'SOUTH-1'!D1011</f>
        <v>0</v>
      </c>
      <c r="E767" s="1441" t="str">
        <f aca="false">'SOUTH-1'!E1011</f>
        <v>DHK 9322</v>
      </c>
      <c r="F767" s="1441" t="n">
        <f aca="false">'SOUTH-1'!F1011</f>
        <v>1</v>
      </c>
      <c r="G767" s="1441" t="n">
        <f aca="false">'SOUTH-1'!G1011</f>
        <v>114240.3356</v>
      </c>
      <c r="H767" s="1441" t="n">
        <f aca="false">'SOUTH-1'!H1011</f>
        <v>114240.3356</v>
      </c>
      <c r="I767" s="1441" t="n">
        <f aca="false">'SOUTH-1'!I1011</f>
        <v>0</v>
      </c>
      <c r="J767" s="1441" t="n">
        <f aca="false">'SOUTH-1'!J1011</f>
        <v>60</v>
      </c>
      <c r="K767" s="0" t="n">
        <f aca="false">'SOUTH-1'!K1011</f>
        <v>0</v>
      </c>
      <c r="L767" s="0" t="n">
        <f aca="false">'SOUTH-1'!L1011</f>
        <v>0</v>
      </c>
      <c r="M767" s="0" t="n">
        <f aca="false">'SOUTH-1'!M1011</f>
        <v>0</v>
      </c>
      <c r="N767" s="0" t="str">
        <f aca="false">'SOUTH-1'!N1011</f>
        <v>N.Gonj (West)</v>
      </c>
      <c r="O767" s="0" t="s">
        <v>1039</v>
      </c>
    </row>
    <row r="768" customFormat="false" ht="15" hidden="true" customHeight="false" outlineLevel="0" collapsed="false">
      <c r="A768" s="0" t="n">
        <f aca="false">'SOUTH-1'!A1012</f>
        <v>6</v>
      </c>
      <c r="B768" s="0" t="str">
        <f aca="false">'SOUTH-1'!B1012</f>
        <v>11 kV Goghchar Feeder (F-1)</v>
      </c>
      <c r="C768" s="1441" t="n">
        <f aca="false">'SOUTH-1'!C1012</f>
        <v>11</v>
      </c>
      <c r="D768" s="1441" t="n">
        <f aca="false">'SOUTH-1'!D1012</f>
        <v>0</v>
      </c>
      <c r="E768" s="1441" t="str">
        <f aca="false">'SOUTH-1'!E1012</f>
        <v>DHK 9323</v>
      </c>
      <c r="F768" s="1441" t="n">
        <f aca="false">'SOUTH-1'!F1012</f>
        <v>1</v>
      </c>
      <c r="G768" s="1441" t="n">
        <f aca="false">'SOUTH-1'!G1012</f>
        <v>68546.5464</v>
      </c>
      <c r="H768" s="1441" t="n">
        <f aca="false">'SOUTH-1'!H1012</f>
        <v>90249.8775</v>
      </c>
      <c r="I768" s="1441" t="n">
        <f aca="false">'SOUTH-1'!I1012</f>
        <v>21703.3311</v>
      </c>
      <c r="J768" s="1441" t="n">
        <f aca="false">'SOUTH-1'!J1012</f>
        <v>60</v>
      </c>
      <c r="K768" s="0" t="n">
        <f aca="false">'SOUTH-1'!K1012</f>
        <v>0</v>
      </c>
      <c r="L768" s="0" t="n">
        <f aca="false">'SOUTH-1'!L1012</f>
        <v>1302199.866</v>
      </c>
      <c r="M768" s="0" t="n">
        <f aca="false">'SOUTH-1'!M1012</f>
        <v>2379355.61278584</v>
      </c>
      <c r="N768" s="0" t="str">
        <f aca="false">'SOUTH-1'!N1012</f>
        <v>Sytalakhya</v>
      </c>
      <c r="O768" s="0" t="s">
        <v>1039</v>
      </c>
    </row>
    <row r="769" customFormat="false" ht="15" hidden="true" customHeight="false" outlineLevel="0" collapsed="false">
      <c r="A769" s="0" t="n">
        <f aca="false">'SOUTH-1'!A1013</f>
        <v>7</v>
      </c>
      <c r="B769" s="0" t="str">
        <f aca="false">'SOUTH-1'!B1013</f>
        <v>11 kV Norshinghopur (F-2)</v>
      </c>
      <c r="C769" s="1441" t="n">
        <f aca="false">'SOUTH-1'!C1013</f>
        <v>11</v>
      </c>
      <c r="D769" s="1441" t="n">
        <f aca="false">'SOUTH-1'!D1013</f>
        <v>0</v>
      </c>
      <c r="E769" s="1441" t="str">
        <f aca="false">'SOUTH-1'!E1013</f>
        <v>DHK 9365</v>
      </c>
      <c r="F769" s="1441" t="n">
        <f aca="false">'SOUTH-1'!F1013</f>
        <v>1</v>
      </c>
      <c r="G769" s="1441" t="n">
        <f aca="false">'SOUTH-1'!G1013</f>
        <v>47651.0611</v>
      </c>
      <c r="H769" s="1441" t="n">
        <f aca="false">'SOUTH-1'!H1013</f>
        <v>70175.942</v>
      </c>
      <c r="I769" s="1441" t="n">
        <f aca="false">'SOUTH-1'!I1013</f>
        <v>22524.8809</v>
      </c>
      <c r="J769" s="1441" t="n">
        <f aca="false">'SOUTH-1'!J1013</f>
        <v>60</v>
      </c>
      <c r="K769" s="0" t="n">
        <f aca="false">'SOUTH-1'!K1013</f>
        <v>0</v>
      </c>
      <c r="L769" s="0" t="n">
        <f aca="false">'SOUTH-1'!L1013</f>
        <v>1351492.854</v>
      </c>
      <c r="M769" s="0" t="n">
        <f aca="false">'SOUTH-1'!M1013</f>
        <v>2469422.85263977</v>
      </c>
      <c r="N769" s="0" t="str">
        <f aca="false">'SOUTH-1'!N1013</f>
        <v>Sytalakhya</v>
      </c>
      <c r="O769" s="0" t="s">
        <v>1039</v>
      </c>
    </row>
    <row r="770" customFormat="false" ht="15" hidden="true" customHeight="false" outlineLevel="0" collapsed="false">
      <c r="A770" s="0" t="n">
        <f aca="false">'SOUTH-1'!A1014</f>
        <v>8</v>
      </c>
      <c r="B770" s="0" t="str">
        <f aca="false">'SOUTH-1'!B1014</f>
        <v>11 kV Geddar Bazar Feeder (F-4)</v>
      </c>
      <c r="C770" s="1441" t="n">
        <f aca="false">'SOUTH-1'!C1014</f>
        <v>11</v>
      </c>
      <c r="D770" s="1441" t="n">
        <f aca="false">'SOUTH-1'!D1014</f>
        <v>0</v>
      </c>
      <c r="E770" s="1441" t="str">
        <f aca="false">'SOUTH-1'!E1014</f>
        <v>DHK 9367</v>
      </c>
      <c r="F770" s="1441" t="n">
        <f aca="false">'SOUTH-1'!F1014</f>
        <v>1</v>
      </c>
      <c r="G770" s="1441" t="n">
        <f aca="false">'SOUTH-1'!G1014</f>
        <v>106609.7103</v>
      </c>
      <c r="H770" s="1441" t="n">
        <f aca="false">'SOUTH-1'!H1014</f>
        <v>106609.7103</v>
      </c>
      <c r="I770" s="1441" t="n">
        <f aca="false">'SOUTH-1'!I1014</f>
        <v>0</v>
      </c>
      <c r="J770" s="1441" t="n">
        <f aca="false">'SOUTH-1'!J1014</f>
        <v>60</v>
      </c>
      <c r="K770" s="0" t="n">
        <f aca="false">'SOUTH-1'!K1014</f>
        <v>0</v>
      </c>
      <c r="L770" s="0" t="n">
        <f aca="false">'SOUTH-1'!L1014</f>
        <v>0</v>
      </c>
      <c r="M770" s="0" t="n">
        <f aca="false">'SOUTH-1'!M1014</f>
        <v>0</v>
      </c>
      <c r="N770" s="0" t="str">
        <f aca="false">'SOUTH-1'!N1014</f>
        <v>Sytalakhya</v>
      </c>
      <c r="O770" s="0" t="s">
        <v>1039</v>
      </c>
    </row>
    <row r="771" customFormat="false" ht="15" hidden="true" customHeight="false" outlineLevel="0" collapsed="false">
      <c r="A771" s="0" t="n">
        <f aca="false">'SOUTH-1'!A1015</f>
        <v>11</v>
      </c>
      <c r="B771" s="0" t="str">
        <f aca="false">'SOUTH-1'!B1015</f>
        <v>11 kV Noluyapara Feeder (F-6)***</v>
      </c>
      <c r="C771" s="1441" t="n">
        <f aca="false">'SOUTH-1'!C1015</f>
        <v>11</v>
      </c>
      <c r="D771" s="1441" t="n">
        <f aca="false">'SOUTH-1'!D1015</f>
        <v>0</v>
      </c>
      <c r="E771" s="1441" t="str">
        <f aca="false">'SOUTH-1'!E1015</f>
        <v>H/A030701125-03</v>
      </c>
      <c r="F771" s="1441" t="n">
        <f aca="false">'SOUTH-1'!F1015</f>
        <v>1</v>
      </c>
      <c r="G771" s="1441" t="n">
        <f aca="false">'SOUTH-1'!G1015</f>
        <v>72602.239</v>
      </c>
      <c r="H771" s="1441" t="n">
        <f aca="false">'SOUTH-1'!H1015</f>
        <v>72836.303</v>
      </c>
      <c r="I771" s="1441" t="n">
        <f aca="false">'SOUTH-1'!I1015</f>
        <v>234.063999999998</v>
      </c>
      <c r="J771" s="1441" t="n">
        <f aca="false">'SOUTH-1'!J1015</f>
        <v>1000</v>
      </c>
      <c r="K771" s="0" t="n">
        <f aca="false">'SOUTH-1'!K1015</f>
        <v>0</v>
      </c>
      <c r="L771" s="0" t="n">
        <f aca="false">'SOUTH-1'!L1015</f>
        <v>234063.999999998</v>
      </c>
      <c r="M771" s="0" t="n">
        <f aca="false">'SOUTH-1'!M1015</f>
        <v>427677.430087449</v>
      </c>
      <c r="N771" s="0" t="str">
        <f aca="false">'SOUTH-1'!N1015</f>
        <v>N.Gonj (East)</v>
      </c>
      <c r="O771" s="0" t="s">
        <v>1039</v>
      </c>
    </row>
    <row r="772" customFormat="false" ht="15" hidden="true" customHeight="false" outlineLevel="0" collapsed="false">
      <c r="A772" s="0" t="n">
        <f aca="false">'SOUTH-1'!A1016</f>
        <v>12</v>
      </c>
      <c r="B772" s="0" t="str">
        <f aca="false">'SOUTH-1'!B1016</f>
        <v>11 kV Kashipur Feeder (F-7)</v>
      </c>
      <c r="C772" s="1441" t="n">
        <f aca="false">'SOUTH-1'!C1016</f>
        <v>11</v>
      </c>
      <c r="D772" s="1441" t="n">
        <f aca="false">'SOUTH-1'!D1016</f>
        <v>0</v>
      </c>
      <c r="E772" s="1441" t="str">
        <f aca="false">'SOUTH-1'!E1016</f>
        <v>H/A030800169-03</v>
      </c>
      <c r="F772" s="1441" t="n">
        <f aca="false">'SOUTH-1'!F1016</f>
        <v>1</v>
      </c>
      <c r="G772" s="1441" t="n">
        <f aca="false">'SOUTH-1'!G1016</f>
        <v>31592.82</v>
      </c>
      <c r="H772" s="1441" t="n">
        <f aca="false">'SOUTH-1'!H1016</f>
        <v>33256.036</v>
      </c>
      <c r="I772" s="1441" t="n">
        <f aca="false">'SOUTH-1'!I1016</f>
        <v>1663.216</v>
      </c>
      <c r="J772" s="1441" t="n">
        <f aca="false">'SOUTH-1'!J1016</f>
        <v>1000</v>
      </c>
      <c r="K772" s="0" t="n">
        <f aca="false">'SOUTH-1'!K1016</f>
        <v>0</v>
      </c>
      <c r="L772" s="0" t="n">
        <f aca="false">'SOUTH-1'!L1016</f>
        <v>1663216</v>
      </c>
      <c r="M772" s="0" t="n">
        <f aca="false">'SOUTH-1'!M1016</f>
        <v>3038997.64406458</v>
      </c>
      <c r="N772" s="0" t="str">
        <f aca="false">'SOUTH-1'!N1016</f>
        <v>Sytalakhya</v>
      </c>
      <c r="O772" s="0" t="s">
        <v>1039</v>
      </c>
    </row>
    <row r="773" customFormat="false" ht="15" hidden="true" customHeight="false" outlineLevel="0" collapsed="false">
      <c r="A773" s="0" t="n">
        <f aca="false">'SOUTH-1'!A1017</f>
        <v>13</v>
      </c>
      <c r="B773" s="0" t="str">
        <f aca="false">'SOUTH-1'!B1017</f>
        <v>11 kV Spare Feeder (F-6)</v>
      </c>
      <c r="C773" s="1441" t="n">
        <f aca="false">'SOUTH-1'!C1017</f>
        <v>11</v>
      </c>
      <c r="D773" s="1441" t="n">
        <f aca="false">'SOUTH-1'!D1017</f>
        <v>0</v>
      </c>
      <c r="E773" s="1441" t="n">
        <f aca="false">'SOUTH-1'!E1017</f>
        <v>0</v>
      </c>
      <c r="F773" s="1441" t="n">
        <f aca="false">'SOUTH-1'!F1017</f>
        <v>1</v>
      </c>
      <c r="G773" s="1441" t="n">
        <f aca="false">'SOUTH-1'!G1017</f>
        <v>0</v>
      </c>
      <c r="H773" s="1441" t="n">
        <f aca="false">'SOUTH-1'!H1017</f>
        <v>0</v>
      </c>
      <c r="I773" s="1441" t="n">
        <f aca="false">'SOUTH-1'!I1017</f>
        <v>0</v>
      </c>
      <c r="J773" s="1441" t="n">
        <f aca="false">'SOUTH-1'!J1017</f>
        <v>1000</v>
      </c>
      <c r="K773" s="0" t="n">
        <f aca="false">'SOUTH-1'!K1017</f>
        <v>0</v>
      </c>
      <c r="L773" s="0" t="n">
        <f aca="false">'SOUTH-1'!L1017</f>
        <v>0</v>
      </c>
      <c r="M773" s="0" t="n">
        <f aca="false">'SOUTH-1'!M1017</f>
        <v>0</v>
      </c>
      <c r="N773" s="0" t="str">
        <f aca="false">'SOUTH-1'!N1017</f>
        <v>N.Gonj (West)</v>
      </c>
      <c r="O773" s="0" t="s">
        <v>1039</v>
      </c>
    </row>
    <row r="774" customFormat="false" ht="15" hidden="true" customHeight="false" outlineLevel="0" collapsed="false">
      <c r="A774" s="0" t="n">
        <f aca="false">'SOUTH-1'!A1018</f>
        <v>14</v>
      </c>
      <c r="B774" s="0" t="str">
        <f aca="false">'SOUTH-1'!B1018</f>
        <v>11 kV Paikpara Feeder (F-8)</v>
      </c>
      <c r="C774" s="1441" t="n">
        <f aca="false">'SOUTH-1'!C1018</f>
        <v>11</v>
      </c>
      <c r="D774" s="1441" t="n">
        <f aca="false">'SOUTH-1'!D1018</f>
        <v>0</v>
      </c>
      <c r="E774" s="1441" t="str">
        <f aca="false">'SOUTH-1'!E1018</f>
        <v>H/A030701098-03</v>
      </c>
      <c r="F774" s="1441" t="n">
        <f aca="false">'SOUTH-1'!F1018</f>
        <v>1</v>
      </c>
      <c r="G774" s="1441" t="n">
        <f aca="false">'SOUTH-1'!G1018</f>
        <v>76031.283</v>
      </c>
      <c r="H774" s="1441" t="n">
        <f aca="false">'SOUTH-1'!H1018</f>
        <v>77120.905</v>
      </c>
      <c r="I774" s="1441" t="n">
        <f aca="false">'SOUTH-1'!I1018</f>
        <v>1089.622</v>
      </c>
      <c r="J774" s="1441" t="n">
        <f aca="false">'SOUTH-1'!J1018</f>
        <v>1000</v>
      </c>
      <c r="K774" s="0" t="n">
        <f aca="false">'SOUTH-1'!K1018</f>
        <v>0</v>
      </c>
      <c r="L774" s="0" t="n">
        <f aca="false">'SOUTH-1'!L1018</f>
        <v>1089622</v>
      </c>
      <c r="M774" s="0" t="n">
        <f aca="false">'SOUTH-1'!M1018</f>
        <v>1990937.25103711</v>
      </c>
      <c r="N774" s="0" t="str">
        <f aca="false">'SOUTH-1'!N1018</f>
        <v>N.Gonj (West)</v>
      </c>
      <c r="O774" s="0" t="s">
        <v>1039</v>
      </c>
    </row>
    <row r="775" customFormat="false" ht="15" hidden="true" customHeight="false" outlineLevel="0" collapsed="false">
      <c r="A775" s="0" t="n">
        <f aca="false">'SOUTH-1'!A1019</f>
        <v>15</v>
      </c>
      <c r="B775" s="0" t="str">
        <f aca="false">'SOUTH-1'!B1019</f>
        <v>11 kV B. K. Road Feeder (F-9)</v>
      </c>
      <c r="C775" s="1441" t="n">
        <f aca="false">'SOUTH-1'!C1019</f>
        <v>11</v>
      </c>
      <c r="D775" s="1441" t="n">
        <f aca="false">'SOUTH-1'!D1019</f>
        <v>0</v>
      </c>
      <c r="E775" s="1441" t="str">
        <f aca="false">'SOUTH-1'!E1019</f>
        <v>H/A030800205-03</v>
      </c>
      <c r="F775" s="1441" t="n">
        <f aca="false">'SOUTH-1'!F1019</f>
        <v>1</v>
      </c>
      <c r="G775" s="1441" t="n">
        <f aca="false">'SOUTH-1'!G1019</f>
        <v>93037</v>
      </c>
      <c r="H775" s="1441" t="n">
        <f aca="false">'SOUTH-1'!H1019</f>
        <v>93822.411</v>
      </c>
      <c r="I775" s="1441" t="n">
        <f aca="false">'SOUTH-1'!I1019</f>
        <v>785.410999999993</v>
      </c>
      <c r="J775" s="1441" t="n">
        <f aca="false">'SOUTH-1'!J1019</f>
        <v>1000</v>
      </c>
      <c r="K775" s="0" t="n">
        <f aca="false">'SOUTH-1'!K1019</f>
        <v>0</v>
      </c>
      <c r="L775" s="0" t="n">
        <f aca="false">'SOUTH-1'!L1019</f>
        <v>785410.999999993</v>
      </c>
      <c r="M775" s="0" t="n">
        <f aca="false">'SOUTH-1'!M1019</f>
        <v>1435088.51443371</v>
      </c>
      <c r="N775" s="0" t="str">
        <f aca="false">'SOUTH-1'!N1019</f>
        <v>N.Gonj (East)</v>
      </c>
      <c r="O775" s="0" t="s">
        <v>1039</v>
      </c>
    </row>
    <row r="776" customFormat="false" ht="15" hidden="true" customHeight="false" outlineLevel="0" collapsed="false">
      <c r="A776" s="0" t="n">
        <f aca="false">'SOUTH-1'!A1020</f>
        <v>16</v>
      </c>
      <c r="B776" s="0" t="str">
        <f aca="false">'SOUTH-1'!B1020</f>
        <v>11 kV Tamak Potti (Old Shahidnagar) Feeder (F-10)</v>
      </c>
      <c r="C776" s="1441" t="n">
        <f aca="false">'SOUTH-1'!C1020</f>
        <v>11</v>
      </c>
      <c r="D776" s="1441" t="n">
        <f aca="false">'SOUTH-1'!D1020</f>
        <v>0</v>
      </c>
      <c r="E776" s="1441" t="str">
        <f aca="false">'SOUTH-1'!E1020</f>
        <v>H/A030701091-03</v>
      </c>
      <c r="F776" s="1441" t="n">
        <f aca="false">'SOUTH-1'!F1020</f>
        <v>1</v>
      </c>
      <c r="G776" s="1441" t="n">
        <f aca="false">'SOUTH-1'!G1020</f>
        <v>51115.194</v>
      </c>
      <c r="H776" s="1441" t="n">
        <f aca="false">'SOUTH-1'!H1020</f>
        <v>52130.183</v>
      </c>
      <c r="I776" s="1441" t="n">
        <f aca="false">'SOUTH-1'!I1020</f>
        <v>1014.98899999999</v>
      </c>
      <c r="J776" s="1441" t="n">
        <f aca="false">'SOUTH-1'!J1020</f>
        <v>1000</v>
      </c>
      <c r="K776" s="0" t="n">
        <f aca="false">'SOUTH-1'!K1020</f>
        <v>0</v>
      </c>
      <c r="L776" s="0" t="n">
        <f aca="false">'SOUTH-1'!L1020</f>
        <v>1014988.99999999</v>
      </c>
      <c r="M776" s="0" t="n">
        <f aca="false">'SOUTH-1'!M1020</f>
        <v>1854569.20793898</v>
      </c>
      <c r="N776" s="0" t="str">
        <f aca="false">'SOUTH-1'!N1020</f>
        <v>Sytalakhya</v>
      </c>
      <c r="O776" s="0" t="s">
        <v>1039</v>
      </c>
    </row>
    <row r="777" customFormat="false" ht="15" hidden="true" customHeight="false" outlineLevel="0" collapsed="false">
      <c r="A777" s="0" t="n">
        <f aca="false">'SOUTH-1'!A1116</f>
        <v>9</v>
      </c>
      <c r="B777" s="0" t="str">
        <f aca="false">'SOUTH-1'!B1116</f>
        <v>11 kV River View</v>
      </c>
      <c r="C777" s="1441" t="n">
        <f aca="false">'SOUTH-1'!C1116</f>
        <v>11</v>
      </c>
      <c r="D777" s="1441" t="n">
        <f aca="false">'SOUTH-1'!D1116</f>
        <v>0</v>
      </c>
      <c r="E777" s="1441" t="str">
        <f aca="false">'SOUTH-1'!E1116</f>
        <v>00000061</v>
      </c>
      <c r="F777" s="1441" t="n">
        <f aca="false">'SOUTH-1'!F1116</f>
        <v>1</v>
      </c>
      <c r="G777" s="1441" t="n">
        <f aca="false">'SOUTH-1'!G1116</f>
        <v>4718732</v>
      </c>
      <c r="H777" s="1441" t="n">
        <f aca="false">'SOUTH-1'!H1116</f>
        <v>5548248</v>
      </c>
      <c r="I777" s="1441" t="n">
        <f aca="false">'SOUTH-1'!I1116</f>
        <v>829516</v>
      </c>
      <c r="J777" s="1441" t="n">
        <f aca="false">'SOUTH-1'!J1116</f>
        <v>1</v>
      </c>
      <c r="K777" s="0" t="n">
        <f aca="false">'SOUTH-1'!K1116</f>
        <v>0</v>
      </c>
      <c r="L777" s="0" t="n">
        <f aca="false">'SOUTH-1'!L1116</f>
        <v>829516</v>
      </c>
      <c r="M777" s="0" t="n">
        <f aca="false">'SOUTH-1'!M1116</f>
        <v>838140.677332273</v>
      </c>
      <c r="N777" s="0" t="str">
        <f aca="false">'SOUTH-1'!N1116</f>
        <v>N.Gonj (East)</v>
      </c>
      <c r="O777" s="0" t="s">
        <v>1046</v>
      </c>
    </row>
    <row r="778" customFormat="false" ht="15" hidden="true" customHeight="false" outlineLevel="0" collapsed="false">
      <c r="A778" s="0" t="n">
        <f aca="false">'SOUTH-1'!A1117</f>
        <v>10</v>
      </c>
      <c r="B778" s="0" t="str">
        <f aca="false">'SOUTH-1'!B1117</f>
        <v>11 kV Railgate B.B. Road</v>
      </c>
      <c r="C778" s="1441" t="n">
        <f aca="false">'SOUTH-1'!C1117</f>
        <v>11</v>
      </c>
      <c r="D778" s="1441" t="n">
        <f aca="false">'SOUTH-1'!D1117</f>
        <v>0</v>
      </c>
      <c r="E778" s="1441" t="str">
        <f aca="false">'SOUTH-1'!E1117</f>
        <v>00000191</v>
      </c>
      <c r="F778" s="1441" t="n">
        <f aca="false">'SOUTH-1'!F1117</f>
        <v>1</v>
      </c>
      <c r="G778" s="1441" t="n">
        <f aca="false">'SOUTH-1'!G1117</f>
        <v>21484788</v>
      </c>
      <c r="H778" s="1441" t="n">
        <f aca="false">'SOUTH-1'!H1117</f>
        <v>22140866</v>
      </c>
      <c r="I778" s="1441" t="n">
        <f aca="false">'SOUTH-1'!I1117</f>
        <v>656078</v>
      </c>
      <c r="J778" s="1441" t="n">
        <f aca="false">'SOUTH-1'!J1117</f>
        <v>1</v>
      </c>
      <c r="K778" s="0" t="n">
        <f aca="false">'SOUTH-1'!K1117</f>
        <v>0</v>
      </c>
      <c r="L778" s="0" t="n">
        <f aca="false">'SOUTH-1'!L1117</f>
        <v>656078</v>
      </c>
      <c r="M778" s="0" t="n">
        <f aca="false">'SOUTH-1'!M1117</f>
        <v>662899.400738266</v>
      </c>
      <c r="N778" s="0" t="str">
        <f aca="false">'SOUTH-1'!N1117</f>
        <v>N.Gonj (East)</v>
      </c>
      <c r="O778" s="0" t="s">
        <v>1046</v>
      </c>
    </row>
    <row r="779" customFormat="false" ht="15" hidden="true" customHeight="false" outlineLevel="0" collapsed="false">
      <c r="A779" s="0" t="n">
        <f aca="false">'SOUTH-1'!A1118</f>
        <v>11</v>
      </c>
      <c r="B779" s="0" t="str">
        <f aca="false">'SOUTH-1'!B1118</f>
        <v>11 kV DIT</v>
      </c>
      <c r="C779" s="1441" t="n">
        <f aca="false">'SOUTH-1'!C1118</f>
        <v>11</v>
      </c>
      <c r="D779" s="1441" t="n">
        <f aca="false">'SOUTH-1'!D1118</f>
        <v>0</v>
      </c>
      <c r="E779" s="1441" t="str">
        <f aca="false">'SOUTH-1'!E1118</f>
        <v>00000174</v>
      </c>
      <c r="F779" s="1441" t="n">
        <f aca="false">'SOUTH-1'!F1118</f>
        <v>1</v>
      </c>
      <c r="G779" s="1441" t="n">
        <f aca="false">'SOUTH-1'!G1118</f>
        <v>130377160</v>
      </c>
      <c r="H779" s="1441" t="n">
        <f aca="false">'SOUTH-1'!H1118</f>
        <v>133509912</v>
      </c>
      <c r="I779" s="1441" t="n">
        <f aca="false">'SOUTH-1'!I1118</f>
        <v>3132752</v>
      </c>
      <c r="J779" s="1441" t="n">
        <f aca="false">'SOUTH-1'!J1118</f>
        <v>1</v>
      </c>
      <c r="K779" s="0" t="n">
        <f aca="false">'SOUTH-1'!K1118</f>
        <v>0</v>
      </c>
      <c r="L779" s="0" t="n">
        <f aca="false">'SOUTH-1'!L1118</f>
        <v>3132752</v>
      </c>
      <c r="M779" s="0" t="n">
        <f aca="false">'SOUTH-1'!M1118</f>
        <v>3165323.97590165</v>
      </c>
      <c r="N779" s="0" t="str">
        <f aca="false">'SOUTH-1'!N1118</f>
        <v>N.Gonj (West)</v>
      </c>
      <c r="O779" s="0" t="s">
        <v>1046</v>
      </c>
    </row>
    <row r="780" customFormat="false" ht="15" hidden="true" customHeight="false" outlineLevel="0" collapsed="false">
      <c r="A780" s="0" t="n">
        <f aca="false">'SOUTH-1'!A1119</f>
        <v>12</v>
      </c>
      <c r="B780" s="0" t="str">
        <f aca="false">'SOUTH-1'!B1119</f>
        <v>11 kV Dalpatti</v>
      </c>
      <c r="C780" s="1441" t="n">
        <f aca="false">'SOUTH-1'!C1119</f>
        <v>11</v>
      </c>
      <c r="D780" s="1441" t="n">
        <f aca="false">'SOUTH-1'!D1119</f>
        <v>0</v>
      </c>
      <c r="E780" s="1441" t="str">
        <f aca="false">'SOUTH-1'!E1119</f>
        <v>00000182</v>
      </c>
      <c r="F780" s="1441" t="n">
        <f aca="false">'SOUTH-1'!F1119</f>
        <v>1</v>
      </c>
      <c r="G780" s="1441" t="n">
        <f aca="false">'SOUTH-1'!G1119</f>
        <v>2382434</v>
      </c>
      <c r="H780" s="1441" t="n">
        <f aca="false">'SOUTH-1'!H1119</f>
        <v>3037272</v>
      </c>
      <c r="I780" s="1441" t="n">
        <f aca="false">'SOUTH-1'!I1119</f>
        <v>654838</v>
      </c>
      <c r="J780" s="1441" t="n">
        <f aca="false">'SOUTH-1'!J1119</f>
        <v>1</v>
      </c>
      <c r="K780" s="0" t="n">
        <f aca="false">'SOUTH-1'!K1119</f>
        <v>0</v>
      </c>
      <c r="L780" s="0" t="n">
        <f aca="false">'SOUTH-1'!L1119</f>
        <v>654838</v>
      </c>
      <c r="M780" s="0" t="n">
        <f aca="false">'SOUTH-1'!M1119</f>
        <v>661646.508160073</v>
      </c>
      <c r="N780" s="0" t="str">
        <f aca="false">'SOUTH-1'!N1119</f>
        <v>N.Gonj (East)</v>
      </c>
      <c r="O780" s="0" t="s">
        <v>1046</v>
      </c>
    </row>
    <row r="781" customFormat="false" ht="15" hidden="true" customHeight="false" outlineLevel="0" collapsed="false">
      <c r="A781" s="0" t="n">
        <f aca="false">'SOUTH-1'!A1120</f>
        <v>13</v>
      </c>
      <c r="B781" s="0" t="str">
        <f aca="false">'SOUTH-1'!B1120</f>
        <v>11 kV South Chasara</v>
      </c>
      <c r="C781" s="1441" t="n">
        <f aca="false">'SOUTH-1'!C1120</f>
        <v>11</v>
      </c>
      <c r="D781" s="1441" t="n">
        <f aca="false">'SOUTH-1'!D1120</f>
        <v>0</v>
      </c>
      <c r="E781" s="1441" t="str">
        <f aca="false">'SOUTH-1'!E1120</f>
        <v>00000043</v>
      </c>
      <c r="F781" s="1441" t="n">
        <f aca="false">'SOUTH-1'!F1120</f>
        <v>1</v>
      </c>
      <c r="G781" s="1441" t="n">
        <f aca="false">'SOUTH-1'!G1120</f>
        <v>88911104</v>
      </c>
      <c r="H781" s="1441" t="n">
        <f aca="false">'SOUTH-1'!H1120</f>
        <v>91543376</v>
      </c>
      <c r="I781" s="1441" t="n">
        <f aca="false">'SOUTH-1'!I1120</f>
        <v>2632272</v>
      </c>
      <c r="J781" s="1441" t="n">
        <f aca="false">'SOUTH-1'!J1120</f>
        <v>1</v>
      </c>
      <c r="K781" s="0" t="n">
        <f aca="false">'SOUTH-1'!K1120</f>
        <v>0</v>
      </c>
      <c r="L781" s="0" t="n">
        <f aca="false">'SOUTH-1'!L1120</f>
        <v>2632272</v>
      </c>
      <c r="M781" s="0" t="n">
        <f aca="false">'SOUTH-1'!M1120</f>
        <v>2659640.36498727</v>
      </c>
      <c r="N781" s="0" t="str">
        <f aca="false">'SOUTH-1'!N1120</f>
        <v>N.Gonj (West)</v>
      </c>
      <c r="O781" s="0" t="s">
        <v>1046</v>
      </c>
    </row>
    <row r="782" customFormat="false" ht="15" hidden="true" customHeight="false" outlineLevel="0" collapsed="false">
      <c r="A782" s="0" t="n">
        <f aca="false">'SOUTH-1'!A1121</f>
        <v>14</v>
      </c>
      <c r="B782" s="0" t="str">
        <f aca="false">'SOUTH-1'!B1121</f>
        <v>11 kV Spare</v>
      </c>
      <c r="C782" s="1441" t="n">
        <f aca="false">'SOUTH-1'!C1121</f>
        <v>11</v>
      </c>
      <c r="D782" s="1441" t="n">
        <f aca="false">'SOUTH-1'!D1121</f>
        <v>0</v>
      </c>
      <c r="E782" s="1441" t="str">
        <f aca="false">'SOUTH-1'!E1121</f>
        <v>00000137</v>
      </c>
      <c r="F782" s="1441" t="n">
        <f aca="false">'SOUTH-1'!F1121</f>
        <v>1</v>
      </c>
      <c r="G782" s="1441" t="n">
        <f aca="false">'SOUTH-1'!G1121</f>
        <v>0</v>
      </c>
      <c r="H782" s="1441" t="n">
        <f aca="false">'SOUTH-1'!H1121</f>
        <v>0</v>
      </c>
      <c r="I782" s="1441" t="n">
        <f aca="false">'SOUTH-1'!I1121</f>
        <v>0</v>
      </c>
      <c r="J782" s="1441" t="n">
        <f aca="false">'SOUTH-1'!J1121</f>
        <v>1</v>
      </c>
      <c r="K782" s="0" t="n">
        <f aca="false">'SOUTH-1'!K1121</f>
        <v>0</v>
      </c>
      <c r="L782" s="0" t="n">
        <f aca="false">'SOUTH-1'!L1121</f>
        <v>0</v>
      </c>
      <c r="M782" s="0" t="n">
        <f aca="false">'SOUTH-1'!M1121</f>
        <v>0</v>
      </c>
      <c r="N782" s="0" t="n">
        <f aca="false">'SOUTH-1'!N1121</f>
        <v>0</v>
      </c>
      <c r="O782" s="0" t="s">
        <v>1046</v>
      </c>
    </row>
    <row r="783" customFormat="false" ht="15" hidden="true" customHeight="false" outlineLevel="0" collapsed="false">
      <c r="A783" s="0" t="n">
        <f aca="false">'SOUTH-1'!A1122</f>
        <v>16</v>
      </c>
      <c r="B783" s="0" t="str">
        <f aca="false">'SOUTH-1'!B1122</f>
        <v>11 kV NCC Express</v>
      </c>
      <c r="C783" s="1441" t="n">
        <f aca="false">'SOUTH-1'!C1122</f>
        <v>11</v>
      </c>
      <c r="D783" s="1441" t="n">
        <f aca="false">'SOUTH-1'!D1122</f>
        <v>0</v>
      </c>
      <c r="E783" s="1441" t="str">
        <f aca="false">'SOUTH-1'!E1122</f>
        <v>00000019</v>
      </c>
      <c r="F783" s="1441" t="n">
        <f aca="false">'SOUTH-1'!F1122</f>
        <v>1</v>
      </c>
      <c r="G783" s="1441" t="n">
        <f aca="false">'SOUTH-1'!G1122</f>
        <v>67159</v>
      </c>
      <c r="H783" s="1441" t="n">
        <f aca="false">'SOUTH-1'!H1122</f>
        <v>96919</v>
      </c>
      <c r="I783" s="1441" t="n">
        <f aca="false">'SOUTH-1'!I1122</f>
        <v>29760</v>
      </c>
      <c r="J783" s="1441" t="n">
        <f aca="false">'SOUTH-1'!J1122</f>
        <v>1</v>
      </c>
      <c r="K783" s="0" t="n">
        <f aca="false">'SOUTH-1'!K1122</f>
        <v>0</v>
      </c>
      <c r="L783" s="0" t="n">
        <f aca="false">'SOUTH-1'!L1122</f>
        <v>29760</v>
      </c>
      <c r="M783" s="0" t="n">
        <f aca="false">'SOUTH-1'!M1122</f>
        <v>30069.4218766226</v>
      </c>
      <c r="N783" s="0" t="str">
        <f aca="false">'SOUTH-1'!N1122</f>
        <v>N.Gonj (East)</v>
      </c>
      <c r="O783" s="0" t="s">
        <v>1046</v>
      </c>
    </row>
    <row r="784" customFormat="false" ht="15" hidden="true" customHeight="false" outlineLevel="0" collapsed="false">
      <c r="A784" s="0" t="n">
        <f aca="false">'SOUTH-1'!A1123</f>
        <v>17</v>
      </c>
      <c r="B784" s="0" t="str">
        <f aca="false">'SOUTH-1'!B1123</f>
        <v>11 kV Spare</v>
      </c>
      <c r="C784" s="1441" t="n">
        <f aca="false">'SOUTH-1'!C1123</f>
        <v>11</v>
      </c>
      <c r="D784" s="1441" t="n">
        <f aca="false">'SOUTH-1'!D1123</f>
        <v>0</v>
      </c>
      <c r="E784" s="1441" t="str">
        <f aca="false">'SOUTH-1'!E1123</f>
        <v>00000041</v>
      </c>
      <c r="F784" s="1441" t="n">
        <f aca="false">'SOUTH-1'!F1123</f>
        <v>1</v>
      </c>
      <c r="G784" s="1441" t="n">
        <f aca="false">'SOUTH-1'!G1123</f>
        <v>0</v>
      </c>
      <c r="H784" s="1441" t="n">
        <f aca="false">'SOUTH-1'!H1123</f>
        <v>0</v>
      </c>
      <c r="I784" s="1441" t="n">
        <f aca="false">'SOUTH-1'!I1123</f>
        <v>0</v>
      </c>
      <c r="J784" s="1441" t="n">
        <f aca="false">'SOUTH-1'!J1123</f>
        <v>1</v>
      </c>
      <c r="K784" s="0" t="n">
        <f aca="false">'SOUTH-1'!K1123</f>
        <v>0</v>
      </c>
      <c r="L784" s="0" t="n">
        <f aca="false">'SOUTH-1'!L1123</f>
        <v>0</v>
      </c>
      <c r="M784" s="0" t="n">
        <f aca="false">'SOUTH-1'!M1123</f>
        <v>0</v>
      </c>
      <c r="N784" s="0" t="n">
        <f aca="false">'SOUTH-1'!N1123</f>
        <v>0</v>
      </c>
      <c r="O784" s="0" t="s">
        <v>1046</v>
      </c>
    </row>
    <row r="785" customFormat="false" ht="15" hidden="true" customHeight="false" outlineLevel="0" collapsed="false">
      <c r="A785" s="0" t="n">
        <f aca="false">'SOUTH-1'!A1124</f>
        <v>18</v>
      </c>
      <c r="B785" s="0" t="str">
        <f aca="false">'SOUTH-1'!B1124</f>
        <v>11 kV Masuya Bazar</v>
      </c>
      <c r="C785" s="1441" t="n">
        <f aca="false">'SOUTH-1'!C1124</f>
        <v>11</v>
      </c>
      <c r="D785" s="1441" t="n">
        <f aca="false">'SOUTH-1'!D1124</f>
        <v>0</v>
      </c>
      <c r="E785" s="1441" t="str">
        <f aca="false">'SOUTH-1'!E1124</f>
        <v>00000173</v>
      </c>
      <c r="F785" s="1441" t="n">
        <f aca="false">'SOUTH-1'!F1124</f>
        <v>1</v>
      </c>
      <c r="G785" s="1441" t="n">
        <f aca="false">'SOUTH-1'!G1124</f>
        <v>3304592</v>
      </c>
      <c r="H785" s="1441" t="n">
        <f aca="false">'SOUTH-1'!H1124</f>
        <v>4304069</v>
      </c>
      <c r="I785" s="1441" t="n">
        <f aca="false">'SOUTH-1'!I1124</f>
        <v>999477</v>
      </c>
      <c r="J785" s="1441" t="n">
        <f aca="false">'SOUTH-1'!J1124</f>
        <v>1</v>
      </c>
      <c r="K785" s="0" t="n">
        <f aca="false">'SOUTH-1'!K1124</f>
        <v>0</v>
      </c>
      <c r="L785" s="0" t="n">
        <f aca="false">'SOUTH-1'!L1124</f>
        <v>999477</v>
      </c>
      <c r="M785" s="0" t="n">
        <f aca="false">'SOUTH-1'!M1124</f>
        <v>1009868.80272114</v>
      </c>
      <c r="N785" s="0" t="str">
        <f aca="false">'SOUTH-1'!N1124</f>
        <v>N.Gonj (East)</v>
      </c>
      <c r="O785" s="0" t="s">
        <v>1046</v>
      </c>
    </row>
    <row r="786" customFormat="false" ht="15" hidden="true" customHeight="false" outlineLevel="0" collapsed="false">
      <c r="A786" s="0" t="n">
        <f aca="false">'SOUTH-1'!A1125</f>
        <v>20</v>
      </c>
      <c r="B786" s="0" t="str">
        <f aca="false">'SOUTH-1'!B1125</f>
        <v>11 kV Nitaigonj</v>
      </c>
      <c r="C786" s="1441" t="n">
        <f aca="false">'SOUTH-1'!C1125</f>
        <v>11</v>
      </c>
      <c r="D786" s="1441" t="n">
        <f aca="false">'SOUTH-1'!D1125</f>
        <v>0</v>
      </c>
      <c r="E786" s="1441" t="str">
        <f aca="false">'SOUTH-1'!E1125</f>
        <v>00000189</v>
      </c>
      <c r="F786" s="1441" t="n">
        <f aca="false">'SOUTH-1'!F1125</f>
        <v>1</v>
      </c>
      <c r="G786" s="1441" t="n">
        <f aca="false">'SOUTH-1'!G1125</f>
        <v>56636980</v>
      </c>
      <c r="H786" s="1441" t="n">
        <f aca="false">'SOUTH-1'!H1125</f>
        <v>57402260</v>
      </c>
      <c r="I786" s="1441" t="n">
        <f aca="false">'SOUTH-1'!I1125</f>
        <v>765280</v>
      </c>
      <c r="J786" s="1441" t="n">
        <f aca="false">'SOUTH-1'!J1125</f>
        <v>1</v>
      </c>
      <c r="K786" s="0" t="n">
        <f aca="false">'SOUTH-1'!K1125</f>
        <v>0</v>
      </c>
      <c r="L786" s="0" t="n">
        <f aca="false">'SOUTH-1'!L1125</f>
        <v>765280</v>
      </c>
      <c r="M786" s="0" t="n">
        <f aca="false">'SOUTH-1'!M1125</f>
        <v>773236.800192935</v>
      </c>
      <c r="N786" s="0" t="str">
        <f aca="false">'SOUTH-1'!N1125</f>
        <v>N.Gonj (East)</v>
      </c>
      <c r="O786" s="0" t="s">
        <v>1046</v>
      </c>
    </row>
    <row r="787" customFormat="false" ht="15" hidden="true" customHeight="false" outlineLevel="0" collapsed="false">
      <c r="A787" s="0" t="n">
        <f aca="false">'SOUTH-1'!A1126</f>
        <v>21</v>
      </c>
      <c r="B787" s="0" t="str">
        <f aca="false">'SOUTH-1'!B1126</f>
        <v>11 kV Shahid Nagar</v>
      </c>
      <c r="C787" s="1441" t="n">
        <f aca="false">'SOUTH-1'!C1126</f>
        <v>11</v>
      </c>
      <c r="D787" s="1441" t="n">
        <f aca="false">'SOUTH-1'!D1126</f>
        <v>0</v>
      </c>
      <c r="E787" s="1441" t="str">
        <f aca="false">'SOUTH-1'!E1126</f>
        <v>00000020</v>
      </c>
      <c r="F787" s="1441" t="n">
        <f aca="false">'SOUTH-1'!F1126</f>
        <v>1</v>
      </c>
      <c r="G787" s="1441" t="n">
        <f aca="false">'SOUTH-1'!G1126</f>
        <v>54413388</v>
      </c>
      <c r="H787" s="1441" t="n">
        <f aca="false">'SOUTH-1'!H1126</f>
        <v>55724624</v>
      </c>
      <c r="I787" s="1441" t="n">
        <f aca="false">'SOUTH-1'!I1126</f>
        <v>1311236</v>
      </c>
      <c r="J787" s="1441" t="n">
        <f aca="false">'SOUTH-1'!J1126</f>
        <v>1</v>
      </c>
      <c r="K787" s="0" t="n">
        <f aca="false">'SOUTH-1'!K1126</f>
        <v>0</v>
      </c>
      <c r="L787" s="0" t="n">
        <f aca="false">'SOUTH-1'!L1126</f>
        <v>1311236</v>
      </c>
      <c r="M787" s="0" t="n">
        <f aca="false">'SOUTH-1'!M1126</f>
        <v>1324869.23601529</v>
      </c>
      <c r="N787" s="0" t="str">
        <f aca="false">'SOUTH-1'!N1126</f>
        <v>Sytalakhya</v>
      </c>
      <c r="O787" s="0" t="s">
        <v>1046</v>
      </c>
    </row>
    <row r="788" customFormat="false" ht="15" hidden="true" customHeight="false" outlineLevel="0" collapsed="false">
      <c r="A788" s="0" t="n">
        <f aca="false">'SOUTH-1'!A1127</f>
        <v>22</v>
      </c>
      <c r="B788" s="0" t="str">
        <f aca="false">'SOUTH-1'!B1127</f>
        <v>11 kV Bangla Bazar</v>
      </c>
      <c r="C788" s="1441" t="n">
        <f aca="false">'SOUTH-1'!C1127</f>
        <v>11</v>
      </c>
      <c r="D788" s="1441" t="n">
        <f aca="false">'SOUTH-1'!D1127</f>
        <v>0</v>
      </c>
      <c r="E788" s="1441" t="str">
        <f aca="false">'SOUTH-1'!E1127</f>
        <v>00000139</v>
      </c>
      <c r="F788" s="1441" t="n">
        <f aca="false">'SOUTH-1'!F1127</f>
        <v>1</v>
      </c>
      <c r="G788" s="1441" t="n">
        <f aca="false">'SOUTH-1'!G1127</f>
        <v>65980440</v>
      </c>
      <c r="H788" s="1441" t="n">
        <f aca="false">'SOUTH-1'!H1127</f>
        <v>67598832</v>
      </c>
      <c r="I788" s="1441" t="n">
        <f aca="false">'SOUTH-1'!I1127</f>
        <v>1618392</v>
      </c>
      <c r="J788" s="1441" t="n">
        <f aca="false">'SOUTH-1'!J1127</f>
        <v>1</v>
      </c>
      <c r="K788" s="0" t="n">
        <f aca="false">'SOUTH-1'!K1127</f>
        <v>0</v>
      </c>
      <c r="L788" s="0" t="n">
        <f aca="false">'SOUTH-1'!L1127</f>
        <v>1618392</v>
      </c>
      <c r="M788" s="0" t="n">
        <f aca="false">'SOUTH-1'!M1127</f>
        <v>1635218.81081152</v>
      </c>
      <c r="N788" s="0" t="str">
        <f aca="false">'SOUTH-1'!N1127</f>
        <v>N.Gonj (West)</v>
      </c>
      <c r="O788" s="0" t="s">
        <v>1046</v>
      </c>
    </row>
    <row r="789" customFormat="false" ht="15" hidden="true" customHeight="false" outlineLevel="0" collapsed="false">
      <c r="A789" s="0" t="n">
        <f aca="false">'SOUTH-1'!A1128</f>
        <v>23</v>
      </c>
      <c r="B789" s="0" t="str">
        <f aca="false">'SOUTH-1'!B1128</f>
        <v>11 kV Vogoban Gonj</v>
      </c>
      <c r="C789" s="1441" t="n">
        <f aca="false">'SOUTH-1'!C1128</f>
        <v>11</v>
      </c>
      <c r="D789" s="1441" t="n">
        <f aca="false">'SOUTH-1'!D1128</f>
        <v>0</v>
      </c>
      <c r="E789" s="1441" t="str">
        <f aca="false">'SOUTH-1'!E1128</f>
        <v>00000181</v>
      </c>
      <c r="F789" s="1441" t="n">
        <f aca="false">'SOUTH-1'!F1128</f>
        <v>1</v>
      </c>
      <c r="G789" s="1441" t="n">
        <f aca="false">'SOUTH-1'!G1128</f>
        <v>1465156</v>
      </c>
      <c r="H789" s="1441" t="n">
        <f aca="false">'SOUTH-1'!H1128</f>
        <v>1911915</v>
      </c>
      <c r="I789" s="1441" t="n">
        <f aca="false">'SOUTH-1'!I1128</f>
        <v>446759</v>
      </c>
      <c r="J789" s="1441" t="n">
        <f aca="false">'SOUTH-1'!J1128</f>
        <v>1</v>
      </c>
      <c r="K789" s="0" t="n">
        <f aca="false">'SOUTH-1'!K1128</f>
        <v>0</v>
      </c>
      <c r="L789" s="0" t="n">
        <f aca="false">'SOUTH-1'!L1128</f>
        <v>446759</v>
      </c>
      <c r="M789" s="0" t="n">
        <f aca="false">'SOUTH-1'!M1128</f>
        <v>451404.06075867</v>
      </c>
      <c r="N789" s="0" t="str">
        <f aca="false">'SOUTH-1'!N1128</f>
        <v>N.Gonj (East)</v>
      </c>
      <c r="O789" s="0" t="s">
        <v>1046</v>
      </c>
    </row>
    <row r="790" customFormat="false" ht="15" hidden="true" customHeight="false" outlineLevel="0" collapsed="false">
      <c r="A790" s="0" t="n">
        <f aca="false">'SOUTH-1'!A1129</f>
        <v>24</v>
      </c>
      <c r="B790" s="0" t="str">
        <f aca="false">'SOUTH-1'!B1129</f>
        <v>11 kV Tanbazar</v>
      </c>
      <c r="C790" s="1441" t="n">
        <f aca="false">'SOUTH-1'!C1129</f>
        <v>11</v>
      </c>
      <c r="D790" s="1441" t="n">
        <f aca="false">'SOUTH-1'!D1129</f>
        <v>0</v>
      </c>
      <c r="E790" s="1441" t="str">
        <f aca="false">'SOUTH-1'!E1129</f>
        <v>00000138</v>
      </c>
      <c r="F790" s="1441" t="n">
        <f aca="false">'SOUTH-1'!F1129</f>
        <v>1</v>
      </c>
      <c r="G790" s="1441" t="n">
        <f aca="false">'SOUTH-1'!G1129</f>
        <v>46679968</v>
      </c>
      <c r="H790" s="1441" t="n">
        <f aca="false">'SOUTH-1'!H1129</f>
        <v>47659964</v>
      </c>
      <c r="I790" s="1441" t="n">
        <f aca="false">'SOUTH-1'!I1129</f>
        <v>979996</v>
      </c>
      <c r="J790" s="1441" t="n">
        <f aca="false">'SOUTH-1'!J1129</f>
        <v>1</v>
      </c>
      <c r="K790" s="0" t="n">
        <f aca="false">'SOUTH-1'!K1129</f>
        <v>0</v>
      </c>
      <c r="L790" s="0" t="n">
        <f aca="false">'SOUTH-1'!L1129</f>
        <v>979996</v>
      </c>
      <c r="M790" s="0" t="n">
        <f aca="false">'SOUTH-1'!M1129</f>
        <v>990185.254079389</v>
      </c>
      <c r="N790" s="0" t="str">
        <f aca="false">'SOUTH-1'!N1129</f>
        <v>N.Gonj (East)</v>
      </c>
      <c r="O790" s="0" t="s">
        <v>1046</v>
      </c>
    </row>
    <row r="791" customFormat="false" ht="15" hidden="true" customHeight="false" outlineLevel="0" collapsed="false">
      <c r="A791" s="0" t="n">
        <f aca="false">'SOUTH-1'!A1130</f>
        <v>25</v>
      </c>
      <c r="B791" s="0" t="str">
        <f aca="false">'SOUTH-1'!B1130</f>
        <v>11 kV SS Road</v>
      </c>
      <c r="C791" s="1441" t="n">
        <f aca="false">'SOUTH-1'!C1130</f>
        <v>11</v>
      </c>
      <c r="D791" s="1441" t="n">
        <f aca="false">'SOUTH-1'!D1130</f>
        <v>0</v>
      </c>
      <c r="E791" s="1441" t="str">
        <f aca="false">'SOUTH-1'!E1130</f>
        <v>00000175</v>
      </c>
      <c r="F791" s="1441" t="n">
        <f aca="false">'SOUTH-1'!F1130</f>
        <v>1</v>
      </c>
      <c r="G791" s="1441" t="n">
        <f aca="false">'SOUTH-1'!G1130</f>
        <v>62559048</v>
      </c>
      <c r="H791" s="1441" t="n">
        <f aca="false">'SOUTH-1'!H1130</f>
        <v>63912244</v>
      </c>
      <c r="I791" s="1441" t="n">
        <f aca="false">'SOUTH-1'!I1130</f>
        <v>1353196</v>
      </c>
      <c r="J791" s="1441" t="n">
        <f aca="false">'SOUTH-1'!J1130</f>
        <v>1</v>
      </c>
      <c r="K791" s="0" t="n">
        <f aca="false">'SOUTH-1'!K1130</f>
        <v>0</v>
      </c>
      <c r="L791" s="0" t="n">
        <f aca="false">'SOUTH-1'!L1130</f>
        <v>1353196</v>
      </c>
      <c r="M791" s="0" t="n">
        <f aca="false">'SOUTH-1'!M1130</f>
        <v>1367265.50422575</v>
      </c>
      <c r="N791" s="0" t="str">
        <f aca="false">'SOUTH-1'!N1130</f>
        <v>N.Gonj (West)</v>
      </c>
      <c r="O791" s="0" t="s">
        <v>1046</v>
      </c>
    </row>
    <row r="792" customFormat="false" ht="15" hidden="true" customHeight="false" outlineLevel="0" collapsed="false">
      <c r="A792" s="0" t="n">
        <f aca="false">'SOUTH-1'!A1131</f>
        <v>26</v>
      </c>
      <c r="B792" s="0" t="str">
        <f aca="false">'SOUTH-1'!B1131</f>
        <v>11 kV Spare</v>
      </c>
      <c r="C792" s="1441" t="n">
        <f aca="false">'SOUTH-1'!C1131</f>
        <v>11</v>
      </c>
      <c r="D792" s="1441" t="n">
        <f aca="false">'SOUTH-1'!D1131</f>
        <v>0</v>
      </c>
      <c r="E792" s="1441" t="str">
        <f aca="false">'SOUTH-1'!E1131</f>
        <v>00000094</v>
      </c>
      <c r="F792" s="1441" t="n">
        <f aca="false">'SOUTH-1'!F1131</f>
        <v>1</v>
      </c>
      <c r="G792" s="1441" t="n">
        <f aca="false">'SOUTH-1'!G1131</f>
        <v>0</v>
      </c>
      <c r="H792" s="1441" t="n">
        <f aca="false">'SOUTH-1'!H1131</f>
        <v>0</v>
      </c>
      <c r="I792" s="1441" t="n">
        <f aca="false">'SOUTH-1'!I1131</f>
        <v>0</v>
      </c>
      <c r="J792" s="1441" t="n">
        <f aca="false">'SOUTH-1'!J1131</f>
        <v>1</v>
      </c>
      <c r="K792" s="0" t="n">
        <f aca="false">'SOUTH-1'!K1131</f>
        <v>0</v>
      </c>
      <c r="L792" s="0" t="n">
        <f aca="false">'SOUTH-1'!L1131</f>
        <v>0</v>
      </c>
      <c r="M792" s="0" t="n">
        <f aca="false">'SOUTH-1'!M1131</f>
        <v>0</v>
      </c>
      <c r="N792" s="0" t="n">
        <f aca="false">'SOUTH-1'!N1131</f>
        <v>0</v>
      </c>
      <c r="O792" s="0" t="s">
        <v>1046</v>
      </c>
    </row>
    <row r="793" customFormat="false" ht="15" hidden="true" customHeight="false" outlineLevel="0" collapsed="false">
      <c r="A793" s="0" t="n">
        <f aca="false">'SOUTH-1'!A1132</f>
        <v>27</v>
      </c>
      <c r="B793" s="0" t="str">
        <f aca="false">'SOUTH-1'!B1132</f>
        <v>33/0.415 kV Auxiliary-1</v>
      </c>
      <c r="C793" s="1441" t="n">
        <f aca="false">'SOUTH-1'!C1132</f>
        <v>0.415</v>
      </c>
      <c r="D793" s="1441" t="n">
        <f aca="false">'SOUTH-1'!D1132</f>
        <v>0</v>
      </c>
      <c r="E793" s="1441" t="n">
        <f aca="false">'SOUTH-1'!E1132</f>
        <v>0</v>
      </c>
      <c r="F793" s="1441" t="n">
        <f aca="false">'SOUTH-1'!F1132</f>
        <v>1</v>
      </c>
      <c r="G793" s="1441" t="n">
        <f aca="false">'SOUTH-1'!G1132</f>
        <v>2333.07</v>
      </c>
      <c r="H793" s="1441" t="n">
        <f aca="false">'SOUTH-1'!H1132</f>
        <v>2413.05</v>
      </c>
      <c r="I793" s="1441" t="n">
        <f aca="false">'SOUTH-1'!I1132</f>
        <v>79.98</v>
      </c>
      <c r="J793" s="1441" t="n">
        <f aca="false">'SOUTH-1'!J1132</f>
        <v>100</v>
      </c>
      <c r="K793" s="0" t="n">
        <f aca="false">'SOUTH-1'!K1132</f>
        <v>0</v>
      </c>
      <c r="L793" s="0" t="n">
        <f aca="false">'SOUTH-1'!L1132</f>
        <v>7998</v>
      </c>
      <c r="M793" s="0" t="n">
        <f aca="false">'SOUTH-1'!M1132</f>
        <v>8081.15712934232</v>
      </c>
      <c r="N793" s="0" t="str">
        <f aca="false">'SOUTH-1'!N1132</f>
        <v>N.Gonj (West)</v>
      </c>
      <c r="O793" s="0" t="s">
        <v>1046</v>
      </c>
    </row>
    <row r="794" customFormat="false" ht="15" hidden="true" customHeight="false" outlineLevel="0" collapsed="false">
      <c r="A794" s="0" t="n">
        <f aca="false">'SOUTH-1'!A1133</f>
        <v>28</v>
      </c>
      <c r="B794" s="0" t="str">
        <f aca="false">'SOUTH-1'!B1133</f>
        <v>33/0.415 kV Auxiliary-2</v>
      </c>
      <c r="C794" s="1441" t="n">
        <f aca="false">'SOUTH-1'!C1133</f>
        <v>0.415</v>
      </c>
      <c r="D794" s="1441" t="n">
        <f aca="false">'SOUTH-1'!D1133</f>
        <v>0</v>
      </c>
      <c r="E794" s="1441" t="n">
        <f aca="false">'SOUTH-1'!E1133</f>
        <v>0</v>
      </c>
      <c r="F794" s="1441" t="n">
        <f aca="false">'SOUTH-1'!F1133</f>
        <v>1</v>
      </c>
      <c r="G794" s="1441" t="n">
        <f aca="false">'SOUTH-1'!G1133</f>
        <v>3.98</v>
      </c>
      <c r="H794" s="1441" t="n">
        <f aca="false">'SOUTH-1'!H1133</f>
        <v>3.98</v>
      </c>
      <c r="I794" s="1441" t="n">
        <f aca="false">'SOUTH-1'!I1133</f>
        <v>0</v>
      </c>
      <c r="J794" s="1441" t="n">
        <f aca="false">'SOUTH-1'!J1133</f>
        <v>100</v>
      </c>
      <c r="K794" s="0" t="n">
        <f aca="false">'SOUTH-1'!K1133</f>
        <v>0</v>
      </c>
      <c r="L794" s="0" t="n">
        <f aca="false">'SOUTH-1'!L1133</f>
        <v>0</v>
      </c>
      <c r="M794" s="0" t="n">
        <f aca="false">'SOUTH-1'!M1133</f>
        <v>0</v>
      </c>
      <c r="N794" s="0" t="str">
        <f aca="false">'SOUTH-1'!N1133</f>
        <v>N.Gonj (West)</v>
      </c>
      <c r="O794" s="0" t="s">
        <v>1046</v>
      </c>
    </row>
    <row r="795" customFormat="false" ht="15" hidden="true" customHeight="false" outlineLevel="0" collapsed="false">
      <c r="A795" s="0" t="n">
        <f aca="false">'SOUTH-1'!A1204</f>
        <v>10</v>
      </c>
      <c r="B795" s="0" t="str">
        <f aca="false">'SOUTH-1'!B1204</f>
        <v>11 kV Masdair  Feeder (F-8)</v>
      </c>
      <c r="C795" s="1441" t="n">
        <f aca="false">'SOUTH-1'!C1204</f>
        <v>11</v>
      </c>
      <c r="D795" s="1441" t="n">
        <f aca="false">'SOUTH-1'!D1204</f>
        <v>0</v>
      </c>
      <c r="E795" s="1441" t="str">
        <f aca="false">'SOUTH-1'!E1204</f>
        <v>XA575914</v>
      </c>
      <c r="F795" s="1441" t="n">
        <f aca="false">'SOUTH-1'!F1204</f>
        <v>1</v>
      </c>
      <c r="G795" s="1441" t="n">
        <f aca="false">'SOUTH-1'!G1204</f>
        <v>206799.9</v>
      </c>
      <c r="H795" s="1441" t="n">
        <f aca="false">'SOUTH-1'!H1204</f>
        <v>209842.6</v>
      </c>
      <c r="I795" s="1441" t="n">
        <f aca="false">'SOUTH-1'!I1204</f>
        <v>3042.70000000001</v>
      </c>
      <c r="J795" s="1441" t="n">
        <f aca="false">'SOUTH-1'!J1204</f>
        <v>1000</v>
      </c>
      <c r="K795" s="0" t="n">
        <f aca="false">'SOUTH-1'!K1204</f>
        <v>0</v>
      </c>
      <c r="L795" s="0" t="n">
        <f aca="false">'SOUTH-1'!L1204</f>
        <v>3042700.00000001</v>
      </c>
      <c r="M795" s="0" t="n">
        <f aca="false">'SOUTH-1'!M1204</f>
        <v>2979991.44324482</v>
      </c>
      <c r="N795" s="0" t="str">
        <f aca="false">'SOUTH-1'!N1204</f>
        <v>N.Gonj (West)</v>
      </c>
      <c r="O795" s="0" t="s">
        <v>5120</v>
      </c>
    </row>
    <row r="796" customFormat="false" ht="15" hidden="true" customHeight="false" outlineLevel="0" collapsed="false">
      <c r="A796" s="0" t="n">
        <f aca="false">'SOUTH-1'!A1205</f>
        <v>11</v>
      </c>
      <c r="B796" s="0" t="str">
        <f aca="false">'SOUTH-1'!B1205</f>
        <v>11 kV Narayangonj  (F-7)</v>
      </c>
      <c r="C796" s="1441" t="n">
        <f aca="false">'SOUTH-1'!C1205</f>
        <v>11</v>
      </c>
      <c r="D796" s="1441" t="n">
        <f aca="false">'SOUTH-1'!D1205</f>
        <v>0</v>
      </c>
      <c r="E796" s="1441" t="str">
        <f aca="false">'SOUTH-1'!E1205</f>
        <v>XA575915</v>
      </c>
      <c r="F796" s="1441" t="n">
        <f aca="false">'SOUTH-1'!F1205</f>
        <v>1</v>
      </c>
      <c r="G796" s="1441" t="n">
        <f aca="false">'SOUTH-1'!G1205</f>
        <v>163077.6</v>
      </c>
      <c r="H796" s="1441" t="n">
        <f aca="false">'SOUTH-1'!H1205</f>
        <v>164247.4</v>
      </c>
      <c r="I796" s="1441" t="n">
        <f aca="false">'SOUTH-1'!I1205</f>
        <v>1169.79999999999</v>
      </c>
      <c r="J796" s="1441" t="n">
        <f aca="false">'SOUTH-1'!J1205</f>
        <v>1000</v>
      </c>
      <c r="K796" s="0" t="n">
        <f aca="false">'SOUTH-1'!K1205</f>
        <v>0</v>
      </c>
      <c r="L796" s="0" t="n">
        <f aca="false">'SOUTH-1'!L1205</f>
        <v>1169799.99999999</v>
      </c>
      <c r="M796" s="0" t="n">
        <f aca="false">'SOUTH-1'!M1205</f>
        <v>1145690.99494125</v>
      </c>
      <c r="N796" s="0" t="str">
        <f aca="false">'SOUTH-1'!N1205</f>
        <v>N.Gonj (West)</v>
      </c>
      <c r="O796" s="0" t="s">
        <v>5120</v>
      </c>
    </row>
    <row r="797" customFormat="false" ht="15" hidden="true" customHeight="false" outlineLevel="0" collapsed="false">
      <c r="A797" s="0" t="n">
        <f aca="false">'SOUTH-1'!A1206</f>
        <v>12</v>
      </c>
      <c r="B797" s="0" t="str">
        <f aca="false">'SOUTH-1'!B1206</f>
        <v>11 kV Nearest Feeder (F-6)</v>
      </c>
      <c r="C797" s="1441" t="n">
        <f aca="false">'SOUTH-1'!C1206</f>
        <v>11</v>
      </c>
      <c r="D797" s="1441" t="n">
        <f aca="false">'SOUTH-1'!D1206</f>
        <v>0</v>
      </c>
      <c r="E797" s="1441" t="str">
        <f aca="false">'SOUTH-1'!E1206</f>
        <v>XA575927</v>
      </c>
      <c r="F797" s="1441" t="n">
        <f aca="false">'SOUTH-1'!F1206</f>
        <v>1</v>
      </c>
      <c r="G797" s="1441" t="n">
        <f aca="false">'SOUTH-1'!G1206</f>
        <v>103832.5</v>
      </c>
      <c r="H797" s="1441" t="n">
        <f aca="false">'SOUTH-1'!H1206</f>
        <v>104635.5</v>
      </c>
      <c r="I797" s="1441" t="n">
        <f aca="false">'SOUTH-1'!I1206</f>
        <v>803</v>
      </c>
      <c r="J797" s="1441" t="n">
        <f aca="false">'SOUTH-1'!J1206</f>
        <v>1000</v>
      </c>
      <c r="K797" s="0" t="n">
        <f aca="false">'SOUTH-1'!K1206</f>
        <v>0</v>
      </c>
      <c r="L797" s="0" t="n">
        <f aca="false">'SOUTH-1'!L1206</f>
        <v>803000</v>
      </c>
      <c r="M797" s="0" t="n">
        <f aca="false">'SOUTH-1'!M1206</f>
        <v>786450.563291018</v>
      </c>
      <c r="N797" s="0" t="str">
        <f aca="false">'SOUTH-1'!N1206</f>
        <v>N.Gonj (West)</v>
      </c>
      <c r="O797" s="0" t="s">
        <v>5120</v>
      </c>
    </row>
    <row r="798" customFormat="false" ht="15" hidden="true" customHeight="false" outlineLevel="0" collapsed="false">
      <c r="A798" s="0" t="n">
        <f aca="false">'SOUTH-1'!A1207</f>
        <v>13</v>
      </c>
      <c r="B798" s="0" t="str">
        <f aca="false">'SOUTH-1'!B1207</f>
        <v>11 kV BSCIC-2 Feeder (F-5)</v>
      </c>
      <c r="C798" s="1441" t="n">
        <f aca="false">'SOUTH-1'!C1207</f>
        <v>11</v>
      </c>
      <c r="D798" s="1441" t="n">
        <f aca="false">'SOUTH-1'!D1207</f>
        <v>0</v>
      </c>
      <c r="E798" s="1441" t="str">
        <f aca="false">'SOUTH-1'!E1207</f>
        <v>XA575916</v>
      </c>
      <c r="F798" s="1441" t="n">
        <f aca="false">'SOUTH-1'!F1207</f>
        <v>1</v>
      </c>
      <c r="G798" s="1441" t="n">
        <f aca="false">'SOUTH-1'!G1207</f>
        <v>113848.2</v>
      </c>
      <c r="H798" s="1441" t="n">
        <f aca="false">'SOUTH-1'!H1207</f>
        <v>115029.2</v>
      </c>
      <c r="I798" s="1441" t="n">
        <f aca="false">'SOUTH-1'!I1207</f>
        <v>1181</v>
      </c>
      <c r="J798" s="1441" t="n">
        <f aca="false">'SOUTH-1'!J1207</f>
        <v>1000</v>
      </c>
      <c r="K798" s="0" t="n">
        <f aca="false">'SOUTH-1'!K1207</f>
        <v>0</v>
      </c>
      <c r="L798" s="0" t="n">
        <f aca="false">'SOUTH-1'!L1207</f>
        <v>1181000</v>
      </c>
      <c r="M798" s="0" t="n">
        <f aca="false">'SOUTH-1'!M1207</f>
        <v>1156660.16842676</v>
      </c>
      <c r="N798" s="0" t="str">
        <f aca="false">'SOUTH-1'!N1207</f>
        <v>N.Gonj (West)</v>
      </c>
      <c r="O798" s="0" t="s">
        <v>5120</v>
      </c>
    </row>
    <row r="799" customFormat="false" ht="15" hidden="true" customHeight="false" outlineLevel="0" collapsed="false">
      <c r="A799" s="0" t="n">
        <f aca="false">'SOUTH-1'!A1208</f>
        <v>14</v>
      </c>
      <c r="B799" s="0" t="str">
        <f aca="false">'SOUTH-1'!B1208</f>
        <v>11 kV Abonti Color Tex. (F-4)</v>
      </c>
      <c r="C799" s="1441" t="n">
        <f aca="false">'SOUTH-1'!C1208</f>
        <v>11</v>
      </c>
      <c r="D799" s="1441" t="n">
        <f aca="false">'SOUTH-1'!D1208</f>
        <v>0</v>
      </c>
      <c r="E799" s="1441" t="str">
        <f aca="false">'SOUTH-1'!E1208</f>
        <v>XA575912</v>
      </c>
      <c r="F799" s="1441" t="n">
        <f aca="false">'SOUTH-1'!F1208</f>
        <v>1</v>
      </c>
      <c r="G799" s="1441" t="n">
        <f aca="false">'SOUTH-1'!G1208</f>
        <v>53493</v>
      </c>
      <c r="H799" s="1441" t="n">
        <f aca="false">'SOUTH-1'!H1208</f>
        <v>54099.1</v>
      </c>
      <c r="I799" s="1441" t="n">
        <f aca="false">'SOUTH-1'!I1208</f>
        <v>606.099999999999</v>
      </c>
      <c r="J799" s="1441" t="n">
        <f aca="false">'SOUTH-1'!J1208</f>
        <v>1000</v>
      </c>
      <c r="K799" s="0" t="n">
        <f aca="false">'SOUTH-1'!K1208</f>
        <v>0</v>
      </c>
      <c r="L799" s="0" t="n">
        <f aca="false">'SOUTH-1'!L1208</f>
        <v>606099.999999999</v>
      </c>
      <c r="M799" s="0" t="n">
        <f aca="false">'SOUTH-1'!M1208</f>
        <v>593608.575853904</v>
      </c>
      <c r="N799" s="0" t="str">
        <f aca="false">'SOUTH-1'!N1208</f>
        <v>N.Gonj (West)</v>
      </c>
      <c r="O799" s="0" t="s">
        <v>5120</v>
      </c>
    </row>
    <row r="800" customFormat="false" ht="15" hidden="true" customHeight="false" outlineLevel="0" collapsed="false">
      <c r="A800" s="0" t="n">
        <f aca="false">'SOUTH-1'!A1209</f>
        <v>15</v>
      </c>
      <c r="B800" s="0" t="str">
        <f aca="false">'SOUTH-1'!B1209</f>
        <v>11 kV BSCIC-1 Feeder (F-3)</v>
      </c>
      <c r="C800" s="1441" t="n">
        <f aca="false">'SOUTH-1'!C1209</f>
        <v>11</v>
      </c>
      <c r="D800" s="1441" t="n">
        <f aca="false">'SOUTH-1'!D1209</f>
        <v>0</v>
      </c>
      <c r="E800" s="1441" t="str">
        <f aca="false">'SOUTH-1'!E1209</f>
        <v>DHK66615</v>
      </c>
      <c r="F800" s="1441" t="n">
        <f aca="false">'SOUTH-1'!F1209</f>
        <v>1</v>
      </c>
      <c r="G800" s="1441" t="n">
        <f aca="false">'SOUTH-1'!G1209</f>
        <v>165.151131</v>
      </c>
      <c r="H800" s="1441" t="n">
        <f aca="false">'SOUTH-1'!H1209</f>
        <v>180.487663</v>
      </c>
      <c r="I800" s="1441" t="n">
        <f aca="false">'SOUTH-1'!I1209</f>
        <v>15.336532</v>
      </c>
      <c r="J800" s="1441" t="n">
        <f aca="false">'SOUTH-1'!J1209</f>
        <v>60000</v>
      </c>
      <c r="K800" s="0" t="n">
        <f aca="false">'SOUTH-1'!K1209</f>
        <v>0</v>
      </c>
      <c r="L800" s="0" t="n">
        <f aca="false">'SOUTH-1'!L1209</f>
        <v>920191.92</v>
      </c>
      <c r="M800" s="0" t="n">
        <f aca="false">'SOUTH-1'!M1209</f>
        <v>901227.215217738</v>
      </c>
      <c r="N800" s="0" t="str">
        <f aca="false">'SOUTH-1'!N1209</f>
        <v>N.Gonj (West)</v>
      </c>
      <c r="O800" s="0" t="s">
        <v>5120</v>
      </c>
    </row>
    <row r="801" customFormat="false" ht="15" hidden="true" customHeight="false" outlineLevel="0" collapsed="false">
      <c r="A801" s="0" t="n">
        <f aca="false">'SOUTH-1'!A1210</f>
        <v>17</v>
      </c>
      <c r="B801" s="0" t="str">
        <f aca="false">'SOUTH-1'!B1210</f>
        <v>11 kV Shasongaon Feeder (F-2)</v>
      </c>
      <c r="C801" s="1441" t="n">
        <f aca="false">'SOUTH-1'!C1210</f>
        <v>11</v>
      </c>
      <c r="D801" s="1441" t="n">
        <f aca="false">'SOUTH-1'!D1210</f>
        <v>0</v>
      </c>
      <c r="E801" s="1441" t="str">
        <f aca="false">'SOUTH-1'!E1210</f>
        <v>XA575920</v>
      </c>
      <c r="F801" s="1441" t="n">
        <f aca="false">'SOUTH-1'!F1210</f>
        <v>1</v>
      </c>
      <c r="G801" s="1441" t="n">
        <f aca="false">'SOUTH-1'!G1210</f>
        <v>229950</v>
      </c>
      <c r="H801" s="1441" t="n">
        <f aca="false">'SOUTH-1'!H1210</f>
        <v>230751.7</v>
      </c>
      <c r="I801" s="1441" t="n">
        <f aca="false">'SOUTH-1'!I1210</f>
        <v>801.700000000012</v>
      </c>
      <c r="J801" s="1441" t="n">
        <f aca="false">'SOUTH-1'!J1210</f>
        <v>1000</v>
      </c>
      <c r="K801" s="0" t="n">
        <f aca="false">'SOUTH-1'!K1210</f>
        <v>0</v>
      </c>
      <c r="L801" s="0" t="n">
        <f aca="false">'SOUTH-1'!L1210</f>
        <v>801700.000000012</v>
      </c>
      <c r="M801" s="0" t="n">
        <f aca="false">'SOUTH-1'!M1210</f>
        <v>785177.355654319</v>
      </c>
      <c r="N801" s="0" t="str">
        <f aca="false">'SOUTH-1'!N1210</f>
        <v>Sytalakhya</v>
      </c>
      <c r="O801" s="0" t="s">
        <v>5120</v>
      </c>
    </row>
    <row r="802" customFormat="false" ht="15" hidden="true" customHeight="false" outlineLevel="0" collapsed="false">
      <c r="A802" s="0" t="n">
        <f aca="false">'SOUTH-1'!A1211</f>
        <v>18</v>
      </c>
      <c r="B802" s="0" t="str">
        <f aca="false">'SOUTH-1'!B1211</f>
        <v>11 kV Fakir Apparels Feeder (F-1)</v>
      </c>
      <c r="C802" s="1441" t="n">
        <f aca="false">'SOUTH-1'!C1211</f>
        <v>11</v>
      </c>
      <c r="D802" s="1441" t="n">
        <f aca="false">'SOUTH-1'!D1211</f>
        <v>0</v>
      </c>
      <c r="E802" s="1441" t="str">
        <f aca="false">'SOUTH-1'!E1211</f>
        <v>XA575929</v>
      </c>
      <c r="F802" s="1441" t="n">
        <f aca="false">'SOUTH-1'!F1211</f>
        <v>1</v>
      </c>
      <c r="G802" s="1441" t="n">
        <f aca="false">'SOUTH-1'!G1211</f>
        <v>17828</v>
      </c>
      <c r="H802" s="1441" t="n">
        <f aca="false">'SOUTH-1'!H1211</f>
        <v>19036.6</v>
      </c>
      <c r="I802" s="1441" t="n">
        <f aca="false">'SOUTH-1'!I1211</f>
        <v>1208.6</v>
      </c>
      <c r="J802" s="1441" t="n">
        <f aca="false">'SOUTH-1'!J1211</f>
        <v>1000</v>
      </c>
      <c r="K802" s="0" t="n">
        <f aca="false">'SOUTH-1'!K1211</f>
        <v>0</v>
      </c>
      <c r="L802" s="0" t="n">
        <f aca="false">'SOUTH-1'!L1211</f>
        <v>1208600</v>
      </c>
      <c r="M802" s="0" t="n">
        <f aca="false">'SOUTH-1'!M1211</f>
        <v>1183691.34594461</v>
      </c>
      <c r="N802" s="0" t="str">
        <f aca="false">'SOUTH-1'!N1211</f>
        <v>N.Gonj (West)</v>
      </c>
      <c r="O802" s="0" t="s">
        <v>5120</v>
      </c>
    </row>
    <row r="803" customFormat="false" ht="15" hidden="true" customHeight="false" outlineLevel="0" collapsed="false">
      <c r="A803" s="0" t="n">
        <f aca="false">'SOUTH-1'!A1212</f>
        <v>19</v>
      </c>
      <c r="B803" s="0" t="str">
        <f aca="false">'SOUTH-1'!B1212</f>
        <v>11 kV MS Dyeing (Old Enayetnagar) Feeder (F-9)</v>
      </c>
      <c r="C803" s="1441" t="n">
        <f aca="false">'SOUTH-1'!C1212</f>
        <v>11</v>
      </c>
      <c r="D803" s="1441" t="n">
        <f aca="false">'SOUTH-1'!D1212</f>
        <v>0</v>
      </c>
      <c r="E803" s="1441" t="str">
        <f aca="false">'SOUTH-1'!E1212</f>
        <v>HA021100913-02</v>
      </c>
      <c r="F803" s="1441" t="n">
        <f aca="false">'SOUTH-1'!F1212</f>
        <v>1</v>
      </c>
      <c r="G803" s="1441" t="n">
        <f aca="false">'SOUTH-1'!G1212</f>
        <v>37746.076</v>
      </c>
      <c r="H803" s="1441" t="n">
        <f aca="false">'SOUTH-1'!H1212</f>
        <v>38386.576</v>
      </c>
      <c r="I803" s="1441" t="n">
        <f aca="false">'SOUTH-1'!I1212</f>
        <v>640.5</v>
      </c>
      <c r="J803" s="1441" t="n">
        <f aca="false">'SOUTH-1'!J1212</f>
        <v>1000</v>
      </c>
      <c r="K803" s="0" t="n">
        <f aca="false">'SOUTH-1'!K1212</f>
        <v>0</v>
      </c>
      <c r="L803" s="0" t="n">
        <f aca="false">'SOUTH-1'!L1212</f>
        <v>640500</v>
      </c>
      <c r="M803" s="0" t="n">
        <f aca="false">'SOUTH-1'!M1212</f>
        <v>627299.608702238</v>
      </c>
      <c r="N803" s="0" t="str">
        <f aca="false">'SOUTH-1'!N1212</f>
        <v>N.Gonj (West)</v>
      </c>
      <c r="O803" s="0" t="s">
        <v>5120</v>
      </c>
    </row>
    <row r="804" customFormat="false" ht="15" hidden="true" customHeight="false" outlineLevel="0" collapsed="false">
      <c r="A804" s="0" t="n">
        <f aca="false">'SOUTH-1'!A1213</f>
        <v>20</v>
      </c>
      <c r="B804" s="0" t="str">
        <f aca="false">'SOUTH-1'!B1213</f>
        <v>11 kV BSCIC-4  Feeder (F-11)</v>
      </c>
      <c r="C804" s="1441" t="n">
        <f aca="false">'SOUTH-1'!C1213</f>
        <v>11</v>
      </c>
      <c r="D804" s="1441" t="n">
        <f aca="false">'SOUTH-1'!D1213</f>
        <v>0</v>
      </c>
      <c r="E804" s="1441" t="str">
        <f aca="false">'SOUTH-1'!E1213</f>
        <v>HA021100682-02</v>
      </c>
      <c r="F804" s="1441" t="n">
        <f aca="false">'SOUTH-1'!F1213</f>
        <v>1</v>
      </c>
      <c r="G804" s="1441" t="n">
        <f aca="false">'SOUTH-1'!G1213</f>
        <v>55419.839</v>
      </c>
      <c r="H804" s="1441" t="n">
        <f aca="false">'SOUTH-1'!H1213</f>
        <v>57586.384</v>
      </c>
      <c r="I804" s="1441" t="n">
        <f aca="false">'SOUTH-1'!I1213</f>
        <v>2166.545</v>
      </c>
      <c r="J804" s="1441" t="n">
        <f aca="false">'SOUTH-1'!J1213</f>
        <v>1000</v>
      </c>
      <c r="K804" s="0" t="n">
        <f aca="false">'SOUTH-1'!K1213</f>
        <v>0</v>
      </c>
      <c r="L804" s="0" t="n">
        <f aca="false">'SOUTH-1'!L1213</f>
        <v>2166545</v>
      </c>
      <c r="M804" s="0" t="n">
        <f aca="false">'SOUTH-1'!M1213</f>
        <v>2121893.56867414</v>
      </c>
      <c r="N804" s="0" t="str">
        <f aca="false">'SOUTH-1'!N1213</f>
        <v>N.Gonj (West)</v>
      </c>
      <c r="O804" s="0" t="s">
        <v>5120</v>
      </c>
    </row>
    <row r="805" customFormat="false" ht="15" hidden="true" customHeight="false" outlineLevel="0" collapsed="false">
      <c r="A805" s="0" t="n">
        <f aca="false">'SOUTH-1'!A1214</f>
        <v>21</v>
      </c>
      <c r="B805" s="0" t="str">
        <f aca="false">'SOUTH-1'!B1214</f>
        <v>11 kV BSCIC-3  Feeder  (F-10)</v>
      </c>
      <c r="C805" s="1441" t="n">
        <f aca="false">'SOUTH-1'!C1214</f>
        <v>11</v>
      </c>
      <c r="D805" s="1441" t="n">
        <f aca="false">'SOUTH-1'!D1214</f>
        <v>0</v>
      </c>
      <c r="E805" s="1441" t="str">
        <f aca="false">'SOUTH-1'!E1214</f>
        <v>HA021100455-02</v>
      </c>
      <c r="F805" s="1441" t="n">
        <f aca="false">'SOUTH-1'!F1214</f>
        <v>1</v>
      </c>
      <c r="G805" s="1441" t="n">
        <f aca="false">'SOUTH-1'!G1214</f>
        <v>51349.693</v>
      </c>
      <c r="H805" s="1441" t="n">
        <f aca="false">'SOUTH-1'!H1214</f>
        <v>53001.889</v>
      </c>
      <c r="I805" s="1441" t="n">
        <f aca="false">'SOUTH-1'!I1214</f>
        <v>1652.196</v>
      </c>
      <c r="J805" s="1441" t="n">
        <f aca="false">'SOUTH-1'!J1214</f>
        <v>1000</v>
      </c>
      <c r="K805" s="0" t="n">
        <f aca="false">'SOUTH-1'!K1214</f>
        <v>0</v>
      </c>
      <c r="L805" s="0" t="n">
        <f aca="false">'SOUTH-1'!L1214</f>
        <v>1652196</v>
      </c>
      <c r="M805" s="0" t="n">
        <f aca="false">'SOUTH-1'!M1214</f>
        <v>1618145.04964778</v>
      </c>
      <c r="N805" s="0" t="str">
        <f aca="false">'SOUTH-1'!N1214</f>
        <v>N.Gonj (West)</v>
      </c>
      <c r="O805" s="0" t="s">
        <v>5120</v>
      </c>
    </row>
    <row r="806" customFormat="false" ht="15" hidden="true" customHeight="false" outlineLevel="0" collapsed="false">
      <c r="A806" s="0" t="n">
        <f aca="false">'SOUTH-1'!A1215</f>
        <v>23</v>
      </c>
      <c r="B806" s="0" t="str">
        <f aca="false">'SOUTH-1'!B1215</f>
        <v>11/0.415 KV Transformer,AT-1</v>
      </c>
      <c r="C806" s="1441" t="n">
        <f aca="false">'SOUTH-1'!C1215</f>
        <v>0.415</v>
      </c>
      <c r="D806" s="1441" t="str">
        <f aca="false">'SOUTH-1'!D1215</f>
        <v>Analog</v>
      </c>
      <c r="E806" s="1441" t="n">
        <f aca="false">'SOUTH-1'!E1215</f>
        <v>2001123043161</v>
      </c>
      <c r="F806" s="1441" t="n">
        <f aca="false">'SOUTH-1'!F1215</f>
        <v>1</v>
      </c>
      <c r="G806" s="1441" t="n">
        <f aca="false">'SOUTH-1'!G1215</f>
        <v>3691.2</v>
      </c>
      <c r="H806" s="1441" t="n">
        <f aca="false">'SOUTH-1'!H1215</f>
        <v>3753.3</v>
      </c>
      <c r="I806" s="1441" t="n">
        <f aca="false">'SOUTH-1'!I1215</f>
        <v>62.1000000000004</v>
      </c>
      <c r="J806" s="1441" t="n">
        <f aca="false">'SOUTH-1'!J1215</f>
        <v>160</v>
      </c>
      <c r="K806" s="0" t="n">
        <f aca="false">'SOUTH-1'!K1215</f>
        <v>0</v>
      </c>
      <c r="L806" s="0" t="n">
        <f aca="false">'SOUTH-1'!L1215</f>
        <v>9936.00000000006</v>
      </c>
      <c r="M806" s="0" t="n">
        <f aca="false">'SOUTH-1'!M1215</f>
        <v>9731.2239064254</v>
      </c>
      <c r="N806" s="0" t="str">
        <f aca="false">'SOUTH-1'!N1215</f>
        <v>N.Gonj (West)</v>
      </c>
      <c r="O806" s="0" t="s">
        <v>5120</v>
      </c>
    </row>
    <row r="807" customFormat="false" ht="15" hidden="true" customHeight="false" outlineLevel="0" collapsed="false">
      <c r="A807" s="0" t="n">
        <f aca="false">'SOUTH-1'!A1216</f>
        <v>24</v>
      </c>
      <c r="B807" s="0" t="str">
        <f aca="false">'SOUTH-1'!B1216</f>
        <v>11/0.415 KV Transformer,AT-2</v>
      </c>
      <c r="C807" s="1441" t="n">
        <f aca="false">'SOUTH-1'!C1216</f>
        <v>0.415</v>
      </c>
      <c r="D807" s="1441" t="str">
        <f aca="false">'SOUTH-1'!D1216</f>
        <v>Analog</v>
      </c>
      <c r="E807" s="1441" t="n">
        <f aca="false">'SOUTH-1'!E1216</f>
        <v>2001123043118</v>
      </c>
      <c r="F807" s="1441" t="n">
        <f aca="false">'SOUTH-1'!F1216</f>
        <v>1</v>
      </c>
      <c r="G807" s="1441" t="n">
        <f aca="false">'SOUTH-1'!G1216</f>
        <v>4098.1</v>
      </c>
      <c r="H807" s="1441" t="n">
        <f aca="false">'SOUTH-1'!H1216</f>
        <v>4101.3</v>
      </c>
      <c r="I807" s="1441" t="n">
        <f aca="false">'SOUTH-1'!I1216</f>
        <v>3.19999999999982</v>
      </c>
      <c r="J807" s="1441" t="n">
        <f aca="false">'SOUTH-1'!J1216</f>
        <v>160</v>
      </c>
      <c r="K807" s="0" t="n">
        <f aca="false">'SOUTH-1'!K1216</f>
        <v>0</v>
      </c>
      <c r="L807" s="0" t="n">
        <f aca="false">'SOUTH-1'!L1216</f>
        <v>511.999999999971</v>
      </c>
      <c r="M807" s="0" t="n">
        <f aca="false">'SOUTH-1'!M1216</f>
        <v>501.447930765851</v>
      </c>
      <c r="N807" s="0" t="str">
        <f aca="false">'SOUTH-1'!N1216</f>
        <v>N.Gonj (West)</v>
      </c>
      <c r="O807" s="0" t="s">
        <v>5120</v>
      </c>
    </row>
    <row r="808" customFormat="false" ht="15" hidden="true" customHeight="false" outlineLevel="0" collapsed="false">
      <c r="A808" s="0" t="n">
        <f aca="false">'SOUTH-1'!A1336</f>
        <v>4</v>
      </c>
      <c r="B808" s="0" t="str">
        <f aca="false">'SOUTH-1'!B1336</f>
        <v>11 kV Outgoing Feeder-1 (=F1)</v>
      </c>
      <c r="C808" s="1441" t="n">
        <f aca="false">'SOUTH-1'!C1336</f>
        <v>11</v>
      </c>
      <c r="D808" s="1441" t="n">
        <f aca="false">'SOUTH-1'!D1336</f>
        <v>0</v>
      </c>
      <c r="E808" s="1441" t="str">
        <f aca="false">'SOUTH-1'!E1336</f>
        <v>041808902757</v>
      </c>
      <c r="F808" s="1441" t="n">
        <f aca="false">'SOUTH-1'!F1336</f>
        <v>1</v>
      </c>
      <c r="G808" s="1441" t="n">
        <f aca="false">'SOUTH-1'!G1336</f>
        <v>0.03</v>
      </c>
      <c r="H808" s="1441" t="n">
        <f aca="false">'SOUTH-1'!H1336</f>
        <v>0.03</v>
      </c>
      <c r="I808" s="1441" t="n">
        <f aca="false">'SOUTH-1'!I1336</f>
        <v>0</v>
      </c>
      <c r="J808" s="1441" t="n">
        <f aca="false">'SOUTH-1'!J1336</f>
        <v>60000</v>
      </c>
      <c r="K808" s="0" t="n">
        <f aca="false">'SOUTH-1'!K1336</f>
        <v>0</v>
      </c>
      <c r="L808" s="0" t="n">
        <f aca="false">'SOUTH-1'!L1336</f>
        <v>0</v>
      </c>
      <c r="M808" s="0" t="n">
        <f aca="false">'SOUTH-1'!M1336</f>
        <v>0</v>
      </c>
      <c r="N808" s="0" t="n">
        <f aca="false">'SOUTH-1'!N1336</f>
        <v>0</v>
      </c>
      <c r="O808" s="0" t="s">
        <v>1066</v>
      </c>
    </row>
    <row r="809" customFormat="false" ht="15" hidden="true" customHeight="false" outlineLevel="0" collapsed="false">
      <c r="A809" s="0" t="n">
        <f aca="false">'SOUTH-1'!A1337</f>
        <v>5</v>
      </c>
      <c r="B809" s="0" t="str">
        <f aca="false">'SOUTH-1'!B1337</f>
        <v>11 kV Char-Syedpur Feeder(=F2)</v>
      </c>
      <c r="C809" s="1441" t="n">
        <f aca="false">'SOUTH-1'!C1337</f>
        <v>11</v>
      </c>
      <c r="D809" s="1441" t="n">
        <f aca="false">'SOUTH-1'!D1337</f>
        <v>0</v>
      </c>
      <c r="E809" s="1441" t="str">
        <f aca="false">'SOUTH-1'!E1337</f>
        <v>041808902749</v>
      </c>
      <c r="F809" s="1441" t="n">
        <f aca="false">'SOUTH-1'!F1337</f>
        <v>1</v>
      </c>
      <c r="G809" s="1441" t="n">
        <f aca="false">'SOUTH-1'!G1337</f>
        <v>360.83</v>
      </c>
      <c r="H809" s="1441" t="n">
        <f aca="false">'SOUTH-1'!H1337</f>
        <v>381.72</v>
      </c>
      <c r="I809" s="1441" t="n">
        <f aca="false">'SOUTH-1'!I1337</f>
        <v>20.89</v>
      </c>
      <c r="J809" s="1441" t="n">
        <f aca="false">'SOUTH-1'!J1337</f>
        <v>60000</v>
      </c>
      <c r="K809" s="0" t="n">
        <f aca="false">'SOUTH-1'!K1337</f>
        <v>0</v>
      </c>
      <c r="L809" s="0" t="n">
        <f aca="false">'SOUTH-1'!L1337</f>
        <v>1253400</v>
      </c>
      <c r="M809" s="0" t="n">
        <f aca="false">'SOUTH-1'!M1337</f>
        <v>1252548.05636161</v>
      </c>
      <c r="N809" s="0" t="str">
        <f aca="false">'SOUTH-1'!N1337</f>
        <v>Sytalakhya</v>
      </c>
      <c r="O809" s="0" t="s">
        <v>1066</v>
      </c>
    </row>
    <row r="810" customFormat="false" ht="15" hidden="true" customHeight="false" outlineLevel="0" collapsed="false">
      <c r="A810" s="0" t="n">
        <f aca="false">'SOUTH-1'!A1338</f>
        <v>6</v>
      </c>
      <c r="B810" s="0" t="str">
        <f aca="false">'SOUTH-1'!B1338</f>
        <v>11 kV UltraTech Cement  Feeder (=F3)</v>
      </c>
      <c r="C810" s="1441" t="n">
        <f aca="false">'SOUTH-1'!C1338</f>
        <v>11</v>
      </c>
      <c r="D810" s="1441" t="n">
        <f aca="false">'SOUTH-1'!D1338</f>
        <v>0</v>
      </c>
      <c r="E810" s="1441" t="str">
        <f aca="false">'SOUTH-1'!E1338</f>
        <v>041808902759</v>
      </c>
      <c r="F810" s="1441" t="n">
        <f aca="false">'SOUTH-1'!F1338</f>
        <v>1</v>
      </c>
      <c r="G810" s="1441" t="n">
        <f aca="false">'SOUTH-1'!G1338</f>
        <v>398.23</v>
      </c>
      <c r="H810" s="1441" t="n">
        <f aca="false">'SOUTH-1'!H1338</f>
        <v>418.63</v>
      </c>
      <c r="I810" s="1441" t="n">
        <f aca="false">'SOUTH-1'!I1338</f>
        <v>20.4</v>
      </c>
      <c r="J810" s="1441" t="n">
        <f aca="false">'SOUTH-1'!J1338</f>
        <v>60000</v>
      </c>
      <c r="K810" s="0" t="n">
        <f aca="false">'SOUTH-1'!K1338</f>
        <v>0</v>
      </c>
      <c r="L810" s="0" t="n">
        <f aca="false">'SOUTH-1'!L1338</f>
        <v>1224000</v>
      </c>
      <c r="M810" s="0" t="n">
        <f aca="false">'SOUTH-1'!M1338</f>
        <v>1223168.03972125</v>
      </c>
      <c r="N810" s="0" t="str">
        <f aca="false">'SOUTH-1'!N1338</f>
        <v>Sytalakhya</v>
      </c>
      <c r="O810" s="0" t="s">
        <v>1066</v>
      </c>
    </row>
    <row r="811" customFormat="false" ht="15" hidden="true" customHeight="false" outlineLevel="0" collapsed="false">
      <c r="A811" s="0" t="n">
        <f aca="false">'SOUTH-1'!A1339</f>
        <v>7</v>
      </c>
      <c r="B811" s="0" t="str">
        <f aca="false">'SOUTH-1'!B1339</f>
        <v>11 kV Outgoing Feeder-4 (=F4)</v>
      </c>
      <c r="C811" s="1441" t="n">
        <f aca="false">'SOUTH-1'!C1339</f>
        <v>11</v>
      </c>
      <c r="D811" s="1441" t="n">
        <f aca="false">'SOUTH-1'!D1339</f>
        <v>0</v>
      </c>
      <c r="E811" s="1441" t="str">
        <f aca="false">'SOUTH-1'!E1339</f>
        <v>041808902748</v>
      </c>
      <c r="F811" s="1441" t="n">
        <f aca="false">'SOUTH-1'!F1339</f>
        <v>1</v>
      </c>
      <c r="G811" s="1441" t="n">
        <f aca="false">'SOUTH-1'!G1339</f>
        <v>0.02</v>
      </c>
      <c r="H811" s="1441" t="n">
        <f aca="false">'SOUTH-1'!H1339</f>
        <v>0.02</v>
      </c>
      <c r="I811" s="1441" t="n">
        <f aca="false">'SOUTH-1'!I1339</f>
        <v>0</v>
      </c>
      <c r="J811" s="1441" t="n">
        <f aca="false">'SOUTH-1'!J1339</f>
        <v>60000</v>
      </c>
      <c r="K811" s="0" t="n">
        <f aca="false">'SOUTH-1'!K1339</f>
        <v>0</v>
      </c>
      <c r="L811" s="0" t="n">
        <f aca="false">'SOUTH-1'!L1339</f>
        <v>0</v>
      </c>
      <c r="M811" s="0" t="n">
        <f aca="false">'SOUTH-1'!M1339</f>
        <v>0</v>
      </c>
      <c r="N811" s="0" t="n">
        <f aca="false">'SOUTH-1'!N1339</f>
        <v>0</v>
      </c>
      <c r="O811" s="0" t="s">
        <v>1066</v>
      </c>
    </row>
    <row r="812" customFormat="false" ht="15" hidden="true" customHeight="false" outlineLevel="0" collapsed="false">
      <c r="A812" s="0" t="n">
        <f aca="false">'SOUTH-1'!A1340</f>
        <v>8</v>
      </c>
      <c r="B812" s="0" t="str">
        <f aca="false">'SOUTH-1'!B1340</f>
        <v>11 kV Outgoing Feeder-5 (=F5)</v>
      </c>
      <c r="C812" s="1441" t="n">
        <f aca="false">'SOUTH-1'!C1340</f>
        <v>11</v>
      </c>
      <c r="D812" s="1441" t="n">
        <f aca="false">'SOUTH-1'!D1340</f>
        <v>0</v>
      </c>
      <c r="E812" s="1441" t="str">
        <f aca="false">'SOUTH-1'!E1340</f>
        <v>041808902754</v>
      </c>
      <c r="F812" s="1441" t="n">
        <f aca="false">'SOUTH-1'!F1340</f>
        <v>1</v>
      </c>
      <c r="G812" s="1441" t="n">
        <f aca="false">'SOUTH-1'!G1340</f>
        <v>0.02</v>
      </c>
      <c r="H812" s="1441" t="n">
        <f aca="false">'SOUTH-1'!H1340</f>
        <v>0.02</v>
      </c>
      <c r="I812" s="1441" t="n">
        <f aca="false">'SOUTH-1'!I1340</f>
        <v>0</v>
      </c>
      <c r="J812" s="1441" t="n">
        <f aca="false">'SOUTH-1'!J1340</f>
        <v>60000</v>
      </c>
      <c r="K812" s="0" t="n">
        <f aca="false">'SOUTH-1'!K1340</f>
        <v>0</v>
      </c>
      <c r="L812" s="0" t="n">
        <f aca="false">'SOUTH-1'!L1340</f>
        <v>0</v>
      </c>
      <c r="M812" s="0" t="n">
        <f aca="false">'SOUTH-1'!M1340</f>
        <v>0</v>
      </c>
      <c r="N812" s="0" t="n">
        <f aca="false">'SOUTH-1'!N1340</f>
        <v>0</v>
      </c>
      <c r="O812" s="0" t="s">
        <v>1066</v>
      </c>
    </row>
    <row r="813" customFormat="false" ht="15" hidden="true" customHeight="false" outlineLevel="0" collapsed="false">
      <c r="A813" s="0" t="n">
        <f aca="false">'SOUTH-1'!A1341</f>
        <v>9</v>
      </c>
      <c r="B813" s="0" t="str">
        <f aca="false">'SOUTH-1'!B1341</f>
        <v>11 kV Outgoing Feeder-6 (=F6)</v>
      </c>
      <c r="C813" s="1441" t="n">
        <f aca="false">'SOUTH-1'!C1341</f>
        <v>11</v>
      </c>
      <c r="D813" s="1441" t="n">
        <f aca="false">'SOUTH-1'!D1341</f>
        <v>0</v>
      </c>
      <c r="E813" s="1441" t="str">
        <f aca="false">'SOUTH-1'!E1341</f>
        <v>041808902758</v>
      </c>
      <c r="F813" s="1441" t="n">
        <f aca="false">'SOUTH-1'!F1341</f>
        <v>1</v>
      </c>
      <c r="G813" s="1441" t="n">
        <f aca="false">'SOUTH-1'!G1341</f>
        <v>0.02</v>
      </c>
      <c r="H813" s="1441" t="n">
        <f aca="false">'SOUTH-1'!H1341</f>
        <v>0.02</v>
      </c>
      <c r="I813" s="1441" t="n">
        <f aca="false">'SOUTH-1'!I1341</f>
        <v>0</v>
      </c>
      <c r="J813" s="1441" t="n">
        <f aca="false">'SOUTH-1'!J1341</f>
        <v>60000</v>
      </c>
      <c r="K813" s="0" t="n">
        <f aca="false">'SOUTH-1'!K1341</f>
        <v>0</v>
      </c>
      <c r="L813" s="0" t="n">
        <f aca="false">'SOUTH-1'!L1341</f>
        <v>0</v>
      </c>
      <c r="M813" s="0" t="n">
        <f aca="false">'SOUTH-1'!M1341</f>
        <v>0</v>
      </c>
      <c r="N813" s="0" t="n">
        <f aca="false">'SOUTH-1'!N1341</f>
        <v>0</v>
      </c>
      <c r="O813" s="0" t="s">
        <v>1066</v>
      </c>
    </row>
    <row r="814" customFormat="false" ht="15" hidden="true" customHeight="false" outlineLevel="0" collapsed="false">
      <c r="A814" s="0" t="n">
        <f aca="false">'SOUTH-1'!A1342</f>
        <v>10</v>
      </c>
      <c r="B814" s="0" t="str">
        <f aca="false">'SOUTH-1'!B1342</f>
        <v>11 kV Outgoing Feeder-7 (=F7)</v>
      </c>
      <c r="C814" s="1441" t="n">
        <f aca="false">'SOUTH-1'!C1342</f>
        <v>11</v>
      </c>
      <c r="D814" s="1441" t="n">
        <f aca="false">'SOUTH-1'!D1342</f>
        <v>0</v>
      </c>
      <c r="E814" s="1441" t="str">
        <f aca="false">'SOUTH-1'!E1342</f>
        <v>041808902776</v>
      </c>
      <c r="F814" s="1441" t="n">
        <f aca="false">'SOUTH-1'!F1342</f>
        <v>1</v>
      </c>
      <c r="G814" s="1441" t="n">
        <f aca="false">'SOUTH-1'!G1342</f>
        <v>0.02</v>
      </c>
      <c r="H814" s="1441" t="n">
        <f aca="false">'SOUTH-1'!H1342</f>
        <v>0.02</v>
      </c>
      <c r="I814" s="1441" t="n">
        <f aca="false">'SOUTH-1'!I1342</f>
        <v>0</v>
      </c>
      <c r="J814" s="1441" t="n">
        <f aca="false">'SOUTH-1'!J1342</f>
        <v>60000</v>
      </c>
      <c r="K814" s="0" t="n">
        <f aca="false">'SOUTH-1'!K1342</f>
        <v>0</v>
      </c>
      <c r="L814" s="0" t="n">
        <f aca="false">'SOUTH-1'!L1342</f>
        <v>0</v>
      </c>
      <c r="M814" s="0" t="n">
        <f aca="false">'SOUTH-1'!M1342</f>
        <v>0</v>
      </c>
      <c r="N814" s="0" t="n">
        <f aca="false">'SOUTH-1'!N1342</f>
        <v>0</v>
      </c>
      <c r="O814" s="0" t="s">
        <v>1066</v>
      </c>
    </row>
    <row r="815" customFormat="false" ht="15" hidden="true" customHeight="false" outlineLevel="0" collapsed="false">
      <c r="A815" s="0" t="n">
        <f aca="false">'SOUTH-1'!A1343</f>
        <v>11</v>
      </c>
      <c r="B815" s="0" t="str">
        <f aca="false">'SOUTH-1'!B1343</f>
        <v>11 kV Outgoing Feeder-8 with BPT-1</v>
      </c>
      <c r="C815" s="1441" t="n">
        <f aca="false">'SOUTH-1'!C1343</f>
        <v>11</v>
      </c>
      <c r="D815" s="1441" t="n">
        <f aca="false">'SOUTH-1'!D1343</f>
        <v>0</v>
      </c>
      <c r="E815" s="1441" t="str">
        <f aca="false">'SOUTH-1'!E1343</f>
        <v>041808902855</v>
      </c>
      <c r="F815" s="1441" t="n">
        <f aca="false">'SOUTH-1'!F1343</f>
        <v>1</v>
      </c>
      <c r="G815" s="1441" t="n">
        <f aca="false">'SOUTH-1'!G1343</f>
        <v>0.03</v>
      </c>
      <c r="H815" s="1441" t="n">
        <f aca="false">'SOUTH-1'!H1343</f>
        <v>0.03</v>
      </c>
      <c r="I815" s="1441" t="n">
        <f aca="false">'SOUTH-1'!I1343</f>
        <v>0</v>
      </c>
      <c r="J815" s="1441" t="n">
        <f aca="false">'SOUTH-1'!J1343</f>
        <v>60000</v>
      </c>
      <c r="K815" s="0" t="n">
        <f aca="false">'SOUTH-1'!K1343</f>
        <v>0</v>
      </c>
      <c r="L815" s="0" t="n">
        <f aca="false">'SOUTH-1'!L1343</f>
        <v>0</v>
      </c>
      <c r="M815" s="0" t="n">
        <f aca="false">'SOUTH-1'!M1343</f>
        <v>0</v>
      </c>
      <c r="N815" s="0" t="n">
        <f aca="false">'SOUTH-1'!N1343</f>
        <v>0</v>
      </c>
      <c r="O815" s="0" t="s">
        <v>1066</v>
      </c>
    </row>
    <row r="816" customFormat="false" ht="15" hidden="true" customHeight="false" outlineLevel="0" collapsed="false">
      <c r="A816" s="0" t="n">
        <f aca="false">'SOUTH-1'!A1344</f>
        <v>12</v>
      </c>
      <c r="B816" s="0" t="str">
        <f aca="false">'SOUTH-1'!B1344</f>
        <v>11 kV Outgoing Feeder-9 with BPT-2</v>
      </c>
      <c r="C816" s="1441" t="n">
        <f aca="false">'SOUTH-1'!C1344</f>
        <v>11</v>
      </c>
      <c r="D816" s="1441" t="n">
        <f aca="false">'SOUTH-1'!D1344</f>
        <v>0</v>
      </c>
      <c r="E816" s="1441" t="str">
        <f aca="false">'SOUTH-1'!E1344</f>
        <v>041808902854</v>
      </c>
      <c r="F816" s="1441" t="n">
        <f aca="false">'SOUTH-1'!F1344</f>
        <v>1</v>
      </c>
      <c r="G816" s="1441" t="n">
        <f aca="false">'SOUTH-1'!G1344</f>
        <v>0.03</v>
      </c>
      <c r="H816" s="1441" t="n">
        <f aca="false">'SOUTH-1'!H1344</f>
        <v>0.03</v>
      </c>
      <c r="I816" s="1441" t="n">
        <f aca="false">'SOUTH-1'!I1344</f>
        <v>0</v>
      </c>
      <c r="J816" s="1441" t="n">
        <f aca="false">'SOUTH-1'!J1344</f>
        <v>60000</v>
      </c>
      <c r="K816" s="0" t="n">
        <f aca="false">'SOUTH-1'!K1344</f>
        <v>0</v>
      </c>
      <c r="L816" s="0" t="n">
        <f aca="false">'SOUTH-1'!L1344</f>
        <v>0</v>
      </c>
      <c r="M816" s="0" t="n">
        <f aca="false">'SOUTH-1'!M1344</f>
        <v>0</v>
      </c>
      <c r="N816" s="0" t="n">
        <f aca="false">'SOUTH-1'!N1344</f>
        <v>0</v>
      </c>
      <c r="O816" s="0" t="s">
        <v>1066</v>
      </c>
    </row>
    <row r="817" customFormat="false" ht="15" hidden="true" customHeight="false" outlineLevel="0" collapsed="false">
      <c r="A817" s="0" t="n">
        <f aca="false">'SOUTH-1'!A1345</f>
        <v>13</v>
      </c>
      <c r="B817" s="0" t="str">
        <f aca="false">'SOUTH-1'!B1345</f>
        <v>11 kV Mokterpur Feeder (=F8)</v>
      </c>
      <c r="C817" s="1441" t="n">
        <f aca="false">'SOUTH-1'!C1345</f>
        <v>11</v>
      </c>
      <c r="D817" s="1441" t="n">
        <f aca="false">'SOUTH-1'!D1345</f>
        <v>0</v>
      </c>
      <c r="E817" s="1441" t="str">
        <f aca="false">'SOUTH-1'!E1345</f>
        <v>041808902786</v>
      </c>
      <c r="F817" s="1441" t="n">
        <f aca="false">'SOUTH-1'!F1345</f>
        <v>1</v>
      </c>
      <c r="G817" s="1441" t="n">
        <f aca="false">'SOUTH-1'!G1345</f>
        <v>229.07</v>
      </c>
      <c r="H817" s="1441" t="n">
        <f aca="false">'SOUTH-1'!H1345</f>
        <v>252.09</v>
      </c>
      <c r="I817" s="1441" t="n">
        <f aca="false">'SOUTH-1'!I1345</f>
        <v>23.02</v>
      </c>
      <c r="J817" s="1441" t="n">
        <f aca="false">'SOUTH-1'!J1345</f>
        <v>60000</v>
      </c>
      <c r="K817" s="0" t="n">
        <f aca="false">'SOUTH-1'!K1345</f>
        <v>0</v>
      </c>
      <c r="L817" s="0" t="n">
        <f aca="false">'SOUTH-1'!L1345</f>
        <v>1381200</v>
      </c>
      <c r="M817" s="0" t="n">
        <f aca="false">'SOUTH-1'!M1345</f>
        <v>1380261.18992074</v>
      </c>
      <c r="N817" s="0" t="str">
        <f aca="false">'SOUTH-1'!N1345</f>
        <v>Sytalakhya</v>
      </c>
      <c r="O817" s="0" t="s">
        <v>1066</v>
      </c>
    </row>
    <row r="818" customFormat="false" ht="15" hidden="true" customHeight="false" outlineLevel="0" collapsed="false">
      <c r="A818" s="0" t="n">
        <f aca="false">'SOUTH-1'!A1346</f>
        <v>14</v>
      </c>
      <c r="B818" s="0" t="str">
        <f aca="false">'SOUTH-1'!B1346</f>
        <v>11 kV Dhaleshwary  Feeder (=F9)</v>
      </c>
      <c r="C818" s="1441" t="n">
        <f aca="false">'SOUTH-1'!C1346</f>
        <v>11</v>
      </c>
      <c r="D818" s="1441" t="n">
        <f aca="false">'SOUTH-1'!D1346</f>
        <v>0</v>
      </c>
      <c r="E818" s="1441" t="str">
        <f aca="false">'SOUTH-1'!E1346</f>
        <v>041808902789</v>
      </c>
      <c r="F818" s="1441" t="n">
        <f aca="false">'SOUTH-1'!F1346</f>
        <v>1</v>
      </c>
      <c r="G818" s="1441" t="n">
        <f aca="false">'SOUTH-1'!G1346</f>
        <v>151.39</v>
      </c>
      <c r="H818" s="1441" t="n">
        <f aca="false">'SOUTH-1'!H1346</f>
        <v>164.08</v>
      </c>
      <c r="I818" s="1441" t="n">
        <f aca="false">'SOUTH-1'!I1346</f>
        <v>12.69</v>
      </c>
      <c r="J818" s="1441" t="n">
        <f aca="false">'SOUTH-1'!J1346</f>
        <v>60000</v>
      </c>
      <c r="K818" s="0" t="n">
        <f aca="false">'SOUTH-1'!K1346</f>
        <v>0</v>
      </c>
      <c r="L818" s="0" t="n">
        <f aca="false">'SOUTH-1'!L1346</f>
        <v>761400.000000002</v>
      </c>
      <c r="M818" s="0" t="n">
        <f aca="false">'SOUTH-1'!M1346</f>
        <v>760882.471767777</v>
      </c>
      <c r="N818" s="0" t="str">
        <f aca="false">'SOUTH-1'!N1346</f>
        <v>Sytalakhya</v>
      </c>
      <c r="O818" s="0" t="s">
        <v>1066</v>
      </c>
    </row>
    <row r="819" customFormat="false" ht="15" hidden="true" customHeight="false" outlineLevel="0" collapsed="false">
      <c r="A819" s="0" t="n">
        <f aca="false">'SOUTH-1'!A1347</f>
        <v>15</v>
      </c>
      <c r="B819" s="0" t="str">
        <f aca="false">'SOUTH-1'!B1347</f>
        <v>11 kV Outgoing Feeder-12 (=F10)</v>
      </c>
      <c r="C819" s="1441" t="n">
        <f aca="false">'SOUTH-1'!C1347</f>
        <v>11</v>
      </c>
      <c r="D819" s="1441" t="n">
        <f aca="false">'SOUTH-1'!D1347</f>
        <v>0</v>
      </c>
      <c r="E819" s="1441" t="str">
        <f aca="false">'SOUTH-1'!E1347</f>
        <v>041808902800</v>
      </c>
      <c r="F819" s="1441" t="n">
        <f aca="false">'SOUTH-1'!F1347</f>
        <v>1</v>
      </c>
      <c r="G819" s="1441" t="n">
        <f aca="false">'SOUTH-1'!G1347</f>
        <v>0.03</v>
      </c>
      <c r="H819" s="1441" t="n">
        <f aca="false">'SOUTH-1'!H1347</f>
        <v>0.03</v>
      </c>
      <c r="I819" s="1441" t="n">
        <f aca="false">'SOUTH-1'!I1347</f>
        <v>0</v>
      </c>
      <c r="J819" s="1441" t="n">
        <f aca="false">'SOUTH-1'!J1347</f>
        <v>60000</v>
      </c>
      <c r="K819" s="0" t="n">
        <f aca="false">'SOUTH-1'!K1347</f>
        <v>0</v>
      </c>
      <c r="L819" s="0" t="n">
        <f aca="false">'SOUTH-1'!L1347</f>
        <v>0</v>
      </c>
      <c r="M819" s="0" t="n">
        <f aca="false">'SOUTH-1'!M1347</f>
        <v>0</v>
      </c>
      <c r="N819" s="0" t="n">
        <f aca="false">'SOUTH-1'!N1347</f>
        <v>0</v>
      </c>
      <c r="O819" s="0" t="s">
        <v>1066</v>
      </c>
    </row>
    <row r="820" customFormat="false" ht="15" hidden="true" customHeight="false" outlineLevel="0" collapsed="false">
      <c r="A820" s="0" t="n">
        <f aca="false">'SOUTH-1'!A1348</f>
        <v>16</v>
      </c>
      <c r="B820" s="0" t="str">
        <f aca="false">'SOUTH-1'!B1348</f>
        <v>11 kV Outgoing Feeder-13 (=F11)</v>
      </c>
      <c r="C820" s="1441" t="n">
        <f aca="false">'SOUTH-1'!C1348</f>
        <v>11</v>
      </c>
      <c r="D820" s="1441" t="n">
        <f aca="false">'SOUTH-1'!D1348</f>
        <v>0</v>
      </c>
      <c r="E820" s="1441" t="str">
        <f aca="false">'SOUTH-1'!E1348</f>
        <v>041808902787</v>
      </c>
      <c r="F820" s="1441" t="n">
        <f aca="false">'SOUTH-1'!F1348</f>
        <v>1</v>
      </c>
      <c r="G820" s="1441" t="n">
        <f aca="false">'SOUTH-1'!G1348</f>
        <v>0.03</v>
      </c>
      <c r="H820" s="1441" t="n">
        <f aca="false">'SOUTH-1'!H1348</f>
        <v>0.03</v>
      </c>
      <c r="I820" s="1441" t="n">
        <f aca="false">'SOUTH-1'!I1348</f>
        <v>0</v>
      </c>
      <c r="J820" s="1441" t="n">
        <f aca="false">'SOUTH-1'!J1348</f>
        <v>60000</v>
      </c>
      <c r="K820" s="0" t="n">
        <f aca="false">'SOUTH-1'!K1348</f>
        <v>0</v>
      </c>
      <c r="L820" s="0" t="n">
        <f aca="false">'SOUTH-1'!L1348</f>
        <v>0</v>
      </c>
      <c r="M820" s="0" t="n">
        <f aca="false">'SOUTH-1'!M1348</f>
        <v>0</v>
      </c>
      <c r="N820" s="0" t="n">
        <f aca="false">'SOUTH-1'!N1348</f>
        <v>0</v>
      </c>
      <c r="O820" s="0" t="s">
        <v>1066</v>
      </c>
    </row>
    <row r="821" customFormat="false" ht="15" hidden="true" customHeight="false" outlineLevel="0" collapsed="false">
      <c r="A821" s="0" t="n">
        <f aca="false">'SOUTH-1'!A1349</f>
        <v>17</v>
      </c>
      <c r="B821" s="0" t="str">
        <f aca="false">'SOUTH-1'!B1349</f>
        <v>11 kV Outgoing Feeder-14 (=F12)</v>
      </c>
      <c r="C821" s="1441" t="n">
        <f aca="false">'SOUTH-1'!C1349</f>
        <v>11</v>
      </c>
      <c r="D821" s="1441" t="n">
        <f aca="false">'SOUTH-1'!D1349</f>
        <v>0</v>
      </c>
      <c r="E821" s="1441" t="str">
        <f aca="false">'SOUTH-1'!E1349</f>
        <v>041808902777</v>
      </c>
      <c r="F821" s="1441" t="n">
        <f aca="false">'SOUTH-1'!F1349</f>
        <v>1</v>
      </c>
      <c r="G821" s="1441" t="n">
        <f aca="false">'SOUTH-1'!G1349</f>
        <v>0.03</v>
      </c>
      <c r="H821" s="1441" t="n">
        <f aca="false">'SOUTH-1'!H1349</f>
        <v>0.03</v>
      </c>
      <c r="I821" s="1441" t="n">
        <f aca="false">'SOUTH-1'!I1349</f>
        <v>0</v>
      </c>
      <c r="J821" s="1441" t="n">
        <f aca="false">'SOUTH-1'!J1349</f>
        <v>60000</v>
      </c>
      <c r="K821" s="0" t="n">
        <f aca="false">'SOUTH-1'!K1349</f>
        <v>0</v>
      </c>
      <c r="L821" s="0" t="n">
        <f aca="false">'SOUTH-1'!L1349</f>
        <v>0</v>
      </c>
      <c r="M821" s="0" t="n">
        <f aca="false">'SOUTH-1'!M1349</f>
        <v>0</v>
      </c>
      <c r="N821" s="0" t="n">
        <f aca="false">'SOUTH-1'!N1349</f>
        <v>0</v>
      </c>
      <c r="O821" s="0" t="s">
        <v>1066</v>
      </c>
    </row>
    <row r="822" customFormat="false" ht="15" hidden="true" customHeight="false" outlineLevel="0" collapsed="false">
      <c r="A822" s="0" t="n">
        <f aca="false">'SOUTH-1'!A1350</f>
        <v>18</v>
      </c>
      <c r="B822" s="0" t="str">
        <f aca="false">'SOUTH-1'!B1350</f>
        <v>11 kV Outgoing Feeder-15 (=F13)</v>
      </c>
      <c r="C822" s="1441" t="n">
        <f aca="false">'SOUTH-1'!C1350</f>
        <v>11</v>
      </c>
      <c r="D822" s="1441" t="n">
        <f aca="false">'SOUTH-1'!D1350</f>
        <v>0</v>
      </c>
      <c r="E822" s="1441" t="str">
        <f aca="false">'SOUTH-1'!E1350</f>
        <v>041808902779</v>
      </c>
      <c r="F822" s="1441" t="n">
        <f aca="false">'SOUTH-1'!F1350</f>
        <v>1</v>
      </c>
      <c r="G822" s="1441" t="n">
        <f aca="false">'SOUTH-1'!G1350</f>
        <v>0.03</v>
      </c>
      <c r="H822" s="1441" t="n">
        <f aca="false">'SOUTH-1'!H1350</f>
        <v>0.03</v>
      </c>
      <c r="I822" s="1441" t="n">
        <f aca="false">'SOUTH-1'!I1350</f>
        <v>0</v>
      </c>
      <c r="J822" s="1441" t="n">
        <f aca="false">'SOUTH-1'!J1350</f>
        <v>60000</v>
      </c>
      <c r="K822" s="0" t="n">
        <f aca="false">'SOUTH-1'!K1350</f>
        <v>0</v>
      </c>
      <c r="L822" s="0" t="n">
        <f aca="false">'SOUTH-1'!L1350</f>
        <v>0</v>
      </c>
      <c r="M822" s="0" t="n">
        <f aca="false">'SOUTH-1'!M1350</f>
        <v>0</v>
      </c>
      <c r="N822" s="0" t="n">
        <f aca="false">'SOUTH-1'!N1350</f>
        <v>0</v>
      </c>
      <c r="O822" s="0" t="s">
        <v>1066</v>
      </c>
    </row>
    <row r="823" customFormat="false" ht="15" hidden="true" customHeight="false" outlineLevel="0" collapsed="false">
      <c r="A823" s="0" t="n">
        <f aca="false">'SOUTH-1'!A1351</f>
        <v>19</v>
      </c>
      <c r="B823" s="0" t="str">
        <f aca="false">'SOUTH-1'!B1351</f>
        <v>11 kV Outgoing Feeder-16 (=F14)</v>
      </c>
      <c r="C823" s="1441" t="n">
        <f aca="false">'SOUTH-1'!C1351</f>
        <v>11</v>
      </c>
      <c r="D823" s="1441" t="n">
        <f aca="false">'SOUTH-1'!D1351</f>
        <v>0</v>
      </c>
      <c r="E823" s="1441" t="str">
        <f aca="false">'SOUTH-1'!E1351</f>
        <v>041808902783</v>
      </c>
      <c r="F823" s="1441" t="n">
        <f aca="false">'SOUTH-1'!F1351</f>
        <v>1</v>
      </c>
      <c r="G823" s="1441" t="n">
        <f aca="false">'SOUTH-1'!G1351</f>
        <v>0.03</v>
      </c>
      <c r="H823" s="1441" t="n">
        <f aca="false">'SOUTH-1'!H1351</f>
        <v>0.03</v>
      </c>
      <c r="I823" s="1441" t="n">
        <f aca="false">'SOUTH-1'!I1351</f>
        <v>0</v>
      </c>
      <c r="J823" s="1441" t="n">
        <f aca="false">'SOUTH-1'!J1351</f>
        <v>60000</v>
      </c>
      <c r="K823" s="0" t="n">
        <f aca="false">'SOUTH-1'!K1351</f>
        <v>0</v>
      </c>
      <c r="L823" s="0" t="n">
        <f aca="false">'SOUTH-1'!L1351</f>
        <v>0</v>
      </c>
      <c r="M823" s="0" t="n">
        <f aca="false">'SOUTH-1'!M1351</f>
        <v>0</v>
      </c>
      <c r="N823" s="0" t="n">
        <f aca="false">'SOUTH-1'!N1351</f>
        <v>0</v>
      </c>
      <c r="O823" s="0" t="s">
        <v>1066</v>
      </c>
    </row>
    <row r="824" customFormat="false" ht="15" hidden="true" customHeight="false" outlineLevel="0" collapsed="false">
      <c r="A824" s="0" t="n">
        <f aca="false">'SOUTH-1'!A1352</f>
        <v>21</v>
      </c>
      <c r="B824" s="0" t="str">
        <f aca="false">'SOUTH-1'!B1352</f>
        <v>33/0.415 kV Transformer AT-1</v>
      </c>
      <c r="C824" s="1441" t="n">
        <f aca="false">'SOUTH-1'!C1352</f>
        <v>0.415</v>
      </c>
      <c r="D824" s="1441" t="n">
        <f aca="false">'SOUTH-1'!D1352</f>
        <v>0</v>
      </c>
      <c r="E824" s="1441" t="str">
        <f aca="false">'SOUTH-1'!E1352</f>
        <v>041811907976</v>
      </c>
      <c r="F824" s="1441" t="n">
        <f aca="false">'SOUTH-1'!F1352</f>
        <v>1</v>
      </c>
      <c r="G824" s="1441" t="n">
        <f aca="false">'SOUTH-1'!G1352</f>
        <v>1372.11</v>
      </c>
      <c r="H824" s="1441" t="n">
        <f aca="false">'SOUTH-1'!H1352</f>
        <v>1481.22</v>
      </c>
      <c r="I824" s="1441" t="n">
        <f aca="false">'SOUTH-1'!I1352</f>
        <v>109.11</v>
      </c>
      <c r="J824" s="1441" t="n">
        <f aca="false">'SOUTH-1'!J1352</f>
        <v>1</v>
      </c>
      <c r="K824" s="0" t="n">
        <f aca="false">'SOUTH-1'!K1352</f>
        <v>0</v>
      </c>
      <c r="L824" s="0" t="n">
        <f aca="false">'SOUTH-1'!L1352</f>
        <v>0</v>
      </c>
      <c r="M824" s="0" t="n">
        <f aca="false">'SOUTH-1'!M1352</f>
        <v>0</v>
      </c>
      <c r="N824" s="0" t="str">
        <f aca="false">'SOUTH-1'!N1352</f>
        <v>Sytalakhya</v>
      </c>
      <c r="O824" s="0" t="s">
        <v>1066</v>
      </c>
    </row>
    <row r="825" customFormat="false" ht="15" hidden="true" customHeight="false" outlineLevel="0" collapsed="false">
      <c r="A825" s="0" t="n">
        <f aca="false">'SOUTH-1'!A1353</f>
        <v>22</v>
      </c>
      <c r="B825" s="0" t="str">
        <f aca="false">'SOUTH-1'!B1353</f>
        <v>33/0.415 kV Transformer AT-2</v>
      </c>
      <c r="C825" s="1441" t="n">
        <f aca="false">'SOUTH-1'!C1353</f>
        <v>0.415</v>
      </c>
      <c r="D825" s="1441" t="n">
        <f aca="false">'SOUTH-1'!D1353</f>
        <v>0</v>
      </c>
      <c r="E825" s="1441" t="n">
        <f aca="false">'SOUTH-1'!E1353</f>
        <v>0</v>
      </c>
      <c r="F825" s="1441" t="n">
        <f aca="false">'SOUTH-1'!F1353</f>
        <v>1</v>
      </c>
      <c r="G825" s="1441" t="n">
        <f aca="false">'SOUTH-1'!G1353</f>
        <v>0</v>
      </c>
      <c r="H825" s="1441" t="n">
        <f aca="false">'SOUTH-1'!H1353</f>
        <v>0</v>
      </c>
      <c r="I825" s="1441" t="n">
        <f aca="false">'SOUTH-1'!I1353</f>
        <v>0</v>
      </c>
      <c r="J825" s="1441" t="n">
        <f aca="false">'SOUTH-1'!J1353</f>
        <v>1</v>
      </c>
      <c r="K825" s="0" t="n">
        <f aca="false">'SOUTH-1'!K1353</f>
        <v>0</v>
      </c>
      <c r="L825" s="0" t="n">
        <f aca="false">'SOUTH-1'!L1353</f>
        <v>0</v>
      </c>
      <c r="M825" s="0" t="n">
        <f aca="false">'SOUTH-1'!M1353</f>
        <v>0</v>
      </c>
      <c r="N825" s="0" t="n">
        <f aca="false">'SOUTH-1'!N1353</f>
        <v>0</v>
      </c>
      <c r="O825" s="0" t="s">
        <v>1066</v>
      </c>
    </row>
    <row r="826" customFormat="false" ht="15" hidden="true" customHeight="false" outlineLevel="0" collapsed="false">
      <c r="A826" s="0" t="n">
        <f aca="false">'SOUTH-1'!A1418</f>
        <v>5</v>
      </c>
      <c r="B826" s="0" t="str">
        <f aca="false">'SOUTH-1'!B1418</f>
        <v>11 kV Manikdia Feeder</v>
      </c>
      <c r="C826" s="1441" t="n">
        <f aca="false">'SOUTH-1'!C1418</f>
        <v>11</v>
      </c>
      <c r="D826" s="1441" t="str">
        <f aca="false">'SOUTH-1'!D1418</f>
        <v>Mugdapara</v>
      </c>
      <c r="E826" s="1441" t="str">
        <f aca="false">'SOUTH-1'!E1418</f>
        <v>HA021100482-02</v>
      </c>
      <c r="F826" s="1441" t="n">
        <f aca="false">'SOUTH-1'!F1418</f>
        <v>1</v>
      </c>
      <c r="G826" s="1441" t="n">
        <f aca="false">'SOUTH-1'!G1418</f>
        <v>68696773</v>
      </c>
      <c r="H826" s="1441" t="n">
        <f aca="false">'SOUTH-1'!H1418</f>
        <v>69350978</v>
      </c>
      <c r="I826" s="1441" t="n">
        <f aca="false">'SOUTH-1'!I1418</f>
        <v>654205</v>
      </c>
      <c r="J826" s="1441" t="n">
        <f aca="false">'SOUTH-1'!J1418</f>
        <v>1</v>
      </c>
      <c r="K826" s="0" t="n">
        <f aca="false">'SOUTH-1'!K1418</f>
        <v>0</v>
      </c>
      <c r="L826" s="0" t="n">
        <f aca="false">'SOUTH-1'!L1418</f>
        <v>654205</v>
      </c>
      <c r="M826" s="0" t="n">
        <f aca="false">'SOUTH-1'!M1418</f>
        <v>691277.686127727</v>
      </c>
      <c r="N826" s="0" t="str">
        <f aca="false">'SOUTH-1'!N1418</f>
        <v>Mugdapara</v>
      </c>
      <c r="O826" s="0" t="s">
        <v>1058</v>
      </c>
    </row>
    <row r="827" customFormat="false" ht="15" hidden="true" customHeight="false" outlineLevel="0" collapsed="false">
      <c r="A827" s="0" t="n">
        <f aca="false">'SOUTH-1'!A1419</f>
        <v>6</v>
      </c>
      <c r="B827" s="0" t="str">
        <f aca="false">'SOUTH-1'!B1419</f>
        <v>11 kV Spare Feeder</v>
      </c>
      <c r="C827" s="1441" t="n">
        <f aca="false">'SOUTH-1'!C1419</f>
        <v>11</v>
      </c>
      <c r="D827" s="1441" t="n">
        <f aca="false">'SOUTH-1'!D1419</f>
        <v>0</v>
      </c>
      <c r="E827" s="1441" t="n">
        <f aca="false">'SOUTH-1'!E1419</f>
        <v>0</v>
      </c>
      <c r="F827" s="1441" t="n">
        <f aca="false">'SOUTH-1'!F1419</f>
        <v>1</v>
      </c>
      <c r="G827" s="1441" t="n">
        <f aca="false">'SOUTH-1'!G1419</f>
        <v>0</v>
      </c>
      <c r="H827" s="1441" t="n">
        <f aca="false">'SOUTH-1'!H1419</f>
        <v>0</v>
      </c>
      <c r="I827" s="1441" t="n">
        <f aca="false">'SOUTH-1'!I1419</f>
        <v>0</v>
      </c>
      <c r="J827" s="1441" t="n">
        <f aca="false">'SOUTH-1'!J1419</f>
        <v>1</v>
      </c>
      <c r="K827" s="0" t="n">
        <f aca="false">'SOUTH-1'!K1419</f>
        <v>0</v>
      </c>
      <c r="L827" s="0" t="n">
        <f aca="false">'SOUTH-1'!L1419</f>
        <v>0</v>
      </c>
      <c r="M827" s="0" t="n">
        <f aca="false">'SOUTH-1'!M1419</f>
        <v>0</v>
      </c>
      <c r="N827" s="0" t="n">
        <f aca="false">'SOUTH-1'!N1419</f>
        <v>0</v>
      </c>
      <c r="O827" s="0" t="s">
        <v>1058</v>
      </c>
    </row>
    <row r="828" customFormat="false" ht="15" hidden="true" customHeight="false" outlineLevel="0" collapsed="false">
      <c r="A828" s="0" t="n">
        <f aca="false">'SOUTH-1'!A1420</f>
        <v>7</v>
      </c>
      <c r="B828" s="0" t="str">
        <f aca="false">'SOUTH-1'!B1420</f>
        <v>11 kV Kayetpara Feeder</v>
      </c>
      <c r="C828" s="1441" t="n">
        <f aca="false">'SOUTH-1'!C1420</f>
        <v>11</v>
      </c>
      <c r="D828" s="1441" t="str">
        <f aca="false">'SOUTH-1'!D1420</f>
        <v>Demra</v>
      </c>
      <c r="E828" s="1441" t="str">
        <f aca="false">'SOUTH-1'!E1420</f>
        <v>HA021100967-02</v>
      </c>
      <c r="F828" s="1441" t="n">
        <f aca="false">'SOUTH-1'!F1420</f>
        <v>1</v>
      </c>
      <c r="G828" s="1441" t="n">
        <f aca="false">'SOUTH-1'!G1420</f>
        <v>11388468</v>
      </c>
      <c r="H828" s="1441" t="n">
        <f aca="false">'SOUTH-1'!H1420</f>
        <v>12677425</v>
      </c>
      <c r="I828" s="1441" t="n">
        <f aca="false">'SOUTH-1'!I1420</f>
        <v>1288957</v>
      </c>
      <c r="J828" s="1441" t="n">
        <f aca="false">'SOUTH-1'!J1420</f>
        <v>1</v>
      </c>
      <c r="K828" s="0" t="n">
        <f aca="false">'SOUTH-1'!K1420</f>
        <v>0</v>
      </c>
      <c r="L828" s="0" t="n">
        <f aca="false">'SOUTH-1'!L1420</f>
        <v>1288957</v>
      </c>
      <c r="M828" s="0" t="n">
        <f aca="false">'SOUTH-1'!M1420</f>
        <v>1362000.00378801</v>
      </c>
      <c r="N828" s="0" t="str">
        <f aca="false">'SOUTH-1'!N1420</f>
        <v>Demra</v>
      </c>
      <c r="O828" s="0" t="s">
        <v>1058</v>
      </c>
    </row>
    <row r="829" customFormat="false" ht="15" hidden="true" customHeight="false" outlineLevel="0" collapsed="false">
      <c r="A829" s="0" t="n">
        <f aca="false">'SOUTH-1'!A1421</f>
        <v>8</v>
      </c>
      <c r="B829" s="0" t="str">
        <f aca="false">'SOUTH-1'!B1421</f>
        <v>11 kV Paity Feeder</v>
      </c>
      <c r="C829" s="1441" t="n">
        <f aca="false">'SOUTH-1'!C1421</f>
        <v>11</v>
      </c>
      <c r="D829" s="1441" t="str">
        <f aca="false">'SOUTH-1'!D1421</f>
        <v>Demra</v>
      </c>
      <c r="E829" s="1441" t="str">
        <f aca="false">'SOUTH-1'!E1421</f>
        <v>HA021188676-02</v>
      </c>
      <c r="F829" s="1441" t="n">
        <f aca="false">'SOUTH-1'!F1421</f>
        <v>1</v>
      </c>
      <c r="G829" s="1441" t="n">
        <f aca="false">'SOUTH-1'!G1421</f>
        <v>67318225</v>
      </c>
      <c r="H829" s="1441" t="n">
        <f aca="false">'SOUTH-1'!H1421</f>
        <v>67481532</v>
      </c>
      <c r="I829" s="1441" t="n">
        <f aca="false">'SOUTH-1'!I1421</f>
        <v>163307</v>
      </c>
      <c r="J829" s="1441" t="n">
        <f aca="false">'SOUTH-1'!J1421</f>
        <v>1</v>
      </c>
      <c r="K829" s="0" t="n">
        <f aca="false">'SOUTH-1'!K1421</f>
        <v>0</v>
      </c>
      <c r="L829" s="0" t="n">
        <f aca="false">'SOUTH-1'!L1421</f>
        <v>163307</v>
      </c>
      <c r="M829" s="0" t="n">
        <f aca="false">'SOUTH-1'!M1421</f>
        <v>172561.330299311</v>
      </c>
      <c r="N829" s="0" t="str">
        <f aca="false">'SOUTH-1'!N1421</f>
        <v>Demra</v>
      </c>
      <c r="O829" s="0" t="s">
        <v>1058</v>
      </c>
    </row>
    <row r="830" customFormat="false" ht="15" hidden="true" customHeight="false" outlineLevel="0" collapsed="false">
      <c r="A830" s="0" t="n">
        <f aca="false">'SOUTH-1'!A1422</f>
        <v>9</v>
      </c>
      <c r="B830" s="0" t="str">
        <f aca="false">'SOUTH-1'!B1422</f>
        <v>11 kV Bamuil Feeder</v>
      </c>
      <c r="C830" s="1441" t="n">
        <f aca="false">'SOUTH-1'!C1422</f>
        <v>11</v>
      </c>
      <c r="D830" s="1441" t="str">
        <f aca="false">'SOUTH-1'!D1422</f>
        <v>Demra</v>
      </c>
      <c r="E830" s="1441" t="str">
        <f aca="false">'SOUTH-1'!E1422</f>
        <v>HA021100981-02</v>
      </c>
      <c r="F830" s="1441" t="n">
        <f aca="false">'SOUTH-1'!F1422</f>
        <v>1</v>
      </c>
      <c r="G830" s="1441" t="n">
        <f aca="false">'SOUTH-1'!G1422</f>
        <v>59259140</v>
      </c>
      <c r="H830" s="1441" t="n">
        <f aca="false">'SOUTH-1'!H1422</f>
        <v>61396460</v>
      </c>
      <c r="I830" s="1441" t="n">
        <f aca="false">'SOUTH-1'!I1422</f>
        <v>2137320</v>
      </c>
      <c r="J830" s="1441" t="n">
        <f aca="false">'SOUTH-1'!J1422</f>
        <v>1</v>
      </c>
      <c r="K830" s="0" t="n">
        <f aca="false">'SOUTH-1'!K1422</f>
        <v>0</v>
      </c>
      <c r="L830" s="0" t="n">
        <f aca="false">'SOUTH-1'!L1422</f>
        <v>2137320</v>
      </c>
      <c r="M830" s="0" t="n">
        <f aca="false">'SOUTH-1'!M1422</f>
        <v>2258438.29398203</v>
      </c>
      <c r="N830" s="0" t="str">
        <f aca="false">'SOUTH-1'!N1422</f>
        <v>Demra</v>
      </c>
      <c r="O830" s="0" t="s">
        <v>1058</v>
      </c>
    </row>
    <row r="831" customFormat="false" ht="15" hidden="true" customHeight="false" outlineLevel="0" collapsed="false">
      <c r="A831" s="0" t="n">
        <f aca="false">'SOUTH-1'!A1423</f>
        <v>12</v>
      </c>
      <c r="B831" s="0" t="str">
        <f aca="false">'SOUTH-1'!B1423</f>
        <v>11 kV Ali Ahmed School Feeder</v>
      </c>
      <c r="C831" s="1441" t="n">
        <f aca="false">'SOUTH-1'!C1423</f>
        <v>11</v>
      </c>
      <c r="D831" s="1441" t="str">
        <f aca="false">'SOUTH-1'!D1423</f>
        <v>Mugdapara</v>
      </c>
      <c r="E831" s="1441" t="str">
        <f aca="false">'SOUTH-1'!E1423</f>
        <v>HA021101235-02</v>
      </c>
      <c r="F831" s="1441" t="n">
        <f aca="false">'SOUTH-1'!F1423</f>
        <v>1</v>
      </c>
      <c r="G831" s="1441" t="n">
        <f aca="false">'SOUTH-1'!G1423</f>
        <v>12956256</v>
      </c>
      <c r="H831" s="1441" t="n">
        <f aca="false">'SOUTH-1'!H1423</f>
        <v>13507195</v>
      </c>
      <c r="I831" s="1441" t="n">
        <f aca="false">'SOUTH-1'!I1423</f>
        <v>550939</v>
      </c>
      <c r="J831" s="1441" t="n">
        <f aca="false">'SOUTH-1'!J1423</f>
        <v>1</v>
      </c>
      <c r="K831" s="0" t="n">
        <f aca="false">'SOUTH-1'!K1423</f>
        <v>0</v>
      </c>
      <c r="L831" s="0" t="n">
        <f aca="false">'SOUTH-1'!L1423</f>
        <v>550939</v>
      </c>
      <c r="M831" s="0" t="n">
        <f aca="false">'SOUTH-1'!M1423</f>
        <v>582159.777313722</v>
      </c>
      <c r="N831" s="0" t="str">
        <f aca="false">'SOUTH-1'!N1423</f>
        <v>Mugdapara</v>
      </c>
      <c r="O831" s="0" t="s">
        <v>1058</v>
      </c>
    </row>
    <row r="832" customFormat="false" ht="15" hidden="true" customHeight="false" outlineLevel="0" collapsed="false">
      <c r="A832" s="0" t="n">
        <f aca="false">'SOUTH-1'!A1424</f>
        <v>13</v>
      </c>
      <c r="B832" s="0" t="str">
        <f aca="false">'SOUTH-1'!B1424</f>
        <v>11 kV Amulia Model Town Feeder</v>
      </c>
      <c r="C832" s="1441" t="n">
        <f aca="false">'SOUTH-1'!C1424</f>
        <v>11</v>
      </c>
      <c r="D832" s="1441" t="str">
        <f aca="false">'SOUTH-1'!D1424</f>
        <v>Demra</v>
      </c>
      <c r="E832" s="1441" t="n">
        <f aca="false">'SOUTH-1'!E1424</f>
        <v>0</v>
      </c>
      <c r="F832" s="1441" t="n">
        <f aca="false">'SOUTH-1'!F1424</f>
        <v>1</v>
      </c>
      <c r="G832" s="1441" t="n">
        <f aca="false">'SOUTH-1'!G1424</f>
        <v>51323114</v>
      </c>
      <c r="H832" s="1441" t="n">
        <f aca="false">'SOUTH-1'!H1424</f>
        <v>51481502</v>
      </c>
      <c r="I832" s="1441" t="n">
        <f aca="false">'SOUTH-1'!I1424</f>
        <v>158388</v>
      </c>
      <c r="J832" s="1441" t="n">
        <f aca="false">'SOUTH-1'!J1424</f>
        <v>1</v>
      </c>
      <c r="K832" s="0" t="n">
        <f aca="false">'SOUTH-1'!K1424</f>
        <v>0</v>
      </c>
      <c r="L832" s="0" t="n">
        <f aca="false">'SOUTH-1'!L1424</f>
        <v>158388</v>
      </c>
      <c r="M832" s="0" t="n">
        <f aca="false">'SOUTH-1'!M1424</f>
        <v>167363.578924647</v>
      </c>
      <c r="N832" s="0" t="str">
        <f aca="false">'SOUTH-1'!N1424</f>
        <v>Demra</v>
      </c>
      <c r="O832" s="0" t="s">
        <v>1058</v>
      </c>
    </row>
    <row r="833" customFormat="false" ht="15" hidden="true" customHeight="false" outlineLevel="0" collapsed="false">
      <c r="A833" s="0" t="n">
        <f aca="false">'SOUTH-1'!A1425</f>
        <v>14</v>
      </c>
      <c r="B833" s="0" t="str">
        <f aca="false">'SOUTH-1'!B1425</f>
        <v>11 kV Rajakhali Feeder</v>
      </c>
      <c r="C833" s="1441" t="n">
        <f aca="false">'SOUTH-1'!C1425</f>
        <v>11</v>
      </c>
      <c r="D833" s="1441" t="str">
        <f aca="false">'SOUTH-1'!D1425</f>
        <v>Demra</v>
      </c>
      <c r="E833" s="1441" t="str">
        <f aca="false">'SOUTH-1'!E1425</f>
        <v>HA021100483-02</v>
      </c>
      <c r="F833" s="1441" t="n">
        <f aca="false">'SOUTH-1'!F1425</f>
        <v>1</v>
      </c>
      <c r="G833" s="1441" t="n">
        <f aca="false">'SOUTH-1'!G1425</f>
        <v>8420622</v>
      </c>
      <c r="H833" s="1441" t="n">
        <f aca="false">'SOUTH-1'!H1425</f>
        <v>9680550</v>
      </c>
      <c r="I833" s="1441" t="n">
        <f aca="false">'SOUTH-1'!I1425</f>
        <v>1259928</v>
      </c>
      <c r="J833" s="1441" t="n">
        <f aca="false">'SOUTH-1'!J1425</f>
        <v>1</v>
      </c>
      <c r="K833" s="0" t="n">
        <f aca="false">'SOUTH-1'!K1425</f>
        <v>0</v>
      </c>
      <c r="L833" s="0" t="n">
        <f aca="false">'SOUTH-1'!L1425</f>
        <v>1259928</v>
      </c>
      <c r="M833" s="0" t="n">
        <f aca="false">'SOUTH-1'!M1425</f>
        <v>1331325.97966621</v>
      </c>
      <c r="N833" s="0" t="str">
        <f aca="false">'SOUTH-1'!N1425</f>
        <v>Demra</v>
      </c>
      <c r="O833" s="0" t="s">
        <v>1058</v>
      </c>
    </row>
    <row r="834" customFormat="false" ht="15" hidden="true" customHeight="false" outlineLevel="0" collapsed="false">
      <c r="A834" s="0" t="n">
        <f aca="false">'SOUTH-1'!A1426</f>
        <v>15</v>
      </c>
      <c r="B834" s="0" t="str">
        <f aca="false">'SOUTH-1'!B1426</f>
        <v>11 kV Spare Feeder</v>
      </c>
      <c r="C834" s="1441" t="n">
        <f aca="false">'SOUTH-1'!C1426</f>
        <v>11</v>
      </c>
      <c r="D834" s="1441" t="n">
        <f aca="false">'SOUTH-1'!D1426</f>
        <v>0</v>
      </c>
      <c r="E834" s="1441" t="n">
        <f aca="false">'SOUTH-1'!E1426</f>
        <v>0</v>
      </c>
      <c r="F834" s="1441" t="n">
        <f aca="false">'SOUTH-1'!F1426</f>
        <v>1</v>
      </c>
      <c r="G834" s="1441" t="n">
        <f aca="false">'SOUTH-1'!G1426</f>
        <v>0</v>
      </c>
      <c r="H834" s="1441" t="n">
        <f aca="false">'SOUTH-1'!H1426</f>
        <v>0</v>
      </c>
      <c r="I834" s="1441" t="n">
        <f aca="false">'SOUTH-1'!I1426</f>
        <v>0</v>
      </c>
      <c r="J834" s="1441" t="n">
        <f aca="false">'SOUTH-1'!J1426</f>
        <v>1</v>
      </c>
      <c r="K834" s="0" t="n">
        <f aca="false">'SOUTH-1'!K1426</f>
        <v>0</v>
      </c>
      <c r="L834" s="0" t="n">
        <f aca="false">'SOUTH-1'!L1426</f>
        <v>0</v>
      </c>
      <c r="M834" s="0" t="n">
        <f aca="false">'SOUTH-1'!M1426</f>
        <v>0</v>
      </c>
      <c r="N834" s="0" t="n">
        <f aca="false">'SOUTH-1'!N1426</f>
        <v>0</v>
      </c>
      <c r="O834" s="0" t="s">
        <v>1058</v>
      </c>
    </row>
    <row r="835" customFormat="false" ht="15" hidden="true" customHeight="false" outlineLevel="0" collapsed="false">
      <c r="A835" s="0" t="n">
        <f aca="false">'SOUTH-1'!A1427</f>
        <v>16</v>
      </c>
      <c r="B835" s="0" t="str">
        <f aca="false">'SOUTH-1'!B1427</f>
        <v>11 kV Spare Feeder</v>
      </c>
      <c r="C835" s="1441" t="n">
        <f aca="false">'SOUTH-1'!C1427</f>
        <v>11</v>
      </c>
      <c r="D835" s="1441" t="n">
        <f aca="false">'SOUTH-1'!D1427</f>
        <v>0</v>
      </c>
      <c r="E835" s="1441" t="n">
        <f aca="false">'SOUTH-1'!E1427</f>
        <v>0</v>
      </c>
      <c r="F835" s="1441" t="n">
        <f aca="false">'SOUTH-1'!F1427</f>
        <v>1</v>
      </c>
      <c r="G835" s="1441" t="n">
        <f aca="false">'SOUTH-1'!G1427</f>
        <v>0</v>
      </c>
      <c r="H835" s="1441" t="n">
        <f aca="false">'SOUTH-1'!H1427</f>
        <v>0</v>
      </c>
      <c r="I835" s="1441" t="n">
        <f aca="false">'SOUTH-1'!I1427</f>
        <v>0</v>
      </c>
      <c r="J835" s="1441" t="n">
        <f aca="false">'SOUTH-1'!J1427</f>
        <v>1</v>
      </c>
      <c r="K835" s="0" t="n">
        <f aca="false">'SOUTH-1'!K1427</f>
        <v>0</v>
      </c>
      <c r="L835" s="0" t="n">
        <f aca="false">'SOUTH-1'!L1427</f>
        <v>0</v>
      </c>
      <c r="M835" s="0" t="n">
        <f aca="false">'SOUTH-1'!M1427</f>
        <v>0</v>
      </c>
      <c r="N835" s="0" t="n">
        <f aca="false">'SOUTH-1'!N1427</f>
        <v>0</v>
      </c>
      <c r="O835" s="0" t="s">
        <v>1058</v>
      </c>
    </row>
    <row r="836" customFormat="false" ht="15" hidden="true" customHeight="false" outlineLevel="0" collapsed="false">
      <c r="A836" s="0" t="n">
        <f aca="false">'SOUTH-1'!A1428</f>
        <v>17</v>
      </c>
      <c r="B836" s="0" t="str">
        <f aca="false">'SOUTH-1'!B1428</f>
        <v>33/0.415 kV Transformer, AT-2</v>
      </c>
      <c r="C836" s="1441" t="n">
        <f aca="false">'SOUTH-1'!C1428</f>
        <v>0.415</v>
      </c>
      <c r="D836" s="1441" t="n">
        <f aca="false">'SOUTH-1'!D1428</f>
        <v>0</v>
      </c>
      <c r="E836" s="1441" t="n">
        <f aca="false">'SOUTH-1'!E1428</f>
        <v>0</v>
      </c>
      <c r="F836" s="1441" t="n">
        <f aca="false">'SOUTH-1'!F1428</f>
        <v>1</v>
      </c>
      <c r="G836" s="1441" t="n">
        <f aca="false">'SOUTH-1'!G1428</f>
        <v>0</v>
      </c>
      <c r="H836" s="1441" t="n">
        <f aca="false">'SOUTH-1'!H1428</f>
        <v>0</v>
      </c>
      <c r="I836" s="1441" t="n">
        <f aca="false">'SOUTH-1'!I1428</f>
        <v>0</v>
      </c>
      <c r="J836" s="1441" t="n">
        <f aca="false">'SOUTH-1'!J1428</f>
        <v>160</v>
      </c>
      <c r="K836" s="0" t="n">
        <f aca="false">'SOUTH-1'!K1428</f>
        <v>0</v>
      </c>
      <c r="L836" s="0" t="n">
        <f aca="false">'SOUTH-1'!L1428</f>
        <v>0</v>
      </c>
      <c r="M836" s="0" t="n">
        <f aca="false">'SOUTH-1'!M1428</f>
        <v>0</v>
      </c>
      <c r="N836" s="0" t="n">
        <f aca="false">'SOUTH-1'!N1428</f>
        <v>0</v>
      </c>
      <c r="O836" s="0" t="s">
        <v>1058</v>
      </c>
    </row>
    <row r="837" customFormat="false" ht="15" hidden="true" customHeight="false" outlineLevel="0" collapsed="false">
      <c r="A837" s="0" t="n">
        <f aca="false">'SOUTH-2'!A94</f>
        <v>1</v>
      </c>
      <c r="B837" s="0" t="str">
        <f aca="false">'SOUTH-2'!B94</f>
        <v>11 kV Nearest Feeder</v>
      </c>
      <c r="C837" s="1441" t="n">
        <f aca="false">'SOUTH-2'!C94</f>
        <v>11</v>
      </c>
      <c r="D837" s="1441" t="n">
        <f aca="false">'SOUTH-2'!D94</f>
        <v>0</v>
      </c>
      <c r="E837" s="1441" t="str">
        <f aca="false">'SOUTH-2'!E94</f>
        <v>HA021101060-02</v>
      </c>
      <c r="F837" s="1441" t="n">
        <f aca="false">'SOUTH-2'!F94</f>
        <v>1</v>
      </c>
      <c r="G837" s="1441" t="n">
        <f aca="false">'SOUTH-2'!G94</f>
        <v>72108037</v>
      </c>
      <c r="H837" s="1441" t="n">
        <f aca="false">'SOUTH-2'!H94</f>
        <v>73698434</v>
      </c>
      <c r="I837" s="1441" t="n">
        <f aca="false">'SOUTH-2'!I94</f>
        <v>1590397</v>
      </c>
      <c r="J837" s="1441" t="n">
        <f aca="false">'SOUTH-2'!J94</f>
        <v>1</v>
      </c>
      <c r="K837" s="0" t="n">
        <f aca="false">'SOUTH-2'!K94</f>
        <v>0</v>
      </c>
      <c r="L837" s="0" t="n">
        <f aca="false">'SOUTH-2'!L94</f>
        <v>1590397</v>
      </c>
      <c r="M837" s="0" t="n">
        <f aca="false">'SOUTH-2'!M94</f>
        <v>1653281.88792155</v>
      </c>
      <c r="N837" s="0" t="str">
        <f aca="false">'SOUTH-2'!N94</f>
        <v>Maniknagar</v>
      </c>
      <c r="O837" s="0" t="s">
        <v>640</v>
      </c>
    </row>
    <row r="838" customFormat="false" ht="15" hidden="true" customHeight="false" outlineLevel="0" collapsed="false">
      <c r="A838" s="0" t="n">
        <f aca="false">'SOUTH-2'!A95</f>
        <v>2</v>
      </c>
      <c r="B838" s="0" t="str">
        <f aca="false">'SOUTH-2'!B95</f>
        <v>11kV Spare</v>
      </c>
      <c r="C838" s="1441" t="n">
        <f aca="false">'SOUTH-2'!C95</f>
        <v>11</v>
      </c>
      <c r="D838" s="1441" t="n">
        <f aca="false">'SOUTH-2'!D95</f>
        <v>0</v>
      </c>
      <c r="E838" s="1441" t="str">
        <f aca="false">'SOUTH-2'!E95</f>
        <v>HA021100679-02</v>
      </c>
      <c r="F838" s="1441" t="n">
        <f aca="false">'SOUTH-2'!F95</f>
        <v>1</v>
      </c>
      <c r="G838" s="1441" t="n">
        <f aca="false">'SOUTH-2'!G95</f>
        <v>0</v>
      </c>
      <c r="H838" s="1441" t="n">
        <f aca="false">'SOUTH-2'!H95</f>
        <v>0</v>
      </c>
      <c r="I838" s="1441" t="n">
        <f aca="false">'SOUTH-2'!I95</f>
        <v>0</v>
      </c>
      <c r="J838" s="1441" t="n">
        <f aca="false">'SOUTH-2'!J95</f>
        <v>1</v>
      </c>
      <c r="K838" s="0" t="n">
        <f aca="false">'SOUTH-2'!K95</f>
        <v>0</v>
      </c>
      <c r="L838" s="0" t="n">
        <f aca="false">'SOUTH-2'!L95</f>
        <v>0</v>
      </c>
      <c r="M838" s="0" t="n">
        <f aca="false">'SOUTH-2'!M95</f>
        <v>0</v>
      </c>
      <c r="N838" s="0" t="str">
        <f aca="false">'SOUTH-2'!N95</f>
        <v>Maniknagar</v>
      </c>
      <c r="O838" s="0" t="s">
        <v>640</v>
      </c>
    </row>
    <row r="839" customFormat="false" ht="15" hidden="true" customHeight="false" outlineLevel="0" collapsed="false">
      <c r="A839" s="0" t="n">
        <f aca="false">'SOUTH-2'!A96</f>
        <v>3</v>
      </c>
      <c r="B839" s="0" t="str">
        <f aca="false">'SOUTH-2'!B96</f>
        <v>11 kV City Palli Feeder</v>
      </c>
      <c r="C839" s="1441" t="n">
        <f aca="false">'SOUTH-2'!C96</f>
        <v>11</v>
      </c>
      <c r="D839" s="1441" t="n">
        <f aca="false">'SOUTH-2'!D96</f>
        <v>0</v>
      </c>
      <c r="E839" s="1441" t="str">
        <f aca="false">'SOUTH-2'!E96</f>
        <v>HA021100937-02</v>
      </c>
      <c r="F839" s="1441" t="n">
        <f aca="false">'SOUTH-2'!F96</f>
        <v>1</v>
      </c>
      <c r="G839" s="1441" t="n">
        <f aca="false">'SOUTH-2'!G96</f>
        <v>75407218</v>
      </c>
      <c r="H839" s="1441" t="n">
        <f aca="false">'SOUTH-2'!H96</f>
        <v>76283711</v>
      </c>
      <c r="I839" s="1441" t="n">
        <f aca="false">'SOUTH-2'!I96</f>
        <v>876493</v>
      </c>
      <c r="J839" s="1441" t="n">
        <f aca="false">'SOUTH-2'!J96</f>
        <v>1</v>
      </c>
      <c r="K839" s="0" t="n">
        <f aca="false">'SOUTH-2'!K96</f>
        <v>0</v>
      </c>
      <c r="L839" s="0" t="n">
        <f aca="false">'SOUTH-2'!L96</f>
        <v>876493</v>
      </c>
      <c r="M839" s="0" t="n">
        <f aca="false">'SOUTH-2'!M96</f>
        <v>911149.858676812</v>
      </c>
      <c r="N839" s="0" t="str">
        <f aca="false">'SOUTH-2'!N96</f>
        <v>Maniknagar</v>
      </c>
      <c r="O839" s="0" t="s">
        <v>640</v>
      </c>
    </row>
    <row r="840" customFormat="false" ht="15" hidden="true" customHeight="false" outlineLevel="0" collapsed="false">
      <c r="A840" s="0" t="n">
        <f aca="false">'SOUTH-2'!A97</f>
        <v>4</v>
      </c>
      <c r="B840" s="0" t="str">
        <f aca="false">'SOUTH-2'!B97</f>
        <v>11 kV R K Mission Road Feeder</v>
      </c>
      <c r="C840" s="1441" t="n">
        <f aca="false">'SOUTH-2'!C97</f>
        <v>11</v>
      </c>
      <c r="D840" s="1441" t="n">
        <f aca="false">'SOUTH-2'!D97</f>
        <v>0</v>
      </c>
      <c r="E840" s="1441" t="str">
        <f aca="false">'SOUTH-2'!E97</f>
        <v>HA021101035-02</v>
      </c>
      <c r="F840" s="1441" t="n">
        <f aca="false">'SOUTH-2'!F97</f>
        <v>1</v>
      </c>
      <c r="G840" s="1441" t="n">
        <f aca="false">'SOUTH-2'!G97</f>
        <v>10974303</v>
      </c>
      <c r="H840" s="1441" t="n">
        <f aca="false">'SOUTH-2'!H97</f>
        <v>12539189</v>
      </c>
      <c r="I840" s="1441" t="n">
        <f aca="false">'SOUTH-2'!I97</f>
        <v>1564886</v>
      </c>
      <c r="J840" s="1441" t="n">
        <f aca="false">'SOUTH-2'!J97</f>
        <v>1</v>
      </c>
      <c r="K840" s="0" t="n">
        <f aca="false">'SOUTH-2'!K97</f>
        <v>0</v>
      </c>
      <c r="L840" s="0" t="n">
        <f aca="false">'SOUTH-2'!L97</f>
        <v>1564886</v>
      </c>
      <c r="M840" s="0" t="n">
        <f aca="false">'SOUTH-2'!M97</f>
        <v>1626762.17350888</v>
      </c>
      <c r="N840" s="0" t="str">
        <f aca="false">'SOUTH-2'!N97</f>
        <v>Maniknagar</v>
      </c>
      <c r="O840" s="0" t="s">
        <v>640</v>
      </c>
    </row>
    <row r="841" customFormat="false" ht="15" hidden="true" customHeight="false" outlineLevel="0" collapsed="false">
      <c r="A841" s="0" t="n">
        <f aca="false">'SOUTH-2'!A98</f>
        <v>5</v>
      </c>
      <c r="B841" s="0" t="str">
        <f aca="false">'SOUTH-2'!B98</f>
        <v>11 kV Janapath Feeder</v>
      </c>
      <c r="C841" s="1441" t="n">
        <f aca="false">'SOUTH-2'!C98</f>
        <v>11</v>
      </c>
      <c r="D841" s="1441" t="n">
        <f aca="false">'SOUTH-2'!D98</f>
        <v>0</v>
      </c>
      <c r="E841" s="1441" t="str">
        <f aca="false">'SOUTH-2'!E98</f>
        <v>HA021100864-02</v>
      </c>
      <c r="F841" s="1441" t="n">
        <f aca="false">'SOUTH-2'!F98</f>
        <v>1</v>
      </c>
      <c r="G841" s="1441" t="n">
        <f aca="false">'SOUTH-2'!G98</f>
        <v>23326754</v>
      </c>
      <c r="H841" s="1441" t="n">
        <f aca="false">'SOUTH-2'!H98</f>
        <v>25420957</v>
      </c>
      <c r="I841" s="1441" t="n">
        <f aca="false">'SOUTH-2'!I98</f>
        <v>2094203</v>
      </c>
      <c r="J841" s="1441" t="n">
        <f aca="false">'SOUTH-2'!J98</f>
        <v>1</v>
      </c>
      <c r="K841" s="0" t="n">
        <f aca="false">'SOUTH-2'!K98</f>
        <v>0</v>
      </c>
      <c r="L841" s="0" t="n">
        <f aca="false">'SOUTH-2'!L98</f>
        <v>2094203</v>
      </c>
      <c r="M841" s="0" t="n">
        <f aca="false">'SOUTH-2'!M98</f>
        <v>2177008.56423332</v>
      </c>
      <c r="N841" s="0" t="str">
        <f aca="false">'SOUTH-2'!N98</f>
        <v>Maniknagar</v>
      </c>
      <c r="O841" s="0" t="s">
        <v>640</v>
      </c>
    </row>
    <row r="842" customFormat="false" ht="15" hidden="true" customHeight="false" outlineLevel="0" collapsed="false">
      <c r="A842" s="0" t="n">
        <f aca="false">'SOUTH-2'!A99</f>
        <v>6</v>
      </c>
      <c r="B842" s="0" t="str">
        <f aca="false">'SOUTH-2'!B99</f>
        <v>11 kV Dhalpur Feeder</v>
      </c>
      <c r="C842" s="1441" t="n">
        <f aca="false">'SOUTH-2'!C99</f>
        <v>11</v>
      </c>
      <c r="D842" s="1441" t="n">
        <f aca="false">'SOUTH-2'!D99</f>
        <v>0</v>
      </c>
      <c r="E842" s="1441" t="str">
        <f aca="false">'SOUTH-2'!E99</f>
        <v>HA021100851-02</v>
      </c>
      <c r="F842" s="1441" t="n">
        <f aca="false">'SOUTH-2'!F99</f>
        <v>1</v>
      </c>
      <c r="G842" s="1441" t="n">
        <f aca="false">'SOUTH-2'!G99</f>
        <v>84442992</v>
      </c>
      <c r="H842" s="1441" t="n">
        <f aca="false">'SOUTH-2'!H99</f>
        <v>85288108</v>
      </c>
      <c r="I842" s="1441" t="n">
        <f aca="false">'SOUTH-2'!I99</f>
        <v>845116</v>
      </c>
      <c r="J842" s="1441" t="n">
        <f aca="false">'SOUTH-2'!J99</f>
        <v>1</v>
      </c>
      <c r="K842" s="0" t="n">
        <f aca="false">'SOUTH-2'!K99</f>
        <v>0</v>
      </c>
      <c r="L842" s="0" t="n">
        <f aca="false">'SOUTH-2'!L99</f>
        <v>845116</v>
      </c>
      <c r="M842" s="0" t="n">
        <f aca="false">'SOUTH-2'!M99</f>
        <v>878532.200445996</v>
      </c>
      <c r="N842" s="0" t="str">
        <f aca="false">'SOUTH-2'!N99</f>
        <v>Maniknagar</v>
      </c>
      <c r="O842" s="0" t="s">
        <v>640</v>
      </c>
    </row>
    <row r="843" customFormat="false" ht="15" hidden="true" customHeight="false" outlineLevel="0" collapsed="false">
      <c r="A843" s="0" t="n">
        <f aca="false">'SOUTH-2'!A100</f>
        <v>7</v>
      </c>
      <c r="B843" s="0" t="str">
        <f aca="false">'SOUTH-2'!B100</f>
        <v>11kV WTP</v>
      </c>
      <c r="C843" s="1441" t="n">
        <f aca="false">'SOUTH-2'!C100</f>
        <v>11</v>
      </c>
      <c r="D843" s="1441" t="n">
        <f aca="false">'SOUTH-2'!D100</f>
        <v>0</v>
      </c>
      <c r="E843" s="1441" t="str">
        <f aca="false">'SOUTH-2'!E100</f>
        <v>X0599387</v>
      </c>
      <c r="F843" s="1441" t="n">
        <f aca="false">'SOUTH-2'!F100</f>
        <v>1</v>
      </c>
      <c r="G843" s="1441" t="n">
        <f aca="false">'SOUTH-2'!G100</f>
        <v>1406.5</v>
      </c>
      <c r="H843" s="1441" t="n">
        <f aca="false">'SOUTH-2'!H100</f>
        <v>1406.5</v>
      </c>
      <c r="I843" s="1441" t="n">
        <f aca="false">'SOUTH-2'!I100</f>
        <v>0</v>
      </c>
      <c r="J843" s="1441" t="n">
        <f aca="false">'SOUTH-2'!J100</f>
        <v>1000</v>
      </c>
      <c r="K843" s="0" t="n">
        <f aca="false">'SOUTH-2'!K100</f>
        <v>0</v>
      </c>
      <c r="L843" s="0" t="n">
        <f aca="false">'SOUTH-2'!L100</f>
        <v>0</v>
      </c>
      <c r="M843" s="0" t="n">
        <f aca="false">'SOUTH-2'!M100</f>
        <v>0</v>
      </c>
      <c r="N843" s="0" t="str">
        <f aca="false">'SOUTH-2'!N100</f>
        <v>Maniknagar</v>
      </c>
      <c r="O843" s="0" t="s">
        <v>640</v>
      </c>
    </row>
    <row r="844" customFormat="false" ht="15" hidden="true" customHeight="false" outlineLevel="0" collapsed="false">
      <c r="A844" s="0" t="n">
        <f aca="false">'SOUTH-2'!A101</f>
        <v>10</v>
      </c>
      <c r="B844" s="0" t="str">
        <f aca="false">'SOUTH-2'!B101</f>
        <v>11kV Kamalapur Water pumping</v>
      </c>
      <c r="C844" s="1441" t="n">
        <f aca="false">'SOUTH-2'!C101</f>
        <v>11</v>
      </c>
      <c r="D844" s="1441" t="n">
        <f aca="false">'SOUTH-2'!D101</f>
        <v>0</v>
      </c>
      <c r="E844" s="1441" t="str">
        <f aca="false">'SOUTH-2'!E101</f>
        <v>HA021100474-02</v>
      </c>
      <c r="F844" s="1441" t="n">
        <f aca="false">'SOUTH-2'!F101</f>
        <v>1</v>
      </c>
      <c r="G844" s="1441" t="n">
        <f aca="false">'SOUTH-2'!G101</f>
        <v>7628319</v>
      </c>
      <c r="H844" s="1441" t="n">
        <f aca="false">'SOUTH-2'!H101</f>
        <v>7638435</v>
      </c>
      <c r="I844" s="1441" t="n">
        <f aca="false">'SOUTH-2'!I101</f>
        <v>10116</v>
      </c>
      <c r="J844" s="1441" t="n">
        <f aca="false">'SOUTH-2'!J101</f>
        <v>1</v>
      </c>
      <c r="K844" s="0" t="n">
        <f aca="false">'SOUTH-2'!K101</f>
        <v>0</v>
      </c>
      <c r="L844" s="0" t="n">
        <f aca="false">'SOUTH-2'!L101</f>
        <v>10116</v>
      </c>
      <c r="M844" s="0" t="n">
        <f aca="false">'SOUTH-2'!M101</f>
        <v>10515.9903962435</v>
      </c>
      <c r="N844" s="0" t="str">
        <f aca="false">'SOUTH-2'!N101</f>
        <v>Maniknagar</v>
      </c>
      <c r="O844" s="0" t="s">
        <v>640</v>
      </c>
    </row>
    <row r="845" customFormat="false" ht="15" hidden="true" customHeight="false" outlineLevel="0" collapsed="false">
      <c r="A845" s="0" t="n">
        <f aca="false">'SOUTH-2'!A102</f>
        <v>11</v>
      </c>
      <c r="B845" s="0" t="str">
        <f aca="false">'SOUTH-2'!B102</f>
        <v>11 kV Wasa Road Feeder</v>
      </c>
      <c r="C845" s="1441" t="n">
        <f aca="false">'SOUTH-2'!C102</f>
        <v>11</v>
      </c>
      <c r="D845" s="1441" t="n">
        <f aca="false">'SOUTH-2'!D102</f>
        <v>0</v>
      </c>
      <c r="E845" s="1441" t="str">
        <f aca="false">'SOUTH-2'!E102</f>
        <v>HA021001011-02</v>
      </c>
      <c r="F845" s="1441" t="n">
        <f aca="false">'SOUTH-2'!F102</f>
        <v>1</v>
      </c>
      <c r="G845" s="1441" t="n">
        <f aca="false">'SOUTH-2'!G102</f>
        <v>24448123</v>
      </c>
      <c r="H845" s="1441" t="n">
        <f aca="false">'SOUTH-2'!H102</f>
        <v>25380490</v>
      </c>
      <c r="I845" s="1441" t="n">
        <f aca="false">'SOUTH-2'!I102</f>
        <v>932367</v>
      </c>
      <c r="J845" s="1441" t="n">
        <f aca="false">'SOUTH-2'!J102</f>
        <v>1</v>
      </c>
      <c r="K845" s="0" t="n">
        <f aca="false">'SOUTH-2'!K102</f>
        <v>0</v>
      </c>
      <c r="L845" s="0" t="n">
        <f aca="false">'SOUTH-2'!L102</f>
        <v>932367</v>
      </c>
      <c r="M845" s="0" t="n">
        <f aca="false">'SOUTH-2'!M102</f>
        <v>969233.137383782</v>
      </c>
      <c r="N845" s="0" t="str">
        <f aca="false">'SOUTH-2'!N102</f>
        <v>Maniknagar</v>
      </c>
      <c r="O845" s="0" t="s">
        <v>640</v>
      </c>
    </row>
    <row r="846" customFormat="false" ht="15" hidden="true" customHeight="false" outlineLevel="0" collapsed="false">
      <c r="A846" s="0" t="n">
        <f aca="false">'SOUTH-2'!A103</f>
        <v>12</v>
      </c>
      <c r="B846" s="0" t="str">
        <f aca="false">'SOUTH-2'!B103</f>
        <v>11kV Sutikhalpar Feeder</v>
      </c>
      <c r="C846" s="1441" t="n">
        <f aca="false">'SOUTH-2'!C103</f>
        <v>11</v>
      </c>
      <c r="D846" s="1441" t="n">
        <f aca="false">'SOUTH-2'!D103</f>
        <v>0</v>
      </c>
      <c r="E846" s="1441" t="str">
        <f aca="false">'SOUTH-2'!E103</f>
        <v>HA021101047-02</v>
      </c>
      <c r="F846" s="1441" t="n">
        <f aca="false">'SOUTH-2'!F103</f>
        <v>1</v>
      </c>
      <c r="G846" s="1441" t="n">
        <f aca="false">'SOUTH-2'!G103</f>
        <v>78965769</v>
      </c>
      <c r="H846" s="1441" t="n">
        <f aca="false">'SOUTH-2'!H103</f>
        <v>79907658</v>
      </c>
      <c r="I846" s="1441" t="n">
        <f aca="false">'SOUTH-2'!I103</f>
        <v>941889</v>
      </c>
      <c r="J846" s="1441" t="n">
        <f aca="false">'SOUTH-2'!J103</f>
        <v>1</v>
      </c>
      <c r="K846" s="0" t="n">
        <f aca="false">'SOUTH-2'!K103</f>
        <v>0</v>
      </c>
      <c r="L846" s="0" t="n">
        <f aca="false">'SOUTH-2'!L103</f>
        <v>941889</v>
      </c>
      <c r="M846" s="0" t="n">
        <f aca="false">'SOUTH-2'!M103</f>
        <v>979131.640799463</v>
      </c>
      <c r="N846" s="0" t="str">
        <f aca="false">'SOUTH-2'!N103</f>
        <v>Maniknagar</v>
      </c>
      <c r="O846" s="0" t="s">
        <v>640</v>
      </c>
    </row>
    <row r="847" customFormat="false" ht="15" hidden="true" customHeight="false" outlineLevel="0" collapsed="false">
      <c r="A847" s="0" t="n">
        <f aca="false">'SOUTH-2'!A104</f>
        <v>13</v>
      </c>
      <c r="B847" s="0" t="str">
        <f aca="false">'SOUTH-2'!B104</f>
        <v>11kV Spare</v>
      </c>
      <c r="C847" s="1441" t="n">
        <f aca="false">'SOUTH-2'!C104</f>
        <v>11</v>
      </c>
      <c r="D847" s="1441" t="n">
        <f aca="false">'SOUTH-2'!D104</f>
        <v>0</v>
      </c>
      <c r="E847" s="1441" t="str">
        <f aca="false">'SOUTH-2'!E104</f>
        <v>HA021101029-02</v>
      </c>
      <c r="F847" s="1441" t="n">
        <f aca="false">'SOUTH-2'!F104</f>
        <v>1</v>
      </c>
      <c r="G847" s="1441" t="n">
        <f aca="false">'SOUTH-2'!G104</f>
        <v>0</v>
      </c>
      <c r="H847" s="1441" t="n">
        <f aca="false">'SOUTH-2'!H104</f>
        <v>0</v>
      </c>
      <c r="I847" s="1441" t="n">
        <f aca="false">'SOUTH-2'!I104</f>
        <v>0</v>
      </c>
      <c r="J847" s="1441" t="n">
        <f aca="false">'SOUTH-2'!J104</f>
        <v>1</v>
      </c>
      <c r="K847" s="0" t="n">
        <f aca="false">'SOUTH-2'!K104</f>
        <v>0</v>
      </c>
      <c r="L847" s="0" t="n">
        <f aca="false">'SOUTH-2'!L104</f>
        <v>0</v>
      </c>
      <c r="M847" s="0" t="n">
        <f aca="false">'SOUTH-2'!M104</f>
        <v>0</v>
      </c>
      <c r="N847" s="0" t="n">
        <f aca="false">'SOUTH-2'!N104</f>
        <v>0</v>
      </c>
      <c r="O847" s="0" t="s">
        <v>640</v>
      </c>
    </row>
    <row r="848" customFormat="false" ht="15" hidden="true" customHeight="false" outlineLevel="0" collapsed="false">
      <c r="A848" s="0" t="n">
        <f aca="false">'SOUTH-2'!A105</f>
        <v>14</v>
      </c>
      <c r="B848" s="0" t="str">
        <f aca="false">'SOUTH-2'!B105</f>
        <v>11kV Spare</v>
      </c>
      <c r="C848" s="1441" t="n">
        <f aca="false">'SOUTH-2'!C105</f>
        <v>11</v>
      </c>
      <c r="D848" s="1441" t="n">
        <f aca="false">'SOUTH-2'!D105</f>
        <v>0</v>
      </c>
      <c r="E848" s="1441" t="str">
        <f aca="false">'SOUTH-2'!E105</f>
        <v>Nill</v>
      </c>
      <c r="F848" s="1441" t="n">
        <f aca="false">'SOUTH-2'!F105</f>
        <v>1</v>
      </c>
      <c r="G848" s="1441" t="n">
        <f aca="false">'SOUTH-2'!G105</f>
        <v>0</v>
      </c>
      <c r="H848" s="1441" t="n">
        <f aca="false">'SOUTH-2'!H105</f>
        <v>0</v>
      </c>
      <c r="I848" s="1441" t="n">
        <f aca="false">'SOUTH-2'!I105</f>
        <v>0</v>
      </c>
      <c r="J848" s="1441" t="n">
        <f aca="false">'SOUTH-2'!J105</f>
        <v>1</v>
      </c>
      <c r="K848" s="0" t="n">
        <f aca="false">'SOUTH-2'!K105</f>
        <v>0</v>
      </c>
      <c r="L848" s="0" t="n">
        <f aca="false">'SOUTH-2'!L105</f>
        <v>0</v>
      </c>
      <c r="M848" s="0" t="n">
        <f aca="false">'SOUTH-2'!M105</f>
        <v>0</v>
      </c>
      <c r="N848" s="0" t="n">
        <f aca="false">'SOUTH-2'!N105</f>
        <v>0</v>
      </c>
      <c r="O848" s="0" t="s">
        <v>640</v>
      </c>
    </row>
    <row r="849" customFormat="false" ht="15" hidden="true" customHeight="false" outlineLevel="0" collapsed="false">
      <c r="A849" s="0" t="n">
        <f aca="false">'SOUTH-2'!A106</f>
        <v>15</v>
      </c>
      <c r="B849" s="0" t="str">
        <f aca="false">'SOUTH-2'!B106</f>
        <v>11kV Spare</v>
      </c>
      <c r="C849" s="1441" t="n">
        <f aca="false">'SOUTH-2'!C106</f>
        <v>11</v>
      </c>
      <c r="D849" s="1441" t="n">
        <f aca="false">'SOUTH-2'!D106</f>
        <v>0</v>
      </c>
      <c r="E849" s="1441" t="str">
        <f aca="false">'SOUTH-2'!E106</f>
        <v>HA021101068-02</v>
      </c>
      <c r="F849" s="1441" t="n">
        <f aca="false">'SOUTH-2'!F106</f>
        <v>1</v>
      </c>
      <c r="G849" s="1441" t="n">
        <f aca="false">'SOUTH-2'!G106</f>
        <v>0</v>
      </c>
      <c r="H849" s="1441" t="n">
        <f aca="false">'SOUTH-2'!H106</f>
        <v>0</v>
      </c>
      <c r="I849" s="1441" t="n">
        <f aca="false">'SOUTH-2'!I106</f>
        <v>0</v>
      </c>
      <c r="J849" s="1441" t="n">
        <f aca="false">'SOUTH-2'!J106</f>
        <v>1</v>
      </c>
      <c r="K849" s="0" t="n">
        <f aca="false">'SOUTH-2'!K106</f>
        <v>0</v>
      </c>
      <c r="L849" s="0" t="n">
        <f aca="false">'SOUTH-2'!L106</f>
        <v>0</v>
      </c>
      <c r="M849" s="0" t="n">
        <f aca="false">'SOUTH-2'!M106</f>
        <v>0</v>
      </c>
      <c r="N849" s="0" t="n">
        <f aca="false">'SOUTH-2'!N106</f>
        <v>0</v>
      </c>
      <c r="O849" s="0" t="s">
        <v>640</v>
      </c>
    </row>
    <row r="850" customFormat="false" ht="15" hidden="true" customHeight="false" outlineLevel="0" collapsed="false">
      <c r="A850" s="0" t="n">
        <f aca="false">'SOUTH-2'!A107</f>
        <v>16</v>
      </c>
      <c r="B850" s="0" t="str">
        <f aca="false">'SOUTH-2'!B107</f>
        <v>11kV Spare</v>
      </c>
      <c r="C850" s="1441" t="n">
        <f aca="false">'SOUTH-2'!C107</f>
        <v>11</v>
      </c>
      <c r="D850" s="1441" t="n">
        <f aca="false">'SOUTH-2'!D107</f>
        <v>0</v>
      </c>
      <c r="E850" s="1441" t="str">
        <f aca="false">'SOUTH-2'!E107</f>
        <v>HA021101243-02</v>
      </c>
      <c r="F850" s="1441" t="n">
        <f aca="false">'SOUTH-2'!F107</f>
        <v>1</v>
      </c>
      <c r="G850" s="1441" t="n">
        <f aca="false">'SOUTH-2'!G107</f>
        <v>0</v>
      </c>
      <c r="H850" s="1441" t="n">
        <f aca="false">'SOUTH-2'!H107</f>
        <v>0</v>
      </c>
      <c r="I850" s="1441" t="n">
        <f aca="false">'SOUTH-2'!I107</f>
        <v>0</v>
      </c>
      <c r="J850" s="1441" t="n">
        <f aca="false">'SOUTH-2'!J107</f>
        <v>1</v>
      </c>
      <c r="K850" s="0" t="n">
        <f aca="false">'SOUTH-2'!K107</f>
        <v>0</v>
      </c>
      <c r="L850" s="0" t="n">
        <f aca="false">'SOUTH-2'!L107</f>
        <v>0</v>
      </c>
      <c r="M850" s="0" t="n">
        <f aca="false">'SOUTH-2'!M107</f>
        <v>0</v>
      </c>
      <c r="N850" s="0" t="n">
        <f aca="false">'SOUTH-2'!N107</f>
        <v>0</v>
      </c>
      <c r="O850" s="0" t="s">
        <v>640</v>
      </c>
    </row>
    <row r="851" customFormat="false" ht="15" hidden="true" customHeight="false" outlineLevel="0" collapsed="false">
      <c r="A851" s="0" t="n">
        <f aca="false">'SOUTH-2'!A108</f>
        <v>17</v>
      </c>
      <c r="B851" s="0" t="str">
        <f aca="false">'SOUTH-2'!B108</f>
        <v>11kV Spare</v>
      </c>
      <c r="C851" s="1441" t="n">
        <f aca="false">'SOUTH-2'!C108</f>
        <v>11</v>
      </c>
      <c r="D851" s="1441" t="n">
        <f aca="false">'SOUTH-2'!D108</f>
        <v>0</v>
      </c>
      <c r="E851" s="1441" t="str">
        <f aca="false">'SOUTH-2'!E108</f>
        <v>Nill</v>
      </c>
      <c r="F851" s="1441" t="n">
        <f aca="false">'SOUTH-2'!F108</f>
        <v>1</v>
      </c>
      <c r="G851" s="1441" t="n">
        <f aca="false">'SOUTH-2'!G108</f>
        <v>0</v>
      </c>
      <c r="H851" s="1441" t="n">
        <f aca="false">'SOUTH-2'!H108</f>
        <v>0</v>
      </c>
      <c r="I851" s="1441" t="n">
        <f aca="false">'SOUTH-2'!I108</f>
        <v>0</v>
      </c>
      <c r="J851" s="1441" t="n">
        <f aca="false">'SOUTH-2'!J108</f>
        <v>1</v>
      </c>
      <c r="K851" s="0" t="n">
        <f aca="false">'SOUTH-2'!K108</f>
        <v>0</v>
      </c>
      <c r="L851" s="0" t="n">
        <f aca="false">'SOUTH-2'!L108</f>
        <v>0</v>
      </c>
      <c r="M851" s="0" t="n">
        <f aca="false">'SOUTH-2'!M108</f>
        <v>0</v>
      </c>
      <c r="N851" s="0" t="n">
        <f aca="false">'SOUTH-2'!N108</f>
        <v>0</v>
      </c>
      <c r="O851" s="0" t="s">
        <v>640</v>
      </c>
    </row>
    <row r="852" customFormat="false" ht="15" hidden="true" customHeight="false" outlineLevel="0" collapsed="false">
      <c r="A852" s="0" t="n">
        <f aca="false">'SOUTH-2'!A111</f>
        <v>13</v>
      </c>
      <c r="B852" s="0" t="str">
        <f aca="false">'SOUTH-2'!B111</f>
        <v>AT-1</v>
      </c>
      <c r="C852" s="1441" t="n">
        <f aca="false">'SOUTH-2'!C111</f>
        <v>0.415</v>
      </c>
      <c r="D852" s="1441" t="n">
        <f aca="false">'SOUTH-2'!D111</f>
        <v>0</v>
      </c>
      <c r="E852" s="1441" t="n">
        <f aca="false">'SOUTH-2'!E111</f>
        <v>6603506</v>
      </c>
      <c r="F852" s="1441" t="n">
        <f aca="false">'SOUTH-2'!F111</f>
        <v>1</v>
      </c>
      <c r="G852" s="1441" t="n">
        <f aca="false">'SOUTH-2'!G111</f>
        <v>0</v>
      </c>
      <c r="H852" s="1441" t="n">
        <f aca="false">'SOUTH-2'!H111</f>
        <v>0</v>
      </c>
      <c r="I852" s="1441" t="n">
        <f aca="false">'SOUTH-2'!I111</f>
        <v>0</v>
      </c>
      <c r="J852" s="1441" t="n">
        <f aca="false">'SOUTH-2'!J111</f>
        <v>1</v>
      </c>
      <c r="K852" s="0" t="n">
        <f aca="false">'SOUTH-2'!K111</f>
        <v>0</v>
      </c>
      <c r="L852" s="0" t="n">
        <f aca="false">'SOUTH-2'!L111</f>
        <v>0</v>
      </c>
      <c r="M852" s="0" t="n">
        <f aca="false">'SOUTH-2'!M111</f>
        <v>0</v>
      </c>
      <c r="N852" s="0" t="str">
        <f aca="false">'SOUTH-2'!N111</f>
        <v>Maniknagar</v>
      </c>
      <c r="O852" s="0" t="s">
        <v>640</v>
      </c>
    </row>
    <row r="853" customFormat="false" ht="15" hidden="true" customHeight="false" outlineLevel="0" collapsed="false">
      <c r="A853" s="0" t="n">
        <f aca="false">'SOUTH-2'!A173</f>
        <v>6</v>
      </c>
      <c r="B853" s="0" t="str">
        <f aca="false">'SOUTH-2'!B173</f>
        <v>11kV Fakirapul Panir Tank Feeder</v>
      </c>
      <c r="C853" s="1441" t="n">
        <f aca="false">'SOUTH-2'!C173</f>
        <v>11</v>
      </c>
      <c r="D853" s="1441" t="n">
        <f aca="false">'SOUTH-2'!D173</f>
        <v>0</v>
      </c>
      <c r="E853" s="1441" t="str">
        <f aca="false">'SOUTH-2'!E173</f>
        <v>DHK86058</v>
      </c>
      <c r="F853" s="1441" t="n">
        <f aca="false">'SOUTH-2'!F173</f>
        <v>1</v>
      </c>
      <c r="G853" s="1441" t="n">
        <f aca="false">'SOUTH-2'!G173</f>
        <v>1662.02</v>
      </c>
      <c r="H853" s="1441" t="n">
        <f aca="false">'SOUTH-2'!H173</f>
        <v>1678.29</v>
      </c>
      <c r="I853" s="1441" t="n">
        <f aca="false">'SOUTH-2'!I173</f>
        <v>16.27</v>
      </c>
      <c r="J853" s="1441" t="n">
        <f aca="false">'SOUTH-2'!J173</f>
        <v>60000</v>
      </c>
      <c r="K853" s="0" t="n">
        <f aca="false">'SOUTH-2'!K173</f>
        <v>0</v>
      </c>
      <c r="L853" s="0" t="n">
        <f aca="false">'SOUTH-2'!L173</f>
        <v>976199.999999999</v>
      </c>
      <c r="M853" s="0" t="n">
        <f aca="false">'SOUTH-2'!M173</f>
        <v>1225287.83770564</v>
      </c>
      <c r="N853" s="0" t="str">
        <f aca="false">'SOUTH-2'!N173</f>
        <v>Motijheel</v>
      </c>
      <c r="O853" s="0" t="s">
        <v>5121</v>
      </c>
    </row>
    <row r="854" customFormat="false" ht="15" hidden="true" customHeight="false" outlineLevel="0" collapsed="false">
      <c r="A854" s="0" t="n">
        <f aca="false">'SOUTH-2'!A174</f>
        <v>7</v>
      </c>
      <c r="B854" s="0" t="str">
        <f aca="false">'SOUTH-2'!B174</f>
        <v>11kV Station Road Feeder</v>
      </c>
      <c r="C854" s="1441" t="n">
        <f aca="false">'SOUTH-2'!C174</f>
        <v>11</v>
      </c>
      <c r="D854" s="1441" t="n">
        <f aca="false">'SOUTH-2'!D174</f>
        <v>0</v>
      </c>
      <c r="E854" s="1441" t="str">
        <f aca="false">'SOUTH-2'!E174</f>
        <v>DHK86075</v>
      </c>
      <c r="F854" s="1441" t="n">
        <f aca="false">'SOUTH-2'!F174</f>
        <v>1</v>
      </c>
      <c r="G854" s="1441" t="n">
        <f aca="false">'SOUTH-2'!G174</f>
        <v>2373.12</v>
      </c>
      <c r="H854" s="1441" t="n">
        <f aca="false">'SOUTH-2'!H174</f>
        <v>2374.67</v>
      </c>
      <c r="I854" s="1441" t="n">
        <f aca="false">'SOUTH-2'!I174</f>
        <v>1.55000000000018</v>
      </c>
      <c r="J854" s="1441" t="n">
        <f aca="false">'SOUTH-2'!J174</f>
        <v>60000</v>
      </c>
      <c r="K854" s="0" t="n">
        <f aca="false">'SOUTH-2'!K174</f>
        <v>0</v>
      </c>
      <c r="L854" s="0" t="n">
        <f aca="false">'SOUTH-2'!L174</f>
        <v>93000.0000000109</v>
      </c>
      <c r="M854" s="0" t="n">
        <f aca="false">'SOUTH-2'!M174</f>
        <v>116729.941514688</v>
      </c>
      <c r="N854" s="0" t="str">
        <f aca="false">'SOUTH-2'!N174</f>
        <v>Motijheel</v>
      </c>
      <c r="O854" s="0" t="s">
        <v>5121</v>
      </c>
    </row>
    <row r="855" customFormat="false" ht="15" hidden="true" customHeight="false" outlineLevel="0" collapsed="false">
      <c r="A855" s="0" t="n">
        <f aca="false">'SOUTH-2'!A175</f>
        <v>8</v>
      </c>
      <c r="B855" s="0" t="str">
        <f aca="false">'SOUTH-2'!B175</f>
        <v>11kV Box Culvert Road Feeder</v>
      </c>
      <c r="C855" s="1441" t="n">
        <f aca="false">'SOUTH-2'!C175</f>
        <v>11</v>
      </c>
      <c r="D855" s="1441" t="n">
        <f aca="false">'SOUTH-2'!D175</f>
        <v>0</v>
      </c>
      <c r="E855" s="1441" t="str">
        <f aca="false">'SOUTH-2'!E175</f>
        <v>DHK86071</v>
      </c>
      <c r="F855" s="1441" t="n">
        <f aca="false">'SOUTH-2'!F175</f>
        <v>1</v>
      </c>
      <c r="G855" s="1441" t="n">
        <f aca="false">'SOUTH-2'!G175</f>
        <v>3101.12</v>
      </c>
      <c r="H855" s="1441" t="n">
        <f aca="false">'SOUTH-2'!H175</f>
        <v>3125.25</v>
      </c>
      <c r="I855" s="1441" t="n">
        <f aca="false">'SOUTH-2'!I175</f>
        <v>24.1300000000001</v>
      </c>
      <c r="J855" s="1441" t="n">
        <f aca="false">'SOUTH-2'!J175</f>
        <v>60000</v>
      </c>
      <c r="K855" s="0" t="n">
        <f aca="false">'SOUTH-2'!K175</f>
        <v>0</v>
      </c>
      <c r="L855" s="0" t="n">
        <f aca="false">'SOUTH-2'!L175</f>
        <v>1447800.00000001</v>
      </c>
      <c r="M855" s="0" t="n">
        <f aca="false">'SOUTH-2'!M175</f>
        <v>1817221.60564458</v>
      </c>
      <c r="N855" s="0" t="str">
        <f aca="false">'SOUTH-2'!N175</f>
        <v>Motijheel</v>
      </c>
      <c r="O855" s="0" t="s">
        <v>5121</v>
      </c>
    </row>
    <row r="856" customFormat="false" ht="15" hidden="true" customHeight="false" outlineLevel="0" collapsed="false">
      <c r="A856" s="0" t="n">
        <f aca="false">'SOUTH-2'!A176</f>
        <v>9</v>
      </c>
      <c r="B856" s="0" t="str">
        <f aca="false">'SOUTH-2'!B176</f>
        <v>11kV Mohamedan Club Feeder</v>
      </c>
      <c r="C856" s="1441" t="n">
        <f aca="false">'SOUTH-2'!C176</f>
        <v>11</v>
      </c>
      <c r="D856" s="1441" t="n">
        <f aca="false">'SOUTH-2'!D176</f>
        <v>0</v>
      </c>
      <c r="E856" s="1441" t="str">
        <f aca="false">'SOUTH-2'!E176</f>
        <v>DHK86062</v>
      </c>
      <c r="F856" s="1441" t="n">
        <f aca="false">'SOUTH-2'!F176</f>
        <v>1</v>
      </c>
      <c r="G856" s="1441" t="n">
        <f aca="false">'SOUTH-2'!G176</f>
        <v>1643.91</v>
      </c>
      <c r="H856" s="1441" t="n">
        <f aca="false">'SOUTH-2'!H176</f>
        <v>1662.49</v>
      </c>
      <c r="I856" s="1441" t="n">
        <f aca="false">'SOUTH-2'!I176</f>
        <v>18.5799999999999</v>
      </c>
      <c r="J856" s="1441" t="n">
        <f aca="false">'SOUTH-2'!J176</f>
        <v>60000</v>
      </c>
      <c r="K856" s="0" t="str">
        <f aca="false">'SOUTH-2'!K176</f>
        <v>Import from Narinda</v>
      </c>
      <c r="L856" s="0" t="n">
        <f aca="false">'SOUTH-2'!L176</f>
        <v>1114800</v>
      </c>
      <c r="M856" s="0" t="n">
        <f aca="false">'SOUTH-2'!M176</f>
        <v>1399253.10538234</v>
      </c>
      <c r="N856" s="0" t="str">
        <f aca="false">'SOUTH-2'!N176</f>
        <v>Motijheel</v>
      </c>
      <c r="O856" s="0" t="s">
        <v>5121</v>
      </c>
    </row>
    <row r="857" customFormat="false" ht="15" hidden="true" customHeight="false" outlineLevel="0" collapsed="false">
      <c r="A857" s="0" t="n">
        <f aca="false">'SOUTH-2'!A177</f>
        <v>10</v>
      </c>
      <c r="B857" s="0" t="str">
        <f aca="false">'SOUTH-2'!B177</f>
        <v>11kV Amina Ahmed Co.</v>
      </c>
      <c r="C857" s="1441" t="n">
        <f aca="false">'SOUTH-2'!C177</f>
        <v>11</v>
      </c>
      <c r="D857" s="1441" t="n">
        <f aca="false">'SOUTH-2'!D177</f>
        <v>0</v>
      </c>
      <c r="E857" s="1441" t="str">
        <f aca="false">'SOUTH-2'!E177</f>
        <v>DHK95754</v>
      </c>
      <c r="F857" s="1441" t="n">
        <f aca="false">'SOUTH-2'!F177</f>
        <v>1</v>
      </c>
      <c r="G857" s="1441" t="n">
        <f aca="false">'SOUTH-2'!G177</f>
        <v>97956</v>
      </c>
      <c r="H857" s="1441" t="n">
        <f aca="false">'SOUTH-2'!H177</f>
        <v>104040</v>
      </c>
      <c r="I857" s="1441" t="n">
        <f aca="false">'SOUTH-2'!I177</f>
        <v>6084</v>
      </c>
      <c r="J857" s="1441" t="n">
        <f aca="false">'SOUTH-2'!J177</f>
        <v>60</v>
      </c>
      <c r="K857" s="0" t="n">
        <f aca="false">'SOUTH-2'!K177</f>
        <v>133686</v>
      </c>
      <c r="L857" s="0" t="n">
        <f aca="false">'SOUTH-2'!L177</f>
        <v>365040</v>
      </c>
      <c r="M857" s="0" t="n">
        <f aca="false">'SOUTH-2'!M177</f>
        <v>458183.847855017</v>
      </c>
      <c r="N857" s="0" t="str">
        <f aca="false">'SOUTH-2'!N177</f>
        <v>Motijheel</v>
      </c>
      <c r="O857" s="0" t="s">
        <v>5121</v>
      </c>
    </row>
    <row r="858" customFormat="false" ht="15" hidden="true" customHeight="false" outlineLevel="0" collapsed="false">
      <c r="A858" s="0" t="n">
        <f aca="false">'SOUTH-2'!A178</f>
        <v>11</v>
      </c>
      <c r="B858" s="0" t="str">
        <f aca="false">'SOUTH-2'!B178</f>
        <v>11kV Bangabhaban -1</v>
      </c>
      <c r="C858" s="1441" t="n">
        <f aca="false">'SOUTH-2'!C178</f>
        <v>11</v>
      </c>
      <c r="D858" s="1441" t="n">
        <f aca="false">'SOUTH-2'!D178</f>
        <v>0</v>
      </c>
      <c r="E858" s="1441" t="str">
        <f aca="false">'SOUTH-2'!E178</f>
        <v>DHK95752</v>
      </c>
      <c r="F858" s="1441" t="n">
        <f aca="false">'SOUTH-2'!F178</f>
        <v>1</v>
      </c>
      <c r="G858" s="1441" t="n">
        <f aca="false">'SOUTH-2'!G178</f>
        <v>4382</v>
      </c>
      <c r="H858" s="1441" t="n">
        <f aca="false">'SOUTH-2'!H178</f>
        <v>4382</v>
      </c>
      <c r="I858" s="1441" t="n">
        <f aca="false">'SOUTH-2'!I178</f>
        <v>0</v>
      </c>
      <c r="J858" s="1441" t="n">
        <f aca="false">'SOUTH-2'!J178</f>
        <v>60</v>
      </c>
      <c r="K858" s="0" t="n">
        <f aca="false">'SOUTH-2'!K178</f>
        <v>0</v>
      </c>
      <c r="L858" s="0" t="n">
        <f aca="false">'SOUTH-2'!L178</f>
        <v>0</v>
      </c>
      <c r="M858" s="0" t="n">
        <f aca="false">'SOUTH-2'!M178</f>
        <v>0</v>
      </c>
      <c r="N858" s="0" t="str">
        <f aca="false">'SOUTH-2'!N178</f>
        <v>Motijheel</v>
      </c>
      <c r="O858" s="0" t="s">
        <v>5121</v>
      </c>
    </row>
    <row r="859" customFormat="false" ht="15" hidden="true" customHeight="false" outlineLevel="0" collapsed="false">
      <c r="A859" s="0" t="n">
        <f aca="false">'SOUTH-2'!A179</f>
        <v>12</v>
      </c>
      <c r="B859" s="0" t="str">
        <f aca="false">'SOUTH-2'!B179</f>
        <v>11kV Sonali Bank</v>
      </c>
      <c r="C859" s="1441" t="n">
        <f aca="false">'SOUTH-2'!C179</f>
        <v>11</v>
      </c>
      <c r="D859" s="1441" t="n">
        <f aca="false">'SOUTH-2'!D179</f>
        <v>0</v>
      </c>
      <c r="E859" s="1441" t="str">
        <f aca="false">'SOUTH-2'!E179</f>
        <v>DHK95753</v>
      </c>
      <c r="F859" s="1441" t="n">
        <f aca="false">'SOUTH-2'!F179</f>
        <v>1</v>
      </c>
      <c r="G859" s="1441" t="n">
        <f aca="false">'SOUTH-2'!G179</f>
        <v>43302</v>
      </c>
      <c r="H859" s="1441" t="n">
        <f aca="false">'SOUTH-2'!H179</f>
        <v>50590</v>
      </c>
      <c r="I859" s="1441" t="n">
        <f aca="false">'SOUTH-2'!I179</f>
        <v>7288</v>
      </c>
      <c r="J859" s="1441" t="n">
        <f aca="false">'SOUTH-2'!J179</f>
        <v>60</v>
      </c>
      <c r="K859" s="0" t="n">
        <f aca="false">'SOUTH-2'!K179</f>
        <v>0</v>
      </c>
      <c r="L859" s="0" t="n">
        <f aca="false">'SOUTH-2'!L179</f>
        <v>437280</v>
      </c>
      <c r="M859" s="0" t="n">
        <f aca="false">'SOUTH-2'!M179</f>
        <v>548856.654038028</v>
      </c>
      <c r="N859" s="0" t="str">
        <f aca="false">'SOUTH-2'!N179</f>
        <v>Motijheel</v>
      </c>
      <c r="O859" s="0" t="s">
        <v>5121</v>
      </c>
    </row>
    <row r="860" customFormat="false" ht="15" hidden="true" customHeight="false" outlineLevel="0" collapsed="false">
      <c r="A860" s="0" t="n">
        <f aca="false">'SOUTH-2'!A180</f>
        <v>15</v>
      </c>
      <c r="B860" s="0" t="str">
        <f aca="false">'SOUTH-2'!B180</f>
        <v>11kV NCC Bank Feeder</v>
      </c>
      <c r="C860" s="1441" t="n">
        <f aca="false">'SOUTH-2'!C180</f>
        <v>11</v>
      </c>
      <c r="D860" s="1441" t="n">
        <f aca="false">'SOUTH-2'!D180</f>
        <v>0</v>
      </c>
      <c r="E860" s="1441" t="str">
        <f aca="false">'SOUTH-2'!E180</f>
        <v>DHK68123</v>
      </c>
      <c r="F860" s="1441" t="n">
        <f aca="false">'SOUTH-2'!F180</f>
        <v>1</v>
      </c>
      <c r="G860" s="1441" t="n">
        <f aca="false">'SOUTH-2'!G180</f>
        <v>309.54</v>
      </c>
      <c r="H860" s="1441" t="n">
        <f aca="false">'SOUTH-2'!H180</f>
        <v>316.13</v>
      </c>
      <c r="I860" s="1441" t="n">
        <f aca="false">'SOUTH-2'!I180</f>
        <v>6.58999999999998</v>
      </c>
      <c r="J860" s="1441" t="n">
        <f aca="false">'SOUTH-2'!J180</f>
        <v>60000</v>
      </c>
      <c r="K860" s="0" t="n">
        <f aca="false">'SOUTH-2'!K180</f>
        <v>0</v>
      </c>
      <c r="L860" s="0" t="n">
        <f aca="false">'SOUTH-2'!L180</f>
        <v>395399.999999998</v>
      </c>
      <c r="M860" s="0" t="n">
        <f aca="false">'SOUTH-2'!M180</f>
        <v>496290.525536579</v>
      </c>
      <c r="N860" s="0" t="str">
        <f aca="false">'SOUTH-2'!N180</f>
        <v>Motijheel</v>
      </c>
      <c r="O860" s="0" t="s">
        <v>5121</v>
      </c>
    </row>
    <row r="861" customFormat="false" ht="15" hidden="true" customHeight="false" outlineLevel="0" collapsed="false">
      <c r="A861" s="0" t="n">
        <f aca="false">'SOUTH-2'!A181</f>
        <v>16</v>
      </c>
      <c r="B861" s="0" t="str">
        <f aca="false">'SOUTH-2'!B181</f>
        <v>11kV IFIC BANK Feeder</v>
      </c>
      <c r="C861" s="1441" t="n">
        <f aca="false">'SOUTH-2'!C181</f>
        <v>11</v>
      </c>
      <c r="D861" s="1441" t="n">
        <f aca="false">'SOUTH-2'!D181</f>
        <v>0</v>
      </c>
      <c r="E861" s="1441" t="str">
        <f aca="false">'SOUTH-2'!E181</f>
        <v>DHK68116</v>
      </c>
      <c r="F861" s="1441" t="n">
        <f aca="false">'SOUTH-2'!F181</f>
        <v>1</v>
      </c>
      <c r="G861" s="1441" t="n">
        <f aca="false">'SOUTH-2'!G181</f>
        <v>383.41</v>
      </c>
      <c r="H861" s="1441" t="n">
        <f aca="false">'SOUTH-2'!H181</f>
        <v>389.19</v>
      </c>
      <c r="I861" s="1441" t="n">
        <f aca="false">'SOUTH-2'!I181</f>
        <v>5.77999999999997</v>
      </c>
      <c r="J861" s="1441" t="n">
        <f aca="false">'SOUTH-2'!J181</f>
        <v>60000</v>
      </c>
      <c r="K861" s="0" t="n">
        <f aca="false">'SOUTH-2'!K181</f>
        <v>0</v>
      </c>
      <c r="L861" s="0" t="n">
        <f aca="false">'SOUTH-2'!L181</f>
        <v>346799.999999998</v>
      </c>
      <c r="M861" s="0" t="n">
        <f aca="false">'SOUTH-2'!M181</f>
        <v>435289.717390201</v>
      </c>
      <c r="N861" s="0" t="str">
        <f aca="false">'SOUTH-2'!N181</f>
        <v>Ramna</v>
      </c>
      <c r="O861" s="0" t="s">
        <v>5121</v>
      </c>
    </row>
    <row r="862" customFormat="false" ht="15" hidden="true" customHeight="false" outlineLevel="0" collapsed="false">
      <c r="A862" s="0" t="n">
        <f aca="false">'SOUTH-2'!A182</f>
        <v>17</v>
      </c>
      <c r="B862" s="0" t="str">
        <f aca="false">'SOUTH-2'!B182</f>
        <v>11kV Arambagh Feeder</v>
      </c>
      <c r="C862" s="1441" t="n">
        <f aca="false">'SOUTH-2'!C182</f>
        <v>11</v>
      </c>
      <c r="D862" s="1441" t="n">
        <f aca="false">'SOUTH-2'!D182</f>
        <v>0</v>
      </c>
      <c r="E862" s="1441" t="str">
        <f aca="false">'SOUTH-2'!E182</f>
        <v>DHK68117</v>
      </c>
      <c r="F862" s="1441" t="n">
        <f aca="false">'SOUTH-2'!F182</f>
        <v>1</v>
      </c>
      <c r="G862" s="1441" t="n">
        <f aca="false">'SOUTH-2'!G182</f>
        <v>3354.56</v>
      </c>
      <c r="H862" s="1441" t="n">
        <f aca="false">'SOUTH-2'!H182</f>
        <v>3345.67</v>
      </c>
      <c r="I862" s="1441" t="n">
        <f aca="false">'SOUTH-2'!I182</f>
        <v>-8.88999999999987</v>
      </c>
      <c r="J862" s="1441" t="n">
        <f aca="false">'SOUTH-2'!J182</f>
        <v>60000</v>
      </c>
      <c r="K862" s="0" t="n">
        <f aca="false">'SOUTH-2'!K182</f>
        <v>0</v>
      </c>
      <c r="L862" s="0" t="n">
        <f aca="false">'SOUTH-2'!L182</f>
        <v>-533399.999999992</v>
      </c>
      <c r="M862" s="0" t="n">
        <f aca="false">'SOUTH-2'!M182</f>
        <v>-669502.69681641</v>
      </c>
      <c r="N862" s="0" t="str">
        <f aca="false">'SOUTH-2'!N182</f>
        <v>Motijheel</v>
      </c>
      <c r="O862" s="0" t="s">
        <v>5121</v>
      </c>
    </row>
    <row r="863" customFormat="false" ht="15" hidden="true" customHeight="false" outlineLevel="0" collapsed="false">
      <c r="A863" s="0" t="n">
        <f aca="false">'SOUTH-2'!A183</f>
        <v>18</v>
      </c>
      <c r="B863" s="0" t="str">
        <f aca="false">'SOUTH-2'!B183</f>
        <v>11kV Nikotborti Feeder</v>
      </c>
      <c r="C863" s="1441" t="n">
        <f aca="false">'SOUTH-2'!C183</f>
        <v>11</v>
      </c>
      <c r="D863" s="1441" t="n">
        <f aca="false">'SOUTH-2'!D183</f>
        <v>0</v>
      </c>
      <c r="E863" s="1441" t="str">
        <f aca="false">'SOUTH-2'!E183</f>
        <v>DHK68114</v>
      </c>
      <c r="F863" s="1441" t="n">
        <f aca="false">'SOUTH-2'!F183</f>
        <v>1</v>
      </c>
      <c r="G863" s="1441" t="n">
        <f aca="false">'SOUTH-2'!G183</f>
        <v>1396.51</v>
      </c>
      <c r="H863" s="1441" t="n">
        <f aca="false">'SOUTH-2'!H183</f>
        <v>1410.57</v>
      </c>
      <c r="I863" s="1441" t="n">
        <f aca="false">'SOUTH-2'!I183</f>
        <v>14.0599999999999</v>
      </c>
      <c r="J863" s="1441" t="n">
        <f aca="false">'SOUTH-2'!J183</f>
        <v>60000</v>
      </c>
      <c r="K863" s="0" t="n">
        <f aca="false">'SOUTH-2'!K183</f>
        <v>0</v>
      </c>
      <c r="L863" s="0" t="n">
        <f aca="false">'SOUTH-2'!L183</f>
        <v>843599.999999997</v>
      </c>
      <c r="M863" s="0" t="n">
        <f aca="false">'SOUTH-2'!M183</f>
        <v>1058853.53399762</v>
      </c>
      <c r="N863" s="0" t="str">
        <f aca="false">'SOUTH-2'!N183</f>
        <v>Motijheel</v>
      </c>
      <c r="O863" s="0" t="s">
        <v>5121</v>
      </c>
    </row>
    <row r="864" customFormat="false" ht="15" hidden="true" customHeight="false" outlineLevel="0" collapsed="false">
      <c r="A864" s="0" t="n">
        <f aca="false">'SOUTH-2'!A184</f>
        <v>19</v>
      </c>
      <c r="B864" s="0" t="str">
        <f aca="false">'SOUTH-2'!B184</f>
        <v>11kV Agrani Bank Feeder</v>
      </c>
      <c r="C864" s="1441" t="n">
        <f aca="false">'SOUTH-2'!C184</f>
        <v>11</v>
      </c>
      <c r="D864" s="1441" t="n">
        <f aca="false">'SOUTH-2'!D184</f>
        <v>0</v>
      </c>
      <c r="E864" s="1441" t="str">
        <f aca="false">'SOUTH-2'!E184</f>
        <v>DHK95756</v>
      </c>
      <c r="F864" s="1441" t="n">
        <f aca="false">'SOUTH-2'!F184</f>
        <v>1</v>
      </c>
      <c r="G864" s="1441" t="n">
        <f aca="false">'SOUTH-2'!G184</f>
        <v>357283</v>
      </c>
      <c r="H864" s="1441" t="n">
        <f aca="false">'SOUTH-2'!H184</f>
        <v>363305</v>
      </c>
      <c r="I864" s="1441" t="n">
        <f aca="false">'SOUTH-2'!I184</f>
        <v>6022</v>
      </c>
      <c r="J864" s="1441" t="n">
        <f aca="false">'SOUTH-2'!J184</f>
        <v>60</v>
      </c>
      <c r="K864" s="0" t="n">
        <f aca="false">'SOUTH-2'!K184</f>
        <v>0</v>
      </c>
      <c r="L864" s="0" t="n">
        <f aca="false">'SOUTH-2'!L184</f>
        <v>361320</v>
      </c>
      <c r="M864" s="0" t="n">
        <f aca="false">'SOUTH-2'!M184</f>
        <v>453514.65019443</v>
      </c>
      <c r="N864" s="0" t="str">
        <f aca="false">'SOUTH-2'!N184</f>
        <v>Motijheel</v>
      </c>
      <c r="O864" s="0" t="s">
        <v>5121</v>
      </c>
    </row>
    <row r="865" customFormat="false" ht="15" hidden="true" customHeight="false" outlineLevel="0" collapsed="false">
      <c r="A865" s="0" t="n">
        <f aca="false">'SOUTH-2'!A185</f>
        <v>20</v>
      </c>
      <c r="B865" s="0" t="str">
        <f aca="false">'SOUTH-2'!B185</f>
        <v>11kV  Bangladesh Bank-2</v>
      </c>
      <c r="C865" s="1441" t="n">
        <f aca="false">'SOUTH-2'!C185</f>
        <v>11</v>
      </c>
      <c r="D865" s="1441" t="n">
        <f aca="false">'SOUTH-2'!D185</f>
        <v>0</v>
      </c>
      <c r="E865" s="1441" t="str">
        <f aca="false">'SOUTH-2'!E185</f>
        <v>DHK95755</v>
      </c>
      <c r="F865" s="1441" t="n">
        <f aca="false">'SOUTH-2'!F185</f>
        <v>1</v>
      </c>
      <c r="G865" s="1441" t="n">
        <f aca="false">'SOUTH-2'!G185</f>
        <v>515</v>
      </c>
      <c r="H865" s="1441" t="n">
        <f aca="false">'SOUTH-2'!H185</f>
        <v>521</v>
      </c>
      <c r="I865" s="1441" t="n">
        <f aca="false">'SOUTH-2'!I185</f>
        <v>6</v>
      </c>
      <c r="J865" s="1441" t="n">
        <f aca="false">'SOUTH-2'!J185</f>
        <v>60000</v>
      </c>
      <c r="K865" s="0" t="n">
        <f aca="false">'SOUTH-2'!K185</f>
        <v>0</v>
      </c>
      <c r="L865" s="0" t="n">
        <f aca="false">'SOUTH-2'!L185</f>
        <v>360000</v>
      </c>
      <c r="M865" s="0" t="n">
        <f aca="false">'SOUTH-2'!M185</f>
        <v>451857.838121318</v>
      </c>
      <c r="N865" s="0" t="str">
        <f aca="false">'SOUTH-2'!N185</f>
        <v>Motijheel</v>
      </c>
      <c r="O865" s="0" t="s">
        <v>5121</v>
      </c>
    </row>
    <row r="866" customFormat="false" ht="15" hidden="true" customHeight="false" outlineLevel="0" collapsed="false">
      <c r="A866" s="0" t="n">
        <f aca="false">'SOUTH-2'!A186</f>
        <v>21</v>
      </c>
      <c r="B866" s="0" t="str">
        <f aca="false">'SOUTH-2'!B186</f>
        <v>11kV PDB Design Feeder 14</v>
      </c>
      <c r="C866" s="1441" t="n">
        <f aca="false">'SOUTH-2'!C186</f>
        <v>11</v>
      </c>
      <c r="D866" s="1441" t="n">
        <f aca="false">'SOUTH-2'!D186</f>
        <v>0</v>
      </c>
      <c r="E866" s="1441" t="str">
        <f aca="false">'SOUTH-2'!E186</f>
        <v>DHK95747</v>
      </c>
      <c r="F866" s="1441" t="n">
        <f aca="false">'SOUTH-2'!F186</f>
        <v>1</v>
      </c>
      <c r="G866" s="1441" t="n">
        <f aca="false">'SOUTH-2'!G186</f>
        <v>44960</v>
      </c>
      <c r="H866" s="1441" t="n">
        <f aca="false">'SOUTH-2'!H186</f>
        <v>44960</v>
      </c>
      <c r="I866" s="1441" t="n">
        <f aca="false">'SOUTH-2'!I186</f>
        <v>0</v>
      </c>
      <c r="J866" s="1441" t="n">
        <f aca="false">'SOUTH-2'!J186</f>
        <v>60</v>
      </c>
      <c r="K866" s="0" t="n">
        <f aca="false">'SOUTH-2'!K186</f>
        <v>0</v>
      </c>
      <c r="L866" s="0" t="n">
        <f aca="false">'SOUTH-2'!L186</f>
        <v>0</v>
      </c>
      <c r="M866" s="0" t="n">
        <f aca="false">'SOUTH-2'!M186</f>
        <v>0</v>
      </c>
      <c r="N866" s="0" t="str">
        <f aca="false">'SOUTH-2'!N186</f>
        <v>Motijheel</v>
      </c>
      <c r="O866" s="0" t="s">
        <v>5121</v>
      </c>
    </row>
    <row r="867" customFormat="false" ht="15" hidden="true" customHeight="false" outlineLevel="0" collapsed="false">
      <c r="A867" s="0" t="n">
        <f aca="false">'SOUTH-2'!A187</f>
        <v>22</v>
      </c>
      <c r="B867" s="0" t="str">
        <f aca="false">'SOUTH-2'!B187</f>
        <v>11kV Bangabhaban-2</v>
      </c>
      <c r="C867" s="1441" t="n">
        <f aca="false">'SOUTH-2'!C187</f>
        <v>11</v>
      </c>
      <c r="D867" s="1441" t="n">
        <f aca="false">'SOUTH-2'!D187</f>
        <v>0</v>
      </c>
      <c r="E867" s="1441" t="str">
        <f aca="false">'SOUTH-2'!E187</f>
        <v>DHK86056</v>
      </c>
      <c r="F867" s="1441" t="n">
        <f aca="false">'SOUTH-2'!F187</f>
        <v>1</v>
      </c>
      <c r="G867" s="1441" t="n">
        <f aca="false">'SOUTH-2'!G187</f>
        <v>4.09</v>
      </c>
      <c r="H867" s="1441" t="n">
        <f aca="false">'SOUTH-2'!H187</f>
        <v>4.09</v>
      </c>
      <c r="I867" s="1441" t="n">
        <f aca="false">'SOUTH-2'!I187</f>
        <v>0</v>
      </c>
      <c r="J867" s="1441" t="n">
        <f aca="false">'SOUTH-2'!J187</f>
        <v>60000</v>
      </c>
      <c r="K867" s="0" t="n">
        <f aca="false">'SOUTH-2'!K187</f>
        <v>0</v>
      </c>
      <c r="L867" s="0" t="n">
        <f aca="false">'SOUTH-2'!L187</f>
        <v>0</v>
      </c>
      <c r="M867" s="0" t="n">
        <f aca="false">'SOUTH-2'!M187</f>
        <v>0</v>
      </c>
      <c r="N867" s="0" t="str">
        <f aca="false">'SOUTH-2'!N187</f>
        <v>Motijheel</v>
      </c>
      <c r="O867" s="0" t="s">
        <v>5121</v>
      </c>
    </row>
    <row r="868" customFormat="false" ht="15" hidden="true" customHeight="false" outlineLevel="0" collapsed="false">
      <c r="A868" s="0" t="n">
        <f aca="false">'SOUTH-2'!A188</f>
        <v>23</v>
      </c>
      <c r="B868" s="0" t="str">
        <f aca="false">'SOUTH-2'!B188</f>
        <v>11/0.4 kV AT</v>
      </c>
      <c r="C868" s="1441" t="n">
        <f aca="false">'SOUTH-2'!C188</f>
        <v>0.415</v>
      </c>
      <c r="D868" s="1441" t="n">
        <f aca="false">'SOUTH-2'!D188</f>
        <v>0</v>
      </c>
      <c r="E868" s="1441" t="str">
        <f aca="false">'SOUTH-2'!E188</f>
        <v>ELIC5429</v>
      </c>
      <c r="F868" s="1441" t="n">
        <f aca="false">'SOUTH-2'!F188</f>
        <v>1</v>
      </c>
      <c r="G868" s="1441" t="n">
        <f aca="false">'SOUTH-2'!G188</f>
        <v>397502</v>
      </c>
      <c r="H868" s="1441" t="n">
        <f aca="false">'SOUTH-2'!H188</f>
        <v>405596</v>
      </c>
      <c r="I868" s="1441" t="n">
        <f aca="false">'SOUTH-2'!I188</f>
        <v>8094</v>
      </c>
      <c r="J868" s="1441" t="n">
        <f aca="false">'SOUTH-2'!J188</f>
        <v>1</v>
      </c>
      <c r="K868" s="0" t="n">
        <f aca="false">'SOUTH-2'!K188</f>
        <v>0</v>
      </c>
      <c r="L868" s="0" t="n">
        <f aca="false">'SOUTH-2'!L188</f>
        <v>8094</v>
      </c>
      <c r="M868" s="0" t="n">
        <f aca="false">'SOUTH-2'!M188</f>
        <v>10159.270393761</v>
      </c>
      <c r="N868" s="0" t="str">
        <f aca="false">'SOUTH-2'!N188</f>
        <v>Motijheel</v>
      </c>
      <c r="O868" s="0" t="s">
        <v>5121</v>
      </c>
    </row>
    <row r="869" customFormat="false" ht="15" hidden="true" customHeight="false" outlineLevel="0" collapsed="false">
      <c r="A869" s="0" t="n">
        <f aca="false">'SOUTH-2'!A304</f>
        <v>2</v>
      </c>
      <c r="B869" s="0" t="str">
        <f aca="false">'SOUTH-2'!B304</f>
        <v>11 kV Central Weman</v>
      </c>
      <c r="C869" s="1441" t="n">
        <f aca="false">'SOUTH-2'!C304</f>
        <v>11</v>
      </c>
      <c r="D869" s="1441" t="n">
        <f aca="false">'SOUTH-2'!D304</f>
        <v>0</v>
      </c>
      <c r="E869" s="1441" t="n">
        <f aca="false">'SOUTH-2'!E304</f>
        <v>41812909492</v>
      </c>
      <c r="F869" s="1441" t="n">
        <f aca="false">'SOUTH-2'!F304</f>
        <v>1</v>
      </c>
      <c r="G869" s="1441" t="n">
        <f aca="false">'SOUTH-2'!G304</f>
        <v>126.75</v>
      </c>
      <c r="H869" s="1441" t="n">
        <f aca="false">'SOUTH-2'!H304</f>
        <v>136.75</v>
      </c>
      <c r="I869" s="1441" t="n">
        <f aca="false">'SOUTH-2'!I304</f>
        <v>10</v>
      </c>
      <c r="J869" s="1441" t="n">
        <f aca="false">'SOUTH-2'!J304</f>
        <v>60000</v>
      </c>
      <c r="K869" s="0" t="n">
        <f aca="false">'SOUTH-2'!K304</f>
        <v>0</v>
      </c>
      <c r="L869" s="0" t="n">
        <f aca="false">'SOUTH-2'!L304</f>
        <v>600000</v>
      </c>
      <c r="M869" s="0" t="n">
        <f aca="false">'SOUTH-2'!M304</f>
        <v>602582.091340373</v>
      </c>
      <c r="N869" s="0" t="str">
        <f aca="false">'SOUTH-2'!N304</f>
        <v>Motijheel</v>
      </c>
      <c r="O869" s="0" t="s">
        <v>1063</v>
      </c>
    </row>
    <row r="870" customFormat="false" ht="15" hidden="true" customHeight="false" outlineLevel="0" collapsed="false">
      <c r="A870" s="0" t="n">
        <f aca="false">'SOUTH-2'!A305</f>
        <v>3</v>
      </c>
      <c r="B870" s="0" t="str">
        <f aca="false">'SOUTH-2'!B305</f>
        <v>11 kV Spare Feeder 2</v>
      </c>
      <c r="C870" s="1441" t="n">
        <f aca="false">'SOUTH-2'!C305</f>
        <v>11</v>
      </c>
      <c r="D870" s="1441" t="n">
        <f aca="false">'SOUTH-2'!D305</f>
        <v>0</v>
      </c>
      <c r="E870" s="1441" t="n">
        <f aca="false">'SOUTH-2'!E305</f>
        <v>41812909500</v>
      </c>
      <c r="F870" s="1441" t="n">
        <f aca="false">'SOUTH-2'!F305</f>
        <v>1</v>
      </c>
      <c r="G870" s="1441" t="n">
        <f aca="false">'SOUTH-2'!G305</f>
        <v>0.01</v>
      </c>
      <c r="H870" s="1441" t="n">
        <f aca="false">'SOUTH-2'!H305</f>
        <v>0.01</v>
      </c>
      <c r="I870" s="1441" t="n">
        <f aca="false">'SOUTH-2'!I305</f>
        <v>0</v>
      </c>
      <c r="J870" s="1441" t="n">
        <f aca="false">'SOUTH-2'!J305</f>
        <v>60000</v>
      </c>
      <c r="K870" s="0" t="n">
        <f aca="false">'SOUTH-2'!K305</f>
        <v>0</v>
      </c>
      <c r="L870" s="0" t="n">
        <f aca="false">'SOUTH-2'!L305</f>
        <v>0</v>
      </c>
      <c r="M870" s="0" t="n">
        <f aca="false">'SOUTH-2'!M305</f>
        <v>0</v>
      </c>
      <c r="N870" s="0" t="n">
        <f aca="false">'SOUTH-2'!N305</f>
        <v>0</v>
      </c>
      <c r="O870" s="0" t="s">
        <v>1063</v>
      </c>
    </row>
    <row r="871" customFormat="false" ht="15" hidden="true" customHeight="false" outlineLevel="0" collapsed="false">
      <c r="A871" s="0" t="n">
        <f aca="false">'SOUTH-2'!A306</f>
        <v>4</v>
      </c>
      <c r="B871" s="0" t="str">
        <f aca="false">'SOUTH-2'!B306</f>
        <v>11 kV K. M. Das Len</v>
      </c>
      <c r="C871" s="1441" t="n">
        <f aca="false">'SOUTH-2'!C306</f>
        <v>11</v>
      </c>
      <c r="D871" s="1441" t="n">
        <f aca="false">'SOUTH-2'!D306</f>
        <v>0</v>
      </c>
      <c r="E871" s="1441" t="n">
        <f aca="false">'SOUTH-2'!E306</f>
        <v>41812909499</v>
      </c>
      <c r="F871" s="1441" t="n">
        <f aca="false">'SOUTH-2'!F306</f>
        <v>1</v>
      </c>
      <c r="G871" s="1441" t="n">
        <f aca="false">'SOUTH-2'!G306</f>
        <v>217.11</v>
      </c>
      <c r="H871" s="1441" t="n">
        <f aca="false">'SOUTH-2'!H306</f>
        <v>233.82</v>
      </c>
      <c r="I871" s="1441" t="n">
        <f aca="false">'SOUTH-2'!I306</f>
        <v>16.71</v>
      </c>
      <c r="J871" s="1441" t="n">
        <f aca="false">'SOUTH-2'!J306</f>
        <v>60000</v>
      </c>
      <c r="K871" s="0" t="n">
        <f aca="false">'SOUTH-2'!K306</f>
        <v>0</v>
      </c>
      <c r="L871" s="0" t="n">
        <f aca="false">'SOUTH-2'!L306</f>
        <v>1002600</v>
      </c>
      <c r="M871" s="0" t="n">
        <f aca="false">'SOUTH-2'!M306</f>
        <v>1006914.67462976</v>
      </c>
      <c r="N871" s="0" t="str">
        <f aca="false">'SOUTH-2'!N306</f>
        <v>Swamibag</v>
      </c>
      <c r="O871" s="0" t="s">
        <v>1063</v>
      </c>
    </row>
    <row r="872" customFormat="false" ht="15" hidden="true" customHeight="false" outlineLevel="0" collapsed="false">
      <c r="A872" s="0" t="n">
        <f aca="false">'SOUTH-2'!A307</f>
        <v>5</v>
      </c>
      <c r="B872" s="0" t="str">
        <f aca="false">'SOUTH-2'!B307</f>
        <v>11 kV Gopibag</v>
      </c>
      <c r="C872" s="1441" t="n">
        <f aca="false">'SOUTH-2'!C307</f>
        <v>11</v>
      </c>
      <c r="D872" s="1441" t="n">
        <f aca="false">'SOUTH-2'!D307</f>
        <v>0</v>
      </c>
      <c r="E872" s="1441" t="n">
        <f aca="false">'SOUTH-2'!E307</f>
        <v>41812909517</v>
      </c>
      <c r="F872" s="1441" t="n">
        <f aca="false">'SOUTH-2'!F307</f>
        <v>1</v>
      </c>
      <c r="G872" s="1441" t="n">
        <f aca="false">'SOUTH-2'!G307</f>
        <v>31.43</v>
      </c>
      <c r="H872" s="1441" t="n">
        <f aca="false">'SOUTH-2'!H307</f>
        <v>34.11</v>
      </c>
      <c r="I872" s="1441" t="n">
        <f aca="false">'SOUTH-2'!I307</f>
        <v>2.68</v>
      </c>
      <c r="J872" s="1441" t="n">
        <f aca="false">'SOUTH-2'!J307</f>
        <v>60000</v>
      </c>
      <c r="K872" s="0" t="n">
        <f aca="false">'SOUTH-2'!K307</f>
        <v>0</v>
      </c>
      <c r="L872" s="0" t="n">
        <f aca="false">'SOUTH-2'!L307</f>
        <v>160800</v>
      </c>
      <c r="M872" s="0" t="n">
        <f aca="false">'SOUTH-2'!M307</f>
        <v>161492.00047922</v>
      </c>
      <c r="N872" s="0" t="str">
        <f aca="false">'SOUTH-2'!N307</f>
        <v>Motijheel</v>
      </c>
      <c r="O872" s="0" t="s">
        <v>1063</v>
      </c>
    </row>
    <row r="873" customFormat="false" ht="15" hidden="true" customHeight="false" outlineLevel="0" collapsed="false">
      <c r="A873" s="0" t="n">
        <f aca="false">'SOUTH-2'!A308</f>
        <v>6</v>
      </c>
      <c r="B873" s="0" t="str">
        <f aca="false">'SOUTH-2'!B308</f>
        <v>11kV SPICE TV</v>
      </c>
      <c r="C873" s="1441" t="n">
        <f aca="false">'SOUTH-2'!C308</f>
        <v>11</v>
      </c>
      <c r="D873" s="1441" t="n">
        <f aca="false">'SOUTH-2'!D308</f>
        <v>0</v>
      </c>
      <c r="E873" s="1441" t="n">
        <f aca="false">'SOUTH-2'!E308</f>
        <v>41812909518</v>
      </c>
      <c r="F873" s="1441" t="n">
        <f aca="false">'SOUTH-2'!F308</f>
        <v>1</v>
      </c>
      <c r="G873" s="1441" t="n">
        <f aca="false">'SOUTH-2'!G308</f>
        <v>7.5</v>
      </c>
      <c r="H873" s="1441" t="n">
        <f aca="false">'SOUTH-2'!H308</f>
        <v>11.09</v>
      </c>
      <c r="I873" s="1441" t="n">
        <f aca="false">'SOUTH-2'!I308</f>
        <v>3.59</v>
      </c>
      <c r="J873" s="1441" t="n">
        <f aca="false">'SOUTH-2'!J308</f>
        <v>60000</v>
      </c>
      <c r="K873" s="0" t="n">
        <f aca="false">'SOUTH-2'!K308</f>
        <v>0</v>
      </c>
      <c r="L873" s="0" t="n">
        <f aca="false">'SOUTH-2'!L308</f>
        <v>215400</v>
      </c>
      <c r="M873" s="0" t="n">
        <f aca="false">'SOUTH-2'!M308</f>
        <v>216326.970791194</v>
      </c>
      <c r="N873" s="0" t="str">
        <f aca="false">'SOUTH-2'!N308</f>
        <v>Narinda</v>
      </c>
      <c r="O873" s="0" t="s">
        <v>1063</v>
      </c>
    </row>
    <row r="874" customFormat="false" ht="15" hidden="true" customHeight="false" outlineLevel="0" collapsed="false">
      <c r="A874" s="0" t="n">
        <f aca="false">'SOUTH-2'!A309</f>
        <v>7</v>
      </c>
      <c r="B874" s="0" t="str">
        <f aca="false">'SOUTH-2'!B309</f>
        <v>11 kV Spare Feeder 6</v>
      </c>
      <c r="C874" s="1441" t="n">
        <f aca="false">'SOUTH-2'!C309</f>
        <v>11</v>
      </c>
      <c r="D874" s="1441" t="n">
        <f aca="false">'SOUTH-2'!D309</f>
        <v>0</v>
      </c>
      <c r="E874" s="1441" t="n">
        <f aca="false">'SOUTH-2'!E309</f>
        <v>41812909485</v>
      </c>
      <c r="F874" s="1441" t="n">
        <f aca="false">'SOUTH-2'!F309</f>
        <v>1</v>
      </c>
      <c r="G874" s="1441" t="n">
        <f aca="false">'SOUTH-2'!G309</f>
        <v>0.02</v>
      </c>
      <c r="H874" s="1441" t="n">
        <f aca="false">'SOUTH-2'!H309</f>
        <v>0.02</v>
      </c>
      <c r="I874" s="1441" t="n">
        <f aca="false">'SOUTH-2'!I309</f>
        <v>0</v>
      </c>
      <c r="J874" s="1441" t="n">
        <f aca="false">'SOUTH-2'!J309</f>
        <v>60000</v>
      </c>
      <c r="K874" s="0" t="n">
        <f aca="false">'SOUTH-2'!K309</f>
        <v>0</v>
      </c>
      <c r="L874" s="0" t="n">
        <f aca="false">'SOUTH-2'!L309</f>
        <v>0</v>
      </c>
      <c r="M874" s="0" t="n">
        <f aca="false">'SOUTH-2'!M309</f>
        <v>0</v>
      </c>
      <c r="N874" s="0" t="n">
        <f aca="false">'SOUTH-2'!N309</f>
        <v>0</v>
      </c>
      <c r="O874" s="0" t="s">
        <v>1063</v>
      </c>
    </row>
    <row r="875" customFormat="false" ht="15" hidden="true" customHeight="false" outlineLevel="0" collapsed="false">
      <c r="A875" s="0" t="n">
        <f aca="false">'SOUTH-2'!A310</f>
        <v>8</v>
      </c>
      <c r="B875" s="0" t="str">
        <f aca="false">'SOUTH-2'!B310</f>
        <v>11 kV Spare Feeder 7</v>
      </c>
      <c r="C875" s="1441" t="n">
        <f aca="false">'SOUTH-2'!C310</f>
        <v>11</v>
      </c>
      <c r="D875" s="1441" t="n">
        <f aca="false">'SOUTH-2'!D310</f>
        <v>0</v>
      </c>
      <c r="E875" s="1441" t="n">
        <f aca="false">'SOUTH-2'!E310</f>
        <v>41812909484</v>
      </c>
      <c r="F875" s="1441" t="n">
        <f aca="false">'SOUTH-2'!F310</f>
        <v>1</v>
      </c>
      <c r="G875" s="1441" t="n">
        <f aca="false">'SOUTH-2'!G310</f>
        <v>0.07</v>
      </c>
      <c r="H875" s="1441" t="n">
        <f aca="false">'SOUTH-2'!H310</f>
        <v>0.07</v>
      </c>
      <c r="I875" s="1441" t="n">
        <f aca="false">'SOUTH-2'!I310</f>
        <v>0</v>
      </c>
      <c r="J875" s="1441" t="n">
        <f aca="false">'SOUTH-2'!J310</f>
        <v>60000</v>
      </c>
      <c r="K875" s="0" t="n">
        <f aca="false">'SOUTH-2'!K310</f>
        <v>0</v>
      </c>
      <c r="L875" s="0" t="n">
        <f aca="false">'SOUTH-2'!L310</f>
        <v>0</v>
      </c>
      <c r="M875" s="0" t="n">
        <f aca="false">'SOUTH-2'!M310</f>
        <v>0</v>
      </c>
      <c r="N875" s="0" t="n">
        <f aca="false">'SOUTH-2'!N310</f>
        <v>0</v>
      </c>
      <c r="O875" s="0" t="s">
        <v>1063</v>
      </c>
    </row>
    <row r="876" customFormat="false" ht="15" hidden="true" customHeight="false" outlineLevel="0" collapsed="false">
      <c r="A876" s="0" t="n">
        <f aca="false">'SOUTH-2'!A311</f>
        <v>9</v>
      </c>
      <c r="B876" s="0" t="str">
        <f aca="false">'SOUTH-2'!B311</f>
        <v>11 kV BPT-1</v>
      </c>
      <c r="C876" s="1441" t="n">
        <f aca="false">'SOUTH-2'!C311</f>
        <v>11</v>
      </c>
      <c r="D876" s="1441" t="n">
        <f aca="false">'SOUTH-2'!D311</f>
        <v>0</v>
      </c>
      <c r="E876" s="1441" t="n">
        <f aca="false">'SOUTH-2'!E311</f>
        <v>41812909551</v>
      </c>
      <c r="F876" s="1441" t="n">
        <f aca="false">'SOUTH-2'!F311</f>
        <v>1</v>
      </c>
      <c r="G876" s="1441" t="n">
        <f aca="false">'SOUTH-2'!G311</f>
        <v>0.02</v>
      </c>
      <c r="H876" s="1441" t="n">
        <f aca="false">'SOUTH-2'!H311</f>
        <v>0.02</v>
      </c>
      <c r="I876" s="1441" t="n">
        <f aca="false">'SOUTH-2'!I311</f>
        <v>0</v>
      </c>
      <c r="J876" s="1441" t="n">
        <f aca="false">'SOUTH-2'!J311</f>
        <v>60000</v>
      </c>
      <c r="K876" s="0" t="n">
        <f aca="false">'SOUTH-2'!K311</f>
        <v>0</v>
      </c>
      <c r="L876" s="0" t="n">
        <f aca="false">'SOUTH-2'!L311</f>
        <v>0</v>
      </c>
      <c r="M876" s="0" t="n">
        <f aca="false">'SOUTH-2'!M311</f>
        <v>0</v>
      </c>
      <c r="N876" s="0" t="n">
        <f aca="false">'SOUTH-2'!N311</f>
        <v>0</v>
      </c>
      <c r="O876" s="0" t="s">
        <v>1063</v>
      </c>
    </row>
    <row r="877" customFormat="false" ht="15" hidden="true" customHeight="false" outlineLevel="0" collapsed="false">
      <c r="A877" s="0" t="n">
        <f aca="false">'SOUTH-2'!A312</f>
        <v>10</v>
      </c>
      <c r="B877" s="0" t="str">
        <f aca="false">'SOUTH-2'!B312</f>
        <v>11 kV BPT-2</v>
      </c>
      <c r="C877" s="1441" t="n">
        <f aca="false">'SOUTH-2'!C312</f>
        <v>11</v>
      </c>
      <c r="D877" s="1441" t="n">
        <f aca="false">'SOUTH-2'!D312</f>
        <v>0</v>
      </c>
      <c r="E877" s="1441" t="n">
        <f aca="false">'SOUTH-2'!E312</f>
        <v>41812909475</v>
      </c>
      <c r="F877" s="1441" t="n">
        <f aca="false">'SOUTH-2'!F312</f>
        <v>1</v>
      </c>
      <c r="G877" s="1441" t="n">
        <f aca="false">'SOUTH-2'!G312</f>
        <v>0.01</v>
      </c>
      <c r="H877" s="1441" t="n">
        <f aca="false">'SOUTH-2'!H312</f>
        <v>0.01</v>
      </c>
      <c r="I877" s="1441" t="n">
        <f aca="false">'SOUTH-2'!I312</f>
        <v>0</v>
      </c>
      <c r="J877" s="1441" t="n">
        <f aca="false">'SOUTH-2'!J312</f>
        <v>60000</v>
      </c>
      <c r="K877" s="0" t="n">
        <f aca="false">'SOUTH-2'!K312</f>
        <v>0</v>
      </c>
      <c r="L877" s="0" t="n">
        <f aca="false">'SOUTH-2'!L312</f>
        <v>0</v>
      </c>
      <c r="M877" s="0" t="n">
        <f aca="false">'SOUTH-2'!M312</f>
        <v>0</v>
      </c>
      <c r="N877" s="0" t="n">
        <f aca="false">'SOUTH-2'!N312</f>
        <v>0</v>
      </c>
      <c r="O877" s="0" t="s">
        <v>1063</v>
      </c>
    </row>
    <row r="878" customFormat="false" ht="15" hidden="true" customHeight="false" outlineLevel="0" collapsed="false">
      <c r="A878" s="0" t="n">
        <f aca="false">'SOUTH-2'!A313</f>
        <v>11</v>
      </c>
      <c r="B878" s="0" t="str">
        <f aca="false">'SOUTH-2'!B313</f>
        <v>10 kV Spare Feeder 8</v>
      </c>
      <c r="C878" s="1441" t="n">
        <f aca="false">'SOUTH-2'!C313</f>
        <v>11</v>
      </c>
      <c r="D878" s="1441" t="n">
        <f aca="false">'SOUTH-2'!D313</f>
        <v>0</v>
      </c>
      <c r="E878" s="1441" t="n">
        <f aca="false">'SOUTH-2'!E313</f>
        <v>41812909549</v>
      </c>
      <c r="F878" s="1441" t="n">
        <f aca="false">'SOUTH-2'!F313</f>
        <v>1</v>
      </c>
      <c r="G878" s="1441" t="n">
        <f aca="false">'SOUTH-2'!G313</f>
        <v>0.02</v>
      </c>
      <c r="H878" s="1441" t="n">
        <f aca="false">'SOUTH-2'!H313</f>
        <v>0.02</v>
      </c>
      <c r="I878" s="1441" t="n">
        <f aca="false">'SOUTH-2'!I313</f>
        <v>0</v>
      </c>
      <c r="J878" s="1441" t="n">
        <f aca="false">'SOUTH-2'!J313</f>
        <v>60000</v>
      </c>
      <c r="K878" s="0" t="n">
        <f aca="false">'SOUTH-2'!K313</f>
        <v>0</v>
      </c>
      <c r="L878" s="0" t="n">
        <f aca="false">'SOUTH-2'!L313</f>
        <v>0</v>
      </c>
      <c r="M878" s="0" t="n">
        <f aca="false">'SOUTH-2'!M313</f>
        <v>0</v>
      </c>
      <c r="N878" s="0" t="n">
        <f aca="false">'SOUTH-2'!N313</f>
        <v>0</v>
      </c>
      <c r="O878" s="0" t="s">
        <v>1063</v>
      </c>
    </row>
    <row r="879" customFormat="false" ht="15" hidden="true" customHeight="false" outlineLevel="0" collapsed="false">
      <c r="A879" s="0" t="n">
        <f aca="false">'SOUTH-2'!A314</f>
        <v>12</v>
      </c>
      <c r="B879" s="0" t="str">
        <f aca="false">'SOUTH-2'!B314</f>
        <v>11 kV Spare Feeder 9</v>
      </c>
      <c r="C879" s="1441" t="n">
        <f aca="false">'SOUTH-2'!C314</f>
        <v>11</v>
      </c>
      <c r="D879" s="1441" t="n">
        <f aca="false">'SOUTH-2'!D314</f>
        <v>0</v>
      </c>
      <c r="E879" s="1441" t="n">
        <f aca="false">'SOUTH-2'!E314</f>
        <v>41812909550</v>
      </c>
      <c r="F879" s="1441" t="n">
        <f aca="false">'SOUTH-2'!F314</f>
        <v>1</v>
      </c>
      <c r="G879" s="1441" t="n">
        <f aca="false">'SOUTH-2'!G314</f>
        <v>0.01</v>
      </c>
      <c r="H879" s="1441" t="n">
        <f aca="false">'SOUTH-2'!H314</f>
        <v>0.01</v>
      </c>
      <c r="I879" s="1441" t="n">
        <f aca="false">'SOUTH-2'!I314</f>
        <v>0</v>
      </c>
      <c r="J879" s="1441" t="n">
        <f aca="false">'SOUTH-2'!J314</f>
        <v>60000</v>
      </c>
      <c r="K879" s="0" t="n">
        <f aca="false">'SOUTH-2'!K314</f>
        <v>0</v>
      </c>
      <c r="L879" s="0" t="n">
        <f aca="false">'SOUTH-2'!L314</f>
        <v>0</v>
      </c>
      <c r="M879" s="0" t="n">
        <f aca="false">'SOUTH-2'!M314</f>
        <v>0</v>
      </c>
      <c r="N879" s="0" t="n">
        <f aca="false">'SOUTH-2'!N314</f>
        <v>0</v>
      </c>
      <c r="O879" s="0" t="s">
        <v>1063</v>
      </c>
    </row>
    <row r="880" customFormat="false" ht="15" hidden="true" customHeight="false" outlineLevel="0" collapsed="false">
      <c r="A880" s="0" t="n">
        <f aca="false">'SOUTH-2'!A315</f>
        <v>13</v>
      </c>
      <c r="B880" s="0" t="str">
        <f aca="false">'SOUTH-2'!B315</f>
        <v>11 kV South Kamlapur</v>
      </c>
      <c r="C880" s="1441" t="n">
        <f aca="false">'SOUTH-2'!C315</f>
        <v>11</v>
      </c>
      <c r="D880" s="1441" t="n">
        <f aca="false">'SOUTH-2'!D315</f>
        <v>0</v>
      </c>
      <c r="E880" s="1441" t="n">
        <f aca="false">'SOUTH-2'!E315</f>
        <v>41812909473</v>
      </c>
      <c r="F880" s="1441" t="n">
        <f aca="false">'SOUTH-2'!F315</f>
        <v>1</v>
      </c>
      <c r="G880" s="1441" t="n">
        <f aca="false">'SOUTH-2'!G315</f>
        <v>358.82</v>
      </c>
      <c r="H880" s="1441" t="n">
        <f aca="false">'SOUTH-2'!H315</f>
        <v>367.96</v>
      </c>
      <c r="I880" s="1441" t="n">
        <f aca="false">'SOUTH-2'!I315</f>
        <v>9.13999999999999</v>
      </c>
      <c r="J880" s="1441" t="n">
        <f aca="false">'SOUTH-2'!J315</f>
        <v>60000</v>
      </c>
      <c r="K880" s="0" t="n">
        <f aca="false">'SOUTH-2'!K315</f>
        <v>0</v>
      </c>
      <c r="L880" s="0" t="n">
        <f aca="false">'SOUTH-2'!L315</f>
        <v>548399.999999999</v>
      </c>
      <c r="M880" s="0" t="n">
        <f aca="false">'SOUTH-2'!M315</f>
        <v>550760.0314851</v>
      </c>
      <c r="N880" s="0" t="str">
        <f aca="false">'SOUTH-2'!N315</f>
        <v>Motijheel</v>
      </c>
      <c r="O880" s="0" t="s">
        <v>1063</v>
      </c>
    </row>
    <row r="881" customFormat="false" ht="15" hidden="true" customHeight="false" outlineLevel="0" collapsed="false">
      <c r="A881" s="0" t="n">
        <f aca="false">'SOUTH-2'!A316</f>
        <v>14</v>
      </c>
      <c r="B881" s="0" t="str">
        <f aca="false">'SOUTH-2'!B316</f>
        <v>11 kV Spare Feeder 11</v>
      </c>
      <c r="C881" s="1441" t="n">
        <f aca="false">'SOUTH-2'!C316</f>
        <v>11</v>
      </c>
      <c r="D881" s="1441" t="n">
        <f aca="false">'SOUTH-2'!D316</f>
        <v>0</v>
      </c>
      <c r="E881" s="1441" t="n">
        <f aca="false">'SOUTH-2'!E316</f>
        <v>41812909588</v>
      </c>
      <c r="F881" s="1441" t="n">
        <f aca="false">'SOUTH-2'!F316</f>
        <v>1</v>
      </c>
      <c r="G881" s="1441" t="n">
        <f aca="false">'SOUTH-2'!G316</f>
        <v>0.01</v>
      </c>
      <c r="H881" s="1441" t="n">
        <f aca="false">'SOUTH-2'!H316</f>
        <v>0.01</v>
      </c>
      <c r="I881" s="1441" t="n">
        <f aca="false">'SOUTH-2'!I316</f>
        <v>0</v>
      </c>
      <c r="J881" s="1441" t="n">
        <f aca="false">'SOUTH-2'!J316</f>
        <v>60000</v>
      </c>
      <c r="K881" s="0" t="n">
        <f aca="false">'SOUTH-2'!K316</f>
        <v>0</v>
      </c>
      <c r="L881" s="0" t="n">
        <f aca="false">'SOUTH-2'!L316</f>
        <v>0</v>
      </c>
      <c r="M881" s="0" t="n">
        <f aca="false">'SOUTH-2'!M316</f>
        <v>0</v>
      </c>
      <c r="N881" s="0" t="n">
        <f aca="false">'SOUTH-2'!N316</f>
        <v>0</v>
      </c>
      <c r="O881" s="0" t="s">
        <v>1063</v>
      </c>
    </row>
    <row r="882" customFormat="false" ht="15" hidden="true" customHeight="false" outlineLevel="0" collapsed="false">
      <c r="A882" s="0" t="n">
        <f aca="false">'SOUTH-2'!A317</f>
        <v>15</v>
      </c>
      <c r="B882" s="0" t="str">
        <f aca="false">'SOUTH-2'!B317</f>
        <v>11 kV Answer Camp</v>
      </c>
      <c r="C882" s="1441" t="n">
        <f aca="false">'SOUTH-2'!C317</f>
        <v>11</v>
      </c>
      <c r="D882" s="1441" t="n">
        <f aca="false">'SOUTH-2'!D317</f>
        <v>0</v>
      </c>
      <c r="E882" s="1441" t="n">
        <f aca="false">'SOUTH-2'!E317</f>
        <v>41812909514</v>
      </c>
      <c r="F882" s="1441" t="n">
        <f aca="false">'SOUTH-2'!F317</f>
        <v>1</v>
      </c>
      <c r="G882" s="1441" t="n">
        <f aca="false">'SOUTH-2'!G317</f>
        <v>153.52</v>
      </c>
      <c r="H882" s="1441" t="n">
        <f aca="false">'SOUTH-2'!H317</f>
        <v>166.1</v>
      </c>
      <c r="I882" s="1441" t="n">
        <f aca="false">'SOUTH-2'!I317</f>
        <v>12.58</v>
      </c>
      <c r="J882" s="1441" t="n">
        <f aca="false">'SOUTH-2'!J317</f>
        <v>60000</v>
      </c>
      <c r="K882" s="0" t="n">
        <f aca="false">'SOUTH-2'!K317</f>
        <v>0</v>
      </c>
      <c r="L882" s="0" t="n">
        <f aca="false">'SOUTH-2'!L317</f>
        <v>754799.999999999</v>
      </c>
      <c r="M882" s="0" t="n">
        <f aca="false">'SOUTH-2'!M317</f>
        <v>758048.270906188</v>
      </c>
      <c r="N882" s="0" t="str">
        <f aca="false">'SOUTH-2'!N317</f>
        <v>Motijheel</v>
      </c>
      <c r="O882" s="0" t="s">
        <v>1063</v>
      </c>
    </row>
    <row r="883" customFormat="false" ht="15" hidden="true" customHeight="false" outlineLevel="0" collapsed="false">
      <c r="A883" s="0" t="n">
        <f aca="false">'SOUTH-2'!A318</f>
        <v>16</v>
      </c>
      <c r="B883" s="0" t="str">
        <f aca="false">'SOUTH-2'!B318</f>
        <v>11 kV Shapla Chattar</v>
      </c>
      <c r="C883" s="1441" t="n">
        <f aca="false">'SOUTH-2'!C318</f>
        <v>11</v>
      </c>
      <c r="D883" s="1441" t="n">
        <f aca="false">'SOUTH-2'!D318</f>
        <v>0</v>
      </c>
      <c r="E883" s="1441" t="n">
        <f aca="false">'SOUTH-2'!E318</f>
        <v>41812909516</v>
      </c>
      <c r="F883" s="1441" t="n">
        <f aca="false">'SOUTH-2'!F318</f>
        <v>1</v>
      </c>
      <c r="G883" s="1441" t="n">
        <f aca="false">'SOUTH-2'!G318</f>
        <v>116.51</v>
      </c>
      <c r="H883" s="1441" t="n">
        <f aca="false">'SOUTH-2'!H318</f>
        <v>126.45</v>
      </c>
      <c r="I883" s="1441" t="n">
        <f aca="false">'SOUTH-2'!I318</f>
        <v>9.94</v>
      </c>
      <c r="J883" s="1441" t="n">
        <f aca="false">'SOUTH-2'!J318</f>
        <v>60000</v>
      </c>
      <c r="K883" s="0" t="n">
        <f aca="false">'SOUTH-2'!K318</f>
        <v>0</v>
      </c>
      <c r="L883" s="0" t="n">
        <f aca="false">'SOUTH-2'!L318</f>
        <v>596400</v>
      </c>
      <c r="M883" s="0" t="n">
        <f aca="false">'SOUTH-2'!M318</f>
        <v>598966.598792331</v>
      </c>
      <c r="N883" s="0" t="str">
        <f aca="false">'SOUTH-2'!N318</f>
        <v>Motijheel</v>
      </c>
      <c r="O883" s="0" t="s">
        <v>1063</v>
      </c>
    </row>
    <row r="884" customFormat="false" ht="15" hidden="true" customHeight="false" outlineLevel="0" collapsed="false">
      <c r="A884" s="0" t="n">
        <f aca="false">'SOUTH-2'!A319</f>
        <v>17</v>
      </c>
      <c r="B884" s="0" t="str">
        <f aca="false">'SOUTH-2'!B319</f>
        <v>11 kV Sayedabad</v>
      </c>
      <c r="C884" s="1441" t="n">
        <f aca="false">'SOUTH-2'!C319</f>
        <v>11</v>
      </c>
      <c r="D884" s="1441" t="n">
        <f aca="false">'SOUTH-2'!D319</f>
        <v>0</v>
      </c>
      <c r="E884" s="1441" t="n">
        <f aca="false">'SOUTH-2'!E319</f>
        <v>41812909497</v>
      </c>
      <c r="F884" s="1441" t="n">
        <f aca="false">'SOUTH-2'!F319</f>
        <v>1</v>
      </c>
      <c r="G884" s="1441" t="n">
        <f aca="false">'SOUTH-2'!G319</f>
        <v>84.55</v>
      </c>
      <c r="H884" s="1441" t="n">
        <f aca="false">'SOUTH-2'!H319</f>
        <v>89.79</v>
      </c>
      <c r="I884" s="1441" t="n">
        <f aca="false">'SOUTH-2'!I319</f>
        <v>5.24000000000001</v>
      </c>
      <c r="J884" s="1441" t="n">
        <f aca="false">'SOUTH-2'!J319</f>
        <v>60000</v>
      </c>
      <c r="K884" s="0" t="n">
        <f aca="false">'SOUTH-2'!K319</f>
        <v>0</v>
      </c>
      <c r="L884" s="0" t="n">
        <f aca="false">'SOUTH-2'!L319</f>
        <v>314400.000000001</v>
      </c>
      <c r="M884" s="0" t="n">
        <f aca="false">'SOUTH-2'!M319</f>
        <v>315753.015862356</v>
      </c>
      <c r="N884" s="0" t="str">
        <f aca="false">'SOUTH-2'!N319</f>
        <v>Swamibag</v>
      </c>
      <c r="O884" s="0" t="s">
        <v>1063</v>
      </c>
    </row>
    <row r="885" customFormat="false" ht="15" hidden="true" customHeight="false" outlineLevel="0" collapsed="false">
      <c r="A885" s="0" t="n">
        <f aca="false">'SOUTH-2'!A320</f>
        <v>22</v>
      </c>
      <c r="B885" s="0" t="str">
        <f aca="false">'SOUTH-2'!B320</f>
        <v>33/0.4 kV Aux Transformer</v>
      </c>
      <c r="C885" s="1441" t="n">
        <f aca="false">'SOUTH-2'!C320</f>
        <v>0.415</v>
      </c>
      <c r="D885" s="1441" t="n">
        <f aca="false">'SOUTH-2'!D320</f>
        <v>0</v>
      </c>
      <c r="E885" s="1441" t="n">
        <f aca="false">'SOUTH-2'!E320</f>
        <v>41901920686</v>
      </c>
      <c r="F885" s="1441" t="n">
        <f aca="false">'SOUTH-2'!F320</f>
        <v>1</v>
      </c>
      <c r="G885" s="1441" t="n">
        <f aca="false">'SOUTH-2'!G320</f>
        <v>953.35</v>
      </c>
      <c r="H885" s="1441" t="n">
        <f aca="false">'SOUTH-2'!H320</f>
        <v>1040.3</v>
      </c>
      <c r="I885" s="1441" t="n">
        <f aca="false">'SOUTH-2'!I320</f>
        <v>86.9499999999999</v>
      </c>
      <c r="J885" s="1441" t="n">
        <f aca="false">'SOUTH-2'!J320</f>
        <v>1</v>
      </c>
      <c r="K885" s="0" t="n">
        <f aca="false">'SOUTH-2'!K320</f>
        <v>0</v>
      </c>
      <c r="L885" s="0" t="n">
        <f aca="false">'SOUTH-2'!L320</f>
        <v>0</v>
      </c>
      <c r="M885" s="0" t="n">
        <f aca="false">'SOUTH-2'!M320</f>
        <v>0</v>
      </c>
      <c r="N885" s="0" t="str">
        <f aca="false">'SOUTH-2'!N320</f>
        <v>Motijheel</v>
      </c>
      <c r="O885" s="0" t="s">
        <v>1063</v>
      </c>
    </row>
    <row r="886" customFormat="false" ht="15" hidden="true" customHeight="false" outlineLevel="0" collapsed="false">
      <c r="A886" s="0" t="n">
        <f aca="false">'SOUTH-2'!A389</f>
        <v>12</v>
      </c>
      <c r="B886" s="0" t="str">
        <f aca="false">'SOUTH-2'!B389</f>
        <v>Inner Circular Road  Feeder</v>
      </c>
      <c r="C886" s="1441" t="n">
        <f aca="false">'SOUTH-2'!C389</f>
        <v>11</v>
      </c>
      <c r="D886" s="1441" t="n">
        <f aca="false">'SOUTH-2'!D389</f>
        <v>0</v>
      </c>
      <c r="E886" s="1441" t="str">
        <f aca="false">'SOUTH-2'!E389</f>
        <v>BD014042</v>
      </c>
      <c r="F886" s="1441" t="n">
        <f aca="false">'SOUTH-2'!F389</f>
        <v>1</v>
      </c>
      <c r="G886" s="1441" t="n">
        <f aca="false">'SOUTH-2'!G389</f>
        <v>37233</v>
      </c>
      <c r="H886" s="1441" t="n">
        <f aca="false">'SOUTH-2'!H389</f>
        <v>39265</v>
      </c>
      <c r="I886" s="1441" t="n">
        <f aca="false">'SOUTH-2'!I389</f>
        <v>2032</v>
      </c>
      <c r="J886" s="1441" t="n">
        <f aca="false">'SOUTH-2'!J389</f>
        <v>1000</v>
      </c>
      <c r="K886" s="0" t="n">
        <f aca="false">'SOUTH-2'!K389</f>
        <v>0</v>
      </c>
      <c r="L886" s="0" t="n">
        <f aca="false">'SOUTH-2'!L389</f>
        <v>2032000</v>
      </c>
      <c r="M886" s="0" t="n">
        <f aca="false">'SOUTH-2'!M389</f>
        <v>2044037.29255739</v>
      </c>
      <c r="N886" s="0" t="str">
        <f aca="false">'SOUTH-2'!N389</f>
        <v>Motijheel</v>
      </c>
      <c r="O886" s="0" t="s">
        <v>1061</v>
      </c>
    </row>
    <row r="887" customFormat="false" ht="15" hidden="true" customHeight="false" outlineLevel="0" collapsed="false">
      <c r="A887" s="0" t="n">
        <f aca="false">'SOUTH-2'!A390</f>
        <v>13</v>
      </c>
      <c r="B887" s="0" t="str">
        <f aca="false">'SOUTH-2'!B390</f>
        <v>NSI New Building  Expres Feeder</v>
      </c>
      <c r="C887" s="1441" t="n">
        <f aca="false">'SOUTH-2'!C390</f>
        <v>11</v>
      </c>
      <c r="D887" s="1441" t="n">
        <f aca="false">'SOUTH-2'!D390</f>
        <v>0</v>
      </c>
      <c r="E887" s="1441" t="str">
        <f aca="false">'SOUTH-2'!E390</f>
        <v>BD013982</v>
      </c>
      <c r="F887" s="1441" t="n">
        <f aca="false">'SOUTH-2'!F390</f>
        <v>1</v>
      </c>
      <c r="G887" s="1441" t="n">
        <f aca="false">'SOUTH-2'!G390</f>
        <v>8779</v>
      </c>
      <c r="H887" s="1441" t="n">
        <f aca="false">'SOUTH-2'!H390</f>
        <v>9206</v>
      </c>
      <c r="I887" s="1441" t="n">
        <f aca="false">'SOUTH-2'!I390</f>
        <v>427</v>
      </c>
      <c r="J887" s="1441" t="n">
        <f aca="false">'SOUTH-2'!J390</f>
        <v>1000</v>
      </c>
      <c r="K887" s="0" t="n">
        <f aca="false">'SOUTH-2'!K390</f>
        <v>0</v>
      </c>
      <c r="L887" s="0" t="n">
        <f aca="false">'SOUTH-2'!L390</f>
        <v>427000</v>
      </c>
      <c r="M887" s="0" t="n">
        <f aca="false">'SOUTH-2'!M390</f>
        <v>429529.490119096</v>
      </c>
      <c r="N887" s="0" t="str">
        <f aca="false">'SOUTH-2'!N390</f>
        <v>Ramna</v>
      </c>
      <c r="O887" s="0" t="s">
        <v>1061</v>
      </c>
    </row>
    <row r="888" customFormat="false" ht="15" hidden="true" customHeight="false" outlineLevel="0" collapsed="false">
      <c r="A888" s="0" t="n">
        <f aca="false">'SOUTH-2'!A391</f>
        <v>14</v>
      </c>
      <c r="B888" s="0" t="str">
        <f aca="false">'SOUTH-2'!B391</f>
        <v>Police Hospital RMU Feeder</v>
      </c>
      <c r="C888" s="1441" t="n">
        <f aca="false">'SOUTH-2'!C391</f>
        <v>11</v>
      </c>
      <c r="D888" s="1441" t="n">
        <f aca="false">'SOUTH-2'!D391</f>
        <v>0</v>
      </c>
      <c r="E888" s="1441" t="str">
        <f aca="false">'SOUTH-2'!E391</f>
        <v>BD014044</v>
      </c>
      <c r="F888" s="1441" t="n">
        <f aca="false">'SOUTH-2'!F391</f>
        <v>1</v>
      </c>
      <c r="G888" s="1441" t="n">
        <f aca="false">'SOUTH-2'!G391</f>
        <v>3030</v>
      </c>
      <c r="H888" s="1441" t="n">
        <f aca="false">'SOUTH-2'!H391</f>
        <v>3211</v>
      </c>
      <c r="I888" s="1441" t="n">
        <f aca="false">'SOUTH-2'!I391</f>
        <v>181</v>
      </c>
      <c r="J888" s="1441" t="n">
        <f aca="false">'SOUTH-2'!J391</f>
        <v>1000</v>
      </c>
      <c r="K888" s="0" t="n">
        <f aca="false">'SOUTH-2'!K391</f>
        <v>0</v>
      </c>
      <c r="L888" s="0" t="n">
        <f aca="false">'SOUTH-2'!L391</f>
        <v>181000</v>
      </c>
      <c r="M888" s="0" t="n">
        <f aca="false">'SOUTH-2'!M391</f>
        <v>182072.219465003</v>
      </c>
      <c r="N888" s="0" t="str">
        <f aca="false">'SOUTH-2'!N391</f>
        <v>Rajarbag</v>
      </c>
      <c r="O888" s="0" t="s">
        <v>1061</v>
      </c>
    </row>
    <row r="889" customFormat="false" ht="15" hidden="true" customHeight="false" outlineLevel="0" collapsed="false"/>
    <row r="890" customFormat="false" ht="15" hidden="true" customHeight="false" outlineLevel="0" collapsed="false">
      <c r="A890" s="0" t="n">
        <f aca="false">'SOUTH-2'!A393</f>
        <v>16</v>
      </c>
      <c r="B890" s="0" t="str">
        <f aca="false">'SOUTH-2'!B393</f>
        <v>Jonaki O/H  Feeder</v>
      </c>
      <c r="C890" s="1441" t="n">
        <f aca="false">'SOUTH-2'!C393</f>
        <v>11</v>
      </c>
      <c r="D890" s="1441" t="n">
        <f aca="false">'SOUTH-2'!D393</f>
        <v>0</v>
      </c>
      <c r="E890" s="1441" t="str">
        <f aca="false">'SOUTH-2'!E393</f>
        <v>BD014013</v>
      </c>
      <c r="F890" s="1441" t="n">
        <f aca="false">'SOUTH-2'!F393</f>
        <v>1</v>
      </c>
      <c r="G890" s="1441" t="n">
        <f aca="false">'SOUTH-2'!G393</f>
        <v>29424</v>
      </c>
      <c r="H890" s="1441" t="n">
        <f aca="false">'SOUTH-2'!H393</f>
        <v>30996</v>
      </c>
      <c r="I890" s="1441" t="n">
        <f aca="false">'SOUTH-2'!I393</f>
        <v>1572</v>
      </c>
      <c r="J890" s="1441" t="n">
        <f aca="false">'SOUTH-2'!J393</f>
        <v>1000</v>
      </c>
      <c r="K890" s="0" t="n">
        <f aca="false">'SOUTH-2'!K393</f>
        <v>0</v>
      </c>
      <c r="L890" s="0" t="n">
        <f aca="false">'SOUTH-2'!L393</f>
        <v>1572000</v>
      </c>
      <c r="M890" s="0" t="n">
        <f aca="false">'SOUTH-2'!M393</f>
        <v>1581312.31491152</v>
      </c>
      <c r="N890" s="0" t="str">
        <f aca="false">'SOUTH-2'!N393</f>
        <v>Rajarbag</v>
      </c>
      <c r="O890" s="0" t="s">
        <v>1061</v>
      </c>
    </row>
    <row r="891" customFormat="false" ht="15" hidden="true" customHeight="false" outlineLevel="0" collapsed="false">
      <c r="A891" s="0" t="n">
        <f aca="false">'SOUTH-2'!A394</f>
        <v>17</v>
      </c>
      <c r="B891" s="0" t="str">
        <f aca="false">'SOUTH-2'!B394</f>
        <v>Nayapalton Overhead Feeder</v>
      </c>
      <c r="C891" s="1441" t="n">
        <f aca="false">'SOUTH-2'!C394</f>
        <v>11</v>
      </c>
      <c r="D891" s="1441" t="n">
        <f aca="false">'SOUTH-2'!D394</f>
        <v>0</v>
      </c>
      <c r="E891" s="1441" t="str">
        <f aca="false">'SOUTH-2'!E394</f>
        <v>BD014014</v>
      </c>
      <c r="F891" s="1441" t="n">
        <f aca="false">'SOUTH-2'!F394</f>
        <v>1</v>
      </c>
      <c r="G891" s="1441" t="n">
        <f aca="false">'SOUTH-2'!G394</f>
        <v>21639</v>
      </c>
      <c r="H891" s="1441" t="n">
        <f aca="false">'SOUTH-2'!H394</f>
        <v>22642</v>
      </c>
      <c r="I891" s="1441" t="n">
        <f aca="false">'SOUTH-2'!I394</f>
        <v>1003</v>
      </c>
      <c r="J891" s="1441" t="n">
        <f aca="false">'SOUTH-2'!J394</f>
        <v>1000</v>
      </c>
      <c r="K891" s="0" t="n">
        <f aca="false">'SOUTH-2'!K394</f>
        <v>0</v>
      </c>
      <c r="L891" s="0" t="n">
        <f aca="false">'SOUTH-2'!L394</f>
        <v>1003000</v>
      </c>
      <c r="M891" s="0" t="n">
        <f aca="false">'SOUTH-2'!M394</f>
        <v>1008941.63604088</v>
      </c>
      <c r="N891" s="0" t="str">
        <f aca="false">'SOUTH-2'!N394</f>
        <v>Ramna</v>
      </c>
      <c r="O891" s="0" t="s">
        <v>1061</v>
      </c>
    </row>
    <row r="892" customFormat="false" ht="15" hidden="true" customHeight="false" outlineLevel="0" collapsed="false">
      <c r="A892" s="0" t="n">
        <f aca="false">'SOUTH-2'!A395</f>
        <v>18</v>
      </c>
      <c r="B892" s="0" t="str">
        <f aca="false">'SOUTH-2'!B395</f>
        <v>Masjid Gali Over Head Feeder</v>
      </c>
      <c r="C892" s="1441" t="n">
        <f aca="false">'SOUTH-2'!C395</f>
        <v>11</v>
      </c>
      <c r="D892" s="1441" t="n">
        <f aca="false">'SOUTH-2'!D395</f>
        <v>0</v>
      </c>
      <c r="E892" s="1441" t="str">
        <f aca="false">'SOUTH-2'!E395</f>
        <v>BD014016</v>
      </c>
      <c r="F892" s="1441" t="n">
        <f aca="false">'SOUTH-2'!F395</f>
        <v>1</v>
      </c>
      <c r="G892" s="1441" t="n">
        <f aca="false">'SOUTH-2'!G395</f>
        <v>11857</v>
      </c>
      <c r="H892" s="1441" t="n">
        <f aca="false">'SOUTH-2'!H395</f>
        <v>12776</v>
      </c>
      <c r="I892" s="1441" t="n">
        <f aca="false">'SOUTH-2'!I395</f>
        <v>919</v>
      </c>
      <c r="J892" s="1441" t="n">
        <f aca="false">'SOUTH-2'!J395</f>
        <v>1000</v>
      </c>
      <c r="K892" s="0" t="n">
        <f aca="false">'SOUTH-2'!K395</f>
        <v>0</v>
      </c>
      <c r="L892" s="0" t="n">
        <f aca="false">'SOUTH-2'!L395</f>
        <v>919000</v>
      </c>
      <c r="M892" s="0" t="n">
        <f aca="false">'SOUTH-2'!M395</f>
        <v>924444.031427282</v>
      </c>
      <c r="N892" s="0" t="str">
        <f aca="false">'SOUTH-2'!N395</f>
        <v>Ramna</v>
      </c>
      <c r="O892" s="0" t="s">
        <v>1061</v>
      </c>
    </row>
    <row r="893" customFormat="false" ht="15" hidden="true" customHeight="false" outlineLevel="0" collapsed="false">
      <c r="A893" s="0" t="n">
        <f aca="false">'SOUTH-2'!A396</f>
        <v>19</v>
      </c>
      <c r="B893" s="0" t="str">
        <f aca="false">'SOUTH-2'!B396</f>
        <v>Spare Feeder (Feeder-8)</v>
      </c>
      <c r="C893" s="1441" t="n">
        <f aca="false">'SOUTH-2'!C396</f>
        <v>11</v>
      </c>
      <c r="D893" s="1441" t="n">
        <f aca="false">'SOUTH-2'!D396</f>
        <v>0</v>
      </c>
      <c r="E893" s="1441" t="str">
        <f aca="false">'SOUTH-2'!E396</f>
        <v>BD014009</v>
      </c>
      <c r="F893" s="1441" t="n">
        <f aca="false">'SOUTH-2'!F396</f>
        <v>1</v>
      </c>
      <c r="G893" s="1441" t="n">
        <f aca="false">'SOUTH-2'!G396</f>
        <v>0</v>
      </c>
      <c r="H893" s="1441" t="n">
        <f aca="false">'SOUTH-2'!H396</f>
        <v>0</v>
      </c>
      <c r="I893" s="1441" t="n">
        <f aca="false">'SOUTH-2'!I396</f>
        <v>0</v>
      </c>
      <c r="J893" s="1441" t="n">
        <f aca="false">'SOUTH-2'!J396</f>
        <v>1000</v>
      </c>
      <c r="K893" s="0" t="n">
        <f aca="false">'SOUTH-2'!K396</f>
        <v>0</v>
      </c>
      <c r="L893" s="0" t="n">
        <f aca="false">'SOUTH-2'!L396</f>
        <v>0</v>
      </c>
      <c r="M893" s="0" t="n">
        <f aca="false">'SOUTH-2'!M396</f>
        <v>0</v>
      </c>
      <c r="N893" s="0" t="n">
        <f aca="false">'SOUTH-2'!N396</f>
        <v>0</v>
      </c>
      <c r="O893" s="0" t="s">
        <v>1061</v>
      </c>
    </row>
    <row r="894" customFormat="false" ht="15" hidden="true" customHeight="false" outlineLevel="0" collapsed="false"/>
    <row r="895" customFormat="false" ht="15" hidden="true" customHeight="false" outlineLevel="0" collapsed="false">
      <c r="A895" s="0" t="n">
        <f aca="false">'SOUTH-2'!A398</f>
        <v>23</v>
      </c>
      <c r="B895" s="0" t="str">
        <f aca="false">'SOUTH-2'!B398</f>
        <v>Mid Way Over Head Feeder</v>
      </c>
      <c r="C895" s="1441" t="n">
        <f aca="false">'SOUTH-2'!C398</f>
        <v>11</v>
      </c>
      <c r="D895" s="1441" t="n">
        <f aca="false">'SOUTH-2'!D398</f>
        <v>0</v>
      </c>
      <c r="E895" s="1441" t="str">
        <f aca="false">'SOUTH-2'!E398</f>
        <v>BD014015</v>
      </c>
      <c r="F895" s="1441" t="n">
        <f aca="false">'SOUTH-2'!F398</f>
        <v>1</v>
      </c>
      <c r="G895" s="1441" t="n">
        <f aca="false">'SOUTH-2'!G398</f>
        <v>19862</v>
      </c>
      <c r="H895" s="1441" t="n">
        <f aca="false">'SOUTH-2'!H398</f>
        <v>20857</v>
      </c>
      <c r="I895" s="1441" t="n">
        <f aca="false">'SOUTH-2'!I398</f>
        <v>995</v>
      </c>
      <c r="J895" s="1441" t="n">
        <f aca="false">'SOUTH-2'!J398</f>
        <v>1000</v>
      </c>
      <c r="K895" s="0" t="n">
        <f aca="false">'SOUTH-2'!K398</f>
        <v>0</v>
      </c>
      <c r="L895" s="0" t="n">
        <f aca="false">'SOUTH-2'!L398</f>
        <v>995000</v>
      </c>
      <c r="M895" s="0" t="n">
        <f aca="false">'SOUTH-2'!M398</f>
        <v>1000894.2451253</v>
      </c>
      <c r="N895" s="0" t="str">
        <f aca="false">'SOUTH-2'!N398</f>
        <v>Ramna</v>
      </c>
      <c r="O895" s="0" t="s">
        <v>1061</v>
      </c>
    </row>
    <row r="896" customFormat="false" ht="15" hidden="true" customHeight="false" outlineLevel="0" collapsed="false">
      <c r="A896" s="0" t="n">
        <f aca="false">'SOUTH-2'!A399</f>
        <v>24</v>
      </c>
      <c r="B896" s="0" t="str">
        <f aca="false">'SOUTH-2'!B399</f>
        <v>Palton Thana Over Head Feeder</v>
      </c>
      <c r="C896" s="1441" t="n">
        <f aca="false">'SOUTH-2'!C399</f>
        <v>11</v>
      </c>
      <c r="D896" s="1441" t="n">
        <f aca="false">'SOUTH-2'!D399</f>
        <v>0</v>
      </c>
      <c r="E896" s="1441" t="str">
        <f aca="false">'SOUTH-2'!E399</f>
        <v>BD014033</v>
      </c>
      <c r="F896" s="1441" t="n">
        <f aca="false">'SOUTH-2'!F399</f>
        <v>1</v>
      </c>
      <c r="G896" s="1441" t="n">
        <f aca="false">'SOUTH-2'!G399</f>
        <v>19551</v>
      </c>
      <c r="H896" s="1441" t="n">
        <f aca="false">'SOUTH-2'!H399</f>
        <v>20890</v>
      </c>
      <c r="I896" s="1441" t="n">
        <f aca="false">'SOUTH-2'!I399</f>
        <v>1339</v>
      </c>
      <c r="J896" s="1441" t="n">
        <f aca="false">'SOUTH-2'!J399</f>
        <v>1000</v>
      </c>
      <c r="K896" s="0" t="n">
        <f aca="false">'SOUTH-2'!K399</f>
        <v>0</v>
      </c>
      <c r="L896" s="0" t="n">
        <f aca="false">'SOUTH-2'!L399</f>
        <v>1339000</v>
      </c>
      <c r="M896" s="0" t="n">
        <f aca="false">'SOUTH-2'!M399</f>
        <v>1346932.05449525</v>
      </c>
      <c r="N896" s="0" t="str">
        <f aca="false">'SOUTH-2'!N399</f>
        <v>Rajarbag</v>
      </c>
      <c r="O896" s="0" t="s">
        <v>1061</v>
      </c>
    </row>
    <row r="897" customFormat="false" ht="15" hidden="true" customHeight="false" outlineLevel="0" collapsed="false">
      <c r="A897" s="0" t="n">
        <f aca="false">'SOUTH-2'!A400</f>
        <v>25</v>
      </c>
      <c r="B897" s="0" t="str">
        <f aca="false">'SOUTH-2'!B400</f>
        <v>Police Hospital (South) U/G Feeder 7</v>
      </c>
      <c r="C897" s="1441" t="n">
        <f aca="false">'SOUTH-2'!C400</f>
        <v>11</v>
      </c>
      <c r="D897" s="1441" t="n">
        <f aca="false">'SOUTH-2'!D400</f>
        <v>0</v>
      </c>
      <c r="E897" s="1441" t="str">
        <f aca="false">'SOUTH-2'!E400</f>
        <v>BD014034</v>
      </c>
      <c r="F897" s="1441" t="n">
        <f aca="false">'SOUTH-2'!F400</f>
        <v>1</v>
      </c>
      <c r="G897" s="1441" t="n">
        <f aca="false">'SOUTH-2'!G400</f>
        <v>11851</v>
      </c>
      <c r="H897" s="1441" t="n">
        <f aca="false">'SOUTH-2'!H400</f>
        <v>12022</v>
      </c>
      <c r="I897" s="1441" t="n">
        <f aca="false">'SOUTH-2'!I400</f>
        <v>171</v>
      </c>
      <c r="J897" s="1441" t="n">
        <f aca="false">'SOUTH-2'!J400</f>
        <v>1000</v>
      </c>
      <c r="K897" s="0" t="n">
        <f aca="false">'SOUTH-2'!K400</f>
        <v>0</v>
      </c>
      <c r="L897" s="0" t="n">
        <f aca="false">'SOUTH-2'!L400</f>
        <v>171000</v>
      </c>
      <c r="M897" s="0" t="n">
        <f aca="false">'SOUTH-2'!M400</f>
        <v>172012.980820528</v>
      </c>
      <c r="N897" s="0" t="str">
        <f aca="false">'SOUTH-2'!N400</f>
        <v>Rajarbag</v>
      </c>
      <c r="O897" s="0" t="s">
        <v>1061</v>
      </c>
    </row>
    <row r="898" customFormat="false" ht="15" hidden="true" customHeight="false" outlineLevel="0" collapsed="false">
      <c r="A898" s="0" t="n">
        <f aca="false">'SOUTH-2'!A401</f>
        <v>26</v>
      </c>
      <c r="B898" s="0" t="str">
        <f aca="false">'SOUTH-2'!B401</f>
        <v>China Town Express Feeder</v>
      </c>
      <c r="C898" s="1441" t="n">
        <f aca="false">'SOUTH-2'!C401</f>
        <v>11</v>
      </c>
      <c r="D898" s="1441" t="n">
        <f aca="false">'SOUTH-2'!D401</f>
        <v>0</v>
      </c>
      <c r="E898" s="1441" t="str">
        <f aca="false">'SOUTH-2'!E401</f>
        <v>BD013943</v>
      </c>
      <c r="F898" s="1441" t="n">
        <f aca="false">'SOUTH-2'!F401</f>
        <v>1</v>
      </c>
      <c r="G898" s="1441" t="n">
        <f aca="false">'SOUTH-2'!G401</f>
        <v>5536</v>
      </c>
      <c r="H898" s="1441" t="n">
        <f aca="false">'SOUTH-2'!H401</f>
        <v>5830</v>
      </c>
      <c r="I898" s="1441" t="n">
        <f aca="false">'SOUTH-2'!I401</f>
        <v>294</v>
      </c>
      <c r="J898" s="1441" t="n">
        <f aca="false">'SOUTH-2'!J401</f>
        <v>1000</v>
      </c>
      <c r="K898" s="0" t="n">
        <f aca="false">'SOUTH-2'!K401</f>
        <v>0</v>
      </c>
      <c r="L898" s="0" t="n">
        <f aca="false">'SOUTH-2'!L401</f>
        <v>294000</v>
      </c>
      <c r="M898" s="0" t="n">
        <f aca="false">'SOUTH-2'!M401</f>
        <v>295741.616147575</v>
      </c>
      <c r="N898" s="0" t="str">
        <f aca="false">'SOUTH-2'!N401</f>
        <v>Ramna</v>
      </c>
      <c r="O898" s="0" t="s">
        <v>1061</v>
      </c>
    </row>
    <row r="899" customFormat="false" ht="15" hidden="true" customHeight="false" outlineLevel="0" collapsed="false">
      <c r="A899" s="0" t="n">
        <f aca="false">'SOUTH-2'!A402</f>
        <v>27</v>
      </c>
      <c r="B899" s="0" t="str">
        <f aca="false">'SOUTH-2'!B402</f>
        <v>Fakirapul Bazar O/H Feeder</v>
      </c>
      <c r="C899" s="1441" t="n">
        <f aca="false">'SOUTH-2'!C402</f>
        <v>11</v>
      </c>
      <c r="D899" s="1441" t="n">
        <f aca="false">'SOUTH-2'!D402</f>
        <v>0</v>
      </c>
      <c r="E899" s="1441" t="str">
        <f aca="false">'SOUTH-2'!E402</f>
        <v>BD014032</v>
      </c>
      <c r="F899" s="1441" t="n">
        <f aca="false">'SOUTH-2'!F402</f>
        <v>1</v>
      </c>
      <c r="G899" s="1441" t="n">
        <f aca="false">'SOUTH-2'!G402</f>
        <v>25196</v>
      </c>
      <c r="H899" s="1441" t="n">
        <f aca="false">'SOUTH-2'!H402</f>
        <v>26543</v>
      </c>
      <c r="I899" s="1441" t="n">
        <f aca="false">'SOUTH-2'!I402</f>
        <v>1347</v>
      </c>
      <c r="J899" s="1441" t="n">
        <f aca="false">'SOUTH-2'!J402</f>
        <v>1000</v>
      </c>
      <c r="K899" s="0" t="n">
        <f aca="false">'SOUTH-2'!K402</f>
        <v>0</v>
      </c>
      <c r="L899" s="0" t="n">
        <f aca="false">'SOUTH-2'!L402</f>
        <v>1347000</v>
      </c>
      <c r="M899" s="0" t="n">
        <f aca="false">'SOUTH-2'!M402</f>
        <v>1354979.44541083</v>
      </c>
      <c r="N899" s="0" t="str">
        <f aca="false">'SOUTH-2'!N402</f>
        <v>Motijheel</v>
      </c>
      <c r="O899" s="0" t="s">
        <v>1061</v>
      </c>
    </row>
    <row r="900" customFormat="false" ht="15" hidden="true" customHeight="false" outlineLevel="0" collapsed="false">
      <c r="A900" s="0" t="n">
        <f aca="false">'SOUTH-2'!A403</f>
        <v>28</v>
      </c>
      <c r="B900" s="0" t="str">
        <f aca="false">'SOUTH-2'!B403</f>
        <v>PWD Ouarter (RMU)</v>
      </c>
      <c r="C900" s="1441" t="n">
        <f aca="false">'SOUTH-2'!C403</f>
        <v>11</v>
      </c>
      <c r="D900" s="1441" t="n">
        <f aca="false">'SOUTH-2'!D403</f>
        <v>0</v>
      </c>
      <c r="E900" s="1441" t="str">
        <f aca="false">'SOUTH-2'!E403</f>
        <v>BD013937</v>
      </c>
      <c r="F900" s="1441" t="n">
        <f aca="false">'SOUTH-2'!F403</f>
        <v>1</v>
      </c>
      <c r="G900" s="1441" t="n">
        <f aca="false">'SOUTH-2'!G403</f>
        <v>1861</v>
      </c>
      <c r="H900" s="1441" t="n">
        <f aca="false">'SOUTH-2'!H403</f>
        <v>2011</v>
      </c>
      <c r="I900" s="1441" t="n">
        <f aca="false">'SOUTH-2'!I403</f>
        <v>150</v>
      </c>
      <c r="J900" s="1441" t="n">
        <f aca="false">'SOUTH-2'!J403</f>
        <v>1000</v>
      </c>
      <c r="K900" s="0" t="n">
        <f aca="false">'SOUTH-2'!K403</f>
        <v>0</v>
      </c>
      <c r="L900" s="0" t="n">
        <f aca="false">'SOUTH-2'!L403</f>
        <v>150000</v>
      </c>
      <c r="M900" s="0" t="n">
        <f aca="false">'SOUTH-2'!M403</f>
        <v>150888.57966713</v>
      </c>
      <c r="N900" s="0" t="str">
        <f aca="false">'SOUTH-2'!N403</f>
        <v>Motijheel</v>
      </c>
      <c r="O900" s="0" t="s">
        <v>1061</v>
      </c>
    </row>
    <row r="901" customFormat="false" ht="15" hidden="true" customHeight="false" outlineLevel="0" collapsed="false">
      <c r="A901" s="0" t="n">
        <f aca="false">'SOUTH-2'!A404</f>
        <v>29</v>
      </c>
      <c r="B901" s="0" t="str">
        <f aca="false">'SOUTH-2'!B404</f>
        <v>Postal Quarter RMU</v>
      </c>
      <c r="C901" s="1441" t="n">
        <f aca="false">'SOUTH-2'!C404</f>
        <v>11</v>
      </c>
      <c r="D901" s="1441" t="n">
        <f aca="false">'SOUTH-2'!D404</f>
        <v>0</v>
      </c>
      <c r="E901" s="1441" t="str">
        <f aca="false">'SOUTH-2'!E404</f>
        <v>BD013945</v>
      </c>
      <c r="F901" s="1441" t="n">
        <f aca="false">'SOUTH-2'!F404</f>
        <v>1</v>
      </c>
      <c r="G901" s="1441" t="n">
        <f aca="false">'SOUTH-2'!G404</f>
        <v>2327</v>
      </c>
      <c r="H901" s="1441" t="n">
        <f aca="false">'SOUTH-2'!H404</f>
        <v>2500</v>
      </c>
      <c r="I901" s="1441" t="n">
        <f aca="false">'SOUTH-2'!I404</f>
        <v>173</v>
      </c>
      <c r="J901" s="1441" t="n">
        <f aca="false">'SOUTH-2'!J404</f>
        <v>1000</v>
      </c>
      <c r="K901" s="0" t="n">
        <f aca="false">'SOUTH-2'!K404</f>
        <v>0</v>
      </c>
      <c r="L901" s="0" t="n">
        <f aca="false">'SOUTH-2'!L404</f>
        <v>173000</v>
      </c>
      <c r="M901" s="0" t="n">
        <f aca="false">'SOUTH-2'!M404</f>
        <v>174024.828549423</v>
      </c>
      <c r="N901" s="0" t="str">
        <f aca="false">'SOUTH-2'!N404</f>
        <v>Motijheel</v>
      </c>
      <c r="O901" s="0" t="s">
        <v>1061</v>
      </c>
    </row>
    <row r="902" customFormat="false" ht="15" hidden="true" customHeight="false" outlineLevel="0" collapsed="false">
      <c r="A902" s="0" t="n">
        <f aca="false">'SOUTH-2'!A405</f>
        <v>30</v>
      </c>
      <c r="B902" s="0" t="str">
        <f aca="false">'SOUTH-2'!B405</f>
        <v>11/0.4 kV AT-1</v>
      </c>
      <c r="C902" s="1441" t="n">
        <f aca="false">'SOUTH-2'!C405</f>
        <v>0.415</v>
      </c>
      <c r="D902" s="1441" t="n">
        <f aca="false">'SOUTH-2'!D405</f>
        <v>0</v>
      </c>
      <c r="E902" s="1441" t="str">
        <f aca="false">'SOUTH-2'!E405</f>
        <v>DHKH4409</v>
      </c>
      <c r="F902" s="1441" t="n">
        <f aca="false">'SOUTH-2'!F405</f>
        <v>1</v>
      </c>
      <c r="G902" s="1441" t="n">
        <f aca="false">'SOUTH-2'!G405</f>
        <v>1313</v>
      </c>
      <c r="H902" s="1441" t="n">
        <f aca="false">'SOUTH-2'!H405</f>
        <v>1316</v>
      </c>
      <c r="I902" s="1441" t="n">
        <f aca="false">'SOUTH-2'!I405</f>
        <v>3</v>
      </c>
      <c r="J902" s="1441" t="n">
        <f aca="false">'SOUTH-2'!J405</f>
        <v>100</v>
      </c>
      <c r="K902" s="0" t="n">
        <f aca="false">'SOUTH-2'!K405</f>
        <v>0</v>
      </c>
      <c r="L902" s="0" t="n">
        <f aca="false">'SOUTH-2'!L405</f>
        <v>300</v>
      </c>
      <c r="M902" s="0" t="n">
        <f aca="false">'SOUTH-2'!M405</f>
        <v>301.77715933426</v>
      </c>
      <c r="N902" s="0" t="str">
        <f aca="false">'SOUTH-2'!N405</f>
        <v>Rajarbag</v>
      </c>
      <c r="O902" s="0" t="s">
        <v>1061</v>
      </c>
    </row>
    <row r="903" customFormat="false" ht="15" hidden="true" customHeight="false" outlineLevel="0" collapsed="false">
      <c r="A903" s="0" t="n">
        <f aca="false">'SOUTH-2'!A406</f>
        <v>31</v>
      </c>
      <c r="B903" s="0" t="str">
        <f aca="false">'SOUTH-2'!B406</f>
        <v>11/0.4 kV AT-2</v>
      </c>
      <c r="C903" s="1441" t="n">
        <f aca="false">'SOUTH-2'!C406</f>
        <v>0.415</v>
      </c>
      <c r="D903" s="1441" t="n">
        <f aca="false">'SOUTH-2'!D406</f>
        <v>0</v>
      </c>
      <c r="E903" s="1441" t="str">
        <f aca="false">'SOUTH-2'!E406</f>
        <v>DHKH4411</v>
      </c>
      <c r="F903" s="1441" t="n">
        <f aca="false">'SOUTH-2'!F406</f>
        <v>1</v>
      </c>
      <c r="G903" s="1441" t="n">
        <f aca="false">'SOUTH-2'!G406</f>
        <v>454</v>
      </c>
      <c r="H903" s="1441" t="n">
        <f aca="false">'SOUTH-2'!H406</f>
        <v>454</v>
      </c>
      <c r="I903" s="1441" t="n">
        <f aca="false">'SOUTH-2'!I406</f>
        <v>0</v>
      </c>
      <c r="J903" s="1441" t="n">
        <f aca="false">'SOUTH-2'!J406</f>
        <v>100</v>
      </c>
      <c r="K903" s="0" t="n">
        <f aca="false">'SOUTH-2'!K406</f>
        <v>0</v>
      </c>
      <c r="L903" s="0" t="n">
        <f aca="false">'SOUTH-2'!L406</f>
        <v>0</v>
      </c>
      <c r="M903" s="0" t="n">
        <f aca="false">'SOUTH-2'!M406</f>
        <v>0</v>
      </c>
      <c r="N903" s="0" t="str">
        <f aca="false">'SOUTH-2'!N406</f>
        <v>Rajarbag</v>
      </c>
      <c r="O903" s="0" t="s">
        <v>1061</v>
      </c>
    </row>
    <row r="904" customFormat="false" ht="15" hidden="true" customHeight="false" outlineLevel="0" collapsed="false">
      <c r="A904" s="0" t="n">
        <f aca="false">'SOUTH-2'!A471</f>
        <v>1</v>
      </c>
      <c r="B904" s="0" t="str">
        <f aca="false">'SOUTH-2'!B471</f>
        <v>Amtola O/H Feeder</v>
      </c>
      <c r="C904" s="1441" t="n">
        <f aca="false">'SOUTH-2'!C471</f>
        <v>11</v>
      </c>
      <c r="D904" s="1441" t="str">
        <f aca="false">'SOUTH-2'!D471</f>
        <v>Rajarbag</v>
      </c>
      <c r="E904" s="1441" t="n">
        <f aca="false">'SOUTH-2'!E471</f>
        <v>112</v>
      </c>
      <c r="F904" s="1441" t="n">
        <f aca="false">'SOUTH-2'!F471</f>
        <v>1</v>
      </c>
      <c r="G904" s="1441" t="n">
        <f aca="false">'SOUTH-2'!G471</f>
        <v>315.7</v>
      </c>
      <c r="H904" s="1441" t="n">
        <f aca="false">'SOUTH-2'!H471</f>
        <v>349.8</v>
      </c>
      <c r="I904" s="1441" t="n">
        <f aca="false">'SOUTH-2'!I471</f>
        <v>34.1</v>
      </c>
      <c r="J904" s="1441" t="n">
        <f aca="false">'SOUTH-2'!J471</f>
        <v>40000</v>
      </c>
      <c r="K904" s="0" t="n">
        <f aca="false">'SOUTH-2'!K471</f>
        <v>0</v>
      </c>
      <c r="L904" s="0" t="n">
        <f aca="false">'SOUTH-2'!L471</f>
        <v>1364000</v>
      </c>
      <c r="M904" s="0" t="n">
        <f aca="false">'SOUTH-2'!M471</f>
        <v>1381038.22077982</v>
      </c>
      <c r="N904" s="0" t="str">
        <f aca="false">'SOUTH-2'!N471</f>
        <v>Rajarbag</v>
      </c>
      <c r="O904" s="0" t="s">
        <v>1064</v>
      </c>
    </row>
    <row r="905" customFormat="false" ht="15" hidden="true" customHeight="false" outlineLevel="0" collapsed="false">
      <c r="A905" s="0" t="n">
        <f aca="false">'SOUTH-2'!A472</f>
        <v>2</v>
      </c>
      <c r="B905" s="0" t="str">
        <f aca="false">'SOUTH-2'!B472</f>
        <v>Police Telecom</v>
      </c>
      <c r="C905" s="1441" t="n">
        <f aca="false">'SOUTH-2'!C472</f>
        <v>11</v>
      </c>
      <c r="D905" s="1441" t="str">
        <f aca="false">'SOUTH-2'!D472</f>
        <v>Rajarbag</v>
      </c>
      <c r="E905" s="1441" t="n">
        <f aca="false">'SOUTH-2'!E472</f>
        <v>130</v>
      </c>
      <c r="F905" s="1441" t="n">
        <f aca="false">'SOUTH-2'!F472</f>
        <v>1</v>
      </c>
      <c r="G905" s="1441" t="n">
        <f aca="false">'SOUTH-2'!G472</f>
        <v>53.6</v>
      </c>
      <c r="H905" s="1441" t="n">
        <f aca="false">'SOUTH-2'!H472</f>
        <v>58.9</v>
      </c>
      <c r="I905" s="1441" t="n">
        <f aca="false">'SOUTH-2'!I472</f>
        <v>5.3</v>
      </c>
      <c r="J905" s="1441" t="n">
        <f aca="false">'SOUTH-2'!J472</f>
        <v>40000</v>
      </c>
      <c r="K905" s="0" t="n">
        <f aca="false">'SOUTH-2'!K472</f>
        <v>0</v>
      </c>
      <c r="L905" s="0" t="n">
        <f aca="false">'SOUTH-2'!L472</f>
        <v>212000</v>
      </c>
      <c r="M905" s="0" t="n">
        <f aca="false">'SOUTH-2'!M472</f>
        <v>214648.169212112</v>
      </c>
      <c r="N905" s="0" t="str">
        <f aca="false">'SOUTH-2'!N472</f>
        <v>Rajarbag</v>
      </c>
      <c r="O905" s="0" t="s">
        <v>1064</v>
      </c>
    </row>
    <row r="906" customFormat="false" ht="15" hidden="true" customHeight="false" outlineLevel="0" collapsed="false">
      <c r="A906" s="0" t="n">
        <f aca="false">'SOUTH-2'!A473</f>
        <v>3</v>
      </c>
      <c r="B906" s="0" t="str">
        <f aca="false">'SOUTH-2'!B473</f>
        <v>Railway Colony O/H</v>
      </c>
      <c r="C906" s="1441" t="n">
        <f aca="false">'SOUTH-2'!C473</f>
        <v>11</v>
      </c>
      <c r="D906" s="1441" t="str">
        <f aca="false">'SOUTH-2'!D473</f>
        <v>Rajarbag</v>
      </c>
      <c r="E906" s="1441" t="n">
        <f aca="false">'SOUTH-2'!E473</f>
        <v>177</v>
      </c>
      <c r="F906" s="1441" t="n">
        <f aca="false">'SOUTH-2'!F473</f>
        <v>1</v>
      </c>
      <c r="G906" s="1441" t="n">
        <f aca="false">'SOUTH-2'!G473</f>
        <v>221</v>
      </c>
      <c r="H906" s="1441" t="n">
        <f aca="false">'SOUTH-2'!H473</f>
        <v>242.4</v>
      </c>
      <c r="I906" s="1441" t="n">
        <f aca="false">'SOUTH-2'!I473</f>
        <v>21.4</v>
      </c>
      <c r="J906" s="1441" t="n">
        <f aca="false">'SOUTH-2'!J473</f>
        <v>40000</v>
      </c>
      <c r="K906" s="0" t="n">
        <f aca="false">'SOUTH-2'!K473</f>
        <v>0</v>
      </c>
      <c r="L906" s="0" t="n">
        <f aca="false">'SOUTH-2'!L473</f>
        <v>856000</v>
      </c>
      <c r="M906" s="0" t="n">
        <f aca="false">'SOUTH-2'!M473</f>
        <v>866692.607762115</v>
      </c>
      <c r="N906" s="0" t="str">
        <f aca="false">'SOUTH-2'!N473</f>
        <v>Rajarbag</v>
      </c>
      <c r="O906" s="0" t="s">
        <v>1064</v>
      </c>
    </row>
    <row r="907" customFormat="false" ht="15" hidden="true" customHeight="false" outlineLevel="0" collapsed="false">
      <c r="A907" s="0" t="n">
        <f aca="false">'SOUTH-2'!A474</f>
        <v>4</v>
      </c>
      <c r="B907" s="0" t="str">
        <f aca="false">'SOUTH-2'!B474</f>
        <v>Shahjahanpur O/H Feeder</v>
      </c>
      <c r="C907" s="1441" t="n">
        <f aca="false">'SOUTH-2'!C474</f>
        <v>11</v>
      </c>
      <c r="D907" s="1441" t="str">
        <f aca="false">'SOUTH-2'!D474</f>
        <v>Rajarbag</v>
      </c>
      <c r="E907" s="1441" t="n">
        <f aca="false">'SOUTH-2'!E474</f>
        <v>12</v>
      </c>
      <c r="F907" s="1441" t="n">
        <f aca="false">'SOUTH-2'!F474</f>
        <v>1</v>
      </c>
      <c r="G907" s="1441" t="n">
        <f aca="false">'SOUTH-2'!G474</f>
        <v>562.4</v>
      </c>
      <c r="H907" s="1441" t="n">
        <f aca="false">'SOUTH-2'!H474</f>
        <v>617</v>
      </c>
      <c r="I907" s="1441" t="n">
        <f aca="false">'SOUTH-2'!I474</f>
        <v>54.6</v>
      </c>
      <c r="J907" s="1441" t="n">
        <f aca="false">'SOUTH-2'!J474</f>
        <v>40000</v>
      </c>
      <c r="K907" s="0" t="n">
        <f aca="false">'SOUTH-2'!K474</f>
        <v>0</v>
      </c>
      <c r="L907" s="0" t="n">
        <f aca="false">'SOUTH-2'!L474</f>
        <v>2184000</v>
      </c>
      <c r="M907" s="0" t="n">
        <f aca="false">'SOUTH-2'!M474</f>
        <v>2211281.13943044</v>
      </c>
      <c r="N907" s="0" t="str">
        <f aca="false">'SOUTH-2'!N474</f>
        <v>Rajarbag</v>
      </c>
      <c r="O907" s="0" t="s">
        <v>1064</v>
      </c>
    </row>
    <row r="908" customFormat="false" ht="15" hidden="true" customHeight="false" outlineLevel="0" collapsed="false">
      <c r="A908" s="0" t="n">
        <f aca="false">'SOUTH-2'!A475</f>
        <v>5</v>
      </c>
      <c r="B908" s="0" t="str">
        <f aca="false">'SOUTH-2'!B475</f>
        <v>11 KV Majar Feeder</v>
      </c>
      <c r="C908" s="1441" t="n">
        <f aca="false">'SOUTH-2'!C475</f>
        <v>11</v>
      </c>
      <c r="D908" s="1441" t="n">
        <f aca="false">'SOUTH-2'!D475</f>
        <v>0</v>
      </c>
      <c r="E908" s="1441" t="n">
        <f aca="false">'SOUTH-2'!E475</f>
        <v>96</v>
      </c>
      <c r="F908" s="1441" t="n">
        <f aca="false">'SOUTH-2'!F475</f>
        <v>1</v>
      </c>
      <c r="G908" s="1441" t="n">
        <f aca="false">'SOUTH-2'!G475</f>
        <v>22.1</v>
      </c>
      <c r="H908" s="1441" t="n">
        <f aca="false">'SOUTH-2'!H475</f>
        <v>32</v>
      </c>
      <c r="I908" s="1441" t="n">
        <f aca="false">'SOUTH-2'!I475</f>
        <v>9.9</v>
      </c>
      <c r="J908" s="1441" t="n">
        <f aca="false">'SOUTH-2'!J475</f>
        <v>40000</v>
      </c>
      <c r="K908" s="0" t="n">
        <f aca="false">'SOUTH-2'!K475</f>
        <v>0</v>
      </c>
      <c r="L908" s="0" t="n">
        <f aca="false">'SOUTH-2'!L475</f>
        <v>396000</v>
      </c>
      <c r="M908" s="0" t="n">
        <f aca="false">'SOUTH-2'!M475</f>
        <v>400946.580226399</v>
      </c>
      <c r="N908" s="0" t="str">
        <f aca="false">'SOUTH-2'!N475</f>
        <v>Motijheel</v>
      </c>
      <c r="O908" s="0" t="s">
        <v>1064</v>
      </c>
    </row>
    <row r="909" customFormat="false" ht="15" hidden="true" customHeight="false" outlineLevel="0" collapsed="false">
      <c r="A909" s="0" t="n">
        <f aca="false">'SOUTH-2'!A476</f>
        <v>7</v>
      </c>
      <c r="B909" s="0" t="str">
        <f aca="false">'SOUTH-2'!B476</f>
        <v>11 kV Feeder-6</v>
      </c>
      <c r="C909" s="1441" t="n">
        <f aca="false">'SOUTH-2'!C476</f>
        <v>11</v>
      </c>
      <c r="D909" s="1441" t="n">
        <f aca="false">'SOUTH-2'!D476</f>
        <v>0</v>
      </c>
      <c r="E909" s="1441" t="n">
        <f aca="false">'SOUTH-2'!E476</f>
        <v>11</v>
      </c>
      <c r="F909" s="1441" t="n">
        <f aca="false">'SOUTH-2'!F476</f>
        <v>1</v>
      </c>
      <c r="G909" s="1441" t="n">
        <f aca="false">'SOUTH-2'!G476</f>
        <v>0</v>
      </c>
      <c r="H909" s="1441" t="n">
        <f aca="false">'SOUTH-2'!H476</f>
        <v>0</v>
      </c>
      <c r="I909" s="1441" t="n">
        <f aca="false">'SOUTH-2'!I476</f>
        <v>0</v>
      </c>
      <c r="J909" s="1441" t="n">
        <f aca="false">'SOUTH-2'!J476</f>
        <v>40000</v>
      </c>
      <c r="K909" s="0" t="n">
        <f aca="false">'SOUTH-2'!K476</f>
        <v>0</v>
      </c>
      <c r="L909" s="0" t="n">
        <f aca="false">'SOUTH-2'!L476</f>
        <v>0</v>
      </c>
      <c r="M909" s="0" t="n">
        <f aca="false">'SOUTH-2'!M476</f>
        <v>0</v>
      </c>
      <c r="N909" s="0" t="n">
        <f aca="false">'SOUTH-2'!N476</f>
        <v>0</v>
      </c>
      <c r="O909" s="0" t="s">
        <v>1064</v>
      </c>
    </row>
    <row r="910" customFormat="false" ht="15" hidden="true" customHeight="false" outlineLevel="0" collapsed="false">
      <c r="A910" s="0" t="n">
        <f aca="false">'SOUTH-2'!A477</f>
        <v>8</v>
      </c>
      <c r="B910" s="0" t="str">
        <f aca="false">'SOUTH-2'!B477</f>
        <v>Momenbagh O/H</v>
      </c>
      <c r="C910" s="1441" t="n">
        <f aca="false">'SOUTH-2'!C477</f>
        <v>11</v>
      </c>
      <c r="D910" s="1441" t="str">
        <f aca="false">'SOUTH-2'!D477</f>
        <v>Rajarbag</v>
      </c>
      <c r="E910" s="1441" t="n">
        <f aca="false">'SOUTH-2'!E477</f>
        <v>107</v>
      </c>
      <c r="F910" s="1441" t="n">
        <f aca="false">'SOUTH-2'!F477</f>
        <v>1</v>
      </c>
      <c r="G910" s="1441" t="n">
        <f aca="false">'SOUTH-2'!G477</f>
        <v>278.1</v>
      </c>
      <c r="H910" s="1441" t="n">
        <f aca="false">'SOUTH-2'!H477</f>
        <v>304.8</v>
      </c>
      <c r="I910" s="1441" t="n">
        <f aca="false">'SOUTH-2'!I477</f>
        <v>26.7</v>
      </c>
      <c r="J910" s="1441" t="n">
        <f aca="false">'SOUTH-2'!J477</f>
        <v>40000</v>
      </c>
      <c r="K910" s="0" t="n">
        <f aca="false">'SOUTH-2'!K477</f>
        <v>0</v>
      </c>
      <c r="L910" s="0" t="n">
        <f aca="false">'SOUTH-2'!L477</f>
        <v>1068000</v>
      </c>
      <c r="M910" s="0" t="n">
        <f aca="false">'SOUTH-2'!M477</f>
        <v>1081340.77697423</v>
      </c>
      <c r="N910" s="0" t="str">
        <f aca="false">'SOUTH-2'!N477</f>
        <v>Rajarbag</v>
      </c>
      <c r="O910" s="0" t="s">
        <v>1064</v>
      </c>
    </row>
    <row r="911" customFormat="false" ht="15" hidden="true" customHeight="false" outlineLevel="0" collapsed="false">
      <c r="A911" s="0" t="n">
        <f aca="false">'SOUTH-2'!A478</f>
        <v>9</v>
      </c>
      <c r="B911" s="0" t="str">
        <f aca="false">'SOUTH-2'!B478</f>
        <v>11 kV Feeder-8</v>
      </c>
      <c r="C911" s="1441" t="n">
        <f aca="false">'SOUTH-2'!C478</f>
        <v>11</v>
      </c>
      <c r="D911" s="1441" t="n">
        <f aca="false">'SOUTH-2'!D478</f>
        <v>0</v>
      </c>
      <c r="E911" s="1441" t="n">
        <f aca="false">'SOUTH-2'!E478</f>
        <v>179</v>
      </c>
      <c r="F911" s="1441" t="n">
        <f aca="false">'SOUTH-2'!F478</f>
        <v>1</v>
      </c>
      <c r="G911" s="1441" t="n">
        <f aca="false">'SOUTH-2'!G478</f>
        <v>0</v>
      </c>
      <c r="H911" s="1441" t="n">
        <f aca="false">'SOUTH-2'!H478</f>
        <v>0</v>
      </c>
      <c r="I911" s="1441" t="n">
        <f aca="false">'SOUTH-2'!I478</f>
        <v>0</v>
      </c>
      <c r="J911" s="1441" t="n">
        <f aca="false">'SOUTH-2'!J478</f>
        <v>40000</v>
      </c>
      <c r="K911" s="0" t="n">
        <f aca="false">'SOUTH-2'!K478</f>
        <v>0</v>
      </c>
      <c r="L911" s="0" t="n">
        <f aca="false">'SOUTH-2'!L478</f>
        <v>0</v>
      </c>
      <c r="M911" s="0" t="n">
        <f aca="false">'SOUTH-2'!M478</f>
        <v>0</v>
      </c>
      <c r="N911" s="0" t="n">
        <f aca="false">'SOUTH-2'!N478</f>
        <v>0</v>
      </c>
      <c r="O911" s="0" t="s">
        <v>1064</v>
      </c>
    </row>
    <row r="912" customFormat="false" ht="15" hidden="true" customHeight="false" outlineLevel="0" collapsed="false">
      <c r="A912" s="0" t="n">
        <f aca="false">'SOUTH-2'!A479</f>
        <v>11</v>
      </c>
      <c r="B912" s="0" t="str">
        <f aca="false">'SOUTH-2'!B479</f>
        <v>11 kV Uttara Bank Goli  Feeder-9</v>
      </c>
      <c r="C912" s="1441" t="n">
        <f aca="false">'SOUTH-2'!C479</f>
        <v>11</v>
      </c>
      <c r="D912" s="1441" t="str">
        <f aca="false">'SOUTH-2'!D479</f>
        <v>Rajarbag</v>
      </c>
      <c r="E912" s="1441" t="n">
        <f aca="false">'SOUTH-2'!E479</f>
        <v>169</v>
      </c>
      <c r="F912" s="1441" t="n">
        <f aca="false">'SOUTH-2'!F479</f>
        <v>1</v>
      </c>
      <c r="G912" s="1441" t="n">
        <f aca="false">'SOUTH-2'!G479</f>
        <v>190.2</v>
      </c>
      <c r="H912" s="1441" t="n">
        <f aca="false">'SOUTH-2'!H479</f>
        <v>198.6</v>
      </c>
      <c r="I912" s="1441" t="n">
        <f aca="false">'SOUTH-2'!I479</f>
        <v>8.40000000000001</v>
      </c>
      <c r="J912" s="1441" t="n">
        <f aca="false">'SOUTH-2'!J479</f>
        <v>40000</v>
      </c>
      <c r="K912" s="0" t="n">
        <f aca="false">'SOUTH-2'!K479</f>
        <v>0</v>
      </c>
      <c r="L912" s="0" t="n">
        <f aca="false">'SOUTH-2'!L479</f>
        <v>336000</v>
      </c>
      <c r="M912" s="0" t="n">
        <f aca="false">'SOUTH-2'!M479</f>
        <v>340197.098373914</v>
      </c>
      <c r="N912" s="0" t="str">
        <f aca="false">'SOUTH-2'!N479</f>
        <v>Rajarbag</v>
      </c>
      <c r="O912" s="0" t="s">
        <v>1064</v>
      </c>
    </row>
    <row r="913" customFormat="false" ht="15" hidden="true" customHeight="false" outlineLevel="0" collapsed="false">
      <c r="A913" s="0" t="n">
        <f aca="false">'SOUTH-2'!A480</f>
        <v>12</v>
      </c>
      <c r="B913" s="0" t="str">
        <f aca="false">'SOUTH-2'!B480</f>
        <v>11 kV Baraka O/H Feeder-10</v>
      </c>
      <c r="C913" s="1441" t="n">
        <f aca="false">'SOUTH-2'!C480</f>
        <v>11</v>
      </c>
      <c r="D913" s="1441" t="str">
        <f aca="false">'SOUTH-2'!D480</f>
        <v>Rajarbag</v>
      </c>
      <c r="E913" s="1441" t="n">
        <f aca="false">'SOUTH-2'!E480</f>
        <v>49</v>
      </c>
      <c r="F913" s="1441" t="n">
        <f aca="false">'SOUTH-2'!F480</f>
        <v>1</v>
      </c>
      <c r="G913" s="1441" t="n">
        <f aca="false">'SOUTH-2'!G480</f>
        <v>198.7</v>
      </c>
      <c r="H913" s="1441" t="n">
        <f aca="false">'SOUTH-2'!H480</f>
        <v>209.5</v>
      </c>
      <c r="I913" s="1441" t="n">
        <f aca="false">'SOUTH-2'!I480</f>
        <v>10.8</v>
      </c>
      <c r="J913" s="1441" t="n">
        <f aca="false">'SOUTH-2'!J480</f>
        <v>40000</v>
      </c>
      <c r="K913" s="0" t="n">
        <f aca="false">'SOUTH-2'!K480</f>
        <v>0</v>
      </c>
      <c r="L913" s="0" t="n">
        <f aca="false">'SOUTH-2'!L480</f>
        <v>432000.000000001</v>
      </c>
      <c r="M913" s="0" t="n">
        <f aca="false">'SOUTH-2'!M480</f>
        <v>437396.26933789</v>
      </c>
      <c r="N913" s="0" t="str">
        <f aca="false">'SOUTH-2'!N480</f>
        <v>Rajarbag</v>
      </c>
      <c r="O913" s="0" t="s">
        <v>1064</v>
      </c>
    </row>
    <row r="914" customFormat="false" ht="15" hidden="true" customHeight="false" outlineLevel="0" collapsed="false">
      <c r="A914" s="0" t="n">
        <f aca="false">'SOUTH-2'!A481</f>
        <v>13</v>
      </c>
      <c r="B914" s="0" t="str">
        <f aca="false">'SOUTH-2'!B481</f>
        <v>11 kV Feeder-11</v>
      </c>
      <c r="C914" s="1441" t="n">
        <f aca="false">'SOUTH-2'!C481</f>
        <v>11</v>
      </c>
      <c r="D914" s="1441" t="n">
        <f aca="false">'SOUTH-2'!D481</f>
        <v>0</v>
      </c>
      <c r="E914" s="1441" t="n">
        <f aca="false">'SOUTH-2'!E481</f>
        <v>92</v>
      </c>
      <c r="F914" s="1441" t="n">
        <f aca="false">'SOUTH-2'!F481</f>
        <v>1</v>
      </c>
      <c r="G914" s="1441" t="n">
        <f aca="false">'SOUTH-2'!G481</f>
        <v>0</v>
      </c>
      <c r="H914" s="1441" t="n">
        <f aca="false">'SOUTH-2'!H481</f>
        <v>0</v>
      </c>
      <c r="I914" s="1441" t="n">
        <f aca="false">'SOUTH-2'!I481</f>
        <v>0</v>
      </c>
      <c r="J914" s="1441" t="n">
        <f aca="false">'SOUTH-2'!J481</f>
        <v>40000</v>
      </c>
      <c r="K914" s="0" t="n">
        <f aca="false">'SOUTH-2'!K481</f>
        <v>0</v>
      </c>
      <c r="L914" s="0" t="n">
        <f aca="false">'SOUTH-2'!L481</f>
        <v>0</v>
      </c>
      <c r="M914" s="0" t="n">
        <f aca="false">'SOUTH-2'!M481</f>
        <v>0</v>
      </c>
      <c r="N914" s="0" t="n">
        <f aca="false">'SOUTH-2'!N481</f>
        <v>0</v>
      </c>
      <c r="O914" s="0" t="s">
        <v>1064</v>
      </c>
    </row>
    <row r="915" customFormat="false" ht="15" hidden="true" customHeight="false" outlineLevel="0" collapsed="false">
      <c r="A915" s="0" t="n">
        <f aca="false">'SOUTH-2'!A482</f>
        <v>14</v>
      </c>
      <c r="B915" s="0" t="str">
        <f aca="false">'SOUTH-2'!B482</f>
        <v>Dhaka Railway</v>
      </c>
      <c r="C915" s="1441" t="n">
        <f aca="false">'SOUTH-2'!C482</f>
        <v>11</v>
      </c>
      <c r="D915" s="1441" t="str">
        <f aca="false">'SOUTH-2'!D482</f>
        <v>Motijheel</v>
      </c>
      <c r="E915" s="1441" t="n">
        <f aca="false">'SOUTH-2'!E482</f>
        <v>150</v>
      </c>
      <c r="F915" s="1441" t="n">
        <f aca="false">'SOUTH-2'!F482</f>
        <v>1</v>
      </c>
      <c r="G915" s="1441" t="n">
        <f aca="false">'SOUTH-2'!G482</f>
        <v>48</v>
      </c>
      <c r="H915" s="1441" t="n">
        <f aca="false">'SOUTH-2'!H482</f>
        <v>53.5</v>
      </c>
      <c r="I915" s="1441" t="n">
        <f aca="false">'SOUTH-2'!I482</f>
        <v>5.5</v>
      </c>
      <c r="J915" s="1441" t="n">
        <f aca="false">'SOUTH-2'!J482</f>
        <v>40000</v>
      </c>
      <c r="K915" s="0" t="n">
        <f aca="false">'SOUTH-2'!K482</f>
        <v>0</v>
      </c>
      <c r="L915" s="0" t="n">
        <f aca="false">'SOUTH-2'!L482</f>
        <v>220000</v>
      </c>
      <c r="M915" s="0" t="n">
        <f aca="false">'SOUTH-2'!M482</f>
        <v>222748.100125777</v>
      </c>
      <c r="N915" s="0" t="str">
        <f aca="false">'SOUTH-2'!N482</f>
        <v>Motijheel</v>
      </c>
      <c r="O915" s="0" t="s">
        <v>1064</v>
      </c>
    </row>
    <row r="916" customFormat="false" ht="15" hidden="true" customHeight="false" outlineLevel="0" collapsed="false">
      <c r="A916" s="0" t="n">
        <f aca="false">'SOUTH-2'!A483</f>
        <v>15</v>
      </c>
      <c r="B916" s="0" t="str">
        <f aca="false">'SOUTH-2'!B483</f>
        <v>Jasimuddin Feeder-13</v>
      </c>
      <c r="C916" s="1441" t="n">
        <f aca="false">'SOUTH-2'!C483</f>
        <v>11</v>
      </c>
      <c r="D916" s="1441" t="n">
        <f aca="false">'SOUTH-2'!D483</f>
        <v>0</v>
      </c>
      <c r="E916" s="1441" t="n">
        <f aca="false">'SOUTH-2'!E483</f>
        <v>91</v>
      </c>
      <c r="F916" s="1441" t="n">
        <f aca="false">'SOUTH-2'!F483</f>
        <v>1</v>
      </c>
      <c r="G916" s="1441" t="n">
        <f aca="false">'SOUTH-2'!G483</f>
        <v>71.8</v>
      </c>
      <c r="H916" s="1441" t="n">
        <f aca="false">'SOUTH-2'!H483</f>
        <v>112.7</v>
      </c>
      <c r="I916" s="1441" t="n">
        <f aca="false">'SOUTH-2'!I483</f>
        <v>40.9</v>
      </c>
      <c r="J916" s="1441" t="n">
        <f aca="false">'SOUTH-2'!J483</f>
        <v>40000</v>
      </c>
      <c r="K916" s="0" t="n">
        <f aca="false">'SOUTH-2'!K483</f>
        <v>0</v>
      </c>
      <c r="L916" s="0" t="n">
        <f aca="false">'SOUTH-2'!L483</f>
        <v>1636000</v>
      </c>
      <c r="M916" s="0" t="n">
        <f aca="false">'SOUTH-2'!M483</f>
        <v>1656435.87184442</v>
      </c>
      <c r="N916" s="0" t="str">
        <f aca="false">'SOUTH-2'!N483</f>
        <v>Motijheel</v>
      </c>
      <c r="O916" s="0" t="s">
        <v>1064</v>
      </c>
    </row>
    <row r="917" customFormat="false" ht="15" hidden="true" customHeight="false" outlineLevel="0" collapsed="false">
      <c r="A917" s="0" t="n">
        <f aca="false">'SOUTH-2'!A484</f>
        <v>16</v>
      </c>
      <c r="B917" s="0" t="str">
        <f aca="false">'SOUTH-2'!B484</f>
        <v>Police Box Feeder-14</v>
      </c>
      <c r="C917" s="1441" t="n">
        <f aca="false">'SOUTH-2'!C484</f>
        <v>11</v>
      </c>
      <c r="D917" s="1441" t="n">
        <f aca="false">'SOUTH-2'!D484</f>
        <v>0</v>
      </c>
      <c r="E917" s="1441" t="n">
        <f aca="false">'SOUTH-2'!E484</f>
        <v>18</v>
      </c>
      <c r="F917" s="1441" t="n">
        <f aca="false">'SOUTH-2'!F484</f>
        <v>1</v>
      </c>
      <c r="G917" s="1441" t="n">
        <f aca="false">'SOUTH-2'!G484</f>
        <v>36.4</v>
      </c>
      <c r="H917" s="1441" t="n">
        <f aca="false">'SOUTH-2'!H484</f>
        <v>52.8</v>
      </c>
      <c r="I917" s="1441" t="n">
        <f aca="false">'SOUTH-2'!I484</f>
        <v>16.4</v>
      </c>
      <c r="J917" s="1441" t="n">
        <f aca="false">'SOUTH-2'!J484</f>
        <v>40000</v>
      </c>
      <c r="K917" s="0" t="n">
        <f aca="false">'SOUTH-2'!K484</f>
        <v>0</v>
      </c>
      <c r="L917" s="0" t="n">
        <f aca="false">'SOUTH-2'!L484</f>
        <v>656000</v>
      </c>
      <c r="M917" s="0" t="n">
        <f aca="false">'SOUTH-2'!M484</f>
        <v>664194.334920499</v>
      </c>
      <c r="N917" s="0" t="str">
        <f aca="false">'SOUTH-2'!N484</f>
        <v>Motijheel</v>
      </c>
      <c r="O917" s="0" t="s">
        <v>1064</v>
      </c>
    </row>
    <row r="918" customFormat="false" ht="15" hidden="true" customHeight="false" outlineLevel="0" collapsed="false">
      <c r="A918" s="0" t="n">
        <f aca="false">'SOUTH-2'!A485</f>
        <v>17</v>
      </c>
      <c r="B918" s="0" t="str">
        <f aca="false">'SOUTH-2'!B485</f>
        <v>11 kV Feeder-15</v>
      </c>
      <c r="C918" s="1441" t="n">
        <f aca="false">'SOUTH-2'!C485</f>
        <v>11</v>
      </c>
      <c r="D918" s="1441" t="n">
        <f aca="false">'SOUTH-2'!D485</f>
        <v>0</v>
      </c>
      <c r="E918" s="1441" t="n">
        <f aca="false">'SOUTH-2'!E485</f>
        <v>171</v>
      </c>
      <c r="F918" s="1441" t="n">
        <f aca="false">'SOUTH-2'!F485</f>
        <v>1</v>
      </c>
      <c r="G918" s="1441" t="n">
        <f aca="false">'SOUTH-2'!G485</f>
        <v>0</v>
      </c>
      <c r="H918" s="1441" t="n">
        <f aca="false">'SOUTH-2'!H485</f>
        <v>0</v>
      </c>
      <c r="I918" s="1441" t="n">
        <f aca="false">'SOUTH-2'!I485</f>
        <v>0</v>
      </c>
      <c r="J918" s="1441" t="n">
        <f aca="false">'SOUTH-2'!J485</f>
        <v>40000</v>
      </c>
      <c r="K918" s="0" t="n">
        <f aca="false">'SOUTH-2'!K485</f>
        <v>0</v>
      </c>
      <c r="L918" s="0" t="n">
        <f aca="false">'SOUTH-2'!L485</f>
        <v>0</v>
      </c>
      <c r="M918" s="0" t="n">
        <f aca="false">'SOUTH-2'!M485</f>
        <v>0</v>
      </c>
      <c r="N918" s="0" t="n">
        <f aca="false">'SOUTH-2'!N485</f>
        <v>0</v>
      </c>
      <c r="O918" s="0" t="s">
        <v>1064</v>
      </c>
    </row>
    <row r="919" customFormat="false" ht="15" hidden="true" customHeight="false" outlineLevel="0" collapsed="false">
      <c r="A919" s="0" t="n">
        <f aca="false">'SOUTH-2'!A486</f>
        <v>18</v>
      </c>
      <c r="B919" s="0" t="str">
        <f aca="false">'SOUTH-2'!B486</f>
        <v>11 kV Feeder-16</v>
      </c>
      <c r="C919" s="1441" t="n">
        <f aca="false">'SOUTH-2'!C486</f>
        <v>11</v>
      </c>
      <c r="D919" s="1441" t="n">
        <f aca="false">'SOUTH-2'!D486</f>
        <v>0</v>
      </c>
      <c r="E919" s="1441" t="n">
        <f aca="false">'SOUTH-2'!E486</f>
        <v>204</v>
      </c>
      <c r="F919" s="1441" t="n">
        <f aca="false">'SOUTH-2'!F486</f>
        <v>1</v>
      </c>
      <c r="G919" s="1441" t="n">
        <f aca="false">'SOUTH-2'!G486</f>
        <v>0</v>
      </c>
      <c r="H919" s="1441" t="n">
        <f aca="false">'SOUTH-2'!H486</f>
        <v>0</v>
      </c>
      <c r="I919" s="1441" t="n">
        <f aca="false">'SOUTH-2'!I486</f>
        <v>0</v>
      </c>
      <c r="J919" s="1441" t="n">
        <f aca="false">'SOUTH-2'!J486</f>
        <v>40000</v>
      </c>
      <c r="K919" s="0" t="n">
        <f aca="false">'SOUTH-2'!K486</f>
        <v>0</v>
      </c>
      <c r="L919" s="0" t="n">
        <f aca="false">'SOUTH-2'!L486</f>
        <v>0</v>
      </c>
      <c r="M919" s="0" t="n">
        <f aca="false">'SOUTH-2'!M486</f>
        <v>0</v>
      </c>
      <c r="N919" s="0" t="n">
        <f aca="false">'SOUTH-2'!N486</f>
        <v>0</v>
      </c>
      <c r="O919" s="0" t="s">
        <v>1064</v>
      </c>
    </row>
    <row r="920" customFormat="false" ht="15" hidden="true" customHeight="false" outlineLevel="0" collapsed="false">
      <c r="A920" s="0" t="n">
        <f aca="false">'SOUTH-2'!A487</f>
        <v>19</v>
      </c>
      <c r="B920" s="0" t="str">
        <f aca="false">'SOUTH-2'!B487</f>
        <v>Auxiliary -1 (AT-1 )</v>
      </c>
      <c r="C920" s="1441" t="n">
        <f aca="false">'SOUTH-2'!C487</f>
        <v>0.415</v>
      </c>
      <c r="D920" s="1441" t="n">
        <f aca="false">'SOUTH-2'!D487</f>
        <v>0</v>
      </c>
      <c r="E920" s="1441" t="str">
        <f aca="false">'SOUTH-2'!E487</f>
        <v>DHKF 7632</v>
      </c>
      <c r="F920" s="1441" t="n">
        <f aca="false">'SOUTH-2'!F487</f>
        <v>1</v>
      </c>
      <c r="G920" s="1441" t="n">
        <f aca="false">'SOUTH-2'!G487</f>
        <v>787.87</v>
      </c>
      <c r="H920" s="1441" t="n">
        <f aca="false">'SOUTH-2'!H487</f>
        <v>816.23</v>
      </c>
      <c r="I920" s="1441" t="n">
        <f aca="false">'SOUTH-2'!I487</f>
        <v>28.36</v>
      </c>
      <c r="J920" s="1441" t="n">
        <f aca="false">'SOUTH-2'!J487</f>
        <v>100</v>
      </c>
      <c r="K920" s="0" t="n">
        <f aca="false">'SOUTH-2'!K487</f>
        <v>0</v>
      </c>
      <c r="L920" s="0" t="n">
        <f aca="false">'SOUTH-2'!L487</f>
        <v>2836</v>
      </c>
      <c r="M920" s="0" t="n">
        <f aca="false">'SOUTH-2'!M487</f>
        <v>2871.42550889411</v>
      </c>
      <c r="N920" s="0" t="str">
        <f aca="false">'SOUTH-2'!N487</f>
        <v>Rajarbag</v>
      </c>
      <c r="O920" s="0" t="s">
        <v>1064</v>
      </c>
    </row>
    <row r="921" customFormat="false" ht="15" hidden="true" customHeight="false" outlineLevel="0" collapsed="false">
      <c r="A921" s="0" t="n">
        <f aca="false">'SOUTH-2'!A488</f>
        <v>20</v>
      </c>
      <c r="B921" s="0" t="str">
        <f aca="false">'SOUTH-2'!B488</f>
        <v>Auxiliary -1 (AT-2 )</v>
      </c>
      <c r="C921" s="1441" t="n">
        <f aca="false">'SOUTH-2'!C488</f>
        <v>0.415</v>
      </c>
      <c r="D921" s="1441" t="n">
        <f aca="false">'SOUTH-2'!D488</f>
        <v>0</v>
      </c>
      <c r="E921" s="1441" t="str">
        <f aca="false">'SOUTH-2'!E488</f>
        <v>DHKF 7733</v>
      </c>
      <c r="F921" s="1441" t="n">
        <f aca="false">'SOUTH-2'!F488</f>
        <v>1</v>
      </c>
      <c r="G921" s="1441" t="n">
        <f aca="false">'SOUTH-2'!G488</f>
        <v>119.59</v>
      </c>
      <c r="H921" s="1441" t="n">
        <f aca="false">'SOUTH-2'!H488</f>
        <v>119.59</v>
      </c>
      <c r="I921" s="1441" t="n">
        <f aca="false">'SOUTH-2'!I488</f>
        <v>0</v>
      </c>
      <c r="J921" s="1441" t="n">
        <f aca="false">'SOUTH-2'!J488</f>
        <v>100</v>
      </c>
      <c r="K921" s="0" t="n">
        <f aca="false">'SOUTH-2'!K488</f>
        <v>0</v>
      </c>
      <c r="L921" s="0" t="n">
        <f aca="false">'SOUTH-2'!L488</f>
        <v>0</v>
      </c>
      <c r="M921" s="0" t="n">
        <f aca="false">'SOUTH-2'!M488</f>
        <v>0</v>
      </c>
      <c r="N921" s="0" t="str">
        <f aca="false">'SOUTH-2'!N488</f>
        <v>Rajarbag</v>
      </c>
      <c r="O921" s="0" t="s">
        <v>1064</v>
      </c>
    </row>
    <row r="922" customFormat="false" ht="15" hidden="true" customHeight="false" outlineLevel="0" collapsed="false">
      <c r="A922" s="0" t="n">
        <f aca="false">'SOUTH-2'!A553</f>
        <v>1</v>
      </c>
      <c r="B922" s="0" t="str">
        <f aca="false">'SOUTH-2'!B553</f>
        <v>11 kV DIT S/S-1 Feeder</v>
      </c>
      <c r="C922" s="1441" t="n">
        <f aca="false">'SOUTH-2'!C553</f>
        <v>11</v>
      </c>
      <c r="D922" s="1441" t="str">
        <f aca="false">'SOUTH-2'!D553</f>
        <v>Motijheel</v>
      </c>
      <c r="E922" s="1441" t="n">
        <f aca="false">'SOUTH-2'!E553</f>
        <v>4150750</v>
      </c>
      <c r="F922" s="1441" t="n">
        <f aca="false">'SOUTH-2'!F553</f>
        <v>1</v>
      </c>
      <c r="G922" s="1441" t="n">
        <f aca="false">'SOUTH-2'!G553</f>
        <v>212943.22</v>
      </c>
      <c r="H922" s="1441" t="n">
        <f aca="false">'SOUTH-2'!H553</f>
        <v>214079.71</v>
      </c>
      <c r="I922" s="1441" t="n">
        <f aca="false">'SOUTH-2'!I553</f>
        <v>1136.48999999999</v>
      </c>
      <c r="J922" s="1441" t="n">
        <f aca="false">'SOUTH-2'!J553</f>
        <v>1000</v>
      </c>
      <c r="K922" s="0" t="str">
        <f aca="false">'SOUTH-2'!K553</f>
        <v>Estimated</v>
      </c>
      <c r="L922" s="0" t="n">
        <f aca="false">'SOUTH-2'!L553</f>
        <v>851429.88</v>
      </c>
      <c r="M922" s="0" t="n">
        <f aca="false">'SOUTH-2'!M553</f>
        <v>830418.171402838</v>
      </c>
      <c r="N922" s="0" t="str">
        <f aca="false">'SOUTH-2'!N553</f>
        <v>Motijheel</v>
      </c>
      <c r="O922" s="0" t="s">
        <v>1022</v>
      </c>
    </row>
    <row r="923" customFormat="false" ht="15" hidden="true" customHeight="false" outlineLevel="0" collapsed="false">
      <c r="A923" s="0" t="n">
        <f aca="false">'SOUTH-2'!A554</f>
        <v>2</v>
      </c>
      <c r="B923" s="0" t="str">
        <f aca="false">'SOUTH-2'!B554</f>
        <v>11 kV Bangabhaban Switching Circuit-1</v>
      </c>
      <c r="C923" s="1441" t="n">
        <f aca="false">'SOUTH-2'!C554</f>
        <v>11</v>
      </c>
      <c r="D923" s="1441" t="str">
        <f aca="false">'SOUTH-2'!D554</f>
        <v>Motijheel</v>
      </c>
      <c r="E923" s="1441" t="n">
        <f aca="false">'SOUTH-2'!E554</f>
        <v>4150743</v>
      </c>
      <c r="F923" s="1441" t="n">
        <f aca="false">'SOUTH-2'!F554</f>
        <v>1</v>
      </c>
      <c r="G923" s="1441" t="n">
        <f aca="false">'SOUTH-2'!G554</f>
        <v>23966.99</v>
      </c>
      <c r="H923" s="1441" t="n">
        <f aca="false">'SOUTH-2'!H554</f>
        <v>24049.87</v>
      </c>
      <c r="I923" s="1441" t="n">
        <f aca="false">'SOUTH-2'!I554</f>
        <v>82.8799999999974</v>
      </c>
      <c r="J923" s="1441" t="n">
        <f aca="false">'SOUTH-2'!J554</f>
        <v>1000</v>
      </c>
      <c r="K923" s="0" t="n">
        <f aca="false">'SOUTH-2'!K554</f>
        <v>0</v>
      </c>
      <c r="L923" s="0" t="n">
        <f aca="false">'SOUTH-2'!L554</f>
        <v>82879.9999999974</v>
      </c>
      <c r="M923" s="0" t="n">
        <f aca="false">'SOUTH-2'!M554</f>
        <v>80834.6754824543</v>
      </c>
      <c r="N923" s="0" t="str">
        <f aca="false">'SOUTH-2'!N554</f>
        <v>Motijheel</v>
      </c>
      <c r="O923" s="0" t="s">
        <v>1022</v>
      </c>
    </row>
    <row r="924" customFormat="false" ht="15" hidden="true" customHeight="false" outlineLevel="0" collapsed="false">
      <c r="A924" s="0" t="n">
        <f aca="false">'SOUTH-2'!A555</f>
        <v>3</v>
      </c>
      <c r="B924" s="0" t="str">
        <f aca="false">'SOUTH-2'!B555</f>
        <v>11 kV Saidabad Water Treatment</v>
      </c>
      <c r="C924" s="1441" t="n">
        <f aca="false">'SOUTH-2'!C555</f>
        <v>11</v>
      </c>
      <c r="D924" s="1441" t="str">
        <f aca="false">'SOUTH-2'!D555</f>
        <v>Maniknagar</v>
      </c>
      <c r="E924" s="1441" t="n">
        <f aca="false">'SOUTH-2'!E555</f>
        <v>4150749</v>
      </c>
      <c r="F924" s="1441" t="n">
        <f aca="false">'SOUTH-2'!F555</f>
        <v>1</v>
      </c>
      <c r="G924" s="1441" t="n">
        <f aca="false">'SOUTH-2'!G555</f>
        <v>4129.6</v>
      </c>
      <c r="H924" s="1441" t="n">
        <f aca="false">'SOUTH-2'!H555</f>
        <v>4129.6</v>
      </c>
      <c r="I924" s="1441" t="n">
        <f aca="false">'SOUTH-2'!I555</f>
        <v>0</v>
      </c>
      <c r="J924" s="1441" t="n">
        <f aca="false">'SOUTH-2'!J555</f>
        <v>1000</v>
      </c>
      <c r="K924" s="0" t="n">
        <f aca="false">'SOUTH-2'!K555</f>
        <v>0</v>
      </c>
      <c r="L924" s="0" t="n">
        <f aca="false">'SOUTH-2'!L555</f>
        <v>0</v>
      </c>
      <c r="M924" s="0" t="n">
        <f aca="false">'SOUTH-2'!M555</f>
        <v>0</v>
      </c>
      <c r="N924" s="0" t="str">
        <f aca="false">'SOUTH-2'!N555</f>
        <v>Maniknagar</v>
      </c>
      <c r="O924" s="0" t="s">
        <v>1022</v>
      </c>
    </row>
    <row r="925" customFormat="false" ht="15" hidden="true" customHeight="false" outlineLevel="0" collapsed="false">
      <c r="A925" s="0" t="n">
        <f aca="false">'SOUTH-2'!A556</f>
        <v>4</v>
      </c>
      <c r="B925" s="0" t="str">
        <f aca="false">'SOUTH-2'!B556</f>
        <v>11 kV Bangladesh Bank Feeder</v>
      </c>
      <c r="C925" s="1441" t="n">
        <f aca="false">'SOUTH-2'!C556</f>
        <v>11</v>
      </c>
      <c r="D925" s="1441" t="str">
        <f aca="false">'SOUTH-2'!D556</f>
        <v>Motijheel</v>
      </c>
      <c r="E925" s="1441" t="n">
        <f aca="false">'SOUTH-2'!E556</f>
        <v>4150738</v>
      </c>
      <c r="F925" s="1441" t="n">
        <f aca="false">'SOUTH-2'!F556</f>
        <v>1</v>
      </c>
      <c r="G925" s="1441" t="n">
        <f aca="false">'SOUTH-2'!G556</f>
        <v>77077.43</v>
      </c>
      <c r="H925" s="1441" t="n">
        <f aca="false">'SOUTH-2'!H556</f>
        <v>77077.43</v>
      </c>
      <c r="I925" s="1441" t="n">
        <f aca="false">'SOUTH-2'!I556</f>
        <v>0</v>
      </c>
      <c r="J925" s="1441" t="n">
        <f aca="false">'SOUTH-2'!J556</f>
        <v>1000</v>
      </c>
      <c r="K925" s="0" t="n">
        <f aca="false">'SOUTH-2'!K556</f>
        <v>0</v>
      </c>
      <c r="L925" s="0" t="n">
        <f aca="false">'SOUTH-2'!L556</f>
        <v>0</v>
      </c>
      <c r="M925" s="0" t="n">
        <f aca="false">'SOUTH-2'!M556</f>
        <v>0</v>
      </c>
      <c r="N925" s="0" t="str">
        <f aca="false">'SOUTH-2'!N556</f>
        <v>Motijheel</v>
      </c>
      <c r="O925" s="0" t="s">
        <v>1022</v>
      </c>
    </row>
    <row r="926" customFormat="false" ht="15" hidden="true" customHeight="false" outlineLevel="0" collapsed="false">
      <c r="A926" s="0" t="n">
        <f aca="false">'SOUTH-2'!A557</f>
        <v>5</v>
      </c>
      <c r="B926" s="0" t="str">
        <f aca="false">'SOUTH-2'!B557</f>
        <v>11 kV P &amp; T Substation</v>
      </c>
      <c r="C926" s="1441" t="n">
        <f aca="false">'SOUTH-2'!C557</f>
        <v>11</v>
      </c>
      <c r="D926" s="1441" t="str">
        <f aca="false">'SOUTH-2'!D557</f>
        <v>Motijheel</v>
      </c>
      <c r="E926" s="1441" t="n">
        <f aca="false">'SOUTH-2'!E557</f>
        <v>4150751</v>
      </c>
      <c r="F926" s="1441" t="n">
        <f aca="false">'SOUTH-2'!F557</f>
        <v>1</v>
      </c>
      <c r="G926" s="1441" t="n">
        <f aca="false">'SOUTH-2'!G557</f>
        <v>376848.18</v>
      </c>
      <c r="H926" s="1441" t="n">
        <f aca="false">'SOUTH-2'!H557</f>
        <v>376848.18</v>
      </c>
      <c r="I926" s="1441" t="n">
        <f aca="false">'SOUTH-2'!I557</f>
        <v>0</v>
      </c>
      <c r="J926" s="1441" t="n">
        <f aca="false">'SOUTH-2'!J557</f>
        <v>1000</v>
      </c>
      <c r="K926" s="0" t="n">
        <f aca="false">'SOUTH-2'!K557</f>
        <v>0</v>
      </c>
      <c r="L926" s="0" t="n">
        <f aca="false">'SOUTH-2'!L557</f>
        <v>0</v>
      </c>
      <c r="M926" s="0" t="n">
        <f aca="false">'SOUTH-2'!M557</f>
        <v>0</v>
      </c>
      <c r="N926" s="0" t="str">
        <f aca="false">'SOUTH-2'!N557</f>
        <v>Motijheel</v>
      </c>
      <c r="O926" s="0" t="s">
        <v>1022</v>
      </c>
    </row>
    <row r="927" customFormat="false" ht="15" hidden="true" customHeight="false" outlineLevel="0" collapsed="false">
      <c r="A927" s="0" t="n">
        <f aca="false">'SOUTH-2'!A558</f>
        <v>6</v>
      </c>
      <c r="B927" s="0" t="str">
        <f aca="false">'SOUTH-2'!B558</f>
        <v>11 kV Osmani Feeder</v>
      </c>
      <c r="C927" s="1441" t="n">
        <f aca="false">'SOUTH-2'!C558</f>
        <v>11</v>
      </c>
      <c r="D927" s="1441" t="str">
        <f aca="false">'SOUTH-2'!D558</f>
        <v>Ramna</v>
      </c>
      <c r="E927" s="1441" t="n">
        <f aca="false">'SOUTH-2'!E558</f>
        <v>4150754</v>
      </c>
      <c r="F927" s="1441" t="n">
        <f aca="false">'SOUTH-2'!F558</f>
        <v>1</v>
      </c>
      <c r="G927" s="1441" t="n">
        <f aca="false">'SOUTH-2'!G558</f>
        <v>33826.28</v>
      </c>
      <c r="H927" s="1441" t="n">
        <f aca="false">'SOUTH-2'!H558</f>
        <v>33840.33</v>
      </c>
      <c r="I927" s="1441" t="n">
        <f aca="false">'SOUTH-2'!I558</f>
        <v>14.0500000000029</v>
      </c>
      <c r="J927" s="1441" t="n">
        <f aca="false">'SOUTH-2'!J558</f>
        <v>1000</v>
      </c>
      <c r="K927" s="0" t="str">
        <f aca="false">'SOUTH-2'!K558</f>
        <v>Estimated</v>
      </c>
      <c r="L927" s="0" t="n">
        <f aca="false">'SOUTH-2'!L558</f>
        <v>20000</v>
      </c>
      <c r="M927" s="0" t="n">
        <f aca="false">'SOUTH-2'!M558</f>
        <v>19506.4371337975</v>
      </c>
      <c r="N927" s="0" t="str">
        <f aca="false">'SOUTH-2'!N558</f>
        <v>Ramna</v>
      </c>
      <c r="O927" s="0" t="s">
        <v>1022</v>
      </c>
    </row>
    <row r="928" customFormat="false" ht="15" hidden="true" customHeight="false" outlineLevel="0" collapsed="false">
      <c r="A928" s="0" t="n">
        <f aca="false">'SOUTH-2'!A559</f>
        <v>7</v>
      </c>
      <c r="B928" s="0" t="str">
        <f aca="false">'SOUTH-2'!B559</f>
        <v>11 kV Modhumita via Ovisar</v>
      </c>
      <c r="C928" s="1441" t="n">
        <f aca="false">'SOUTH-2'!C559</f>
        <v>11</v>
      </c>
      <c r="D928" s="1441" t="str">
        <f aca="false">'SOUTH-2'!D559</f>
        <v>Motijheel</v>
      </c>
      <c r="E928" s="1441" t="n">
        <f aca="false">'SOUTH-2'!E559</f>
        <v>4150741</v>
      </c>
      <c r="F928" s="1441" t="n">
        <f aca="false">'SOUTH-2'!F559</f>
        <v>1</v>
      </c>
      <c r="G928" s="1441" t="n">
        <f aca="false">'SOUTH-2'!G559</f>
        <v>48388.29</v>
      </c>
      <c r="H928" s="1441" t="n">
        <f aca="false">'SOUTH-2'!H559</f>
        <v>48388.29</v>
      </c>
      <c r="I928" s="1441" t="n">
        <f aca="false">'SOUTH-2'!I559</f>
        <v>0</v>
      </c>
      <c r="J928" s="1441" t="n">
        <f aca="false">'SOUTH-2'!J559</f>
        <v>1000</v>
      </c>
      <c r="K928" s="0" t="str">
        <f aca="false">'SOUTH-2'!K559</f>
        <v>Estimated</v>
      </c>
      <c r="L928" s="0" t="n">
        <f aca="false">'SOUTH-2'!L559</f>
        <v>729797.04</v>
      </c>
      <c r="M928" s="0" t="n">
        <f aca="false">'SOUTH-2'!M559</f>
        <v>711787.004059575</v>
      </c>
      <c r="N928" s="0" t="str">
        <f aca="false">'SOUTH-2'!N559</f>
        <v>Motijheel</v>
      </c>
      <c r="O928" s="0" t="s">
        <v>1022</v>
      </c>
    </row>
    <row r="929" customFormat="false" ht="15" hidden="true" customHeight="false" outlineLevel="0" collapsed="false">
      <c r="A929" s="0" t="n">
        <f aca="false">'SOUTH-2'!A560</f>
        <v>8</v>
      </c>
      <c r="B929" s="0" t="str">
        <f aca="false">'SOUTH-2'!B560</f>
        <v>11 kV Sugar Bhaban &amp; Car Parking</v>
      </c>
      <c r="C929" s="1441" t="n">
        <f aca="false">'SOUTH-2'!C560</f>
        <v>11</v>
      </c>
      <c r="D929" s="1441" t="str">
        <f aca="false">'SOUTH-2'!D560</f>
        <v>Motijheel</v>
      </c>
      <c r="E929" s="1441" t="n">
        <f aca="false">'SOUTH-2'!E560</f>
        <v>4150753</v>
      </c>
      <c r="F929" s="1441" t="n">
        <f aca="false">'SOUTH-2'!F560</f>
        <v>1</v>
      </c>
      <c r="G929" s="1441" t="n">
        <f aca="false">'SOUTH-2'!G560</f>
        <v>15661.1</v>
      </c>
      <c r="H929" s="1441" t="n">
        <f aca="false">'SOUTH-2'!H560</f>
        <v>15730.83</v>
      </c>
      <c r="I929" s="1441" t="n">
        <f aca="false">'SOUTH-2'!I560</f>
        <v>69.7299999999996</v>
      </c>
      <c r="J929" s="1441" t="n">
        <f aca="false">'SOUTH-2'!J560</f>
        <v>1000</v>
      </c>
      <c r="K929" s="0" t="n">
        <f aca="false">'SOUTH-2'!K560</f>
        <v>0</v>
      </c>
      <c r="L929" s="0" t="n">
        <f aca="false">'SOUTH-2'!L560</f>
        <v>69729.9999999996</v>
      </c>
      <c r="M929" s="0" t="n">
        <f aca="false">'SOUTH-2'!M560</f>
        <v>68009.1930669846</v>
      </c>
      <c r="N929" s="0" t="str">
        <f aca="false">'SOUTH-2'!N560</f>
        <v>Motijheel</v>
      </c>
      <c r="O929" s="0" t="s">
        <v>1022</v>
      </c>
    </row>
    <row r="930" customFormat="false" ht="15" hidden="true" customHeight="false" outlineLevel="0" collapsed="false">
      <c r="A930" s="0" t="n">
        <f aca="false">'SOUTH-2'!A561</f>
        <v>9</v>
      </c>
      <c r="B930" s="0" t="str">
        <f aca="false">'SOUTH-2'!B561</f>
        <v>11 kV Motijheel-1 Feeder</v>
      </c>
      <c r="C930" s="1441" t="n">
        <f aca="false">'SOUTH-2'!C561</f>
        <v>11</v>
      </c>
      <c r="D930" s="1441" t="str">
        <f aca="false">'SOUTH-2'!D561</f>
        <v>South-2</v>
      </c>
      <c r="E930" s="1441" t="n">
        <f aca="false">'SOUTH-2'!E561</f>
        <v>4150748</v>
      </c>
      <c r="F930" s="1441" t="n">
        <f aca="false">'SOUTH-2'!F561</f>
        <v>1</v>
      </c>
      <c r="G930" s="1441" t="n">
        <f aca="false">'SOUTH-2'!G561</f>
        <v>0</v>
      </c>
      <c r="H930" s="1441" t="n">
        <f aca="false">'SOUTH-2'!H561</f>
        <v>0</v>
      </c>
      <c r="I930" s="1441" t="n">
        <f aca="false">'SOUTH-2'!I561</f>
        <v>0</v>
      </c>
      <c r="J930" s="1441" t="n">
        <f aca="false">'SOUTH-2'!J561</f>
        <v>1000</v>
      </c>
      <c r="K930" s="0" t="n">
        <f aca="false">'SOUTH-2'!K561</f>
        <v>0</v>
      </c>
      <c r="L930" s="0" t="n">
        <f aca="false">'SOUTH-2'!L561</f>
        <v>0</v>
      </c>
      <c r="M930" s="0" t="n">
        <f aca="false">'SOUTH-2'!M561</f>
        <v>0</v>
      </c>
      <c r="N930" s="0" t="str">
        <f aca="false">'SOUTH-2'!N561</f>
        <v>Motijheel</v>
      </c>
      <c r="O930" s="0" t="s">
        <v>1022</v>
      </c>
    </row>
    <row r="931" customFormat="false" ht="15" hidden="true" customHeight="false" outlineLevel="0" collapsed="false">
      <c r="A931" s="0" t="n">
        <f aca="false">'SOUTH-2'!A562</f>
        <v>10</v>
      </c>
      <c r="B931" s="0" t="str">
        <f aca="false">'SOUTH-2'!B562</f>
        <v>11 kV Navana O/H Feeder</v>
      </c>
      <c r="C931" s="1441" t="n">
        <f aca="false">'SOUTH-2'!C562</f>
        <v>11</v>
      </c>
      <c r="D931" s="1441" t="str">
        <f aca="false">'SOUTH-2'!D562</f>
        <v>Motijheel</v>
      </c>
      <c r="E931" s="1441" t="n">
        <f aca="false">'SOUTH-2'!E562</f>
        <v>4150752</v>
      </c>
      <c r="F931" s="1441" t="n">
        <f aca="false">'SOUTH-2'!F562</f>
        <v>1</v>
      </c>
      <c r="G931" s="1441" t="n">
        <f aca="false">'SOUTH-2'!G562</f>
        <v>244322.7</v>
      </c>
      <c r="H931" s="1441" t="n">
        <f aca="false">'SOUTH-2'!H562</f>
        <v>245496.9</v>
      </c>
      <c r="I931" s="1441" t="n">
        <f aca="false">'SOUTH-2'!I562</f>
        <v>1174.19999999998</v>
      </c>
      <c r="J931" s="1441" t="n">
        <f aca="false">'SOUTH-2'!J562</f>
        <v>1000</v>
      </c>
      <c r="K931" s="0" t="n">
        <f aca="false">'SOUTH-2'!K562</f>
        <v>0</v>
      </c>
      <c r="L931" s="0" t="n">
        <f aca="false">'SOUTH-2'!L562</f>
        <v>1174199.99999998</v>
      </c>
      <c r="M931" s="0" t="n">
        <f aca="false">'SOUTH-2'!M562</f>
        <v>1145222.92412523</v>
      </c>
      <c r="N931" s="0" t="str">
        <f aca="false">'SOUTH-2'!N562</f>
        <v>Motijheel</v>
      </c>
      <c r="O931" s="0" t="s">
        <v>1022</v>
      </c>
    </row>
    <row r="932" customFormat="false" ht="15" hidden="true" customHeight="false" outlineLevel="0" collapsed="false">
      <c r="A932" s="0" t="n">
        <f aca="false">'SOUTH-2'!A563</f>
        <v>13</v>
      </c>
      <c r="B932" s="0" t="str">
        <f aca="false">'SOUTH-2'!B563</f>
        <v>11 kV Bangabhaban Switching Circuit-2</v>
      </c>
      <c r="C932" s="1441" t="n">
        <f aca="false">'SOUTH-2'!C563</f>
        <v>11</v>
      </c>
      <c r="D932" s="1441" t="str">
        <f aca="false">'SOUTH-2'!D563</f>
        <v>Motijheel</v>
      </c>
      <c r="E932" s="1441" t="n">
        <f aca="false">'SOUTH-2'!E563</f>
        <v>4150737</v>
      </c>
      <c r="F932" s="1441" t="n">
        <f aca="false">'SOUTH-2'!F563</f>
        <v>1</v>
      </c>
      <c r="G932" s="1441" t="n">
        <f aca="false">'SOUTH-2'!G563</f>
        <v>14139.81</v>
      </c>
      <c r="H932" s="1441" t="n">
        <f aca="false">'SOUTH-2'!H563</f>
        <v>14313.16</v>
      </c>
      <c r="I932" s="1441" t="n">
        <f aca="false">'SOUTH-2'!I563</f>
        <v>173.35</v>
      </c>
      <c r="J932" s="1441" t="n">
        <f aca="false">'SOUTH-2'!J563</f>
        <v>1000</v>
      </c>
      <c r="K932" s="0" t="n">
        <f aca="false">'SOUTH-2'!K563</f>
        <v>0</v>
      </c>
      <c r="L932" s="0" t="n">
        <f aca="false">'SOUTH-2'!L563</f>
        <v>173350</v>
      </c>
      <c r="M932" s="0" t="n">
        <f aca="false">'SOUTH-2'!M563</f>
        <v>169072.04385719</v>
      </c>
      <c r="N932" s="0" t="str">
        <f aca="false">'SOUTH-2'!N563</f>
        <v>Motijheel</v>
      </c>
      <c r="O932" s="0" t="s">
        <v>1022</v>
      </c>
    </row>
    <row r="933" customFormat="false" ht="15" hidden="true" customHeight="false" outlineLevel="0" collapsed="false">
      <c r="A933" s="0" t="n">
        <f aca="false">'SOUTH-2'!A564</f>
        <v>14</v>
      </c>
      <c r="B933" s="0" t="str">
        <f aca="false">'SOUTH-2'!B564</f>
        <v>11 kV Motijheel-2  Feeder</v>
      </c>
      <c r="C933" s="1441" t="n">
        <f aca="false">'SOUTH-2'!C564</f>
        <v>11</v>
      </c>
      <c r="D933" s="1441" t="str">
        <f aca="false">'SOUTH-2'!D564</f>
        <v>South-2</v>
      </c>
      <c r="E933" s="1441" t="n">
        <f aca="false">'SOUTH-2'!E564</f>
        <v>4150735</v>
      </c>
      <c r="F933" s="1441" t="n">
        <f aca="false">'SOUTH-2'!F564</f>
        <v>1</v>
      </c>
      <c r="G933" s="1441" t="n">
        <f aca="false">'SOUTH-2'!G564</f>
        <v>0</v>
      </c>
      <c r="H933" s="1441" t="n">
        <f aca="false">'SOUTH-2'!H564</f>
        <v>0</v>
      </c>
      <c r="I933" s="1441" t="n">
        <f aca="false">'SOUTH-2'!I564</f>
        <v>0</v>
      </c>
      <c r="J933" s="1441" t="n">
        <f aca="false">'SOUTH-2'!J564</f>
        <v>1000</v>
      </c>
      <c r="K933" s="0" t="n">
        <f aca="false">'SOUTH-2'!K564</f>
        <v>0</v>
      </c>
      <c r="L933" s="0" t="n">
        <f aca="false">'SOUTH-2'!L564</f>
        <v>0</v>
      </c>
      <c r="M933" s="0" t="n">
        <f aca="false">'SOUTH-2'!M564</f>
        <v>0</v>
      </c>
      <c r="N933" s="0" t="str">
        <f aca="false">'SOUTH-2'!N564</f>
        <v>Motijheel</v>
      </c>
      <c r="O933" s="0" t="s">
        <v>1022</v>
      </c>
    </row>
    <row r="934" customFormat="false" ht="15" hidden="true" customHeight="false" outlineLevel="0" collapsed="false">
      <c r="A934" s="0" t="n">
        <f aca="false">'SOUTH-2'!A565</f>
        <v>15</v>
      </c>
      <c r="B934" s="0" t="str">
        <f aca="false">'SOUTH-2'!B565</f>
        <v>11 kV WAPDA building RMU Feeder</v>
      </c>
      <c r="C934" s="1441" t="n">
        <f aca="false">'SOUTH-2'!C565</f>
        <v>11</v>
      </c>
      <c r="D934" s="1441" t="str">
        <f aca="false">'SOUTH-2'!D565</f>
        <v>Motijheel</v>
      </c>
      <c r="E934" s="1441" t="n">
        <f aca="false">'SOUTH-2'!E565</f>
        <v>4150736</v>
      </c>
      <c r="F934" s="1441" t="n">
        <f aca="false">'SOUTH-2'!F565</f>
        <v>1</v>
      </c>
      <c r="G934" s="1441" t="n">
        <f aca="false">'SOUTH-2'!G565</f>
        <v>94891.92</v>
      </c>
      <c r="H934" s="1441" t="n">
        <f aca="false">'SOUTH-2'!H565</f>
        <v>94938.39</v>
      </c>
      <c r="I934" s="1441" t="n">
        <f aca="false">'SOUTH-2'!I565</f>
        <v>46.4700000000012</v>
      </c>
      <c r="J934" s="1441" t="n">
        <f aca="false">'SOUTH-2'!J565</f>
        <v>1000</v>
      </c>
      <c r="K934" s="0" t="str">
        <f aca="false">'SOUTH-2'!K565</f>
        <v>Estimated</v>
      </c>
      <c r="L934" s="0" t="n">
        <f aca="false">'SOUTH-2'!L565</f>
        <v>243265.68</v>
      </c>
      <c r="M934" s="0" t="n">
        <f aca="false">'SOUTH-2'!M565</f>
        <v>237262.334686525</v>
      </c>
      <c r="N934" s="0" t="str">
        <f aca="false">'SOUTH-2'!N565</f>
        <v>Motijheel</v>
      </c>
      <c r="O934" s="0" t="s">
        <v>1022</v>
      </c>
    </row>
    <row r="935" customFormat="false" ht="15" hidden="true" customHeight="false" outlineLevel="0" collapsed="false">
      <c r="A935" s="0" t="n">
        <f aca="false">'SOUTH-2'!A566</f>
        <v>16</v>
      </c>
      <c r="B935" s="0" t="str">
        <f aca="false">'SOUTH-2'!B566</f>
        <v>11 kV PDB Design Feeder</v>
      </c>
      <c r="C935" s="1441" t="n">
        <f aca="false">'SOUTH-2'!C566</f>
        <v>11</v>
      </c>
      <c r="D935" s="1441" t="str">
        <f aca="false">'SOUTH-2'!D566</f>
        <v>Motijheel</v>
      </c>
      <c r="E935" s="1441" t="n">
        <f aca="false">'SOUTH-2'!E566</f>
        <v>4150747</v>
      </c>
      <c r="F935" s="1441" t="n">
        <f aca="false">'SOUTH-2'!F566</f>
        <v>1</v>
      </c>
      <c r="G935" s="1441" t="n">
        <f aca="false">'SOUTH-2'!G566</f>
        <v>163076.15</v>
      </c>
      <c r="H935" s="1441" t="n">
        <f aca="false">'SOUTH-2'!H566</f>
        <v>163401.03</v>
      </c>
      <c r="I935" s="1441" t="n">
        <f aca="false">'SOUTH-2'!I566</f>
        <v>324.880000000005</v>
      </c>
      <c r="J935" s="1441" t="n">
        <f aca="false">'SOUTH-2'!J566</f>
        <v>1000</v>
      </c>
      <c r="K935" s="0" t="n">
        <f aca="false">'SOUTH-2'!K566</f>
        <v>0</v>
      </c>
      <c r="L935" s="0" t="n">
        <f aca="false">'SOUTH-2'!L566</f>
        <v>324880.000000005</v>
      </c>
      <c r="M935" s="0" t="n">
        <f aca="false">'SOUTH-2'!M566</f>
        <v>316862.564801411</v>
      </c>
      <c r="N935" s="0" t="str">
        <f aca="false">'SOUTH-2'!N566</f>
        <v>Motijheel</v>
      </c>
      <c r="O935" s="0" t="s">
        <v>1022</v>
      </c>
    </row>
    <row r="936" customFormat="false" ht="15" hidden="true" customHeight="false" outlineLevel="0" collapsed="false">
      <c r="A936" s="0" t="n">
        <f aca="false">'SOUTH-2'!A567</f>
        <v>17</v>
      </c>
      <c r="B936" s="0" t="str">
        <f aca="false">'SOUTH-2'!B567</f>
        <v>11 kV BB Hospital Zone RMU Feeder</v>
      </c>
      <c r="C936" s="1441" t="n">
        <f aca="false">'SOUTH-2'!C567</f>
        <v>11</v>
      </c>
      <c r="D936" s="1441" t="str">
        <f aca="false">'SOUTH-2'!D567</f>
        <v>Motijheel</v>
      </c>
      <c r="E936" s="1441" t="n">
        <f aca="false">'SOUTH-2'!E567</f>
        <v>4150739</v>
      </c>
      <c r="F936" s="1441" t="n">
        <f aca="false">'SOUTH-2'!F567</f>
        <v>1</v>
      </c>
      <c r="G936" s="1441" t="n">
        <f aca="false">'SOUTH-2'!G567</f>
        <v>20481.33</v>
      </c>
      <c r="H936" s="1441" t="n">
        <f aca="false">'SOUTH-2'!H567</f>
        <v>20538.85</v>
      </c>
      <c r="I936" s="1441" t="n">
        <f aca="false">'SOUTH-2'!I567</f>
        <v>57.5199999999968</v>
      </c>
      <c r="J936" s="1441" t="n">
        <f aca="false">'SOUTH-2'!J567</f>
        <v>1000</v>
      </c>
      <c r="K936" s="0" t="str">
        <f aca="false">'SOUTH-2'!K567</f>
        <v>Estimated</v>
      </c>
      <c r="L936" s="0" t="n">
        <f aca="false">'SOUTH-2'!L567</f>
        <v>243265.68</v>
      </c>
      <c r="M936" s="0" t="n">
        <f aca="false">'SOUTH-2'!M567</f>
        <v>237262.334686525</v>
      </c>
      <c r="N936" s="0" t="str">
        <f aca="false">'SOUTH-2'!N567</f>
        <v>Motijheel</v>
      </c>
      <c r="O936" s="0" t="s">
        <v>1022</v>
      </c>
    </row>
    <row r="937" customFormat="false" ht="15" hidden="true" customHeight="false" outlineLevel="0" collapsed="false">
      <c r="A937" s="0" t="n">
        <f aca="false">'SOUTH-2'!A568</f>
        <v>18</v>
      </c>
      <c r="B937" s="0" t="str">
        <f aca="false">'SOUTH-2'!B568</f>
        <v>11 kV Sonali Bank RMU Feeder</v>
      </c>
      <c r="C937" s="1441" t="n">
        <f aca="false">'SOUTH-2'!C568</f>
        <v>11</v>
      </c>
      <c r="D937" s="1441" t="str">
        <f aca="false">'SOUTH-2'!D568</f>
        <v>Motijheel</v>
      </c>
      <c r="E937" s="1441" t="n">
        <f aca="false">'SOUTH-2'!E568</f>
        <v>4150746</v>
      </c>
      <c r="F937" s="1441" t="n">
        <f aca="false">'SOUTH-2'!F568</f>
        <v>1</v>
      </c>
      <c r="G937" s="1441" t="n">
        <f aca="false">'SOUTH-2'!G568</f>
        <v>82365.95</v>
      </c>
      <c r="H937" s="1441" t="n">
        <f aca="false">'SOUTH-2'!H568</f>
        <v>82365.95</v>
      </c>
      <c r="I937" s="1441" t="n">
        <f aca="false">'SOUTH-2'!I568</f>
        <v>0</v>
      </c>
      <c r="J937" s="1441" t="n">
        <f aca="false">'SOUTH-2'!J568</f>
        <v>1000</v>
      </c>
      <c r="K937" s="0" t="str">
        <f aca="false">'SOUTH-2'!K568</f>
        <v>Estimated</v>
      </c>
      <c r="L937" s="0" t="n">
        <f aca="false">'SOUTH-2'!L568</f>
        <v>364898.52</v>
      </c>
      <c r="M937" s="0" t="n">
        <f aca="false">'SOUTH-2'!M568</f>
        <v>355893.502029787</v>
      </c>
      <c r="N937" s="0" t="str">
        <f aca="false">'SOUTH-2'!N568</f>
        <v>Motijheel</v>
      </c>
      <c r="O937" s="0" t="s">
        <v>1022</v>
      </c>
    </row>
    <row r="938" customFormat="false" ht="15" hidden="true" customHeight="false" outlineLevel="0" collapsed="false">
      <c r="A938" s="0" t="n">
        <f aca="false">'SOUTH-2'!A569</f>
        <v>19</v>
      </c>
      <c r="B938" s="0" t="str">
        <f aca="false">'SOUTH-2'!B569</f>
        <v>11 kV Janata Bank Feeder</v>
      </c>
      <c r="C938" s="1441" t="n">
        <f aca="false">'SOUTH-2'!C569</f>
        <v>11</v>
      </c>
      <c r="D938" s="1441" t="str">
        <f aca="false">'SOUTH-2'!D569</f>
        <v>Motijheel</v>
      </c>
      <c r="E938" s="1441" t="n">
        <f aca="false">'SOUTH-2'!E569</f>
        <v>4150755</v>
      </c>
      <c r="F938" s="1441" t="n">
        <f aca="false">'SOUTH-2'!F569</f>
        <v>1</v>
      </c>
      <c r="G938" s="1441" t="n">
        <f aca="false">'SOUTH-2'!G569</f>
        <v>122251.69</v>
      </c>
      <c r="H938" s="1441" t="n">
        <f aca="false">'SOUTH-2'!H569</f>
        <v>122597.98</v>
      </c>
      <c r="I938" s="1441" t="n">
        <f aca="false">'SOUTH-2'!I569</f>
        <v>346.289999999994</v>
      </c>
      <c r="J938" s="1441" t="n">
        <f aca="false">'SOUTH-2'!J569</f>
        <v>1000</v>
      </c>
      <c r="K938" s="0" t="n">
        <f aca="false">'SOUTH-2'!K569</f>
        <v>0</v>
      </c>
      <c r="L938" s="0" t="n">
        <f aca="false">'SOUTH-2'!L569</f>
        <v>346289.999999994</v>
      </c>
      <c r="M938" s="0" t="n">
        <f aca="false">'SOUTH-2'!M569</f>
        <v>337744.205753131</v>
      </c>
      <c r="N938" s="0" t="str">
        <f aca="false">'SOUTH-2'!N569</f>
        <v>Motijheel</v>
      </c>
      <c r="O938" s="0" t="s">
        <v>1022</v>
      </c>
    </row>
    <row r="939" customFormat="false" ht="15" hidden="true" customHeight="false" outlineLevel="0" collapsed="false">
      <c r="A939" s="0" t="n">
        <f aca="false">'SOUTH-2'!A570</f>
        <v>20</v>
      </c>
      <c r="B939" s="0" t="str">
        <f aca="false">'SOUTH-2'!B570</f>
        <v>11 kV DIT S/S RMU Feeder</v>
      </c>
      <c r="C939" s="1441" t="n">
        <f aca="false">'SOUTH-2'!C570</f>
        <v>11</v>
      </c>
      <c r="D939" s="1441" t="str">
        <f aca="false">'SOUTH-2'!D570</f>
        <v>Motijheel</v>
      </c>
      <c r="E939" s="1441" t="n">
        <f aca="false">'SOUTH-2'!E570</f>
        <v>4150740</v>
      </c>
      <c r="F939" s="1441" t="n">
        <f aca="false">'SOUTH-2'!F570</f>
        <v>1</v>
      </c>
      <c r="G939" s="1441" t="n">
        <f aca="false">'SOUTH-2'!G570</f>
        <v>271490.95</v>
      </c>
      <c r="H939" s="1441" t="n">
        <f aca="false">'SOUTH-2'!H570</f>
        <v>272305.38</v>
      </c>
      <c r="I939" s="1441" t="n">
        <f aca="false">'SOUTH-2'!I570</f>
        <v>814.429999999993</v>
      </c>
      <c r="J939" s="1441" t="n">
        <f aca="false">'SOUTH-2'!J570</f>
        <v>1000</v>
      </c>
      <c r="K939" s="0" t="n">
        <f aca="false">'SOUTH-2'!K570</f>
        <v>0</v>
      </c>
      <c r="L939" s="0" t="n">
        <f aca="false">'SOUTH-2'!L570</f>
        <v>814429.999999993</v>
      </c>
      <c r="M939" s="0" t="n">
        <f aca="false">'SOUTH-2'!M570</f>
        <v>794331.379743928</v>
      </c>
      <c r="N939" s="0" t="str">
        <f aca="false">'SOUTH-2'!N570</f>
        <v>Motijheel</v>
      </c>
      <c r="O939" s="0" t="s">
        <v>1022</v>
      </c>
    </row>
    <row r="940" customFormat="false" ht="15" hidden="true" customHeight="false" outlineLevel="0" collapsed="false">
      <c r="A940" s="0" t="n">
        <f aca="false">'SOUTH-2'!A571</f>
        <v>21</v>
      </c>
      <c r="B940" s="0" t="str">
        <f aca="false">'SOUTH-2'!B571</f>
        <v>11 kV Sena Kalyan Feeder</v>
      </c>
      <c r="C940" s="1441" t="n">
        <f aca="false">'SOUTH-2'!C571</f>
        <v>11</v>
      </c>
      <c r="D940" s="1441" t="str">
        <f aca="false">'SOUTH-2'!D571</f>
        <v>Motijheel</v>
      </c>
      <c r="E940" s="1441" t="n">
        <f aca="false">'SOUTH-2'!E571</f>
        <v>4150745</v>
      </c>
      <c r="F940" s="1441" t="n">
        <f aca="false">'SOUTH-2'!F571</f>
        <v>1</v>
      </c>
      <c r="G940" s="1441" t="n">
        <f aca="false">'SOUTH-2'!G571</f>
        <v>79642.9</v>
      </c>
      <c r="H940" s="1441" t="n">
        <f aca="false">'SOUTH-2'!H571</f>
        <v>80121.74</v>
      </c>
      <c r="I940" s="1441" t="n">
        <f aca="false">'SOUTH-2'!I571</f>
        <v>478.840000000011</v>
      </c>
      <c r="J940" s="1441" t="n">
        <f aca="false">'SOUTH-2'!J571</f>
        <v>1000</v>
      </c>
      <c r="K940" s="0" t="n">
        <f aca="false">'SOUTH-2'!K571</f>
        <v>0</v>
      </c>
      <c r="L940" s="0" t="n">
        <f aca="false">'SOUTH-2'!L571</f>
        <v>478840.000000011</v>
      </c>
      <c r="M940" s="0" t="n">
        <f aca="false">'SOUTH-2'!M571</f>
        <v>467023.117857391</v>
      </c>
      <c r="N940" s="0" t="str">
        <f aca="false">'SOUTH-2'!N571</f>
        <v>Motijheel</v>
      </c>
      <c r="O940" s="0" t="s">
        <v>1022</v>
      </c>
    </row>
    <row r="941" customFormat="false" ht="15" hidden="true" customHeight="false" outlineLevel="0" collapsed="false">
      <c r="A941" s="0" t="n">
        <f aca="false">'SOUTH-2'!A572</f>
        <v>22</v>
      </c>
      <c r="B941" s="0" t="str">
        <f aca="false">'SOUTH-2'!B572</f>
        <v>11 kV BCIC  Feeder</v>
      </c>
      <c r="C941" s="1441" t="n">
        <f aca="false">'SOUTH-2'!C572</f>
        <v>11</v>
      </c>
      <c r="D941" s="1441" t="str">
        <f aca="false">'SOUTH-2'!D572</f>
        <v>Motijheel</v>
      </c>
      <c r="E941" s="1441" t="n">
        <f aca="false">'SOUTH-2'!E572</f>
        <v>4150756</v>
      </c>
      <c r="F941" s="1441" t="n">
        <f aca="false">'SOUTH-2'!F572</f>
        <v>1</v>
      </c>
      <c r="G941" s="1441" t="n">
        <f aca="false">'SOUTH-2'!G572</f>
        <v>192345.5</v>
      </c>
      <c r="H941" s="1441" t="n">
        <f aca="false">'SOUTH-2'!H572</f>
        <v>192447.87</v>
      </c>
      <c r="I941" s="1441" t="n">
        <f aca="false">'SOUTH-2'!I572</f>
        <v>102.369999999995</v>
      </c>
      <c r="J941" s="1441" t="n">
        <f aca="false">'SOUTH-2'!J572</f>
        <v>1000</v>
      </c>
      <c r="K941" s="0" t="str">
        <f aca="false">'SOUTH-2'!K572</f>
        <v>Estimated</v>
      </c>
      <c r="L941" s="0" t="n">
        <f aca="false">'SOUTH-2'!L572</f>
        <v>364898.52</v>
      </c>
      <c r="M941" s="0" t="n">
        <f aca="false">'SOUTH-2'!M572</f>
        <v>355893.502029787</v>
      </c>
      <c r="N941" s="0" t="str">
        <f aca="false">'SOUTH-2'!N572</f>
        <v>Motijheel</v>
      </c>
      <c r="O941" s="0" t="s">
        <v>1022</v>
      </c>
    </row>
    <row r="942" customFormat="false" ht="15" hidden="true" customHeight="false" outlineLevel="0" collapsed="false">
      <c r="A942" s="0" t="n">
        <f aca="false">'SOUTH-2'!A573</f>
        <v>23</v>
      </c>
      <c r="B942" s="0" t="str">
        <f aca="false">'SOUTH-2'!B573</f>
        <v>11/0.4 kV AT-1</v>
      </c>
      <c r="C942" s="1441" t="n">
        <f aca="false">'SOUTH-2'!C573</f>
        <v>0.415</v>
      </c>
      <c r="D942" s="1441" t="n">
        <f aca="false">'SOUTH-2'!D573</f>
        <v>0</v>
      </c>
      <c r="E942" s="1441" t="n">
        <f aca="false">'SOUTH-2'!E573</f>
        <v>63412931</v>
      </c>
      <c r="F942" s="1441" t="n">
        <f aca="false">'SOUTH-2'!F573</f>
        <v>1</v>
      </c>
      <c r="G942" s="1441" t="n">
        <f aca="false">'SOUTH-2'!G573</f>
        <v>63258</v>
      </c>
      <c r="H942" s="1441" t="n">
        <f aca="false">'SOUTH-2'!H573</f>
        <v>63258</v>
      </c>
      <c r="I942" s="1441" t="n">
        <f aca="false">'SOUTH-2'!I573</f>
        <v>0</v>
      </c>
      <c r="J942" s="1441" t="n">
        <f aca="false">'SOUTH-2'!J573</f>
        <v>1</v>
      </c>
      <c r="K942" s="0" t="n">
        <f aca="false">'SOUTH-2'!K573</f>
        <v>0</v>
      </c>
      <c r="L942" s="0" t="n">
        <f aca="false">'SOUTH-2'!L573</f>
        <v>0</v>
      </c>
      <c r="M942" s="0" t="n">
        <f aca="false">'SOUTH-2'!M573</f>
        <v>0</v>
      </c>
      <c r="N942" s="0" t="str">
        <f aca="false">'SOUTH-2'!N573</f>
        <v>Motijheel</v>
      </c>
      <c r="O942" s="0" t="s">
        <v>1022</v>
      </c>
    </row>
    <row r="943" customFormat="false" ht="15" hidden="true" customHeight="false" outlineLevel="0" collapsed="false">
      <c r="A943" s="0" t="n">
        <f aca="false">'SOUTH-2'!A574</f>
        <v>24</v>
      </c>
      <c r="B943" s="0" t="str">
        <f aca="false">'SOUTH-2'!B574</f>
        <v>11/0.4 kV AT-2</v>
      </c>
      <c r="C943" s="1441" t="n">
        <f aca="false">'SOUTH-2'!C574</f>
        <v>0.415</v>
      </c>
      <c r="D943" s="1441" t="n">
        <f aca="false">'SOUTH-2'!D574</f>
        <v>0</v>
      </c>
      <c r="E943" s="1441" t="n">
        <f aca="false">'SOUTH-2'!E574</f>
        <v>63403117</v>
      </c>
      <c r="F943" s="1441" t="n">
        <f aca="false">'SOUTH-2'!F574</f>
        <v>1</v>
      </c>
      <c r="G943" s="1441" t="n">
        <f aca="false">'SOUTH-2'!G574</f>
        <v>13772</v>
      </c>
      <c r="H943" s="1441" t="n">
        <f aca="false">'SOUTH-2'!H574</f>
        <v>13772</v>
      </c>
      <c r="I943" s="1441" t="n">
        <f aca="false">'SOUTH-2'!I574</f>
        <v>0</v>
      </c>
      <c r="J943" s="1441" t="n">
        <f aca="false">'SOUTH-2'!J574</f>
        <v>1</v>
      </c>
      <c r="K943" s="0" t="str">
        <f aca="false">'SOUTH-2'!K574</f>
        <v>Estimated</v>
      </c>
      <c r="L943" s="0" t="n">
        <f aca="false">'SOUTH-2'!L574</f>
        <v>5000</v>
      </c>
      <c r="M943" s="0" t="n">
        <f aca="false">'SOUTH-2'!M574</f>
        <v>4876.60928344938</v>
      </c>
      <c r="N943" s="0" t="str">
        <f aca="false">'SOUTH-2'!N574</f>
        <v>Motijheel</v>
      </c>
      <c r="O943" s="0" t="s">
        <v>1022</v>
      </c>
    </row>
    <row r="944" customFormat="false" ht="15" hidden="true" customHeight="false" outlineLevel="0" collapsed="false">
      <c r="A944" s="0" t="n">
        <f aca="false">'SOUTH-2'!A673</f>
        <v>1</v>
      </c>
      <c r="B944" s="0" t="str">
        <f aca="false">'SOUTH-2'!B673</f>
        <v>11 kV  Bonogram Feeder</v>
      </c>
      <c r="C944" s="1441" t="n">
        <f aca="false">'SOUTH-2'!C673</f>
        <v>11</v>
      </c>
      <c r="D944" s="1441" t="str">
        <f aca="false">'SOUTH-2'!D673</f>
        <v>Narinda</v>
      </c>
      <c r="E944" s="1441" t="str">
        <f aca="false">'SOUTH-2'!E673</f>
        <v>06604467</v>
      </c>
      <c r="F944" s="1441" t="n">
        <f aca="false">'SOUTH-2'!F673</f>
        <v>1</v>
      </c>
      <c r="G944" s="1441" t="n">
        <f aca="false">'SOUTH-2'!G673</f>
        <v>24474.94</v>
      </c>
      <c r="H944" s="1441" t="n">
        <f aca="false">'SOUTH-2'!H673</f>
        <v>24616.19</v>
      </c>
      <c r="I944" s="1441" t="n">
        <f aca="false">'SOUTH-2'!I673</f>
        <v>141.25</v>
      </c>
      <c r="J944" s="1441" t="n">
        <f aca="false">'SOUTH-2'!J673</f>
        <v>8000</v>
      </c>
      <c r="K944" s="0" t="n">
        <f aca="false">'SOUTH-2'!K673</f>
        <v>0</v>
      </c>
      <c r="L944" s="0" t="n">
        <f aca="false">'SOUTH-2'!L673</f>
        <v>1130000</v>
      </c>
      <c r="M944" s="0" t="n">
        <f aca="false">'SOUTH-2'!M673</f>
        <v>1151332.00933903</v>
      </c>
      <c r="N944" s="0" t="str">
        <f aca="false">'SOUTH-2'!N673</f>
        <v>Narinda</v>
      </c>
      <c r="O944" s="0" t="s">
        <v>1024</v>
      </c>
    </row>
    <row r="945" customFormat="false" ht="15" hidden="true" customHeight="false" outlineLevel="0" collapsed="false">
      <c r="A945" s="0" t="n">
        <f aca="false">'SOUTH-2'!A674</f>
        <v>2</v>
      </c>
      <c r="B945" s="0" t="str">
        <f aca="false">'SOUTH-2'!B674</f>
        <v>11 kV Sha Saheb Len Feeder</v>
      </c>
      <c r="C945" s="1441" t="n">
        <f aca="false">'SOUTH-2'!C674</f>
        <v>11</v>
      </c>
      <c r="D945" s="1441" t="str">
        <f aca="false">'SOUTH-2'!D674</f>
        <v>Narinda</v>
      </c>
      <c r="E945" s="1441" t="str">
        <f aca="false">'SOUTH-2'!E674</f>
        <v>06604469</v>
      </c>
      <c r="F945" s="1441" t="n">
        <f aca="false">'SOUTH-2'!F674</f>
        <v>1</v>
      </c>
      <c r="G945" s="1441" t="n">
        <f aca="false">'SOUTH-2'!G674</f>
        <v>16557.29</v>
      </c>
      <c r="H945" s="1441" t="n">
        <f aca="false">'SOUTH-2'!H674</f>
        <v>16642.26</v>
      </c>
      <c r="I945" s="1441" t="n">
        <f aca="false">'SOUTH-2'!I674</f>
        <v>84.9699999999975</v>
      </c>
      <c r="J945" s="1441" t="n">
        <f aca="false">'SOUTH-2'!J674</f>
        <v>8000</v>
      </c>
      <c r="K945" s="0" t="str">
        <f aca="false">'SOUTH-2'!K674</f>
        <v>Export to Motijheel</v>
      </c>
      <c r="L945" s="0" t="n">
        <f aca="false">'SOUTH-2'!L674</f>
        <v>679759.99999998</v>
      </c>
      <c r="M945" s="0" t="n">
        <f aca="false">'SOUTH-2'!M674</f>
        <v>692592.430679889</v>
      </c>
      <c r="N945" s="0" t="str">
        <f aca="false">'SOUTH-2'!N674</f>
        <v>Swamibag</v>
      </c>
      <c r="O945" s="0" t="s">
        <v>1024</v>
      </c>
    </row>
    <row r="946" customFormat="false" ht="15" hidden="true" customHeight="false" outlineLevel="0" collapsed="false">
      <c r="A946" s="0" t="n">
        <f aca="false">'SOUTH-2'!A675</f>
        <v>3</v>
      </c>
      <c r="B946" s="0" t="str">
        <f aca="false">'SOUTH-2'!B675</f>
        <v>11 kV Sadiabad Water Treatment</v>
      </c>
      <c r="C946" s="1441" t="n">
        <f aca="false">'SOUTH-2'!C675</f>
        <v>11</v>
      </c>
      <c r="D946" s="1441" t="str">
        <f aca="false">'SOUTH-2'!D675</f>
        <v>Maniknagar</v>
      </c>
      <c r="E946" s="1441" t="str">
        <f aca="false">'SOUTH-2'!E675</f>
        <v>06604354</v>
      </c>
      <c r="F946" s="1441" t="n">
        <f aca="false">'SOUTH-2'!F675</f>
        <v>1</v>
      </c>
      <c r="G946" s="1441" t="n">
        <f aca="false">'SOUTH-2'!G675</f>
        <v>471.15</v>
      </c>
      <c r="H946" s="1441" t="n">
        <f aca="false">'SOUTH-2'!H675</f>
        <v>487.34</v>
      </c>
      <c r="I946" s="1441" t="n">
        <f aca="false">'SOUTH-2'!I675</f>
        <v>16.19</v>
      </c>
      <c r="J946" s="1441" t="n">
        <f aca="false">'SOUTH-2'!J675</f>
        <v>40000</v>
      </c>
      <c r="K946" s="0" t="n">
        <f aca="false">'SOUTH-2'!K675</f>
        <v>133686</v>
      </c>
      <c r="L946" s="0" t="n">
        <f aca="false">'SOUTH-2'!L675</f>
        <v>647600</v>
      </c>
      <c r="M946" s="0" t="n">
        <f aca="false">'SOUTH-2'!M675</f>
        <v>659825.317918544</v>
      </c>
      <c r="N946" s="0" t="str">
        <f aca="false">'SOUTH-2'!N675</f>
        <v>Maniknagar</v>
      </c>
      <c r="O946" s="0" t="s">
        <v>1024</v>
      </c>
    </row>
    <row r="947" customFormat="false" ht="15" hidden="true" customHeight="false" outlineLevel="0" collapsed="false">
      <c r="A947" s="0" t="n">
        <f aca="false">'SOUTH-2'!A676</f>
        <v>4</v>
      </c>
      <c r="B947" s="0" t="str">
        <f aca="false">'SOUTH-2'!B676</f>
        <v>11 kV Manashi Feeder</v>
      </c>
      <c r="C947" s="1441" t="n">
        <f aca="false">'SOUTH-2'!C676</f>
        <v>11</v>
      </c>
      <c r="D947" s="1441" t="str">
        <f aca="false">'SOUTH-2'!D676</f>
        <v>Narinda</v>
      </c>
      <c r="E947" s="1441" t="str">
        <f aca="false">'SOUTH-2'!E676</f>
        <v>06604353</v>
      </c>
      <c r="F947" s="1441" t="n">
        <f aca="false">'SOUTH-2'!F676</f>
        <v>1</v>
      </c>
      <c r="G947" s="1441" t="n">
        <f aca="false">'SOUTH-2'!G676</f>
        <v>5473.81</v>
      </c>
      <c r="H947" s="1441" t="n">
        <f aca="false">'SOUTH-2'!H676</f>
        <v>5501.64</v>
      </c>
      <c r="I947" s="1441" t="n">
        <f aca="false">'SOUTH-2'!I676</f>
        <v>27.8299999999999</v>
      </c>
      <c r="J947" s="1441" t="n">
        <f aca="false">'SOUTH-2'!J676</f>
        <v>40000</v>
      </c>
      <c r="K947" s="0" t="n">
        <f aca="false">'SOUTH-2'!K676</f>
        <v>0</v>
      </c>
      <c r="L947" s="0" t="n">
        <f aca="false">'SOUTH-2'!L676</f>
        <v>1113200</v>
      </c>
      <c r="M947" s="0" t="n">
        <f aca="false">'SOUTH-2'!M676</f>
        <v>1134214.8608816</v>
      </c>
      <c r="N947" s="0" t="str">
        <f aca="false">'SOUTH-2'!N676</f>
        <v>Narinda</v>
      </c>
      <c r="O947" s="0" t="s">
        <v>1024</v>
      </c>
    </row>
    <row r="948" customFormat="false" ht="15" hidden="true" customHeight="false" outlineLevel="0" collapsed="false">
      <c r="A948" s="0" t="n">
        <f aca="false">'SOUTH-2'!A677</f>
        <v>5</v>
      </c>
      <c r="B948" s="0" t="str">
        <f aca="false">'SOUTH-2'!B677</f>
        <v>11 kV Jatrabari Feeder</v>
      </c>
      <c r="C948" s="1441" t="n">
        <f aca="false">'SOUTH-2'!C677</f>
        <v>11</v>
      </c>
      <c r="D948" s="1441" t="str">
        <f aca="false">'SOUTH-2'!D677</f>
        <v>Maniknagar</v>
      </c>
      <c r="E948" s="1441" t="str">
        <f aca="false">'SOUTH-2'!E677</f>
        <v>06604324</v>
      </c>
      <c r="F948" s="1441" t="n">
        <f aca="false">'SOUTH-2'!F677</f>
        <v>1</v>
      </c>
      <c r="G948" s="1441" t="n">
        <f aca="false">'SOUTH-2'!G677</f>
        <v>3323.44</v>
      </c>
      <c r="H948" s="1441" t="n">
        <f aca="false">'SOUTH-2'!H677</f>
        <v>3373.76</v>
      </c>
      <c r="I948" s="1441" t="n">
        <f aca="false">'SOUTH-2'!I677</f>
        <v>50.3200000000002</v>
      </c>
      <c r="J948" s="1441" t="n">
        <f aca="false">'SOUTH-2'!J677</f>
        <v>40000</v>
      </c>
      <c r="K948" s="0" t="str">
        <f aca="false">'SOUTH-2'!K677</f>
        <v> </v>
      </c>
      <c r="L948" s="0" t="n">
        <f aca="false">'SOUTH-2'!L677</f>
        <v>2012800.00000001</v>
      </c>
      <c r="M948" s="0" t="n">
        <f aca="false">'SOUTH-2'!M677</f>
        <v>2050797.4056616</v>
      </c>
      <c r="N948" s="0" t="str">
        <f aca="false">'SOUTH-2'!N677</f>
        <v>Swamibag</v>
      </c>
      <c r="O948" s="0" t="s">
        <v>1024</v>
      </c>
    </row>
    <row r="949" customFormat="false" ht="15" hidden="true" customHeight="false" outlineLevel="0" collapsed="false">
      <c r="A949" s="0" t="n">
        <f aca="false">'SOUTH-2'!A678</f>
        <v>6</v>
      </c>
      <c r="B949" s="0" t="str">
        <f aca="false">'SOUTH-2'!B678</f>
        <v>11 kV Wari Feeder</v>
      </c>
      <c r="C949" s="1441" t="n">
        <f aca="false">'SOUTH-2'!C678</f>
        <v>11</v>
      </c>
      <c r="D949" s="1441" t="str">
        <f aca="false">'SOUTH-2'!D678</f>
        <v>Swamibag</v>
      </c>
      <c r="E949" s="1441" t="str">
        <f aca="false">'SOUTH-2'!E678</f>
        <v>06604291</v>
      </c>
      <c r="F949" s="1441" t="n">
        <f aca="false">'SOUTH-2'!F678</f>
        <v>1</v>
      </c>
      <c r="G949" s="1441" t="n">
        <f aca="false">'SOUTH-2'!G678</f>
        <v>8477.29</v>
      </c>
      <c r="H949" s="1441" t="n">
        <f aca="false">'SOUTH-2'!H678</f>
        <v>8518.25</v>
      </c>
      <c r="I949" s="1441" t="n">
        <f aca="false">'SOUTH-2'!I678</f>
        <v>40.9599999999991</v>
      </c>
      <c r="J949" s="1441" t="n">
        <f aca="false">'SOUTH-2'!J678</f>
        <v>40000</v>
      </c>
      <c r="K949" s="0" t="n">
        <f aca="false">'SOUTH-2'!K678</f>
        <v>0</v>
      </c>
      <c r="L949" s="0" t="n">
        <f aca="false">'SOUTH-2'!L678</f>
        <v>1638399.99999997</v>
      </c>
      <c r="M949" s="0" t="n">
        <f aca="false">'SOUTH-2'!M678</f>
        <v>1669329.52575312</v>
      </c>
      <c r="N949" s="0" t="str">
        <f aca="false">'SOUTH-2'!N678</f>
        <v>Narinda</v>
      </c>
      <c r="O949" s="0" t="s">
        <v>1024</v>
      </c>
    </row>
    <row r="950" customFormat="false" ht="15" hidden="true" customHeight="false" outlineLevel="0" collapsed="false">
      <c r="A950" s="0" t="n">
        <f aca="false">'SOUTH-2'!A679</f>
        <v>7</v>
      </c>
      <c r="B950" s="0" t="str">
        <f aca="false">'SOUTH-2'!B679</f>
        <v>11 kV Narinda Feeder</v>
      </c>
      <c r="C950" s="1441" t="n">
        <f aca="false">'SOUTH-2'!C679</f>
        <v>11</v>
      </c>
      <c r="D950" s="1441" t="str">
        <f aca="false">'SOUTH-2'!D679</f>
        <v>Narinda</v>
      </c>
      <c r="E950" s="1441" t="str">
        <f aca="false">'SOUTH-2'!E679</f>
        <v>06604348</v>
      </c>
      <c r="F950" s="1441" t="n">
        <f aca="false">'SOUTH-2'!F679</f>
        <v>1</v>
      </c>
      <c r="G950" s="1441" t="n">
        <f aca="false">'SOUTH-2'!G679</f>
        <v>7223.58</v>
      </c>
      <c r="H950" s="1441" t="n">
        <f aca="false">'SOUTH-2'!H679</f>
        <v>7262.99</v>
      </c>
      <c r="I950" s="1441" t="n">
        <f aca="false">'SOUTH-2'!I679</f>
        <v>39.4099999999999</v>
      </c>
      <c r="J950" s="1441" t="n">
        <f aca="false">'SOUTH-2'!J679</f>
        <v>40000</v>
      </c>
      <c r="K950" s="0" t="n">
        <f aca="false">'SOUTH-2'!K679</f>
        <v>0</v>
      </c>
      <c r="L950" s="0" t="n">
        <f aca="false">'SOUTH-2'!L679</f>
        <v>1576399.99999999</v>
      </c>
      <c r="M950" s="0" t="n">
        <f aca="false">'SOUTH-2'!M679</f>
        <v>1606159.09692216</v>
      </c>
      <c r="N950" s="0" t="str">
        <f aca="false">'SOUTH-2'!N679</f>
        <v>Narinda</v>
      </c>
      <c r="O950" s="0" t="s">
        <v>1024</v>
      </c>
    </row>
    <row r="951" customFormat="false" ht="15" hidden="true" customHeight="false" outlineLevel="0" collapsed="false">
      <c r="A951" s="0" t="n">
        <f aca="false">'SOUTH-2'!A680</f>
        <v>10</v>
      </c>
      <c r="B951" s="0" t="str">
        <f aca="false">'SOUTH-2'!B680</f>
        <v>11 kV Distillary Feeder</v>
      </c>
      <c r="C951" s="1441" t="n">
        <f aca="false">'SOUTH-2'!C680</f>
        <v>11</v>
      </c>
      <c r="D951" s="1441" t="str">
        <f aca="false">'SOUTH-2'!D680</f>
        <v>Swamibag</v>
      </c>
      <c r="E951" s="1441" t="str">
        <f aca="false">'SOUTH-2'!E680</f>
        <v>06604347</v>
      </c>
      <c r="F951" s="1441" t="n">
        <f aca="false">'SOUTH-2'!F680</f>
        <v>1</v>
      </c>
      <c r="G951" s="1441" t="n">
        <f aca="false">'SOUTH-2'!G680</f>
        <v>5932.66</v>
      </c>
      <c r="H951" s="1441" t="n">
        <f aca="false">'SOUTH-2'!H680</f>
        <v>5965.54</v>
      </c>
      <c r="I951" s="1441" t="n">
        <f aca="false">'SOUTH-2'!I680</f>
        <v>32.8800000000001</v>
      </c>
      <c r="J951" s="1441" t="n">
        <f aca="false">'SOUTH-2'!J680</f>
        <v>40000</v>
      </c>
      <c r="K951" s="0" t="n">
        <f aca="false">'SOUTH-2'!K680</f>
        <v>0</v>
      </c>
      <c r="L951" s="0" t="n">
        <f aca="false">'SOUTH-2'!L680</f>
        <v>1315200</v>
      </c>
      <c r="M951" s="0" t="n">
        <f aca="false">'SOUTH-2'!M680</f>
        <v>1340028.19352451</v>
      </c>
      <c r="N951" s="0" t="str">
        <f aca="false">'SOUTH-2'!N680</f>
        <v>Swamibag</v>
      </c>
      <c r="O951" s="0" t="s">
        <v>1024</v>
      </c>
    </row>
    <row r="952" customFormat="false" ht="15" hidden="true" customHeight="false" outlineLevel="0" collapsed="false">
      <c r="A952" s="0" t="n">
        <f aca="false">'SOUTH-2'!A681</f>
        <v>11</v>
      </c>
      <c r="B952" s="0" t="str">
        <f aca="false">'SOUTH-2'!B681</f>
        <v>11 kV Thatari Bazar Feeder</v>
      </c>
      <c r="C952" s="1441" t="n">
        <f aca="false">'SOUTH-2'!C681</f>
        <v>11</v>
      </c>
      <c r="D952" s="1441" t="str">
        <f aca="false">'SOUTH-2'!D681</f>
        <v>Narinda</v>
      </c>
      <c r="E952" s="1441" t="str">
        <f aca="false">'SOUTH-2'!E681</f>
        <v>06604296</v>
      </c>
      <c r="F952" s="1441" t="n">
        <f aca="false">'SOUTH-2'!F681</f>
        <v>1</v>
      </c>
      <c r="G952" s="1441" t="n">
        <f aca="false">'SOUTH-2'!G681</f>
        <v>4979.47</v>
      </c>
      <c r="H952" s="1441" t="n">
        <f aca="false">'SOUTH-2'!H681</f>
        <v>5006.32</v>
      </c>
      <c r="I952" s="1441" t="n">
        <f aca="false">'SOUTH-2'!I681</f>
        <v>26.8499999999995</v>
      </c>
      <c r="J952" s="1441" t="n">
        <f aca="false">'SOUTH-2'!J681</f>
        <v>40000</v>
      </c>
      <c r="K952" s="0" t="n">
        <f aca="false">'SOUTH-2'!K681</f>
        <v>0</v>
      </c>
      <c r="L952" s="0" t="n">
        <f aca="false">'SOUTH-2'!L681</f>
        <v>1073999.99999998</v>
      </c>
      <c r="M952" s="0" t="n">
        <f aca="false">'SOUTH-2'!M681</f>
        <v>1094274.84781424</v>
      </c>
      <c r="N952" s="0" t="str">
        <f aca="false">'SOUTH-2'!N681</f>
        <v>Narinda</v>
      </c>
      <c r="O952" s="0" t="s">
        <v>1024</v>
      </c>
    </row>
    <row r="953" customFormat="false" ht="15" hidden="true" customHeight="false" outlineLevel="0" collapsed="false">
      <c r="A953" s="0" t="n">
        <f aca="false">'SOUTH-2'!A682</f>
        <v>12</v>
      </c>
      <c r="B953" s="0" t="str">
        <f aca="false">'SOUTH-2'!B682</f>
        <v>11 kV  Swamibagh Feeder</v>
      </c>
      <c r="C953" s="1441" t="n">
        <f aca="false">'SOUTH-2'!C682</f>
        <v>11</v>
      </c>
      <c r="D953" s="1441" t="str">
        <f aca="false">'SOUTH-2'!D682</f>
        <v>Swamibag</v>
      </c>
      <c r="E953" s="1441" t="str">
        <f aca="false">'SOUTH-2'!E682</f>
        <v>06604352</v>
      </c>
      <c r="F953" s="1441" t="n">
        <f aca="false">'SOUTH-2'!F682</f>
        <v>1</v>
      </c>
      <c r="G953" s="1441" t="n">
        <f aca="false">'SOUTH-2'!G682</f>
        <v>7734.95</v>
      </c>
      <c r="H953" s="1441" t="n">
        <f aca="false">'SOUTH-2'!H682</f>
        <v>7762.22</v>
      </c>
      <c r="I953" s="1441" t="n">
        <f aca="false">'SOUTH-2'!I682</f>
        <v>27.2700000000004</v>
      </c>
      <c r="J953" s="1441" t="n">
        <f aca="false">'SOUTH-2'!J682</f>
        <v>40000</v>
      </c>
      <c r="K953" s="0" t="n">
        <f aca="false">'SOUTH-2'!K682</f>
        <v>0</v>
      </c>
      <c r="L953" s="0" t="n">
        <f aca="false">'SOUTH-2'!L682</f>
        <v>1090800.00000002</v>
      </c>
      <c r="M953" s="0" t="n">
        <f aca="false">'SOUTH-2'!M682</f>
        <v>1111391.99627171</v>
      </c>
      <c r="N953" s="0" t="str">
        <f aca="false">'SOUTH-2'!N682</f>
        <v>Swamibag</v>
      </c>
      <c r="O953" s="0" t="s">
        <v>1024</v>
      </c>
    </row>
    <row r="954" customFormat="false" ht="15" hidden="true" customHeight="false" outlineLevel="0" collapsed="false">
      <c r="A954" s="0" t="n">
        <f aca="false">'SOUTH-2'!A683</f>
        <v>13</v>
      </c>
      <c r="B954" s="0" t="str">
        <f aca="false">'SOUTH-2'!B683</f>
        <v>11 kV Tipu Sultan Feeder</v>
      </c>
      <c r="C954" s="1441" t="n">
        <f aca="false">'SOUTH-2'!C683</f>
        <v>11</v>
      </c>
      <c r="D954" s="1441" t="str">
        <f aca="false">'SOUTH-2'!D683</f>
        <v>Narinda</v>
      </c>
      <c r="E954" s="1441" t="str">
        <f aca="false">'SOUTH-2'!E683</f>
        <v>06604322</v>
      </c>
      <c r="F954" s="1441" t="n">
        <f aca="false">'SOUTH-2'!F683</f>
        <v>1</v>
      </c>
      <c r="G954" s="1441" t="n">
        <f aca="false">'SOUTH-2'!G683</f>
        <v>6319.72</v>
      </c>
      <c r="H954" s="1441" t="n">
        <f aca="false">'SOUTH-2'!H683</f>
        <v>6347.36</v>
      </c>
      <c r="I954" s="1441" t="n">
        <f aca="false">'SOUTH-2'!I683</f>
        <v>27.6399999999994</v>
      </c>
      <c r="J954" s="1441" t="n">
        <f aca="false">'SOUTH-2'!J683</f>
        <v>40000</v>
      </c>
      <c r="K954" s="0" t="n">
        <f aca="false">'SOUTH-2'!K683</f>
        <v>0</v>
      </c>
      <c r="L954" s="0" t="n">
        <f aca="false">'SOUTH-2'!L683</f>
        <v>1105599.99999998</v>
      </c>
      <c r="M954" s="0" t="n">
        <f aca="false">'SOUTH-2'!M683</f>
        <v>1126471.38896036</v>
      </c>
      <c r="N954" s="0" t="str">
        <f aca="false">'SOUTH-2'!N683</f>
        <v>Narinda</v>
      </c>
      <c r="O954" s="0" t="s">
        <v>1024</v>
      </c>
    </row>
    <row r="955" customFormat="false" ht="15" hidden="true" customHeight="false" outlineLevel="0" collapsed="false">
      <c r="A955" s="0" t="n">
        <f aca="false">'SOUTH-2'!A684</f>
        <v>14</v>
      </c>
      <c r="B955" s="0" t="str">
        <f aca="false">'SOUTH-2'!B684</f>
        <v>11 kV Spare</v>
      </c>
      <c r="C955" s="1441" t="n">
        <f aca="false">'SOUTH-2'!C684</f>
        <v>11</v>
      </c>
      <c r="D955" s="1441" t="str">
        <f aca="false">'SOUTH-2'!D684</f>
        <v>Narinda</v>
      </c>
      <c r="E955" s="1441" t="str">
        <f aca="false">'SOUTH-2'!E684</f>
        <v>06604294</v>
      </c>
      <c r="F955" s="1441" t="n">
        <f aca="false">'SOUTH-2'!F684</f>
        <v>1</v>
      </c>
      <c r="G955" s="1441" t="n">
        <f aca="false">'SOUTH-2'!G684</f>
        <v>7330.46</v>
      </c>
      <c r="H955" s="1441" t="n">
        <f aca="false">'SOUTH-2'!H684</f>
        <v>7330.46</v>
      </c>
      <c r="I955" s="1441" t="n">
        <f aca="false">'SOUTH-2'!I684</f>
        <v>0</v>
      </c>
      <c r="J955" s="1441" t="n">
        <f aca="false">'SOUTH-2'!J684</f>
        <v>40000</v>
      </c>
      <c r="K955" s="0" t="n">
        <f aca="false">'SOUTH-2'!K684</f>
        <v>0</v>
      </c>
      <c r="L955" s="0" t="n">
        <f aca="false">'SOUTH-2'!L684</f>
        <v>0</v>
      </c>
      <c r="M955" s="0" t="n">
        <f aca="false">'SOUTH-2'!M684</f>
        <v>0</v>
      </c>
      <c r="N955" s="0" t="str">
        <f aca="false">'SOUTH-2'!N684</f>
        <v>Narinda</v>
      </c>
      <c r="O955" s="0" t="s">
        <v>1024</v>
      </c>
    </row>
    <row r="956" customFormat="false" ht="15" hidden="true" customHeight="false" outlineLevel="0" collapsed="false">
      <c r="A956" s="0" t="n">
        <f aca="false">'SOUTH-2'!A685</f>
        <v>15</v>
      </c>
      <c r="B956" s="0" t="str">
        <f aca="false">'SOUTH-2'!B685</f>
        <v>11 kV Folder Street Feeder</v>
      </c>
      <c r="C956" s="1441" t="n">
        <f aca="false">'SOUTH-2'!C685</f>
        <v>11</v>
      </c>
      <c r="D956" s="1441" t="str">
        <f aca="false">'SOUTH-2'!D685</f>
        <v>Narinda</v>
      </c>
      <c r="E956" s="1441" t="str">
        <f aca="false">'SOUTH-2'!E685</f>
        <v>DHK00089</v>
      </c>
      <c r="F956" s="1441" t="n">
        <f aca="false">'SOUTH-2'!F685</f>
        <v>1</v>
      </c>
      <c r="G956" s="1441" t="n">
        <f aca="false">'SOUTH-2'!G685</f>
        <v>22163.2</v>
      </c>
      <c r="H956" s="1441" t="n">
        <f aca="false">'SOUTH-2'!H685</f>
        <v>26064.5</v>
      </c>
      <c r="I956" s="1441" t="n">
        <f aca="false">'SOUTH-2'!I685</f>
        <v>3901.3</v>
      </c>
      <c r="J956" s="1441" t="n">
        <f aca="false">'SOUTH-2'!J685</f>
        <v>444.44</v>
      </c>
      <c r="K956" s="0" t="n">
        <f aca="false">'SOUTH-2'!K685</f>
        <v>0</v>
      </c>
      <c r="L956" s="0" t="n">
        <f aca="false">'SOUTH-2'!L685</f>
        <v>1733893.772</v>
      </c>
      <c r="M956" s="0" t="n">
        <f aca="false">'SOUTH-2'!M685</f>
        <v>1766626.0181391</v>
      </c>
      <c r="N956" s="0" t="str">
        <f aca="false">'SOUTH-2'!N685</f>
        <v>Narinda</v>
      </c>
      <c r="O956" s="0" t="s">
        <v>1024</v>
      </c>
    </row>
    <row r="957" customFormat="false" ht="15" hidden="true" customHeight="false" outlineLevel="0" collapsed="false">
      <c r="A957" s="0" t="n">
        <f aca="false">'SOUTH-2'!A686</f>
        <v>16</v>
      </c>
      <c r="B957" s="0" t="str">
        <f aca="false">'SOUTH-2'!B686</f>
        <v>11 kV Bhajohari Feeder</v>
      </c>
      <c r="C957" s="1441" t="n">
        <f aca="false">'SOUTH-2'!C686</f>
        <v>11</v>
      </c>
      <c r="D957" s="1441" t="str">
        <f aca="false">'SOUTH-2'!D686</f>
        <v>Narinda</v>
      </c>
      <c r="E957" s="1441" t="str">
        <f aca="false">'SOUTH-2'!E686</f>
        <v>DHK27842</v>
      </c>
      <c r="F957" s="1441" t="n">
        <f aca="false">'SOUTH-2'!F686</f>
        <v>1</v>
      </c>
      <c r="G957" s="1441" t="n">
        <f aca="false">'SOUTH-2'!G686</f>
        <v>374036</v>
      </c>
      <c r="H957" s="1441" t="n">
        <f aca="false">'SOUTH-2'!H686</f>
        <v>384194</v>
      </c>
      <c r="I957" s="1441" t="n">
        <f aca="false">'SOUTH-2'!I686</f>
        <v>10158</v>
      </c>
      <c r="J957" s="1441" t="n">
        <f aca="false">'SOUTH-2'!J686</f>
        <v>80</v>
      </c>
      <c r="K957" s="0" t="n">
        <f aca="false">'SOUTH-2'!K686</f>
        <v>0</v>
      </c>
      <c r="L957" s="0" t="n">
        <f aca="false">'SOUTH-2'!L686</f>
        <v>812640</v>
      </c>
      <c r="M957" s="0" t="n">
        <f aca="false">'SOUTH-2'!M686</f>
        <v>827980.923955104</v>
      </c>
      <c r="N957" s="0" t="str">
        <f aca="false">'SOUTH-2'!N686</f>
        <v>Narinda</v>
      </c>
      <c r="O957" s="0" t="s">
        <v>1024</v>
      </c>
    </row>
    <row r="958" customFormat="false" ht="15" hidden="true" customHeight="false" outlineLevel="0" collapsed="false">
      <c r="A958" s="0" t="n">
        <f aca="false">'SOUTH-2'!A687</f>
        <v>17</v>
      </c>
      <c r="B958" s="0" t="str">
        <f aca="false">'SOUTH-2'!B687</f>
        <v>11 kV Lal mohon shaha Feeder</v>
      </c>
      <c r="C958" s="1441" t="n">
        <f aca="false">'SOUTH-2'!C687</f>
        <v>11</v>
      </c>
      <c r="D958" s="1441" t="str">
        <f aca="false">'SOUTH-2'!D687</f>
        <v>Narinda</v>
      </c>
      <c r="E958" s="1441" t="str">
        <f aca="false">'SOUTH-2'!E687</f>
        <v>DHK00086</v>
      </c>
      <c r="F958" s="1441" t="n">
        <f aca="false">'SOUTH-2'!F687</f>
        <v>1</v>
      </c>
      <c r="G958" s="1441" t="n">
        <f aca="false">'SOUTH-2'!G687</f>
        <v>29470.6</v>
      </c>
      <c r="H958" s="1441" t="n">
        <f aca="false">'SOUTH-2'!H687</f>
        <v>31907.7</v>
      </c>
      <c r="I958" s="1441" t="n">
        <f aca="false">'SOUTH-2'!I687</f>
        <v>2437.1</v>
      </c>
      <c r="J958" s="1441" t="n">
        <f aca="false">'SOUTH-2'!J687</f>
        <v>444.44</v>
      </c>
      <c r="K958" s="0" t="n">
        <f aca="false">'SOUTH-2'!K687</f>
        <v>0</v>
      </c>
      <c r="L958" s="0" t="n">
        <f aca="false">'SOUTH-2'!L687</f>
        <v>1083144.724</v>
      </c>
      <c r="M958" s="0" t="n">
        <f aca="false">'SOUTH-2'!M687</f>
        <v>1103592.20485654</v>
      </c>
      <c r="N958" s="0" t="str">
        <f aca="false">'SOUTH-2'!N687</f>
        <v>Narinda</v>
      </c>
      <c r="O958" s="0" t="s">
        <v>1024</v>
      </c>
    </row>
    <row r="959" customFormat="false" ht="15" hidden="true" customHeight="false" outlineLevel="0" collapsed="false">
      <c r="A959" s="0" t="n">
        <f aca="false">'SOUTH-2'!A688</f>
        <v>18</v>
      </c>
      <c r="B959" s="0" t="str">
        <f aca="false">'SOUTH-2'!B688</f>
        <v>11 kV Dupkhola Feeder</v>
      </c>
      <c r="C959" s="1441" t="n">
        <f aca="false">'SOUTH-2'!C688</f>
        <v>11</v>
      </c>
      <c r="D959" s="1441" t="str">
        <f aca="false">'SOUTH-2'!D688</f>
        <v>Swamibag</v>
      </c>
      <c r="E959" s="1441" t="str">
        <f aca="false">'SOUTH-2'!E688</f>
        <v>8838024/8838029</v>
      </c>
      <c r="F959" s="1441" t="n">
        <f aca="false">'SOUTH-2'!F688</f>
        <v>1</v>
      </c>
      <c r="G959" s="1441" t="n">
        <f aca="false">'SOUTH-2'!G688</f>
        <v>35683.5</v>
      </c>
      <c r="H959" s="1441" t="n">
        <f aca="false">'SOUTH-2'!H688</f>
        <v>36247.2</v>
      </c>
      <c r="I959" s="1441" t="n">
        <f aca="false">'SOUTH-2'!I688</f>
        <v>563.699999999997</v>
      </c>
      <c r="J959" s="1441" t="n">
        <f aca="false">'SOUTH-2'!J688</f>
        <v>1000</v>
      </c>
      <c r="K959" s="0" t="n">
        <f aca="false">'SOUTH-2'!K688</f>
        <v>0</v>
      </c>
      <c r="L959" s="0" t="n">
        <f aca="false">'SOUTH-2'!L688</f>
        <v>563699.999999997</v>
      </c>
      <c r="M959" s="0" t="n">
        <f aca="false">'SOUTH-2'!M688</f>
        <v>574341.463419829</v>
      </c>
      <c r="N959" s="0" t="str">
        <f aca="false">'SOUTH-2'!N688</f>
        <v>Swamibag</v>
      </c>
      <c r="O959" s="0" t="s">
        <v>1024</v>
      </c>
    </row>
    <row r="960" customFormat="false" ht="15" hidden="true" customHeight="false" outlineLevel="0" collapsed="false">
      <c r="A960" s="0" t="n">
        <f aca="false">'SOUTH-2'!A689</f>
        <v>1</v>
      </c>
      <c r="B960" s="0" t="str">
        <f aca="false">'SOUTH-2'!B689</f>
        <v>11/0.4 kV Aux Transformer-1</v>
      </c>
      <c r="C960" s="1441" t="n">
        <f aca="false">'SOUTH-2'!C689</f>
        <v>0.415</v>
      </c>
      <c r="D960" s="1441" t="n">
        <f aca="false">'SOUTH-2'!D689</f>
        <v>0</v>
      </c>
      <c r="E960" s="1441" t="str">
        <f aca="false">'SOUTH-2'!E689</f>
        <v>DHK-21032</v>
      </c>
      <c r="F960" s="1441" t="n">
        <f aca="false">'SOUTH-2'!F689</f>
        <v>1</v>
      </c>
      <c r="G960" s="1441" t="n">
        <f aca="false">'SOUTH-2'!G689</f>
        <v>127912</v>
      </c>
      <c r="H960" s="1441" t="n">
        <f aca="false">'SOUTH-2'!H689</f>
        <v>127912</v>
      </c>
      <c r="I960" s="1441" t="n">
        <f aca="false">'SOUTH-2'!I689</f>
        <v>0</v>
      </c>
      <c r="J960" s="1441" t="n">
        <f aca="false">'SOUTH-2'!J689</f>
        <v>4</v>
      </c>
      <c r="K960" s="0" t="n">
        <f aca="false">'SOUTH-2'!K689</f>
        <v>0</v>
      </c>
      <c r="L960" s="0" t="n">
        <f aca="false">'SOUTH-2'!L689</f>
        <v>0</v>
      </c>
      <c r="M960" s="0" t="n">
        <f aca="false">'SOUTH-2'!M689</f>
        <v>0</v>
      </c>
      <c r="N960" s="0" t="str">
        <f aca="false">'SOUTH-2'!N689</f>
        <v>Narinda</v>
      </c>
      <c r="O960" s="0" t="s">
        <v>1024</v>
      </c>
    </row>
    <row r="961" customFormat="false" ht="15" hidden="true" customHeight="false" outlineLevel="0" collapsed="false">
      <c r="A961" s="0" t="n">
        <f aca="false">'SOUTH-2'!A690</f>
        <v>2</v>
      </c>
      <c r="B961" s="0" t="str">
        <f aca="false">'SOUTH-2'!B690</f>
        <v>11/0.4 kV Aux Transformer-2</v>
      </c>
      <c r="C961" s="1441" t="n">
        <f aca="false">'SOUTH-2'!C690</f>
        <v>0.415</v>
      </c>
      <c r="D961" s="1441" t="n">
        <f aca="false">'SOUTH-2'!D690</f>
        <v>0</v>
      </c>
      <c r="E961" s="1441" t="str">
        <f aca="false">'SOUTH-2'!E690</f>
        <v>DHK-21094</v>
      </c>
      <c r="F961" s="1441" t="n">
        <f aca="false">'SOUTH-2'!F690</f>
        <v>1</v>
      </c>
      <c r="G961" s="1441" t="n">
        <f aca="false">'SOUTH-2'!G690</f>
        <v>214733</v>
      </c>
      <c r="H961" s="1441" t="n">
        <f aca="false">'SOUTH-2'!H690</f>
        <v>214733</v>
      </c>
      <c r="I961" s="1441" t="n">
        <f aca="false">'SOUTH-2'!I690</f>
        <v>0</v>
      </c>
      <c r="J961" s="1441" t="n">
        <f aca="false">'SOUTH-2'!J690</f>
        <v>4</v>
      </c>
      <c r="K961" s="0" t="n">
        <f aca="false">'SOUTH-2'!K690</f>
        <v>0</v>
      </c>
      <c r="L961" s="0" t="n">
        <f aca="false">'SOUTH-2'!L690</f>
        <v>0</v>
      </c>
      <c r="M961" s="0" t="n">
        <f aca="false">'SOUTH-2'!M690</f>
        <v>0</v>
      </c>
      <c r="N961" s="0" t="str">
        <f aca="false">'SOUTH-2'!N690</f>
        <v>Narinda</v>
      </c>
      <c r="O961" s="0" t="s">
        <v>1024</v>
      </c>
    </row>
    <row r="962" customFormat="false" ht="15" hidden="true" customHeight="false" outlineLevel="0" collapsed="false">
      <c r="A962" s="0" t="n">
        <f aca="false">'SOUTH-2'!A760</f>
        <v>11</v>
      </c>
      <c r="B962" s="0" t="str">
        <f aca="false">'SOUTH-2'!B760</f>
        <v>11kV Babubazar Feeder</v>
      </c>
      <c r="C962" s="1441" t="n">
        <f aca="false">'SOUTH-2'!C760</f>
        <v>11</v>
      </c>
      <c r="D962" s="1441" t="str">
        <f aca="false">'SOUTH-2'!D760</f>
        <v>Banglabazar</v>
      </c>
      <c r="E962" s="1441" t="str">
        <f aca="false">'SOUTH-2'!E760</f>
        <v>DHK00004</v>
      </c>
      <c r="F962" s="1441" t="n">
        <f aca="false">'SOUTH-2'!F760</f>
        <v>1</v>
      </c>
      <c r="G962" s="1441" t="n">
        <f aca="false">'SOUTH-2'!G760</f>
        <v>62100</v>
      </c>
      <c r="H962" s="1441" t="n">
        <f aca="false">'SOUTH-2'!H760</f>
        <v>62362.9</v>
      </c>
      <c r="I962" s="1441" t="n">
        <f aca="false">'SOUTH-2'!I760</f>
        <v>262.900000000001</v>
      </c>
      <c r="J962" s="1441" t="n">
        <f aca="false">'SOUTH-2'!J760</f>
        <v>2222.22</v>
      </c>
      <c r="K962" s="0" t="str">
        <f aca="false">'SOUTH-2'!K760</f>
        <v>Estimated</v>
      </c>
      <c r="L962" s="0" t="n">
        <f aca="false">'SOUTH-2'!L760</f>
        <v>547347.78</v>
      </c>
      <c r="M962" s="0" t="n">
        <f aca="false">'SOUTH-2'!M760</f>
        <v>567413.824504663</v>
      </c>
      <c r="N962" s="0" t="str">
        <f aca="false">'SOUTH-2'!N760</f>
        <v>Banglabazar</v>
      </c>
      <c r="O962" s="0" t="s">
        <v>1025</v>
      </c>
    </row>
    <row r="963" customFormat="false" ht="15" hidden="true" customHeight="false" outlineLevel="0" collapsed="false">
      <c r="A963" s="0" t="n">
        <f aca="false">'SOUTH-2'!A761</f>
        <v>12</v>
      </c>
      <c r="B963" s="0" t="str">
        <f aca="false">'SOUTH-2'!B761</f>
        <v>11kV Islampur Feeder</v>
      </c>
      <c r="C963" s="1441" t="n">
        <f aca="false">'SOUTH-2'!C761</f>
        <v>11</v>
      </c>
      <c r="D963" s="1441" t="str">
        <f aca="false">'SOUTH-2'!D761</f>
        <v>Banglabazar</v>
      </c>
      <c r="E963" s="1441" t="str">
        <f aca="false">'SOUTH-2'!E761</f>
        <v>06604381</v>
      </c>
      <c r="F963" s="1441" t="n">
        <f aca="false">'SOUTH-2'!F761</f>
        <v>1</v>
      </c>
      <c r="G963" s="1441" t="n">
        <f aca="false">'SOUTH-2'!G761</f>
        <v>4531.4</v>
      </c>
      <c r="H963" s="1441" t="n">
        <f aca="false">'SOUTH-2'!H761</f>
        <v>4560.66</v>
      </c>
      <c r="I963" s="1441" t="n">
        <f aca="false">'SOUTH-2'!I761</f>
        <v>29.2600000000002</v>
      </c>
      <c r="J963" s="1441" t="n">
        <f aca="false">'SOUTH-2'!J761</f>
        <v>40000</v>
      </c>
      <c r="K963" s="0" t="str">
        <f aca="false">'SOUTH-2'!K761</f>
        <v>Estimated</v>
      </c>
      <c r="L963" s="0" t="n">
        <f aca="false">'SOUTH-2'!L761</f>
        <v>1459594.08</v>
      </c>
      <c r="M963" s="0" t="n">
        <f aca="false">'SOUTH-2'!M761</f>
        <v>1513103.53201243</v>
      </c>
      <c r="N963" s="0" t="str">
        <f aca="false">'SOUTH-2'!N761</f>
        <v>Banglabazar</v>
      </c>
      <c r="O963" s="0" t="s">
        <v>1025</v>
      </c>
    </row>
    <row r="964" customFormat="false" ht="15" hidden="true" customHeight="false" outlineLevel="0" collapsed="false">
      <c r="A964" s="0" t="n">
        <f aca="false">'SOUTH-2'!A762</f>
        <v>13</v>
      </c>
      <c r="B964" s="0" t="str">
        <f aca="false">'SOUTH-2'!B762</f>
        <v>11kV Champatully Feeder</v>
      </c>
      <c r="C964" s="1441" t="n">
        <f aca="false">'SOUTH-2'!C762</f>
        <v>11</v>
      </c>
      <c r="D964" s="1441" t="str">
        <f aca="false">'SOUTH-2'!D762</f>
        <v>Bangshal</v>
      </c>
      <c r="E964" s="1441" t="str">
        <f aca="false">'SOUTH-2'!E762</f>
        <v>06604404</v>
      </c>
      <c r="F964" s="1441" t="n">
        <f aca="false">'SOUTH-2'!F762</f>
        <v>1</v>
      </c>
      <c r="G964" s="1441" t="n">
        <f aca="false">'SOUTH-2'!G762</f>
        <v>903.15</v>
      </c>
      <c r="H964" s="1441" t="n">
        <f aca="false">'SOUTH-2'!H762</f>
        <v>903.15</v>
      </c>
      <c r="I964" s="1441" t="n">
        <f aca="false">'SOUTH-2'!I762</f>
        <v>0</v>
      </c>
      <c r="J964" s="1441" t="n">
        <f aca="false">'SOUTH-2'!J762</f>
        <v>40000</v>
      </c>
      <c r="K964" s="0" t="n">
        <f aca="false">'SOUTH-2'!K762</f>
        <v>0</v>
      </c>
      <c r="L964" s="0" t="n">
        <f aca="false">'SOUTH-2'!L762</f>
        <v>0</v>
      </c>
      <c r="M964" s="0" t="n">
        <f aca="false">'SOUTH-2'!M762</f>
        <v>0</v>
      </c>
      <c r="N964" s="0" t="str">
        <f aca="false">'SOUTH-2'!N762</f>
        <v>Bangshal</v>
      </c>
      <c r="O964" s="0" t="s">
        <v>1025</v>
      </c>
    </row>
    <row r="965" customFormat="false" ht="15" hidden="true" customHeight="false" outlineLevel="0" collapsed="false">
      <c r="A965" s="0" t="n">
        <f aca="false">'SOUTH-2'!A763</f>
        <v>14</v>
      </c>
      <c r="B965" s="0" t="str">
        <f aca="false">'SOUTH-2'!B763</f>
        <v>11kV Majar O/H Feeder</v>
      </c>
      <c r="C965" s="1441" t="n">
        <f aca="false">'SOUTH-2'!C763</f>
        <v>11</v>
      </c>
      <c r="D965" s="1441" t="str">
        <f aca="false">'SOUTH-2'!D763</f>
        <v>Banglabazar</v>
      </c>
      <c r="E965" s="1441" t="str">
        <f aca="false">'SOUTH-2'!E763</f>
        <v>06604385</v>
      </c>
      <c r="F965" s="1441" t="n">
        <f aca="false">'SOUTH-2'!F763</f>
        <v>1</v>
      </c>
      <c r="G965" s="1441" t="n">
        <f aca="false">'SOUTH-2'!G763</f>
        <v>5121.51</v>
      </c>
      <c r="H965" s="1441" t="n">
        <f aca="false">'SOUTH-2'!H763</f>
        <v>5132.38</v>
      </c>
      <c r="I965" s="1441" t="n">
        <f aca="false">'SOUTH-2'!I763</f>
        <v>10.8699999999999</v>
      </c>
      <c r="J965" s="1441" t="n">
        <f aca="false">'SOUTH-2'!J763</f>
        <v>40000</v>
      </c>
      <c r="K965" s="0" t="str">
        <f aca="false">'SOUTH-2'!K763</f>
        <v>Estimated</v>
      </c>
      <c r="L965" s="0" t="n">
        <f aca="false">'SOUTH-2'!L763</f>
        <v>486531.36</v>
      </c>
      <c r="M965" s="0" t="n">
        <f aca="false">'SOUTH-2'!M763</f>
        <v>504367.844004145</v>
      </c>
      <c r="N965" s="0" t="str">
        <f aca="false">'SOUTH-2'!N763</f>
        <v>Banglabazar</v>
      </c>
      <c r="O965" s="0" t="s">
        <v>1025</v>
      </c>
    </row>
    <row r="966" customFormat="false" ht="15" hidden="true" customHeight="false" outlineLevel="0" collapsed="false">
      <c r="A966" s="0" t="n">
        <f aca="false">'SOUTH-2'!A764</f>
        <v>15</v>
      </c>
      <c r="B966" s="0" t="str">
        <f aca="false">'SOUTH-2'!B764</f>
        <v>11kV Spare</v>
      </c>
      <c r="C966" s="1441" t="n">
        <f aca="false">'SOUTH-2'!C764</f>
        <v>11</v>
      </c>
      <c r="D966" s="1441" t="str">
        <f aca="false">'SOUTH-2'!D764</f>
        <v>Banglabazar</v>
      </c>
      <c r="E966" s="1441" t="str">
        <f aca="false">'SOUTH-2'!E764</f>
        <v>06604380</v>
      </c>
      <c r="F966" s="1441" t="n">
        <f aca="false">'SOUTH-2'!F764</f>
        <v>1</v>
      </c>
      <c r="G966" s="1441" t="n">
        <f aca="false">'SOUTH-2'!G764</f>
        <v>0</v>
      </c>
      <c r="H966" s="1441" t="n">
        <f aca="false">'SOUTH-2'!H764</f>
        <v>0</v>
      </c>
      <c r="I966" s="1441" t="n">
        <f aca="false">'SOUTH-2'!I764</f>
        <v>0</v>
      </c>
      <c r="J966" s="1441" t="n">
        <f aca="false">'SOUTH-2'!J764</f>
        <v>40000</v>
      </c>
      <c r="K966" s="0" t="n">
        <f aca="false">'SOUTH-2'!K764</f>
        <v>0</v>
      </c>
      <c r="L966" s="0" t="n">
        <f aca="false">'SOUTH-2'!L764</f>
        <v>0</v>
      </c>
      <c r="M966" s="0" t="n">
        <f aca="false">'SOUTH-2'!M764</f>
        <v>0</v>
      </c>
      <c r="N966" s="0" t="n">
        <f aca="false">'SOUTH-2'!N764</f>
        <v>0</v>
      </c>
      <c r="O966" s="0" t="s">
        <v>1025</v>
      </c>
    </row>
    <row r="967" customFormat="false" ht="15" hidden="true" customHeight="false" outlineLevel="0" collapsed="false">
      <c r="A967" s="0" t="n">
        <f aca="false">'SOUTH-2'!A765</f>
        <v>16</v>
      </c>
      <c r="B967" s="0" t="str">
        <f aca="false">'SOUTH-2'!B765</f>
        <v>11kV Sadarghat Feeder</v>
      </c>
      <c r="C967" s="1441" t="n">
        <f aca="false">'SOUTH-2'!C765</f>
        <v>11</v>
      </c>
      <c r="D967" s="1441" t="str">
        <f aca="false">'SOUTH-2'!D765</f>
        <v>Banglabazar</v>
      </c>
      <c r="E967" s="1441" t="str">
        <f aca="false">'SOUTH-2'!E765</f>
        <v>06604315</v>
      </c>
      <c r="F967" s="1441" t="n">
        <f aca="false">'SOUTH-2'!F765</f>
        <v>1</v>
      </c>
      <c r="G967" s="1441" t="n">
        <f aca="false">'SOUTH-2'!G765</f>
        <v>5393.48</v>
      </c>
      <c r="H967" s="1441" t="n">
        <f aca="false">'SOUTH-2'!H765</f>
        <v>5420.2</v>
      </c>
      <c r="I967" s="1441" t="n">
        <f aca="false">'SOUTH-2'!I765</f>
        <v>26.7200000000003</v>
      </c>
      <c r="J967" s="1441" t="n">
        <f aca="false">'SOUTH-2'!J765</f>
        <v>40000</v>
      </c>
      <c r="K967" s="0" t="str">
        <f aca="false">'SOUTH-2'!K765</f>
        <v>Estimated</v>
      </c>
      <c r="L967" s="0" t="n">
        <f aca="false">'SOUTH-2'!L765</f>
        <v>1398777.66</v>
      </c>
      <c r="M967" s="0" t="n">
        <f aca="false">'SOUTH-2'!M765</f>
        <v>1450057.55151192</v>
      </c>
      <c r="N967" s="0" t="str">
        <f aca="false">'SOUTH-2'!N765</f>
        <v>Banglabazar</v>
      </c>
      <c r="O967" s="0" t="s">
        <v>1025</v>
      </c>
    </row>
    <row r="968" customFormat="false" ht="15" hidden="true" customHeight="false" outlineLevel="0" collapsed="false">
      <c r="A968" s="0" t="n">
        <f aca="false">'SOUTH-2'!A766</f>
        <v>17</v>
      </c>
      <c r="B968" s="0" t="str">
        <f aca="false">'SOUTH-2'!B766</f>
        <v>11kV Mitford Hospital Feeder</v>
      </c>
      <c r="C968" s="1441" t="n">
        <f aca="false">'SOUTH-2'!C766</f>
        <v>11</v>
      </c>
      <c r="D968" s="1441" t="str">
        <f aca="false">'SOUTH-2'!D766</f>
        <v>Bangshal</v>
      </c>
      <c r="E968" s="1441" t="str">
        <f aca="false">'SOUTH-2'!E766</f>
        <v>06604409</v>
      </c>
      <c r="F968" s="1441" t="n">
        <f aca="false">'SOUTH-2'!F766</f>
        <v>1</v>
      </c>
      <c r="G968" s="1441" t="n">
        <f aca="false">'SOUTH-2'!G766</f>
        <v>1013.7</v>
      </c>
      <c r="H968" s="1441" t="n">
        <f aca="false">'SOUTH-2'!H766</f>
        <v>1013.7</v>
      </c>
      <c r="I968" s="1441" t="n">
        <f aca="false">'SOUTH-2'!I766</f>
        <v>0</v>
      </c>
      <c r="J968" s="1441" t="n">
        <f aca="false">'SOUTH-2'!J766</f>
        <v>40000</v>
      </c>
      <c r="K968" s="0" t="n">
        <f aca="false">'SOUTH-2'!K766</f>
        <v>0</v>
      </c>
      <c r="L968" s="0" t="n">
        <f aca="false">'SOUTH-2'!L766</f>
        <v>0</v>
      </c>
      <c r="M968" s="0" t="n">
        <f aca="false">'SOUTH-2'!M766</f>
        <v>0</v>
      </c>
      <c r="N968" s="0" t="str">
        <f aca="false">'SOUTH-2'!N766</f>
        <v>Bangshal</v>
      </c>
      <c r="O968" s="0" t="s">
        <v>1025</v>
      </c>
    </row>
    <row r="969" customFormat="false" ht="15" hidden="true" customHeight="false" outlineLevel="0" collapsed="false">
      <c r="A969" s="0" t="n">
        <f aca="false">'SOUTH-2'!A767</f>
        <v>18</v>
      </c>
      <c r="B969" s="0" t="str">
        <f aca="false">'SOUTH-2'!B767</f>
        <v>11kV Zindabahar  Feeder</v>
      </c>
      <c r="C969" s="1441" t="n">
        <f aca="false">'SOUTH-2'!C767</f>
        <v>11</v>
      </c>
      <c r="D969" s="1441" t="str">
        <f aca="false">'SOUTH-2'!D767</f>
        <v>Banglabazar</v>
      </c>
      <c r="E969" s="1441" t="str">
        <f aca="false">'SOUTH-2'!E767</f>
        <v>06604405</v>
      </c>
      <c r="F969" s="1441" t="n">
        <f aca="false">'SOUTH-2'!F767</f>
        <v>1</v>
      </c>
      <c r="G969" s="1441" t="n">
        <f aca="false">'SOUTH-2'!G767</f>
        <v>4023.81</v>
      </c>
      <c r="H969" s="1441" t="n">
        <f aca="false">'SOUTH-2'!H767</f>
        <v>4052.11</v>
      </c>
      <c r="I969" s="1441" t="n">
        <f aca="false">'SOUTH-2'!I767</f>
        <v>28.3000000000002</v>
      </c>
      <c r="J969" s="1441" t="n">
        <f aca="false">'SOUTH-2'!J767</f>
        <v>40000</v>
      </c>
      <c r="K969" s="0" t="str">
        <f aca="false">'SOUTH-2'!K767</f>
        <v>Estimated</v>
      </c>
      <c r="L969" s="0" t="n">
        <f aca="false">'SOUTH-2'!L767</f>
        <v>729797.04</v>
      </c>
      <c r="M969" s="0" t="n">
        <f aca="false">'SOUTH-2'!M767</f>
        <v>756551.766006217</v>
      </c>
      <c r="N969" s="0" t="str">
        <f aca="false">'SOUTH-2'!N767</f>
        <v>Banglabazar</v>
      </c>
      <c r="O969" s="0" t="s">
        <v>1025</v>
      </c>
    </row>
    <row r="970" customFormat="false" ht="15" hidden="true" customHeight="false" outlineLevel="0" collapsed="false">
      <c r="A970" s="0" t="n">
        <f aca="false">'SOUTH-2'!A768</f>
        <v>21</v>
      </c>
      <c r="B970" s="0" t="str">
        <f aca="false">'SOUTH-2'!B768</f>
        <v>11kV Police fari Feeder</v>
      </c>
      <c r="C970" s="1441" t="n">
        <f aca="false">'SOUTH-2'!C768</f>
        <v>11</v>
      </c>
      <c r="D970" s="1441" t="str">
        <f aca="false">'SOUTH-2'!D768</f>
        <v>Banglabazar</v>
      </c>
      <c r="E970" s="1441" t="str">
        <f aca="false">'SOUTH-2'!E768</f>
        <v>06604408</v>
      </c>
      <c r="F970" s="1441" t="n">
        <f aca="false">'SOUTH-2'!F768</f>
        <v>1</v>
      </c>
      <c r="G970" s="1441" t="n">
        <f aca="false">'SOUTH-2'!G768</f>
        <v>5739.2</v>
      </c>
      <c r="H970" s="1441" t="n">
        <f aca="false">'SOUTH-2'!H768</f>
        <v>5739.2</v>
      </c>
      <c r="I970" s="1441" t="n">
        <f aca="false">'SOUTH-2'!I768</f>
        <v>0</v>
      </c>
      <c r="J970" s="1441" t="n">
        <f aca="false">'SOUTH-2'!J768</f>
        <v>40000</v>
      </c>
      <c r="K970" s="0" t="str">
        <f aca="false">'SOUTH-2'!K768</f>
        <v>Estimated</v>
      </c>
      <c r="L970" s="0" t="n">
        <f aca="false">'SOUTH-2'!L768</f>
        <v>912246.3</v>
      </c>
      <c r="M970" s="0" t="n">
        <f aca="false">'SOUTH-2'!M768</f>
        <v>945689.707507772</v>
      </c>
      <c r="N970" s="0" t="str">
        <f aca="false">'SOUTH-2'!N768</f>
        <v>Banglabazar</v>
      </c>
      <c r="O970" s="0" t="s">
        <v>1025</v>
      </c>
    </row>
    <row r="971" customFormat="false" ht="15" hidden="true" customHeight="false" outlineLevel="0" collapsed="false">
      <c r="A971" s="0" t="n">
        <f aca="false">'SOUTH-2'!A769</f>
        <v>22</v>
      </c>
      <c r="B971" s="0" t="str">
        <f aca="false">'SOUTH-2'!B769</f>
        <v>11kV Patuatully Feeder</v>
      </c>
      <c r="C971" s="1441" t="n">
        <f aca="false">'SOUTH-2'!C769</f>
        <v>11</v>
      </c>
      <c r="D971" s="1441" t="str">
        <f aca="false">'SOUTH-2'!D769</f>
        <v>Banglabazar</v>
      </c>
      <c r="E971" s="1441" t="str">
        <f aca="false">'SOUTH-2'!E769</f>
        <v>06604383</v>
      </c>
      <c r="F971" s="1441" t="n">
        <f aca="false">'SOUTH-2'!F769</f>
        <v>1</v>
      </c>
      <c r="G971" s="1441" t="n">
        <f aca="false">'SOUTH-2'!G769</f>
        <v>5853.24</v>
      </c>
      <c r="H971" s="1441" t="n">
        <f aca="false">'SOUTH-2'!H769</f>
        <v>5878.45</v>
      </c>
      <c r="I971" s="1441" t="n">
        <f aca="false">'SOUTH-2'!I769</f>
        <v>25.21</v>
      </c>
      <c r="J971" s="1441" t="n">
        <f aca="false">'SOUTH-2'!J769</f>
        <v>40000</v>
      </c>
      <c r="K971" s="0" t="n">
        <f aca="false">'SOUTH-2'!K769</f>
        <v>0</v>
      </c>
      <c r="L971" s="0" t="n">
        <f aca="false">'SOUTH-2'!L769</f>
        <v>1008400</v>
      </c>
      <c r="M971" s="0" t="n">
        <f aca="false">'SOUTH-2'!M769</f>
        <v>1045368.45044024</v>
      </c>
      <c r="N971" s="0" t="str">
        <f aca="false">'SOUTH-2'!N769</f>
        <v>Banglabazar</v>
      </c>
      <c r="O971" s="0" t="s">
        <v>1025</v>
      </c>
    </row>
    <row r="972" customFormat="false" ht="15" hidden="true" customHeight="false" outlineLevel="0" collapsed="false">
      <c r="A972" s="0" t="n">
        <f aca="false">'SOUTH-2'!A770</f>
        <v>23</v>
      </c>
      <c r="B972" s="0" t="str">
        <f aca="false">'SOUTH-2'!B770</f>
        <v>11kV Laxmibazar Feeder</v>
      </c>
      <c r="C972" s="1441" t="n">
        <f aca="false">'SOUTH-2'!C770</f>
        <v>11</v>
      </c>
      <c r="D972" s="1441" t="str">
        <f aca="false">'SOUTH-2'!D770</f>
        <v>Banglabazar</v>
      </c>
      <c r="E972" s="1441" t="str">
        <f aca="false">'SOUTH-2'!E770</f>
        <v>06604407</v>
      </c>
      <c r="F972" s="1441" t="n">
        <f aca="false">'SOUTH-2'!F770</f>
        <v>1</v>
      </c>
      <c r="G972" s="1441" t="n">
        <f aca="false">'SOUTH-2'!G770</f>
        <v>8098.57</v>
      </c>
      <c r="H972" s="1441" t="n">
        <f aca="false">'SOUTH-2'!H770</f>
        <v>8147.67</v>
      </c>
      <c r="I972" s="1441" t="n">
        <f aca="false">'SOUTH-2'!I770</f>
        <v>49.1000000000004</v>
      </c>
      <c r="J972" s="1441" t="n">
        <f aca="false">'SOUTH-2'!J770</f>
        <v>40000</v>
      </c>
      <c r="K972" s="0" t="n">
        <f aca="false">'SOUTH-2'!K770</f>
        <v>0</v>
      </c>
      <c r="L972" s="0" t="n">
        <f aca="false">'SOUTH-2'!L770</f>
        <v>1964000.00000001</v>
      </c>
      <c r="M972" s="0" t="n">
        <f aca="false">'SOUTH-2'!M770</f>
        <v>2036001.22636318</v>
      </c>
      <c r="N972" s="0" t="str">
        <f aca="false">'SOUTH-2'!N770</f>
        <v>Banglabazar</v>
      </c>
      <c r="O972" s="0" t="s">
        <v>1025</v>
      </c>
    </row>
    <row r="973" customFormat="false" ht="15" hidden="true" customHeight="false" outlineLevel="0" collapsed="false">
      <c r="A973" s="0" t="n">
        <f aca="false">'SOUTH-2'!A771</f>
        <v>24</v>
      </c>
      <c r="B973" s="0" t="str">
        <f aca="false">'SOUTH-2'!B771</f>
        <v>11kV Jhonson Road Feeder</v>
      </c>
      <c r="C973" s="1441" t="n">
        <f aca="false">'SOUTH-2'!C771</f>
        <v>11</v>
      </c>
      <c r="D973" s="1441" t="str">
        <f aca="false">'SOUTH-2'!D771</f>
        <v>Banglabazar</v>
      </c>
      <c r="E973" s="1441" t="str">
        <f aca="false">'SOUTH-2'!E771</f>
        <v>06604384</v>
      </c>
      <c r="F973" s="1441" t="n">
        <f aca="false">'SOUTH-2'!F771</f>
        <v>1</v>
      </c>
      <c r="G973" s="1441" t="n">
        <f aca="false">'SOUTH-2'!G771</f>
        <v>3736.6</v>
      </c>
      <c r="H973" s="1441" t="n">
        <f aca="false">'SOUTH-2'!H771</f>
        <v>3746.74</v>
      </c>
      <c r="I973" s="1441" t="n">
        <f aca="false">'SOUTH-2'!I771</f>
        <v>10.1399999999999</v>
      </c>
      <c r="J973" s="1441" t="n">
        <f aca="false">'SOUTH-2'!J771</f>
        <v>40000</v>
      </c>
      <c r="K973" s="0" t="n">
        <f aca="false">'SOUTH-2'!K771</f>
        <v>0</v>
      </c>
      <c r="L973" s="0" t="n">
        <f aca="false">'SOUTH-2'!L771</f>
        <v>405599.999999995</v>
      </c>
      <c r="M973" s="0" t="n">
        <f aca="false">'SOUTH-2'!M771</f>
        <v>420469.499701065</v>
      </c>
      <c r="N973" s="0" t="str">
        <f aca="false">'SOUTH-2'!N771</f>
        <v>Banglabazar</v>
      </c>
      <c r="O973" s="0" t="s">
        <v>1025</v>
      </c>
    </row>
    <row r="974" customFormat="false" ht="15" hidden="true" customHeight="false" outlineLevel="0" collapsed="false">
      <c r="A974" s="0" t="n">
        <f aca="false">'SOUTH-2'!A772</f>
        <v>25</v>
      </c>
      <c r="B974" s="0" t="str">
        <f aca="false">'SOUTH-2'!B772</f>
        <v>11kV Dholaikhal Feeder</v>
      </c>
      <c r="C974" s="1441" t="n">
        <f aca="false">'SOUTH-2'!C772</f>
        <v>11</v>
      </c>
      <c r="D974" s="1441" t="str">
        <f aca="false">'SOUTH-2'!D772</f>
        <v>Banglabazar</v>
      </c>
      <c r="E974" s="1441" t="str">
        <f aca="false">'SOUTH-2'!E772</f>
        <v>06604379</v>
      </c>
      <c r="F974" s="1441" t="n">
        <f aca="false">'SOUTH-2'!F772</f>
        <v>1</v>
      </c>
      <c r="G974" s="1441" t="n">
        <f aca="false">'SOUTH-2'!G772</f>
        <v>7172.56</v>
      </c>
      <c r="H974" s="1441" t="n">
        <f aca="false">'SOUTH-2'!H772</f>
        <v>7200.1</v>
      </c>
      <c r="I974" s="1441" t="n">
        <f aca="false">'SOUTH-2'!I772</f>
        <v>27.54</v>
      </c>
      <c r="J974" s="1441" t="n">
        <f aca="false">'SOUTH-2'!J772</f>
        <v>40000</v>
      </c>
      <c r="K974" s="0" t="str">
        <f aca="false">'SOUTH-2'!K772</f>
        <v>Estimated</v>
      </c>
      <c r="L974" s="0" t="n">
        <f aca="false">'SOUTH-2'!L772</f>
        <v>1058205.708</v>
      </c>
      <c r="M974" s="0" t="n">
        <f aca="false">'SOUTH-2'!M772</f>
        <v>1097000.06070902</v>
      </c>
      <c r="N974" s="0" t="str">
        <f aca="false">'SOUTH-2'!N772</f>
        <v>Banglabazar</v>
      </c>
      <c r="O974" s="0" t="s">
        <v>1025</v>
      </c>
    </row>
    <row r="975" customFormat="false" ht="15" hidden="true" customHeight="false" outlineLevel="0" collapsed="false">
      <c r="A975" s="0" t="n">
        <f aca="false">'SOUTH-2'!A773</f>
        <v>26</v>
      </c>
      <c r="B975" s="0" t="str">
        <f aca="false">'SOUTH-2'!B773</f>
        <v>11kV Bikrompur Garden City Feeder</v>
      </c>
      <c r="C975" s="1441" t="n">
        <f aca="false">'SOUTH-2'!C773</f>
        <v>11</v>
      </c>
      <c r="D975" s="1441" t="str">
        <f aca="false">'SOUTH-2'!D773</f>
        <v>Banglabazar</v>
      </c>
      <c r="E975" s="1441" t="str">
        <f aca="false">'SOUTH-2'!E773</f>
        <v>06604406</v>
      </c>
      <c r="F975" s="1441" t="n">
        <f aca="false">'SOUTH-2'!F773</f>
        <v>1</v>
      </c>
      <c r="G975" s="1441" t="n">
        <f aca="false">'SOUTH-2'!G773</f>
        <v>3572.31</v>
      </c>
      <c r="H975" s="1441" t="n">
        <f aca="false">'SOUTH-2'!H773</f>
        <v>3579.1</v>
      </c>
      <c r="I975" s="1441" t="n">
        <f aca="false">'SOUTH-2'!I773</f>
        <v>6.78999999999996</v>
      </c>
      <c r="J975" s="1441" t="n">
        <f aca="false">'SOUTH-2'!J773</f>
        <v>40000</v>
      </c>
      <c r="K975" s="0" t="n">
        <f aca="false">'SOUTH-2'!K773</f>
        <v>0</v>
      </c>
      <c r="L975" s="0" t="n">
        <f aca="false">'SOUTH-2'!L773</f>
        <v>271599.999999999</v>
      </c>
      <c r="M975" s="0" t="n">
        <f aca="false">'SOUTH-2'!M773</f>
        <v>281556.992403378</v>
      </c>
      <c r="N975" s="0" t="str">
        <f aca="false">'SOUTH-2'!N773</f>
        <v>Banglabazar</v>
      </c>
      <c r="O975" s="0" t="s">
        <v>1025</v>
      </c>
    </row>
    <row r="976" customFormat="false" ht="15" hidden="true" customHeight="false" outlineLevel="0" collapsed="false">
      <c r="A976" s="0" t="n">
        <f aca="false">'SOUTH-2'!A774</f>
        <v>27</v>
      </c>
      <c r="B976" s="0" t="str">
        <f aca="false">'SOUTH-2'!B774</f>
        <v>11/0.4 kV AT-1</v>
      </c>
      <c r="C976" s="1441" t="n">
        <f aca="false">'SOUTH-2'!C774</f>
        <v>0.415</v>
      </c>
      <c r="D976" s="1441" t="n">
        <f aca="false">'SOUTH-2'!D774</f>
        <v>0</v>
      </c>
      <c r="E976" s="1441" t="str">
        <f aca="false">'SOUTH-2'!E774</f>
        <v>05379603</v>
      </c>
      <c r="F976" s="1441" t="n">
        <f aca="false">'SOUTH-2'!F774</f>
        <v>1</v>
      </c>
      <c r="G976" s="1441" t="n">
        <f aca="false">'SOUTH-2'!G774</f>
        <v>0</v>
      </c>
      <c r="H976" s="1441" t="n">
        <f aca="false">'SOUTH-2'!H774</f>
        <v>0</v>
      </c>
      <c r="I976" s="1441" t="n">
        <f aca="false">'SOUTH-2'!I774</f>
        <v>0</v>
      </c>
      <c r="J976" s="1441" t="n">
        <f aca="false">'SOUTH-2'!J774</f>
        <v>2</v>
      </c>
      <c r="K976" s="0" t="n">
        <f aca="false">'SOUTH-2'!K774</f>
        <v>0</v>
      </c>
      <c r="L976" s="0" t="n">
        <f aca="false">'SOUTH-2'!L774</f>
        <v>0</v>
      </c>
      <c r="M976" s="0" t="n">
        <f aca="false">'SOUTH-2'!M774</f>
        <v>0</v>
      </c>
      <c r="N976" s="0" t="str">
        <f aca="false">'SOUTH-2'!N774</f>
        <v>Banglabazar</v>
      </c>
      <c r="O976" s="0" t="s">
        <v>1025</v>
      </c>
    </row>
    <row r="977" customFormat="false" ht="15" hidden="true" customHeight="false" outlineLevel="0" collapsed="false">
      <c r="A977" s="0" t="n">
        <f aca="false">'SOUTH-2'!A775</f>
        <v>28</v>
      </c>
      <c r="B977" s="0" t="str">
        <f aca="false">'SOUTH-2'!B775</f>
        <v>11/0.4 kV AT-2</v>
      </c>
      <c r="C977" s="1441" t="n">
        <f aca="false">'SOUTH-2'!C775</f>
        <v>0.415</v>
      </c>
      <c r="D977" s="1441" t="n">
        <f aca="false">'SOUTH-2'!D775</f>
        <v>0</v>
      </c>
      <c r="E977" s="1441" t="str">
        <f aca="false">'SOUTH-2'!E775</f>
        <v>05378636</v>
      </c>
      <c r="F977" s="1441" t="n">
        <f aca="false">'SOUTH-2'!F775</f>
        <v>1</v>
      </c>
      <c r="G977" s="1441" t="n">
        <f aca="false">'SOUTH-2'!G775</f>
        <v>163007.6</v>
      </c>
      <c r="H977" s="1441" t="n">
        <f aca="false">'SOUTH-2'!H775</f>
        <v>165364.8</v>
      </c>
      <c r="I977" s="1441" t="n">
        <f aca="false">'SOUTH-2'!I775</f>
        <v>2357.19999999998</v>
      </c>
      <c r="J977" s="1441" t="n">
        <f aca="false">'SOUTH-2'!J775</f>
        <v>2</v>
      </c>
      <c r="K977" s="0" t="n">
        <f aca="false">'SOUTH-2'!K775</f>
        <v>0</v>
      </c>
      <c r="L977" s="0" t="n">
        <f aca="false">'SOUTH-2'!L775</f>
        <v>4714.39999999997</v>
      </c>
      <c r="M977" s="0" t="n">
        <f aca="false">'SOUTH-2'!M775</f>
        <v>4887.23227167335</v>
      </c>
      <c r="N977" s="0" t="str">
        <f aca="false">'SOUTH-2'!N775</f>
        <v>Banglabazar</v>
      </c>
      <c r="O977" s="0" t="s">
        <v>1025</v>
      </c>
    </row>
    <row r="978" customFormat="false" ht="15" hidden="true" customHeight="false" outlineLevel="0" collapsed="false">
      <c r="A978" s="0" t="n">
        <f aca="false">'SOUTH-2'!A839</f>
        <v>1</v>
      </c>
      <c r="B978" s="0" t="str">
        <f aca="false">'SOUTH-2'!B839</f>
        <v>11 kV Bangladesh Math Feeder</v>
      </c>
      <c r="C978" s="1441" t="n">
        <f aca="false">'SOUTH-2'!C839</f>
        <v>11</v>
      </c>
      <c r="D978" s="1441" t="str">
        <f aca="false">'SOUTH-2'!D839</f>
        <v>Bangshal</v>
      </c>
      <c r="E978" s="1441" t="n">
        <f aca="false">'SOUTH-2'!E839</f>
        <v>340180017728</v>
      </c>
      <c r="F978" s="1441" t="n">
        <f aca="false">'SOUTH-2'!F839</f>
        <v>1</v>
      </c>
      <c r="G978" s="1441" t="n">
        <f aca="false">'SOUTH-2'!G839</f>
        <v>36815436</v>
      </c>
      <c r="H978" s="1441" t="n">
        <f aca="false">'SOUTH-2'!H839</f>
        <v>37591630</v>
      </c>
      <c r="I978" s="1441" t="n">
        <f aca="false">'SOUTH-2'!I839</f>
        <v>776194</v>
      </c>
      <c r="J978" s="1441" t="n">
        <f aca="false">'SOUTH-2'!J839</f>
        <v>1</v>
      </c>
      <c r="K978" s="0" t="n">
        <f aca="false">'SOUTH-2'!K839</f>
        <v>0</v>
      </c>
      <c r="L978" s="0" t="n">
        <f aca="false">'SOUTH-2'!L839</f>
        <v>776194</v>
      </c>
      <c r="M978" s="0" t="n">
        <f aca="false">'SOUTH-2'!M839</f>
        <v>778016.980129578</v>
      </c>
      <c r="N978" s="0" t="str">
        <f aca="false">'SOUTH-2'!N839</f>
        <v>Bangshal</v>
      </c>
      <c r="O978" s="0" t="s">
        <v>989</v>
      </c>
    </row>
    <row r="979" customFormat="false" ht="15" hidden="true" customHeight="false" outlineLevel="0" collapsed="false">
      <c r="A979" s="0" t="n">
        <f aca="false">'SOUTH-2'!A840</f>
        <v>2</v>
      </c>
      <c r="B979" s="0" t="str">
        <f aca="false">'SOUTH-2'!B840</f>
        <v>11 kV Spare Feeder</v>
      </c>
      <c r="C979" s="1441" t="n">
        <f aca="false">'SOUTH-2'!C840</f>
        <v>11</v>
      </c>
      <c r="D979" s="1441" t="str">
        <f aca="false">'SOUTH-2'!D840</f>
        <v>Bangshal</v>
      </c>
      <c r="E979" s="1441" t="n">
        <f aca="false">'SOUTH-2'!E840</f>
        <v>340180025257</v>
      </c>
      <c r="F979" s="1441" t="n">
        <f aca="false">'SOUTH-2'!F840</f>
        <v>1</v>
      </c>
      <c r="G979" s="1441" t="n">
        <f aca="false">'SOUTH-2'!G840</f>
        <v>0</v>
      </c>
      <c r="H979" s="1441" t="n">
        <f aca="false">'SOUTH-2'!H840</f>
        <v>0</v>
      </c>
      <c r="I979" s="1441" t="n">
        <f aca="false">'SOUTH-2'!I840</f>
        <v>0</v>
      </c>
      <c r="J979" s="1441" t="n">
        <f aca="false">'SOUTH-2'!J840</f>
        <v>1</v>
      </c>
      <c r="K979" s="0" t="n">
        <f aca="false">'SOUTH-2'!K840</f>
        <v>0</v>
      </c>
      <c r="L979" s="0" t="n">
        <f aca="false">'SOUTH-2'!L840</f>
        <v>0</v>
      </c>
      <c r="M979" s="0" t="n">
        <f aca="false">'SOUTH-2'!M840</f>
        <v>0</v>
      </c>
      <c r="N979" s="0" t="str">
        <f aca="false">'SOUTH-2'!N840</f>
        <v>Bangshal</v>
      </c>
      <c r="O979" s="0" t="s">
        <v>989</v>
      </c>
    </row>
    <row r="980" customFormat="false" ht="15" hidden="true" customHeight="false" outlineLevel="0" collapsed="false">
      <c r="A980" s="0" t="n">
        <f aca="false">'SOUTH-2'!A841</f>
        <v>3</v>
      </c>
      <c r="B980" s="0" t="str">
        <f aca="false">'SOUTH-2'!B841</f>
        <v>11 kV Siddikbazar Feeder</v>
      </c>
      <c r="C980" s="1441" t="n">
        <f aca="false">'SOUTH-2'!C841</f>
        <v>11</v>
      </c>
      <c r="D980" s="1441" t="str">
        <f aca="false">'SOUTH-2'!D841</f>
        <v>Bangshal</v>
      </c>
      <c r="E980" s="1441" t="n">
        <f aca="false">'SOUTH-2'!E841</f>
        <v>340180016897</v>
      </c>
      <c r="F980" s="1441" t="n">
        <f aca="false">'SOUTH-2'!F841</f>
        <v>1</v>
      </c>
      <c r="G980" s="1441" t="n">
        <f aca="false">'SOUTH-2'!G841</f>
        <v>0</v>
      </c>
      <c r="H980" s="1441" t="n">
        <f aca="false">'SOUTH-2'!H841</f>
        <v>0</v>
      </c>
      <c r="I980" s="1441" t="n">
        <f aca="false">'SOUTH-2'!I841</f>
        <v>0</v>
      </c>
      <c r="J980" s="1441" t="n">
        <f aca="false">'SOUTH-2'!J841</f>
        <v>1</v>
      </c>
      <c r="K980" s="0" t="n">
        <f aca="false">'SOUTH-2'!K841</f>
        <v>0</v>
      </c>
      <c r="L980" s="0" t="n">
        <f aca="false">'SOUTH-2'!L841</f>
        <v>0</v>
      </c>
      <c r="M980" s="0" t="n">
        <f aca="false">'SOUTH-2'!M841</f>
        <v>0</v>
      </c>
      <c r="N980" s="0" t="str">
        <f aca="false">'SOUTH-2'!N841</f>
        <v>Bangshal</v>
      </c>
      <c r="O980" s="0" t="s">
        <v>989</v>
      </c>
    </row>
    <row r="981" customFormat="false" ht="15" hidden="true" customHeight="false" outlineLevel="0" collapsed="false">
      <c r="A981" s="0" t="n">
        <f aca="false">'SOUTH-2'!A842</f>
        <v>4</v>
      </c>
      <c r="B981" s="0" t="str">
        <f aca="false">'SOUTH-2'!B842</f>
        <v>11 kV Tatibazar feeder</v>
      </c>
      <c r="C981" s="1441" t="n">
        <f aca="false">'SOUTH-2'!C842</f>
        <v>11</v>
      </c>
      <c r="D981" s="1441" t="str">
        <f aca="false">'SOUTH-2'!D842</f>
        <v>Banglabazar</v>
      </c>
      <c r="E981" s="1441" t="n">
        <f aca="false">'SOUTH-2'!E842</f>
        <v>340180016042</v>
      </c>
      <c r="F981" s="1441" t="n">
        <f aca="false">'SOUTH-2'!F842</f>
        <v>1</v>
      </c>
      <c r="G981" s="1441" t="n">
        <f aca="false">'SOUTH-2'!G842</f>
        <v>46867285</v>
      </c>
      <c r="H981" s="1441" t="n">
        <f aca="false">'SOUTH-2'!H842</f>
        <v>48292149</v>
      </c>
      <c r="I981" s="1441" t="n">
        <f aca="false">'SOUTH-2'!I842</f>
        <v>1424864</v>
      </c>
      <c r="J981" s="1441" t="n">
        <f aca="false">'SOUTH-2'!J842</f>
        <v>1</v>
      </c>
      <c r="K981" s="0" t="n">
        <f aca="false">'SOUTH-2'!K842</f>
        <v>0</v>
      </c>
      <c r="L981" s="0" t="n">
        <f aca="false">'SOUTH-2'!L842</f>
        <v>1424864</v>
      </c>
      <c r="M981" s="0" t="n">
        <f aca="false">'SOUTH-2'!M842</f>
        <v>1428210.45560176</v>
      </c>
      <c r="N981" s="0" t="str">
        <f aca="false">'SOUTH-2'!N842</f>
        <v>Banglabazar</v>
      </c>
      <c r="O981" s="0" t="s">
        <v>989</v>
      </c>
    </row>
    <row r="982" customFormat="false" ht="15" hidden="true" customHeight="false" outlineLevel="0" collapsed="false">
      <c r="A982" s="0" t="n">
        <f aca="false">'SOUTH-2'!A843</f>
        <v>5</v>
      </c>
      <c r="B982" s="0" t="str">
        <f aca="false">'SOUTH-2'!B843</f>
        <v>11 kV Bangsal Road Feeder</v>
      </c>
      <c r="C982" s="1441" t="n">
        <f aca="false">'SOUTH-2'!C843</f>
        <v>11</v>
      </c>
      <c r="D982" s="1441" t="str">
        <f aca="false">'SOUTH-2'!D843</f>
        <v>Bangshal</v>
      </c>
      <c r="E982" s="1441" t="n">
        <f aca="false">'SOUTH-2'!E843</f>
        <v>340180015747</v>
      </c>
      <c r="F982" s="1441" t="n">
        <f aca="false">'SOUTH-2'!F843</f>
        <v>1</v>
      </c>
      <c r="G982" s="1441" t="n">
        <f aca="false">'SOUTH-2'!G843</f>
        <v>19159807</v>
      </c>
      <c r="H982" s="1441" t="n">
        <f aca="false">'SOUTH-2'!H843</f>
        <v>19895217</v>
      </c>
      <c r="I982" s="1441" t="n">
        <f aca="false">'SOUTH-2'!I843</f>
        <v>735410</v>
      </c>
      <c r="J982" s="1441" t="n">
        <f aca="false">'SOUTH-2'!J843</f>
        <v>1</v>
      </c>
      <c r="K982" s="0" t="n">
        <f aca="false">'SOUTH-2'!K843</f>
        <v>0</v>
      </c>
      <c r="L982" s="0" t="n">
        <f aca="false">'SOUTH-2'!L843</f>
        <v>735410</v>
      </c>
      <c r="M982" s="0" t="n">
        <f aca="false">'SOUTH-2'!M843</f>
        <v>737137.194254391</v>
      </c>
      <c r="N982" s="0" t="str">
        <f aca="false">'SOUTH-2'!N843</f>
        <v>Bangshal</v>
      </c>
      <c r="O982" s="0" t="s">
        <v>989</v>
      </c>
    </row>
    <row r="983" customFormat="false" ht="15" hidden="true" customHeight="false" outlineLevel="0" collapsed="false">
      <c r="A983" s="0" t="n">
        <f aca="false">'SOUTH-2'!A844</f>
        <v>8</v>
      </c>
      <c r="B983" s="0" t="str">
        <f aca="false">'SOUTH-2'!B844</f>
        <v>11 kV Hazi Osman Gani Feeder</v>
      </c>
      <c r="C983" s="1441" t="n">
        <f aca="false">'SOUTH-2'!C844</f>
        <v>11</v>
      </c>
      <c r="D983" s="1441" t="str">
        <f aca="false">'SOUTH-2'!D844</f>
        <v>Bangshal</v>
      </c>
      <c r="E983" s="1441" t="n">
        <f aca="false">'SOUTH-2'!E844</f>
        <v>340180012709</v>
      </c>
      <c r="F983" s="1441" t="n">
        <f aca="false">'SOUTH-2'!F844</f>
        <v>1</v>
      </c>
      <c r="G983" s="1441" t="n">
        <f aca="false">'SOUTH-2'!G844</f>
        <v>43501879</v>
      </c>
      <c r="H983" s="1441" t="n">
        <f aca="false">'SOUTH-2'!H844</f>
        <v>45156791</v>
      </c>
      <c r="I983" s="1441" t="n">
        <f aca="false">'SOUTH-2'!I844</f>
        <v>1654912</v>
      </c>
      <c r="J983" s="1441" t="n">
        <f aca="false">'SOUTH-2'!J844</f>
        <v>1</v>
      </c>
      <c r="K983" s="0" t="n">
        <f aca="false">'SOUTH-2'!K844</f>
        <v>0</v>
      </c>
      <c r="L983" s="0" t="n">
        <f aca="false">'SOUTH-2'!L844</f>
        <v>1654912</v>
      </c>
      <c r="M983" s="0" t="n">
        <f aca="false">'SOUTH-2'!M844</f>
        <v>1658798.74956544</v>
      </c>
      <c r="N983" s="0" t="str">
        <f aca="false">'SOUTH-2'!N844</f>
        <v>Bangshal</v>
      </c>
      <c r="O983" s="0" t="s">
        <v>989</v>
      </c>
    </row>
    <row r="984" customFormat="false" ht="15" hidden="true" customHeight="false" outlineLevel="0" collapsed="false">
      <c r="A984" s="0" t="n">
        <f aca="false">'SOUTH-2'!A845</f>
        <v>9</v>
      </c>
      <c r="B984" s="0" t="str">
        <f aca="false">'SOUTH-2'!B845</f>
        <v>11 kV French Road Feeder</v>
      </c>
      <c r="C984" s="1441" t="n">
        <f aca="false">'SOUTH-2'!C845</f>
        <v>11</v>
      </c>
      <c r="D984" s="1441" t="str">
        <f aca="false">'SOUTH-2'!D845</f>
        <v>Bangshal</v>
      </c>
      <c r="E984" s="1441" t="n">
        <f aca="false">'SOUTH-2'!E845</f>
        <v>340180016889</v>
      </c>
      <c r="F984" s="1441" t="n">
        <f aca="false">'SOUTH-2'!F845</f>
        <v>1</v>
      </c>
      <c r="G984" s="1441" t="n">
        <f aca="false">'SOUTH-2'!G845</f>
        <v>59902495</v>
      </c>
      <c r="H984" s="1441" t="n">
        <f aca="false">'SOUTH-2'!H845</f>
        <v>61068329</v>
      </c>
      <c r="I984" s="1441" t="n">
        <f aca="false">'SOUTH-2'!I845</f>
        <v>1165834</v>
      </c>
      <c r="J984" s="1441" t="n">
        <f aca="false">'SOUTH-2'!J845</f>
        <v>1</v>
      </c>
      <c r="K984" s="0" t="n">
        <f aca="false">'SOUTH-2'!K845</f>
        <v>0</v>
      </c>
      <c r="L984" s="0" t="n">
        <f aca="false">'SOUTH-2'!L845</f>
        <v>1165834</v>
      </c>
      <c r="M984" s="0" t="n">
        <f aca="false">'SOUTH-2'!M845</f>
        <v>1168572.09410584</v>
      </c>
      <c r="N984" s="0" t="str">
        <f aca="false">'SOUTH-2'!N845</f>
        <v>Bangshal</v>
      </c>
      <c r="O984" s="0" t="s">
        <v>989</v>
      </c>
    </row>
    <row r="985" customFormat="false" ht="15" hidden="true" customHeight="false" outlineLevel="0" collapsed="false">
      <c r="A985" s="0" t="n">
        <f aca="false">'SOUTH-2'!A846</f>
        <v>10</v>
      </c>
      <c r="B985" s="0" t="str">
        <f aca="false">'SOUTH-2'!B846</f>
        <v>11 kV North-South Road Feeder</v>
      </c>
      <c r="C985" s="1441" t="n">
        <f aca="false">'SOUTH-2'!C846</f>
        <v>11</v>
      </c>
      <c r="D985" s="1441" t="str">
        <f aca="false">'SOUTH-2'!D846</f>
        <v>Bangshal</v>
      </c>
      <c r="E985" s="1441" t="n">
        <f aca="false">'SOUTH-2'!E846</f>
        <v>340180015534</v>
      </c>
      <c r="F985" s="1441" t="n">
        <f aca="false">'SOUTH-2'!F846</f>
        <v>1</v>
      </c>
      <c r="G985" s="1441" t="n">
        <f aca="false">'SOUTH-2'!G846</f>
        <v>27364546</v>
      </c>
      <c r="H985" s="1441" t="n">
        <f aca="false">'SOUTH-2'!H846</f>
        <v>28992386</v>
      </c>
      <c r="I985" s="1441" t="n">
        <f aca="false">'SOUTH-2'!I846</f>
        <v>1627840</v>
      </c>
      <c r="J985" s="1441" t="n">
        <f aca="false">'SOUTH-2'!J846</f>
        <v>1</v>
      </c>
      <c r="K985" s="0" t="n">
        <f aca="false">'SOUTH-2'!K846</f>
        <v>0</v>
      </c>
      <c r="L985" s="0" t="n">
        <f aca="false">'SOUTH-2'!L846</f>
        <v>1627840</v>
      </c>
      <c r="M985" s="0" t="n">
        <f aca="false">'SOUTH-2'!M846</f>
        <v>1631663.16788603</v>
      </c>
      <c r="N985" s="0" t="str">
        <f aca="false">'SOUTH-2'!N846</f>
        <v>Bangshal</v>
      </c>
      <c r="O985" s="0" t="s">
        <v>989</v>
      </c>
    </row>
    <row r="986" customFormat="false" ht="15" hidden="true" customHeight="false" outlineLevel="0" collapsed="false">
      <c r="A986" s="0" t="n">
        <f aca="false">'SOUTH-2'!A847</f>
        <v>11</v>
      </c>
      <c r="B986" s="0" t="str">
        <f aca="false">'SOUTH-2'!B847</f>
        <v>11 kV Nazirabazar Feeder</v>
      </c>
      <c r="C986" s="1441" t="n">
        <f aca="false">'SOUTH-2'!C847</f>
        <v>11</v>
      </c>
      <c r="D986" s="1441" t="str">
        <f aca="false">'SOUTH-2'!D847</f>
        <v>Bangshal</v>
      </c>
      <c r="E986" s="1441" t="n">
        <f aca="false">'SOUTH-2'!E847</f>
        <v>340180025261</v>
      </c>
      <c r="F986" s="1441" t="n">
        <f aca="false">'SOUTH-2'!F847</f>
        <v>1</v>
      </c>
      <c r="G986" s="1441" t="n">
        <f aca="false">'SOUTH-2'!G847</f>
        <v>59668688</v>
      </c>
      <c r="H986" s="1441" t="n">
        <f aca="false">'SOUTH-2'!H847</f>
        <v>61260126</v>
      </c>
      <c r="I986" s="1441" t="n">
        <f aca="false">'SOUTH-2'!I847</f>
        <v>1591438</v>
      </c>
      <c r="J986" s="1441" t="n">
        <f aca="false">'SOUTH-2'!J847</f>
        <v>1</v>
      </c>
      <c r="K986" s="0" t="n">
        <f aca="false">'SOUTH-2'!K847</f>
        <v>0</v>
      </c>
      <c r="L986" s="0" t="n">
        <f aca="false">'SOUTH-2'!L847</f>
        <v>1591438</v>
      </c>
      <c r="M986" s="0" t="n">
        <f aca="false">'SOUTH-2'!M847</f>
        <v>1595175.67363759</v>
      </c>
      <c r="N986" s="0" t="str">
        <f aca="false">'SOUTH-2'!N847</f>
        <v>Bangshal</v>
      </c>
      <c r="O986" s="0" t="s">
        <v>989</v>
      </c>
    </row>
    <row r="987" customFormat="false" ht="15" hidden="true" customHeight="false" outlineLevel="0" collapsed="false">
      <c r="A987" s="0" t="n">
        <f aca="false">'SOUTH-2'!A848</f>
        <v>12</v>
      </c>
      <c r="B987" s="0" t="str">
        <f aca="false">'SOUTH-2'!B848</f>
        <v>11 kV Suritolla Feeder</v>
      </c>
      <c r="C987" s="1441" t="n">
        <f aca="false">'SOUTH-2'!C848</f>
        <v>11</v>
      </c>
      <c r="D987" s="1441" t="str">
        <f aca="false">'SOUTH-2'!D848</f>
        <v>Narinda</v>
      </c>
      <c r="E987" s="1441" t="n">
        <f aca="false">'SOUTH-2'!E848</f>
        <v>340180025212</v>
      </c>
      <c r="F987" s="1441" t="n">
        <f aca="false">'SOUTH-2'!F848</f>
        <v>1</v>
      </c>
      <c r="G987" s="1441" t="n">
        <f aca="false">'SOUTH-2'!G848</f>
        <v>47860599</v>
      </c>
      <c r="H987" s="1441" t="n">
        <f aca="false">'SOUTH-2'!H848</f>
        <v>49123470</v>
      </c>
      <c r="I987" s="1441" t="n">
        <f aca="false">'SOUTH-2'!I848</f>
        <v>1262871</v>
      </c>
      <c r="J987" s="1441" t="n">
        <f aca="false">'SOUTH-2'!J848</f>
        <v>1</v>
      </c>
      <c r="K987" s="0" t="n">
        <f aca="false">'SOUTH-2'!K848</f>
        <v>0</v>
      </c>
      <c r="L987" s="0" t="n">
        <f aca="false">'SOUTH-2'!L848</f>
        <v>1262871</v>
      </c>
      <c r="M987" s="0" t="n">
        <f aca="false">'SOUTH-2'!M848</f>
        <v>1265836.99656686</v>
      </c>
      <c r="N987" s="0" t="str">
        <f aca="false">'SOUTH-2'!N848</f>
        <v>Narinda</v>
      </c>
      <c r="O987" s="0" t="s">
        <v>989</v>
      </c>
    </row>
    <row r="988" customFormat="false" ht="15" hidden="true" customHeight="false" outlineLevel="0" collapsed="false">
      <c r="A988" s="0" t="n">
        <f aca="false">'SOUTH-2'!A849</f>
        <v>13</v>
      </c>
      <c r="B988" s="0" t="str">
        <f aca="false">'SOUTH-2'!B849</f>
        <v>AT-1</v>
      </c>
      <c r="C988" s="1441" t="n">
        <f aca="false">'SOUTH-2'!C849</f>
        <v>0.415</v>
      </c>
      <c r="D988" s="1441" t="n">
        <f aca="false">'SOUTH-2'!D849</f>
        <v>0</v>
      </c>
      <c r="E988" s="1441" t="str">
        <f aca="false">'SOUTH-2'!E849</f>
        <v>DHK-4415</v>
      </c>
      <c r="F988" s="1441" t="n">
        <f aca="false">'SOUTH-2'!F849</f>
        <v>1</v>
      </c>
      <c r="G988" s="1441" t="n">
        <f aca="false">'SOUTH-2'!G849</f>
        <v>685.05</v>
      </c>
      <c r="H988" s="1441" t="n">
        <f aca="false">'SOUTH-2'!H849</f>
        <v>727.72</v>
      </c>
      <c r="I988" s="1441" t="n">
        <f aca="false">'SOUTH-2'!I849</f>
        <v>42.6700000000001</v>
      </c>
      <c r="J988" s="1441" t="n">
        <f aca="false">'SOUTH-2'!J849</f>
        <v>100</v>
      </c>
      <c r="K988" s="0" t="n">
        <f aca="false">'SOUTH-2'!K849</f>
        <v>0</v>
      </c>
      <c r="L988" s="0" t="n">
        <f aca="false">'SOUTH-2'!L849</f>
        <v>0</v>
      </c>
      <c r="M988" s="0" t="n">
        <f aca="false">'SOUTH-2'!M849</f>
        <v>0</v>
      </c>
      <c r="N988" s="0" t="str">
        <f aca="false">'SOUTH-2'!N849</f>
        <v>Bangshal</v>
      </c>
      <c r="O988" s="0" t="s">
        <v>989</v>
      </c>
    </row>
    <row r="989" customFormat="false" ht="15" hidden="true" customHeight="false" outlineLevel="0" collapsed="false">
      <c r="A989" s="0" t="n">
        <f aca="false">'SOUTH-2'!A850</f>
        <v>14</v>
      </c>
      <c r="B989" s="0" t="str">
        <f aca="false">'SOUTH-2'!B850</f>
        <v>AT-2</v>
      </c>
      <c r="C989" s="1441" t="n">
        <f aca="false">'SOUTH-2'!C850</f>
        <v>0.415</v>
      </c>
      <c r="D989" s="1441" t="n">
        <f aca="false">'SOUTH-2'!D850</f>
        <v>0</v>
      </c>
      <c r="E989" s="1441" t="str">
        <f aca="false">'SOUTH-2'!E850</f>
        <v>DHK-4410</v>
      </c>
      <c r="F989" s="1441" t="n">
        <f aca="false">'SOUTH-2'!F850</f>
        <v>1</v>
      </c>
      <c r="G989" s="1441" t="n">
        <f aca="false">'SOUTH-2'!G850</f>
        <v>658.98</v>
      </c>
      <c r="H989" s="1441" t="n">
        <f aca="false">'SOUTH-2'!H850</f>
        <v>659.01</v>
      </c>
      <c r="I989" s="1441" t="n">
        <f aca="false">'SOUTH-2'!I850</f>
        <v>0.0299999999999727</v>
      </c>
      <c r="J989" s="1441" t="n">
        <f aca="false">'SOUTH-2'!J850</f>
        <v>100</v>
      </c>
      <c r="K989" s="0" t="n">
        <f aca="false">'SOUTH-2'!K850</f>
        <v>0</v>
      </c>
      <c r="L989" s="0" t="n">
        <f aca="false">'SOUTH-2'!L850</f>
        <v>7000</v>
      </c>
      <c r="M989" s="0" t="n">
        <f aca="false">'SOUTH-2'!M850</f>
        <v>7016.44029831079</v>
      </c>
      <c r="N989" s="0" t="str">
        <f aca="false">'SOUTH-2'!N850</f>
        <v>Bangshal</v>
      </c>
      <c r="O989" s="0" t="s">
        <v>989</v>
      </c>
    </row>
    <row r="990" customFormat="false" ht="15" hidden="true" customHeight="false" outlineLevel="0" collapsed="false">
      <c r="A990" s="0" t="n">
        <f aca="false">'SOUTH-2'!A979</f>
        <v>17</v>
      </c>
      <c r="B990" s="0" t="str">
        <f aca="false">'SOUTH-2'!B979</f>
        <v>11 kV Nayanagor Feeder</v>
      </c>
      <c r="C990" s="1441" t="n">
        <f aca="false">'SOUTH-2'!C979</f>
        <v>11</v>
      </c>
      <c r="D990" s="1441" t="str">
        <f aca="false">'SOUTH-2'!D979</f>
        <v>Kazla</v>
      </c>
      <c r="E990" s="1441" t="str">
        <f aca="false">'SOUTH-2'!E979</f>
        <v>DHK-61125</v>
      </c>
      <c r="F990" s="1441" t="n">
        <f aca="false">'SOUTH-2'!F979</f>
        <v>1</v>
      </c>
      <c r="G990" s="1441" t="n">
        <f aca="false">'SOUTH-2'!G979</f>
        <v>783779.8</v>
      </c>
      <c r="H990" s="1441" t="n">
        <f aca="false">'SOUTH-2'!H979</f>
        <v>813181.6</v>
      </c>
      <c r="I990" s="1441" t="n">
        <f aca="false">'SOUTH-2'!I979</f>
        <v>29401.7999999999</v>
      </c>
      <c r="J990" s="1441" t="n">
        <f aca="false">'SOUTH-2'!J979</f>
        <v>60</v>
      </c>
      <c r="K990" s="0" t="n">
        <f aca="false">'SOUTH-2'!K979</f>
        <v>0</v>
      </c>
      <c r="L990" s="0" t="n">
        <f aca="false">'SOUTH-2'!L979</f>
        <v>1764108</v>
      </c>
      <c r="M990" s="0" t="n">
        <f aca="false">'SOUTH-2'!M979</f>
        <v>1943548.78551183</v>
      </c>
      <c r="N990" s="0" t="str">
        <f aca="false">'SOUTH-2'!N979</f>
        <v>Kazla</v>
      </c>
      <c r="O990" s="0" t="s">
        <v>1031</v>
      </c>
    </row>
    <row r="991" customFormat="false" ht="15" hidden="true" customHeight="false" outlineLevel="0" collapsed="false">
      <c r="A991" s="0" t="n">
        <f aca="false">'SOUTH-2'!A980</f>
        <v>18</v>
      </c>
      <c r="B991" s="0" t="str">
        <f aca="false">'SOUTH-2'!B980</f>
        <v>11 kV Madrasa Bazar Feeder</v>
      </c>
      <c r="C991" s="1441" t="n">
        <f aca="false">'SOUTH-2'!C980</f>
        <v>11</v>
      </c>
      <c r="D991" s="1441" t="str">
        <f aca="false">'SOUTH-2'!D980</f>
        <v>Kazla</v>
      </c>
      <c r="E991" s="1441" t="str">
        <f aca="false">'SOUTH-2'!E980</f>
        <v>HA-021101033-02</v>
      </c>
      <c r="F991" s="1441" t="n">
        <f aca="false">'SOUTH-2'!F980</f>
        <v>3</v>
      </c>
      <c r="G991" s="1441" t="n">
        <f aca="false">'SOUTH-2'!G980</f>
        <v>38764513</v>
      </c>
      <c r="H991" s="1441" t="n">
        <f aca="false">'SOUTH-2'!H980</f>
        <v>38764513</v>
      </c>
      <c r="I991" s="1441" t="n">
        <f aca="false">'SOUTH-2'!I980</f>
        <v>0</v>
      </c>
      <c r="J991" s="1441" t="n">
        <f aca="false">'SOUTH-2'!J980</f>
        <v>1</v>
      </c>
      <c r="K991" s="0" t="str">
        <f aca="false">'SOUTH-2'!K980</f>
        <v>Estimated</v>
      </c>
      <c r="L991" s="0" t="n">
        <f aca="false">'SOUTH-2'!L980</f>
        <v>1824492.6</v>
      </c>
      <c r="M991" s="0" t="n">
        <f aca="false">'SOUTH-2'!M980</f>
        <v>2010075.56051293</v>
      </c>
      <c r="N991" s="0" t="str">
        <f aca="false">'SOUTH-2'!N980</f>
        <v>Kazla</v>
      </c>
      <c r="O991" s="0" t="s">
        <v>1031</v>
      </c>
    </row>
    <row r="992" customFormat="false" ht="15" hidden="true" customHeight="false" outlineLevel="0" collapsed="false">
      <c r="A992" s="0" t="n">
        <f aca="false">'SOUTH-2'!A981</f>
        <v>19</v>
      </c>
      <c r="B992" s="0" t="str">
        <f aca="false">'SOUTH-2'!B981</f>
        <v>11 kV Kazla Feeder</v>
      </c>
      <c r="C992" s="1441" t="n">
        <f aca="false">'SOUTH-2'!C981</f>
        <v>11</v>
      </c>
      <c r="D992" s="1441" t="str">
        <f aca="false">'SOUTH-2'!D981</f>
        <v>Kazla</v>
      </c>
      <c r="E992" s="1441" t="str">
        <f aca="false">'SOUTH-2'!E981</f>
        <v>HA021101071</v>
      </c>
      <c r="F992" s="1441" t="n">
        <f aca="false">'SOUTH-2'!F981</f>
        <v>1</v>
      </c>
      <c r="G992" s="1441" t="n">
        <f aca="false">'SOUTH-2'!G981</f>
        <v>94698216</v>
      </c>
      <c r="H992" s="1441" t="n">
        <f aca="false">'SOUTH-2'!H981</f>
        <v>94698216</v>
      </c>
      <c r="I992" s="1441" t="n">
        <f aca="false">'SOUTH-2'!I981</f>
        <v>0</v>
      </c>
      <c r="J992" s="1441" t="n">
        <f aca="false">'SOUTH-2'!J981</f>
        <v>1</v>
      </c>
      <c r="K992" s="0" t="str">
        <f aca="false">'SOUTH-2'!K981</f>
        <v>Estimated</v>
      </c>
      <c r="L992" s="0" t="n">
        <f aca="false">'SOUTH-2'!L981</f>
        <v>2919188.16</v>
      </c>
      <c r="M992" s="0" t="n">
        <f aca="false">'SOUTH-2'!M981</f>
        <v>3216120.89682068</v>
      </c>
      <c r="N992" s="0" t="str">
        <f aca="false">'SOUTH-2'!N981</f>
        <v>Kazla</v>
      </c>
      <c r="O992" s="0" t="s">
        <v>1031</v>
      </c>
    </row>
    <row r="993" customFormat="false" ht="15" hidden="true" customHeight="false" outlineLevel="0" collapsed="false">
      <c r="A993" s="0" t="n">
        <f aca="false">'SOUTH-2'!A982</f>
        <v>20</v>
      </c>
      <c r="B993" s="0" t="str">
        <f aca="false">'SOUTH-2'!B982</f>
        <v>11 kV Sayedabad Feeder</v>
      </c>
      <c r="C993" s="1441" t="n">
        <f aca="false">'SOUTH-2'!C982</f>
        <v>11</v>
      </c>
      <c r="D993" s="1441" t="str">
        <f aca="false">'SOUTH-2'!D982</f>
        <v>Maniknagar</v>
      </c>
      <c r="E993" s="1441" t="str">
        <f aca="false">'SOUTH-2'!E982</f>
        <v>HA021101239-02</v>
      </c>
      <c r="F993" s="1441" t="n">
        <f aca="false">'SOUTH-2'!F982</f>
        <v>1</v>
      </c>
      <c r="G993" s="1441" t="n">
        <f aca="false">'SOUTH-2'!G982</f>
        <v>36963851</v>
      </c>
      <c r="H993" s="1441" t="n">
        <f aca="false">'SOUTH-2'!H982</f>
        <v>36963854</v>
      </c>
      <c r="I993" s="1441" t="n">
        <f aca="false">'SOUTH-2'!I982</f>
        <v>3</v>
      </c>
      <c r="J993" s="1441" t="n">
        <f aca="false">'SOUTH-2'!J982</f>
        <v>1000</v>
      </c>
      <c r="K993" s="0" t="str">
        <f aca="false">'SOUTH-2'!K982</f>
        <v>Estimated</v>
      </c>
      <c r="L993" s="0" t="n">
        <f aca="false">'SOUTH-2'!L982</f>
        <v>547347.78</v>
      </c>
      <c r="M993" s="0" t="n">
        <f aca="false">'SOUTH-2'!M982</f>
        <v>603022.668153878</v>
      </c>
      <c r="N993" s="0" t="str">
        <f aca="false">'SOUTH-2'!N982</f>
        <v>Maniknagar</v>
      </c>
      <c r="O993" s="0" t="s">
        <v>1031</v>
      </c>
    </row>
    <row r="994" customFormat="false" ht="15" hidden="true" customHeight="false" outlineLevel="0" collapsed="false">
      <c r="A994" s="0" t="n">
        <f aca="false">'SOUTH-2'!A983</f>
        <v>21</v>
      </c>
      <c r="B994" s="0" t="str">
        <f aca="false">'SOUTH-2'!B983</f>
        <v>11 kV Zenith Feeder</v>
      </c>
      <c r="C994" s="1441" t="n">
        <f aca="false">'SOUTH-2'!C983</f>
        <v>11</v>
      </c>
      <c r="D994" s="1441" t="str">
        <f aca="false">'SOUTH-2'!D983</f>
        <v>Kazla</v>
      </c>
      <c r="E994" s="1441" t="str">
        <f aca="false">'SOUTH-2'!E983</f>
        <v>HA-021101068-02</v>
      </c>
      <c r="F994" s="1441" t="n">
        <f aca="false">'SOUTH-2'!F983</f>
        <v>1</v>
      </c>
      <c r="G994" s="1441" t="n">
        <f aca="false">'SOUTH-2'!G983</f>
        <v>4111597</v>
      </c>
      <c r="H994" s="1441" t="n">
        <f aca="false">'SOUTH-2'!H983</f>
        <v>4111597</v>
      </c>
      <c r="I994" s="1441" t="n">
        <f aca="false">'SOUTH-2'!I983</f>
        <v>0</v>
      </c>
      <c r="J994" s="1441" t="n">
        <f aca="false">'SOUTH-2'!J983</f>
        <v>1</v>
      </c>
      <c r="K994" s="0" t="n">
        <f aca="false">'SOUTH-2'!K983</f>
        <v>0</v>
      </c>
      <c r="L994" s="0" t="n">
        <f aca="false">'SOUTH-2'!L983</f>
        <v>0</v>
      </c>
      <c r="M994" s="0" t="n">
        <f aca="false">'SOUTH-2'!M983</f>
        <v>0</v>
      </c>
      <c r="N994" s="0" t="str">
        <f aca="false">'SOUTH-2'!N983</f>
        <v>Kazla</v>
      </c>
      <c r="O994" s="0" t="s">
        <v>1031</v>
      </c>
    </row>
    <row r="995" customFormat="false" ht="15" hidden="true" customHeight="false" outlineLevel="0" collapsed="false">
      <c r="A995" s="0" t="n">
        <f aca="false">'SOUTH-2'!A984</f>
        <v>22</v>
      </c>
      <c r="B995" s="0" t="str">
        <f aca="false">'SOUTH-2'!B984</f>
        <v>11 kV Paterbagh Feeder</v>
      </c>
      <c r="C995" s="1441" t="n">
        <f aca="false">'SOUTH-2'!C984</f>
        <v>11</v>
      </c>
      <c r="D995" s="1441" t="str">
        <f aca="false">'SOUTH-2'!D984</f>
        <v>Jurain</v>
      </c>
      <c r="E995" s="1441" t="str">
        <f aca="false">'SOUTH-2'!E984</f>
        <v>HA-021200060</v>
      </c>
      <c r="F995" s="1441" t="n">
        <f aca="false">'SOUTH-2'!F984</f>
        <v>1</v>
      </c>
      <c r="G995" s="1441" t="n">
        <f aca="false">'SOUTH-2'!G984</f>
        <v>110052.4</v>
      </c>
      <c r="H995" s="1441" t="n">
        <f aca="false">'SOUTH-2'!H984</f>
        <v>112225.6</v>
      </c>
      <c r="I995" s="1441" t="n">
        <f aca="false">'SOUTH-2'!I984</f>
        <v>2173.20000000001</v>
      </c>
      <c r="J995" s="1441" t="n">
        <f aca="false">'SOUTH-2'!J984</f>
        <v>1000</v>
      </c>
      <c r="K995" s="0" t="n">
        <f aca="false">'SOUTH-2'!K984</f>
        <v>0</v>
      </c>
      <c r="L995" s="0" t="n">
        <f aca="false">'SOUTH-2'!L984</f>
        <v>2173200.00000001</v>
      </c>
      <c r="M995" s="0" t="n">
        <f aca="false">'SOUTH-2'!M984</f>
        <v>2394252.63117357</v>
      </c>
      <c r="N995" s="0" t="str">
        <f aca="false">'SOUTH-2'!N984</f>
        <v>Jurain</v>
      </c>
      <c r="O995" s="0" t="s">
        <v>1031</v>
      </c>
    </row>
    <row r="996" customFormat="false" ht="15" hidden="true" customHeight="false" outlineLevel="0" collapsed="false">
      <c r="A996" s="0" t="n">
        <f aca="false">'SOUTH-2'!A985</f>
        <v>23</v>
      </c>
      <c r="B996" s="0" t="str">
        <f aca="false">'SOUTH-2'!B985</f>
        <v>11 kV Matuail Feeder</v>
      </c>
      <c r="C996" s="1441" t="n">
        <f aca="false">'SOUTH-2'!C985</f>
        <v>11</v>
      </c>
      <c r="D996" s="1441" t="str">
        <f aca="false">'SOUTH-2'!D985</f>
        <v>Kazla</v>
      </c>
      <c r="E996" s="1441" t="str">
        <f aca="false">'SOUTH-2'!E985</f>
        <v>HA-021100984</v>
      </c>
      <c r="F996" s="1441" t="n">
        <f aca="false">'SOUTH-2'!F985</f>
        <v>1</v>
      </c>
      <c r="G996" s="1441" t="n">
        <f aca="false">'SOUTH-2'!G985</f>
        <v>41024544</v>
      </c>
      <c r="H996" s="1441" t="n">
        <f aca="false">'SOUTH-2'!H985</f>
        <v>41024544</v>
      </c>
      <c r="I996" s="1441" t="n">
        <f aca="false">'SOUTH-2'!I985</f>
        <v>0</v>
      </c>
      <c r="J996" s="1441" t="n">
        <f aca="false">'SOUTH-2'!J985</f>
        <v>1</v>
      </c>
      <c r="K996" s="0" t="str">
        <f aca="false">'SOUTH-2'!K985</f>
        <v>Estimated</v>
      </c>
      <c r="L996" s="0" t="n">
        <f aca="false">'SOUTH-2'!L985</f>
        <v>1824492.6</v>
      </c>
      <c r="M996" s="0" t="n">
        <f aca="false">'SOUTH-2'!M985</f>
        <v>2010075.56051293</v>
      </c>
      <c r="N996" s="0" t="str">
        <f aca="false">'SOUTH-2'!N985</f>
        <v>Kazla</v>
      </c>
      <c r="O996" s="0" t="s">
        <v>1031</v>
      </c>
    </row>
    <row r="997" customFormat="false" ht="15" hidden="true" customHeight="false" outlineLevel="0" collapsed="false">
      <c r="A997" s="0" t="n">
        <f aca="false">'SOUTH-2'!A986</f>
        <v>25</v>
      </c>
      <c r="B997" s="0" t="str">
        <f aca="false">'SOUTH-2'!B986</f>
        <v>11 kV Kutubkhali Feeder</v>
      </c>
      <c r="C997" s="1441" t="n">
        <f aca="false">'SOUTH-2'!C986</f>
        <v>11</v>
      </c>
      <c r="D997" s="1441" t="str">
        <f aca="false">'SOUTH-2'!D986</f>
        <v>Jurain</v>
      </c>
      <c r="E997" s="1441" t="str">
        <f aca="false">'SOUTH-2'!E986</f>
        <v>DHK-61117</v>
      </c>
      <c r="F997" s="1441" t="n">
        <f aca="false">'SOUTH-2'!F986</f>
        <v>1</v>
      </c>
      <c r="G997" s="1441" t="n">
        <f aca="false">'SOUTH-2'!G986</f>
        <v>647129.1</v>
      </c>
      <c r="H997" s="1441" t="n">
        <f aca="false">'SOUTH-2'!H986</f>
        <v>684518.2</v>
      </c>
      <c r="I997" s="1441" t="n">
        <f aca="false">'SOUTH-2'!I986</f>
        <v>37389.1</v>
      </c>
      <c r="J997" s="1441" t="n">
        <f aca="false">'SOUTH-2'!J986</f>
        <v>60</v>
      </c>
      <c r="K997" s="0" t="n">
        <f aca="false">'SOUTH-2'!K986</f>
        <v>0</v>
      </c>
      <c r="L997" s="0" t="n">
        <f aca="false">'SOUTH-2'!L986</f>
        <v>2243346</v>
      </c>
      <c r="M997" s="0" t="n">
        <f aca="false">'SOUTH-2'!M986</f>
        <v>2471533.7120986</v>
      </c>
      <c r="N997" s="0" t="str">
        <f aca="false">'SOUTH-2'!N986</f>
        <v>Jurain</v>
      </c>
      <c r="O997" s="0" t="s">
        <v>1031</v>
      </c>
    </row>
    <row r="998" customFormat="false" ht="15" hidden="true" customHeight="false" outlineLevel="0" collapsed="false">
      <c r="A998" s="0" t="n">
        <f aca="false">'SOUTH-2'!A987</f>
        <v>26</v>
      </c>
      <c r="B998" s="0" t="str">
        <f aca="false">'SOUTH-2'!B987</f>
        <v>11 kV Mridhabari Feeder</v>
      </c>
      <c r="C998" s="1441" t="n">
        <f aca="false">'SOUTH-2'!C987</f>
        <v>11</v>
      </c>
      <c r="D998" s="1441" t="str">
        <f aca="false">'SOUTH-2'!D987</f>
        <v>Kazla</v>
      </c>
      <c r="E998" s="1441" t="str">
        <f aca="false">'SOUTH-2'!E987</f>
        <v>DHK-61118</v>
      </c>
      <c r="F998" s="1441" t="n">
        <f aca="false">'SOUTH-2'!F987</f>
        <v>1</v>
      </c>
      <c r="G998" s="1441" t="n">
        <f aca="false">'SOUTH-2'!G987</f>
        <v>579724.6</v>
      </c>
      <c r="H998" s="1441" t="n">
        <f aca="false">'SOUTH-2'!H987</f>
        <v>602385.9</v>
      </c>
      <c r="I998" s="1441" t="n">
        <f aca="false">'SOUTH-2'!I987</f>
        <v>22661.3</v>
      </c>
      <c r="J998" s="1441" t="n">
        <f aca="false">'SOUTH-2'!J987</f>
        <v>60</v>
      </c>
      <c r="K998" s="0" t="n">
        <f aca="false">'SOUTH-2'!K987</f>
        <v>0</v>
      </c>
      <c r="L998" s="0" t="n">
        <f aca="false">'SOUTH-2'!L987</f>
        <v>1359678</v>
      </c>
      <c r="M998" s="0" t="n">
        <f aca="false">'SOUTH-2'!M987</f>
        <v>1497981.14717873</v>
      </c>
      <c r="N998" s="0" t="str">
        <f aca="false">'SOUTH-2'!N987</f>
        <v>Kazla</v>
      </c>
      <c r="O998" s="0" t="s">
        <v>1031</v>
      </c>
    </row>
    <row r="999" customFormat="false" ht="15" hidden="true" customHeight="false" outlineLevel="0" collapsed="false">
      <c r="A999" s="0" t="n">
        <f aca="false">'SOUTH-2'!A988</f>
        <v>27</v>
      </c>
      <c r="B999" s="0" t="str">
        <f aca="false">'SOUTH-2'!B988</f>
        <v>11 kV Muslim Nagar Feeder</v>
      </c>
      <c r="C999" s="1441" t="n">
        <f aca="false">'SOUTH-2'!C988</f>
        <v>11</v>
      </c>
      <c r="D999" s="1441" t="str">
        <f aca="false">'SOUTH-2'!D988</f>
        <v>Kazla</v>
      </c>
      <c r="E999" s="1441" t="str">
        <f aca="false">'SOUTH-2'!E988</f>
        <v>DHK-61011</v>
      </c>
      <c r="F999" s="1441" t="n">
        <f aca="false">'SOUTH-2'!F988</f>
        <v>1</v>
      </c>
      <c r="G999" s="1441" t="n">
        <f aca="false">'SOUTH-2'!G988</f>
        <v>947647</v>
      </c>
      <c r="H999" s="1441" t="n">
        <f aca="false">'SOUTH-2'!H988</f>
        <v>986124.4</v>
      </c>
      <c r="I999" s="1441" t="n">
        <f aca="false">'SOUTH-2'!I988</f>
        <v>38477.4</v>
      </c>
      <c r="J999" s="1441" t="n">
        <f aca="false">'SOUTH-2'!J988</f>
        <v>60</v>
      </c>
      <c r="K999" s="0" t="n">
        <f aca="false">'SOUTH-2'!K988</f>
        <v>0</v>
      </c>
      <c r="L999" s="0" t="n">
        <f aca="false">'SOUTH-2'!L988</f>
        <v>2308644</v>
      </c>
      <c r="M999" s="0" t="n">
        <f aca="false">'SOUTH-2'!M988</f>
        <v>2543473.66622633</v>
      </c>
      <c r="N999" s="0" t="str">
        <f aca="false">'SOUTH-2'!N988</f>
        <v>Kazla</v>
      </c>
      <c r="O999" s="0" t="s">
        <v>1031</v>
      </c>
    </row>
    <row r="1000" customFormat="false" ht="15" hidden="true" customHeight="false" outlineLevel="0" collapsed="false">
      <c r="A1000" s="0" t="n">
        <f aca="false">'SOUTH-2'!A989</f>
        <v>28</v>
      </c>
      <c r="B1000" s="0" t="str">
        <f aca="false">'SOUTH-2'!B989</f>
        <v>11 kV Jatrabari Thana Feeder</v>
      </c>
      <c r="C1000" s="1441" t="n">
        <f aca="false">'SOUTH-2'!C989</f>
        <v>11</v>
      </c>
      <c r="D1000" s="1441" t="str">
        <f aca="false">'SOUTH-2'!D989</f>
        <v>Kazla</v>
      </c>
      <c r="E1000" s="1441" t="str">
        <f aca="false">'SOUTH-2'!E989</f>
        <v>DHK-61010</v>
      </c>
      <c r="F1000" s="1441" t="n">
        <f aca="false">'SOUTH-2'!F989</f>
        <v>1</v>
      </c>
      <c r="G1000" s="1441" t="n">
        <f aca="false">'SOUTH-2'!G989</f>
        <v>104864.1</v>
      </c>
      <c r="H1000" s="1441" t="n">
        <f aca="false">'SOUTH-2'!H989</f>
        <v>104864.1</v>
      </c>
      <c r="I1000" s="1441" t="n">
        <f aca="false">'SOUTH-2'!I989</f>
        <v>0</v>
      </c>
      <c r="J1000" s="1441" t="n">
        <f aca="false">'SOUTH-2'!J989</f>
        <v>60</v>
      </c>
      <c r="K1000" s="0" t="n">
        <f aca="false">'SOUTH-2'!K989</f>
        <v>0</v>
      </c>
      <c r="L1000" s="0" t="n">
        <f aca="false">'SOUTH-2'!L989</f>
        <v>0</v>
      </c>
      <c r="M1000" s="0" t="n">
        <f aca="false">'SOUTH-2'!M989</f>
        <v>0</v>
      </c>
      <c r="N1000" s="0" t="str">
        <f aca="false">'SOUTH-2'!N989</f>
        <v>Kazla</v>
      </c>
      <c r="O1000" s="0" t="s">
        <v>1031</v>
      </c>
    </row>
    <row r="1001" customFormat="false" ht="15" hidden="true" customHeight="false" outlineLevel="0" collapsed="false">
      <c r="A1001" s="0" t="n">
        <f aca="false">'SOUTH-2'!A990</f>
        <v>29</v>
      </c>
      <c r="B1001" s="0" t="str">
        <f aca="false">'SOUTH-2'!B990</f>
        <v>11 kV Mirhazirbag Feeder</v>
      </c>
      <c r="C1001" s="1441" t="n">
        <f aca="false">'SOUTH-2'!C990</f>
        <v>11</v>
      </c>
      <c r="D1001" s="1441" t="str">
        <f aca="false">'SOUTH-2'!D990</f>
        <v>Swamibag</v>
      </c>
      <c r="E1001" s="1441" t="str">
        <f aca="false">'SOUTH-2'!E990</f>
        <v>DHK-61008</v>
      </c>
      <c r="F1001" s="1441" t="n">
        <f aca="false">'SOUTH-2'!F990</f>
        <v>1</v>
      </c>
      <c r="G1001" s="1441" t="n">
        <f aca="false">'SOUTH-2'!G990</f>
        <v>178496.3</v>
      </c>
      <c r="H1001" s="1441" t="n">
        <f aca="false">'SOUTH-2'!H990</f>
        <v>212446.1</v>
      </c>
      <c r="I1001" s="1441" t="n">
        <f aca="false">'SOUTH-2'!I990</f>
        <v>33949.8</v>
      </c>
      <c r="J1001" s="1441" t="n">
        <f aca="false">'SOUTH-2'!J990</f>
        <v>60</v>
      </c>
      <c r="K1001" s="0" t="n">
        <f aca="false">'SOUTH-2'!K990</f>
        <v>0</v>
      </c>
      <c r="L1001" s="0" t="n">
        <f aca="false">'SOUTH-2'!L990</f>
        <v>2036988</v>
      </c>
      <c r="M1001" s="0" t="n">
        <f aca="false">'SOUTH-2'!M990</f>
        <v>2244185.47702419</v>
      </c>
      <c r="N1001" s="0" t="str">
        <f aca="false">'SOUTH-2'!N990</f>
        <v>Swamibag</v>
      </c>
      <c r="O1001" s="0" t="s">
        <v>1031</v>
      </c>
    </row>
    <row r="1002" customFormat="false" ht="15" hidden="true" customHeight="false" outlineLevel="0" collapsed="false">
      <c r="A1002" s="0" t="n">
        <f aca="false">'SOUTH-2'!A991</f>
        <v>31</v>
      </c>
      <c r="B1002" s="0" t="str">
        <f aca="false">'SOUTH-2'!B991</f>
        <v>11 kV Mukti Sharani Feeder</v>
      </c>
      <c r="C1002" s="1441" t="n">
        <f aca="false">'SOUTH-2'!C991</f>
        <v>11</v>
      </c>
      <c r="D1002" s="1441" t="str">
        <f aca="false">'SOUTH-2'!D991</f>
        <v>Jurain</v>
      </c>
      <c r="E1002" s="1441" t="str">
        <f aca="false">'SOUTH-2'!E991</f>
        <v>DHK-61014</v>
      </c>
      <c r="F1002" s="1441" t="n">
        <f aca="false">'SOUTH-2'!F991</f>
        <v>1</v>
      </c>
      <c r="G1002" s="1441" t="n">
        <f aca="false">'SOUTH-2'!G991</f>
        <v>1033062</v>
      </c>
      <c r="H1002" s="1441" t="n">
        <f aca="false">'SOUTH-2'!H991</f>
        <v>1033062</v>
      </c>
      <c r="I1002" s="1441" t="n">
        <f aca="false">'SOUTH-2'!I991</f>
        <v>0</v>
      </c>
      <c r="J1002" s="1441" t="n">
        <f aca="false">'SOUTH-2'!J991</f>
        <v>60</v>
      </c>
      <c r="K1002" s="0" t="n">
        <f aca="false">'SOUTH-2'!K991</f>
        <v>0</v>
      </c>
      <c r="L1002" s="0" t="n">
        <f aca="false">'SOUTH-2'!L991</f>
        <v>0</v>
      </c>
      <c r="M1002" s="0" t="n">
        <f aca="false">'SOUTH-2'!M991</f>
        <v>0</v>
      </c>
      <c r="N1002" s="0" t="str">
        <f aca="false">'SOUTH-2'!N991</f>
        <v>Jurain</v>
      </c>
      <c r="O1002" s="0" t="s">
        <v>1031</v>
      </c>
    </row>
    <row r="1003" customFormat="false" ht="15" hidden="true" customHeight="false" outlineLevel="0" collapsed="false">
      <c r="A1003" s="0" t="n">
        <f aca="false">'SOUTH-2'!A992</f>
        <v>32</v>
      </c>
      <c r="B1003" s="0" t="str">
        <f aca="false">'SOUTH-2'!B992</f>
        <v>11 kV Kadamtali Feeder</v>
      </c>
      <c r="C1003" s="1441" t="n">
        <f aca="false">'SOUTH-2'!C992</f>
        <v>11</v>
      </c>
      <c r="D1003" s="1441" t="str">
        <f aca="false">'SOUTH-2'!D992</f>
        <v>Shympur</v>
      </c>
      <c r="E1003" s="1441" t="str">
        <f aca="false">'SOUTH-2'!E992</f>
        <v>DHK-61006</v>
      </c>
      <c r="F1003" s="1441" t="n">
        <f aca="false">'SOUTH-2'!F992</f>
        <v>1</v>
      </c>
      <c r="G1003" s="1441" t="n">
        <f aca="false">'SOUTH-2'!G992</f>
        <v>249904.8</v>
      </c>
      <c r="H1003" s="1441" t="n">
        <f aca="false">'SOUTH-2'!H992</f>
        <v>290452</v>
      </c>
      <c r="I1003" s="1441" t="n">
        <f aca="false">'SOUTH-2'!I992</f>
        <v>40547.2</v>
      </c>
      <c r="J1003" s="1441" t="n">
        <f aca="false">'SOUTH-2'!J992</f>
        <v>60</v>
      </c>
      <c r="K1003" s="0" t="n">
        <f aca="false">'SOUTH-2'!K992</f>
        <v>0</v>
      </c>
      <c r="L1003" s="0" t="n">
        <f aca="false">'SOUTH-2'!L992</f>
        <v>2432832</v>
      </c>
      <c r="M1003" s="0" t="n">
        <f aca="false">'SOUTH-2'!M992</f>
        <v>2680293.76826948</v>
      </c>
      <c r="N1003" s="0" t="str">
        <f aca="false">'SOUTH-2'!N992</f>
        <v>Shyampur</v>
      </c>
      <c r="O1003" s="0" t="s">
        <v>1031</v>
      </c>
    </row>
    <row r="1004" customFormat="false" ht="15" hidden="true" customHeight="false" outlineLevel="0" collapsed="false">
      <c r="A1004" s="0" t="n">
        <f aca="false">'SOUTH-2'!A993</f>
        <v>33</v>
      </c>
      <c r="B1004" s="0" t="str">
        <f aca="false">'SOUTH-2'!B993</f>
        <v>11kV Rayerbagh Feeder</v>
      </c>
      <c r="C1004" s="1441" t="n">
        <f aca="false">'SOUTH-2'!C993</f>
        <v>11</v>
      </c>
      <c r="D1004" s="1441" t="str">
        <f aca="false">'SOUTH-2'!D993</f>
        <v>Matuail</v>
      </c>
      <c r="E1004" s="1441" t="str">
        <f aca="false">'SOUTH-2'!E993</f>
        <v>DHK-61012</v>
      </c>
      <c r="F1004" s="1441" t="n">
        <f aca="false">'SOUTH-2'!F993</f>
        <v>1</v>
      </c>
      <c r="G1004" s="1441" t="n">
        <f aca="false">'SOUTH-2'!G993</f>
        <v>362270.4</v>
      </c>
      <c r="H1004" s="1441" t="n">
        <f aca="false">'SOUTH-2'!H993</f>
        <v>383226.2</v>
      </c>
      <c r="I1004" s="1441" t="n">
        <f aca="false">'SOUTH-2'!I993</f>
        <v>20955.8</v>
      </c>
      <c r="J1004" s="1441" t="n">
        <f aca="false">'SOUTH-2'!J993</f>
        <v>60</v>
      </c>
      <c r="K1004" s="0" t="n">
        <f aca="false">'SOUTH-2'!K993</f>
        <v>0</v>
      </c>
      <c r="L1004" s="0" t="n">
        <f aca="false">'SOUTH-2'!L993</f>
        <v>1257348</v>
      </c>
      <c r="M1004" s="0" t="n">
        <f aca="false">'SOUTH-2'!M993</f>
        <v>1385242.38786159</v>
      </c>
      <c r="N1004" s="0" t="str">
        <f aca="false">'SOUTH-2'!N993</f>
        <v>Matuail</v>
      </c>
      <c r="O1004" s="0" t="s">
        <v>1031</v>
      </c>
    </row>
    <row r="1005" customFormat="false" ht="15" hidden="true" customHeight="false" outlineLevel="0" collapsed="false">
      <c r="A1005" s="0" t="n">
        <f aca="false">'SOUTH-2'!A994</f>
        <v>34</v>
      </c>
      <c r="B1005" s="0" t="str">
        <f aca="false">'SOUTH-2'!B994</f>
        <v>11 kV Donia Feeder</v>
      </c>
      <c r="C1005" s="1441" t="n">
        <f aca="false">'SOUTH-2'!C994</f>
        <v>11</v>
      </c>
      <c r="D1005" s="1441" t="str">
        <f aca="false">'SOUTH-2'!D994</f>
        <v>Jurain</v>
      </c>
      <c r="E1005" s="1441" t="str">
        <f aca="false">'SOUTH-2'!E994</f>
        <v>DHK-61013</v>
      </c>
      <c r="F1005" s="1441" t="n">
        <f aca="false">'SOUTH-2'!F994</f>
        <v>1</v>
      </c>
      <c r="G1005" s="1441" t="n">
        <f aca="false">'SOUTH-2'!G994</f>
        <v>1912724</v>
      </c>
      <c r="H1005" s="1441" t="n">
        <f aca="false">'SOUTH-2'!H994</f>
        <v>1945817</v>
      </c>
      <c r="I1005" s="1441" t="n">
        <f aca="false">'SOUTH-2'!I994</f>
        <v>33093</v>
      </c>
      <c r="J1005" s="1441" t="n">
        <f aca="false">'SOUTH-2'!J994</f>
        <v>60</v>
      </c>
      <c r="K1005" s="0" t="n">
        <f aca="false">'SOUTH-2'!K994</f>
        <v>0</v>
      </c>
      <c r="L1005" s="0" t="n">
        <f aca="false">'SOUTH-2'!L994</f>
        <v>1985580</v>
      </c>
      <c r="M1005" s="0" t="n">
        <f aca="false">'SOUTH-2'!M994</f>
        <v>2187548.37999521</v>
      </c>
      <c r="N1005" s="0" t="str">
        <f aca="false">'SOUTH-2'!N994</f>
        <v>Jurain</v>
      </c>
      <c r="O1005" s="0" t="s">
        <v>1031</v>
      </c>
    </row>
    <row r="1006" customFormat="false" ht="15" hidden="true" customHeight="false" outlineLevel="0" collapsed="false">
      <c r="A1006" s="0" t="n">
        <f aca="false">'SOUTH-2'!A995</f>
        <v>35</v>
      </c>
      <c r="B1006" s="0" t="str">
        <f aca="false">'SOUTH-2'!B995</f>
        <v>11 kV Nimtoli Feeder</v>
      </c>
      <c r="C1006" s="1441" t="n">
        <f aca="false">'SOUTH-2'!C995</f>
        <v>11</v>
      </c>
      <c r="D1006" s="1441" t="str">
        <f aca="false">'SOUTH-2'!D995</f>
        <v>Kazla</v>
      </c>
      <c r="E1006" s="1441" t="str">
        <f aca="false">'SOUTH-2'!E995</f>
        <v>HA-021100855-02</v>
      </c>
      <c r="F1006" s="1441" t="n">
        <f aca="false">'SOUTH-2'!F995</f>
        <v>1</v>
      </c>
      <c r="G1006" s="1441" t="n">
        <f aca="false">'SOUTH-2'!G995</f>
        <v>26329191</v>
      </c>
      <c r="H1006" s="1441" t="n">
        <f aca="false">'SOUTH-2'!H995</f>
        <v>27937314</v>
      </c>
      <c r="I1006" s="1441" t="n">
        <f aca="false">'SOUTH-2'!I995</f>
        <v>1608123</v>
      </c>
      <c r="J1006" s="1441" t="n">
        <f aca="false">'SOUTH-2'!J995</f>
        <v>1</v>
      </c>
      <c r="K1006" s="0" t="n">
        <f aca="false">'SOUTH-2'!K995</f>
        <v>0</v>
      </c>
      <c r="L1006" s="0" t="n">
        <f aca="false">'SOUTH-2'!L995</f>
        <v>1608123</v>
      </c>
      <c r="M1006" s="0" t="n">
        <f aca="false">'SOUTH-2'!M995</f>
        <v>1771697.36977762</v>
      </c>
      <c r="N1006" s="0" t="str">
        <f aca="false">'SOUTH-2'!N995</f>
        <v>Kazla</v>
      </c>
      <c r="O1006" s="0" t="s">
        <v>1031</v>
      </c>
    </row>
    <row r="1007" customFormat="false" ht="15" hidden="true" customHeight="false" outlineLevel="0" collapsed="false">
      <c r="A1007" s="0" t="n">
        <f aca="false">'SOUTH-2'!A996</f>
        <v>36</v>
      </c>
      <c r="B1007" s="0" t="str">
        <f aca="false">'SOUTH-2'!B996</f>
        <v>11 kV Gobindapur Feeder</v>
      </c>
      <c r="C1007" s="1441" t="n">
        <f aca="false">'SOUTH-2'!C996</f>
        <v>11</v>
      </c>
      <c r="D1007" s="1441" t="str">
        <f aca="false">'SOUTH-2'!D996</f>
        <v>Kazla</v>
      </c>
      <c r="E1007" s="1441" t="str">
        <f aca="false">'SOUTH-2'!E996</f>
        <v>HA-021101057-02</v>
      </c>
      <c r="F1007" s="1441" t="n">
        <f aca="false">'SOUTH-2'!F996</f>
        <v>1</v>
      </c>
      <c r="G1007" s="1441" t="n">
        <f aca="false">'SOUTH-2'!G996</f>
        <v>25278265</v>
      </c>
      <c r="H1007" s="1441" t="n">
        <f aca="false">'SOUTH-2'!H996</f>
        <v>25965046</v>
      </c>
      <c r="I1007" s="1441" t="n">
        <f aca="false">'SOUTH-2'!I996</f>
        <v>686781</v>
      </c>
      <c r="J1007" s="1441" t="n">
        <f aca="false">'SOUTH-2'!J996</f>
        <v>1</v>
      </c>
      <c r="K1007" s="0" t="n">
        <f aca="false">'SOUTH-2'!K996</f>
        <v>0</v>
      </c>
      <c r="L1007" s="0" t="n">
        <f aca="false">'SOUTH-2'!L996</f>
        <v>686781</v>
      </c>
      <c r="M1007" s="0" t="n">
        <f aca="false">'SOUTH-2'!M996</f>
        <v>756638.696986016</v>
      </c>
      <c r="N1007" s="0" t="str">
        <f aca="false">'SOUTH-2'!N996</f>
        <v>Kazla</v>
      </c>
      <c r="O1007" s="0" t="s">
        <v>1031</v>
      </c>
    </row>
    <row r="1008" customFormat="false" ht="15" hidden="true" customHeight="false" outlineLevel="0" collapsed="false">
      <c r="A1008" s="0" t="n">
        <f aca="false">'SOUTH-2'!A997</f>
        <v>37</v>
      </c>
      <c r="B1008" s="0" t="str">
        <f aca="false">'SOUTH-2'!B997</f>
        <v>11 kV Eidgaon (Kabarsthan) Feeder</v>
      </c>
      <c r="C1008" s="1441" t="n">
        <f aca="false">'SOUTH-2'!C997</f>
        <v>11</v>
      </c>
      <c r="D1008" s="1441" t="str">
        <f aca="false">'SOUTH-2'!D997</f>
        <v>Kazla</v>
      </c>
      <c r="E1008" s="1441" t="str">
        <f aca="false">'SOUTH-2'!E997</f>
        <v>9A56136</v>
      </c>
      <c r="F1008" s="1441" t="n">
        <f aca="false">'SOUTH-2'!F997</f>
        <v>1</v>
      </c>
      <c r="G1008" s="1441" t="n">
        <f aca="false">'SOUTH-2'!G997</f>
        <v>2894.5</v>
      </c>
      <c r="H1008" s="1441" t="n">
        <f aca="false">'SOUTH-2'!H997</f>
        <v>3086.1</v>
      </c>
      <c r="I1008" s="1441" t="n">
        <f aca="false">'SOUTH-2'!I997</f>
        <v>191.6</v>
      </c>
      <c r="J1008" s="1441" t="n">
        <f aca="false">'SOUTH-2'!J997</f>
        <v>10000</v>
      </c>
      <c r="K1008" s="0" t="n">
        <f aca="false">'SOUTH-2'!K997</f>
        <v>0</v>
      </c>
      <c r="L1008" s="0" t="n">
        <f aca="false">'SOUTH-2'!L997</f>
        <v>1916000</v>
      </c>
      <c r="M1008" s="0" t="n">
        <f aca="false">'SOUTH-2'!M997</f>
        <v>2110890.87121689</v>
      </c>
      <c r="N1008" s="0" t="str">
        <f aca="false">'SOUTH-2'!N997</f>
        <v>Kazla</v>
      </c>
      <c r="O1008" s="0" t="s">
        <v>1031</v>
      </c>
    </row>
    <row r="1009" customFormat="false" ht="15" hidden="true" customHeight="false" outlineLevel="0" collapsed="false">
      <c r="A1009" s="0" t="n">
        <f aca="false">'SOUTH-2'!A998</f>
        <v>38</v>
      </c>
      <c r="B1009" s="0" t="str">
        <f aca="false">'SOUTH-2'!B998</f>
        <v>11 kV Samad Nagar Gate (Old)</v>
      </c>
      <c r="C1009" s="1441" t="n">
        <f aca="false">'SOUTH-2'!C998</f>
        <v>11</v>
      </c>
      <c r="D1009" s="1441" t="str">
        <f aca="false">'SOUTH-2'!D998</f>
        <v>Kazla</v>
      </c>
      <c r="E1009" s="1441" t="str">
        <f aca="false">'SOUTH-2'!E998</f>
        <v>8L55983</v>
      </c>
      <c r="F1009" s="1441" t="n">
        <f aca="false">'SOUTH-2'!F998</f>
        <v>1</v>
      </c>
      <c r="G1009" s="1441" t="n">
        <f aca="false">'SOUTH-2'!G998</f>
        <v>15354.9</v>
      </c>
      <c r="H1009" s="1441" t="n">
        <f aca="false">'SOUTH-2'!H998</f>
        <v>15354.9</v>
      </c>
      <c r="I1009" s="1441" t="n">
        <f aca="false">'SOUTH-2'!I998</f>
        <v>0</v>
      </c>
      <c r="J1009" s="1441" t="n">
        <f aca="false">'SOUTH-2'!J998</f>
        <v>4000</v>
      </c>
      <c r="K1009" s="0" t="n">
        <f aca="false">'SOUTH-2'!K998</f>
        <v>0</v>
      </c>
      <c r="L1009" s="0" t="n">
        <f aca="false">'SOUTH-2'!L998</f>
        <v>0</v>
      </c>
      <c r="M1009" s="0" t="n">
        <f aca="false">'SOUTH-2'!M998</f>
        <v>0</v>
      </c>
      <c r="N1009" s="0" t="str">
        <f aca="false">'SOUTH-2'!N998</f>
        <v>Kazla</v>
      </c>
      <c r="O1009" s="0" t="s">
        <v>1031</v>
      </c>
    </row>
    <row r="1010" customFormat="false" ht="15" hidden="true" customHeight="false" outlineLevel="0" collapsed="false">
      <c r="A1010" s="0" t="n">
        <f aca="false">'SOUTH-2'!A999</f>
        <v>40</v>
      </c>
      <c r="B1010" s="0" t="str">
        <f aca="false">'SOUTH-2'!B999</f>
        <v>11 kV Dharmik Para</v>
      </c>
      <c r="C1010" s="1441" t="n">
        <f aca="false">'SOUTH-2'!C999</f>
        <v>11</v>
      </c>
      <c r="D1010" s="1441" t="str">
        <f aca="false">'SOUTH-2'!D999</f>
        <v>Kazla</v>
      </c>
      <c r="E1010" s="1441" t="str">
        <f aca="false">'SOUTH-2'!E999</f>
        <v>8K55676</v>
      </c>
      <c r="F1010" s="1441" t="n">
        <f aca="false">'SOUTH-2'!F999</f>
        <v>1</v>
      </c>
      <c r="G1010" s="1441" t="n">
        <f aca="false">'SOUTH-2'!G999</f>
        <v>808.3</v>
      </c>
      <c r="H1010" s="1441" t="n">
        <f aca="false">'SOUTH-2'!H999</f>
        <v>808.3</v>
      </c>
      <c r="I1010" s="1441" t="n">
        <f aca="false">'SOUTH-2'!I999</f>
        <v>0</v>
      </c>
      <c r="J1010" s="1441" t="n">
        <f aca="false">'SOUTH-2'!J999</f>
        <v>4000</v>
      </c>
      <c r="K1010" s="0" t="n">
        <f aca="false">'SOUTH-2'!K999</f>
        <v>0</v>
      </c>
      <c r="L1010" s="0" t="n">
        <f aca="false">'SOUTH-2'!L999</f>
        <v>0</v>
      </c>
      <c r="M1010" s="0" t="n">
        <f aca="false">'SOUTH-2'!M999</f>
        <v>0</v>
      </c>
      <c r="N1010" s="0" t="str">
        <f aca="false">'SOUTH-2'!N999</f>
        <v>Kazla</v>
      </c>
      <c r="O1010" s="0" t="s">
        <v>1031</v>
      </c>
    </row>
    <row r="1011" customFormat="false" ht="15" hidden="true" customHeight="false" outlineLevel="0" collapsed="false">
      <c r="A1011" s="0" t="n">
        <f aca="false">'SOUTH-2'!A1000</f>
        <v>41</v>
      </c>
      <c r="B1011" s="0" t="str">
        <f aca="false">'SOUTH-2'!B1000</f>
        <v>11 kV Sheikhdi Feeder</v>
      </c>
      <c r="C1011" s="1441" t="n">
        <f aca="false">'SOUTH-2'!C1000</f>
        <v>11</v>
      </c>
      <c r="D1011" s="1441" t="str">
        <f aca="false">'SOUTH-2'!D1000</f>
        <v>Kazla</v>
      </c>
      <c r="E1011" s="1441" t="str">
        <f aca="false">'SOUTH-2'!E1000</f>
        <v>9A56133</v>
      </c>
      <c r="F1011" s="1441" t="n">
        <f aca="false">'SOUTH-2'!F1000</f>
        <v>1</v>
      </c>
      <c r="G1011" s="1441" t="n">
        <f aca="false">'SOUTH-2'!G1000</f>
        <v>12649</v>
      </c>
      <c r="H1011" s="1441" t="n">
        <f aca="false">'SOUTH-2'!H1000</f>
        <v>13448.4</v>
      </c>
      <c r="I1011" s="1441" t="n">
        <f aca="false">'SOUTH-2'!I1000</f>
        <v>799.4</v>
      </c>
      <c r="J1011" s="1441" t="n">
        <f aca="false">'SOUTH-2'!J1000</f>
        <v>4000</v>
      </c>
      <c r="K1011" s="0" t="n">
        <f aca="false">'SOUTH-2'!K1000</f>
        <v>0</v>
      </c>
      <c r="L1011" s="0" t="n">
        <f aca="false">'SOUTH-2'!L1000</f>
        <v>3197600</v>
      </c>
      <c r="M1011" s="0" t="n">
        <f aca="false">'SOUTH-2'!M1000</f>
        <v>3522852.11367595</v>
      </c>
      <c r="N1011" s="0" t="str">
        <f aca="false">'SOUTH-2'!N1000</f>
        <v>Kazla</v>
      </c>
      <c r="O1011" s="0" t="s">
        <v>1031</v>
      </c>
    </row>
    <row r="1012" customFormat="false" ht="15" hidden="true" customHeight="false" outlineLevel="0" collapsed="false">
      <c r="A1012" s="0" t="n">
        <f aca="false">'SOUTH-2'!A1001</f>
        <v>43</v>
      </c>
      <c r="B1012" s="0" t="str">
        <f aca="false">'SOUTH-2'!B1001</f>
        <v>11 kV Spare Feeder</v>
      </c>
      <c r="C1012" s="1441" t="n">
        <f aca="false">'SOUTH-2'!C1001</f>
        <v>11</v>
      </c>
      <c r="D1012" s="1441" t="n">
        <f aca="false">'SOUTH-2'!D1001</f>
        <v>0</v>
      </c>
      <c r="E1012" s="1441" t="n">
        <f aca="false">'SOUTH-2'!E1001</f>
        <v>0</v>
      </c>
      <c r="F1012" s="1441" t="n">
        <f aca="false">'SOUTH-2'!F1001</f>
        <v>1</v>
      </c>
      <c r="G1012" s="1441" t="n">
        <f aca="false">'SOUTH-2'!G1001</f>
        <v>0</v>
      </c>
      <c r="H1012" s="1441" t="n">
        <f aca="false">'SOUTH-2'!H1001</f>
        <v>0</v>
      </c>
      <c r="I1012" s="1441" t="n">
        <f aca="false">'SOUTH-2'!I1001</f>
        <v>0</v>
      </c>
      <c r="J1012" s="1441" t="n">
        <f aca="false">'SOUTH-2'!J1001</f>
        <v>1000</v>
      </c>
      <c r="K1012" s="0" t="n">
        <f aca="false">'SOUTH-2'!K1001</f>
        <v>0</v>
      </c>
      <c r="L1012" s="0" t="n">
        <f aca="false">'SOUTH-2'!L1001</f>
        <v>0</v>
      </c>
      <c r="M1012" s="0" t="n">
        <f aca="false">'SOUTH-2'!M1001</f>
        <v>0</v>
      </c>
      <c r="N1012" s="0" t="str">
        <f aca="false">'SOUTH-2'!N1001</f>
        <v>Kazla</v>
      </c>
      <c r="O1012" s="0" t="s">
        <v>1031</v>
      </c>
    </row>
    <row r="1013" customFormat="false" ht="15" hidden="true" customHeight="false" outlineLevel="0" collapsed="false">
      <c r="A1013" s="0" t="n">
        <f aca="false">'SOUTH-2'!A1002</f>
        <v>44</v>
      </c>
      <c r="B1013" s="0" t="str">
        <f aca="false">'SOUTH-2'!B1002</f>
        <v>11 kV Jenith Feeder</v>
      </c>
      <c r="C1013" s="1441" t="n">
        <f aca="false">'SOUTH-2'!C1002</f>
        <v>11</v>
      </c>
      <c r="D1013" s="1441" t="str">
        <f aca="false">'SOUTH-2'!D1002</f>
        <v>Kazla</v>
      </c>
      <c r="E1013" s="1441" t="n">
        <f aca="false">'SOUTH-2'!E1002</f>
        <v>61903661</v>
      </c>
      <c r="F1013" s="1441" t="n">
        <f aca="false">'SOUTH-2'!F1002</f>
        <v>1</v>
      </c>
      <c r="G1013" s="1441" t="n">
        <f aca="false">'SOUTH-2'!G1002</f>
        <v>19756.3</v>
      </c>
      <c r="H1013" s="1441" t="n">
        <f aca="false">'SOUTH-2'!H1002</f>
        <v>20312.3</v>
      </c>
      <c r="I1013" s="1441" t="n">
        <f aca="false">'SOUTH-2'!I1002</f>
        <v>556</v>
      </c>
      <c r="J1013" s="1441" t="n">
        <f aca="false">'SOUTH-2'!J1002</f>
        <v>1000</v>
      </c>
      <c r="K1013" s="0" t="n">
        <f aca="false">'SOUTH-2'!K1002</f>
        <v>0</v>
      </c>
      <c r="L1013" s="0" t="n">
        <f aca="false">'SOUTH-2'!L1002</f>
        <v>556000</v>
      </c>
      <c r="M1013" s="0" t="n">
        <f aca="false">'SOUTH-2'!M1002</f>
        <v>612554.970979431</v>
      </c>
      <c r="N1013" s="0" t="str">
        <f aca="false">'SOUTH-2'!N1002</f>
        <v>Kazla</v>
      </c>
      <c r="O1013" s="0" t="s">
        <v>1031</v>
      </c>
    </row>
    <row r="1014" customFormat="false" ht="15" hidden="true" customHeight="false" outlineLevel="0" collapsed="false">
      <c r="A1014" s="0" t="n">
        <f aca="false">'SOUTH-2'!A1003</f>
        <v>45</v>
      </c>
      <c r="B1014" s="0" t="str">
        <f aca="false">'SOUTH-2'!B1003</f>
        <v>11 KV Samad Nagor Gate</v>
      </c>
      <c r="C1014" s="1441" t="n">
        <f aca="false">'SOUTH-2'!C1003</f>
        <v>11</v>
      </c>
      <c r="D1014" s="1441" t="str">
        <f aca="false">'SOUTH-2'!D1003</f>
        <v>Kazla</v>
      </c>
      <c r="E1014" s="1441" t="n">
        <f aca="false">'SOUTH-2'!E1003</f>
        <v>61903675</v>
      </c>
      <c r="F1014" s="1441" t="n">
        <f aca="false">'SOUTH-2'!F1003</f>
        <v>1</v>
      </c>
      <c r="G1014" s="1441" t="n">
        <f aca="false">'SOUTH-2'!G1003</f>
        <v>16523.9</v>
      </c>
      <c r="H1014" s="1441" t="n">
        <f aca="false">'SOUTH-2'!H1003</f>
        <v>17160.4</v>
      </c>
      <c r="I1014" s="1441" t="n">
        <f aca="false">'SOUTH-2'!I1003</f>
        <v>636.5</v>
      </c>
      <c r="J1014" s="1441" t="n">
        <f aca="false">'SOUTH-2'!J1003</f>
        <v>2000</v>
      </c>
      <c r="K1014" s="0" t="n">
        <f aca="false">'SOUTH-2'!K1003</f>
        <v>0</v>
      </c>
      <c r="L1014" s="0" t="n">
        <f aca="false">'SOUTH-2'!L1003</f>
        <v>1273000</v>
      </c>
      <c r="M1014" s="0" t="n">
        <f aca="false">'SOUTH-2'!M1003</f>
        <v>1402486.47132521</v>
      </c>
      <c r="N1014" s="0" t="str">
        <f aca="false">'SOUTH-2'!N1003</f>
        <v>Kazla</v>
      </c>
      <c r="O1014" s="0" t="s">
        <v>1031</v>
      </c>
    </row>
    <row r="1015" customFormat="false" ht="15" hidden="true" customHeight="false" outlineLevel="0" collapsed="false">
      <c r="A1015" s="0" t="n">
        <f aca="false">'SOUTH-2'!A1004</f>
        <v>46</v>
      </c>
      <c r="B1015" s="0" t="str">
        <f aca="false">'SOUTH-2'!B1004</f>
        <v>11 KV Bibir Bagicha</v>
      </c>
      <c r="C1015" s="1441" t="n">
        <f aca="false">'SOUTH-2'!C1004</f>
        <v>11</v>
      </c>
      <c r="D1015" s="1441" t="str">
        <f aca="false">'SOUTH-2'!D1004</f>
        <v>Maniknagar</v>
      </c>
      <c r="E1015" s="1441" t="n">
        <f aca="false">'SOUTH-2'!E1004</f>
        <v>61903557</v>
      </c>
      <c r="F1015" s="1441" t="n">
        <f aca="false">'SOUTH-2'!F1004</f>
        <v>1</v>
      </c>
      <c r="G1015" s="1441" t="n">
        <f aca="false">'SOUTH-2'!G1004</f>
        <v>34893.9</v>
      </c>
      <c r="H1015" s="1441" t="n">
        <f aca="false">'SOUTH-2'!H1004</f>
        <v>35605.2</v>
      </c>
      <c r="I1015" s="1441" t="n">
        <f aca="false">'SOUTH-2'!I1004</f>
        <v>711.299999999996</v>
      </c>
      <c r="J1015" s="1441" t="n">
        <f aca="false">'SOUTH-2'!J1004</f>
        <v>2000</v>
      </c>
      <c r="K1015" s="0" t="n">
        <f aca="false">'SOUTH-2'!K1004</f>
        <v>0</v>
      </c>
      <c r="L1015" s="0" t="n">
        <f aca="false">'SOUTH-2'!L1004</f>
        <v>1422599.99999999</v>
      </c>
      <c r="M1015" s="0" t="n">
        <f aca="false">'SOUTH-2'!M1004</f>
        <v>1567303.42035132</v>
      </c>
      <c r="N1015" s="0" t="str">
        <f aca="false">'SOUTH-2'!N1004</f>
        <v>Maniknagar</v>
      </c>
      <c r="O1015" s="0" t="s">
        <v>1031</v>
      </c>
    </row>
    <row r="1016" customFormat="false" ht="15" hidden="true" customHeight="false" outlineLevel="0" collapsed="false">
      <c r="A1016" s="0" t="n">
        <f aca="false">'SOUTH-2'!A1005</f>
        <v>47</v>
      </c>
      <c r="B1016" s="0" t="str">
        <f aca="false">'SOUTH-2'!B1005</f>
        <v>33/0.4 kV AT-1</v>
      </c>
      <c r="C1016" s="1441" t="n">
        <f aca="false">'SOUTH-2'!C1005</f>
        <v>0.415</v>
      </c>
      <c r="D1016" s="1441" t="n">
        <f aca="false">'SOUTH-2'!D1005</f>
        <v>0</v>
      </c>
      <c r="E1016" s="1441" t="n">
        <f aca="false">'SOUTH-2'!E1005</f>
        <v>503043</v>
      </c>
      <c r="F1016" s="1441" t="n">
        <f aca="false">'SOUTH-2'!F1005</f>
        <v>1</v>
      </c>
      <c r="G1016" s="1441" t="n">
        <f aca="false">'SOUTH-2'!G1005</f>
        <v>96204</v>
      </c>
      <c r="H1016" s="1441" t="n">
        <f aca="false">'SOUTH-2'!H1005</f>
        <v>96204</v>
      </c>
      <c r="I1016" s="1441" t="n">
        <f aca="false">'SOUTH-2'!I1005</f>
        <v>0</v>
      </c>
      <c r="J1016" s="1441" t="n">
        <f aca="false">'SOUTH-2'!J1005</f>
        <v>10</v>
      </c>
      <c r="K1016" s="0" t="n">
        <f aca="false">'SOUTH-2'!K1005</f>
        <v>0</v>
      </c>
      <c r="L1016" s="0" t="n">
        <f aca="false">'SOUTH-2'!L1005</f>
        <v>0</v>
      </c>
      <c r="M1016" s="0" t="n">
        <f aca="false">'SOUTH-2'!M1005</f>
        <v>0</v>
      </c>
      <c r="N1016" s="0" t="str">
        <f aca="false">'SOUTH-2'!N1005</f>
        <v>Kazla</v>
      </c>
      <c r="O1016" s="0" t="s">
        <v>1031</v>
      </c>
    </row>
    <row r="1017" customFormat="false" ht="15" hidden="true" customHeight="false" outlineLevel="0" collapsed="false">
      <c r="A1017" s="0" t="n">
        <f aca="false">'SOUTH-2'!A1006</f>
        <v>48</v>
      </c>
      <c r="B1017" s="0" t="str">
        <f aca="false">'SOUTH-2'!B1006</f>
        <v>33/0.4 kV AT-2</v>
      </c>
      <c r="C1017" s="1441" t="n">
        <f aca="false">'SOUTH-2'!C1006</f>
        <v>0.415</v>
      </c>
      <c r="D1017" s="1441" t="n">
        <f aca="false">'SOUTH-2'!D1006</f>
        <v>0</v>
      </c>
      <c r="E1017" s="1441" t="n">
        <f aca="false">'SOUTH-2'!E1006</f>
        <v>503044</v>
      </c>
      <c r="F1017" s="1441" t="n">
        <f aca="false">'SOUTH-2'!F1006</f>
        <v>1</v>
      </c>
      <c r="G1017" s="1441" t="n">
        <f aca="false">'SOUTH-2'!G1006</f>
        <v>92456</v>
      </c>
      <c r="H1017" s="1441" t="n">
        <f aca="false">'SOUTH-2'!H1006</f>
        <v>93292</v>
      </c>
      <c r="I1017" s="1441" t="n">
        <f aca="false">'SOUTH-2'!I1006</f>
        <v>836</v>
      </c>
      <c r="J1017" s="1441" t="n">
        <f aca="false">'SOUTH-2'!J1006</f>
        <v>10</v>
      </c>
      <c r="K1017" s="0" t="n">
        <f aca="false">'SOUTH-2'!K1006</f>
        <v>0</v>
      </c>
      <c r="L1017" s="0" t="n">
        <f aca="false">'SOUTH-2'!L1006</f>
        <v>6000</v>
      </c>
      <c r="M1017" s="0" t="n">
        <f aca="false">'SOUTH-2'!M1006</f>
        <v>6610.30544222408</v>
      </c>
      <c r="N1017" s="0" t="str">
        <f aca="false">'SOUTH-2'!N1006</f>
        <v>Kazla</v>
      </c>
      <c r="O1017" s="0" t="s">
        <v>1031</v>
      </c>
    </row>
    <row r="1018" customFormat="false" ht="15" hidden="true" customHeight="false" outlineLevel="0" collapsed="false">
      <c r="A1018" s="0" t="n">
        <f aca="false">'SOUTH-2'!A1007</f>
        <v>23</v>
      </c>
      <c r="B1018" s="0" t="str">
        <f aca="false">'SOUTH-2'!B1007</f>
        <v>Auxiliary Transformer</v>
      </c>
      <c r="C1018" s="1441" t="n">
        <f aca="false">'SOUTH-2'!C1007</f>
        <v>0.415</v>
      </c>
      <c r="D1018" s="1441" t="n">
        <f aca="false">'SOUTH-2'!D1007</f>
        <v>0</v>
      </c>
      <c r="E1018" s="1441" t="n">
        <f aca="false">'SOUTH-2'!E1007</f>
        <v>41901920685</v>
      </c>
      <c r="F1018" s="1441" t="n">
        <f aca="false">'SOUTH-2'!F1007</f>
        <v>1</v>
      </c>
      <c r="G1018" s="1441" t="n">
        <f aca="false">'SOUTH-2'!G1007</f>
        <v>2173.65</v>
      </c>
      <c r="H1018" s="1441" t="n">
        <f aca="false">'SOUTH-2'!H1007</f>
        <v>2290.62</v>
      </c>
      <c r="I1018" s="1441" t="n">
        <f aca="false">'SOUTH-2'!I1007</f>
        <v>116.97</v>
      </c>
      <c r="J1018" s="1441" t="n">
        <f aca="false">'SOUTH-2'!J1007</f>
        <v>160</v>
      </c>
      <c r="K1018" s="0" t="n">
        <f aca="false">'SOUTH-2'!K1007</f>
        <v>0</v>
      </c>
      <c r="L1018" s="0" t="n">
        <f aca="false">'SOUTH-2'!L1007</f>
        <v>0</v>
      </c>
      <c r="M1018" s="0" t="n">
        <f aca="false">'SOUTH-2'!M1007</f>
        <v>0</v>
      </c>
      <c r="N1018" s="0" t="str">
        <f aca="false">'SOUTH-2'!N1007</f>
        <v>Kazla</v>
      </c>
      <c r="O1018" s="0" t="s">
        <v>1031</v>
      </c>
    </row>
    <row r="1019" customFormat="false" ht="15" hidden="true" customHeight="false" outlineLevel="0" collapsed="false">
      <c r="A1019" s="0" t="n">
        <f aca="false">'SOUTH-2'!A1139</f>
        <v>5</v>
      </c>
      <c r="B1019" s="0" t="str">
        <f aca="false">'SOUTH-2'!B1139</f>
        <v>11 kV HR (Hajrat_Rahima) Steel Express</v>
      </c>
      <c r="C1019" s="1441" t="n">
        <f aca="false">'SOUTH-2'!C1139</f>
        <v>11</v>
      </c>
      <c r="D1019" s="1441" t="str">
        <f aca="false">'SOUTH-2'!D1139</f>
        <v>Shympur</v>
      </c>
      <c r="E1019" s="1441" t="n">
        <f aca="false">'SOUTH-2'!E1139</f>
        <v>0</v>
      </c>
      <c r="F1019" s="1441" t="n">
        <f aca="false">'SOUTH-2'!F1139</f>
        <v>1</v>
      </c>
      <c r="G1019" s="1441" t="n">
        <f aca="false">'SOUTH-2'!G1139</f>
        <v>546.49</v>
      </c>
      <c r="H1019" s="1441" t="n">
        <f aca="false">'SOUTH-2'!H1139</f>
        <v>579.6764</v>
      </c>
      <c r="I1019" s="1441" t="n">
        <f aca="false">'SOUTH-2'!I1139</f>
        <v>33.1863999999999</v>
      </c>
      <c r="J1019" s="1441" t="n">
        <f aca="false">'SOUTH-2'!J1139</f>
        <v>40000</v>
      </c>
      <c r="K1019" s="0" t="n">
        <f aca="false">'SOUTH-2'!K1139</f>
        <v>0</v>
      </c>
      <c r="L1019" s="0" t="n">
        <f aca="false">'SOUTH-2'!L1139</f>
        <v>1327456</v>
      </c>
      <c r="M1019" s="0" t="n">
        <f aca="false">'SOUTH-2'!M1139</f>
        <v>1329589.56143046</v>
      </c>
      <c r="N1019" s="0" t="str">
        <f aca="false">'SOUTH-2'!N1139</f>
        <v>Shyampur</v>
      </c>
      <c r="O1019" s="0" t="s">
        <v>1033</v>
      </c>
    </row>
    <row r="1020" customFormat="false" ht="15" hidden="true" customHeight="false" outlineLevel="0" collapsed="false">
      <c r="A1020" s="0" t="n">
        <f aca="false">'SOUTH-2'!A1140</f>
        <v>6</v>
      </c>
      <c r="B1020" s="0" t="str">
        <f aca="false">'SOUTH-2'!B1140</f>
        <v>11 kV Spare Feeder</v>
      </c>
      <c r="C1020" s="1441" t="n">
        <f aca="false">'SOUTH-2'!C1140</f>
        <v>11</v>
      </c>
      <c r="D1020" s="1441" t="n">
        <f aca="false">'SOUTH-2'!D1140</f>
        <v>0</v>
      </c>
      <c r="E1020" s="1441" t="n">
        <f aca="false">'SOUTH-2'!E1140</f>
        <v>0</v>
      </c>
      <c r="F1020" s="1441" t="n">
        <f aca="false">'SOUTH-2'!F1140</f>
        <v>1</v>
      </c>
      <c r="G1020" s="1441" t="n">
        <f aca="false">'SOUTH-2'!G1140</f>
        <v>0</v>
      </c>
      <c r="H1020" s="1441" t="n">
        <f aca="false">'SOUTH-2'!H1140</f>
        <v>0</v>
      </c>
      <c r="I1020" s="1441" t="n">
        <f aca="false">'SOUTH-2'!I1140</f>
        <v>0</v>
      </c>
      <c r="J1020" s="1441" t="n">
        <f aca="false">'SOUTH-2'!J1140</f>
        <v>40000</v>
      </c>
      <c r="K1020" s="0" t="n">
        <f aca="false">'SOUTH-2'!K1140</f>
        <v>0</v>
      </c>
      <c r="L1020" s="0" t="n">
        <f aca="false">'SOUTH-2'!L1140</f>
        <v>0</v>
      </c>
      <c r="M1020" s="0" t="n">
        <f aca="false">'SOUTH-2'!M1140</f>
        <v>0</v>
      </c>
      <c r="N1020" s="0" t="str">
        <f aca="false">'SOUTH-2'!N1140</f>
        <v>Shyampur</v>
      </c>
      <c r="O1020" s="0" t="s">
        <v>1033</v>
      </c>
    </row>
    <row r="1021" customFormat="false" ht="15" hidden="true" customHeight="false" outlineLevel="0" collapsed="false">
      <c r="A1021" s="0" t="n">
        <f aca="false">'SOUTH-2'!A1141</f>
        <v>7</v>
      </c>
      <c r="B1021" s="0" t="str">
        <f aca="false">'SOUTH-2'!B1141</f>
        <v>11 kV Road No.-21 Feeder</v>
      </c>
      <c r="C1021" s="1441" t="n">
        <f aca="false">'SOUTH-2'!C1141</f>
        <v>11</v>
      </c>
      <c r="D1021" s="1441" t="n">
        <f aca="false">'SOUTH-2'!D1141</f>
        <v>0</v>
      </c>
      <c r="E1021" s="1441" t="str">
        <f aca="false">'SOUTH-2'!E1141</f>
        <v>BD001943</v>
      </c>
      <c r="F1021" s="1441" t="n">
        <f aca="false">'SOUTH-2'!F1141</f>
        <v>1</v>
      </c>
      <c r="G1021" s="1441" t="n">
        <f aca="false">'SOUTH-2'!G1141</f>
        <v>1013.14</v>
      </c>
      <c r="H1021" s="1441" t="n">
        <f aca="false">'SOUTH-2'!H1141</f>
        <v>1030.3488</v>
      </c>
      <c r="I1021" s="1441" t="n">
        <f aca="false">'SOUTH-2'!I1141</f>
        <v>17.2088</v>
      </c>
      <c r="J1021" s="1441" t="n">
        <f aca="false">'SOUTH-2'!J1141</f>
        <v>40000</v>
      </c>
      <c r="K1021" s="0" t="n">
        <f aca="false">'SOUTH-2'!K1141</f>
        <v>0</v>
      </c>
      <c r="L1021" s="0" t="n">
        <f aca="false">'SOUTH-2'!L1141</f>
        <v>688352</v>
      </c>
      <c r="M1021" s="0" t="n">
        <f aca="false">'SOUTH-2'!M1141</f>
        <v>689458.357783445</v>
      </c>
      <c r="N1021" s="0" t="str">
        <f aca="false">'SOUTH-2'!N1141</f>
        <v>Shyampur</v>
      </c>
      <c r="O1021" s="0" t="s">
        <v>1033</v>
      </c>
    </row>
    <row r="1022" customFormat="false" ht="15" hidden="true" customHeight="false" outlineLevel="0" collapsed="false">
      <c r="A1022" s="0" t="n">
        <f aca="false">'SOUTH-2'!A1142</f>
        <v>8</v>
      </c>
      <c r="B1022" s="0" t="str">
        <f aca="false">'SOUTH-2'!B1142</f>
        <v>11 kV New Chakda Feeder</v>
      </c>
      <c r="C1022" s="1441" t="n">
        <f aca="false">'SOUTH-2'!C1142</f>
        <v>11</v>
      </c>
      <c r="D1022" s="1441" t="str">
        <f aca="false">'SOUTH-2'!D1142</f>
        <v>Shympur</v>
      </c>
      <c r="E1022" s="1441" t="str">
        <f aca="false">'SOUTH-2'!E1142</f>
        <v>BD001932</v>
      </c>
      <c r="F1022" s="1441" t="n">
        <f aca="false">'SOUTH-2'!F1142</f>
        <v>1</v>
      </c>
      <c r="G1022" s="1441" t="n">
        <f aca="false">'SOUTH-2'!G1142</f>
        <v>1490.83</v>
      </c>
      <c r="H1022" s="1441" t="n">
        <f aca="false">'SOUTH-2'!H1142</f>
        <v>1510.017</v>
      </c>
      <c r="I1022" s="1441" t="n">
        <f aca="false">'SOUTH-2'!I1142</f>
        <v>19.1870000000001</v>
      </c>
      <c r="J1022" s="1441" t="n">
        <f aca="false">'SOUTH-2'!J1142</f>
        <v>40000</v>
      </c>
      <c r="K1022" s="0" t="n">
        <f aca="false">'SOUTH-2'!K1142</f>
        <v>0</v>
      </c>
      <c r="L1022" s="0" t="n">
        <f aca="false">'SOUTH-2'!L1142</f>
        <v>767480.000000005</v>
      </c>
      <c r="M1022" s="0" t="n">
        <f aca="false">'SOUTH-2'!M1142</f>
        <v>768713.536724876</v>
      </c>
      <c r="N1022" s="0" t="str">
        <f aca="false">'SOUTH-2'!N1142</f>
        <v>Shyampur</v>
      </c>
      <c r="O1022" s="0" t="s">
        <v>1033</v>
      </c>
    </row>
    <row r="1023" customFormat="false" ht="15" hidden="true" customHeight="false" outlineLevel="0" collapsed="false">
      <c r="A1023" s="0" t="n">
        <f aca="false">'SOUTH-2'!A1143</f>
        <v>10</v>
      </c>
      <c r="B1023" s="0" t="str">
        <f aca="false">'SOUTH-2'!B1143</f>
        <v>11 kV Burigonga Feeder</v>
      </c>
      <c r="C1023" s="1441" t="n">
        <f aca="false">'SOUTH-2'!C1143</f>
        <v>11</v>
      </c>
      <c r="D1023" s="1441" t="str">
        <f aca="false">'SOUTH-2'!D1143</f>
        <v>Shympur</v>
      </c>
      <c r="E1023" s="1441" t="str">
        <f aca="false">'SOUTH-2'!E1143</f>
        <v>BD001946</v>
      </c>
      <c r="F1023" s="1441" t="n">
        <f aca="false">'SOUTH-2'!F1143</f>
        <v>1</v>
      </c>
      <c r="G1023" s="1441" t="n">
        <f aca="false">'SOUTH-2'!G1143</f>
        <v>1383.34</v>
      </c>
      <c r="H1023" s="1441" t="n">
        <f aca="false">'SOUTH-2'!H1143</f>
        <v>1400.2733</v>
      </c>
      <c r="I1023" s="1441" t="n">
        <f aca="false">'SOUTH-2'!I1143</f>
        <v>16.9333000000001</v>
      </c>
      <c r="J1023" s="1441" t="n">
        <f aca="false">'SOUTH-2'!J1143</f>
        <v>40000</v>
      </c>
      <c r="K1023" s="0" t="n">
        <f aca="false">'SOUTH-2'!K1143</f>
        <v>0</v>
      </c>
      <c r="L1023" s="0" t="n">
        <f aca="false">'SOUTH-2'!L1143</f>
        <v>677332.000000006</v>
      </c>
      <c r="M1023" s="0" t="n">
        <f aca="false">'SOUTH-2'!M1143</f>
        <v>678420.645823911</v>
      </c>
      <c r="N1023" s="0" t="str">
        <f aca="false">'SOUTH-2'!N1143</f>
        <v>Shyampur</v>
      </c>
      <c r="O1023" s="0" t="s">
        <v>1033</v>
      </c>
    </row>
    <row r="1024" customFormat="false" ht="15" hidden="true" customHeight="false" outlineLevel="0" collapsed="false">
      <c r="A1024" s="0" t="n">
        <f aca="false">'SOUTH-2'!A1144</f>
        <v>11</v>
      </c>
      <c r="B1024" s="0" t="str">
        <f aca="false">'SOUTH-2'!B1144</f>
        <v>11 kV Dapa-Pagla Feeder</v>
      </c>
      <c r="C1024" s="1441" t="n">
        <f aca="false">'SOUTH-2'!C1144</f>
        <v>11</v>
      </c>
      <c r="D1024" s="1441" t="str">
        <f aca="false">'SOUTH-2'!D1144</f>
        <v>Fatulla</v>
      </c>
      <c r="E1024" s="1441" t="str">
        <f aca="false">'SOUTH-2'!E1144</f>
        <v>BD001953</v>
      </c>
      <c r="F1024" s="1441" t="n">
        <f aca="false">'SOUTH-2'!F1144</f>
        <v>1</v>
      </c>
      <c r="G1024" s="1441" t="n">
        <f aca="false">'SOUTH-2'!G1144</f>
        <v>1259.97</v>
      </c>
      <c r="H1024" s="1441" t="n">
        <f aca="false">'SOUTH-2'!H1144</f>
        <v>1286.4505</v>
      </c>
      <c r="I1024" s="1441" t="n">
        <f aca="false">'SOUTH-2'!I1144</f>
        <v>26.4804999999999</v>
      </c>
      <c r="J1024" s="1441" t="n">
        <f aca="false">'SOUTH-2'!J1144</f>
        <v>40000</v>
      </c>
      <c r="K1024" s="0" t="n">
        <f aca="false">'SOUTH-2'!K1144</f>
        <v>0</v>
      </c>
      <c r="L1024" s="0" t="n">
        <f aca="false">'SOUTH-2'!L1144</f>
        <v>1059220</v>
      </c>
      <c r="M1024" s="0" t="n">
        <f aca="false">'SOUTH-2'!M1144</f>
        <v>1060922.43754849</v>
      </c>
      <c r="N1024" s="0" t="str">
        <f aca="false">'SOUTH-2'!N1144</f>
        <v>Fatullah</v>
      </c>
      <c r="O1024" s="0" t="s">
        <v>1033</v>
      </c>
    </row>
    <row r="1025" customFormat="false" ht="15" hidden="true" customHeight="false" outlineLevel="0" collapsed="false">
      <c r="A1025" s="0" t="n">
        <f aca="false">'SOUTH-2'!A1145</f>
        <v>12</v>
      </c>
      <c r="B1025" s="0" t="str">
        <f aca="false">'SOUTH-2'!B1145</f>
        <v>11 kV S. R. Steel Feeder.</v>
      </c>
      <c r="C1025" s="1441" t="n">
        <f aca="false">'SOUTH-2'!C1145</f>
        <v>11</v>
      </c>
      <c r="D1025" s="1441" t="str">
        <f aca="false">'SOUTH-2'!D1145</f>
        <v>Shympur</v>
      </c>
      <c r="E1025" s="1441" t="str">
        <f aca="false">'SOUTH-2'!E1145</f>
        <v>BD001945</v>
      </c>
      <c r="F1025" s="1441" t="n">
        <f aca="false">'SOUTH-2'!F1145</f>
        <v>1</v>
      </c>
      <c r="G1025" s="1441" t="n">
        <f aca="false">'SOUTH-2'!G1145</f>
        <v>3181.56</v>
      </c>
      <c r="H1025" s="1441" t="n">
        <f aca="false">'SOUTH-2'!H1145</f>
        <v>3240.1803</v>
      </c>
      <c r="I1025" s="1441" t="n">
        <f aca="false">'SOUTH-2'!I1145</f>
        <v>58.6203</v>
      </c>
      <c r="J1025" s="1441" t="n">
        <f aca="false">'SOUTH-2'!J1145</f>
        <v>40000</v>
      </c>
      <c r="K1025" s="0" t="n">
        <f aca="false">'SOUTH-2'!K1145</f>
        <v>0</v>
      </c>
      <c r="L1025" s="0" t="n">
        <f aca="false">'SOUTH-2'!L1145</f>
        <v>2344812</v>
      </c>
      <c r="M1025" s="0" t="n">
        <f aca="false">'SOUTH-2'!M1145</f>
        <v>2348580.71281977</v>
      </c>
      <c r="N1025" s="0" t="str">
        <f aca="false">'SOUTH-2'!N1145</f>
        <v>Shyampur</v>
      </c>
      <c r="O1025" s="0" t="s">
        <v>1033</v>
      </c>
    </row>
    <row r="1026" customFormat="false" ht="15" hidden="true" customHeight="false" outlineLevel="0" collapsed="false">
      <c r="A1026" s="0" t="n">
        <f aca="false">'SOUTH-2'!A1146</f>
        <v>13</v>
      </c>
      <c r="B1026" s="0" t="str">
        <f aca="false">'SOUTH-2'!B1146</f>
        <v>11 kV Rahima Steel Feeder.</v>
      </c>
      <c r="C1026" s="1441" t="n">
        <f aca="false">'SOUTH-2'!C1146</f>
        <v>11</v>
      </c>
      <c r="D1026" s="1441" t="str">
        <f aca="false">'SOUTH-2'!D1146</f>
        <v>Shympur</v>
      </c>
      <c r="E1026" s="1441" t="str">
        <f aca="false">'SOUTH-2'!E1146</f>
        <v>BD001956</v>
      </c>
      <c r="F1026" s="1441" t="n">
        <f aca="false">'SOUTH-2'!F1146</f>
        <v>1</v>
      </c>
      <c r="G1026" s="1441" t="n">
        <f aca="false">'SOUTH-2'!G1146</f>
        <v>191.09</v>
      </c>
      <c r="H1026" s="1441" t="n">
        <f aca="false">'SOUTH-2'!H1146</f>
        <v>191.09</v>
      </c>
      <c r="I1026" s="1441" t="n">
        <f aca="false">'SOUTH-2'!I1146</f>
        <v>0</v>
      </c>
      <c r="J1026" s="1441" t="n">
        <f aca="false">'SOUTH-2'!J1146</f>
        <v>40000</v>
      </c>
      <c r="K1026" s="0" t="n">
        <f aca="false">'SOUTH-2'!K1146</f>
        <v>0</v>
      </c>
      <c r="L1026" s="0" t="n">
        <f aca="false">'SOUTH-2'!L1146</f>
        <v>0</v>
      </c>
      <c r="M1026" s="0" t="n">
        <f aca="false">'SOUTH-2'!M1146</f>
        <v>0</v>
      </c>
      <c r="N1026" s="0" t="str">
        <f aca="false">'SOUTH-2'!N1146</f>
        <v>Shyampur</v>
      </c>
      <c r="O1026" s="0" t="s">
        <v>1033</v>
      </c>
    </row>
    <row r="1027" customFormat="false" ht="15" hidden="true" customHeight="false" outlineLevel="0" collapsed="false">
      <c r="A1027" s="0" t="n">
        <f aca="false">'SOUTH-2'!A1147</f>
        <v>14</v>
      </c>
      <c r="B1027" s="0" t="str">
        <f aca="false">'SOUTH-2'!B1147</f>
        <v>11 kV Chand Textile Feeder</v>
      </c>
      <c r="C1027" s="1441" t="n">
        <f aca="false">'SOUTH-2'!C1147</f>
        <v>11</v>
      </c>
      <c r="D1027" s="1441" t="str">
        <f aca="false">'SOUTH-2'!D1147</f>
        <v>Shympur</v>
      </c>
      <c r="E1027" s="1441" t="str">
        <f aca="false">'SOUTH-2'!E1147</f>
        <v>BD001933</v>
      </c>
      <c r="F1027" s="1441" t="n">
        <f aca="false">'SOUTH-2'!F1147</f>
        <v>1</v>
      </c>
      <c r="G1027" s="1441" t="n">
        <f aca="false">'SOUTH-2'!G1147</f>
        <v>2064.33</v>
      </c>
      <c r="H1027" s="1441" t="n">
        <f aca="false">'SOUTH-2'!H1147</f>
        <v>2102.0425</v>
      </c>
      <c r="I1027" s="1441" t="n">
        <f aca="false">'SOUTH-2'!I1147</f>
        <v>37.7125000000001</v>
      </c>
      <c r="J1027" s="1441" t="n">
        <f aca="false">'SOUTH-2'!J1147</f>
        <v>40000</v>
      </c>
      <c r="K1027" s="0" t="n">
        <f aca="false">'SOUTH-2'!K1147</f>
        <v>0</v>
      </c>
      <c r="L1027" s="0" t="n">
        <f aca="false">'SOUTH-2'!L1147</f>
        <v>1508500</v>
      </c>
      <c r="M1027" s="0" t="n">
        <f aca="false">'SOUTH-2'!M1147</f>
        <v>1510924.54545978</v>
      </c>
      <c r="N1027" s="0" t="str">
        <f aca="false">'SOUTH-2'!N1147</f>
        <v>Shyampur</v>
      </c>
      <c r="O1027" s="0" t="s">
        <v>1033</v>
      </c>
    </row>
    <row r="1028" customFormat="false" ht="15" hidden="true" customHeight="false" outlineLevel="0" collapsed="false">
      <c r="A1028" s="0" t="n">
        <f aca="false">'SOUTH-2'!A1148</f>
        <v>15</v>
      </c>
      <c r="B1028" s="0" t="str">
        <f aca="false">'SOUTH-2'!B1148</f>
        <v>11 kV Kamalpur Feeder</v>
      </c>
      <c r="C1028" s="1441" t="n">
        <f aca="false">'SOUTH-2'!C1148</f>
        <v>11</v>
      </c>
      <c r="D1028" s="1441" t="str">
        <f aca="false">'SOUTH-2'!D1148</f>
        <v>Fatulla</v>
      </c>
      <c r="E1028" s="1441" t="str">
        <f aca="false">'SOUTH-2'!E1148</f>
        <v>BD001922</v>
      </c>
      <c r="F1028" s="1441" t="n">
        <f aca="false">'SOUTH-2'!F1148</f>
        <v>1</v>
      </c>
      <c r="G1028" s="1441" t="n">
        <f aca="false">'SOUTH-2'!G1148</f>
        <v>481.32</v>
      </c>
      <c r="H1028" s="1441" t="n">
        <f aca="false">'SOUTH-2'!H1148</f>
        <v>484.1231</v>
      </c>
      <c r="I1028" s="1441" t="n">
        <f aca="false">'SOUTH-2'!I1148</f>
        <v>2.80310000000003</v>
      </c>
      <c r="J1028" s="1441" t="n">
        <f aca="false">'SOUTH-2'!J1148</f>
        <v>40000</v>
      </c>
      <c r="K1028" s="0" t="n">
        <f aca="false">'SOUTH-2'!K1148</f>
        <v>0</v>
      </c>
      <c r="L1028" s="0" t="n">
        <f aca="false">'SOUTH-2'!L1148</f>
        <v>112124.000000001</v>
      </c>
      <c r="M1028" s="0" t="n">
        <f aca="false">'SOUTH-2'!M1148</f>
        <v>112304.211955674</v>
      </c>
      <c r="N1028" s="0" t="str">
        <f aca="false">'SOUTH-2'!N1148</f>
        <v>Fatullah</v>
      </c>
      <c r="O1028" s="0" t="s">
        <v>1033</v>
      </c>
    </row>
    <row r="1029" customFormat="false" ht="15" hidden="true" customHeight="false" outlineLevel="0" collapsed="false">
      <c r="A1029" s="0" t="n">
        <f aca="false">'SOUTH-2'!A1149</f>
        <v>17</v>
      </c>
      <c r="B1029" s="0" t="str">
        <f aca="false">'SOUTH-2'!B1149</f>
        <v>11 kV Alizan Steel Feeder</v>
      </c>
      <c r="C1029" s="1441" t="n">
        <f aca="false">'SOUTH-2'!C1149</f>
        <v>11</v>
      </c>
      <c r="D1029" s="1441" t="str">
        <f aca="false">'SOUTH-2'!D1149</f>
        <v>Shympur</v>
      </c>
      <c r="E1029" s="1441" t="str">
        <f aca="false">'SOUTH-2'!E1149</f>
        <v>BD001931</v>
      </c>
      <c r="F1029" s="1441" t="n">
        <f aca="false">'SOUTH-2'!F1149</f>
        <v>1</v>
      </c>
      <c r="G1029" s="1441" t="n">
        <f aca="false">'SOUTH-2'!G1149</f>
        <v>3028.5</v>
      </c>
      <c r="H1029" s="1441" t="n">
        <f aca="false">'SOUTH-2'!H1149</f>
        <v>3076.6439</v>
      </c>
      <c r="I1029" s="1441" t="n">
        <f aca="false">'SOUTH-2'!I1149</f>
        <v>48.1439</v>
      </c>
      <c r="J1029" s="1441" t="n">
        <f aca="false">'SOUTH-2'!J1149</f>
        <v>40000</v>
      </c>
      <c r="K1029" s="0" t="n">
        <f aca="false">'SOUTH-2'!K1149</f>
        <v>0</v>
      </c>
      <c r="L1029" s="0" t="n">
        <f aca="false">'SOUTH-2'!L1149</f>
        <v>1925756</v>
      </c>
      <c r="M1029" s="0" t="n">
        <f aca="false">'SOUTH-2'!M1149</f>
        <v>1928851.1826095</v>
      </c>
      <c r="N1029" s="0" t="str">
        <f aca="false">'SOUTH-2'!N1149</f>
        <v>Shyampur</v>
      </c>
      <c r="O1029" s="0" t="s">
        <v>1033</v>
      </c>
    </row>
    <row r="1030" customFormat="false" ht="15" hidden="true" customHeight="false" outlineLevel="0" collapsed="false">
      <c r="A1030" s="0" t="n">
        <f aca="false">'SOUTH-2'!A1150</f>
        <v>18</v>
      </c>
      <c r="B1030" s="0" t="str">
        <f aca="false">'SOUTH-2'!B1150</f>
        <v>11 kV Redwan Steel Feeder</v>
      </c>
      <c r="C1030" s="1441" t="n">
        <f aca="false">'SOUTH-2'!C1150</f>
        <v>11</v>
      </c>
      <c r="D1030" s="1441" t="str">
        <f aca="false">'SOUTH-2'!D1150</f>
        <v>Shympur</v>
      </c>
      <c r="E1030" s="1441" t="str">
        <f aca="false">'SOUTH-2'!E1150</f>
        <v>BD001933</v>
      </c>
      <c r="F1030" s="1441" t="n">
        <f aca="false">'SOUTH-2'!F1150</f>
        <v>1</v>
      </c>
      <c r="G1030" s="1441" t="n">
        <f aca="false">'SOUTH-2'!G1150</f>
        <v>1879.48</v>
      </c>
      <c r="H1030" s="1441" t="n">
        <f aca="false">'SOUTH-2'!H1150</f>
        <v>1921.3681</v>
      </c>
      <c r="I1030" s="1441" t="n">
        <f aca="false">'SOUTH-2'!I1150</f>
        <v>41.8880999999999</v>
      </c>
      <c r="J1030" s="1441" t="n">
        <f aca="false">'SOUTH-2'!J1150</f>
        <v>40000</v>
      </c>
      <c r="K1030" s="0" t="n">
        <f aca="false">'SOUTH-2'!K1150</f>
        <v>0</v>
      </c>
      <c r="L1030" s="0" t="n">
        <f aca="false">'SOUTH-2'!L1150</f>
        <v>1675524</v>
      </c>
      <c r="M1030" s="0" t="n">
        <f aca="false">'SOUTH-2'!M1150</f>
        <v>1678216.99576197</v>
      </c>
      <c r="N1030" s="0" t="str">
        <f aca="false">'SOUTH-2'!N1150</f>
        <v>Shyampur</v>
      </c>
      <c r="O1030" s="0" t="s">
        <v>1033</v>
      </c>
    </row>
    <row r="1031" customFormat="false" ht="15" hidden="true" customHeight="false" outlineLevel="0" collapsed="false">
      <c r="A1031" s="0" t="n">
        <f aca="false">'SOUTH-2'!A1151</f>
        <v>19</v>
      </c>
      <c r="B1031" s="0" t="str">
        <f aca="false">'SOUTH-2'!B1151</f>
        <v>11 kV Kadamtolly Steel Feeder</v>
      </c>
      <c r="C1031" s="1441" t="n">
        <f aca="false">'SOUTH-2'!C1151</f>
        <v>11</v>
      </c>
      <c r="D1031" s="1441" t="str">
        <f aca="false">'SOUTH-2'!D1151</f>
        <v>Shympur</v>
      </c>
      <c r="E1031" s="1441" t="str">
        <f aca="false">'SOUTH-2'!E1151</f>
        <v>BD001923</v>
      </c>
      <c r="F1031" s="1441" t="n">
        <f aca="false">'SOUTH-2'!F1151</f>
        <v>1</v>
      </c>
      <c r="G1031" s="1441" t="n">
        <f aca="false">'SOUTH-2'!G1151</f>
        <v>1372.48</v>
      </c>
      <c r="H1031" s="1441" t="n">
        <f aca="false">'SOUTH-2'!H1151</f>
        <v>1406.4167</v>
      </c>
      <c r="I1031" s="1441" t="n">
        <f aca="false">'SOUTH-2'!I1151</f>
        <v>33.9367</v>
      </c>
      <c r="J1031" s="1441" t="n">
        <f aca="false">'SOUTH-2'!J1151</f>
        <v>40000</v>
      </c>
      <c r="K1031" s="0" t="n">
        <f aca="false">'SOUTH-2'!K1151</f>
        <v>0</v>
      </c>
      <c r="L1031" s="0" t="n">
        <f aca="false">'SOUTH-2'!L1151</f>
        <v>1357468</v>
      </c>
      <c r="M1031" s="0" t="n">
        <f aca="false">'SOUTH-2'!M1151</f>
        <v>1359649.79839323</v>
      </c>
      <c r="N1031" s="0" t="str">
        <f aca="false">'SOUTH-2'!N1151</f>
        <v>Shyampur</v>
      </c>
      <c r="O1031" s="0" t="s">
        <v>1033</v>
      </c>
    </row>
    <row r="1032" customFormat="false" ht="15" hidden="true" customHeight="false" outlineLevel="0" collapsed="false">
      <c r="A1032" s="0" t="n">
        <f aca="false">'SOUTH-2'!A1152</f>
        <v>20</v>
      </c>
      <c r="B1032" s="0" t="str">
        <f aca="false">'SOUTH-2'!B1152</f>
        <v>11 kV Spare Feeder</v>
      </c>
      <c r="C1032" s="1441" t="n">
        <f aca="false">'SOUTH-2'!C1152</f>
        <v>11</v>
      </c>
      <c r="D1032" s="1441" t="n">
        <f aca="false">'SOUTH-2'!D1152</f>
        <v>0</v>
      </c>
      <c r="E1032" s="1441" t="n">
        <f aca="false">'SOUTH-2'!E1152</f>
        <v>0</v>
      </c>
      <c r="F1032" s="1441" t="n">
        <f aca="false">'SOUTH-2'!F1152</f>
        <v>1</v>
      </c>
      <c r="G1032" s="1441" t="n">
        <f aca="false">'SOUTH-2'!G1152</f>
        <v>0</v>
      </c>
      <c r="H1032" s="1441" t="n">
        <f aca="false">'SOUTH-2'!H1152</f>
        <v>0</v>
      </c>
      <c r="I1032" s="1441" t="n">
        <f aca="false">'SOUTH-2'!I1152</f>
        <v>0</v>
      </c>
      <c r="J1032" s="1441" t="n">
        <f aca="false">'SOUTH-2'!J1152</f>
        <v>40000</v>
      </c>
      <c r="K1032" s="0" t="n">
        <f aca="false">'SOUTH-2'!K1152</f>
        <v>0</v>
      </c>
      <c r="L1032" s="0" t="n">
        <f aca="false">'SOUTH-2'!L1152</f>
        <v>0</v>
      </c>
      <c r="M1032" s="0" t="n">
        <f aca="false">'SOUTH-2'!M1152</f>
        <v>0</v>
      </c>
      <c r="N1032" s="0" t="str">
        <f aca="false">'SOUTH-2'!N1152</f>
        <v>Shyampur</v>
      </c>
      <c r="O1032" s="0" t="s">
        <v>1033</v>
      </c>
    </row>
    <row r="1033" customFormat="false" ht="15" hidden="true" customHeight="false" outlineLevel="0" collapsed="false">
      <c r="A1033" s="0" t="n">
        <f aca="false">'SOUTH-2'!A1153</f>
        <v>21</v>
      </c>
      <c r="B1033" s="0" t="str">
        <f aca="false">'SOUTH-2'!B1153</f>
        <v>11 kV Orient-Al-Islam  Feeder</v>
      </c>
      <c r="C1033" s="1441" t="n">
        <f aca="false">'SOUTH-2'!C1153</f>
        <v>11</v>
      </c>
      <c r="D1033" s="1441" t="str">
        <f aca="false">'SOUTH-2'!D1153</f>
        <v>Shympur</v>
      </c>
      <c r="E1033" s="1441" t="str">
        <f aca="false">'SOUTH-2'!E1153</f>
        <v>BD001949</v>
      </c>
      <c r="F1033" s="1441" t="n">
        <f aca="false">'SOUTH-2'!F1153</f>
        <v>1</v>
      </c>
      <c r="G1033" s="1441" t="n">
        <f aca="false">'SOUTH-2'!G1153</f>
        <v>793.62</v>
      </c>
      <c r="H1033" s="1441" t="n">
        <f aca="false">'SOUTH-2'!H1153</f>
        <v>807.729</v>
      </c>
      <c r="I1033" s="1441" t="n">
        <f aca="false">'SOUTH-2'!I1153</f>
        <v>14.109</v>
      </c>
      <c r="J1033" s="1441" t="n">
        <f aca="false">'SOUTH-2'!J1153</f>
        <v>40000</v>
      </c>
      <c r="K1033" s="0" t="n">
        <f aca="false">'SOUTH-2'!K1153</f>
        <v>0</v>
      </c>
      <c r="L1033" s="0" t="n">
        <f aca="false">'SOUTH-2'!L1153</f>
        <v>564360.000000002</v>
      </c>
      <c r="M1033" s="0" t="n">
        <f aca="false">'SOUTH-2'!M1153</f>
        <v>565267.070915268</v>
      </c>
      <c r="N1033" s="0" t="str">
        <f aca="false">'SOUTH-2'!N1153</f>
        <v>Shyampur</v>
      </c>
      <c r="O1033" s="0" t="s">
        <v>1033</v>
      </c>
    </row>
    <row r="1034" customFormat="false" ht="15" hidden="true" customHeight="false" outlineLevel="0" collapsed="false">
      <c r="A1034" s="0" t="n">
        <f aca="false">'SOUTH-2'!A1154</f>
        <v>22</v>
      </c>
      <c r="B1034" s="0" t="str">
        <f aca="false">'SOUTH-2'!B1154</f>
        <v>11 kV Delpara  Feeder</v>
      </c>
      <c r="C1034" s="1441" t="n">
        <f aca="false">'SOUTH-2'!C1154</f>
        <v>11</v>
      </c>
      <c r="D1034" s="1441" t="str">
        <f aca="false">'SOUTH-2'!D1154</f>
        <v>Shympur</v>
      </c>
      <c r="E1034" s="1441" t="str">
        <f aca="false">'SOUTH-2'!E1154</f>
        <v>BD001937</v>
      </c>
      <c r="F1034" s="1441" t="n">
        <f aca="false">'SOUTH-2'!F1154</f>
        <v>1</v>
      </c>
      <c r="G1034" s="1441" t="n">
        <f aca="false">'SOUTH-2'!G1154</f>
        <v>1274.85</v>
      </c>
      <c r="H1034" s="1441" t="n">
        <f aca="false">'SOUTH-2'!H1154</f>
        <v>1294.1832</v>
      </c>
      <c r="I1034" s="1441" t="n">
        <f aca="false">'SOUTH-2'!I1154</f>
        <v>19.3332</v>
      </c>
      <c r="J1034" s="1441" t="n">
        <f aca="false">'SOUTH-2'!J1154</f>
        <v>40000</v>
      </c>
      <c r="K1034" s="0" t="n">
        <f aca="false">'SOUTH-2'!K1154</f>
        <v>0</v>
      </c>
      <c r="L1034" s="0" t="n">
        <f aca="false">'SOUTH-2'!L1154</f>
        <v>773328.000000001</v>
      </c>
      <c r="M1034" s="0" t="n">
        <f aca="false">'SOUTH-2'!M1154</f>
        <v>774570.935957123</v>
      </c>
      <c r="N1034" s="0" t="str">
        <f aca="false">'SOUTH-2'!N1154</f>
        <v>Shyampur</v>
      </c>
      <c r="O1034" s="0" t="s">
        <v>1033</v>
      </c>
    </row>
    <row r="1035" customFormat="false" ht="15" hidden="true" customHeight="false" outlineLevel="0" collapsed="false">
      <c r="A1035" s="0" t="n">
        <f aca="false">'SOUTH-2'!A1155</f>
        <v>23</v>
      </c>
      <c r="B1035" s="0" t="str">
        <f aca="false">'SOUTH-2'!B1155</f>
        <v>11 kV Wasa Feeder</v>
      </c>
      <c r="C1035" s="1441" t="n">
        <f aca="false">'SOUTH-2'!C1155</f>
        <v>11</v>
      </c>
      <c r="D1035" s="1441" t="str">
        <f aca="false">'SOUTH-2'!D1155</f>
        <v>Shympur</v>
      </c>
      <c r="E1035" s="1441" t="str">
        <f aca="false">'SOUTH-2'!E1155</f>
        <v>BD001928</v>
      </c>
      <c r="F1035" s="1441" t="n">
        <f aca="false">'SOUTH-2'!F1155</f>
        <v>1</v>
      </c>
      <c r="G1035" s="1441" t="n">
        <f aca="false">'SOUTH-2'!G1155</f>
        <v>2850.41</v>
      </c>
      <c r="H1035" s="1441" t="n">
        <f aca="false">'SOUTH-2'!H1155</f>
        <v>2914.5187</v>
      </c>
      <c r="I1035" s="1441" t="n">
        <f aca="false">'SOUTH-2'!I1155</f>
        <v>64.1087000000002</v>
      </c>
      <c r="J1035" s="1441" t="n">
        <f aca="false">'SOUTH-2'!J1155</f>
        <v>40000</v>
      </c>
      <c r="K1035" s="0" t="n">
        <f aca="false">'SOUTH-2'!K1155</f>
        <v>0</v>
      </c>
      <c r="L1035" s="0" t="n">
        <f aca="false">'SOUTH-2'!L1155</f>
        <v>2564348.00000001</v>
      </c>
      <c r="M1035" s="0" t="n">
        <f aca="false">'SOUTH-2'!M1155</f>
        <v>2568469.56334153</v>
      </c>
      <c r="N1035" s="0" t="str">
        <f aca="false">'SOUTH-2'!N1155</f>
        <v>Shyampur</v>
      </c>
      <c r="O1035" s="0" t="s">
        <v>1033</v>
      </c>
    </row>
    <row r="1036" customFormat="false" ht="15" hidden="true" customHeight="false" outlineLevel="0" collapsed="false">
      <c r="A1036" s="0" t="n">
        <f aca="false">'SOUTH-2'!A1156</f>
        <v>24</v>
      </c>
      <c r="B1036" s="0" t="str">
        <f aca="false">'SOUTH-2'!B1156</f>
        <v>11 kV Spare Feeder</v>
      </c>
      <c r="C1036" s="1441" t="n">
        <f aca="false">'SOUTH-2'!C1156</f>
        <v>11</v>
      </c>
      <c r="D1036" s="1441" t="n">
        <f aca="false">'SOUTH-2'!D1156</f>
        <v>0</v>
      </c>
      <c r="E1036" s="1441" t="n">
        <f aca="false">'SOUTH-2'!E1156</f>
        <v>0</v>
      </c>
      <c r="F1036" s="1441" t="n">
        <f aca="false">'SOUTH-2'!F1156</f>
        <v>1</v>
      </c>
      <c r="G1036" s="1441" t="n">
        <f aca="false">'SOUTH-2'!G1156</f>
        <v>0</v>
      </c>
      <c r="H1036" s="1441" t="n">
        <f aca="false">'SOUTH-2'!H1156</f>
        <v>0</v>
      </c>
      <c r="I1036" s="1441" t="n">
        <f aca="false">'SOUTH-2'!I1156</f>
        <v>0</v>
      </c>
      <c r="J1036" s="1441" t="n">
        <f aca="false">'SOUTH-2'!J1156</f>
        <v>40000</v>
      </c>
      <c r="K1036" s="0" t="n">
        <f aca="false">'SOUTH-2'!K1156</f>
        <v>0</v>
      </c>
      <c r="L1036" s="0" t="n">
        <f aca="false">'SOUTH-2'!L1156</f>
        <v>0</v>
      </c>
      <c r="M1036" s="0" t="n">
        <f aca="false">'SOUTH-2'!M1156</f>
        <v>0</v>
      </c>
      <c r="N1036" s="0" t="str">
        <f aca="false">'SOUTH-2'!N1156</f>
        <v>Shyampur</v>
      </c>
      <c r="O1036" s="0" t="s">
        <v>1033</v>
      </c>
    </row>
    <row r="1037" customFormat="false" ht="15" hidden="true" customHeight="false" outlineLevel="0" collapsed="false">
      <c r="A1037" s="0" t="n">
        <f aca="false">'SOUTH-2'!A1157</f>
        <v>25</v>
      </c>
      <c r="B1037" s="0" t="str">
        <f aca="false">'SOUTH-2'!B1157</f>
        <v>11 kV Al Noor-Femous Steel Feeder</v>
      </c>
      <c r="C1037" s="1441" t="n">
        <f aca="false">'SOUTH-2'!C1157</f>
        <v>11</v>
      </c>
      <c r="D1037" s="1441" t="str">
        <f aca="false">'SOUTH-2'!D1157</f>
        <v>Shympur</v>
      </c>
      <c r="E1037" s="1441" t="str">
        <f aca="false">'SOUTH-2'!E1157</f>
        <v>BD001938</v>
      </c>
      <c r="F1037" s="1441" t="n">
        <f aca="false">'SOUTH-2'!F1157</f>
        <v>1</v>
      </c>
      <c r="G1037" s="1441" t="n">
        <f aca="false">'SOUTH-2'!G1157</f>
        <v>1090.91</v>
      </c>
      <c r="H1037" s="1441" t="n">
        <f aca="false">'SOUTH-2'!H1157</f>
        <v>1098.2827</v>
      </c>
      <c r="I1037" s="1441" t="n">
        <f aca="false">'SOUTH-2'!I1157</f>
        <v>7.3726999999999</v>
      </c>
      <c r="J1037" s="1441" t="n">
        <f aca="false">'SOUTH-2'!J1157</f>
        <v>40000</v>
      </c>
      <c r="K1037" s="0" t="n">
        <f aca="false">'SOUTH-2'!K1157</f>
        <v>0</v>
      </c>
      <c r="L1037" s="0" t="n">
        <f aca="false">'SOUTH-2'!L1157</f>
        <v>294907.999999996</v>
      </c>
      <c r="M1037" s="0" t="n">
        <f aca="false">'SOUTH-2'!M1157</f>
        <v>295381.992610172</v>
      </c>
      <c r="N1037" s="0" t="str">
        <f aca="false">'SOUTH-2'!N1157</f>
        <v>Shyampur</v>
      </c>
      <c r="O1037" s="0" t="s">
        <v>1033</v>
      </c>
    </row>
    <row r="1038" customFormat="false" ht="15" hidden="true" customHeight="false" outlineLevel="0" collapsed="false">
      <c r="A1038" s="0" t="n">
        <f aca="false">'SOUTH-2'!A1158</f>
        <v>26</v>
      </c>
      <c r="B1038" s="0" t="str">
        <f aca="false">'SOUTH-2'!B1158</f>
        <v>11 kV Shyampur Bazar Feeder</v>
      </c>
      <c r="C1038" s="1441" t="n">
        <f aca="false">'SOUTH-2'!C1158</f>
        <v>11</v>
      </c>
      <c r="D1038" s="1441" t="str">
        <f aca="false">'SOUTH-2'!D1158</f>
        <v>Shympur</v>
      </c>
      <c r="E1038" s="1441" t="str">
        <f aca="false">'SOUTH-2'!E1158</f>
        <v>BD001939</v>
      </c>
      <c r="F1038" s="1441" t="n">
        <f aca="false">'SOUTH-2'!F1158</f>
        <v>1</v>
      </c>
      <c r="G1038" s="1441" t="n">
        <f aca="false">'SOUTH-2'!G1158</f>
        <v>1882.3</v>
      </c>
      <c r="H1038" s="1441" t="n">
        <f aca="false">'SOUTH-2'!H1158</f>
        <v>1916.4054</v>
      </c>
      <c r="I1038" s="1441" t="n">
        <f aca="false">'SOUTH-2'!I1158</f>
        <v>34.1054000000001</v>
      </c>
      <c r="J1038" s="1441" t="n">
        <f aca="false">'SOUTH-2'!J1158</f>
        <v>40000</v>
      </c>
      <c r="K1038" s="0" t="n">
        <f aca="false">'SOUTH-2'!K1158</f>
        <v>0</v>
      </c>
      <c r="L1038" s="0" t="n">
        <f aca="false">'SOUTH-2'!L1158</f>
        <v>1364216.00000001</v>
      </c>
      <c r="M1038" s="0" t="n">
        <f aca="false">'SOUTH-2'!M1158</f>
        <v>1366408.64415576</v>
      </c>
      <c r="N1038" s="0" t="str">
        <f aca="false">'SOUTH-2'!N1158</f>
        <v>Shyampur</v>
      </c>
      <c r="O1038" s="0" t="s">
        <v>1033</v>
      </c>
    </row>
    <row r="1039" customFormat="false" ht="15" hidden="true" customHeight="false" outlineLevel="0" collapsed="false">
      <c r="A1039" s="0" t="n">
        <f aca="false">'SOUTH-2'!A1159</f>
        <v>28</v>
      </c>
      <c r="B1039" s="0" t="str">
        <f aca="false">'SOUTH-2'!B1159</f>
        <v>11 kV Spare Feeder</v>
      </c>
      <c r="C1039" s="1441" t="n">
        <f aca="false">'SOUTH-2'!C1159</f>
        <v>11</v>
      </c>
      <c r="D1039" s="1441" t="str">
        <f aca="false">'SOUTH-2'!D1159</f>
        <v>Shympur</v>
      </c>
      <c r="E1039" s="1441" t="n">
        <f aca="false">'SOUTH-2'!E1159</f>
        <v>0</v>
      </c>
      <c r="F1039" s="1441" t="n">
        <f aca="false">'SOUTH-2'!F1159</f>
        <v>1</v>
      </c>
      <c r="G1039" s="1441" t="n">
        <f aca="false">'SOUTH-2'!G1159</f>
        <v>0</v>
      </c>
      <c r="H1039" s="1441" t="n">
        <f aca="false">'SOUTH-2'!H1159</f>
        <v>0</v>
      </c>
      <c r="I1039" s="1441" t="n">
        <f aca="false">'SOUTH-2'!I1159</f>
        <v>0</v>
      </c>
      <c r="J1039" s="1441" t="n">
        <f aca="false">'SOUTH-2'!J1159</f>
        <v>40000</v>
      </c>
      <c r="K1039" s="0" t="n">
        <f aca="false">'SOUTH-2'!K1159</f>
        <v>0</v>
      </c>
      <c r="L1039" s="0" t="n">
        <f aca="false">'SOUTH-2'!L1159</f>
        <v>0</v>
      </c>
      <c r="M1039" s="0" t="n">
        <f aca="false">'SOUTH-2'!M1159</f>
        <v>0</v>
      </c>
      <c r="N1039" s="0" t="str">
        <f aca="false">'SOUTH-2'!N1159</f>
        <v>Shyampur</v>
      </c>
      <c r="O1039" s="0" t="s">
        <v>1033</v>
      </c>
    </row>
    <row r="1040" customFormat="false" ht="15" hidden="true" customHeight="false" outlineLevel="0" collapsed="false">
      <c r="A1040" s="0" t="n">
        <f aca="false">'SOUTH-2'!A1160</f>
        <v>29</v>
      </c>
      <c r="B1040" s="0" t="str">
        <f aca="false">'SOUTH-2'!B1160</f>
        <v>11 kV Binimoy Feeder</v>
      </c>
      <c r="C1040" s="1441" t="n">
        <f aca="false">'SOUTH-2'!C1160</f>
        <v>11</v>
      </c>
      <c r="D1040" s="1441" t="str">
        <f aca="false">'SOUTH-2'!D1160</f>
        <v>Shympur</v>
      </c>
      <c r="E1040" s="1441" t="str">
        <f aca="false">'SOUTH-2'!E1160</f>
        <v>BD001942</v>
      </c>
      <c r="F1040" s="1441" t="n">
        <f aca="false">'SOUTH-2'!F1160</f>
        <v>1</v>
      </c>
      <c r="G1040" s="1441" t="n">
        <f aca="false">'SOUTH-2'!G1160</f>
        <v>1321.48</v>
      </c>
      <c r="H1040" s="1441" t="n">
        <f aca="false">'SOUTH-2'!H1160</f>
        <v>1335.0577</v>
      </c>
      <c r="I1040" s="1441" t="n">
        <f aca="false">'SOUTH-2'!I1160</f>
        <v>13.5777000000001</v>
      </c>
      <c r="J1040" s="1441" t="n">
        <f aca="false">'SOUTH-2'!J1160</f>
        <v>40000</v>
      </c>
      <c r="K1040" s="0" t="n">
        <f aca="false">'SOUTH-2'!K1160</f>
        <v>0</v>
      </c>
      <c r="L1040" s="0" t="n">
        <f aca="false">'SOUTH-2'!L1160</f>
        <v>543108.000000002</v>
      </c>
      <c r="M1040" s="0" t="n">
        <f aca="false">'SOUTH-2'!M1160</f>
        <v>543980.913513802</v>
      </c>
      <c r="N1040" s="0" t="str">
        <f aca="false">'SOUTH-2'!N1160</f>
        <v>Shyampur</v>
      </c>
      <c r="O1040" s="0" t="s">
        <v>1033</v>
      </c>
    </row>
    <row r="1041" customFormat="false" ht="15" hidden="true" customHeight="false" outlineLevel="0" collapsed="false">
      <c r="A1041" s="0" t="n">
        <f aca="false">'SOUTH-2'!A1161</f>
        <v>30</v>
      </c>
      <c r="B1041" s="0" t="str">
        <f aca="false">'SOUTH-2'!B1161</f>
        <v>11 kV Akbar-Nabi Steel</v>
      </c>
      <c r="C1041" s="1441" t="n">
        <f aca="false">'SOUTH-2'!C1161</f>
        <v>11</v>
      </c>
      <c r="D1041" s="1441" t="str">
        <f aca="false">'SOUTH-2'!D1161</f>
        <v>Shympur</v>
      </c>
      <c r="E1041" s="1441" t="str">
        <f aca="false">'SOUTH-2'!E1161</f>
        <v>BD001941</v>
      </c>
      <c r="F1041" s="1441" t="n">
        <f aca="false">'SOUTH-2'!F1161</f>
        <v>1</v>
      </c>
      <c r="G1041" s="1441" t="n">
        <f aca="false">'SOUTH-2'!G1161</f>
        <v>1273.64</v>
      </c>
      <c r="H1041" s="1441" t="n">
        <f aca="false">'SOUTH-2'!H1161</f>
        <v>1300.6173</v>
      </c>
      <c r="I1041" s="1441" t="n">
        <f aca="false">'SOUTH-2'!I1161</f>
        <v>26.9772999999998</v>
      </c>
      <c r="J1041" s="1441" t="n">
        <f aca="false">'SOUTH-2'!J1161</f>
        <v>40000</v>
      </c>
      <c r="K1041" s="0" t="n">
        <f aca="false">'SOUTH-2'!K1161</f>
        <v>0</v>
      </c>
      <c r="L1041" s="0" t="n">
        <f aca="false">'SOUTH-2'!L1161</f>
        <v>1079091.99999999</v>
      </c>
      <c r="M1041" s="0" t="n">
        <f aca="false">'SOUTH-2'!M1161</f>
        <v>1080826.37693687</v>
      </c>
      <c r="N1041" s="0" t="str">
        <f aca="false">'SOUTH-2'!N1161</f>
        <v>Shyampur</v>
      </c>
      <c r="O1041" s="0" t="s">
        <v>1033</v>
      </c>
    </row>
    <row r="1042" customFormat="false" ht="15" hidden="true" customHeight="false" outlineLevel="0" collapsed="false">
      <c r="A1042" s="0" t="n">
        <f aca="false">'SOUTH-2'!A1162</f>
        <v>31</v>
      </c>
      <c r="B1042" s="0" t="str">
        <f aca="false">'SOUTH-2'!B1162</f>
        <v>11 kV Spare Feeder</v>
      </c>
      <c r="C1042" s="1441" t="n">
        <f aca="false">'SOUTH-2'!C1162</f>
        <v>11</v>
      </c>
      <c r="D1042" s="1441" t="n">
        <f aca="false">'SOUTH-2'!D1162</f>
        <v>0</v>
      </c>
      <c r="E1042" s="1441" t="n">
        <f aca="false">'SOUTH-2'!E1162</f>
        <v>0</v>
      </c>
      <c r="F1042" s="1441" t="n">
        <f aca="false">'SOUTH-2'!F1162</f>
        <v>1</v>
      </c>
      <c r="G1042" s="1441" t="n">
        <f aca="false">'SOUTH-2'!G1162</f>
        <v>0</v>
      </c>
      <c r="H1042" s="1441" t="n">
        <f aca="false">'SOUTH-2'!H1162</f>
        <v>0</v>
      </c>
      <c r="I1042" s="1441" t="n">
        <f aca="false">'SOUTH-2'!I1162</f>
        <v>0</v>
      </c>
      <c r="J1042" s="1441" t="n">
        <f aca="false">'SOUTH-2'!J1162</f>
        <v>40000</v>
      </c>
      <c r="K1042" s="0" t="n">
        <f aca="false">'SOUTH-2'!K1162</f>
        <v>0</v>
      </c>
      <c r="L1042" s="0" t="n">
        <f aca="false">'SOUTH-2'!L1162</f>
        <v>0</v>
      </c>
      <c r="M1042" s="0" t="n">
        <f aca="false">'SOUTH-2'!M1162</f>
        <v>0</v>
      </c>
      <c r="N1042" s="0" t="str">
        <f aca="false">'SOUTH-2'!N1162</f>
        <v>Shyampur</v>
      </c>
      <c r="O1042" s="0" t="s">
        <v>1033</v>
      </c>
    </row>
    <row r="1043" customFormat="false" ht="15" hidden="true" customHeight="false" outlineLevel="0" collapsed="false">
      <c r="A1043" s="0" t="n">
        <f aca="false">'SOUTH-2'!A1163</f>
        <v>32</v>
      </c>
      <c r="B1043" s="0" t="str">
        <f aca="false">'SOUTH-2'!B1163</f>
        <v>11 kV Spare Feeder</v>
      </c>
      <c r="C1043" s="1441" t="n">
        <f aca="false">'SOUTH-2'!C1163</f>
        <v>11</v>
      </c>
      <c r="D1043" s="1441" t="n">
        <f aca="false">'SOUTH-2'!D1163</f>
        <v>0</v>
      </c>
      <c r="E1043" s="1441" t="n">
        <f aca="false">'SOUTH-2'!E1163</f>
        <v>0</v>
      </c>
      <c r="F1043" s="1441" t="n">
        <f aca="false">'SOUTH-2'!F1163</f>
        <v>1</v>
      </c>
      <c r="G1043" s="1441" t="n">
        <f aca="false">'SOUTH-2'!G1163</f>
        <v>0</v>
      </c>
      <c r="H1043" s="1441" t="n">
        <f aca="false">'SOUTH-2'!H1163</f>
        <v>0</v>
      </c>
      <c r="I1043" s="1441" t="n">
        <f aca="false">'SOUTH-2'!I1163</f>
        <v>0</v>
      </c>
      <c r="J1043" s="1441" t="n">
        <f aca="false">'SOUTH-2'!J1163</f>
        <v>40000</v>
      </c>
      <c r="K1043" s="0" t="n">
        <f aca="false">'SOUTH-2'!K1163</f>
        <v>0</v>
      </c>
      <c r="L1043" s="0" t="n">
        <f aca="false">'SOUTH-2'!L1163</f>
        <v>0</v>
      </c>
      <c r="M1043" s="0" t="n">
        <f aca="false">'SOUTH-2'!M1163</f>
        <v>0</v>
      </c>
      <c r="N1043" s="0" t="str">
        <f aca="false">'SOUTH-2'!N1163</f>
        <v>Shyampur</v>
      </c>
      <c r="O1043" s="0" t="s">
        <v>1033</v>
      </c>
    </row>
    <row r="1044" customFormat="false" ht="15" hidden="true" customHeight="false" outlineLevel="0" collapsed="false">
      <c r="A1044" s="0" t="n">
        <f aca="false">'SOUTH-2'!A1164</f>
        <v>33</v>
      </c>
      <c r="B1044" s="0" t="str">
        <f aca="false">'SOUTH-2'!B1164</f>
        <v>11 kV Spare Feeder</v>
      </c>
      <c r="C1044" s="1441" t="n">
        <f aca="false">'SOUTH-2'!C1164</f>
        <v>11</v>
      </c>
      <c r="D1044" s="1441" t="n">
        <f aca="false">'SOUTH-2'!D1164</f>
        <v>0</v>
      </c>
      <c r="E1044" s="1441" t="n">
        <f aca="false">'SOUTH-2'!E1164</f>
        <v>0</v>
      </c>
      <c r="F1044" s="1441" t="n">
        <f aca="false">'SOUTH-2'!F1164</f>
        <v>1</v>
      </c>
      <c r="G1044" s="1441" t="n">
        <f aca="false">'SOUTH-2'!G1164</f>
        <v>0</v>
      </c>
      <c r="H1044" s="1441" t="n">
        <f aca="false">'SOUTH-2'!H1164</f>
        <v>0</v>
      </c>
      <c r="I1044" s="1441" t="n">
        <f aca="false">'SOUTH-2'!I1164</f>
        <v>0</v>
      </c>
      <c r="J1044" s="1441" t="n">
        <f aca="false">'SOUTH-2'!J1164</f>
        <v>40000</v>
      </c>
      <c r="K1044" s="0" t="n">
        <f aca="false">'SOUTH-2'!K1164</f>
        <v>0</v>
      </c>
      <c r="L1044" s="0" t="n">
        <f aca="false">'SOUTH-2'!L1164</f>
        <v>0</v>
      </c>
      <c r="M1044" s="0" t="n">
        <f aca="false">'SOUTH-2'!M1164</f>
        <v>0</v>
      </c>
      <c r="N1044" s="0" t="str">
        <f aca="false">'SOUTH-2'!N1164</f>
        <v>Shyampur</v>
      </c>
      <c r="O1044" s="0" t="s">
        <v>1033</v>
      </c>
    </row>
    <row r="1045" customFormat="false" ht="15" hidden="true" customHeight="false" outlineLevel="0" collapsed="false">
      <c r="A1045" s="0" t="n">
        <f aca="false">'SOUTH-2'!A1165</f>
        <v>34</v>
      </c>
      <c r="B1045" s="0" t="str">
        <f aca="false">'SOUTH-2'!B1165</f>
        <v>11 kV Rasulpur Feeder</v>
      </c>
      <c r="C1045" s="1441" t="n">
        <f aca="false">'SOUTH-2'!C1165</f>
        <v>11</v>
      </c>
      <c r="D1045" s="1441" t="str">
        <f aca="false">'SOUTH-2'!D1165</f>
        <v>Shympur</v>
      </c>
      <c r="E1045" s="1441" t="str">
        <f aca="false">'SOUTH-2'!E1165</f>
        <v>BD001943</v>
      </c>
      <c r="F1045" s="1441" t="n">
        <f aca="false">'SOUTH-2'!F1165</f>
        <v>1</v>
      </c>
      <c r="G1045" s="1441" t="n">
        <f aca="false">'SOUTH-2'!G1165</f>
        <v>2161.1</v>
      </c>
      <c r="H1045" s="1441" t="n">
        <f aca="false">'SOUTH-2'!H1165</f>
        <v>2199.2196</v>
      </c>
      <c r="I1045" s="1441" t="n">
        <f aca="false">'SOUTH-2'!I1165</f>
        <v>38.1196</v>
      </c>
      <c r="J1045" s="1441" t="n">
        <f aca="false">'SOUTH-2'!J1165</f>
        <v>40000</v>
      </c>
      <c r="K1045" s="0" t="n">
        <f aca="false">'SOUTH-2'!K1165</f>
        <v>0</v>
      </c>
      <c r="L1045" s="0" t="n">
        <f aca="false">'SOUTH-2'!L1165</f>
        <v>1524784</v>
      </c>
      <c r="M1045" s="0" t="n">
        <f aca="false">'SOUTH-2'!M1165</f>
        <v>1527234.71801414</v>
      </c>
      <c r="N1045" s="0" t="str">
        <f aca="false">'SOUTH-2'!N1165</f>
        <v>Shyampur</v>
      </c>
      <c r="O1045" s="0" t="s">
        <v>1033</v>
      </c>
    </row>
    <row r="1046" customFormat="false" ht="15" hidden="true" customHeight="false" outlineLevel="0" collapsed="false">
      <c r="A1046" s="0" t="n">
        <f aca="false">'SOUTH-2'!A1166</f>
        <v>35</v>
      </c>
      <c r="B1046" s="0" t="str">
        <f aca="false">'SOUTH-2'!B1166</f>
        <v>11 Kv  Pioneer Steel Feeder</v>
      </c>
      <c r="C1046" s="1441" t="n">
        <f aca="false">'SOUTH-2'!C1166</f>
        <v>11</v>
      </c>
      <c r="D1046" s="1441" t="str">
        <f aca="false">'SOUTH-2'!D1166</f>
        <v>Shympur</v>
      </c>
      <c r="E1046" s="1441" t="str">
        <f aca="false">'SOUTH-2'!E1166</f>
        <v>BD001924</v>
      </c>
      <c r="F1046" s="1441" t="n">
        <f aca="false">'SOUTH-2'!F1166</f>
        <v>1</v>
      </c>
      <c r="G1046" s="1441" t="n">
        <f aca="false">'SOUTH-2'!G1166</f>
        <v>168.36</v>
      </c>
      <c r="H1046" s="1441" t="n">
        <f aca="false">'SOUTH-2'!H1166</f>
        <v>170.7545</v>
      </c>
      <c r="I1046" s="1441" t="n">
        <f aca="false">'SOUTH-2'!I1166</f>
        <v>2.39449999999999</v>
      </c>
      <c r="J1046" s="1441" t="n">
        <f aca="false">'SOUTH-2'!J1166</f>
        <v>40000</v>
      </c>
      <c r="K1046" s="0" t="n">
        <f aca="false">'SOUTH-2'!K1166</f>
        <v>0</v>
      </c>
      <c r="L1046" s="0" t="n">
        <f aca="false">'SOUTH-2'!L1166</f>
        <v>95779.9999999997</v>
      </c>
      <c r="M1046" s="0" t="n">
        <f aca="false">'SOUTH-2'!M1166</f>
        <v>95933.9429659509</v>
      </c>
      <c r="N1046" s="0" t="str">
        <f aca="false">'SOUTH-2'!N1166</f>
        <v>Shyampur</v>
      </c>
      <c r="O1046" s="0" t="s">
        <v>1033</v>
      </c>
    </row>
    <row r="1047" customFormat="false" ht="15" hidden="true" customHeight="false" outlineLevel="0" collapsed="false">
      <c r="A1047" s="0" t="n">
        <f aca="false">'SOUTH-2'!A1167</f>
        <v>37</v>
      </c>
      <c r="B1047" s="0" t="str">
        <f aca="false">'SOUTH-2'!B1167</f>
        <v>11 kV Spare Feeder</v>
      </c>
      <c r="C1047" s="1441" t="n">
        <f aca="false">'SOUTH-2'!C1167</f>
        <v>11</v>
      </c>
      <c r="D1047" s="1441" t="n">
        <f aca="false">'SOUTH-2'!D1167</f>
        <v>0</v>
      </c>
      <c r="E1047" s="1441" t="n">
        <f aca="false">'SOUTH-2'!E1167</f>
        <v>0</v>
      </c>
      <c r="F1047" s="1441" t="n">
        <f aca="false">'SOUTH-2'!F1167</f>
        <v>1</v>
      </c>
      <c r="G1047" s="1441" t="n">
        <f aca="false">'SOUTH-2'!G1167</f>
        <v>0</v>
      </c>
      <c r="H1047" s="1441" t="n">
        <f aca="false">'SOUTH-2'!H1167</f>
        <v>0</v>
      </c>
      <c r="I1047" s="1441" t="n">
        <f aca="false">'SOUTH-2'!I1167</f>
        <v>0</v>
      </c>
      <c r="J1047" s="1441" t="n">
        <f aca="false">'SOUTH-2'!J1167</f>
        <v>40000</v>
      </c>
      <c r="K1047" s="0" t="n">
        <f aca="false">'SOUTH-2'!K1167</f>
        <v>0</v>
      </c>
      <c r="L1047" s="0" t="n">
        <f aca="false">'SOUTH-2'!L1167</f>
        <v>0</v>
      </c>
      <c r="M1047" s="0" t="n">
        <f aca="false">'SOUTH-2'!M1167</f>
        <v>0</v>
      </c>
      <c r="N1047" s="0" t="str">
        <f aca="false">'SOUTH-2'!N1167</f>
        <v>Shyampur</v>
      </c>
      <c r="O1047" s="0" t="s">
        <v>1033</v>
      </c>
    </row>
    <row r="1048" customFormat="false" ht="15" hidden="true" customHeight="false" outlineLevel="0" collapsed="false">
      <c r="A1048" s="0" t="n">
        <f aca="false">'SOUTH-2'!A1168</f>
        <v>38</v>
      </c>
      <c r="B1048" s="0" t="str">
        <f aca="false">'SOUTH-2'!B1168</f>
        <v>11 kV Sun Steel Feeder</v>
      </c>
      <c r="C1048" s="1441" t="n">
        <f aca="false">'SOUTH-2'!C1168</f>
        <v>11</v>
      </c>
      <c r="D1048" s="1441" t="str">
        <f aca="false">'SOUTH-2'!D1168</f>
        <v>Shympur</v>
      </c>
      <c r="E1048" s="1441" t="str">
        <f aca="false">'SOUTH-2'!E1168</f>
        <v>BD001935</v>
      </c>
      <c r="F1048" s="1441" t="n">
        <f aca="false">'SOUTH-2'!F1168</f>
        <v>1</v>
      </c>
      <c r="G1048" s="1441" t="n">
        <f aca="false">'SOUTH-2'!G1168</f>
        <v>1150.73</v>
      </c>
      <c r="H1048" s="1441" t="n">
        <f aca="false">'SOUTH-2'!H1168</f>
        <v>1172.4449</v>
      </c>
      <c r="I1048" s="1441" t="n">
        <f aca="false">'SOUTH-2'!I1168</f>
        <v>21.7148999999999</v>
      </c>
      <c r="J1048" s="1441" t="n">
        <f aca="false">'SOUTH-2'!J1168</f>
        <v>40000</v>
      </c>
      <c r="K1048" s="0" t="n">
        <f aca="false">'SOUTH-2'!K1168</f>
        <v>0</v>
      </c>
      <c r="L1048" s="0" t="n">
        <f aca="false">'SOUTH-2'!L1168</f>
        <v>868595.999999998</v>
      </c>
      <c r="M1048" s="0" t="n">
        <f aca="false">'SOUTH-2'!M1168</f>
        <v>869992.056008071</v>
      </c>
      <c r="N1048" s="0" t="str">
        <f aca="false">'SOUTH-2'!N1168</f>
        <v>Shyampur</v>
      </c>
      <c r="O1048" s="0" t="s">
        <v>1033</v>
      </c>
    </row>
    <row r="1049" customFormat="false" ht="15" hidden="true" customHeight="false" outlineLevel="0" collapsed="false">
      <c r="A1049" s="0" t="n">
        <f aca="false">'SOUTH-2'!A1169</f>
        <v>39</v>
      </c>
      <c r="B1049" s="0" t="str">
        <f aca="false">'SOUTH-2'!B1169</f>
        <v>11 kV Taher Steel Feeder</v>
      </c>
      <c r="C1049" s="1441" t="n">
        <f aca="false">'SOUTH-2'!C1169</f>
        <v>11</v>
      </c>
      <c r="D1049" s="1441" t="str">
        <f aca="false">'SOUTH-2'!D1169</f>
        <v>Shympur</v>
      </c>
      <c r="E1049" s="1441" t="str">
        <f aca="false">'SOUTH-2'!E1169</f>
        <v>BD001942</v>
      </c>
      <c r="F1049" s="1441" t="n">
        <f aca="false">'SOUTH-2'!F1169</f>
        <v>1</v>
      </c>
      <c r="G1049" s="1441" t="n">
        <f aca="false">'SOUTH-2'!G1169</f>
        <v>3585.78</v>
      </c>
      <c r="H1049" s="1441" t="n">
        <f aca="false">'SOUTH-2'!H1169</f>
        <v>3633.3532</v>
      </c>
      <c r="I1049" s="1441" t="n">
        <f aca="false">'SOUTH-2'!I1169</f>
        <v>47.5731999999998</v>
      </c>
      <c r="J1049" s="1441" t="n">
        <f aca="false">'SOUTH-2'!J1169</f>
        <v>40000</v>
      </c>
      <c r="K1049" s="0" t="n">
        <f aca="false">'SOUTH-2'!K1169</f>
        <v>0</v>
      </c>
      <c r="L1049" s="0" t="n">
        <f aca="false">'SOUTH-2'!L1169</f>
        <v>1902927.99999999</v>
      </c>
      <c r="M1049" s="0" t="n">
        <f aca="false">'SOUTH-2'!M1169</f>
        <v>1905986.4921728</v>
      </c>
      <c r="N1049" s="0" t="str">
        <f aca="false">'SOUTH-2'!N1169</f>
        <v>Shyampur</v>
      </c>
      <c r="O1049" s="0" t="s">
        <v>1033</v>
      </c>
    </row>
    <row r="1050" customFormat="false" ht="15" hidden="true" customHeight="false" outlineLevel="0" collapsed="false">
      <c r="A1050" s="0" t="n">
        <f aca="false">'SOUTH-2'!A1170</f>
        <v>40</v>
      </c>
      <c r="B1050" s="0" t="str">
        <f aca="false">'SOUTH-2'!B1170</f>
        <v>11 kV Igloo Feeder</v>
      </c>
      <c r="C1050" s="1441" t="n">
        <f aca="false">'SOUTH-2'!C1170</f>
        <v>11</v>
      </c>
      <c r="D1050" s="1441" t="str">
        <f aca="false">'SOUTH-2'!D1170</f>
        <v>Shympur</v>
      </c>
      <c r="E1050" s="1441" t="str">
        <f aca="false">'SOUTH-2'!E1170</f>
        <v>BD001942</v>
      </c>
      <c r="F1050" s="1441" t="n">
        <f aca="false">'SOUTH-2'!F1170</f>
        <v>1</v>
      </c>
      <c r="G1050" s="1441" t="n">
        <f aca="false">'SOUTH-2'!G1170</f>
        <v>1064.5</v>
      </c>
      <c r="H1050" s="1441" t="n">
        <f aca="false">'SOUTH-2'!H1170</f>
        <v>1076.07616</v>
      </c>
      <c r="I1050" s="1441" t="n">
        <f aca="false">'SOUTH-2'!I1170</f>
        <v>11.5761600000001</v>
      </c>
      <c r="J1050" s="1441" t="n">
        <f aca="false">'SOUTH-2'!J1170</f>
        <v>40000</v>
      </c>
      <c r="K1050" s="0" t="n">
        <f aca="false">'SOUTH-2'!K1170</f>
        <v>0</v>
      </c>
      <c r="L1050" s="0" t="n">
        <f aca="false">'SOUTH-2'!L1170</f>
        <v>463046.400000003</v>
      </c>
      <c r="M1050" s="0" t="n">
        <f aca="false">'SOUTH-2'!M1170</f>
        <v>463790.634038309</v>
      </c>
      <c r="N1050" s="0" t="str">
        <f aca="false">'SOUTH-2'!N1170</f>
        <v>Shyampur</v>
      </c>
      <c r="O1050" s="0" t="s">
        <v>1033</v>
      </c>
    </row>
    <row r="1051" customFormat="false" ht="15" hidden="true" customHeight="false" outlineLevel="0" collapsed="false">
      <c r="A1051" s="0" t="n">
        <f aca="false">'SOUTH-2'!A1171</f>
        <v>41</v>
      </c>
      <c r="B1051" s="0" t="str">
        <f aca="false">'SOUTH-2'!B1171</f>
        <v>11/0.4 kV Aux Transformer, T-1</v>
      </c>
      <c r="C1051" s="1441" t="n">
        <f aca="false">'SOUTH-2'!C1171</f>
        <v>0.415</v>
      </c>
      <c r="D1051" s="1441" t="str">
        <f aca="false">'SOUTH-2'!D1171</f>
        <v>DPDC</v>
      </c>
      <c r="E1051" s="1441" t="str">
        <f aca="false">'SOUTH-2'!E1171</f>
        <v>DHK20964</v>
      </c>
      <c r="F1051" s="1441" t="n">
        <f aca="false">'SOUTH-2'!F1171</f>
        <v>1</v>
      </c>
      <c r="G1051" s="1441" t="n">
        <f aca="false">'SOUTH-2'!G1171</f>
        <v>504582.2</v>
      </c>
      <c r="H1051" s="1441" t="n">
        <f aca="false">'SOUTH-2'!H1171</f>
        <v>504582.2</v>
      </c>
      <c r="I1051" s="1441" t="n">
        <f aca="false">'SOUTH-2'!I1171</f>
        <v>0</v>
      </c>
      <c r="J1051" s="1441" t="n">
        <f aca="false">'SOUTH-2'!J1171</f>
        <v>1</v>
      </c>
      <c r="K1051" s="0" t="n">
        <f aca="false">'SOUTH-2'!K1171</f>
        <v>0</v>
      </c>
      <c r="L1051" s="0" t="n">
        <f aca="false">'SOUTH-2'!L1171</f>
        <v>0</v>
      </c>
      <c r="M1051" s="0" t="n">
        <f aca="false">'SOUTH-2'!M1171</f>
        <v>0</v>
      </c>
      <c r="N1051" s="0" t="str">
        <f aca="false">'SOUTH-2'!N1171</f>
        <v>Shyampur</v>
      </c>
      <c r="O1051" s="0" t="s">
        <v>1033</v>
      </c>
    </row>
    <row r="1052" customFormat="false" ht="15" hidden="true" customHeight="false" outlineLevel="0" collapsed="false">
      <c r="A1052" s="0" t="n">
        <f aca="false">'SOUTH-2'!A1172</f>
        <v>42</v>
      </c>
      <c r="B1052" s="0" t="str">
        <f aca="false">'SOUTH-2'!B1172</f>
        <v>33/0.4 kV Aux TR, GT-4 (At 11 kV)</v>
      </c>
      <c r="C1052" s="1441" t="n">
        <f aca="false">'SOUTH-2'!C1172</f>
        <v>0.415</v>
      </c>
      <c r="D1052" s="1441" t="str">
        <f aca="false">'SOUTH-2'!D1172</f>
        <v>DPDC</v>
      </c>
      <c r="E1052" s="1441" t="str">
        <f aca="false">'SOUTH-2'!E1172</f>
        <v>DHK26108</v>
      </c>
      <c r="F1052" s="1441" t="n">
        <f aca="false">'SOUTH-2'!F1172</f>
        <v>1</v>
      </c>
      <c r="G1052" s="1441" t="n">
        <f aca="false">'SOUTH-2'!G1172</f>
        <v>62985.9</v>
      </c>
      <c r="H1052" s="1441" t="n">
        <f aca="false">'SOUTH-2'!H1172</f>
        <v>63432.6</v>
      </c>
      <c r="I1052" s="1441" t="n">
        <f aca="false">'SOUTH-2'!I1172</f>
        <v>446.699999999997</v>
      </c>
      <c r="J1052" s="1441" t="n">
        <f aca="false">'SOUTH-2'!J1172</f>
        <v>1</v>
      </c>
      <c r="K1052" s="0" t="n">
        <f aca="false">'SOUTH-2'!K1172</f>
        <v>0</v>
      </c>
      <c r="L1052" s="0" t="n">
        <f aca="false">'SOUTH-2'!L1172</f>
        <v>0</v>
      </c>
      <c r="M1052" s="0" t="n">
        <f aca="false">'SOUTH-2'!M1172</f>
        <v>0</v>
      </c>
      <c r="N1052" s="0" t="str">
        <f aca="false">'SOUTH-2'!N1172</f>
        <v>Shyampur</v>
      </c>
      <c r="O1052" s="0" t="s">
        <v>1033</v>
      </c>
    </row>
    <row r="1053" customFormat="false" ht="15" hidden="true" customHeight="false" outlineLevel="0" collapsed="false">
      <c r="A1053" s="0" t="n">
        <f aca="false">'SOUTH-2'!A1173</f>
        <v>25</v>
      </c>
      <c r="B1053" s="0" t="str">
        <f aca="false">'SOUTH-2'!B1173</f>
        <v>33/0.4 kV Aux TR, GT-3 (At-33 kV)</v>
      </c>
      <c r="C1053" s="1441" t="n">
        <f aca="false">'SOUTH-2'!C1173</f>
        <v>0.415</v>
      </c>
      <c r="D1053" s="1441" t="n">
        <f aca="false">'SOUTH-2'!D1173</f>
        <v>0</v>
      </c>
      <c r="E1053" s="1441" t="n">
        <f aca="false">'SOUTH-2'!E1173</f>
        <v>0</v>
      </c>
      <c r="F1053" s="1441" t="n">
        <f aca="false">'SOUTH-2'!F1173</f>
        <v>1</v>
      </c>
      <c r="G1053" s="1441" t="n">
        <f aca="false">'SOUTH-2'!G1173</f>
        <v>578955</v>
      </c>
      <c r="H1053" s="1441" t="n">
        <f aca="false">'SOUTH-2'!H1173</f>
        <v>586899</v>
      </c>
      <c r="I1053" s="1441" t="n">
        <f aca="false">'SOUTH-2'!I1173</f>
        <v>7944</v>
      </c>
      <c r="J1053" s="1441" t="n">
        <f aca="false">'SOUTH-2'!J1173</f>
        <v>1</v>
      </c>
      <c r="K1053" s="0" t="n">
        <f aca="false">'SOUTH-2'!K1173</f>
        <v>0</v>
      </c>
      <c r="L1053" s="0" t="n">
        <f aca="false">'SOUTH-2'!L1173</f>
        <v>0</v>
      </c>
      <c r="M1053" s="0" t="n">
        <f aca="false">'SOUTH-2'!M1173</f>
        <v>0</v>
      </c>
      <c r="N1053" s="0" t="str">
        <f aca="false">'SOUTH-2'!N1173</f>
        <v>Shyampur</v>
      </c>
      <c r="O1053" s="0" t="s">
        <v>1033</v>
      </c>
    </row>
    <row r="1054" customFormat="false" ht="15" hidden="true" customHeight="false" outlineLevel="0" collapsed="false">
      <c r="A1054" s="0" t="n">
        <f aca="false">'SOUTH-2'!A1174</f>
        <v>26</v>
      </c>
      <c r="B1054" s="0" t="str">
        <f aca="false">'SOUTH-2'!B1174</f>
        <v>11/0.4 kV Aux Transformer, T-2</v>
      </c>
      <c r="C1054" s="1441" t="n">
        <f aca="false">'SOUTH-2'!C1174</f>
        <v>0.415</v>
      </c>
      <c r="D1054" s="1441" t="n">
        <f aca="false">'SOUTH-2'!D1174</f>
        <v>0</v>
      </c>
      <c r="E1054" s="1441" t="str">
        <f aca="false">'SOUTH-2'!E1174</f>
        <v>DHK20964</v>
      </c>
      <c r="F1054" s="1441" t="n">
        <f aca="false">'SOUTH-2'!F1174</f>
        <v>1</v>
      </c>
      <c r="G1054" s="1441" t="n">
        <f aca="false">'SOUTH-2'!G1174</f>
        <v>0</v>
      </c>
      <c r="H1054" s="1441" t="n">
        <f aca="false">'SOUTH-2'!H1174</f>
        <v>0</v>
      </c>
      <c r="I1054" s="1441" t="n">
        <f aca="false">'SOUTH-2'!I1174</f>
        <v>0</v>
      </c>
      <c r="J1054" s="1441" t="n">
        <f aca="false">'SOUTH-2'!J1174</f>
        <v>1</v>
      </c>
      <c r="K1054" s="0" t="n">
        <f aca="false">'SOUTH-2'!K1174</f>
        <v>0</v>
      </c>
      <c r="L1054" s="0" t="n">
        <f aca="false">'SOUTH-2'!L1174</f>
        <v>0</v>
      </c>
      <c r="M1054" s="0" t="n">
        <f aca="false">'SOUTH-2'!M1174</f>
        <v>0</v>
      </c>
      <c r="N1054" s="0" t="str">
        <f aca="false">'SOUTH-2'!N1174</f>
        <v>Shyampur</v>
      </c>
      <c r="O1054" s="0" t="s">
        <v>1033</v>
      </c>
    </row>
    <row r="1055" customFormat="false" ht="15" hidden="true" customHeight="false" outlineLevel="0" collapsed="false">
      <c r="A1055" s="0" t="n">
        <f aca="false">'SOUTH-2'!A1239</f>
        <v>1</v>
      </c>
      <c r="B1055" s="0" t="str">
        <f aca="false">'SOUTH-2'!B1239</f>
        <v>11 kV Nama shyampur Feeder</v>
      </c>
      <c r="C1055" s="1441" t="n">
        <f aca="false">'SOUTH-2'!C1239</f>
        <v>11</v>
      </c>
      <c r="D1055" s="1441" t="str">
        <f aca="false">'SOUTH-2'!D1239</f>
        <v>Shympur</v>
      </c>
      <c r="E1055" s="1441" t="str">
        <f aca="false">'SOUTH-2'!E1239</f>
        <v>HA-021101066-02</v>
      </c>
      <c r="F1055" s="1441" t="n">
        <f aca="false">'SOUTH-2'!F1239</f>
        <v>1</v>
      </c>
      <c r="G1055" s="1441" t="n">
        <f aca="false">'SOUTH-2'!G1239</f>
        <v>33561211</v>
      </c>
      <c r="H1055" s="1441" t="n">
        <f aca="false">'SOUTH-2'!H1239</f>
        <v>35723650</v>
      </c>
      <c r="I1055" s="1441" t="n">
        <f aca="false">'SOUTH-2'!I1239</f>
        <v>2162439</v>
      </c>
      <c r="J1055" s="1441" t="n">
        <f aca="false">'SOUTH-2'!J1239</f>
        <v>1</v>
      </c>
      <c r="K1055" s="0" t="n">
        <f aca="false">'SOUTH-2'!K1239</f>
        <v>0</v>
      </c>
      <c r="L1055" s="0" t="n">
        <f aca="false">'SOUTH-2'!L1239</f>
        <v>2162439</v>
      </c>
      <c r="M1055" s="0" t="n">
        <f aca="false">'SOUTH-2'!M1239</f>
        <v>2098992.26741764</v>
      </c>
      <c r="N1055" s="0" t="str">
        <f aca="false">'SOUTH-2'!N1239</f>
        <v>Shyampur</v>
      </c>
      <c r="O1055" s="0" t="s">
        <v>1034</v>
      </c>
    </row>
    <row r="1056" customFormat="false" ht="15" hidden="true" customHeight="false" outlineLevel="0" collapsed="false">
      <c r="A1056" s="0" t="n">
        <f aca="false">'SOUTH-2'!A1240</f>
        <v>2</v>
      </c>
      <c r="B1056" s="0" t="str">
        <f aca="false">'SOUTH-2'!B1240</f>
        <v>11 kV  Bombay SweetsFeeder</v>
      </c>
      <c r="C1056" s="1441" t="n">
        <f aca="false">'SOUTH-2'!C1240</f>
        <v>11</v>
      </c>
      <c r="D1056" s="1441" t="str">
        <f aca="false">'SOUTH-2'!D1240</f>
        <v>Jurain</v>
      </c>
      <c r="E1056" s="1441" t="str">
        <f aca="false">'SOUTH-2'!E1240</f>
        <v>HA-021101063-02</v>
      </c>
      <c r="F1056" s="1441" t="n">
        <f aca="false">'SOUTH-2'!F1240</f>
        <v>1</v>
      </c>
      <c r="G1056" s="1441" t="n">
        <f aca="false">'SOUTH-2'!G1240</f>
        <v>19777200</v>
      </c>
      <c r="H1056" s="1441" t="n">
        <f aca="false">'SOUTH-2'!H1240</f>
        <v>20537911</v>
      </c>
      <c r="I1056" s="1441" t="n">
        <f aca="false">'SOUTH-2'!I1240</f>
        <v>760711</v>
      </c>
      <c r="J1056" s="1441" t="n">
        <f aca="false">'SOUTH-2'!J1240</f>
        <v>1</v>
      </c>
      <c r="K1056" s="0" t="n">
        <f aca="false">'SOUTH-2'!K1240</f>
        <v>0</v>
      </c>
      <c r="L1056" s="0" t="n">
        <f aca="false">'SOUTH-2'!L1240</f>
        <v>760711</v>
      </c>
      <c r="M1056" s="0" t="n">
        <f aca="false">'SOUTH-2'!M1240</f>
        <v>738391.467569508</v>
      </c>
      <c r="N1056" s="0" t="str">
        <f aca="false">'SOUTH-2'!N1240</f>
        <v>Jurain</v>
      </c>
      <c r="O1056" s="0" t="s">
        <v>1034</v>
      </c>
    </row>
    <row r="1057" customFormat="false" ht="15" hidden="true" customHeight="false" outlineLevel="0" collapsed="false">
      <c r="A1057" s="0" t="n">
        <f aca="false">'SOUTH-2'!A1241</f>
        <v>3</v>
      </c>
      <c r="B1057" s="0" t="str">
        <f aca="false">'SOUTH-2'!B1241</f>
        <v>11 kV  H. R Steel</v>
      </c>
      <c r="C1057" s="1441" t="n">
        <f aca="false">'SOUTH-2'!C1241</f>
        <v>11</v>
      </c>
      <c r="D1057" s="1441" t="str">
        <f aca="false">'SOUTH-2'!D1241</f>
        <v>Shympur</v>
      </c>
      <c r="E1057" s="1441" t="str">
        <f aca="false">'SOUTH-2'!E1241</f>
        <v>HA-021100377-02</v>
      </c>
      <c r="F1057" s="1441" t="n">
        <f aca="false">'SOUTH-2'!F1241</f>
        <v>1</v>
      </c>
      <c r="G1057" s="1441" t="n">
        <f aca="false">'SOUTH-2'!G1241</f>
        <v>24410033</v>
      </c>
      <c r="H1057" s="1441" t="n">
        <f aca="false">'SOUTH-2'!H1241</f>
        <v>24410033</v>
      </c>
      <c r="I1057" s="1441" t="n">
        <f aca="false">'SOUTH-2'!I1241</f>
        <v>0</v>
      </c>
      <c r="J1057" s="1441" t="n">
        <f aca="false">'SOUTH-2'!J1241</f>
        <v>1</v>
      </c>
      <c r="K1057" s="0" t="n">
        <f aca="false">'SOUTH-2'!K1241</f>
        <v>0</v>
      </c>
      <c r="L1057" s="0" t="n">
        <f aca="false">'SOUTH-2'!L1241</f>
        <v>0</v>
      </c>
      <c r="M1057" s="0" t="n">
        <f aca="false">'SOUTH-2'!M1241</f>
        <v>0</v>
      </c>
      <c r="N1057" s="0" t="str">
        <f aca="false">'SOUTH-2'!N1241</f>
        <v>Shyampur</v>
      </c>
      <c r="O1057" s="0" t="s">
        <v>1034</v>
      </c>
    </row>
    <row r="1058" customFormat="false" ht="15" hidden="true" customHeight="false" outlineLevel="0" collapsed="false">
      <c r="A1058" s="0" t="n">
        <f aca="false">'SOUTH-2'!A1242</f>
        <v>4</v>
      </c>
      <c r="B1058" s="0" t="str">
        <f aca="false">'SOUTH-2'!B1242</f>
        <v>11 kV Shyampur Incoming (F1)</v>
      </c>
      <c r="C1058" s="1441" t="n">
        <f aca="false">'SOUTH-2'!C1242</f>
        <v>11</v>
      </c>
      <c r="D1058" s="1441" t="str">
        <f aca="false">'SOUTH-2'!D1242</f>
        <v>Import</v>
      </c>
      <c r="E1058" s="1441" t="str">
        <f aca="false">'SOUTH-2'!E1242</f>
        <v>DHK61020</v>
      </c>
      <c r="F1058" s="1441" t="n">
        <f aca="false">'SOUTH-2'!F1242</f>
        <v>1</v>
      </c>
      <c r="G1058" s="1441" t="n">
        <f aca="false">'SOUTH-2'!G1242</f>
        <v>9697.2</v>
      </c>
      <c r="H1058" s="1441" t="n">
        <f aca="false">'SOUTH-2'!H1242</f>
        <v>9697.2</v>
      </c>
      <c r="I1058" s="1441" t="n">
        <f aca="false">'SOUTH-2'!I1242</f>
        <v>0</v>
      </c>
      <c r="J1058" s="1441" t="n">
        <f aca="false">'SOUTH-2'!J1242</f>
        <v>60</v>
      </c>
      <c r="K1058" s="0" t="n">
        <f aca="false">'SOUTH-2'!K1242</f>
        <v>0</v>
      </c>
      <c r="L1058" s="0" t="n">
        <f aca="false">'SOUTH-2'!L1242</f>
        <v>0</v>
      </c>
      <c r="M1058" s="0" t="n">
        <f aca="false">'SOUTH-2'!M1242</f>
        <v>0</v>
      </c>
      <c r="N1058" s="0" t="str">
        <f aca="false">'SOUTH-2'!N1242</f>
        <v>Jurain</v>
      </c>
      <c r="O1058" s="0" t="s">
        <v>1034</v>
      </c>
    </row>
    <row r="1059" customFormat="false" ht="15" hidden="true" customHeight="false" outlineLevel="0" collapsed="false">
      <c r="A1059" s="0" t="n">
        <f aca="false">'SOUTH-2'!A1243</f>
        <v>5</v>
      </c>
      <c r="B1059" s="0" t="str">
        <f aca="false">'SOUTH-2'!B1243</f>
        <v>11 kV Ali Bahar Feeder (F2)</v>
      </c>
      <c r="C1059" s="1441" t="n">
        <f aca="false">'SOUTH-2'!C1243</f>
        <v>11</v>
      </c>
      <c r="D1059" s="1441" t="str">
        <f aca="false">'SOUTH-2'!D1243</f>
        <v>Jurain</v>
      </c>
      <c r="E1059" s="1441" t="str">
        <f aca="false">'SOUTH-2'!E1243</f>
        <v>DHK61021</v>
      </c>
      <c r="F1059" s="1441" t="n">
        <f aca="false">'SOUTH-2'!F1243</f>
        <v>1</v>
      </c>
      <c r="G1059" s="1441" t="n">
        <f aca="false">'SOUTH-2'!G1243</f>
        <v>377188.5</v>
      </c>
      <c r="H1059" s="1441" t="n">
        <f aca="false">'SOUTH-2'!H1243</f>
        <v>410183.5</v>
      </c>
      <c r="I1059" s="1441" t="n">
        <f aca="false">'SOUTH-2'!I1243</f>
        <v>32995</v>
      </c>
      <c r="J1059" s="1441" t="n">
        <f aca="false">'SOUTH-2'!J1243</f>
        <v>60</v>
      </c>
      <c r="K1059" s="0" t="n">
        <f aca="false">'SOUTH-2'!K1243</f>
        <v>0</v>
      </c>
      <c r="L1059" s="0" t="n">
        <f aca="false">'SOUTH-2'!L1243</f>
        <v>1979700</v>
      </c>
      <c r="M1059" s="0" t="n">
        <f aca="false">'SOUTH-2'!M1243</f>
        <v>1921614.89494349</v>
      </c>
      <c r="N1059" s="0" t="str">
        <f aca="false">'SOUTH-2'!N1243</f>
        <v>Jurain</v>
      </c>
      <c r="O1059" s="0" t="s">
        <v>1034</v>
      </c>
    </row>
    <row r="1060" customFormat="false" ht="15" hidden="true" customHeight="false" outlineLevel="0" collapsed="false">
      <c r="A1060" s="0" t="n">
        <f aca="false">'SOUTH-2'!A1244</f>
        <v>6</v>
      </c>
      <c r="B1060" s="0" t="str">
        <f aca="false">'SOUTH-2'!B1244</f>
        <v>11 kV Mosjid Road Feeder (F3)</v>
      </c>
      <c r="C1060" s="1441" t="n">
        <f aca="false">'SOUTH-2'!C1244</f>
        <v>11</v>
      </c>
      <c r="D1060" s="1441" t="str">
        <f aca="false">'SOUTH-2'!D1244</f>
        <v>Jurain</v>
      </c>
      <c r="E1060" s="1441" t="str">
        <f aca="false">'SOUTH-2'!E1244</f>
        <v>DHK60936</v>
      </c>
      <c r="F1060" s="1441" t="n">
        <f aca="false">'SOUTH-2'!F1244</f>
        <v>1</v>
      </c>
      <c r="G1060" s="1441" t="n">
        <f aca="false">'SOUTH-2'!G1244</f>
        <v>550150</v>
      </c>
      <c r="H1060" s="1441" t="n">
        <f aca="false">'SOUTH-2'!H1244</f>
        <v>575495.8</v>
      </c>
      <c r="I1060" s="1441" t="n">
        <f aca="false">'SOUTH-2'!I1244</f>
        <v>25345.8</v>
      </c>
      <c r="J1060" s="1441" t="n">
        <f aca="false">'SOUTH-2'!J1244</f>
        <v>60</v>
      </c>
      <c r="K1060" s="0" t="n">
        <f aca="false">'SOUTH-2'!K1244</f>
        <v>0</v>
      </c>
      <c r="L1060" s="0" t="n">
        <f aca="false">'SOUTH-2'!L1244</f>
        <v>1520748</v>
      </c>
      <c r="M1060" s="0" t="n">
        <f aca="false">'SOUTH-2'!M1244</f>
        <v>1476128.71053974</v>
      </c>
      <c r="N1060" s="0" t="str">
        <f aca="false">'SOUTH-2'!N1244</f>
        <v>Jurain</v>
      </c>
      <c r="O1060" s="0" t="s">
        <v>1034</v>
      </c>
    </row>
    <row r="1061" customFormat="false" ht="15" hidden="true" customHeight="false" outlineLevel="0" collapsed="false">
      <c r="A1061" s="0" t="n">
        <f aca="false">'SOUTH-2'!A1245</f>
        <v>7</v>
      </c>
      <c r="B1061" s="0" t="str">
        <f aca="false">'SOUTH-2'!B1245</f>
        <v>11 kV Shyampur O/H Feeder (F4)</v>
      </c>
      <c r="C1061" s="1441" t="n">
        <f aca="false">'SOUTH-2'!C1245</f>
        <v>11</v>
      </c>
      <c r="D1061" s="1441" t="str">
        <f aca="false">'SOUTH-2'!D1245</f>
        <v>Jurain</v>
      </c>
      <c r="E1061" s="1441" t="str">
        <f aca="false">'SOUTH-2'!E1245</f>
        <v>DHK60938</v>
      </c>
      <c r="F1061" s="1441" t="n">
        <f aca="false">'SOUTH-2'!F1245</f>
        <v>1</v>
      </c>
      <c r="G1061" s="1441" t="n">
        <f aca="false">'SOUTH-2'!G1245</f>
        <v>570335.4</v>
      </c>
      <c r="H1061" s="1441" t="n">
        <f aca="false">'SOUTH-2'!H1245</f>
        <v>594888.2</v>
      </c>
      <c r="I1061" s="1441" t="n">
        <f aca="false">'SOUTH-2'!I1245</f>
        <v>24552.7999999999</v>
      </c>
      <c r="J1061" s="1441" t="n">
        <f aca="false">'SOUTH-2'!J1245</f>
        <v>60</v>
      </c>
      <c r="K1061" s="0" t="n">
        <f aca="false">'SOUTH-2'!K1245</f>
        <v>0</v>
      </c>
      <c r="L1061" s="0" t="n">
        <f aca="false">'SOUTH-2'!L1245</f>
        <v>1473168</v>
      </c>
      <c r="M1061" s="0" t="n">
        <f aca="false">'SOUTH-2'!M1245</f>
        <v>1429944.72473309</v>
      </c>
      <c r="N1061" s="0" t="str">
        <f aca="false">'SOUTH-2'!N1245</f>
        <v>Jurain</v>
      </c>
      <c r="O1061" s="0" t="s">
        <v>1034</v>
      </c>
    </row>
    <row r="1062" customFormat="false" ht="15" hidden="true" customHeight="false" outlineLevel="0" collapsed="false">
      <c r="A1062" s="0" t="n">
        <f aca="false">'SOUTH-2'!A1246</f>
        <v>8</v>
      </c>
      <c r="B1062" s="0" t="str">
        <f aca="false">'SOUTH-2'!B1246</f>
        <v>11 kV Road No-11 Feeder (F5)</v>
      </c>
      <c r="C1062" s="1441" t="n">
        <f aca="false">'SOUTH-2'!C1246</f>
        <v>11</v>
      </c>
      <c r="D1062" s="1441" t="str">
        <f aca="false">'SOUTH-2'!D1246</f>
        <v>Shympur</v>
      </c>
      <c r="E1062" s="1441" t="str">
        <f aca="false">'SOUTH-2'!E1246</f>
        <v>DHK60937</v>
      </c>
      <c r="F1062" s="1441" t="n">
        <f aca="false">'SOUTH-2'!F1246</f>
        <v>1</v>
      </c>
      <c r="G1062" s="1441" t="n">
        <f aca="false">'SOUTH-2'!G1246</f>
        <v>320655.9</v>
      </c>
      <c r="H1062" s="1441" t="n">
        <f aca="false">'SOUTH-2'!H1246</f>
        <v>337050</v>
      </c>
      <c r="I1062" s="1441" t="n">
        <f aca="false">'SOUTH-2'!I1246</f>
        <v>16394.1</v>
      </c>
      <c r="J1062" s="1441" t="n">
        <f aca="false">'SOUTH-2'!J1246</f>
        <v>60</v>
      </c>
      <c r="K1062" s="0" t="n">
        <f aca="false">'SOUTH-2'!K1246</f>
        <v>0</v>
      </c>
      <c r="L1062" s="0" t="n">
        <f aca="false">'SOUTH-2'!L1246</f>
        <v>983645.999999999</v>
      </c>
      <c r="M1062" s="0" t="n">
        <f aca="false">'SOUTH-2'!M1246</f>
        <v>954785.475047521</v>
      </c>
      <c r="N1062" s="0" t="str">
        <f aca="false">'SOUTH-2'!N1246</f>
        <v>Shyampur</v>
      </c>
      <c r="O1062" s="0" t="s">
        <v>1034</v>
      </c>
    </row>
    <row r="1063" customFormat="false" ht="15" hidden="true" customHeight="false" outlineLevel="0" collapsed="false">
      <c r="A1063" s="0" t="n">
        <f aca="false">'SOUTH-2'!A1247</f>
        <v>9</v>
      </c>
      <c r="B1063" s="0" t="str">
        <f aca="false">'SOUTH-2'!B1247</f>
        <v>11 kV Hanif Express Feeder (F6)</v>
      </c>
      <c r="C1063" s="1441" t="n">
        <f aca="false">'SOUTH-2'!C1247</f>
        <v>11</v>
      </c>
      <c r="D1063" s="1441" t="str">
        <f aca="false">'SOUTH-2'!D1247</f>
        <v>Jurain</v>
      </c>
      <c r="E1063" s="1441" t="str">
        <f aca="false">'SOUTH-2'!E1247</f>
        <v>DHK60939</v>
      </c>
      <c r="F1063" s="1441" t="n">
        <f aca="false">'SOUTH-2'!F1247</f>
        <v>1</v>
      </c>
      <c r="G1063" s="1441" t="n">
        <f aca="false">'SOUTH-2'!G1247</f>
        <v>511384.5</v>
      </c>
      <c r="H1063" s="1441" t="n">
        <f aca="false">'SOUTH-2'!H1247</f>
        <v>511525.1</v>
      </c>
      <c r="I1063" s="1441" t="n">
        <f aca="false">'SOUTH-2'!I1247</f>
        <v>140.599999999977</v>
      </c>
      <c r="J1063" s="1441" t="n">
        <f aca="false">'SOUTH-2'!J1247</f>
        <v>60</v>
      </c>
      <c r="K1063" s="0" t="n">
        <f aca="false">'SOUTH-2'!K1247</f>
        <v>0</v>
      </c>
      <c r="L1063" s="0" t="n">
        <f aca="false">'SOUTH-2'!L1247</f>
        <v>8435.9999999986</v>
      </c>
      <c r="M1063" s="0" t="n">
        <f aca="false">'SOUTH-2'!M1247</f>
        <v>8188.48474705287</v>
      </c>
      <c r="N1063" s="0" t="str">
        <f aca="false">'SOUTH-2'!N1247</f>
        <v>Jurain</v>
      </c>
      <c r="O1063" s="0" t="s">
        <v>1034</v>
      </c>
    </row>
    <row r="1064" customFormat="false" ht="15" hidden="true" customHeight="false" outlineLevel="0" collapsed="false">
      <c r="A1064" s="0" t="n">
        <f aca="false">'SOUTH-2'!A1248</f>
        <v>12</v>
      </c>
      <c r="B1064" s="0" t="str">
        <f aca="false">'SOUTH-2'!B1248</f>
        <v>11 kV  Zia Sharani Road Feeder(F7)</v>
      </c>
      <c r="C1064" s="1441" t="n">
        <f aca="false">'SOUTH-2'!C1248</f>
        <v>11</v>
      </c>
      <c r="D1064" s="1441" t="str">
        <f aca="false">'SOUTH-2'!D1248</f>
        <v>Jurain</v>
      </c>
      <c r="E1064" s="1441" t="str">
        <f aca="false">'SOUTH-2'!E1248</f>
        <v>DHK60940</v>
      </c>
      <c r="F1064" s="1441" t="n">
        <f aca="false">'SOUTH-2'!F1248</f>
        <v>1</v>
      </c>
      <c r="G1064" s="1441" t="n">
        <f aca="false">'SOUTH-2'!G1248</f>
        <v>778535.8</v>
      </c>
      <c r="H1064" s="1441" t="n">
        <f aca="false">'SOUTH-2'!H1248</f>
        <v>824930.4</v>
      </c>
      <c r="I1064" s="1441" t="n">
        <f aca="false">'SOUTH-2'!I1248</f>
        <v>46394.6</v>
      </c>
      <c r="J1064" s="1441" t="n">
        <f aca="false">'SOUTH-2'!J1248</f>
        <v>60</v>
      </c>
      <c r="K1064" s="0" t="n">
        <f aca="false">'SOUTH-2'!K1248</f>
        <v>0</v>
      </c>
      <c r="L1064" s="0" t="n">
        <f aca="false">'SOUTH-2'!L1248</f>
        <v>2783676</v>
      </c>
      <c r="M1064" s="0" t="n">
        <f aca="false">'SOUTH-2'!M1248</f>
        <v>2702001.95196075</v>
      </c>
      <c r="N1064" s="0" t="str">
        <f aca="false">'SOUTH-2'!N1248</f>
        <v>Jurain</v>
      </c>
      <c r="O1064" s="0" t="s">
        <v>1034</v>
      </c>
    </row>
    <row r="1065" customFormat="false" ht="15" hidden="true" customHeight="false" outlineLevel="0" collapsed="false">
      <c r="A1065" s="0" t="n">
        <f aca="false">'SOUTH-2'!A1249</f>
        <v>13</v>
      </c>
      <c r="B1065" s="0" t="str">
        <f aca="false">'SOUTH-2'!B1249</f>
        <v>11 kV Road-12 &amp; 13 Feeder(F8)</v>
      </c>
      <c r="C1065" s="1441" t="n">
        <f aca="false">'SOUTH-2'!C1249</f>
        <v>11</v>
      </c>
      <c r="D1065" s="1441" t="str">
        <f aca="false">'SOUTH-2'!D1249</f>
        <v>Shympur</v>
      </c>
      <c r="E1065" s="1441" t="str">
        <f aca="false">'SOUTH-2'!E1249</f>
        <v>DHK60941</v>
      </c>
      <c r="F1065" s="1441" t="n">
        <f aca="false">'SOUTH-2'!F1249</f>
        <v>1</v>
      </c>
      <c r="G1065" s="1441" t="n">
        <f aca="false">'SOUTH-2'!G1249</f>
        <v>214982.3</v>
      </c>
      <c r="H1065" s="1441" t="n">
        <f aca="false">'SOUTH-2'!H1249</f>
        <v>236095.8</v>
      </c>
      <c r="I1065" s="1441" t="n">
        <f aca="false">'SOUTH-2'!I1249</f>
        <v>21113.5</v>
      </c>
      <c r="J1065" s="1441" t="n">
        <f aca="false">'SOUTH-2'!J1249</f>
        <v>60</v>
      </c>
      <c r="K1065" s="0" t="n">
        <f aca="false">'SOUTH-2'!K1249</f>
        <v>0</v>
      </c>
      <c r="L1065" s="0" t="n">
        <f aca="false">'SOUTH-2'!L1249</f>
        <v>1266810</v>
      </c>
      <c r="M1065" s="0" t="n">
        <f aca="false">'SOUTH-2'!M1249</f>
        <v>1229641.34215455</v>
      </c>
      <c r="N1065" s="0" t="str">
        <f aca="false">'SOUTH-2'!N1249</f>
        <v>Shyampur</v>
      </c>
      <c r="O1065" s="0" t="s">
        <v>1034</v>
      </c>
    </row>
    <row r="1066" customFormat="false" ht="15" hidden="true" customHeight="false" outlineLevel="0" collapsed="false">
      <c r="A1066" s="0" t="n">
        <f aca="false">'SOUTH-2'!A1250</f>
        <v>14</v>
      </c>
      <c r="B1066" s="0" t="str">
        <f aca="false">'SOUTH-2'!B1250</f>
        <v>11 kV Rahman and Baset (F9).</v>
      </c>
      <c r="C1066" s="1441" t="n">
        <f aca="false">'SOUTH-2'!C1250</f>
        <v>11</v>
      </c>
      <c r="D1066" s="1441" t="str">
        <f aca="false">'SOUTH-2'!D1250</f>
        <v>Jurain</v>
      </c>
      <c r="E1066" s="1441" t="str">
        <f aca="false">'SOUTH-2'!E1250</f>
        <v>DHK60944</v>
      </c>
      <c r="F1066" s="1441" t="n">
        <f aca="false">'SOUTH-2'!F1250</f>
        <v>1</v>
      </c>
      <c r="G1066" s="1441" t="n">
        <f aca="false">'SOUTH-2'!G1250</f>
        <v>435544</v>
      </c>
      <c r="H1066" s="1441" t="n">
        <f aca="false">'SOUTH-2'!H1250</f>
        <v>443790.5</v>
      </c>
      <c r="I1066" s="1441" t="n">
        <f aca="false">'SOUTH-2'!I1250</f>
        <v>8246.5</v>
      </c>
      <c r="J1066" s="1441" t="n">
        <f aca="false">'SOUTH-2'!J1250</f>
        <v>60</v>
      </c>
      <c r="K1066" s="0" t="n">
        <f aca="false">'SOUTH-2'!K1250</f>
        <v>0</v>
      </c>
      <c r="L1066" s="0" t="n">
        <f aca="false">'SOUTH-2'!L1250</f>
        <v>494790</v>
      </c>
      <c r="M1066" s="0" t="n">
        <f aca="false">'SOUTH-2'!M1250</f>
        <v>480272.684684087</v>
      </c>
      <c r="N1066" s="0" t="str">
        <f aca="false">'SOUTH-2'!N1250</f>
        <v>Jurain</v>
      </c>
      <c r="O1066" s="0" t="s">
        <v>1034</v>
      </c>
    </row>
    <row r="1067" customFormat="false" ht="15" hidden="true" customHeight="false" outlineLevel="0" collapsed="false">
      <c r="A1067" s="0" t="n">
        <f aca="false">'SOUTH-2'!A1251</f>
        <v>15</v>
      </c>
      <c r="B1067" s="0" t="str">
        <f aca="false">'SOUTH-2'!B1251</f>
        <v>11 kV Sabujbagh Feeder (F10)</v>
      </c>
      <c r="C1067" s="1441" t="n">
        <f aca="false">'SOUTH-2'!C1251</f>
        <v>11</v>
      </c>
      <c r="D1067" s="1441" t="str">
        <f aca="false">'SOUTH-2'!D1251</f>
        <v>Jurain</v>
      </c>
      <c r="E1067" s="1441" t="str">
        <f aca="false">'SOUTH-2'!E1251</f>
        <v>DHK61020</v>
      </c>
      <c r="F1067" s="1441" t="n">
        <f aca="false">'SOUTH-2'!F1251</f>
        <v>1</v>
      </c>
      <c r="G1067" s="1441" t="n">
        <f aca="false">'SOUTH-2'!G1251</f>
        <v>439242.7</v>
      </c>
      <c r="H1067" s="1441" t="n">
        <f aca="false">'SOUTH-2'!H1251</f>
        <v>482640.9</v>
      </c>
      <c r="I1067" s="1441" t="n">
        <f aca="false">'SOUTH-2'!I1251</f>
        <v>43398.2</v>
      </c>
      <c r="J1067" s="1441" t="n">
        <f aca="false">'SOUTH-2'!J1251</f>
        <v>60</v>
      </c>
      <c r="K1067" s="0" t="n">
        <f aca="false">'SOUTH-2'!K1251</f>
        <v>0</v>
      </c>
      <c r="L1067" s="0" t="n">
        <f aca="false">'SOUTH-2'!L1251</f>
        <v>2603892</v>
      </c>
      <c r="M1067" s="0" t="n">
        <f aca="false">'SOUTH-2'!M1251</f>
        <v>2527492.87873121</v>
      </c>
      <c r="N1067" s="0" t="str">
        <f aca="false">'SOUTH-2'!N1251</f>
        <v>Jurain</v>
      </c>
      <c r="O1067" s="0" t="s">
        <v>1034</v>
      </c>
    </row>
    <row r="1068" customFormat="false" ht="15" hidden="true" customHeight="false" outlineLevel="0" collapsed="false">
      <c r="A1068" s="0" t="n">
        <f aca="false">'SOUTH-2'!A1252</f>
        <v>16</v>
      </c>
      <c r="B1068" s="0" t="str">
        <f aca="false">'SOUTH-2'!B1252</f>
        <v>11 kV Road No-7 &amp; 8 Feeder(F11)</v>
      </c>
      <c r="C1068" s="1441" t="n">
        <f aca="false">'SOUTH-2'!C1252</f>
        <v>11</v>
      </c>
      <c r="D1068" s="1441" t="str">
        <f aca="false">'SOUTH-2'!D1252</f>
        <v>Jurain</v>
      </c>
      <c r="E1068" s="1441" t="str">
        <f aca="false">'SOUTH-2'!E1252</f>
        <v>DHK60943</v>
      </c>
      <c r="F1068" s="1441" t="n">
        <f aca="false">'SOUTH-2'!F1252</f>
        <v>1</v>
      </c>
      <c r="G1068" s="1441" t="n">
        <f aca="false">'SOUTH-2'!G1252</f>
        <v>833590.5</v>
      </c>
      <c r="H1068" s="1441" t="n">
        <f aca="false">'SOUTH-2'!H1252</f>
        <v>845435.7</v>
      </c>
      <c r="I1068" s="1441" t="n">
        <f aca="false">'SOUTH-2'!I1252</f>
        <v>11845.2</v>
      </c>
      <c r="J1068" s="1441" t="n">
        <f aca="false">'SOUTH-2'!J1252</f>
        <v>60</v>
      </c>
      <c r="K1068" s="0" t="n">
        <f aca="false">'SOUTH-2'!K1252</f>
        <v>0</v>
      </c>
      <c r="L1068" s="0" t="n">
        <f aca="false">'SOUTH-2'!L1252</f>
        <v>710711.999999997</v>
      </c>
      <c r="M1068" s="0" t="n">
        <f aca="false">'SOUTH-2'!M1252</f>
        <v>689859.456086816</v>
      </c>
      <c r="N1068" s="0" t="str">
        <f aca="false">'SOUTH-2'!N1252</f>
        <v>Jurain</v>
      </c>
      <c r="O1068" s="0" t="s">
        <v>1034</v>
      </c>
    </row>
    <row r="1069" customFormat="false" ht="15" hidden="true" customHeight="false" outlineLevel="0" collapsed="false">
      <c r="A1069" s="0" t="n">
        <f aca="false">'SOUTH-2'!A1253</f>
        <v>17</v>
      </c>
      <c r="B1069" s="0" t="str">
        <f aca="false">'SOUTH-2'!B1253</f>
        <v>11 kV Hossain Express Feeder(F12)</v>
      </c>
      <c r="C1069" s="1441" t="n">
        <f aca="false">'SOUTH-2'!C1253</f>
        <v>11</v>
      </c>
      <c r="D1069" s="1441" t="str">
        <f aca="false">'SOUTH-2'!D1253</f>
        <v>Shympur</v>
      </c>
      <c r="E1069" s="1441" t="str">
        <f aca="false">'SOUTH-2'!E1253</f>
        <v>DHK60942</v>
      </c>
      <c r="F1069" s="1441" t="n">
        <f aca="false">'SOUTH-2'!F1253</f>
        <v>1</v>
      </c>
      <c r="G1069" s="1441" t="n">
        <f aca="false">'SOUTH-2'!G1253</f>
        <v>917620.2</v>
      </c>
      <c r="H1069" s="1441" t="n">
        <f aca="false">'SOUTH-2'!H1253</f>
        <v>938845.6</v>
      </c>
      <c r="I1069" s="1441" t="n">
        <f aca="false">'SOUTH-2'!I1253</f>
        <v>21225.4</v>
      </c>
      <c r="J1069" s="1441" t="n">
        <f aca="false">'SOUTH-2'!J1253</f>
        <v>60</v>
      </c>
      <c r="K1069" s="0" t="n">
        <f aca="false">'SOUTH-2'!K1253</f>
        <v>0</v>
      </c>
      <c r="L1069" s="0" t="n">
        <f aca="false">'SOUTH-2'!L1253</f>
        <v>1273524</v>
      </c>
      <c r="M1069" s="0" t="n">
        <f aca="false">'SOUTH-2'!M1253</f>
        <v>1236158.35099662</v>
      </c>
      <c r="N1069" s="0" t="str">
        <f aca="false">'SOUTH-2'!N1253</f>
        <v>Shyampur</v>
      </c>
      <c r="O1069" s="0" t="s">
        <v>1034</v>
      </c>
    </row>
    <row r="1070" customFormat="false" ht="15" hidden="true" customHeight="false" outlineLevel="0" collapsed="false">
      <c r="A1070" s="0" t="n">
        <f aca="false">'SOUTH-2'!A1254</f>
        <v>18</v>
      </c>
      <c r="B1070" s="0" t="str">
        <f aca="false">'SOUTH-2'!B1254</f>
        <v>11/0.415  kV, 200 kVA AT-1+2</v>
      </c>
      <c r="C1070" s="1441" t="n">
        <f aca="false">'SOUTH-2'!C1254</f>
        <v>0.415</v>
      </c>
      <c r="D1070" s="1441" t="n">
        <f aca="false">'SOUTH-2'!D1254</f>
        <v>0</v>
      </c>
      <c r="E1070" s="1441" t="str">
        <f aca="false">'SOUTH-2'!E1254</f>
        <v>ELIB7380</v>
      </c>
      <c r="F1070" s="1441" t="n">
        <f aca="false">'SOUTH-2'!F1254</f>
        <v>1</v>
      </c>
      <c r="G1070" s="1441" t="n">
        <f aca="false">'SOUTH-2'!G1254</f>
        <v>600880</v>
      </c>
      <c r="H1070" s="1441" t="n">
        <f aca="false">'SOUTH-2'!H1254</f>
        <v>604904</v>
      </c>
      <c r="I1070" s="1441" t="n">
        <f aca="false">'SOUTH-2'!I1254</f>
        <v>4024</v>
      </c>
      <c r="J1070" s="1441" t="n">
        <f aca="false">'SOUTH-2'!J1254</f>
        <v>1</v>
      </c>
      <c r="K1070" s="0" t="n">
        <f aca="false">'SOUTH-2'!K1254</f>
        <v>0</v>
      </c>
      <c r="L1070" s="0" t="n">
        <f aca="false">'SOUTH-2'!L1254</f>
        <v>4024</v>
      </c>
      <c r="M1070" s="0" t="n">
        <f aca="false">'SOUTH-2'!M1254</f>
        <v>3905.93440281486</v>
      </c>
      <c r="N1070" s="0" t="str">
        <f aca="false">'SOUTH-2'!N1254</f>
        <v>Shyampur</v>
      </c>
      <c r="O1070" s="0" t="s">
        <v>1034</v>
      </c>
    </row>
    <row r="1071" customFormat="false" ht="15" hidden="true" customHeight="false" outlineLevel="0" collapsed="false">
      <c r="A1071" s="0" t="n">
        <f aca="false">'SOUTH-2'!A1318</f>
        <v>8</v>
      </c>
      <c r="B1071" s="0" t="str">
        <f aca="false">'SOUTH-2'!B1318</f>
        <v>11 kV Spare</v>
      </c>
      <c r="C1071" s="1441" t="n">
        <f aca="false">'SOUTH-2'!C1318</f>
        <v>11</v>
      </c>
      <c r="D1071" s="1441" t="n">
        <f aca="false">'SOUTH-2'!D1318</f>
        <v>0</v>
      </c>
      <c r="E1071" s="1441" t="str">
        <f aca="false">'SOUTH-2'!E1318</f>
        <v>00000090</v>
      </c>
      <c r="F1071" s="1441" t="n">
        <f aca="false">'SOUTH-2'!F1318</f>
        <v>1</v>
      </c>
      <c r="G1071" s="1441" t="n">
        <f aca="false">'SOUTH-2'!G1318</f>
        <v>0</v>
      </c>
      <c r="H1071" s="1441" t="n">
        <f aca="false">'SOUTH-2'!H1318</f>
        <v>0</v>
      </c>
      <c r="I1071" s="1441" t="n">
        <f aca="false">'SOUTH-2'!I1318</f>
        <v>0</v>
      </c>
      <c r="J1071" s="1441" t="n">
        <f aca="false">'SOUTH-2'!J1318</f>
        <v>1</v>
      </c>
      <c r="K1071" s="0" t="n">
        <f aca="false">'SOUTH-2'!K1318</f>
        <v>0</v>
      </c>
      <c r="L1071" s="0" t="n">
        <f aca="false">'SOUTH-2'!L1318</f>
        <v>0</v>
      </c>
      <c r="M1071" s="0" t="n">
        <f aca="false">'SOUTH-2'!M1318</f>
        <v>0</v>
      </c>
      <c r="N1071" s="0" t="n">
        <f aca="false">'SOUTH-2'!N1318</f>
        <v>0</v>
      </c>
      <c r="O1071" s="0" t="s">
        <v>1055</v>
      </c>
    </row>
    <row r="1072" customFormat="false" ht="15" hidden="true" customHeight="false" outlineLevel="0" collapsed="false">
      <c r="A1072" s="0" t="n">
        <f aca="false">'SOUTH-2'!A1319</f>
        <v>9</v>
      </c>
      <c r="B1072" s="0" t="str">
        <f aca="false">'SOUTH-2'!B1319</f>
        <v>11 kV Khaza Moinuddin</v>
      </c>
      <c r="C1072" s="1441" t="n">
        <f aca="false">'SOUTH-2'!C1319</f>
        <v>11</v>
      </c>
      <c r="D1072" s="1441" t="n">
        <f aca="false">'SOUTH-2'!D1319</f>
        <v>0</v>
      </c>
      <c r="E1072" s="1441" t="str">
        <f aca="false">'SOUTH-2'!E1319</f>
        <v>00000026</v>
      </c>
      <c r="F1072" s="1441" t="n">
        <f aca="false">'SOUTH-2'!F1319</f>
        <v>1</v>
      </c>
      <c r="G1072" s="1441" t="n">
        <f aca="false">'SOUTH-2'!G1319</f>
        <v>4014750</v>
      </c>
      <c r="H1072" s="1441" t="n">
        <f aca="false">'SOUTH-2'!H1319</f>
        <v>4686068</v>
      </c>
      <c r="I1072" s="1441" t="n">
        <f aca="false">'SOUTH-2'!I1319</f>
        <v>671318</v>
      </c>
      <c r="J1072" s="1441" t="n">
        <f aca="false">'SOUTH-2'!J1319</f>
        <v>1</v>
      </c>
      <c r="K1072" s="0" t="n">
        <f aca="false">'SOUTH-2'!K1319</f>
        <v>0</v>
      </c>
      <c r="L1072" s="0" t="n">
        <f aca="false">'SOUTH-2'!L1319</f>
        <v>671318</v>
      </c>
      <c r="M1072" s="0" t="n">
        <f aca="false">'SOUTH-2'!M1319</f>
        <v>676432.406048103</v>
      </c>
      <c r="N1072" s="0" t="str">
        <f aca="false">'SOUTH-2'!N1319</f>
        <v>Fatullah</v>
      </c>
      <c r="O1072" s="0" t="s">
        <v>1055</v>
      </c>
    </row>
    <row r="1073" customFormat="false" ht="15" hidden="true" customHeight="false" outlineLevel="0" collapsed="false">
      <c r="A1073" s="0" t="n">
        <f aca="false">'SOUTH-2'!A1320</f>
        <v>10</v>
      </c>
      <c r="B1073" s="0" t="str">
        <f aca="false">'SOUTH-2'!B1320</f>
        <v>11 kV Chitashal</v>
      </c>
      <c r="C1073" s="1441" t="n">
        <f aca="false">'SOUTH-2'!C1320</f>
        <v>11</v>
      </c>
      <c r="D1073" s="1441" t="n">
        <f aca="false">'SOUTH-2'!D1320</f>
        <v>0</v>
      </c>
      <c r="E1073" s="1441" t="str">
        <f aca="false">'SOUTH-2'!E1320</f>
        <v>00000027</v>
      </c>
      <c r="F1073" s="1441" t="n">
        <f aca="false">'SOUTH-2'!F1320</f>
        <v>1</v>
      </c>
      <c r="G1073" s="1441" t="n">
        <f aca="false">'SOUTH-2'!G1320</f>
        <v>31727122</v>
      </c>
      <c r="H1073" s="1441" t="n">
        <f aca="false">'SOUTH-2'!H1320</f>
        <v>32447880</v>
      </c>
      <c r="I1073" s="1441" t="n">
        <f aca="false">'SOUTH-2'!I1320</f>
        <v>720758</v>
      </c>
      <c r="J1073" s="1441" t="n">
        <f aca="false">'SOUTH-2'!J1320</f>
        <v>1</v>
      </c>
      <c r="K1073" s="0" t="n">
        <f aca="false">'SOUTH-2'!K1320</f>
        <v>0</v>
      </c>
      <c r="L1073" s="0" t="n">
        <f aca="false">'SOUTH-2'!L1320</f>
        <v>720758</v>
      </c>
      <c r="M1073" s="0" t="n">
        <f aca="false">'SOUTH-2'!M1320</f>
        <v>726249.062468783</v>
      </c>
      <c r="N1073" s="0" t="str">
        <f aca="false">'SOUTH-2'!N1320</f>
        <v>Shyampur</v>
      </c>
      <c r="O1073" s="0" t="s">
        <v>1055</v>
      </c>
    </row>
    <row r="1074" customFormat="false" ht="15" hidden="true" customHeight="false" outlineLevel="0" collapsed="false">
      <c r="A1074" s="0" t="n">
        <f aca="false">'SOUTH-2'!A1321</f>
        <v>11</v>
      </c>
      <c r="B1074" s="0" t="str">
        <f aca="false">'SOUTH-2'!B1321</f>
        <v>11 kV Local Feeder</v>
      </c>
      <c r="C1074" s="1441" t="n">
        <f aca="false">'SOUTH-2'!C1321</f>
        <v>11</v>
      </c>
      <c r="D1074" s="1441" t="n">
        <f aca="false">'SOUTH-2'!D1321</f>
        <v>0</v>
      </c>
      <c r="E1074" s="1441" t="str">
        <f aca="false">'SOUTH-2'!E1321</f>
        <v>00000157</v>
      </c>
      <c r="F1074" s="1441" t="n">
        <f aca="false">'SOUTH-2'!F1321</f>
        <v>1.5</v>
      </c>
      <c r="G1074" s="1441" t="n">
        <f aca="false">'SOUTH-2'!G1321</f>
        <v>18012236</v>
      </c>
      <c r="H1074" s="1441" t="n">
        <f aca="false">'SOUTH-2'!H1321</f>
        <v>18223956</v>
      </c>
      <c r="I1074" s="1441" t="n">
        <f aca="false">'SOUTH-2'!I1321</f>
        <v>211720</v>
      </c>
      <c r="J1074" s="1441" t="n">
        <f aca="false">'SOUTH-2'!J1321</f>
        <v>1</v>
      </c>
      <c r="K1074" s="0" t="str">
        <f aca="false">'SOUTH-2'!K1321</f>
        <v>Estimated</v>
      </c>
      <c r="L1074" s="0" t="n">
        <f aca="false">'SOUTH-2'!L1321</f>
        <v>608164.2</v>
      </c>
      <c r="M1074" s="0" t="n">
        <f aca="false">'SOUTH-2'!M1321</f>
        <v>612797.471657723</v>
      </c>
      <c r="N1074" s="0" t="str">
        <f aca="false">'SOUTH-2'!N1321</f>
        <v>Shyampur</v>
      </c>
      <c r="O1074" s="0" t="s">
        <v>1055</v>
      </c>
    </row>
    <row r="1075" customFormat="false" ht="15" hidden="true" customHeight="false" outlineLevel="0" collapsed="false">
      <c r="A1075" s="0" t="n">
        <f aca="false">'SOUTH-2'!A1322</f>
        <v>12</v>
      </c>
      <c r="B1075" s="0" t="str">
        <f aca="false">'SOUTH-2'!B1322</f>
        <v>11 kV Rasel Germants</v>
      </c>
      <c r="C1075" s="1441" t="n">
        <f aca="false">'SOUTH-2'!C1322</f>
        <v>11</v>
      </c>
      <c r="D1075" s="1441" t="n">
        <f aca="false">'SOUTH-2'!D1322</f>
        <v>0</v>
      </c>
      <c r="E1075" s="1441" t="str">
        <f aca="false">'SOUTH-2'!E1322</f>
        <v>00000124</v>
      </c>
      <c r="F1075" s="1441" t="n">
        <f aca="false">'SOUTH-2'!F1322</f>
        <v>1</v>
      </c>
      <c r="G1075" s="1441" t="n">
        <f aca="false">'SOUTH-2'!G1322</f>
        <v>0</v>
      </c>
      <c r="H1075" s="1441" t="n">
        <f aca="false">'SOUTH-2'!H1322</f>
        <v>0</v>
      </c>
      <c r="I1075" s="1441" t="n">
        <f aca="false">'SOUTH-2'!I1322</f>
        <v>0</v>
      </c>
      <c r="J1075" s="1441" t="n">
        <f aca="false">'SOUTH-2'!J1322</f>
        <v>1</v>
      </c>
      <c r="K1075" s="0" t="n">
        <f aca="false">'SOUTH-2'!K1322</f>
        <v>0</v>
      </c>
      <c r="L1075" s="0" t="n">
        <f aca="false">'SOUTH-2'!L1322</f>
        <v>0</v>
      </c>
      <c r="M1075" s="0" t="n">
        <f aca="false">'SOUTH-2'!M1322</f>
        <v>0</v>
      </c>
      <c r="N1075" s="0" t="str">
        <f aca="false">'SOUTH-2'!N1322</f>
        <v>Fatullah</v>
      </c>
      <c r="O1075" s="0" t="s">
        <v>1055</v>
      </c>
    </row>
    <row r="1076" customFormat="false" ht="15" hidden="true" customHeight="false" outlineLevel="0" collapsed="false">
      <c r="A1076" s="0" t="n">
        <f aca="false">'SOUTH-2'!A1323</f>
        <v>13</v>
      </c>
      <c r="B1076" s="0" t="str">
        <f aca="false">'SOUTH-2'!B1323</f>
        <v>11 kV Matuail Medical (Adorsho nagar)</v>
      </c>
      <c r="C1076" s="1441" t="n">
        <f aca="false">'SOUTH-2'!C1323</f>
        <v>11</v>
      </c>
      <c r="D1076" s="1441" t="n">
        <f aca="false">'SOUTH-2'!D1323</f>
        <v>0</v>
      </c>
      <c r="E1076" s="1441" t="str">
        <f aca="false">'SOUTH-2'!E1323</f>
        <v>00000121</v>
      </c>
      <c r="F1076" s="1441" t="n">
        <f aca="false">'SOUTH-2'!F1323</f>
        <v>1</v>
      </c>
      <c r="G1076" s="1441" t="n">
        <f aca="false">'SOUTH-2'!G1323</f>
        <v>68316432</v>
      </c>
      <c r="H1076" s="1441" t="n">
        <f aca="false">'SOUTH-2'!H1323</f>
        <v>70737224</v>
      </c>
      <c r="I1076" s="1441" t="n">
        <f aca="false">'SOUTH-2'!I1323</f>
        <v>2420792</v>
      </c>
      <c r="J1076" s="1441" t="n">
        <f aca="false">'SOUTH-2'!J1323</f>
        <v>1</v>
      </c>
      <c r="K1076" s="0" t="n">
        <f aca="false">'SOUTH-2'!K1323</f>
        <v>0</v>
      </c>
      <c r="L1076" s="0" t="n">
        <f aca="false">'SOUTH-2'!L1323</f>
        <v>2420792</v>
      </c>
      <c r="M1076" s="0" t="n">
        <f aca="false">'SOUTH-2'!M1323</f>
        <v>2439234.69518469</v>
      </c>
      <c r="N1076" s="0" t="str">
        <f aca="false">'SOUTH-2'!N1323</f>
        <v>Matuail</v>
      </c>
      <c r="O1076" s="0" t="s">
        <v>1055</v>
      </c>
    </row>
    <row r="1077" customFormat="false" ht="15" hidden="true" customHeight="false" outlineLevel="0" collapsed="false">
      <c r="A1077" s="0" t="n">
        <f aca="false">'SOUTH-2'!A1324</f>
        <v>14</v>
      </c>
      <c r="B1077" s="0" t="str">
        <f aca="false">'SOUTH-2'!B1324</f>
        <v>11 kV Nandalalpur</v>
      </c>
      <c r="C1077" s="1441" t="n">
        <f aca="false">'SOUTH-2'!C1324</f>
        <v>11</v>
      </c>
      <c r="D1077" s="1441" t="n">
        <f aca="false">'SOUTH-2'!D1324</f>
        <v>0</v>
      </c>
      <c r="E1077" s="1441" t="str">
        <f aca="false">'SOUTH-2'!E1324</f>
        <v>00000010</v>
      </c>
      <c r="F1077" s="1441" t="n">
        <f aca="false">'SOUTH-2'!F1324</f>
        <v>1</v>
      </c>
      <c r="G1077" s="1441" t="n">
        <f aca="false">'SOUTH-2'!G1324</f>
        <v>82071400</v>
      </c>
      <c r="H1077" s="1441" t="n">
        <f aca="false">'SOUTH-2'!H1324</f>
        <v>82993360</v>
      </c>
      <c r="I1077" s="1441" t="n">
        <f aca="false">'SOUTH-2'!I1324</f>
        <v>921960</v>
      </c>
      <c r="J1077" s="1441" t="n">
        <f aca="false">'SOUTH-2'!J1324</f>
        <v>1</v>
      </c>
      <c r="K1077" s="0" t="n">
        <f aca="false">'SOUTH-2'!K1324</f>
        <v>0</v>
      </c>
      <c r="L1077" s="0" t="n">
        <f aca="false">'SOUTH-2'!L1324</f>
        <v>921960</v>
      </c>
      <c r="M1077" s="0" t="n">
        <f aca="false">'SOUTH-2'!M1324</f>
        <v>928983.910873995</v>
      </c>
      <c r="N1077" s="0" t="str">
        <f aca="false">'SOUTH-2'!N1324</f>
        <v>Fatullah</v>
      </c>
      <c r="O1077" s="0" t="s">
        <v>1055</v>
      </c>
    </row>
    <row r="1078" customFormat="false" ht="15" hidden="true" customHeight="false" outlineLevel="0" collapsed="false">
      <c r="A1078" s="0" t="n">
        <f aca="false">'SOUTH-2'!A1325</f>
        <v>15</v>
      </c>
      <c r="B1078" s="0" t="str">
        <f aca="false">'SOUTH-2'!B1325</f>
        <v>11 kV  Sharif Bagh</v>
      </c>
      <c r="C1078" s="1441" t="n">
        <f aca="false">'SOUTH-2'!C1325</f>
        <v>11</v>
      </c>
      <c r="D1078" s="1441" t="n">
        <f aca="false">'SOUTH-2'!D1325</f>
        <v>0</v>
      </c>
      <c r="E1078" s="1441" t="str">
        <f aca="false">'SOUTH-2'!E1325</f>
        <v>00000132</v>
      </c>
      <c r="F1078" s="1441" t="n">
        <f aca="false">'SOUTH-2'!F1325</f>
        <v>1</v>
      </c>
      <c r="G1078" s="1441" t="n">
        <f aca="false">'SOUTH-2'!G1325</f>
        <v>68478392</v>
      </c>
      <c r="H1078" s="1441" t="n">
        <f aca="false">'SOUTH-2'!H1325</f>
        <v>70183192</v>
      </c>
      <c r="I1078" s="1441" t="n">
        <f aca="false">'SOUTH-2'!I1325</f>
        <v>1704800</v>
      </c>
      <c r="J1078" s="1441" t="n">
        <f aca="false">'SOUTH-2'!J1325</f>
        <v>1</v>
      </c>
      <c r="K1078" s="0" t="n">
        <f aca="false">'SOUTH-2'!K1325</f>
        <v>0</v>
      </c>
      <c r="L1078" s="0" t="n">
        <f aca="false">'SOUTH-2'!L1325</f>
        <v>1704800</v>
      </c>
      <c r="M1078" s="0" t="n">
        <f aca="false">'SOUTH-2'!M1325</f>
        <v>1717787.94227297</v>
      </c>
      <c r="N1078" s="0" t="str">
        <f aca="false">'SOUTH-2'!N1325</f>
        <v>Shyampur</v>
      </c>
      <c r="O1078" s="0" t="s">
        <v>1055</v>
      </c>
    </row>
    <row r="1079" customFormat="false" ht="15" hidden="true" customHeight="false" outlineLevel="0" collapsed="false">
      <c r="A1079" s="0" t="n">
        <f aca="false">'SOUTH-2'!A1326</f>
        <v>18</v>
      </c>
      <c r="B1079" s="0" t="str">
        <f aca="false">'SOUTH-2'!B1326</f>
        <v>11 kV Spare</v>
      </c>
      <c r="C1079" s="1441" t="n">
        <f aca="false">'SOUTH-2'!C1326</f>
        <v>11</v>
      </c>
      <c r="D1079" s="1441" t="n">
        <f aca="false">'SOUTH-2'!D1326</f>
        <v>0</v>
      </c>
      <c r="E1079" s="1441" t="str">
        <f aca="false">'SOUTH-2'!E1326</f>
        <v>00000139</v>
      </c>
      <c r="F1079" s="1441" t="n">
        <f aca="false">'SOUTH-2'!F1326</f>
        <v>1</v>
      </c>
      <c r="G1079" s="1441" t="n">
        <f aca="false">'SOUTH-2'!G1326</f>
        <v>0</v>
      </c>
      <c r="H1079" s="1441" t="n">
        <f aca="false">'SOUTH-2'!H1326</f>
        <v>0</v>
      </c>
      <c r="I1079" s="1441" t="n">
        <f aca="false">'SOUTH-2'!I1326</f>
        <v>0</v>
      </c>
      <c r="J1079" s="1441" t="n">
        <f aca="false">'SOUTH-2'!J1326</f>
        <v>1</v>
      </c>
      <c r="K1079" s="0" t="n">
        <f aca="false">'SOUTH-2'!K1326</f>
        <v>0</v>
      </c>
      <c r="L1079" s="0" t="n">
        <f aca="false">'SOUTH-2'!L1326</f>
        <v>0</v>
      </c>
      <c r="M1079" s="0" t="n">
        <f aca="false">'SOUTH-2'!M1326</f>
        <v>0</v>
      </c>
      <c r="N1079" s="0" t="n">
        <f aca="false">'SOUTH-2'!N1326</f>
        <v>0</v>
      </c>
      <c r="O1079" s="0" t="s">
        <v>1055</v>
      </c>
    </row>
    <row r="1080" customFormat="false" ht="15" hidden="true" customHeight="false" outlineLevel="0" collapsed="false">
      <c r="A1080" s="0" t="n">
        <f aca="false">'SOUTH-2'!A1327</f>
        <v>19</v>
      </c>
      <c r="B1080" s="0" t="str">
        <f aca="false">'SOUTH-2'!B1327</f>
        <v>11 KV Nayamati</v>
      </c>
      <c r="C1080" s="1441" t="n">
        <f aca="false">'SOUTH-2'!C1327</f>
        <v>11</v>
      </c>
      <c r="D1080" s="1441" t="n">
        <f aca="false">'SOUTH-2'!D1327</f>
        <v>0</v>
      </c>
      <c r="E1080" s="1441" t="str">
        <f aca="false">'SOUTH-2'!E1327</f>
        <v>00000158</v>
      </c>
      <c r="F1080" s="1441" t="n">
        <f aca="false">'SOUTH-2'!F1327</f>
        <v>1</v>
      </c>
      <c r="G1080" s="1441" t="n">
        <f aca="false">'SOUTH-2'!G1327</f>
        <v>62900248</v>
      </c>
      <c r="H1080" s="1441" t="n">
        <f aca="false">'SOUTH-2'!H1327</f>
        <v>64037524</v>
      </c>
      <c r="I1080" s="1441" t="n">
        <f aca="false">'SOUTH-2'!I1327</f>
        <v>1137276</v>
      </c>
      <c r="J1080" s="1441" t="n">
        <f aca="false">'SOUTH-2'!J1327</f>
        <v>1</v>
      </c>
      <c r="K1080" s="0" t="n">
        <f aca="false">'SOUTH-2'!K1327</f>
        <v>0</v>
      </c>
      <c r="L1080" s="0" t="n">
        <f aca="false">'SOUTH-2'!L1327</f>
        <v>1137276</v>
      </c>
      <c r="M1080" s="0" t="n">
        <f aca="false">'SOUTH-2'!M1327</f>
        <v>1145940.28615464</v>
      </c>
      <c r="N1080" s="0" t="str">
        <f aca="false">'SOUTH-2'!N1327</f>
        <v>Fatullah</v>
      </c>
      <c r="O1080" s="0" t="s">
        <v>1055</v>
      </c>
    </row>
    <row r="1081" customFormat="false" ht="15" hidden="true" customHeight="false" outlineLevel="0" collapsed="false">
      <c r="A1081" s="0" t="n">
        <f aca="false">'SOUTH-2'!A1328</f>
        <v>20</v>
      </c>
      <c r="B1081" s="0" t="str">
        <f aca="false">'SOUTH-2'!B1328</f>
        <v>11 kV Pulpar</v>
      </c>
      <c r="C1081" s="1441" t="n">
        <f aca="false">'SOUTH-2'!C1328</f>
        <v>11</v>
      </c>
      <c r="D1081" s="1441" t="n">
        <f aca="false">'SOUTH-2'!D1328</f>
        <v>0</v>
      </c>
      <c r="E1081" s="1441" t="str">
        <f aca="false">'SOUTH-2'!E1328</f>
        <v>00000160</v>
      </c>
      <c r="F1081" s="1441" t="n">
        <f aca="false">'SOUTH-2'!F1328</f>
        <v>1</v>
      </c>
      <c r="G1081" s="1441" t="n">
        <f aca="false">'SOUTH-2'!G1328</f>
        <v>6177345</v>
      </c>
      <c r="H1081" s="1441" t="n">
        <f aca="false">'SOUTH-2'!H1328</f>
        <v>6979983</v>
      </c>
      <c r="I1081" s="1441" t="n">
        <f aca="false">'SOUTH-2'!I1328</f>
        <v>802638</v>
      </c>
      <c r="J1081" s="1441" t="n">
        <f aca="false">'SOUTH-2'!J1328</f>
        <v>1</v>
      </c>
      <c r="K1081" s="0" t="n">
        <f aca="false">'SOUTH-2'!K1328</f>
        <v>0</v>
      </c>
      <c r="L1081" s="0" t="n">
        <f aca="false">'SOUTH-2'!L1328</f>
        <v>802638</v>
      </c>
      <c r="M1081" s="0" t="n">
        <f aca="false">'SOUTH-2'!M1328</f>
        <v>808752.861573259</v>
      </c>
      <c r="N1081" s="0" t="str">
        <f aca="false">'SOUTH-2'!N1328</f>
        <v>Fatullah</v>
      </c>
      <c r="O1081" s="0" t="s">
        <v>1055</v>
      </c>
    </row>
    <row r="1082" customFormat="false" ht="15" hidden="true" customHeight="false" outlineLevel="0" collapsed="false">
      <c r="A1082" s="0" t="n">
        <f aca="false">'SOUTH-2'!A1329</f>
        <v>21</v>
      </c>
      <c r="B1082" s="0" t="str">
        <f aca="false">'SOUTH-2'!B1329</f>
        <v>11 kV Shahi Bazar</v>
      </c>
      <c r="C1082" s="1441" t="n">
        <f aca="false">'SOUTH-2'!C1329</f>
        <v>11</v>
      </c>
      <c r="D1082" s="1441" t="n">
        <f aca="false">'SOUTH-2'!D1329</f>
        <v>0</v>
      </c>
      <c r="E1082" s="1441" t="str">
        <f aca="false">'SOUTH-2'!E1329</f>
        <v>00000170</v>
      </c>
      <c r="F1082" s="1441" t="n">
        <f aca="false">'SOUTH-2'!F1329</f>
        <v>1</v>
      </c>
      <c r="G1082" s="1441" t="n">
        <f aca="false">'SOUTH-2'!G1329</f>
        <v>39279104</v>
      </c>
      <c r="H1082" s="1441" t="n">
        <f aca="false">'SOUTH-2'!H1329</f>
        <v>40057984</v>
      </c>
      <c r="I1082" s="1441" t="n">
        <f aca="false">'SOUTH-2'!I1329</f>
        <v>778880</v>
      </c>
      <c r="J1082" s="1441" t="n">
        <f aca="false">'SOUTH-2'!J1329</f>
        <v>1</v>
      </c>
      <c r="K1082" s="0" t="n">
        <f aca="false">'SOUTH-2'!K1329</f>
        <v>0</v>
      </c>
      <c r="L1082" s="0" t="n">
        <f aca="false">'SOUTH-2'!L1329</f>
        <v>778880</v>
      </c>
      <c r="M1082" s="0" t="n">
        <f aca="false">'SOUTH-2'!M1329</f>
        <v>784813.862316735</v>
      </c>
      <c r="N1082" s="0" t="str">
        <f aca="false">'SOUTH-2'!N1329</f>
        <v>Shyampur</v>
      </c>
      <c r="O1082" s="0" t="s">
        <v>1055</v>
      </c>
    </row>
    <row r="1083" customFormat="false" ht="15" hidden="true" customHeight="false" outlineLevel="0" collapsed="false">
      <c r="A1083" s="0" t="n">
        <f aca="false">'SOUTH-2'!A1330</f>
        <v>22</v>
      </c>
      <c r="B1083" s="0" t="str">
        <f aca="false">'SOUTH-2'!B1330</f>
        <v>11 kV Pagla Bazar</v>
      </c>
      <c r="C1083" s="1441" t="n">
        <f aca="false">'SOUTH-2'!C1330</f>
        <v>11</v>
      </c>
      <c r="D1083" s="1441" t="n">
        <f aca="false">'SOUTH-2'!D1330</f>
        <v>0</v>
      </c>
      <c r="E1083" s="1441" t="str">
        <f aca="false">'SOUTH-2'!E1330</f>
        <v>00000060</v>
      </c>
      <c r="F1083" s="1441" t="n">
        <f aca="false">'SOUTH-2'!F1330</f>
        <v>1</v>
      </c>
      <c r="G1083" s="1441" t="n">
        <f aca="false">'SOUTH-2'!G1330</f>
        <v>48692680</v>
      </c>
      <c r="H1083" s="1441" t="n">
        <f aca="false">'SOUTH-2'!H1330</f>
        <v>49521320</v>
      </c>
      <c r="I1083" s="1441" t="n">
        <f aca="false">'SOUTH-2'!I1330</f>
        <v>828640</v>
      </c>
      <c r="J1083" s="1441" t="n">
        <f aca="false">'SOUTH-2'!J1330</f>
        <v>1</v>
      </c>
      <c r="K1083" s="0" t="n">
        <f aca="false">'SOUTH-2'!K1330</f>
        <v>0</v>
      </c>
      <c r="L1083" s="0" t="n">
        <f aca="false">'SOUTH-2'!L1330</f>
        <v>828640</v>
      </c>
      <c r="M1083" s="0" t="n">
        <f aca="false">'SOUTH-2'!M1330</f>
        <v>834952.956643051</v>
      </c>
      <c r="N1083" s="0" t="str">
        <f aca="false">'SOUTH-2'!N1330</f>
        <v>Fatullah</v>
      </c>
      <c r="O1083" s="0" t="s">
        <v>1055</v>
      </c>
    </row>
    <row r="1084" customFormat="false" ht="15" hidden="true" customHeight="false" outlineLevel="0" collapsed="false">
      <c r="A1084" s="0" t="n">
        <f aca="false">'SOUTH-2'!A1331</f>
        <v>23</v>
      </c>
      <c r="B1084" s="0" t="str">
        <f aca="false">'SOUTH-2'!B1331</f>
        <v>11 kV Delpara bazar</v>
      </c>
      <c r="C1084" s="1441" t="n">
        <f aca="false">'SOUTH-2'!C1331</f>
        <v>11</v>
      </c>
      <c r="D1084" s="1441" t="n">
        <f aca="false">'SOUTH-2'!D1331</f>
        <v>0</v>
      </c>
      <c r="E1084" s="1441" t="str">
        <f aca="false">'SOUTH-2'!E1331</f>
        <v>00000063</v>
      </c>
      <c r="F1084" s="1441" t="n">
        <f aca="false">'SOUTH-2'!F1331</f>
        <v>1</v>
      </c>
      <c r="G1084" s="1441" t="n">
        <f aca="false">'SOUTH-2'!G1331</f>
        <v>76134976</v>
      </c>
      <c r="H1084" s="1441" t="n">
        <f aca="false">'SOUTH-2'!H1331</f>
        <v>77632408</v>
      </c>
      <c r="I1084" s="1441" t="n">
        <f aca="false">'SOUTH-2'!I1331</f>
        <v>1497432</v>
      </c>
      <c r="J1084" s="1441" t="n">
        <f aca="false">'SOUTH-2'!J1331</f>
        <v>1</v>
      </c>
      <c r="K1084" s="0" t="n">
        <f aca="false">'SOUTH-2'!K1331</f>
        <v>0</v>
      </c>
      <c r="L1084" s="0" t="n">
        <f aca="false">'SOUTH-2'!L1331</f>
        <v>1497432</v>
      </c>
      <c r="M1084" s="0" t="n">
        <f aca="false">'SOUTH-2'!M1331</f>
        <v>1508840.11847354</v>
      </c>
      <c r="N1084" s="0" t="str">
        <f aca="false">'SOUTH-2'!N1331</f>
        <v>Shyampur</v>
      </c>
      <c r="O1084" s="0" t="s">
        <v>1055</v>
      </c>
    </row>
    <row r="1085" customFormat="false" ht="15" hidden="true" customHeight="false" outlineLevel="0" collapsed="false">
      <c r="A1085" s="0" t="n">
        <f aca="false">'SOUTH-2'!A1332</f>
        <v>24</v>
      </c>
      <c r="B1085" s="0" t="str">
        <f aca="false">'SOUTH-2'!B1332</f>
        <v>11 kV Bhuighor (Board mill)</v>
      </c>
      <c r="C1085" s="1441" t="n">
        <f aca="false">'SOUTH-2'!C1332</f>
        <v>11</v>
      </c>
      <c r="D1085" s="1441" t="n">
        <f aca="false">'SOUTH-2'!D1332</f>
        <v>0</v>
      </c>
      <c r="E1085" s="1441" t="str">
        <f aca="false">'SOUTH-2'!E1332</f>
        <v>00000146</v>
      </c>
      <c r="F1085" s="1441" t="n">
        <f aca="false">'SOUTH-2'!F1332</f>
        <v>1</v>
      </c>
      <c r="G1085" s="1441" t="n">
        <f aca="false">'SOUTH-2'!G1332</f>
        <v>42387696</v>
      </c>
      <c r="H1085" s="1441" t="n">
        <f aca="false">'SOUTH-2'!H1332</f>
        <v>43051416</v>
      </c>
      <c r="I1085" s="1441" t="n">
        <f aca="false">'SOUTH-2'!I1332</f>
        <v>663720</v>
      </c>
      <c r="J1085" s="1441" t="n">
        <f aca="false">'SOUTH-2'!J1332</f>
        <v>1</v>
      </c>
      <c r="K1085" s="0" t="n">
        <f aca="false">'SOUTH-2'!K1332</f>
        <v>0</v>
      </c>
      <c r="L1085" s="0" t="n">
        <f aca="false">'SOUTH-2'!L1332</f>
        <v>663720</v>
      </c>
      <c r="M1085" s="0" t="n">
        <f aca="false">'SOUTH-2'!M1332</f>
        <v>668776.521026171</v>
      </c>
      <c r="N1085" s="0" t="str">
        <f aca="false">'SOUTH-2'!N1332</f>
        <v>Matuail</v>
      </c>
      <c r="O1085" s="0" t="s">
        <v>1055</v>
      </c>
    </row>
    <row r="1086" customFormat="false" ht="15" hidden="true" customHeight="false" outlineLevel="0" collapsed="false">
      <c r="A1086" s="0" t="n">
        <f aca="false">'SOUTH-2'!A1333</f>
        <v>25</v>
      </c>
      <c r="B1086" s="0" t="str">
        <f aca="false">'SOUTH-2'!B1333</f>
        <v>11 kV Spare</v>
      </c>
      <c r="C1086" s="1441" t="n">
        <f aca="false">'SOUTH-2'!C1333</f>
        <v>11</v>
      </c>
      <c r="D1086" s="1441" t="n">
        <f aca="false">'SOUTH-2'!D1333</f>
        <v>0</v>
      </c>
      <c r="E1086" s="1441" t="str">
        <f aca="false">'SOUTH-2'!E1333</f>
        <v>00000059</v>
      </c>
      <c r="F1086" s="1441" t="n">
        <f aca="false">'SOUTH-2'!F1333</f>
        <v>1</v>
      </c>
      <c r="G1086" s="1441" t="n">
        <f aca="false">'SOUTH-2'!G1333</f>
        <v>0</v>
      </c>
      <c r="H1086" s="1441" t="n">
        <f aca="false">'SOUTH-2'!H1333</f>
        <v>0</v>
      </c>
      <c r="I1086" s="1441" t="n">
        <f aca="false">'SOUTH-2'!I1333</f>
        <v>0</v>
      </c>
      <c r="J1086" s="1441" t="n">
        <f aca="false">'SOUTH-2'!J1333</f>
        <v>1</v>
      </c>
      <c r="K1086" s="0" t="n">
        <f aca="false">'SOUTH-2'!K1333</f>
        <v>0</v>
      </c>
      <c r="L1086" s="0" t="n">
        <f aca="false">'SOUTH-2'!L1333</f>
        <v>0</v>
      </c>
      <c r="M1086" s="0" t="n">
        <f aca="false">'SOUTH-2'!M1333</f>
        <v>0</v>
      </c>
      <c r="N1086" s="0" t="n">
        <f aca="false">'SOUTH-2'!N1333</f>
        <v>0</v>
      </c>
      <c r="O1086" s="0" t="s">
        <v>1055</v>
      </c>
    </row>
    <row r="1087" customFormat="false" ht="15" hidden="true" customHeight="false" outlineLevel="0" collapsed="false">
      <c r="A1087" s="0" t="n">
        <f aca="false">'SOUTH-2'!A1334</f>
        <v>26</v>
      </c>
      <c r="B1087" s="0" t="str">
        <f aca="false">'SOUTH-2'!B1334</f>
        <v>33/0.415  kV, 200 kVA AT-1</v>
      </c>
      <c r="C1087" s="1441" t="n">
        <f aca="false">'SOUTH-2'!C1334</f>
        <v>11</v>
      </c>
      <c r="D1087" s="1441" t="n">
        <f aca="false">'SOUTH-2'!D1334</f>
        <v>0</v>
      </c>
      <c r="E1087" s="1441" t="n">
        <f aca="false">'SOUTH-2'!E1334</f>
        <v>7803</v>
      </c>
      <c r="F1087" s="1441" t="n">
        <f aca="false">'SOUTH-2'!F1334</f>
        <v>1</v>
      </c>
      <c r="G1087" s="1441" t="n">
        <f aca="false">'SOUTH-2'!G1334</f>
        <v>2309</v>
      </c>
      <c r="H1087" s="1441" t="n">
        <f aca="false">'SOUTH-2'!H1334</f>
        <v>2371</v>
      </c>
      <c r="I1087" s="1441" t="n">
        <f aca="false">'SOUTH-2'!I1334</f>
        <v>62</v>
      </c>
      <c r="J1087" s="1441" t="n">
        <f aca="false">'SOUTH-2'!J1334</f>
        <v>100</v>
      </c>
      <c r="K1087" s="0" t="n">
        <f aca="false">'SOUTH-2'!K1334</f>
        <v>0</v>
      </c>
      <c r="L1087" s="0" t="n">
        <f aca="false">'SOUTH-2'!L1334</f>
        <v>6200</v>
      </c>
      <c r="M1087" s="0" t="n">
        <f aca="false">'SOUTH-2'!M1334</f>
        <v>6247.23442168724</v>
      </c>
      <c r="N1087" s="0" t="str">
        <f aca="false">'SOUTH-2'!N1334</f>
        <v>Shyampur</v>
      </c>
      <c r="O1087" s="0" t="s">
        <v>1055</v>
      </c>
    </row>
    <row r="1088" customFormat="false" ht="15" hidden="true" customHeight="false" outlineLevel="0" collapsed="false">
      <c r="A1088" s="0" t="n">
        <f aca="false">'SOUTH-2'!A1335</f>
        <v>27</v>
      </c>
      <c r="B1088" s="0" t="str">
        <f aca="false">'SOUTH-2'!B1335</f>
        <v>33/0.415  kV, 200 kVA AT-2</v>
      </c>
      <c r="C1088" s="1441" t="n">
        <f aca="false">'SOUTH-2'!C1335</f>
        <v>11</v>
      </c>
      <c r="D1088" s="1441" t="n">
        <f aca="false">'SOUTH-2'!D1335</f>
        <v>0</v>
      </c>
      <c r="E1088" s="1441" t="n">
        <f aca="false">'SOUTH-2'!E1335</f>
        <v>7805</v>
      </c>
      <c r="F1088" s="1441" t="n">
        <f aca="false">'SOUTH-2'!F1335</f>
        <v>1</v>
      </c>
      <c r="G1088" s="1441" t="n">
        <f aca="false">'SOUTH-2'!G1335</f>
        <v>51</v>
      </c>
      <c r="H1088" s="1441" t="n">
        <f aca="false">'SOUTH-2'!H1335</f>
        <v>51</v>
      </c>
      <c r="I1088" s="1441" t="n">
        <f aca="false">'SOUTH-2'!I1335</f>
        <v>0</v>
      </c>
      <c r="J1088" s="1441" t="n">
        <f aca="false">'SOUTH-2'!J1335</f>
        <v>100</v>
      </c>
      <c r="K1088" s="0" t="n">
        <f aca="false">'SOUTH-2'!K1335</f>
        <v>0</v>
      </c>
      <c r="L1088" s="0" t="n">
        <f aca="false">'SOUTH-2'!L1335</f>
        <v>0</v>
      </c>
      <c r="M1088" s="0" t="n">
        <f aca="false">'SOUTH-2'!M1335</f>
        <v>0</v>
      </c>
      <c r="N1088" s="0" t="str">
        <f aca="false">'SOUTH-2'!N1335</f>
        <v>Shyampur</v>
      </c>
      <c r="O1088" s="0" t="s">
        <v>1055</v>
      </c>
    </row>
    <row r="1089" customFormat="false" ht="15" hidden="true" customHeight="false" outlineLevel="0" collapsed="false">
      <c r="A1089" s="0" t="n">
        <f aca="false">'SOUTH-2'!A1464</f>
        <v>1</v>
      </c>
      <c r="B1089" s="0" t="str">
        <f aca="false">'SOUTH-2'!B1464</f>
        <v>11 kV Station Road Feeder</v>
      </c>
      <c r="C1089" s="1441" t="n">
        <f aca="false">'SOUTH-2'!C1464</f>
        <v>11</v>
      </c>
      <c r="D1089" s="1441" t="str">
        <f aca="false">'SOUTH-2'!D1464</f>
        <v>Postogola</v>
      </c>
      <c r="E1089" s="1441" t="str">
        <f aca="false">'SOUTH-2'!E1464</f>
        <v>HA021100907-02</v>
      </c>
      <c r="F1089" s="1441" t="n">
        <f aca="false">'SOUTH-2'!F1464</f>
        <v>1</v>
      </c>
      <c r="G1089" s="1441" t="n">
        <f aca="false">'SOUTH-2'!G1464</f>
        <v>59733520</v>
      </c>
      <c r="H1089" s="1441" t="n">
        <f aca="false">'SOUTH-2'!H1464</f>
        <v>61037936</v>
      </c>
      <c r="I1089" s="1441" t="n">
        <f aca="false">'SOUTH-2'!I1464</f>
        <v>1304416</v>
      </c>
      <c r="J1089" s="1441" t="n">
        <f aca="false">'SOUTH-2'!J1464</f>
        <v>1</v>
      </c>
      <c r="K1089" s="0" t="n">
        <f aca="false">'SOUTH-2'!K1464</f>
        <v>0</v>
      </c>
      <c r="L1089" s="0" t="n">
        <f aca="false">'SOUTH-2'!L1464</f>
        <v>1304416</v>
      </c>
      <c r="M1089" s="0" t="n">
        <f aca="false">'SOUTH-2'!M1464</f>
        <v>1307497.26144564</v>
      </c>
      <c r="N1089" s="0" t="str">
        <f aca="false">'SOUTH-2'!N1464</f>
        <v>Postogola</v>
      </c>
      <c r="O1089" s="0" t="s">
        <v>1036</v>
      </c>
    </row>
    <row r="1090" customFormat="false" ht="15" hidden="true" customHeight="false" outlineLevel="0" collapsed="false">
      <c r="A1090" s="0" t="n">
        <f aca="false">'SOUTH-2'!A1465</f>
        <v>2</v>
      </c>
      <c r="B1090" s="0" t="str">
        <f aca="false">'SOUTH-2'!B1465</f>
        <v>11 kV Samon &amp; Sons Feeder.</v>
      </c>
      <c r="C1090" s="1441" t="n">
        <f aca="false">'SOUTH-2'!C1465</f>
        <v>11</v>
      </c>
      <c r="D1090" s="1441" t="str">
        <f aca="false">'SOUTH-2'!D1465</f>
        <v>Jurain</v>
      </c>
      <c r="E1090" s="1441" t="str">
        <f aca="false">'SOUTH-2'!E1465</f>
        <v>HA021100501-02</v>
      </c>
      <c r="F1090" s="1441" t="n">
        <f aca="false">'SOUTH-2'!F1465</f>
        <v>1</v>
      </c>
      <c r="G1090" s="1441" t="n">
        <f aca="false">'SOUTH-2'!G1465</f>
        <v>6981957</v>
      </c>
      <c r="H1090" s="1441" t="n">
        <f aca="false">'SOUTH-2'!H1465</f>
        <v>8339686</v>
      </c>
      <c r="I1090" s="1441" t="n">
        <f aca="false">'SOUTH-2'!I1465</f>
        <v>1357729</v>
      </c>
      <c r="J1090" s="1441" t="n">
        <f aca="false">'SOUTH-2'!J1465</f>
        <v>1</v>
      </c>
      <c r="K1090" s="0" t="n">
        <f aca="false">'SOUTH-2'!K1465</f>
        <v>0</v>
      </c>
      <c r="L1090" s="0" t="n">
        <f aca="false">'SOUTH-2'!L1465</f>
        <v>1357729</v>
      </c>
      <c r="M1090" s="0" t="n">
        <f aca="false">'SOUTH-2'!M1465</f>
        <v>1360936.1961869</v>
      </c>
      <c r="N1090" s="0" t="str">
        <f aca="false">'SOUTH-2'!N1465</f>
        <v>Jurain</v>
      </c>
      <c r="O1090" s="0" t="s">
        <v>1036</v>
      </c>
    </row>
    <row r="1091" customFormat="false" ht="15" hidden="true" customHeight="false" outlineLevel="0" collapsed="false">
      <c r="A1091" s="0" t="n">
        <f aca="false">'SOUTH-2'!A1466</f>
        <v>3</v>
      </c>
      <c r="B1091" s="0" t="str">
        <f aca="false">'SOUTH-2'!B1466</f>
        <v>11 kV Alam Bagh Feeder.</v>
      </c>
      <c r="C1091" s="1441" t="n">
        <f aca="false">'SOUTH-2'!C1466</f>
        <v>11</v>
      </c>
      <c r="D1091" s="1441" t="str">
        <f aca="false">'SOUTH-2'!D1466</f>
        <v>Postogola</v>
      </c>
      <c r="E1091" s="1441" t="str">
        <f aca="false">'SOUTH-2'!E1466</f>
        <v>HA021100718-02</v>
      </c>
      <c r="F1091" s="1441" t="n">
        <f aca="false">'SOUTH-2'!F1466</f>
        <v>1</v>
      </c>
      <c r="G1091" s="1441" t="n">
        <f aca="false">'SOUTH-2'!G1466</f>
        <v>23055333</v>
      </c>
      <c r="H1091" s="1441" t="n">
        <f aca="false">'SOUTH-2'!H1466</f>
        <v>23596442</v>
      </c>
      <c r="I1091" s="1441" t="n">
        <f aca="false">'SOUTH-2'!I1466</f>
        <v>541109</v>
      </c>
      <c r="J1091" s="1441" t="n">
        <f aca="false">'SOUTH-2'!J1466</f>
        <v>1</v>
      </c>
      <c r="K1091" s="0" t="n">
        <f aca="false">'SOUTH-2'!K1466</f>
        <v>0</v>
      </c>
      <c r="L1091" s="0" t="n">
        <f aca="false">'SOUTH-2'!L1466</f>
        <v>541109</v>
      </c>
      <c r="M1091" s="0" t="n">
        <f aca="false">'SOUTH-2'!M1466</f>
        <v>542387.195222681</v>
      </c>
      <c r="N1091" s="0" t="str">
        <f aca="false">'SOUTH-2'!N1466</f>
        <v>Jurain</v>
      </c>
      <c r="O1091" s="0" t="s">
        <v>1036</v>
      </c>
    </row>
    <row r="1092" customFormat="false" ht="15" hidden="true" customHeight="false" outlineLevel="0" collapsed="false">
      <c r="A1092" s="0" t="n">
        <f aca="false">'SOUTH-2'!A1467</f>
        <v>4</v>
      </c>
      <c r="B1092" s="0" t="str">
        <f aca="false">'SOUTH-2'!B1467</f>
        <v>11 kV Majar O/H Feeder</v>
      </c>
      <c r="C1092" s="1441" t="n">
        <f aca="false">'SOUTH-2'!C1467</f>
        <v>11</v>
      </c>
      <c r="D1092" s="1441" t="str">
        <f aca="false">'SOUTH-2'!D1467</f>
        <v>Postogola</v>
      </c>
      <c r="E1092" s="1441" t="str">
        <f aca="false">'SOUTH-2'!E1467</f>
        <v>HA021100714-02</v>
      </c>
      <c r="F1092" s="1441" t="n">
        <f aca="false">'SOUTH-2'!F1467</f>
        <v>1</v>
      </c>
      <c r="G1092" s="1441" t="n">
        <f aca="false">'SOUTH-2'!G1467</f>
        <v>71243020</v>
      </c>
      <c r="H1092" s="1441" t="n">
        <f aca="false">'SOUTH-2'!H1467</f>
        <v>72786262</v>
      </c>
      <c r="I1092" s="1441" t="n">
        <f aca="false">'SOUTH-2'!I1467</f>
        <v>1543242</v>
      </c>
      <c r="J1092" s="1441" t="n">
        <f aca="false">'SOUTH-2'!J1467</f>
        <v>1</v>
      </c>
      <c r="K1092" s="0" t="n">
        <f aca="false">'SOUTH-2'!K1467</f>
        <v>0</v>
      </c>
      <c r="L1092" s="0" t="n">
        <f aca="false">'SOUTH-2'!L1467</f>
        <v>1543242</v>
      </c>
      <c r="M1092" s="0" t="n">
        <f aca="false">'SOUTH-2'!M1467</f>
        <v>1546887.41072472</v>
      </c>
      <c r="N1092" s="0" t="str">
        <f aca="false">'SOUTH-2'!N1467</f>
        <v>Postogola</v>
      </c>
      <c r="O1092" s="0" t="s">
        <v>1036</v>
      </c>
    </row>
    <row r="1093" customFormat="false" ht="15" hidden="true" customHeight="false" outlineLevel="0" collapsed="false">
      <c r="A1093" s="0" t="n">
        <f aca="false">'SOUTH-2'!A1468</f>
        <v>5</v>
      </c>
      <c r="B1093" s="0" t="str">
        <f aca="false">'SOUTH-2'!B1468</f>
        <v>11 kV Cyca Feeder</v>
      </c>
      <c r="C1093" s="1441" t="n">
        <f aca="false">'SOUTH-2'!C1468</f>
        <v>11</v>
      </c>
      <c r="D1093" s="1441" t="str">
        <f aca="false">'SOUTH-2'!D1468</f>
        <v>Postogola</v>
      </c>
      <c r="E1093" s="1441" t="str">
        <f aca="false">'SOUTH-2'!E1468</f>
        <v>DHK61081</v>
      </c>
      <c r="F1093" s="1441" t="n">
        <f aca="false">'SOUTH-2'!F1468</f>
        <v>1</v>
      </c>
      <c r="G1093" s="1441" t="n">
        <f aca="false">'SOUTH-2'!G1468</f>
        <v>407058.9</v>
      </c>
      <c r="H1093" s="1441" t="n">
        <f aca="false">'SOUTH-2'!H1468</f>
        <v>418110.9</v>
      </c>
      <c r="I1093" s="1441" t="n">
        <f aca="false">'SOUTH-2'!I1468</f>
        <v>11052</v>
      </c>
      <c r="J1093" s="1441" t="n">
        <f aca="false">'SOUTH-2'!J1468</f>
        <v>60</v>
      </c>
      <c r="K1093" s="0" t="n">
        <f aca="false">'SOUTH-2'!K1468</f>
        <v>0</v>
      </c>
      <c r="L1093" s="0" t="n">
        <f aca="false">'SOUTH-2'!L1468</f>
        <v>663120</v>
      </c>
      <c r="M1093" s="0" t="n">
        <f aca="false">'SOUTH-2'!M1468</f>
        <v>664686.406798009</v>
      </c>
      <c r="N1093" s="0" t="str">
        <f aca="false">'SOUTH-2'!N1468</f>
        <v>Postogola</v>
      </c>
      <c r="O1093" s="0" t="s">
        <v>1036</v>
      </c>
    </row>
    <row r="1094" customFormat="false" ht="15" hidden="true" customHeight="false" outlineLevel="0" collapsed="false">
      <c r="A1094" s="0" t="n">
        <f aca="false">'SOUTH-2'!A1469</f>
        <v>6</v>
      </c>
      <c r="B1094" s="0" t="str">
        <f aca="false">'SOUTH-2'!B1469</f>
        <v>11 kV Housing O/H Feeder.</v>
      </c>
      <c r="C1094" s="1441" t="n">
        <f aca="false">'SOUTH-2'!C1469</f>
        <v>11</v>
      </c>
      <c r="D1094" s="1441" t="str">
        <f aca="false">'SOUTH-2'!D1469</f>
        <v>Postogola</v>
      </c>
      <c r="E1094" s="1441" t="str">
        <f aca="false">'SOUTH-2'!E1469</f>
        <v>DHK61085</v>
      </c>
      <c r="F1094" s="1441" t="n">
        <f aca="false">'SOUTH-2'!F1469</f>
        <v>1</v>
      </c>
      <c r="G1094" s="1441" t="n">
        <f aca="false">'SOUTH-2'!G1469</f>
        <v>824597.3</v>
      </c>
      <c r="H1094" s="1441" t="n">
        <f aca="false">'SOUTH-2'!H1469</f>
        <v>845528</v>
      </c>
      <c r="I1094" s="1441" t="n">
        <f aca="false">'SOUTH-2'!I1469</f>
        <v>20930.7</v>
      </c>
      <c r="J1094" s="1441" t="n">
        <f aca="false">'SOUTH-2'!J1469</f>
        <v>60</v>
      </c>
      <c r="K1094" s="0" t="n">
        <f aca="false">'SOUTH-2'!K1469</f>
        <v>0</v>
      </c>
      <c r="L1094" s="0" t="n">
        <f aca="false">'SOUTH-2'!L1469</f>
        <v>1255842</v>
      </c>
      <c r="M1094" s="0" t="n">
        <f aca="false">'SOUTH-2'!M1469</f>
        <v>1258808.52106108</v>
      </c>
      <c r="N1094" s="0" t="str">
        <f aca="false">'SOUTH-2'!N1469</f>
        <v>Postogola</v>
      </c>
      <c r="O1094" s="0" t="s">
        <v>1036</v>
      </c>
    </row>
    <row r="1095" customFormat="false" ht="15" hidden="true" customHeight="false" outlineLevel="0" collapsed="false">
      <c r="A1095" s="0" t="n">
        <f aca="false">'SOUTH-2'!A1470</f>
        <v>7</v>
      </c>
      <c r="B1095" s="0" t="str">
        <f aca="false">'SOUTH-2'!B1470</f>
        <v>11 kV Munshi Bari</v>
      </c>
      <c r="C1095" s="1441" t="n">
        <f aca="false">'SOUTH-2'!C1470</f>
        <v>11</v>
      </c>
      <c r="D1095" s="1441" t="str">
        <f aca="false">'SOUTH-2'!D1470</f>
        <v>Postogola</v>
      </c>
      <c r="E1095" s="1441" t="str">
        <f aca="false">'SOUTH-2'!E1470</f>
        <v>DHK61078</v>
      </c>
      <c r="F1095" s="1441" t="n">
        <f aca="false">'SOUTH-2'!F1470</f>
        <v>1</v>
      </c>
      <c r="G1095" s="1441" t="n">
        <f aca="false">'SOUTH-2'!G1470</f>
        <v>706742.8</v>
      </c>
      <c r="H1095" s="1441" t="n">
        <f aca="false">'SOUTH-2'!H1470</f>
        <v>727154.9</v>
      </c>
      <c r="I1095" s="1441" t="n">
        <f aca="false">'SOUTH-2'!I1470</f>
        <v>20412.1</v>
      </c>
      <c r="J1095" s="1441" t="n">
        <f aca="false">'SOUTH-2'!J1470</f>
        <v>60</v>
      </c>
      <c r="K1095" s="0" t="n">
        <f aca="false">'SOUTH-2'!K1470</f>
        <v>0</v>
      </c>
      <c r="L1095" s="0" t="n">
        <f aca="false">'SOUTH-2'!L1470</f>
        <v>1224726</v>
      </c>
      <c r="M1095" s="0" t="n">
        <f aca="false">'SOUTH-2'!M1470</f>
        <v>1227619.01956222</v>
      </c>
      <c r="N1095" s="0" t="str">
        <f aca="false">'SOUTH-2'!N1470</f>
        <v>Postogola</v>
      </c>
      <c r="O1095" s="0" t="s">
        <v>1036</v>
      </c>
    </row>
    <row r="1096" customFormat="false" ht="15" hidden="true" customHeight="false" outlineLevel="0" collapsed="false">
      <c r="A1096" s="0" t="n">
        <f aca="false">'SOUTH-2'!A1471</f>
        <v>8</v>
      </c>
      <c r="B1096" s="0" t="str">
        <f aca="false">'SOUTH-2'!B1471</f>
        <v>11 kV Cantonment Feeder</v>
      </c>
      <c r="C1096" s="1441" t="n">
        <f aca="false">'SOUTH-2'!C1471</f>
        <v>11</v>
      </c>
      <c r="D1096" s="1441" t="str">
        <f aca="false">'SOUTH-2'!D1471</f>
        <v>Jurain</v>
      </c>
      <c r="E1096" s="1441" t="str">
        <f aca="false">'SOUTH-2'!E1471</f>
        <v>DHK60953</v>
      </c>
      <c r="F1096" s="1441" t="n">
        <f aca="false">'SOUTH-2'!F1471</f>
        <v>1</v>
      </c>
      <c r="G1096" s="1441" t="n">
        <f aca="false">'SOUTH-2'!G1471</f>
        <v>515784.4</v>
      </c>
      <c r="H1096" s="1441" t="n">
        <f aca="false">'SOUTH-2'!H1471</f>
        <v>517862.7</v>
      </c>
      <c r="I1096" s="1441" t="n">
        <f aca="false">'SOUTH-2'!I1471</f>
        <v>2078.29999999999</v>
      </c>
      <c r="J1096" s="1441" t="n">
        <f aca="false">'SOUTH-2'!J1471</f>
        <v>60</v>
      </c>
      <c r="K1096" s="0" t="n">
        <f aca="false">'SOUTH-2'!K1471</f>
        <v>0</v>
      </c>
      <c r="L1096" s="0" t="n">
        <f aca="false">'SOUTH-2'!L1471</f>
        <v>124697.999999999</v>
      </c>
      <c r="M1096" s="0" t="n">
        <f aca="false">'SOUTH-2'!M1471</f>
        <v>124992.558744869</v>
      </c>
      <c r="N1096" s="0" t="str">
        <f aca="false">'SOUTH-2'!N1471</f>
        <v>Postogola</v>
      </c>
      <c r="O1096" s="0" t="s">
        <v>1036</v>
      </c>
    </row>
    <row r="1097" customFormat="false" ht="15" hidden="true" customHeight="false" outlineLevel="0" collapsed="false">
      <c r="A1097" s="0" t="n">
        <f aca="false">'SOUTH-2'!A1472</f>
        <v>9</v>
      </c>
      <c r="B1097" s="0" t="str">
        <f aca="false">'SOUTH-2'!B1472</f>
        <v>11 kV DIT Feeder.</v>
      </c>
      <c r="C1097" s="1441" t="n">
        <f aca="false">'SOUTH-2'!C1472</f>
        <v>11</v>
      </c>
      <c r="D1097" s="1441" t="str">
        <f aca="false">'SOUTH-2'!D1472</f>
        <v>Postogola</v>
      </c>
      <c r="E1097" s="1441" t="str">
        <f aca="false">'SOUTH-2'!E1472</f>
        <v>DHK60868</v>
      </c>
      <c r="F1097" s="1441" t="n">
        <f aca="false">'SOUTH-2'!F1472</f>
        <v>1</v>
      </c>
      <c r="G1097" s="1441" t="n">
        <f aca="false">'SOUTH-2'!G1472</f>
        <v>797566.5</v>
      </c>
      <c r="H1097" s="1441" t="n">
        <f aca="false">'SOUTH-2'!H1472</f>
        <v>819569.4</v>
      </c>
      <c r="I1097" s="1441" t="n">
        <f aca="false">'SOUTH-2'!I1472</f>
        <v>22002.9</v>
      </c>
      <c r="J1097" s="1441" t="n">
        <f aca="false">'SOUTH-2'!J1472</f>
        <v>60</v>
      </c>
      <c r="K1097" s="0" t="n">
        <f aca="false">'SOUTH-2'!K1472</f>
        <v>0</v>
      </c>
      <c r="L1097" s="0" t="n">
        <f aca="false">'SOUTH-2'!L1472</f>
        <v>1320174</v>
      </c>
      <c r="M1097" s="0" t="n">
        <f aca="false">'SOUTH-2'!M1472</f>
        <v>1323292.48463047</v>
      </c>
      <c r="N1097" s="0" t="str">
        <f aca="false">'SOUTH-2'!N1472</f>
        <v>Postogola</v>
      </c>
      <c r="O1097" s="0" t="s">
        <v>1036</v>
      </c>
    </row>
    <row r="1098" customFormat="false" ht="15" hidden="true" customHeight="false" outlineLevel="0" collapsed="false">
      <c r="A1098" s="0" t="n">
        <f aca="false">'SOUTH-2'!A1473</f>
        <v>10</v>
      </c>
      <c r="B1098" s="0" t="str">
        <f aca="false">'SOUTH-2'!B1473</f>
        <v>11 kV Jurain WASA Road Feeder</v>
      </c>
      <c r="C1098" s="1441" t="n">
        <f aca="false">'SOUTH-2'!C1473</f>
        <v>11</v>
      </c>
      <c r="D1098" s="1441" t="str">
        <f aca="false">'SOUTH-2'!D1473</f>
        <v>Jurain</v>
      </c>
      <c r="E1098" s="1441" t="str">
        <f aca="false">'SOUTH-2'!E1473</f>
        <v>DHK60862</v>
      </c>
      <c r="F1098" s="1441" t="n">
        <f aca="false">'SOUTH-2'!F1473</f>
        <v>1</v>
      </c>
      <c r="G1098" s="1441" t="n">
        <f aca="false">'SOUTH-2'!G1473</f>
        <v>243241.8</v>
      </c>
      <c r="H1098" s="1441" t="n">
        <f aca="false">'SOUTH-2'!H1473</f>
        <v>283639</v>
      </c>
      <c r="I1098" s="1441" t="n">
        <f aca="false">'SOUTH-2'!I1473</f>
        <v>40397.2</v>
      </c>
      <c r="J1098" s="1441" t="n">
        <f aca="false">'SOUTH-2'!J1473</f>
        <v>60</v>
      </c>
      <c r="K1098" s="0" t="n">
        <f aca="false">'SOUTH-2'!K1473</f>
        <v>0</v>
      </c>
      <c r="L1098" s="0" t="n">
        <f aca="false">'SOUTH-2'!L1473</f>
        <v>2423832</v>
      </c>
      <c r="M1098" s="0" t="n">
        <f aca="false">'SOUTH-2'!M1473</f>
        <v>2429557.52015025</v>
      </c>
      <c r="N1098" s="0" t="str">
        <f aca="false">'SOUTH-2'!N1473</f>
        <v>Jurain</v>
      </c>
      <c r="O1098" s="0" t="s">
        <v>1036</v>
      </c>
    </row>
    <row r="1099" customFormat="false" ht="15" hidden="true" customHeight="false" outlineLevel="0" collapsed="false">
      <c r="A1099" s="0" t="n">
        <f aca="false">'SOUTH-2'!A1474</f>
        <v>11</v>
      </c>
      <c r="B1099" s="0" t="str">
        <f aca="false">'SOUTH-2'!B1474</f>
        <v>11 kV Khorshed Ali O/H Feeder.</v>
      </c>
      <c r="C1099" s="1441" t="n">
        <f aca="false">'SOUTH-2'!C1474</f>
        <v>11</v>
      </c>
      <c r="D1099" s="1441" t="str">
        <f aca="false">'SOUTH-2'!D1474</f>
        <v>Jurain</v>
      </c>
      <c r="E1099" s="1441" t="str">
        <f aca="false">'SOUTH-2'!E1474</f>
        <v>HA021100484-02</v>
      </c>
      <c r="F1099" s="1441" t="n">
        <f aca="false">'SOUTH-2'!F1474</f>
        <v>1</v>
      </c>
      <c r="G1099" s="1441" t="n">
        <f aca="false">'SOUTH-2'!G1474</f>
        <v>34480101</v>
      </c>
      <c r="H1099" s="1441" t="n">
        <f aca="false">'SOUTH-2'!H1474</f>
        <v>36547113</v>
      </c>
      <c r="I1099" s="1441" t="n">
        <f aca="false">'SOUTH-2'!I1474</f>
        <v>2067012</v>
      </c>
      <c r="J1099" s="1441" t="n">
        <f aca="false">'SOUTH-2'!J1474</f>
        <v>1</v>
      </c>
      <c r="K1099" s="0" t="n">
        <f aca="false">'SOUTH-2'!K1474</f>
        <v>0</v>
      </c>
      <c r="L1099" s="0" t="n">
        <f aca="false">'SOUTH-2'!L1474</f>
        <v>2067012</v>
      </c>
      <c r="M1099" s="0" t="n">
        <f aca="false">'SOUTH-2'!M1474</f>
        <v>2071894.64816077</v>
      </c>
      <c r="N1099" s="0" t="str">
        <f aca="false">'SOUTH-2'!N1474</f>
        <v>Jurain</v>
      </c>
      <c r="O1099" s="0" t="s">
        <v>1036</v>
      </c>
    </row>
    <row r="1100" customFormat="false" ht="15" hidden="true" customHeight="false" outlineLevel="0" collapsed="false">
      <c r="A1100" s="0" t="n">
        <f aca="false">'SOUTH-2'!A1475</f>
        <v>12</v>
      </c>
      <c r="B1100" s="0" t="str">
        <f aca="false">'SOUTH-2'!B1475</f>
        <v>11 kV Murad pur Feeder.</v>
      </c>
      <c r="C1100" s="1441" t="n">
        <f aca="false">'SOUTH-2'!C1475</f>
        <v>11</v>
      </c>
      <c r="D1100" s="1441" t="str">
        <f aca="false">'SOUTH-2'!D1475</f>
        <v>Jurain</v>
      </c>
      <c r="E1100" s="1441" t="str">
        <f aca="false">'SOUTH-2'!E1475</f>
        <v>HA021100680-02</v>
      </c>
      <c r="F1100" s="1441" t="n">
        <f aca="false">'SOUTH-2'!F1475</f>
        <v>1</v>
      </c>
      <c r="G1100" s="1441" t="n">
        <f aca="false">'SOUTH-2'!G1475</f>
        <v>3547.1</v>
      </c>
      <c r="H1100" s="1441" t="n">
        <f aca="false">'SOUTH-2'!H1475</f>
        <v>5929.5</v>
      </c>
      <c r="I1100" s="1441" t="n">
        <f aca="false">'SOUTH-2'!I1475</f>
        <v>2382.4</v>
      </c>
      <c r="J1100" s="1441" t="n">
        <f aca="false">'SOUTH-2'!J1475</f>
        <v>1000</v>
      </c>
      <c r="K1100" s="0" t="n">
        <f aca="false">'SOUTH-2'!K1475</f>
        <v>0</v>
      </c>
      <c r="L1100" s="0" t="n">
        <f aca="false">'SOUTH-2'!L1475</f>
        <v>2382400</v>
      </c>
      <c r="M1100" s="0" t="n">
        <f aca="false">'SOUTH-2'!M1475</f>
        <v>2388027.65043367</v>
      </c>
      <c r="N1100" s="0" t="str">
        <f aca="false">'SOUTH-2'!N1475</f>
        <v>Jurain</v>
      </c>
      <c r="O1100" s="0" t="s">
        <v>1036</v>
      </c>
    </row>
    <row r="1101" customFormat="false" ht="15" hidden="true" customHeight="false" outlineLevel="0" collapsed="false">
      <c r="A1101" s="0" t="n">
        <f aca="false">'SOUTH-2'!A1476</f>
        <v>13</v>
      </c>
      <c r="B1101" s="0" t="str">
        <f aca="false">'SOUTH-2'!B1476</f>
        <v>11 kV Habib Oil Feeder.</v>
      </c>
      <c r="C1101" s="1441" t="n">
        <f aca="false">'SOUTH-2'!C1476</f>
        <v>11</v>
      </c>
      <c r="D1101" s="1441" t="str">
        <f aca="false">'SOUTH-2'!D1476</f>
        <v>Postogola</v>
      </c>
      <c r="E1101" s="1441" t="str">
        <f aca="false">'SOUTH-2'!E1476</f>
        <v>HA021101240-02</v>
      </c>
      <c r="F1101" s="1441" t="n">
        <f aca="false">'SOUTH-2'!F1476</f>
        <v>1</v>
      </c>
      <c r="G1101" s="1441" t="n">
        <f aca="false">'SOUTH-2'!G1476</f>
        <v>52807093</v>
      </c>
      <c r="H1101" s="1441" t="n">
        <f aca="false">'SOUTH-2'!H1476</f>
        <v>54442479</v>
      </c>
      <c r="I1101" s="1441" t="n">
        <f aca="false">'SOUTH-2'!I1476</f>
        <v>1635386</v>
      </c>
      <c r="J1101" s="1441" t="n">
        <f aca="false">'SOUTH-2'!J1476</f>
        <v>1</v>
      </c>
      <c r="K1101" s="0" t="n">
        <f aca="false">'SOUTH-2'!K1476</f>
        <v>0</v>
      </c>
      <c r="L1101" s="0" t="n">
        <f aca="false">'SOUTH-2'!L1476</f>
        <v>1635386</v>
      </c>
      <c r="M1101" s="0" t="n">
        <f aca="false">'SOUTH-2'!M1476</f>
        <v>1639249.07116023</v>
      </c>
      <c r="N1101" s="0" t="str">
        <f aca="false">'SOUTH-2'!N1476</f>
        <v>Postogola</v>
      </c>
      <c r="O1101" s="0" t="s">
        <v>1036</v>
      </c>
    </row>
    <row r="1102" customFormat="false" ht="15" hidden="true" customHeight="false" outlineLevel="0" collapsed="false">
      <c r="A1102" s="0" t="n">
        <f aca="false">'SOUTH-2'!A1477</f>
        <v>14</v>
      </c>
      <c r="B1102" s="0" t="str">
        <f aca="false">'SOUTH-2'!B1477</f>
        <v>11 kV Rajabari Feeder.</v>
      </c>
      <c r="C1102" s="1441" t="n">
        <f aca="false">'SOUTH-2'!C1477</f>
        <v>11</v>
      </c>
      <c r="D1102" s="1441" t="str">
        <f aca="false">'SOUTH-2'!D1477</f>
        <v>Postogola</v>
      </c>
      <c r="E1102" s="1441" t="str">
        <f aca="false">'SOUTH-2'!E1477</f>
        <v>HA021100681-02</v>
      </c>
      <c r="F1102" s="1441" t="n">
        <f aca="false">'SOUTH-2'!F1477</f>
        <v>1</v>
      </c>
      <c r="G1102" s="1441" t="n">
        <f aca="false">'SOUTH-2'!G1477</f>
        <v>52708936</v>
      </c>
      <c r="H1102" s="1441" t="n">
        <f aca="false">'SOUTH-2'!H1477</f>
        <v>52971025</v>
      </c>
      <c r="I1102" s="1441" t="n">
        <f aca="false">'SOUTH-2'!I1477</f>
        <v>262089</v>
      </c>
      <c r="J1102" s="1441" t="n">
        <f aca="false">'SOUTH-2'!J1477</f>
        <v>1</v>
      </c>
      <c r="K1102" s="0" t="n">
        <f aca="false">'SOUTH-2'!K1477</f>
        <v>0</v>
      </c>
      <c r="L1102" s="0" t="n">
        <f aca="false">'SOUTH-2'!L1477</f>
        <v>262089</v>
      </c>
      <c r="M1102" s="0" t="n">
        <f aca="false">'SOUTH-2'!M1477</f>
        <v>262708.100602129</v>
      </c>
      <c r="N1102" s="0" t="str">
        <f aca="false">'SOUTH-2'!N1477</f>
        <v>Postogola</v>
      </c>
      <c r="O1102" s="0" t="s">
        <v>1036</v>
      </c>
    </row>
    <row r="1103" customFormat="false" ht="15" hidden="true" customHeight="false" outlineLevel="0" collapsed="false">
      <c r="A1103" s="0" t="n">
        <f aca="false">'SOUTH-2'!A1478</f>
        <v>15</v>
      </c>
      <c r="B1103" s="0" t="str">
        <f aca="false">'SOUTH-2'!B1478</f>
        <v>11/0.415  kV, 200 kVA AT-1+2</v>
      </c>
      <c r="C1103" s="1441" t="n">
        <f aca="false">'SOUTH-2'!C1478</f>
        <v>11</v>
      </c>
      <c r="D1103" s="1441" t="n">
        <f aca="false">'SOUTH-2'!D1478</f>
        <v>0</v>
      </c>
      <c r="E1103" s="1441" t="str">
        <f aca="false">'SOUTH-2'!E1478</f>
        <v>ELIB67385</v>
      </c>
      <c r="F1103" s="1441" t="n">
        <f aca="false">'SOUTH-2'!F1478</f>
        <v>1</v>
      </c>
      <c r="G1103" s="1441" t="n">
        <f aca="false">'SOUTH-2'!G1478</f>
        <v>243.19</v>
      </c>
      <c r="H1103" s="1441" t="n">
        <f aca="false">'SOUTH-2'!H1478</f>
        <v>314.92</v>
      </c>
      <c r="I1103" s="1441" t="n">
        <f aca="false">'SOUTH-2'!I1478</f>
        <v>71.73</v>
      </c>
      <c r="J1103" s="1441" t="n">
        <f aca="false">'SOUTH-2'!J1478</f>
        <v>80</v>
      </c>
      <c r="K1103" s="0" t="n">
        <f aca="false">'SOUTH-2'!K1478</f>
        <v>0</v>
      </c>
      <c r="L1103" s="0" t="n">
        <f aca="false">'SOUTH-2'!L1478</f>
        <v>5738.4</v>
      </c>
      <c r="M1103" s="0" t="n">
        <f aca="false">'SOUTH-2'!M1478</f>
        <v>5751.95511637366</v>
      </c>
      <c r="N1103" s="0" t="str">
        <f aca="false">'SOUTH-2'!N1478</f>
        <v>Postogola</v>
      </c>
      <c r="O1103" s="0" t="s">
        <v>1036</v>
      </c>
    </row>
    <row r="1104" customFormat="false" ht="15" hidden="true" customHeight="false" outlineLevel="0" collapsed="false">
      <c r="A1104" s="0" t="n">
        <f aca="false">'SOUTH-2'!A1545</f>
        <v>1</v>
      </c>
      <c r="B1104" s="0" t="str">
        <f aca="false">'SOUTH-2'!B1545</f>
        <v>11 kV Feeder-1</v>
      </c>
      <c r="C1104" s="1441" t="n">
        <f aca="false">'SOUTH-2'!C1545</f>
        <v>11</v>
      </c>
      <c r="D1104" s="1441" t="n">
        <f aca="false">'SOUTH-2'!D1545</f>
        <v>0</v>
      </c>
      <c r="E1104" s="1441" t="str">
        <f aca="false">'SOUTH-2'!E1545</f>
        <v>DHK60892</v>
      </c>
      <c r="F1104" s="1441" t="n">
        <f aca="false">'SOUTH-2'!F1545</f>
        <v>1</v>
      </c>
      <c r="G1104" s="1441" t="n">
        <f aca="false">'SOUTH-2'!G1545</f>
        <v>0</v>
      </c>
      <c r="H1104" s="1441" t="n">
        <f aca="false">'SOUTH-2'!H1545</f>
        <v>0</v>
      </c>
      <c r="I1104" s="1441" t="n">
        <f aca="false">'SOUTH-2'!I1545</f>
        <v>0</v>
      </c>
      <c r="J1104" s="1441" t="n">
        <f aca="false">'SOUTH-2'!J1545</f>
        <v>60</v>
      </c>
      <c r="K1104" s="0" t="n">
        <f aca="false">'SOUTH-2'!K1545</f>
        <v>0</v>
      </c>
      <c r="L1104" s="0" t="n">
        <f aca="false">'SOUTH-2'!L1545</f>
        <v>0</v>
      </c>
      <c r="M1104" s="0" t="n">
        <f aca="false">'SOUTH-2'!M1545</f>
        <v>0</v>
      </c>
      <c r="N1104" s="0" t="n">
        <f aca="false">'SOUTH-2'!N1545</f>
        <v>0</v>
      </c>
      <c r="O1104" s="0" t="s">
        <v>1051</v>
      </c>
    </row>
    <row r="1105" customFormat="false" ht="15" hidden="true" customHeight="false" outlineLevel="0" collapsed="false">
      <c r="A1105" s="0" t="n">
        <f aca="false">'SOUTH-2'!A1546</f>
        <v>2</v>
      </c>
      <c r="B1105" s="0" t="str">
        <f aca="false">'SOUTH-2'!B1546</f>
        <v>11 kV Feeder-2</v>
      </c>
      <c r="C1105" s="1441" t="n">
        <f aca="false">'SOUTH-2'!C1546</f>
        <v>11</v>
      </c>
      <c r="D1105" s="1441" t="n">
        <f aca="false">'SOUTH-2'!D1546</f>
        <v>0</v>
      </c>
      <c r="E1105" s="1441" t="str">
        <f aca="false">'SOUTH-2'!E1546</f>
        <v>DHK60968</v>
      </c>
      <c r="F1105" s="1441" t="n">
        <f aca="false">'SOUTH-2'!F1546</f>
        <v>1</v>
      </c>
      <c r="G1105" s="1441" t="n">
        <f aca="false">'SOUTH-2'!G1546</f>
        <v>0</v>
      </c>
      <c r="H1105" s="1441" t="n">
        <f aca="false">'SOUTH-2'!H1546</f>
        <v>0</v>
      </c>
      <c r="I1105" s="1441" t="n">
        <f aca="false">'SOUTH-2'!I1546</f>
        <v>0</v>
      </c>
      <c r="J1105" s="1441" t="n">
        <f aca="false">'SOUTH-2'!J1546</f>
        <v>60</v>
      </c>
      <c r="K1105" s="0" t="n">
        <f aca="false">'SOUTH-2'!K1546</f>
        <v>0</v>
      </c>
      <c r="L1105" s="0" t="n">
        <f aca="false">'SOUTH-2'!L1546</f>
        <v>0</v>
      </c>
      <c r="M1105" s="0" t="n">
        <f aca="false">'SOUTH-2'!M1546</f>
        <v>0</v>
      </c>
      <c r="N1105" s="0" t="n">
        <f aca="false">'SOUTH-2'!N1546</f>
        <v>0</v>
      </c>
      <c r="O1105" s="0" t="s">
        <v>1051</v>
      </c>
    </row>
    <row r="1106" customFormat="false" ht="15" hidden="true" customHeight="false" outlineLevel="0" collapsed="false">
      <c r="A1106" s="0" t="n">
        <f aca="false">'SOUTH-2'!A1547</f>
        <v>3</v>
      </c>
      <c r="B1106" s="0" t="str">
        <f aca="false">'SOUTH-2'!B1547</f>
        <v>11 kV Dholaikal RMU</v>
      </c>
      <c r="C1106" s="1441" t="n">
        <f aca="false">'SOUTH-2'!C1547</f>
        <v>11</v>
      </c>
      <c r="D1106" s="1441" t="n">
        <f aca="false">'SOUTH-2'!D1547</f>
        <v>0</v>
      </c>
      <c r="E1106" s="1441" t="str">
        <f aca="false">'SOUTH-2'!E1547</f>
        <v>DHK60970</v>
      </c>
      <c r="F1106" s="1441" t="n">
        <f aca="false">'SOUTH-2'!F1547</f>
        <v>1</v>
      </c>
      <c r="G1106" s="1441" t="n">
        <f aca="false">'SOUTH-2'!G1547</f>
        <v>158004.4</v>
      </c>
      <c r="H1106" s="1441" t="n">
        <f aca="false">'SOUTH-2'!H1547</f>
        <v>190281.3</v>
      </c>
      <c r="I1106" s="1441" t="n">
        <f aca="false">'SOUTH-2'!I1547</f>
        <v>32276.9</v>
      </c>
      <c r="J1106" s="1441" t="n">
        <f aca="false">'SOUTH-2'!J1547</f>
        <v>60</v>
      </c>
      <c r="K1106" s="0" t="n">
        <f aca="false">'SOUTH-2'!K1547</f>
        <v>0</v>
      </c>
      <c r="L1106" s="0" t="n">
        <f aca="false">'SOUTH-2'!L1547</f>
        <v>1936614</v>
      </c>
      <c r="M1106" s="0" t="n">
        <f aca="false">'SOUTH-2'!M1547</f>
        <v>1942348.07203723</v>
      </c>
      <c r="N1106" s="0" t="str">
        <f aca="false">'SOUTH-2'!N1547</f>
        <v>Banglabazar</v>
      </c>
      <c r="O1106" s="0" t="s">
        <v>1051</v>
      </c>
    </row>
    <row r="1107" customFormat="false" ht="15" hidden="true" customHeight="false" outlineLevel="0" collapsed="false">
      <c r="A1107" s="0" t="n">
        <f aca="false">'SOUTH-2'!A1548</f>
        <v>4</v>
      </c>
      <c r="B1107" s="0" t="str">
        <f aca="false">'SOUTH-2'!B1548</f>
        <v>11 kV Alom Gonj</v>
      </c>
      <c r="C1107" s="1441" t="n">
        <f aca="false">'SOUTH-2'!C1548</f>
        <v>11</v>
      </c>
      <c r="D1107" s="1441" t="n">
        <f aca="false">'SOUTH-2'!D1548</f>
        <v>0</v>
      </c>
      <c r="E1107" s="1441" t="str">
        <f aca="false">'SOUTH-2'!E1548</f>
        <v>DHK60894</v>
      </c>
      <c r="F1107" s="1441" t="n">
        <f aca="false">'SOUTH-2'!F1548</f>
        <v>1</v>
      </c>
      <c r="G1107" s="1441" t="n">
        <f aca="false">'SOUTH-2'!G1548</f>
        <v>460143.7</v>
      </c>
      <c r="H1107" s="1441" t="n">
        <f aca="false">'SOUTH-2'!H1548</f>
        <v>469945.6</v>
      </c>
      <c r="I1107" s="1441" t="n">
        <f aca="false">'SOUTH-2'!I1548</f>
        <v>9801.89999999996</v>
      </c>
      <c r="J1107" s="1441" t="n">
        <f aca="false">'SOUTH-2'!J1548</f>
        <v>60</v>
      </c>
      <c r="K1107" s="0" t="n">
        <f aca="false">'SOUTH-2'!K1548</f>
        <v>0</v>
      </c>
      <c r="L1107" s="0" t="n">
        <f aca="false">'SOUTH-2'!L1548</f>
        <v>588113.999999998</v>
      </c>
      <c r="M1107" s="0" t="n">
        <f aca="false">'SOUTH-2'!M1548</f>
        <v>589855.332057964</v>
      </c>
      <c r="N1107" s="0" t="str">
        <f aca="false">'SOUTH-2'!N1548</f>
        <v>Postogola</v>
      </c>
      <c r="O1107" s="0" t="s">
        <v>1051</v>
      </c>
    </row>
    <row r="1108" customFormat="false" ht="15" hidden="true" customHeight="false" outlineLevel="0" collapsed="false">
      <c r="A1108" s="0" t="n">
        <f aca="false">'SOUTH-2'!A1549</f>
        <v>5</v>
      </c>
      <c r="B1108" s="0" t="str">
        <f aca="false">'SOUTH-2'!B1549</f>
        <v>11 kV Dhalka Nagar Feeder (F-5)</v>
      </c>
      <c r="C1108" s="1441" t="n">
        <f aca="false">'SOUTH-2'!C1549</f>
        <v>11</v>
      </c>
      <c r="D1108" s="1441" t="n">
        <f aca="false">'SOUTH-2'!D1549</f>
        <v>0</v>
      </c>
      <c r="E1108" s="1441" t="str">
        <f aca="false">'SOUTH-2'!E1549</f>
        <v>DHK60895</v>
      </c>
      <c r="F1108" s="1441" t="n">
        <f aca="false">'SOUTH-2'!F1549</f>
        <v>1</v>
      </c>
      <c r="G1108" s="1441" t="n">
        <f aca="false">'SOUTH-2'!G1549</f>
        <v>475941.2</v>
      </c>
      <c r="H1108" s="1441" t="n">
        <f aca="false">'SOUTH-2'!H1549</f>
        <v>505725.6</v>
      </c>
      <c r="I1108" s="1441" t="n">
        <f aca="false">'SOUTH-2'!I1549</f>
        <v>29784.4</v>
      </c>
      <c r="J1108" s="1441" t="n">
        <f aca="false">'SOUTH-2'!J1549</f>
        <v>60</v>
      </c>
      <c r="K1108" s="0" t="n">
        <f aca="false">'SOUTH-2'!K1549</f>
        <v>0</v>
      </c>
      <c r="L1108" s="0" t="n">
        <f aca="false">'SOUTH-2'!L1549</f>
        <v>1787064</v>
      </c>
      <c r="M1108" s="0" t="n">
        <f aca="false">'SOUTH-2'!M1549</f>
        <v>1792355.27317635</v>
      </c>
      <c r="N1108" s="0" t="str">
        <f aca="false">'SOUTH-2'!N1549</f>
        <v>Postogola</v>
      </c>
      <c r="O1108" s="0" t="s">
        <v>1051</v>
      </c>
    </row>
    <row r="1109" customFormat="false" ht="15" hidden="true" customHeight="false" outlineLevel="0" collapsed="false">
      <c r="A1109" s="0" t="n">
        <f aca="false">'SOUTH-2'!A1550</f>
        <v>6</v>
      </c>
      <c r="B1109" s="0" t="str">
        <f aca="false">'SOUTH-2'!B1550</f>
        <v>11 kV Farashgonj Feeder (F-6)</v>
      </c>
      <c r="C1109" s="1441" t="n">
        <f aca="false">'SOUTH-2'!C1550</f>
        <v>11</v>
      </c>
      <c r="D1109" s="1441" t="n">
        <f aca="false">'SOUTH-2'!D1550</f>
        <v>0</v>
      </c>
      <c r="E1109" s="1441" t="str">
        <f aca="false">'SOUTH-2'!E1550</f>
        <v>DHK68133</v>
      </c>
      <c r="F1109" s="1441" t="n">
        <f aca="false">'SOUTH-2'!F1550</f>
        <v>1</v>
      </c>
      <c r="G1109" s="1441" t="n">
        <f aca="false">'SOUTH-2'!G1550</f>
        <v>3530.25</v>
      </c>
      <c r="H1109" s="1441" t="n">
        <f aca="false">'SOUTH-2'!H1550</f>
        <v>3559.31</v>
      </c>
      <c r="I1109" s="1441" t="n">
        <f aca="false">'SOUTH-2'!I1550</f>
        <v>29.0599999999999</v>
      </c>
      <c r="J1109" s="1441" t="n">
        <f aca="false">'SOUTH-2'!J1550</f>
        <v>60000</v>
      </c>
      <c r="K1109" s="0" t="n">
        <f aca="false">'SOUTH-2'!K1550</f>
        <v>0</v>
      </c>
      <c r="L1109" s="0" t="n">
        <f aca="false">'SOUTH-2'!L1550</f>
        <v>1743600</v>
      </c>
      <c r="M1109" s="0" t="n">
        <f aca="false">'SOUTH-2'!M1550</f>
        <v>1748762.581704</v>
      </c>
      <c r="N1109" s="0" t="str">
        <f aca="false">'SOUTH-2'!N1550</f>
        <v>Banglabazar</v>
      </c>
      <c r="O1109" s="0" t="s">
        <v>1051</v>
      </c>
    </row>
    <row r="1110" customFormat="false" ht="15" hidden="true" customHeight="false" outlineLevel="0" collapsed="false">
      <c r="A1110" s="0" t="n">
        <f aca="false">'SOUTH-2'!A1551</f>
        <v>7</v>
      </c>
      <c r="B1110" s="0" t="str">
        <f aca="false">'SOUTH-2'!B1551</f>
        <v>11 kV Doyaganj</v>
      </c>
      <c r="C1110" s="1441" t="n">
        <f aca="false">'SOUTH-2'!C1551</f>
        <v>11</v>
      </c>
      <c r="D1110" s="1441" t="n">
        <f aca="false">'SOUTH-2'!D1551</f>
        <v>0</v>
      </c>
      <c r="E1110" s="1441" t="str">
        <f aca="false">'SOUTH-2'!E1551</f>
        <v>DHK68134</v>
      </c>
      <c r="F1110" s="1441" t="n">
        <f aca="false">'SOUTH-2'!F1551</f>
        <v>1</v>
      </c>
      <c r="G1110" s="1441" t="n">
        <f aca="false">'SOUTH-2'!G1551</f>
        <v>2322.27</v>
      </c>
      <c r="H1110" s="1441" t="n">
        <f aca="false">'SOUTH-2'!H1551</f>
        <v>2352.51</v>
      </c>
      <c r="I1110" s="1441" t="n">
        <f aca="false">'SOUTH-2'!I1551</f>
        <v>30.2400000000002</v>
      </c>
      <c r="J1110" s="1441" t="n">
        <f aca="false">'SOUTH-2'!J1551</f>
        <v>60000</v>
      </c>
      <c r="K1110" s="0" t="n">
        <f aca="false">'SOUTH-2'!K1551</f>
        <v>0</v>
      </c>
      <c r="L1110" s="0" t="n">
        <f aca="false">'SOUTH-2'!L1551</f>
        <v>1814400.00000001</v>
      </c>
      <c r="M1110" s="0" t="n">
        <f aca="false">'SOUTH-2'!M1551</f>
        <v>1819772.21165621</v>
      </c>
      <c r="N1110" s="0" t="str">
        <f aca="false">'SOUTH-2'!N1551</f>
        <v>Swamibag</v>
      </c>
      <c r="O1110" s="0" t="s">
        <v>1051</v>
      </c>
    </row>
    <row r="1111" customFormat="false" ht="15" hidden="true" customHeight="false" outlineLevel="0" collapsed="false">
      <c r="A1111" s="0" t="n">
        <f aca="false">'SOUTH-2'!A1552</f>
        <v>10</v>
      </c>
      <c r="B1111" s="0" t="str">
        <f aca="false">'SOUTH-2'!B1552</f>
        <v>11 kV Faridabad</v>
      </c>
      <c r="C1111" s="1441" t="n">
        <f aca="false">'SOUTH-2'!C1552</f>
        <v>11</v>
      </c>
      <c r="D1111" s="1441" t="n">
        <f aca="false">'SOUTH-2'!D1552</f>
        <v>0</v>
      </c>
      <c r="E1111" s="1441" t="str">
        <f aca="false">'SOUTH-2'!E1552</f>
        <v>DHK68140</v>
      </c>
      <c r="F1111" s="1441" t="n">
        <f aca="false">'SOUTH-2'!F1552</f>
        <v>1</v>
      </c>
      <c r="G1111" s="1441" t="n">
        <f aca="false">'SOUTH-2'!G1552</f>
        <v>730.03</v>
      </c>
      <c r="H1111" s="1441" t="n">
        <f aca="false">'SOUTH-2'!H1552</f>
        <v>751.51</v>
      </c>
      <c r="I1111" s="1441" t="n">
        <f aca="false">'SOUTH-2'!I1552</f>
        <v>21.48</v>
      </c>
      <c r="J1111" s="1441" t="n">
        <f aca="false">'SOUTH-2'!J1552</f>
        <v>60000</v>
      </c>
      <c r="K1111" s="0" t="n">
        <f aca="false">'SOUTH-2'!K1552</f>
        <v>0</v>
      </c>
      <c r="L1111" s="0" t="n">
        <f aca="false">'SOUTH-2'!L1552</f>
        <v>1288800</v>
      </c>
      <c r="M1111" s="0" t="n">
        <f aca="false">'SOUTH-2'!M1552</f>
        <v>1292615.97573992</v>
      </c>
      <c r="N1111" s="0" t="str">
        <f aca="false">'SOUTH-2'!N1552</f>
        <v>Postogola</v>
      </c>
      <c r="O1111" s="0" t="s">
        <v>1051</v>
      </c>
    </row>
    <row r="1112" customFormat="false" ht="15" hidden="true" customHeight="false" outlineLevel="0" collapsed="false">
      <c r="A1112" s="0" t="n">
        <f aca="false">'SOUTH-2'!A1553</f>
        <v>11</v>
      </c>
      <c r="B1112" s="0" t="str">
        <f aca="false">'SOUTH-2'!B1553</f>
        <v>11 kV Gandaria</v>
      </c>
      <c r="C1112" s="1441" t="n">
        <f aca="false">'SOUTH-2'!C1553</f>
        <v>11</v>
      </c>
      <c r="D1112" s="1441" t="n">
        <f aca="false">'SOUTH-2'!D1553</f>
        <v>0</v>
      </c>
      <c r="E1112" s="1441" t="str">
        <f aca="false">'SOUTH-2'!E1553</f>
        <v>DHK60969</v>
      </c>
      <c r="F1112" s="1441" t="n">
        <f aca="false">'SOUTH-2'!F1553</f>
        <v>1</v>
      </c>
      <c r="G1112" s="1441" t="n">
        <f aca="false">'SOUTH-2'!G1553</f>
        <v>300077.81</v>
      </c>
      <c r="H1112" s="1441" t="n">
        <f aca="false">'SOUTH-2'!H1553</f>
        <v>336244.2</v>
      </c>
      <c r="I1112" s="1441" t="n">
        <f aca="false">'SOUTH-2'!I1553</f>
        <v>36166.39</v>
      </c>
      <c r="J1112" s="1441" t="n">
        <f aca="false">'SOUTH-2'!J1553</f>
        <v>60</v>
      </c>
      <c r="K1112" s="0" t="n">
        <f aca="false">'SOUTH-2'!K1553</f>
        <v>0</v>
      </c>
      <c r="L1112" s="0" t="n">
        <f aca="false">'SOUTH-2'!L1553</f>
        <v>2169983.4</v>
      </c>
      <c r="M1112" s="0" t="n">
        <f aca="false">'SOUTH-2'!M1553</f>
        <v>2176408.44966669</v>
      </c>
      <c r="N1112" s="0" t="str">
        <f aca="false">'SOUTH-2'!N1553</f>
        <v>Postogola</v>
      </c>
      <c r="O1112" s="0" t="s">
        <v>1051</v>
      </c>
    </row>
    <row r="1113" customFormat="false" ht="15" hidden="true" customHeight="false" outlineLevel="0" collapsed="false">
      <c r="A1113" s="0" t="n">
        <f aca="false">'SOUTH-2'!A1554</f>
        <v>12</v>
      </c>
      <c r="B1113" s="0" t="str">
        <f aca="false">'SOUTH-2'!B1554</f>
        <v>11 kV Walter Road</v>
      </c>
      <c r="C1113" s="1441" t="n">
        <f aca="false">'SOUTH-2'!C1554</f>
        <v>11</v>
      </c>
      <c r="D1113" s="1441" t="n">
        <f aca="false">'SOUTH-2'!D1554</f>
        <v>0</v>
      </c>
      <c r="E1113" s="1441" t="str">
        <f aca="false">'SOUTH-2'!E1554</f>
        <v>DHK68136</v>
      </c>
      <c r="F1113" s="1441" t="n">
        <f aca="false">'SOUTH-2'!F1554</f>
        <v>1</v>
      </c>
      <c r="G1113" s="1441" t="n">
        <f aca="false">'SOUTH-2'!G1554</f>
        <v>926.56</v>
      </c>
      <c r="H1113" s="1441" t="n">
        <f aca="false">'SOUTH-2'!H1554</f>
        <v>950.44</v>
      </c>
      <c r="I1113" s="1441" t="n">
        <f aca="false">'SOUTH-2'!I1554</f>
        <v>23.8800000000001</v>
      </c>
      <c r="J1113" s="1441" t="n">
        <f aca="false">'SOUTH-2'!J1554</f>
        <v>60000</v>
      </c>
      <c r="K1113" s="0" t="n">
        <f aca="false">'SOUTH-2'!K1554</f>
        <v>0</v>
      </c>
      <c r="L1113" s="0" t="n">
        <f aca="false">'SOUTH-2'!L1554</f>
        <v>1432800.00000001</v>
      </c>
      <c r="M1113" s="0" t="n">
        <f aca="false">'SOUTH-2'!M1554</f>
        <v>1437042.34174439</v>
      </c>
      <c r="N1113" s="0" t="str">
        <f aca="false">'SOUTH-2'!N1554</f>
        <v>Banglabazar</v>
      </c>
      <c r="O1113" s="0" t="s">
        <v>1051</v>
      </c>
    </row>
    <row r="1114" customFormat="false" ht="15" hidden="true" customHeight="false" outlineLevel="0" collapsed="false">
      <c r="A1114" s="0" t="n">
        <f aca="false">'SOUTH-2'!A1555</f>
        <v>13</v>
      </c>
      <c r="B1114" s="0" t="str">
        <f aca="false">'SOUTH-2'!B1555</f>
        <v>11 kV Murgitola Feeder (F-11)</v>
      </c>
      <c r="C1114" s="1441" t="n">
        <f aca="false">'SOUTH-2'!C1555</f>
        <v>11</v>
      </c>
      <c r="D1114" s="1441" t="n">
        <f aca="false">'SOUTH-2'!D1555</f>
        <v>0</v>
      </c>
      <c r="E1114" s="1441" t="str">
        <f aca="false">'SOUTH-2'!E1555</f>
        <v>DHK68138</v>
      </c>
      <c r="F1114" s="1441" t="n">
        <f aca="false">'SOUTH-2'!F1555</f>
        <v>1</v>
      </c>
      <c r="G1114" s="1441" t="n">
        <f aca="false">'SOUTH-2'!G1555</f>
        <v>3813.73</v>
      </c>
      <c r="H1114" s="1441" t="n">
        <f aca="false">'SOUTH-2'!H1555</f>
        <v>3852.58</v>
      </c>
      <c r="I1114" s="1441" t="n">
        <f aca="false">'SOUTH-2'!I1555</f>
        <v>38.8499999999999</v>
      </c>
      <c r="J1114" s="1441" t="n">
        <f aca="false">'SOUTH-2'!J1555</f>
        <v>60000</v>
      </c>
      <c r="K1114" s="0" t="n">
        <f aca="false">'SOUTH-2'!K1555</f>
        <v>0</v>
      </c>
      <c r="L1114" s="0" t="n">
        <f aca="false">'SOUTH-2'!L1555</f>
        <v>2330999.99999999</v>
      </c>
      <c r="M1114" s="0" t="n">
        <f aca="false">'SOUTH-2'!M1555</f>
        <v>2337901.7996972</v>
      </c>
      <c r="N1114" s="0" t="str">
        <f aca="false">'SOUTH-2'!N1555</f>
        <v>Swamibag</v>
      </c>
      <c r="O1114" s="0" t="s">
        <v>1051</v>
      </c>
    </row>
    <row r="1115" customFormat="false" ht="15" hidden="true" customHeight="false" outlineLevel="0" collapsed="false">
      <c r="A1115" s="0" t="n">
        <f aca="false">'SOUTH-2'!A1556</f>
        <v>14</v>
      </c>
      <c r="B1115" s="0" t="str">
        <f aca="false">'SOUTH-2'!B1556</f>
        <v>11 kV Feeder-12</v>
      </c>
      <c r="C1115" s="1441" t="n">
        <f aca="false">'SOUTH-2'!C1556</f>
        <v>11</v>
      </c>
      <c r="D1115" s="1441" t="n">
        <f aca="false">'SOUTH-2'!D1556</f>
        <v>0</v>
      </c>
      <c r="E1115" s="1441" t="str">
        <f aca="false">'SOUTH-2'!E1556</f>
        <v>DHK60900</v>
      </c>
      <c r="F1115" s="1441" t="n">
        <f aca="false">'SOUTH-2'!F1556</f>
        <v>1</v>
      </c>
      <c r="G1115" s="1441" t="n">
        <f aca="false">'SOUTH-2'!G1556</f>
        <v>0</v>
      </c>
      <c r="H1115" s="1441" t="n">
        <f aca="false">'SOUTH-2'!H1556</f>
        <v>0</v>
      </c>
      <c r="I1115" s="1441" t="n">
        <f aca="false">'SOUTH-2'!I1556</f>
        <v>0</v>
      </c>
      <c r="J1115" s="1441" t="n">
        <f aca="false">'SOUTH-2'!J1556</f>
        <v>60</v>
      </c>
      <c r="K1115" s="0" t="n">
        <f aca="false">'SOUTH-2'!K1556</f>
        <v>0</v>
      </c>
      <c r="L1115" s="0" t="n">
        <f aca="false">'SOUTH-2'!L1556</f>
        <v>0</v>
      </c>
      <c r="M1115" s="0" t="n">
        <f aca="false">'SOUTH-2'!M1556</f>
        <v>0</v>
      </c>
      <c r="N1115" s="0" t="n">
        <f aca="false">'SOUTH-2'!N1556</f>
        <v>0</v>
      </c>
      <c r="O1115" s="0" t="s">
        <v>1051</v>
      </c>
    </row>
    <row r="1116" customFormat="false" ht="15" hidden="true" customHeight="false" outlineLevel="0" collapsed="false">
      <c r="A1116" s="0" t="n">
        <f aca="false">'SOUTH-2'!A1557</f>
        <v>15</v>
      </c>
      <c r="B1116" s="0" t="str">
        <f aca="false">'SOUTH-2'!B1557</f>
        <v>11 kV Begumgonj Feeder (F-13)</v>
      </c>
      <c r="C1116" s="1441" t="n">
        <f aca="false">'SOUTH-2'!C1557</f>
        <v>11</v>
      </c>
      <c r="D1116" s="1441" t="n">
        <f aca="false">'SOUTH-2'!D1557</f>
        <v>0</v>
      </c>
      <c r="E1116" s="1441" t="str">
        <f aca="false">'SOUTH-2'!E1557</f>
        <v>DHK60899</v>
      </c>
      <c r="F1116" s="1441" t="n">
        <f aca="false">'SOUTH-2'!F1557</f>
        <v>1</v>
      </c>
      <c r="G1116" s="1441" t="n">
        <f aca="false">'SOUTH-2'!G1557</f>
        <v>609124.4</v>
      </c>
      <c r="H1116" s="1441" t="n">
        <f aca="false">'SOUTH-2'!H1557</f>
        <v>638057.1</v>
      </c>
      <c r="I1116" s="1441" t="n">
        <f aca="false">'SOUTH-2'!I1557</f>
        <v>28932.7</v>
      </c>
      <c r="J1116" s="1441" t="n">
        <f aca="false">'SOUTH-2'!J1557</f>
        <v>60</v>
      </c>
      <c r="K1116" s="0" t="n">
        <f aca="false">'SOUTH-2'!K1557</f>
        <v>0</v>
      </c>
      <c r="L1116" s="0" t="n">
        <f aca="false">'SOUTH-2'!L1557</f>
        <v>1735962</v>
      </c>
      <c r="M1116" s="0" t="n">
        <f aca="false">'SOUTH-2'!M1557</f>
        <v>1741101.96654052</v>
      </c>
      <c r="N1116" s="0" t="str">
        <f aca="false">'SOUTH-2'!N1557</f>
        <v>Swamibag</v>
      </c>
      <c r="O1116" s="0" t="s">
        <v>1051</v>
      </c>
    </row>
    <row r="1117" customFormat="false" ht="15" hidden="true" customHeight="false" outlineLevel="0" collapsed="false">
      <c r="A1117" s="0" t="n">
        <f aca="false">'SOUTH-2'!A1558</f>
        <v>16</v>
      </c>
      <c r="B1117" s="0" t="str">
        <f aca="false">'SOUTH-2'!B1558</f>
        <v>11 kV Lohar Pool Feeder (F-14)</v>
      </c>
      <c r="C1117" s="1441" t="n">
        <f aca="false">'SOUTH-2'!C1558</f>
        <v>11</v>
      </c>
      <c r="D1117" s="1441" t="n">
        <f aca="false">'SOUTH-2'!D1558</f>
        <v>0</v>
      </c>
      <c r="E1117" s="1441" t="str">
        <f aca="false">'SOUTH-2'!E1558</f>
        <v>DHK60967</v>
      </c>
      <c r="F1117" s="1441" t="n">
        <f aca="false">'SOUTH-2'!F1558</f>
        <v>1</v>
      </c>
      <c r="G1117" s="1441" t="n">
        <f aca="false">'SOUTH-2'!G1558</f>
        <v>132216.8</v>
      </c>
      <c r="H1117" s="1441" t="n">
        <f aca="false">'SOUTH-2'!H1558</f>
        <v>148948.3</v>
      </c>
      <c r="I1117" s="1441" t="n">
        <f aca="false">'SOUTH-2'!I1558</f>
        <v>16731.5</v>
      </c>
      <c r="J1117" s="1441" t="n">
        <f aca="false">'SOUTH-2'!J1558</f>
        <v>60</v>
      </c>
      <c r="K1117" s="0" t="n">
        <f aca="false">'SOUTH-2'!K1558</f>
        <v>0</v>
      </c>
      <c r="L1117" s="0" t="n">
        <f aca="false">'SOUTH-2'!L1558</f>
        <v>1003890</v>
      </c>
      <c r="M1117" s="0" t="n">
        <f aca="false">'SOUTH-2'!M1558</f>
        <v>1006862.39283484</v>
      </c>
      <c r="N1117" s="0" t="str">
        <f aca="false">'SOUTH-2'!N1558</f>
        <v>Postogola</v>
      </c>
      <c r="O1117" s="0" t="s">
        <v>1051</v>
      </c>
    </row>
    <row r="1118" customFormat="false" ht="15" hidden="true" customHeight="false" outlineLevel="0" collapsed="false">
      <c r="A1118" s="0" t="n">
        <f aca="false">'SOUTH-2'!A1559</f>
        <v>18</v>
      </c>
      <c r="B1118" s="0" t="str">
        <f aca="false">'SOUTH-2'!B1559</f>
        <v>11/0.415  kV, 200 kVA AT-1+2</v>
      </c>
      <c r="C1118" s="1441" t="n">
        <f aca="false">'SOUTH-2'!C1559</f>
        <v>0.415</v>
      </c>
      <c r="D1118" s="1441" t="n">
        <f aca="false">'SOUTH-2'!D1559</f>
        <v>0</v>
      </c>
      <c r="E1118" s="1441" t="str">
        <f aca="false">'SOUTH-2'!E1559</f>
        <v>ELIB2774</v>
      </c>
      <c r="F1118" s="1441" t="n">
        <f aca="false">'SOUTH-2'!F1559</f>
        <v>1</v>
      </c>
      <c r="G1118" s="1441" t="n">
        <f aca="false">'SOUTH-2'!G1559</f>
        <v>276011</v>
      </c>
      <c r="H1118" s="1441" t="n">
        <f aca="false">'SOUTH-2'!H1559</f>
        <v>277674</v>
      </c>
      <c r="I1118" s="1441" t="n">
        <f aca="false">'SOUTH-2'!I1559</f>
        <v>1663</v>
      </c>
      <c r="J1118" s="1441" t="n">
        <f aca="false">'SOUTH-2'!J1559</f>
        <v>1</v>
      </c>
      <c r="K1118" s="0" t="n">
        <f aca="false">'SOUTH-2'!K1559</f>
        <v>0</v>
      </c>
      <c r="L1118" s="0" t="n">
        <f aca="false">'SOUTH-2'!L1559</f>
        <v>1663</v>
      </c>
      <c r="M1118" s="0" t="n">
        <f aca="false">'SOUTH-2'!M1559</f>
        <v>1667.92393517651</v>
      </c>
      <c r="N1118" s="0" t="str">
        <f aca="false">'SOUTH-2'!N1559</f>
        <v>Postogola</v>
      </c>
      <c r="O1118" s="0" t="s">
        <v>1051</v>
      </c>
    </row>
    <row r="1119" customFormat="false" ht="15" hidden="true" customHeight="false" outlineLevel="0" collapsed="false">
      <c r="A1119" s="0" t="n">
        <f aca="false">'NORTH-1'!A2047</f>
        <v>1</v>
      </c>
      <c r="B1119" s="0" t="str">
        <f aca="false">'NORTH-1'!B2047</f>
        <v>Nizambag</v>
      </c>
      <c r="C1119" s="1441" t="n">
        <f aca="false">'NORTH-1'!C2047</f>
        <v>11</v>
      </c>
      <c r="D1119" s="1441" t="n">
        <f aca="false">'NORTH-1'!D2047</f>
        <v>0</v>
      </c>
      <c r="E1119" s="1441" t="n">
        <f aca="false">'NORTH-1'!E2047</f>
        <v>6604414</v>
      </c>
      <c r="F1119" s="1441" t="n">
        <f aca="false">'NORTH-1'!F2047</f>
        <v>1</v>
      </c>
      <c r="G1119" s="1441" t="n">
        <f aca="false">'NORTH-1'!G2047</f>
        <v>3666.8</v>
      </c>
      <c r="H1119" s="1441" t="n">
        <f aca="false">'NORTH-1'!H2047</f>
        <v>3666.8</v>
      </c>
      <c r="I1119" s="1441" t="n">
        <f aca="false">'NORTH-1'!I2047</f>
        <v>0</v>
      </c>
      <c r="J1119" s="1441" t="n">
        <f aca="false">'NORTH-1'!J2047</f>
        <v>8000</v>
      </c>
      <c r="K1119" s="0" t="str">
        <f aca="false">'NORTH-1'!K2047</f>
        <v>Estimated</v>
      </c>
      <c r="L1119" s="0" t="n">
        <f aca="false">'NORTH-1'!L2047</f>
        <v>973062.72</v>
      </c>
      <c r="M1119" s="0" t="n">
        <f aca="false">'NORTH-1'!M2047</f>
        <v>940323.903833258</v>
      </c>
      <c r="N1119" s="0" t="str">
        <f aca="false">'NORTH-1'!N2047</f>
        <v>Kamrangirchar</v>
      </c>
      <c r="O1119" s="0" t="s">
        <v>1013</v>
      </c>
    </row>
    <row r="1120" customFormat="false" ht="15" hidden="true" customHeight="false" outlineLevel="0" collapsed="false">
      <c r="A1120" s="0" t="n">
        <f aca="false">'NORTH-1'!A2048</f>
        <v>2</v>
      </c>
      <c r="B1120" s="0" t="str">
        <f aca="false">'NORTH-1'!B2048</f>
        <v>Merry Stopes</v>
      </c>
      <c r="C1120" s="1441" t="n">
        <f aca="false">'NORTH-1'!C2048</f>
        <v>11</v>
      </c>
      <c r="D1120" s="1441" t="n">
        <f aca="false">'NORTH-1'!D2048</f>
        <v>0</v>
      </c>
      <c r="E1120" s="1441" t="n">
        <f aca="false">'NORTH-1'!E2048</f>
        <v>6604287</v>
      </c>
      <c r="F1120" s="1441" t="n">
        <f aca="false">'NORTH-1'!F2048</f>
        <v>1</v>
      </c>
      <c r="G1120" s="1441" t="n">
        <f aca="false">'NORTH-1'!G2048</f>
        <v>21574.1</v>
      </c>
      <c r="H1120" s="1441" t="n">
        <f aca="false">'NORTH-1'!H2048</f>
        <v>21574.1</v>
      </c>
      <c r="I1120" s="1441" t="n">
        <f aca="false">'NORTH-1'!I2048</f>
        <v>0</v>
      </c>
      <c r="J1120" s="1441" t="n">
        <f aca="false">'NORTH-1'!J2048</f>
        <v>8000</v>
      </c>
      <c r="K1120" s="0" t="str">
        <f aca="false">'NORTH-1'!K2048</f>
        <v>Estimated</v>
      </c>
      <c r="L1120" s="0" t="n">
        <f aca="false">'NORTH-1'!L2048</f>
        <v>364898.52</v>
      </c>
      <c r="M1120" s="0" t="n">
        <f aca="false">'NORTH-1'!M2048</f>
        <v>352621.463937472</v>
      </c>
      <c r="N1120" s="0" t="str">
        <f aca="false">'NORTH-1'!N2048</f>
        <v>Kamrangirchar</v>
      </c>
      <c r="O1120" s="0" t="s">
        <v>1013</v>
      </c>
    </row>
    <row r="1121" customFormat="false" ht="15" hidden="true" customHeight="false" outlineLevel="0" collapsed="false">
      <c r="A1121" s="0" t="n">
        <f aca="false">'NORTH-1'!A2049</f>
        <v>3</v>
      </c>
      <c r="B1121" s="0" t="str">
        <f aca="false">'NORTH-1'!B2049</f>
        <v>Mujibur Ghat</v>
      </c>
      <c r="C1121" s="1441" t="n">
        <f aca="false">'NORTH-1'!C2049</f>
        <v>11</v>
      </c>
      <c r="D1121" s="1441" t="n">
        <f aca="false">'NORTH-1'!D2049</f>
        <v>0</v>
      </c>
      <c r="E1121" s="1441" t="n">
        <f aca="false">'NORTH-1'!E2049</f>
        <v>6604387</v>
      </c>
      <c r="F1121" s="1441" t="n">
        <f aca="false">'NORTH-1'!F2049</f>
        <v>1</v>
      </c>
      <c r="G1121" s="1441" t="n">
        <f aca="false">'NORTH-1'!G2049</f>
        <v>4108.33</v>
      </c>
      <c r="H1121" s="1441" t="n">
        <f aca="false">'NORTH-1'!H2049</f>
        <v>4108.33</v>
      </c>
      <c r="I1121" s="1441" t="n">
        <f aca="false">'NORTH-1'!I2049</f>
        <v>0</v>
      </c>
      <c r="J1121" s="1441" t="n">
        <f aca="false">'NORTH-1'!J2049</f>
        <v>8000</v>
      </c>
      <c r="K1121" s="0" t="str">
        <f aca="false">'NORTH-1'!K2049</f>
        <v>Estimated</v>
      </c>
      <c r="L1121" s="0" t="n">
        <f aca="false">'NORTH-1'!L2049</f>
        <v>1337961.24</v>
      </c>
      <c r="M1121" s="0" t="n">
        <f aca="false">'NORTH-1'!M2049</f>
        <v>1292945.36777073</v>
      </c>
      <c r="N1121" s="0" t="str">
        <f aca="false">'NORTH-1'!N2049</f>
        <v>Kamrangirchar</v>
      </c>
      <c r="O1121" s="0" t="s">
        <v>1013</v>
      </c>
    </row>
    <row r="1122" customFormat="false" ht="15" hidden="true" customHeight="false" outlineLevel="0" collapsed="false">
      <c r="A1122" s="0" t="n">
        <f aca="false">'NORTH-1'!A2050</f>
        <v>4</v>
      </c>
      <c r="B1122" s="0" t="str">
        <f aca="false">'NORTH-1'!B2050</f>
        <v>Madrasa</v>
      </c>
      <c r="C1122" s="1441" t="n">
        <f aca="false">'NORTH-1'!C2050</f>
        <v>11</v>
      </c>
      <c r="D1122" s="1441" t="n">
        <f aca="false">'NORTH-1'!D2050</f>
        <v>0</v>
      </c>
      <c r="E1122" s="1441" t="n">
        <f aca="false">'NORTH-1'!E2050</f>
        <v>6604481</v>
      </c>
      <c r="F1122" s="1441" t="n">
        <f aca="false">'NORTH-1'!F2050</f>
        <v>1</v>
      </c>
      <c r="G1122" s="1441" t="n">
        <f aca="false">'NORTH-1'!G2050</f>
        <v>12880.37</v>
      </c>
      <c r="H1122" s="1441" t="n">
        <f aca="false">'NORTH-1'!H2050</f>
        <v>12880.37</v>
      </c>
      <c r="I1122" s="1441" t="n">
        <f aca="false">'NORTH-1'!I2050</f>
        <v>0</v>
      </c>
      <c r="J1122" s="1441" t="n">
        <f aca="false">'NORTH-1'!J2050</f>
        <v>8000</v>
      </c>
      <c r="K1122" s="0" t="str">
        <f aca="false">'NORTH-1'!K2050</f>
        <v>Estimated</v>
      </c>
      <c r="L1122" s="0" t="n">
        <f aca="false">'NORTH-1'!L2050</f>
        <v>1702859.76</v>
      </c>
      <c r="M1122" s="0" t="n">
        <f aca="false">'NORTH-1'!M2050</f>
        <v>1645566.8317082</v>
      </c>
      <c r="N1122" s="0" t="str">
        <f aca="false">'NORTH-1'!N2050</f>
        <v>Kamrangirchar</v>
      </c>
      <c r="O1122" s="0" t="s">
        <v>1013</v>
      </c>
    </row>
    <row r="1123" customFormat="false" ht="15" hidden="true" customHeight="false" outlineLevel="0" collapsed="false">
      <c r="A1123" s="0" t="n">
        <f aca="false">'NORTH-1'!A2051</f>
        <v>5</v>
      </c>
      <c r="B1123" s="0" t="str">
        <f aca="false">'NORTH-1'!B2051</f>
        <v>Thana</v>
      </c>
      <c r="C1123" s="1441" t="n">
        <f aca="false">'NORTH-1'!C2051</f>
        <v>11</v>
      </c>
      <c r="D1123" s="1441" t="n">
        <f aca="false">'NORTH-1'!D2051</f>
        <v>0</v>
      </c>
      <c r="E1123" s="1441" t="n">
        <f aca="false">'NORTH-1'!E2051</f>
        <v>6604443</v>
      </c>
      <c r="F1123" s="1441" t="n">
        <f aca="false">'NORTH-1'!F2051</f>
        <v>1</v>
      </c>
      <c r="G1123" s="1441" t="n">
        <f aca="false">'NORTH-1'!G2051</f>
        <v>9206.44</v>
      </c>
      <c r="H1123" s="1441" t="n">
        <f aca="false">'NORTH-1'!H2051</f>
        <v>9206.44</v>
      </c>
      <c r="I1123" s="1441" t="n">
        <f aca="false">'NORTH-1'!I2051</f>
        <v>0</v>
      </c>
      <c r="J1123" s="1441" t="n">
        <f aca="false">'NORTH-1'!J2051</f>
        <v>8000</v>
      </c>
      <c r="K1123" s="0" t="str">
        <f aca="false">'NORTH-1'!K2051</f>
        <v>Estimated</v>
      </c>
      <c r="L1123" s="0" t="n">
        <f aca="false">'NORTH-1'!L2051</f>
        <v>1337961.24</v>
      </c>
      <c r="M1123" s="0" t="n">
        <f aca="false">'NORTH-1'!M2051</f>
        <v>1292945.36777073</v>
      </c>
      <c r="N1123" s="0" t="str">
        <f aca="false">'NORTH-1'!N2051</f>
        <v>Kamrangirchar</v>
      </c>
      <c r="O1123" s="0" t="s">
        <v>1013</v>
      </c>
    </row>
    <row r="1124" customFormat="false" ht="15" hidden="true" customHeight="false" outlineLevel="0" collapsed="false">
      <c r="A1124" s="0" t="n">
        <f aca="false">'NORTH-1'!A2052</f>
        <v>6</v>
      </c>
      <c r="B1124" s="0" t="str">
        <f aca="false">'NORTH-1'!B2052</f>
        <v>Al-Hera</v>
      </c>
      <c r="C1124" s="1441" t="n">
        <f aca="false">'NORTH-1'!C2052</f>
        <v>11</v>
      </c>
      <c r="D1124" s="1441" t="n">
        <f aca="false">'NORTH-1'!D2052</f>
        <v>0</v>
      </c>
      <c r="E1124" s="1441" t="n">
        <f aca="false">'NORTH-1'!E2052</f>
        <v>6604372</v>
      </c>
      <c r="F1124" s="1441" t="n">
        <f aca="false">'NORTH-1'!F2052</f>
        <v>1</v>
      </c>
      <c r="G1124" s="1441" t="n">
        <f aca="false">'NORTH-1'!G2052</f>
        <v>7218.69</v>
      </c>
      <c r="H1124" s="1441" t="n">
        <f aca="false">'NORTH-1'!H2052</f>
        <v>7218.69</v>
      </c>
      <c r="I1124" s="1441" t="n">
        <f aca="false">'NORTH-1'!I2052</f>
        <v>0</v>
      </c>
      <c r="J1124" s="1441" t="n">
        <f aca="false">'NORTH-1'!J2052</f>
        <v>8000</v>
      </c>
      <c r="K1124" s="0" t="n">
        <f aca="false">'NORTH-1'!K2052</f>
        <v>0</v>
      </c>
      <c r="L1124" s="0" t="n">
        <f aca="false">'NORTH-1'!L2052</f>
        <v>0</v>
      </c>
      <c r="M1124" s="0" t="n">
        <f aca="false">'NORTH-1'!M2052</f>
        <v>0</v>
      </c>
      <c r="N1124" s="0" t="str">
        <f aca="false">'NORTH-1'!N2052</f>
        <v>Kamrangirchar</v>
      </c>
      <c r="O1124" s="0" t="s">
        <v>1013</v>
      </c>
    </row>
    <row r="1125" customFormat="false" ht="15" hidden="true" customHeight="false" outlineLevel="0" collapsed="false">
      <c r="A1125" s="0" t="n">
        <f aca="false">'NORTH-1'!A2053</f>
        <v>7</v>
      </c>
      <c r="B1125" s="0" t="str">
        <f aca="false">'NORTH-1'!B2053</f>
        <v>Waz Uddin School</v>
      </c>
      <c r="C1125" s="1441" t="n">
        <f aca="false">'NORTH-1'!C2053</f>
        <v>11</v>
      </c>
      <c r="D1125" s="1441" t="n">
        <f aca="false">'NORTH-1'!D2053</f>
        <v>0</v>
      </c>
      <c r="E1125" s="1441" t="n">
        <f aca="false">'NORTH-1'!E2053</f>
        <v>6604448</v>
      </c>
      <c r="F1125" s="1441" t="n">
        <f aca="false">'NORTH-1'!F2053</f>
        <v>1</v>
      </c>
      <c r="G1125" s="1441" t="n">
        <f aca="false">'NORTH-1'!G2053</f>
        <v>7366.66</v>
      </c>
      <c r="H1125" s="1441" t="n">
        <f aca="false">'NORTH-1'!H2053</f>
        <v>7366.66</v>
      </c>
      <c r="I1125" s="1441" t="n">
        <f aca="false">'NORTH-1'!I2053</f>
        <v>0</v>
      </c>
      <c r="J1125" s="1441" t="n">
        <f aca="false">'NORTH-1'!J2053</f>
        <v>8000</v>
      </c>
      <c r="K1125" s="0" t="str">
        <f aca="false">'NORTH-1'!K2053</f>
        <v>Estimated</v>
      </c>
      <c r="L1125" s="0" t="n">
        <f aca="false">'NORTH-1'!L2053</f>
        <v>973062.72</v>
      </c>
      <c r="M1125" s="0" t="n">
        <f aca="false">'NORTH-1'!M2053</f>
        <v>940323.903833258</v>
      </c>
      <c r="N1125" s="0" t="str">
        <f aca="false">'NORTH-1'!N2053</f>
        <v>Kamrangirchar</v>
      </c>
      <c r="O1125" s="0" t="s">
        <v>1013</v>
      </c>
    </row>
    <row r="1126" customFormat="false" ht="15" hidden="true" customHeight="false" outlineLevel="0" collapsed="false">
      <c r="A1126" s="0" t="n">
        <f aca="false">'NORTH-1'!A2054</f>
        <v>8</v>
      </c>
      <c r="B1126" s="0" t="str">
        <f aca="false">'NORTH-1'!B2054</f>
        <v>11/0.4 kV Auxiliary Transformer</v>
      </c>
      <c r="C1126" s="1441" t="n">
        <f aca="false">'NORTH-1'!C2054</f>
        <v>11</v>
      </c>
      <c r="D1126" s="1441" t="n">
        <f aca="false">'NORTH-1'!D2054</f>
        <v>0</v>
      </c>
      <c r="E1126" s="1441" t="str">
        <f aca="false">'NORTH-1'!E2054</f>
        <v>BD014062</v>
      </c>
      <c r="F1126" s="1441" t="n">
        <f aca="false">'NORTH-1'!F2054</f>
        <v>1</v>
      </c>
      <c r="G1126" s="1441" t="n">
        <f aca="false">'NORTH-1'!G2054</f>
        <v>597.11</v>
      </c>
      <c r="H1126" s="1441" t="n">
        <f aca="false">'NORTH-1'!H2054</f>
        <v>597.11</v>
      </c>
      <c r="I1126" s="1441" t="n">
        <f aca="false">'NORTH-1'!I2054</f>
        <v>0</v>
      </c>
      <c r="J1126" s="1441" t="n">
        <f aca="false">'NORTH-1'!J2054</f>
        <v>1</v>
      </c>
      <c r="K1126" s="0" t="n">
        <f aca="false">'NORTH-1'!K2054</f>
        <v>0</v>
      </c>
      <c r="L1126" s="0" t="n">
        <f aca="false">'NORTH-1'!L2054</f>
        <v>0</v>
      </c>
      <c r="M1126" s="0" t="n">
        <f aca="false">'NORTH-1'!M2054</f>
        <v>0</v>
      </c>
      <c r="N1126" s="0" t="str">
        <f aca="false">'NORTH-1'!N2054</f>
        <v>Kamrangirchar</v>
      </c>
      <c r="O1126" s="0" t="s">
        <v>1013</v>
      </c>
    </row>
    <row r="1127" customFormat="false" ht="15" hidden="true" customHeight="false" outlineLevel="0" collapsed="false">
      <c r="A1127" s="0" t="n">
        <f aca="false">'NORTH-2'!A64</f>
        <v>10</v>
      </c>
      <c r="B1127" s="0" t="str">
        <f aca="false">'NORTH-2'!B64</f>
        <v>Bashundhara City</v>
      </c>
      <c r="C1127" s="1441" t="n">
        <f aca="false">'NORTH-2'!C64</f>
        <v>33</v>
      </c>
      <c r="D1127" s="1441" t="n">
        <f aca="false">'NORTH-2'!D64</f>
        <v>0</v>
      </c>
      <c r="E1127" s="1441" t="n">
        <f aca="false">'NORTH-2'!E64</f>
        <v>660434</v>
      </c>
      <c r="F1127" s="1441" t="n">
        <f aca="false">'NORTH-2'!F64</f>
        <v>1</v>
      </c>
      <c r="G1127" s="1441" t="n">
        <f aca="false">'NORTH-2'!G64</f>
        <v>739.39</v>
      </c>
      <c r="H1127" s="1441" t="n">
        <f aca="false">'NORTH-2'!H64</f>
        <v>753.18</v>
      </c>
      <c r="I1127" s="1441" t="n">
        <f aca="false">'NORTH-2'!I64</f>
        <v>13.79</v>
      </c>
      <c r="J1127" s="1441" t="n">
        <f aca="false">'NORTH-2'!J64</f>
        <v>180000</v>
      </c>
      <c r="K1127" s="0" t="n">
        <f aca="false">'NORTH-2'!K64</f>
        <v>0</v>
      </c>
      <c r="L1127" s="0" t="n">
        <f aca="false">'NORTH-2'!L64</f>
        <v>2482199.99999999</v>
      </c>
      <c r="M1127" s="0" t="n">
        <f aca="false">'NORTH-2'!M64</f>
        <v>2480389.34695765</v>
      </c>
      <c r="N1127" s="0" t="str">
        <f aca="false">'NORTH-2'!N64</f>
        <v>Shere b.nagar</v>
      </c>
      <c r="O1127" s="0" t="s">
        <v>965</v>
      </c>
    </row>
    <row r="1128" customFormat="false" ht="15" hidden="true" customHeight="false" outlineLevel="0" collapsed="false">
      <c r="A1128" s="0" t="n">
        <f aca="false">'SOUTH-1'!A65</f>
        <v>15</v>
      </c>
      <c r="B1128" s="0" t="str">
        <f aca="false">'SOUTH-1'!B65</f>
        <v>33 kV Apollo Ispat  Feeder</v>
      </c>
      <c r="C1128" s="1441" t="n">
        <f aca="false">'SOUTH-1'!C65</f>
        <v>33</v>
      </c>
      <c r="D1128" s="1441" t="str">
        <f aca="false">'SOUTH-1'!D65</f>
        <v>DPDC</v>
      </c>
      <c r="E1128" s="1441" t="n">
        <f aca="false">'SOUTH-1'!E65</f>
        <v>7389486</v>
      </c>
      <c r="F1128" s="1441" t="n">
        <f aca="false">'SOUTH-1'!F65</f>
        <v>1</v>
      </c>
      <c r="G1128" s="1441" t="n">
        <f aca="false">'SOUTH-1'!G65</f>
        <v>4469.84</v>
      </c>
      <c r="H1128" s="1441" t="n">
        <f aca="false">'SOUTH-1'!H65</f>
        <v>4500.27</v>
      </c>
      <c r="I1128" s="1441" t="n">
        <f aca="false">'SOUTH-1'!I65</f>
        <v>30.4300000000003</v>
      </c>
      <c r="J1128" s="1441" t="n">
        <f aca="false">'SOUTH-1'!J65</f>
        <v>240000</v>
      </c>
      <c r="K1128" s="0" t="n">
        <f aca="false">'SOUTH-1'!K65</f>
        <v>0</v>
      </c>
      <c r="L1128" s="0" t="n">
        <f aca="false">'SOUTH-1'!L65</f>
        <v>7303200.00000007</v>
      </c>
      <c r="M1128" s="0" t="n">
        <f aca="false">'SOUTH-1'!M65</f>
        <v>7287190.95576909</v>
      </c>
      <c r="N1128" s="0" t="str">
        <f aca="false">'SOUTH-1'!N65</f>
        <v>Siddirgonj</v>
      </c>
      <c r="O1128" s="0" t="s">
        <v>1043</v>
      </c>
    </row>
    <row r="1129" customFormat="false" ht="15" hidden="true" customHeight="false" outlineLevel="0" collapsed="false">
      <c r="A1129" s="0" t="n">
        <f aca="false">'SOUTH-1'!A69</f>
        <v>17</v>
      </c>
      <c r="B1129" s="0" t="str">
        <f aca="false">'SOUTH-1'!B69</f>
        <v>33 kV Adamjee EPZ Feeder</v>
      </c>
      <c r="C1129" s="1441" t="n">
        <f aca="false">'SOUTH-1'!C69</f>
        <v>33</v>
      </c>
      <c r="D1129" s="1441" t="str">
        <f aca="false">'SOUTH-1'!D69</f>
        <v>DPDC</v>
      </c>
      <c r="E1129" s="1441" t="str">
        <f aca="false">'SOUTH-1'!E69</f>
        <v>ABB03919</v>
      </c>
      <c r="F1129" s="1441" t="n">
        <f aca="false">'SOUTH-1'!F69</f>
        <v>1</v>
      </c>
      <c r="G1129" s="1441" t="n">
        <f aca="false">'SOUTH-1'!G69</f>
        <v>353746.5</v>
      </c>
      <c r="H1129" s="1441" t="n">
        <f aca="false">'SOUTH-1'!H69</f>
        <v>357772.9</v>
      </c>
      <c r="I1129" s="1441" t="n">
        <f aca="false">'SOUTH-1'!I69</f>
        <v>4026.40000000002</v>
      </c>
      <c r="J1129" s="1441" t="n">
        <f aca="false">'SOUTH-1'!J69</f>
        <v>2000</v>
      </c>
      <c r="K1129" s="0" t="n">
        <f aca="false">'SOUTH-1'!K69</f>
        <v>0</v>
      </c>
      <c r="L1129" s="0" t="n">
        <f aca="false">'SOUTH-1'!L69</f>
        <v>8052800.00000005</v>
      </c>
      <c r="M1129" s="0" t="n">
        <f aca="false">'SOUTH-1'!M69</f>
        <v>8035147.78845125</v>
      </c>
      <c r="N1129" s="0" t="str">
        <f aca="false">'SOUTH-1'!N69</f>
        <v>Siddirgonj</v>
      </c>
      <c r="O1129" s="0" t="s">
        <v>1043</v>
      </c>
    </row>
    <row r="1130" customFormat="false" ht="15" hidden="true" customHeight="false" outlineLevel="0" collapsed="false">
      <c r="A1130" s="0" t="n">
        <f aca="false">'SOUTH-1'!A138</f>
        <v>10</v>
      </c>
      <c r="B1130" s="0" t="str">
        <f aca="false">'SOUTH-1'!B138</f>
        <v>33 KV Multi Oil Refinery***</v>
      </c>
      <c r="C1130" s="1441" t="n">
        <f aca="false">'SOUTH-1'!C138</f>
        <v>33</v>
      </c>
      <c r="D1130" s="1441" t="str">
        <f aca="false">'SOUTH-1'!D138</f>
        <v>EXPORT</v>
      </c>
      <c r="E1130" s="1441" t="str">
        <f aca="false">'SOUTH-1'!E138</f>
        <v>DHK95595</v>
      </c>
      <c r="F1130" s="1441" t="n">
        <f aca="false">'SOUTH-1'!F138</f>
        <v>1</v>
      </c>
      <c r="G1130" s="1441" t="n">
        <f aca="false">'SOUTH-1'!G138</f>
        <v>1006.87</v>
      </c>
      <c r="H1130" s="1441" t="n">
        <f aca="false">'SOUTH-1'!H138</f>
        <v>1008.73</v>
      </c>
      <c r="I1130" s="1441" t="n">
        <f aca="false">'SOUTH-1'!I138</f>
        <v>1.86000000000001</v>
      </c>
      <c r="J1130" s="1441" t="n">
        <f aca="false">'SOUTH-1'!J138</f>
        <v>240000</v>
      </c>
      <c r="K1130" s="0" t="n">
        <f aca="false">'SOUTH-1'!K138</f>
        <v>0</v>
      </c>
      <c r="L1130" s="0" t="n">
        <f aca="false">'SOUTH-1'!L138</f>
        <v>446400.000000003</v>
      </c>
      <c r="M1130" s="0" t="n">
        <f aca="false">'SOUTH-1'!M138</f>
        <v>0</v>
      </c>
      <c r="N1130" s="0" t="str">
        <f aca="false">'SOUTH-1'!N138</f>
        <v>Siddirgonj</v>
      </c>
      <c r="O1130" s="0" t="s">
        <v>1045</v>
      </c>
    </row>
    <row r="1131" customFormat="false" ht="15" hidden="true" customHeight="false" outlineLevel="0" collapsed="false">
      <c r="A1131" s="0" t="n">
        <f aca="false">'SOUTH-1'!A298</f>
        <v>11</v>
      </c>
      <c r="B1131" s="0" t="str">
        <f aca="false">'SOUTH-1'!B298</f>
        <v>33 kV ACI Pharmacuticles Feeder</v>
      </c>
      <c r="C1131" s="1441" t="n">
        <f aca="false">'SOUTH-1'!C298</f>
        <v>33</v>
      </c>
      <c r="D1131" s="1441" t="n">
        <f aca="false">'SOUTH-1'!D298</f>
        <v>0</v>
      </c>
      <c r="E1131" s="1441" t="str">
        <f aca="false">'SOUTH-1'!E298</f>
        <v>DHKC4791</v>
      </c>
      <c r="F1131" s="1441" t="n">
        <f aca="false">'SOUTH-1'!F298</f>
        <v>1</v>
      </c>
      <c r="G1131" s="1441" t="n">
        <f aca="false">'SOUTH-1'!G298</f>
        <v>874.23</v>
      </c>
      <c r="H1131" s="1441" t="n">
        <f aca="false">'SOUTH-1'!H298</f>
        <v>885.85</v>
      </c>
      <c r="I1131" s="1441" t="n">
        <f aca="false">'SOUTH-1'!I298</f>
        <v>11.62</v>
      </c>
      <c r="J1131" s="1441" t="n">
        <f aca="false">'SOUTH-1'!J298</f>
        <v>90000</v>
      </c>
      <c r="K1131" s="0" t="n">
        <f aca="false">'SOUTH-1'!K298</f>
        <v>0</v>
      </c>
      <c r="L1131" s="0" t="n">
        <f aca="false">'SOUTH-1'!L298</f>
        <v>1045800</v>
      </c>
      <c r="M1131" s="0" t="n">
        <f aca="false">'SOUTH-1'!M298</f>
        <v>0</v>
      </c>
      <c r="N1131" s="0" t="str">
        <f aca="false">'SOUTH-1'!N298</f>
        <v>N.Gonj (East)</v>
      </c>
      <c r="O1131" s="0" t="s">
        <v>1047</v>
      </c>
    </row>
    <row r="1132" customFormat="false" ht="15" hidden="true" customHeight="false" outlineLevel="0" collapsed="false">
      <c r="A1132" s="0" t="n">
        <f aca="false">'SOUTH-1'!A438</f>
        <v>10</v>
      </c>
      <c r="B1132" s="0" t="str">
        <f aca="false">'SOUTH-1'!B438</f>
        <v>33 kV Azizu Recycling  (Old Shyampur Feeder)[ Feeder-3]</v>
      </c>
      <c r="C1132" s="1441" t="n">
        <f aca="false">'SOUTH-1'!C438</f>
        <v>33</v>
      </c>
      <c r="D1132" s="1441" t="str">
        <f aca="false">'SOUTH-1'!D438</f>
        <v>DPDC</v>
      </c>
      <c r="E1132" s="1441" t="n">
        <f aca="false">'SOUTH-1'!E438</f>
        <v>0</v>
      </c>
      <c r="F1132" s="1441" t="n">
        <f aca="false">'SOUTH-1'!F438</f>
        <v>1</v>
      </c>
      <c r="G1132" s="1441" t="n">
        <f aca="false">'SOUTH-1'!G438</f>
        <v>9902.221</v>
      </c>
      <c r="H1132" s="1441" t="n">
        <f aca="false">'SOUTH-1'!H438</f>
        <v>9902.222</v>
      </c>
      <c r="I1132" s="1441" t="n">
        <f aca="false">'SOUTH-1'!I438</f>
        <v>0.00100000000020373</v>
      </c>
      <c r="J1132" s="1441" t="n">
        <f aca="false">'SOUTH-1'!J438</f>
        <v>1000</v>
      </c>
      <c r="K1132" s="0" t="str">
        <f aca="false">'SOUTH-1'!K438</f>
        <v>From Customer End</v>
      </c>
      <c r="L1132" s="0" t="n">
        <f aca="false">'SOUTH-1'!L438</f>
        <v>10962.5847165876</v>
      </c>
      <c r="M1132" s="0" t="n">
        <f aca="false">'SOUTH-1'!M438</f>
        <v>9847.12627712166</v>
      </c>
      <c r="N1132" s="0" t="str">
        <f aca="false">'SOUTH-1'!N438</f>
        <v>Matuail</v>
      </c>
      <c r="O1132" s="0" t="s">
        <v>1048</v>
      </c>
    </row>
    <row r="1133" customFormat="false" ht="15" hidden="true" customHeight="false" outlineLevel="0" collapsed="false">
      <c r="A1133" s="0" t="n">
        <f aca="false">'SOUTH-1'!A979</f>
        <v>14</v>
      </c>
      <c r="B1133" s="0" t="str">
        <f aca="false">'SOUTH-1'!B979</f>
        <v>33 KV Shah Cement Feeder (F2)</v>
      </c>
      <c r="C1133" s="1441" t="n">
        <f aca="false">'SOUTH-1'!C979</f>
        <v>33</v>
      </c>
      <c r="D1133" s="1441" t="str">
        <f aca="false">'SOUTH-1'!D979</f>
        <v>DPDC</v>
      </c>
      <c r="E1133" s="1441" t="str">
        <f aca="false">'SOUTH-1'!E979</f>
        <v>H/A030800181-03</v>
      </c>
      <c r="F1133" s="1441" t="n">
        <f aca="false">'SOUTH-1'!F979</f>
        <v>1</v>
      </c>
      <c r="G1133" s="1441" t="n">
        <f aca="false">'SOUTH-1'!G979</f>
        <v>36660.866</v>
      </c>
      <c r="H1133" s="1441" t="n">
        <f aca="false">'SOUTH-1'!H979</f>
        <v>37583.454</v>
      </c>
      <c r="I1133" s="1441" t="n">
        <f aca="false">'SOUTH-1'!I979</f>
        <v>922.587999999996</v>
      </c>
      <c r="J1133" s="1441" t="n">
        <f aca="false">'SOUTH-1'!J979</f>
        <v>1000</v>
      </c>
      <c r="K1133" s="0" t="n">
        <f aca="false">'SOUTH-1'!K979</f>
        <v>0</v>
      </c>
      <c r="L1133" s="0" t="n">
        <f aca="false">'SOUTH-1'!L979</f>
        <v>922587.999999996</v>
      </c>
      <c r="M1133" s="0" t="n">
        <f aca="false">'SOUTH-1'!M979</f>
        <v>923421.801065272</v>
      </c>
      <c r="N1133" s="0" t="str">
        <f aca="false">'SOUTH-1'!N979</f>
        <v>Sytalakhya</v>
      </c>
      <c r="O1133" s="0" t="s">
        <v>1038</v>
      </c>
    </row>
    <row r="1134" customFormat="false" ht="15" hidden="true" customHeight="false" outlineLevel="0" collapsed="false">
      <c r="A1134" s="0" t="n">
        <f aca="false">'SOUTH-1'!A986</f>
        <v>21</v>
      </c>
      <c r="B1134" s="0" t="str">
        <f aca="false">'SOUTH-1'!B986</f>
        <v>33/0.415 KV Transformer AT-1</v>
      </c>
      <c r="C1134" s="1441" t="n">
        <f aca="false">'SOUTH-1'!C986</f>
        <v>0.415</v>
      </c>
      <c r="D1134" s="1441" t="str">
        <f aca="false">'SOUTH-1'!D986</f>
        <v>DPDC</v>
      </c>
      <c r="E1134" s="1441" t="n">
        <f aca="false">'SOUTH-1'!E986</f>
        <v>2001123043108</v>
      </c>
      <c r="F1134" s="1441" t="n">
        <f aca="false">'SOUTH-1'!F986</f>
        <v>1</v>
      </c>
      <c r="G1134" s="1441" t="n">
        <f aca="false">'SOUTH-1'!G986</f>
        <v>6555.9</v>
      </c>
      <c r="H1134" s="1441" t="n">
        <f aca="false">'SOUTH-1'!H986</f>
        <v>6555.9</v>
      </c>
      <c r="I1134" s="1441" t="n">
        <f aca="false">'SOUTH-1'!I986</f>
        <v>0</v>
      </c>
      <c r="J1134" s="1441" t="n">
        <f aca="false">'SOUTH-1'!J986</f>
        <v>160</v>
      </c>
      <c r="K1134" s="0" t="n">
        <f aca="false">'SOUTH-1'!K986</f>
        <v>0</v>
      </c>
      <c r="L1134" s="0" t="n">
        <f aca="false">'SOUTH-1'!L986</f>
        <v>0</v>
      </c>
      <c r="M1134" s="0" t="n">
        <f aca="false">'SOUTH-1'!M986</f>
        <v>0</v>
      </c>
      <c r="N1134" s="0" t="str">
        <f aca="false">'SOUTH-1'!N986</f>
        <v>Sytalakhya</v>
      </c>
      <c r="O1134" s="0" t="s">
        <v>1038</v>
      </c>
    </row>
    <row r="1135" customFormat="false" ht="15" hidden="true" customHeight="false" outlineLevel="0" collapsed="false">
      <c r="A1135" s="0" t="n">
        <f aca="false">'SOUTH-1'!A987</f>
        <v>22</v>
      </c>
      <c r="B1135" s="0" t="str">
        <f aca="false">'SOUTH-1'!B987</f>
        <v>33/0.415 KV Transformer AT-2</v>
      </c>
      <c r="C1135" s="1441" t="n">
        <f aca="false">'SOUTH-1'!C987</f>
        <v>0.415</v>
      </c>
      <c r="D1135" s="1441" t="str">
        <f aca="false">'SOUTH-1'!D987</f>
        <v>DPDC</v>
      </c>
      <c r="E1135" s="1441" t="n">
        <f aca="false">'SOUTH-1'!E987</f>
        <v>2001123043171</v>
      </c>
      <c r="F1135" s="1441" t="n">
        <f aca="false">'SOUTH-1'!F987</f>
        <v>1</v>
      </c>
      <c r="G1135" s="1441" t="n">
        <f aca="false">'SOUTH-1'!G987</f>
        <v>4621.1</v>
      </c>
      <c r="H1135" s="1441" t="n">
        <f aca="false">'SOUTH-1'!H987</f>
        <v>4646.3</v>
      </c>
      <c r="I1135" s="1441" t="n">
        <f aca="false">'SOUTH-1'!I987</f>
        <v>25.1999999999998</v>
      </c>
      <c r="J1135" s="1441" t="n">
        <f aca="false">'SOUTH-1'!J987</f>
        <v>160</v>
      </c>
      <c r="K1135" s="0" t="n">
        <f aca="false">'SOUTH-1'!K987</f>
        <v>0</v>
      </c>
      <c r="L1135" s="0" t="n">
        <f aca="false">'SOUTH-1'!L987</f>
        <v>4031.99999999997</v>
      </c>
      <c r="M1135" s="0" t="n">
        <f aca="false">'SOUTH-1'!M987</f>
        <v>4035.64397314421</v>
      </c>
      <c r="N1135" s="0" t="str">
        <f aca="false">'SOUTH-1'!N987</f>
        <v>Sytalakhya</v>
      </c>
      <c r="O1135" s="0" t="s">
        <v>1038</v>
      </c>
    </row>
    <row r="1136" customFormat="false" ht="15" hidden="true" customHeight="false" outlineLevel="0" collapsed="false">
      <c r="A1136" s="0" t="n">
        <f aca="false">'SOUTH-1'!A1296</f>
        <v>9</v>
      </c>
      <c r="B1136" s="0" t="str">
        <f aca="false">'SOUTH-1'!B1296</f>
        <v>33 kV Premier Cement VRM Circuit-1 (=H1)</v>
      </c>
      <c r="C1136" s="1441" t="n">
        <f aca="false">'SOUTH-1'!C1296</f>
        <v>33</v>
      </c>
      <c r="D1136" s="1441" t="str">
        <f aca="false">'SOUTH-1'!D1296</f>
        <v>Main</v>
      </c>
      <c r="E1136" s="1441" t="str">
        <f aca="false">'SOUTH-1'!E1296</f>
        <v>041808902866</v>
      </c>
      <c r="F1136" s="1441" t="n">
        <f aca="false">'SOUTH-1'!F1296</f>
        <v>1</v>
      </c>
      <c r="G1136" s="1441" t="n">
        <f aca="false">'SOUTH-1'!G1296</f>
        <v>269.79</v>
      </c>
      <c r="H1136" s="1441" t="n">
        <f aca="false">'SOUTH-1'!H1296</f>
        <v>288.61</v>
      </c>
      <c r="I1136" s="1441" t="n">
        <f aca="false">'SOUTH-1'!I1296</f>
        <v>18.82</v>
      </c>
      <c r="J1136" s="1441" t="n">
        <f aca="false">'SOUTH-1'!J1296</f>
        <v>360000</v>
      </c>
      <c r="K1136" s="0" t="n">
        <f aca="false">'SOUTH-1'!K1296</f>
        <v>0</v>
      </c>
      <c r="L1136" s="0" t="n">
        <f aca="false">'SOUTH-1'!L1296</f>
        <v>6775200</v>
      </c>
      <c r="M1136" s="0" t="n">
        <f aca="false">'SOUTH-1'!M1296</f>
        <v>6795305.05536423</v>
      </c>
      <c r="N1136" s="0" t="str">
        <f aca="false">'SOUTH-1'!N1296</f>
        <v>Sytalakhya</v>
      </c>
      <c r="O1136" s="0" t="s">
        <v>1065</v>
      </c>
    </row>
    <row r="1137" customFormat="false" ht="15" hidden="true" customHeight="false" outlineLevel="0" collapsed="false">
      <c r="A1137" s="0" t="n">
        <f aca="false">'SOUTH-1'!A1298</f>
        <v>10</v>
      </c>
      <c r="B1137" s="0" t="str">
        <f aca="false">'SOUTH-1'!B1298</f>
        <v>33 kV Delta Agro Premier Cement (=H2)</v>
      </c>
      <c r="C1137" s="1441" t="n">
        <f aca="false">'SOUTH-1'!C1298</f>
        <v>33</v>
      </c>
      <c r="D1137" s="1441" t="str">
        <f aca="false">'SOUTH-1'!D1298</f>
        <v>Main</v>
      </c>
      <c r="E1137" s="1441" t="str">
        <f aca="false">'SOUTH-1'!E1298</f>
        <v>041808902876</v>
      </c>
      <c r="F1137" s="1441" t="n">
        <f aca="false">'SOUTH-1'!F1298</f>
        <v>1</v>
      </c>
      <c r="G1137" s="1441" t="n">
        <f aca="false">'SOUTH-1'!G1298</f>
        <v>87.04</v>
      </c>
      <c r="H1137" s="1441" t="n">
        <f aca="false">'SOUTH-1'!H1298</f>
        <v>93.75</v>
      </c>
      <c r="I1137" s="1441" t="n">
        <f aca="false">'SOUTH-1'!I1298</f>
        <v>6.70999999999999</v>
      </c>
      <c r="J1137" s="1441" t="n">
        <f aca="false">'SOUTH-1'!J1298</f>
        <v>360000</v>
      </c>
      <c r="K1137" s="0" t="n">
        <f aca="false">'SOUTH-1'!K1298</f>
        <v>0</v>
      </c>
      <c r="L1137" s="0" t="n">
        <f aca="false">'SOUTH-1'!L1298</f>
        <v>2415600</v>
      </c>
      <c r="M1137" s="0" t="n">
        <f aca="false">'SOUTH-1'!M1298</f>
        <v>2422768.16798586</v>
      </c>
      <c r="N1137" s="0" t="str">
        <f aca="false">'SOUTH-1'!N1298</f>
        <v>Sytalakhya</v>
      </c>
      <c r="O1137" s="0" t="s">
        <v>1065</v>
      </c>
    </row>
    <row r="1138" customFormat="false" ht="15" hidden="true" customHeight="false" outlineLevel="0" collapsed="false">
      <c r="A1138" s="0" t="n">
        <f aca="false">'SOUTH-1'!A1300</f>
        <v>11</v>
      </c>
      <c r="B1138" s="0" t="str">
        <f aca="false">'SOUTH-1'!B1300</f>
        <v>33 kV Outgoing Feeder-3 (=H3)</v>
      </c>
      <c r="C1138" s="1441" t="n">
        <f aca="false">'SOUTH-1'!C1300</f>
        <v>33</v>
      </c>
      <c r="D1138" s="1441" t="str">
        <f aca="false">'SOUTH-1'!D1300</f>
        <v>Main</v>
      </c>
      <c r="E1138" s="1441" t="str">
        <f aca="false">'SOUTH-1'!E1300</f>
        <v>041808902862</v>
      </c>
      <c r="F1138" s="1441" t="n">
        <f aca="false">'SOUTH-1'!F1300</f>
        <v>1</v>
      </c>
      <c r="G1138" s="1441" t="n">
        <f aca="false">'SOUTH-1'!G1300</f>
        <v>0.09</v>
      </c>
      <c r="H1138" s="1441" t="n">
        <f aca="false">'SOUTH-1'!H1300</f>
        <v>0.09</v>
      </c>
      <c r="I1138" s="1441" t="n">
        <f aca="false">'SOUTH-1'!I1300</f>
        <v>0</v>
      </c>
      <c r="J1138" s="1441" t="n">
        <f aca="false">'SOUTH-1'!J1300</f>
        <v>360000</v>
      </c>
      <c r="K1138" s="0" t="n">
        <f aca="false">'SOUTH-1'!K1300</f>
        <v>0</v>
      </c>
      <c r="L1138" s="0" t="n">
        <f aca="false">'SOUTH-1'!L1300</f>
        <v>0</v>
      </c>
      <c r="M1138" s="0" t="n">
        <f aca="false">'SOUTH-1'!M1300</f>
        <v>0</v>
      </c>
      <c r="N1138" s="0" t="str">
        <f aca="false">'SOUTH-1'!N1300</f>
        <v>Sytalakhya</v>
      </c>
      <c r="O1138" s="0" t="s">
        <v>1065</v>
      </c>
    </row>
    <row r="1139" customFormat="false" ht="15" hidden="true" customHeight="false" outlineLevel="0" collapsed="false">
      <c r="A1139" s="0" t="n">
        <f aca="false">'SOUTH-1'!A1302</f>
        <v>12</v>
      </c>
      <c r="B1139" s="0" t="str">
        <f aca="false">'SOUTH-1'!B1302</f>
        <v>33 kV Outgoing Feeder-4 (=H4)</v>
      </c>
      <c r="C1139" s="1441" t="n">
        <f aca="false">'SOUTH-1'!C1302</f>
        <v>33</v>
      </c>
      <c r="D1139" s="1441" t="str">
        <f aca="false">'SOUTH-1'!D1302</f>
        <v>Main</v>
      </c>
      <c r="E1139" s="1441" t="str">
        <f aca="false">'SOUTH-1'!E1302</f>
        <v>041808902826</v>
      </c>
      <c r="F1139" s="1441" t="n">
        <f aca="false">'SOUTH-1'!F1302</f>
        <v>1</v>
      </c>
      <c r="G1139" s="1441" t="n">
        <f aca="false">'SOUTH-1'!G1302</f>
        <v>0.03</v>
      </c>
      <c r="H1139" s="1441" t="n">
        <f aca="false">'SOUTH-1'!H1302</f>
        <v>0.03</v>
      </c>
      <c r="I1139" s="1441" t="n">
        <f aca="false">'SOUTH-1'!I1302</f>
        <v>0</v>
      </c>
      <c r="J1139" s="1441" t="n">
        <f aca="false">'SOUTH-1'!J1302</f>
        <v>360000</v>
      </c>
      <c r="K1139" s="0" t="n">
        <f aca="false">'SOUTH-1'!K1302</f>
        <v>0</v>
      </c>
      <c r="L1139" s="0" t="n">
        <f aca="false">'SOUTH-1'!L1302</f>
        <v>0</v>
      </c>
      <c r="M1139" s="0" t="n">
        <f aca="false">'SOUTH-1'!M1302</f>
        <v>0</v>
      </c>
      <c r="N1139" s="0" t="str">
        <f aca="false">'SOUTH-1'!N1302</f>
        <v>Sytalakhya</v>
      </c>
      <c r="O1139" s="0" t="s">
        <v>1065</v>
      </c>
    </row>
    <row r="1140" customFormat="false" ht="15" hidden="true" customHeight="false" outlineLevel="0" collapsed="false">
      <c r="A1140" s="0" t="n">
        <f aca="false">'SOUTH-1'!A1304</f>
        <v>17</v>
      </c>
      <c r="B1140" s="0" t="str">
        <f aca="false">'SOUTH-1'!B1304</f>
        <v>33 kV Premier Cement VRM Circuit-2 (=H11)</v>
      </c>
      <c r="C1140" s="1441" t="n">
        <f aca="false">'SOUTH-1'!C1304</f>
        <v>33</v>
      </c>
      <c r="D1140" s="1441" t="str">
        <f aca="false">'SOUTH-1'!D1304</f>
        <v>Main</v>
      </c>
      <c r="E1140" s="1441" t="str">
        <f aca="false">'SOUTH-1'!E1304</f>
        <v>041808902856</v>
      </c>
      <c r="F1140" s="1441" t="n">
        <f aca="false">'SOUTH-1'!F1304</f>
        <v>1</v>
      </c>
      <c r="G1140" s="1441" t="n">
        <f aca="false">'SOUTH-1'!G1304</f>
        <v>39.89</v>
      </c>
      <c r="H1140" s="1441" t="n">
        <f aca="false">'SOUTH-1'!H1304</f>
        <v>42.67</v>
      </c>
      <c r="I1140" s="1441" t="n">
        <f aca="false">'SOUTH-1'!I1304</f>
        <v>2.78</v>
      </c>
      <c r="J1140" s="1441" t="n">
        <f aca="false">'SOUTH-1'!J1304</f>
        <v>360000</v>
      </c>
      <c r="K1140" s="0" t="n">
        <f aca="false">'SOUTH-1'!K1304</f>
        <v>0</v>
      </c>
      <c r="L1140" s="0" t="n">
        <f aca="false">'SOUTH-1'!L1304</f>
        <v>1000800</v>
      </c>
      <c r="M1140" s="0" t="n">
        <f aca="false">'SOUTH-1'!M1304</f>
        <v>1003769.82220577</v>
      </c>
      <c r="N1140" s="0" t="str">
        <f aca="false">'SOUTH-1'!N1304</f>
        <v>Sytalakhya</v>
      </c>
      <c r="O1140" s="0" t="s">
        <v>1065</v>
      </c>
    </row>
    <row r="1141" customFormat="false" ht="15" hidden="true" customHeight="false" outlineLevel="0" collapsed="false">
      <c r="A1141" s="0" t="n">
        <f aca="false">'SOUTH-1'!A1306</f>
        <v>18</v>
      </c>
      <c r="B1141" s="0" t="str">
        <f aca="false">'SOUTH-1'!B1306</f>
        <v>33 kV Outgoing Feeder-6 (=H12)</v>
      </c>
      <c r="C1141" s="1441" t="n">
        <f aca="false">'SOUTH-1'!C1306</f>
        <v>33</v>
      </c>
      <c r="D1141" s="1441" t="str">
        <f aca="false">'SOUTH-1'!D1306</f>
        <v>Main</v>
      </c>
      <c r="E1141" s="1441" t="str">
        <f aca="false">'SOUTH-1'!E1306</f>
        <v>041808902816</v>
      </c>
      <c r="F1141" s="1441" t="n">
        <f aca="false">'SOUTH-1'!F1306</f>
        <v>1</v>
      </c>
      <c r="G1141" s="1441" t="n">
        <f aca="false">'SOUTH-1'!G1306</f>
        <v>0.03</v>
      </c>
      <c r="H1141" s="1441" t="n">
        <f aca="false">'SOUTH-1'!H1306</f>
        <v>0.03</v>
      </c>
      <c r="I1141" s="1441" t="n">
        <f aca="false">'SOUTH-1'!I1306</f>
        <v>0</v>
      </c>
      <c r="J1141" s="1441" t="n">
        <f aca="false">'SOUTH-1'!J1306</f>
        <v>360000</v>
      </c>
      <c r="K1141" s="0" t="n">
        <f aca="false">'SOUTH-1'!K1306</f>
        <v>0</v>
      </c>
      <c r="L1141" s="0" t="n">
        <f aca="false">'SOUTH-1'!L1306</f>
        <v>0</v>
      </c>
      <c r="M1141" s="0" t="n">
        <f aca="false">'SOUTH-1'!M1306</f>
        <v>0</v>
      </c>
      <c r="N1141" s="0" t="str">
        <f aca="false">'SOUTH-1'!N1306</f>
        <v>Sytalakhya</v>
      </c>
      <c r="O1141" s="0" t="s">
        <v>1065</v>
      </c>
    </row>
    <row r="1142" customFormat="false" ht="15" hidden="true" customHeight="false" outlineLevel="0" collapsed="false">
      <c r="A1142" s="0" t="n">
        <f aca="false">'SOUTH-1'!A1308</f>
        <v>19</v>
      </c>
      <c r="B1142" s="0" t="str">
        <f aca="false">'SOUTH-1'!B1308</f>
        <v>33 kV Outgoing Feeder-7 (=H13)</v>
      </c>
      <c r="C1142" s="1441" t="n">
        <f aca="false">'SOUTH-1'!C1308</f>
        <v>33</v>
      </c>
      <c r="D1142" s="1441" t="str">
        <f aca="false">'SOUTH-1'!D1308</f>
        <v>Main</v>
      </c>
      <c r="E1142" s="1441" t="str">
        <f aca="false">'SOUTH-1'!E1308</f>
        <v>041808902857</v>
      </c>
      <c r="F1142" s="1441" t="n">
        <f aca="false">'SOUTH-1'!F1308</f>
        <v>1</v>
      </c>
      <c r="G1142" s="1441" t="n">
        <f aca="false">'SOUTH-1'!G1308</f>
        <v>0.03</v>
      </c>
      <c r="H1142" s="1441" t="n">
        <f aca="false">'SOUTH-1'!H1308</f>
        <v>0.03</v>
      </c>
      <c r="I1142" s="1441" t="n">
        <f aca="false">'SOUTH-1'!I1308</f>
        <v>0</v>
      </c>
      <c r="J1142" s="1441" t="n">
        <f aca="false">'SOUTH-1'!J1308</f>
        <v>360000</v>
      </c>
      <c r="K1142" s="0" t="n">
        <f aca="false">'SOUTH-1'!K1308</f>
        <v>0</v>
      </c>
      <c r="L1142" s="0" t="n">
        <f aca="false">'SOUTH-1'!L1308</f>
        <v>0</v>
      </c>
      <c r="M1142" s="0" t="n">
        <f aca="false">'SOUTH-1'!M1308</f>
        <v>0</v>
      </c>
      <c r="N1142" s="0" t="str">
        <f aca="false">'SOUTH-1'!N1308</f>
        <v>Sytalakhya</v>
      </c>
      <c r="O1142" s="0" t="s">
        <v>1065</v>
      </c>
    </row>
    <row r="1143" customFormat="false" ht="15" hidden="true" customHeight="false" outlineLevel="0" collapsed="false">
      <c r="A1143" s="0" t="n">
        <f aca="false">'SOUTH-1'!A1310</f>
        <v>20</v>
      </c>
      <c r="B1143" s="0" t="str">
        <f aca="false">'SOUTH-1'!B1310</f>
        <v>33 kV Shah Cement VRM  (=H14)</v>
      </c>
      <c r="C1143" s="1441" t="n">
        <f aca="false">'SOUTH-1'!C1310</f>
        <v>33</v>
      </c>
      <c r="D1143" s="1441" t="str">
        <f aca="false">'SOUTH-1'!D1310</f>
        <v>Main</v>
      </c>
      <c r="E1143" s="1441" t="str">
        <f aca="false">'SOUTH-1'!E1310</f>
        <v>041808902860</v>
      </c>
      <c r="F1143" s="1441" t="n">
        <f aca="false">'SOUTH-1'!F1310</f>
        <v>1</v>
      </c>
      <c r="G1143" s="1441" t="n">
        <f aca="false">'SOUTH-1'!G1310</f>
        <v>405.16</v>
      </c>
      <c r="H1143" s="1441" t="n">
        <f aca="false">'SOUTH-1'!H1310</f>
        <v>434.74</v>
      </c>
      <c r="I1143" s="1441" t="n">
        <f aca="false">'SOUTH-1'!I1310</f>
        <v>29.58</v>
      </c>
      <c r="J1143" s="1441" t="n">
        <f aca="false">'SOUTH-1'!J1310</f>
        <v>360000</v>
      </c>
      <c r="K1143" s="0" t="n">
        <f aca="false">'SOUTH-1'!K1310</f>
        <v>0</v>
      </c>
      <c r="L1143" s="0" t="n">
        <f aca="false">'SOUTH-1'!L1310</f>
        <v>10648800</v>
      </c>
      <c r="M1143" s="0" t="n">
        <f aca="false">'SOUTH-1'!M1310</f>
        <v>10680399.7628945</v>
      </c>
      <c r="N1143" s="0" t="str">
        <f aca="false">'SOUTH-1'!N1310</f>
        <v>Sytalakhya</v>
      </c>
      <c r="O1143" s="0" t="s">
        <v>1065</v>
      </c>
    </row>
    <row r="1144" customFormat="false" ht="15" hidden="true" customHeight="false" outlineLevel="0" collapsed="false">
      <c r="A1144" s="0" t="n">
        <f aca="false">'NORTH-2'!A1322</f>
        <v>1</v>
      </c>
      <c r="B1144" s="0" t="str">
        <f aca="false">'NORTH-2'!B1322</f>
        <v>11 KV Shahidbagh Feeder</v>
      </c>
      <c r="C1144" s="1441" t="n">
        <f aca="false">'NORTH-2'!C1322</f>
        <v>11</v>
      </c>
      <c r="D1144" s="1441" t="n">
        <f aca="false">'NORTH-2'!D1322</f>
        <v>0</v>
      </c>
      <c r="E1144" s="1441" t="n">
        <f aca="false">'NORTH-2'!E1322</f>
        <v>202006932</v>
      </c>
      <c r="F1144" s="1441" t="n">
        <f aca="false">'NORTH-2'!F1322</f>
        <v>1</v>
      </c>
      <c r="G1144" s="1441" t="n">
        <f aca="false">'NORTH-2'!G1322</f>
        <v>1263498</v>
      </c>
      <c r="H1144" s="1441" t="n">
        <f aca="false">'NORTH-2'!H1322</f>
        <v>1263498</v>
      </c>
      <c r="I1144" s="1441" t="n">
        <f aca="false">'NORTH-2'!I1322</f>
        <v>0</v>
      </c>
      <c r="J1144" s="1441" t="n">
        <f aca="false">'NORTH-2'!J1322</f>
        <v>1</v>
      </c>
      <c r="K1144" s="0" t="str">
        <f aca="false">'NORTH-2'!K1322</f>
        <v>Calculated</v>
      </c>
      <c r="L1144" s="0" t="n">
        <f aca="false">'NORTH-2'!L1322</f>
        <v>35808</v>
      </c>
      <c r="M1144" s="0" t="n">
        <f aca="false">'NORTH-2'!M1322</f>
        <v>36416.7693140844</v>
      </c>
      <c r="N1144" s="0" t="str">
        <f aca="false">'NORTH-2'!N1322</f>
        <v>Rajarbag</v>
      </c>
      <c r="O1144" s="0" t="s">
        <v>5122</v>
      </c>
    </row>
    <row r="1145" customFormat="false" ht="15" hidden="true" customHeight="false" outlineLevel="0" collapsed="false">
      <c r="A1145" s="0" t="n">
        <f aca="false">'NORTH-2'!A1323</f>
        <v>2</v>
      </c>
      <c r="B1145" s="0" t="str">
        <f aca="false">'NORTH-2'!B1323</f>
        <v>11  Fortune(MogBazar)-new</v>
      </c>
      <c r="C1145" s="1441" t="n">
        <f aca="false">'NORTH-2'!C1323</f>
        <v>11</v>
      </c>
      <c r="D1145" s="1441" t="n">
        <f aca="false">'NORTH-2'!D1323</f>
        <v>0</v>
      </c>
      <c r="E1145" s="1441" t="n">
        <f aca="false">'NORTH-2'!E1323</f>
        <v>202006969</v>
      </c>
      <c r="F1145" s="1441" t="n">
        <f aca="false">'NORTH-2'!F1323</f>
        <v>1</v>
      </c>
      <c r="G1145" s="1441" t="n">
        <f aca="false">'NORTH-2'!G1323</f>
        <v>377976</v>
      </c>
      <c r="H1145" s="1441" t="n">
        <f aca="false">'NORTH-2'!H1323</f>
        <v>377976</v>
      </c>
      <c r="I1145" s="1441" t="n">
        <f aca="false">'NORTH-2'!I1323</f>
        <v>0</v>
      </c>
      <c r="J1145" s="1441" t="n">
        <f aca="false">'NORTH-2'!J1323</f>
        <v>1</v>
      </c>
      <c r="K1145" s="0" t="str">
        <f aca="false">'NORTH-2'!K1323</f>
        <v>From Sold Unit</v>
      </c>
      <c r="L1145" s="0" t="n">
        <f aca="false">'NORTH-2'!L1323</f>
        <v>125532</v>
      </c>
      <c r="M1145" s="0" t="n">
        <f aca="false">'NORTH-2'!M1323</f>
        <v>127666.160789088</v>
      </c>
      <c r="N1145" s="0" t="str">
        <f aca="false">'NORTH-2'!N1323</f>
        <v>Moghbazar</v>
      </c>
      <c r="O1145" s="0" t="s">
        <v>5122</v>
      </c>
    </row>
    <row r="1146" customFormat="false" ht="15" hidden="true" customHeight="false" outlineLevel="0" collapsed="false">
      <c r="A1146" s="0" t="n">
        <f aca="false">'NORTH-2'!A1324</f>
        <v>3</v>
      </c>
      <c r="B1146" s="0" t="str">
        <f aca="false">'NORTH-2'!B1324</f>
        <v>Centerpoint-Kakrail</v>
      </c>
      <c r="C1146" s="1441" t="n">
        <f aca="false">'NORTH-2'!C1324</f>
        <v>11</v>
      </c>
      <c r="D1146" s="1441" t="n">
        <f aca="false">'NORTH-2'!D1324</f>
        <v>0</v>
      </c>
      <c r="E1146" s="1441" t="n">
        <f aca="false">'NORTH-2'!E1324</f>
        <v>952612030119</v>
      </c>
      <c r="F1146" s="1441" t="n">
        <f aca="false">'NORTH-2'!F1324</f>
        <v>1</v>
      </c>
      <c r="G1146" s="1441" t="n">
        <f aca="false">'NORTH-2'!G1324</f>
        <v>1658</v>
      </c>
      <c r="H1146" s="1441" t="n">
        <f aca="false">'NORTH-2'!H1324</f>
        <v>1658</v>
      </c>
      <c r="I1146" s="1441" t="n">
        <f aca="false">'NORTH-2'!I1324</f>
        <v>0</v>
      </c>
      <c r="J1146" s="1441" t="n">
        <f aca="false">'NORTH-2'!J1324</f>
        <v>1200</v>
      </c>
      <c r="K1146" s="0" t="str">
        <f aca="false">'NORTH-2'!K1324</f>
        <v>From Sold Unit</v>
      </c>
      <c r="L1146" s="0" t="n">
        <f aca="false">'NORTH-2'!L1324</f>
        <v>80400</v>
      </c>
      <c r="M1146" s="0" t="n">
        <f aca="false">'NORTH-2'!M1324</f>
        <v>81766.8748003907</v>
      </c>
      <c r="N1146" s="0" t="str">
        <f aca="false">'NORTH-2'!N1324</f>
        <v>Kakrail</v>
      </c>
      <c r="O1146" s="0" t="s">
        <v>5122</v>
      </c>
    </row>
  </sheetData>
  <autoFilter ref="N1:N1146">
    <filterColumn colId="0">
      <filters>
        <filter val="Jigatola"/>
      </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91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A4" activeCellId="0" sqref="A4"/>
    </sheetView>
  </sheetViews>
  <sheetFormatPr defaultColWidth="9.96875" defaultRowHeight="15" outlineLevelRow="0" outlineLevelCol="0"/>
  <cols>
    <col collapsed="false" customWidth="true" hidden="false" outlineLevel="0" max="1" min="1" style="0" width="16.57"/>
    <col collapsed="false" customWidth="true" hidden="false" outlineLevel="0" max="2" min="2" style="3481" width="17.41"/>
    <col collapsed="false" customWidth="true" hidden="false" outlineLevel="0" max="3" min="3" style="1096" width="38.56"/>
    <col collapsed="false" customWidth="true" hidden="false" outlineLevel="0" max="4" min="4" style="1441" width="13.55"/>
    <col collapsed="false" customWidth="true" hidden="false" outlineLevel="0" max="5" min="5" style="0" width="3.14"/>
    <col collapsed="false" customWidth="true" hidden="false" outlineLevel="0" max="6" min="6" style="0" width="36.57"/>
  </cols>
  <sheetData>
    <row r="1" customFormat="false" ht="15" hidden="false" customHeight="false" outlineLevel="0" collapsed="false">
      <c r="B1" s="3482" t="s">
        <v>741</v>
      </c>
    </row>
    <row r="2" customFormat="false" ht="15.75" hidden="false" customHeight="false" outlineLevel="0" collapsed="false">
      <c r="B2" s="3482" t="n">
        <v>15</v>
      </c>
      <c r="C2" s="3483" t="s">
        <v>5109</v>
      </c>
      <c r="D2" s="3483"/>
    </row>
    <row r="3" customFormat="false" ht="15" hidden="false" customHeight="false" outlineLevel="0" collapsed="false">
      <c r="A3" s="0" t="s">
        <v>5123</v>
      </c>
      <c r="B3" s="3482" t="s">
        <v>765</v>
      </c>
      <c r="C3" s="3484" t="s">
        <v>1058</v>
      </c>
      <c r="D3" s="3485" t="n">
        <v>1</v>
      </c>
      <c r="F3" s="0" t="s">
        <v>1058</v>
      </c>
    </row>
    <row r="4" customFormat="false" ht="15" hidden="false" customHeight="false" outlineLevel="0" collapsed="false">
      <c r="A4" s="0" t="s">
        <v>5124</v>
      </c>
      <c r="B4" s="3482" t="s">
        <v>750</v>
      </c>
      <c r="C4" s="3484" t="s">
        <v>995</v>
      </c>
      <c r="D4" s="3485" t="n">
        <v>2</v>
      </c>
      <c r="F4" s="0" t="s">
        <v>995</v>
      </c>
    </row>
    <row r="5" customFormat="false" ht="15" hidden="false" customHeight="false" outlineLevel="0" collapsed="false">
      <c r="A5" s="0" t="s">
        <v>5125</v>
      </c>
      <c r="B5" s="3482" t="s">
        <v>1326</v>
      </c>
      <c r="C5" s="3484" t="s">
        <v>4930</v>
      </c>
      <c r="D5" s="3485" t="n">
        <v>3</v>
      </c>
      <c r="F5" s="0" t="s">
        <v>991</v>
      </c>
    </row>
    <row r="6" customFormat="false" ht="15" hidden="false" customHeight="false" outlineLevel="0" collapsed="false">
      <c r="A6" s="0" t="s">
        <v>5126</v>
      </c>
      <c r="B6" s="3482" t="s">
        <v>772</v>
      </c>
      <c r="C6" s="3484" t="s">
        <v>998</v>
      </c>
      <c r="D6" s="3485" t="n">
        <v>4</v>
      </c>
      <c r="F6" s="0" t="s">
        <v>998</v>
      </c>
    </row>
    <row r="7" customFormat="false" ht="15" hidden="false" customHeight="false" outlineLevel="0" collapsed="false">
      <c r="A7" s="0" t="s">
        <v>5127</v>
      </c>
      <c r="B7" s="3482" t="s">
        <v>774</v>
      </c>
      <c r="C7" s="3484" t="s">
        <v>1022</v>
      </c>
      <c r="D7" s="3485" t="n">
        <v>5</v>
      </c>
      <c r="F7" s="0" t="s">
        <v>1022</v>
      </c>
    </row>
    <row r="8" customFormat="false" ht="15" hidden="false" customHeight="false" outlineLevel="0" collapsed="false">
      <c r="A8" s="0" t="s">
        <v>5128</v>
      </c>
      <c r="B8" s="3482" t="s">
        <v>768</v>
      </c>
      <c r="C8" s="3484" t="s">
        <v>989</v>
      </c>
      <c r="D8" s="3485" t="n">
        <v>6</v>
      </c>
      <c r="F8" s="0" t="s">
        <v>989</v>
      </c>
    </row>
    <row r="9" customFormat="false" ht="15" hidden="false" customHeight="false" outlineLevel="0" collapsed="false">
      <c r="A9" s="0" t="s">
        <v>5129</v>
      </c>
      <c r="B9" s="3482" t="s">
        <v>3238</v>
      </c>
      <c r="C9" s="3484" t="s">
        <v>1009</v>
      </c>
      <c r="D9" s="3485" t="n">
        <v>7</v>
      </c>
      <c r="F9" s="0" t="s">
        <v>1009</v>
      </c>
    </row>
    <row r="10" customFormat="false" ht="15" hidden="false" customHeight="false" outlineLevel="0" collapsed="false">
      <c r="A10" s="0" t="s">
        <v>5130</v>
      </c>
      <c r="B10" s="3482" t="s">
        <v>3052</v>
      </c>
      <c r="C10" s="3484" t="s">
        <v>1008</v>
      </c>
      <c r="D10" s="3485" t="n">
        <v>8</v>
      </c>
      <c r="F10" s="0" t="s">
        <v>1008</v>
      </c>
    </row>
    <row r="11" customFormat="false" ht="15" hidden="false" customHeight="false" outlineLevel="0" collapsed="false">
      <c r="A11" s="0" t="s">
        <v>5131</v>
      </c>
      <c r="B11" s="3482" t="s">
        <v>762</v>
      </c>
      <c r="C11" s="3484" t="s">
        <v>1054</v>
      </c>
      <c r="D11" s="3485" t="n">
        <v>9</v>
      </c>
      <c r="F11" s="0" t="s">
        <v>1054</v>
      </c>
    </row>
    <row r="12" customFormat="false" ht="15" hidden="false" customHeight="false" outlineLevel="0" collapsed="false">
      <c r="A12" s="0" t="s">
        <v>5132</v>
      </c>
      <c r="B12" s="3482" t="s">
        <v>770</v>
      </c>
      <c r="C12" s="3484" t="s">
        <v>1002</v>
      </c>
      <c r="D12" s="3485" t="n">
        <v>10</v>
      </c>
      <c r="F12" s="0" t="s">
        <v>1002</v>
      </c>
    </row>
    <row r="13" customFormat="false" ht="15" hidden="false" customHeight="false" outlineLevel="0" collapsed="false">
      <c r="A13" s="0" t="s">
        <v>5133</v>
      </c>
      <c r="B13" s="3482" t="s">
        <v>179</v>
      </c>
      <c r="C13" s="3486" t="s">
        <v>1065</v>
      </c>
      <c r="D13" s="3487" t="n">
        <v>11</v>
      </c>
      <c r="F13" s="0" t="s">
        <v>1065</v>
      </c>
    </row>
    <row r="14" customFormat="false" ht="15" hidden="false" customHeight="false" outlineLevel="0" collapsed="false">
      <c r="A14" s="0" t="s">
        <v>5134</v>
      </c>
      <c r="B14" s="3482" t="s">
        <v>775</v>
      </c>
      <c r="C14" s="3484" t="s">
        <v>1066</v>
      </c>
      <c r="D14" s="3485" t="n">
        <v>12</v>
      </c>
      <c r="F14" s="0" t="s">
        <v>1066</v>
      </c>
    </row>
    <row r="15" customFormat="false" ht="15" hidden="false" customHeight="false" outlineLevel="0" collapsed="false">
      <c r="A15" s="0" t="s">
        <v>5135</v>
      </c>
      <c r="B15" s="3482" t="s">
        <v>773</v>
      </c>
      <c r="C15" s="3484" t="s">
        <v>1056</v>
      </c>
      <c r="D15" s="3485" t="n">
        <v>13</v>
      </c>
      <c r="F15" s="0" t="s">
        <v>1056</v>
      </c>
    </row>
    <row r="16" customFormat="false" ht="15" hidden="false" customHeight="false" outlineLevel="0" collapsed="false">
      <c r="A16" s="0" t="s">
        <v>5136</v>
      </c>
      <c r="B16" s="3482" t="s">
        <v>4083</v>
      </c>
      <c r="C16" s="3486" t="s">
        <v>1045</v>
      </c>
      <c r="D16" s="3485" t="n">
        <v>14</v>
      </c>
      <c r="F16" s="0" t="s">
        <v>1045</v>
      </c>
    </row>
    <row r="17" customFormat="false" ht="15" hidden="false" customHeight="false" outlineLevel="0" collapsed="false">
      <c r="A17" s="0" t="s">
        <v>5137</v>
      </c>
      <c r="B17" s="3482" t="s">
        <v>1334</v>
      </c>
      <c r="C17" s="3484" t="s">
        <v>1003</v>
      </c>
      <c r="D17" s="3485" t="n">
        <v>15</v>
      </c>
      <c r="F17" s="0" t="s">
        <v>1003</v>
      </c>
    </row>
    <row r="18" customFormat="false" ht="15" hidden="false" customHeight="false" outlineLevel="0" collapsed="false">
      <c r="A18" s="0" t="s">
        <v>5138</v>
      </c>
      <c r="B18" s="3482" t="s">
        <v>3202</v>
      </c>
      <c r="C18" s="3488" t="s">
        <v>1004</v>
      </c>
      <c r="D18" s="3487" t="n">
        <v>16</v>
      </c>
      <c r="F18" s="0" t="s">
        <v>1004</v>
      </c>
    </row>
    <row r="19" customFormat="false" ht="15" hidden="false" customHeight="false" outlineLevel="0" collapsed="false">
      <c r="A19" s="0" t="s">
        <v>5139</v>
      </c>
      <c r="B19" s="3482" t="s">
        <v>3325</v>
      </c>
      <c r="C19" s="3484" t="s">
        <v>1005</v>
      </c>
      <c r="D19" s="3485" t="n">
        <v>17</v>
      </c>
      <c r="F19" s="0" t="s">
        <v>1005</v>
      </c>
    </row>
    <row r="20" customFormat="false" ht="15" hidden="false" customHeight="false" outlineLevel="0" collapsed="false">
      <c r="A20" s="0" t="s">
        <v>5140</v>
      </c>
      <c r="B20" s="3482" t="s">
        <v>2479</v>
      </c>
      <c r="C20" s="3488" t="s">
        <v>972</v>
      </c>
      <c r="D20" s="3487" t="n">
        <v>18</v>
      </c>
      <c r="F20" s="0" t="s">
        <v>972</v>
      </c>
    </row>
    <row r="21" customFormat="false" ht="15" hidden="false" customHeight="false" outlineLevel="0" collapsed="false">
      <c r="A21" s="0" t="s">
        <v>5141</v>
      </c>
      <c r="B21" s="3482" t="s">
        <v>745</v>
      </c>
      <c r="C21" s="3484" t="s">
        <v>973</v>
      </c>
      <c r="D21" s="3485" t="n">
        <v>19</v>
      </c>
      <c r="F21" s="0" t="s">
        <v>973</v>
      </c>
    </row>
    <row r="22" customFormat="false" ht="15" hidden="false" customHeight="false" outlineLevel="0" collapsed="false">
      <c r="A22" s="0" t="s">
        <v>5142</v>
      </c>
      <c r="B22" s="3482" t="s">
        <v>1893</v>
      </c>
      <c r="C22" s="3484" t="s">
        <v>2029</v>
      </c>
      <c r="D22" s="3485" t="n">
        <v>20</v>
      </c>
      <c r="F22" s="0" t="s">
        <v>1000</v>
      </c>
    </row>
    <row r="23" customFormat="false" ht="15" hidden="false" customHeight="false" outlineLevel="0" collapsed="false">
      <c r="C23" s="3488" t="s">
        <v>5143</v>
      </c>
      <c r="D23" s="3487" t="n">
        <v>66</v>
      </c>
      <c r="F23" s="0" t="s">
        <v>1037</v>
      </c>
    </row>
    <row r="24" customFormat="false" ht="15" hidden="false" customHeight="false" outlineLevel="0" collapsed="false">
      <c r="C24" s="3484" t="s">
        <v>5119</v>
      </c>
      <c r="D24" s="3485" t="n">
        <v>67</v>
      </c>
      <c r="F24" s="0" t="s">
        <v>980</v>
      </c>
    </row>
    <row r="25" customFormat="false" ht="15" hidden="false" customHeight="false" outlineLevel="0" collapsed="false">
      <c r="A25" s="0" t="s">
        <v>5144</v>
      </c>
      <c r="B25" s="3482" t="s">
        <v>1197</v>
      </c>
      <c r="C25" s="3484" t="s">
        <v>5118</v>
      </c>
      <c r="D25" s="3485" t="n">
        <v>21</v>
      </c>
      <c r="F25" s="0" t="s">
        <v>967</v>
      </c>
    </row>
    <row r="26" customFormat="false" ht="15" hidden="false" customHeight="false" outlineLevel="0" collapsed="false">
      <c r="A26" s="0" t="s">
        <v>5145</v>
      </c>
      <c r="B26" s="3482" t="s">
        <v>746</v>
      </c>
      <c r="C26" s="3484" t="s">
        <v>980</v>
      </c>
      <c r="D26" s="3485" t="n">
        <v>22</v>
      </c>
      <c r="F26" s="0" t="s">
        <v>1001</v>
      </c>
    </row>
    <row r="27" customFormat="false" ht="15" hidden="false" customHeight="false" outlineLevel="0" collapsed="false">
      <c r="A27" s="0" t="s">
        <v>5146</v>
      </c>
      <c r="B27" s="3482" t="s">
        <v>748</v>
      </c>
      <c r="C27" s="3484" t="s">
        <v>967</v>
      </c>
      <c r="D27" s="3485" t="n">
        <v>23</v>
      </c>
      <c r="F27" s="0" t="s">
        <v>1051</v>
      </c>
    </row>
    <row r="28" customFormat="false" ht="15" hidden="false" customHeight="false" outlineLevel="0" collapsed="false">
      <c r="A28" s="0" t="s">
        <v>5147</v>
      </c>
      <c r="B28" s="3482" t="s">
        <v>752</v>
      </c>
      <c r="C28" s="3484" t="s">
        <v>1001</v>
      </c>
      <c r="D28" s="3485" t="n">
        <v>24</v>
      </c>
      <c r="F28" s="0" t="s">
        <v>1012</v>
      </c>
    </row>
    <row r="29" customFormat="false" ht="15" hidden="false" customHeight="false" outlineLevel="0" collapsed="false">
      <c r="A29" s="0" t="s">
        <v>5148</v>
      </c>
      <c r="B29" s="3482" t="s">
        <v>760</v>
      </c>
      <c r="C29" s="3484" t="s">
        <v>1051</v>
      </c>
      <c r="D29" s="3485" t="n">
        <v>25</v>
      </c>
      <c r="F29" s="0" t="s">
        <v>990</v>
      </c>
    </row>
    <row r="30" customFormat="false" ht="15" hidden="false" customHeight="false" outlineLevel="0" collapsed="false">
      <c r="A30" s="0" t="s">
        <v>5149</v>
      </c>
      <c r="B30" s="3482" t="s">
        <v>756</v>
      </c>
      <c r="C30" s="3484" t="s">
        <v>4950</v>
      </c>
      <c r="D30" s="3485" t="n">
        <v>26</v>
      </c>
      <c r="F30" s="0" t="s">
        <v>1010</v>
      </c>
    </row>
    <row r="31" customFormat="false" ht="15" hidden="false" customHeight="false" outlineLevel="0" collapsed="false">
      <c r="A31" s="0" t="s">
        <v>5150</v>
      </c>
      <c r="B31" s="3482" t="s">
        <v>1271</v>
      </c>
      <c r="C31" s="3484" t="s">
        <v>5113</v>
      </c>
      <c r="D31" s="3485" t="n">
        <v>27</v>
      </c>
      <c r="F31" s="0" t="s">
        <v>5151</v>
      </c>
    </row>
    <row r="32" customFormat="false" ht="15" hidden="false" customHeight="false" outlineLevel="0" collapsed="false">
      <c r="A32" s="0" t="s">
        <v>5152</v>
      </c>
      <c r="B32" s="3482" t="s">
        <v>1395</v>
      </c>
      <c r="C32" s="3488" t="s">
        <v>1010</v>
      </c>
      <c r="D32" s="3487" t="n">
        <v>28</v>
      </c>
      <c r="F32" s="0" t="s">
        <v>1011</v>
      </c>
    </row>
    <row r="33" customFormat="false" ht="15" hidden="false" customHeight="false" outlineLevel="0" collapsed="false">
      <c r="A33" s="0" t="s">
        <v>5153</v>
      </c>
      <c r="B33" s="3482" t="s">
        <v>754</v>
      </c>
      <c r="C33" s="3484" t="s">
        <v>1011</v>
      </c>
      <c r="D33" s="3485" t="n">
        <v>30</v>
      </c>
      <c r="F33" s="0" t="s">
        <v>978</v>
      </c>
    </row>
    <row r="34" customFormat="false" ht="15" hidden="false" customHeight="false" outlineLevel="0" collapsed="false">
      <c r="A34" s="0" t="s">
        <v>5154</v>
      </c>
      <c r="B34" s="3482" t="s">
        <v>1626</v>
      </c>
      <c r="C34" s="3484" t="s">
        <v>5112</v>
      </c>
      <c r="D34" s="3485" t="n">
        <v>29</v>
      </c>
      <c r="F34" s="0" t="s">
        <v>985</v>
      </c>
    </row>
    <row r="35" customFormat="false" ht="15" hidden="false" customHeight="false" outlineLevel="0" collapsed="false">
      <c r="A35" s="0" t="s">
        <v>5155</v>
      </c>
      <c r="B35" s="3482" t="s">
        <v>3140</v>
      </c>
      <c r="C35" s="3484" t="s">
        <v>978</v>
      </c>
      <c r="D35" s="3485" t="n">
        <v>31</v>
      </c>
      <c r="F35" s="0" t="s">
        <v>1064</v>
      </c>
    </row>
    <row r="36" customFormat="false" ht="15" hidden="false" customHeight="false" outlineLevel="0" collapsed="false">
      <c r="A36" s="0" t="s">
        <v>5156</v>
      </c>
      <c r="B36" s="3482" t="s">
        <v>117</v>
      </c>
      <c r="C36" s="3484" t="s">
        <v>5114</v>
      </c>
      <c r="D36" s="3485" t="n">
        <v>32</v>
      </c>
      <c r="F36" s="0" t="s">
        <v>986</v>
      </c>
    </row>
    <row r="37" customFormat="false" ht="15" hidden="false" customHeight="false" outlineLevel="0" collapsed="false">
      <c r="A37" s="0" t="s">
        <v>5157</v>
      </c>
      <c r="B37" s="3482" t="s">
        <v>3452</v>
      </c>
      <c r="C37" s="3484" t="s">
        <v>1064</v>
      </c>
      <c r="D37" s="3485" t="n">
        <v>33</v>
      </c>
      <c r="F37" s="0" t="s">
        <v>987</v>
      </c>
    </row>
    <row r="38" customFormat="false" ht="15" hidden="false" customHeight="false" outlineLevel="0" collapsed="false">
      <c r="A38" s="0" t="s">
        <v>5158</v>
      </c>
      <c r="B38" s="3482" t="s">
        <v>759</v>
      </c>
      <c r="C38" s="3488" t="s">
        <v>986</v>
      </c>
      <c r="D38" s="3487" t="n">
        <v>34</v>
      </c>
      <c r="F38" s="0" t="s">
        <v>974</v>
      </c>
    </row>
    <row r="39" customFormat="false" ht="15" hidden="false" customHeight="false" outlineLevel="0" collapsed="false">
      <c r="A39" s="0" t="s">
        <v>5159</v>
      </c>
      <c r="B39" s="3482" t="s">
        <v>2493</v>
      </c>
      <c r="C39" s="3484" t="s">
        <v>987</v>
      </c>
      <c r="D39" s="3485" t="n">
        <v>35</v>
      </c>
      <c r="F39" s="0" t="s">
        <v>1031</v>
      </c>
    </row>
    <row r="40" customFormat="false" ht="15" hidden="false" customHeight="false" outlineLevel="0" collapsed="false">
      <c r="C40" s="3484" t="s">
        <v>1013</v>
      </c>
      <c r="D40" s="3485" t="n">
        <v>88</v>
      </c>
      <c r="F40" s="0" t="s">
        <v>1030</v>
      </c>
    </row>
    <row r="41" customFormat="false" ht="15" hidden="false" customHeight="false" outlineLevel="0" collapsed="false">
      <c r="A41" s="0" t="s">
        <v>5160</v>
      </c>
      <c r="B41" s="3482" t="s">
        <v>757</v>
      </c>
      <c r="C41" s="3484" t="s">
        <v>974</v>
      </c>
      <c r="D41" s="3485" t="n">
        <v>36</v>
      </c>
      <c r="F41" s="0" t="s">
        <v>1047</v>
      </c>
    </row>
    <row r="42" customFormat="false" ht="15" hidden="false" customHeight="false" outlineLevel="0" collapsed="false">
      <c r="C42" s="3484" t="s">
        <v>1031</v>
      </c>
      <c r="D42" s="3485" t="n">
        <v>37</v>
      </c>
      <c r="F42" s="0" t="s">
        <v>979</v>
      </c>
    </row>
    <row r="43" customFormat="false" ht="15" hidden="false" customHeight="false" outlineLevel="0" collapsed="false">
      <c r="C43" s="3488" t="s">
        <v>1030</v>
      </c>
      <c r="D43" s="3487" t="n">
        <v>38</v>
      </c>
      <c r="F43" s="0" t="s">
        <v>1025</v>
      </c>
    </row>
    <row r="44" customFormat="false" ht="15" hidden="false" customHeight="false" outlineLevel="0" collapsed="false">
      <c r="C44" s="3486" t="s">
        <v>1047</v>
      </c>
      <c r="D44" s="3485" t="n">
        <v>39</v>
      </c>
      <c r="F44" s="0" t="s">
        <v>993</v>
      </c>
    </row>
    <row r="45" customFormat="false" ht="15" hidden="false" customHeight="false" outlineLevel="0" collapsed="false">
      <c r="C45" s="3484" t="s">
        <v>979</v>
      </c>
      <c r="D45" s="3485" t="n">
        <v>40</v>
      </c>
      <c r="F45" s="0" t="s">
        <v>994</v>
      </c>
    </row>
    <row r="46" customFormat="false" ht="15" hidden="false" customHeight="false" outlineLevel="0" collapsed="false">
      <c r="C46" s="3484" t="s">
        <v>1025</v>
      </c>
      <c r="D46" s="3485" t="n">
        <v>41</v>
      </c>
      <c r="F46" s="0" t="s">
        <v>5161</v>
      </c>
    </row>
    <row r="47" customFormat="false" ht="15" hidden="false" customHeight="false" outlineLevel="0" collapsed="false">
      <c r="C47" s="3488" t="s">
        <v>993</v>
      </c>
      <c r="D47" s="3487" t="n">
        <v>42</v>
      </c>
      <c r="F47" s="0" t="s">
        <v>968</v>
      </c>
    </row>
    <row r="48" customFormat="false" ht="15" hidden="false" customHeight="false" outlineLevel="0" collapsed="false">
      <c r="C48" s="3484" t="s">
        <v>5110</v>
      </c>
      <c r="D48" s="3485" t="n">
        <v>43</v>
      </c>
      <c r="F48" s="0" t="s">
        <v>1057</v>
      </c>
    </row>
    <row r="49" customFormat="false" ht="15" hidden="false" customHeight="false" outlineLevel="0" collapsed="false">
      <c r="C49" s="3484" t="s">
        <v>5111</v>
      </c>
      <c r="D49" s="3485" t="n">
        <v>44</v>
      </c>
      <c r="F49" s="0" t="s">
        <v>1028</v>
      </c>
    </row>
    <row r="50" customFormat="false" ht="15" hidden="false" customHeight="false" outlineLevel="0" collapsed="false">
      <c r="C50" s="3484" t="s">
        <v>968</v>
      </c>
      <c r="D50" s="3485" t="n">
        <v>45</v>
      </c>
      <c r="F50" s="0" t="s">
        <v>1029</v>
      </c>
    </row>
    <row r="51" customFormat="false" ht="15" hidden="false" customHeight="false" outlineLevel="0" collapsed="false">
      <c r="C51" s="3484" t="s">
        <v>1057</v>
      </c>
      <c r="D51" s="3485" t="n">
        <v>46</v>
      </c>
      <c r="F51" s="0" t="s">
        <v>1026</v>
      </c>
    </row>
    <row r="52" customFormat="false" ht="15" hidden="false" customHeight="false" outlineLevel="0" collapsed="false">
      <c r="C52" s="3488" t="s">
        <v>1028</v>
      </c>
      <c r="D52" s="3487" t="n">
        <v>47</v>
      </c>
      <c r="F52" s="0" t="s">
        <v>1027</v>
      </c>
    </row>
    <row r="53" customFormat="false" ht="15" hidden="false" customHeight="false" outlineLevel="0" collapsed="false">
      <c r="C53" s="3484" t="s">
        <v>1029</v>
      </c>
      <c r="D53" s="3485" t="n">
        <v>48</v>
      </c>
      <c r="F53" s="0" t="s">
        <v>1048</v>
      </c>
    </row>
    <row r="54" customFormat="false" ht="15" hidden="false" customHeight="false" outlineLevel="0" collapsed="false">
      <c r="C54" s="3488" t="s">
        <v>5162</v>
      </c>
      <c r="D54" s="3487" t="n">
        <v>50</v>
      </c>
      <c r="F54" s="0" t="s">
        <v>1049</v>
      </c>
    </row>
    <row r="55" customFormat="false" ht="15" hidden="false" customHeight="false" outlineLevel="0" collapsed="false">
      <c r="C55" s="3484" t="s">
        <v>640</v>
      </c>
      <c r="D55" s="3485" t="n">
        <v>51</v>
      </c>
      <c r="F55" s="0" t="s">
        <v>1053</v>
      </c>
    </row>
    <row r="56" customFormat="false" ht="15" hidden="false" customHeight="false" outlineLevel="0" collapsed="false">
      <c r="C56" s="3486" t="s">
        <v>1048</v>
      </c>
      <c r="D56" s="3487" t="n">
        <v>52</v>
      </c>
      <c r="F56" s="0" t="s">
        <v>965</v>
      </c>
    </row>
    <row r="57" customFormat="false" ht="15" hidden="false" customHeight="false" outlineLevel="0" collapsed="false">
      <c r="C57" s="3484" t="s">
        <v>1049</v>
      </c>
      <c r="D57" s="3485" t="n">
        <v>53</v>
      </c>
      <c r="F57" s="0" t="s">
        <v>966</v>
      </c>
    </row>
    <row r="58" customFormat="false" ht="15" hidden="false" customHeight="false" outlineLevel="0" collapsed="false">
      <c r="C58" s="3488" t="s">
        <v>1067</v>
      </c>
      <c r="D58" s="3485" t="n">
        <v>89</v>
      </c>
      <c r="F58" s="0" t="s">
        <v>971</v>
      </c>
    </row>
    <row r="59" customFormat="false" ht="15" hidden="false" customHeight="false" outlineLevel="0" collapsed="false">
      <c r="C59" s="3484" t="s">
        <v>1053</v>
      </c>
      <c r="D59" s="3485" t="n">
        <v>54</v>
      </c>
      <c r="F59" s="0" t="s">
        <v>1046</v>
      </c>
    </row>
    <row r="60" customFormat="false" ht="15" hidden="false" customHeight="false" outlineLevel="0" collapsed="false">
      <c r="C60" s="3486" t="s">
        <v>965</v>
      </c>
      <c r="D60" s="3487" t="n">
        <v>55</v>
      </c>
      <c r="F60" s="0" t="s">
        <v>1006</v>
      </c>
    </row>
    <row r="61" customFormat="false" ht="15" hidden="false" customHeight="false" outlineLevel="0" collapsed="false">
      <c r="C61" s="3484" t="s">
        <v>966</v>
      </c>
      <c r="D61" s="3485" t="n">
        <v>56</v>
      </c>
      <c r="F61" s="0" t="s">
        <v>1062</v>
      </c>
    </row>
    <row r="62" customFormat="false" ht="15" hidden="false" customHeight="false" outlineLevel="0" collapsed="false">
      <c r="C62" s="3484" t="s">
        <v>1046</v>
      </c>
      <c r="D62" s="3485" t="n">
        <v>49</v>
      </c>
      <c r="F62" s="0" t="s">
        <v>1063</v>
      </c>
    </row>
    <row r="63" customFormat="false" ht="15" hidden="false" customHeight="false" outlineLevel="0" collapsed="false">
      <c r="C63" s="3484" t="s">
        <v>1006</v>
      </c>
      <c r="D63" s="3485" t="n">
        <v>57</v>
      </c>
      <c r="F63" s="0" t="s">
        <v>1052</v>
      </c>
    </row>
    <row r="64" customFormat="false" ht="15" hidden="false" customHeight="false" outlineLevel="0" collapsed="false">
      <c r="C64" s="3488" t="s">
        <v>1062</v>
      </c>
      <c r="D64" s="3487" t="n">
        <v>58</v>
      </c>
      <c r="F64" s="0" t="s">
        <v>999</v>
      </c>
    </row>
    <row r="65" customFormat="false" ht="15" hidden="false" customHeight="false" outlineLevel="0" collapsed="false">
      <c r="C65" s="3484" t="s">
        <v>1063</v>
      </c>
      <c r="D65" s="3485" t="n">
        <v>59</v>
      </c>
      <c r="F65" s="0" t="s">
        <v>1055</v>
      </c>
    </row>
    <row r="66" customFormat="false" ht="15" hidden="false" customHeight="false" outlineLevel="0" collapsed="false">
      <c r="C66" s="3484" t="s">
        <v>5121</v>
      </c>
      <c r="D66" s="3485" t="n">
        <v>60</v>
      </c>
      <c r="F66" s="0" t="s">
        <v>1040</v>
      </c>
    </row>
    <row r="67" customFormat="false" ht="15" hidden="false" customHeight="false" outlineLevel="0" collapsed="false">
      <c r="C67" s="3484" t="s">
        <v>5117</v>
      </c>
      <c r="D67" s="3485" t="n">
        <v>61</v>
      </c>
      <c r="F67" s="0" t="s">
        <v>1023</v>
      </c>
    </row>
    <row r="68" customFormat="false" ht="15" hidden="false" customHeight="false" outlineLevel="0" collapsed="false">
      <c r="C68" s="3484" t="s">
        <v>1055</v>
      </c>
      <c r="D68" s="3485" t="n">
        <v>62</v>
      </c>
      <c r="F68" s="0" t="s">
        <v>1024</v>
      </c>
    </row>
    <row r="69" customFormat="false" ht="15" hidden="false" customHeight="false" outlineLevel="0" collapsed="false">
      <c r="C69" s="3484" t="s">
        <v>5120</v>
      </c>
      <c r="D69" s="3485" t="n">
        <v>63</v>
      </c>
      <c r="F69" s="0" t="s">
        <v>1059</v>
      </c>
    </row>
    <row r="70" customFormat="false" ht="15" hidden="false" customHeight="false" outlineLevel="0" collapsed="false">
      <c r="C70" s="3488" t="s">
        <v>1023</v>
      </c>
      <c r="D70" s="3487" t="n">
        <v>64</v>
      </c>
      <c r="F70" s="0" t="s">
        <v>1060</v>
      </c>
    </row>
    <row r="71" customFormat="false" ht="15" hidden="false" customHeight="false" outlineLevel="0" collapsed="false">
      <c r="C71" s="3484" t="s">
        <v>1024</v>
      </c>
      <c r="D71" s="3485" t="n">
        <v>65</v>
      </c>
      <c r="F71" s="0" t="s">
        <v>975</v>
      </c>
    </row>
    <row r="72" customFormat="false" ht="15" hidden="false" customHeight="false" outlineLevel="0" collapsed="false">
      <c r="C72" s="3484" t="s">
        <v>975</v>
      </c>
      <c r="D72" s="3485" t="n">
        <v>68</v>
      </c>
      <c r="F72" s="0" t="s">
        <v>1061</v>
      </c>
    </row>
    <row r="73" customFormat="false" ht="15" hidden="false" customHeight="false" outlineLevel="0" collapsed="false">
      <c r="C73" s="3484" t="s">
        <v>1061</v>
      </c>
      <c r="D73" s="3485" t="n">
        <v>69</v>
      </c>
      <c r="F73" s="0" t="s">
        <v>1035</v>
      </c>
    </row>
    <row r="74" customFormat="false" ht="15" hidden="false" customHeight="false" outlineLevel="0" collapsed="false">
      <c r="C74" s="3488" t="s">
        <v>1035</v>
      </c>
      <c r="D74" s="3487" t="n">
        <v>70</v>
      </c>
      <c r="F74" s="0" t="s">
        <v>1036</v>
      </c>
    </row>
    <row r="75" customFormat="false" ht="15" hidden="false" customHeight="false" outlineLevel="0" collapsed="false">
      <c r="C75" s="3484" t="s">
        <v>1036</v>
      </c>
      <c r="D75" s="3485" t="n">
        <v>71</v>
      </c>
      <c r="F75" s="0" t="s">
        <v>1050</v>
      </c>
    </row>
    <row r="76" customFormat="false" ht="15" hidden="false" customHeight="false" outlineLevel="0" collapsed="false">
      <c r="C76" s="3484" t="s">
        <v>1050</v>
      </c>
      <c r="D76" s="3485" t="n">
        <v>72</v>
      </c>
      <c r="F76" s="0" t="s">
        <v>982</v>
      </c>
    </row>
    <row r="77" customFormat="false" ht="15" hidden="false" customHeight="false" outlineLevel="0" collapsed="false">
      <c r="C77" s="3484" t="s">
        <v>982</v>
      </c>
      <c r="D77" s="3485" t="n">
        <v>73</v>
      </c>
      <c r="F77" s="0" t="s">
        <v>996</v>
      </c>
    </row>
    <row r="78" customFormat="false" ht="15" hidden="false" customHeight="false" outlineLevel="0" collapsed="false">
      <c r="C78" s="3488" t="s">
        <v>996</v>
      </c>
      <c r="D78" s="3487" t="n">
        <v>74</v>
      </c>
      <c r="F78" s="0" t="s">
        <v>992</v>
      </c>
    </row>
    <row r="79" customFormat="false" ht="15" hidden="false" customHeight="false" outlineLevel="0" collapsed="false">
      <c r="C79" s="3484" t="s">
        <v>992</v>
      </c>
      <c r="D79" s="3485" t="n">
        <v>75</v>
      </c>
      <c r="F79" s="0" t="s">
        <v>1032</v>
      </c>
    </row>
    <row r="80" customFormat="false" ht="15" hidden="false" customHeight="false" outlineLevel="0" collapsed="false">
      <c r="C80" s="3488" t="s">
        <v>1032</v>
      </c>
      <c r="D80" s="3487" t="n">
        <v>76</v>
      </c>
      <c r="F80" s="0" t="s">
        <v>1033</v>
      </c>
    </row>
    <row r="81" customFormat="false" ht="15" hidden="false" customHeight="false" outlineLevel="0" collapsed="false">
      <c r="C81" s="3484" t="s">
        <v>1033</v>
      </c>
      <c r="D81" s="3485" t="n">
        <v>77</v>
      </c>
      <c r="F81" s="0" t="s">
        <v>1034</v>
      </c>
    </row>
    <row r="82" customFormat="false" ht="15" hidden="false" customHeight="false" outlineLevel="0" collapsed="false">
      <c r="C82" s="3484" t="s">
        <v>1034</v>
      </c>
      <c r="D82" s="3485" t="n">
        <v>78</v>
      </c>
      <c r="F82" s="0" t="s">
        <v>1044</v>
      </c>
    </row>
    <row r="83" customFormat="false" ht="15" hidden="false" customHeight="false" outlineLevel="0" collapsed="false">
      <c r="C83" s="3484" t="s">
        <v>1044</v>
      </c>
      <c r="D83" s="3485" t="n">
        <v>79</v>
      </c>
      <c r="F83" s="0" t="s">
        <v>1043</v>
      </c>
    </row>
    <row r="84" customFormat="false" ht="15" hidden="false" customHeight="false" outlineLevel="0" collapsed="false">
      <c r="C84" s="3486" t="s">
        <v>1043</v>
      </c>
      <c r="D84" s="3487" t="n">
        <v>80</v>
      </c>
      <c r="F84" s="0" t="s">
        <v>1038</v>
      </c>
    </row>
    <row r="85" customFormat="false" ht="15" hidden="false" customHeight="false" outlineLevel="0" collapsed="false">
      <c r="C85" s="3486" t="s">
        <v>1038</v>
      </c>
      <c r="D85" s="3487" t="n">
        <v>81</v>
      </c>
      <c r="F85" s="0" t="s">
        <v>1039</v>
      </c>
    </row>
    <row r="86" customFormat="false" ht="15" hidden="false" customHeight="false" outlineLevel="0" collapsed="false">
      <c r="C86" s="3484" t="s">
        <v>1039</v>
      </c>
      <c r="D86" s="3485" t="n">
        <v>82</v>
      </c>
      <c r="F86" s="0" t="s">
        <v>981</v>
      </c>
    </row>
    <row r="87" customFormat="false" ht="15" hidden="false" customHeight="false" outlineLevel="0" collapsed="false">
      <c r="C87" s="3484" t="s">
        <v>4932</v>
      </c>
      <c r="D87" s="3485" t="n">
        <v>83</v>
      </c>
      <c r="F87" s="0" t="s">
        <v>969</v>
      </c>
    </row>
    <row r="88" customFormat="false" ht="15" hidden="false" customHeight="false" outlineLevel="0" collapsed="false">
      <c r="C88" s="3484" t="s">
        <v>981</v>
      </c>
      <c r="D88" s="3485" t="n">
        <v>84</v>
      </c>
      <c r="F88" s="0" t="s">
        <v>976</v>
      </c>
    </row>
    <row r="89" customFormat="false" ht="15" hidden="false" customHeight="false" outlineLevel="0" collapsed="false">
      <c r="C89" s="3484" t="s">
        <v>969</v>
      </c>
      <c r="D89" s="3485" t="n">
        <v>85</v>
      </c>
      <c r="F89" s="0" t="s">
        <v>977</v>
      </c>
    </row>
    <row r="90" customFormat="false" ht="15" hidden="false" customHeight="false" outlineLevel="0" collapsed="false">
      <c r="C90" s="3488" t="s">
        <v>976</v>
      </c>
      <c r="D90" s="3487" t="n">
        <v>86</v>
      </c>
      <c r="F90" s="0" t="s">
        <v>1013</v>
      </c>
    </row>
    <row r="91" customFormat="false" ht="15" hidden="false" customHeight="false" outlineLevel="0" collapsed="false">
      <c r="C91" s="3484" t="s">
        <v>977</v>
      </c>
      <c r="D91" s="3485" t="n">
        <v>87</v>
      </c>
      <c r="F91" s="0" t="s">
        <v>1067</v>
      </c>
    </row>
  </sheetData>
  <dataValidations count="1">
    <dataValidation allowBlank="true" errorStyle="stop" operator="between" showDropDown="false" showErrorMessage="true" showInputMessage="true" sqref="C4" type="list">
      <formula1>$B$1:$B$37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O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96875" defaultRowHeight="15" outlineLevelRow="0" outlineLevelCol="0"/>
  <cols>
    <col collapsed="false" customWidth="true" hidden="false" outlineLevel="0" max="2" min="2" style="0" width="27.71"/>
    <col collapsed="false" customWidth="true" hidden="false" outlineLevel="0" max="3" min="3" style="3489" width="8.85"/>
    <col collapsed="false" customWidth="true" hidden="false" outlineLevel="0" max="8" min="7" style="0" width="9.28"/>
    <col collapsed="false" customWidth="true" hidden="false" outlineLevel="0" max="9" min="9" style="0" width="10.3"/>
    <col collapsed="false" customWidth="true" hidden="false" outlineLevel="0" max="12" min="11" style="0" width="13.14"/>
    <col collapsed="false" customWidth="true" hidden="false" outlineLevel="0" max="13" min="13" style="0" width="9.7"/>
    <col collapsed="false" customWidth="true" hidden="false" outlineLevel="0" max="15" min="15" style="0" width="27.57"/>
  </cols>
  <sheetData>
    <row r="3" customFormat="false" ht="15.75" hidden="false" customHeight="true" outlineLevel="0" collapsed="false">
      <c r="A3" s="2105" t="s">
        <v>794</v>
      </c>
      <c r="B3" s="3490" t="s">
        <v>1074</v>
      </c>
      <c r="C3" s="1994" t="s">
        <v>1075</v>
      </c>
      <c r="D3" s="1994"/>
      <c r="E3" s="1994"/>
      <c r="F3" s="2107" t="s">
        <v>45</v>
      </c>
      <c r="G3" s="1996" t="s">
        <v>1076</v>
      </c>
      <c r="H3" s="1996"/>
      <c r="I3" s="1996"/>
      <c r="J3" s="2108" t="s">
        <v>29</v>
      </c>
      <c r="K3" s="1996" t="s">
        <v>1077</v>
      </c>
      <c r="L3" s="1996"/>
      <c r="M3" s="1994" t="s">
        <v>1134</v>
      </c>
      <c r="N3" s="1993"/>
      <c r="O3" s="2109" t="s">
        <v>479</v>
      </c>
    </row>
    <row r="4" customFormat="false" ht="15.75" hidden="false" customHeight="false" outlineLevel="0" collapsed="false">
      <c r="A4" s="2105"/>
      <c r="B4" s="3490"/>
      <c r="C4" s="1998" t="s">
        <v>1079</v>
      </c>
      <c r="D4" s="1998"/>
      <c r="E4" s="2110" t="s">
        <v>1080</v>
      </c>
      <c r="F4" s="2107"/>
      <c r="G4" s="1999" t="n">
        <f aca="false">'NORTH-1'!$H$8</f>
        <v>44929</v>
      </c>
      <c r="H4" s="1999" t="n">
        <f aca="false">'NORTH-1'!$H$8</f>
        <v>44929</v>
      </c>
      <c r="I4" s="2111" t="s">
        <v>47</v>
      </c>
      <c r="J4" s="2108"/>
      <c r="K4" s="2111" t="s">
        <v>1081</v>
      </c>
      <c r="L4" s="2111" t="s">
        <v>1082</v>
      </c>
      <c r="M4" s="2112" t="s">
        <v>1083</v>
      </c>
      <c r="N4" s="2110" t="s">
        <v>741</v>
      </c>
      <c r="O4" s="2109"/>
    </row>
    <row r="5" customFormat="false" ht="15.75" hidden="false" customHeight="false" outlineLevel="0" collapsed="false">
      <c r="A5" s="2113" t="n">
        <v>1</v>
      </c>
      <c r="B5" s="3491" t="n">
        <v>2</v>
      </c>
      <c r="C5" s="2004" t="n">
        <v>4</v>
      </c>
      <c r="D5" s="2004"/>
      <c r="E5" s="2004" t="n">
        <v>5</v>
      </c>
      <c r="F5" s="2114" t="n">
        <v>7</v>
      </c>
      <c r="G5" s="2113" t="n">
        <v>9</v>
      </c>
      <c r="H5" s="2113" t="n">
        <v>9</v>
      </c>
      <c r="I5" s="2113" t="s">
        <v>1084</v>
      </c>
      <c r="J5" s="2113" t="n">
        <v>11</v>
      </c>
      <c r="K5" s="2113" t="s">
        <v>1085</v>
      </c>
      <c r="L5" s="2113" t="s">
        <v>1086</v>
      </c>
      <c r="M5" s="2113" t="n">
        <v>14</v>
      </c>
      <c r="N5" s="2004" t="n">
        <v>15</v>
      </c>
      <c r="O5" s="2113" t="n">
        <v>16</v>
      </c>
    </row>
    <row r="6" customFormat="false" ht="15" hidden="false" customHeight="false" outlineLevel="0" collapsed="false">
      <c r="A6" s="0" t="n">
        <f aca="false">'NORTH-1'!A55</f>
        <v>7</v>
      </c>
      <c r="B6" s="0" t="str">
        <f aca="false">'NORTH-1'!B55</f>
        <v>132/33 kV GT-1 Incoming</v>
      </c>
      <c r="C6" s="3489" t="n">
        <f aca="false">'NORTH-1'!C55</f>
        <v>33</v>
      </c>
      <c r="D6" s="0" t="str">
        <f aca="false">'NORTH-1'!D55</f>
        <v>IMPORT</v>
      </c>
      <c r="E6" s="0" t="str">
        <f aca="false">'NORTH-1'!E55</f>
        <v>BD001860</v>
      </c>
      <c r="F6" s="0" t="n">
        <f aca="false">'NORTH-1'!F55</f>
        <v>1</v>
      </c>
      <c r="G6" s="0" t="n">
        <f aca="false">'NORTH-1'!G55</f>
        <v>2184.48</v>
      </c>
      <c r="H6" s="0" t="n">
        <f aca="false">'NORTH-1'!H55</f>
        <v>2210.16</v>
      </c>
      <c r="I6" s="0" t="n">
        <f aca="false">'NORTH-1'!I55</f>
        <v>25.6799999999998</v>
      </c>
      <c r="J6" s="0" t="n">
        <f aca="false">'NORTH-1'!J55</f>
        <v>720000</v>
      </c>
      <c r="K6" s="0" t="n">
        <f aca="false">'NORTH-1'!K55</f>
        <v>18489599.9999999</v>
      </c>
      <c r="L6" s="0" t="n">
        <f aca="false">'NORTH-1'!L55</f>
        <v>0</v>
      </c>
      <c r="M6" s="0" t="n">
        <f aca="false">'NORTH-1'!M55</f>
        <v>0</v>
      </c>
      <c r="N6" s="0" t="n">
        <f aca="false">'NORTH-1'!N55</f>
        <v>0</v>
      </c>
      <c r="O6" s="0" t="s">
        <v>972</v>
      </c>
    </row>
    <row r="7" customFormat="false" ht="15" hidden="false" customHeight="false" outlineLevel="0" collapsed="false">
      <c r="A7" s="0" t="n">
        <f aca="false">'NORTH-1'!A56</f>
        <v>12</v>
      </c>
      <c r="B7" s="0" t="str">
        <f aca="false">'NORTH-1'!B56</f>
        <v>132/33 kV GT-2 Incoming</v>
      </c>
      <c r="C7" s="3489" t="n">
        <f aca="false">'NORTH-1'!C56</f>
        <v>33</v>
      </c>
      <c r="D7" s="0" t="n">
        <f aca="false">'NORTH-1'!D56</f>
        <v>0</v>
      </c>
      <c r="E7" s="0" t="str">
        <f aca="false">'NORTH-1'!E56</f>
        <v>BD001818</v>
      </c>
      <c r="F7" s="0" t="n">
        <f aca="false">'NORTH-1'!F56</f>
        <v>1</v>
      </c>
      <c r="G7" s="0" t="n">
        <f aca="false">'NORTH-1'!G56</f>
        <v>2158.72</v>
      </c>
      <c r="H7" s="0" t="n">
        <f aca="false">'NORTH-1'!H56</f>
        <v>2179.89</v>
      </c>
      <c r="I7" s="0" t="n">
        <f aca="false">'NORTH-1'!I56</f>
        <v>21.1700000000001</v>
      </c>
      <c r="J7" s="0" t="n">
        <f aca="false">'NORTH-1'!J56</f>
        <v>720000</v>
      </c>
      <c r="K7" s="0" t="n">
        <f aca="false">'NORTH-1'!K56</f>
        <v>15242400.0000001</v>
      </c>
      <c r="L7" s="0" t="n">
        <f aca="false">'NORTH-1'!L56</f>
        <v>0</v>
      </c>
      <c r="M7" s="0" t="n">
        <f aca="false">'NORTH-1'!M56</f>
        <v>0</v>
      </c>
      <c r="N7" s="0" t="n">
        <f aca="false">'NORTH-1'!N56</f>
        <v>0</v>
      </c>
      <c r="O7" s="0" t="s">
        <v>972</v>
      </c>
    </row>
    <row r="8" customFormat="false" ht="15" hidden="false" customHeight="false" outlineLevel="0" collapsed="false">
      <c r="A8" s="0" t="n">
        <f aca="false">'NORTH-1'!A57</f>
        <v>17</v>
      </c>
      <c r="B8" s="0" t="str">
        <f aca="false">'NORTH-1'!B57</f>
        <v>132/33 kV GT-3 Incoming</v>
      </c>
      <c r="C8" s="3489" t="n">
        <f aca="false">'NORTH-1'!C57</f>
        <v>33</v>
      </c>
      <c r="D8" s="0" t="n">
        <f aca="false">'NORTH-1'!D57</f>
        <v>0</v>
      </c>
      <c r="E8" s="0" t="str">
        <f aca="false">'NORTH-1'!E57</f>
        <v>BD001863</v>
      </c>
      <c r="F8" s="0" t="n">
        <f aca="false">'NORTH-1'!F57</f>
        <v>1</v>
      </c>
      <c r="G8" s="0" t="n">
        <f aca="false">'NORTH-1'!G57</f>
        <v>1864.35</v>
      </c>
      <c r="H8" s="0" t="n">
        <f aca="false">'NORTH-1'!H57</f>
        <v>1898.61</v>
      </c>
      <c r="I8" s="0" t="n">
        <f aca="false">'NORTH-1'!I57</f>
        <v>34.26</v>
      </c>
      <c r="J8" s="0" t="n">
        <f aca="false">'NORTH-1'!J57</f>
        <v>720000</v>
      </c>
      <c r="K8" s="0" t="n">
        <f aca="false">'NORTH-1'!K57</f>
        <v>24667200</v>
      </c>
      <c r="L8" s="0" t="n">
        <f aca="false">'NORTH-1'!L57</f>
        <v>0</v>
      </c>
      <c r="M8" s="0" t="n">
        <f aca="false">'NORTH-1'!M57</f>
        <v>0</v>
      </c>
      <c r="N8" s="0" t="n">
        <f aca="false">'NORTH-1'!N57</f>
        <v>0</v>
      </c>
      <c r="O8" s="0" t="s">
        <v>972</v>
      </c>
    </row>
    <row r="9" customFormat="false" ht="15" hidden="false" customHeight="false" outlineLevel="0" collapsed="false">
      <c r="A9" s="0" t="n">
        <f aca="false">'NORTH-1'!A58</f>
        <v>24</v>
      </c>
      <c r="B9" s="0" t="str">
        <f aca="false">'NORTH-1'!B58</f>
        <v>132/33 kV GT-4 Incoming</v>
      </c>
      <c r="C9" s="3489" t="n">
        <f aca="false">'NORTH-1'!C58</f>
        <v>33</v>
      </c>
      <c r="D9" s="0" t="n">
        <f aca="false">'NORTH-1'!D58</f>
        <v>0</v>
      </c>
      <c r="E9" s="0" t="str">
        <f aca="false">'NORTH-1'!E58</f>
        <v>BD001916</v>
      </c>
      <c r="F9" s="0" t="n">
        <f aca="false">'NORTH-1'!F58</f>
        <v>1</v>
      </c>
      <c r="G9" s="0" t="n">
        <f aca="false">'NORTH-1'!G58</f>
        <v>1762.32</v>
      </c>
      <c r="H9" s="0" t="n">
        <f aca="false">'NORTH-1'!H58</f>
        <v>1780.89</v>
      </c>
      <c r="I9" s="0" t="n">
        <f aca="false">'NORTH-1'!I58</f>
        <v>18.5700000000002</v>
      </c>
      <c r="J9" s="0" t="n">
        <f aca="false">'NORTH-1'!J58</f>
        <v>480000</v>
      </c>
      <c r="K9" s="0" t="n">
        <f aca="false">'NORTH-1'!K58</f>
        <v>8913600.00000008</v>
      </c>
      <c r="L9" s="0" t="n">
        <f aca="false">'NORTH-1'!L58</f>
        <v>0</v>
      </c>
      <c r="M9" s="0" t="n">
        <f aca="false">'NORTH-1'!M58</f>
        <v>0</v>
      </c>
      <c r="N9" s="0" t="n">
        <f aca="false">'NORTH-1'!N58</f>
        <v>0</v>
      </c>
      <c r="O9" s="0" t="s">
        <v>972</v>
      </c>
    </row>
    <row r="10" customFormat="false" ht="15" hidden="false" customHeight="false" outlineLevel="0" collapsed="false">
      <c r="A10" s="0" t="n">
        <f aca="false">'NORTH-1'!A62</f>
        <v>6</v>
      </c>
      <c r="B10" s="0" t="str">
        <f aca="false">'NORTH-1'!B62</f>
        <v>33/11 kV 20/28 MVA T-1</v>
      </c>
      <c r="C10" s="3489" t="n">
        <f aca="false">'NORTH-1'!C62</f>
        <v>33</v>
      </c>
      <c r="D10" s="0" t="n">
        <f aca="false">'NORTH-1'!D62</f>
        <v>0</v>
      </c>
      <c r="E10" s="0" t="str">
        <f aca="false">'NORTH-1'!E62</f>
        <v>BD001861</v>
      </c>
      <c r="F10" s="0" t="n">
        <f aca="false">'NORTH-1'!F62</f>
        <v>1</v>
      </c>
      <c r="G10" s="0" t="n">
        <f aca="false">'NORTH-1'!G62</f>
        <v>2024.03</v>
      </c>
      <c r="H10" s="0" t="n">
        <f aca="false">'NORTH-1'!H62</f>
        <v>2052.39</v>
      </c>
      <c r="I10" s="0" t="n">
        <f aca="false">'NORTH-1'!I62</f>
        <v>28.3599999999999</v>
      </c>
      <c r="J10" s="0" t="n">
        <f aca="false">'NORTH-1'!J62</f>
        <v>240000</v>
      </c>
      <c r="K10" s="0" t="n">
        <f aca="false">'NORTH-1'!K62</f>
        <v>0</v>
      </c>
      <c r="L10" s="0" t="n">
        <f aca="false">'NORTH-1'!L62</f>
        <v>6806399.99999998</v>
      </c>
      <c r="M10" s="0" t="n">
        <f aca="false">'NORTH-1'!M62</f>
        <v>6808513.98043447</v>
      </c>
      <c r="N10" s="0" t="n">
        <f aca="false">'NORTH-1'!N62</f>
        <v>0</v>
      </c>
      <c r="O10" s="0" t="s">
        <v>972</v>
      </c>
    </row>
    <row r="11" customFormat="false" ht="15" hidden="false" customHeight="false" outlineLevel="0" collapsed="false">
      <c r="A11" s="0" t="n">
        <f aca="false">'NORTH-1'!A63</f>
        <v>14</v>
      </c>
      <c r="B11" s="0" t="str">
        <f aca="false">'NORTH-1'!B63</f>
        <v>33/11 kV 20/28 MVA T-2</v>
      </c>
      <c r="C11" s="3489" t="n">
        <f aca="false">'NORTH-1'!C63</f>
        <v>33</v>
      </c>
      <c r="D11" s="0" t="n">
        <f aca="false">'NORTH-1'!D63</f>
        <v>0</v>
      </c>
      <c r="E11" s="0" t="str">
        <f aca="false">'NORTH-1'!E63</f>
        <v>BD001892</v>
      </c>
      <c r="F11" s="0" t="n">
        <f aca="false">'NORTH-1'!F63</f>
        <v>1</v>
      </c>
      <c r="G11" s="0" t="n">
        <f aca="false">'NORTH-1'!G63</f>
        <v>2315.96</v>
      </c>
      <c r="H11" s="0" t="n">
        <f aca="false">'NORTH-1'!H63</f>
        <v>2349.96</v>
      </c>
      <c r="I11" s="0" t="n">
        <f aca="false">'NORTH-1'!I63</f>
        <v>34</v>
      </c>
      <c r="J11" s="0" t="n">
        <f aca="false">'NORTH-1'!J63</f>
        <v>240000</v>
      </c>
      <c r="K11" s="0" t="n">
        <f aca="false">'NORTH-1'!K63</f>
        <v>0</v>
      </c>
      <c r="L11" s="0" t="n">
        <f aca="false">'NORTH-1'!L63</f>
        <v>8160000</v>
      </c>
      <c r="M11" s="0" t="n">
        <f aca="false">'NORTH-1'!M63</f>
        <v>8162534.39121201</v>
      </c>
      <c r="N11" s="0" t="n">
        <f aca="false">'NORTH-1'!N63</f>
        <v>0</v>
      </c>
      <c r="O11" s="0" t="s">
        <v>972</v>
      </c>
    </row>
    <row r="12" customFormat="false" ht="15" hidden="false" customHeight="false" outlineLevel="0" collapsed="false">
      <c r="A12" s="0" t="n">
        <f aca="false">'NORTH-1'!A65</f>
        <v>5</v>
      </c>
      <c r="B12" s="0" t="str">
        <f aca="false">'NORTH-1'!B65</f>
        <v>New Ramna Circuit-1</v>
      </c>
      <c r="C12" s="3489" t="n">
        <f aca="false">'NORTH-1'!C65</f>
        <v>33</v>
      </c>
      <c r="D12" s="0" t="n">
        <f aca="false">'NORTH-1'!D65</f>
        <v>0</v>
      </c>
      <c r="E12" s="0" t="str">
        <f aca="false">'NORTH-1'!E65</f>
        <v>BD001919</v>
      </c>
      <c r="F12" s="0" t="n">
        <f aca="false">'NORTH-1'!F65</f>
        <v>1</v>
      </c>
      <c r="G12" s="0" t="n">
        <f aca="false">'NORTH-1'!G65</f>
        <v>1435.41</v>
      </c>
      <c r="H12" s="0" t="n">
        <f aca="false">'NORTH-1'!H65</f>
        <v>1451.13</v>
      </c>
      <c r="I12" s="0" t="n">
        <f aca="false">'NORTH-1'!I65</f>
        <v>15.72</v>
      </c>
      <c r="J12" s="0" t="n">
        <f aca="false">'NORTH-1'!J65</f>
        <v>240000</v>
      </c>
      <c r="K12" s="0" t="n">
        <f aca="false">'NORTH-1'!K65</f>
        <v>0</v>
      </c>
      <c r="L12" s="0" t="n">
        <f aca="false">'NORTH-1'!L65</f>
        <v>3772800.00000001</v>
      </c>
      <c r="M12" s="0" t="n">
        <f aca="false">'NORTH-1'!M65</f>
        <v>3773971.78323097</v>
      </c>
      <c r="N12" s="0" t="n">
        <f aca="false">'NORTH-1'!N65</f>
        <v>0</v>
      </c>
      <c r="O12" s="0" t="s">
        <v>972</v>
      </c>
    </row>
    <row r="13" customFormat="false" ht="15" hidden="false" customHeight="false" outlineLevel="0" collapsed="false">
      <c r="A13" s="0" t="n">
        <f aca="false">'NORTH-1'!A66</f>
        <v>8</v>
      </c>
      <c r="B13" s="0" t="str">
        <f aca="false">'NORTH-1'!B66</f>
        <v>Kakrail Circuit-1</v>
      </c>
      <c r="C13" s="3489" t="n">
        <f aca="false">'NORTH-1'!C66</f>
        <v>33</v>
      </c>
      <c r="D13" s="0" t="n">
        <f aca="false">'NORTH-1'!D66</f>
        <v>0</v>
      </c>
      <c r="E13" s="0" t="str">
        <f aca="false">'NORTH-1'!E66</f>
        <v>BD001825</v>
      </c>
      <c r="F13" s="0" t="n">
        <f aca="false">'NORTH-1'!F66</f>
        <v>1</v>
      </c>
      <c r="G13" s="0" t="n">
        <f aca="false">'NORTH-1'!G66</f>
        <v>782.32</v>
      </c>
      <c r="H13" s="0" t="n">
        <f aca="false">'NORTH-1'!H66</f>
        <v>804.13</v>
      </c>
      <c r="I13" s="0" t="n">
        <f aca="false">'NORTH-1'!I66</f>
        <v>21.8099999999999</v>
      </c>
      <c r="J13" s="0" t="n">
        <f aca="false">'NORTH-1'!J66</f>
        <v>240000</v>
      </c>
      <c r="K13" s="0" t="n">
        <f aca="false">'NORTH-1'!K66</f>
        <v>0</v>
      </c>
      <c r="L13" s="0" t="n">
        <f aca="false">'NORTH-1'!L66</f>
        <v>5234399.99999999</v>
      </c>
      <c r="M13" s="0" t="n">
        <f aca="false">'NORTH-1'!M66</f>
        <v>5236025.73742157</v>
      </c>
      <c r="N13" s="0" t="n">
        <f aca="false">'NORTH-1'!N66</f>
        <v>0</v>
      </c>
      <c r="O13" s="0" t="s">
        <v>972</v>
      </c>
    </row>
    <row r="14" customFormat="false" ht="15" hidden="false" customHeight="false" outlineLevel="0" collapsed="false">
      <c r="A14" s="0" t="n">
        <f aca="false">'NORTH-1'!A67</f>
        <v>9</v>
      </c>
      <c r="B14" s="0" t="str">
        <f aca="false">'NORTH-1'!B67</f>
        <v>Kawran Bazar Circuit-1</v>
      </c>
      <c r="C14" s="3489" t="n">
        <f aca="false">'NORTH-1'!C67</f>
        <v>33</v>
      </c>
      <c r="D14" s="0" t="n">
        <f aca="false">'NORTH-1'!D67</f>
        <v>0</v>
      </c>
      <c r="E14" s="0" t="str">
        <f aca="false">'NORTH-1'!E67</f>
        <v>BD001820</v>
      </c>
      <c r="F14" s="0" t="n">
        <f aca="false">'NORTH-1'!F67</f>
        <v>1</v>
      </c>
      <c r="G14" s="0" t="n">
        <f aca="false">'NORTH-1'!G67</f>
        <v>1811.32</v>
      </c>
      <c r="H14" s="0" t="n">
        <f aca="false">'NORTH-1'!H67</f>
        <v>1826.25</v>
      </c>
      <c r="I14" s="0" t="n">
        <f aca="false">'NORTH-1'!I67</f>
        <v>14.9300000000001</v>
      </c>
      <c r="J14" s="0" t="n">
        <f aca="false">'NORTH-1'!J67</f>
        <v>240000</v>
      </c>
      <c r="K14" s="0" t="n">
        <f aca="false">'NORTH-1'!K67</f>
        <v>0</v>
      </c>
      <c r="L14" s="0" t="n">
        <f aca="false">'NORTH-1'!L67</f>
        <v>3583200.00000002</v>
      </c>
      <c r="M14" s="0" t="n">
        <f aca="false">'NORTH-1'!M67</f>
        <v>3584312.89590576</v>
      </c>
      <c r="N14" s="0" t="n">
        <f aca="false">'NORTH-1'!N67</f>
        <v>0</v>
      </c>
      <c r="O14" s="0" t="s">
        <v>972</v>
      </c>
    </row>
    <row r="15" customFormat="false" ht="15" hidden="false" customHeight="false" outlineLevel="0" collapsed="false">
      <c r="A15" s="0" t="n">
        <f aca="false">'NORTH-1'!A68</f>
        <v>10</v>
      </c>
      <c r="B15" s="0" t="str">
        <f aca="false">'NORTH-1'!B68</f>
        <v>New Ramna Circuit-2</v>
      </c>
      <c r="C15" s="3489" t="n">
        <f aca="false">'NORTH-1'!C68</f>
        <v>33</v>
      </c>
      <c r="D15" s="0" t="n">
        <f aca="false">'NORTH-1'!D68</f>
        <v>0</v>
      </c>
      <c r="E15" s="0" t="str">
        <f aca="false">'NORTH-1'!E68</f>
        <v>BD001816</v>
      </c>
      <c r="F15" s="0" t="n">
        <f aca="false">'NORTH-1'!F68</f>
        <v>1</v>
      </c>
      <c r="G15" s="0" t="n">
        <f aca="false">'NORTH-1'!G68</f>
        <v>1164.56</v>
      </c>
      <c r="H15" s="0" t="n">
        <f aca="false">'NORTH-1'!H68</f>
        <v>1176.39</v>
      </c>
      <c r="I15" s="0" t="n">
        <f aca="false">'NORTH-1'!I68</f>
        <v>11.8300000000002</v>
      </c>
      <c r="J15" s="0" t="n">
        <f aca="false">'NORTH-1'!J68</f>
        <v>240000</v>
      </c>
      <c r="K15" s="0" t="n">
        <f aca="false">'NORTH-1'!K68</f>
        <v>0</v>
      </c>
      <c r="L15" s="0" t="n">
        <f aca="false">'NORTH-1'!L68</f>
        <v>2839200.00000004</v>
      </c>
      <c r="M15" s="0" t="n">
        <f aca="false">'NORTH-1'!M68</f>
        <v>2840081.81905998</v>
      </c>
      <c r="N15" s="0" t="n">
        <f aca="false">'NORTH-1'!N68</f>
        <v>0</v>
      </c>
      <c r="O15" s="0" t="s">
        <v>972</v>
      </c>
    </row>
    <row r="16" customFormat="false" ht="15" hidden="false" customHeight="false" outlineLevel="0" collapsed="false">
      <c r="A16" s="0" t="n">
        <f aca="false">'NORTH-1'!A69</f>
        <v>11</v>
      </c>
      <c r="B16" s="0" t="str">
        <f aca="false">'NORTH-1'!B69</f>
        <v>Kawran BazarCircuit-2</v>
      </c>
      <c r="C16" s="3489" t="n">
        <f aca="false">'NORTH-1'!C69</f>
        <v>33</v>
      </c>
      <c r="D16" s="0" t="n">
        <f aca="false">'NORTH-1'!D69</f>
        <v>0</v>
      </c>
      <c r="E16" s="0" t="str">
        <f aca="false">'NORTH-1'!E69</f>
        <v>BD001894</v>
      </c>
      <c r="F16" s="0" t="n">
        <f aca="false">'NORTH-1'!F69</f>
        <v>1</v>
      </c>
      <c r="G16" s="0" t="n">
        <f aca="false">'NORTH-1'!G69</f>
        <v>462.43</v>
      </c>
      <c r="H16" s="0" t="n">
        <f aca="false">'NORTH-1'!H69</f>
        <v>462.43</v>
      </c>
      <c r="I16" s="0" t="n">
        <f aca="false">'NORTH-1'!I69</f>
        <v>0</v>
      </c>
      <c r="J16" s="0" t="n">
        <f aca="false">'NORTH-1'!J69</f>
        <v>240000</v>
      </c>
      <c r="K16" s="0" t="n">
        <f aca="false">'NORTH-1'!K69</f>
        <v>0</v>
      </c>
      <c r="L16" s="0" t="n">
        <f aca="false">'NORTH-1'!L69</f>
        <v>0</v>
      </c>
      <c r="M16" s="0" t="n">
        <f aca="false">'NORTH-1'!M69</f>
        <v>0</v>
      </c>
      <c r="N16" s="0" t="n">
        <f aca="false">'NORTH-1'!N69</f>
        <v>0</v>
      </c>
      <c r="O16" s="0" t="s">
        <v>972</v>
      </c>
    </row>
    <row r="17" customFormat="false" ht="15" hidden="false" customHeight="false" outlineLevel="0" collapsed="false">
      <c r="A17" s="0" t="n">
        <f aca="false">'NORTH-1'!A70</f>
        <v>13</v>
      </c>
      <c r="B17" s="0" t="str">
        <f aca="false">'NORTH-1'!B70</f>
        <v>DMC Hospital Feeder</v>
      </c>
      <c r="C17" s="3489" t="n">
        <f aca="false">'NORTH-1'!C70</f>
        <v>33</v>
      </c>
      <c r="D17" s="0" t="n">
        <f aca="false">'NORTH-1'!D70</f>
        <v>0</v>
      </c>
      <c r="E17" s="0" t="str">
        <f aca="false">'NORTH-1'!E70</f>
        <v>BD001840</v>
      </c>
      <c r="F17" s="0" t="n">
        <f aca="false">'NORTH-1'!F70</f>
        <v>1</v>
      </c>
      <c r="G17" s="0" t="n">
        <f aca="false">'NORTH-1'!G70</f>
        <v>377.52</v>
      </c>
      <c r="H17" s="0" t="n">
        <f aca="false">'NORTH-1'!H70</f>
        <v>391.38</v>
      </c>
      <c r="I17" s="0" t="n">
        <f aca="false">'NORTH-1'!I70</f>
        <v>13.86</v>
      </c>
      <c r="J17" s="0" t="n">
        <f aca="false">'NORTH-1'!J70</f>
        <v>240000</v>
      </c>
      <c r="K17" s="0" t="n">
        <f aca="false">'NORTH-1'!K70</f>
        <v>0</v>
      </c>
      <c r="L17" s="0" t="n">
        <f aca="false">'NORTH-1'!L70</f>
        <v>3326400</v>
      </c>
      <c r="M17" s="0" t="n">
        <f aca="false">'NORTH-1'!M70</f>
        <v>3327433.13712349</v>
      </c>
      <c r="N17" s="0" t="n">
        <f aca="false">'NORTH-1'!N70</f>
        <v>0</v>
      </c>
      <c r="O17" s="0" t="s">
        <v>972</v>
      </c>
    </row>
    <row r="18" customFormat="false" ht="15" hidden="false" customHeight="false" outlineLevel="0" collapsed="false">
      <c r="A18" s="0" t="n">
        <f aca="false">'NORTH-1'!A71</f>
        <v>15</v>
      </c>
      <c r="B18" s="0" t="str">
        <f aca="false">'NORTH-1'!B71</f>
        <v>Green Road Circuit-2 (U/G)</v>
      </c>
      <c r="C18" s="3489" t="n">
        <f aca="false">'NORTH-1'!C71</f>
        <v>33</v>
      </c>
      <c r="D18" s="0" t="n">
        <f aca="false">'NORTH-1'!D71</f>
        <v>0</v>
      </c>
      <c r="E18" s="0" t="str">
        <f aca="false">'NORTH-1'!E71</f>
        <v>BD001918</v>
      </c>
      <c r="F18" s="0" t="n">
        <f aca="false">'NORTH-1'!F71</f>
        <v>1</v>
      </c>
      <c r="G18" s="0" t="n">
        <f aca="false">'NORTH-1'!G71</f>
        <v>2031.88</v>
      </c>
      <c r="H18" s="0" t="n">
        <f aca="false">'NORTH-1'!H71</f>
        <v>2059.78</v>
      </c>
      <c r="I18" s="0" t="n">
        <f aca="false">'NORTH-1'!I71</f>
        <v>27.9000000000001</v>
      </c>
      <c r="J18" s="0" t="n">
        <f aca="false">'NORTH-1'!J71</f>
        <v>240000</v>
      </c>
      <c r="K18" s="0" t="n">
        <f aca="false">'NORTH-1'!K71</f>
        <v>0</v>
      </c>
      <c r="L18" s="0" t="n">
        <f aca="false">'NORTH-1'!L71</f>
        <v>6696000.00000002</v>
      </c>
      <c r="M18" s="0" t="n">
        <f aca="false">'NORTH-1'!M71</f>
        <v>6698079.69161223</v>
      </c>
      <c r="N18" s="0" t="n">
        <f aca="false">'NORTH-1'!N71</f>
        <v>0</v>
      </c>
      <c r="O18" s="0" t="s">
        <v>972</v>
      </c>
    </row>
    <row r="19" customFormat="false" ht="15" hidden="false" customHeight="false" outlineLevel="0" collapsed="false">
      <c r="A19" s="0" t="n">
        <f aca="false">'NORTH-1'!A72</f>
        <v>16</v>
      </c>
      <c r="B19" s="0" t="str">
        <f aca="false">'NORTH-1'!B72</f>
        <v>Kakrail Circuit-2</v>
      </c>
      <c r="C19" s="3489" t="n">
        <f aca="false">'NORTH-1'!C72</f>
        <v>33</v>
      </c>
      <c r="D19" s="0" t="n">
        <f aca="false">'NORTH-1'!D72</f>
        <v>0</v>
      </c>
      <c r="E19" s="0" t="str">
        <f aca="false">'NORTH-1'!E72</f>
        <v>BD001821</v>
      </c>
      <c r="F19" s="0" t="n">
        <f aca="false">'NORTH-1'!F72</f>
        <v>1</v>
      </c>
      <c r="G19" s="0" t="n">
        <f aca="false">'NORTH-1'!G72</f>
        <v>1565.51</v>
      </c>
      <c r="H19" s="0" t="n">
        <f aca="false">'NORTH-1'!H72</f>
        <v>1589.15</v>
      </c>
      <c r="I19" s="0" t="n">
        <f aca="false">'NORTH-1'!I72</f>
        <v>23.6400000000001</v>
      </c>
      <c r="J19" s="0" t="n">
        <f aca="false">'NORTH-1'!J72</f>
        <v>240000</v>
      </c>
      <c r="K19" s="0" t="n">
        <f aca="false">'NORTH-1'!K72</f>
        <v>0</v>
      </c>
      <c r="L19" s="0" t="n">
        <f aca="false">'NORTH-1'!L72</f>
        <v>5673600.00000002</v>
      </c>
      <c r="M19" s="0" t="n">
        <f aca="false">'NORTH-1'!M72</f>
        <v>5675362.14730155</v>
      </c>
      <c r="N19" s="0" t="n">
        <f aca="false">'NORTH-1'!N72</f>
        <v>0</v>
      </c>
      <c r="O19" s="0" t="s">
        <v>972</v>
      </c>
    </row>
    <row r="20" customFormat="false" ht="15" hidden="false" customHeight="false" outlineLevel="0" collapsed="false">
      <c r="A20" s="0" t="n">
        <f aca="false">'NORTH-1'!A73</f>
        <v>18</v>
      </c>
      <c r="B20" s="0" t="str">
        <f aca="false">'NORTH-1'!B73</f>
        <v>BSMMU Hospital Circuit-1</v>
      </c>
      <c r="C20" s="3489" t="n">
        <f aca="false">'NORTH-1'!C73</f>
        <v>33</v>
      </c>
      <c r="D20" s="0" t="n">
        <f aca="false">'NORTH-1'!D73</f>
        <v>0</v>
      </c>
      <c r="E20" s="0" t="str">
        <f aca="false">'NORTH-1'!E73</f>
        <v>BD001920</v>
      </c>
      <c r="F20" s="0" t="n">
        <f aca="false">'NORTH-1'!F73</f>
        <v>1</v>
      </c>
      <c r="G20" s="0" t="n">
        <f aca="false">'NORTH-1'!G73</f>
        <v>679.62</v>
      </c>
      <c r="H20" s="0" t="n">
        <f aca="false">'NORTH-1'!H73</f>
        <v>694.88</v>
      </c>
      <c r="I20" s="0" t="n">
        <f aca="false">'NORTH-1'!I73</f>
        <v>15.26</v>
      </c>
      <c r="J20" s="0" t="n">
        <f aca="false">'NORTH-1'!J73</f>
        <v>240000</v>
      </c>
      <c r="K20" s="0" t="n">
        <f aca="false">'NORTH-1'!K73</f>
        <v>0</v>
      </c>
      <c r="L20" s="0" t="n">
        <f aca="false">'NORTH-1'!L73</f>
        <v>3662400</v>
      </c>
      <c r="M20" s="0" t="n">
        <f aca="false">'NORTH-1'!M73</f>
        <v>3663537.49440868</v>
      </c>
      <c r="N20" s="0" t="n">
        <f aca="false">'NORTH-1'!N73</f>
        <v>0</v>
      </c>
      <c r="O20" s="0" t="s">
        <v>972</v>
      </c>
    </row>
    <row r="21" customFormat="false" ht="15" hidden="false" customHeight="false" outlineLevel="0" collapsed="false">
      <c r="A21" s="0" t="n">
        <f aca="false">'NORTH-1'!A74</f>
        <v>19</v>
      </c>
      <c r="B21" s="0" t="str">
        <f aca="false">'NORTH-1'!B74</f>
        <v>Azimpur Circuit-1</v>
      </c>
      <c r="C21" s="3489" t="n">
        <f aca="false">'NORTH-1'!C74</f>
        <v>33</v>
      </c>
      <c r="D21" s="0" t="n">
        <f aca="false">'NORTH-1'!D74</f>
        <v>0</v>
      </c>
      <c r="E21" s="0" t="str">
        <f aca="false">'NORTH-1'!E74</f>
        <v>BD001822</v>
      </c>
      <c r="F21" s="0" t="n">
        <f aca="false">'NORTH-1'!F74</f>
        <v>1</v>
      </c>
      <c r="G21" s="0" t="n">
        <f aca="false">'NORTH-1'!G74</f>
        <v>1906.63</v>
      </c>
      <c r="H21" s="0" t="n">
        <f aca="false">'NORTH-1'!H74</f>
        <v>1942.41</v>
      </c>
      <c r="I21" s="0" t="n">
        <f aca="false">'NORTH-1'!I74</f>
        <v>35.78</v>
      </c>
      <c r="J21" s="0" t="n">
        <f aca="false">'NORTH-1'!J74</f>
        <v>240000</v>
      </c>
      <c r="K21" s="0" t="n">
        <f aca="false">'NORTH-1'!K74</f>
        <v>0</v>
      </c>
      <c r="L21" s="0" t="n">
        <f aca="false">'NORTH-1'!L74</f>
        <v>8587199.99999999</v>
      </c>
      <c r="M21" s="0" t="n">
        <f aca="false">'NORTH-1'!M74</f>
        <v>8589867.07404604</v>
      </c>
      <c r="N21" s="0" t="n">
        <f aca="false">'NORTH-1'!N74</f>
        <v>0</v>
      </c>
      <c r="O21" s="0" t="s">
        <v>972</v>
      </c>
    </row>
    <row r="22" customFormat="false" ht="15" hidden="false" customHeight="false" outlineLevel="0" collapsed="false">
      <c r="A22" s="0" t="n">
        <f aca="false">'NORTH-1'!A75</f>
        <v>20</v>
      </c>
      <c r="B22" s="0" t="str">
        <f aca="false">'NORTH-1'!B75</f>
        <v>Azimpur Circuit-2</v>
      </c>
      <c r="C22" s="3489" t="n">
        <f aca="false">'NORTH-1'!C75</f>
        <v>33</v>
      </c>
      <c r="D22" s="0" t="n">
        <f aca="false">'NORTH-1'!D75</f>
        <v>0</v>
      </c>
      <c r="E22" s="0" t="str">
        <f aca="false">'NORTH-1'!E75</f>
        <v>BD001857</v>
      </c>
      <c r="F22" s="0" t="n">
        <f aca="false">'NORTH-1'!F75</f>
        <v>1</v>
      </c>
      <c r="G22" s="0" t="n">
        <f aca="false">'NORTH-1'!G75</f>
        <v>1804.37</v>
      </c>
      <c r="H22" s="0" t="n">
        <f aca="false">'NORTH-1'!H75</f>
        <v>1804.37</v>
      </c>
      <c r="I22" s="0" t="n">
        <f aca="false">'NORTH-1'!I75</f>
        <v>0</v>
      </c>
      <c r="J22" s="0" t="n">
        <f aca="false">'NORTH-1'!J75</f>
        <v>240000</v>
      </c>
      <c r="K22" s="0" t="n">
        <f aca="false">'NORTH-1'!K75</f>
        <v>0</v>
      </c>
      <c r="L22" s="0" t="n">
        <f aca="false">'NORTH-1'!L75</f>
        <v>0</v>
      </c>
      <c r="M22" s="0" t="n">
        <f aca="false">'NORTH-1'!M75</f>
        <v>0</v>
      </c>
      <c r="N22" s="0" t="n">
        <f aca="false">'NORTH-1'!N75</f>
        <v>0</v>
      </c>
      <c r="O22" s="0" t="s">
        <v>972</v>
      </c>
    </row>
    <row r="23" customFormat="false" ht="15" hidden="false" customHeight="false" outlineLevel="0" collapsed="false">
      <c r="A23" s="0" t="n">
        <f aca="false">'NORTH-1'!A76</f>
        <v>22</v>
      </c>
      <c r="B23" s="0" t="str">
        <f aca="false">'NORTH-1'!B76</f>
        <v>BSMMU Hospital Circuit-2</v>
      </c>
      <c r="C23" s="3489" t="n">
        <f aca="false">'NORTH-1'!C76</f>
        <v>33</v>
      </c>
      <c r="D23" s="0" t="n">
        <f aca="false">'NORTH-1'!D76</f>
        <v>0</v>
      </c>
      <c r="E23" s="0" t="str">
        <f aca="false">'NORTH-1'!E76</f>
        <v>BD001862</v>
      </c>
      <c r="F23" s="0" t="n">
        <f aca="false">'NORTH-1'!F76</f>
        <v>1</v>
      </c>
      <c r="G23" s="0" t="n">
        <f aca="false">'NORTH-1'!G76</f>
        <v>139.74</v>
      </c>
      <c r="H23" s="0" t="n">
        <f aca="false">'NORTH-1'!H76</f>
        <v>145.23</v>
      </c>
      <c r="I23" s="0" t="n">
        <f aca="false">'NORTH-1'!I76</f>
        <v>5.48999999999998</v>
      </c>
      <c r="J23" s="0" t="n">
        <f aca="false">'NORTH-1'!J76</f>
        <v>240000</v>
      </c>
      <c r="K23" s="0" t="n">
        <f aca="false">'NORTH-1'!K76</f>
        <v>0</v>
      </c>
      <c r="L23" s="0" t="n">
        <f aca="false">'NORTH-1'!L76</f>
        <v>1317600</v>
      </c>
      <c r="M23" s="0" t="n">
        <f aca="false">'NORTH-1'!M76</f>
        <v>1318009.22963982</v>
      </c>
      <c r="N23" s="0" t="n">
        <f aca="false">'NORTH-1'!N76</f>
        <v>0</v>
      </c>
      <c r="O23" s="0" t="s">
        <v>972</v>
      </c>
    </row>
    <row r="24" customFormat="false" ht="15" hidden="false" customHeight="false" outlineLevel="0" collapsed="false">
      <c r="A24" s="0" t="n">
        <f aca="false">'NORTH-1'!A77</f>
        <v>23</v>
      </c>
      <c r="B24" s="0" t="str">
        <f aca="false">'NORTH-1'!B77</f>
        <v>Green Road Circuit-1</v>
      </c>
      <c r="C24" s="3489" t="n">
        <f aca="false">'NORTH-1'!C77</f>
        <v>33</v>
      </c>
      <c r="D24" s="0" t="n">
        <f aca="false">'NORTH-1'!D77</f>
        <v>0</v>
      </c>
      <c r="E24" s="0" t="str">
        <f aca="false">'NORTH-1'!E77</f>
        <v>BD001865</v>
      </c>
      <c r="F24" s="0" t="n">
        <f aca="false">'NORTH-1'!F77</f>
        <v>1</v>
      </c>
      <c r="G24" s="0" t="n">
        <f aca="false">'NORTH-1'!G77</f>
        <v>1347.73</v>
      </c>
      <c r="H24" s="0" t="n">
        <f aca="false">'NORTH-1'!H77</f>
        <v>1379.43</v>
      </c>
      <c r="I24" s="0" t="n">
        <f aca="false">'NORTH-1'!I77</f>
        <v>31.7</v>
      </c>
      <c r="J24" s="0" t="n">
        <f aca="false">'NORTH-1'!J77</f>
        <v>240000</v>
      </c>
      <c r="K24" s="0" t="n">
        <f aca="false">'NORTH-1'!K77</f>
        <v>0</v>
      </c>
      <c r="L24" s="0" t="n">
        <f aca="false">'NORTH-1'!L77</f>
        <v>7608000.00000001</v>
      </c>
      <c r="M24" s="0" t="n">
        <f aca="false">'NORTH-1'!M77</f>
        <v>7610362.94710062</v>
      </c>
      <c r="N24" s="0" t="n">
        <f aca="false">'NORTH-1'!N77</f>
        <v>0</v>
      </c>
      <c r="O24" s="0" t="s">
        <v>972</v>
      </c>
    </row>
  </sheetData>
  <mergeCells count="10">
    <mergeCell ref="A3:A4"/>
    <mergeCell ref="B3:B4"/>
    <mergeCell ref="C3:E3"/>
    <mergeCell ref="F3:F4"/>
    <mergeCell ref="G3:I3"/>
    <mergeCell ref="J3:J4"/>
    <mergeCell ref="K3:L3"/>
    <mergeCell ref="O3:O4"/>
    <mergeCell ref="C4:D4"/>
    <mergeCell ref="C5:D5"/>
  </mergeCells>
  <dataValidations count="1">
    <dataValidation allowBlank="true" errorStyle="stop" operator="between" showDropDown="false" showErrorMessage="true" showInputMessage="true" sqref="N3:N5" type="list">
      <formula1>Sheet2!$B$1:$B$38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P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96875" defaultRowHeight="15" outlineLevelRow="0" outlineLevelCol="0"/>
  <cols>
    <col collapsed="false" customWidth="true" hidden="false" outlineLevel="0" max="2" min="2" style="0" width="27.71"/>
    <col collapsed="false" customWidth="true" hidden="false" outlineLevel="0" max="3" min="3" style="3489" width="8.85"/>
    <col collapsed="false" customWidth="true" hidden="false" outlineLevel="0" max="8" min="7" style="0" width="9.28"/>
    <col collapsed="false" customWidth="true" hidden="false" outlineLevel="0" max="9" min="9" style="0" width="10.3"/>
    <col collapsed="false" customWidth="true" hidden="false" outlineLevel="0" max="12" min="11" style="0" width="13.14"/>
    <col collapsed="false" customWidth="true" hidden="false" outlineLevel="0" max="13" min="13" style="0" width="9.7"/>
    <col collapsed="false" customWidth="true" hidden="false" outlineLevel="0" max="15" min="15" style="0" width="27.57"/>
  </cols>
  <sheetData>
    <row r="3" customFormat="false" ht="15.75" hidden="false" customHeight="true" outlineLevel="0" collapsed="false">
      <c r="A3" s="2105" t="s">
        <v>794</v>
      </c>
      <c r="B3" s="3490" t="s">
        <v>1074</v>
      </c>
      <c r="C3" s="1994" t="s">
        <v>1075</v>
      </c>
      <c r="D3" s="1994"/>
      <c r="E3" s="1994"/>
      <c r="F3" s="2107" t="s">
        <v>45</v>
      </c>
      <c r="G3" s="1996" t="s">
        <v>1076</v>
      </c>
      <c r="H3" s="1996"/>
      <c r="I3" s="1996"/>
      <c r="J3" s="2108" t="s">
        <v>29</v>
      </c>
      <c r="K3" s="1996" t="s">
        <v>1077</v>
      </c>
      <c r="L3" s="1996"/>
      <c r="M3" s="1994" t="s">
        <v>1134</v>
      </c>
      <c r="N3" s="1993"/>
      <c r="O3" s="2109" t="s">
        <v>479</v>
      </c>
      <c r="P3" s="2107" t="s">
        <v>4832</v>
      </c>
    </row>
    <row r="4" customFormat="false" ht="15.75" hidden="false" customHeight="false" outlineLevel="0" collapsed="false">
      <c r="A4" s="2105"/>
      <c r="B4" s="3490"/>
      <c r="C4" s="1998" t="s">
        <v>1079</v>
      </c>
      <c r="D4" s="1998"/>
      <c r="E4" s="2110" t="s">
        <v>1080</v>
      </c>
      <c r="F4" s="2107"/>
      <c r="G4" s="1999" t="n">
        <f aca="false">'NORTH-1'!$H$8</f>
        <v>44929</v>
      </c>
      <c r="H4" s="1999" t="n">
        <f aca="false">'NORTH-1'!$H$8</f>
        <v>44929</v>
      </c>
      <c r="I4" s="2111" t="s">
        <v>47</v>
      </c>
      <c r="J4" s="2108"/>
      <c r="K4" s="2111" t="s">
        <v>1081</v>
      </c>
      <c r="L4" s="2111" t="s">
        <v>1082</v>
      </c>
      <c r="M4" s="2112" t="s">
        <v>1083</v>
      </c>
      <c r="N4" s="2110" t="s">
        <v>741</v>
      </c>
      <c r="O4" s="2109"/>
      <c r="P4" s="2107"/>
    </row>
    <row r="5" customFormat="false" ht="15.75" hidden="false" customHeight="false" outlineLevel="0" collapsed="false">
      <c r="A5" s="2113" t="n">
        <v>1</v>
      </c>
      <c r="B5" s="3491" t="n">
        <v>2</v>
      </c>
      <c r="C5" s="2004" t="n">
        <v>4</v>
      </c>
      <c r="D5" s="2004"/>
      <c r="E5" s="2004" t="n">
        <v>5</v>
      </c>
      <c r="F5" s="2114" t="n">
        <v>7</v>
      </c>
      <c r="G5" s="2113" t="n">
        <v>9</v>
      </c>
      <c r="H5" s="2113" t="n">
        <v>9</v>
      </c>
      <c r="I5" s="2113" t="s">
        <v>1084</v>
      </c>
      <c r="J5" s="2113" t="n">
        <v>11</v>
      </c>
      <c r="K5" s="2113" t="s">
        <v>1085</v>
      </c>
      <c r="L5" s="2113" t="s">
        <v>1086</v>
      </c>
      <c r="M5" s="2113" t="n">
        <v>14</v>
      </c>
      <c r="N5" s="2004" t="n">
        <v>15</v>
      </c>
      <c r="O5" s="2113" t="n">
        <v>16</v>
      </c>
      <c r="P5" s="2113" t="n">
        <v>17</v>
      </c>
    </row>
    <row r="6" customFormat="false" ht="15" hidden="false" customHeight="false" outlineLevel="0" collapsed="false">
      <c r="A6" s="0" t="n">
        <f aca="false">'NORTH-1'!A55</f>
        <v>7</v>
      </c>
      <c r="B6" s="0" t="str">
        <f aca="false">'NORTH-1'!B55</f>
        <v>132/33 kV GT-1 Incoming</v>
      </c>
      <c r="C6" s="3489" t="n">
        <f aca="false">'NORTH-1'!C55</f>
        <v>33</v>
      </c>
      <c r="D6" s="0" t="str">
        <f aca="false">'NORTH-1'!D55</f>
        <v>IMPORT</v>
      </c>
      <c r="E6" s="0" t="str">
        <f aca="false">'NORTH-1'!E55</f>
        <v>BD001860</v>
      </c>
      <c r="F6" s="0" t="n">
        <f aca="false">'NORTH-1'!F55</f>
        <v>1</v>
      </c>
      <c r="G6" s="0" t="n">
        <f aca="false">'NORTH-1'!G55</f>
        <v>2184.48</v>
      </c>
      <c r="H6" s="0" t="n">
        <f aca="false">'NORTH-1'!H55</f>
        <v>2210.16</v>
      </c>
      <c r="I6" s="0" t="n">
        <f aca="false">'NORTH-1'!I55</f>
        <v>25.6799999999998</v>
      </c>
      <c r="J6" s="0" t="n">
        <f aca="false">'NORTH-1'!J55</f>
        <v>720000</v>
      </c>
      <c r="K6" s="0" t="n">
        <f aca="false">'NORTH-1'!K55</f>
        <v>18489599.9999999</v>
      </c>
      <c r="L6" s="0" t="n">
        <f aca="false">'NORTH-1'!L55</f>
        <v>0</v>
      </c>
      <c r="M6" s="0" t="n">
        <f aca="false">'NORTH-1'!M55</f>
        <v>0</v>
      </c>
      <c r="N6" s="0" t="n">
        <f aca="false">'NORTH-1'!N55</f>
        <v>0</v>
      </c>
      <c r="O6" s="0" t="s">
        <v>972</v>
      </c>
    </row>
    <row r="7" customFormat="false" ht="15" hidden="false" customHeight="false" outlineLevel="0" collapsed="false">
      <c r="A7" s="0" t="n">
        <f aca="false">'NORTH-1'!A56</f>
        <v>12</v>
      </c>
      <c r="B7" s="0" t="str">
        <f aca="false">'NORTH-1'!B56</f>
        <v>132/33 kV GT-2 Incoming</v>
      </c>
      <c r="C7" s="3489" t="n">
        <f aca="false">'NORTH-1'!C56</f>
        <v>33</v>
      </c>
      <c r="D7" s="0" t="n">
        <f aca="false">'NORTH-1'!D56</f>
        <v>0</v>
      </c>
      <c r="E7" s="0" t="str">
        <f aca="false">'NORTH-1'!E56</f>
        <v>BD001818</v>
      </c>
      <c r="F7" s="0" t="n">
        <f aca="false">'NORTH-1'!F56</f>
        <v>1</v>
      </c>
      <c r="G7" s="0" t="n">
        <f aca="false">'NORTH-1'!G56</f>
        <v>2158.72</v>
      </c>
      <c r="H7" s="0" t="n">
        <f aca="false">'NORTH-1'!H56</f>
        <v>2179.89</v>
      </c>
      <c r="I7" s="0" t="n">
        <f aca="false">'NORTH-1'!I56</f>
        <v>21.1700000000001</v>
      </c>
      <c r="J7" s="0" t="n">
        <f aca="false">'NORTH-1'!J56</f>
        <v>720000</v>
      </c>
      <c r="K7" s="0" t="n">
        <f aca="false">'NORTH-1'!K56</f>
        <v>15242400.0000001</v>
      </c>
      <c r="L7" s="0" t="n">
        <f aca="false">'NORTH-1'!L56</f>
        <v>0</v>
      </c>
      <c r="M7" s="0" t="n">
        <f aca="false">'NORTH-1'!M56</f>
        <v>0</v>
      </c>
      <c r="N7" s="0" t="n">
        <f aca="false">'NORTH-1'!N56</f>
        <v>0</v>
      </c>
      <c r="O7" s="0" t="s">
        <v>972</v>
      </c>
    </row>
    <row r="8" customFormat="false" ht="15" hidden="false" customHeight="false" outlineLevel="0" collapsed="false">
      <c r="A8" s="0" t="n">
        <f aca="false">'NORTH-1'!A57</f>
        <v>17</v>
      </c>
      <c r="B8" s="0" t="str">
        <f aca="false">'NORTH-1'!B57</f>
        <v>132/33 kV GT-3 Incoming</v>
      </c>
      <c r="C8" s="3489" t="n">
        <f aca="false">'NORTH-1'!C57</f>
        <v>33</v>
      </c>
      <c r="D8" s="0" t="n">
        <f aca="false">'NORTH-1'!D57</f>
        <v>0</v>
      </c>
      <c r="E8" s="0" t="str">
        <f aca="false">'NORTH-1'!E57</f>
        <v>BD001863</v>
      </c>
      <c r="F8" s="0" t="n">
        <f aca="false">'NORTH-1'!F57</f>
        <v>1</v>
      </c>
      <c r="G8" s="0" t="n">
        <f aca="false">'NORTH-1'!G57</f>
        <v>1864.35</v>
      </c>
      <c r="H8" s="0" t="n">
        <f aca="false">'NORTH-1'!H57</f>
        <v>1898.61</v>
      </c>
      <c r="I8" s="0" t="n">
        <f aca="false">'NORTH-1'!I57</f>
        <v>34.26</v>
      </c>
      <c r="J8" s="0" t="n">
        <f aca="false">'NORTH-1'!J57</f>
        <v>720000</v>
      </c>
      <c r="K8" s="0" t="n">
        <f aca="false">'NORTH-1'!K57</f>
        <v>24667200</v>
      </c>
      <c r="L8" s="0" t="n">
        <f aca="false">'NORTH-1'!L57</f>
        <v>0</v>
      </c>
      <c r="M8" s="0" t="n">
        <f aca="false">'NORTH-1'!M57</f>
        <v>0</v>
      </c>
      <c r="N8" s="0" t="n">
        <f aca="false">'NORTH-1'!N57</f>
        <v>0</v>
      </c>
      <c r="O8" s="0" t="s">
        <v>972</v>
      </c>
    </row>
    <row r="9" customFormat="false" ht="15" hidden="false" customHeight="false" outlineLevel="0" collapsed="false">
      <c r="A9" s="0" t="n">
        <f aca="false">'NORTH-1'!A58</f>
        <v>24</v>
      </c>
      <c r="B9" s="0" t="str">
        <f aca="false">'NORTH-1'!B58</f>
        <v>132/33 kV GT-4 Incoming</v>
      </c>
      <c r="C9" s="3489" t="n">
        <f aca="false">'NORTH-1'!C58</f>
        <v>33</v>
      </c>
      <c r="D9" s="0" t="n">
        <f aca="false">'NORTH-1'!D58</f>
        <v>0</v>
      </c>
      <c r="E9" s="0" t="str">
        <f aca="false">'NORTH-1'!E58</f>
        <v>BD001916</v>
      </c>
      <c r="F9" s="0" t="n">
        <f aca="false">'NORTH-1'!F58</f>
        <v>1</v>
      </c>
      <c r="G9" s="0" t="n">
        <f aca="false">'NORTH-1'!G58</f>
        <v>1762.32</v>
      </c>
      <c r="H9" s="0" t="n">
        <f aca="false">'NORTH-1'!H58</f>
        <v>1780.89</v>
      </c>
      <c r="I9" s="0" t="n">
        <f aca="false">'NORTH-1'!I58</f>
        <v>18.5700000000002</v>
      </c>
      <c r="J9" s="0" t="n">
        <f aca="false">'NORTH-1'!J58</f>
        <v>480000</v>
      </c>
      <c r="K9" s="0" t="n">
        <f aca="false">'NORTH-1'!K58</f>
        <v>8913600.00000008</v>
      </c>
      <c r="L9" s="0" t="n">
        <f aca="false">'NORTH-1'!L58</f>
        <v>0</v>
      </c>
      <c r="M9" s="0" t="n">
        <f aca="false">'NORTH-1'!M58</f>
        <v>0</v>
      </c>
      <c r="N9" s="0" t="n">
        <f aca="false">'NORTH-1'!N58</f>
        <v>0</v>
      </c>
      <c r="O9" s="0" t="s">
        <v>972</v>
      </c>
    </row>
    <row r="10" customFormat="false" ht="15" hidden="false" customHeight="false" outlineLevel="0" collapsed="false">
      <c r="A10" s="0" t="n">
        <f aca="false">'NORTH-1'!A62</f>
        <v>6</v>
      </c>
      <c r="B10" s="0" t="str">
        <f aca="false">'NORTH-1'!B62</f>
        <v>33/11 kV 20/28 MVA T-1</v>
      </c>
      <c r="C10" s="3489" t="n">
        <f aca="false">'NORTH-1'!C62</f>
        <v>33</v>
      </c>
      <c r="D10" s="0" t="n">
        <f aca="false">'NORTH-1'!D62</f>
        <v>0</v>
      </c>
      <c r="E10" s="0" t="str">
        <f aca="false">'NORTH-1'!E62</f>
        <v>BD001861</v>
      </c>
      <c r="F10" s="0" t="n">
        <f aca="false">'NORTH-1'!F62</f>
        <v>1</v>
      </c>
      <c r="G10" s="0" t="n">
        <f aca="false">'NORTH-1'!G62</f>
        <v>2024.03</v>
      </c>
      <c r="H10" s="0" t="n">
        <f aca="false">'NORTH-1'!H62</f>
        <v>2052.39</v>
      </c>
      <c r="I10" s="0" t="n">
        <f aca="false">'NORTH-1'!I62</f>
        <v>28.3599999999999</v>
      </c>
      <c r="J10" s="0" t="n">
        <f aca="false">'NORTH-1'!J62</f>
        <v>240000</v>
      </c>
      <c r="K10" s="0" t="n">
        <f aca="false">'NORTH-1'!K62</f>
        <v>0</v>
      </c>
      <c r="L10" s="0" t="n">
        <f aca="false">'NORTH-1'!L62</f>
        <v>6806399.99999998</v>
      </c>
      <c r="M10" s="0" t="n">
        <f aca="false">'NORTH-1'!M62</f>
        <v>6808513.98043447</v>
      </c>
      <c r="N10" s="0" t="n">
        <f aca="false">'NORTH-1'!N62</f>
        <v>0</v>
      </c>
      <c r="O10" s="0" t="s">
        <v>972</v>
      </c>
    </row>
    <row r="11" customFormat="false" ht="15" hidden="false" customHeight="false" outlineLevel="0" collapsed="false">
      <c r="A11" s="0" t="n">
        <f aca="false">'NORTH-1'!A63</f>
        <v>14</v>
      </c>
      <c r="B11" s="0" t="str">
        <f aca="false">'NORTH-1'!B63</f>
        <v>33/11 kV 20/28 MVA T-2</v>
      </c>
      <c r="C11" s="3489" t="n">
        <f aca="false">'NORTH-1'!C63</f>
        <v>33</v>
      </c>
      <c r="D11" s="0" t="n">
        <f aca="false">'NORTH-1'!D63</f>
        <v>0</v>
      </c>
      <c r="E11" s="0" t="str">
        <f aca="false">'NORTH-1'!E63</f>
        <v>BD001892</v>
      </c>
      <c r="F11" s="0" t="n">
        <f aca="false">'NORTH-1'!F63</f>
        <v>1</v>
      </c>
      <c r="G11" s="0" t="n">
        <f aca="false">'NORTH-1'!G63</f>
        <v>2315.96</v>
      </c>
      <c r="H11" s="0" t="n">
        <f aca="false">'NORTH-1'!H63</f>
        <v>2349.96</v>
      </c>
      <c r="I11" s="0" t="n">
        <f aca="false">'NORTH-1'!I63</f>
        <v>34</v>
      </c>
      <c r="J11" s="0" t="n">
        <f aca="false">'NORTH-1'!J63</f>
        <v>240000</v>
      </c>
      <c r="K11" s="0" t="n">
        <f aca="false">'NORTH-1'!K63</f>
        <v>0</v>
      </c>
      <c r="L11" s="0" t="n">
        <f aca="false">'NORTH-1'!L63</f>
        <v>8160000</v>
      </c>
      <c r="M11" s="0" t="n">
        <f aca="false">'NORTH-1'!M63</f>
        <v>8162534.39121201</v>
      </c>
      <c r="N11" s="0" t="n">
        <f aca="false">'NORTH-1'!N63</f>
        <v>0</v>
      </c>
      <c r="O11" s="0" t="s">
        <v>972</v>
      </c>
    </row>
    <row r="12" customFormat="false" ht="15" hidden="false" customHeight="false" outlineLevel="0" collapsed="false">
      <c r="A12" s="0" t="n">
        <f aca="false">'NORTH-1'!A65</f>
        <v>5</v>
      </c>
      <c r="B12" s="0" t="str">
        <f aca="false">'NORTH-1'!B65</f>
        <v>New Ramna Circuit-1</v>
      </c>
      <c r="C12" s="3489" t="n">
        <f aca="false">'NORTH-1'!C65</f>
        <v>33</v>
      </c>
      <c r="D12" s="0" t="n">
        <f aca="false">'NORTH-1'!D65</f>
        <v>0</v>
      </c>
      <c r="E12" s="0" t="str">
        <f aca="false">'NORTH-1'!E65</f>
        <v>BD001919</v>
      </c>
      <c r="F12" s="0" t="n">
        <f aca="false">'NORTH-1'!F65</f>
        <v>1</v>
      </c>
      <c r="G12" s="0" t="n">
        <f aca="false">'NORTH-1'!G65</f>
        <v>1435.41</v>
      </c>
      <c r="H12" s="0" t="n">
        <f aca="false">'NORTH-1'!H65</f>
        <v>1451.13</v>
      </c>
      <c r="I12" s="0" t="n">
        <f aca="false">'NORTH-1'!I65</f>
        <v>15.72</v>
      </c>
      <c r="J12" s="0" t="n">
        <f aca="false">'NORTH-1'!J65</f>
        <v>240000</v>
      </c>
      <c r="K12" s="0" t="n">
        <f aca="false">'NORTH-1'!K65</f>
        <v>0</v>
      </c>
      <c r="L12" s="0" t="n">
        <f aca="false">'NORTH-1'!L65</f>
        <v>3772800.00000001</v>
      </c>
      <c r="M12" s="0" t="n">
        <f aca="false">'NORTH-1'!M65</f>
        <v>3773971.78323097</v>
      </c>
      <c r="N12" s="0" t="n">
        <f aca="false">'NORTH-1'!N65</f>
        <v>0</v>
      </c>
      <c r="O12" s="0" t="s">
        <v>972</v>
      </c>
    </row>
    <row r="13" customFormat="false" ht="15" hidden="false" customHeight="false" outlineLevel="0" collapsed="false">
      <c r="A13" s="0" t="n">
        <f aca="false">'NORTH-1'!A66</f>
        <v>8</v>
      </c>
      <c r="B13" s="0" t="str">
        <f aca="false">'NORTH-1'!B66</f>
        <v>Kakrail Circuit-1</v>
      </c>
      <c r="C13" s="3489" t="n">
        <f aca="false">'NORTH-1'!C66</f>
        <v>33</v>
      </c>
      <c r="D13" s="0" t="n">
        <f aca="false">'NORTH-1'!D66</f>
        <v>0</v>
      </c>
      <c r="E13" s="0" t="str">
        <f aca="false">'NORTH-1'!E66</f>
        <v>BD001825</v>
      </c>
      <c r="F13" s="0" t="n">
        <f aca="false">'NORTH-1'!F66</f>
        <v>1</v>
      </c>
      <c r="G13" s="0" t="n">
        <f aca="false">'NORTH-1'!G66</f>
        <v>782.32</v>
      </c>
      <c r="H13" s="0" t="n">
        <f aca="false">'NORTH-1'!H66</f>
        <v>804.13</v>
      </c>
      <c r="I13" s="0" t="n">
        <f aca="false">'NORTH-1'!I66</f>
        <v>21.8099999999999</v>
      </c>
      <c r="J13" s="0" t="n">
        <f aca="false">'NORTH-1'!J66</f>
        <v>240000</v>
      </c>
      <c r="K13" s="0" t="n">
        <f aca="false">'NORTH-1'!K66</f>
        <v>0</v>
      </c>
      <c r="L13" s="0" t="n">
        <f aca="false">'NORTH-1'!L66</f>
        <v>5234399.99999999</v>
      </c>
      <c r="M13" s="0" t="n">
        <f aca="false">'NORTH-1'!M66</f>
        <v>5236025.73742157</v>
      </c>
      <c r="N13" s="0" t="n">
        <f aca="false">'NORTH-1'!N66</f>
        <v>0</v>
      </c>
      <c r="O13" s="0" t="s">
        <v>972</v>
      </c>
    </row>
    <row r="14" customFormat="false" ht="15" hidden="false" customHeight="false" outlineLevel="0" collapsed="false">
      <c r="A14" s="0" t="n">
        <f aca="false">'NORTH-1'!A67</f>
        <v>9</v>
      </c>
      <c r="B14" s="0" t="str">
        <f aca="false">'NORTH-1'!B67</f>
        <v>Kawran Bazar Circuit-1</v>
      </c>
      <c r="C14" s="3489" t="n">
        <f aca="false">'NORTH-1'!C67</f>
        <v>33</v>
      </c>
      <c r="D14" s="0" t="n">
        <f aca="false">'NORTH-1'!D67</f>
        <v>0</v>
      </c>
      <c r="E14" s="0" t="str">
        <f aca="false">'NORTH-1'!E67</f>
        <v>BD001820</v>
      </c>
      <c r="F14" s="0" t="n">
        <f aca="false">'NORTH-1'!F67</f>
        <v>1</v>
      </c>
      <c r="G14" s="0" t="n">
        <f aca="false">'NORTH-1'!G67</f>
        <v>1811.32</v>
      </c>
      <c r="H14" s="0" t="n">
        <f aca="false">'NORTH-1'!H67</f>
        <v>1826.25</v>
      </c>
      <c r="I14" s="0" t="n">
        <f aca="false">'NORTH-1'!I67</f>
        <v>14.9300000000001</v>
      </c>
      <c r="J14" s="0" t="n">
        <f aca="false">'NORTH-1'!J67</f>
        <v>240000</v>
      </c>
      <c r="K14" s="0" t="n">
        <f aca="false">'NORTH-1'!K67</f>
        <v>0</v>
      </c>
      <c r="L14" s="0" t="n">
        <f aca="false">'NORTH-1'!L67</f>
        <v>3583200.00000002</v>
      </c>
      <c r="M14" s="0" t="n">
        <f aca="false">'NORTH-1'!M67</f>
        <v>3584312.89590576</v>
      </c>
      <c r="N14" s="0" t="n">
        <f aca="false">'NORTH-1'!N67</f>
        <v>0</v>
      </c>
      <c r="O14" s="0" t="s">
        <v>972</v>
      </c>
    </row>
    <row r="15" customFormat="false" ht="15" hidden="false" customHeight="false" outlineLevel="0" collapsed="false">
      <c r="A15" s="0" t="n">
        <f aca="false">'NORTH-1'!A68</f>
        <v>10</v>
      </c>
      <c r="B15" s="0" t="str">
        <f aca="false">'NORTH-1'!B68</f>
        <v>New Ramna Circuit-2</v>
      </c>
      <c r="C15" s="3489" t="n">
        <f aca="false">'NORTH-1'!C68</f>
        <v>33</v>
      </c>
      <c r="D15" s="0" t="n">
        <f aca="false">'NORTH-1'!D68</f>
        <v>0</v>
      </c>
      <c r="E15" s="0" t="str">
        <f aca="false">'NORTH-1'!E68</f>
        <v>BD001816</v>
      </c>
      <c r="F15" s="0" t="n">
        <f aca="false">'NORTH-1'!F68</f>
        <v>1</v>
      </c>
      <c r="G15" s="0" t="n">
        <f aca="false">'NORTH-1'!G68</f>
        <v>1164.56</v>
      </c>
      <c r="H15" s="0" t="n">
        <f aca="false">'NORTH-1'!H68</f>
        <v>1176.39</v>
      </c>
      <c r="I15" s="0" t="n">
        <f aca="false">'NORTH-1'!I68</f>
        <v>11.8300000000002</v>
      </c>
      <c r="J15" s="0" t="n">
        <f aca="false">'NORTH-1'!J68</f>
        <v>240000</v>
      </c>
      <c r="K15" s="0" t="n">
        <f aca="false">'NORTH-1'!K68</f>
        <v>0</v>
      </c>
      <c r="L15" s="0" t="n">
        <f aca="false">'NORTH-1'!L68</f>
        <v>2839200.00000004</v>
      </c>
      <c r="M15" s="0" t="n">
        <f aca="false">'NORTH-1'!M68</f>
        <v>2840081.81905998</v>
      </c>
      <c r="N15" s="0" t="n">
        <f aca="false">'NORTH-1'!N68</f>
        <v>0</v>
      </c>
      <c r="O15" s="0" t="s">
        <v>972</v>
      </c>
    </row>
    <row r="16" customFormat="false" ht="15" hidden="false" customHeight="false" outlineLevel="0" collapsed="false">
      <c r="A16" s="0" t="n">
        <f aca="false">'NORTH-1'!A69</f>
        <v>11</v>
      </c>
      <c r="B16" s="0" t="str">
        <f aca="false">'NORTH-1'!B69</f>
        <v>Kawran BazarCircuit-2</v>
      </c>
      <c r="C16" s="3489" t="n">
        <f aca="false">'NORTH-1'!C69</f>
        <v>33</v>
      </c>
      <c r="D16" s="0" t="n">
        <f aca="false">'NORTH-1'!D69</f>
        <v>0</v>
      </c>
      <c r="E16" s="0" t="str">
        <f aca="false">'NORTH-1'!E69</f>
        <v>BD001894</v>
      </c>
      <c r="F16" s="0" t="n">
        <f aca="false">'NORTH-1'!F69</f>
        <v>1</v>
      </c>
      <c r="G16" s="0" t="n">
        <f aca="false">'NORTH-1'!G69</f>
        <v>462.43</v>
      </c>
      <c r="H16" s="0" t="n">
        <f aca="false">'NORTH-1'!H69</f>
        <v>462.43</v>
      </c>
      <c r="I16" s="0" t="n">
        <f aca="false">'NORTH-1'!I69</f>
        <v>0</v>
      </c>
      <c r="J16" s="0" t="n">
        <f aca="false">'NORTH-1'!J69</f>
        <v>240000</v>
      </c>
      <c r="K16" s="0" t="n">
        <f aca="false">'NORTH-1'!K69</f>
        <v>0</v>
      </c>
      <c r="L16" s="0" t="n">
        <f aca="false">'NORTH-1'!L69</f>
        <v>0</v>
      </c>
      <c r="M16" s="0" t="n">
        <f aca="false">'NORTH-1'!M69</f>
        <v>0</v>
      </c>
      <c r="N16" s="0" t="n">
        <f aca="false">'NORTH-1'!N69</f>
        <v>0</v>
      </c>
      <c r="O16" s="0" t="s">
        <v>972</v>
      </c>
    </row>
    <row r="17" customFormat="false" ht="15" hidden="false" customHeight="false" outlineLevel="0" collapsed="false">
      <c r="A17" s="0" t="n">
        <f aca="false">'NORTH-1'!A70</f>
        <v>13</v>
      </c>
      <c r="B17" s="0" t="str">
        <f aca="false">'NORTH-1'!B70</f>
        <v>DMC Hospital Feeder</v>
      </c>
      <c r="C17" s="3489" t="n">
        <f aca="false">'NORTH-1'!C70</f>
        <v>33</v>
      </c>
      <c r="D17" s="0" t="n">
        <f aca="false">'NORTH-1'!D70</f>
        <v>0</v>
      </c>
      <c r="E17" s="0" t="str">
        <f aca="false">'NORTH-1'!E70</f>
        <v>BD001840</v>
      </c>
      <c r="F17" s="0" t="n">
        <f aca="false">'NORTH-1'!F70</f>
        <v>1</v>
      </c>
      <c r="G17" s="0" t="n">
        <f aca="false">'NORTH-1'!G70</f>
        <v>377.52</v>
      </c>
      <c r="H17" s="0" t="n">
        <f aca="false">'NORTH-1'!H70</f>
        <v>391.38</v>
      </c>
      <c r="I17" s="0" t="n">
        <f aca="false">'NORTH-1'!I70</f>
        <v>13.86</v>
      </c>
      <c r="J17" s="0" t="n">
        <f aca="false">'NORTH-1'!J70</f>
        <v>240000</v>
      </c>
      <c r="K17" s="0" t="n">
        <f aca="false">'NORTH-1'!K70</f>
        <v>0</v>
      </c>
      <c r="L17" s="0" t="n">
        <f aca="false">'NORTH-1'!L70</f>
        <v>3326400</v>
      </c>
      <c r="M17" s="0" t="n">
        <f aca="false">'NORTH-1'!M70</f>
        <v>3327433.13712349</v>
      </c>
      <c r="N17" s="0" t="n">
        <f aca="false">'NORTH-1'!N70</f>
        <v>0</v>
      </c>
      <c r="O17" s="0" t="s">
        <v>972</v>
      </c>
    </row>
    <row r="18" customFormat="false" ht="15" hidden="false" customHeight="false" outlineLevel="0" collapsed="false">
      <c r="A18" s="0" t="n">
        <f aca="false">'NORTH-1'!A71</f>
        <v>15</v>
      </c>
      <c r="B18" s="0" t="str">
        <f aca="false">'NORTH-1'!B71</f>
        <v>Green Road Circuit-2 (U/G)</v>
      </c>
      <c r="C18" s="3489" t="n">
        <f aca="false">'NORTH-1'!C71</f>
        <v>33</v>
      </c>
      <c r="D18" s="0" t="n">
        <f aca="false">'NORTH-1'!D71</f>
        <v>0</v>
      </c>
      <c r="E18" s="0" t="str">
        <f aca="false">'NORTH-1'!E71</f>
        <v>BD001918</v>
      </c>
      <c r="F18" s="0" t="n">
        <f aca="false">'NORTH-1'!F71</f>
        <v>1</v>
      </c>
      <c r="G18" s="0" t="n">
        <f aca="false">'NORTH-1'!G71</f>
        <v>2031.88</v>
      </c>
      <c r="H18" s="0" t="n">
        <f aca="false">'NORTH-1'!H71</f>
        <v>2059.78</v>
      </c>
      <c r="I18" s="0" t="n">
        <f aca="false">'NORTH-1'!I71</f>
        <v>27.9000000000001</v>
      </c>
      <c r="J18" s="0" t="n">
        <f aca="false">'NORTH-1'!J71</f>
        <v>240000</v>
      </c>
      <c r="K18" s="0" t="n">
        <f aca="false">'NORTH-1'!K71</f>
        <v>0</v>
      </c>
      <c r="L18" s="0" t="n">
        <f aca="false">'NORTH-1'!L71</f>
        <v>6696000.00000002</v>
      </c>
      <c r="M18" s="0" t="n">
        <f aca="false">'NORTH-1'!M71</f>
        <v>6698079.69161223</v>
      </c>
      <c r="N18" s="0" t="n">
        <f aca="false">'NORTH-1'!N71</f>
        <v>0</v>
      </c>
      <c r="O18" s="0" t="s">
        <v>972</v>
      </c>
    </row>
    <row r="19" customFormat="false" ht="15" hidden="false" customHeight="false" outlineLevel="0" collapsed="false">
      <c r="A19" s="0" t="n">
        <f aca="false">'NORTH-1'!A72</f>
        <v>16</v>
      </c>
      <c r="B19" s="0" t="str">
        <f aca="false">'NORTH-1'!B72</f>
        <v>Kakrail Circuit-2</v>
      </c>
      <c r="C19" s="3489" t="n">
        <f aca="false">'NORTH-1'!C72</f>
        <v>33</v>
      </c>
      <c r="D19" s="0" t="n">
        <f aca="false">'NORTH-1'!D72</f>
        <v>0</v>
      </c>
      <c r="E19" s="0" t="str">
        <f aca="false">'NORTH-1'!E72</f>
        <v>BD001821</v>
      </c>
      <c r="F19" s="0" t="n">
        <f aca="false">'NORTH-1'!F72</f>
        <v>1</v>
      </c>
      <c r="G19" s="0" t="n">
        <f aca="false">'NORTH-1'!G72</f>
        <v>1565.51</v>
      </c>
      <c r="H19" s="0" t="n">
        <f aca="false">'NORTH-1'!H72</f>
        <v>1589.15</v>
      </c>
      <c r="I19" s="0" t="n">
        <f aca="false">'NORTH-1'!I72</f>
        <v>23.6400000000001</v>
      </c>
      <c r="J19" s="0" t="n">
        <f aca="false">'NORTH-1'!J72</f>
        <v>240000</v>
      </c>
      <c r="K19" s="0" t="n">
        <f aca="false">'NORTH-1'!K72</f>
        <v>0</v>
      </c>
      <c r="L19" s="0" t="n">
        <f aca="false">'NORTH-1'!L72</f>
        <v>5673600.00000002</v>
      </c>
      <c r="M19" s="0" t="n">
        <f aca="false">'NORTH-1'!M72</f>
        <v>5675362.14730155</v>
      </c>
      <c r="N19" s="0" t="n">
        <f aca="false">'NORTH-1'!N72</f>
        <v>0</v>
      </c>
      <c r="O19" s="0" t="s">
        <v>972</v>
      </c>
    </row>
    <row r="20" customFormat="false" ht="15" hidden="false" customHeight="false" outlineLevel="0" collapsed="false">
      <c r="A20" s="0" t="n">
        <f aca="false">'NORTH-1'!A73</f>
        <v>18</v>
      </c>
      <c r="B20" s="0" t="str">
        <f aca="false">'NORTH-1'!B73</f>
        <v>BSMMU Hospital Circuit-1</v>
      </c>
      <c r="C20" s="3489" t="n">
        <f aca="false">'NORTH-1'!C73</f>
        <v>33</v>
      </c>
      <c r="D20" s="0" t="n">
        <f aca="false">'NORTH-1'!D73</f>
        <v>0</v>
      </c>
      <c r="E20" s="0" t="str">
        <f aca="false">'NORTH-1'!E73</f>
        <v>BD001920</v>
      </c>
      <c r="F20" s="0" t="n">
        <f aca="false">'NORTH-1'!F73</f>
        <v>1</v>
      </c>
      <c r="G20" s="0" t="n">
        <f aca="false">'NORTH-1'!G73</f>
        <v>679.62</v>
      </c>
      <c r="H20" s="0" t="n">
        <f aca="false">'NORTH-1'!H73</f>
        <v>694.88</v>
      </c>
      <c r="I20" s="0" t="n">
        <f aca="false">'NORTH-1'!I73</f>
        <v>15.26</v>
      </c>
      <c r="J20" s="0" t="n">
        <f aca="false">'NORTH-1'!J73</f>
        <v>240000</v>
      </c>
      <c r="K20" s="0" t="n">
        <f aca="false">'NORTH-1'!K73</f>
        <v>0</v>
      </c>
      <c r="L20" s="0" t="n">
        <f aca="false">'NORTH-1'!L73</f>
        <v>3662400</v>
      </c>
      <c r="M20" s="0" t="n">
        <f aca="false">'NORTH-1'!M73</f>
        <v>3663537.49440868</v>
      </c>
      <c r="N20" s="0" t="n">
        <f aca="false">'NORTH-1'!N73</f>
        <v>0</v>
      </c>
      <c r="O20" s="0" t="s">
        <v>972</v>
      </c>
    </row>
    <row r="21" customFormat="false" ht="15" hidden="false" customHeight="false" outlineLevel="0" collapsed="false">
      <c r="A21" s="0" t="n">
        <f aca="false">'NORTH-1'!A74</f>
        <v>19</v>
      </c>
      <c r="B21" s="0" t="str">
        <f aca="false">'NORTH-1'!B74</f>
        <v>Azimpur Circuit-1</v>
      </c>
      <c r="C21" s="3489" t="n">
        <f aca="false">'NORTH-1'!C74</f>
        <v>33</v>
      </c>
      <c r="D21" s="0" t="n">
        <f aca="false">'NORTH-1'!D74</f>
        <v>0</v>
      </c>
      <c r="E21" s="0" t="str">
        <f aca="false">'NORTH-1'!E74</f>
        <v>BD001822</v>
      </c>
      <c r="F21" s="0" t="n">
        <f aca="false">'NORTH-1'!F74</f>
        <v>1</v>
      </c>
      <c r="G21" s="0" t="n">
        <f aca="false">'NORTH-1'!G74</f>
        <v>1906.63</v>
      </c>
      <c r="H21" s="0" t="n">
        <f aca="false">'NORTH-1'!H74</f>
        <v>1942.41</v>
      </c>
      <c r="I21" s="0" t="n">
        <f aca="false">'NORTH-1'!I74</f>
        <v>35.78</v>
      </c>
      <c r="J21" s="0" t="n">
        <f aca="false">'NORTH-1'!J74</f>
        <v>240000</v>
      </c>
      <c r="K21" s="0" t="n">
        <f aca="false">'NORTH-1'!K74</f>
        <v>0</v>
      </c>
      <c r="L21" s="0" t="n">
        <f aca="false">'NORTH-1'!L74</f>
        <v>8587199.99999999</v>
      </c>
      <c r="M21" s="0" t="n">
        <f aca="false">'NORTH-1'!M74</f>
        <v>8589867.07404604</v>
      </c>
      <c r="N21" s="0" t="n">
        <f aca="false">'NORTH-1'!N74</f>
        <v>0</v>
      </c>
      <c r="O21" s="0" t="s">
        <v>972</v>
      </c>
    </row>
    <row r="22" customFormat="false" ht="15" hidden="false" customHeight="false" outlineLevel="0" collapsed="false">
      <c r="A22" s="0" t="n">
        <f aca="false">'NORTH-1'!A75</f>
        <v>20</v>
      </c>
      <c r="B22" s="0" t="str">
        <f aca="false">'NORTH-1'!B75</f>
        <v>Azimpur Circuit-2</v>
      </c>
      <c r="C22" s="3489" t="n">
        <f aca="false">'NORTH-1'!C75</f>
        <v>33</v>
      </c>
      <c r="D22" s="0" t="n">
        <f aca="false">'NORTH-1'!D75</f>
        <v>0</v>
      </c>
      <c r="E22" s="0" t="str">
        <f aca="false">'NORTH-1'!E75</f>
        <v>BD001857</v>
      </c>
      <c r="F22" s="0" t="n">
        <f aca="false">'NORTH-1'!F75</f>
        <v>1</v>
      </c>
      <c r="G22" s="0" t="n">
        <f aca="false">'NORTH-1'!G75</f>
        <v>1804.37</v>
      </c>
      <c r="H22" s="0" t="n">
        <f aca="false">'NORTH-1'!H75</f>
        <v>1804.37</v>
      </c>
      <c r="I22" s="0" t="n">
        <f aca="false">'NORTH-1'!I75</f>
        <v>0</v>
      </c>
      <c r="J22" s="0" t="n">
        <f aca="false">'NORTH-1'!J75</f>
        <v>240000</v>
      </c>
      <c r="K22" s="0" t="n">
        <f aca="false">'NORTH-1'!K75</f>
        <v>0</v>
      </c>
      <c r="L22" s="0" t="n">
        <f aca="false">'NORTH-1'!L75</f>
        <v>0</v>
      </c>
      <c r="M22" s="0" t="n">
        <f aca="false">'NORTH-1'!M75</f>
        <v>0</v>
      </c>
      <c r="N22" s="0" t="n">
        <f aca="false">'NORTH-1'!N75</f>
        <v>0</v>
      </c>
      <c r="O22" s="0" t="s">
        <v>972</v>
      </c>
    </row>
    <row r="23" customFormat="false" ht="15" hidden="false" customHeight="false" outlineLevel="0" collapsed="false">
      <c r="A23" s="0" t="n">
        <f aca="false">'NORTH-1'!A76</f>
        <v>22</v>
      </c>
      <c r="B23" s="0" t="str">
        <f aca="false">'NORTH-1'!B76</f>
        <v>BSMMU Hospital Circuit-2</v>
      </c>
      <c r="C23" s="3489" t="n">
        <f aca="false">'NORTH-1'!C76</f>
        <v>33</v>
      </c>
      <c r="D23" s="0" t="n">
        <f aca="false">'NORTH-1'!D76</f>
        <v>0</v>
      </c>
      <c r="E23" s="0" t="str">
        <f aca="false">'NORTH-1'!E76</f>
        <v>BD001862</v>
      </c>
      <c r="F23" s="0" t="n">
        <f aca="false">'NORTH-1'!F76</f>
        <v>1</v>
      </c>
      <c r="G23" s="0" t="n">
        <f aca="false">'NORTH-1'!G76</f>
        <v>139.74</v>
      </c>
      <c r="H23" s="0" t="n">
        <f aca="false">'NORTH-1'!H76</f>
        <v>145.23</v>
      </c>
      <c r="I23" s="0" t="n">
        <f aca="false">'NORTH-1'!I76</f>
        <v>5.48999999999998</v>
      </c>
      <c r="J23" s="0" t="n">
        <f aca="false">'NORTH-1'!J76</f>
        <v>240000</v>
      </c>
      <c r="K23" s="0" t="n">
        <f aca="false">'NORTH-1'!K76</f>
        <v>0</v>
      </c>
      <c r="L23" s="0" t="n">
        <f aca="false">'NORTH-1'!L76</f>
        <v>1317600</v>
      </c>
      <c r="M23" s="0" t="n">
        <f aca="false">'NORTH-1'!M76</f>
        <v>1318009.22963982</v>
      </c>
      <c r="N23" s="0" t="n">
        <f aca="false">'NORTH-1'!N76</f>
        <v>0</v>
      </c>
      <c r="O23" s="0" t="s">
        <v>972</v>
      </c>
    </row>
    <row r="24" customFormat="false" ht="15" hidden="false" customHeight="false" outlineLevel="0" collapsed="false">
      <c r="A24" s="0" t="n">
        <f aca="false">'NORTH-1'!A77</f>
        <v>23</v>
      </c>
      <c r="B24" s="0" t="str">
        <f aca="false">'NORTH-1'!B77</f>
        <v>Green Road Circuit-1</v>
      </c>
      <c r="C24" s="3489" t="n">
        <f aca="false">'NORTH-1'!C77</f>
        <v>33</v>
      </c>
      <c r="D24" s="0" t="n">
        <f aca="false">'NORTH-1'!D77</f>
        <v>0</v>
      </c>
      <c r="E24" s="0" t="str">
        <f aca="false">'NORTH-1'!E77</f>
        <v>BD001865</v>
      </c>
      <c r="F24" s="0" t="n">
        <f aca="false">'NORTH-1'!F77</f>
        <v>1</v>
      </c>
      <c r="G24" s="0" t="n">
        <f aca="false">'NORTH-1'!G77</f>
        <v>1347.73</v>
      </c>
      <c r="H24" s="0" t="n">
        <f aca="false">'NORTH-1'!H77</f>
        <v>1379.43</v>
      </c>
      <c r="I24" s="0" t="n">
        <f aca="false">'NORTH-1'!I77</f>
        <v>31.7</v>
      </c>
      <c r="J24" s="0" t="n">
        <f aca="false">'NORTH-1'!J77</f>
        <v>240000</v>
      </c>
      <c r="K24" s="0" t="n">
        <f aca="false">'NORTH-1'!K77</f>
        <v>0</v>
      </c>
      <c r="L24" s="0" t="n">
        <f aca="false">'NORTH-1'!L77</f>
        <v>7608000.00000001</v>
      </c>
      <c r="M24" s="0" t="n">
        <f aca="false">'NORTH-1'!M77</f>
        <v>7610362.94710062</v>
      </c>
      <c r="N24" s="0" t="n">
        <f aca="false">'NORTH-1'!N77</f>
        <v>0</v>
      </c>
      <c r="O24" s="0" t="s">
        <v>972</v>
      </c>
    </row>
  </sheetData>
  <mergeCells count="11">
    <mergeCell ref="A3:A4"/>
    <mergeCell ref="B3:B4"/>
    <mergeCell ref="C3:E3"/>
    <mergeCell ref="F3:F4"/>
    <mergeCell ref="G3:I3"/>
    <mergeCell ref="J3:J4"/>
    <mergeCell ref="K3:L3"/>
    <mergeCell ref="O3:O4"/>
    <mergeCell ref="P3:P4"/>
    <mergeCell ref="C4:D4"/>
    <mergeCell ref="C5:D5"/>
  </mergeCells>
  <dataValidations count="1">
    <dataValidation allowBlank="true" errorStyle="stop" operator="between" showDropDown="false" showErrorMessage="true" showInputMessage="true" sqref="N3:N5" type="list">
      <formula1>Sheet2!$B$1:$B$38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LibreOfficeDev/7.3.1.3.0$Android_AARCH64 LibreOffice_project/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Md.Moshiur Rahman</dc:creator>
  <dc:description/>
  <dc:language>en-US</dc:language>
  <cp:lastModifiedBy>User</cp:lastModifiedBy>
  <cp:lastPrinted>2023-07-03T09:53:37Z</cp:lastPrinted>
  <dcterms:modified xsi:type="dcterms:W3CDTF">2023-07-07T17:41:37Z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ActionId">
    <vt:lpwstr>c5114d14-56bb-4045-961d-f76edb6352f0</vt:lpwstr>
  </property>
  <property fmtid="{D5CDD505-2E9C-101B-9397-08002B2CF9AE}" pid="3" name="MSIP_Label_defa4170-0d19-0005-0004-bc88714345d2_ContentBits">
    <vt:lpwstr>0</vt:lpwstr>
  </property>
  <property fmtid="{D5CDD505-2E9C-101B-9397-08002B2CF9AE}" pid="4" name="MSIP_Label_defa4170-0d19-0005-0004-bc88714345d2_Enabled">
    <vt:lpwstr>true</vt:lpwstr>
  </property>
  <property fmtid="{D5CDD505-2E9C-101B-9397-08002B2CF9AE}" pid="5" name="MSIP_Label_defa4170-0d19-0005-0004-bc88714345d2_Method">
    <vt:lpwstr>Standard</vt:lpwstr>
  </property>
  <property fmtid="{D5CDD505-2E9C-101B-9397-08002B2CF9AE}" pid="6" name="MSIP_Label_defa4170-0d19-0005-0004-bc88714345d2_Name">
    <vt:lpwstr>defa4170-0d19-0005-0004-bc88714345d2</vt:lpwstr>
  </property>
  <property fmtid="{D5CDD505-2E9C-101B-9397-08002B2CF9AE}" pid="7" name="MSIP_Label_defa4170-0d19-0005-0004-bc88714345d2_SetDate">
    <vt:lpwstr>2022-11-19T07:30:01Z</vt:lpwstr>
  </property>
  <property fmtid="{D5CDD505-2E9C-101B-9397-08002B2CF9AE}" pid="8" name="MSIP_Label_defa4170-0d19-0005-0004-bc88714345d2_SiteId">
    <vt:lpwstr>892eb132-ad2b-447a-9672-b92d2bd93a79</vt:lpwstr>
  </property>
</Properties>
</file>